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3.xml" ContentType="application/vnd.openxmlformats-officedocument.drawingml.chart+xml"/>
  <Override PartName="/xl/charts/chart4.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theme/themeOverride3.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9.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10.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11.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12.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codeName="ThisWorkbook" defaultThemeVersion="124226"/>
  <mc:AlternateContent xmlns:mc="http://schemas.openxmlformats.org/markup-compatibility/2006">
    <mc:Choice Requires="x15">
      <x15ac:absPath xmlns:x15ac="http://schemas.microsoft.com/office/spreadsheetml/2010/11/ac" url="I:\INTELLIGENCE\Analysis from MO\1HL\Post-SACT mortality\03December2018\Final\revised_20190121\docs_to_be_published_in_the_public_domain\"/>
    </mc:Choice>
  </mc:AlternateContent>
  <workbookProtection workbookAlgorithmName="SHA-512" workbookHashValue="2U1FEykabmaOUJFANMjHjKNwtIpVGHqEeBS2xQHwNex7ryXC1zHkhd+jq14sEUJQy7D23eQssxdpCPdfp2ayPw==" workbookSaltValue="qN2U4Kc19YUicSBu6Ws+AQ==" workbookSpinCount="100000" lockStructure="1"/>
  <bookViews>
    <workbookView xWindow="0" yWindow="0" windowWidth="19200" windowHeight="6900" tabRatio="905"/>
  </bookViews>
  <sheets>
    <sheet name="Contents" sheetId="51" r:id="rId1"/>
    <sheet name="30_Day_Mortality" sheetId="59" r:id="rId2"/>
    <sheet name="30_Day_Mortality_lists" sheetId="55" state="veryHidden" r:id="rId3"/>
    <sheet name="30_Day_Mortality_Bar" sheetId="54" state="veryHidden" r:id="rId4"/>
    <sheet name="30_Day_Mortality_Pseudo" sheetId="52" state="veryHidden" r:id="rId5"/>
    <sheet name="Definitions" sheetId="47" r:id="rId6"/>
    <sheet name="Methodology" sheetId="48" r:id="rId7"/>
    <sheet name="Data_table" sheetId="61" r:id="rId8"/>
    <sheet name="Data_table_CA" sheetId="64" r:id="rId9"/>
    <sheet name="Data_table_Region" sheetId="65" r:id="rId10"/>
    <sheet name="Data_table_select_CA" sheetId="62" state="veryHidden" r:id="rId11"/>
    <sheet name="Data_table_select_Region" sheetId="63" state="veryHidden" r:id="rId12"/>
    <sheet name="List_of_included_trusts" sheetId="57" r:id="rId13"/>
    <sheet name="List_of_excluded_regimens" sheetId="49" r:id="rId14"/>
    <sheet name="Acknowledgements" sheetId="50" r:id="rId15"/>
    <sheet name="Trust_selected" sheetId="2" state="veryHidden" r:id="rId16"/>
    <sheet name="Bar_data" sheetId="12" state="veryHidden" r:id="rId17"/>
    <sheet name="funnel_data" sheetId="33" state="veryHidden" r:id="rId18"/>
    <sheet name="TrustCAHUB_map" sheetId="10" state="veryHidden" r:id="rId19"/>
    <sheet name="funnel_2015" sheetId="34" state="veryHidden" r:id="rId20"/>
    <sheet name="funnel_2016" sheetId="37" state="veryHidden" r:id="rId21"/>
    <sheet name="Trust_All" sheetId="6" state="veryHidden" r:id="rId22"/>
    <sheet name="Trust_AML" sheetId="21" state="veryHidden" r:id="rId23"/>
    <sheet name="Trust_Breast" sheetId="22" state="veryHidden" r:id="rId24"/>
    <sheet name="Trust_Colon" sheetId="23" state="veryHidden" r:id="rId25"/>
    <sheet name="Trust_CTYA" sheetId="24" state="veryHidden" r:id="rId26"/>
    <sheet name="Trust_NSCLC" sheetId="25" state="veryHidden" r:id="rId27"/>
    <sheet name="Trust_OG" sheetId="26" state="veryHidden" r:id="rId28"/>
    <sheet name="Trust_SCLC" sheetId="7" state="veryHidden" r:id="rId29"/>
  </sheets>
  <externalReferences>
    <externalReference r:id="rId30"/>
    <externalReference r:id="rId31"/>
  </externalReferences>
  <definedNames>
    <definedName name="_xlnm._FilterDatabase" localSheetId="7" hidden="1">Data_table!$C$8:$D$146</definedName>
    <definedName name="_xlnm._FilterDatabase" localSheetId="10" hidden="1">Data_table_select_CA!#REF!</definedName>
    <definedName name="_xlnm._FilterDatabase" localSheetId="11" hidden="1">Data_table_select_Region!#REF!</definedName>
    <definedName name="_Hlk528426403" localSheetId="6">Methodology!$B$43</definedName>
    <definedName name="_Hlk531181206" localSheetId="7">Data_table!#REF!</definedName>
    <definedName name="_Hlk531181206" localSheetId="8">Data_table_CA!#REF!</definedName>
    <definedName name="_Hlk531181206" localSheetId="9">Data_table_Region!#REF!</definedName>
    <definedName name="_Hlk531181206" localSheetId="10">Data_table_select_CA!#REF!</definedName>
    <definedName name="_Hlk531181206" localSheetId="11">Data_table_select_Region!#REF!</definedName>
    <definedName name="AgeCTYA">Trust_selected!$H$19:$H$22</definedName>
    <definedName name="AgeNonCTYA">Trust_selected!$G$19:$G$22</definedName>
    <definedName name="CA_list" localSheetId="11">Data_table_select_Region!$A$9:$A$28</definedName>
    <definedName name="CA_list">Data_table_select_CA!$A$9:$A$28</definedName>
    <definedName name="crude2015" localSheetId="0">INDIRECT("'funnel_2015'!E" &amp; [1]Trust_selected!$M$14 &amp; ":E200")</definedName>
    <definedName name="crude2015" localSheetId="12">INDIRECT("'funnel_2015'!E" &amp; [2]Trust_selected!$M$14 &amp; ":E200")</definedName>
    <definedName name="crude2015">INDIRECT("'funnel_2015'!E" &amp; Trust_selected!$M$14 &amp; ":E200")</definedName>
    <definedName name="crude2016" localSheetId="0">INDIRECT("'funnel_2016'!E" &amp; [1]Trust_selected!$N$14 &amp; ":E200")</definedName>
    <definedName name="crude2016" localSheetId="12">INDIRECT("'funnel_2016'!E" &amp; [2]Trust_selected!$N$14 &amp; ":E200")</definedName>
    <definedName name="crude2016">INDIRECT("'funnel_2016'!E" &amp; Trust_selected!$N$14 &amp; ":E200")</definedName>
    <definedName name="crude2017" localSheetId="0">INDIRECT("'funnel_2017'!E" &amp; [1]Trust_selected!$O$14 &amp; ":E200")</definedName>
    <definedName name="crude2017" localSheetId="12">INDIRECT("'funnel_2017'!E" &amp; [2]Trust_selected!$O$14 &amp; ":E200")</definedName>
    <definedName name="crude2017">INDIRECT("'funnel_2017'!E" &amp; Trust_selected!$O$14 &amp; ":E200")</definedName>
    <definedName name="lb2sd2015" localSheetId="0">INDIRECT("'funnel_2015'!G" &amp; [1]Trust_selected!$M$14 &amp; ":G200")</definedName>
    <definedName name="lb2sd2015" localSheetId="12">INDIRECT("'funnel_2015'!G" &amp; [2]Trust_selected!$M$14 &amp; ":G200")</definedName>
    <definedName name="lb2sd2015">INDIRECT("'funnel_2015'!G" &amp; Trust_selected!$M$14 &amp; ":G200")</definedName>
    <definedName name="lb2sd2016" localSheetId="0">INDIRECT("'funnel_2016'!G" &amp; [1]Trust_selected!$N$14 &amp; ":G200")</definedName>
    <definedName name="lb2sd2016" localSheetId="12">INDIRECT("'funnel_2016'!G" &amp; [2]Trust_selected!$N$14 &amp; ":G200")</definedName>
    <definedName name="lb2sd2016">INDIRECT("'funnel_2016'!G" &amp; Trust_selected!$N$14 &amp; ":G200")</definedName>
    <definedName name="lb2sd2017" localSheetId="0">INDIRECT("'funnel_2017'!G" &amp; [1]Trust_selected!$O$14 &amp; ":G200")</definedName>
    <definedName name="lb2sd2017" localSheetId="12">INDIRECT("'funnel_2017'!G" &amp; [2]Trust_selected!$O$14 &amp; ":G200")</definedName>
    <definedName name="lb2sd2017">INDIRECT("'funnel_2017'!G" &amp; Trust_selected!$O$14 &amp; ":G200")</definedName>
    <definedName name="lb3sd2015" localSheetId="0">INDIRECT("'funnel_2015'!I" &amp; [1]Trust_selected!$M$14 &amp; ":I200")</definedName>
    <definedName name="lb3sd2015" localSheetId="12">INDIRECT("'funnel_2015'!I" &amp; [2]Trust_selected!$M$14 &amp; ":I200")</definedName>
    <definedName name="lb3sd2015">INDIRECT("'funnel_2015'!I" &amp; Trust_selected!$M$14 &amp; ":I200")</definedName>
    <definedName name="lb3sd2016" localSheetId="0">INDIRECT("'funnel_2016'!I" &amp; [1]Trust_selected!$N$14 &amp; ":I200")</definedName>
    <definedName name="lb3sd2016" localSheetId="12">INDIRECT("'funnel_2016'!I" &amp; [2]Trust_selected!$N$14 &amp; ":I200")</definedName>
    <definedName name="lb3sd2016">INDIRECT("'funnel_2016'!I" &amp; Trust_selected!$N$14 &amp; ":I200")</definedName>
    <definedName name="lb3sd2017" localSheetId="0">INDIRECT("'funnel_2017'!I" &amp; [1]Trust_selected!$O$14 &amp; ":I200")</definedName>
    <definedName name="lb3sd2017" localSheetId="12">INDIRECT("'funnel_2017'!I" &amp; [2]Trust_selected!$O$14 &amp; ":I200")</definedName>
    <definedName name="lb3sd2017">INDIRECT("'funnel_2017'!I" &amp; Trust_selected!$O$14 &amp; ":I200")</definedName>
    <definedName name="national2015" localSheetId="0">INDIRECT("'funnel_2015'!F" &amp; [1]Trust_selected!$M$14 &amp; ":F200")</definedName>
    <definedName name="national2015" localSheetId="12">INDIRECT("'funnel_2015'!F" &amp; [2]Trust_selected!$M$14 &amp; ":F200")</definedName>
    <definedName name="national2015">INDIRECT("'funnel_2015'!F" &amp; Trust_selected!$M$14 &amp; ":F200")</definedName>
    <definedName name="national2016" localSheetId="0">INDIRECT("'funnel_2016'!F" &amp; [1]Trust_selected!$N$14 &amp; ":F200")</definedName>
    <definedName name="national2016" localSheetId="12">INDIRECT("'funnel_2016'!F" &amp; [2]Trust_selected!$N$14 &amp; ":F200")</definedName>
    <definedName name="national2016">INDIRECT("'funnel_2016'!F" &amp; Trust_selected!$N$14 &amp; ":F200")</definedName>
    <definedName name="national2017" localSheetId="0">INDIRECT("'funnel_2017'!F" &amp; [1]Trust_selected!$O$14 &amp; ":F200")</definedName>
    <definedName name="national2017" localSheetId="12">INDIRECT("'funnel_2017'!F" &amp; [2]Trust_selected!$O$14 &amp; ":F200")</definedName>
    <definedName name="national2017">INDIRECT("'funnel_2017'!F" &amp; Trust_selected!$O$14 &amp; ":F200")</definedName>
    <definedName name="Region_list" localSheetId="11">Data_table_select_Region!$B$10:$B$19</definedName>
    <definedName name="Region_list">Data_table_select_CA!$B$9:$B$18</definedName>
    <definedName name="ub2sd2015" localSheetId="0">INDIRECT("'funnel_2015'!H" &amp; [1]Trust_selected!$M$14 &amp; ":H200")</definedName>
    <definedName name="ub2sd2015" localSheetId="12">INDIRECT("'funnel_2015'!H" &amp; [2]Trust_selected!$M$14 &amp; ":H200")</definedName>
    <definedName name="ub2sd2015">INDIRECT("'funnel_2015'!H" &amp; Trust_selected!$M$14 &amp; ":H200")</definedName>
    <definedName name="ub2sd2016" localSheetId="0">INDIRECT("'funnel_2016'!H" &amp; [1]Trust_selected!$N$14 &amp; ":H200")</definedName>
    <definedName name="ub2sd2016" localSheetId="12">INDIRECT("'funnel_2016'!H" &amp; [2]Trust_selected!$N$14 &amp; ":H200")</definedName>
    <definedName name="ub2sd2016">INDIRECT("'funnel_2016'!H" &amp; Trust_selected!$N$14 &amp; ":H200")</definedName>
    <definedName name="ub2sd2017" localSheetId="0">INDIRECT("'funnel_2017'!H" &amp; [1]Trust_selected!$O$14 &amp; ":H200")</definedName>
    <definedName name="ub2sd2017" localSheetId="12">INDIRECT("'funnel_2017'!H" &amp; [2]Trust_selected!$O$14 &amp; ":H200")</definedName>
    <definedName name="ub2sd2017">INDIRECT("'funnel_2017'!H" &amp; Trust_selected!$O$14 &amp; ":H200")</definedName>
    <definedName name="ub3sd2015" localSheetId="0">INDIRECT("'funnel_2015'!J" &amp; [1]Trust_selected!$M$14 &amp; ":J200")</definedName>
    <definedName name="ub3sd2015" localSheetId="12">INDIRECT("'funnel_2015'!J" &amp; [2]Trust_selected!$M$14 &amp; ":J200")</definedName>
    <definedName name="ub3sd2015">INDIRECT("'funnel_2015'!J" &amp; Trust_selected!$M$14 &amp; ":J200")</definedName>
    <definedName name="ub3sd2016" localSheetId="0">INDIRECT("'funnel_2016'!J" &amp; [1]Trust_selected!$N$14 &amp; ":J200")</definedName>
    <definedName name="ub3sd2016" localSheetId="12">INDIRECT("'funnel_2016'!J" &amp; [2]Trust_selected!$N$14 &amp; ":J200")</definedName>
    <definedName name="ub3sd2016">INDIRECT("'funnel_2016'!J" &amp; Trust_selected!$N$14 &amp; ":J200")</definedName>
    <definedName name="ub3sd2017" localSheetId="0">INDIRECT("'funnel_2017'!J" &amp; [1]Trust_selected!$O$14 &amp; ":J200")</definedName>
    <definedName name="ub3sd2017" localSheetId="12">INDIRECT("'funnel_2017'!J" &amp; [2]Trust_selected!$O$14 &amp; ":J200")</definedName>
    <definedName name="ub3sd2017">INDIRECT("'funnel_2017'!J" &amp; Trust_selected!$O$14 &amp; ":J200")</definedName>
    <definedName name="Unique_CA" localSheetId="11">Data_table_select_Region!$A$10:$A$28</definedName>
    <definedName name="Unique_CA">Data_table_select_CA!$A$10:$A$28</definedName>
    <definedName name="x_axis2015" localSheetId="0">INDIRECT("'funnel_2015'!C" &amp; [1]Trust_selected!$M$14 &amp; ":C200")</definedName>
    <definedName name="x_axis2015" localSheetId="12">INDIRECT("'funnel_2015'!C" &amp; [2]Trust_selected!$M$14 &amp; ":C200")</definedName>
    <definedName name="x_axis2015">INDIRECT("'funnel_2015'!C" &amp; Trust_selected!$M$14 &amp; ":C200")</definedName>
    <definedName name="x_axis2016" localSheetId="0">INDIRECT("'funnel_2016'!C" &amp; [1]Trust_selected!$N$14 &amp; ":C200")</definedName>
    <definedName name="x_axis2016" localSheetId="12">INDIRECT("'funnel_2016'!C" &amp; [2]Trust_selected!$N$14 &amp; ":C200")</definedName>
    <definedName name="x_axis2016">INDIRECT("'funnel_2016'!C" &amp; Trust_selected!$N$14 &amp; ":C200")</definedName>
    <definedName name="x_axis2017" localSheetId="0">INDIRECT("'funnel_2017'!C" &amp; [1]Trust_selected!$O$14 &amp; ":C200")</definedName>
    <definedName name="x_axis2017" localSheetId="12">INDIRECT("'funnel_2017'!C" &amp; [2]Trust_selected!$O$14 &amp; ":C200")</definedName>
    <definedName name="x_axis2017">INDIRECT("'funnel_2017'!C" &amp; Trust_selected!$O$14 &amp; ":C200")</definedName>
  </definedNames>
  <calcPr calcId="171027"/>
</workbook>
</file>

<file path=xl/calcChain.xml><?xml version="1.0" encoding="utf-8"?>
<calcChain xmlns="http://schemas.openxmlformats.org/spreadsheetml/2006/main">
  <c r="K9" i="62" l="1"/>
  <c r="K10" i="62"/>
  <c r="K11" i="62"/>
  <c r="K12" i="62"/>
  <c r="K13" i="62"/>
  <c r="K14" i="62"/>
  <c r="K15" i="62"/>
  <c r="K16" i="62"/>
  <c r="K17" i="62"/>
  <c r="K18" i="62"/>
  <c r="K19" i="62"/>
  <c r="K20" i="62"/>
  <c r="K21" i="62"/>
  <c r="K22" i="62"/>
  <c r="K23" i="62"/>
  <c r="K24" i="62"/>
  <c r="K25" i="62"/>
  <c r="K26" i="62"/>
  <c r="K27" i="62"/>
  <c r="J903" i="7" l="1"/>
  <c r="I903" i="7"/>
  <c r="H903" i="7"/>
  <c r="J902" i="7"/>
  <c r="I902" i="7"/>
  <c r="H902" i="7"/>
  <c r="J901" i="7"/>
  <c r="I901" i="7"/>
  <c r="H901" i="7"/>
  <c r="J900" i="7"/>
  <c r="I900" i="7"/>
  <c r="H900" i="7"/>
  <c r="J899" i="7"/>
  <c r="I899" i="7"/>
  <c r="H899" i="7"/>
  <c r="J898" i="7"/>
  <c r="I898" i="7"/>
  <c r="H898" i="7"/>
  <c r="J897" i="7"/>
  <c r="I897" i="7"/>
  <c r="H897" i="7"/>
  <c r="J896" i="7"/>
  <c r="I896" i="7"/>
  <c r="H896" i="7"/>
  <c r="J895" i="7"/>
  <c r="I895" i="7"/>
  <c r="H895" i="7"/>
  <c r="J894" i="7"/>
  <c r="I894" i="7"/>
  <c r="H894" i="7"/>
  <c r="J893" i="7"/>
  <c r="I893" i="7"/>
  <c r="H893" i="7"/>
  <c r="J892" i="7"/>
  <c r="I892" i="7"/>
  <c r="H892" i="7"/>
  <c r="J891" i="7"/>
  <c r="I891" i="7"/>
  <c r="H891" i="7"/>
  <c r="J890" i="7"/>
  <c r="I890" i="7"/>
  <c r="H890" i="7"/>
  <c r="J889" i="7"/>
  <c r="I889" i="7"/>
  <c r="H889" i="7"/>
  <c r="J888" i="7"/>
  <c r="I888" i="7"/>
  <c r="H888" i="7"/>
  <c r="J887" i="7"/>
  <c r="I887" i="7"/>
  <c r="H887" i="7"/>
  <c r="J886" i="7"/>
  <c r="I886" i="7"/>
  <c r="H886" i="7"/>
  <c r="J885" i="7"/>
  <c r="I885" i="7"/>
  <c r="H885" i="7"/>
  <c r="J884" i="7"/>
  <c r="I884" i="7"/>
  <c r="H884" i="7"/>
  <c r="J883" i="7"/>
  <c r="I883" i="7"/>
  <c r="H883" i="7"/>
  <c r="J882" i="7"/>
  <c r="I882" i="7"/>
  <c r="H882" i="7"/>
  <c r="J881" i="7"/>
  <c r="I881" i="7"/>
  <c r="H881" i="7"/>
  <c r="J880" i="7"/>
  <c r="I880" i="7"/>
  <c r="H880" i="7"/>
  <c r="J879" i="7"/>
  <c r="I879" i="7"/>
  <c r="H879" i="7"/>
  <c r="J878" i="7"/>
  <c r="I878" i="7"/>
  <c r="H878" i="7"/>
  <c r="J877" i="7"/>
  <c r="I877" i="7"/>
  <c r="H877" i="7"/>
  <c r="J876" i="7"/>
  <c r="I876" i="7"/>
  <c r="H876" i="7"/>
  <c r="J875" i="7"/>
  <c r="I875" i="7"/>
  <c r="H875" i="7"/>
  <c r="J874" i="7"/>
  <c r="I874" i="7"/>
  <c r="H874" i="7"/>
  <c r="J873" i="7"/>
  <c r="I873" i="7"/>
  <c r="H873" i="7"/>
  <c r="J872" i="7"/>
  <c r="I872" i="7"/>
  <c r="H872" i="7"/>
  <c r="J871" i="7"/>
  <c r="I871" i="7"/>
  <c r="H871" i="7"/>
  <c r="J870" i="7"/>
  <c r="I870" i="7"/>
  <c r="H870" i="7"/>
  <c r="J869" i="7"/>
  <c r="I869" i="7"/>
  <c r="H869" i="7"/>
  <c r="J868" i="7"/>
  <c r="I868" i="7"/>
  <c r="H868" i="7"/>
  <c r="J867" i="7"/>
  <c r="I867" i="7"/>
  <c r="H867" i="7"/>
  <c r="J866" i="7"/>
  <c r="I866" i="7"/>
  <c r="H866" i="7"/>
  <c r="J865" i="7"/>
  <c r="I865" i="7"/>
  <c r="H865" i="7"/>
  <c r="J864" i="7"/>
  <c r="I864" i="7"/>
  <c r="H864" i="7"/>
  <c r="J863" i="7"/>
  <c r="I863" i="7"/>
  <c r="H863" i="7"/>
  <c r="J862" i="7"/>
  <c r="I862" i="7"/>
  <c r="H862" i="7"/>
  <c r="J861" i="7"/>
  <c r="I861" i="7"/>
  <c r="H861" i="7"/>
  <c r="J860" i="7"/>
  <c r="I860" i="7"/>
  <c r="H860" i="7"/>
  <c r="J859" i="7"/>
  <c r="I859" i="7"/>
  <c r="H859" i="7"/>
  <c r="J858" i="7"/>
  <c r="I858" i="7"/>
  <c r="H858" i="7"/>
  <c r="J857" i="7"/>
  <c r="I857" i="7"/>
  <c r="H857" i="7"/>
  <c r="J856" i="7"/>
  <c r="I856" i="7"/>
  <c r="H856" i="7"/>
  <c r="J855" i="7"/>
  <c r="I855" i="7"/>
  <c r="H855" i="7"/>
  <c r="J854" i="7"/>
  <c r="I854" i="7"/>
  <c r="H854" i="7"/>
  <c r="J853" i="7"/>
  <c r="I853" i="7"/>
  <c r="H853" i="7"/>
  <c r="J852" i="7"/>
  <c r="I852" i="7"/>
  <c r="H852" i="7"/>
  <c r="J851" i="7"/>
  <c r="I851" i="7"/>
  <c r="H851" i="7"/>
  <c r="J850" i="7"/>
  <c r="I850" i="7"/>
  <c r="H850" i="7"/>
  <c r="J849" i="7"/>
  <c r="I849" i="7"/>
  <c r="H849" i="7"/>
  <c r="J848" i="7"/>
  <c r="I848" i="7"/>
  <c r="H848" i="7"/>
  <c r="J847" i="7"/>
  <c r="I847" i="7"/>
  <c r="H847" i="7"/>
  <c r="J846" i="7"/>
  <c r="I846" i="7"/>
  <c r="H846" i="7"/>
  <c r="J845" i="7"/>
  <c r="I845" i="7"/>
  <c r="H845" i="7"/>
  <c r="J844" i="7"/>
  <c r="I844" i="7"/>
  <c r="H844" i="7"/>
  <c r="J843" i="7"/>
  <c r="I843" i="7"/>
  <c r="H843" i="7"/>
  <c r="J842" i="7"/>
  <c r="I842" i="7"/>
  <c r="H842" i="7"/>
  <c r="J841" i="7"/>
  <c r="I841" i="7"/>
  <c r="H841" i="7"/>
  <c r="J840" i="7"/>
  <c r="I840" i="7"/>
  <c r="H840" i="7"/>
  <c r="J839" i="7"/>
  <c r="I839" i="7"/>
  <c r="H839" i="7"/>
  <c r="J838" i="7"/>
  <c r="I838" i="7"/>
  <c r="H838" i="7"/>
  <c r="J837" i="7"/>
  <c r="I837" i="7"/>
  <c r="H837" i="7"/>
  <c r="J836" i="7"/>
  <c r="I836" i="7"/>
  <c r="H836" i="7"/>
  <c r="J835" i="7"/>
  <c r="I835" i="7"/>
  <c r="H835" i="7"/>
  <c r="J834" i="7"/>
  <c r="I834" i="7"/>
  <c r="H834" i="7"/>
  <c r="J833" i="7"/>
  <c r="I833" i="7"/>
  <c r="H833" i="7"/>
  <c r="J832" i="7"/>
  <c r="I832" i="7"/>
  <c r="H832" i="7"/>
  <c r="J831" i="7"/>
  <c r="I831" i="7"/>
  <c r="H831" i="7"/>
  <c r="J830" i="7"/>
  <c r="I830" i="7"/>
  <c r="H830" i="7"/>
  <c r="J829" i="7"/>
  <c r="I829" i="7"/>
  <c r="H829" i="7"/>
  <c r="J828" i="7"/>
  <c r="I828" i="7"/>
  <c r="H828" i="7"/>
  <c r="J827" i="7"/>
  <c r="I827" i="7"/>
  <c r="H827" i="7"/>
  <c r="J826" i="7"/>
  <c r="I826" i="7"/>
  <c r="H826" i="7"/>
  <c r="J825" i="7"/>
  <c r="I825" i="7"/>
  <c r="H825" i="7"/>
  <c r="J824" i="7"/>
  <c r="I824" i="7"/>
  <c r="H824" i="7"/>
  <c r="J823" i="7"/>
  <c r="I823" i="7"/>
  <c r="H823" i="7"/>
  <c r="J822" i="7"/>
  <c r="I822" i="7"/>
  <c r="H822" i="7"/>
  <c r="J821" i="7"/>
  <c r="I821" i="7"/>
  <c r="H821" i="7"/>
  <c r="J820" i="7"/>
  <c r="I820" i="7"/>
  <c r="H820" i="7"/>
  <c r="J819" i="7"/>
  <c r="I819" i="7"/>
  <c r="H819" i="7"/>
  <c r="J818" i="7"/>
  <c r="I818" i="7"/>
  <c r="H818" i="7"/>
  <c r="J817" i="7"/>
  <c r="I817" i="7"/>
  <c r="H817" i="7"/>
  <c r="J816" i="7"/>
  <c r="I816" i="7"/>
  <c r="H816" i="7"/>
  <c r="J815" i="7"/>
  <c r="I815" i="7"/>
  <c r="H815" i="7"/>
  <c r="J814" i="7"/>
  <c r="I814" i="7"/>
  <c r="H814" i="7"/>
  <c r="J813" i="7"/>
  <c r="I813" i="7"/>
  <c r="H813" i="7"/>
  <c r="J812" i="7"/>
  <c r="I812" i="7"/>
  <c r="H812" i="7"/>
  <c r="J811" i="7"/>
  <c r="I811" i="7"/>
  <c r="H811" i="7"/>
  <c r="J810" i="7"/>
  <c r="I810" i="7"/>
  <c r="H810" i="7"/>
  <c r="J809" i="7"/>
  <c r="I809" i="7"/>
  <c r="H809" i="7"/>
  <c r="J808" i="7"/>
  <c r="I808" i="7"/>
  <c r="H808" i="7"/>
  <c r="J807" i="7"/>
  <c r="I807" i="7"/>
  <c r="H807" i="7"/>
  <c r="J806" i="7"/>
  <c r="I806" i="7"/>
  <c r="H806" i="7"/>
  <c r="J805" i="7"/>
  <c r="I805" i="7"/>
  <c r="H805" i="7"/>
  <c r="J804" i="7"/>
  <c r="I804" i="7"/>
  <c r="H804" i="7"/>
  <c r="J803" i="7"/>
  <c r="I803" i="7"/>
  <c r="H803" i="7"/>
  <c r="J802" i="7"/>
  <c r="I802" i="7"/>
  <c r="H802" i="7"/>
  <c r="J801" i="7"/>
  <c r="I801" i="7"/>
  <c r="H801" i="7"/>
  <c r="J800" i="7"/>
  <c r="I800" i="7"/>
  <c r="H800" i="7"/>
  <c r="J799" i="7"/>
  <c r="I799" i="7"/>
  <c r="H799" i="7"/>
  <c r="J798" i="7"/>
  <c r="I798" i="7"/>
  <c r="H798" i="7"/>
  <c r="J797" i="7"/>
  <c r="I797" i="7"/>
  <c r="H797" i="7"/>
  <c r="J796" i="7"/>
  <c r="I796" i="7"/>
  <c r="H796" i="7"/>
  <c r="J795" i="7"/>
  <c r="I795" i="7"/>
  <c r="H795" i="7"/>
  <c r="J794" i="7"/>
  <c r="I794" i="7"/>
  <c r="H794" i="7"/>
  <c r="J793" i="7"/>
  <c r="I793" i="7"/>
  <c r="H793" i="7"/>
  <c r="J792" i="7"/>
  <c r="I792" i="7"/>
  <c r="H792" i="7"/>
  <c r="J791" i="7"/>
  <c r="I791" i="7"/>
  <c r="H791" i="7"/>
  <c r="J790" i="7"/>
  <c r="I790" i="7"/>
  <c r="H790" i="7"/>
  <c r="J789" i="7"/>
  <c r="I789" i="7"/>
  <c r="H789" i="7"/>
  <c r="J788" i="7"/>
  <c r="I788" i="7"/>
  <c r="H788" i="7"/>
  <c r="J787" i="7"/>
  <c r="I787" i="7"/>
  <c r="H787" i="7"/>
  <c r="J786" i="7"/>
  <c r="I786" i="7"/>
  <c r="H786" i="7"/>
  <c r="J785" i="7"/>
  <c r="I785" i="7"/>
  <c r="H785" i="7"/>
  <c r="J784" i="7"/>
  <c r="I784" i="7"/>
  <c r="H784" i="7"/>
  <c r="J783" i="7"/>
  <c r="I783" i="7"/>
  <c r="H783" i="7"/>
  <c r="J782" i="7"/>
  <c r="I782" i="7"/>
  <c r="H782" i="7"/>
  <c r="J781" i="7"/>
  <c r="I781" i="7"/>
  <c r="H781" i="7"/>
  <c r="J780" i="7"/>
  <c r="I780" i="7"/>
  <c r="H780" i="7"/>
  <c r="J779" i="7"/>
  <c r="I779" i="7"/>
  <c r="H779" i="7"/>
  <c r="J778" i="7"/>
  <c r="I778" i="7"/>
  <c r="H778" i="7"/>
  <c r="J777" i="7"/>
  <c r="I777" i="7"/>
  <c r="H777" i="7"/>
  <c r="J776" i="7"/>
  <c r="I776" i="7"/>
  <c r="H776" i="7"/>
  <c r="J775" i="7"/>
  <c r="I775" i="7"/>
  <c r="H775" i="7"/>
  <c r="J774" i="7"/>
  <c r="I774" i="7"/>
  <c r="H774" i="7"/>
  <c r="J773" i="7"/>
  <c r="I773" i="7"/>
  <c r="H773" i="7"/>
  <c r="J772" i="7"/>
  <c r="I772" i="7"/>
  <c r="H772" i="7"/>
  <c r="J771" i="7"/>
  <c r="I771" i="7"/>
  <c r="H771" i="7"/>
  <c r="J770" i="7"/>
  <c r="I770" i="7"/>
  <c r="H770" i="7"/>
  <c r="J769" i="7"/>
  <c r="I769" i="7"/>
  <c r="H769" i="7"/>
  <c r="J768" i="7"/>
  <c r="I768" i="7"/>
  <c r="H768" i="7"/>
  <c r="J767" i="7"/>
  <c r="I767" i="7"/>
  <c r="H767" i="7"/>
  <c r="J766" i="7"/>
  <c r="I766" i="7"/>
  <c r="H766" i="7"/>
  <c r="J765" i="7"/>
  <c r="I765" i="7"/>
  <c r="H765" i="7"/>
  <c r="J764" i="7"/>
  <c r="I764" i="7"/>
  <c r="H764" i="7"/>
  <c r="J763" i="7"/>
  <c r="I763" i="7"/>
  <c r="H763" i="7"/>
  <c r="J762" i="7"/>
  <c r="I762" i="7"/>
  <c r="H762" i="7"/>
  <c r="J761" i="7"/>
  <c r="I761" i="7"/>
  <c r="H761" i="7"/>
  <c r="J760" i="7"/>
  <c r="I760" i="7"/>
  <c r="H760" i="7"/>
  <c r="J759" i="7"/>
  <c r="I759" i="7"/>
  <c r="H759" i="7"/>
  <c r="J758" i="7"/>
  <c r="I758" i="7"/>
  <c r="H758" i="7"/>
  <c r="J757" i="7"/>
  <c r="I757" i="7"/>
  <c r="H757" i="7"/>
  <c r="J756" i="7"/>
  <c r="I756" i="7"/>
  <c r="H756" i="7"/>
  <c r="J755" i="7"/>
  <c r="I755" i="7"/>
  <c r="H755" i="7"/>
  <c r="J754" i="7"/>
  <c r="I754" i="7"/>
  <c r="H754" i="7"/>
  <c r="J753" i="7"/>
  <c r="I753" i="7"/>
  <c r="H753" i="7"/>
  <c r="J752" i="7"/>
  <c r="I752" i="7"/>
  <c r="H752" i="7"/>
  <c r="J751" i="7"/>
  <c r="I751" i="7"/>
  <c r="H751" i="7"/>
  <c r="J750" i="7"/>
  <c r="I750" i="7"/>
  <c r="H750" i="7"/>
  <c r="J749" i="7"/>
  <c r="I749" i="7"/>
  <c r="H749" i="7"/>
  <c r="J748" i="7"/>
  <c r="I748" i="7"/>
  <c r="H748" i="7"/>
  <c r="J747" i="7"/>
  <c r="I747" i="7"/>
  <c r="H747" i="7"/>
  <c r="J746" i="7"/>
  <c r="I746" i="7"/>
  <c r="H746" i="7"/>
  <c r="J745" i="7"/>
  <c r="I745" i="7"/>
  <c r="H745" i="7"/>
  <c r="J744" i="7"/>
  <c r="I744" i="7"/>
  <c r="H744" i="7"/>
  <c r="J743" i="7"/>
  <c r="I743" i="7"/>
  <c r="H743" i="7"/>
  <c r="J742" i="7"/>
  <c r="I742" i="7"/>
  <c r="H742" i="7"/>
  <c r="J741" i="7"/>
  <c r="I741" i="7"/>
  <c r="H741" i="7"/>
  <c r="J740" i="7"/>
  <c r="I740" i="7"/>
  <c r="H740" i="7"/>
  <c r="J739" i="7"/>
  <c r="I739" i="7"/>
  <c r="H739" i="7"/>
  <c r="J738" i="7"/>
  <c r="I738" i="7"/>
  <c r="H738" i="7"/>
  <c r="J737" i="7"/>
  <c r="I737" i="7"/>
  <c r="H737" i="7"/>
  <c r="J736" i="7"/>
  <c r="I736" i="7"/>
  <c r="H736" i="7"/>
  <c r="J735" i="7"/>
  <c r="I735" i="7"/>
  <c r="H735" i="7"/>
  <c r="J734" i="7"/>
  <c r="I734" i="7"/>
  <c r="H734" i="7"/>
  <c r="J733" i="7"/>
  <c r="I733" i="7"/>
  <c r="H733" i="7"/>
  <c r="J732" i="7"/>
  <c r="I732" i="7"/>
  <c r="H732" i="7"/>
  <c r="J731" i="7"/>
  <c r="I731" i="7"/>
  <c r="H731" i="7"/>
  <c r="J730" i="7"/>
  <c r="I730" i="7"/>
  <c r="H730" i="7"/>
  <c r="J729" i="7"/>
  <c r="I729" i="7"/>
  <c r="H729" i="7"/>
  <c r="J728" i="7"/>
  <c r="I728" i="7"/>
  <c r="H728" i="7"/>
  <c r="J727" i="7"/>
  <c r="I727" i="7"/>
  <c r="H727" i="7"/>
  <c r="J726" i="7"/>
  <c r="I726" i="7"/>
  <c r="H726" i="7"/>
  <c r="J725" i="7"/>
  <c r="I725" i="7"/>
  <c r="H725" i="7"/>
  <c r="J724" i="7"/>
  <c r="I724" i="7"/>
  <c r="H724" i="7"/>
  <c r="J723" i="7"/>
  <c r="I723" i="7"/>
  <c r="H723" i="7"/>
  <c r="J722" i="7"/>
  <c r="I722" i="7"/>
  <c r="H722" i="7"/>
  <c r="J721" i="7"/>
  <c r="I721" i="7"/>
  <c r="H721" i="7"/>
  <c r="J720" i="7"/>
  <c r="I720" i="7"/>
  <c r="H720" i="7"/>
  <c r="J719" i="7"/>
  <c r="I719" i="7"/>
  <c r="H719" i="7"/>
  <c r="J718" i="7"/>
  <c r="I718" i="7"/>
  <c r="H718" i="7"/>
  <c r="J717" i="7"/>
  <c r="I717" i="7"/>
  <c r="H717" i="7"/>
  <c r="J716" i="7"/>
  <c r="I716" i="7"/>
  <c r="H716" i="7"/>
  <c r="J715" i="7"/>
  <c r="I715" i="7"/>
  <c r="H715" i="7"/>
  <c r="J714" i="7"/>
  <c r="I714" i="7"/>
  <c r="H714" i="7"/>
  <c r="J713" i="7"/>
  <c r="I713" i="7"/>
  <c r="H713" i="7"/>
  <c r="J712" i="7"/>
  <c r="I712" i="7"/>
  <c r="H712" i="7"/>
  <c r="J711" i="7"/>
  <c r="I711" i="7"/>
  <c r="H711" i="7"/>
  <c r="J710" i="7"/>
  <c r="I710" i="7"/>
  <c r="H710" i="7"/>
  <c r="J709" i="7"/>
  <c r="I709" i="7"/>
  <c r="H709" i="7"/>
  <c r="J708" i="7"/>
  <c r="I708" i="7"/>
  <c r="H708" i="7"/>
  <c r="J707" i="7"/>
  <c r="I707" i="7"/>
  <c r="H707" i="7"/>
  <c r="J706" i="7"/>
  <c r="I706" i="7"/>
  <c r="H706" i="7"/>
  <c r="J705" i="7"/>
  <c r="I705" i="7"/>
  <c r="H705" i="7"/>
  <c r="J704" i="7"/>
  <c r="I704" i="7"/>
  <c r="H704" i="7"/>
  <c r="J703" i="7"/>
  <c r="I703" i="7"/>
  <c r="H703" i="7"/>
  <c r="J702" i="7"/>
  <c r="I702" i="7"/>
  <c r="H702" i="7"/>
  <c r="J701" i="7"/>
  <c r="I701" i="7"/>
  <c r="H701" i="7"/>
  <c r="J700" i="7"/>
  <c r="I700" i="7"/>
  <c r="H700" i="7"/>
  <c r="J699" i="7"/>
  <c r="I699" i="7"/>
  <c r="H699" i="7"/>
  <c r="J698" i="7"/>
  <c r="I698" i="7"/>
  <c r="H698" i="7"/>
  <c r="J697" i="7"/>
  <c r="I697" i="7"/>
  <c r="H697" i="7"/>
  <c r="J696" i="7"/>
  <c r="I696" i="7"/>
  <c r="H696" i="7"/>
  <c r="J695" i="7"/>
  <c r="I695" i="7"/>
  <c r="H695" i="7"/>
  <c r="J694" i="7"/>
  <c r="I694" i="7"/>
  <c r="H694" i="7"/>
  <c r="J693" i="7"/>
  <c r="I693" i="7"/>
  <c r="H693" i="7"/>
  <c r="J692" i="7"/>
  <c r="I692" i="7"/>
  <c r="H692" i="7"/>
  <c r="J691" i="7"/>
  <c r="I691" i="7"/>
  <c r="H691" i="7"/>
  <c r="J690" i="7"/>
  <c r="I690" i="7"/>
  <c r="H690" i="7"/>
  <c r="J689" i="7"/>
  <c r="I689" i="7"/>
  <c r="H689" i="7"/>
  <c r="J688" i="7"/>
  <c r="I688" i="7"/>
  <c r="H688" i="7"/>
  <c r="J687" i="7"/>
  <c r="I687" i="7"/>
  <c r="H687" i="7"/>
  <c r="J686" i="7"/>
  <c r="I686" i="7"/>
  <c r="H686" i="7"/>
  <c r="J685" i="7"/>
  <c r="I685" i="7"/>
  <c r="H685" i="7"/>
  <c r="J684" i="7"/>
  <c r="I684" i="7"/>
  <c r="H684" i="7"/>
  <c r="J683" i="7"/>
  <c r="I683" i="7"/>
  <c r="H683" i="7"/>
  <c r="J682" i="7"/>
  <c r="I682" i="7"/>
  <c r="H682" i="7"/>
  <c r="J681" i="7"/>
  <c r="I681" i="7"/>
  <c r="H681" i="7"/>
  <c r="J680" i="7"/>
  <c r="I680" i="7"/>
  <c r="H680" i="7"/>
  <c r="J679" i="7"/>
  <c r="I679" i="7"/>
  <c r="H679" i="7"/>
  <c r="J678" i="7"/>
  <c r="I678" i="7"/>
  <c r="H678" i="7"/>
  <c r="J677" i="7"/>
  <c r="I677" i="7"/>
  <c r="H677" i="7"/>
  <c r="J676" i="7"/>
  <c r="I676" i="7"/>
  <c r="H676" i="7"/>
  <c r="J675" i="7"/>
  <c r="I675" i="7"/>
  <c r="H675" i="7"/>
  <c r="J674" i="7"/>
  <c r="I674" i="7"/>
  <c r="H674" i="7"/>
  <c r="J673" i="7"/>
  <c r="I673" i="7"/>
  <c r="H673" i="7"/>
  <c r="J672" i="7"/>
  <c r="I672" i="7"/>
  <c r="H672" i="7"/>
  <c r="J671" i="7"/>
  <c r="I671" i="7"/>
  <c r="H671" i="7"/>
  <c r="J670" i="7"/>
  <c r="I670" i="7"/>
  <c r="H670" i="7"/>
  <c r="J669" i="7"/>
  <c r="I669" i="7"/>
  <c r="H669" i="7"/>
  <c r="J668" i="7"/>
  <c r="I668" i="7"/>
  <c r="H668" i="7"/>
  <c r="J667" i="7"/>
  <c r="I667" i="7"/>
  <c r="H667" i="7"/>
  <c r="J666" i="7"/>
  <c r="I666" i="7"/>
  <c r="H666" i="7"/>
  <c r="J665" i="7"/>
  <c r="I665" i="7"/>
  <c r="H665" i="7"/>
  <c r="J664" i="7"/>
  <c r="I664" i="7"/>
  <c r="H664" i="7"/>
  <c r="J663" i="7"/>
  <c r="I663" i="7"/>
  <c r="H663" i="7"/>
  <c r="J662" i="7"/>
  <c r="I662" i="7"/>
  <c r="H662" i="7"/>
  <c r="J661" i="7"/>
  <c r="I661" i="7"/>
  <c r="H661" i="7"/>
  <c r="J660" i="7"/>
  <c r="I660" i="7"/>
  <c r="H660" i="7"/>
  <c r="J659" i="7"/>
  <c r="I659" i="7"/>
  <c r="H659" i="7"/>
  <c r="J658" i="7"/>
  <c r="I658" i="7"/>
  <c r="H658" i="7"/>
  <c r="J657" i="7"/>
  <c r="I657" i="7"/>
  <c r="H657" i="7"/>
  <c r="J656" i="7"/>
  <c r="I656" i="7"/>
  <c r="H656" i="7"/>
  <c r="J655" i="7"/>
  <c r="I655" i="7"/>
  <c r="H655" i="7"/>
  <c r="J654" i="7"/>
  <c r="I654" i="7"/>
  <c r="H654" i="7"/>
  <c r="J653" i="7"/>
  <c r="I653" i="7"/>
  <c r="H653" i="7"/>
  <c r="J652" i="7"/>
  <c r="I652" i="7"/>
  <c r="H652" i="7"/>
  <c r="J651" i="7"/>
  <c r="I651" i="7"/>
  <c r="H651" i="7"/>
  <c r="J650" i="7"/>
  <c r="I650" i="7"/>
  <c r="H650" i="7"/>
  <c r="J649" i="7"/>
  <c r="I649" i="7"/>
  <c r="H649" i="7"/>
  <c r="J648" i="7"/>
  <c r="I648" i="7"/>
  <c r="H648" i="7"/>
  <c r="J647" i="7"/>
  <c r="I647" i="7"/>
  <c r="H647" i="7"/>
  <c r="J646" i="7"/>
  <c r="I646" i="7"/>
  <c r="H646" i="7"/>
  <c r="J645" i="7"/>
  <c r="I645" i="7"/>
  <c r="H645" i="7"/>
  <c r="J644" i="7"/>
  <c r="I644" i="7"/>
  <c r="H644" i="7"/>
  <c r="J643" i="7"/>
  <c r="I643" i="7"/>
  <c r="H643" i="7"/>
  <c r="J642" i="7"/>
  <c r="I642" i="7"/>
  <c r="H642" i="7"/>
  <c r="J641" i="7"/>
  <c r="I641" i="7"/>
  <c r="H641" i="7"/>
  <c r="J640" i="7"/>
  <c r="I640" i="7"/>
  <c r="H640" i="7"/>
  <c r="J639" i="7"/>
  <c r="I639" i="7"/>
  <c r="H639" i="7"/>
  <c r="J638" i="7"/>
  <c r="I638" i="7"/>
  <c r="H638" i="7"/>
  <c r="J637" i="7"/>
  <c r="I637" i="7"/>
  <c r="H637" i="7"/>
  <c r="J636" i="7"/>
  <c r="I636" i="7"/>
  <c r="H636"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B7" i="63" l="1"/>
  <c r="P147" i="63"/>
  <c r="O147" i="63"/>
  <c r="F146" i="63"/>
  <c r="E146" i="63"/>
  <c r="C146" i="63"/>
  <c r="D146" i="63" s="1"/>
  <c r="F145" i="63"/>
  <c r="C145" i="63"/>
  <c r="D145" i="63" s="1"/>
  <c r="F144" i="63"/>
  <c r="D144" i="63"/>
  <c r="C144" i="63"/>
  <c r="E144" i="63" s="1"/>
  <c r="F143" i="63"/>
  <c r="C143" i="63"/>
  <c r="E143" i="63" s="1"/>
  <c r="F142" i="63"/>
  <c r="E142" i="63"/>
  <c r="C142" i="63"/>
  <c r="D142" i="63" s="1"/>
  <c r="F141" i="63"/>
  <c r="E141" i="63"/>
  <c r="C141" i="63"/>
  <c r="D141" i="63" s="1"/>
  <c r="F140" i="63"/>
  <c r="C140" i="63"/>
  <c r="F139" i="63"/>
  <c r="C139" i="63"/>
  <c r="F138" i="63"/>
  <c r="D138" i="63"/>
  <c r="C138" i="63"/>
  <c r="E138" i="63" s="1"/>
  <c r="F137" i="63"/>
  <c r="C137" i="63"/>
  <c r="F136" i="63"/>
  <c r="C136" i="63"/>
  <c r="E136" i="63" s="1"/>
  <c r="F135" i="63"/>
  <c r="E135" i="63"/>
  <c r="C135" i="63"/>
  <c r="D135" i="63" s="1"/>
  <c r="F134" i="63"/>
  <c r="E134" i="63"/>
  <c r="C134" i="63"/>
  <c r="D134" i="63" s="1"/>
  <c r="F133" i="63"/>
  <c r="C133" i="63"/>
  <c r="F132" i="63"/>
  <c r="E132" i="63"/>
  <c r="D132" i="63"/>
  <c r="C132" i="63"/>
  <c r="F131" i="63"/>
  <c r="E131" i="63"/>
  <c r="D131" i="63"/>
  <c r="C131" i="63"/>
  <c r="F130" i="63"/>
  <c r="C130" i="63"/>
  <c r="F129" i="63"/>
  <c r="C129" i="63"/>
  <c r="E129" i="63" s="1"/>
  <c r="F128" i="63"/>
  <c r="C128" i="63"/>
  <c r="E128" i="63" s="1"/>
  <c r="F127" i="63"/>
  <c r="C127" i="63"/>
  <c r="E127" i="63" s="1"/>
  <c r="F126" i="63"/>
  <c r="E126" i="63"/>
  <c r="C126" i="63"/>
  <c r="D126" i="63" s="1"/>
  <c r="F125" i="63"/>
  <c r="C125" i="63"/>
  <c r="E125" i="63" s="1"/>
  <c r="F124" i="63"/>
  <c r="C124" i="63"/>
  <c r="F123" i="63"/>
  <c r="C123" i="63"/>
  <c r="E123" i="63" s="1"/>
  <c r="F122" i="63"/>
  <c r="C122" i="63"/>
  <c r="D122" i="63" s="1"/>
  <c r="F121" i="63"/>
  <c r="C121" i="63"/>
  <c r="F120" i="63"/>
  <c r="D120" i="63"/>
  <c r="C120" i="63"/>
  <c r="E120" i="63" s="1"/>
  <c r="F119" i="63"/>
  <c r="C119" i="63"/>
  <c r="F118" i="63"/>
  <c r="D118" i="63"/>
  <c r="C118" i="63"/>
  <c r="E118" i="63" s="1"/>
  <c r="F117" i="63"/>
  <c r="C117" i="63"/>
  <c r="D117" i="63" s="1"/>
  <c r="F116" i="63"/>
  <c r="C116" i="63"/>
  <c r="E116" i="63" s="1"/>
  <c r="F115" i="63"/>
  <c r="E115" i="63"/>
  <c r="C115" i="63"/>
  <c r="D115" i="63" s="1"/>
  <c r="F114" i="63"/>
  <c r="E114" i="63"/>
  <c r="C114" i="63"/>
  <c r="D114" i="63" s="1"/>
  <c r="F113" i="63"/>
  <c r="E113" i="63"/>
  <c r="C113" i="63"/>
  <c r="D113" i="63" s="1"/>
  <c r="F112" i="63"/>
  <c r="C112" i="63"/>
  <c r="F111" i="63"/>
  <c r="E111" i="63"/>
  <c r="D111" i="63"/>
  <c r="C111" i="63"/>
  <c r="F110" i="63"/>
  <c r="C110" i="63"/>
  <c r="D110" i="63" s="1"/>
  <c r="F109" i="63"/>
  <c r="D109" i="63"/>
  <c r="C109" i="63"/>
  <c r="E109" i="63" s="1"/>
  <c r="F108" i="63"/>
  <c r="C108" i="63"/>
  <c r="D108" i="63" s="1"/>
  <c r="F107" i="63"/>
  <c r="C107" i="63"/>
  <c r="E107" i="63" s="1"/>
  <c r="F106" i="63"/>
  <c r="C106" i="63"/>
  <c r="F105" i="63"/>
  <c r="D105" i="63"/>
  <c r="C105" i="63"/>
  <c r="E105" i="63" s="1"/>
  <c r="F104" i="63"/>
  <c r="D104" i="63"/>
  <c r="C104" i="63"/>
  <c r="E104" i="63" s="1"/>
  <c r="F103" i="63"/>
  <c r="D103" i="63"/>
  <c r="C103" i="63"/>
  <c r="E103" i="63" s="1"/>
  <c r="F102" i="63"/>
  <c r="C102" i="63"/>
  <c r="D102" i="63" s="1"/>
  <c r="F101" i="63"/>
  <c r="C101" i="63"/>
  <c r="E101" i="63" s="1"/>
  <c r="F100" i="63"/>
  <c r="C100" i="63"/>
  <c r="F99" i="63"/>
  <c r="C99" i="63"/>
  <c r="E99" i="63" s="1"/>
  <c r="F98" i="63"/>
  <c r="D98" i="63"/>
  <c r="C98" i="63"/>
  <c r="E98" i="63" s="1"/>
  <c r="F97" i="63"/>
  <c r="C97" i="63"/>
  <c r="D97" i="63" s="1"/>
  <c r="F96" i="63"/>
  <c r="E96" i="63"/>
  <c r="C96" i="63"/>
  <c r="D96" i="63" s="1"/>
  <c r="F95" i="63"/>
  <c r="C95" i="63"/>
  <c r="F94" i="63"/>
  <c r="D94" i="63"/>
  <c r="C94" i="63"/>
  <c r="E94" i="63" s="1"/>
  <c r="F93" i="63"/>
  <c r="C93" i="63"/>
  <c r="D93" i="63" s="1"/>
  <c r="F92" i="63"/>
  <c r="E92" i="63"/>
  <c r="C92" i="63"/>
  <c r="D92" i="63" s="1"/>
  <c r="F91" i="63"/>
  <c r="C91" i="63"/>
  <c r="F90" i="63"/>
  <c r="D90" i="63"/>
  <c r="C90" i="63"/>
  <c r="E90" i="63" s="1"/>
  <c r="F89" i="63"/>
  <c r="C89" i="63"/>
  <c r="D89" i="63" s="1"/>
  <c r="F88" i="63"/>
  <c r="E88" i="63"/>
  <c r="C88" i="63"/>
  <c r="D88" i="63" s="1"/>
  <c r="F87" i="63"/>
  <c r="C87" i="63"/>
  <c r="F86" i="63"/>
  <c r="D86" i="63"/>
  <c r="C86" i="63"/>
  <c r="E86" i="63" s="1"/>
  <c r="F85" i="63"/>
  <c r="C85" i="63"/>
  <c r="D85" i="63" s="1"/>
  <c r="F84" i="63"/>
  <c r="E84" i="63"/>
  <c r="C84" i="63"/>
  <c r="D84" i="63" s="1"/>
  <c r="F83" i="63"/>
  <c r="E83" i="63"/>
  <c r="C83" i="63"/>
  <c r="D83" i="63" s="1"/>
  <c r="F82" i="63"/>
  <c r="C82" i="63"/>
  <c r="E82" i="63" s="1"/>
  <c r="F81" i="63"/>
  <c r="E81" i="63"/>
  <c r="C81" i="63"/>
  <c r="D81" i="63" s="1"/>
  <c r="F80" i="63"/>
  <c r="E80" i="63"/>
  <c r="D80" i="63"/>
  <c r="C80" i="63"/>
  <c r="F79" i="63"/>
  <c r="C79" i="63"/>
  <c r="D79" i="63" s="1"/>
  <c r="F78" i="63"/>
  <c r="D78" i="63"/>
  <c r="C78" i="63"/>
  <c r="E78" i="63" s="1"/>
  <c r="F77" i="63"/>
  <c r="C77" i="63"/>
  <c r="F76" i="63"/>
  <c r="E76" i="63"/>
  <c r="D76" i="63"/>
  <c r="C76" i="63"/>
  <c r="F75" i="63"/>
  <c r="C75" i="63"/>
  <c r="D75" i="63" s="1"/>
  <c r="F74" i="63"/>
  <c r="C74" i="63"/>
  <c r="F73" i="63"/>
  <c r="C73" i="63"/>
  <c r="E73" i="63" s="1"/>
  <c r="F72" i="63"/>
  <c r="C72" i="63"/>
  <c r="E72" i="63" s="1"/>
  <c r="F71" i="63"/>
  <c r="C71" i="63"/>
  <c r="F70" i="63"/>
  <c r="D70" i="63"/>
  <c r="C70" i="63"/>
  <c r="E70" i="63" s="1"/>
  <c r="F69" i="63"/>
  <c r="C69" i="63"/>
  <c r="F68" i="63"/>
  <c r="E68" i="63"/>
  <c r="D68" i="63"/>
  <c r="C68" i="63"/>
  <c r="F67" i="63"/>
  <c r="E67" i="63"/>
  <c r="D67" i="63"/>
  <c r="C67" i="63"/>
  <c r="F66" i="63"/>
  <c r="C66" i="63"/>
  <c r="F65" i="63"/>
  <c r="C65" i="63"/>
  <c r="E65" i="63" s="1"/>
  <c r="F64" i="63"/>
  <c r="C64" i="63"/>
  <c r="E64" i="63" s="1"/>
  <c r="F63" i="63"/>
  <c r="E63" i="63"/>
  <c r="C63" i="63"/>
  <c r="D63" i="63" s="1"/>
  <c r="F62" i="63"/>
  <c r="C62" i="63"/>
  <c r="E62" i="63" s="1"/>
  <c r="F61" i="63"/>
  <c r="C61" i="63"/>
  <c r="F60" i="63"/>
  <c r="C60" i="63"/>
  <c r="E60" i="63" s="1"/>
  <c r="F59" i="63"/>
  <c r="E59" i="63"/>
  <c r="C59" i="63"/>
  <c r="D59" i="63" s="1"/>
  <c r="F58" i="63"/>
  <c r="C58" i="63"/>
  <c r="E58" i="63" s="1"/>
  <c r="F57" i="63"/>
  <c r="C57" i="63"/>
  <c r="E57" i="63" s="1"/>
  <c r="F56" i="63"/>
  <c r="C56" i="63"/>
  <c r="E56" i="63" s="1"/>
  <c r="F55" i="63"/>
  <c r="E55" i="63"/>
  <c r="C55" i="63"/>
  <c r="D55" i="63" s="1"/>
  <c r="F54" i="63"/>
  <c r="C54" i="63"/>
  <c r="F53" i="63"/>
  <c r="D53" i="63"/>
  <c r="C53" i="63"/>
  <c r="E53" i="63" s="1"/>
  <c r="F52" i="63"/>
  <c r="D52" i="63"/>
  <c r="C52" i="63"/>
  <c r="E52" i="63" s="1"/>
  <c r="F51" i="63"/>
  <c r="C51" i="63"/>
  <c r="F50" i="63"/>
  <c r="C50" i="63"/>
  <c r="E50" i="63" s="1"/>
  <c r="F49" i="63"/>
  <c r="D49" i="63"/>
  <c r="C49" i="63"/>
  <c r="E49" i="63" s="1"/>
  <c r="F48" i="63"/>
  <c r="D48" i="63"/>
  <c r="C48" i="63"/>
  <c r="E48" i="63" s="1"/>
  <c r="F47" i="63"/>
  <c r="C47" i="63"/>
  <c r="D47" i="63" s="1"/>
  <c r="F46" i="63"/>
  <c r="C46" i="63"/>
  <c r="E46" i="63" s="1"/>
  <c r="F45" i="63"/>
  <c r="C45" i="63"/>
  <c r="F44" i="63"/>
  <c r="C44" i="63"/>
  <c r="E44" i="63" s="1"/>
  <c r="F43" i="63"/>
  <c r="E43" i="63"/>
  <c r="C43" i="63"/>
  <c r="D43" i="63" s="1"/>
  <c r="F42" i="63"/>
  <c r="C42" i="63"/>
  <c r="E42" i="63" s="1"/>
  <c r="F41" i="63"/>
  <c r="D41" i="63"/>
  <c r="C41" i="63"/>
  <c r="E41" i="63" s="1"/>
  <c r="F40" i="63"/>
  <c r="C40" i="63"/>
  <c r="E40" i="63" s="1"/>
  <c r="F39" i="63"/>
  <c r="E39" i="63"/>
  <c r="D39" i="63"/>
  <c r="C39" i="63"/>
  <c r="F38" i="63"/>
  <c r="E38" i="63"/>
  <c r="D38" i="63"/>
  <c r="C38" i="63"/>
  <c r="F37" i="63"/>
  <c r="C37" i="63"/>
  <c r="F36" i="63"/>
  <c r="C36" i="63"/>
  <c r="E36" i="63" s="1"/>
  <c r="F35" i="63"/>
  <c r="C35" i="63"/>
  <c r="E35" i="63" s="1"/>
  <c r="F34" i="63"/>
  <c r="C34" i="63"/>
  <c r="E34" i="63" s="1"/>
  <c r="F33" i="63"/>
  <c r="C33" i="63"/>
  <c r="F32" i="63"/>
  <c r="C32" i="63"/>
  <c r="E32" i="63" s="1"/>
  <c r="F31" i="63"/>
  <c r="C31" i="63"/>
  <c r="E31" i="63" s="1"/>
  <c r="F30" i="63"/>
  <c r="C30" i="63"/>
  <c r="E30" i="63" s="1"/>
  <c r="F29" i="63"/>
  <c r="C29" i="63"/>
  <c r="F28" i="63"/>
  <c r="C28" i="63"/>
  <c r="E28" i="63" s="1"/>
  <c r="F27" i="63"/>
  <c r="C27" i="63"/>
  <c r="E27" i="63" s="1"/>
  <c r="F26" i="63"/>
  <c r="C26" i="63"/>
  <c r="E26" i="63" s="1"/>
  <c r="F25" i="63"/>
  <c r="C25" i="63"/>
  <c r="F24" i="63"/>
  <c r="C24" i="63"/>
  <c r="E24" i="63" s="1"/>
  <c r="F23" i="63"/>
  <c r="C23" i="63"/>
  <c r="E23" i="63" s="1"/>
  <c r="F22" i="63"/>
  <c r="C22" i="63"/>
  <c r="E22" i="63" s="1"/>
  <c r="F21" i="63"/>
  <c r="C21" i="63"/>
  <c r="D21" i="63" s="1"/>
  <c r="F20" i="63"/>
  <c r="C20" i="63"/>
  <c r="E20" i="63" s="1"/>
  <c r="F19" i="63"/>
  <c r="C19" i="63"/>
  <c r="E19" i="63" s="1"/>
  <c r="F18" i="63"/>
  <c r="C18" i="63"/>
  <c r="E18" i="63" s="1"/>
  <c r="F17" i="63"/>
  <c r="C17" i="63"/>
  <c r="D17" i="63" s="1"/>
  <c r="F16" i="63"/>
  <c r="C16" i="63"/>
  <c r="E16" i="63" s="1"/>
  <c r="F15" i="63"/>
  <c r="E15" i="63"/>
  <c r="C15" i="63"/>
  <c r="D15" i="63" s="1"/>
  <c r="F14" i="63"/>
  <c r="E14" i="63"/>
  <c r="D14" i="63"/>
  <c r="C14" i="63"/>
  <c r="F13" i="63"/>
  <c r="C13" i="63"/>
  <c r="D13" i="63" s="1"/>
  <c r="F12" i="63"/>
  <c r="C12" i="63"/>
  <c r="E12" i="63" s="1"/>
  <c r="F11" i="63"/>
  <c r="C11" i="63"/>
  <c r="E11" i="63" s="1"/>
  <c r="F10" i="63"/>
  <c r="E10" i="63"/>
  <c r="C10" i="63"/>
  <c r="D10" i="63" s="1"/>
  <c r="F9" i="63"/>
  <c r="E9" i="63"/>
  <c r="C9" i="63"/>
  <c r="D9" i="63" s="1"/>
  <c r="G10" i="63" l="1"/>
  <c r="G129" i="63"/>
  <c r="G113" i="63"/>
  <c r="G105" i="63"/>
  <c r="G81" i="63"/>
  <c r="G73" i="63"/>
  <c r="G65" i="63"/>
  <c r="G57" i="63"/>
  <c r="G49" i="63"/>
  <c r="G41" i="63"/>
  <c r="G144" i="63"/>
  <c r="G136" i="63"/>
  <c r="G132" i="63"/>
  <c r="G128" i="63"/>
  <c r="G120" i="63"/>
  <c r="G116" i="63"/>
  <c r="G104" i="63"/>
  <c r="G96" i="63"/>
  <c r="G92" i="63"/>
  <c r="G88" i="63"/>
  <c r="G84" i="63"/>
  <c r="G80" i="63"/>
  <c r="G76" i="63"/>
  <c r="G72" i="63"/>
  <c r="G68" i="63"/>
  <c r="G64" i="63"/>
  <c r="G60" i="63"/>
  <c r="G56" i="63"/>
  <c r="G52" i="63"/>
  <c r="G48" i="63"/>
  <c r="G44" i="63"/>
  <c r="G40" i="63"/>
  <c r="G36" i="63"/>
  <c r="G32" i="63"/>
  <c r="G28" i="63"/>
  <c r="G24" i="63"/>
  <c r="G20" i="63"/>
  <c r="G16" i="63"/>
  <c r="G12" i="63"/>
  <c r="G9" i="63"/>
  <c r="G143" i="63"/>
  <c r="G135" i="63"/>
  <c r="G131" i="63"/>
  <c r="G127" i="63"/>
  <c r="G123" i="63"/>
  <c r="G115" i="63"/>
  <c r="G111" i="63"/>
  <c r="G107" i="63"/>
  <c r="G103" i="63"/>
  <c r="G99" i="63"/>
  <c r="G83" i="63"/>
  <c r="G67" i="63"/>
  <c r="G63" i="63"/>
  <c r="G59" i="63"/>
  <c r="G55" i="63"/>
  <c r="G43" i="63"/>
  <c r="G39" i="63"/>
  <c r="G35" i="63"/>
  <c r="G31" i="63"/>
  <c r="G27" i="63"/>
  <c r="G23" i="63"/>
  <c r="G19" i="63"/>
  <c r="G15" i="63"/>
  <c r="G11" i="63"/>
  <c r="G141" i="63"/>
  <c r="G125" i="63"/>
  <c r="G109" i="63"/>
  <c r="G101" i="63"/>
  <c r="G53" i="63"/>
  <c r="G146" i="63"/>
  <c r="G142" i="63"/>
  <c r="G138" i="63"/>
  <c r="G134" i="63"/>
  <c r="G126" i="63"/>
  <c r="G118" i="63"/>
  <c r="G114" i="63"/>
  <c r="G98" i="63"/>
  <c r="G94" i="63"/>
  <c r="G90" i="63"/>
  <c r="G86" i="63"/>
  <c r="G82" i="63"/>
  <c r="G78" i="63"/>
  <c r="G70" i="63"/>
  <c r="G62" i="63"/>
  <c r="G58" i="63"/>
  <c r="G50" i="63"/>
  <c r="G46" i="63"/>
  <c r="G42" i="63"/>
  <c r="G38" i="63"/>
  <c r="G34" i="63"/>
  <c r="G30" i="63"/>
  <c r="G26" i="63"/>
  <c r="G22" i="63"/>
  <c r="G18" i="63"/>
  <c r="G14" i="63"/>
  <c r="D12" i="63"/>
  <c r="D18" i="63"/>
  <c r="D19" i="63"/>
  <c r="D22" i="63"/>
  <c r="D23" i="63"/>
  <c r="D26" i="63"/>
  <c r="D27" i="63"/>
  <c r="D30" i="63"/>
  <c r="D31" i="63"/>
  <c r="D34" i="63"/>
  <c r="D35" i="63"/>
  <c r="D36" i="63"/>
  <c r="D44" i="63"/>
  <c r="D56" i="63"/>
  <c r="D60" i="63"/>
  <c r="D64" i="63"/>
  <c r="D65" i="63"/>
  <c r="D72" i="63"/>
  <c r="D73" i="63"/>
  <c r="D82" i="63"/>
  <c r="D99" i="63"/>
  <c r="E102" i="63"/>
  <c r="G102" i="63" s="1"/>
  <c r="D107" i="63"/>
  <c r="E108" i="63"/>
  <c r="G108" i="63" s="1"/>
  <c r="D123" i="63"/>
  <c r="D127" i="63"/>
  <c r="D128" i="63"/>
  <c r="D129" i="63"/>
  <c r="D42" i="63"/>
  <c r="D46" i="63"/>
  <c r="D58" i="63"/>
  <c r="D62" i="63"/>
  <c r="E75" i="63"/>
  <c r="G75" i="63" s="1"/>
  <c r="E79" i="63"/>
  <c r="G79" i="63" s="1"/>
  <c r="E85" i="63"/>
  <c r="G85" i="63" s="1"/>
  <c r="E89" i="63"/>
  <c r="G89" i="63" s="1"/>
  <c r="E93" i="63"/>
  <c r="G93" i="63" s="1"/>
  <c r="E97" i="63"/>
  <c r="G97" i="63" s="1"/>
  <c r="E110" i="63"/>
  <c r="G110" i="63" s="1"/>
  <c r="D116" i="63"/>
  <c r="D125" i="63"/>
  <c r="D136" i="63"/>
  <c r="D143" i="63"/>
  <c r="E45" i="63"/>
  <c r="G45" i="63" s="1"/>
  <c r="D45" i="63"/>
  <c r="E66" i="63"/>
  <c r="G66" i="63" s="1"/>
  <c r="D66" i="63"/>
  <c r="E13" i="63"/>
  <c r="G13" i="63" s="1"/>
  <c r="E37" i="63"/>
  <c r="G37" i="63" s="1"/>
  <c r="D37" i="63"/>
  <c r="E17" i="63"/>
  <c r="G17" i="63" s="1"/>
  <c r="D20" i="63"/>
  <c r="D28" i="63"/>
  <c r="E33" i="63"/>
  <c r="G33" i="63" s="1"/>
  <c r="D33" i="63"/>
  <c r="D50" i="63"/>
  <c r="E54" i="63"/>
  <c r="G54" i="63" s="1"/>
  <c r="D54" i="63"/>
  <c r="E25" i="63"/>
  <c r="G25" i="63" s="1"/>
  <c r="D25" i="63"/>
  <c r="D16" i="63"/>
  <c r="D32" i="63"/>
  <c r="D57" i="63"/>
  <c r="E61" i="63"/>
  <c r="G61" i="63" s="1"/>
  <c r="D61" i="63"/>
  <c r="D71" i="63"/>
  <c r="E71" i="63"/>
  <c r="G71" i="63" s="1"/>
  <c r="E77" i="63"/>
  <c r="G77" i="63" s="1"/>
  <c r="D77" i="63"/>
  <c r="D11" i="63"/>
  <c r="E21" i="63"/>
  <c r="G21" i="63" s="1"/>
  <c r="D24" i="63"/>
  <c r="E29" i="63"/>
  <c r="G29" i="63" s="1"/>
  <c r="D29" i="63"/>
  <c r="D40" i="63"/>
  <c r="E47" i="63"/>
  <c r="G47" i="63" s="1"/>
  <c r="D51" i="63"/>
  <c r="E51" i="63"/>
  <c r="G51" i="63" s="1"/>
  <c r="E69" i="63"/>
  <c r="G69" i="63" s="1"/>
  <c r="D69" i="63"/>
  <c r="D87" i="63"/>
  <c r="E87" i="63"/>
  <c r="G87" i="63" s="1"/>
  <c r="E74" i="63"/>
  <c r="G74" i="63" s="1"/>
  <c r="D74" i="63"/>
  <c r="E100" i="63"/>
  <c r="G100" i="63" s="1"/>
  <c r="D100" i="63"/>
  <c r="E91" i="63"/>
  <c r="G91" i="63" s="1"/>
  <c r="D91" i="63"/>
  <c r="E119" i="63"/>
  <c r="G119" i="63" s="1"/>
  <c r="D119" i="63"/>
  <c r="E95" i="63"/>
  <c r="G95" i="63" s="1"/>
  <c r="D95" i="63"/>
  <c r="D106" i="63"/>
  <c r="E106" i="63"/>
  <c r="G106" i="63" s="1"/>
  <c r="E112" i="63"/>
  <c r="G112" i="63" s="1"/>
  <c r="D112" i="63"/>
  <c r="D101" i="63"/>
  <c r="E121" i="63"/>
  <c r="G121" i="63" s="1"/>
  <c r="D121" i="63"/>
  <c r="E139" i="63"/>
  <c r="G139" i="63" s="1"/>
  <c r="D139" i="63"/>
  <c r="E124" i="63"/>
  <c r="G124" i="63" s="1"/>
  <c r="D124" i="63"/>
  <c r="E117" i="63"/>
  <c r="G117" i="63" s="1"/>
  <c r="E133" i="63"/>
  <c r="G133" i="63" s="1"/>
  <c r="D133" i="63"/>
  <c r="E122" i="63"/>
  <c r="G122" i="63" s="1"/>
  <c r="D130" i="63"/>
  <c r="E130" i="63"/>
  <c r="G130" i="63" s="1"/>
  <c r="E140" i="63"/>
  <c r="G140" i="63" s="1"/>
  <c r="D140" i="63"/>
  <c r="D137" i="63"/>
  <c r="E137" i="63"/>
  <c r="G137" i="63" s="1"/>
  <c r="E145" i="63"/>
  <c r="G145" i="63" s="1"/>
  <c r="B7" i="62"/>
  <c r="H63" i="63" l="1"/>
  <c r="J63" i="63" s="1"/>
  <c r="H91" i="63"/>
  <c r="J91" i="63" s="1"/>
  <c r="H121" i="63"/>
  <c r="J121" i="63" s="1"/>
  <c r="H131" i="63"/>
  <c r="J131" i="63" s="1"/>
  <c r="H144" i="63"/>
  <c r="J144" i="63" s="1"/>
  <c r="H33" i="63"/>
  <c r="J33" i="63" s="1"/>
  <c r="H99" i="63"/>
  <c r="J99" i="63" s="1"/>
  <c r="H106" i="63"/>
  <c r="J106" i="63" s="1"/>
  <c r="H142" i="63"/>
  <c r="J142" i="63" s="1"/>
  <c r="H136" i="63"/>
  <c r="J136" i="63" s="1"/>
  <c r="H143" i="63"/>
  <c r="J143" i="63" s="1"/>
  <c r="H139" i="63"/>
  <c r="J139" i="63" s="1"/>
  <c r="H129" i="63"/>
  <c r="J129" i="63" s="1"/>
  <c r="H128" i="63"/>
  <c r="J128" i="63" s="1"/>
  <c r="H119" i="63"/>
  <c r="J119" i="63" s="1"/>
  <c r="H132" i="63"/>
  <c r="J132" i="63" s="1"/>
  <c r="H140" i="63"/>
  <c r="J140" i="63" s="1"/>
  <c r="H124" i="63"/>
  <c r="J124" i="63" s="1"/>
  <c r="H135" i="63"/>
  <c r="J135" i="63" s="1"/>
  <c r="H127" i="63"/>
  <c r="J127" i="63" s="1"/>
  <c r="H120" i="63"/>
  <c r="J120" i="63" s="1"/>
  <c r="H114" i="63"/>
  <c r="J114" i="63" s="1"/>
  <c r="H112" i="63"/>
  <c r="J112" i="63" s="1"/>
  <c r="H108" i="63"/>
  <c r="J108" i="63" s="1"/>
  <c r="H105" i="63"/>
  <c r="J105" i="63" s="1"/>
  <c r="H97" i="63"/>
  <c r="J97" i="63" s="1"/>
  <c r="H93" i="63"/>
  <c r="J93" i="63" s="1"/>
  <c r="H89" i="63"/>
  <c r="J89" i="63" s="1"/>
  <c r="H85" i="63"/>
  <c r="J85" i="63" s="1"/>
  <c r="H81" i="63"/>
  <c r="J81" i="63" s="1"/>
  <c r="H111" i="63"/>
  <c r="J111" i="63" s="1"/>
  <c r="H104" i="63"/>
  <c r="J104" i="63" s="1"/>
  <c r="H115" i="63"/>
  <c r="J115" i="63" s="1"/>
  <c r="H100" i="63"/>
  <c r="J100" i="63" s="1"/>
  <c r="H86" i="63"/>
  <c r="J86" i="63" s="1"/>
  <c r="H76" i="63"/>
  <c r="J76" i="63" s="1"/>
  <c r="H98" i="63"/>
  <c r="J98" i="63" s="1"/>
  <c r="H103" i="63"/>
  <c r="J103" i="63" s="1"/>
  <c r="H78" i="63"/>
  <c r="J78" i="63" s="1"/>
  <c r="H68" i="63"/>
  <c r="J68" i="63" s="1"/>
  <c r="H56" i="63"/>
  <c r="J56" i="63" s="1"/>
  <c r="H49" i="63"/>
  <c r="J49" i="63" s="1"/>
  <c r="H94" i="63"/>
  <c r="J94" i="63" s="1"/>
  <c r="H84" i="63"/>
  <c r="J84" i="63" s="1"/>
  <c r="H74" i="63"/>
  <c r="J74" i="63" s="1"/>
  <c r="H65" i="63"/>
  <c r="J65" i="63" s="1"/>
  <c r="H61" i="63"/>
  <c r="J61" i="63" s="1"/>
  <c r="H45" i="63"/>
  <c r="J45" i="63" s="1"/>
  <c r="H82" i="63"/>
  <c r="J82" i="63" s="1"/>
  <c r="H53" i="63"/>
  <c r="J53" i="63" s="1"/>
  <c r="H41" i="63"/>
  <c r="J41" i="63" s="1"/>
  <c r="H36" i="63"/>
  <c r="J36" i="63" s="1"/>
  <c r="H27" i="63"/>
  <c r="J27" i="63" s="1"/>
  <c r="H15" i="63"/>
  <c r="J15" i="63" s="1"/>
  <c r="H90" i="63"/>
  <c r="J90" i="63" s="1"/>
  <c r="H73" i="63"/>
  <c r="J73" i="63" s="1"/>
  <c r="H35" i="63"/>
  <c r="J35" i="63" s="1"/>
  <c r="H28" i="63"/>
  <c r="J28" i="63" s="1"/>
  <c r="H32" i="63"/>
  <c r="J32" i="63" s="1"/>
  <c r="H23" i="63"/>
  <c r="J23" i="63" s="1"/>
  <c r="H16" i="63"/>
  <c r="J16" i="63" s="1"/>
  <c r="H80" i="63"/>
  <c r="J80" i="63" s="1"/>
  <c r="H69" i="63"/>
  <c r="J69" i="63" s="1"/>
  <c r="H64" i="63"/>
  <c r="J64" i="63" s="1"/>
  <c r="H60" i="63"/>
  <c r="J60" i="63" s="1"/>
  <c r="H40" i="63"/>
  <c r="J40" i="63" s="1"/>
  <c r="H31" i="63"/>
  <c r="J31" i="63" s="1"/>
  <c r="H24" i="63"/>
  <c r="J24" i="63" s="1"/>
  <c r="H11" i="63"/>
  <c r="J11" i="63" s="1"/>
  <c r="H54" i="63"/>
  <c r="J54" i="63" s="1"/>
  <c r="H44" i="63"/>
  <c r="J44" i="63" s="1"/>
  <c r="H20" i="63"/>
  <c r="J20" i="63" s="1"/>
  <c r="H77" i="63"/>
  <c r="J77" i="63" s="1"/>
  <c r="H70" i="63"/>
  <c r="J70" i="63" s="1"/>
  <c r="H57" i="63"/>
  <c r="J57" i="63" s="1"/>
  <c r="H50" i="63"/>
  <c r="J50" i="63" s="1"/>
  <c r="H48" i="63"/>
  <c r="J48" i="63" s="1"/>
  <c r="H39" i="63"/>
  <c r="J39" i="63" s="1"/>
  <c r="H19" i="63"/>
  <c r="J19" i="63" s="1"/>
  <c r="H10" i="63"/>
  <c r="J10" i="63" s="1"/>
  <c r="H58" i="63"/>
  <c r="J58" i="63" s="1"/>
  <c r="H22" i="63"/>
  <c r="J22" i="63" s="1"/>
  <c r="H146" i="63"/>
  <c r="J146" i="63" s="1"/>
  <c r="H141" i="63"/>
  <c r="J141" i="63" s="1"/>
  <c r="H126" i="63"/>
  <c r="J126" i="63" s="1"/>
  <c r="H113" i="63"/>
  <c r="J113" i="63" s="1"/>
  <c r="H138" i="63"/>
  <c r="J138" i="63" s="1"/>
  <c r="H117" i="63"/>
  <c r="J117" i="63" s="1"/>
  <c r="H102" i="63"/>
  <c r="J102" i="63" s="1"/>
  <c r="H109" i="63"/>
  <c r="J109" i="63" s="1"/>
  <c r="H88" i="63"/>
  <c r="J88" i="63" s="1"/>
  <c r="H47" i="63"/>
  <c r="J47" i="63" s="1"/>
  <c r="H12" i="63"/>
  <c r="J12" i="63" s="1"/>
  <c r="H145" i="63"/>
  <c r="J145" i="63" s="1"/>
  <c r="H134" i="63"/>
  <c r="J134" i="63" s="1"/>
  <c r="H130" i="63"/>
  <c r="J130" i="63" s="1"/>
  <c r="H125" i="63"/>
  <c r="J125" i="63" s="1"/>
  <c r="H118" i="63"/>
  <c r="J118" i="63" s="1"/>
  <c r="H116" i="63"/>
  <c r="J116" i="63" s="1"/>
  <c r="H101" i="63"/>
  <c r="J101" i="63" s="1"/>
  <c r="H87" i="63"/>
  <c r="J87" i="63" s="1"/>
  <c r="H96" i="63"/>
  <c r="J96" i="63" s="1"/>
  <c r="H51" i="63"/>
  <c r="J51" i="63" s="1"/>
  <c r="H107" i="63"/>
  <c r="J107" i="63" s="1"/>
  <c r="H30" i="63"/>
  <c r="J30" i="63" s="1"/>
  <c r="H29" i="63"/>
  <c r="J29" i="63" s="1"/>
  <c r="H79" i="63"/>
  <c r="J79" i="63" s="1"/>
  <c r="H62" i="63"/>
  <c r="J62" i="63" s="1"/>
  <c r="H42" i="63"/>
  <c r="J42" i="63" s="1"/>
  <c r="H18" i="63"/>
  <c r="J18" i="63" s="1"/>
  <c r="H17" i="63"/>
  <c r="J17" i="63" s="1"/>
  <c r="H72" i="63"/>
  <c r="J72" i="63" s="1"/>
  <c r="H55" i="63"/>
  <c r="J55" i="63" s="1"/>
  <c r="H46" i="63"/>
  <c r="J46" i="63" s="1"/>
  <c r="H25" i="63"/>
  <c r="J25" i="63" s="1"/>
  <c r="H67" i="63"/>
  <c r="J67" i="63" s="1"/>
  <c r="H43" i="63"/>
  <c r="J43" i="63" s="1"/>
  <c r="H34" i="63"/>
  <c r="J34" i="63" s="1"/>
  <c r="H13" i="63"/>
  <c r="J13" i="63" s="1"/>
  <c r="H137" i="63"/>
  <c r="J137" i="63" s="1"/>
  <c r="H122" i="63"/>
  <c r="J122" i="63" s="1"/>
  <c r="H133" i="63"/>
  <c r="J133" i="63" s="1"/>
  <c r="H123" i="63"/>
  <c r="J123" i="63" s="1"/>
  <c r="H110" i="63"/>
  <c r="J110" i="63" s="1"/>
  <c r="H71" i="63"/>
  <c r="J71" i="63" s="1"/>
  <c r="H75" i="63"/>
  <c r="J75" i="63" s="1"/>
  <c r="H92" i="63"/>
  <c r="J92" i="63" s="1"/>
  <c r="H83" i="63"/>
  <c r="J83" i="63" s="1"/>
  <c r="H59" i="63"/>
  <c r="J59" i="63" s="1"/>
  <c r="H95" i="63"/>
  <c r="J95" i="63" s="1"/>
  <c r="H38" i="63"/>
  <c r="J38" i="63" s="1"/>
  <c r="H9" i="63"/>
  <c r="J9" i="63" s="1"/>
  <c r="H26" i="63"/>
  <c r="J26" i="63" s="1"/>
  <c r="H37" i="63"/>
  <c r="J37" i="63" s="1"/>
  <c r="H66" i="63"/>
  <c r="J66" i="63" s="1"/>
  <c r="H52" i="63"/>
  <c r="J52" i="63" s="1"/>
  <c r="H21" i="63"/>
  <c r="J21" i="63" s="1"/>
  <c r="H14" i="63"/>
  <c r="J14" i="63" s="1"/>
  <c r="O147" i="62"/>
  <c r="P147" i="62"/>
  <c r="F12" i="62"/>
  <c r="F13" i="62"/>
  <c r="F14" i="62"/>
  <c r="F15" i="62"/>
  <c r="F16" i="62"/>
  <c r="F17" i="62"/>
  <c r="F18" i="62"/>
  <c r="F19" i="62"/>
  <c r="F20" i="62"/>
  <c r="F21" i="62"/>
  <c r="F22" i="62"/>
  <c r="F23" i="62"/>
  <c r="F24" i="62"/>
  <c r="F25" i="62"/>
  <c r="F26" i="62"/>
  <c r="F27" i="62"/>
  <c r="F28" i="62"/>
  <c r="F29" i="62"/>
  <c r="F30" i="62"/>
  <c r="F31" i="62"/>
  <c r="F32" i="62"/>
  <c r="F33" i="62"/>
  <c r="F34" i="62"/>
  <c r="F35" i="62"/>
  <c r="F36" i="62"/>
  <c r="F37" i="62"/>
  <c r="F38" i="62"/>
  <c r="F39" i="62"/>
  <c r="F40" i="62"/>
  <c r="F41" i="62"/>
  <c r="F42" i="62"/>
  <c r="F43" i="62"/>
  <c r="F44" i="62"/>
  <c r="F45" i="62"/>
  <c r="F46" i="62"/>
  <c r="F47" i="62"/>
  <c r="F48" i="62"/>
  <c r="F49" i="62"/>
  <c r="F50" i="62"/>
  <c r="F51" i="62"/>
  <c r="F52" i="62"/>
  <c r="F53" i="62"/>
  <c r="F54" i="62"/>
  <c r="F55" i="62"/>
  <c r="F56" i="62"/>
  <c r="F57" i="62"/>
  <c r="F58" i="62"/>
  <c r="F59" i="62"/>
  <c r="F60" i="62"/>
  <c r="F61" i="62"/>
  <c r="F62" i="62"/>
  <c r="F63" i="62"/>
  <c r="F64" i="62"/>
  <c r="F65" i="62"/>
  <c r="F66" i="62"/>
  <c r="F67" i="62"/>
  <c r="F68" i="62"/>
  <c r="F69" i="62"/>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F145" i="62"/>
  <c r="F146" i="62"/>
  <c r="F10" i="62"/>
  <c r="F11" i="62"/>
  <c r="F9" i="62"/>
  <c r="E2" i="10"/>
  <c r="C10" i="62"/>
  <c r="D10" i="62" s="1"/>
  <c r="C11" i="62"/>
  <c r="C12" i="62"/>
  <c r="D12" i="62" s="1"/>
  <c r="C13" i="62"/>
  <c r="C14" i="62"/>
  <c r="D14" i="62" s="1"/>
  <c r="C15" i="62"/>
  <c r="C16" i="62"/>
  <c r="D16" i="62" s="1"/>
  <c r="C17" i="62"/>
  <c r="C18" i="62"/>
  <c r="D18" i="62" s="1"/>
  <c r="C19" i="62"/>
  <c r="C20" i="62"/>
  <c r="D20" i="62" s="1"/>
  <c r="C21" i="62"/>
  <c r="C22" i="62"/>
  <c r="D22" i="62" s="1"/>
  <c r="C23" i="62"/>
  <c r="C24" i="62"/>
  <c r="D24" i="62" s="1"/>
  <c r="C25" i="62"/>
  <c r="C26" i="62"/>
  <c r="D26" i="62" s="1"/>
  <c r="C27" i="62"/>
  <c r="C28" i="62"/>
  <c r="D28" i="62" s="1"/>
  <c r="C29" i="62"/>
  <c r="C30" i="62"/>
  <c r="D30" i="62" s="1"/>
  <c r="C31" i="62"/>
  <c r="C32" i="62"/>
  <c r="D32" i="62" s="1"/>
  <c r="C33" i="62"/>
  <c r="C34" i="62"/>
  <c r="D34" i="62" s="1"/>
  <c r="C35" i="62"/>
  <c r="C36" i="62"/>
  <c r="D36" i="62" s="1"/>
  <c r="C37" i="62"/>
  <c r="C38" i="62"/>
  <c r="D38" i="62" s="1"/>
  <c r="C39" i="62"/>
  <c r="C40" i="62"/>
  <c r="D40" i="62" s="1"/>
  <c r="C41" i="62"/>
  <c r="C42" i="62"/>
  <c r="D42" i="62" s="1"/>
  <c r="C43" i="62"/>
  <c r="C44" i="62"/>
  <c r="D44" i="62" s="1"/>
  <c r="C45" i="62"/>
  <c r="C46" i="62"/>
  <c r="D46" i="62" s="1"/>
  <c r="C47" i="62"/>
  <c r="C48" i="62"/>
  <c r="D48" i="62" s="1"/>
  <c r="C49" i="62"/>
  <c r="C50" i="62"/>
  <c r="D50" i="62" s="1"/>
  <c r="C51" i="62"/>
  <c r="C52" i="62"/>
  <c r="D52" i="62" s="1"/>
  <c r="C53" i="62"/>
  <c r="C54" i="62"/>
  <c r="D54" i="62" s="1"/>
  <c r="C55" i="62"/>
  <c r="C56" i="62"/>
  <c r="D56" i="62" s="1"/>
  <c r="C57" i="62"/>
  <c r="C58" i="62"/>
  <c r="D58" i="62" s="1"/>
  <c r="C59" i="62"/>
  <c r="C60" i="62"/>
  <c r="D60" i="62" s="1"/>
  <c r="C61" i="62"/>
  <c r="C62" i="62"/>
  <c r="D62" i="62" s="1"/>
  <c r="C63" i="62"/>
  <c r="C64" i="62"/>
  <c r="D64" i="62" s="1"/>
  <c r="C65" i="62"/>
  <c r="C66" i="62"/>
  <c r="D66" i="62" s="1"/>
  <c r="C67" i="62"/>
  <c r="C68" i="62"/>
  <c r="D68" i="62" s="1"/>
  <c r="C69" i="62"/>
  <c r="C70" i="62"/>
  <c r="D70" i="62" s="1"/>
  <c r="C71" i="62"/>
  <c r="C72" i="62"/>
  <c r="D72" i="62" s="1"/>
  <c r="C73" i="62"/>
  <c r="C74" i="62"/>
  <c r="D74" i="62" s="1"/>
  <c r="C75" i="62"/>
  <c r="C76" i="62"/>
  <c r="D76" i="62" s="1"/>
  <c r="C77" i="62"/>
  <c r="C78" i="62"/>
  <c r="D78" i="62" s="1"/>
  <c r="C79" i="62"/>
  <c r="D79" i="62" s="1"/>
  <c r="C80" i="62"/>
  <c r="D80" i="62" s="1"/>
  <c r="C81" i="62"/>
  <c r="C82" i="62"/>
  <c r="D82" i="62" s="1"/>
  <c r="C83" i="62"/>
  <c r="D83" i="62" s="1"/>
  <c r="C84" i="62"/>
  <c r="D84" i="62" s="1"/>
  <c r="C85" i="62"/>
  <c r="C86" i="62"/>
  <c r="D86" i="62" s="1"/>
  <c r="C87" i="62"/>
  <c r="D87" i="62" s="1"/>
  <c r="C88" i="62"/>
  <c r="D88" i="62" s="1"/>
  <c r="C89" i="62"/>
  <c r="C90" i="62"/>
  <c r="D90" i="62" s="1"/>
  <c r="C91" i="62"/>
  <c r="D91" i="62" s="1"/>
  <c r="C92" i="62"/>
  <c r="D92" i="62" s="1"/>
  <c r="C93" i="62"/>
  <c r="C94" i="62"/>
  <c r="D94" i="62" s="1"/>
  <c r="C95" i="62"/>
  <c r="D95" i="62" s="1"/>
  <c r="C96" i="62"/>
  <c r="D96" i="62" s="1"/>
  <c r="C97" i="62"/>
  <c r="C98" i="62"/>
  <c r="D98" i="62" s="1"/>
  <c r="C99" i="62"/>
  <c r="D99" i="62" s="1"/>
  <c r="C100" i="62"/>
  <c r="D100" i="62" s="1"/>
  <c r="C101" i="62"/>
  <c r="C102" i="62"/>
  <c r="D102" i="62" s="1"/>
  <c r="C103" i="62"/>
  <c r="D103" i="62" s="1"/>
  <c r="C104" i="62"/>
  <c r="D104" i="62" s="1"/>
  <c r="C105" i="62"/>
  <c r="C106" i="62"/>
  <c r="D106" i="62" s="1"/>
  <c r="C107" i="62"/>
  <c r="D107" i="62" s="1"/>
  <c r="C108" i="62"/>
  <c r="D108" i="62" s="1"/>
  <c r="C109" i="62"/>
  <c r="C110" i="62"/>
  <c r="E110" i="62" s="1"/>
  <c r="C111" i="62"/>
  <c r="D111" i="62" s="1"/>
  <c r="C112" i="62"/>
  <c r="E112" i="62" s="1"/>
  <c r="C113" i="62"/>
  <c r="C114" i="62"/>
  <c r="E114" i="62" s="1"/>
  <c r="C115" i="62"/>
  <c r="D115" i="62" s="1"/>
  <c r="C116" i="62"/>
  <c r="E116" i="62" s="1"/>
  <c r="C117" i="62"/>
  <c r="C118" i="62"/>
  <c r="E118" i="62" s="1"/>
  <c r="C119" i="62"/>
  <c r="D119" i="62" s="1"/>
  <c r="C120" i="62"/>
  <c r="E120" i="62" s="1"/>
  <c r="C121" i="62"/>
  <c r="C122" i="62"/>
  <c r="E122" i="62" s="1"/>
  <c r="C123" i="62"/>
  <c r="D123" i="62" s="1"/>
  <c r="C124" i="62"/>
  <c r="E124" i="62" s="1"/>
  <c r="C125" i="62"/>
  <c r="C126" i="62"/>
  <c r="E126" i="62" s="1"/>
  <c r="C127" i="62"/>
  <c r="D127" i="62" s="1"/>
  <c r="C128" i="62"/>
  <c r="E128" i="62" s="1"/>
  <c r="C129" i="62"/>
  <c r="C130" i="62"/>
  <c r="E130" i="62" s="1"/>
  <c r="C131" i="62"/>
  <c r="D131" i="62" s="1"/>
  <c r="C132" i="62"/>
  <c r="E132" i="62" s="1"/>
  <c r="C133" i="62"/>
  <c r="C134" i="62"/>
  <c r="E134" i="62" s="1"/>
  <c r="C135" i="62"/>
  <c r="D135" i="62" s="1"/>
  <c r="C136" i="62"/>
  <c r="E136" i="62" s="1"/>
  <c r="C137" i="62"/>
  <c r="C138" i="62"/>
  <c r="E138" i="62" s="1"/>
  <c r="C139" i="62"/>
  <c r="D139" i="62" s="1"/>
  <c r="C140" i="62"/>
  <c r="E140" i="62" s="1"/>
  <c r="C141" i="62"/>
  <c r="C142" i="62"/>
  <c r="E142" i="62" s="1"/>
  <c r="C143" i="62"/>
  <c r="D143" i="62" s="1"/>
  <c r="C144" i="62"/>
  <c r="E144" i="62" s="1"/>
  <c r="C145" i="62"/>
  <c r="C146" i="62"/>
  <c r="E146" i="62" s="1"/>
  <c r="C9" i="62"/>
  <c r="E9" i="62" s="1"/>
  <c r="K83" i="63" l="1"/>
  <c r="K67" i="63"/>
  <c r="K107" i="63"/>
  <c r="K117" i="63"/>
  <c r="K20" i="63"/>
  <c r="K23" i="63"/>
  <c r="K45" i="63"/>
  <c r="K76" i="63"/>
  <c r="K108" i="63"/>
  <c r="K139" i="63"/>
  <c r="K66" i="63"/>
  <c r="K38" i="63"/>
  <c r="K92" i="63"/>
  <c r="K123" i="63"/>
  <c r="K13" i="63"/>
  <c r="K25" i="63"/>
  <c r="K17" i="63"/>
  <c r="K79" i="63"/>
  <c r="K51" i="63"/>
  <c r="K116" i="63"/>
  <c r="K134" i="63"/>
  <c r="K88" i="63"/>
  <c r="K138" i="63"/>
  <c r="K146" i="63"/>
  <c r="K19" i="63"/>
  <c r="K57" i="63"/>
  <c r="K44" i="63"/>
  <c r="K31" i="63"/>
  <c r="K69" i="63"/>
  <c r="K32" i="63"/>
  <c r="K90" i="63"/>
  <c r="K41" i="63"/>
  <c r="K61" i="63"/>
  <c r="K94" i="63"/>
  <c r="K78" i="63"/>
  <c r="K86" i="63"/>
  <c r="K111" i="63"/>
  <c r="K93" i="63"/>
  <c r="K112" i="63"/>
  <c r="K135" i="63"/>
  <c r="K119" i="63"/>
  <c r="K143" i="63"/>
  <c r="K99" i="63"/>
  <c r="K121" i="63"/>
  <c r="K9" i="63"/>
  <c r="K137" i="63"/>
  <c r="K72" i="63"/>
  <c r="K130" i="63"/>
  <c r="K141" i="63"/>
  <c r="K10" i="63"/>
  <c r="K64" i="63"/>
  <c r="K36" i="63"/>
  <c r="K68" i="63"/>
  <c r="K89" i="63"/>
  <c r="K132" i="63"/>
  <c r="K131" i="63"/>
  <c r="K14" i="63"/>
  <c r="K37" i="63"/>
  <c r="K95" i="63"/>
  <c r="K75" i="63"/>
  <c r="K133" i="63"/>
  <c r="K34" i="63"/>
  <c r="K46" i="63"/>
  <c r="K18" i="63"/>
  <c r="K29" i="63"/>
  <c r="K96" i="63"/>
  <c r="K118" i="63"/>
  <c r="K145" i="63"/>
  <c r="K109" i="63"/>
  <c r="K113" i="63"/>
  <c r="K22" i="63"/>
  <c r="K39" i="63"/>
  <c r="K70" i="63"/>
  <c r="K54" i="63"/>
  <c r="K40" i="63"/>
  <c r="K80" i="63"/>
  <c r="K28" i="63"/>
  <c r="K15" i="63"/>
  <c r="K53" i="63"/>
  <c r="K65" i="63"/>
  <c r="K49" i="63"/>
  <c r="K103" i="63"/>
  <c r="K100" i="63"/>
  <c r="K81" i="63"/>
  <c r="K97" i="63"/>
  <c r="K114" i="63"/>
  <c r="K124" i="63"/>
  <c r="K128" i="63"/>
  <c r="K136" i="63"/>
  <c r="K33" i="63"/>
  <c r="K91" i="63"/>
  <c r="K52" i="63"/>
  <c r="K110" i="63"/>
  <c r="K62" i="63"/>
  <c r="K101" i="63"/>
  <c r="K47" i="63"/>
  <c r="K50" i="63"/>
  <c r="K24" i="63"/>
  <c r="K73" i="63"/>
  <c r="K84" i="63"/>
  <c r="K104" i="63"/>
  <c r="K127" i="63"/>
  <c r="K106" i="63"/>
  <c r="K21" i="63"/>
  <c r="K26" i="63"/>
  <c r="K59" i="63"/>
  <c r="K71" i="63"/>
  <c r="K122" i="63"/>
  <c r="K43" i="63"/>
  <c r="K55" i="63"/>
  <c r="K42" i="63"/>
  <c r="K30" i="63"/>
  <c r="K87" i="63"/>
  <c r="K125" i="63"/>
  <c r="K12" i="63"/>
  <c r="K102" i="63"/>
  <c r="K126" i="63"/>
  <c r="K58" i="63"/>
  <c r="K48" i="63"/>
  <c r="K77" i="63"/>
  <c r="K11" i="63"/>
  <c r="K60" i="63"/>
  <c r="K16" i="63"/>
  <c r="K35" i="63"/>
  <c r="K27" i="63"/>
  <c r="K82" i="63"/>
  <c r="K74" i="63"/>
  <c r="K56" i="63"/>
  <c r="K98" i="63"/>
  <c r="K115" i="63"/>
  <c r="K85" i="63"/>
  <c r="K105" i="63"/>
  <c r="K120" i="63"/>
  <c r="K140" i="63"/>
  <c r="K129" i="63"/>
  <c r="K142" i="63"/>
  <c r="K144" i="63"/>
  <c r="K63" i="63"/>
  <c r="G22" i="62"/>
  <c r="G86" i="62"/>
  <c r="G123" i="62"/>
  <c r="G48" i="62"/>
  <c r="G107" i="62"/>
  <c r="G38" i="62"/>
  <c r="G102" i="62"/>
  <c r="G139" i="62"/>
  <c r="G64" i="62"/>
  <c r="G32" i="62"/>
  <c r="G54" i="62"/>
  <c r="G91" i="62"/>
  <c r="G16" i="62"/>
  <c r="G92" i="62"/>
  <c r="G70" i="62"/>
  <c r="G108" i="62"/>
  <c r="G104" i="62"/>
  <c r="G100" i="62"/>
  <c r="G96" i="62"/>
  <c r="G88" i="62"/>
  <c r="G84" i="62"/>
  <c r="G80" i="62"/>
  <c r="G76" i="62"/>
  <c r="G72" i="62"/>
  <c r="G68" i="62"/>
  <c r="G60" i="62"/>
  <c r="G56" i="62"/>
  <c r="G52" i="62"/>
  <c r="G44" i="62"/>
  <c r="G40" i="62"/>
  <c r="G36" i="62"/>
  <c r="G28" i="62"/>
  <c r="G24" i="62"/>
  <c r="G20" i="62"/>
  <c r="G12" i="62"/>
  <c r="G143" i="62"/>
  <c r="G135" i="62"/>
  <c r="G131" i="62"/>
  <c r="G127" i="62"/>
  <c r="G119" i="62"/>
  <c r="G115" i="62"/>
  <c r="G111" i="62"/>
  <c r="G103" i="62"/>
  <c r="G99" i="62"/>
  <c r="G95" i="62"/>
  <c r="G87" i="62"/>
  <c r="G83" i="62"/>
  <c r="G79" i="62"/>
  <c r="G106" i="62"/>
  <c r="G98" i="62"/>
  <c r="G94" i="62"/>
  <c r="G90" i="62"/>
  <c r="G82" i="62"/>
  <c r="G78" i="62"/>
  <c r="G74" i="62"/>
  <c r="G66" i="62"/>
  <c r="G62" i="62"/>
  <c r="G58" i="62"/>
  <c r="G50" i="62"/>
  <c r="G46" i="62"/>
  <c r="G42" i="62"/>
  <c r="G34" i="62"/>
  <c r="G30" i="62"/>
  <c r="G26" i="62"/>
  <c r="G18" i="62"/>
  <c r="G14" i="62"/>
  <c r="G10" i="62"/>
  <c r="E83" i="62"/>
  <c r="E127" i="62"/>
  <c r="D116" i="62"/>
  <c r="G116" i="62" s="1"/>
  <c r="E58" i="62"/>
  <c r="E143" i="62"/>
  <c r="E111" i="62"/>
  <c r="E26" i="62"/>
  <c r="D132" i="62"/>
  <c r="G132" i="62" s="1"/>
  <c r="E99" i="62"/>
  <c r="D138" i="62"/>
  <c r="G138" i="62" s="1"/>
  <c r="D122" i="62"/>
  <c r="G122" i="62" s="1"/>
  <c r="D9" i="62"/>
  <c r="G9" i="62" s="1"/>
  <c r="D142" i="62"/>
  <c r="G142" i="62" s="1"/>
  <c r="D136" i="62"/>
  <c r="G136" i="62" s="1"/>
  <c r="E131" i="62"/>
  <c r="D126" i="62"/>
  <c r="G126" i="62" s="1"/>
  <c r="D120" i="62"/>
  <c r="G120" i="62" s="1"/>
  <c r="E115" i="62"/>
  <c r="D110" i="62"/>
  <c r="G110" i="62" s="1"/>
  <c r="E95" i="62"/>
  <c r="E79" i="62"/>
  <c r="E50" i="62"/>
  <c r="E18" i="62"/>
  <c r="D146" i="62"/>
  <c r="G146" i="62" s="1"/>
  <c r="D140" i="62"/>
  <c r="G140" i="62" s="1"/>
  <c r="E135" i="62"/>
  <c r="D130" i="62"/>
  <c r="G130" i="62" s="1"/>
  <c r="D124" i="62"/>
  <c r="G124" i="62" s="1"/>
  <c r="E119" i="62"/>
  <c r="D114" i="62"/>
  <c r="G114" i="62" s="1"/>
  <c r="E107" i="62"/>
  <c r="E91" i="62"/>
  <c r="E74" i="62"/>
  <c r="E42" i="62"/>
  <c r="E10" i="62"/>
  <c r="D144" i="62"/>
  <c r="G144" i="62" s="1"/>
  <c r="E139" i="62"/>
  <c r="D134" i="62"/>
  <c r="G134" i="62" s="1"/>
  <c r="D128" i="62"/>
  <c r="G128" i="62" s="1"/>
  <c r="E123" i="62"/>
  <c r="D118" i="62"/>
  <c r="G118" i="62" s="1"/>
  <c r="D112" i="62"/>
  <c r="G112" i="62" s="1"/>
  <c r="E103" i="62"/>
  <c r="E87" i="62"/>
  <c r="E66" i="62"/>
  <c r="E34" i="62"/>
  <c r="D145" i="62"/>
  <c r="G145" i="62" s="1"/>
  <c r="E145" i="62"/>
  <c r="D137" i="62"/>
  <c r="G137" i="62" s="1"/>
  <c r="E137" i="62"/>
  <c r="D129" i="62"/>
  <c r="G129" i="62" s="1"/>
  <c r="E129" i="62"/>
  <c r="D121" i="62"/>
  <c r="G121" i="62" s="1"/>
  <c r="E121" i="62"/>
  <c r="D113" i="62"/>
  <c r="G113" i="62" s="1"/>
  <c r="E113" i="62"/>
  <c r="D105" i="62"/>
  <c r="G105" i="62" s="1"/>
  <c r="E105" i="62"/>
  <c r="D101" i="62"/>
  <c r="G101" i="62" s="1"/>
  <c r="E101" i="62"/>
  <c r="D97" i="62"/>
  <c r="G97" i="62" s="1"/>
  <c r="E97" i="62"/>
  <c r="D89" i="62"/>
  <c r="G89" i="62" s="1"/>
  <c r="E89" i="62"/>
  <c r="D85" i="62"/>
  <c r="G85" i="62" s="1"/>
  <c r="E85" i="62"/>
  <c r="D81" i="62"/>
  <c r="G81" i="62" s="1"/>
  <c r="E81" i="62"/>
  <c r="D77" i="62"/>
  <c r="G77" i="62" s="1"/>
  <c r="E77" i="62"/>
  <c r="D73" i="62"/>
  <c r="G73" i="62" s="1"/>
  <c r="E73" i="62"/>
  <c r="D69" i="62"/>
  <c r="G69" i="62" s="1"/>
  <c r="E69" i="62"/>
  <c r="D65" i="62"/>
  <c r="G65" i="62" s="1"/>
  <c r="E65" i="62"/>
  <c r="D61" i="62"/>
  <c r="G61" i="62" s="1"/>
  <c r="E61" i="62"/>
  <c r="D57" i="62"/>
  <c r="G57" i="62" s="1"/>
  <c r="E57" i="62"/>
  <c r="D53" i="62"/>
  <c r="G53" i="62" s="1"/>
  <c r="E53" i="62"/>
  <c r="D49" i="62"/>
  <c r="G49" i="62" s="1"/>
  <c r="E49" i="62"/>
  <c r="D45" i="62"/>
  <c r="G45" i="62" s="1"/>
  <c r="E45" i="62"/>
  <c r="D41" i="62"/>
  <c r="G41" i="62" s="1"/>
  <c r="E41" i="62"/>
  <c r="D37" i="62"/>
  <c r="G37" i="62" s="1"/>
  <c r="E37" i="62"/>
  <c r="D33" i="62"/>
  <c r="G33" i="62" s="1"/>
  <c r="E33" i="62"/>
  <c r="D29" i="62"/>
  <c r="G29" i="62" s="1"/>
  <c r="E29" i="62"/>
  <c r="D25" i="62"/>
  <c r="G25" i="62" s="1"/>
  <c r="E25" i="62"/>
  <c r="D21" i="62"/>
  <c r="G21" i="62" s="1"/>
  <c r="E21" i="62"/>
  <c r="D17" i="62"/>
  <c r="G17" i="62" s="1"/>
  <c r="E17" i="62"/>
  <c r="D13" i="62"/>
  <c r="G13" i="62" s="1"/>
  <c r="E13" i="62"/>
  <c r="D141" i="62"/>
  <c r="G141" i="62" s="1"/>
  <c r="E141" i="62"/>
  <c r="D133" i="62"/>
  <c r="G133" i="62" s="1"/>
  <c r="E133" i="62"/>
  <c r="D125" i="62"/>
  <c r="G125" i="62" s="1"/>
  <c r="E125" i="62"/>
  <c r="D117" i="62"/>
  <c r="G117" i="62" s="1"/>
  <c r="E117" i="62"/>
  <c r="D109" i="62"/>
  <c r="G109" i="62" s="1"/>
  <c r="E109" i="62"/>
  <c r="D93" i="62"/>
  <c r="G93" i="62" s="1"/>
  <c r="E93" i="62"/>
  <c r="E106" i="62"/>
  <c r="E102" i="62"/>
  <c r="E98" i="62"/>
  <c r="E94" i="62"/>
  <c r="E90" i="62"/>
  <c r="E86" i="62"/>
  <c r="E82" i="62"/>
  <c r="E78" i="62"/>
  <c r="E72" i="62"/>
  <c r="E64" i="62"/>
  <c r="E56" i="62"/>
  <c r="E48" i="62"/>
  <c r="E40" i="62"/>
  <c r="E32" i="62"/>
  <c r="E24" i="62"/>
  <c r="E16" i="62"/>
  <c r="D75" i="62"/>
  <c r="G75" i="62" s="1"/>
  <c r="E75" i="62"/>
  <c r="D71" i="62"/>
  <c r="G71" i="62" s="1"/>
  <c r="E71" i="62"/>
  <c r="D67" i="62"/>
  <c r="G67" i="62" s="1"/>
  <c r="E67" i="62"/>
  <c r="D63" i="62"/>
  <c r="G63" i="62" s="1"/>
  <c r="E63" i="62"/>
  <c r="D59" i="62"/>
  <c r="G59" i="62" s="1"/>
  <c r="E59" i="62"/>
  <c r="D55" i="62"/>
  <c r="G55" i="62" s="1"/>
  <c r="E55" i="62"/>
  <c r="D51" i="62"/>
  <c r="G51" i="62" s="1"/>
  <c r="E51" i="62"/>
  <c r="D47" i="62"/>
  <c r="G47" i="62" s="1"/>
  <c r="E47" i="62"/>
  <c r="D43" i="62"/>
  <c r="G43" i="62" s="1"/>
  <c r="E43" i="62"/>
  <c r="D39" i="62"/>
  <c r="G39" i="62" s="1"/>
  <c r="E39" i="62"/>
  <c r="D35" i="62"/>
  <c r="G35" i="62" s="1"/>
  <c r="E35" i="62"/>
  <c r="D31" i="62"/>
  <c r="G31" i="62" s="1"/>
  <c r="E31" i="62"/>
  <c r="D27" i="62"/>
  <c r="G27" i="62" s="1"/>
  <c r="E27" i="62"/>
  <c r="D23" i="62"/>
  <c r="G23" i="62" s="1"/>
  <c r="E23" i="62"/>
  <c r="D19" i="62"/>
  <c r="G19" i="62" s="1"/>
  <c r="E19" i="62"/>
  <c r="D15" i="62"/>
  <c r="G15" i="62" s="1"/>
  <c r="E15" i="62"/>
  <c r="D11" i="62"/>
  <c r="G11" i="62" s="1"/>
  <c r="E11" i="62"/>
  <c r="E70" i="62"/>
  <c r="E62" i="62"/>
  <c r="E54" i="62"/>
  <c r="E46" i="62"/>
  <c r="E38" i="62"/>
  <c r="E30" i="62"/>
  <c r="E22" i="62"/>
  <c r="E14" i="62"/>
  <c r="E108" i="62"/>
  <c r="E104" i="62"/>
  <c r="E100" i="62"/>
  <c r="E96" i="62"/>
  <c r="E92" i="62"/>
  <c r="E88" i="62"/>
  <c r="E84" i="62"/>
  <c r="E80" i="62"/>
  <c r="E76" i="62"/>
  <c r="E68" i="62"/>
  <c r="E60" i="62"/>
  <c r="E52" i="62"/>
  <c r="E44" i="62"/>
  <c r="E36" i="62"/>
  <c r="E28" i="62"/>
  <c r="E20" i="62"/>
  <c r="E12" i="62"/>
  <c r="H24" i="2" l="1"/>
  <c r="E24" i="2"/>
  <c r="A146" i="61" l="1"/>
  <c r="B146" i="61" s="1"/>
  <c r="A145" i="61"/>
  <c r="B145" i="61" s="1"/>
  <c r="A144" i="61"/>
  <c r="B144" i="61" s="1"/>
  <c r="A143" i="61"/>
  <c r="B143" i="61" s="1"/>
  <c r="A142" i="61"/>
  <c r="B142" i="61" s="1"/>
  <c r="A141" i="61"/>
  <c r="B141" i="61" s="1"/>
  <c r="A140" i="61"/>
  <c r="B140" i="61" s="1"/>
  <c r="A139" i="61"/>
  <c r="B139" i="61" s="1"/>
  <c r="A138" i="61"/>
  <c r="B138" i="61" s="1"/>
  <c r="A137" i="61"/>
  <c r="B137" i="61" s="1"/>
  <c r="A136" i="61"/>
  <c r="B136" i="61" s="1"/>
  <c r="A135" i="61"/>
  <c r="B135" i="61" s="1"/>
  <c r="A134" i="61"/>
  <c r="B134" i="61" s="1"/>
  <c r="A133" i="61"/>
  <c r="B133" i="61" s="1"/>
  <c r="A132" i="61"/>
  <c r="B132" i="61" s="1"/>
  <c r="A131" i="61"/>
  <c r="B131" i="61" s="1"/>
  <c r="A130" i="61"/>
  <c r="B130" i="61" s="1"/>
  <c r="A129" i="61"/>
  <c r="B129" i="61" s="1"/>
  <c r="A128" i="61"/>
  <c r="B128" i="61" s="1"/>
  <c r="A127" i="61"/>
  <c r="B127" i="61" s="1"/>
  <c r="A126" i="61"/>
  <c r="B126" i="61" s="1"/>
  <c r="A125" i="61"/>
  <c r="B125" i="61" s="1"/>
  <c r="A124" i="61"/>
  <c r="B124" i="61" s="1"/>
  <c r="A123" i="61"/>
  <c r="B123" i="61" s="1"/>
  <c r="A122" i="61"/>
  <c r="B122" i="61" s="1"/>
  <c r="A121" i="61"/>
  <c r="B121" i="61" s="1"/>
  <c r="A120" i="61"/>
  <c r="B120" i="61" s="1"/>
  <c r="A119" i="61"/>
  <c r="B119" i="61" s="1"/>
  <c r="A118" i="61"/>
  <c r="B118" i="61" s="1"/>
  <c r="A117" i="61"/>
  <c r="B117" i="61" s="1"/>
  <c r="A116" i="61"/>
  <c r="B116" i="61" s="1"/>
  <c r="A115" i="61"/>
  <c r="B115" i="61" s="1"/>
  <c r="A114" i="61"/>
  <c r="B114" i="61" s="1"/>
  <c r="A113" i="61"/>
  <c r="B113" i="61" s="1"/>
  <c r="A112" i="61"/>
  <c r="B112" i="61" s="1"/>
  <c r="A111" i="61"/>
  <c r="B111" i="61" s="1"/>
  <c r="A110" i="61"/>
  <c r="B110" i="61" s="1"/>
  <c r="A109" i="61"/>
  <c r="B109" i="61" s="1"/>
  <c r="A108" i="61"/>
  <c r="B108" i="61" s="1"/>
  <c r="A107" i="61"/>
  <c r="B107" i="61" s="1"/>
  <c r="A106" i="61"/>
  <c r="B106" i="61" s="1"/>
  <c r="A105" i="61"/>
  <c r="B105" i="61" s="1"/>
  <c r="A104" i="61"/>
  <c r="B104" i="61" s="1"/>
  <c r="A103" i="61"/>
  <c r="B103" i="61" s="1"/>
  <c r="A102" i="61"/>
  <c r="B102" i="61" s="1"/>
  <c r="A101" i="61"/>
  <c r="B101" i="61" s="1"/>
  <c r="A100" i="61"/>
  <c r="B100" i="61" s="1"/>
  <c r="A99" i="61"/>
  <c r="B99" i="61" s="1"/>
  <c r="A98" i="61"/>
  <c r="B98" i="61" s="1"/>
  <c r="A97" i="61"/>
  <c r="B97" i="61" s="1"/>
  <c r="A96" i="61"/>
  <c r="B96" i="61" s="1"/>
  <c r="A95" i="61"/>
  <c r="B95" i="61" s="1"/>
  <c r="A94" i="61"/>
  <c r="B94" i="61" s="1"/>
  <c r="A93" i="61"/>
  <c r="B93" i="61" s="1"/>
  <c r="A92" i="61"/>
  <c r="B92" i="61" s="1"/>
  <c r="A91" i="61"/>
  <c r="B91" i="61" s="1"/>
  <c r="A90" i="61"/>
  <c r="B90" i="61" s="1"/>
  <c r="A89" i="61"/>
  <c r="B89" i="61" s="1"/>
  <c r="A88" i="61"/>
  <c r="B88" i="61" s="1"/>
  <c r="A87" i="61"/>
  <c r="B87" i="61" s="1"/>
  <c r="A86" i="61"/>
  <c r="B86" i="61" s="1"/>
  <c r="A85" i="61"/>
  <c r="B85" i="61" s="1"/>
  <c r="A84" i="61"/>
  <c r="B84" i="61" s="1"/>
  <c r="A83" i="61"/>
  <c r="B83" i="61" s="1"/>
  <c r="A82" i="61"/>
  <c r="B82" i="61" s="1"/>
  <c r="A81" i="61"/>
  <c r="B81" i="61" s="1"/>
  <c r="A80" i="61"/>
  <c r="B80" i="61" s="1"/>
  <c r="A79" i="61"/>
  <c r="B79" i="61" s="1"/>
  <c r="A78" i="61"/>
  <c r="B78" i="61" s="1"/>
  <c r="A77" i="61"/>
  <c r="B77" i="61" s="1"/>
  <c r="A76" i="61"/>
  <c r="B76" i="61" s="1"/>
  <c r="A75" i="61"/>
  <c r="B75" i="61" s="1"/>
  <c r="A74" i="61"/>
  <c r="B74" i="61" s="1"/>
  <c r="A73" i="61"/>
  <c r="B73" i="61" s="1"/>
  <c r="A72" i="61"/>
  <c r="B72" i="61" s="1"/>
  <c r="A71" i="61"/>
  <c r="B71" i="61" s="1"/>
  <c r="A70" i="61"/>
  <c r="B70" i="61" s="1"/>
  <c r="A69" i="61"/>
  <c r="B69" i="61" s="1"/>
  <c r="A68" i="61"/>
  <c r="B68" i="61" s="1"/>
  <c r="A67" i="61"/>
  <c r="B67" i="61" s="1"/>
  <c r="A66" i="61"/>
  <c r="B66" i="61" s="1"/>
  <c r="A65" i="61"/>
  <c r="B65" i="61" s="1"/>
  <c r="A64" i="61"/>
  <c r="B64" i="61" s="1"/>
  <c r="A63" i="61"/>
  <c r="B63" i="61" s="1"/>
  <c r="A62" i="61"/>
  <c r="B62" i="61" s="1"/>
  <c r="A61" i="61"/>
  <c r="B61" i="61" s="1"/>
  <c r="A60" i="61"/>
  <c r="B60" i="61" s="1"/>
  <c r="A59" i="61"/>
  <c r="B59" i="61" s="1"/>
  <c r="A58" i="61"/>
  <c r="B58" i="61" s="1"/>
  <c r="A57" i="61"/>
  <c r="B57" i="61" s="1"/>
  <c r="A56" i="61"/>
  <c r="B56" i="61" s="1"/>
  <c r="A55" i="61"/>
  <c r="B55" i="61" s="1"/>
  <c r="A54" i="61"/>
  <c r="B54" i="61" s="1"/>
  <c r="A53" i="61"/>
  <c r="B53" i="61" s="1"/>
  <c r="A52" i="61"/>
  <c r="B52" i="61" s="1"/>
  <c r="A51" i="61"/>
  <c r="B51" i="61" s="1"/>
  <c r="A50" i="61"/>
  <c r="B50" i="61" s="1"/>
  <c r="A49" i="61"/>
  <c r="B49" i="61" s="1"/>
  <c r="A48" i="61"/>
  <c r="B48" i="61" s="1"/>
  <c r="A47" i="61"/>
  <c r="B47" i="61" s="1"/>
  <c r="A46" i="61"/>
  <c r="B46" i="61" s="1"/>
  <c r="A45" i="61"/>
  <c r="B45" i="61" s="1"/>
  <c r="A44" i="61"/>
  <c r="B44" i="61" s="1"/>
  <c r="A43" i="61"/>
  <c r="B43" i="61" s="1"/>
  <c r="A42" i="61"/>
  <c r="B42" i="61" s="1"/>
  <c r="A41" i="61"/>
  <c r="B41" i="61" s="1"/>
  <c r="A40" i="61"/>
  <c r="B40" i="61" s="1"/>
  <c r="A39" i="61"/>
  <c r="B39" i="61" s="1"/>
  <c r="A38" i="61"/>
  <c r="B38" i="61" s="1"/>
  <c r="A37" i="61"/>
  <c r="B37" i="61" s="1"/>
  <c r="A36" i="61"/>
  <c r="B36" i="61" s="1"/>
  <c r="A35" i="61"/>
  <c r="B35" i="61" s="1"/>
  <c r="A34" i="61"/>
  <c r="B34" i="61" s="1"/>
  <c r="A33" i="61"/>
  <c r="B33" i="61" s="1"/>
  <c r="A32" i="61"/>
  <c r="B32" i="61" s="1"/>
  <c r="A31" i="61"/>
  <c r="B31" i="61" s="1"/>
  <c r="A30" i="61"/>
  <c r="B30" i="61" s="1"/>
  <c r="A29" i="61"/>
  <c r="B29" i="61" s="1"/>
  <c r="A28" i="61"/>
  <c r="B28" i="61" s="1"/>
  <c r="A27" i="61"/>
  <c r="B27" i="61" s="1"/>
  <c r="A26" i="61"/>
  <c r="B26" i="61" s="1"/>
  <c r="A25" i="61"/>
  <c r="B25" i="61" s="1"/>
  <c r="A24" i="61"/>
  <c r="B24" i="61" s="1"/>
  <c r="A23" i="61"/>
  <c r="B23" i="61" s="1"/>
  <c r="A22" i="61"/>
  <c r="B22" i="61" s="1"/>
  <c r="A21" i="61"/>
  <c r="B21" i="61" s="1"/>
  <c r="A20" i="61"/>
  <c r="B20" i="61" s="1"/>
  <c r="A19" i="61"/>
  <c r="B19" i="61" s="1"/>
  <c r="A18" i="61"/>
  <c r="B18" i="61" s="1"/>
  <c r="A17" i="61"/>
  <c r="B17" i="61" s="1"/>
  <c r="A16" i="61"/>
  <c r="B16" i="61" s="1"/>
  <c r="A15" i="61"/>
  <c r="B15" i="61" s="1"/>
  <c r="A14" i="61"/>
  <c r="B14" i="61" s="1"/>
  <c r="A13" i="61"/>
  <c r="B13" i="61" s="1"/>
  <c r="A12" i="61"/>
  <c r="B12" i="61" s="1"/>
  <c r="A11" i="61"/>
  <c r="B11" i="61" s="1"/>
  <c r="A10" i="61"/>
  <c r="B10" i="61" s="1"/>
  <c r="A9" i="61"/>
  <c r="B9" i="61" s="1"/>
  <c r="C13" i="61" l="1"/>
  <c r="D13" i="61"/>
  <c r="C21" i="61"/>
  <c r="D21" i="61"/>
  <c r="C29" i="61"/>
  <c r="D29" i="61"/>
  <c r="C41" i="61"/>
  <c r="D41" i="61"/>
  <c r="C49" i="61"/>
  <c r="D49" i="61"/>
  <c r="C57" i="61"/>
  <c r="D57" i="61"/>
  <c r="C69" i="61"/>
  <c r="D69" i="61"/>
  <c r="C77" i="61"/>
  <c r="D77" i="61"/>
  <c r="C93" i="61"/>
  <c r="D93" i="61"/>
  <c r="C101" i="61"/>
  <c r="D101" i="61"/>
  <c r="C113" i="61"/>
  <c r="D113" i="61"/>
  <c r="C133" i="61"/>
  <c r="D133" i="61"/>
  <c r="C145" i="61"/>
  <c r="D145" i="61"/>
  <c r="D18" i="61"/>
  <c r="C18" i="61"/>
  <c r="D22" i="61"/>
  <c r="C22" i="61"/>
  <c r="D26" i="61"/>
  <c r="C26" i="61"/>
  <c r="D30" i="61"/>
  <c r="C30" i="61"/>
  <c r="D34" i="61"/>
  <c r="C34" i="61"/>
  <c r="D38" i="61"/>
  <c r="C38" i="61"/>
  <c r="D42" i="61"/>
  <c r="C42" i="61"/>
  <c r="D46" i="61"/>
  <c r="C46" i="61"/>
  <c r="D50" i="61"/>
  <c r="C50" i="61"/>
  <c r="D54" i="61"/>
  <c r="C54" i="61"/>
  <c r="D58" i="61"/>
  <c r="C58" i="61"/>
  <c r="D62" i="61"/>
  <c r="C62" i="61"/>
  <c r="D66" i="61"/>
  <c r="C66" i="61"/>
  <c r="D70" i="61"/>
  <c r="C70" i="61"/>
  <c r="D74" i="61"/>
  <c r="C74" i="61"/>
  <c r="D78" i="61"/>
  <c r="C78" i="61"/>
  <c r="D82" i="61"/>
  <c r="C82" i="61"/>
  <c r="D86" i="61"/>
  <c r="C86" i="61"/>
  <c r="D90" i="61"/>
  <c r="C90" i="61"/>
  <c r="C94" i="61"/>
  <c r="D94" i="61"/>
  <c r="C98" i="61"/>
  <c r="D98" i="61"/>
  <c r="C102" i="61"/>
  <c r="D102" i="61"/>
  <c r="D106" i="61"/>
  <c r="C106" i="61"/>
  <c r="C110" i="61"/>
  <c r="D110" i="61"/>
  <c r="C114" i="61"/>
  <c r="D114" i="61"/>
  <c r="C118" i="61"/>
  <c r="D118" i="61"/>
  <c r="D122" i="61"/>
  <c r="C122" i="61"/>
  <c r="D126" i="61"/>
  <c r="C126" i="61"/>
  <c r="C130" i="61"/>
  <c r="D130" i="61"/>
  <c r="C134" i="61"/>
  <c r="D134" i="61"/>
  <c r="D138" i="61"/>
  <c r="C138" i="61"/>
  <c r="D142" i="61"/>
  <c r="C142" i="61"/>
  <c r="C146" i="61"/>
  <c r="D146" i="61"/>
  <c r="C17" i="61"/>
  <c r="D17" i="61"/>
  <c r="C37" i="61"/>
  <c r="D37" i="61"/>
  <c r="C53" i="61"/>
  <c r="D53" i="61"/>
  <c r="C65" i="61"/>
  <c r="D65" i="61"/>
  <c r="C81" i="61"/>
  <c r="D81" i="61"/>
  <c r="C85" i="61"/>
  <c r="D85" i="61"/>
  <c r="C105" i="61"/>
  <c r="D105" i="61"/>
  <c r="C121" i="61"/>
  <c r="D121" i="61"/>
  <c r="C125" i="61"/>
  <c r="D125" i="61"/>
  <c r="C137" i="61"/>
  <c r="D137" i="61"/>
  <c r="D14" i="61"/>
  <c r="C14" i="61"/>
  <c r="D11" i="61"/>
  <c r="C11" i="61"/>
  <c r="D15" i="61"/>
  <c r="C15" i="61"/>
  <c r="D19" i="61"/>
  <c r="C19" i="61"/>
  <c r="D23" i="61"/>
  <c r="C23" i="61"/>
  <c r="D27" i="61"/>
  <c r="C27" i="61"/>
  <c r="D31" i="61"/>
  <c r="C31" i="61"/>
  <c r="D35" i="61"/>
  <c r="C35" i="61"/>
  <c r="D39" i="61"/>
  <c r="C39" i="61"/>
  <c r="D43" i="61"/>
  <c r="C43" i="61"/>
  <c r="D47" i="61"/>
  <c r="C47" i="61"/>
  <c r="D51" i="61"/>
  <c r="C51" i="61"/>
  <c r="D55" i="61"/>
  <c r="C55" i="61"/>
  <c r="D59" i="61"/>
  <c r="C59" i="61"/>
  <c r="D63" i="61"/>
  <c r="C63" i="61"/>
  <c r="D67" i="61"/>
  <c r="C67" i="61"/>
  <c r="D71" i="61"/>
  <c r="C71" i="61"/>
  <c r="D75" i="61"/>
  <c r="C75" i="61"/>
  <c r="D79" i="61"/>
  <c r="C79" i="61"/>
  <c r="D83" i="61"/>
  <c r="C83" i="61"/>
  <c r="D87" i="61"/>
  <c r="C87" i="61"/>
  <c r="D91" i="61"/>
  <c r="C91" i="61"/>
  <c r="D95" i="61"/>
  <c r="C95" i="61"/>
  <c r="D99" i="61"/>
  <c r="C99" i="61"/>
  <c r="D103" i="61"/>
  <c r="C103" i="61"/>
  <c r="D107" i="61"/>
  <c r="C107" i="61"/>
  <c r="D111" i="61"/>
  <c r="C111" i="61"/>
  <c r="D115" i="61"/>
  <c r="C115" i="61"/>
  <c r="D119" i="61"/>
  <c r="C119" i="61"/>
  <c r="D123" i="61"/>
  <c r="C123" i="61"/>
  <c r="D127" i="61"/>
  <c r="C127" i="61"/>
  <c r="D131" i="61"/>
  <c r="C131" i="61"/>
  <c r="D135" i="61"/>
  <c r="C135" i="61"/>
  <c r="D139" i="61"/>
  <c r="C139" i="61"/>
  <c r="D143" i="61"/>
  <c r="C143" i="61"/>
  <c r="D9" i="61"/>
  <c r="C9" i="61"/>
  <c r="C25" i="61"/>
  <c r="D25" i="61"/>
  <c r="C33" i="61"/>
  <c r="D33" i="61"/>
  <c r="C45" i="61"/>
  <c r="D45" i="61"/>
  <c r="C61" i="61"/>
  <c r="D61" i="61"/>
  <c r="C73" i="61"/>
  <c r="D73" i="61"/>
  <c r="C89" i="61"/>
  <c r="D89" i="61"/>
  <c r="C97" i="61"/>
  <c r="D97" i="61"/>
  <c r="C109" i="61"/>
  <c r="D109" i="61"/>
  <c r="C117" i="61"/>
  <c r="D117" i="61"/>
  <c r="C129" i="61"/>
  <c r="D129" i="61"/>
  <c r="C141" i="61"/>
  <c r="D141" i="61"/>
  <c r="D10" i="61"/>
  <c r="C10" i="61"/>
  <c r="D12" i="61"/>
  <c r="C12" i="61"/>
  <c r="D16" i="61"/>
  <c r="C16" i="61"/>
  <c r="D20" i="61"/>
  <c r="C20" i="61"/>
  <c r="D24" i="61"/>
  <c r="C24" i="61"/>
  <c r="D28" i="61"/>
  <c r="C28" i="61"/>
  <c r="D32" i="61"/>
  <c r="C32" i="61"/>
  <c r="D36" i="61"/>
  <c r="C36" i="61"/>
  <c r="D40" i="61"/>
  <c r="C40" i="61"/>
  <c r="D44" i="61"/>
  <c r="C44" i="61"/>
  <c r="D48" i="61"/>
  <c r="C48" i="61"/>
  <c r="D52" i="61"/>
  <c r="C52" i="61"/>
  <c r="D56" i="61"/>
  <c r="C56" i="61"/>
  <c r="D60" i="61"/>
  <c r="C60" i="61"/>
  <c r="D64" i="61"/>
  <c r="C64" i="61"/>
  <c r="D68" i="61"/>
  <c r="C68" i="61"/>
  <c r="D72" i="61"/>
  <c r="C72" i="61"/>
  <c r="D76" i="61"/>
  <c r="C76" i="61"/>
  <c r="C80" i="61"/>
  <c r="D80" i="61"/>
  <c r="D84" i="61"/>
  <c r="C84" i="61"/>
  <c r="D88" i="61"/>
  <c r="C88" i="61"/>
  <c r="D92" i="61"/>
  <c r="C92" i="61"/>
  <c r="D96" i="61"/>
  <c r="C96" i="61"/>
  <c r="C100" i="61"/>
  <c r="D100" i="61"/>
  <c r="D104" i="61"/>
  <c r="C104" i="61"/>
  <c r="D108" i="61"/>
  <c r="C108" i="61"/>
  <c r="D112" i="61"/>
  <c r="C112" i="61"/>
  <c r="C116" i="61"/>
  <c r="D116" i="61"/>
  <c r="D120" i="61"/>
  <c r="C120" i="61"/>
  <c r="D124" i="61"/>
  <c r="C124" i="61"/>
  <c r="D128" i="61"/>
  <c r="C128" i="61"/>
  <c r="C132" i="61"/>
  <c r="D132" i="61"/>
  <c r="D136" i="61"/>
  <c r="C136" i="61"/>
  <c r="D140" i="61"/>
  <c r="C140" i="61"/>
  <c r="D144" i="61"/>
  <c r="C144" i="61"/>
  <c r="B15" i="59"/>
  <c r="C15" i="55" l="1"/>
  <c r="C15" i="54" l="1"/>
  <c r="C18" i="52" l="1"/>
  <c r="C57" i="54" l="1"/>
  <c r="C12" i="52"/>
  <c r="A81" i="52"/>
  <c r="O13" i="2"/>
  <c r="O15" i="2"/>
  <c r="H22" i="2" l="1"/>
  <c r="H21" i="2"/>
  <c r="H20" i="2"/>
  <c r="L10" i="2" l="1"/>
  <c r="L9" i="2"/>
  <c r="L8" i="2"/>
  <c r="L7" i="2"/>
  <c r="L6" i="2"/>
  <c r="L5" i="2"/>
  <c r="L4" i="2"/>
  <c r="L3" i="2"/>
  <c r="K10" i="2"/>
  <c r="K9" i="2"/>
  <c r="K8" i="2"/>
  <c r="K7" i="2"/>
  <c r="K6" i="2"/>
  <c r="K5" i="2"/>
  <c r="K4" i="2"/>
  <c r="K3" i="2"/>
  <c r="J10" i="2"/>
  <c r="J9" i="2"/>
  <c r="J8" i="2"/>
  <c r="J7" i="2"/>
  <c r="J6" i="2"/>
  <c r="J5" i="2"/>
  <c r="J4" i="2"/>
  <c r="J3" i="2"/>
  <c r="N15" i="2"/>
  <c r="N13" i="2"/>
  <c r="M13" i="2"/>
  <c r="J1156" i="26" l="1"/>
  <c r="I1156" i="26"/>
  <c r="H1156" i="26"/>
  <c r="A1156" i="26"/>
  <c r="J1155" i="26"/>
  <c r="I1155" i="26"/>
  <c r="H1155" i="26"/>
  <c r="A1155" i="26"/>
  <c r="J1154" i="26"/>
  <c r="I1154" i="26"/>
  <c r="H1154" i="26"/>
  <c r="A1154" i="26"/>
  <c r="J1153" i="26"/>
  <c r="I1153" i="26"/>
  <c r="H1153" i="26"/>
  <c r="A1153" i="26"/>
  <c r="J1152" i="26"/>
  <c r="I1152" i="26"/>
  <c r="H1152" i="26"/>
  <c r="A1152" i="26"/>
  <c r="J1151" i="26"/>
  <c r="I1151" i="26"/>
  <c r="H1151" i="26"/>
  <c r="A1151" i="26"/>
  <c r="J1150" i="26"/>
  <c r="I1150" i="26"/>
  <c r="H1150" i="26"/>
  <c r="A1150" i="26"/>
  <c r="J1149" i="26"/>
  <c r="I1149" i="26"/>
  <c r="H1149" i="26"/>
  <c r="A1149" i="26"/>
  <c r="J1148" i="26"/>
  <c r="I1148" i="26"/>
  <c r="H1148" i="26"/>
  <c r="A1148" i="26"/>
  <c r="J1147" i="26"/>
  <c r="I1147" i="26"/>
  <c r="H1147" i="26"/>
  <c r="A1147" i="26"/>
  <c r="J1146" i="26"/>
  <c r="I1146" i="26"/>
  <c r="H1146" i="26"/>
  <c r="A1146" i="26"/>
  <c r="J1145" i="26"/>
  <c r="I1145" i="26"/>
  <c r="H1145" i="26"/>
  <c r="A1145" i="26"/>
  <c r="J1144" i="26"/>
  <c r="I1144" i="26"/>
  <c r="H1144" i="26"/>
  <c r="A1144" i="26"/>
  <c r="J1143" i="26"/>
  <c r="I1143" i="26"/>
  <c r="H1143" i="26"/>
  <c r="A1143" i="26"/>
  <c r="J1142" i="26"/>
  <c r="I1142" i="26"/>
  <c r="H1142" i="26"/>
  <c r="A1142" i="26"/>
  <c r="J1141" i="26"/>
  <c r="I1141" i="26"/>
  <c r="H1141" i="26"/>
  <c r="A1141" i="26"/>
  <c r="J1140" i="26"/>
  <c r="I1140" i="26"/>
  <c r="H1140" i="26"/>
  <c r="A1140" i="26"/>
  <c r="J1139" i="26"/>
  <c r="I1139" i="26"/>
  <c r="H1139" i="26"/>
  <c r="A1139" i="26"/>
  <c r="J1138" i="26"/>
  <c r="I1138" i="26"/>
  <c r="H1138" i="26"/>
  <c r="A1138" i="26"/>
  <c r="J1137" i="26"/>
  <c r="I1137" i="26"/>
  <c r="H1137" i="26"/>
  <c r="A1137" i="26"/>
  <c r="J1136" i="26"/>
  <c r="I1136" i="26"/>
  <c r="H1136" i="26"/>
  <c r="A1136" i="26"/>
  <c r="J1135" i="26"/>
  <c r="I1135" i="26"/>
  <c r="H1135" i="26"/>
  <c r="A1135" i="26"/>
  <c r="J1134" i="26"/>
  <c r="I1134" i="26"/>
  <c r="H1134" i="26"/>
  <c r="A1134" i="26"/>
  <c r="J1133" i="26"/>
  <c r="I1133" i="26"/>
  <c r="H1133" i="26"/>
  <c r="A1133" i="26"/>
  <c r="J1132" i="26"/>
  <c r="I1132" i="26"/>
  <c r="H1132" i="26"/>
  <c r="A1132" i="26"/>
  <c r="J1131" i="26"/>
  <c r="I1131" i="26"/>
  <c r="H1131" i="26"/>
  <c r="A1131" i="26"/>
  <c r="J1130" i="26"/>
  <c r="I1130" i="26"/>
  <c r="H1130" i="26"/>
  <c r="A1130" i="26"/>
  <c r="J1129" i="26"/>
  <c r="I1129" i="26"/>
  <c r="H1129" i="26"/>
  <c r="A1129" i="26"/>
  <c r="J1128" i="26"/>
  <c r="I1128" i="26"/>
  <c r="H1128" i="26"/>
  <c r="A1128" i="26"/>
  <c r="J1127" i="26"/>
  <c r="I1127" i="26"/>
  <c r="H1127" i="26"/>
  <c r="A1127" i="26"/>
  <c r="J1126" i="26"/>
  <c r="I1126" i="26"/>
  <c r="H1126" i="26"/>
  <c r="A1126" i="26"/>
  <c r="J1125" i="26"/>
  <c r="I1125" i="26"/>
  <c r="H1125" i="26"/>
  <c r="A1125" i="26"/>
  <c r="J1124" i="26"/>
  <c r="I1124" i="26"/>
  <c r="H1124" i="26"/>
  <c r="A1124" i="26"/>
  <c r="J1123" i="26"/>
  <c r="I1123" i="26"/>
  <c r="H1123" i="26"/>
  <c r="A1123" i="26"/>
  <c r="J1122" i="26"/>
  <c r="I1122" i="26"/>
  <c r="H1122" i="26"/>
  <c r="A1122" i="26"/>
  <c r="J1121" i="26"/>
  <c r="I1121" i="26"/>
  <c r="H1121" i="26"/>
  <c r="A1121" i="26"/>
  <c r="J1120" i="26"/>
  <c r="I1120" i="26"/>
  <c r="H1120" i="26"/>
  <c r="A1120" i="26"/>
  <c r="J1119" i="26"/>
  <c r="I1119" i="26"/>
  <c r="H1119" i="26"/>
  <c r="A1119" i="26"/>
  <c r="J1118" i="26"/>
  <c r="I1118" i="26"/>
  <c r="H1118" i="26"/>
  <c r="A1118" i="26"/>
  <c r="J1117" i="26"/>
  <c r="I1117" i="26"/>
  <c r="H1117" i="26"/>
  <c r="A1117" i="26"/>
  <c r="J1116" i="26"/>
  <c r="I1116" i="26"/>
  <c r="H1116" i="26"/>
  <c r="A1116" i="26"/>
  <c r="J1115" i="26"/>
  <c r="I1115" i="26"/>
  <c r="H1115" i="26"/>
  <c r="A1115" i="26"/>
  <c r="J1114" i="26"/>
  <c r="I1114" i="26"/>
  <c r="H1114" i="26"/>
  <c r="A1114" i="26"/>
  <c r="J1113" i="26"/>
  <c r="I1113" i="26"/>
  <c r="H1113" i="26"/>
  <c r="A1113" i="26"/>
  <c r="J1112" i="26"/>
  <c r="I1112" i="26"/>
  <c r="H1112" i="26"/>
  <c r="A1112" i="26"/>
  <c r="J1111" i="26"/>
  <c r="I1111" i="26"/>
  <c r="H1111" i="26"/>
  <c r="A1111" i="26"/>
  <c r="J1110" i="26"/>
  <c r="I1110" i="26"/>
  <c r="H1110" i="26"/>
  <c r="A1110" i="26"/>
  <c r="J1109" i="26"/>
  <c r="I1109" i="26"/>
  <c r="H1109" i="26"/>
  <c r="A1109" i="26"/>
  <c r="J1108" i="26"/>
  <c r="I1108" i="26"/>
  <c r="H1108" i="26"/>
  <c r="A1108" i="26"/>
  <c r="J1107" i="26"/>
  <c r="I1107" i="26"/>
  <c r="H1107" i="26"/>
  <c r="A1107" i="26"/>
  <c r="J1106" i="26"/>
  <c r="I1106" i="26"/>
  <c r="H1106" i="26"/>
  <c r="A1106" i="26"/>
  <c r="J1105" i="26"/>
  <c r="I1105" i="26"/>
  <c r="H1105" i="26"/>
  <c r="A1105" i="26"/>
  <c r="J1104" i="26"/>
  <c r="I1104" i="26"/>
  <c r="H1104" i="26"/>
  <c r="A1104" i="26"/>
  <c r="J1103" i="26"/>
  <c r="I1103" i="26"/>
  <c r="H1103" i="26"/>
  <c r="A1103" i="26"/>
  <c r="J1102" i="26"/>
  <c r="I1102" i="26"/>
  <c r="H1102" i="26"/>
  <c r="A1102" i="26"/>
  <c r="J1101" i="26"/>
  <c r="I1101" i="26"/>
  <c r="H1101" i="26"/>
  <c r="A1101" i="26"/>
  <c r="J1100" i="26"/>
  <c r="I1100" i="26"/>
  <c r="H1100" i="26"/>
  <c r="A1100" i="26"/>
  <c r="J1099" i="26"/>
  <c r="I1099" i="26"/>
  <c r="H1099" i="26"/>
  <c r="A1099" i="26"/>
  <c r="J1098" i="26"/>
  <c r="I1098" i="26"/>
  <c r="H1098" i="26"/>
  <c r="A1098" i="26"/>
  <c r="J1097" i="26"/>
  <c r="I1097" i="26"/>
  <c r="H1097" i="26"/>
  <c r="A1097" i="26"/>
  <c r="J1096" i="26"/>
  <c r="I1096" i="26"/>
  <c r="H1096" i="26"/>
  <c r="A1096" i="26"/>
  <c r="J1095" i="26"/>
  <c r="I1095" i="26"/>
  <c r="H1095" i="26"/>
  <c r="A1095" i="26"/>
  <c r="J1094" i="26"/>
  <c r="I1094" i="26"/>
  <c r="H1094" i="26"/>
  <c r="A1094" i="26"/>
  <c r="J1093" i="26"/>
  <c r="I1093" i="26"/>
  <c r="H1093" i="26"/>
  <c r="A1093" i="26"/>
  <c r="J1092" i="26"/>
  <c r="I1092" i="26"/>
  <c r="H1092" i="26"/>
  <c r="A1092" i="26"/>
  <c r="J1091" i="26"/>
  <c r="I1091" i="26"/>
  <c r="H1091" i="26"/>
  <c r="A1091" i="26"/>
  <c r="J1090" i="26"/>
  <c r="I1090" i="26"/>
  <c r="H1090" i="26"/>
  <c r="A1090" i="26"/>
  <c r="J1089" i="26"/>
  <c r="I1089" i="26"/>
  <c r="H1089" i="26"/>
  <c r="A1089" i="26"/>
  <c r="J1088" i="26"/>
  <c r="I1088" i="26"/>
  <c r="H1088" i="26"/>
  <c r="A1088" i="26"/>
  <c r="J1087" i="26"/>
  <c r="I1087" i="26"/>
  <c r="H1087" i="26"/>
  <c r="A1087" i="26"/>
  <c r="J1086" i="26"/>
  <c r="I1086" i="26"/>
  <c r="H1086" i="26"/>
  <c r="A1086" i="26"/>
  <c r="J1085" i="26"/>
  <c r="I1085" i="26"/>
  <c r="H1085" i="26"/>
  <c r="A1085" i="26"/>
  <c r="J1084" i="26"/>
  <c r="I1084" i="26"/>
  <c r="H1084" i="26"/>
  <c r="A1084" i="26"/>
  <c r="J1083" i="26"/>
  <c r="I1083" i="26"/>
  <c r="H1083" i="26"/>
  <c r="A1083" i="26"/>
  <c r="J1082" i="26"/>
  <c r="I1082" i="26"/>
  <c r="H1082" i="26"/>
  <c r="A1082" i="26"/>
  <c r="J1081" i="26"/>
  <c r="I1081" i="26"/>
  <c r="H1081" i="26"/>
  <c r="A1081" i="26"/>
  <c r="J1080" i="26"/>
  <c r="I1080" i="26"/>
  <c r="H1080" i="26"/>
  <c r="A1080" i="26"/>
  <c r="J1079" i="26"/>
  <c r="I1079" i="26"/>
  <c r="H1079" i="26"/>
  <c r="A1079" i="26"/>
  <c r="J1078" i="26"/>
  <c r="I1078" i="26"/>
  <c r="H1078" i="26"/>
  <c r="A1078" i="26"/>
  <c r="J1077" i="26"/>
  <c r="I1077" i="26"/>
  <c r="H1077" i="26"/>
  <c r="A1077" i="26"/>
  <c r="J1076" i="26"/>
  <c r="I1076" i="26"/>
  <c r="H1076" i="26"/>
  <c r="A1076" i="26"/>
  <c r="J1075" i="26"/>
  <c r="I1075" i="26"/>
  <c r="H1075" i="26"/>
  <c r="A1075" i="26"/>
  <c r="J1074" i="26"/>
  <c r="I1074" i="26"/>
  <c r="H1074" i="26"/>
  <c r="A1074" i="26"/>
  <c r="J1073" i="26"/>
  <c r="I1073" i="26"/>
  <c r="H1073" i="26"/>
  <c r="A1073" i="26"/>
  <c r="J1072" i="26"/>
  <c r="I1072" i="26"/>
  <c r="H1072" i="26"/>
  <c r="A1072" i="26"/>
  <c r="J1071" i="26"/>
  <c r="I1071" i="26"/>
  <c r="H1071" i="26"/>
  <c r="A1071" i="26"/>
  <c r="J1070" i="26"/>
  <c r="I1070" i="26"/>
  <c r="H1070" i="26"/>
  <c r="A1070" i="26"/>
  <c r="J1069" i="26"/>
  <c r="I1069" i="26"/>
  <c r="H1069" i="26"/>
  <c r="A1069" i="26"/>
  <c r="J1068" i="26"/>
  <c r="I1068" i="26"/>
  <c r="H1068" i="26"/>
  <c r="A1068" i="26"/>
  <c r="J1067" i="26"/>
  <c r="I1067" i="26"/>
  <c r="H1067" i="26"/>
  <c r="A1067" i="26"/>
  <c r="J1066" i="26"/>
  <c r="I1066" i="26"/>
  <c r="H1066" i="26"/>
  <c r="A1066" i="26"/>
  <c r="J1065" i="26"/>
  <c r="I1065" i="26"/>
  <c r="H1065" i="26"/>
  <c r="A1065" i="26"/>
  <c r="J1064" i="26"/>
  <c r="I1064" i="26"/>
  <c r="H1064" i="26"/>
  <c r="A1064" i="26"/>
  <c r="J1063" i="26"/>
  <c r="I1063" i="26"/>
  <c r="H1063" i="26"/>
  <c r="A1063" i="26"/>
  <c r="J1062" i="26"/>
  <c r="I1062" i="26"/>
  <c r="H1062" i="26"/>
  <c r="A1062" i="26"/>
  <c r="J1061" i="26"/>
  <c r="I1061" i="26"/>
  <c r="H1061" i="26"/>
  <c r="A1061" i="26"/>
  <c r="J1060" i="26"/>
  <c r="I1060" i="26"/>
  <c r="H1060" i="26"/>
  <c r="A1060" i="26"/>
  <c r="J1059" i="26"/>
  <c r="I1059" i="26"/>
  <c r="H1059" i="26"/>
  <c r="A1059" i="26"/>
  <c r="J1058" i="26"/>
  <c r="I1058" i="26"/>
  <c r="H1058" i="26"/>
  <c r="A1058" i="26"/>
  <c r="J1057" i="26"/>
  <c r="I1057" i="26"/>
  <c r="H1057" i="26"/>
  <c r="A1057" i="26"/>
  <c r="J1056" i="26"/>
  <c r="I1056" i="26"/>
  <c r="H1056" i="26"/>
  <c r="A1056" i="26"/>
  <c r="J1055" i="26"/>
  <c r="I1055" i="26"/>
  <c r="H1055" i="26"/>
  <c r="A1055" i="26"/>
  <c r="J1054" i="26"/>
  <c r="I1054" i="26"/>
  <c r="H1054" i="26"/>
  <c r="A1054" i="26"/>
  <c r="J1053" i="26"/>
  <c r="I1053" i="26"/>
  <c r="H1053" i="26"/>
  <c r="A1053" i="26"/>
  <c r="J1052" i="26"/>
  <c r="I1052" i="26"/>
  <c r="H1052" i="26"/>
  <c r="A1052" i="26"/>
  <c r="J1051" i="26"/>
  <c r="I1051" i="26"/>
  <c r="H1051" i="26"/>
  <c r="A1051" i="26"/>
  <c r="J1050" i="26"/>
  <c r="I1050" i="26"/>
  <c r="H1050" i="26"/>
  <c r="A1050" i="26"/>
  <c r="J1049" i="26"/>
  <c r="I1049" i="26"/>
  <c r="H1049" i="26"/>
  <c r="A1049" i="26"/>
  <c r="J1048" i="26"/>
  <c r="I1048" i="26"/>
  <c r="H1048" i="26"/>
  <c r="A1048" i="26"/>
  <c r="J1047" i="26"/>
  <c r="I1047" i="26"/>
  <c r="H1047" i="26"/>
  <c r="A1047" i="26"/>
  <c r="J1046" i="26"/>
  <c r="I1046" i="26"/>
  <c r="H1046" i="26"/>
  <c r="A1046" i="26"/>
  <c r="J1045" i="26"/>
  <c r="I1045" i="26"/>
  <c r="H1045" i="26"/>
  <c r="A1045" i="26"/>
  <c r="J1044" i="26"/>
  <c r="I1044" i="26"/>
  <c r="H1044" i="26"/>
  <c r="A1044" i="26"/>
  <c r="J1043" i="26"/>
  <c r="I1043" i="26"/>
  <c r="H1043" i="26"/>
  <c r="A1043" i="26"/>
  <c r="J1042" i="26"/>
  <c r="I1042" i="26"/>
  <c r="H1042" i="26"/>
  <c r="A1042" i="26"/>
  <c r="J1041" i="26"/>
  <c r="I1041" i="26"/>
  <c r="H1041" i="26"/>
  <c r="A1041" i="26"/>
  <c r="J1040" i="26"/>
  <c r="I1040" i="26"/>
  <c r="H1040" i="26"/>
  <c r="A1040" i="26"/>
  <c r="J1039" i="26"/>
  <c r="I1039" i="26"/>
  <c r="H1039" i="26"/>
  <c r="A1039" i="26"/>
  <c r="J1038" i="26"/>
  <c r="I1038" i="26"/>
  <c r="H1038" i="26"/>
  <c r="A1038" i="26"/>
  <c r="J1037" i="26"/>
  <c r="I1037" i="26"/>
  <c r="H1037" i="26"/>
  <c r="A1037" i="26"/>
  <c r="J1036" i="26"/>
  <c r="I1036" i="26"/>
  <c r="H1036" i="26"/>
  <c r="A1036" i="26"/>
  <c r="J1035" i="26"/>
  <c r="I1035" i="26"/>
  <c r="H1035" i="26"/>
  <c r="A1035" i="26"/>
  <c r="J1034" i="26"/>
  <c r="I1034" i="26"/>
  <c r="H1034" i="26"/>
  <c r="A1034" i="26"/>
  <c r="J1033" i="26"/>
  <c r="I1033" i="26"/>
  <c r="H1033" i="26"/>
  <c r="A1033" i="26"/>
  <c r="J1032" i="26"/>
  <c r="I1032" i="26"/>
  <c r="H1032" i="26"/>
  <c r="A1032" i="26"/>
  <c r="J1031" i="26"/>
  <c r="I1031" i="26"/>
  <c r="H1031" i="26"/>
  <c r="A1031" i="26"/>
  <c r="J1030" i="26"/>
  <c r="I1030" i="26"/>
  <c r="H1030" i="26"/>
  <c r="A1030" i="26"/>
  <c r="J1029" i="26"/>
  <c r="I1029" i="26"/>
  <c r="H1029" i="26"/>
  <c r="A1029" i="26"/>
  <c r="J1028" i="26"/>
  <c r="I1028" i="26"/>
  <c r="H1028" i="26"/>
  <c r="A1028" i="26"/>
  <c r="J1027" i="26"/>
  <c r="I1027" i="26"/>
  <c r="H1027" i="26"/>
  <c r="A1027" i="26"/>
  <c r="J1026" i="26"/>
  <c r="I1026" i="26"/>
  <c r="H1026" i="26"/>
  <c r="A1026" i="26"/>
  <c r="J1025" i="26"/>
  <c r="I1025" i="26"/>
  <c r="H1025" i="26"/>
  <c r="A1025" i="26"/>
  <c r="J1024" i="26"/>
  <c r="I1024" i="26"/>
  <c r="H1024" i="26"/>
  <c r="A1024" i="26"/>
  <c r="J1023" i="26"/>
  <c r="I1023" i="26"/>
  <c r="H1023" i="26"/>
  <c r="A1023" i="26"/>
  <c r="J1022" i="26"/>
  <c r="I1022" i="26"/>
  <c r="H1022" i="26"/>
  <c r="A1022" i="26"/>
  <c r="J1021" i="26"/>
  <c r="I1021" i="26"/>
  <c r="H1021" i="26"/>
  <c r="A1021" i="26"/>
  <c r="J1020" i="26"/>
  <c r="I1020" i="26"/>
  <c r="H1020" i="26"/>
  <c r="A1020" i="26"/>
  <c r="J1019" i="26"/>
  <c r="I1019" i="26"/>
  <c r="H1019" i="26"/>
  <c r="A1019" i="26"/>
  <c r="J1018" i="26"/>
  <c r="I1018" i="26"/>
  <c r="H1018" i="26"/>
  <c r="A1018" i="26"/>
  <c r="J1017" i="26"/>
  <c r="I1017" i="26"/>
  <c r="H1017" i="26"/>
  <c r="A1017" i="26"/>
  <c r="J1016" i="26"/>
  <c r="I1016" i="26"/>
  <c r="H1016" i="26"/>
  <c r="A1016" i="26"/>
  <c r="J1015" i="26"/>
  <c r="I1015" i="26"/>
  <c r="H1015" i="26"/>
  <c r="A1015" i="26"/>
  <c r="J1014" i="26"/>
  <c r="I1014" i="26"/>
  <c r="H1014" i="26"/>
  <c r="A1014" i="26"/>
  <c r="J1013" i="26"/>
  <c r="I1013" i="26"/>
  <c r="H1013" i="26"/>
  <c r="A1013" i="26"/>
  <c r="J1012" i="26"/>
  <c r="I1012" i="26"/>
  <c r="H1012" i="26"/>
  <c r="A1012" i="26"/>
  <c r="J1011" i="26"/>
  <c r="I1011" i="26"/>
  <c r="H1011" i="26"/>
  <c r="A1011" i="26"/>
  <c r="J1010" i="26"/>
  <c r="I1010" i="26"/>
  <c r="H1010" i="26"/>
  <c r="A1010" i="26"/>
  <c r="J1009" i="26"/>
  <c r="I1009" i="26"/>
  <c r="H1009" i="26"/>
  <c r="A1009" i="26"/>
  <c r="J1008" i="26"/>
  <c r="I1008" i="26"/>
  <c r="H1008" i="26"/>
  <c r="A1008" i="26"/>
  <c r="J1007" i="26"/>
  <c r="I1007" i="26"/>
  <c r="H1007" i="26"/>
  <c r="A1007" i="26"/>
  <c r="J1006" i="26"/>
  <c r="I1006" i="26"/>
  <c r="H1006" i="26"/>
  <c r="A1006" i="26"/>
  <c r="J1005" i="26"/>
  <c r="I1005" i="26"/>
  <c r="H1005" i="26"/>
  <c r="A1005" i="26"/>
  <c r="J1004" i="26"/>
  <c r="I1004" i="26"/>
  <c r="H1004" i="26"/>
  <c r="A1004" i="26"/>
  <c r="J1003" i="26"/>
  <c r="I1003" i="26"/>
  <c r="H1003" i="26"/>
  <c r="A1003" i="26"/>
  <c r="J1002" i="26"/>
  <c r="I1002" i="26"/>
  <c r="H1002" i="26"/>
  <c r="A1002" i="26"/>
  <c r="J1001" i="26"/>
  <c r="I1001" i="26"/>
  <c r="H1001" i="26"/>
  <c r="A1001" i="26"/>
  <c r="J1000" i="26"/>
  <c r="I1000" i="26"/>
  <c r="H1000" i="26"/>
  <c r="A1000" i="26"/>
  <c r="J999" i="26"/>
  <c r="I999" i="26"/>
  <c r="H999" i="26"/>
  <c r="A999" i="26"/>
  <c r="J998" i="26"/>
  <c r="I998" i="26"/>
  <c r="H998" i="26"/>
  <c r="A998" i="26"/>
  <c r="J997" i="26"/>
  <c r="I997" i="26"/>
  <c r="H997" i="26"/>
  <c r="A997" i="26"/>
  <c r="J996" i="26"/>
  <c r="I996" i="26"/>
  <c r="H996" i="26"/>
  <c r="A996" i="26"/>
  <c r="J995" i="26"/>
  <c r="I995" i="26"/>
  <c r="H995" i="26"/>
  <c r="A995" i="26"/>
  <c r="J994" i="26"/>
  <c r="I994" i="26"/>
  <c r="H994" i="26"/>
  <c r="A994" i="26"/>
  <c r="J993" i="26"/>
  <c r="I993" i="26"/>
  <c r="H993" i="26"/>
  <c r="A993" i="26"/>
  <c r="J992" i="26"/>
  <c r="I992" i="26"/>
  <c r="H992" i="26"/>
  <c r="A992" i="26"/>
  <c r="J991" i="26"/>
  <c r="I991" i="26"/>
  <c r="H991" i="26"/>
  <c r="A991" i="26"/>
  <c r="J990" i="26"/>
  <c r="I990" i="26"/>
  <c r="H990" i="26"/>
  <c r="A990" i="26"/>
  <c r="J989" i="26"/>
  <c r="I989" i="26"/>
  <c r="H989" i="26"/>
  <c r="A989" i="26"/>
  <c r="J988" i="26"/>
  <c r="I988" i="26"/>
  <c r="H988" i="26"/>
  <c r="A988" i="26"/>
  <c r="J987" i="26"/>
  <c r="I987" i="26"/>
  <c r="H987" i="26"/>
  <c r="A987" i="26"/>
  <c r="J986" i="26"/>
  <c r="I986" i="26"/>
  <c r="H986" i="26"/>
  <c r="A986" i="26"/>
  <c r="J985" i="26"/>
  <c r="I985" i="26"/>
  <c r="H985" i="26"/>
  <c r="A985" i="26"/>
  <c r="J984" i="26"/>
  <c r="I984" i="26"/>
  <c r="H984" i="26"/>
  <c r="A984" i="26"/>
  <c r="J983" i="26"/>
  <c r="I983" i="26"/>
  <c r="H983" i="26"/>
  <c r="A983" i="26"/>
  <c r="J982" i="26"/>
  <c r="I982" i="26"/>
  <c r="H982" i="26"/>
  <c r="A982" i="26"/>
  <c r="J981" i="26"/>
  <c r="I981" i="26"/>
  <c r="H981" i="26"/>
  <c r="A981" i="26"/>
  <c r="J980" i="26"/>
  <c r="I980" i="26"/>
  <c r="H980" i="26"/>
  <c r="A980" i="26"/>
  <c r="J979" i="26"/>
  <c r="I979" i="26"/>
  <c r="H979" i="26"/>
  <c r="A979" i="26"/>
  <c r="J978" i="26"/>
  <c r="I978" i="26"/>
  <c r="H978" i="26"/>
  <c r="A978" i="26"/>
  <c r="J977" i="26"/>
  <c r="I977" i="26"/>
  <c r="H977" i="26"/>
  <c r="A977" i="26"/>
  <c r="J976" i="26"/>
  <c r="I976" i="26"/>
  <c r="H976" i="26"/>
  <c r="A976" i="26"/>
  <c r="J975" i="26"/>
  <c r="I975" i="26"/>
  <c r="H975" i="26"/>
  <c r="A975" i="26"/>
  <c r="J974" i="26"/>
  <c r="I974" i="26"/>
  <c r="H974" i="26"/>
  <c r="A974" i="26"/>
  <c r="J973" i="26"/>
  <c r="I973" i="26"/>
  <c r="H973" i="26"/>
  <c r="A973" i="26"/>
  <c r="J972" i="26"/>
  <c r="I972" i="26"/>
  <c r="H972" i="26"/>
  <c r="A972" i="26"/>
  <c r="J971" i="26"/>
  <c r="I971" i="26"/>
  <c r="H971" i="26"/>
  <c r="A971" i="26"/>
  <c r="J970" i="26"/>
  <c r="I970" i="26"/>
  <c r="H970" i="26"/>
  <c r="A970" i="26"/>
  <c r="J969" i="26"/>
  <c r="I969" i="26"/>
  <c r="H969" i="26"/>
  <c r="A969" i="26"/>
  <c r="J968" i="26"/>
  <c r="I968" i="26"/>
  <c r="H968" i="26"/>
  <c r="A968" i="26"/>
  <c r="J967" i="26"/>
  <c r="I967" i="26"/>
  <c r="H967" i="26"/>
  <c r="A967" i="26"/>
  <c r="J966" i="26"/>
  <c r="I966" i="26"/>
  <c r="H966" i="26"/>
  <c r="A966" i="26"/>
  <c r="J965" i="26"/>
  <c r="I965" i="26"/>
  <c r="H965" i="26"/>
  <c r="A965" i="26"/>
  <c r="J964" i="26"/>
  <c r="I964" i="26"/>
  <c r="H964" i="26"/>
  <c r="A964" i="26"/>
  <c r="J963" i="26"/>
  <c r="I963" i="26"/>
  <c r="H963" i="26"/>
  <c r="A963" i="26"/>
  <c r="J962" i="26"/>
  <c r="I962" i="26"/>
  <c r="H962" i="26"/>
  <c r="A962" i="26"/>
  <c r="J961" i="26"/>
  <c r="I961" i="26"/>
  <c r="H961" i="26"/>
  <c r="A961" i="26"/>
  <c r="J960" i="26"/>
  <c r="I960" i="26"/>
  <c r="H960" i="26"/>
  <c r="A960" i="26"/>
  <c r="J959" i="26"/>
  <c r="I959" i="26"/>
  <c r="H959" i="26"/>
  <c r="A959" i="26"/>
  <c r="J958" i="26"/>
  <c r="I958" i="26"/>
  <c r="H958" i="26"/>
  <c r="A958" i="26"/>
  <c r="J957" i="26"/>
  <c r="I957" i="26"/>
  <c r="H957" i="26"/>
  <c r="A957" i="26"/>
  <c r="J956" i="26"/>
  <c r="I956" i="26"/>
  <c r="H956" i="26"/>
  <c r="A956" i="26"/>
  <c r="J955" i="26"/>
  <c r="I955" i="26"/>
  <c r="H955" i="26"/>
  <c r="A955" i="26"/>
  <c r="J954" i="26"/>
  <c r="I954" i="26"/>
  <c r="H954" i="26"/>
  <c r="A954" i="26"/>
  <c r="J953" i="26"/>
  <c r="I953" i="26"/>
  <c r="H953" i="26"/>
  <c r="A953" i="26"/>
  <c r="J952" i="26"/>
  <c r="I952" i="26"/>
  <c r="H952" i="26"/>
  <c r="A952" i="26"/>
  <c r="J951" i="26"/>
  <c r="I951" i="26"/>
  <c r="H951" i="26"/>
  <c r="A951" i="26"/>
  <c r="J950" i="26"/>
  <c r="I950" i="26"/>
  <c r="H950" i="26"/>
  <c r="A950" i="26"/>
  <c r="J949" i="26"/>
  <c r="I949" i="26"/>
  <c r="H949" i="26"/>
  <c r="A949" i="26"/>
  <c r="J948" i="26"/>
  <c r="I948" i="26"/>
  <c r="H948" i="26"/>
  <c r="A948" i="26"/>
  <c r="J947" i="26"/>
  <c r="I947" i="26"/>
  <c r="H947" i="26"/>
  <c r="A947" i="26"/>
  <c r="J946" i="26"/>
  <c r="I946" i="26"/>
  <c r="H946" i="26"/>
  <c r="A946" i="26"/>
  <c r="J945" i="26"/>
  <c r="I945" i="26"/>
  <c r="H945" i="26"/>
  <c r="A945" i="26"/>
  <c r="J944" i="26"/>
  <c r="I944" i="26"/>
  <c r="H944" i="26"/>
  <c r="A944" i="26"/>
  <c r="J943" i="26"/>
  <c r="I943" i="26"/>
  <c r="H943" i="26"/>
  <c r="A943" i="26"/>
  <c r="J942" i="26"/>
  <c r="I942" i="26"/>
  <c r="H942" i="26"/>
  <c r="A942" i="26"/>
  <c r="J941" i="26"/>
  <c r="I941" i="26"/>
  <c r="H941" i="26"/>
  <c r="A941" i="26"/>
  <c r="J940" i="26"/>
  <c r="I940" i="26"/>
  <c r="H940" i="26"/>
  <c r="A940" i="26"/>
  <c r="J939" i="26"/>
  <c r="I939" i="26"/>
  <c r="H939" i="26"/>
  <c r="A939" i="26"/>
  <c r="J938" i="26"/>
  <c r="I938" i="26"/>
  <c r="H938" i="26"/>
  <c r="A938" i="26"/>
  <c r="J937" i="26"/>
  <c r="I937" i="26"/>
  <c r="H937" i="26"/>
  <c r="A937" i="26"/>
  <c r="J936" i="26"/>
  <c r="I936" i="26"/>
  <c r="H936" i="26"/>
  <c r="A936" i="26"/>
  <c r="J935" i="26"/>
  <c r="I935" i="26"/>
  <c r="H935" i="26"/>
  <c r="A935" i="26"/>
  <c r="J934" i="26"/>
  <c r="I934" i="26"/>
  <c r="H934" i="26"/>
  <c r="A934" i="26"/>
  <c r="J933" i="26"/>
  <c r="I933" i="26"/>
  <c r="H933" i="26"/>
  <c r="A933" i="26"/>
  <c r="J932" i="26"/>
  <c r="I932" i="26"/>
  <c r="H932" i="26"/>
  <c r="A932" i="26"/>
  <c r="J931" i="26"/>
  <c r="I931" i="26"/>
  <c r="H931" i="26"/>
  <c r="A931" i="26"/>
  <c r="J930" i="26"/>
  <c r="I930" i="26"/>
  <c r="H930" i="26"/>
  <c r="A930" i="26"/>
  <c r="J929" i="26"/>
  <c r="I929" i="26"/>
  <c r="H929" i="26"/>
  <c r="A929" i="26"/>
  <c r="J928" i="26"/>
  <c r="I928" i="26"/>
  <c r="H928" i="26"/>
  <c r="A928" i="26"/>
  <c r="J927" i="26"/>
  <c r="I927" i="26"/>
  <c r="H927" i="26"/>
  <c r="A927" i="26"/>
  <c r="J926" i="26"/>
  <c r="I926" i="26"/>
  <c r="H926" i="26"/>
  <c r="A926" i="26"/>
  <c r="J925" i="26"/>
  <c r="I925" i="26"/>
  <c r="H925" i="26"/>
  <c r="A925" i="26"/>
  <c r="J924" i="26"/>
  <c r="I924" i="26"/>
  <c r="H924" i="26"/>
  <c r="A924" i="26"/>
  <c r="J923" i="26"/>
  <c r="I923" i="26"/>
  <c r="H923" i="26"/>
  <c r="A923" i="26"/>
  <c r="J922" i="26"/>
  <c r="I922" i="26"/>
  <c r="H922" i="26"/>
  <c r="A922" i="26"/>
  <c r="J921" i="26"/>
  <c r="I921" i="26"/>
  <c r="H921" i="26"/>
  <c r="A921" i="26"/>
  <c r="J920" i="26"/>
  <c r="I920" i="26"/>
  <c r="H920" i="26"/>
  <c r="A920" i="26"/>
  <c r="J919" i="26"/>
  <c r="I919" i="26"/>
  <c r="H919" i="26"/>
  <c r="A919" i="26"/>
  <c r="J918" i="26"/>
  <c r="I918" i="26"/>
  <c r="H918" i="26"/>
  <c r="A918" i="26"/>
  <c r="J917" i="26"/>
  <c r="I917" i="26"/>
  <c r="H917" i="26"/>
  <c r="A917" i="26"/>
  <c r="J916" i="26"/>
  <c r="I916" i="26"/>
  <c r="H916" i="26"/>
  <c r="A916" i="26"/>
  <c r="J915" i="26"/>
  <c r="I915" i="26"/>
  <c r="H915" i="26"/>
  <c r="A915" i="26"/>
  <c r="J914" i="26"/>
  <c r="I914" i="26"/>
  <c r="H914" i="26"/>
  <c r="A914" i="26"/>
  <c r="J913" i="26"/>
  <c r="I913" i="26"/>
  <c r="H913" i="26"/>
  <c r="A913" i="26"/>
  <c r="J912" i="26"/>
  <c r="I912" i="26"/>
  <c r="H912" i="26"/>
  <c r="A912" i="26"/>
  <c r="J911" i="26"/>
  <c r="I911" i="26"/>
  <c r="H911" i="26"/>
  <c r="A911" i="26"/>
  <c r="J910" i="26"/>
  <c r="I910" i="26"/>
  <c r="H910" i="26"/>
  <c r="A910" i="26"/>
  <c r="J909" i="26"/>
  <c r="I909" i="26"/>
  <c r="H909" i="26"/>
  <c r="A909" i="26"/>
  <c r="J908" i="26"/>
  <c r="I908" i="26"/>
  <c r="H908" i="26"/>
  <c r="A908" i="26"/>
  <c r="J907" i="26"/>
  <c r="I907" i="26"/>
  <c r="H907" i="26"/>
  <c r="A907" i="26"/>
  <c r="J906" i="26"/>
  <c r="I906" i="26"/>
  <c r="H906" i="26"/>
  <c r="A906" i="26"/>
  <c r="J905" i="26"/>
  <c r="I905" i="26"/>
  <c r="H905" i="26"/>
  <c r="A905" i="26"/>
  <c r="J904" i="26"/>
  <c r="I904" i="26"/>
  <c r="H904" i="26"/>
  <c r="A904" i="26"/>
  <c r="J903" i="26"/>
  <c r="I903" i="26"/>
  <c r="H903" i="26"/>
  <c r="A903" i="26"/>
  <c r="J902" i="26"/>
  <c r="I902" i="26"/>
  <c r="H902" i="26"/>
  <c r="A902" i="26"/>
  <c r="J901" i="26"/>
  <c r="I901" i="26"/>
  <c r="H901" i="26"/>
  <c r="A901" i="26"/>
  <c r="J900" i="26"/>
  <c r="I900" i="26"/>
  <c r="H900" i="26"/>
  <c r="A900" i="26"/>
  <c r="J899" i="26"/>
  <c r="I899" i="26"/>
  <c r="H899" i="26"/>
  <c r="A899" i="26"/>
  <c r="J898" i="26"/>
  <c r="I898" i="26"/>
  <c r="H898" i="26"/>
  <c r="A898" i="26"/>
  <c r="J897" i="26"/>
  <c r="I897" i="26"/>
  <c r="H897" i="26"/>
  <c r="A897" i="26"/>
  <c r="J896" i="26"/>
  <c r="I896" i="26"/>
  <c r="H896" i="26"/>
  <c r="A896" i="26"/>
  <c r="J895" i="26"/>
  <c r="I895" i="26"/>
  <c r="H895" i="26"/>
  <c r="A895" i="26"/>
  <c r="J894" i="26"/>
  <c r="I894" i="26"/>
  <c r="H894" i="26"/>
  <c r="A894" i="26"/>
  <c r="J893" i="26"/>
  <c r="I893" i="26"/>
  <c r="H893" i="26"/>
  <c r="A893" i="26"/>
  <c r="J892" i="26"/>
  <c r="I892" i="26"/>
  <c r="H892" i="26"/>
  <c r="A892" i="26"/>
  <c r="J891" i="26"/>
  <c r="I891" i="26"/>
  <c r="H891" i="26"/>
  <c r="A891" i="26"/>
  <c r="J890" i="26"/>
  <c r="I890" i="26"/>
  <c r="H890" i="26"/>
  <c r="A890" i="26"/>
  <c r="J889" i="26"/>
  <c r="I889" i="26"/>
  <c r="H889" i="26"/>
  <c r="A889" i="26"/>
  <c r="J888" i="26"/>
  <c r="I888" i="26"/>
  <c r="H888" i="26"/>
  <c r="A888" i="26"/>
  <c r="J887" i="26"/>
  <c r="I887" i="26"/>
  <c r="H887" i="26"/>
  <c r="A887" i="26"/>
  <c r="J886" i="26"/>
  <c r="I886" i="26"/>
  <c r="H886" i="26"/>
  <c r="A886" i="26"/>
  <c r="J885" i="26"/>
  <c r="I885" i="26"/>
  <c r="H885" i="26"/>
  <c r="A885" i="26"/>
  <c r="J884" i="26"/>
  <c r="I884" i="26"/>
  <c r="H884" i="26"/>
  <c r="A884" i="26"/>
  <c r="J883" i="26"/>
  <c r="I883" i="26"/>
  <c r="H883" i="26"/>
  <c r="A883" i="26"/>
  <c r="J882" i="26"/>
  <c r="I882" i="26"/>
  <c r="H882" i="26"/>
  <c r="A882" i="26"/>
  <c r="J881" i="26"/>
  <c r="I881" i="26"/>
  <c r="H881" i="26"/>
  <c r="A881" i="26"/>
  <c r="J880" i="26"/>
  <c r="I880" i="26"/>
  <c r="H880" i="26"/>
  <c r="A880" i="26"/>
  <c r="J879" i="26"/>
  <c r="I879" i="26"/>
  <c r="H879" i="26"/>
  <c r="A879" i="26"/>
  <c r="J878" i="26"/>
  <c r="I878" i="26"/>
  <c r="H878" i="26"/>
  <c r="A878" i="26"/>
  <c r="J877" i="26"/>
  <c r="I877" i="26"/>
  <c r="H877" i="26"/>
  <c r="A877" i="26"/>
  <c r="J876" i="26"/>
  <c r="I876" i="26"/>
  <c r="H876" i="26"/>
  <c r="A876" i="26"/>
  <c r="J875" i="26"/>
  <c r="I875" i="26"/>
  <c r="H875" i="26"/>
  <c r="A875" i="26"/>
  <c r="J874" i="26"/>
  <c r="I874" i="26"/>
  <c r="H874" i="26"/>
  <c r="A874" i="26"/>
  <c r="J873" i="26"/>
  <c r="I873" i="26"/>
  <c r="H873" i="26"/>
  <c r="A873" i="26"/>
  <c r="J872" i="26"/>
  <c r="I872" i="26"/>
  <c r="H872" i="26"/>
  <c r="A872" i="26"/>
  <c r="J871" i="26"/>
  <c r="I871" i="26"/>
  <c r="H871" i="26"/>
  <c r="A871" i="26"/>
  <c r="J870" i="26"/>
  <c r="I870" i="26"/>
  <c r="H870" i="26"/>
  <c r="A870" i="26"/>
  <c r="J869" i="26"/>
  <c r="I869" i="26"/>
  <c r="H869" i="26"/>
  <c r="A869" i="26"/>
  <c r="J868" i="26"/>
  <c r="I868" i="26"/>
  <c r="H868" i="26"/>
  <c r="A868" i="26"/>
  <c r="J867" i="26"/>
  <c r="I867" i="26"/>
  <c r="H867" i="26"/>
  <c r="A867" i="26"/>
  <c r="J866" i="26"/>
  <c r="I866" i="26"/>
  <c r="H866" i="26"/>
  <c r="A866" i="26"/>
  <c r="J865" i="26"/>
  <c r="I865" i="26"/>
  <c r="H865" i="26"/>
  <c r="A865" i="26"/>
  <c r="J864" i="26"/>
  <c r="I864" i="26"/>
  <c r="H864" i="26"/>
  <c r="A864" i="26"/>
  <c r="J863" i="26"/>
  <c r="I863" i="26"/>
  <c r="H863" i="26"/>
  <c r="A863" i="26"/>
  <c r="J862" i="26"/>
  <c r="I862" i="26"/>
  <c r="H862" i="26"/>
  <c r="A862" i="26"/>
  <c r="J861" i="26"/>
  <c r="I861" i="26"/>
  <c r="H861" i="26"/>
  <c r="A861" i="26"/>
  <c r="J860" i="26"/>
  <c r="I860" i="26"/>
  <c r="H860" i="26"/>
  <c r="A860" i="26"/>
  <c r="J859" i="26"/>
  <c r="I859" i="26"/>
  <c r="H859" i="26"/>
  <c r="A859" i="26"/>
  <c r="J858" i="26"/>
  <c r="I858" i="26"/>
  <c r="H858" i="26"/>
  <c r="A858" i="26"/>
  <c r="J857" i="26"/>
  <c r="I857" i="26"/>
  <c r="H857" i="26"/>
  <c r="A857" i="26"/>
  <c r="J856" i="26"/>
  <c r="I856" i="26"/>
  <c r="H856" i="26"/>
  <c r="A856" i="26"/>
  <c r="J855" i="26"/>
  <c r="I855" i="26"/>
  <c r="H855" i="26"/>
  <c r="A855" i="26"/>
  <c r="J854" i="26"/>
  <c r="I854" i="26"/>
  <c r="H854" i="26"/>
  <c r="A854" i="26"/>
  <c r="J853" i="26"/>
  <c r="I853" i="26"/>
  <c r="H853" i="26"/>
  <c r="A853" i="26"/>
  <c r="J852" i="26"/>
  <c r="I852" i="26"/>
  <c r="H852" i="26"/>
  <c r="A852" i="26"/>
  <c r="J851" i="26"/>
  <c r="I851" i="26"/>
  <c r="H851" i="26"/>
  <c r="A851" i="26"/>
  <c r="J850" i="26"/>
  <c r="I850" i="26"/>
  <c r="H850" i="26"/>
  <c r="A850" i="26"/>
  <c r="J849" i="26"/>
  <c r="I849" i="26"/>
  <c r="H849" i="26"/>
  <c r="A849" i="26"/>
  <c r="J848" i="26"/>
  <c r="I848" i="26"/>
  <c r="H848" i="26"/>
  <c r="A848" i="26"/>
  <c r="J847" i="26"/>
  <c r="I847" i="26"/>
  <c r="H847" i="26"/>
  <c r="A847" i="26"/>
  <c r="J846" i="26"/>
  <c r="I846" i="26"/>
  <c r="H846" i="26"/>
  <c r="A846" i="26"/>
  <c r="J845" i="26"/>
  <c r="I845" i="26"/>
  <c r="H845" i="26"/>
  <c r="A845" i="26"/>
  <c r="J844" i="26"/>
  <c r="I844" i="26"/>
  <c r="H844" i="26"/>
  <c r="A844" i="26"/>
  <c r="J843" i="26"/>
  <c r="I843" i="26"/>
  <c r="H843" i="26"/>
  <c r="A843" i="26"/>
  <c r="J842" i="26"/>
  <c r="I842" i="26"/>
  <c r="H842" i="26"/>
  <c r="A842" i="26"/>
  <c r="J841" i="26"/>
  <c r="I841" i="26"/>
  <c r="H841" i="26"/>
  <c r="A841" i="26"/>
  <c r="J840" i="26"/>
  <c r="I840" i="26"/>
  <c r="H840" i="26"/>
  <c r="A840" i="26"/>
  <c r="J839" i="26"/>
  <c r="I839" i="26"/>
  <c r="H839" i="26"/>
  <c r="A839" i="26"/>
  <c r="J838" i="26"/>
  <c r="I838" i="26"/>
  <c r="H838" i="26"/>
  <c r="A838" i="26"/>
  <c r="J837" i="26"/>
  <c r="I837" i="26"/>
  <c r="H837" i="26"/>
  <c r="A837" i="26"/>
  <c r="J836" i="26"/>
  <c r="I836" i="26"/>
  <c r="H836" i="26"/>
  <c r="A836" i="26"/>
  <c r="J835" i="26"/>
  <c r="I835" i="26"/>
  <c r="H835" i="26"/>
  <c r="A835" i="26"/>
  <c r="J834" i="26"/>
  <c r="I834" i="26"/>
  <c r="H834" i="26"/>
  <c r="A834" i="26"/>
  <c r="J833" i="26"/>
  <c r="I833" i="26"/>
  <c r="H833" i="26"/>
  <c r="A833" i="26"/>
  <c r="J832" i="26"/>
  <c r="I832" i="26"/>
  <c r="H832" i="26"/>
  <c r="A832" i="26"/>
  <c r="J831" i="26"/>
  <c r="I831" i="26"/>
  <c r="H831" i="26"/>
  <c r="A831" i="26"/>
  <c r="J830" i="26"/>
  <c r="I830" i="26"/>
  <c r="H830" i="26"/>
  <c r="A830" i="26"/>
  <c r="J829" i="26"/>
  <c r="I829" i="26"/>
  <c r="H829" i="26"/>
  <c r="A829" i="26"/>
  <c r="J828" i="26"/>
  <c r="I828" i="26"/>
  <c r="H828" i="26"/>
  <c r="A828" i="26"/>
  <c r="J827" i="26"/>
  <c r="I827" i="26"/>
  <c r="H827" i="26"/>
  <c r="A827" i="26"/>
  <c r="J826" i="26"/>
  <c r="I826" i="26"/>
  <c r="H826" i="26"/>
  <c r="A826" i="26"/>
  <c r="J825" i="26"/>
  <c r="I825" i="26"/>
  <c r="H825" i="26"/>
  <c r="A825" i="26"/>
  <c r="J824" i="26"/>
  <c r="I824" i="26"/>
  <c r="H824" i="26"/>
  <c r="A824" i="26"/>
  <c r="J823" i="26"/>
  <c r="I823" i="26"/>
  <c r="H823" i="26"/>
  <c r="A823" i="26"/>
  <c r="J822" i="26"/>
  <c r="I822" i="26"/>
  <c r="H822" i="26"/>
  <c r="A822" i="26"/>
  <c r="J821" i="26"/>
  <c r="I821" i="26"/>
  <c r="H821" i="26"/>
  <c r="A821" i="26"/>
  <c r="J820" i="26"/>
  <c r="I820" i="26"/>
  <c r="H820" i="26"/>
  <c r="A820" i="26"/>
  <c r="J819" i="26"/>
  <c r="I819" i="26"/>
  <c r="H819" i="26"/>
  <c r="A819" i="26"/>
  <c r="J818" i="26"/>
  <c r="I818" i="26"/>
  <c r="H818" i="26"/>
  <c r="A818" i="26"/>
  <c r="J817" i="26"/>
  <c r="I817" i="26"/>
  <c r="H817" i="26"/>
  <c r="A817" i="26"/>
  <c r="J816" i="26"/>
  <c r="I816" i="26"/>
  <c r="H816" i="26"/>
  <c r="A816" i="26"/>
  <c r="J815" i="26"/>
  <c r="I815" i="26"/>
  <c r="H815" i="26"/>
  <c r="A815" i="26"/>
  <c r="J814" i="26"/>
  <c r="I814" i="26"/>
  <c r="H814" i="26"/>
  <c r="A814" i="26"/>
  <c r="J813" i="26"/>
  <c r="I813" i="26"/>
  <c r="H813" i="26"/>
  <c r="A813" i="26"/>
  <c r="J812" i="26"/>
  <c r="I812" i="26"/>
  <c r="H812" i="26"/>
  <c r="A812" i="26"/>
  <c r="J811" i="26"/>
  <c r="I811" i="26"/>
  <c r="H811" i="26"/>
  <c r="A811" i="26"/>
  <c r="J810" i="26"/>
  <c r="I810" i="26"/>
  <c r="H810" i="26"/>
  <c r="A810" i="26"/>
  <c r="J809" i="26"/>
  <c r="I809" i="26"/>
  <c r="H809" i="26"/>
  <c r="A809" i="26"/>
  <c r="J808" i="26"/>
  <c r="I808" i="26"/>
  <c r="H808" i="26"/>
  <c r="A808" i="26"/>
  <c r="J807" i="26"/>
  <c r="I807" i="26"/>
  <c r="H807" i="26"/>
  <c r="A807" i="26"/>
  <c r="J806" i="26"/>
  <c r="I806" i="26"/>
  <c r="H806" i="26"/>
  <c r="A806" i="26"/>
  <c r="J805" i="26"/>
  <c r="I805" i="26"/>
  <c r="H805" i="26"/>
  <c r="A805" i="26"/>
  <c r="J804" i="26"/>
  <c r="I804" i="26"/>
  <c r="H804" i="26"/>
  <c r="A804" i="26"/>
  <c r="J803" i="26"/>
  <c r="I803" i="26"/>
  <c r="H803" i="26"/>
  <c r="A803" i="26"/>
  <c r="J802" i="26"/>
  <c r="I802" i="26"/>
  <c r="H802" i="26"/>
  <c r="A802" i="26"/>
  <c r="J801" i="26"/>
  <c r="I801" i="26"/>
  <c r="H801" i="26"/>
  <c r="A801" i="26"/>
  <c r="J800" i="26"/>
  <c r="I800" i="26"/>
  <c r="H800" i="26"/>
  <c r="A800" i="26"/>
  <c r="J799" i="26"/>
  <c r="I799" i="26"/>
  <c r="H799" i="26"/>
  <c r="A799" i="26"/>
  <c r="J798" i="26"/>
  <c r="I798" i="26"/>
  <c r="H798" i="26"/>
  <c r="A798" i="26"/>
  <c r="J797" i="26"/>
  <c r="I797" i="26"/>
  <c r="H797" i="26"/>
  <c r="A797" i="26"/>
  <c r="J796" i="26"/>
  <c r="I796" i="26"/>
  <c r="H796" i="26"/>
  <c r="A796" i="26"/>
  <c r="J795" i="26"/>
  <c r="I795" i="26"/>
  <c r="H795" i="26"/>
  <c r="A795" i="26"/>
  <c r="J794" i="26"/>
  <c r="I794" i="26"/>
  <c r="H794" i="26"/>
  <c r="A794" i="26"/>
  <c r="J793" i="26"/>
  <c r="I793" i="26"/>
  <c r="H793" i="26"/>
  <c r="A793" i="26"/>
  <c r="J792" i="26"/>
  <c r="I792" i="26"/>
  <c r="H792" i="26"/>
  <c r="A792" i="26"/>
  <c r="J791" i="26"/>
  <c r="I791" i="26"/>
  <c r="H791" i="26"/>
  <c r="A791" i="26"/>
  <c r="J790" i="26"/>
  <c r="I790" i="26"/>
  <c r="H790" i="26"/>
  <c r="A790" i="26"/>
  <c r="J789" i="26"/>
  <c r="I789" i="26"/>
  <c r="H789" i="26"/>
  <c r="A789" i="26"/>
  <c r="J788" i="26"/>
  <c r="I788" i="26"/>
  <c r="H788" i="26"/>
  <c r="A788" i="26"/>
  <c r="J787" i="26"/>
  <c r="I787" i="26"/>
  <c r="H787" i="26"/>
  <c r="A787" i="26"/>
  <c r="J786" i="26"/>
  <c r="I786" i="26"/>
  <c r="H786" i="26"/>
  <c r="A786" i="26"/>
  <c r="J785" i="26"/>
  <c r="I785" i="26"/>
  <c r="H785" i="26"/>
  <c r="A785" i="26"/>
  <c r="J784" i="26"/>
  <c r="I784" i="26"/>
  <c r="H784" i="26"/>
  <c r="A784" i="26"/>
  <c r="J783" i="26"/>
  <c r="I783" i="26"/>
  <c r="H783" i="26"/>
  <c r="A783" i="26"/>
  <c r="J782" i="26"/>
  <c r="I782" i="26"/>
  <c r="H782" i="26"/>
  <c r="A782" i="26"/>
  <c r="J781" i="26"/>
  <c r="I781" i="26"/>
  <c r="H781" i="26"/>
  <c r="A781" i="26"/>
  <c r="J780" i="26"/>
  <c r="I780" i="26"/>
  <c r="H780" i="26"/>
  <c r="A780" i="26"/>
  <c r="J779" i="26"/>
  <c r="I779" i="26"/>
  <c r="H779" i="26"/>
  <c r="A779" i="26"/>
  <c r="J778" i="26"/>
  <c r="I778" i="26"/>
  <c r="H778" i="26"/>
  <c r="A778" i="26"/>
  <c r="J777" i="26"/>
  <c r="I777" i="26"/>
  <c r="H777" i="26"/>
  <c r="A777" i="26"/>
  <c r="J776" i="26"/>
  <c r="I776" i="26"/>
  <c r="H776" i="26"/>
  <c r="A776" i="26"/>
  <c r="J775" i="26"/>
  <c r="I775" i="26"/>
  <c r="H775" i="26"/>
  <c r="A775" i="26"/>
  <c r="J774" i="26"/>
  <c r="I774" i="26"/>
  <c r="H774" i="26"/>
  <c r="A774" i="26"/>
  <c r="J773" i="26"/>
  <c r="I773" i="26"/>
  <c r="H773" i="26"/>
  <c r="A773" i="26"/>
  <c r="J772" i="26"/>
  <c r="I772" i="26"/>
  <c r="H772" i="26"/>
  <c r="A772" i="26"/>
  <c r="J771" i="26"/>
  <c r="I771" i="26"/>
  <c r="H771" i="26"/>
  <c r="A771" i="26"/>
  <c r="J770" i="26"/>
  <c r="I770" i="26"/>
  <c r="H770" i="26"/>
  <c r="A770" i="26"/>
  <c r="J769" i="26"/>
  <c r="I769" i="26"/>
  <c r="H769" i="26"/>
  <c r="A769" i="26"/>
  <c r="J768" i="26"/>
  <c r="I768" i="26"/>
  <c r="H768" i="26"/>
  <c r="A768" i="26"/>
  <c r="J767" i="26"/>
  <c r="I767" i="26"/>
  <c r="H767" i="26"/>
  <c r="A767" i="26"/>
  <c r="J766" i="26"/>
  <c r="I766" i="26"/>
  <c r="H766" i="26"/>
  <c r="A766" i="26"/>
  <c r="J765" i="26"/>
  <c r="I765" i="26"/>
  <c r="H765" i="26"/>
  <c r="A765" i="26"/>
  <c r="J764" i="26"/>
  <c r="I764" i="26"/>
  <c r="H764" i="26"/>
  <c r="A764" i="26"/>
  <c r="J763" i="26"/>
  <c r="I763" i="26"/>
  <c r="H763" i="26"/>
  <c r="A763" i="26"/>
  <c r="J762" i="26"/>
  <c r="I762" i="26"/>
  <c r="H762" i="26"/>
  <c r="A762" i="26"/>
  <c r="J761" i="26"/>
  <c r="I761" i="26"/>
  <c r="H761" i="26"/>
  <c r="A761" i="26"/>
  <c r="J760" i="26"/>
  <c r="I760" i="26"/>
  <c r="H760" i="26"/>
  <c r="A760" i="26"/>
  <c r="J759" i="26"/>
  <c r="I759" i="26"/>
  <c r="H759" i="26"/>
  <c r="A759" i="26"/>
  <c r="J758" i="26"/>
  <c r="I758" i="26"/>
  <c r="H758" i="26"/>
  <c r="A758" i="26"/>
  <c r="J757" i="26"/>
  <c r="I757" i="26"/>
  <c r="H757" i="26"/>
  <c r="A757" i="26"/>
  <c r="J756" i="26"/>
  <c r="I756" i="26"/>
  <c r="H756" i="26"/>
  <c r="A756" i="26"/>
  <c r="J755" i="26"/>
  <c r="I755" i="26"/>
  <c r="H755" i="26"/>
  <c r="A755" i="26"/>
  <c r="J754" i="26"/>
  <c r="I754" i="26"/>
  <c r="H754" i="26"/>
  <c r="A754" i="26"/>
  <c r="J753" i="26"/>
  <c r="I753" i="26"/>
  <c r="H753" i="26"/>
  <c r="A753" i="26"/>
  <c r="J752" i="26"/>
  <c r="I752" i="26"/>
  <c r="H752" i="26"/>
  <c r="A752" i="26"/>
  <c r="J751" i="26"/>
  <c r="I751" i="26"/>
  <c r="H751" i="26"/>
  <c r="A751" i="26"/>
  <c r="J750" i="26"/>
  <c r="I750" i="26"/>
  <c r="H750" i="26"/>
  <c r="A750" i="26"/>
  <c r="J749" i="26"/>
  <c r="I749" i="26"/>
  <c r="H749" i="26"/>
  <c r="A749" i="26"/>
  <c r="J748" i="26"/>
  <c r="I748" i="26"/>
  <c r="H748" i="26"/>
  <c r="A748" i="26"/>
  <c r="J747" i="26"/>
  <c r="I747" i="26"/>
  <c r="H747" i="26"/>
  <c r="A747" i="26"/>
  <c r="J746" i="26"/>
  <c r="I746" i="26"/>
  <c r="H746" i="26"/>
  <c r="A746" i="26"/>
  <c r="J745" i="26"/>
  <c r="I745" i="26"/>
  <c r="H745" i="26"/>
  <c r="A745" i="26"/>
  <c r="J744" i="26"/>
  <c r="I744" i="26"/>
  <c r="H744" i="26"/>
  <c r="A744" i="26"/>
  <c r="J743" i="26"/>
  <c r="I743" i="26"/>
  <c r="H743" i="26"/>
  <c r="A743" i="26"/>
  <c r="J742" i="26"/>
  <c r="I742" i="26"/>
  <c r="H742" i="26"/>
  <c r="A742" i="26"/>
  <c r="J741" i="26"/>
  <c r="I741" i="26"/>
  <c r="H741" i="26"/>
  <c r="A741" i="26"/>
  <c r="J740" i="26"/>
  <c r="I740" i="26"/>
  <c r="H740" i="26"/>
  <c r="A740" i="26"/>
  <c r="J739" i="26"/>
  <c r="I739" i="26"/>
  <c r="H739" i="26"/>
  <c r="A739" i="26"/>
  <c r="J738" i="26"/>
  <c r="I738" i="26"/>
  <c r="H738" i="26"/>
  <c r="A738" i="26"/>
  <c r="J737" i="26"/>
  <c r="I737" i="26"/>
  <c r="H737" i="26"/>
  <c r="A737" i="26"/>
  <c r="J736" i="26"/>
  <c r="I736" i="26"/>
  <c r="H736" i="26"/>
  <c r="A736" i="26"/>
  <c r="J735" i="26"/>
  <c r="I735" i="26"/>
  <c r="H735" i="26"/>
  <c r="A735" i="26"/>
  <c r="J734" i="26"/>
  <c r="I734" i="26"/>
  <c r="H734" i="26"/>
  <c r="A734" i="26"/>
  <c r="J733" i="26"/>
  <c r="I733" i="26"/>
  <c r="H733" i="26"/>
  <c r="A733" i="26"/>
  <c r="J732" i="26"/>
  <c r="I732" i="26"/>
  <c r="H732" i="26"/>
  <c r="A732" i="26"/>
  <c r="J731" i="26"/>
  <c r="I731" i="26"/>
  <c r="H731" i="26"/>
  <c r="A731" i="26"/>
  <c r="J730" i="26"/>
  <c r="I730" i="26"/>
  <c r="H730" i="26"/>
  <c r="A730" i="26"/>
  <c r="J729" i="26"/>
  <c r="I729" i="26"/>
  <c r="H729" i="26"/>
  <c r="A729" i="26"/>
  <c r="J728" i="26"/>
  <c r="I728" i="26"/>
  <c r="H728" i="26"/>
  <c r="A728" i="26"/>
  <c r="J727" i="26"/>
  <c r="I727" i="26"/>
  <c r="H727" i="26"/>
  <c r="A727" i="26"/>
  <c r="J726" i="26"/>
  <c r="I726" i="26"/>
  <c r="H726" i="26"/>
  <c r="A726" i="26"/>
  <c r="J725" i="26"/>
  <c r="I725" i="26"/>
  <c r="H725" i="26"/>
  <c r="A725" i="26"/>
  <c r="J724" i="26"/>
  <c r="I724" i="26"/>
  <c r="H724" i="26"/>
  <c r="A724" i="26"/>
  <c r="J723" i="26"/>
  <c r="I723" i="26"/>
  <c r="H723" i="26"/>
  <c r="A723" i="26"/>
  <c r="J722" i="26"/>
  <c r="I722" i="26"/>
  <c r="H722" i="26"/>
  <c r="A722" i="26"/>
  <c r="J721" i="26"/>
  <c r="I721" i="26"/>
  <c r="H721" i="26"/>
  <c r="A721" i="26"/>
  <c r="J720" i="26"/>
  <c r="I720" i="26"/>
  <c r="H720" i="26"/>
  <c r="A720" i="26"/>
  <c r="J719" i="26"/>
  <c r="I719" i="26"/>
  <c r="H719" i="26"/>
  <c r="A719" i="26"/>
  <c r="J718" i="26"/>
  <c r="I718" i="26"/>
  <c r="H718" i="26"/>
  <c r="A718" i="26"/>
  <c r="J717" i="26"/>
  <c r="I717" i="26"/>
  <c r="H717" i="26"/>
  <c r="A717" i="26"/>
  <c r="J716" i="26"/>
  <c r="I716" i="26"/>
  <c r="H716" i="26"/>
  <c r="A716" i="26"/>
  <c r="J715" i="26"/>
  <c r="I715" i="26"/>
  <c r="H715" i="26"/>
  <c r="A715" i="26"/>
  <c r="J714" i="26"/>
  <c r="I714" i="26"/>
  <c r="H714" i="26"/>
  <c r="A714" i="26"/>
  <c r="J713" i="26"/>
  <c r="I713" i="26"/>
  <c r="H713" i="26"/>
  <c r="A713" i="26"/>
  <c r="J712" i="26"/>
  <c r="I712" i="26"/>
  <c r="H712" i="26"/>
  <c r="A712" i="26"/>
  <c r="J711" i="26"/>
  <c r="I711" i="26"/>
  <c r="H711" i="26"/>
  <c r="A711" i="26"/>
  <c r="J710" i="26"/>
  <c r="I710" i="26"/>
  <c r="H710" i="26"/>
  <c r="A710" i="26"/>
  <c r="J709" i="26"/>
  <c r="I709" i="26"/>
  <c r="H709" i="26"/>
  <c r="A709" i="26"/>
  <c r="J708" i="26"/>
  <c r="I708" i="26"/>
  <c r="H708" i="26"/>
  <c r="A708" i="26"/>
  <c r="J707" i="26"/>
  <c r="I707" i="26"/>
  <c r="H707" i="26"/>
  <c r="A707" i="26"/>
  <c r="J706" i="26"/>
  <c r="I706" i="26"/>
  <c r="H706" i="26"/>
  <c r="A706" i="26"/>
  <c r="J705" i="26"/>
  <c r="I705" i="26"/>
  <c r="H705" i="26"/>
  <c r="A705" i="26"/>
  <c r="J704" i="26"/>
  <c r="I704" i="26"/>
  <c r="H704" i="26"/>
  <c r="A704" i="26"/>
  <c r="J703" i="26"/>
  <c r="I703" i="26"/>
  <c r="H703" i="26"/>
  <c r="A703" i="26"/>
  <c r="J702" i="26"/>
  <c r="I702" i="26"/>
  <c r="H702" i="26"/>
  <c r="A702" i="26"/>
  <c r="J701" i="26"/>
  <c r="I701" i="26"/>
  <c r="H701" i="26"/>
  <c r="A701" i="26"/>
  <c r="J700" i="26"/>
  <c r="I700" i="26"/>
  <c r="H700" i="26"/>
  <c r="A700" i="26"/>
  <c r="J699" i="26"/>
  <c r="I699" i="26"/>
  <c r="H699" i="26"/>
  <c r="A699" i="26"/>
  <c r="J698" i="26"/>
  <c r="I698" i="26"/>
  <c r="H698" i="26"/>
  <c r="A698" i="26"/>
  <c r="J697" i="26"/>
  <c r="I697" i="26"/>
  <c r="H697" i="26"/>
  <c r="A697" i="26"/>
  <c r="J696" i="26"/>
  <c r="I696" i="26"/>
  <c r="H696" i="26"/>
  <c r="A696" i="26"/>
  <c r="J695" i="26"/>
  <c r="I695" i="26"/>
  <c r="H695" i="26"/>
  <c r="A695" i="26"/>
  <c r="J694" i="26"/>
  <c r="I694" i="26"/>
  <c r="H694" i="26"/>
  <c r="A694" i="26"/>
  <c r="J693" i="26"/>
  <c r="I693" i="26"/>
  <c r="H693" i="26"/>
  <c r="A693" i="26"/>
  <c r="J692" i="26"/>
  <c r="I692" i="26"/>
  <c r="H692" i="26"/>
  <c r="A692" i="26"/>
  <c r="J691" i="26"/>
  <c r="I691" i="26"/>
  <c r="H691" i="26"/>
  <c r="A691" i="26"/>
  <c r="J690" i="26"/>
  <c r="I690" i="26"/>
  <c r="H690" i="26"/>
  <c r="A690" i="26"/>
  <c r="J689" i="26"/>
  <c r="I689" i="26"/>
  <c r="H689" i="26"/>
  <c r="A689" i="26"/>
  <c r="J688" i="26"/>
  <c r="I688" i="26"/>
  <c r="H688" i="26"/>
  <c r="A688" i="26"/>
  <c r="J687" i="26"/>
  <c r="I687" i="26"/>
  <c r="H687" i="26"/>
  <c r="A687" i="26"/>
  <c r="J686" i="26"/>
  <c r="I686" i="26"/>
  <c r="H686" i="26"/>
  <c r="A686" i="26"/>
  <c r="J685" i="26"/>
  <c r="I685" i="26"/>
  <c r="H685" i="26"/>
  <c r="A685" i="26"/>
  <c r="J684" i="26"/>
  <c r="I684" i="26"/>
  <c r="H684" i="26"/>
  <c r="A684" i="26"/>
  <c r="J683" i="26"/>
  <c r="I683" i="26"/>
  <c r="H683" i="26"/>
  <c r="A683" i="26"/>
  <c r="J682" i="26"/>
  <c r="I682" i="26"/>
  <c r="H682" i="26"/>
  <c r="A682" i="26"/>
  <c r="J681" i="26"/>
  <c r="I681" i="26"/>
  <c r="H681" i="26"/>
  <c r="A681" i="26"/>
  <c r="J680" i="26"/>
  <c r="I680" i="26"/>
  <c r="H680" i="26"/>
  <c r="A680" i="26"/>
  <c r="J679" i="26"/>
  <c r="I679" i="26"/>
  <c r="H679" i="26"/>
  <c r="A679" i="26"/>
  <c r="J678" i="26"/>
  <c r="I678" i="26"/>
  <c r="H678" i="26"/>
  <c r="A678" i="26"/>
  <c r="J677" i="26"/>
  <c r="I677" i="26"/>
  <c r="H677" i="26"/>
  <c r="A677" i="26"/>
  <c r="J676" i="26"/>
  <c r="I676" i="26"/>
  <c r="H676" i="26"/>
  <c r="A676" i="26"/>
  <c r="J675" i="26"/>
  <c r="I675" i="26"/>
  <c r="H675" i="26"/>
  <c r="A675" i="26"/>
  <c r="J674" i="26"/>
  <c r="I674" i="26"/>
  <c r="H674" i="26"/>
  <c r="A674" i="26"/>
  <c r="J673" i="26"/>
  <c r="I673" i="26"/>
  <c r="H673" i="26"/>
  <c r="A673" i="26"/>
  <c r="J672" i="26"/>
  <c r="I672" i="26"/>
  <c r="H672" i="26"/>
  <c r="A672" i="26"/>
  <c r="J671" i="26"/>
  <c r="I671" i="26"/>
  <c r="H671" i="26"/>
  <c r="A671" i="26"/>
  <c r="J670" i="26"/>
  <c r="I670" i="26"/>
  <c r="H670" i="26"/>
  <c r="A670" i="26"/>
  <c r="J669" i="26"/>
  <c r="I669" i="26"/>
  <c r="H669" i="26"/>
  <c r="A669" i="26"/>
  <c r="J668" i="26"/>
  <c r="I668" i="26"/>
  <c r="H668" i="26"/>
  <c r="A668" i="26"/>
  <c r="J667" i="26"/>
  <c r="I667" i="26"/>
  <c r="H667" i="26"/>
  <c r="A667" i="26"/>
  <c r="J666" i="26"/>
  <c r="I666" i="26"/>
  <c r="H666" i="26"/>
  <c r="A666" i="26"/>
  <c r="J665" i="26"/>
  <c r="I665" i="26"/>
  <c r="H665" i="26"/>
  <c r="A665" i="26"/>
  <c r="J664" i="26"/>
  <c r="I664" i="26"/>
  <c r="H664" i="26"/>
  <c r="A664" i="26"/>
  <c r="J663" i="26"/>
  <c r="I663" i="26"/>
  <c r="H663" i="26"/>
  <c r="A663" i="26"/>
  <c r="J662" i="26"/>
  <c r="I662" i="26"/>
  <c r="H662" i="26"/>
  <c r="A662" i="26"/>
  <c r="J661" i="26"/>
  <c r="I661" i="26"/>
  <c r="H661" i="26"/>
  <c r="A661" i="26"/>
  <c r="J660" i="26"/>
  <c r="I660" i="26"/>
  <c r="H660" i="26"/>
  <c r="A660" i="26"/>
  <c r="J659" i="26"/>
  <c r="I659" i="26"/>
  <c r="H659" i="26"/>
  <c r="A659" i="26"/>
  <c r="J658" i="26"/>
  <c r="I658" i="26"/>
  <c r="H658" i="26"/>
  <c r="A658" i="26"/>
  <c r="J657" i="26"/>
  <c r="I657" i="26"/>
  <c r="H657" i="26"/>
  <c r="A657" i="26"/>
  <c r="J656" i="26"/>
  <c r="I656" i="26"/>
  <c r="H656" i="26"/>
  <c r="A656" i="26"/>
  <c r="J655" i="26"/>
  <c r="I655" i="26"/>
  <c r="H655" i="26"/>
  <c r="A655" i="26"/>
  <c r="J654" i="26"/>
  <c r="I654" i="26"/>
  <c r="H654" i="26"/>
  <c r="A654" i="26"/>
  <c r="J653" i="26"/>
  <c r="I653" i="26"/>
  <c r="H653" i="26"/>
  <c r="A653" i="26"/>
  <c r="J652" i="26"/>
  <c r="I652" i="26"/>
  <c r="H652" i="26"/>
  <c r="A652" i="26"/>
  <c r="J651" i="26"/>
  <c r="I651" i="26"/>
  <c r="H651" i="26"/>
  <c r="A651" i="26"/>
  <c r="J650" i="26"/>
  <c r="I650" i="26"/>
  <c r="H650" i="26"/>
  <c r="A650" i="26"/>
  <c r="J649" i="26"/>
  <c r="I649" i="26"/>
  <c r="H649" i="26"/>
  <c r="A649" i="26"/>
  <c r="J648" i="26"/>
  <c r="I648" i="26"/>
  <c r="H648" i="26"/>
  <c r="A648" i="26"/>
  <c r="J647" i="26"/>
  <c r="I647" i="26"/>
  <c r="H647" i="26"/>
  <c r="A647" i="26"/>
  <c r="J646" i="26"/>
  <c r="I646" i="26"/>
  <c r="H646" i="26"/>
  <c r="A646" i="26"/>
  <c r="J645" i="26"/>
  <c r="I645" i="26"/>
  <c r="H645" i="26"/>
  <c r="A645" i="26"/>
  <c r="J644" i="26"/>
  <c r="I644" i="26"/>
  <c r="H644" i="26"/>
  <c r="A644" i="26"/>
  <c r="J643" i="26"/>
  <c r="I643" i="26"/>
  <c r="H643" i="26"/>
  <c r="A643" i="26"/>
  <c r="J642" i="26"/>
  <c r="I642" i="26"/>
  <c r="H642" i="26"/>
  <c r="A642" i="26"/>
  <c r="J641" i="26"/>
  <c r="I641" i="26"/>
  <c r="H641" i="26"/>
  <c r="A641" i="26"/>
  <c r="J640" i="26"/>
  <c r="I640" i="26"/>
  <c r="H640" i="26"/>
  <c r="A640" i="26"/>
  <c r="J639" i="26"/>
  <c r="I639" i="26"/>
  <c r="H639" i="26"/>
  <c r="A639" i="26"/>
  <c r="J638" i="26"/>
  <c r="I638" i="26"/>
  <c r="H638" i="26"/>
  <c r="A638" i="26"/>
  <c r="J637" i="26"/>
  <c r="I637" i="26"/>
  <c r="H637" i="26"/>
  <c r="A637" i="26"/>
  <c r="J636" i="26"/>
  <c r="I636" i="26"/>
  <c r="H636" i="26"/>
  <c r="A636" i="26"/>
  <c r="J635" i="26"/>
  <c r="I635" i="26"/>
  <c r="H635" i="26"/>
  <c r="A635" i="26"/>
  <c r="J634" i="26"/>
  <c r="I634" i="26"/>
  <c r="H634" i="26"/>
  <c r="A634" i="26"/>
  <c r="J633" i="26"/>
  <c r="I633" i="26"/>
  <c r="H633" i="26"/>
  <c r="A633" i="26"/>
  <c r="J632" i="26"/>
  <c r="I632" i="26"/>
  <c r="H632" i="26"/>
  <c r="A632" i="26"/>
  <c r="J631" i="26"/>
  <c r="I631" i="26"/>
  <c r="H631" i="26"/>
  <c r="A631" i="26"/>
  <c r="J630" i="26"/>
  <c r="I630" i="26"/>
  <c r="H630" i="26"/>
  <c r="A630" i="26"/>
  <c r="J629" i="26"/>
  <c r="I629" i="26"/>
  <c r="H629" i="26"/>
  <c r="A629" i="26"/>
  <c r="J628" i="26"/>
  <c r="I628" i="26"/>
  <c r="H628" i="26"/>
  <c r="A628" i="26"/>
  <c r="J627" i="26"/>
  <c r="I627" i="26"/>
  <c r="H627" i="26"/>
  <c r="A627" i="26"/>
  <c r="J626" i="26"/>
  <c r="I626" i="26"/>
  <c r="H626" i="26"/>
  <c r="A626" i="26"/>
  <c r="J625" i="26"/>
  <c r="I625" i="26"/>
  <c r="H625" i="26"/>
  <c r="A625" i="26"/>
  <c r="J624" i="26"/>
  <c r="I624" i="26"/>
  <c r="H624" i="26"/>
  <c r="A624" i="26"/>
  <c r="J623" i="26"/>
  <c r="I623" i="26"/>
  <c r="H623" i="26"/>
  <c r="A623" i="26"/>
  <c r="J622" i="26"/>
  <c r="I622" i="26"/>
  <c r="H622" i="26"/>
  <c r="A622" i="26"/>
  <c r="J621" i="26"/>
  <c r="I621" i="26"/>
  <c r="H621" i="26"/>
  <c r="A621" i="26"/>
  <c r="J620" i="26"/>
  <c r="I620" i="26"/>
  <c r="H620" i="26"/>
  <c r="A620" i="26"/>
  <c r="J619" i="26"/>
  <c r="I619" i="26"/>
  <c r="H619" i="26"/>
  <c r="A619" i="26"/>
  <c r="J618" i="26"/>
  <c r="I618" i="26"/>
  <c r="H618" i="26"/>
  <c r="A618" i="26"/>
  <c r="J617" i="26"/>
  <c r="I617" i="26"/>
  <c r="H617" i="26"/>
  <c r="A617" i="26"/>
  <c r="J616" i="26"/>
  <c r="I616" i="26"/>
  <c r="H616" i="26"/>
  <c r="A616" i="26"/>
  <c r="J615" i="26"/>
  <c r="I615" i="26"/>
  <c r="H615" i="26"/>
  <c r="A615" i="26"/>
  <c r="J614" i="26"/>
  <c r="I614" i="26"/>
  <c r="H614" i="26"/>
  <c r="A614" i="26"/>
  <c r="J613" i="26"/>
  <c r="I613" i="26"/>
  <c r="H613" i="26"/>
  <c r="A613" i="26"/>
  <c r="J612" i="26"/>
  <c r="I612" i="26"/>
  <c r="H612" i="26"/>
  <c r="A612" i="26"/>
  <c r="J611" i="26"/>
  <c r="I611" i="26"/>
  <c r="H611" i="26"/>
  <c r="A611" i="26"/>
  <c r="J610" i="26"/>
  <c r="I610" i="26"/>
  <c r="H610" i="26"/>
  <c r="A610" i="26"/>
  <c r="J609" i="26"/>
  <c r="I609" i="26"/>
  <c r="H609" i="26"/>
  <c r="A609" i="26"/>
  <c r="J608" i="26"/>
  <c r="I608" i="26"/>
  <c r="H608" i="26"/>
  <c r="A608" i="26"/>
  <c r="J607" i="26"/>
  <c r="I607" i="26"/>
  <c r="H607" i="26"/>
  <c r="A607" i="26"/>
  <c r="J606" i="26"/>
  <c r="I606" i="26"/>
  <c r="H606" i="26"/>
  <c r="A606" i="26"/>
  <c r="J605" i="26"/>
  <c r="I605" i="26"/>
  <c r="H605" i="26"/>
  <c r="A605" i="26"/>
  <c r="J604" i="26"/>
  <c r="I604" i="26"/>
  <c r="H604" i="26"/>
  <c r="A604" i="26"/>
  <c r="J603" i="26"/>
  <c r="I603" i="26"/>
  <c r="H603" i="26"/>
  <c r="A603" i="26"/>
  <c r="J602" i="26"/>
  <c r="I602" i="26"/>
  <c r="H602" i="26"/>
  <c r="A602" i="26"/>
  <c r="J601" i="26"/>
  <c r="I601" i="26"/>
  <c r="H601" i="26"/>
  <c r="A601" i="26"/>
  <c r="J600" i="26"/>
  <c r="I600" i="26"/>
  <c r="H600" i="26"/>
  <c r="A600" i="26"/>
  <c r="J599" i="26"/>
  <c r="I599" i="26"/>
  <c r="H599" i="26"/>
  <c r="A599" i="26"/>
  <c r="J598" i="26"/>
  <c r="I598" i="26"/>
  <c r="H598" i="26"/>
  <c r="A598" i="26"/>
  <c r="J597" i="26"/>
  <c r="I597" i="26"/>
  <c r="H597" i="26"/>
  <c r="A597" i="26"/>
  <c r="J596" i="26"/>
  <c r="I596" i="26"/>
  <c r="H596" i="26"/>
  <c r="A596" i="26"/>
  <c r="J595" i="26"/>
  <c r="I595" i="26"/>
  <c r="H595" i="26"/>
  <c r="A595" i="26"/>
  <c r="J594" i="26"/>
  <c r="I594" i="26"/>
  <c r="H594" i="26"/>
  <c r="A594" i="26"/>
  <c r="J593" i="26"/>
  <c r="I593" i="26"/>
  <c r="H593" i="26"/>
  <c r="A593" i="26"/>
  <c r="J592" i="26"/>
  <c r="I592" i="26"/>
  <c r="H592" i="26"/>
  <c r="A592" i="26"/>
  <c r="J591" i="26"/>
  <c r="I591" i="26"/>
  <c r="H591" i="26"/>
  <c r="A591" i="26"/>
  <c r="J590" i="26"/>
  <c r="I590" i="26"/>
  <c r="H590" i="26"/>
  <c r="A590" i="26"/>
  <c r="J589" i="26"/>
  <c r="I589" i="26"/>
  <c r="H589" i="26"/>
  <c r="A589" i="26"/>
  <c r="J588" i="26"/>
  <c r="I588" i="26"/>
  <c r="H588" i="26"/>
  <c r="A588" i="26"/>
  <c r="J587" i="26"/>
  <c r="I587" i="26"/>
  <c r="H587" i="26"/>
  <c r="A587" i="26"/>
  <c r="J586" i="26"/>
  <c r="I586" i="26"/>
  <c r="H586" i="26"/>
  <c r="A586" i="26"/>
  <c r="J585" i="26"/>
  <c r="I585" i="26"/>
  <c r="H585" i="26"/>
  <c r="A585" i="26"/>
  <c r="J584" i="26"/>
  <c r="I584" i="26"/>
  <c r="H584" i="26"/>
  <c r="A584" i="26"/>
  <c r="J583" i="26"/>
  <c r="I583" i="26"/>
  <c r="H583" i="26"/>
  <c r="A583" i="26"/>
  <c r="J582" i="26"/>
  <c r="I582" i="26"/>
  <c r="H582" i="26"/>
  <c r="A582" i="26"/>
  <c r="J581" i="26"/>
  <c r="I581" i="26"/>
  <c r="H581" i="26"/>
  <c r="A581" i="26"/>
  <c r="J580" i="26"/>
  <c r="I580" i="26"/>
  <c r="H580" i="26"/>
  <c r="A580" i="26"/>
  <c r="J579" i="26"/>
  <c r="I579" i="26"/>
  <c r="H579" i="26"/>
  <c r="A579" i="26"/>
  <c r="J578" i="26"/>
  <c r="I578" i="26"/>
  <c r="H578" i="26"/>
  <c r="A578" i="26"/>
  <c r="J577" i="26"/>
  <c r="I577" i="26"/>
  <c r="H577" i="26"/>
  <c r="A577" i="26"/>
  <c r="J576" i="26"/>
  <c r="I576" i="26"/>
  <c r="H576" i="26"/>
  <c r="A576" i="26"/>
  <c r="J575" i="26"/>
  <c r="I575" i="26"/>
  <c r="H575" i="26"/>
  <c r="A575" i="26"/>
  <c r="J574" i="26"/>
  <c r="I574" i="26"/>
  <c r="H574" i="26"/>
  <c r="A574" i="26"/>
  <c r="J573" i="26"/>
  <c r="I573" i="26"/>
  <c r="H573" i="26"/>
  <c r="A573" i="26"/>
  <c r="J572" i="26"/>
  <c r="I572" i="26"/>
  <c r="H572" i="26"/>
  <c r="A572" i="26"/>
  <c r="J571" i="26"/>
  <c r="I571" i="26"/>
  <c r="H571" i="26"/>
  <c r="A571" i="26"/>
  <c r="J570" i="26"/>
  <c r="I570" i="26"/>
  <c r="H570" i="26"/>
  <c r="A570" i="26"/>
  <c r="J569" i="26"/>
  <c r="I569" i="26"/>
  <c r="H569" i="26"/>
  <c r="A569" i="26"/>
  <c r="J568" i="26"/>
  <c r="I568" i="26"/>
  <c r="H568" i="26"/>
  <c r="A568" i="26"/>
  <c r="J567" i="26"/>
  <c r="I567" i="26"/>
  <c r="H567" i="26"/>
  <c r="A567" i="26"/>
  <c r="J566" i="26"/>
  <c r="I566" i="26"/>
  <c r="H566" i="26"/>
  <c r="A566" i="26"/>
  <c r="J565" i="26"/>
  <c r="I565" i="26"/>
  <c r="H565" i="26"/>
  <c r="A565" i="26"/>
  <c r="J564" i="26"/>
  <c r="I564" i="26"/>
  <c r="H564" i="26"/>
  <c r="A564" i="26"/>
  <c r="J563" i="26"/>
  <c r="I563" i="26"/>
  <c r="H563" i="26"/>
  <c r="A563" i="26"/>
  <c r="J562" i="26"/>
  <c r="I562" i="26"/>
  <c r="H562" i="26"/>
  <c r="A562" i="26"/>
  <c r="J561" i="26"/>
  <c r="I561" i="26"/>
  <c r="H561" i="26"/>
  <c r="A561" i="26"/>
  <c r="J560" i="26"/>
  <c r="I560" i="26"/>
  <c r="H560" i="26"/>
  <c r="A560" i="26"/>
  <c r="J559" i="26"/>
  <c r="I559" i="26"/>
  <c r="H559" i="26"/>
  <c r="A559" i="26"/>
  <c r="J558" i="26"/>
  <c r="I558" i="26"/>
  <c r="H558" i="26"/>
  <c r="A558" i="26"/>
  <c r="J557" i="26"/>
  <c r="I557" i="26"/>
  <c r="H557" i="26"/>
  <c r="A557" i="26"/>
  <c r="J556" i="26"/>
  <c r="I556" i="26"/>
  <c r="H556" i="26"/>
  <c r="A556" i="26"/>
  <c r="J555" i="26"/>
  <c r="I555" i="26"/>
  <c r="H555" i="26"/>
  <c r="A555" i="26"/>
  <c r="J554" i="26"/>
  <c r="I554" i="26"/>
  <c r="H554" i="26"/>
  <c r="A554" i="26"/>
  <c r="J553" i="26"/>
  <c r="I553" i="26"/>
  <c r="H553" i="26"/>
  <c r="A553" i="26"/>
  <c r="J552" i="26"/>
  <c r="I552" i="26"/>
  <c r="H552" i="26"/>
  <c r="A552" i="26"/>
  <c r="J551" i="26"/>
  <c r="I551" i="26"/>
  <c r="H551" i="26"/>
  <c r="A551" i="26"/>
  <c r="J550" i="26"/>
  <c r="I550" i="26"/>
  <c r="H550" i="26"/>
  <c r="A550" i="26"/>
  <c r="J549" i="26"/>
  <c r="I549" i="26"/>
  <c r="H549" i="26"/>
  <c r="A549" i="26"/>
  <c r="J548" i="26"/>
  <c r="I548" i="26"/>
  <c r="H548" i="26"/>
  <c r="A548" i="26"/>
  <c r="J547" i="26"/>
  <c r="I547" i="26"/>
  <c r="H547" i="26"/>
  <c r="A547" i="26"/>
  <c r="J546" i="26"/>
  <c r="I546" i="26"/>
  <c r="H546" i="26"/>
  <c r="A546" i="26"/>
  <c r="J545" i="26"/>
  <c r="I545" i="26"/>
  <c r="H545" i="26"/>
  <c r="A545" i="26"/>
  <c r="J544" i="26"/>
  <c r="I544" i="26"/>
  <c r="H544" i="26"/>
  <c r="A544" i="26"/>
  <c r="J543" i="26"/>
  <c r="I543" i="26"/>
  <c r="H543" i="26"/>
  <c r="A543" i="26"/>
  <c r="J542" i="26"/>
  <c r="I542" i="26"/>
  <c r="H542" i="26"/>
  <c r="A542" i="26"/>
  <c r="J541" i="26"/>
  <c r="I541" i="26"/>
  <c r="H541" i="26"/>
  <c r="A541" i="26"/>
  <c r="J540" i="26"/>
  <c r="I540" i="26"/>
  <c r="H540" i="26"/>
  <c r="A540" i="26"/>
  <c r="J539" i="26"/>
  <c r="I539" i="26"/>
  <c r="H539" i="26"/>
  <c r="A539" i="26"/>
  <c r="J538" i="26"/>
  <c r="I538" i="26"/>
  <c r="H538" i="26"/>
  <c r="A538" i="26"/>
  <c r="J537" i="26"/>
  <c r="I537" i="26"/>
  <c r="H537" i="26"/>
  <c r="A537" i="26"/>
  <c r="J536" i="26"/>
  <c r="I536" i="26"/>
  <c r="H536" i="26"/>
  <c r="A536" i="26"/>
  <c r="J535" i="26"/>
  <c r="I535" i="26"/>
  <c r="H535" i="26"/>
  <c r="A535" i="26"/>
  <c r="J534" i="26"/>
  <c r="I534" i="26"/>
  <c r="H534" i="26"/>
  <c r="A534" i="26"/>
  <c r="J533" i="26"/>
  <c r="I533" i="26"/>
  <c r="H533" i="26"/>
  <c r="A533" i="26"/>
  <c r="J532" i="26"/>
  <c r="I532" i="26"/>
  <c r="H532" i="26"/>
  <c r="A532" i="26"/>
  <c r="J531" i="26"/>
  <c r="I531" i="26"/>
  <c r="H531" i="26"/>
  <c r="A531" i="26"/>
  <c r="J530" i="26"/>
  <c r="I530" i="26"/>
  <c r="H530" i="26"/>
  <c r="A530" i="26"/>
  <c r="J529" i="26"/>
  <c r="I529" i="26"/>
  <c r="H529" i="26"/>
  <c r="A529" i="26"/>
  <c r="J528" i="26"/>
  <c r="I528" i="26"/>
  <c r="H528" i="26"/>
  <c r="A528" i="26"/>
  <c r="J527" i="26"/>
  <c r="I527" i="26"/>
  <c r="H527" i="26"/>
  <c r="A527" i="26"/>
  <c r="J526" i="26"/>
  <c r="I526" i="26"/>
  <c r="H526" i="26"/>
  <c r="A526" i="26"/>
  <c r="J525" i="26"/>
  <c r="I525" i="26"/>
  <c r="H525" i="26"/>
  <c r="A525" i="26"/>
  <c r="J524" i="26"/>
  <c r="I524" i="26"/>
  <c r="H524" i="26"/>
  <c r="A524" i="26"/>
  <c r="J523" i="26"/>
  <c r="I523" i="26"/>
  <c r="H523" i="26"/>
  <c r="A523" i="26"/>
  <c r="J522" i="26"/>
  <c r="I522" i="26"/>
  <c r="H522" i="26"/>
  <c r="A522" i="26"/>
  <c r="J521" i="26"/>
  <c r="I521" i="26"/>
  <c r="H521" i="26"/>
  <c r="A521" i="26"/>
  <c r="J520" i="26"/>
  <c r="I520" i="26"/>
  <c r="H520" i="26"/>
  <c r="A520" i="26"/>
  <c r="J519" i="26"/>
  <c r="I519" i="26"/>
  <c r="H519" i="26"/>
  <c r="A519" i="26"/>
  <c r="J518" i="26"/>
  <c r="I518" i="26"/>
  <c r="H518" i="26"/>
  <c r="A518" i="26"/>
  <c r="J517" i="26"/>
  <c r="I517" i="26"/>
  <c r="H517" i="26"/>
  <c r="A517" i="26"/>
  <c r="J516" i="26"/>
  <c r="I516" i="26"/>
  <c r="H516" i="26"/>
  <c r="A516" i="26"/>
  <c r="J515" i="26"/>
  <c r="I515" i="26"/>
  <c r="H515" i="26"/>
  <c r="A515" i="26"/>
  <c r="J514" i="26"/>
  <c r="I514" i="26"/>
  <c r="H514" i="26"/>
  <c r="A514" i="26"/>
  <c r="J513" i="26"/>
  <c r="I513" i="26"/>
  <c r="H513" i="26"/>
  <c r="A513" i="26"/>
  <c r="J512" i="26"/>
  <c r="I512" i="26"/>
  <c r="H512" i="26"/>
  <c r="A512" i="26"/>
  <c r="J511" i="26"/>
  <c r="I511" i="26"/>
  <c r="H511" i="26"/>
  <c r="A511" i="26"/>
  <c r="J510" i="26"/>
  <c r="I510" i="26"/>
  <c r="H510" i="26"/>
  <c r="A510" i="26"/>
  <c r="J509" i="26"/>
  <c r="I509" i="26"/>
  <c r="H509" i="26"/>
  <c r="A509" i="26"/>
  <c r="J508" i="26"/>
  <c r="I508" i="26"/>
  <c r="H508" i="26"/>
  <c r="A508" i="26"/>
  <c r="J507" i="26"/>
  <c r="I507" i="26"/>
  <c r="H507" i="26"/>
  <c r="A507" i="26"/>
  <c r="J506" i="26"/>
  <c r="I506" i="26"/>
  <c r="H506" i="26"/>
  <c r="A506" i="26"/>
  <c r="J505" i="26"/>
  <c r="I505" i="26"/>
  <c r="H505" i="26"/>
  <c r="A505" i="26"/>
  <c r="J504" i="26"/>
  <c r="I504" i="26"/>
  <c r="H504" i="26"/>
  <c r="A504" i="26"/>
  <c r="J503" i="26"/>
  <c r="I503" i="26"/>
  <c r="H503" i="26"/>
  <c r="A503" i="26"/>
  <c r="J502" i="26"/>
  <c r="I502" i="26"/>
  <c r="H502" i="26"/>
  <c r="A502" i="26"/>
  <c r="J501" i="26"/>
  <c r="I501" i="26"/>
  <c r="H501" i="26"/>
  <c r="A501" i="26"/>
  <c r="J500" i="26"/>
  <c r="I500" i="26"/>
  <c r="H500" i="26"/>
  <c r="A500" i="26"/>
  <c r="J499" i="26"/>
  <c r="I499" i="26"/>
  <c r="H499" i="26"/>
  <c r="A499" i="26"/>
  <c r="J498" i="26"/>
  <c r="I498" i="26"/>
  <c r="H498" i="26"/>
  <c r="A498" i="26"/>
  <c r="J497" i="26"/>
  <c r="I497" i="26"/>
  <c r="H497" i="26"/>
  <c r="A497" i="26"/>
  <c r="J496" i="26"/>
  <c r="I496" i="26"/>
  <c r="H496" i="26"/>
  <c r="A496" i="26"/>
  <c r="J495" i="26"/>
  <c r="I495" i="26"/>
  <c r="H495" i="26"/>
  <c r="A495" i="26"/>
  <c r="J494" i="26"/>
  <c r="I494" i="26"/>
  <c r="H494" i="26"/>
  <c r="A494" i="26"/>
  <c r="J493" i="26"/>
  <c r="I493" i="26"/>
  <c r="H493" i="26"/>
  <c r="A493" i="26"/>
  <c r="J492" i="26"/>
  <c r="I492" i="26"/>
  <c r="H492" i="26"/>
  <c r="A492" i="26"/>
  <c r="J491" i="26"/>
  <c r="I491" i="26"/>
  <c r="H491" i="26"/>
  <c r="A491" i="26"/>
  <c r="J490" i="26"/>
  <c r="I490" i="26"/>
  <c r="H490" i="26"/>
  <c r="A490" i="26"/>
  <c r="J489" i="26"/>
  <c r="I489" i="26"/>
  <c r="H489" i="26"/>
  <c r="A489" i="26"/>
  <c r="J488" i="26"/>
  <c r="I488" i="26"/>
  <c r="H488" i="26"/>
  <c r="A488" i="26"/>
  <c r="J487" i="26"/>
  <c r="I487" i="26"/>
  <c r="H487" i="26"/>
  <c r="A487" i="26"/>
  <c r="J486" i="26"/>
  <c r="I486" i="26"/>
  <c r="H486" i="26"/>
  <c r="A486" i="26"/>
  <c r="J485" i="26"/>
  <c r="I485" i="26"/>
  <c r="H485" i="26"/>
  <c r="A485" i="26"/>
  <c r="J484" i="26"/>
  <c r="I484" i="26"/>
  <c r="H484" i="26"/>
  <c r="A484" i="26"/>
  <c r="J483" i="26"/>
  <c r="I483" i="26"/>
  <c r="H483" i="26"/>
  <c r="A483" i="26"/>
  <c r="J482" i="26"/>
  <c r="I482" i="26"/>
  <c r="H482" i="26"/>
  <c r="A482" i="26"/>
  <c r="J481" i="26"/>
  <c r="I481" i="26"/>
  <c r="H481" i="26"/>
  <c r="A481" i="26"/>
  <c r="J480" i="26"/>
  <c r="I480" i="26"/>
  <c r="H480" i="26"/>
  <c r="A480" i="26"/>
  <c r="J479" i="26"/>
  <c r="I479" i="26"/>
  <c r="H479" i="26"/>
  <c r="A479" i="26"/>
  <c r="J478" i="26"/>
  <c r="I478" i="26"/>
  <c r="H478" i="26"/>
  <c r="A478" i="26"/>
  <c r="J477" i="26"/>
  <c r="I477" i="26"/>
  <c r="H477" i="26"/>
  <c r="A477" i="26"/>
  <c r="J476" i="26"/>
  <c r="I476" i="26"/>
  <c r="H476" i="26"/>
  <c r="A476" i="26"/>
  <c r="J475" i="26"/>
  <c r="I475" i="26"/>
  <c r="H475" i="26"/>
  <c r="A475" i="26"/>
  <c r="J474" i="26"/>
  <c r="I474" i="26"/>
  <c r="H474" i="26"/>
  <c r="A474" i="26"/>
  <c r="J473" i="26"/>
  <c r="I473" i="26"/>
  <c r="H473" i="26"/>
  <c r="A473" i="26"/>
  <c r="J472" i="26"/>
  <c r="I472" i="26"/>
  <c r="H472" i="26"/>
  <c r="A472" i="26"/>
  <c r="J471" i="26"/>
  <c r="I471" i="26"/>
  <c r="H471" i="26"/>
  <c r="A471" i="26"/>
  <c r="J470" i="26"/>
  <c r="I470" i="26"/>
  <c r="H470" i="26"/>
  <c r="A470" i="26"/>
  <c r="J469" i="26"/>
  <c r="I469" i="26"/>
  <c r="H469" i="26"/>
  <c r="A469" i="26"/>
  <c r="J468" i="26"/>
  <c r="I468" i="26"/>
  <c r="H468" i="26"/>
  <c r="A468" i="26"/>
  <c r="J467" i="26"/>
  <c r="I467" i="26"/>
  <c r="H467" i="26"/>
  <c r="A467" i="26"/>
  <c r="J466" i="26"/>
  <c r="I466" i="26"/>
  <c r="H466" i="26"/>
  <c r="A466" i="26"/>
  <c r="J465" i="26"/>
  <c r="I465" i="26"/>
  <c r="H465" i="26"/>
  <c r="A465" i="26"/>
  <c r="J464" i="26"/>
  <c r="I464" i="26"/>
  <c r="H464" i="26"/>
  <c r="A464" i="26"/>
  <c r="J463" i="26"/>
  <c r="I463" i="26"/>
  <c r="H463" i="26"/>
  <c r="A463" i="26"/>
  <c r="J462" i="26"/>
  <c r="I462" i="26"/>
  <c r="H462" i="26"/>
  <c r="A462" i="26"/>
  <c r="J461" i="26"/>
  <c r="I461" i="26"/>
  <c r="H461" i="26"/>
  <c r="A461" i="26"/>
  <c r="J460" i="26"/>
  <c r="I460" i="26"/>
  <c r="H460" i="26"/>
  <c r="A460" i="26"/>
  <c r="J459" i="26"/>
  <c r="I459" i="26"/>
  <c r="H459" i="26"/>
  <c r="A459" i="26"/>
  <c r="J458" i="26"/>
  <c r="I458" i="26"/>
  <c r="H458" i="26"/>
  <c r="A458" i="26"/>
  <c r="J457" i="26"/>
  <c r="I457" i="26"/>
  <c r="H457" i="26"/>
  <c r="A457" i="26"/>
  <c r="J456" i="26"/>
  <c r="I456" i="26"/>
  <c r="H456" i="26"/>
  <c r="A456" i="26"/>
  <c r="J455" i="26"/>
  <c r="I455" i="26"/>
  <c r="H455" i="26"/>
  <c r="A455" i="26"/>
  <c r="J454" i="26"/>
  <c r="I454" i="26"/>
  <c r="H454" i="26"/>
  <c r="A454" i="26"/>
  <c r="J453" i="26"/>
  <c r="I453" i="26"/>
  <c r="H453" i="26"/>
  <c r="A453" i="26"/>
  <c r="J452" i="26"/>
  <c r="I452" i="26"/>
  <c r="H452" i="26"/>
  <c r="A452" i="26"/>
  <c r="J451" i="26"/>
  <c r="I451" i="26"/>
  <c r="H451" i="26"/>
  <c r="A451" i="26"/>
  <c r="J450" i="26"/>
  <c r="I450" i="26"/>
  <c r="H450" i="26"/>
  <c r="A450" i="26"/>
  <c r="J449" i="26"/>
  <c r="I449" i="26"/>
  <c r="H449" i="26"/>
  <c r="A449" i="26"/>
  <c r="J448" i="26"/>
  <c r="I448" i="26"/>
  <c r="H448" i="26"/>
  <c r="A448" i="26"/>
  <c r="J447" i="26"/>
  <c r="I447" i="26"/>
  <c r="H447" i="26"/>
  <c r="A447" i="26"/>
  <c r="J446" i="26"/>
  <c r="I446" i="26"/>
  <c r="H446" i="26"/>
  <c r="A446" i="26"/>
  <c r="J445" i="26"/>
  <c r="I445" i="26"/>
  <c r="H445" i="26"/>
  <c r="A445" i="26"/>
  <c r="J444" i="26"/>
  <c r="I444" i="26"/>
  <c r="H444" i="26"/>
  <c r="A444" i="26"/>
  <c r="J443" i="26"/>
  <c r="I443" i="26"/>
  <c r="H443" i="26"/>
  <c r="A443" i="26"/>
  <c r="J442" i="26"/>
  <c r="I442" i="26"/>
  <c r="H442" i="26"/>
  <c r="A442" i="26"/>
  <c r="J441" i="26"/>
  <c r="I441" i="26"/>
  <c r="H441" i="26"/>
  <c r="A441" i="26"/>
  <c r="J440" i="26"/>
  <c r="I440" i="26"/>
  <c r="H440" i="26"/>
  <c r="A440" i="26"/>
  <c r="J439" i="26"/>
  <c r="I439" i="26"/>
  <c r="H439" i="26"/>
  <c r="A439" i="26"/>
  <c r="J438" i="26"/>
  <c r="I438" i="26"/>
  <c r="H438" i="26"/>
  <c r="A438" i="26"/>
  <c r="J437" i="26"/>
  <c r="I437" i="26"/>
  <c r="H437" i="26"/>
  <c r="A437" i="26"/>
  <c r="J436" i="26"/>
  <c r="I436" i="26"/>
  <c r="H436" i="26"/>
  <c r="A436" i="26"/>
  <c r="J435" i="26"/>
  <c r="I435" i="26"/>
  <c r="H435" i="26"/>
  <c r="A435" i="26"/>
  <c r="J434" i="26"/>
  <c r="I434" i="26"/>
  <c r="H434" i="26"/>
  <c r="A434" i="26"/>
  <c r="J433" i="26"/>
  <c r="I433" i="26"/>
  <c r="H433" i="26"/>
  <c r="A433" i="26"/>
  <c r="J432" i="26"/>
  <c r="I432" i="26"/>
  <c r="H432" i="26"/>
  <c r="A432" i="26"/>
  <c r="J431" i="26"/>
  <c r="I431" i="26"/>
  <c r="H431" i="26"/>
  <c r="A431" i="26"/>
  <c r="J430" i="26"/>
  <c r="I430" i="26"/>
  <c r="H430" i="26"/>
  <c r="A430" i="26"/>
  <c r="J429" i="26"/>
  <c r="I429" i="26"/>
  <c r="H429" i="26"/>
  <c r="A429" i="26"/>
  <c r="J428" i="26"/>
  <c r="I428" i="26"/>
  <c r="H428" i="26"/>
  <c r="A428" i="26"/>
  <c r="J427" i="26"/>
  <c r="I427" i="26"/>
  <c r="H427" i="26"/>
  <c r="A427" i="26"/>
  <c r="J426" i="26"/>
  <c r="I426" i="26"/>
  <c r="H426" i="26"/>
  <c r="A426" i="26"/>
  <c r="J425" i="26"/>
  <c r="I425" i="26"/>
  <c r="H425" i="26"/>
  <c r="A425" i="26"/>
  <c r="J424" i="26"/>
  <c r="I424" i="26"/>
  <c r="H424" i="26"/>
  <c r="A424" i="26"/>
  <c r="J423" i="26"/>
  <c r="I423" i="26"/>
  <c r="H423" i="26"/>
  <c r="A423" i="26"/>
  <c r="J422" i="26"/>
  <c r="I422" i="26"/>
  <c r="H422" i="26"/>
  <c r="A422" i="26"/>
  <c r="J421" i="26"/>
  <c r="I421" i="26"/>
  <c r="H421" i="26"/>
  <c r="A421" i="26"/>
  <c r="J420" i="26"/>
  <c r="I420" i="26"/>
  <c r="H420" i="26"/>
  <c r="A420" i="26"/>
  <c r="J419" i="26"/>
  <c r="I419" i="26"/>
  <c r="H419" i="26"/>
  <c r="A419" i="26"/>
  <c r="J418" i="26"/>
  <c r="I418" i="26"/>
  <c r="H418" i="26"/>
  <c r="A418" i="26"/>
  <c r="J417" i="26"/>
  <c r="I417" i="26"/>
  <c r="H417" i="26"/>
  <c r="A417" i="26"/>
  <c r="J416" i="26"/>
  <c r="I416" i="26"/>
  <c r="H416" i="26"/>
  <c r="A416" i="26"/>
  <c r="J415" i="26"/>
  <c r="I415" i="26"/>
  <c r="H415" i="26"/>
  <c r="A415" i="26"/>
  <c r="J414" i="26"/>
  <c r="I414" i="26"/>
  <c r="H414" i="26"/>
  <c r="A414" i="26"/>
  <c r="J413" i="26"/>
  <c r="I413" i="26"/>
  <c r="H413" i="26"/>
  <c r="A413" i="26"/>
  <c r="J412" i="26"/>
  <c r="I412" i="26"/>
  <c r="H412" i="26"/>
  <c r="A412" i="26"/>
  <c r="J411" i="26"/>
  <c r="I411" i="26"/>
  <c r="H411" i="26"/>
  <c r="A411" i="26"/>
  <c r="J410" i="26"/>
  <c r="I410" i="26"/>
  <c r="H410" i="26"/>
  <c r="A410" i="26"/>
  <c r="J409" i="26"/>
  <c r="I409" i="26"/>
  <c r="H409" i="26"/>
  <c r="A409" i="26"/>
  <c r="J408" i="26"/>
  <c r="I408" i="26"/>
  <c r="H408" i="26"/>
  <c r="A408" i="26"/>
  <c r="J407" i="26"/>
  <c r="I407" i="26"/>
  <c r="H407" i="26"/>
  <c r="A407" i="26"/>
  <c r="J406" i="26"/>
  <c r="I406" i="26"/>
  <c r="H406" i="26"/>
  <c r="A406" i="26"/>
  <c r="J405" i="26"/>
  <c r="I405" i="26"/>
  <c r="H405" i="26"/>
  <c r="A405" i="26"/>
  <c r="J404" i="26"/>
  <c r="I404" i="26"/>
  <c r="H404" i="26"/>
  <c r="A404" i="26"/>
  <c r="J403" i="26"/>
  <c r="I403" i="26"/>
  <c r="H403" i="26"/>
  <c r="A403" i="26"/>
  <c r="J402" i="26"/>
  <c r="I402" i="26"/>
  <c r="H402" i="26"/>
  <c r="A402" i="26"/>
  <c r="J401" i="26"/>
  <c r="I401" i="26"/>
  <c r="H401" i="26"/>
  <c r="A401" i="26"/>
  <c r="J400" i="26"/>
  <c r="I400" i="26"/>
  <c r="H400" i="26"/>
  <c r="A400" i="26"/>
  <c r="J399" i="26"/>
  <c r="I399" i="26"/>
  <c r="H399" i="26"/>
  <c r="A399" i="26"/>
  <c r="J398" i="26"/>
  <c r="I398" i="26"/>
  <c r="H398" i="26"/>
  <c r="A398" i="26"/>
  <c r="J397" i="26"/>
  <c r="I397" i="26"/>
  <c r="H397" i="26"/>
  <c r="A397" i="26"/>
  <c r="J396" i="26"/>
  <c r="I396" i="26"/>
  <c r="H396" i="26"/>
  <c r="A396" i="26"/>
  <c r="J395" i="26"/>
  <c r="I395" i="26"/>
  <c r="H395" i="26"/>
  <c r="A395" i="26"/>
  <c r="J394" i="26"/>
  <c r="I394" i="26"/>
  <c r="H394" i="26"/>
  <c r="A394" i="26"/>
  <c r="J393" i="26"/>
  <c r="I393" i="26"/>
  <c r="H393" i="26"/>
  <c r="A393" i="26"/>
  <c r="J392" i="26"/>
  <c r="I392" i="26"/>
  <c r="H392" i="26"/>
  <c r="A392" i="26"/>
  <c r="J391" i="26"/>
  <c r="I391" i="26"/>
  <c r="H391" i="26"/>
  <c r="A391" i="26"/>
  <c r="J390" i="26"/>
  <c r="I390" i="26"/>
  <c r="H390" i="26"/>
  <c r="A390" i="26"/>
  <c r="J389" i="26"/>
  <c r="I389" i="26"/>
  <c r="H389" i="26"/>
  <c r="A389" i="26"/>
  <c r="J388" i="26"/>
  <c r="I388" i="26"/>
  <c r="H388" i="26"/>
  <c r="A388" i="26"/>
  <c r="J387" i="26"/>
  <c r="I387" i="26"/>
  <c r="H387" i="26"/>
  <c r="A387" i="26"/>
  <c r="J386" i="26"/>
  <c r="I386" i="26"/>
  <c r="H386" i="26"/>
  <c r="A386" i="26"/>
  <c r="J385" i="26"/>
  <c r="I385" i="26"/>
  <c r="H385" i="26"/>
  <c r="A385" i="26"/>
  <c r="J384" i="26"/>
  <c r="I384" i="26"/>
  <c r="H384" i="26"/>
  <c r="A384" i="26"/>
  <c r="J383" i="26"/>
  <c r="I383" i="26"/>
  <c r="H383" i="26"/>
  <c r="A383" i="26"/>
  <c r="J382" i="26"/>
  <c r="I382" i="26"/>
  <c r="H382" i="26"/>
  <c r="A382" i="26"/>
  <c r="J381" i="26"/>
  <c r="I381" i="26"/>
  <c r="H381" i="26"/>
  <c r="A381" i="26"/>
  <c r="J380" i="26"/>
  <c r="I380" i="26"/>
  <c r="H380" i="26"/>
  <c r="A380" i="26"/>
  <c r="J379" i="26"/>
  <c r="I379" i="26"/>
  <c r="H379" i="26"/>
  <c r="A379" i="26"/>
  <c r="J378" i="26"/>
  <c r="I378" i="26"/>
  <c r="H378" i="26"/>
  <c r="A378" i="26"/>
  <c r="J377" i="26"/>
  <c r="I377" i="26"/>
  <c r="H377" i="26"/>
  <c r="A377" i="26"/>
  <c r="J376" i="26"/>
  <c r="I376" i="26"/>
  <c r="H376" i="26"/>
  <c r="A376" i="26"/>
  <c r="J375" i="26"/>
  <c r="I375" i="26"/>
  <c r="H375" i="26"/>
  <c r="A375" i="26"/>
  <c r="J374" i="26"/>
  <c r="I374" i="26"/>
  <c r="H374" i="26"/>
  <c r="A374" i="26"/>
  <c r="J373" i="26"/>
  <c r="I373" i="26"/>
  <c r="H373" i="26"/>
  <c r="A373" i="26"/>
  <c r="J372" i="26"/>
  <c r="I372" i="26"/>
  <c r="H372" i="26"/>
  <c r="A372" i="26"/>
  <c r="J371" i="26"/>
  <c r="I371" i="26"/>
  <c r="H371" i="26"/>
  <c r="A371" i="26"/>
  <c r="J370" i="26"/>
  <c r="I370" i="26"/>
  <c r="H370" i="26"/>
  <c r="A370" i="26"/>
  <c r="J369" i="26"/>
  <c r="I369" i="26"/>
  <c r="H369" i="26"/>
  <c r="A369" i="26"/>
  <c r="J368" i="26"/>
  <c r="I368" i="26"/>
  <c r="H368" i="26"/>
  <c r="A368" i="26"/>
  <c r="J367" i="26"/>
  <c r="I367" i="26"/>
  <c r="H367" i="26"/>
  <c r="A367" i="26"/>
  <c r="J366" i="26"/>
  <c r="I366" i="26"/>
  <c r="H366" i="26"/>
  <c r="A366" i="26"/>
  <c r="J365" i="26"/>
  <c r="I365" i="26"/>
  <c r="H365" i="26"/>
  <c r="A365" i="26"/>
  <c r="J364" i="26"/>
  <c r="I364" i="26"/>
  <c r="H364" i="26"/>
  <c r="A364" i="26"/>
  <c r="J363" i="26"/>
  <c r="I363" i="26"/>
  <c r="H363" i="26"/>
  <c r="A363" i="26"/>
  <c r="J362" i="26"/>
  <c r="I362" i="26"/>
  <c r="H362" i="26"/>
  <c r="A362" i="26"/>
  <c r="J361" i="26"/>
  <c r="I361" i="26"/>
  <c r="H361" i="26"/>
  <c r="A361" i="26"/>
  <c r="J360" i="26"/>
  <c r="I360" i="26"/>
  <c r="H360" i="26"/>
  <c r="A360" i="26"/>
  <c r="J359" i="26"/>
  <c r="I359" i="26"/>
  <c r="H359" i="26"/>
  <c r="A359" i="26"/>
  <c r="J358" i="26"/>
  <c r="I358" i="26"/>
  <c r="H358" i="26"/>
  <c r="A358" i="26"/>
  <c r="J357" i="26"/>
  <c r="I357" i="26"/>
  <c r="H357" i="26"/>
  <c r="A357" i="26"/>
  <c r="J356" i="26"/>
  <c r="I356" i="26"/>
  <c r="H356" i="26"/>
  <c r="A356" i="26"/>
  <c r="J355" i="26"/>
  <c r="I355" i="26"/>
  <c r="H355" i="26"/>
  <c r="A355" i="26"/>
  <c r="J354" i="26"/>
  <c r="I354" i="26"/>
  <c r="H354" i="26"/>
  <c r="A354" i="26"/>
  <c r="J353" i="26"/>
  <c r="I353" i="26"/>
  <c r="H353" i="26"/>
  <c r="A353" i="26"/>
  <c r="J352" i="26"/>
  <c r="I352" i="26"/>
  <c r="H352" i="26"/>
  <c r="A352" i="26"/>
  <c r="J351" i="26"/>
  <c r="I351" i="26"/>
  <c r="H351" i="26"/>
  <c r="A351" i="26"/>
  <c r="J350" i="26"/>
  <c r="I350" i="26"/>
  <c r="H350" i="26"/>
  <c r="A350" i="26"/>
  <c r="J349" i="26"/>
  <c r="I349" i="26"/>
  <c r="H349" i="26"/>
  <c r="A349" i="26"/>
  <c r="J348" i="26"/>
  <c r="I348" i="26"/>
  <c r="H348" i="26"/>
  <c r="A348" i="26"/>
  <c r="J347" i="26"/>
  <c r="I347" i="26"/>
  <c r="H347" i="26"/>
  <c r="A347" i="26"/>
  <c r="J346" i="26"/>
  <c r="I346" i="26"/>
  <c r="H346" i="26"/>
  <c r="A346" i="26"/>
  <c r="J345" i="26"/>
  <c r="I345" i="26"/>
  <c r="H345" i="26"/>
  <c r="A345" i="26"/>
  <c r="J344" i="26"/>
  <c r="I344" i="26"/>
  <c r="H344" i="26"/>
  <c r="A344" i="26"/>
  <c r="J343" i="26"/>
  <c r="I343" i="26"/>
  <c r="H343" i="26"/>
  <c r="A343" i="26"/>
  <c r="J342" i="26"/>
  <c r="I342" i="26"/>
  <c r="H342" i="26"/>
  <c r="A342" i="26"/>
  <c r="J341" i="26"/>
  <c r="I341" i="26"/>
  <c r="H341" i="26"/>
  <c r="A341" i="26"/>
  <c r="J340" i="26"/>
  <c r="I340" i="26"/>
  <c r="H340" i="26"/>
  <c r="A340" i="26"/>
  <c r="J339" i="26"/>
  <c r="I339" i="26"/>
  <c r="H339" i="26"/>
  <c r="A339" i="26"/>
  <c r="J338" i="26"/>
  <c r="I338" i="26"/>
  <c r="H338" i="26"/>
  <c r="A338" i="26"/>
  <c r="J337" i="26"/>
  <c r="I337" i="26"/>
  <c r="H337" i="26"/>
  <c r="A337" i="26"/>
  <c r="J336" i="26"/>
  <c r="I336" i="26"/>
  <c r="H336" i="26"/>
  <c r="A336" i="26"/>
  <c r="J335" i="26"/>
  <c r="I335" i="26"/>
  <c r="H335" i="26"/>
  <c r="A335" i="26"/>
  <c r="J334" i="26"/>
  <c r="I334" i="26"/>
  <c r="H334" i="26"/>
  <c r="A334" i="26"/>
  <c r="J333" i="26"/>
  <c r="I333" i="26"/>
  <c r="H333" i="26"/>
  <c r="A333" i="26"/>
  <c r="J332" i="26"/>
  <c r="I332" i="26"/>
  <c r="H332" i="26"/>
  <c r="A332" i="26"/>
  <c r="J331" i="26"/>
  <c r="I331" i="26"/>
  <c r="H331" i="26"/>
  <c r="A331" i="26"/>
  <c r="J330" i="26"/>
  <c r="I330" i="26"/>
  <c r="H330" i="26"/>
  <c r="A330" i="26"/>
  <c r="J329" i="26"/>
  <c r="I329" i="26"/>
  <c r="H329" i="26"/>
  <c r="A329" i="26"/>
  <c r="J328" i="26"/>
  <c r="I328" i="26"/>
  <c r="H328" i="26"/>
  <c r="A328" i="26"/>
  <c r="J327" i="26"/>
  <c r="I327" i="26"/>
  <c r="H327" i="26"/>
  <c r="A327" i="26"/>
  <c r="J326" i="26"/>
  <c r="I326" i="26"/>
  <c r="H326" i="26"/>
  <c r="A326" i="26"/>
  <c r="J325" i="26"/>
  <c r="I325" i="26"/>
  <c r="H325" i="26"/>
  <c r="A325" i="26"/>
  <c r="J324" i="26"/>
  <c r="I324" i="26"/>
  <c r="H324" i="26"/>
  <c r="A324" i="26"/>
  <c r="J323" i="26"/>
  <c r="I323" i="26"/>
  <c r="H323" i="26"/>
  <c r="A323" i="26"/>
  <c r="J322" i="26"/>
  <c r="I322" i="26"/>
  <c r="H322" i="26"/>
  <c r="A322" i="26"/>
  <c r="J321" i="26"/>
  <c r="I321" i="26"/>
  <c r="H321" i="26"/>
  <c r="A321" i="26"/>
  <c r="J320" i="26"/>
  <c r="I320" i="26"/>
  <c r="H320" i="26"/>
  <c r="A320" i="26"/>
  <c r="J319" i="26"/>
  <c r="I319" i="26"/>
  <c r="H319" i="26"/>
  <c r="A319" i="26"/>
  <c r="J318" i="26"/>
  <c r="I318" i="26"/>
  <c r="H318" i="26"/>
  <c r="A318" i="26"/>
  <c r="J317" i="26"/>
  <c r="I317" i="26"/>
  <c r="H317" i="26"/>
  <c r="A317" i="26"/>
  <c r="J316" i="26"/>
  <c r="I316" i="26"/>
  <c r="H316" i="26"/>
  <c r="A316" i="26"/>
  <c r="J315" i="26"/>
  <c r="I315" i="26"/>
  <c r="H315" i="26"/>
  <c r="A315" i="26"/>
  <c r="J314" i="26"/>
  <c r="I314" i="26"/>
  <c r="H314" i="26"/>
  <c r="A314" i="26"/>
  <c r="J313" i="26"/>
  <c r="I313" i="26"/>
  <c r="H313" i="26"/>
  <c r="A313" i="26"/>
  <c r="J312" i="26"/>
  <c r="I312" i="26"/>
  <c r="H312" i="26"/>
  <c r="A312" i="26"/>
  <c r="J311" i="26"/>
  <c r="I311" i="26"/>
  <c r="H311" i="26"/>
  <c r="A311" i="26"/>
  <c r="J310" i="26"/>
  <c r="I310" i="26"/>
  <c r="H310" i="26"/>
  <c r="A310" i="26"/>
  <c r="J309" i="26"/>
  <c r="I309" i="26"/>
  <c r="H309" i="26"/>
  <c r="A309" i="26"/>
  <c r="J308" i="26"/>
  <c r="I308" i="26"/>
  <c r="H308" i="26"/>
  <c r="A308" i="26"/>
  <c r="J307" i="26"/>
  <c r="I307" i="26"/>
  <c r="H307" i="26"/>
  <c r="A307" i="26"/>
  <c r="J306" i="26"/>
  <c r="I306" i="26"/>
  <c r="H306" i="26"/>
  <c r="A306" i="26"/>
  <c r="J305" i="26"/>
  <c r="I305" i="26"/>
  <c r="H305" i="26"/>
  <c r="A305" i="26"/>
  <c r="J304" i="26"/>
  <c r="I304" i="26"/>
  <c r="H304" i="26"/>
  <c r="A304" i="26"/>
  <c r="J303" i="26"/>
  <c r="I303" i="26"/>
  <c r="H303" i="26"/>
  <c r="A303" i="26"/>
  <c r="J302" i="26"/>
  <c r="I302" i="26"/>
  <c r="H302" i="26"/>
  <c r="A302" i="26"/>
  <c r="J301" i="26"/>
  <c r="I301" i="26"/>
  <c r="H301" i="26"/>
  <c r="A301" i="26"/>
  <c r="J300" i="26"/>
  <c r="I300" i="26"/>
  <c r="H300" i="26"/>
  <c r="A300" i="26"/>
  <c r="J299" i="26"/>
  <c r="I299" i="26"/>
  <c r="H299" i="26"/>
  <c r="A299" i="26"/>
  <c r="J298" i="26"/>
  <c r="I298" i="26"/>
  <c r="H298" i="26"/>
  <c r="A298" i="26"/>
  <c r="J297" i="26"/>
  <c r="I297" i="26"/>
  <c r="H297" i="26"/>
  <c r="A297" i="26"/>
  <c r="J296" i="26"/>
  <c r="I296" i="26"/>
  <c r="H296" i="26"/>
  <c r="A296" i="26"/>
  <c r="J295" i="26"/>
  <c r="I295" i="26"/>
  <c r="H295" i="26"/>
  <c r="A295" i="26"/>
  <c r="J294" i="26"/>
  <c r="I294" i="26"/>
  <c r="H294" i="26"/>
  <c r="A294" i="26"/>
  <c r="J293" i="26"/>
  <c r="I293" i="26"/>
  <c r="H293" i="26"/>
  <c r="A293" i="26"/>
  <c r="J292" i="26"/>
  <c r="I292" i="26"/>
  <c r="H292" i="26"/>
  <c r="A292" i="26"/>
  <c r="J291" i="26"/>
  <c r="I291" i="26"/>
  <c r="H291" i="26"/>
  <c r="A291" i="26"/>
  <c r="J290" i="26"/>
  <c r="I290" i="26"/>
  <c r="H290" i="26"/>
  <c r="A290" i="26"/>
  <c r="J289" i="26"/>
  <c r="I289" i="26"/>
  <c r="H289" i="26"/>
  <c r="A289" i="26"/>
  <c r="J288" i="26"/>
  <c r="I288" i="26"/>
  <c r="H288" i="26"/>
  <c r="A288" i="26"/>
  <c r="J287" i="26"/>
  <c r="I287" i="26"/>
  <c r="H287" i="26"/>
  <c r="A287" i="26"/>
  <c r="J286" i="26"/>
  <c r="I286" i="26"/>
  <c r="H286" i="26"/>
  <c r="A286" i="26"/>
  <c r="J285" i="26"/>
  <c r="I285" i="26"/>
  <c r="H285" i="26"/>
  <c r="A285" i="26"/>
  <c r="J284" i="26"/>
  <c r="I284" i="26"/>
  <c r="H284" i="26"/>
  <c r="A284" i="26"/>
  <c r="J283" i="26"/>
  <c r="I283" i="26"/>
  <c r="H283" i="26"/>
  <c r="A283" i="26"/>
  <c r="J282" i="26"/>
  <c r="I282" i="26"/>
  <c r="H282" i="26"/>
  <c r="A282" i="26"/>
  <c r="J281" i="26"/>
  <c r="I281" i="26"/>
  <c r="H281" i="26"/>
  <c r="A281" i="26"/>
  <c r="J280" i="26"/>
  <c r="I280" i="26"/>
  <c r="H280" i="26"/>
  <c r="A280" i="26"/>
  <c r="J279" i="26"/>
  <c r="I279" i="26"/>
  <c r="H279" i="26"/>
  <c r="A279" i="26"/>
  <c r="J278" i="26"/>
  <c r="I278" i="26"/>
  <c r="H278" i="26"/>
  <c r="A278" i="26"/>
  <c r="J277" i="26"/>
  <c r="I277" i="26"/>
  <c r="H277" i="26"/>
  <c r="A277" i="26"/>
  <c r="J276" i="26"/>
  <c r="I276" i="26"/>
  <c r="H276" i="26"/>
  <c r="A276" i="26"/>
  <c r="J275" i="26"/>
  <c r="I275" i="26"/>
  <c r="H275" i="26"/>
  <c r="A275" i="26"/>
  <c r="J274" i="26"/>
  <c r="I274" i="26"/>
  <c r="H274" i="26"/>
  <c r="A274" i="26"/>
  <c r="J273" i="26"/>
  <c r="I273" i="26"/>
  <c r="H273" i="26"/>
  <c r="A273" i="26"/>
  <c r="J272" i="26"/>
  <c r="I272" i="26"/>
  <c r="H272" i="26"/>
  <c r="A272" i="26"/>
  <c r="J271" i="26"/>
  <c r="I271" i="26"/>
  <c r="H271" i="26"/>
  <c r="A271" i="26"/>
  <c r="J270" i="26"/>
  <c r="I270" i="26"/>
  <c r="H270" i="26"/>
  <c r="A270" i="26"/>
  <c r="J269" i="26"/>
  <c r="I269" i="26"/>
  <c r="H269" i="26"/>
  <c r="A269" i="26"/>
  <c r="J268" i="26"/>
  <c r="I268" i="26"/>
  <c r="H268" i="26"/>
  <c r="A268" i="26"/>
  <c r="J267" i="26"/>
  <c r="I267" i="26"/>
  <c r="H267" i="26"/>
  <c r="A267" i="26"/>
  <c r="J266" i="26"/>
  <c r="I266" i="26"/>
  <c r="H266" i="26"/>
  <c r="A266" i="26"/>
  <c r="J265" i="26"/>
  <c r="I265" i="26"/>
  <c r="H265" i="26"/>
  <c r="A265" i="26"/>
  <c r="J264" i="26"/>
  <c r="I264" i="26"/>
  <c r="H264" i="26"/>
  <c r="A264" i="26"/>
  <c r="J263" i="26"/>
  <c r="I263" i="26"/>
  <c r="H263" i="26"/>
  <c r="A263" i="26"/>
  <c r="J262" i="26"/>
  <c r="I262" i="26"/>
  <c r="H262" i="26"/>
  <c r="A262" i="26"/>
  <c r="J261" i="26"/>
  <c r="I261" i="26"/>
  <c r="H261" i="26"/>
  <c r="A261" i="26"/>
  <c r="J260" i="26"/>
  <c r="I260" i="26"/>
  <c r="H260" i="26"/>
  <c r="A260" i="26"/>
  <c r="J259" i="26"/>
  <c r="I259" i="26"/>
  <c r="H259" i="26"/>
  <c r="A259" i="26"/>
  <c r="J258" i="26"/>
  <c r="I258" i="26"/>
  <c r="H258" i="26"/>
  <c r="A258" i="26"/>
  <c r="J257" i="26"/>
  <c r="I257" i="26"/>
  <c r="H257" i="26"/>
  <c r="A257" i="26"/>
  <c r="J256" i="26"/>
  <c r="I256" i="26"/>
  <c r="H256" i="26"/>
  <c r="A256" i="26"/>
  <c r="J255" i="26"/>
  <c r="I255" i="26"/>
  <c r="H255" i="26"/>
  <c r="A255" i="26"/>
  <c r="J254" i="26"/>
  <c r="I254" i="26"/>
  <c r="H254" i="26"/>
  <c r="A254" i="26"/>
  <c r="J253" i="26"/>
  <c r="I253" i="26"/>
  <c r="H253" i="26"/>
  <c r="A253" i="26"/>
  <c r="J252" i="26"/>
  <c r="I252" i="26"/>
  <c r="H252" i="26"/>
  <c r="A252" i="26"/>
  <c r="J251" i="26"/>
  <c r="I251" i="26"/>
  <c r="H251" i="26"/>
  <c r="A251" i="26"/>
  <c r="J250" i="26"/>
  <c r="I250" i="26"/>
  <c r="H250" i="26"/>
  <c r="A250" i="26"/>
  <c r="J249" i="26"/>
  <c r="I249" i="26"/>
  <c r="H249" i="26"/>
  <c r="A249" i="26"/>
  <c r="J248" i="26"/>
  <c r="I248" i="26"/>
  <c r="H248" i="26"/>
  <c r="A248" i="26"/>
  <c r="J247" i="26"/>
  <c r="I247" i="26"/>
  <c r="H247" i="26"/>
  <c r="A247" i="26"/>
  <c r="J246" i="26"/>
  <c r="I246" i="26"/>
  <c r="H246" i="26"/>
  <c r="A246" i="26"/>
  <c r="J245" i="26"/>
  <c r="I245" i="26"/>
  <c r="H245" i="26"/>
  <c r="A245" i="26"/>
  <c r="J244" i="26"/>
  <c r="I244" i="26"/>
  <c r="H244" i="26"/>
  <c r="A244" i="26"/>
  <c r="J243" i="26"/>
  <c r="I243" i="26"/>
  <c r="H243" i="26"/>
  <c r="A243" i="26"/>
  <c r="J242" i="26"/>
  <c r="I242" i="26"/>
  <c r="H242" i="26"/>
  <c r="A242" i="26"/>
  <c r="J241" i="26"/>
  <c r="I241" i="26"/>
  <c r="H241" i="26"/>
  <c r="A241" i="26"/>
  <c r="J240" i="26"/>
  <c r="I240" i="26"/>
  <c r="H240" i="26"/>
  <c r="A240" i="26"/>
  <c r="J239" i="26"/>
  <c r="I239" i="26"/>
  <c r="H239" i="26"/>
  <c r="A239" i="26"/>
  <c r="J238" i="26"/>
  <c r="I238" i="26"/>
  <c r="H238" i="26"/>
  <c r="A238" i="26"/>
  <c r="J237" i="26"/>
  <c r="I237" i="26"/>
  <c r="H237" i="26"/>
  <c r="A237" i="26"/>
  <c r="J236" i="26"/>
  <c r="I236" i="26"/>
  <c r="H236" i="26"/>
  <c r="A236" i="26"/>
  <c r="J235" i="26"/>
  <c r="I235" i="26"/>
  <c r="H235" i="26"/>
  <c r="A235" i="26"/>
  <c r="J234" i="26"/>
  <c r="I234" i="26"/>
  <c r="H234" i="26"/>
  <c r="A234" i="26"/>
  <c r="J233" i="26"/>
  <c r="I233" i="26"/>
  <c r="H233" i="26"/>
  <c r="A233" i="26"/>
  <c r="J232" i="26"/>
  <c r="I232" i="26"/>
  <c r="H232" i="26"/>
  <c r="A232" i="26"/>
  <c r="J231" i="26"/>
  <c r="I231" i="26"/>
  <c r="H231" i="26"/>
  <c r="A231" i="26"/>
  <c r="J230" i="26"/>
  <c r="I230" i="26"/>
  <c r="H230" i="26"/>
  <c r="A230" i="26"/>
  <c r="J229" i="26"/>
  <c r="I229" i="26"/>
  <c r="H229" i="26"/>
  <c r="A229" i="26"/>
  <c r="J228" i="26"/>
  <c r="I228" i="26"/>
  <c r="H228" i="26"/>
  <c r="A228" i="26"/>
  <c r="J227" i="26"/>
  <c r="I227" i="26"/>
  <c r="H227" i="26"/>
  <c r="A227" i="26"/>
  <c r="J226" i="26"/>
  <c r="I226" i="26"/>
  <c r="H226" i="26"/>
  <c r="A226" i="26"/>
  <c r="J225" i="26"/>
  <c r="I225" i="26"/>
  <c r="H225" i="26"/>
  <c r="A225" i="26"/>
  <c r="J224" i="26"/>
  <c r="I224" i="26"/>
  <c r="H224" i="26"/>
  <c r="A224" i="26"/>
  <c r="J223" i="26"/>
  <c r="I223" i="26"/>
  <c r="H223" i="26"/>
  <c r="A223" i="26"/>
  <c r="J222" i="26"/>
  <c r="I222" i="26"/>
  <c r="H222" i="26"/>
  <c r="A222" i="26"/>
  <c r="J221" i="26"/>
  <c r="I221" i="26"/>
  <c r="H221" i="26"/>
  <c r="A221" i="26"/>
  <c r="J220" i="26"/>
  <c r="I220" i="26"/>
  <c r="H220" i="26"/>
  <c r="A220" i="26"/>
  <c r="J219" i="26"/>
  <c r="I219" i="26"/>
  <c r="H219" i="26"/>
  <c r="A219" i="26"/>
  <c r="J218" i="26"/>
  <c r="I218" i="26"/>
  <c r="H218" i="26"/>
  <c r="A218" i="26"/>
  <c r="J217" i="26"/>
  <c r="I217" i="26"/>
  <c r="H217" i="26"/>
  <c r="A217" i="26"/>
  <c r="J216" i="26"/>
  <c r="I216" i="26"/>
  <c r="H216" i="26"/>
  <c r="A216" i="26"/>
  <c r="J215" i="26"/>
  <c r="I215" i="26"/>
  <c r="H215" i="26"/>
  <c r="A215" i="26"/>
  <c r="J214" i="26"/>
  <c r="I214" i="26"/>
  <c r="H214" i="26"/>
  <c r="A214" i="26"/>
  <c r="J213" i="26"/>
  <c r="I213" i="26"/>
  <c r="H213" i="26"/>
  <c r="A213" i="26"/>
  <c r="J212" i="26"/>
  <c r="I212" i="26"/>
  <c r="H212" i="26"/>
  <c r="A212" i="26"/>
  <c r="J211" i="26"/>
  <c r="I211" i="26"/>
  <c r="H211" i="26"/>
  <c r="A211" i="26"/>
  <c r="J210" i="26"/>
  <c r="I210" i="26"/>
  <c r="H210" i="26"/>
  <c r="A210" i="26"/>
  <c r="J209" i="26"/>
  <c r="I209" i="26"/>
  <c r="H209" i="26"/>
  <c r="A209" i="26"/>
  <c r="J208" i="26"/>
  <c r="I208" i="26"/>
  <c r="H208" i="26"/>
  <c r="A208" i="26"/>
  <c r="J207" i="26"/>
  <c r="I207" i="26"/>
  <c r="H207" i="26"/>
  <c r="A207" i="26"/>
  <c r="J206" i="26"/>
  <c r="I206" i="26"/>
  <c r="H206" i="26"/>
  <c r="A206" i="26"/>
  <c r="J205" i="26"/>
  <c r="I205" i="26"/>
  <c r="H205" i="26"/>
  <c r="A205" i="26"/>
  <c r="J204" i="26"/>
  <c r="I204" i="26"/>
  <c r="H204" i="26"/>
  <c r="A204" i="26"/>
  <c r="J203" i="26"/>
  <c r="I203" i="26"/>
  <c r="H203" i="26"/>
  <c r="A203" i="26"/>
  <c r="J202" i="26"/>
  <c r="I202" i="26"/>
  <c r="H202" i="26"/>
  <c r="A202" i="26"/>
  <c r="J201" i="26"/>
  <c r="I201" i="26"/>
  <c r="H201" i="26"/>
  <c r="A201" i="26"/>
  <c r="J200" i="26"/>
  <c r="I200" i="26"/>
  <c r="H200" i="26"/>
  <c r="A200" i="26"/>
  <c r="J199" i="26"/>
  <c r="I199" i="26"/>
  <c r="H199" i="26"/>
  <c r="A199" i="26"/>
  <c r="J198" i="26"/>
  <c r="I198" i="26"/>
  <c r="H198" i="26"/>
  <c r="A198" i="26"/>
  <c r="J197" i="26"/>
  <c r="I197" i="26"/>
  <c r="H197" i="26"/>
  <c r="A197" i="26"/>
  <c r="J196" i="26"/>
  <c r="I196" i="26"/>
  <c r="H196" i="26"/>
  <c r="A196" i="26"/>
  <c r="J195" i="26"/>
  <c r="I195" i="26"/>
  <c r="H195" i="26"/>
  <c r="A195" i="26"/>
  <c r="J194" i="26"/>
  <c r="I194" i="26"/>
  <c r="H194" i="26"/>
  <c r="A194" i="26"/>
  <c r="J193" i="26"/>
  <c r="I193" i="26"/>
  <c r="H193" i="26"/>
  <c r="A193" i="26"/>
  <c r="J192" i="26"/>
  <c r="I192" i="26"/>
  <c r="H192" i="26"/>
  <c r="A192" i="26"/>
  <c r="J191" i="26"/>
  <c r="I191" i="26"/>
  <c r="H191" i="26"/>
  <c r="A191" i="26"/>
  <c r="J190" i="26"/>
  <c r="I190" i="26"/>
  <c r="H190" i="26"/>
  <c r="A190" i="26"/>
  <c r="J189" i="26"/>
  <c r="I189" i="26"/>
  <c r="H189" i="26"/>
  <c r="A189" i="26"/>
  <c r="J188" i="26"/>
  <c r="I188" i="26"/>
  <c r="H188" i="26"/>
  <c r="A188" i="26"/>
  <c r="J187" i="26"/>
  <c r="I187" i="26"/>
  <c r="H187" i="26"/>
  <c r="A187" i="26"/>
  <c r="J186" i="26"/>
  <c r="I186" i="26"/>
  <c r="H186" i="26"/>
  <c r="A186" i="26"/>
  <c r="J185" i="26"/>
  <c r="I185" i="26"/>
  <c r="H185" i="26"/>
  <c r="A185" i="26"/>
  <c r="J184" i="26"/>
  <c r="I184" i="26"/>
  <c r="H184" i="26"/>
  <c r="A184" i="26"/>
  <c r="J183" i="26"/>
  <c r="I183" i="26"/>
  <c r="H183" i="26"/>
  <c r="A183" i="26"/>
  <c r="J182" i="26"/>
  <c r="I182" i="26"/>
  <c r="H182" i="26"/>
  <c r="A182" i="26"/>
  <c r="J181" i="26"/>
  <c r="I181" i="26"/>
  <c r="H181" i="26"/>
  <c r="A181" i="26"/>
  <c r="J180" i="26"/>
  <c r="I180" i="26"/>
  <c r="H180" i="26"/>
  <c r="A180" i="26"/>
  <c r="J179" i="26"/>
  <c r="I179" i="26"/>
  <c r="H179" i="26"/>
  <c r="A179" i="26"/>
  <c r="J178" i="26"/>
  <c r="I178" i="26"/>
  <c r="H178" i="26"/>
  <c r="A178" i="26"/>
  <c r="J177" i="26"/>
  <c r="I177" i="26"/>
  <c r="H177" i="26"/>
  <c r="A177" i="26"/>
  <c r="J176" i="26"/>
  <c r="I176" i="26"/>
  <c r="H176" i="26"/>
  <c r="A176" i="26"/>
  <c r="J175" i="26"/>
  <c r="I175" i="26"/>
  <c r="H175" i="26"/>
  <c r="A175" i="26"/>
  <c r="J174" i="26"/>
  <c r="I174" i="26"/>
  <c r="H174" i="26"/>
  <c r="A174" i="26"/>
  <c r="J173" i="26"/>
  <c r="I173" i="26"/>
  <c r="H173" i="26"/>
  <c r="A173" i="26"/>
  <c r="J172" i="26"/>
  <c r="I172" i="26"/>
  <c r="H172" i="26"/>
  <c r="A172" i="26"/>
  <c r="J171" i="26"/>
  <c r="I171" i="26"/>
  <c r="H171" i="26"/>
  <c r="A171" i="26"/>
  <c r="J170" i="26"/>
  <c r="I170" i="26"/>
  <c r="H170" i="26"/>
  <c r="A170" i="26"/>
  <c r="J169" i="26"/>
  <c r="I169" i="26"/>
  <c r="H169" i="26"/>
  <c r="A169" i="26"/>
  <c r="J168" i="26"/>
  <c r="I168" i="26"/>
  <c r="H168" i="26"/>
  <c r="A168" i="26"/>
  <c r="J167" i="26"/>
  <c r="I167" i="26"/>
  <c r="H167" i="26"/>
  <c r="A167" i="26"/>
  <c r="J166" i="26"/>
  <c r="I166" i="26"/>
  <c r="H166" i="26"/>
  <c r="A166" i="26"/>
  <c r="J165" i="26"/>
  <c r="I165" i="26"/>
  <c r="H165" i="26"/>
  <c r="A165" i="26"/>
  <c r="J164" i="26"/>
  <c r="I164" i="26"/>
  <c r="H164" i="26"/>
  <c r="A164" i="26"/>
  <c r="J163" i="26"/>
  <c r="I163" i="26"/>
  <c r="H163" i="26"/>
  <c r="A163" i="26"/>
  <c r="J162" i="26"/>
  <c r="I162" i="26"/>
  <c r="H162" i="26"/>
  <c r="A162" i="26"/>
  <c r="J161" i="26"/>
  <c r="I161" i="26"/>
  <c r="H161" i="26"/>
  <c r="A161" i="26"/>
  <c r="J160" i="26"/>
  <c r="I160" i="26"/>
  <c r="H160" i="26"/>
  <c r="A160" i="26"/>
  <c r="J159" i="26"/>
  <c r="I159" i="26"/>
  <c r="H159" i="26"/>
  <c r="A159" i="26"/>
  <c r="J158" i="26"/>
  <c r="I158" i="26"/>
  <c r="H158" i="26"/>
  <c r="A158" i="26"/>
  <c r="J157" i="26"/>
  <c r="I157" i="26"/>
  <c r="H157" i="26"/>
  <c r="A157" i="26"/>
  <c r="J156" i="26"/>
  <c r="I156" i="26"/>
  <c r="H156" i="26"/>
  <c r="A156" i="26"/>
  <c r="J155" i="26"/>
  <c r="I155" i="26"/>
  <c r="H155" i="26"/>
  <c r="A155" i="26"/>
  <c r="J154" i="26"/>
  <c r="I154" i="26"/>
  <c r="H154" i="26"/>
  <c r="A154" i="26"/>
  <c r="J153" i="26"/>
  <c r="I153" i="26"/>
  <c r="H153" i="26"/>
  <c r="A153" i="26"/>
  <c r="J152" i="26"/>
  <c r="I152" i="26"/>
  <c r="H152" i="26"/>
  <c r="A152" i="26"/>
  <c r="J151" i="26"/>
  <c r="I151" i="26"/>
  <c r="H151" i="26"/>
  <c r="A151" i="26"/>
  <c r="J150" i="26"/>
  <c r="I150" i="26"/>
  <c r="H150" i="26"/>
  <c r="A150" i="26"/>
  <c r="J149" i="26"/>
  <c r="I149" i="26"/>
  <c r="H149" i="26"/>
  <c r="A149" i="26"/>
  <c r="J148" i="26"/>
  <c r="I148" i="26"/>
  <c r="H148" i="26"/>
  <c r="A148" i="26"/>
  <c r="J147" i="26"/>
  <c r="I147" i="26"/>
  <c r="H147" i="26"/>
  <c r="A147" i="26"/>
  <c r="J146" i="26"/>
  <c r="I146" i="26"/>
  <c r="H146" i="26"/>
  <c r="A146" i="26"/>
  <c r="J145" i="26"/>
  <c r="I145" i="26"/>
  <c r="H145" i="26"/>
  <c r="A145" i="26"/>
  <c r="J144" i="26"/>
  <c r="I144" i="26"/>
  <c r="H144" i="26"/>
  <c r="A144" i="26"/>
  <c r="J143" i="26"/>
  <c r="I143" i="26"/>
  <c r="H143" i="26"/>
  <c r="A143" i="26"/>
  <c r="J142" i="26"/>
  <c r="I142" i="26"/>
  <c r="H142" i="26"/>
  <c r="A142" i="26"/>
  <c r="J141" i="26"/>
  <c r="I141" i="26"/>
  <c r="H141" i="26"/>
  <c r="A141" i="26"/>
  <c r="J140" i="26"/>
  <c r="I140" i="26"/>
  <c r="H140" i="26"/>
  <c r="A140" i="26"/>
  <c r="J139" i="26"/>
  <c r="I139" i="26"/>
  <c r="H139" i="26"/>
  <c r="A139" i="26"/>
  <c r="J138" i="26"/>
  <c r="I138" i="26"/>
  <c r="H138" i="26"/>
  <c r="A138" i="26"/>
  <c r="J137" i="26"/>
  <c r="I137" i="26"/>
  <c r="H137" i="26"/>
  <c r="A137" i="26"/>
  <c r="J136" i="26"/>
  <c r="I136" i="26"/>
  <c r="H136" i="26"/>
  <c r="A136" i="26"/>
  <c r="J135" i="26"/>
  <c r="I135" i="26"/>
  <c r="H135" i="26"/>
  <c r="A135" i="26"/>
  <c r="J134" i="26"/>
  <c r="I134" i="26"/>
  <c r="H134" i="26"/>
  <c r="A134" i="26"/>
  <c r="J133" i="26"/>
  <c r="I133" i="26"/>
  <c r="H133" i="26"/>
  <c r="A133" i="26"/>
  <c r="J132" i="26"/>
  <c r="I132" i="26"/>
  <c r="H132" i="26"/>
  <c r="A132" i="26"/>
  <c r="J131" i="26"/>
  <c r="I131" i="26"/>
  <c r="H131" i="26"/>
  <c r="A131" i="26"/>
  <c r="J130" i="26"/>
  <c r="I130" i="26"/>
  <c r="H130" i="26"/>
  <c r="A130" i="26"/>
  <c r="J129" i="26"/>
  <c r="I129" i="26"/>
  <c r="H129" i="26"/>
  <c r="A129" i="26"/>
  <c r="J128" i="26"/>
  <c r="I128" i="26"/>
  <c r="H128" i="26"/>
  <c r="A128" i="26"/>
  <c r="J127" i="26"/>
  <c r="I127" i="26"/>
  <c r="H127" i="26"/>
  <c r="A127" i="26"/>
  <c r="J126" i="26"/>
  <c r="I126" i="26"/>
  <c r="H126" i="26"/>
  <c r="A126" i="26"/>
  <c r="J125" i="26"/>
  <c r="I125" i="26"/>
  <c r="H125" i="26"/>
  <c r="A125" i="26"/>
  <c r="J124" i="26"/>
  <c r="I124" i="26"/>
  <c r="H124" i="26"/>
  <c r="A124" i="26"/>
  <c r="J123" i="26"/>
  <c r="I123" i="26"/>
  <c r="H123" i="26"/>
  <c r="A123" i="26"/>
  <c r="J122" i="26"/>
  <c r="I122" i="26"/>
  <c r="H122" i="26"/>
  <c r="A122" i="26"/>
  <c r="J121" i="26"/>
  <c r="I121" i="26"/>
  <c r="H121" i="26"/>
  <c r="A121" i="26"/>
  <c r="J120" i="26"/>
  <c r="I120" i="26"/>
  <c r="H120" i="26"/>
  <c r="A120" i="26"/>
  <c r="J119" i="26"/>
  <c r="I119" i="26"/>
  <c r="H119" i="26"/>
  <c r="A119" i="26"/>
  <c r="J118" i="26"/>
  <c r="I118" i="26"/>
  <c r="H118" i="26"/>
  <c r="A118" i="26"/>
  <c r="J117" i="26"/>
  <c r="I117" i="26"/>
  <c r="H117" i="26"/>
  <c r="A117" i="26"/>
  <c r="J116" i="26"/>
  <c r="I116" i="26"/>
  <c r="H116" i="26"/>
  <c r="A116" i="26"/>
  <c r="J115" i="26"/>
  <c r="I115" i="26"/>
  <c r="H115" i="26"/>
  <c r="A115" i="26"/>
  <c r="J114" i="26"/>
  <c r="I114" i="26"/>
  <c r="H114" i="26"/>
  <c r="A114" i="26"/>
  <c r="J113" i="26"/>
  <c r="I113" i="26"/>
  <c r="H113" i="26"/>
  <c r="A113" i="26"/>
  <c r="J112" i="26"/>
  <c r="I112" i="26"/>
  <c r="H112" i="26"/>
  <c r="A112" i="26"/>
  <c r="J111" i="26"/>
  <c r="I111" i="26"/>
  <c r="H111" i="26"/>
  <c r="A111" i="26"/>
  <c r="J110" i="26"/>
  <c r="I110" i="26"/>
  <c r="H110" i="26"/>
  <c r="A110" i="26"/>
  <c r="J109" i="26"/>
  <c r="I109" i="26"/>
  <c r="H109" i="26"/>
  <c r="A109" i="26"/>
  <c r="J108" i="26"/>
  <c r="I108" i="26"/>
  <c r="H108" i="26"/>
  <c r="A108" i="26"/>
  <c r="J107" i="26"/>
  <c r="I107" i="26"/>
  <c r="H107" i="26"/>
  <c r="A107" i="26"/>
  <c r="J106" i="26"/>
  <c r="I106" i="26"/>
  <c r="H106" i="26"/>
  <c r="A106" i="26"/>
  <c r="J105" i="26"/>
  <c r="I105" i="26"/>
  <c r="H105" i="26"/>
  <c r="A105" i="26"/>
  <c r="J104" i="26"/>
  <c r="I104" i="26"/>
  <c r="H104" i="26"/>
  <c r="A104" i="26"/>
  <c r="J103" i="26"/>
  <c r="I103" i="26"/>
  <c r="H103" i="26"/>
  <c r="A103" i="26"/>
  <c r="J102" i="26"/>
  <c r="I102" i="26"/>
  <c r="H102" i="26"/>
  <c r="A102" i="26"/>
  <c r="J101" i="26"/>
  <c r="I101" i="26"/>
  <c r="H101" i="26"/>
  <c r="A101" i="26"/>
  <c r="J100" i="26"/>
  <c r="I100" i="26"/>
  <c r="H100" i="26"/>
  <c r="A100" i="26"/>
  <c r="J99" i="26"/>
  <c r="I99" i="26"/>
  <c r="H99" i="26"/>
  <c r="A99" i="26"/>
  <c r="J98" i="26"/>
  <c r="I98" i="26"/>
  <c r="H98" i="26"/>
  <c r="A98" i="26"/>
  <c r="J97" i="26"/>
  <c r="I97" i="26"/>
  <c r="H97" i="26"/>
  <c r="A97" i="26"/>
  <c r="J96" i="26"/>
  <c r="I96" i="26"/>
  <c r="H96" i="26"/>
  <c r="A96" i="26"/>
  <c r="J95" i="26"/>
  <c r="I95" i="26"/>
  <c r="H95" i="26"/>
  <c r="A95" i="26"/>
  <c r="J94" i="26"/>
  <c r="I94" i="26"/>
  <c r="H94" i="26"/>
  <c r="A94" i="26"/>
  <c r="J93" i="26"/>
  <c r="I93" i="26"/>
  <c r="H93" i="26"/>
  <c r="A93" i="26"/>
  <c r="J92" i="26"/>
  <c r="I92" i="26"/>
  <c r="H92" i="26"/>
  <c r="A92" i="26"/>
  <c r="J91" i="26"/>
  <c r="I91" i="26"/>
  <c r="H91" i="26"/>
  <c r="A91" i="26"/>
  <c r="J90" i="26"/>
  <c r="I90" i="26"/>
  <c r="H90" i="26"/>
  <c r="A90" i="26"/>
  <c r="J89" i="26"/>
  <c r="I89" i="26"/>
  <c r="H89" i="26"/>
  <c r="A89" i="26"/>
  <c r="J88" i="26"/>
  <c r="I88" i="26"/>
  <c r="H88" i="26"/>
  <c r="A88" i="26"/>
  <c r="J87" i="26"/>
  <c r="I87" i="26"/>
  <c r="H87" i="26"/>
  <c r="A87" i="26"/>
  <c r="J86" i="26"/>
  <c r="I86" i="26"/>
  <c r="H86" i="26"/>
  <c r="A86" i="26"/>
  <c r="J85" i="26"/>
  <c r="I85" i="26"/>
  <c r="H85" i="26"/>
  <c r="A85" i="26"/>
  <c r="J84" i="26"/>
  <c r="I84" i="26"/>
  <c r="H84" i="26"/>
  <c r="A84" i="26"/>
  <c r="J83" i="26"/>
  <c r="I83" i="26"/>
  <c r="H83" i="26"/>
  <c r="A83" i="26"/>
  <c r="J82" i="26"/>
  <c r="I82" i="26"/>
  <c r="H82" i="26"/>
  <c r="A82" i="26"/>
  <c r="J81" i="26"/>
  <c r="I81" i="26"/>
  <c r="H81" i="26"/>
  <c r="A81" i="26"/>
  <c r="J80" i="26"/>
  <c r="I80" i="26"/>
  <c r="H80" i="26"/>
  <c r="A80" i="26"/>
  <c r="J79" i="26"/>
  <c r="I79" i="26"/>
  <c r="H79" i="26"/>
  <c r="A79" i="26"/>
  <c r="J78" i="26"/>
  <c r="I78" i="26"/>
  <c r="H78" i="26"/>
  <c r="A78" i="26"/>
  <c r="J77" i="26"/>
  <c r="I77" i="26"/>
  <c r="H77" i="26"/>
  <c r="A77" i="26"/>
  <c r="J76" i="26"/>
  <c r="I76" i="26"/>
  <c r="H76" i="26"/>
  <c r="A76" i="26"/>
  <c r="J75" i="26"/>
  <c r="I75" i="26"/>
  <c r="H75" i="26"/>
  <c r="A75" i="26"/>
  <c r="J74" i="26"/>
  <c r="I74" i="26"/>
  <c r="H74" i="26"/>
  <c r="A74" i="26"/>
  <c r="J73" i="26"/>
  <c r="I73" i="26"/>
  <c r="H73" i="26"/>
  <c r="A73" i="26"/>
  <c r="J72" i="26"/>
  <c r="I72" i="26"/>
  <c r="H72" i="26"/>
  <c r="A72" i="26"/>
  <c r="J71" i="26"/>
  <c r="I71" i="26"/>
  <c r="H71" i="26"/>
  <c r="A71" i="26"/>
  <c r="J70" i="26"/>
  <c r="I70" i="26"/>
  <c r="H70" i="26"/>
  <c r="A70" i="26"/>
  <c r="J69" i="26"/>
  <c r="I69" i="26"/>
  <c r="H69" i="26"/>
  <c r="A69" i="26"/>
  <c r="J68" i="26"/>
  <c r="I68" i="26"/>
  <c r="H68" i="26"/>
  <c r="A68" i="26"/>
  <c r="J67" i="26"/>
  <c r="I67" i="26"/>
  <c r="H67" i="26"/>
  <c r="A67" i="26"/>
  <c r="J66" i="26"/>
  <c r="I66" i="26"/>
  <c r="H66" i="26"/>
  <c r="A66" i="26"/>
  <c r="J65" i="26"/>
  <c r="I65" i="26"/>
  <c r="H65" i="26"/>
  <c r="A65" i="26"/>
  <c r="J64" i="26"/>
  <c r="I64" i="26"/>
  <c r="H64" i="26"/>
  <c r="A64" i="26"/>
  <c r="J63" i="26"/>
  <c r="I63" i="26"/>
  <c r="H63" i="26"/>
  <c r="A63" i="26"/>
  <c r="J62" i="26"/>
  <c r="I62" i="26"/>
  <c r="H62" i="26"/>
  <c r="A62" i="26"/>
  <c r="J61" i="26"/>
  <c r="I61" i="26"/>
  <c r="H61" i="26"/>
  <c r="A61" i="26"/>
  <c r="J60" i="26"/>
  <c r="I60" i="26"/>
  <c r="H60" i="26"/>
  <c r="A60" i="26"/>
  <c r="J59" i="26"/>
  <c r="I59" i="26"/>
  <c r="H59" i="26"/>
  <c r="A59" i="26"/>
  <c r="J58" i="26"/>
  <c r="I58" i="26"/>
  <c r="H58" i="26"/>
  <c r="A58" i="26"/>
  <c r="J57" i="26"/>
  <c r="I57" i="26"/>
  <c r="H57" i="26"/>
  <c r="A57" i="26"/>
  <c r="J56" i="26"/>
  <c r="I56" i="26"/>
  <c r="H56" i="26"/>
  <c r="A56" i="26"/>
  <c r="J55" i="26"/>
  <c r="I55" i="26"/>
  <c r="H55" i="26"/>
  <c r="A55" i="26"/>
  <c r="J54" i="26"/>
  <c r="I54" i="26"/>
  <c r="H54" i="26"/>
  <c r="A54" i="26"/>
  <c r="J53" i="26"/>
  <c r="I53" i="26"/>
  <c r="H53" i="26"/>
  <c r="A53" i="26"/>
  <c r="J52" i="26"/>
  <c r="I52" i="26"/>
  <c r="H52" i="26"/>
  <c r="A52" i="26"/>
  <c r="J51" i="26"/>
  <c r="I51" i="26"/>
  <c r="H51" i="26"/>
  <c r="A51" i="26"/>
  <c r="J50" i="26"/>
  <c r="I50" i="26"/>
  <c r="H50" i="26"/>
  <c r="A50" i="26"/>
  <c r="J49" i="26"/>
  <c r="I49" i="26"/>
  <c r="H49" i="26"/>
  <c r="A49" i="26"/>
  <c r="J48" i="26"/>
  <c r="I48" i="26"/>
  <c r="H48" i="26"/>
  <c r="A48" i="26"/>
  <c r="J47" i="26"/>
  <c r="I47" i="26"/>
  <c r="H47" i="26"/>
  <c r="A47" i="26"/>
  <c r="J46" i="26"/>
  <c r="I46" i="26"/>
  <c r="H46" i="26"/>
  <c r="A46" i="26"/>
  <c r="J45" i="26"/>
  <c r="I45" i="26"/>
  <c r="H45" i="26"/>
  <c r="A45" i="26"/>
  <c r="J44" i="26"/>
  <c r="I44" i="26"/>
  <c r="H44" i="26"/>
  <c r="A44" i="26"/>
  <c r="J43" i="26"/>
  <c r="I43" i="26"/>
  <c r="H43" i="26"/>
  <c r="A43" i="26"/>
  <c r="J42" i="26"/>
  <c r="I42" i="26"/>
  <c r="H42" i="26"/>
  <c r="A42" i="26"/>
  <c r="J41" i="26"/>
  <c r="I41" i="26"/>
  <c r="H41" i="26"/>
  <c r="A41" i="26"/>
  <c r="J40" i="26"/>
  <c r="I40" i="26"/>
  <c r="H40" i="26"/>
  <c r="A40" i="26"/>
  <c r="J39" i="26"/>
  <c r="I39" i="26"/>
  <c r="H39" i="26"/>
  <c r="A39" i="26"/>
  <c r="J38" i="26"/>
  <c r="I38" i="26"/>
  <c r="H38" i="26"/>
  <c r="A38" i="26"/>
  <c r="J37" i="26"/>
  <c r="I37" i="26"/>
  <c r="H37" i="26"/>
  <c r="A37" i="26"/>
  <c r="J36" i="26"/>
  <c r="I36" i="26"/>
  <c r="H36" i="26"/>
  <c r="A36" i="26"/>
  <c r="J35" i="26"/>
  <c r="I35" i="26"/>
  <c r="H35" i="26"/>
  <c r="A35" i="26"/>
  <c r="J34" i="26"/>
  <c r="I34" i="26"/>
  <c r="H34" i="26"/>
  <c r="A34" i="26"/>
  <c r="J33" i="26"/>
  <c r="I33" i="26"/>
  <c r="H33" i="26"/>
  <c r="A33" i="26"/>
  <c r="J32" i="26"/>
  <c r="I32" i="26"/>
  <c r="H32" i="26"/>
  <c r="A32" i="26"/>
  <c r="J31" i="26"/>
  <c r="I31" i="26"/>
  <c r="H31" i="26"/>
  <c r="A31" i="26"/>
  <c r="J30" i="26"/>
  <c r="I30" i="26"/>
  <c r="H30" i="26"/>
  <c r="A30" i="26"/>
  <c r="J29" i="26"/>
  <c r="I29" i="26"/>
  <c r="H29" i="26"/>
  <c r="A29" i="26"/>
  <c r="J28" i="26"/>
  <c r="I28" i="26"/>
  <c r="H28" i="26"/>
  <c r="A28" i="26"/>
  <c r="J27" i="26"/>
  <c r="I27" i="26"/>
  <c r="H27" i="26"/>
  <c r="A27" i="26"/>
  <c r="J26" i="26"/>
  <c r="I26" i="26"/>
  <c r="H26" i="26"/>
  <c r="A26" i="26"/>
  <c r="J25" i="26"/>
  <c r="I25" i="26"/>
  <c r="H25" i="26"/>
  <c r="A25" i="26"/>
  <c r="J24" i="26"/>
  <c r="I24" i="26"/>
  <c r="H24" i="26"/>
  <c r="A24" i="26"/>
  <c r="J23" i="26"/>
  <c r="I23" i="26"/>
  <c r="H23" i="26"/>
  <c r="A23" i="26"/>
  <c r="J22" i="26"/>
  <c r="I22" i="26"/>
  <c r="H22" i="26"/>
  <c r="A22" i="26"/>
  <c r="J21" i="26"/>
  <c r="I21" i="26"/>
  <c r="H21" i="26"/>
  <c r="A21" i="26"/>
  <c r="J20" i="26"/>
  <c r="I20" i="26"/>
  <c r="H20" i="26"/>
  <c r="A20" i="26"/>
  <c r="J19" i="26"/>
  <c r="I19" i="26"/>
  <c r="H19" i="26"/>
  <c r="A19" i="26"/>
  <c r="J18" i="26"/>
  <c r="I18" i="26"/>
  <c r="H18" i="26"/>
  <c r="A18" i="26"/>
  <c r="J17" i="26"/>
  <c r="I17" i="26"/>
  <c r="H17" i="26"/>
  <c r="A17" i="26"/>
  <c r="J16" i="26"/>
  <c r="I16" i="26"/>
  <c r="H16" i="26"/>
  <c r="A16" i="26"/>
  <c r="J15" i="26"/>
  <c r="I15" i="26"/>
  <c r="H15" i="26"/>
  <c r="A15" i="26"/>
  <c r="J14" i="26"/>
  <c r="I14" i="26"/>
  <c r="H14" i="26"/>
  <c r="A14" i="26"/>
  <c r="J13" i="26"/>
  <c r="I13" i="26"/>
  <c r="H13" i="26"/>
  <c r="A13" i="26"/>
  <c r="J12" i="26"/>
  <c r="I12" i="26"/>
  <c r="H12" i="26"/>
  <c r="A12" i="26"/>
  <c r="J11" i="26"/>
  <c r="I11" i="26"/>
  <c r="H11" i="26"/>
  <c r="A11" i="26"/>
  <c r="J10" i="26"/>
  <c r="I10" i="26"/>
  <c r="H10" i="26"/>
  <c r="A10" i="26"/>
  <c r="J9" i="26"/>
  <c r="I9" i="26"/>
  <c r="H9" i="26"/>
  <c r="A9" i="26"/>
  <c r="J8" i="26"/>
  <c r="I8" i="26"/>
  <c r="H8" i="26"/>
  <c r="A8" i="26"/>
  <c r="J7" i="26"/>
  <c r="I7" i="26"/>
  <c r="H7" i="26"/>
  <c r="A7" i="26"/>
  <c r="J6" i="26"/>
  <c r="I6" i="26"/>
  <c r="H6" i="26"/>
  <c r="A6" i="26"/>
  <c r="J5" i="26"/>
  <c r="I5" i="26"/>
  <c r="H5" i="26"/>
  <c r="A5" i="26"/>
  <c r="J4" i="26"/>
  <c r="I4" i="26"/>
  <c r="H4" i="26"/>
  <c r="A4" i="26"/>
  <c r="J3" i="26"/>
  <c r="I3" i="26"/>
  <c r="H3" i="26"/>
  <c r="A3" i="26"/>
  <c r="J2" i="26"/>
  <c r="I2" i="26"/>
  <c r="H2" i="26"/>
  <c r="A2" i="26"/>
  <c r="J1268" i="25"/>
  <c r="I1268" i="25"/>
  <c r="H1268" i="25"/>
  <c r="A1268" i="25"/>
  <c r="J1267" i="25"/>
  <c r="I1267" i="25"/>
  <c r="H1267" i="25"/>
  <c r="A1267" i="25"/>
  <c r="J1266" i="25"/>
  <c r="I1266" i="25"/>
  <c r="H1266" i="25"/>
  <c r="A1266" i="25"/>
  <c r="J1265" i="25"/>
  <c r="I1265" i="25"/>
  <c r="H1265" i="25"/>
  <c r="A1265" i="25"/>
  <c r="J1264" i="25"/>
  <c r="I1264" i="25"/>
  <c r="H1264" i="25"/>
  <c r="A1264" i="25"/>
  <c r="J1263" i="25"/>
  <c r="I1263" i="25"/>
  <c r="H1263" i="25"/>
  <c r="A1263" i="25"/>
  <c r="J1262" i="25"/>
  <c r="I1262" i="25"/>
  <c r="H1262" i="25"/>
  <c r="A1262" i="25"/>
  <c r="J1261" i="25"/>
  <c r="I1261" i="25"/>
  <c r="H1261" i="25"/>
  <c r="A1261" i="25"/>
  <c r="J1260" i="25"/>
  <c r="I1260" i="25"/>
  <c r="H1260" i="25"/>
  <c r="A1260" i="25"/>
  <c r="J1259" i="25"/>
  <c r="I1259" i="25"/>
  <c r="H1259" i="25"/>
  <c r="A1259" i="25"/>
  <c r="J1258" i="25"/>
  <c r="I1258" i="25"/>
  <c r="H1258" i="25"/>
  <c r="A1258" i="25"/>
  <c r="J1257" i="25"/>
  <c r="I1257" i="25"/>
  <c r="H1257" i="25"/>
  <c r="A1257" i="25"/>
  <c r="J1256" i="25"/>
  <c r="I1256" i="25"/>
  <c r="H1256" i="25"/>
  <c r="A1256" i="25"/>
  <c r="J1255" i="25"/>
  <c r="I1255" i="25"/>
  <c r="H1255" i="25"/>
  <c r="A1255" i="25"/>
  <c r="J1254" i="25"/>
  <c r="I1254" i="25"/>
  <c r="H1254" i="25"/>
  <c r="A1254" i="25"/>
  <c r="J1253" i="25"/>
  <c r="I1253" i="25"/>
  <c r="H1253" i="25"/>
  <c r="A1253" i="25"/>
  <c r="J1252" i="25"/>
  <c r="I1252" i="25"/>
  <c r="H1252" i="25"/>
  <c r="A1252" i="25"/>
  <c r="J1251" i="25"/>
  <c r="I1251" i="25"/>
  <c r="H1251" i="25"/>
  <c r="A1251" i="25"/>
  <c r="J1250" i="25"/>
  <c r="I1250" i="25"/>
  <c r="H1250" i="25"/>
  <c r="A1250" i="25"/>
  <c r="J1249" i="25"/>
  <c r="I1249" i="25"/>
  <c r="H1249" i="25"/>
  <c r="A1249" i="25"/>
  <c r="J1248" i="25"/>
  <c r="I1248" i="25"/>
  <c r="H1248" i="25"/>
  <c r="A1248" i="25"/>
  <c r="J1247" i="25"/>
  <c r="I1247" i="25"/>
  <c r="H1247" i="25"/>
  <c r="A1247" i="25"/>
  <c r="J1246" i="25"/>
  <c r="I1246" i="25"/>
  <c r="H1246" i="25"/>
  <c r="A1246" i="25"/>
  <c r="J1245" i="25"/>
  <c r="I1245" i="25"/>
  <c r="H1245" i="25"/>
  <c r="A1245" i="25"/>
  <c r="J1244" i="25"/>
  <c r="I1244" i="25"/>
  <c r="H1244" i="25"/>
  <c r="A1244" i="25"/>
  <c r="J1243" i="25"/>
  <c r="I1243" i="25"/>
  <c r="H1243" i="25"/>
  <c r="A1243" i="25"/>
  <c r="J1242" i="25"/>
  <c r="I1242" i="25"/>
  <c r="H1242" i="25"/>
  <c r="A1242" i="25"/>
  <c r="J1241" i="25"/>
  <c r="I1241" i="25"/>
  <c r="H1241" i="25"/>
  <c r="A1241" i="25"/>
  <c r="J1240" i="25"/>
  <c r="I1240" i="25"/>
  <c r="H1240" i="25"/>
  <c r="A1240" i="25"/>
  <c r="J1239" i="25"/>
  <c r="I1239" i="25"/>
  <c r="H1239" i="25"/>
  <c r="A1239" i="25"/>
  <c r="J1238" i="25"/>
  <c r="I1238" i="25"/>
  <c r="H1238" i="25"/>
  <c r="A1238" i="25"/>
  <c r="J1237" i="25"/>
  <c r="I1237" i="25"/>
  <c r="H1237" i="25"/>
  <c r="A1237" i="25"/>
  <c r="J1236" i="25"/>
  <c r="I1236" i="25"/>
  <c r="H1236" i="25"/>
  <c r="A1236" i="25"/>
  <c r="J1235" i="25"/>
  <c r="I1235" i="25"/>
  <c r="H1235" i="25"/>
  <c r="A1235" i="25"/>
  <c r="J1234" i="25"/>
  <c r="I1234" i="25"/>
  <c r="H1234" i="25"/>
  <c r="A1234" i="25"/>
  <c r="J1233" i="25"/>
  <c r="I1233" i="25"/>
  <c r="H1233" i="25"/>
  <c r="A1233" i="25"/>
  <c r="J1232" i="25"/>
  <c r="I1232" i="25"/>
  <c r="H1232" i="25"/>
  <c r="A1232" i="25"/>
  <c r="J1231" i="25"/>
  <c r="I1231" i="25"/>
  <c r="H1231" i="25"/>
  <c r="A1231" i="25"/>
  <c r="J1230" i="25"/>
  <c r="I1230" i="25"/>
  <c r="H1230" i="25"/>
  <c r="A1230" i="25"/>
  <c r="J1229" i="25"/>
  <c r="I1229" i="25"/>
  <c r="H1229" i="25"/>
  <c r="A1229" i="25"/>
  <c r="J1228" i="25"/>
  <c r="I1228" i="25"/>
  <c r="H1228" i="25"/>
  <c r="A1228" i="25"/>
  <c r="J1227" i="25"/>
  <c r="I1227" i="25"/>
  <c r="H1227" i="25"/>
  <c r="A1227" i="25"/>
  <c r="J1226" i="25"/>
  <c r="I1226" i="25"/>
  <c r="H1226" i="25"/>
  <c r="A1226" i="25"/>
  <c r="J1225" i="25"/>
  <c r="I1225" i="25"/>
  <c r="H1225" i="25"/>
  <c r="A1225" i="25"/>
  <c r="J1224" i="25"/>
  <c r="I1224" i="25"/>
  <c r="H1224" i="25"/>
  <c r="A1224" i="25"/>
  <c r="J1223" i="25"/>
  <c r="I1223" i="25"/>
  <c r="H1223" i="25"/>
  <c r="A1223" i="25"/>
  <c r="J1222" i="25"/>
  <c r="I1222" i="25"/>
  <c r="H1222" i="25"/>
  <c r="A1222" i="25"/>
  <c r="J1221" i="25"/>
  <c r="I1221" i="25"/>
  <c r="H1221" i="25"/>
  <c r="A1221" i="25"/>
  <c r="J1220" i="25"/>
  <c r="I1220" i="25"/>
  <c r="H1220" i="25"/>
  <c r="A1220" i="25"/>
  <c r="J1219" i="25"/>
  <c r="I1219" i="25"/>
  <c r="H1219" i="25"/>
  <c r="A1219" i="25"/>
  <c r="J1218" i="25"/>
  <c r="I1218" i="25"/>
  <c r="H1218" i="25"/>
  <c r="A1218" i="25"/>
  <c r="J1217" i="25"/>
  <c r="I1217" i="25"/>
  <c r="H1217" i="25"/>
  <c r="A1217" i="25"/>
  <c r="J1216" i="25"/>
  <c r="I1216" i="25"/>
  <c r="H1216" i="25"/>
  <c r="A1216" i="25"/>
  <c r="J1215" i="25"/>
  <c r="I1215" i="25"/>
  <c r="H1215" i="25"/>
  <c r="A1215" i="25"/>
  <c r="J1214" i="25"/>
  <c r="I1214" i="25"/>
  <c r="H1214" i="25"/>
  <c r="A1214" i="25"/>
  <c r="J1213" i="25"/>
  <c r="I1213" i="25"/>
  <c r="H1213" i="25"/>
  <c r="A1213" i="25"/>
  <c r="J1212" i="25"/>
  <c r="I1212" i="25"/>
  <c r="H1212" i="25"/>
  <c r="A1212" i="25"/>
  <c r="J1211" i="25"/>
  <c r="I1211" i="25"/>
  <c r="H1211" i="25"/>
  <c r="A1211" i="25"/>
  <c r="J1210" i="25"/>
  <c r="I1210" i="25"/>
  <c r="H1210" i="25"/>
  <c r="A1210" i="25"/>
  <c r="J1209" i="25"/>
  <c r="I1209" i="25"/>
  <c r="H1209" i="25"/>
  <c r="A1209" i="25"/>
  <c r="J1208" i="25"/>
  <c r="I1208" i="25"/>
  <c r="H1208" i="25"/>
  <c r="A1208" i="25"/>
  <c r="J1207" i="25"/>
  <c r="I1207" i="25"/>
  <c r="H1207" i="25"/>
  <c r="A1207" i="25"/>
  <c r="J1206" i="25"/>
  <c r="I1206" i="25"/>
  <c r="H1206" i="25"/>
  <c r="A1206" i="25"/>
  <c r="J1205" i="25"/>
  <c r="I1205" i="25"/>
  <c r="H1205" i="25"/>
  <c r="A1205" i="25"/>
  <c r="J1204" i="25"/>
  <c r="I1204" i="25"/>
  <c r="H1204" i="25"/>
  <c r="A1204" i="25"/>
  <c r="J1203" i="25"/>
  <c r="I1203" i="25"/>
  <c r="H1203" i="25"/>
  <c r="A1203" i="25"/>
  <c r="J1202" i="25"/>
  <c r="I1202" i="25"/>
  <c r="H1202" i="25"/>
  <c r="A1202" i="25"/>
  <c r="J1201" i="25"/>
  <c r="I1201" i="25"/>
  <c r="H1201" i="25"/>
  <c r="A1201" i="25"/>
  <c r="J1200" i="25"/>
  <c r="I1200" i="25"/>
  <c r="H1200" i="25"/>
  <c r="A1200" i="25"/>
  <c r="J1199" i="25"/>
  <c r="I1199" i="25"/>
  <c r="H1199" i="25"/>
  <c r="A1199" i="25"/>
  <c r="J1198" i="25"/>
  <c r="I1198" i="25"/>
  <c r="H1198" i="25"/>
  <c r="A1198" i="25"/>
  <c r="J1197" i="25"/>
  <c r="I1197" i="25"/>
  <c r="H1197" i="25"/>
  <c r="A1197" i="25"/>
  <c r="J1196" i="25"/>
  <c r="I1196" i="25"/>
  <c r="H1196" i="25"/>
  <c r="A1196" i="25"/>
  <c r="J1195" i="25"/>
  <c r="I1195" i="25"/>
  <c r="H1195" i="25"/>
  <c r="A1195" i="25"/>
  <c r="J1194" i="25"/>
  <c r="I1194" i="25"/>
  <c r="H1194" i="25"/>
  <c r="A1194" i="25"/>
  <c r="J1193" i="25"/>
  <c r="I1193" i="25"/>
  <c r="H1193" i="25"/>
  <c r="A1193" i="25"/>
  <c r="J1192" i="25"/>
  <c r="I1192" i="25"/>
  <c r="H1192" i="25"/>
  <c r="A1192" i="25"/>
  <c r="J1191" i="25"/>
  <c r="I1191" i="25"/>
  <c r="H1191" i="25"/>
  <c r="A1191" i="25"/>
  <c r="J1190" i="25"/>
  <c r="I1190" i="25"/>
  <c r="H1190" i="25"/>
  <c r="A1190" i="25"/>
  <c r="J1189" i="25"/>
  <c r="I1189" i="25"/>
  <c r="H1189" i="25"/>
  <c r="A1189" i="25"/>
  <c r="J1188" i="25"/>
  <c r="I1188" i="25"/>
  <c r="H1188" i="25"/>
  <c r="A1188" i="25"/>
  <c r="J1187" i="25"/>
  <c r="I1187" i="25"/>
  <c r="H1187" i="25"/>
  <c r="A1187" i="25"/>
  <c r="J1186" i="25"/>
  <c r="I1186" i="25"/>
  <c r="H1186" i="25"/>
  <c r="A1186" i="25"/>
  <c r="J1185" i="25"/>
  <c r="I1185" i="25"/>
  <c r="H1185" i="25"/>
  <c r="A1185" i="25"/>
  <c r="J1184" i="25"/>
  <c r="I1184" i="25"/>
  <c r="H1184" i="25"/>
  <c r="A1184" i="25"/>
  <c r="J1183" i="25"/>
  <c r="I1183" i="25"/>
  <c r="H1183" i="25"/>
  <c r="A1183" i="25"/>
  <c r="J1182" i="25"/>
  <c r="I1182" i="25"/>
  <c r="H1182" i="25"/>
  <c r="A1182" i="25"/>
  <c r="J1181" i="25"/>
  <c r="I1181" i="25"/>
  <c r="H1181" i="25"/>
  <c r="A1181" i="25"/>
  <c r="J1180" i="25"/>
  <c r="I1180" i="25"/>
  <c r="H1180" i="25"/>
  <c r="A1180" i="25"/>
  <c r="J1179" i="25"/>
  <c r="I1179" i="25"/>
  <c r="H1179" i="25"/>
  <c r="A1179" i="25"/>
  <c r="J1178" i="25"/>
  <c r="I1178" i="25"/>
  <c r="H1178" i="25"/>
  <c r="A1178" i="25"/>
  <c r="J1177" i="25"/>
  <c r="I1177" i="25"/>
  <c r="H1177" i="25"/>
  <c r="A1177" i="25"/>
  <c r="J1176" i="25"/>
  <c r="I1176" i="25"/>
  <c r="H1176" i="25"/>
  <c r="A1176" i="25"/>
  <c r="J1175" i="25"/>
  <c r="I1175" i="25"/>
  <c r="H1175" i="25"/>
  <c r="A1175" i="25"/>
  <c r="J1174" i="25"/>
  <c r="I1174" i="25"/>
  <c r="H1174" i="25"/>
  <c r="A1174" i="25"/>
  <c r="J1173" i="25"/>
  <c r="I1173" i="25"/>
  <c r="H1173" i="25"/>
  <c r="A1173" i="25"/>
  <c r="J1172" i="25"/>
  <c r="I1172" i="25"/>
  <c r="H1172" i="25"/>
  <c r="A1172" i="25"/>
  <c r="J1171" i="25"/>
  <c r="I1171" i="25"/>
  <c r="H1171" i="25"/>
  <c r="A1171" i="25"/>
  <c r="J1170" i="25"/>
  <c r="I1170" i="25"/>
  <c r="H1170" i="25"/>
  <c r="A1170" i="25"/>
  <c r="J1169" i="25"/>
  <c r="I1169" i="25"/>
  <c r="H1169" i="25"/>
  <c r="A1169" i="25"/>
  <c r="J1168" i="25"/>
  <c r="I1168" i="25"/>
  <c r="H1168" i="25"/>
  <c r="A1168" i="25"/>
  <c r="J1167" i="25"/>
  <c r="I1167" i="25"/>
  <c r="H1167" i="25"/>
  <c r="A1167" i="25"/>
  <c r="J1166" i="25"/>
  <c r="I1166" i="25"/>
  <c r="H1166" i="25"/>
  <c r="A1166" i="25"/>
  <c r="J1165" i="25"/>
  <c r="I1165" i="25"/>
  <c r="H1165" i="25"/>
  <c r="A1165" i="25"/>
  <c r="J1164" i="25"/>
  <c r="I1164" i="25"/>
  <c r="H1164" i="25"/>
  <c r="A1164" i="25"/>
  <c r="J1163" i="25"/>
  <c r="I1163" i="25"/>
  <c r="H1163" i="25"/>
  <c r="A1163" i="25"/>
  <c r="J1162" i="25"/>
  <c r="I1162" i="25"/>
  <c r="H1162" i="25"/>
  <c r="A1162" i="25"/>
  <c r="J1161" i="25"/>
  <c r="I1161" i="25"/>
  <c r="H1161" i="25"/>
  <c r="A1161" i="25"/>
  <c r="J1160" i="25"/>
  <c r="I1160" i="25"/>
  <c r="H1160" i="25"/>
  <c r="A1160" i="25"/>
  <c r="J1159" i="25"/>
  <c r="I1159" i="25"/>
  <c r="H1159" i="25"/>
  <c r="A1159" i="25"/>
  <c r="J1158" i="25"/>
  <c r="I1158" i="25"/>
  <c r="H1158" i="25"/>
  <c r="A1158" i="25"/>
  <c r="J1157" i="25"/>
  <c r="I1157" i="25"/>
  <c r="H1157" i="25"/>
  <c r="A1157" i="25"/>
  <c r="J1156" i="25"/>
  <c r="I1156" i="25"/>
  <c r="H1156" i="25"/>
  <c r="A1156" i="25"/>
  <c r="J1155" i="25"/>
  <c r="I1155" i="25"/>
  <c r="H1155" i="25"/>
  <c r="A1155" i="25"/>
  <c r="J1154" i="25"/>
  <c r="I1154" i="25"/>
  <c r="H1154" i="25"/>
  <c r="A1154" i="25"/>
  <c r="J1153" i="25"/>
  <c r="I1153" i="25"/>
  <c r="H1153" i="25"/>
  <c r="A1153" i="25"/>
  <c r="J1152" i="25"/>
  <c r="I1152" i="25"/>
  <c r="H1152" i="25"/>
  <c r="A1152" i="25"/>
  <c r="J1151" i="25"/>
  <c r="I1151" i="25"/>
  <c r="H1151" i="25"/>
  <c r="A1151" i="25"/>
  <c r="J1150" i="25"/>
  <c r="I1150" i="25"/>
  <c r="H1150" i="25"/>
  <c r="A1150" i="25"/>
  <c r="J1149" i="25"/>
  <c r="I1149" i="25"/>
  <c r="H1149" i="25"/>
  <c r="A1149" i="25"/>
  <c r="J1148" i="25"/>
  <c r="I1148" i="25"/>
  <c r="H1148" i="25"/>
  <c r="A1148" i="25"/>
  <c r="J1147" i="25"/>
  <c r="I1147" i="25"/>
  <c r="H1147" i="25"/>
  <c r="A1147" i="25"/>
  <c r="J1146" i="25"/>
  <c r="I1146" i="25"/>
  <c r="H1146" i="25"/>
  <c r="A1146" i="25"/>
  <c r="J1145" i="25"/>
  <c r="I1145" i="25"/>
  <c r="H1145" i="25"/>
  <c r="A1145" i="25"/>
  <c r="J1144" i="25"/>
  <c r="I1144" i="25"/>
  <c r="H1144" i="25"/>
  <c r="A1144" i="25"/>
  <c r="J1143" i="25"/>
  <c r="I1143" i="25"/>
  <c r="H1143" i="25"/>
  <c r="A1143" i="25"/>
  <c r="J1142" i="25"/>
  <c r="I1142" i="25"/>
  <c r="H1142" i="25"/>
  <c r="A1142" i="25"/>
  <c r="J1141" i="25"/>
  <c r="I1141" i="25"/>
  <c r="H1141" i="25"/>
  <c r="A1141" i="25"/>
  <c r="J1140" i="25"/>
  <c r="I1140" i="25"/>
  <c r="H1140" i="25"/>
  <c r="A1140" i="25"/>
  <c r="J1139" i="25"/>
  <c r="I1139" i="25"/>
  <c r="H1139" i="25"/>
  <c r="A1139" i="25"/>
  <c r="J1138" i="25"/>
  <c r="I1138" i="25"/>
  <c r="H1138" i="25"/>
  <c r="A1138" i="25"/>
  <c r="J1137" i="25"/>
  <c r="I1137" i="25"/>
  <c r="H1137" i="25"/>
  <c r="A1137" i="25"/>
  <c r="J1136" i="25"/>
  <c r="I1136" i="25"/>
  <c r="H1136" i="25"/>
  <c r="A1136" i="25"/>
  <c r="J1135" i="25"/>
  <c r="I1135" i="25"/>
  <c r="H1135" i="25"/>
  <c r="A1135" i="25"/>
  <c r="J1134" i="25"/>
  <c r="I1134" i="25"/>
  <c r="H1134" i="25"/>
  <c r="A1134" i="25"/>
  <c r="J1133" i="25"/>
  <c r="I1133" i="25"/>
  <c r="H1133" i="25"/>
  <c r="A1133" i="25"/>
  <c r="J1132" i="25"/>
  <c r="I1132" i="25"/>
  <c r="H1132" i="25"/>
  <c r="A1132" i="25"/>
  <c r="J1131" i="25"/>
  <c r="I1131" i="25"/>
  <c r="H1131" i="25"/>
  <c r="A1131" i="25"/>
  <c r="J1130" i="25"/>
  <c r="I1130" i="25"/>
  <c r="H1130" i="25"/>
  <c r="A1130" i="25"/>
  <c r="J1129" i="25"/>
  <c r="I1129" i="25"/>
  <c r="H1129" i="25"/>
  <c r="A1129" i="25"/>
  <c r="J1128" i="25"/>
  <c r="I1128" i="25"/>
  <c r="H1128" i="25"/>
  <c r="A1128" i="25"/>
  <c r="J1127" i="25"/>
  <c r="I1127" i="25"/>
  <c r="H1127" i="25"/>
  <c r="A1127" i="25"/>
  <c r="J1126" i="25"/>
  <c r="I1126" i="25"/>
  <c r="H1126" i="25"/>
  <c r="A1126" i="25"/>
  <c r="J1125" i="25"/>
  <c r="I1125" i="25"/>
  <c r="H1125" i="25"/>
  <c r="A1125" i="25"/>
  <c r="J1124" i="25"/>
  <c r="I1124" i="25"/>
  <c r="H1124" i="25"/>
  <c r="A1124" i="25"/>
  <c r="J1123" i="25"/>
  <c r="I1123" i="25"/>
  <c r="H1123" i="25"/>
  <c r="A1123" i="25"/>
  <c r="J1122" i="25"/>
  <c r="I1122" i="25"/>
  <c r="H1122" i="25"/>
  <c r="A1122" i="25"/>
  <c r="J1121" i="25"/>
  <c r="I1121" i="25"/>
  <c r="H1121" i="25"/>
  <c r="A1121" i="25"/>
  <c r="J1120" i="25"/>
  <c r="I1120" i="25"/>
  <c r="H1120" i="25"/>
  <c r="A1120" i="25"/>
  <c r="J1119" i="25"/>
  <c r="I1119" i="25"/>
  <c r="H1119" i="25"/>
  <c r="A1119" i="25"/>
  <c r="J1118" i="25"/>
  <c r="I1118" i="25"/>
  <c r="H1118" i="25"/>
  <c r="A1118" i="25"/>
  <c r="J1117" i="25"/>
  <c r="I1117" i="25"/>
  <c r="H1117" i="25"/>
  <c r="A1117" i="25"/>
  <c r="J1116" i="25"/>
  <c r="I1116" i="25"/>
  <c r="H1116" i="25"/>
  <c r="A1116" i="25"/>
  <c r="J1115" i="25"/>
  <c r="I1115" i="25"/>
  <c r="H1115" i="25"/>
  <c r="A1115" i="25"/>
  <c r="J1114" i="25"/>
  <c r="I1114" i="25"/>
  <c r="H1114" i="25"/>
  <c r="A1114" i="25"/>
  <c r="J1113" i="25"/>
  <c r="I1113" i="25"/>
  <c r="H1113" i="25"/>
  <c r="A1113" i="25"/>
  <c r="J1112" i="25"/>
  <c r="I1112" i="25"/>
  <c r="H1112" i="25"/>
  <c r="A1112" i="25"/>
  <c r="J1111" i="25"/>
  <c r="I1111" i="25"/>
  <c r="H1111" i="25"/>
  <c r="A1111" i="25"/>
  <c r="J1110" i="25"/>
  <c r="I1110" i="25"/>
  <c r="H1110" i="25"/>
  <c r="A1110" i="25"/>
  <c r="J1109" i="25"/>
  <c r="I1109" i="25"/>
  <c r="H1109" i="25"/>
  <c r="A1109" i="25"/>
  <c r="J1108" i="25"/>
  <c r="I1108" i="25"/>
  <c r="H1108" i="25"/>
  <c r="A1108" i="25"/>
  <c r="J1107" i="25"/>
  <c r="I1107" i="25"/>
  <c r="H1107" i="25"/>
  <c r="A1107" i="25"/>
  <c r="J1106" i="25"/>
  <c r="I1106" i="25"/>
  <c r="H1106" i="25"/>
  <c r="A1106" i="25"/>
  <c r="J1105" i="25"/>
  <c r="I1105" i="25"/>
  <c r="H1105" i="25"/>
  <c r="A1105" i="25"/>
  <c r="J1104" i="25"/>
  <c r="I1104" i="25"/>
  <c r="H1104" i="25"/>
  <c r="A1104" i="25"/>
  <c r="J1103" i="25"/>
  <c r="I1103" i="25"/>
  <c r="H1103" i="25"/>
  <c r="A1103" i="25"/>
  <c r="J1102" i="25"/>
  <c r="I1102" i="25"/>
  <c r="H1102" i="25"/>
  <c r="A1102" i="25"/>
  <c r="J1101" i="25"/>
  <c r="I1101" i="25"/>
  <c r="H1101" i="25"/>
  <c r="A1101" i="25"/>
  <c r="J1100" i="25"/>
  <c r="I1100" i="25"/>
  <c r="H1100" i="25"/>
  <c r="A1100" i="25"/>
  <c r="J1099" i="25"/>
  <c r="I1099" i="25"/>
  <c r="H1099" i="25"/>
  <c r="A1099" i="25"/>
  <c r="J1098" i="25"/>
  <c r="I1098" i="25"/>
  <c r="H1098" i="25"/>
  <c r="A1098" i="25"/>
  <c r="J1097" i="25"/>
  <c r="I1097" i="25"/>
  <c r="H1097" i="25"/>
  <c r="A1097" i="25"/>
  <c r="J1096" i="25"/>
  <c r="I1096" i="25"/>
  <c r="H1096" i="25"/>
  <c r="A1096" i="25"/>
  <c r="J1095" i="25"/>
  <c r="I1095" i="25"/>
  <c r="H1095" i="25"/>
  <c r="A1095" i="25"/>
  <c r="J1094" i="25"/>
  <c r="I1094" i="25"/>
  <c r="H1094" i="25"/>
  <c r="A1094" i="25"/>
  <c r="J1093" i="25"/>
  <c r="I1093" i="25"/>
  <c r="H1093" i="25"/>
  <c r="A1093" i="25"/>
  <c r="J1092" i="25"/>
  <c r="I1092" i="25"/>
  <c r="H1092" i="25"/>
  <c r="A1092" i="25"/>
  <c r="J1091" i="25"/>
  <c r="I1091" i="25"/>
  <c r="H1091" i="25"/>
  <c r="A1091" i="25"/>
  <c r="J1090" i="25"/>
  <c r="I1090" i="25"/>
  <c r="H1090" i="25"/>
  <c r="A1090" i="25"/>
  <c r="J1089" i="25"/>
  <c r="I1089" i="25"/>
  <c r="H1089" i="25"/>
  <c r="A1089" i="25"/>
  <c r="J1088" i="25"/>
  <c r="I1088" i="25"/>
  <c r="H1088" i="25"/>
  <c r="A1088" i="25"/>
  <c r="J1087" i="25"/>
  <c r="I1087" i="25"/>
  <c r="H1087" i="25"/>
  <c r="A1087" i="25"/>
  <c r="J1086" i="25"/>
  <c r="I1086" i="25"/>
  <c r="H1086" i="25"/>
  <c r="A1086" i="25"/>
  <c r="J1085" i="25"/>
  <c r="I1085" i="25"/>
  <c r="H1085" i="25"/>
  <c r="A1085" i="25"/>
  <c r="J1084" i="25"/>
  <c r="I1084" i="25"/>
  <c r="H1084" i="25"/>
  <c r="A1084" i="25"/>
  <c r="J1083" i="25"/>
  <c r="I1083" i="25"/>
  <c r="H1083" i="25"/>
  <c r="A1083" i="25"/>
  <c r="J1082" i="25"/>
  <c r="I1082" i="25"/>
  <c r="H1082" i="25"/>
  <c r="A1082" i="25"/>
  <c r="J1081" i="25"/>
  <c r="I1081" i="25"/>
  <c r="H1081" i="25"/>
  <c r="A1081" i="25"/>
  <c r="J1080" i="25"/>
  <c r="I1080" i="25"/>
  <c r="H1080" i="25"/>
  <c r="A1080" i="25"/>
  <c r="J1079" i="25"/>
  <c r="I1079" i="25"/>
  <c r="H1079" i="25"/>
  <c r="A1079" i="25"/>
  <c r="J1078" i="25"/>
  <c r="I1078" i="25"/>
  <c r="H1078" i="25"/>
  <c r="A1078" i="25"/>
  <c r="J1077" i="25"/>
  <c r="I1077" i="25"/>
  <c r="H1077" i="25"/>
  <c r="A1077" i="25"/>
  <c r="J1076" i="25"/>
  <c r="I1076" i="25"/>
  <c r="H1076" i="25"/>
  <c r="A1076" i="25"/>
  <c r="J1075" i="25"/>
  <c r="I1075" i="25"/>
  <c r="H1075" i="25"/>
  <c r="A1075" i="25"/>
  <c r="J1074" i="25"/>
  <c r="I1074" i="25"/>
  <c r="H1074" i="25"/>
  <c r="A1074" i="25"/>
  <c r="J1073" i="25"/>
  <c r="I1073" i="25"/>
  <c r="H1073" i="25"/>
  <c r="A1073" i="25"/>
  <c r="J1072" i="25"/>
  <c r="I1072" i="25"/>
  <c r="H1072" i="25"/>
  <c r="A1072" i="25"/>
  <c r="J1071" i="25"/>
  <c r="I1071" i="25"/>
  <c r="H1071" i="25"/>
  <c r="A1071" i="25"/>
  <c r="J1070" i="25"/>
  <c r="I1070" i="25"/>
  <c r="H1070" i="25"/>
  <c r="A1070" i="25"/>
  <c r="J1069" i="25"/>
  <c r="I1069" i="25"/>
  <c r="H1069" i="25"/>
  <c r="A1069" i="25"/>
  <c r="J1068" i="25"/>
  <c r="I1068" i="25"/>
  <c r="H1068" i="25"/>
  <c r="A1068" i="25"/>
  <c r="J1067" i="25"/>
  <c r="I1067" i="25"/>
  <c r="H1067" i="25"/>
  <c r="A1067" i="25"/>
  <c r="J1066" i="25"/>
  <c r="I1066" i="25"/>
  <c r="H1066" i="25"/>
  <c r="A1066" i="25"/>
  <c r="J1065" i="25"/>
  <c r="I1065" i="25"/>
  <c r="H1065" i="25"/>
  <c r="A1065" i="25"/>
  <c r="J1064" i="25"/>
  <c r="I1064" i="25"/>
  <c r="H1064" i="25"/>
  <c r="A1064" i="25"/>
  <c r="J1063" i="25"/>
  <c r="I1063" i="25"/>
  <c r="H1063" i="25"/>
  <c r="A1063" i="25"/>
  <c r="J1062" i="25"/>
  <c r="I1062" i="25"/>
  <c r="H1062" i="25"/>
  <c r="A1062" i="25"/>
  <c r="J1061" i="25"/>
  <c r="I1061" i="25"/>
  <c r="H1061" i="25"/>
  <c r="A1061" i="25"/>
  <c r="J1060" i="25"/>
  <c r="I1060" i="25"/>
  <c r="H1060" i="25"/>
  <c r="A1060" i="25"/>
  <c r="J1059" i="25"/>
  <c r="I1059" i="25"/>
  <c r="H1059" i="25"/>
  <c r="A1059" i="25"/>
  <c r="J1058" i="25"/>
  <c r="I1058" i="25"/>
  <c r="H1058" i="25"/>
  <c r="A1058" i="25"/>
  <c r="J1057" i="25"/>
  <c r="I1057" i="25"/>
  <c r="H1057" i="25"/>
  <c r="A1057" i="25"/>
  <c r="J1056" i="25"/>
  <c r="I1056" i="25"/>
  <c r="H1056" i="25"/>
  <c r="A1056" i="25"/>
  <c r="J1055" i="25"/>
  <c r="I1055" i="25"/>
  <c r="H1055" i="25"/>
  <c r="A1055" i="25"/>
  <c r="J1054" i="25"/>
  <c r="I1054" i="25"/>
  <c r="H1054" i="25"/>
  <c r="A1054" i="25"/>
  <c r="J1053" i="25"/>
  <c r="I1053" i="25"/>
  <c r="H1053" i="25"/>
  <c r="A1053" i="25"/>
  <c r="J1052" i="25"/>
  <c r="I1052" i="25"/>
  <c r="H1052" i="25"/>
  <c r="A1052" i="25"/>
  <c r="J1051" i="25"/>
  <c r="I1051" i="25"/>
  <c r="H1051" i="25"/>
  <c r="A1051" i="25"/>
  <c r="J1050" i="25"/>
  <c r="I1050" i="25"/>
  <c r="H1050" i="25"/>
  <c r="A1050" i="25"/>
  <c r="J1049" i="25"/>
  <c r="I1049" i="25"/>
  <c r="H1049" i="25"/>
  <c r="A1049" i="25"/>
  <c r="J1048" i="25"/>
  <c r="I1048" i="25"/>
  <c r="H1048" i="25"/>
  <c r="A1048" i="25"/>
  <c r="J1047" i="25"/>
  <c r="I1047" i="25"/>
  <c r="H1047" i="25"/>
  <c r="A1047" i="25"/>
  <c r="J1046" i="25"/>
  <c r="I1046" i="25"/>
  <c r="H1046" i="25"/>
  <c r="A1046" i="25"/>
  <c r="J1045" i="25"/>
  <c r="I1045" i="25"/>
  <c r="H1045" i="25"/>
  <c r="A1045" i="25"/>
  <c r="J1044" i="25"/>
  <c r="I1044" i="25"/>
  <c r="H1044" i="25"/>
  <c r="A1044" i="25"/>
  <c r="J1043" i="25"/>
  <c r="I1043" i="25"/>
  <c r="H1043" i="25"/>
  <c r="A1043" i="25"/>
  <c r="J1042" i="25"/>
  <c r="I1042" i="25"/>
  <c r="H1042" i="25"/>
  <c r="A1042" i="25"/>
  <c r="J1041" i="25"/>
  <c r="I1041" i="25"/>
  <c r="H1041" i="25"/>
  <c r="A1041" i="25"/>
  <c r="J1040" i="25"/>
  <c r="I1040" i="25"/>
  <c r="H1040" i="25"/>
  <c r="A1040" i="25"/>
  <c r="J1039" i="25"/>
  <c r="I1039" i="25"/>
  <c r="H1039" i="25"/>
  <c r="A1039" i="25"/>
  <c r="J1038" i="25"/>
  <c r="I1038" i="25"/>
  <c r="H1038" i="25"/>
  <c r="A1038" i="25"/>
  <c r="J1037" i="25"/>
  <c r="I1037" i="25"/>
  <c r="H1037" i="25"/>
  <c r="A1037" i="25"/>
  <c r="J1036" i="25"/>
  <c r="I1036" i="25"/>
  <c r="H1036" i="25"/>
  <c r="A1036" i="25"/>
  <c r="J1035" i="25"/>
  <c r="I1035" i="25"/>
  <c r="H1035" i="25"/>
  <c r="A1035" i="25"/>
  <c r="J1034" i="25"/>
  <c r="I1034" i="25"/>
  <c r="H1034" i="25"/>
  <c r="A1034" i="25"/>
  <c r="J1033" i="25"/>
  <c r="I1033" i="25"/>
  <c r="H1033" i="25"/>
  <c r="A1033" i="25"/>
  <c r="J1032" i="25"/>
  <c r="I1032" i="25"/>
  <c r="H1032" i="25"/>
  <c r="A1032" i="25"/>
  <c r="J1031" i="25"/>
  <c r="I1031" i="25"/>
  <c r="H1031" i="25"/>
  <c r="A1031" i="25"/>
  <c r="J1030" i="25"/>
  <c r="I1030" i="25"/>
  <c r="H1030" i="25"/>
  <c r="A1030" i="25"/>
  <c r="J1029" i="25"/>
  <c r="I1029" i="25"/>
  <c r="H1029" i="25"/>
  <c r="A1029" i="25"/>
  <c r="J1028" i="25"/>
  <c r="I1028" i="25"/>
  <c r="H1028" i="25"/>
  <c r="A1028" i="25"/>
  <c r="J1027" i="25"/>
  <c r="I1027" i="25"/>
  <c r="H1027" i="25"/>
  <c r="A1027" i="25"/>
  <c r="J1026" i="25"/>
  <c r="I1026" i="25"/>
  <c r="H1026" i="25"/>
  <c r="A1026" i="25"/>
  <c r="J1025" i="25"/>
  <c r="I1025" i="25"/>
  <c r="H1025" i="25"/>
  <c r="A1025" i="25"/>
  <c r="J1024" i="25"/>
  <c r="I1024" i="25"/>
  <c r="H1024" i="25"/>
  <c r="A1024" i="25"/>
  <c r="J1023" i="25"/>
  <c r="I1023" i="25"/>
  <c r="H1023" i="25"/>
  <c r="A1023" i="25"/>
  <c r="J1022" i="25"/>
  <c r="I1022" i="25"/>
  <c r="H1022" i="25"/>
  <c r="A1022" i="25"/>
  <c r="J1021" i="25"/>
  <c r="I1021" i="25"/>
  <c r="H1021" i="25"/>
  <c r="A1021" i="25"/>
  <c r="J1020" i="25"/>
  <c r="I1020" i="25"/>
  <c r="H1020" i="25"/>
  <c r="A1020" i="25"/>
  <c r="J1019" i="25"/>
  <c r="I1019" i="25"/>
  <c r="H1019" i="25"/>
  <c r="A1019" i="25"/>
  <c r="J1018" i="25"/>
  <c r="I1018" i="25"/>
  <c r="H1018" i="25"/>
  <c r="A1018" i="25"/>
  <c r="J1017" i="25"/>
  <c r="I1017" i="25"/>
  <c r="H1017" i="25"/>
  <c r="A1017" i="25"/>
  <c r="J1016" i="25"/>
  <c r="I1016" i="25"/>
  <c r="H1016" i="25"/>
  <c r="A1016" i="25"/>
  <c r="J1015" i="25"/>
  <c r="I1015" i="25"/>
  <c r="H1015" i="25"/>
  <c r="A1015" i="25"/>
  <c r="J1014" i="25"/>
  <c r="I1014" i="25"/>
  <c r="H1014" i="25"/>
  <c r="A1014" i="25"/>
  <c r="J1013" i="25"/>
  <c r="I1013" i="25"/>
  <c r="H1013" i="25"/>
  <c r="A1013" i="25"/>
  <c r="J1012" i="25"/>
  <c r="I1012" i="25"/>
  <c r="H1012" i="25"/>
  <c r="A1012" i="25"/>
  <c r="J1011" i="25"/>
  <c r="I1011" i="25"/>
  <c r="H1011" i="25"/>
  <c r="A1011" i="25"/>
  <c r="J1010" i="25"/>
  <c r="I1010" i="25"/>
  <c r="H1010" i="25"/>
  <c r="A1010" i="25"/>
  <c r="J1009" i="25"/>
  <c r="I1009" i="25"/>
  <c r="H1009" i="25"/>
  <c r="A1009" i="25"/>
  <c r="J1008" i="25"/>
  <c r="I1008" i="25"/>
  <c r="H1008" i="25"/>
  <c r="A1008" i="25"/>
  <c r="J1007" i="25"/>
  <c r="I1007" i="25"/>
  <c r="H1007" i="25"/>
  <c r="A1007" i="25"/>
  <c r="J1006" i="25"/>
  <c r="I1006" i="25"/>
  <c r="H1006" i="25"/>
  <c r="A1006" i="25"/>
  <c r="J1005" i="25"/>
  <c r="I1005" i="25"/>
  <c r="H1005" i="25"/>
  <c r="A1005" i="25"/>
  <c r="J1004" i="25"/>
  <c r="I1004" i="25"/>
  <c r="H1004" i="25"/>
  <c r="A1004" i="25"/>
  <c r="J1003" i="25"/>
  <c r="I1003" i="25"/>
  <c r="H1003" i="25"/>
  <c r="A1003" i="25"/>
  <c r="J1002" i="25"/>
  <c r="I1002" i="25"/>
  <c r="H1002" i="25"/>
  <c r="A1002" i="25"/>
  <c r="J1001" i="25"/>
  <c r="I1001" i="25"/>
  <c r="H1001" i="25"/>
  <c r="A1001" i="25"/>
  <c r="J1000" i="25"/>
  <c r="I1000" i="25"/>
  <c r="H1000" i="25"/>
  <c r="A1000" i="25"/>
  <c r="J999" i="25"/>
  <c r="I999" i="25"/>
  <c r="H999" i="25"/>
  <c r="A999" i="25"/>
  <c r="J998" i="25"/>
  <c r="I998" i="25"/>
  <c r="H998" i="25"/>
  <c r="A998" i="25"/>
  <c r="J997" i="25"/>
  <c r="I997" i="25"/>
  <c r="H997" i="25"/>
  <c r="A997" i="25"/>
  <c r="J996" i="25"/>
  <c r="I996" i="25"/>
  <c r="H996" i="25"/>
  <c r="A996" i="25"/>
  <c r="J995" i="25"/>
  <c r="I995" i="25"/>
  <c r="H995" i="25"/>
  <c r="A995" i="25"/>
  <c r="J994" i="25"/>
  <c r="I994" i="25"/>
  <c r="H994" i="25"/>
  <c r="A994" i="25"/>
  <c r="J993" i="25"/>
  <c r="I993" i="25"/>
  <c r="H993" i="25"/>
  <c r="A993" i="25"/>
  <c r="J992" i="25"/>
  <c r="I992" i="25"/>
  <c r="H992" i="25"/>
  <c r="A992" i="25"/>
  <c r="J991" i="25"/>
  <c r="I991" i="25"/>
  <c r="H991" i="25"/>
  <c r="A991" i="25"/>
  <c r="J990" i="25"/>
  <c r="I990" i="25"/>
  <c r="H990" i="25"/>
  <c r="A990" i="25"/>
  <c r="J989" i="25"/>
  <c r="I989" i="25"/>
  <c r="H989" i="25"/>
  <c r="A989" i="25"/>
  <c r="J988" i="25"/>
  <c r="I988" i="25"/>
  <c r="H988" i="25"/>
  <c r="A988" i="25"/>
  <c r="J987" i="25"/>
  <c r="I987" i="25"/>
  <c r="H987" i="25"/>
  <c r="A987" i="25"/>
  <c r="J986" i="25"/>
  <c r="I986" i="25"/>
  <c r="H986" i="25"/>
  <c r="A986" i="25"/>
  <c r="J985" i="25"/>
  <c r="I985" i="25"/>
  <c r="H985" i="25"/>
  <c r="A985" i="25"/>
  <c r="J984" i="25"/>
  <c r="I984" i="25"/>
  <c r="H984" i="25"/>
  <c r="A984" i="25"/>
  <c r="J983" i="25"/>
  <c r="I983" i="25"/>
  <c r="H983" i="25"/>
  <c r="A983" i="25"/>
  <c r="J982" i="25"/>
  <c r="I982" i="25"/>
  <c r="H982" i="25"/>
  <c r="A982" i="25"/>
  <c r="J981" i="25"/>
  <c r="I981" i="25"/>
  <c r="H981" i="25"/>
  <c r="A981" i="25"/>
  <c r="J980" i="25"/>
  <c r="I980" i="25"/>
  <c r="H980" i="25"/>
  <c r="A980" i="25"/>
  <c r="J979" i="25"/>
  <c r="I979" i="25"/>
  <c r="H979" i="25"/>
  <c r="A979" i="25"/>
  <c r="J978" i="25"/>
  <c r="I978" i="25"/>
  <c r="H978" i="25"/>
  <c r="A978" i="25"/>
  <c r="J977" i="25"/>
  <c r="I977" i="25"/>
  <c r="H977" i="25"/>
  <c r="A977" i="25"/>
  <c r="J976" i="25"/>
  <c r="I976" i="25"/>
  <c r="H976" i="25"/>
  <c r="A976" i="25"/>
  <c r="J975" i="25"/>
  <c r="I975" i="25"/>
  <c r="H975" i="25"/>
  <c r="A975" i="25"/>
  <c r="J974" i="25"/>
  <c r="I974" i="25"/>
  <c r="H974" i="25"/>
  <c r="A974" i="25"/>
  <c r="J973" i="25"/>
  <c r="I973" i="25"/>
  <c r="H973" i="25"/>
  <c r="A973" i="25"/>
  <c r="J972" i="25"/>
  <c r="I972" i="25"/>
  <c r="H972" i="25"/>
  <c r="A972" i="25"/>
  <c r="J971" i="25"/>
  <c r="I971" i="25"/>
  <c r="H971" i="25"/>
  <c r="A971" i="25"/>
  <c r="J970" i="25"/>
  <c r="I970" i="25"/>
  <c r="H970" i="25"/>
  <c r="A970" i="25"/>
  <c r="J969" i="25"/>
  <c r="I969" i="25"/>
  <c r="H969" i="25"/>
  <c r="A969" i="25"/>
  <c r="J968" i="25"/>
  <c r="I968" i="25"/>
  <c r="H968" i="25"/>
  <c r="A968" i="25"/>
  <c r="J967" i="25"/>
  <c r="I967" i="25"/>
  <c r="H967" i="25"/>
  <c r="A967" i="25"/>
  <c r="J966" i="25"/>
  <c r="I966" i="25"/>
  <c r="H966" i="25"/>
  <c r="A966" i="25"/>
  <c r="J965" i="25"/>
  <c r="I965" i="25"/>
  <c r="H965" i="25"/>
  <c r="A965" i="25"/>
  <c r="J964" i="25"/>
  <c r="I964" i="25"/>
  <c r="H964" i="25"/>
  <c r="A964" i="25"/>
  <c r="J963" i="25"/>
  <c r="I963" i="25"/>
  <c r="H963" i="25"/>
  <c r="A963" i="25"/>
  <c r="J962" i="25"/>
  <c r="I962" i="25"/>
  <c r="H962" i="25"/>
  <c r="A962" i="25"/>
  <c r="J961" i="25"/>
  <c r="I961" i="25"/>
  <c r="H961" i="25"/>
  <c r="A961" i="25"/>
  <c r="J960" i="25"/>
  <c r="I960" i="25"/>
  <c r="H960" i="25"/>
  <c r="A960" i="25"/>
  <c r="J959" i="25"/>
  <c r="I959" i="25"/>
  <c r="H959" i="25"/>
  <c r="A959" i="25"/>
  <c r="J958" i="25"/>
  <c r="I958" i="25"/>
  <c r="H958" i="25"/>
  <c r="A958" i="25"/>
  <c r="J957" i="25"/>
  <c r="I957" i="25"/>
  <c r="H957" i="25"/>
  <c r="A957" i="25"/>
  <c r="J956" i="25"/>
  <c r="I956" i="25"/>
  <c r="H956" i="25"/>
  <c r="A956" i="25"/>
  <c r="J955" i="25"/>
  <c r="I955" i="25"/>
  <c r="H955" i="25"/>
  <c r="A955" i="25"/>
  <c r="J954" i="25"/>
  <c r="I954" i="25"/>
  <c r="H954" i="25"/>
  <c r="A954" i="25"/>
  <c r="J953" i="25"/>
  <c r="I953" i="25"/>
  <c r="H953" i="25"/>
  <c r="A953" i="25"/>
  <c r="J952" i="25"/>
  <c r="I952" i="25"/>
  <c r="H952" i="25"/>
  <c r="A952" i="25"/>
  <c r="J951" i="25"/>
  <c r="I951" i="25"/>
  <c r="H951" i="25"/>
  <c r="A951" i="25"/>
  <c r="J950" i="25"/>
  <c r="I950" i="25"/>
  <c r="H950" i="25"/>
  <c r="A950" i="25"/>
  <c r="J949" i="25"/>
  <c r="I949" i="25"/>
  <c r="H949" i="25"/>
  <c r="A949" i="25"/>
  <c r="J948" i="25"/>
  <c r="I948" i="25"/>
  <c r="H948" i="25"/>
  <c r="A948" i="25"/>
  <c r="J947" i="25"/>
  <c r="I947" i="25"/>
  <c r="H947" i="25"/>
  <c r="A947" i="25"/>
  <c r="J946" i="25"/>
  <c r="I946" i="25"/>
  <c r="H946" i="25"/>
  <c r="A946" i="25"/>
  <c r="J945" i="25"/>
  <c r="I945" i="25"/>
  <c r="H945" i="25"/>
  <c r="A945" i="25"/>
  <c r="J944" i="25"/>
  <c r="I944" i="25"/>
  <c r="H944" i="25"/>
  <c r="A944" i="25"/>
  <c r="J943" i="25"/>
  <c r="I943" i="25"/>
  <c r="H943" i="25"/>
  <c r="A943" i="25"/>
  <c r="J942" i="25"/>
  <c r="I942" i="25"/>
  <c r="H942" i="25"/>
  <c r="A942" i="25"/>
  <c r="J941" i="25"/>
  <c r="I941" i="25"/>
  <c r="H941" i="25"/>
  <c r="A941" i="25"/>
  <c r="J940" i="25"/>
  <c r="I940" i="25"/>
  <c r="H940" i="25"/>
  <c r="A940" i="25"/>
  <c r="J939" i="25"/>
  <c r="I939" i="25"/>
  <c r="H939" i="25"/>
  <c r="A939" i="25"/>
  <c r="J938" i="25"/>
  <c r="I938" i="25"/>
  <c r="H938" i="25"/>
  <c r="A938" i="25"/>
  <c r="J937" i="25"/>
  <c r="I937" i="25"/>
  <c r="H937" i="25"/>
  <c r="A937" i="25"/>
  <c r="J936" i="25"/>
  <c r="I936" i="25"/>
  <c r="H936" i="25"/>
  <c r="A936" i="25"/>
  <c r="J935" i="25"/>
  <c r="I935" i="25"/>
  <c r="H935" i="25"/>
  <c r="A935" i="25"/>
  <c r="J934" i="25"/>
  <c r="I934" i="25"/>
  <c r="H934" i="25"/>
  <c r="A934" i="25"/>
  <c r="J933" i="25"/>
  <c r="I933" i="25"/>
  <c r="H933" i="25"/>
  <c r="A933" i="25"/>
  <c r="J932" i="25"/>
  <c r="I932" i="25"/>
  <c r="H932" i="25"/>
  <c r="A932" i="25"/>
  <c r="J931" i="25"/>
  <c r="I931" i="25"/>
  <c r="H931" i="25"/>
  <c r="A931" i="25"/>
  <c r="J930" i="25"/>
  <c r="I930" i="25"/>
  <c r="H930" i="25"/>
  <c r="A930" i="25"/>
  <c r="J929" i="25"/>
  <c r="I929" i="25"/>
  <c r="H929" i="25"/>
  <c r="A929" i="25"/>
  <c r="J928" i="25"/>
  <c r="I928" i="25"/>
  <c r="H928" i="25"/>
  <c r="A928" i="25"/>
  <c r="J927" i="25"/>
  <c r="I927" i="25"/>
  <c r="H927" i="25"/>
  <c r="A927" i="25"/>
  <c r="J926" i="25"/>
  <c r="I926" i="25"/>
  <c r="H926" i="25"/>
  <c r="A926" i="25"/>
  <c r="J925" i="25"/>
  <c r="I925" i="25"/>
  <c r="H925" i="25"/>
  <c r="A925" i="25"/>
  <c r="J924" i="25"/>
  <c r="I924" i="25"/>
  <c r="H924" i="25"/>
  <c r="A924" i="25"/>
  <c r="J923" i="25"/>
  <c r="I923" i="25"/>
  <c r="H923" i="25"/>
  <c r="A923" i="25"/>
  <c r="J922" i="25"/>
  <c r="I922" i="25"/>
  <c r="H922" i="25"/>
  <c r="A922" i="25"/>
  <c r="J921" i="25"/>
  <c r="I921" i="25"/>
  <c r="H921" i="25"/>
  <c r="A921" i="25"/>
  <c r="J920" i="25"/>
  <c r="I920" i="25"/>
  <c r="H920" i="25"/>
  <c r="A920" i="25"/>
  <c r="J919" i="25"/>
  <c r="I919" i="25"/>
  <c r="H919" i="25"/>
  <c r="A919" i="25"/>
  <c r="J918" i="25"/>
  <c r="I918" i="25"/>
  <c r="H918" i="25"/>
  <c r="A918" i="25"/>
  <c r="J917" i="25"/>
  <c r="I917" i="25"/>
  <c r="H917" i="25"/>
  <c r="A917" i="25"/>
  <c r="J916" i="25"/>
  <c r="I916" i="25"/>
  <c r="H916" i="25"/>
  <c r="A916" i="25"/>
  <c r="J915" i="25"/>
  <c r="I915" i="25"/>
  <c r="H915" i="25"/>
  <c r="A915" i="25"/>
  <c r="J914" i="25"/>
  <c r="I914" i="25"/>
  <c r="H914" i="25"/>
  <c r="A914" i="25"/>
  <c r="J913" i="25"/>
  <c r="I913" i="25"/>
  <c r="H913" i="25"/>
  <c r="A913" i="25"/>
  <c r="J912" i="25"/>
  <c r="I912" i="25"/>
  <c r="H912" i="25"/>
  <c r="A912" i="25"/>
  <c r="J911" i="25"/>
  <c r="I911" i="25"/>
  <c r="H911" i="25"/>
  <c r="A911" i="25"/>
  <c r="J910" i="25"/>
  <c r="I910" i="25"/>
  <c r="H910" i="25"/>
  <c r="A910" i="25"/>
  <c r="J909" i="25"/>
  <c r="I909" i="25"/>
  <c r="H909" i="25"/>
  <c r="A909" i="25"/>
  <c r="J908" i="25"/>
  <c r="I908" i="25"/>
  <c r="H908" i="25"/>
  <c r="A908" i="25"/>
  <c r="J907" i="25"/>
  <c r="I907" i="25"/>
  <c r="H907" i="25"/>
  <c r="A907" i="25"/>
  <c r="J906" i="25"/>
  <c r="I906" i="25"/>
  <c r="H906" i="25"/>
  <c r="A906" i="25"/>
  <c r="J905" i="25"/>
  <c r="I905" i="25"/>
  <c r="H905" i="25"/>
  <c r="A905" i="25"/>
  <c r="J904" i="25"/>
  <c r="I904" i="25"/>
  <c r="H904" i="25"/>
  <c r="A904" i="25"/>
  <c r="J903" i="25"/>
  <c r="I903" i="25"/>
  <c r="H903" i="25"/>
  <c r="A903" i="25"/>
  <c r="J902" i="25"/>
  <c r="I902" i="25"/>
  <c r="H902" i="25"/>
  <c r="A902" i="25"/>
  <c r="J901" i="25"/>
  <c r="I901" i="25"/>
  <c r="H901" i="25"/>
  <c r="A901" i="25"/>
  <c r="J900" i="25"/>
  <c r="I900" i="25"/>
  <c r="H900" i="25"/>
  <c r="A900" i="25"/>
  <c r="J899" i="25"/>
  <c r="I899" i="25"/>
  <c r="H899" i="25"/>
  <c r="A899" i="25"/>
  <c r="J898" i="25"/>
  <c r="I898" i="25"/>
  <c r="H898" i="25"/>
  <c r="A898" i="25"/>
  <c r="J897" i="25"/>
  <c r="I897" i="25"/>
  <c r="H897" i="25"/>
  <c r="A897" i="25"/>
  <c r="J896" i="25"/>
  <c r="I896" i="25"/>
  <c r="H896" i="25"/>
  <c r="A896" i="25"/>
  <c r="J895" i="25"/>
  <c r="I895" i="25"/>
  <c r="H895" i="25"/>
  <c r="A895" i="25"/>
  <c r="J894" i="25"/>
  <c r="I894" i="25"/>
  <c r="H894" i="25"/>
  <c r="A894" i="25"/>
  <c r="J893" i="25"/>
  <c r="I893" i="25"/>
  <c r="H893" i="25"/>
  <c r="A893" i="25"/>
  <c r="J892" i="25"/>
  <c r="I892" i="25"/>
  <c r="H892" i="25"/>
  <c r="A892" i="25"/>
  <c r="J891" i="25"/>
  <c r="I891" i="25"/>
  <c r="H891" i="25"/>
  <c r="A891" i="25"/>
  <c r="J890" i="25"/>
  <c r="I890" i="25"/>
  <c r="H890" i="25"/>
  <c r="A890" i="25"/>
  <c r="J889" i="25"/>
  <c r="I889" i="25"/>
  <c r="H889" i="25"/>
  <c r="A889" i="25"/>
  <c r="J888" i="25"/>
  <c r="I888" i="25"/>
  <c r="H888" i="25"/>
  <c r="A888" i="25"/>
  <c r="J887" i="25"/>
  <c r="I887" i="25"/>
  <c r="H887" i="25"/>
  <c r="A887" i="25"/>
  <c r="J886" i="25"/>
  <c r="I886" i="25"/>
  <c r="H886" i="25"/>
  <c r="A886" i="25"/>
  <c r="J885" i="25"/>
  <c r="I885" i="25"/>
  <c r="H885" i="25"/>
  <c r="A885" i="25"/>
  <c r="J884" i="25"/>
  <c r="I884" i="25"/>
  <c r="H884" i="25"/>
  <c r="A884" i="25"/>
  <c r="J883" i="25"/>
  <c r="I883" i="25"/>
  <c r="H883" i="25"/>
  <c r="A883" i="25"/>
  <c r="J882" i="25"/>
  <c r="I882" i="25"/>
  <c r="H882" i="25"/>
  <c r="A882" i="25"/>
  <c r="J881" i="25"/>
  <c r="I881" i="25"/>
  <c r="H881" i="25"/>
  <c r="A881" i="25"/>
  <c r="J880" i="25"/>
  <c r="I880" i="25"/>
  <c r="H880" i="25"/>
  <c r="A880" i="25"/>
  <c r="J879" i="25"/>
  <c r="I879" i="25"/>
  <c r="H879" i="25"/>
  <c r="A879" i="25"/>
  <c r="J878" i="25"/>
  <c r="I878" i="25"/>
  <c r="H878" i="25"/>
  <c r="A878" i="25"/>
  <c r="J877" i="25"/>
  <c r="I877" i="25"/>
  <c r="H877" i="25"/>
  <c r="A877" i="25"/>
  <c r="J876" i="25"/>
  <c r="I876" i="25"/>
  <c r="H876" i="25"/>
  <c r="A876" i="25"/>
  <c r="J875" i="25"/>
  <c r="I875" i="25"/>
  <c r="H875" i="25"/>
  <c r="A875" i="25"/>
  <c r="J874" i="25"/>
  <c r="I874" i="25"/>
  <c r="H874" i="25"/>
  <c r="A874" i="25"/>
  <c r="J873" i="25"/>
  <c r="I873" i="25"/>
  <c r="H873" i="25"/>
  <c r="A873" i="25"/>
  <c r="J872" i="25"/>
  <c r="I872" i="25"/>
  <c r="H872" i="25"/>
  <c r="A872" i="25"/>
  <c r="J871" i="25"/>
  <c r="I871" i="25"/>
  <c r="H871" i="25"/>
  <c r="A871" i="25"/>
  <c r="J870" i="25"/>
  <c r="I870" i="25"/>
  <c r="H870" i="25"/>
  <c r="A870" i="25"/>
  <c r="J869" i="25"/>
  <c r="I869" i="25"/>
  <c r="H869" i="25"/>
  <c r="A869" i="25"/>
  <c r="J868" i="25"/>
  <c r="I868" i="25"/>
  <c r="H868" i="25"/>
  <c r="A868" i="25"/>
  <c r="J867" i="25"/>
  <c r="I867" i="25"/>
  <c r="H867" i="25"/>
  <c r="A867" i="25"/>
  <c r="J866" i="25"/>
  <c r="I866" i="25"/>
  <c r="H866" i="25"/>
  <c r="A866" i="25"/>
  <c r="J865" i="25"/>
  <c r="I865" i="25"/>
  <c r="H865" i="25"/>
  <c r="A865" i="25"/>
  <c r="J864" i="25"/>
  <c r="I864" i="25"/>
  <c r="H864" i="25"/>
  <c r="A864" i="25"/>
  <c r="J863" i="25"/>
  <c r="I863" i="25"/>
  <c r="H863" i="25"/>
  <c r="A863" i="25"/>
  <c r="J862" i="25"/>
  <c r="I862" i="25"/>
  <c r="H862" i="25"/>
  <c r="A862" i="25"/>
  <c r="J861" i="25"/>
  <c r="I861" i="25"/>
  <c r="H861" i="25"/>
  <c r="A861" i="25"/>
  <c r="J860" i="25"/>
  <c r="I860" i="25"/>
  <c r="H860" i="25"/>
  <c r="A860" i="25"/>
  <c r="J859" i="25"/>
  <c r="I859" i="25"/>
  <c r="H859" i="25"/>
  <c r="A859" i="25"/>
  <c r="J858" i="25"/>
  <c r="I858" i="25"/>
  <c r="H858" i="25"/>
  <c r="A858" i="25"/>
  <c r="J857" i="25"/>
  <c r="I857" i="25"/>
  <c r="H857" i="25"/>
  <c r="A857" i="25"/>
  <c r="J856" i="25"/>
  <c r="I856" i="25"/>
  <c r="H856" i="25"/>
  <c r="A856" i="25"/>
  <c r="J855" i="25"/>
  <c r="I855" i="25"/>
  <c r="H855" i="25"/>
  <c r="A855" i="25"/>
  <c r="J854" i="25"/>
  <c r="I854" i="25"/>
  <c r="H854" i="25"/>
  <c r="A854" i="25"/>
  <c r="J853" i="25"/>
  <c r="I853" i="25"/>
  <c r="H853" i="25"/>
  <c r="A853" i="25"/>
  <c r="J852" i="25"/>
  <c r="I852" i="25"/>
  <c r="H852" i="25"/>
  <c r="A852" i="25"/>
  <c r="J851" i="25"/>
  <c r="I851" i="25"/>
  <c r="H851" i="25"/>
  <c r="A851" i="25"/>
  <c r="J850" i="25"/>
  <c r="I850" i="25"/>
  <c r="H850" i="25"/>
  <c r="A850" i="25"/>
  <c r="J849" i="25"/>
  <c r="I849" i="25"/>
  <c r="H849" i="25"/>
  <c r="A849" i="25"/>
  <c r="J848" i="25"/>
  <c r="I848" i="25"/>
  <c r="H848" i="25"/>
  <c r="A848" i="25"/>
  <c r="J847" i="25"/>
  <c r="I847" i="25"/>
  <c r="H847" i="25"/>
  <c r="A847" i="25"/>
  <c r="J846" i="25"/>
  <c r="I846" i="25"/>
  <c r="H846" i="25"/>
  <c r="A846" i="25"/>
  <c r="J845" i="25"/>
  <c r="I845" i="25"/>
  <c r="H845" i="25"/>
  <c r="A845" i="25"/>
  <c r="J844" i="25"/>
  <c r="I844" i="25"/>
  <c r="H844" i="25"/>
  <c r="A844" i="25"/>
  <c r="J843" i="25"/>
  <c r="I843" i="25"/>
  <c r="H843" i="25"/>
  <c r="A843" i="25"/>
  <c r="J842" i="25"/>
  <c r="I842" i="25"/>
  <c r="H842" i="25"/>
  <c r="A842" i="25"/>
  <c r="J841" i="25"/>
  <c r="I841" i="25"/>
  <c r="H841" i="25"/>
  <c r="A841" i="25"/>
  <c r="J840" i="25"/>
  <c r="I840" i="25"/>
  <c r="H840" i="25"/>
  <c r="A840" i="25"/>
  <c r="J839" i="25"/>
  <c r="I839" i="25"/>
  <c r="H839" i="25"/>
  <c r="A839" i="25"/>
  <c r="J838" i="25"/>
  <c r="I838" i="25"/>
  <c r="H838" i="25"/>
  <c r="A838" i="25"/>
  <c r="J837" i="25"/>
  <c r="I837" i="25"/>
  <c r="H837" i="25"/>
  <c r="A837" i="25"/>
  <c r="J836" i="25"/>
  <c r="I836" i="25"/>
  <c r="H836" i="25"/>
  <c r="A836" i="25"/>
  <c r="J835" i="25"/>
  <c r="I835" i="25"/>
  <c r="H835" i="25"/>
  <c r="A835" i="25"/>
  <c r="J834" i="25"/>
  <c r="I834" i="25"/>
  <c r="H834" i="25"/>
  <c r="A834" i="25"/>
  <c r="J833" i="25"/>
  <c r="I833" i="25"/>
  <c r="H833" i="25"/>
  <c r="A833" i="25"/>
  <c r="J832" i="25"/>
  <c r="I832" i="25"/>
  <c r="H832" i="25"/>
  <c r="A832" i="25"/>
  <c r="J831" i="25"/>
  <c r="I831" i="25"/>
  <c r="H831" i="25"/>
  <c r="A831" i="25"/>
  <c r="J830" i="25"/>
  <c r="I830" i="25"/>
  <c r="H830" i="25"/>
  <c r="A830" i="25"/>
  <c r="J829" i="25"/>
  <c r="I829" i="25"/>
  <c r="H829" i="25"/>
  <c r="A829" i="25"/>
  <c r="J828" i="25"/>
  <c r="I828" i="25"/>
  <c r="H828" i="25"/>
  <c r="A828" i="25"/>
  <c r="J827" i="25"/>
  <c r="I827" i="25"/>
  <c r="H827" i="25"/>
  <c r="A827" i="25"/>
  <c r="J826" i="25"/>
  <c r="I826" i="25"/>
  <c r="H826" i="25"/>
  <c r="A826" i="25"/>
  <c r="J825" i="25"/>
  <c r="I825" i="25"/>
  <c r="H825" i="25"/>
  <c r="A825" i="25"/>
  <c r="J824" i="25"/>
  <c r="I824" i="25"/>
  <c r="H824" i="25"/>
  <c r="A824" i="25"/>
  <c r="J823" i="25"/>
  <c r="I823" i="25"/>
  <c r="H823" i="25"/>
  <c r="A823" i="25"/>
  <c r="J822" i="25"/>
  <c r="I822" i="25"/>
  <c r="H822" i="25"/>
  <c r="A822" i="25"/>
  <c r="J821" i="25"/>
  <c r="I821" i="25"/>
  <c r="H821" i="25"/>
  <c r="A821" i="25"/>
  <c r="J820" i="25"/>
  <c r="I820" i="25"/>
  <c r="H820" i="25"/>
  <c r="A820" i="25"/>
  <c r="J819" i="25"/>
  <c r="I819" i="25"/>
  <c r="H819" i="25"/>
  <c r="A819" i="25"/>
  <c r="J818" i="25"/>
  <c r="I818" i="25"/>
  <c r="H818" i="25"/>
  <c r="A818" i="25"/>
  <c r="J817" i="25"/>
  <c r="I817" i="25"/>
  <c r="H817" i="25"/>
  <c r="A817" i="25"/>
  <c r="J816" i="25"/>
  <c r="I816" i="25"/>
  <c r="H816" i="25"/>
  <c r="A816" i="25"/>
  <c r="J815" i="25"/>
  <c r="I815" i="25"/>
  <c r="H815" i="25"/>
  <c r="A815" i="25"/>
  <c r="J814" i="25"/>
  <c r="I814" i="25"/>
  <c r="H814" i="25"/>
  <c r="A814" i="25"/>
  <c r="J813" i="25"/>
  <c r="I813" i="25"/>
  <c r="H813" i="25"/>
  <c r="A813" i="25"/>
  <c r="J812" i="25"/>
  <c r="I812" i="25"/>
  <c r="H812" i="25"/>
  <c r="A812" i="25"/>
  <c r="J811" i="25"/>
  <c r="I811" i="25"/>
  <c r="H811" i="25"/>
  <c r="A811" i="25"/>
  <c r="J810" i="25"/>
  <c r="I810" i="25"/>
  <c r="H810" i="25"/>
  <c r="A810" i="25"/>
  <c r="J809" i="25"/>
  <c r="I809" i="25"/>
  <c r="H809" i="25"/>
  <c r="A809" i="25"/>
  <c r="J808" i="25"/>
  <c r="I808" i="25"/>
  <c r="H808" i="25"/>
  <c r="A808" i="25"/>
  <c r="J807" i="25"/>
  <c r="I807" i="25"/>
  <c r="H807" i="25"/>
  <c r="A807" i="25"/>
  <c r="J806" i="25"/>
  <c r="I806" i="25"/>
  <c r="H806" i="25"/>
  <c r="A806" i="25"/>
  <c r="J805" i="25"/>
  <c r="I805" i="25"/>
  <c r="H805" i="25"/>
  <c r="A805" i="25"/>
  <c r="J804" i="25"/>
  <c r="I804" i="25"/>
  <c r="H804" i="25"/>
  <c r="A804" i="25"/>
  <c r="J803" i="25"/>
  <c r="I803" i="25"/>
  <c r="H803" i="25"/>
  <c r="A803" i="25"/>
  <c r="J802" i="25"/>
  <c r="I802" i="25"/>
  <c r="H802" i="25"/>
  <c r="A802" i="25"/>
  <c r="J801" i="25"/>
  <c r="I801" i="25"/>
  <c r="H801" i="25"/>
  <c r="A801" i="25"/>
  <c r="J800" i="25"/>
  <c r="I800" i="25"/>
  <c r="H800" i="25"/>
  <c r="A800" i="25"/>
  <c r="J799" i="25"/>
  <c r="I799" i="25"/>
  <c r="H799" i="25"/>
  <c r="A799" i="25"/>
  <c r="J798" i="25"/>
  <c r="I798" i="25"/>
  <c r="H798" i="25"/>
  <c r="A798" i="25"/>
  <c r="J797" i="25"/>
  <c r="I797" i="25"/>
  <c r="H797" i="25"/>
  <c r="A797" i="25"/>
  <c r="J796" i="25"/>
  <c r="I796" i="25"/>
  <c r="H796" i="25"/>
  <c r="A796" i="25"/>
  <c r="J795" i="25"/>
  <c r="I795" i="25"/>
  <c r="H795" i="25"/>
  <c r="A795" i="25"/>
  <c r="J794" i="25"/>
  <c r="I794" i="25"/>
  <c r="H794" i="25"/>
  <c r="A794" i="25"/>
  <c r="J793" i="25"/>
  <c r="I793" i="25"/>
  <c r="H793" i="25"/>
  <c r="A793" i="25"/>
  <c r="J792" i="25"/>
  <c r="I792" i="25"/>
  <c r="H792" i="25"/>
  <c r="A792" i="25"/>
  <c r="J791" i="25"/>
  <c r="I791" i="25"/>
  <c r="H791" i="25"/>
  <c r="A791" i="25"/>
  <c r="J790" i="25"/>
  <c r="I790" i="25"/>
  <c r="H790" i="25"/>
  <c r="A790" i="25"/>
  <c r="J789" i="25"/>
  <c r="I789" i="25"/>
  <c r="H789" i="25"/>
  <c r="A789" i="25"/>
  <c r="J788" i="25"/>
  <c r="I788" i="25"/>
  <c r="H788" i="25"/>
  <c r="A788" i="25"/>
  <c r="J787" i="25"/>
  <c r="I787" i="25"/>
  <c r="H787" i="25"/>
  <c r="A787" i="25"/>
  <c r="J786" i="25"/>
  <c r="I786" i="25"/>
  <c r="H786" i="25"/>
  <c r="A786" i="25"/>
  <c r="J785" i="25"/>
  <c r="I785" i="25"/>
  <c r="H785" i="25"/>
  <c r="A785" i="25"/>
  <c r="J784" i="25"/>
  <c r="I784" i="25"/>
  <c r="H784" i="25"/>
  <c r="A784" i="25"/>
  <c r="J783" i="25"/>
  <c r="I783" i="25"/>
  <c r="H783" i="25"/>
  <c r="A783" i="25"/>
  <c r="J782" i="25"/>
  <c r="I782" i="25"/>
  <c r="H782" i="25"/>
  <c r="A782" i="25"/>
  <c r="J781" i="25"/>
  <c r="I781" i="25"/>
  <c r="H781" i="25"/>
  <c r="A781" i="25"/>
  <c r="J780" i="25"/>
  <c r="I780" i="25"/>
  <c r="H780" i="25"/>
  <c r="A780" i="25"/>
  <c r="J779" i="25"/>
  <c r="I779" i="25"/>
  <c r="H779" i="25"/>
  <c r="A779" i="25"/>
  <c r="J778" i="25"/>
  <c r="I778" i="25"/>
  <c r="H778" i="25"/>
  <c r="A778" i="25"/>
  <c r="J777" i="25"/>
  <c r="I777" i="25"/>
  <c r="H777" i="25"/>
  <c r="A777" i="25"/>
  <c r="J776" i="25"/>
  <c r="I776" i="25"/>
  <c r="H776" i="25"/>
  <c r="A776" i="25"/>
  <c r="J775" i="25"/>
  <c r="I775" i="25"/>
  <c r="H775" i="25"/>
  <c r="A775" i="25"/>
  <c r="J774" i="25"/>
  <c r="I774" i="25"/>
  <c r="H774" i="25"/>
  <c r="A774" i="25"/>
  <c r="J773" i="25"/>
  <c r="I773" i="25"/>
  <c r="H773" i="25"/>
  <c r="A773" i="25"/>
  <c r="J772" i="25"/>
  <c r="I772" i="25"/>
  <c r="H772" i="25"/>
  <c r="A772" i="25"/>
  <c r="J771" i="25"/>
  <c r="I771" i="25"/>
  <c r="H771" i="25"/>
  <c r="A771" i="25"/>
  <c r="J770" i="25"/>
  <c r="I770" i="25"/>
  <c r="H770" i="25"/>
  <c r="A770" i="25"/>
  <c r="J769" i="25"/>
  <c r="I769" i="25"/>
  <c r="H769" i="25"/>
  <c r="A769" i="25"/>
  <c r="J768" i="25"/>
  <c r="I768" i="25"/>
  <c r="H768" i="25"/>
  <c r="A768" i="25"/>
  <c r="J767" i="25"/>
  <c r="I767" i="25"/>
  <c r="H767" i="25"/>
  <c r="A767" i="25"/>
  <c r="J766" i="25"/>
  <c r="I766" i="25"/>
  <c r="H766" i="25"/>
  <c r="A766" i="25"/>
  <c r="J765" i="25"/>
  <c r="I765" i="25"/>
  <c r="H765" i="25"/>
  <c r="A765" i="25"/>
  <c r="J764" i="25"/>
  <c r="I764" i="25"/>
  <c r="H764" i="25"/>
  <c r="A764" i="25"/>
  <c r="J763" i="25"/>
  <c r="I763" i="25"/>
  <c r="H763" i="25"/>
  <c r="A763" i="25"/>
  <c r="J762" i="25"/>
  <c r="I762" i="25"/>
  <c r="H762" i="25"/>
  <c r="A762" i="25"/>
  <c r="J761" i="25"/>
  <c r="I761" i="25"/>
  <c r="H761" i="25"/>
  <c r="A761" i="25"/>
  <c r="J760" i="25"/>
  <c r="I760" i="25"/>
  <c r="H760" i="25"/>
  <c r="A760" i="25"/>
  <c r="J759" i="25"/>
  <c r="I759" i="25"/>
  <c r="H759" i="25"/>
  <c r="A759" i="25"/>
  <c r="J758" i="25"/>
  <c r="I758" i="25"/>
  <c r="H758" i="25"/>
  <c r="A758" i="25"/>
  <c r="J757" i="25"/>
  <c r="I757" i="25"/>
  <c r="H757" i="25"/>
  <c r="A757" i="25"/>
  <c r="J756" i="25"/>
  <c r="I756" i="25"/>
  <c r="H756" i="25"/>
  <c r="A756" i="25"/>
  <c r="J755" i="25"/>
  <c r="I755" i="25"/>
  <c r="H755" i="25"/>
  <c r="A755" i="25"/>
  <c r="J754" i="25"/>
  <c r="I754" i="25"/>
  <c r="H754" i="25"/>
  <c r="A754" i="25"/>
  <c r="J753" i="25"/>
  <c r="I753" i="25"/>
  <c r="H753" i="25"/>
  <c r="A753" i="25"/>
  <c r="J752" i="25"/>
  <c r="I752" i="25"/>
  <c r="H752" i="25"/>
  <c r="A752" i="25"/>
  <c r="J751" i="25"/>
  <c r="I751" i="25"/>
  <c r="H751" i="25"/>
  <c r="A751" i="25"/>
  <c r="J750" i="25"/>
  <c r="I750" i="25"/>
  <c r="H750" i="25"/>
  <c r="A750" i="25"/>
  <c r="J749" i="25"/>
  <c r="I749" i="25"/>
  <c r="H749" i="25"/>
  <c r="A749" i="25"/>
  <c r="J748" i="25"/>
  <c r="I748" i="25"/>
  <c r="H748" i="25"/>
  <c r="A748" i="25"/>
  <c r="J747" i="25"/>
  <c r="I747" i="25"/>
  <c r="H747" i="25"/>
  <c r="A747" i="25"/>
  <c r="J746" i="25"/>
  <c r="I746" i="25"/>
  <c r="H746" i="25"/>
  <c r="A746" i="25"/>
  <c r="J745" i="25"/>
  <c r="I745" i="25"/>
  <c r="H745" i="25"/>
  <c r="A745" i="25"/>
  <c r="J744" i="25"/>
  <c r="I744" i="25"/>
  <c r="H744" i="25"/>
  <c r="A744" i="25"/>
  <c r="J743" i="25"/>
  <c r="I743" i="25"/>
  <c r="H743" i="25"/>
  <c r="A743" i="25"/>
  <c r="J742" i="25"/>
  <c r="I742" i="25"/>
  <c r="H742" i="25"/>
  <c r="A742" i="25"/>
  <c r="J741" i="25"/>
  <c r="I741" i="25"/>
  <c r="H741" i="25"/>
  <c r="A741" i="25"/>
  <c r="J740" i="25"/>
  <c r="I740" i="25"/>
  <c r="H740" i="25"/>
  <c r="A740" i="25"/>
  <c r="J739" i="25"/>
  <c r="I739" i="25"/>
  <c r="H739" i="25"/>
  <c r="A739" i="25"/>
  <c r="J738" i="25"/>
  <c r="I738" i="25"/>
  <c r="H738" i="25"/>
  <c r="A738" i="25"/>
  <c r="J737" i="25"/>
  <c r="I737" i="25"/>
  <c r="H737" i="25"/>
  <c r="A737" i="25"/>
  <c r="J736" i="25"/>
  <c r="I736" i="25"/>
  <c r="H736" i="25"/>
  <c r="A736" i="25"/>
  <c r="J735" i="25"/>
  <c r="I735" i="25"/>
  <c r="H735" i="25"/>
  <c r="A735" i="25"/>
  <c r="J734" i="25"/>
  <c r="I734" i="25"/>
  <c r="H734" i="25"/>
  <c r="A734" i="25"/>
  <c r="J733" i="25"/>
  <c r="I733" i="25"/>
  <c r="H733" i="25"/>
  <c r="A733" i="25"/>
  <c r="J732" i="25"/>
  <c r="I732" i="25"/>
  <c r="H732" i="25"/>
  <c r="A732" i="25"/>
  <c r="J731" i="25"/>
  <c r="I731" i="25"/>
  <c r="H731" i="25"/>
  <c r="A731" i="25"/>
  <c r="J730" i="25"/>
  <c r="I730" i="25"/>
  <c r="H730" i="25"/>
  <c r="A730" i="25"/>
  <c r="J729" i="25"/>
  <c r="I729" i="25"/>
  <c r="H729" i="25"/>
  <c r="A729" i="25"/>
  <c r="J728" i="25"/>
  <c r="I728" i="25"/>
  <c r="H728" i="25"/>
  <c r="A728" i="25"/>
  <c r="J727" i="25"/>
  <c r="I727" i="25"/>
  <c r="H727" i="25"/>
  <c r="A727" i="25"/>
  <c r="J726" i="25"/>
  <c r="I726" i="25"/>
  <c r="H726" i="25"/>
  <c r="A726" i="25"/>
  <c r="J725" i="25"/>
  <c r="I725" i="25"/>
  <c r="H725" i="25"/>
  <c r="A725" i="25"/>
  <c r="J724" i="25"/>
  <c r="I724" i="25"/>
  <c r="H724" i="25"/>
  <c r="A724" i="25"/>
  <c r="J723" i="25"/>
  <c r="I723" i="25"/>
  <c r="H723" i="25"/>
  <c r="A723" i="25"/>
  <c r="J722" i="25"/>
  <c r="I722" i="25"/>
  <c r="H722" i="25"/>
  <c r="A722" i="25"/>
  <c r="J721" i="25"/>
  <c r="I721" i="25"/>
  <c r="H721" i="25"/>
  <c r="A721" i="25"/>
  <c r="J720" i="25"/>
  <c r="I720" i="25"/>
  <c r="H720" i="25"/>
  <c r="A720" i="25"/>
  <c r="J719" i="25"/>
  <c r="I719" i="25"/>
  <c r="H719" i="25"/>
  <c r="A719" i="25"/>
  <c r="J718" i="25"/>
  <c r="I718" i="25"/>
  <c r="H718" i="25"/>
  <c r="A718" i="25"/>
  <c r="J717" i="25"/>
  <c r="I717" i="25"/>
  <c r="H717" i="25"/>
  <c r="A717" i="25"/>
  <c r="J716" i="25"/>
  <c r="I716" i="25"/>
  <c r="H716" i="25"/>
  <c r="A716" i="25"/>
  <c r="J715" i="25"/>
  <c r="I715" i="25"/>
  <c r="H715" i="25"/>
  <c r="A715" i="25"/>
  <c r="J714" i="25"/>
  <c r="I714" i="25"/>
  <c r="H714" i="25"/>
  <c r="A714" i="25"/>
  <c r="J713" i="25"/>
  <c r="I713" i="25"/>
  <c r="H713" i="25"/>
  <c r="A713" i="25"/>
  <c r="J712" i="25"/>
  <c r="I712" i="25"/>
  <c r="H712" i="25"/>
  <c r="A712" i="25"/>
  <c r="J711" i="25"/>
  <c r="I711" i="25"/>
  <c r="H711" i="25"/>
  <c r="A711" i="25"/>
  <c r="J710" i="25"/>
  <c r="I710" i="25"/>
  <c r="H710" i="25"/>
  <c r="A710" i="25"/>
  <c r="J709" i="25"/>
  <c r="I709" i="25"/>
  <c r="H709" i="25"/>
  <c r="A709" i="25"/>
  <c r="J708" i="25"/>
  <c r="I708" i="25"/>
  <c r="H708" i="25"/>
  <c r="A708" i="25"/>
  <c r="J707" i="25"/>
  <c r="I707" i="25"/>
  <c r="H707" i="25"/>
  <c r="A707" i="25"/>
  <c r="J706" i="25"/>
  <c r="I706" i="25"/>
  <c r="H706" i="25"/>
  <c r="A706" i="25"/>
  <c r="J705" i="25"/>
  <c r="I705" i="25"/>
  <c r="H705" i="25"/>
  <c r="A705" i="25"/>
  <c r="J704" i="25"/>
  <c r="I704" i="25"/>
  <c r="H704" i="25"/>
  <c r="A704" i="25"/>
  <c r="J703" i="25"/>
  <c r="I703" i="25"/>
  <c r="H703" i="25"/>
  <c r="A703" i="25"/>
  <c r="J702" i="25"/>
  <c r="I702" i="25"/>
  <c r="H702" i="25"/>
  <c r="A702" i="25"/>
  <c r="J701" i="25"/>
  <c r="I701" i="25"/>
  <c r="H701" i="25"/>
  <c r="A701" i="25"/>
  <c r="J700" i="25"/>
  <c r="I700" i="25"/>
  <c r="H700" i="25"/>
  <c r="A700" i="25"/>
  <c r="J699" i="25"/>
  <c r="I699" i="25"/>
  <c r="H699" i="25"/>
  <c r="A699" i="25"/>
  <c r="J698" i="25"/>
  <c r="I698" i="25"/>
  <c r="H698" i="25"/>
  <c r="A698" i="25"/>
  <c r="J697" i="25"/>
  <c r="I697" i="25"/>
  <c r="H697" i="25"/>
  <c r="A697" i="25"/>
  <c r="J696" i="25"/>
  <c r="I696" i="25"/>
  <c r="H696" i="25"/>
  <c r="A696" i="25"/>
  <c r="J695" i="25"/>
  <c r="I695" i="25"/>
  <c r="H695" i="25"/>
  <c r="A695" i="25"/>
  <c r="J694" i="25"/>
  <c r="I694" i="25"/>
  <c r="H694" i="25"/>
  <c r="A694" i="25"/>
  <c r="J693" i="25"/>
  <c r="I693" i="25"/>
  <c r="H693" i="25"/>
  <c r="A693" i="25"/>
  <c r="J692" i="25"/>
  <c r="I692" i="25"/>
  <c r="H692" i="25"/>
  <c r="A692" i="25"/>
  <c r="J691" i="25"/>
  <c r="I691" i="25"/>
  <c r="H691" i="25"/>
  <c r="A691" i="25"/>
  <c r="J690" i="25"/>
  <c r="I690" i="25"/>
  <c r="H690" i="25"/>
  <c r="A690" i="25"/>
  <c r="J689" i="25"/>
  <c r="I689" i="25"/>
  <c r="H689" i="25"/>
  <c r="A689" i="25"/>
  <c r="J688" i="25"/>
  <c r="I688" i="25"/>
  <c r="H688" i="25"/>
  <c r="A688" i="25"/>
  <c r="J687" i="25"/>
  <c r="I687" i="25"/>
  <c r="H687" i="25"/>
  <c r="A687" i="25"/>
  <c r="J686" i="25"/>
  <c r="I686" i="25"/>
  <c r="H686" i="25"/>
  <c r="A686" i="25"/>
  <c r="J685" i="25"/>
  <c r="I685" i="25"/>
  <c r="H685" i="25"/>
  <c r="A685" i="25"/>
  <c r="J684" i="25"/>
  <c r="I684" i="25"/>
  <c r="H684" i="25"/>
  <c r="A684" i="25"/>
  <c r="J683" i="25"/>
  <c r="I683" i="25"/>
  <c r="H683" i="25"/>
  <c r="A683" i="25"/>
  <c r="J682" i="25"/>
  <c r="I682" i="25"/>
  <c r="H682" i="25"/>
  <c r="A682" i="25"/>
  <c r="J681" i="25"/>
  <c r="I681" i="25"/>
  <c r="H681" i="25"/>
  <c r="A681" i="25"/>
  <c r="J680" i="25"/>
  <c r="I680" i="25"/>
  <c r="H680" i="25"/>
  <c r="A680" i="25"/>
  <c r="J679" i="25"/>
  <c r="I679" i="25"/>
  <c r="H679" i="25"/>
  <c r="A679" i="25"/>
  <c r="J678" i="25"/>
  <c r="I678" i="25"/>
  <c r="H678" i="25"/>
  <c r="A678" i="25"/>
  <c r="J677" i="25"/>
  <c r="I677" i="25"/>
  <c r="H677" i="25"/>
  <c r="A677" i="25"/>
  <c r="J676" i="25"/>
  <c r="I676" i="25"/>
  <c r="H676" i="25"/>
  <c r="A676" i="25"/>
  <c r="J675" i="25"/>
  <c r="I675" i="25"/>
  <c r="H675" i="25"/>
  <c r="A675" i="25"/>
  <c r="J674" i="25"/>
  <c r="I674" i="25"/>
  <c r="H674" i="25"/>
  <c r="A674" i="25"/>
  <c r="J673" i="25"/>
  <c r="I673" i="25"/>
  <c r="H673" i="25"/>
  <c r="A673" i="25"/>
  <c r="J672" i="25"/>
  <c r="I672" i="25"/>
  <c r="H672" i="25"/>
  <c r="A672" i="25"/>
  <c r="J671" i="25"/>
  <c r="I671" i="25"/>
  <c r="H671" i="25"/>
  <c r="A671" i="25"/>
  <c r="J670" i="25"/>
  <c r="I670" i="25"/>
  <c r="H670" i="25"/>
  <c r="A670" i="25"/>
  <c r="J669" i="25"/>
  <c r="I669" i="25"/>
  <c r="H669" i="25"/>
  <c r="A669" i="25"/>
  <c r="J668" i="25"/>
  <c r="I668" i="25"/>
  <c r="H668" i="25"/>
  <c r="A668" i="25"/>
  <c r="J667" i="25"/>
  <c r="I667" i="25"/>
  <c r="H667" i="25"/>
  <c r="A667" i="25"/>
  <c r="J666" i="25"/>
  <c r="I666" i="25"/>
  <c r="H666" i="25"/>
  <c r="A666" i="25"/>
  <c r="J665" i="25"/>
  <c r="I665" i="25"/>
  <c r="H665" i="25"/>
  <c r="A665" i="25"/>
  <c r="J664" i="25"/>
  <c r="I664" i="25"/>
  <c r="H664" i="25"/>
  <c r="A664" i="25"/>
  <c r="J663" i="25"/>
  <c r="I663" i="25"/>
  <c r="H663" i="25"/>
  <c r="A663" i="25"/>
  <c r="J662" i="25"/>
  <c r="I662" i="25"/>
  <c r="H662" i="25"/>
  <c r="A662" i="25"/>
  <c r="J661" i="25"/>
  <c r="I661" i="25"/>
  <c r="H661" i="25"/>
  <c r="A661" i="25"/>
  <c r="J660" i="25"/>
  <c r="I660" i="25"/>
  <c r="H660" i="25"/>
  <c r="A660" i="25"/>
  <c r="J659" i="25"/>
  <c r="I659" i="25"/>
  <c r="H659" i="25"/>
  <c r="A659" i="25"/>
  <c r="J658" i="25"/>
  <c r="I658" i="25"/>
  <c r="H658" i="25"/>
  <c r="A658" i="25"/>
  <c r="J657" i="25"/>
  <c r="I657" i="25"/>
  <c r="H657" i="25"/>
  <c r="A657" i="25"/>
  <c r="J656" i="25"/>
  <c r="I656" i="25"/>
  <c r="H656" i="25"/>
  <c r="A656" i="25"/>
  <c r="J655" i="25"/>
  <c r="I655" i="25"/>
  <c r="H655" i="25"/>
  <c r="A655" i="25"/>
  <c r="J654" i="25"/>
  <c r="I654" i="25"/>
  <c r="H654" i="25"/>
  <c r="A654" i="25"/>
  <c r="J653" i="25"/>
  <c r="I653" i="25"/>
  <c r="H653" i="25"/>
  <c r="A653" i="25"/>
  <c r="J652" i="25"/>
  <c r="I652" i="25"/>
  <c r="H652" i="25"/>
  <c r="A652" i="25"/>
  <c r="J651" i="25"/>
  <c r="I651" i="25"/>
  <c r="H651" i="25"/>
  <c r="A651" i="25"/>
  <c r="J650" i="25"/>
  <c r="I650" i="25"/>
  <c r="H650" i="25"/>
  <c r="A650" i="25"/>
  <c r="J649" i="25"/>
  <c r="I649" i="25"/>
  <c r="H649" i="25"/>
  <c r="A649" i="25"/>
  <c r="J648" i="25"/>
  <c r="I648" i="25"/>
  <c r="H648" i="25"/>
  <c r="A648" i="25"/>
  <c r="J647" i="25"/>
  <c r="I647" i="25"/>
  <c r="H647" i="25"/>
  <c r="A647" i="25"/>
  <c r="J646" i="25"/>
  <c r="I646" i="25"/>
  <c r="H646" i="25"/>
  <c r="A646" i="25"/>
  <c r="J645" i="25"/>
  <c r="I645" i="25"/>
  <c r="H645" i="25"/>
  <c r="A645" i="25"/>
  <c r="J644" i="25"/>
  <c r="I644" i="25"/>
  <c r="H644" i="25"/>
  <c r="A644" i="25"/>
  <c r="J643" i="25"/>
  <c r="I643" i="25"/>
  <c r="H643" i="25"/>
  <c r="A643" i="25"/>
  <c r="J642" i="25"/>
  <c r="I642" i="25"/>
  <c r="H642" i="25"/>
  <c r="A642" i="25"/>
  <c r="J641" i="25"/>
  <c r="I641" i="25"/>
  <c r="H641" i="25"/>
  <c r="A641" i="25"/>
  <c r="J640" i="25"/>
  <c r="I640" i="25"/>
  <c r="H640" i="25"/>
  <c r="A640" i="25"/>
  <c r="J639" i="25"/>
  <c r="I639" i="25"/>
  <c r="H639" i="25"/>
  <c r="A639" i="25"/>
  <c r="J638" i="25"/>
  <c r="I638" i="25"/>
  <c r="H638" i="25"/>
  <c r="A638" i="25"/>
  <c r="J637" i="25"/>
  <c r="I637" i="25"/>
  <c r="H637" i="25"/>
  <c r="A637" i="25"/>
  <c r="J636" i="25"/>
  <c r="I636" i="25"/>
  <c r="H636" i="25"/>
  <c r="A636" i="25"/>
  <c r="J635" i="25"/>
  <c r="I635" i="25"/>
  <c r="H635" i="25"/>
  <c r="A635" i="25"/>
  <c r="J634" i="25"/>
  <c r="I634" i="25"/>
  <c r="H634" i="25"/>
  <c r="A634" i="25"/>
  <c r="J633" i="25"/>
  <c r="I633" i="25"/>
  <c r="H633" i="25"/>
  <c r="A633" i="25"/>
  <c r="J632" i="25"/>
  <c r="I632" i="25"/>
  <c r="H632" i="25"/>
  <c r="A632" i="25"/>
  <c r="J631" i="25"/>
  <c r="I631" i="25"/>
  <c r="H631" i="25"/>
  <c r="A631" i="25"/>
  <c r="J630" i="25"/>
  <c r="I630" i="25"/>
  <c r="H630" i="25"/>
  <c r="A630" i="25"/>
  <c r="J629" i="25"/>
  <c r="I629" i="25"/>
  <c r="H629" i="25"/>
  <c r="A629" i="25"/>
  <c r="J628" i="25"/>
  <c r="I628" i="25"/>
  <c r="H628" i="25"/>
  <c r="A628" i="25"/>
  <c r="J627" i="25"/>
  <c r="I627" i="25"/>
  <c r="H627" i="25"/>
  <c r="A627" i="25"/>
  <c r="J626" i="25"/>
  <c r="I626" i="25"/>
  <c r="H626" i="25"/>
  <c r="A626" i="25"/>
  <c r="J625" i="25"/>
  <c r="I625" i="25"/>
  <c r="H625" i="25"/>
  <c r="A625" i="25"/>
  <c r="J624" i="25"/>
  <c r="I624" i="25"/>
  <c r="H624" i="25"/>
  <c r="A624" i="25"/>
  <c r="J623" i="25"/>
  <c r="I623" i="25"/>
  <c r="H623" i="25"/>
  <c r="A623" i="25"/>
  <c r="J622" i="25"/>
  <c r="I622" i="25"/>
  <c r="H622" i="25"/>
  <c r="A622" i="25"/>
  <c r="J621" i="25"/>
  <c r="I621" i="25"/>
  <c r="H621" i="25"/>
  <c r="A621" i="25"/>
  <c r="J620" i="25"/>
  <c r="I620" i="25"/>
  <c r="H620" i="25"/>
  <c r="A620" i="25"/>
  <c r="J619" i="25"/>
  <c r="I619" i="25"/>
  <c r="H619" i="25"/>
  <c r="A619" i="25"/>
  <c r="J618" i="25"/>
  <c r="I618" i="25"/>
  <c r="H618" i="25"/>
  <c r="A618" i="25"/>
  <c r="J617" i="25"/>
  <c r="I617" i="25"/>
  <c r="H617" i="25"/>
  <c r="A617" i="25"/>
  <c r="J616" i="25"/>
  <c r="I616" i="25"/>
  <c r="H616" i="25"/>
  <c r="A616" i="25"/>
  <c r="J615" i="25"/>
  <c r="I615" i="25"/>
  <c r="H615" i="25"/>
  <c r="A615" i="25"/>
  <c r="J614" i="25"/>
  <c r="I614" i="25"/>
  <c r="H614" i="25"/>
  <c r="A614" i="25"/>
  <c r="J613" i="25"/>
  <c r="I613" i="25"/>
  <c r="H613" i="25"/>
  <c r="A613" i="25"/>
  <c r="J612" i="25"/>
  <c r="I612" i="25"/>
  <c r="H612" i="25"/>
  <c r="A612" i="25"/>
  <c r="J611" i="25"/>
  <c r="I611" i="25"/>
  <c r="H611" i="25"/>
  <c r="A611" i="25"/>
  <c r="J610" i="25"/>
  <c r="I610" i="25"/>
  <c r="H610" i="25"/>
  <c r="A610" i="25"/>
  <c r="J609" i="25"/>
  <c r="I609" i="25"/>
  <c r="H609" i="25"/>
  <c r="A609" i="25"/>
  <c r="J608" i="25"/>
  <c r="I608" i="25"/>
  <c r="H608" i="25"/>
  <c r="A608" i="25"/>
  <c r="J607" i="25"/>
  <c r="I607" i="25"/>
  <c r="H607" i="25"/>
  <c r="A607" i="25"/>
  <c r="J606" i="25"/>
  <c r="I606" i="25"/>
  <c r="H606" i="25"/>
  <c r="A606" i="25"/>
  <c r="J605" i="25"/>
  <c r="I605" i="25"/>
  <c r="H605" i="25"/>
  <c r="A605" i="25"/>
  <c r="J604" i="25"/>
  <c r="I604" i="25"/>
  <c r="H604" i="25"/>
  <c r="A604" i="25"/>
  <c r="J603" i="25"/>
  <c r="I603" i="25"/>
  <c r="H603" i="25"/>
  <c r="A603" i="25"/>
  <c r="J602" i="25"/>
  <c r="I602" i="25"/>
  <c r="H602" i="25"/>
  <c r="A602" i="25"/>
  <c r="J601" i="25"/>
  <c r="I601" i="25"/>
  <c r="H601" i="25"/>
  <c r="A601" i="25"/>
  <c r="J600" i="25"/>
  <c r="I600" i="25"/>
  <c r="H600" i="25"/>
  <c r="A600" i="25"/>
  <c r="J599" i="25"/>
  <c r="I599" i="25"/>
  <c r="H599" i="25"/>
  <c r="A599" i="25"/>
  <c r="J598" i="25"/>
  <c r="I598" i="25"/>
  <c r="H598" i="25"/>
  <c r="A598" i="25"/>
  <c r="J597" i="25"/>
  <c r="I597" i="25"/>
  <c r="H597" i="25"/>
  <c r="A597" i="25"/>
  <c r="J596" i="25"/>
  <c r="I596" i="25"/>
  <c r="H596" i="25"/>
  <c r="A596" i="25"/>
  <c r="J595" i="25"/>
  <c r="I595" i="25"/>
  <c r="H595" i="25"/>
  <c r="A595" i="25"/>
  <c r="J594" i="25"/>
  <c r="I594" i="25"/>
  <c r="H594" i="25"/>
  <c r="A594" i="25"/>
  <c r="J593" i="25"/>
  <c r="I593" i="25"/>
  <c r="H593" i="25"/>
  <c r="A593" i="25"/>
  <c r="J592" i="25"/>
  <c r="I592" i="25"/>
  <c r="H592" i="25"/>
  <c r="A592" i="25"/>
  <c r="J591" i="25"/>
  <c r="I591" i="25"/>
  <c r="H591" i="25"/>
  <c r="A591" i="25"/>
  <c r="J590" i="25"/>
  <c r="I590" i="25"/>
  <c r="H590" i="25"/>
  <c r="A590" i="25"/>
  <c r="J589" i="25"/>
  <c r="I589" i="25"/>
  <c r="H589" i="25"/>
  <c r="A589" i="25"/>
  <c r="J588" i="25"/>
  <c r="I588" i="25"/>
  <c r="H588" i="25"/>
  <c r="A588" i="25"/>
  <c r="J587" i="25"/>
  <c r="I587" i="25"/>
  <c r="H587" i="25"/>
  <c r="A587" i="25"/>
  <c r="J586" i="25"/>
  <c r="I586" i="25"/>
  <c r="H586" i="25"/>
  <c r="A586" i="25"/>
  <c r="J585" i="25"/>
  <c r="I585" i="25"/>
  <c r="H585" i="25"/>
  <c r="A585" i="25"/>
  <c r="J584" i="25"/>
  <c r="I584" i="25"/>
  <c r="H584" i="25"/>
  <c r="A584" i="25"/>
  <c r="J583" i="25"/>
  <c r="I583" i="25"/>
  <c r="H583" i="25"/>
  <c r="A583" i="25"/>
  <c r="J582" i="25"/>
  <c r="I582" i="25"/>
  <c r="H582" i="25"/>
  <c r="A582" i="25"/>
  <c r="J581" i="25"/>
  <c r="I581" i="25"/>
  <c r="H581" i="25"/>
  <c r="A581" i="25"/>
  <c r="J580" i="25"/>
  <c r="I580" i="25"/>
  <c r="H580" i="25"/>
  <c r="A580" i="25"/>
  <c r="J579" i="25"/>
  <c r="I579" i="25"/>
  <c r="H579" i="25"/>
  <c r="A579" i="25"/>
  <c r="J578" i="25"/>
  <c r="I578" i="25"/>
  <c r="H578" i="25"/>
  <c r="A578" i="25"/>
  <c r="J577" i="25"/>
  <c r="I577" i="25"/>
  <c r="H577" i="25"/>
  <c r="A577" i="25"/>
  <c r="J576" i="25"/>
  <c r="I576" i="25"/>
  <c r="H576" i="25"/>
  <c r="A576" i="25"/>
  <c r="J575" i="25"/>
  <c r="I575" i="25"/>
  <c r="H575" i="25"/>
  <c r="A575" i="25"/>
  <c r="J574" i="25"/>
  <c r="I574" i="25"/>
  <c r="H574" i="25"/>
  <c r="A574" i="25"/>
  <c r="J573" i="25"/>
  <c r="I573" i="25"/>
  <c r="H573" i="25"/>
  <c r="A573" i="25"/>
  <c r="J572" i="25"/>
  <c r="I572" i="25"/>
  <c r="H572" i="25"/>
  <c r="A572" i="25"/>
  <c r="J571" i="25"/>
  <c r="I571" i="25"/>
  <c r="H571" i="25"/>
  <c r="A571" i="25"/>
  <c r="J570" i="25"/>
  <c r="I570" i="25"/>
  <c r="H570" i="25"/>
  <c r="A570" i="25"/>
  <c r="J569" i="25"/>
  <c r="I569" i="25"/>
  <c r="H569" i="25"/>
  <c r="A569" i="25"/>
  <c r="J568" i="25"/>
  <c r="I568" i="25"/>
  <c r="H568" i="25"/>
  <c r="A568" i="25"/>
  <c r="J567" i="25"/>
  <c r="I567" i="25"/>
  <c r="H567" i="25"/>
  <c r="A567" i="25"/>
  <c r="J566" i="25"/>
  <c r="I566" i="25"/>
  <c r="H566" i="25"/>
  <c r="A566" i="25"/>
  <c r="J565" i="25"/>
  <c r="I565" i="25"/>
  <c r="H565" i="25"/>
  <c r="A565" i="25"/>
  <c r="J564" i="25"/>
  <c r="I564" i="25"/>
  <c r="H564" i="25"/>
  <c r="A564" i="25"/>
  <c r="J563" i="25"/>
  <c r="I563" i="25"/>
  <c r="H563" i="25"/>
  <c r="A563" i="25"/>
  <c r="J562" i="25"/>
  <c r="I562" i="25"/>
  <c r="H562" i="25"/>
  <c r="A562" i="25"/>
  <c r="J561" i="25"/>
  <c r="I561" i="25"/>
  <c r="H561" i="25"/>
  <c r="A561" i="25"/>
  <c r="J560" i="25"/>
  <c r="I560" i="25"/>
  <c r="H560" i="25"/>
  <c r="A560" i="25"/>
  <c r="J559" i="25"/>
  <c r="I559" i="25"/>
  <c r="H559" i="25"/>
  <c r="A559" i="25"/>
  <c r="J558" i="25"/>
  <c r="I558" i="25"/>
  <c r="H558" i="25"/>
  <c r="A558" i="25"/>
  <c r="J557" i="25"/>
  <c r="I557" i="25"/>
  <c r="H557" i="25"/>
  <c r="A557" i="25"/>
  <c r="J556" i="25"/>
  <c r="I556" i="25"/>
  <c r="H556" i="25"/>
  <c r="A556" i="25"/>
  <c r="J555" i="25"/>
  <c r="I555" i="25"/>
  <c r="H555" i="25"/>
  <c r="A555" i="25"/>
  <c r="J554" i="25"/>
  <c r="I554" i="25"/>
  <c r="H554" i="25"/>
  <c r="A554" i="25"/>
  <c r="J553" i="25"/>
  <c r="I553" i="25"/>
  <c r="H553" i="25"/>
  <c r="A553" i="25"/>
  <c r="J552" i="25"/>
  <c r="I552" i="25"/>
  <c r="H552" i="25"/>
  <c r="A552" i="25"/>
  <c r="J551" i="25"/>
  <c r="I551" i="25"/>
  <c r="H551" i="25"/>
  <c r="A551" i="25"/>
  <c r="J550" i="25"/>
  <c r="I550" i="25"/>
  <c r="H550" i="25"/>
  <c r="A550" i="25"/>
  <c r="J549" i="25"/>
  <c r="I549" i="25"/>
  <c r="H549" i="25"/>
  <c r="A549" i="25"/>
  <c r="J548" i="25"/>
  <c r="I548" i="25"/>
  <c r="H548" i="25"/>
  <c r="A548" i="25"/>
  <c r="J547" i="25"/>
  <c r="I547" i="25"/>
  <c r="H547" i="25"/>
  <c r="A547" i="25"/>
  <c r="J546" i="25"/>
  <c r="I546" i="25"/>
  <c r="H546" i="25"/>
  <c r="A546" i="25"/>
  <c r="J545" i="25"/>
  <c r="I545" i="25"/>
  <c r="H545" i="25"/>
  <c r="A545" i="25"/>
  <c r="J544" i="25"/>
  <c r="I544" i="25"/>
  <c r="H544" i="25"/>
  <c r="A544" i="25"/>
  <c r="J543" i="25"/>
  <c r="I543" i="25"/>
  <c r="H543" i="25"/>
  <c r="A543" i="25"/>
  <c r="J542" i="25"/>
  <c r="I542" i="25"/>
  <c r="H542" i="25"/>
  <c r="A542" i="25"/>
  <c r="J541" i="25"/>
  <c r="I541" i="25"/>
  <c r="H541" i="25"/>
  <c r="A541" i="25"/>
  <c r="J540" i="25"/>
  <c r="I540" i="25"/>
  <c r="H540" i="25"/>
  <c r="A540" i="25"/>
  <c r="J539" i="25"/>
  <c r="I539" i="25"/>
  <c r="H539" i="25"/>
  <c r="A539" i="25"/>
  <c r="J538" i="25"/>
  <c r="I538" i="25"/>
  <c r="H538" i="25"/>
  <c r="A538" i="25"/>
  <c r="J537" i="25"/>
  <c r="I537" i="25"/>
  <c r="H537" i="25"/>
  <c r="A537" i="25"/>
  <c r="J536" i="25"/>
  <c r="I536" i="25"/>
  <c r="H536" i="25"/>
  <c r="A536" i="25"/>
  <c r="J535" i="25"/>
  <c r="I535" i="25"/>
  <c r="H535" i="25"/>
  <c r="A535" i="25"/>
  <c r="J534" i="25"/>
  <c r="I534" i="25"/>
  <c r="H534" i="25"/>
  <c r="A534" i="25"/>
  <c r="J533" i="25"/>
  <c r="I533" i="25"/>
  <c r="H533" i="25"/>
  <c r="A533" i="25"/>
  <c r="J532" i="25"/>
  <c r="I532" i="25"/>
  <c r="H532" i="25"/>
  <c r="A532" i="25"/>
  <c r="J531" i="25"/>
  <c r="I531" i="25"/>
  <c r="H531" i="25"/>
  <c r="A531" i="25"/>
  <c r="J530" i="25"/>
  <c r="I530" i="25"/>
  <c r="H530" i="25"/>
  <c r="A530" i="25"/>
  <c r="J529" i="25"/>
  <c r="I529" i="25"/>
  <c r="H529" i="25"/>
  <c r="A529" i="25"/>
  <c r="J528" i="25"/>
  <c r="I528" i="25"/>
  <c r="H528" i="25"/>
  <c r="A528" i="25"/>
  <c r="J527" i="25"/>
  <c r="I527" i="25"/>
  <c r="H527" i="25"/>
  <c r="A527" i="25"/>
  <c r="J526" i="25"/>
  <c r="I526" i="25"/>
  <c r="H526" i="25"/>
  <c r="A526" i="25"/>
  <c r="J525" i="25"/>
  <c r="I525" i="25"/>
  <c r="H525" i="25"/>
  <c r="A525" i="25"/>
  <c r="J524" i="25"/>
  <c r="I524" i="25"/>
  <c r="H524" i="25"/>
  <c r="A524" i="25"/>
  <c r="J523" i="25"/>
  <c r="I523" i="25"/>
  <c r="H523" i="25"/>
  <c r="A523" i="25"/>
  <c r="J522" i="25"/>
  <c r="I522" i="25"/>
  <c r="H522" i="25"/>
  <c r="A522" i="25"/>
  <c r="J521" i="25"/>
  <c r="I521" i="25"/>
  <c r="H521" i="25"/>
  <c r="A521" i="25"/>
  <c r="J520" i="25"/>
  <c r="I520" i="25"/>
  <c r="H520" i="25"/>
  <c r="A520" i="25"/>
  <c r="J519" i="25"/>
  <c r="I519" i="25"/>
  <c r="H519" i="25"/>
  <c r="A519" i="25"/>
  <c r="J518" i="25"/>
  <c r="I518" i="25"/>
  <c r="H518" i="25"/>
  <c r="A518" i="25"/>
  <c r="J517" i="25"/>
  <c r="I517" i="25"/>
  <c r="H517" i="25"/>
  <c r="A517" i="25"/>
  <c r="J516" i="25"/>
  <c r="I516" i="25"/>
  <c r="H516" i="25"/>
  <c r="A516" i="25"/>
  <c r="J515" i="25"/>
  <c r="I515" i="25"/>
  <c r="H515" i="25"/>
  <c r="A515" i="25"/>
  <c r="J514" i="25"/>
  <c r="I514" i="25"/>
  <c r="H514" i="25"/>
  <c r="A514" i="25"/>
  <c r="J513" i="25"/>
  <c r="I513" i="25"/>
  <c r="H513" i="25"/>
  <c r="A513" i="25"/>
  <c r="J512" i="25"/>
  <c r="I512" i="25"/>
  <c r="H512" i="25"/>
  <c r="A512" i="25"/>
  <c r="J511" i="25"/>
  <c r="I511" i="25"/>
  <c r="H511" i="25"/>
  <c r="A511" i="25"/>
  <c r="J510" i="25"/>
  <c r="I510" i="25"/>
  <c r="H510" i="25"/>
  <c r="A510" i="25"/>
  <c r="J509" i="25"/>
  <c r="I509" i="25"/>
  <c r="H509" i="25"/>
  <c r="A509" i="25"/>
  <c r="J508" i="25"/>
  <c r="I508" i="25"/>
  <c r="H508" i="25"/>
  <c r="A508" i="25"/>
  <c r="J507" i="25"/>
  <c r="I507" i="25"/>
  <c r="H507" i="25"/>
  <c r="A507" i="25"/>
  <c r="J506" i="25"/>
  <c r="I506" i="25"/>
  <c r="H506" i="25"/>
  <c r="A506" i="25"/>
  <c r="J505" i="25"/>
  <c r="I505" i="25"/>
  <c r="H505" i="25"/>
  <c r="A505" i="25"/>
  <c r="J504" i="25"/>
  <c r="I504" i="25"/>
  <c r="H504" i="25"/>
  <c r="A504" i="25"/>
  <c r="J503" i="25"/>
  <c r="I503" i="25"/>
  <c r="H503" i="25"/>
  <c r="A503" i="25"/>
  <c r="J502" i="25"/>
  <c r="I502" i="25"/>
  <c r="H502" i="25"/>
  <c r="A502" i="25"/>
  <c r="J501" i="25"/>
  <c r="I501" i="25"/>
  <c r="H501" i="25"/>
  <c r="A501" i="25"/>
  <c r="J500" i="25"/>
  <c r="I500" i="25"/>
  <c r="H500" i="25"/>
  <c r="A500" i="25"/>
  <c r="J499" i="25"/>
  <c r="I499" i="25"/>
  <c r="H499" i="25"/>
  <c r="A499" i="25"/>
  <c r="J498" i="25"/>
  <c r="I498" i="25"/>
  <c r="H498" i="25"/>
  <c r="A498" i="25"/>
  <c r="J497" i="25"/>
  <c r="I497" i="25"/>
  <c r="H497" i="25"/>
  <c r="A497" i="25"/>
  <c r="J496" i="25"/>
  <c r="I496" i="25"/>
  <c r="H496" i="25"/>
  <c r="A496" i="25"/>
  <c r="J495" i="25"/>
  <c r="I495" i="25"/>
  <c r="H495" i="25"/>
  <c r="A495" i="25"/>
  <c r="J494" i="25"/>
  <c r="I494" i="25"/>
  <c r="H494" i="25"/>
  <c r="A494" i="25"/>
  <c r="J493" i="25"/>
  <c r="I493" i="25"/>
  <c r="H493" i="25"/>
  <c r="A493" i="25"/>
  <c r="J492" i="25"/>
  <c r="I492" i="25"/>
  <c r="H492" i="25"/>
  <c r="A492" i="25"/>
  <c r="J491" i="25"/>
  <c r="I491" i="25"/>
  <c r="H491" i="25"/>
  <c r="A491" i="25"/>
  <c r="J490" i="25"/>
  <c r="I490" i="25"/>
  <c r="H490" i="25"/>
  <c r="A490" i="25"/>
  <c r="J489" i="25"/>
  <c r="I489" i="25"/>
  <c r="H489" i="25"/>
  <c r="A489" i="25"/>
  <c r="J488" i="25"/>
  <c r="I488" i="25"/>
  <c r="H488" i="25"/>
  <c r="A488" i="25"/>
  <c r="J487" i="25"/>
  <c r="I487" i="25"/>
  <c r="H487" i="25"/>
  <c r="A487" i="25"/>
  <c r="J486" i="25"/>
  <c r="I486" i="25"/>
  <c r="H486" i="25"/>
  <c r="A486" i="25"/>
  <c r="J485" i="25"/>
  <c r="I485" i="25"/>
  <c r="H485" i="25"/>
  <c r="A485" i="25"/>
  <c r="J484" i="25"/>
  <c r="I484" i="25"/>
  <c r="H484" i="25"/>
  <c r="A484" i="25"/>
  <c r="J483" i="25"/>
  <c r="I483" i="25"/>
  <c r="H483" i="25"/>
  <c r="A483" i="25"/>
  <c r="J482" i="25"/>
  <c r="I482" i="25"/>
  <c r="H482" i="25"/>
  <c r="A482" i="25"/>
  <c r="J481" i="25"/>
  <c r="I481" i="25"/>
  <c r="H481" i="25"/>
  <c r="A481" i="25"/>
  <c r="J480" i="25"/>
  <c r="I480" i="25"/>
  <c r="H480" i="25"/>
  <c r="A480" i="25"/>
  <c r="J479" i="25"/>
  <c r="I479" i="25"/>
  <c r="H479" i="25"/>
  <c r="A479" i="25"/>
  <c r="J478" i="25"/>
  <c r="I478" i="25"/>
  <c r="H478" i="25"/>
  <c r="A478" i="25"/>
  <c r="J477" i="25"/>
  <c r="I477" i="25"/>
  <c r="H477" i="25"/>
  <c r="A477" i="25"/>
  <c r="J476" i="25"/>
  <c r="I476" i="25"/>
  <c r="H476" i="25"/>
  <c r="A476" i="25"/>
  <c r="J475" i="25"/>
  <c r="I475" i="25"/>
  <c r="H475" i="25"/>
  <c r="A475" i="25"/>
  <c r="J474" i="25"/>
  <c r="I474" i="25"/>
  <c r="H474" i="25"/>
  <c r="A474" i="25"/>
  <c r="J473" i="25"/>
  <c r="I473" i="25"/>
  <c r="H473" i="25"/>
  <c r="A473" i="25"/>
  <c r="J472" i="25"/>
  <c r="I472" i="25"/>
  <c r="H472" i="25"/>
  <c r="A472" i="25"/>
  <c r="J471" i="25"/>
  <c r="I471" i="25"/>
  <c r="H471" i="25"/>
  <c r="A471" i="25"/>
  <c r="J470" i="25"/>
  <c r="I470" i="25"/>
  <c r="H470" i="25"/>
  <c r="A470" i="25"/>
  <c r="J469" i="25"/>
  <c r="I469" i="25"/>
  <c r="H469" i="25"/>
  <c r="A469" i="25"/>
  <c r="J468" i="25"/>
  <c r="I468" i="25"/>
  <c r="H468" i="25"/>
  <c r="A468" i="25"/>
  <c r="J467" i="25"/>
  <c r="I467" i="25"/>
  <c r="H467" i="25"/>
  <c r="A467" i="25"/>
  <c r="J466" i="25"/>
  <c r="I466" i="25"/>
  <c r="H466" i="25"/>
  <c r="A466" i="25"/>
  <c r="J465" i="25"/>
  <c r="I465" i="25"/>
  <c r="H465" i="25"/>
  <c r="A465" i="25"/>
  <c r="J464" i="25"/>
  <c r="I464" i="25"/>
  <c r="H464" i="25"/>
  <c r="A464" i="25"/>
  <c r="J463" i="25"/>
  <c r="I463" i="25"/>
  <c r="H463" i="25"/>
  <c r="A463" i="25"/>
  <c r="J462" i="25"/>
  <c r="I462" i="25"/>
  <c r="H462" i="25"/>
  <c r="A462" i="25"/>
  <c r="J461" i="25"/>
  <c r="I461" i="25"/>
  <c r="H461" i="25"/>
  <c r="A461" i="25"/>
  <c r="J460" i="25"/>
  <c r="I460" i="25"/>
  <c r="H460" i="25"/>
  <c r="A460" i="25"/>
  <c r="J459" i="25"/>
  <c r="I459" i="25"/>
  <c r="H459" i="25"/>
  <c r="A459" i="25"/>
  <c r="J458" i="25"/>
  <c r="I458" i="25"/>
  <c r="H458" i="25"/>
  <c r="A458" i="25"/>
  <c r="J457" i="25"/>
  <c r="I457" i="25"/>
  <c r="H457" i="25"/>
  <c r="A457" i="25"/>
  <c r="J456" i="25"/>
  <c r="I456" i="25"/>
  <c r="H456" i="25"/>
  <c r="A456" i="25"/>
  <c r="J455" i="25"/>
  <c r="I455" i="25"/>
  <c r="H455" i="25"/>
  <c r="A455" i="25"/>
  <c r="J454" i="25"/>
  <c r="I454" i="25"/>
  <c r="H454" i="25"/>
  <c r="A454" i="25"/>
  <c r="J453" i="25"/>
  <c r="I453" i="25"/>
  <c r="H453" i="25"/>
  <c r="A453" i="25"/>
  <c r="J452" i="25"/>
  <c r="I452" i="25"/>
  <c r="H452" i="25"/>
  <c r="A452" i="25"/>
  <c r="J451" i="25"/>
  <c r="I451" i="25"/>
  <c r="H451" i="25"/>
  <c r="A451" i="25"/>
  <c r="J450" i="25"/>
  <c r="I450" i="25"/>
  <c r="H450" i="25"/>
  <c r="A450" i="25"/>
  <c r="J449" i="25"/>
  <c r="I449" i="25"/>
  <c r="H449" i="25"/>
  <c r="A449" i="25"/>
  <c r="J448" i="25"/>
  <c r="I448" i="25"/>
  <c r="H448" i="25"/>
  <c r="A448" i="25"/>
  <c r="J447" i="25"/>
  <c r="I447" i="25"/>
  <c r="H447" i="25"/>
  <c r="A447" i="25"/>
  <c r="J446" i="25"/>
  <c r="I446" i="25"/>
  <c r="H446" i="25"/>
  <c r="A446" i="25"/>
  <c r="J445" i="25"/>
  <c r="I445" i="25"/>
  <c r="H445" i="25"/>
  <c r="A445" i="25"/>
  <c r="J444" i="25"/>
  <c r="I444" i="25"/>
  <c r="H444" i="25"/>
  <c r="A444" i="25"/>
  <c r="J443" i="25"/>
  <c r="I443" i="25"/>
  <c r="H443" i="25"/>
  <c r="A443" i="25"/>
  <c r="J442" i="25"/>
  <c r="I442" i="25"/>
  <c r="H442" i="25"/>
  <c r="A442" i="25"/>
  <c r="J441" i="25"/>
  <c r="I441" i="25"/>
  <c r="H441" i="25"/>
  <c r="A441" i="25"/>
  <c r="J440" i="25"/>
  <c r="I440" i="25"/>
  <c r="H440" i="25"/>
  <c r="A440" i="25"/>
  <c r="J439" i="25"/>
  <c r="I439" i="25"/>
  <c r="H439" i="25"/>
  <c r="A439" i="25"/>
  <c r="J438" i="25"/>
  <c r="I438" i="25"/>
  <c r="H438" i="25"/>
  <c r="A438" i="25"/>
  <c r="J437" i="25"/>
  <c r="I437" i="25"/>
  <c r="H437" i="25"/>
  <c r="A437" i="25"/>
  <c r="J436" i="25"/>
  <c r="I436" i="25"/>
  <c r="H436" i="25"/>
  <c r="A436" i="25"/>
  <c r="J435" i="25"/>
  <c r="I435" i="25"/>
  <c r="H435" i="25"/>
  <c r="A435" i="25"/>
  <c r="J434" i="25"/>
  <c r="I434" i="25"/>
  <c r="H434" i="25"/>
  <c r="A434" i="25"/>
  <c r="J433" i="25"/>
  <c r="I433" i="25"/>
  <c r="H433" i="25"/>
  <c r="A433" i="25"/>
  <c r="J432" i="25"/>
  <c r="I432" i="25"/>
  <c r="H432" i="25"/>
  <c r="A432" i="25"/>
  <c r="J431" i="25"/>
  <c r="I431" i="25"/>
  <c r="H431" i="25"/>
  <c r="A431" i="25"/>
  <c r="J430" i="25"/>
  <c r="I430" i="25"/>
  <c r="H430" i="25"/>
  <c r="A430" i="25"/>
  <c r="J429" i="25"/>
  <c r="I429" i="25"/>
  <c r="H429" i="25"/>
  <c r="A429" i="25"/>
  <c r="J428" i="25"/>
  <c r="I428" i="25"/>
  <c r="H428" i="25"/>
  <c r="A428" i="25"/>
  <c r="J427" i="25"/>
  <c r="I427" i="25"/>
  <c r="H427" i="25"/>
  <c r="A427" i="25"/>
  <c r="J426" i="25"/>
  <c r="I426" i="25"/>
  <c r="H426" i="25"/>
  <c r="A426" i="25"/>
  <c r="J425" i="25"/>
  <c r="I425" i="25"/>
  <c r="H425" i="25"/>
  <c r="A425" i="25"/>
  <c r="J424" i="25"/>
  <c r="I424" i="25"/>
  <c r="H424" i="25"/>
  <c r="A424" i="25"/>
  <c r="J423" i="25"/>
  <c r="I423" i="25"/>
  <c r="H423" i="25"/>
  <c r="A423" i="25"/>
  <c r="J422" i="25"/>
  <c r="I422" i="25"/>
  <c r="H422" i="25"/>
  <c r="A422" i="25"/>
  <c r="J421" i="25"/>
  <c r="I421" i="25"/>
  <c r="H421" i="25"/>
  <c r="A421" i="25"/>
  <c r="J420" i="25"/>
  <c r="I420" i="25"/>
  <c r="H420" i="25"/>
  <c r="A420" i="25"/>
  <c r="J419" i="25"/>
  <c r="I419" i="25"/>
  <c r="H419" i="25"/>
  <c r="A419" i="25"/>
  <c r="J418" i="25"/>
  <c r="I418" i="25"/>
  <c r="H418" i="25"/>
  <c r="A418" i="25"/>
  <c r="J417" i="25"/>
  <c r="I417" i="25"/>
  <c r="H417" i="25"/>
  <c r="A417" i="25"/>
  <c r="J416" i="25"/>
  <c r="I416" i="25"/>
  <c r="H416" i="25"/>
  <c r="A416" i="25"/>
  <c r="J415" i="25"/>
  <c r="I415" i="25"/>
  <c r="H415" i="25"/>
  <c r="A415" i="25"/>
  <c r="J414" i="25"/>
  <c r="I414" i="25"/>
  <c r="H414" i="25"/>
  <c r="A414" i="25"/>
  <c r="J413" i="25"/>
  <c r="I413" i="25"/>
  <c r="H413" i="25"/>
  <c r="A413" i="25"/>
  <c r="J412" i="25"/>
  <c r="I412" i="25"/>
  <c r="H412" i="25"/>
  <c r="A412" i="25"/>
  <c r="J411" i="25"/>
  <c r="I411" i="25"/>
  <c r="H411" i="25"/>
  <c r="A411" i="25"/>
  <c r="J410" i="25"/>
  <c r="I410" i="25"/>
  <c r="H410" i="25"/>
  <c r="A410" i="25"/>
  <c r="J409" i="25"/>
  <c r="I409" i="25"/>
  <c r="H409" i="25"/>
  <c r="A409" i="25"/>
  <c r="J408" i="25"/>
  <c r="I408" i="25"/>
  <c r="H408" i="25"/>
  <c r="A408" i="25"/>
  <c r="J407" i="25"/>
  <c r="I407" i="25"/>
  <c r="H407" i="25"/>
  <c r="A407" i="25"/>
  <c r="J406" i="25"/>
  <c r="I406" i="25"/>
  <c r="H406" i="25"/>
  <c r="A406" i="25"/>
  <c r="J405" i="25"/>
  <c r="I405" i="25"/>
  <c r="H405" i="25"/>
  <c r="A405" i="25"/>
  <c r="J404" i="25"/>
  <c r="I404" i="25"/>
  <c r="H404" i="25"/>
  <c r="A404" i="25"/>
  <c r="J403" i="25"/>
  <c r="I403" i="25"/>
  <c r="H403" i="25"/>
  <c r="A403" i="25"/>
  <c r="J402" i="25"/>
  <c r="I402" i="25"/>
  <c r="H402" i="25"/>
  <c r="A402" i="25"/>
  <c r="J401" i="25"/>
  <c r="I401" i="25"/>
  <c r="H401" i="25"/>
  <c r="A401" i="25"/>
  <c r="J400" i="25"/>
  <c r="I400" i="25"/>
  <c r="H400" i="25"/>
  <c r="A400" i="25"/>
  <c r="J399" i="25"/>
  <c r="I399" i="25"/>
  <c r="H399" i="25"/>
  <c r="A399" i="25"/>
  <c r="J398" i="25"/>
  <c r="I398" i="25"/>
  <c r="H398" i="25"/>
  <c r="A398" i="25"/>
  <c r="J397" i="25"/>
  <c r="I397" i="25"/>
  <c r="H397" i="25"/>
  <c r="A397" i="25"/>
  <c r="J396" i="25"/>
  <c r="I396" i="25"/>
  <c r="H396" i="25"/>
  <c r="A396" i="25"/>
  <c r="J395" i="25"/>
  <c r="I395" i="25"/>
  <c r="H395" i="25"/>
  <c r="A395" i="25"/>
  <c r="J394" i="25"/>
  <c r="I394" i="25"/>
  <c r="H394" i="25"/>
  <c r="A394" i="25"/>
  <c r="J393" i="25"/>
  <c r="I393" i="25"/>
  <c r="H393" i="25"/>
  <c r="A393" i="25"/>
  <c r="J392" i="25"/>
  <c r="I392" i="25"/>
  <c r="H392" i="25"/>
  <c r="A392" i="25"/>
  <c r="J391" i="25"/>
  <c r="I391" i="25"/>
  <c r="H391" i="25"/>
  <c r="A391" i="25"/>
  <c r="J390" i="25"/>
  <c r="I390" i="25"/>
  <c r="H390" i="25"/>
  <c r="A390" i="25"/>
  <c r="J389" i="25"/>
  <c r="I389" i="25"/>
  <c r="H389" i="25"/>
  <c r="A389" i="25"/>
  <c r="J388" i="25"/>
  <c r="I388" i="25"/>
  <c r="H388" i="25"/>
  <c r="A388" i="25"/>
  <c r="J387" i="25"/>
  <c r="I387" i="25"/>
  <c r="H387" i="25"/>
  <c r="A387" i="25"/>
  <c r="J386" i="25"/>
  <c r="I386" i="25"/>
  <c r="H386" i="25"/>
  <c r="A386" i="25"/>
  <c r="J385" i="25"/>
  <c r="I385" i="25"/>
  <c r="H385" i="25"/>
  <c r="A385" i="25"/>
  <c r="J384" i="25"/>
  <c r="I384" i="25"/>
  <c r="H384" i="25"/>
  <c r="A384" i="25"/>
  <c r="J383" i="25"/>
  <c r="I383" i="25"/>
  <c r="H383" i="25"/>
  <c r="A383" i="25"/>
  <c r="J382" i="25"/>
  <c r="I382" i="25"/>
  <c r="H382" i="25"/>
  <c r="A382" i="25"/>
  <c r="J381" i="25"/>
  <c r="I381" i="25"/>
  <c r="H381" i="25"/>
  <c r="A381" i="25"/>
  <c r="J380" i="25"/>
  <c r="I380" i="25"/>
  <c r="H380" i="25"/>
  <c r="A380" i="25"/>
  <c r="J379" i="25"/>
  <c r="I379" i="25"/>
  <c r="H379" i="25"/>
  <c r="A379" i="25"/>
  <c r="J378" i="25"/>
  <c r="I378" i="25"/>
  <c r="H378" i="25"/>
  <c r="A378" i="25"/>
  <c r="J377" i="25"/>
  <c r="I377" i="25"/>
  <c r="H377" i="25"/>
  <c r="A377" i="25"/>
  <c r="J376" i="25"/>
  <c r="I376" i="25"/>
  <c r="H376" i="25"/>
  <c r="A376" i="25"/>
  <c r="J375" i="25"/>
  <c r="I375" i="25"/>
  <c r="H375" i="25"/>
  <c r="A375" i="25"/>
  <c r="J374" i="25"/>
  <c r="I374" i="25"/>
  <c r="H374" i="25"/>
  <c r="A374" i="25"/>
  <c r="J373" i="25"/>
  <c r="I373" i="25"/>
  <c r="H373" i="25"/>
  <c r="A373" i="25"/>
  <c r="J372" i="25"/>
  <c r="I372" i="25"/>
  <c r="H372" i="25"/>
  <c r="A372" i="25"/>
  <c r="J371" i="25"/>
  <c r="I371" i="25"/>
  <c r="H371" i="25"/>
  <c r="A371" i="25"/>
  <c r="J370" i="25"/>
  <c r="I370" i="25"/>
  <c r="H370" i="25"/>
  <c r="A370" i="25"/>
  <c r="J369" i="25"/>
  <c r="I369" i="25"/>
  <c r="H369" i="25"/>
  <c r="A369" i="25"/>
  <c r="J368" i="25"/>
  <c r="I368" i="25"/>
  <c r="H368" i="25"/>
  <c r="A368" i="25"/>
  <c r="J367" i="25"/>
  <c r="I367" i="25"/>
  <c r="H367" i="25"/>
  <c r="A367" i="25"/>
  <c r="J366" i="25"/>
  <c r="I366" i="25"/>
  <c r="H366" i="25"/>
  <c r="A366" i="25"/>
  <c r="J365" i="25"/>
  <c r="I365" i="25"/>
  <c r="H365" i="25"/>
  <c r="A365" i="25"/>
  <c r="J364" i="25"/>
  <c r="I364" i="25"/>
  <c r="H364" i="25"/>
  <c r="A364" i="25"/>
  <c r="J363" i="25"/>
  <c r="I363" i="25"/>
  <c r="H363" i="25"/>
  <c r="A363" i="25"/>
  <c r="J362" i="25"/>
  <c r="I362" i="25"/>
  <c r="H362" i="25"/>
  <c r="A362" i="25"/>
  <c r="J361" i="25"/>
  <c r="I361" i="25"/>
  <c r="H361" i="25"/>
  <c r="A361" i="25"/>
  <c r="J360" i="25"/>
  <c r="I360" i="25"/>
  <c r="H360" i="25"/>
  <c r="A360" i="25"/>
  <c r="J359" i="25"/>
  <c r="I359" i="25"/>
  <c r="H359" i="25"/>
  <c r="A359" i="25"/>
  <c r="J358" i="25"/>
  <c r="I358" i="25"/>
  <c r="H358" i="25"/>
  <c r="A358" i="25"/>
  <c r="J357" i="25"/>
  <c r="I357" i="25"/>
  <c r="H357" i="25"/>
  <c r="A357" i="25"/>
  <c r="J356" i="25"/>
  <c r="I356" i="25"/>
  <c r="H356" i="25"/>
  <c r="A356" i="25"/>
  <c r="J355" i="25"/>
  <c r="I355" i="25"/>
  <c r="H355" i="25"/>
  <c r="A355" i="25"/>
  <c r="J354" i="25"/>
  <c r="I354" i="25"/>
  <c r="H354" i="25"/>
  <c r="A354" i="25"/>
  <c r="J353" i="25"/>
  <c r="I353" i="25"/>
  <c r="H353" i="25"/>
  <c r="A353" i="25"/>
  <c r="J352" i="25"/>
  <c r="I352" i="25"/>
  <c r="H352" i="25"/>
  <c r="A352" i="25"/>
  <c r="J351" i="25"/>
  <c r="I351" i="25"/>
  <c r="H351" i="25"/>
  <c r="A351" i="25"/>
  <c r="J350" i="25"/>
  <c r="I350" i="25"/>
  <c r="H350" i="25"/>
  <c r="A350" i="25"/>
  <c r="J349" i="25"/>
  <c r="I349" i="25"/>
  <c r="H349" i="25"/>
  <c r="A349" i="25"/>
  <c r="J348" i="25"/>
  <c r="I348" i="25"/>
  <c r="H348" i="25"/>
  <c r="A348" i="25"/>
  <c r="J347" i="25"/>
  <c r="I347" i="25"/>
  <c r="H347" i="25"/>
  <c r="A347" i="25"/>
  <c r="J346" i="25"/>
  <c r="I346" i="25"/>
  <c r="H346" i="25"/>
  <c r="A346" i="25"/>
  <c r="J345" i="25"/>
  <c r="I345" i="25"/>
  <c r="H345" i="25"/>
  <c r="A345" i="25"/>
  <c r="J344" i="25"/>
  <c r="I344" i="25"/>
  <c r="H344" i="25"/>
  <c r="A344" i="25"/>
  <c r="J343" i="25"/>
  <c r="I343" i="25"/>
  <c r="H343" i="25"/>
  <c r="A343" i="25"/>
  <c r="J342" i="25"/>
  <c r="I342" i="25"/>
  <c r="H342" i="25"/>
  <c r="A342" i="25"/>
  <c r="J341" i="25"/>
  <c r="I341" i="25"/>
  <c r="H341" i="25"/>
  <c r="A341" i="25"/>
  <c r="J340" i="25"/>
  <c r="I340" i="25"/>
  <c r="H340" i="25"/>
  <c r="A340" i="25"/>
  <c r="J339" i="25"/>
  <c r="I339" i="25"/>
  <c r="H339" i="25"/>
  <c r="A339" i="25"/>
  <c r="J338" i="25"/>
  <c r="I338" i="25"/>
  <c r="H338" i="25"/>
  <c r="A338" i="25"/>
  <c r="J337" i="25"/>
  <c r="I337" i="25"/>
  <c r="H337" i="25"/>
  <c r="A337" i="25"/>
  <c r="J336" i="25"/>
  <c r="I336" i="25"/>
  <c r="H336" i="25"/>
  <c r="A336" i="25"/>
  <c r="J335" i="25"/>
  <c r="I335" i="25"/>
  <c r="H335" i="25"/>
  <c r="A335" i="25"/>
  <c r="J334" i="25"/>
  <c r="I334" i="25"/>
  <c r="H334" i="25"/>
  <c r="A334" i="25"/>
  <c r="J333" i="25"/>
  <c r="I333" i="25"/>
  <c r="H333" i="25"/>
  <c r="A333" i="25"/>
  <c r="J332" i="25"/>
  <c r="I332" i="25"/>
  <c r="H332" i="25"/>
  <c r="A332" i="25"/>
  <c r="J331" i="25"/>
  <c r="I331" i="25"/>
  <c r="H331" i="25"/>
  <c r="A331" i="25"/>
  <c r="J330" i="25"/>
  <c r="I330" i="25"/>
  <c r="H330" i="25"/>
  <c r="A330" i="25"/>
  <c r="J329" i="25"/>
  <c r="I329" i="25"/>
  <c r="H329" i="25"/>
  <c r="A329" i="25"/>
  <c r="J328" i="25"/>
  <c r="I328" i="25"/>
  <c r="H328" i="25"/>
  <c r="A328" i="25"/>
  <c r="J327" i="25"/>
  <c r="I327" i="25"/>
  <c r="H327" i="25"/>
  <c r="A327" i="25"/>
  <c r="J326" i="25"/>
  <c r="I326" i="25"/>
  <c r="H326" i="25"/>
  <c r="A326" i="25"/>
  <c r="J325" i="25"/>
  <c r="I325" i="25"/>
  <c r="H325" i="25"/>
  <c r="A325" i="25"/>
  <c r="J324" i="25"/>
  <c r="I324" i="25"/>
  <c r="H324" i="25"/>
  <c r="A324" i="25"/>
  <c r="J323" i="25"/>
  <c r="I323" i="25"/>
  <c r="H323" i="25"/>
  <c r="A323" i="25"/>
  <c r="J322" i="25"/>
  <c r="I322" i="25"/>
  <c r="H322" i="25"/>
  <c r="A322" i="25"/>
  <c r="J321" i="25"/>
  <c r="I321" i="25"/>
  <c r="H321" i="25"/>
  <c r="A321" i="25"/>
  <c r="J320" i="25"/>
  <c r="I320" i="25"/>
  <c r="H320" i="25"/>
  <c r="A320" i="25"/>
  <c r="J319" i="25"/>
  <c r="I319" i="25"/>
  <c r="H319" i="25"/>
  <c r="A319" i="25"/>
  <c r="J318" i="25"/>
  <c r="I318" i="25"/>
  <c r="H318" i="25"/>
  <c r="A318" i="25"/>
  <c r="J317" i="25"/>
  <c r="I317" i="25"/>
  <c r="H317" i="25"/>
  <c r="A317" i="25"/>
  <c r="J316" i="25"/>
  <c r="I316" i="25"/>
  <c r="H316" i="25"/>
  <c r="A316" i="25"/>
  <c r="J315" i="25"/>
  <c r="I315" i="25"/>
  <c r="H315" i="25"/>
  <c r="A315" i="25"/>
  <c r="J314" i="25"/>
  <c r="I314" i="25"/>
  <c r="H314" i="25"/>
  <c r="A314" i="25"/>
  <c r="J313" i="25"/>
  <c r="I313" i="25"/>
  <c r="H313" i="25"/>
  <c r="A313" i="25"/>
  <c r="J312" i="25"/>
  <c r="I312" i="25"/>
  <c r="H312" i="25"/>
  <c r="A312" i="25"/>
  <c r="J311" i="25"/>
  <c r="I311" i="25"/>
  <c r="H311" i="25"/>
  <c r="A311" i="25"/>
  <c r="J310" i="25"/>
  <c r="I310" i="25"/>
  <c r="H310" i="25"/>
  <c r="A310" i="25"/>
  <c r="J309" i="25"/>
  <c r="I309" i="25"/>
  <c r="H309" i="25"/>
  <c r="A309" i="25"/>
  <c r="J308" i="25"/>
  <c r="I308" i="25"/>
  <c r="H308" i="25"/>
  <c r="A308" i="25"/>
  <c r="J307" i="25"/>
  <c r="I307" i="25"/>
  <c r="H307" i="25"/>
  <c r="A307" i="25"/>
  <c r="J306" i="25"/>
  <c r="I306" i="25"/>
  <c r="H306" i="25"/>
  <c r="A306" i="25"/>
  <c r="J305" i="25"/>
  <c r="I305" i="25"/>
  <c r="H305" i="25"/>
  <c r="A305" i="25"/>
  <c r="J304" i="25"/>
  <c r="I304" i="25"/>
  <c r="H304" i="25"/>
  <c r="A304" i="25"/>
  <c r="J303" i="25"/>
  <c r="I303" i="25"/>
  <c r="H303" i="25"/>
  <c r="A303" i="25"/>
  <c r="J302" i="25"/>
  <c r="I302" i="25"/>
  <c r="H302" i="25"/>
  <c r="A302" i="25"/>
  <c r="J301" i="25"/>
  <c r="I301" i="25"/>
  <c r="H301" i="25"/>
  <c r="A301" i="25"/>
  <c r="J300" i="25"/>
  <c r="I300" i="25"/>
  <c r="H300" i="25"/>
  <c r="A300" i="25"/>
  <c r="J299" i="25"/>
  <c r="I299" i="25"/>
  <c r="H299" i="25"/>
  <c r="A299" i="25"/>
  <c r="J298" i="25"/>
  <c r="I298" i="25"/>
  <c r="H298" i="25"/>
  <c r="A298" i="25"/>
  <c r="J297" i="25"/>
  <c r="I297" i="25"/>
  <c r="H297" i="25"/>
  <c r="A297" i="25"/>
  <c r="J296" i="25"/>
  <c r="I296" i="25"/>
  <c r="H296" i="25"/>
  <c r="A296" i="25"/>
  <c r="J295" i="25"/>
  <c r="I295" i="25"/>
  <c r="H295" i="25"/>
  <c r="A295" i="25"/>
  <c r="J294" i="25"/>
  <c r="I294" i="25"/>
  <c r="H294" i="25"/>
  <c r="A294" i="25"/>
  <c r="J293" i="25"/>
  <c r="I293" i="25"/>
  <c r="H293" i="25"/>
  <c r="A293" i="25"/>
  <c r="J292" i="25"/>
  <c r="I292" i="25"/>
  <c r="H292" i="25"/>
  <c r="A292" i="25"/>
  <c r="J291" i="25"/>
  <c r="I291" i="25"/>
  <c r="H291" i="25"/>
  <c r="A291" i="25"/>
  <c r="J290" i="25"/>
  <c r="I290" i="25"/>
  <c r="H290" i="25"/>
  <c r="A290" i="25"/>
  <c r="J289" i="25"/>
  <c r="I289" i="25"/>
  <c r="H289" i="25"/>
  <c r="A289" i="25"/>
  <c r="J288" i="25"/>
  <c r="I288" i="25"/>
  <c r="H288" i="25"/>
  <c r="A288" i="25"/>
  <c r="J287" i="25"/>
  <c r="I287" i="25"/>
  <c r="H287" i="25"/>
  <c r="A287" i="25"/>
  <c r="J286" i="25"/>
  <c r="I286" i="25"/>
  <c r="H286" i="25"/>
  <c r="A286" i="25"/>
  <c r="J285" i="25"/>
  <c r="I285" i="25"/>
  <c r="H285" i="25"/>
  <c r="A285" i="25"/>
  <c r="J284" i="25"/>
  <c r="I284" i="25"/>
  <c r="H284" i="25"/>
  <c r="A284" i="25"/>
  <c r="J283" i="25"/>
  <c r="I283" i="25"/>
  <c r="H283" i="25"/>
  <c r="A283" i="25"/>
  <c r="J282" i="25"/>
  <c r="I282" i="25"/>
  <c r="H282" i="25"/>
  <c r="A282" i="25"/>
  <c r="J281" i="25"/>
  <c r="I281" i="25"/>
  <c r="H281" i="25"/>
  <c r="A281" i="25"/>
  <c r="J280" i="25"/>
  <c r="I280" i="25"/>
  <c r="H280" i="25"/>
  <c r="A280" i="25"/>
  <c r="J279" i="25"/>
  <c r="I279" i="25"/>
  <c r="H279" i="25"/>
  <c r="A279" i="25"/>
  <c r="J278" i="25"/>
  <c r="I278" i="25"/>
  <c r="H278" i="25"/>
  <c r="A278" i="25"/>
  <c r="J277" i="25"/>
  <c r="I277" i="25"/>
  <c r="H277" i="25"/>
  <c r="A277" i="25"/>
  <c r="J276" i="25"/>
  <c r="I276" i="25"/>
  <c r="H276" i="25"/>
  <c r="A276" i="25"/>
  <c r="J275" i="25"/>
  <c r="I275" i="25"/>
  <c r="H275" i="25"/>
  <c r="A275" i="25"/>
  <c r="J274" i="25"/>
  <c r="I274" i="25"/>
  <c r="H274" i="25"/>
  <c r="A274" i="25"/>
  <c r="J273" i="25"/>
  <c r="I273" i="25"/>
  <c r="H273" i="25"/>
  <c r="A273" i="25"/>
  <c r="J272" i="25"/>
  <c r="I272" i="25"/>
  <c r="H272" i="25"/>
  <c r="A272" i="25"/>
  <c r="J271" i="25"/>
  <c r="I271" i="25"/>
  <c r="H271" i="25"/>
  <c r="A271" i="25"/>
  <c r="J270" i="25"/>
  <c r="I270" i="25"/>
  <c r="H270" i="25"/>
  <c r="A270" i="25"/>
  <c r="J269" i="25"/>
  <c r="I269" i="25"/>
  <c r="H269" i="25"/>
  <c r="A269" i="25"/>
  <c r="J268" i="25"/>
  <c r="I268" i="25"/>
  <c r="H268" i="25"/>
  <c r="A268" i="25"/>
  <c r="J267" i="25"/>
  <c r="I267" i="25"/>
  <c r="H267" i="25"/>
  <c r="A267" i="25"/>
  <c r="J266" i="25"/>
  <c r="I266" i="25"/>
  <c r="H266" i="25"/>
  <c r="A266" i="25"/>
  <c r="J265" i="25"/>
  <c r="I265" i="25"/>
  <c r="H265" i="25"/>
  <c r="A265" i="25"/>
  <c r="J264" i="25"/>
  <c r="I264" i="25"/>
  <c r="H264" i="25"/>
  <c r="A264" i="25"/>
  <c r="J263" i="25"/>
  <c r="I263" i="25"/>
  <c r="H263" i="25"/>
  <c r="A263" i="25"/>
  <c r="J262" i="25"/>
  <c r="I262" i="25"/>
  <c r="H262" i="25"/>
  <c r="A262" i="25"/>
  <c r="J261" i="25"/>
  <c r="I261" i="25"/>
  <c r="H261" i="25"/>
  <c r="A261" i="25"/>
  <c r="J260" i="25"/>
  <c r="I260" i="25"/>
  <c r="H260" i="25"/>
  <c r="A260" i="25"/>
  <c r="J259" i="25"/>
  <c r="I259" i="25"/>
  <c r="H259" i="25"/>
  <c r="A259" i="25"/>
  <c r="J258" i="25"/>
  <c r="I258" i="25"/>
  <c r="H258" i="25"/>
  <c r="A258" i="25"/>
  <c r="J257" i="25"/>
  <c r="I257" i="25"/>
  <c r="H257" i="25"/>
  <c r="A257" i="25"/>
  <c r="J256" i="25"/>
  <c r="I256" i="25"/>
  <c r="H256" i="25"/>
  <c r="A256" i="25"/>
  <c r="J255" i="25"/>
  <c r="I255" i="25"/>
  <c r="H255" i="25"/>
  <c r="A255" i="25"/>
  <c r="J254" i="25"/>
  <c r="I254" i="25"/>
  <c r="H254" i="25"/>
  <c r="A254" i="25"/>
  <c r="J253" i="25"/>
  <c r="I253" i="25"/>
  <c r="H253" i="25"/>
  <c r="A253" i="25"/>
  <c r="J252" i="25"/>
  <c r="I252" i="25"/>
  <c r="H252" i="25"/>
  <c r="A252" i="25"/>
  <c r="J251" i="25"/>
  <c r="I251" i="25"/>
  <c r="H251" i="25"/>
  <c r="A251" i="25"/>
  <c r="J250" i="25"/>
  <c r="I250" i="25"/>
  <c r="H250" i="25"/>
  <c r="A250" i="25"/>
  <c r="J249" i="25"/>
  <c r="I249" i="25"/>
  <c r="H249" i="25"/>
  <c r="A249" i="25"/>
  <c r="J248" i="25"/>
  <c r="I248" i="25"/>
  <c r="H248" i="25"/>
  <c r="A248" i="25"/>
  <c r="J247" i="25"/>
  <c r="I247" i="25"/>
  <c r="H247" i="25"/>
  <c r="A247" i="25"/>
  <c r="J246" i="25"/>
  <c r="I246" i="25"/>
  <c r="H246" i="25"/>
  <c r="A246" i="25"/>
  <c r="J245" i="25"/>
  <c r="I245" i="25"/>
  <c r="H245" i="25"/>
  <c r="A245" i="25"/>
  <c r="J244" i="25"/>
  <c r="I244" i="25"/>
  <c r="H244" i="25"/>
  <c r="A244" i="25"/>
  <c r="J243" i="25"/>
  <c r="I243" i="25"/>
  <c r="H243" i="25"/>
  <c r="A243" i="25"/>
  <c r="J242" i="25"/>
  <c r="I242" i="25"/>
  <c r="H242" i="25"/>
  <c r="A242" i="25"/>
  <c r="J241" i="25"/>
  <c r="I241" i="25"/>
  <c r="H241" i="25"/>
  <c r="A241" i="25"/>
  <c r="J240" i="25"/>
  <c r="I240" i="25"/>
  <c r="H240" i="25"/>
  <c r="A240" i="25"/>
  <c r="J239" i="25"/>
  <c r="I239" i="25"/>
  <c r="H239" i="25"/>
  <c r="A239" i="25"/>
  <c r="J238" i="25"/>
  <c r="I238" i="25"/>
  <c r="H238" i="25"/>
  <c r="A238" i="25"/>
  <c r="J237" i="25"/>
  <c r="I237" i="25"/>
  <c r="H237" i="25"/>
  <c r="A237" i="25"/>
  <c r="J236" i="25"/>
  <c r="I236" i="25"/>
  <c r="H236" i="25"/>
  <c r="A236" i="25"/>
  <c r="J235" i="25"/>
  <c r="I235" i="25"/>
  <c r="H235" i="25"/>
  <c r="A235" i="25"/>
  <c r="J234" i="25"/>
  <c r="I234" i="25"/>
  <c r="H234" i="25"/>
  <c r="A234" i="25"/>
  <c r="J233" i="25"/>
  <c r="I233" i="25"/>
  <c r="H233" i="25"/>
  <c r="A233" i="25"/>
  <c r="J232" i="25"/>
  <c r="I232" i="25"/>
  <c r="H232" i="25"/>
  <c r="A232" i="25"/>
  <c r="J231" i="25"/>
  <c r="I231" i="25"/>
  <c r="H231" i="25"/>
  <c r="A231" i="25"/>
  <c r="J230" i="25"/>
  <c r="I230" i="25"/>
  <c r="H230" i="25"/>
  <c r="A230" i="25"/>
  <c r="J229" i="25"/>
  <c r="I229" i="25"/>
  <c r="H229" i="25"/>
  <c r="A229" i="25"/>
  <c r="J228" i="25"/>
  <c r="I228" i="25"/>
  <c r="H228" i="25"/>
  <c r="A228" i="25"/>
  <c r="J227" i="25"/>
  <c r="I227" i="25"/>
  <c r="H227" i="25"/>
  <c r="A227" i="25"/>
  <c r="J226" i="25"/>
  <c r="I226" i="25"/>
  <c r="H226" i="25"/>
  <c r="A226" i="25"/>
  <c r="J225" i="25"/>
  <c r="I225" i="25"/>
  <c r="H225" i="25"/>
  <c r="A225" i="25"/>
  <c r="J224" i="25"/>
  <c r="I224" i="25"/>
  <c r="H224" i="25"/>
  <c r="A224" i="25"/>
  <c r="J223" i="25"/>
  <c r="I223" i="25"/>
  <c r="H223" i="25"/>
  <c r="A223" i="25"/>
  <c r="J222" i="25"/>
  <c r="I222" i="25"/>
  <c r="H222" i="25"/>
  <c r="A222" i="25"/>
  <c r="J221" i="25"/>
  <c r="I221" i="25"/>
  <c r="H221" i="25"/>
  <c r="A221" i="25"/>
  <c r="J220" i="25"/>
  <c r="I220" i="25"/>
  <c r="H220" i="25"/>
  <c r="A220" i="25"/>
  <c r="J219" i="25"/>
  <c r="I219" i="25"/>
  <c r="H219" i="25"/>
  <c r="A219" i="25"/>
  <c r="J218" i="25"/>
  <c r="I218" i="25"/>
  <c r="H218" i="25"/>
  <c r="A218" i="25"/>
  <c r="J217" i="25"/>
  <c r="I217" i="25"/>
  <c r="H217" i="25"/>
  <c r="A217" i="25"/>
  <c r="J216" i="25"/>
  <c r="I216" i="25"/>
  <c r="H216" i="25"/>
  <c r="A216" i="25"/>
  <c r="J215" i="25"/>
  <c r="I215" i="25"/>
  <c r="H215" i="25"/>
  <c r="A215" i="25"/>
  <c r="J214" i="25"/>
  <c r="I214" i="25"/>
  <c r="H214" i="25"/>
  <c r="A214" i="25"/>
  <c r="J213" i="25"/>
  <c r="I213" i="25"/>
  <c r="H213" i="25"/>
  <c r="A213" i="25"/>
  <c r="J212" i="25"/>
  <c r="I212" i="25"/>
  <c r="H212" i="25"/>
  <c r="A212" i="25"/>
  <c r="J211" i="25"/>
  <c r="I211" i="25"/>
  <c r="H211" i="25"/>
  <c r="A211" i="25"/>
  <c r="J210" i="25"/>
  <c r="I210" i="25"/>
  <c r="H210" i="25"/>
  <c r="A210" i="25"/>
  <c r="J209" i="25"/>
  <c r="I209" i="25"/>
  <c r="H209" i="25"/>
  <c r="A209" i="25"/>
  <c r="J208" i="25"/>
  <c r="I208" i="25"/>
  <c r="H208" i="25"/>
  <c r="A208" i="25"/>
  <c r="J207" i="25"/>
  <c r="I207" i="25"/>
  <c r="H207" i="25"/>
  <c r="A207" i="25"/>
  <c r="J206" i="25"/>
  <c r="I206" i="25"/>
  <c r="H206" i="25"/>
  <c r="A206" i="25"/>
  <c r="J205" i="25"/>
  <c r="I205" i="25"/>
  <c r="H205" i="25"/>
  <c r="A205" i="25"/>
  <c r="J204" i="25"/>
  <c r="I204" i="25"/>
  <c r="H204" i="25"/>
  <c r="A204" i="25"/>
  <c r="J203" i="25"/>
  <c r="I203" i="25"/>
  <c r="H203" i="25"/>
  <c r="A203" i="25"/>
  <c r="J202" i="25"/>
  <c r="I202" i="25"/>
  <c r="H202" i="25"/>
  <c r="A202" i="25"/>
  <c r="J201" i="25"/>
  <c r="I201" i="25"/>
  <c r="H201" i="25"/>
  <c r="A201" i="25"/>
  <c r="J200" i="25"/>
  <c r="I200" i="25"/>
  <c r="H200" i="25"/>
  <c r="A200" i="25"/>
  <c r="J199" i="25"/>
  <c r="I199" i="25"/>
  <c r="H199" i="25"/>
  <c r="A199" i="25"/>
  <c r="J198" i="25"/>
  <c r="I198" i="25"/>
  <c r="H198" i="25"/>
  <c r="A198" i="25"/>
  <c r="J197" i="25"/>
  <c r="I197" i="25"/>
  <c r="H197" i="25"/>
  <c r="A197" i="25"/>
  <c r="J196" i="25"/>
  <c r="I196" i="25"/>
  <c r="H196" i="25"/>
  <c r="A196" i="25"/>
  <c r="J195" i="25"/>
  <c r="I195" i="25"/>
  <c r="H195" i="25"/>
  <c r="A195" i="25"/>
  <c r="J194" i="25"/>
  <c r="I194" i="25"/>
  <c r="H194" i="25"/>
  <c r="A194" i="25"/>
  <c r="J193" i="25"/>
  <c r="I193" i="25"/>
  <c r="H193" i="25"/>
  <c r="A193" i="25"/>
  <c r="J192" i="25"/>
  <c r="I192" i="25"/>
  <c r="H192" i="25"/>
  <c r="A192" i="25"/>
  <c r="J191" i="25"/>
  <c r="I191" i="25"/>
  <c r="H191" i="25"/>
  <c r="A191" i="25"/>
  <c r="J190" i="25"/>
  <c r="I190" i="25"/>
  <c r="H190" i="25"/>
  <c r="A190" i="25"/>
  <c r="J189" i="25"/>
  <c r="I189" i="25"/>
  <c r="H189" i="25"/>
  <c r="A189" i="25"/>
  <c r="J188" i="25"/>
  <c r="I188" i="25"/>
  <c r="H188" i="25"/>
  <c r="A188" i="25"/>
  <c r="J187" i="25"/>
  <c r="I187" i="25"/>
  <c r="H187" i="25"/>
  <c r="A187" i="25"/>
  <c r="J186" i="25"/>
  <c r="I186" i="25"/>
  <c r="H186" i="25"/>
  <c r="A186" i="25"/>
  <c r="J185" i="25"/>
  <c r="I185" i="25"/>
  <c r="H185" i="25"/>
  <c r="A185" i="25"/>
  <c r="J184" i="25"/>
  <c r="I184" i="25"/>
  <c r="H184" i="25"/>
  <c r="A184" i="25"/>
  <c r="J183" i="25"/>
  <c r="I183" i="25"/>
  <c r="H183" i="25"/>
  <c r="A183" i="25"/>
  <c r="J182" i="25"/>
  <c r="I182" i="25"/>
  <c r="H182" i="25"/>
  <c r="A182" i="25"/>
  <c r="J181" i="25"/>
  <c r="I181" i="25"/>
  <c r="H181" i="25"/>
  <c r="A181" i="25"/>
  <c r="J180" i="25"/>
  <c r="I180" i="25"/>
  <c r="H180" i="25"/>
  <c r="A180" i="25"/>
  <c r="J179" i="25"/>
  <c r="I179" i="25"/>
  <c r="H179" i="25"/>
  <c r="A179" i="25"/>
  <c r="J178" i="25"/>
  <c r="I178" i="25"/>
  <c r="H178" i="25"/>
  <c r="A178" i="25"/>
  <c r="J177" i="25"/>
  <c r="I177" i="25"/>
  <c r="H177" i="25"/>
  <c r="A177" i="25"/>
  <c r="J176" i="25"/>
  <c r="I176" i="25"/>
  <c r="H176" i="25"/>
  <c r="A176" i="25"/>
  <c r="J175" i="25"/>
  <c r="I175" i="25"/>
  <c r="H175" i="25"/>
  <c r="A175" i="25"/>
  <c r="J174" i="25"/>
  <c r="I174" i="25"/>
  <c r="H174" i="25"/>
  <c r="A174" i="25"/>
  <c r="J173" i="25"/>
  <c r="I173" i="25"/>
  <c r="H173" i="25"/>
  <c r="A173" i="25"/>
  <c r="J172" i="25"/>
  <c r="I172" i="25"/>
  <c r="H172" i="25"/>
  <c r="A172" i="25"/>
  <c r="J171" i="25"/>
  <c r="I171" i="25"/>
  <c r="H171" i="25"/>
  <c r="A171" i="25"/>
  <c r="J170" i="25"/>
  <c r="I170" i="25"/>
  <c r="H170" i="25"/>
  <c r="A170" i="25"/>
  <c r="J169" i="25"/>
  <c r="I169" i="25"/>
  <c r="H169" i="25"/>
  <c r="A169" i="25"/>
  <c r="J168" i="25"/>
  <c r="I168" i="25"/>
  <c r="H168" i="25"/>
  <c r="A168" i="25"/>
  <c r="J167" i="25"/>
  <c r="I167" i="25"/>
  <c r="H167" i="25"/>
  <c r="A167" i="25"/>
  <c r="J166" i="25"/>
  <c r="I166" i="25"/>
  <c r="H166" i="25"/>
  <c r="A166" i="25"/>
  <c r="J165" i="25"/>
  <c r="I165" i="25"/>
  <c r="H165" i="25"/>
  <c r="A165" i="25"/>
  <c r="J164" i="25"/>
  <c r="I164" i="25"/>
  <c r="H164" i="25"/>
  <c r="A164" i="25"/>
  <c r="J163" i="25"/>
  <c r="I163" i="25"/>
  <c r="H163" i="25"/>
  <c r="A163" i="25"/>
  <c r="J162" i="25"/>
  <c r="I162" i="25"/>
  <c r="H162" i="25"/>
  <c r="A162" i="25"/>
  <c r="J161" i="25"/>
  <c r="I161" i="25"/>
  <c r="H161" i="25"/>
  <c r="A161" i="25"/>
  <c r="J160" i="25"/>
  <c r="I160" i="25"/>
  <c r="H160" i="25"/>
  <c r="A160" i="25"/>
  <c r="J159" i="25"/>
  <c r="I159" i="25"/>
  <c r="H159" i="25"/>
  <c r="A159" i="25"/>
  <c r="J158" i="25"/>
  <c r="I158" i="25"/>
  <c r="H158" i="25"/>
  <c r="A158" i="25"/>
  <c r="J157" i="25"/>
  <c r="I157" i="25"/>
  <c r="H157" i="25"/>
  <c r="A157" i="25"/>
  <c r="J156" i="25"/>
  <c r="I156" i="25"/>
  <c r="H156" i="25"/>
  <c r="A156" i="25"/>
  <c r="J155" i="25"/>
  <c r="I155" i="25"/>
  <c r="H155" i="25"/>
  <c r="A155" i="25"/>
  <c r="J154" i="25"/>
  <c r="I154" i="25"/>
  <c r="H154" i="25"/>
  <c r="A154" i="25"/>
  <c r="J153" i="25"/>
  <c r="I153" i="25"/>
  <c r="H153" i="25"/>
  <c r="A153" i="25"/>
  <c r="J152" i="25"/>
  <c r="I152" i="25"/>
  <c r="H152" i="25"/>
  <c r="A152" i="25"/>
  <c r="J151" i="25"/>
  <c r="I151" i="25"/>
  <c r="H151" i="25"/>
  <c r="A151" i="25"/>
  <c r="J150" i="25"/>
  <c r="I150" i="25"/>
  <c r="H150" i="25"/>
  <c r="A150" i="25"/>
  <c r="J149" i="25"/>
  <c r="I149" i="25"/>
  <c r="H149" i="25"/>
  <c r="A149" i="25"/>
  <c r="J148" i="25"/>
  <c r="I148" i="25"/>
  <c r="H148" i="25"/>
  <c r="A148" i="25"/>
  <c r="J147" i="25"/>
  <c r="I147" i="25"/>
  <c r="H147" i="25"/>
  <c r="A147" i="25"/>
  <c r="J146" i="25"/>
  <c r="I146" i="25"/>
  <c r="H146" i="25"/>
  <c r="A146" i="25"/>
  <c r="J145" i="25"/>
  <c r="I145" i="25"/>
  <c r="H145" i="25"/>
  <c r="A145" i="25"/>
  <c r="J144" i="25"/>
  <c r="I144" i="25"/>
  <c r="H144" i="25"/>
  <c r="A144" i="25"/>
  <c r="J143" i="25"/>
  <c r="I143" i="25"/>
  <c r="H143" i="25"/>
  <c r="A143" i="25"/>
  <c r="J142" i="25"/>
  <c r="I142" i="25"/>
  <c r="H142" i="25"/>
  <c r="A142" i="25"/>
  <c r="J141" i="25"/>
  <c r="I141" i="25"/>
  <c r="H141" i="25"/>
  <c r="A141" i="25"/>
  <c r="J140" i="25"/>
  <c r="I140" i="25"/>
  <c r="H140" i="25"/>
  <c r="A140" i="25"/>
  <c r="J139" i="25"/>
  <c r="I139" i="25"/>
  <c r="H139" i="25"/>
  <c r="A139" i="25"/>
  <c r="J138" i="25"/>
  <c r="I138" i="25"/>
  <c r="H138" i="25"/>
  <c r="A138" i="25"/>
  <c r="J137" i="25"/>
  <c r="I137" i="25"/>
  <c r="H137" i="25"/>
  <c r="A137" i="25"/>
  <c r="J136" i="25"/>
  <c r="I136" i="25"/>
  <c r="H136" i="25"/>
  <c r="A136" i="25"/>
  <c r="J135" i="25"/>
  <c r="I135" i="25"/>
  <c r="H135" i="25"/>
  <c r="A135" i="25"/>
  <c r="J134" i="25"/>
  <c r="I134" i="25"/>
  <c r="H134" i="25"/>
  <c r="A134" i="25"/>
  <c r="J133" i="25"/>
  <c r="I133" i="25"/>
  <c r="H133" i="25"/>
  <c r="A133" i="25"/>
  <c r="J132" i="25"/>
  <c r="I132" i="25"/>
  <c r="H132" i="25"/>
  <c r="A132" i="25"/>
  <c r="J131" i="25"/>
  <c r="I131" i="25"/>
  <c r="H131" i="25"/>
  <c r="A131" i="25"/>
  <c r="J130" i="25"/>
  <c r="I130" i="25"/>
  <c r="H130" i="25"/>
  <c r="A130" i="25"/>
  <c r="J129" i="25"/>
  <c r="I129" i="25"/>
  <c r="H129" i="25"/>
  <c r="A129" i="25"/>
  <c r="J128" i="25"/>
  <c r="I128" i="25"/>
  <c r="H128" i="25"/>
  <c r="A128" i="25"/>
  <c r="J127" i="25"/>
  <c r="I127" i="25"/>
  <c r="H127" i="25"/>
  <c r="A127" i="25"/>
  <c r="J126" i="25"/>
  <c r="I126" i="25"/>
  <c r="H126" i="25"/>
  <c r="A126" i="25"/>
  <c r="J125" i="25"/>
  <c r="I125" i="25"/>
  <c r="H125" i="25"/>
  <c r="A125" i="25"/>
  <c r="J124" i="25"/>
  <c r="I124" i="25"/>
  <c r="H124" i="25"/>
  <c r="A124" i="25"/>
  <c r="J123" i="25"/>
  <c r="I123" i="25"/>
  <c r="H123" i="25"/>
  <c r="A123" i="25"/>
  <c r="J122" i="25"/>
  <c r="I122" i="25"/>
  <c r="H122" i="25"/>
  <c r="A122" i="25"/>
  <c r="J121" i="25"/>
  <c r="I121" i="25"/>
  <c r="H121" i="25"/>
  <c r="A121" i="25"/>
  <c r="J120" i="25"/>
  <c r="I120" i="25"/>
  <c r="H120" i="25"/>
  <c r="A120" i="25"/>
  <c r="J119" i="25"/>
  <c r="I119" i="25"/>
  <c r="H119" i="25"/>
  <c r="A119" i="25"/>
  <c r="J118" i="25"/>
  <c r="I118" i="25"/>
  <c r="H118" i="25"/>
  <c r="A118" i="25"/>
  <c r="J117" i="25"/>
  <c r="I117" i="25"/>
  <c r="H117" i="25"/>
  <c r="A117" i="25"/>
  <c r="J116" i="25"/>
  <c r="I116" i="25"/>
  <c r="H116" i="25"/>
  <c r="A116" i="25"/>
  <c r="J115" i="25"/>
  <c r="I115" i="25"/>
  <c r="H115" i="25"/>
  <c r="A115" i="25"/>
  <c r="J114" i="25"/>
  <c r="I114" i="25"/>
  <c r="H114" i="25"/>
  <c r="A114" i="25"/>
  <c r="J113" i="25"/>
  <c r="I113" i="25"/>
  <c r="H113" i="25"/>
  <c r="A113" i="25"/>
  <c r="J112" i="25"/>
  <c r="I112" i="25"/>
  <c r="H112" i="25"/>
  <c r="A112" i="25"/>
  <c r="J111" i="25"/>
  <c r="I111" i="25"/>
  <c r="H111" i="25"/>
  <c r="A111" i="25"/>
  <c r="J110" i="25"/>
  <c r="I110" i="25"/>
  <c r="H110" i="25"/>
  <c r="A110" i="25"/>
  <c r="J109" i="25"/>
  <c r="I109" i="25"/>
  <c r="H109" i="25"/>
  <c r="A109" i="25"/>
  <c r="J108" i="25"/>
  <c r="I108" i="25"/>
  <c r="H108" i="25"/>
  <c r="A108" i="25"/>
  <c r="J107" i="25"/>
  <c r="I107" i="25"/>
  <c r="H107" i="25"/>
  <c r="A107" i="25"/>
  <c r="J106" i="25"/>
  <c r="I106" i="25"/>
  <c r="H106" i="25"/>
  <c r="A106" i="25"/>
  <c r="J105" i="25"/>
  <c r="I105" i="25"/>
  <c r="H105" i="25"/>
  <c r="A105" i="25"/>
  <c r="J104" i="25"/>
  <c r="I104" i="25"/>
  <c r="H104" i="25"/>
  <c r="A104" i="25"/>
  <c r="J103" i="25"/>
  <c r="I103" i="25"/>
  <c r="H103" i="25"/>
  <c r="A103" i="25"/>
  <c r="J102" i="25"/>
  <c r="I102" i="25"/>
  <c r="H102" i="25"/>
  <c r="A102" i="25"/>
  <c r="J101" i="25"/>
  <c r="I101" i="25"/>
  <c r="H101" i="25"/>
  <c r="A101" i="25"/>
  <c r="J100" i="25"/>
  <c r="I100" i="25"/>
  <c r="H100" i="25"/>
  <c r="A100" i="25"/>
  <c r="J99" i="25"/>
  <c r="I99" i="25"/>
  <c r="H99" i="25"/>
  <c r="A99" i="25"/>
  <c r="J98" i="25"/>
  <c r="I98" i="25"/>
  <c r="H98" i="25"/>
  <c r="A98" i="25"/>
  <c r="J97" i="25"/>
  <c r="I97" i="25"/>
  <c r="H97" i="25"/>
  <c r="A97" i="25"/>
  <c r="J96" i="25"/>
  <c r="I96" i="25"/>
  <c r="H96" i="25"/>
  <c r="A96" i="25"/>
  <c r="J95" i="25"/>
  <c r="I95" i="25"/>
  <c r="H95" i="25"/>
  <c r="A95" i="25"/>
  <c r="J94" i="25"/>
  <c r="I94" i="25"/>
  <c r="H94" i="25"/>
  <c r="A94" i="25"/>
  <c r="J93" i="25"/>
  <c r="I93" i="25"/>
  <c r="H93" i="25"/>
  <c r="A93" i="25"/>
  <c r="J92" i="25"/>
  <c r="I92" i="25"/>
  <c r="H92" i="25"/>
  <c r="A92" i="25"/>
  <c r="J91" i="25"/>
  <c r="I91" i="25"/>
  <c r="H91" i="25"/>
  <c r="A91" i="25"/>
  <c r="J90" i="25"/>
  <c r="I90" i="25"/>
  <c r="H90" i="25"/>
  <c r="A90" i="25"/>
  <c r="J89" i="25"/>
  <c r="I89" i="25"/>
  <c r="H89" i="25"/>
  <c r="A89" i="25"/>
  <c r="J88" i="25"/>
  <c r="I88" i="25"/>
  <c r="H88" i="25"/>
  <c r="A88" i="25"/>
  <c r="J87" i="25"/>
  <c r="I87" i="25"/>
  <c r="H87" i="25"/>
  <c r="A87" i="25"/>
  <c r="J86" i="25"/>
  <c r="I86" i="25"/>
  <c r="H86" i="25"/>
  <c r="A86" i="25"/>
  <c r="J85" i="25"/>
  <c r="I85" i="25"/>
  <c r="H85" i="25"/>
  <c r="A85" i="25"/>
  <c r="J84" i="25"/>
  <c r="I84" i="25"/>
  <c r="H84" i="25"/>
  <c r="A84" i="25"/>
  <c r="J83" i="25"/>
  <c r="I83" i="25"/>
  <c r="H83" i="25"/>
  <c r="A83" i="25"/>
  <c r="J82" i="25"/>
  <c r="I82" i="25"/>
  <c r="H82" i="25"/>
  <c r="A82" i="25"/>
  <c r="J81" i="25"/>
  <c r="I81" i="25"/>
  <c r="H81" i="25"/>
  <c r="A81" i="25"/>
  <c r="J80" i="25"/>
  <c r="I80" i="25"/>
  <c r="H80" i="25"/>
  <c r="A80" i="25"/>
  <c r="J79" i="25"/>
  <c r="I79" i="25"/>
  <c r="H79" i="25"/>
  <c r="A79" i="25"/>
  <c r="J78" i="25"/>
  <c r="I78" i="25"/>
  <c r="H78" i="25"/>
  <c r="A78" i="25"/>
  <c r="J77" i="25"/>
  <c r="I77" i="25"/>
  <c r="H77" i="25"/>
  <c r="A77" i="25"/>
  <c r="J76" i="25"/>
  <c r="I76" i="25"/>
  <c r="H76" i="25"/>
  <c r="A76" i="25"/>
  <c r="J75" i="25"/>
  <c r="I75" i="25"/>
  <c r="H75" i="25"/>
  <c r="A75" i="25"/>
  <c r="J74" i="25"/>
  <c r="I74" i="25"/>
  <c r="H74" i="25"/>
  <c r="A74" i="25"/>
  <c r="J73" i="25"/>
  <c r="I73" i="25"/>
  <c r="H73" i="25"/>
  <c r="A73" i="25"/>
  <c r="J72" i="25"/>
  <c r="I72" i="25"/>
  <c r="H72" i="25"/>
  <c r="A72" i="25"/>
  <c r="J71" i="25"/>
  <c r="I71" i="25"/>
  <c r="H71" i="25"/>
  <c r="A71" i="25"/>
  <c r="J70" i="25"/>
  <c r="I70" i="25"/>
  <c r="H70" i="25"/>
  <c r="A70" i="25"/>
  <c r="J69" i="25"/>
  <c r="I69" i="25"/>
  <c r="H69" i="25"/>
  <c r="A69" i="25"/>
  <c r="J68" i="25"/>
  <c r="I68" i="25"/>
  <c r="H68" i="25"/>
  <c r="A68" i="25"/>
  <c r="J67" i="25"/>
  <c r="I67" i="25"/>
  <c r="H67" i="25"/>
  <c r="A67" i="25"/>
  <c r="J66" i="25"/>
  <c r="I66" i="25"/>
  <c r="H66" i="25"/>
  <c r="A66" i="25"/>
  <c r="J65" i="25"/>
  <c r="I65" i="25"/>
  <c r="H65" i="25"/>
  <c r="A65" i="25"/>
  <c r="J64" i="25"/>
  <c r="I64" i="25"/>
  <c r="H64" i="25"/>
  <c r="A64" i="25"/>
  <c r="J63" i="25"/>
  <c r="I63" i="25"/>
  <c r="H63" i="25"/>
  <c r="A63" i="25"/>
  <c r="J62" i="25"/>
  <c r="I62" i="25"/>
  <c r="H62" i="25"/>
  <c r="A62" i="25"/>
  <c r="J61" i="25"/>
  <c r="I61" i="25"/>
  <c r="H61" i="25"/>
  <c r="A61" i="25"/>
  <c r="J60" i="25"/>
  <c r="I60" i="25"/>
  <c r="H60" i="25"/>
  <c r="A60" i="25"/>
  <c r="J59" i="25"/>
  <c r="I59" i="25"/>
  <c r="H59" i="25"/>
  <c r="A59" i="25"/>
  <c r="J58" i="25"/>
  <c r="I58" i="25"/>
  <c r="H58" i="25"/>
  <c r="A58" i="25"/>
  <c r="J57" i="25"/>
  <c r="I57" i="25"/>
  <c r="H57" i="25"/>
  <c r="A57" i="25"/>
  <c r="J56" i="25"/>
  <c r="I56" i="25"/>
  <c r="H56" i="25"/>
  <c r="A56" i="25"/>
  <c r="J55" i="25"/>
  <c r="I55" i="25"/>
  <c r="H55" i="25"/>
  <c r="A55" i="25"/>
  <c r="J54" i="25"/>
  <c r="I54" i="25"/>
  <c r="H54" i="25"/>
  <c r="A54" i="25"/>
  <c r="J53" i="25"/>
  <c r="I53" i="25"/>
  <c r="H53" i="25"/>
  <c r="A53" i="25"/>
  <c r="J52" i="25"/>
  <c r="I52" i="25"/>
  <c r="H52" i="25"/>
  <c r="A52" i="25"/>
  <c r="J51" i="25"/>
  <c r="I51" i="25"/>
  <c r="H51" i="25"/>
  <c r="A51" i="25"/>
  <c r="J50" i="25"/>
  <c r="I50" i="25"/>
  <c r="H50" i="25"/>
  <c r="A50" i="25"/>
  <c r="J49" i="25"/>
  <c r="I49" i="25"/>
  <c r="H49" i="25"/>
  <c r="A49" i="25"/>
  <c r="J48" i="25"/>
  <c r="I48" i="25"/>
  <c r="H48" i="25"/>
  <c r="A48" i="25"/>
  <c r="J47" i="25"/>
  <c r="I47" i="25"/>
  <c r="H47" i="25"/>
  <c r="A47" i="25"/>
  <c r="J46" i="25"/>
  <c r="I46" i="25"/>
  <c r="H46" i="25"/>
  <c r="A46" i="25"/>
  <c r="J45" i="25"/>
  <c r="I45" i="25"/>
  <c r="H45" i="25"/>
  <c r="A45" i="25"/>
  <c r="J44" i="25"/>
  <c r="I44" i="25"/>
  <c r="H44" i="25"/>
  <c r="A44" i="25"/>
  <c r="J43" i="25"/>
  <c r="I43" i="25"/>
  <c r="H43" i="25"/>
  <c r="A43" i="25"/>
  <c r="J42" i="25"/>
  <c r="I42" i="25"/>
  <c r="H42" i="25"/>
  <c r="A42" i="25"/>
  <c r="J41" i="25"/>
  <c r="I41" i="25"/>
  <c r="H41" i="25"/>
  <c r="A41" i="25"/>
  <c r="J40" i="25"/>
  <c r="I40" i="25"/>
  <c r="H40" i="25"/>
  <c r="A40" i="25"/>
  <c r="J39" i="25"/>
  <c r="I39" i="25"/>
  <c r="H39" i="25"/>
  <c r="A39" i="25"/>
  <c r="J38" i="25"/>
  <c r="I38" i="25"/>
  <c r="H38" i="25"/>
  <c r="A38" i="25"/>
  <c r="J37" i="25"/>
  <c r="I37" i="25"/>
  <c r="H37" i="25"/>
  <c r="A37" i="25"/>
  <c r="J36" i="25"/>
  <c r="I36" i="25"/>
  <c r="H36" i="25"/>
  <c r="A36" i="25"/>
  <c r="J35" i="25"/>
  <c r="I35" i="25"/>
  <c r="H35" i="25"/>
  <c r="A35" i="25"/>
  <c r="J34" i="25"/>
  <c r="I34" i="25"/>
  <c r="H34" i="25"/>
  <c r="A34" i="25"/>
  <c r="J33" i="25"/>
  <c r="I33" i="25"/>
  <c r="H33" i="25"/>
  <c r="A33" i="25"/>
  <c r="J32" i="25"/>
  <c r="I32" i="25"/>
  <c r="H32" i="25"/>
  <c r="A32" i="25"/>
  <c r="J31" i="25"/>
  <c r="I31" i="25"/>
  <c r="H31" i="25"/>
  <c r="A31" i="25"/>
  <c r="J30" i="25"/>
  <c r="I30" i="25"/>
  <c r="H30" i="25"/>
  <c r="A30" i="25"/>
  <c r="J29" i="25"/>
  <c r="I29" i="25"/>
  <c r="H29" i="25"/>
  <c r="A29" i="25"/>
  <c r="J28" i="25"/>
  <c r="I28" i="25"/>
  <c r="H28" i="25"/>
  <c r="A28" i="25"/>
  <c r="J27" i="25"/>
  <c r="I27" i="25"/>
  <c r="H27" i="25"/>
  <c r="A27" i="25"/>
  <c r="J26" i="25"/>
  <c r="I26" i="25"/>
  <c r="H26" i="25"/>
  <c r="A26" i="25"/>
  <c r="J25" i="25"/>
  <c r="I25" i="25"/>
  <c r="H25" i="25"/>
  <c r="A25" i="25"/>
  <c r="J24" i="25"/>
  <c r="I24" i="25"/>
  <c r="H24" i="25"/>
  <c r="A24" i="25"/>
  <c r="J23" i="25"/>
  <c r="I23" i="25"/>
  <c r="H23" i="25"/>
  <c r="A23" i="25"/>
  <c r="J22" i="25"/>
  <c r="I22" i="25"/>
  <c r="H22" i="25"/>
  <c r="A22" i="25"/>
  <c r="J21" i="25"/>
  <c r="I21" i="25"/>
  <c r="H21" i="25"/>
  <c r="A21" i="25"/>
  <c r="J20" i="25"/>
  <c r="I20" i="25"/>
  <c r="H20" i="25"/>
  <c r="A20" i="25"/>
  <c r="J19" i="25"/>
  <c r="I19" i="25"/>
  <c r="H19" i="25"/>
  <c r="A19" i="25"/>
  <c r="J18" i="25"/>
  <c r="I18" i="25"/>
  <c r="H18" i="25"/>
  <c r="A18" i="25"/>
  <c r="J17" i="25"/>
  <c r="I17" i="25"/>
  <c r="H17" i="25"/>
  <c r="A17" i="25"/>
  <c r="J16" i="25"/>
  <c r="I16" i="25"/>
  <c r="H16" i="25"/>
  <c r="A16" i="25"/>
  <c r="J15" i="25"/>
  <c r="I15" i="25"/>
  <c r="H15" i="25"/>
  <c r="A15" i="25"/>
  <c r="J14" i="25"/>
  <c r="I14" i="25"/>
  <c r="H14" i="25"/>
  <c r="A14" i="25"/>
  <c r="J13" i="25"/>
  <c r="I13" i="25"/>
  <c r="H13" i="25"/>
  <c r="A13" i="25"/>
  <c r="J12" i="25"/>
  <c r="I12" i="25"/>
  <c r="H12" i="25"/>
  <c r="A12" i="25"/>
  <c r="J11" i="25"/>
  <c r="I11" i="25"/>
  <c r="H11" i="25"/>
  <c r="A11" i="25"/>
  <c r="J10" i="25"/>
  <c r="I10" i="25"/>
  <c r="H10" i="25"/>
  <c r="A10" i="25"/>
  <c r="J9" i="25"/>
  <c r="I9" i="25"/>
  <c r="H9" i="25"/>
  <c r="A9" i="25"/>
  <c r="J8" i="25"/>
  <c r="I8" i="25"/>
  <c r="H8" i="25"/>
  <c r="A8" i="25"/>
  <c r="J7" i="25"/>
  <c r="I7" i="25"/>
  <c r="H7" i="25"/>
  <c r="A7" i="25"/>
  <c r="J6" i="25"/>
  <c r="I6" i="25"/>
  <c r="H6" i="25"/>
  <c r="A6" i="25"/>
  <c r="J5" i="25"/>
  <c r="I5" i="25"/>
  <c r="H5" i="25"/>
  <c r="A5" i="25"/>
  <c r="J4" i="25"/>
  <c r="I4" i="25"/>
  <c r="H4" i="25"/>
  <c r="A4" i="25"/>
  <c r="J3" i="25"/>
  <c r="I3" i="25"/>
  <c r="H3" i="25"/>
  <c r="A3" i="25"/>
  <c r="J2" i="25"/>
  <c r="I2" i="25"/>
  <c r="H2" i="25"/>
  <c r="A2" i="25"/>
  <c r="J343" i="24"/>
  <c r="I343" i="24"/>
  <c r="H343" i="24"/>
  <c r="A343" i="24"/>
  <c r="J342" i="24"/>
  <c r="I342" i="24"/>
  <c r="H342" i="24"/>
  <c r="A342" i="24"/>
  <c r="J341" i="24"/>
  <c r="I341" i="24"/>
  <c r="H341" i="24"/>
  <c r="A341" i="24"/>
  <c r="J340" i="24"/>
  <c r="I340" i="24"/>
  <c r="H340" i="24"/>
  <c r="A340" i="24"/>
  <c r="J339" i="24"/>
  <c r="I339" i="24"/>
  <c r="H339" i="24"/>
  <c r="A339" i="24"/>
  <c r="J338" i="24"/>
  <c r="I338" i="24"/>
  <c r="H338" i="24"/>
  <c r="A338" i="24"/>
  <c r="J337" i="24"/>
  <c r="I337" i="24"/>
  <c r="H337" i="24"/>
  <c r="A337" i="24"/>
  <c r="J336" i="24"/>
  <c r="I336" i="24"/>
  <c r="H336" i="24"/>
  <c r="A336" i="24"/>
  <c r="J335" i="24"/>
  <c r="I335" i="24"/>
  <c r="H335" i="24"/>
  <c r="A335" i="24"/>
  <c r="J334" i="24"/>
  <c r="I334" i="24"/>
  <c r="H334" i="24"/>
  <c r="A334" i="24"/>
  <c r="J333" i="24"/>
  <c r="I333" i="24"/>
  <c r="H333" i="24"/>
  <c r="A333" i="24"/>
  <c r="J332" i="24"/>
  <c r="I332" i="24"/>
  <c r="H332" i="24"/>
  <c r="A332" i="24"/>
  <c r="J331" i="24"/>
  <c r="I331" i="24"/>
  <c r="H331" i="24"/>
  <c r="A331" i="24"/>
  <c r="J330" i="24"/>
  <c r="I330" i="24"/>
  <c r="H330" i="24"/>
  <c r="A330" i="24"/>
  <c r="J329" i="24"/>
  <c r="I329" i="24"/>
  <c r="H329" i="24"/>
  <c r="A329" i="24"/>
  <c r="J328" i="24"/>
  <c r="I328" i="24"/>
  <c r="H328" i="24"/>
  <c r="A328" i="24"/>
  <c r="J327" i="24"/>
  <c r="I327" i="24"/>
  <c r="H327" i="24"/>
  <c r="A327" i="24"/>
  <c r="J326" i="24"/>
  <c r="I326" i="24"/>
  <c r="H326" i="24"/>
  <c r="A326" i="24"/>
  <c r="J325" i="24"/>
  <c r="I325" i="24"/>
  <c r="H325" i="24"/>
  <c r="A325" i="24"/>
  <c r="J324" i="24"/>
  <c r="I324" i="24"/>
  <c r="H324" i="24"/>
  <c r="A324" i="24"/>
  <c r="J323" i="24"/>
  <c r="I323" i="24"/>
  <c r="H323" i="24"/>
  <c r="A323" i="24"/>
  <c r="J322" i="24"/>
  <c r="I322" i="24"/>
  <c r="H322" i="24"/>
  <c r="A322" i="24"/>
  <c r="J321" i="24"/>
  <c r="I321" i="24"/>
  <c r="H321" i="24"/>
  <c r="A321" i="24"/>
  <c r="J320" i="24"/>
  <c r="I320" i="24"/>
  <c r="H320" i="24"/>
  <c r="A320" i="24"/>
  <c r="J319" i="24"/>
  <c r="I319" i="24"/>
  <c r="H319" i="24"/>
  <c r="A319" i="24"/>
  <c r="J318" i="24"/>
  <c r="I318" i="24"/>
  <c r="H318" i="24"/>
  <c r="A318" i="24"/>
  <c r="J317" i="24"/>
  <c r="I317" i="24"/>
  <c r="H317" i="24"/>
  <c r="A317" i="24"/>
  <c r="J316" i="24"/>
  <c r="I316" i="24"/>
  <c r="H316" i="24"/>
  <c r="A316" i="24"/>
  <c r="J315" i="24"/>
  <c r="I315" i="24"/>
  <c r="H315" i="24"/>
  <c r="A315" i="24"/>
  <c r="J314" i="24"/>
  <c r="I314" i="24"/>
  <c r="H314" i="24"/>
  <c r="A314" i="24"/>
  <c r="J313" i="24"/>
  <c r="I313" i="24"/>
  <c r="H313" i="24"/>
  <c r="A313" i="24"/>
  <c r="J312" i="24"/>
  <c r="I312" i="24"/>
  <c r="H312" i="24"/>
  <c r="A312" i="24"/>
  <c r="J311" i="24"/>
  <c r="I311" i="24"/>
  <c r="H311" i="24"/>
  <c r="A311" i="24"/>
  <c r="J310" i="24"/>
  <c r="I310" i="24"/>
  <c r="H310" i="24"/>
  <c r="A310" i="24"/>
  <c r="J309" i="24"/>
  <c r="I309" i="24"/>
  <c r="H309" i="24"/>
  <c r="A309" i="24"/>
  <c r="J308" i="24"/>
  <c r="I308" i="24"/>
  <c r="H308" i="24"/>
  <c r="A308" i="24"/>
  <c r="J307" i="24"/>
  <c r="I307" i="24"/>
  <c r="H307" i="24"/>
  <c r="A307" i="24"/>
  <c r="J306" i="24"/>
  <c r="I306" i="24"/>
  <c r="H306" i="24"/>
  <c r="A306" i="24"/>
  <c r="J305" i="24"/>
  <c r="I305" i="24"/>
  <c r="H305" i="24"/>
  <c r="A305" i="24"/>
  <c r="J304" i="24"/>
  <c r="I304" i="24"/>
  <c r="H304" i="24"/>
  <c r="A304" i="24"/>
  <c r="J303" i="24"/>
  <c r="I303" i="24"/>
  <c r="H303" i="24"/>
  <c r="A303" i="24"/>
  <c r="J302" i="24"/>
  <c r="I302" i="24"/>
  <c r="H302" i="24"/>
  <c r="A302" i="24"/>
  <c r="J301" i="24"/>
  <c r="I301" i="24"/>
  <c r="H301" i="24"/>
  <c r="A301" i="24"/>
  <c r="J300" i="24"/>
  <c r="I300" i="24"/>
  <c r="H300" i="24"/>
  <c r="A300" i="24"/>
  <c r="J299" i="24"/>
  <c r="I299" i="24"/>
  <c r="H299" i="24"/>
  <c r="A299" i="24"/>
  <c r="J298" i="24"/>
  <c r="I298" i="24"/>
  <c r="H298" i="24"/>
  <c r="A298" i="24"/>
  <c r="J297" i="24"/>
  <c r="I297" i="24"/>
  <c r="H297" i="24"/>
  <c r="A297" i="24"/>
  <c r="J296" i="24"/>
  <c r="I296" i="24"/>
  <c r="H296" i="24"/>
  <c r="A296" i="24"/>
  <c r="J295" i="24"/>
  <c r="I295" i="24"/>
  <c r="H295" i="24"/>
  <c r="A295" i="24"/>
  <c r="J294" i="24"/>
  <c r="I294" i="24"/>
  <c r="H294" i="24"/>
  <c r="A294" i="24"/>
  <c r="J293" i="24"/>
  <c r="I293" i="24"/>
  <c r="H293" i="24"/>
  <c r="A293" i="24"/>
  <c r="J292" i="24"/>
  <c r="I292" i="24"/>
  <c r="H292" i="24"/>
  <c r="A292" i="24"/>
  <c r="J291" i="24"/>
  <c r="I291" i="24"/>
  <c r="H291" i="24"/>
  <c r="A291" i="24"/>
  <c r="J290" i="24"/>
  <c r="I290" i="24"/>
  <c r="H290" i="24"/>
  <c r="A290" i="24"/>
  <c r="J289" i="24"/>
  <c r="I289" i="24"/>
  <c r="H289" i="24"/>
  <c r="A289" i="24"/>
  <c r="J288" i="24"/>
  <c r="I288" i="24"/>
  <c r="H288" i="24"/>
  <c r="A288" i="24"/>
  <c r="J287" i="24"/>
  <c r="I287" i="24"/>
  <c r="H287" i="24"/>
  <c r="A287" i="24"/>
  <c r="J286" i="24"/>
  <c r="I286" i="24"/>
  <c r="H286" i="24"/>
  <c r="A286" i="24"/>
  <c r="J285" i="24"/>
  <c r="I285" i="24"/>
  <c r="H285" i="24"/>
  <c r="A285" i="24"/>
  <c r="J284" i="24"/>
  <c r="I284" i="24"/>
  <c r="H284" i="24"/>
  <c r="A284" i="24"/>
  <c r="J283" i="24"/>
  <c r="I283" i="24"/>
  <c r="H283" i="24"/>
  <c r="A283" i="24"/>
  <c r="J282" i="24"/>
  <c r="I282" i="24"/>
  <c r="H282" i="24"/>
  <c r="A282" i="24"/>
  <c r="J281" i="24"/>
  <c r="I281" i="24"/>
  <c r="H281" i="24"/>
  <c r="A281" i="24"/>
  <c r="J280" i="24"/>
  <c r="I280" i="24"/>
  <c r="H280" i="24"/>
  <c r="A280" i="24"/>
  <c r="J279" i="24"/>
  <c r="I279" i="24"/>
  <c r="H279" i="24"/>
  <c r="A279" i="24"/>
  <c r="J278" i="24"/>
  <c r="I278" i="24"/>
  <c r="H278" i="24"/>
  <c r="A278" i="24"/>
  <c r="J277" i="24"/>
  <c r="I277" i="24"/>
  <c r="H277" i="24"/>
  <c r="A277" i="24"/>
  <c r="J276" i="24"/>
  <c r="I276" i="24"/>
  <c r="H276" i="24"/>
  <c r="A276" i="24"/>
  <c r="J275" i="24"/>
  <c r="I275" i="24"/>
  <c r="H275" i="24"/>
  <c r="A275" i="24"/>
  <c r="J274" i="24"/>
  <c r="I274" i="24"/>
  <c r="H274" i="24"/>
  <c r="A274" i="24"/>
  <c r="J273" i="24"/>
  <c r="I273" i="24"/>
  <c r="H273" i="24"/>
  <c r="A273" i="24"/>
  <c r="J272" i="24"/>
  <c r="I272" i="24"/>
  <c r="H272" i="24"/>
  <c r="A272" i="24"/>
  <c r="J271" i="24"/>
  <c r="I271" i="24"/>
  <c r="H271" i="24"/>
  <c r="A271" i="24"/>
  <c r="J270" i="24"/>
  <c r="I270" i="24"/>
  <c r="H270" i="24"/>
  <c r="A270" i="24"/>
  <c r="J269" i="24"/>
  <c r="I269" i="24"/>
  <c r="H269" i="24"/>
  <c r="A269" i="24"/>
  <c r="J268" i="24"/>
  <c r="I268" i="24"/>
  <c r="H268" i="24"/>
  <c r="A268" i="24"/>
  <c r="J267" i="24"/>
  <c r="I267" i="24"/>
  <c r="H267" i="24"/>
  <c r="A267" i="24"/>
  <c r="J266" i="24"/>
  <c r="I266" i="24"/>
  <c r="H266" i="24"/>
  <c r="A266" i="24"/>
  <c r="J265" i="24"/>
  <c r="I265" i="24"/>
  <c r="H265" i="24"/>
  <c r="A265" i="24"/>
  <c r="J264" i="24"/>
  <c r="I264" i="24"/>
  <c r="H264" i="24"/>
  <c r="A264" i="24"/>
  <c r="J263" i="24"/>
  <c r="I263" i="24"/>
  <c r="H263" i="24"/>
  <c r="A263" i="24"/>
  <c r="J262" i="24"/>
  <c r="I262" i="24"/>
  <c r="H262" i="24"/>
  <c r="A262" i="24"/>
  <c r="J261" i="24"/>
  <c r="I261" i="24"/>
  <c r="H261" i="24"/>
  <c r="A261" i="24"/>
  <c r="J260" i="24"/>
  <c r="I260" i="24"/>
  <c r="H260" i="24"/>
  <c r="A260" i="24"/>
  <c r="J259" i="24"/>
  <c r="I259" i="24"/>
  <c r="H259" i="24"/>
  <c r="A259" i="24"/>
  <c r="J258" i="24"/>
  <c r="I258" i="24"/>
  <c r="H258" i="24"/>
  <c r="A258" i="24"/>
  <c r="J257" i="24"/>
  <c r="I257" i="24"/>
  <c r="H257" i="24"/>
  <c r="A257" i="24"/>
  <c r="J256" i="24"/>
  <c r="I256" i="24"/>
  <c r="H256" i="24"/>
  <c r="A256" i="24"/>
  <c r="J255" i="24"/>
  <c r="I255" i="24"/>
  <c r="H255" i="24"/>
  <c r="A255" i="24"/>
  <c r="J254" i="24"/>
  <c r="I254" i="24"/>
  <c r="H254" i="24"/>
  <c r="A254" i="24"/>
  <c r="J253" i="24"/>
  <c r="I253" i="24"/>
  <c r="H253" i="24"/>
  <c r="A253" i="24"/>
  <c r="J252" i="24"/>
  <c r="I252" i="24"/>
  <c r="H252" i="24"/>
  <c r="A252" i="24"/>
  <c r="J251" i="24"/>
  <c r="I251" i="24"/>
  <c r="H251" i="24"/>
  <c r="A251" i="24"/>
  <c r="J250" i="24"/>
  <c r="I250" i="24"/>
  <c r="H250" i="24"/>
  <c r="A250" i="24"/>
  <c r="J249" i="24"/>
  <c r="I249" i="24"/>
  <c r="H249" i="24"/>
  <c r="A249" i="24"/>
  <c r="J248" i="24"/>
  <c r="I248" i="24"/>
  <c r="H248" i="24"/>
  <c r="A248" i="24"/>
  <c r="J247" i="24"/>
  <c r="I247" i="24"/>
  <c r="H247" i="24"/>
  <c r="A247" i="24"/>
  <c r="J246" i="24"/>
  <c r="I246" i="24"/>
  <c r="H246" i="24"/>
  <c r="A246" i="24"/>
  <c r="J245" i="24"/>
  <c r="I245" i="24"/>
  <c r="H245" i="24"/>
  <c r="A245" i="24"/>
  <c r="J244" i="24"/>
  <c r="I244" i="24"/>
  <c r="H244" i="24"/>
  <c r="A244" i="24"/>
  <c r="J243" i="24"/>
  <c r="I243" i="24"/>
  <c r="H243" i="24"/>
  <c r="A243" i="24"/>
  <c r="J242" i="24"/>
  <c r="I242" i="24"/>
  <c r="H242" i="24"/>
  <c r="A242" i="24"/>
  <c r="J241" i="24"/>
  <c r="I241" i="24"/>
  <c r="H241" i="24"/>
  <c r="A241" i="24"/>
  <c r="J240" i="24"/>
  <c r="I240" i="24"/>
  <c r="H240" i="24"/>
  <c r="A240" i="24"/>
  <c r="J239" i="24"/>
  <c r="I239" i="24"/>
  <c r="H239" i="24"/>
  <c r="A239" i="24"/>
  <c r="J238" i="24"/>
  <c r="I238" i="24"/>
  <c r="H238" i="24"/>
  <c r="A238" i="24"/>
  <c r="J237" i="24"/>
  <c r="I237" i="24"/>
  <c r="H237" i="24"/>
  <c r="A237" i="24"/>
  <c r="J236" i="24"/>
  <c r="I236" i="24"/>
  <c r="H236" i="24"/>
  <c r="A236" i="24"/>
  <c r="J235" i="24"/>
  <c r="I235" i="24"/>
  <c r="H235" i="24"/>
  <c r="A235" i="24"/>
  <c r="J234" i="24"/>
  <c r="I234" i="24"/>
  <c r="H234" i="24"/>
  <c r="A234" i="24"/>
  <c r="J233" i="24"/>
  <c r="I233" i="24"/>
  <c r="H233" i="24"/>
  <c r="A233" i="24"/>
  <c r="J232" i="24"/>
  <c r="I232" i="24"/>
  <c r="H232" i="24"/>
  <c r="A232" i="24"/>
  <c r="J231" i="24"/>
  <c r="I231" i="24"/>
  <c r="H231" i="24"/>
  <c r="A231" i="24"/>
  <c r="J230" i="24"/>
  <c r="I230" i="24"/>
  <c r="H230" i="24"/>
  <c r="A230" i="24"/>
  <c r="J229" i="24"/>
  <c r="I229" i="24"/>
  <c r="H229" i="24"/>
  <c r="A229" i="24"/>
  <c r="J228" i="24"/>
  <c r="I228" i="24"/>
  <c r="H228" i="24"/>
  <c r="A228" i="24"/>
  <c r="J227" i="24"/>
  <c r="I227" i="24"/>
  <c r="H227" i="24"/>
  <c r="A227" i="24"/>
  <c r="J226" i="24"/>
  <c r="I226" i="24"/>
  <c r="H226" i="24"/>
  <c r="A226" i="24"/>
  <c r="J225" i="24"/>
  <c r="I225" i="24"/>
  <c r="H225" i="24"/>
  <c r="A225" i="24"/>
  <c r="J224" i="24"/>
  <c r="I224" i="24"/>
  <c r="H224" i="24"/>
  <c r="A224" i="24"/>
  <c r="J223" i="24"/>
  <c r="I223" i="24"/>
  <c r="H223" i="24"/>
  <c r="A223" i="24"/>
  <c r="J222" i="24"/>
  <c r="I222" i="24"/>
  <c r="H222" i="24"/>
  <c r="A222" i="24"/>
  <c r="J221" i="24"/>
  <c r="I221" i="24"/>
  <c r="H221" i="24"/>
  <c r="A221" i="24"/>
  <c r="J220" i="24"/>
  <c r="I220" i="24"/>
  <c r="H220" i="24"/>
  <c r="A220" i="24"/>
  <c r="J219" i="24"/>
  <c r="I219" i="24"/>
  <c r="H219" i="24"/>
  <c r="A219" i="24"/>
  <c r="J218" i="24"/>
  <c r="I218" i="24"/>
  <c r="H218" i="24"/>
  <c r="A218" i="24"/>
  <c r="J217" i="24"/>
  <c r="I217" i="24"/>
  <c r="H217" i="24"/>
  <c r="A217" i="24"/>
  <c r="J216" i="24"/>
  <c r="I216" i="24"/>
  <c r="H216" i="24"/>
  <c r="A216" i="24"/>
  <c r="J215" i="24"/>
  <c r="I215" i="24"/>
  <c r="H215" i="24"/>
  <c r="A215" i="24"/>
  <c r="J214" i="24"/>
  <c r="I214" i="24"/>
  <c r="H214" i="24"/>
  <c r="A214" i="24"/>
  <c r="J213" i="24"/>
  <c r="I213" i="24"/>
  <c r="H213" i="24"/>
  <c r="A213" i="24"/>
  <c r="J212" i="24"/>
  <c r="I212" i="24"/>
  <c r="H212" i="24"/>
  <c r="A212" i="24"/>
  <c r="J211" i="24"/>
  <c r="I211" i="24"/>
  <c r="H211" i="24"/>
  <c r="A211" i="24"/>
  <c r="J210" i="24"/>
  <c r="I210" i="24"/>
  <c r="H210" i="24"/>
  <c r="A210" i="24"/>
  <c r="J209" i="24"/>
  <c r="I209" i="24"/>
  <c r="H209" i="24"/>
  <c r="A209" i="24"/>
  <c r="J208" i="24"/>
  <c r="I208" i="24"/>
  <c r="H208" i="24"/>
  <c r="A208" i="24"/>
  <c r="J207" i="24"/>
  <c r="I207" i="24"/>
  <c r="H207" i="24"/>
  <c r="A207" i="24"/>
  <c r="J206" i="24"/>
  <c r="I206" i="24"/>
  <c r="H206" i="24"/>
  <c r="A206" i="24"/>
  <c r="J205" i="24"/>
  <c r="I205" i="24"/>
  <c r="H205" i="24"/>
  <c r="A205" i="24"/>
  <c r="J204" i="24"/>
  <c r="I204" i="24"/>
  <c r="H204" i="24"/>
  <c r="A204" i="24"/>
  <c r="J203" i="24"/>
  <c r="I203" i="24"/>
  <c r="H203" i="24"/>
  <c r="A203" i="24"/>
  <c r="J202" i="24"/>
  <c r="I202" i="24"/>
  <c r="H202" i="24"/>
  <c r="A202" i="24"/>
  <c r="J201" i="24"/>
  <c r="I201" i="24"/>
  <c r="H201" i="24"/>
  <c r="A201" i="24"/>
  <c r="J200" i="24"/>
  <c r="I200" i="24"/>
  <c r="H200" i="24"/>
  <c r="A200" i="24"/>
  <c r="J199" i="24"/>
  <c r="I199" i="24"/>
  <c r="H199" i="24"/>
  <c r="A199" i="24"/>
  <c r="J198" i="24"/>
  <c r="I198" i="24"/>
  <c r="H198" i="24"/>
  <c r="A198" i="24"/>
  <c r="J197" i="24"/>
  <c r="I197" i="24"/>
  <c r="H197" i="24"/>
  <c r="A197" i="24"/>
  <c r="J196" i="24"/>
  <c r="I196" i="24"/>
  <c r="H196" i="24"/>
  <c r="A196" i="24"/>
  <c r="J195" i="24"/>
  <c r="I195" i="24"/>
  <c r="H195" i="24"/>
  <c r="A195" i="24"/>
  <c r="J194" i="24"/>
  <c r="I194" i="24"/>
  <c r="H194" i="24"/>
  <c r="A194" i="24"/>
  <c r="J193" i="24"/>
  <c r="I193" i="24"/>
  <c r="H193" i="24"/>
  <c r="A193" i="24"/>
  <c r="J192" i="24"/>
  <c r="I192" i="24"/>
  <c r="H192" i="24"/>
  <c r="A192" i="24"/>
  <c r="J191" i="24"/>
  <c r="I191" i="24"/>
  <c r="H191" i="24"/>
  <c r="A191" i="24"/>
  <c r="J190" i="24"/>
  <c r="I190" i="24"/>
  <c r="H190" i="24"/>
  <c r="A190" i="24"/>
  <c r="J189" i="24"/>
  <c r="I189" i="24"/>
  <c r="H189" i="24"/>
  <c r="A189" i="24"/>
  <c r="J188" i="24"/>
  <c r="I188" i="24"/>
  <c r="H188" i="24"/>
  <c r="A188" i="24"/>
  <c r="J187" i="24"/>
  <c r="I187" i="24"/>
  <c r="H187" i="24"/>
  <c r="A187" i="24"/>
  <c r="J186" i="24"/>
  <c r="I186" i="24"/>
  <c r="H186" i="24"/>
  <c r="A186" i="24"/>
  <c r="J185" i="24"/>
  <c r="I185" i="24"/>
  <c r="H185" i="24"/>
  <c r="A185" i="24"/>
  <c r="J184" i="24"/>
  <c r="I184" i="24"/>
  <c r="H184" i="24"/>
  <c r="A184" i="24"/>
  <c r="J183" i="24"/>
  <c r="I183" i="24"/>
  <c r="H183" i="24"/>
  <c r="A183" i="24"/>
  <c r="J182" i="24"/>
  <c r="I182" i="24"/>
  <c r="H182" i="24"/>
  <c r="A182" i="24"/>
  <c r="J181" i="24"/>
  <c r="I181" i="24"/>
  <c r="H181" i="24"/>
  <c r="A181" i="24"/>
  <c r="J180" i="24"/>
  <c r="I180" i="24"/>
  <c r="H180" i="24"/>
  <c r="A180" i="24"/>
  <c r="J179" i="24"/>
  <c r="I179" i="24"/>
  <c r="H179" i="24"/>
  <c r="A179" i="24"/>
  <c r="J178" i="24"/>
  <c r="I178" i="24"/>
  <c r="H178" i="24"/>
  <c r="A178" i="24"/>
  <c r="J177" i="24"/>
  <c r="I177" i="24"/>
  <c r="H177" i="24"/>
  <c r="A177" i="24"/>
  <c r="J176" i="24"/>
  <c r="I176" i="24"/>
  <c r="H176" i="24"/>
  <c r="A176" i="24"/>
  <c r="J175" i="24"/>
  <c r="I175" i="24"/>
  <c r="H175" i="24"/>
  <c r="A175" i="24"/>
  <c r="J174" i="24"/>
  <c r="I174" i="24"/>
  <c r="H174" i="24"/>
  <c r="A174" i="24"/>
  <c r="J173" i="24"/>
  <c r="I173" i="24"/>
  <c r="H173" i="24"/>
  <c r="A173" i="24"/>
  <c r="J172" i="24"/>
  <c r="I172" i="24"/>
  <c r="H172" i="24"/>
  <c r="A172" i="24"/>
  <c r="J171" i="24"/>
  <c r="I171" i="24"/>
  <c r="H171" i="24"/>
  <c r="A171" i="24"/>
  <c r="J170" i="24"/>
  <c r="I170" i="24"/>
  <c r="H170" i="24"/>
  <c r="A170" i="24"/>
  <c r="J169" i="24"/>
  <c r="I169" i="24"/>
  <c r="H169" i="24"/>
  <c r="A169" i="24"/>
  <c r="J168" i="24"/>
  <c r="I168" i="24"/>
  <c r="H168" i="24"/>
  <c r="A168" i="24"/>
  <c r="J167" i="24"/>
  <c r="I167" i="24"/>
  <c r="H167" i="24"/>
  <c r="A167" i="24"/>
  <c r="J166" i="24"/>
  <c r="I166" i="24"/>
  <c r="H166" i="24"/>
  <c r="A166" i="24"/>
  <c r="J165" i="24"/>
  <c r="I165" i="24"/>
  <c r="H165" i="24"/>
  <c r="A165" i="24"/>
  <c r="J164" i="24"/>
  <c r="I164" i="24"/>
  <c r="H164" i="24"/>
  <c r="A164" i="24"/>
  <c r="J163" i="24"/>
  <c r="I163" i="24"/>
  <c r="H163" i="24"/>
  <c r="A163" i="24"/>
  <c r="J162" i="24"/>
  <c r="I162" i="24"/>
  <c r="H162" i="24"/>
  <c r="A162" i="24"/>
  <c r="J161" i="24"/>
  <c r="I161" i="24"/>
  <c r="H161" i="24"/>
  <c r="A161" i="24"/>
  <c r="J160" i="24"/>
  <c r="I160" i="24"/>
  <c r="H160" i="24"/>
  <c r="A160" i="24"/>
  <c r="J159" i="24"/>
  <c r="I159" i="24"/>
  <c r="H159" i="24"/>
  <c r="A159" i="24"/>
  <c r="J158" i="24"/>
  <c r="I158" i="24"/>
  <c r="H158" i="24"/>
  <c r="A158" i="24"/>
  <c r="J157" i="24"/>
  <c r="I157" i="24"/>
  <c r="H157" i="24"/>
  <c r="A157" i="24"/>
  <c r="J156" i="24"/>
  <c r="I156" i="24"/>
  <c r="H156" i="24"/>
  <c r="A156" i="24"/>
  <c r="J155" i="24"/>
  <c r="I155" i="24"/>
  <c r="H155" i="24"/>
  <c r="A155" i="24"/>
  <c r="J154" i="24"/>
  <c r="I154" i="24"/>
  <c r="H154" i="24"/>
  <c r="A154" i="24"/>
  <c r="J153" i="24"/>
  <c r="I153" i="24"/>
  <c r="H153" i="24"/>
  <c r="A153" i="24"/>
  <c r="J152" i="24"/>
  <c r="I152" i="24"/>
  <c r="H152" i="24"/>
  <c r="A152" i="24"/>
  <c r="J151" i="24"/>
  <c r="I151" i="24"/>
  <c r="H151" i="24"/>
  <c r="A151" i="24"/>
  <c r="J150" i="24"/>
  <c r="I150" i="24"/>
  <c r="H150" i="24"/>
  <c r="A150" i="24"/>
  <c r="J149" i="24"/>
  <c r="I149" i="24"/>
  <c r="H149" i="24"/>
  <c r="A149" i="24"/>
  <c r="J148" i="24"/>
  <c r="I148" i="24"/>
  <c r="H148" i="24"/>
  <c r="A148" i="24"/>
  <c r="J147" i="24"/>
  <c r="I147" i="24"/>
  <c r="H147" i="24"/>
  <c r="A147" i="24"/>
  <c r="J146" i="24"/>
  <c r="I146" i="24"/>
  <c r="H146" i="24"/>
  <c r="A146" i="24"/>
  <c r="J145" i="24"/>
  <c r="I145" i="24"/>
  <c r="H145" i="24"/>
  <c r="A145" i="24"/>
  <c r="J144" i="24"/>
  <c r="I144" i="24"/>
  <c r="H144" i="24"/>
  <c r="A144" i="24"/>
  <c r="J143" i="24"/>
  <c r="I143" i="24"/>
  <c r="H143" i="24"/>
  <c r="A143" i="24"/>
  <c r="J142" i="24"/>
  <c r="I142" i="24"/>
  <c r="H142" i="24"/>
  <c r="A142" i="24"/>
  <c r="J141" i="24"/>
  <c r="I141" i="24"/>
  <c r="H141" i="24"/>
  <c r="A141" i="24"/>
  <c r="J140" i="24"/>
  <c r="I140" i="24"/>
  <c r="H140" i="24"/>
  <c r="A140" i="24"/>
  <c r="J139" i="24"/>
  <c r="I139" i="24"/>
  <c r="H139" i="24"/>
  <c r="A139" i="24"/>
  <c r="J138" i="24"/>
  <c r="I138" i="24"/>
  <c r="H138" i="24"/>
  <c r="A138" i="24"/>
  <c r="J137" i="24"/>
  <c r="I137" i="24"/>
  <c r="H137" i="24"/>
  <c r="A137" i="24"/>
  <c r="J136" i="24"/>
  <c r="I136" i="24"/>
  <c r="H136" i="24"/>
  <c r="A136" i="24"/>
  <c r="J135" i="24"/>
  <c r="I135" i="24"/>
  <c r="H135" i="24"/>
  <c r="A135" i="24"/>
  <c r="J134" i="24"/>
  <c r="I134" i="24"/>
  <c r="H134" i="24"/>
  <c r="A134" i="24"/>
  <c r="J133" i="24"/>
  <c r="I133" i="24"/>
  <c r="H133" i="24"/>
  <c r="A133" i="24"/>
  <c r="J132" i="24"/>
  <c r="I132" i="24"/>
  <c r="H132" i="24"/>
  <c r="A132" i="24"/>
  <c r="J131" i="24"/>
  <c r="I131" i="24"/>
  <c r="H131" i="24"/>
  <c r="A131" i="24"/>
  <c r="J130" i="24"/>
  <c r="I130" i="24"/>
  <c r="H130" i="24"/>
  <c r="A130" i="24"/>
  <c r="J129" i="24"/>
  <c r="I129" i="24"/>
  <c r="H129" i="24"/>
  <c r="A129" i="24"/>
  <c r="J128" i="24"/>
  <c r="I128" i="24"/>
  <c r="H128" i="24"/>
  <c r="A128" i="24"/>
  <c r="J127" i="24"/>
  <c r="I127" i="24"/>
  <c r="H127" i="24"/>
  <c r="A127" i="24"/>
  <c r="J126" i="24"/>
  <c r="I126" i="24"/>
  <c r="H126" i="24"/>
  <c r="A126" i="24"/>
  <c r="J125" i="24"/>
  <c r="I125" i="24"/>
  <c r="H125" i="24"/>
  <c r="A125" i="24"/>
  <c r="J124" i="24"/>
  <c r="I124" i="24"/>
  <c r="H124" i="24"/>
  <c r="A124" i="24"/>
  <c r="J123" i="24"/>
  <c r="I123" i="24"/>
  <c r="H123" i="24"/>
  <c r="A123" i="24"/>
  <c r="J122" i="24"/>
  <c r="I122" i="24"/>
  <c r="H122" i="24"/>
  <c r="A122" i="24"/>
  <c r="J121" i="24"/>
  <c r="I121" i="24"/>
  <c r="H121" i="24"/>
  <c r="A121" i="24"/>
  <c r="J120" i="24"/>
  <c r="I120" i="24"/>
  <c r="H120" i="24"/>
  <c r="A120" i="24"/>
  <c r="J119" i="24"/>
  <c r="I119" i="24"/>
  <c r="H119" i="24"/>
  <c r="A119" i="24"/>
  <c r="J118" i="24"/>
  <c r="I118" i="24"/>
  <c r="H118" i="24"/>
  <c r="A118" i="24"/>
  <c r="J117" i="24"/>
  <c r="I117" i="24"/>
  <c r="H117" i="24"/>
  <c r="A117" i="24"/>
  <c r="J116" i="24"/>
  <c r="I116" i="24"/>
  <c r="H116" i="24"/>
  <c r="A116" i="24"/>
  <c r="J115" i="24"/>
  <c r="I115" i="24"/>
  <c r="H115" i="24"/>
  <c r="A115" i="24"/>
  <c r="J114" i="24"/>
  <c r="I114" i="24"/>
  <c r="H114" i="24"/>
  <c r="A114" i="24"/>
  <c r="J113" i="24"/>
  <c r="I113" i="24"/>
  <c r="H113" i="24"/>
  <c r="A113" i="24"/>
  <c r="J112" i="24"/>
  <c r="I112" i="24"/>
  <c r="H112" i="24"/>
  <c r="A112" i="24"/>
  <c r="J111" i="24"/>
  <c r="I111" i="24"/>
  <c r="H111" i="24"/>
  <c r="A111" i="24"/>
  <c r="J110" i="24"/>
  <c r="I110" i="24"/>
  <c r="H110" i="24"/>
  <c r="A110" i="24"/>
  <c r="J109" i="24"/>
  <c r="I109" i="24"/>
  <c r="H109" i="24"/>
  <c r="A109" i="24"/>
  <c r="J108" i="24"/>
  <c r="I108" i="24"/>
  <c r="H108" i="24"/>
  <c r="A108" i="24"/>
  <c r="J107" i="24"/>
  <c r="I107" i="24"/>
  <c r="H107" i="24"/>
  <c r="A107" i="24"/>
  <c r="J106" i="24"/>
  <c r="I106" i="24"/>
  <c r="H106" i="24"/>
  <c r="A106" i="24"/>
  <c r="J105" i="24"/>
  <c r="I105" i="24"/>
  <c r="H105" i="24"/>
  <c r="A105" i="24"/>
  <c r="J104" i="24"/>
  <c r="I104" i="24"/>
  <c r="H104" i="24"/>
  <c r="A104" i="24"/>
  <c r="J103" i="24"/>
  <c r="I103" i="24"/>
  <c r="H103" i="24"/>
  <c r="A103" i="24"/>
  <c r="J102" i="24"/>
  <c r="I102" i="24"/>
  <c r="H102" i="24"/>
  <c r="A102" i="24"/>
  <c r="J101" i="24"/>
  <c r="I101" i="24"/>
  <c r="H101" i="24"/>
  <c r="A101" i="24"/>
  <c r="J100" i="24"/>
  <c r="I100" i="24"/>
  <c r="H100" i="24"/>
  <c r="A100" i="24"/>
  <c r="J99" i="24"/>
  <c r="I99" i="24"/>
  <c r="H99" i="24"/>
  <c r="A99" i="24"/>
  <c r="J98" i="24"/>
  <c r="I98" i="24"/>
  <c r="H98" i="24"/>
  <c r="A98" i="24"/>
  <c r="J97" i="24"/>
  <c r="I97" i="24"/>
  <c r="H97" i="24"/>
  <c r="A97" i="24"/>
  <c r="J96" i="24"/>
  <c r="I96" i="24"/>
  <c r="H96" i="24"/>
  <c r="A96" i="24"/>
  <c r="J95" i="24"/>
  <c r="I95" i="24"/>
  <c r="H95" i="24"/>
  <c r="A95" i="24"/>
  <c r="J94" i="24"/>
  <c r="I94" i="24"/>
  <c r="H94" i="24"/>
  <c r="A94" i="24"/>
  <c r="J93" i="24"/>
  <c r="I93" i="24"/>
  <c r="H93" i="24"/>
  <c r="A93" i="24"/>
  <c r="J92" i="24"/>
  <c r="I92" i="24"/>
  <c r="H92" i="24"/>
  <c r="A92" i="24"/>
  <c r="J91" i="24"/>
  <c r="I91" i="24"/>
  <c r="H91" i="24"/>
  <c r="A91" i="24"/>
  <c r="J90" i="24"/>
  <c r="I90" i="24"/>
  <c r="H90" i="24"/>
  <c r="A90" i="24"/>
  <c r="J89" i="24"/>
  <c r="I89" i="24"/>
  <c r="H89" i="24"/>
  <c r="A89" i="24"/>
  <c r="J88" i="24"/>
  <c r="I88" i="24"/>
  <c r="H88" i="24"/>
  <c r="A88" i="24"/>
  <c r="J87" i="24"/>
  <c r="I87" i="24"/>
  <c r="H87" i="24"/>
  <c r="A87" i="24"/>
  <c r="J86" i="24"/>
  <c r="I86" i="24"/>
  <c r="H86" i="24"/>
  <c r="A86" i="24"/>
  <c r="J85" i="24"/>
  <c r="I85" i="24"/>
  <c r="H85" i="24"/>
  <c r="A85" i="24"/>
  <c r="J84" i="24"/>
  <c r="I84" i="24"/>
  <c r="H84" i="24"/>
  <c r="A84" i="24"/>
  <c r="J83" i="24"/>
  <c r="I83" i="24"/>
  <c r="H83" i="24"/>
  <c r="A83" i="24"/>
  <c r="J82" i="24"/>
  <c r="I82" i="24"/>
  <c r="H82" i="24"/>
  <c r="A82" i="24"/>
  <c r="J81" i="24"/>
  <c r="I81" i="24"/>
  <c r="H81" i="24"/>
  <c r="A81" i="24"/>
  <c r="J80" i="24"/>
  <c r="I80" i="24"/>
  <c r="H80" i="24"/>
  <c r="A80" i="24"/>
  <c r="J79" i="24"/>
  <c r="I79" i="24"/>
  <c r="H79" i="24"/>
  <c r="A79" i="24"/>
  <c r="J78" i="24"/>
  <c r="I78" i="24"/>
  <c r="H78" i="24"/>
  <c r="A78" i="24"/>
  <c r="J77" i="24"/>
  <c r="I77" i="24"/>
  <c r="H77" i="24"/>
  <c r="A77" i="24"/>
  <c r="J76" i="24"/>
  <c r="I76" i="24"/>
  <c r="H76" i="24"/>
  <c r="A76" i="24"/>
  <c r="J75" i="24"/>
  <c r="I75" i="24"/>
  <c r="H75" i="24"/>
  <c r="A75" i="24"/>
  <c r="J74" i="24"/>
  <c r="I74" i="24"/>
  <c r="H74" i="24"/>
  <c r="A74" i="24"/>
  <c r="J73" i="24"/>
  <c r="I73" i="24"/>
  <c r="H73" i="24"/>
  <c r="A73" i="24"/>
  <c r="J72" i="24"/>
  <c r="I72" i="24"/>
  <c r="H72" i="24"/>
  <c r="A72" i="24"/>
  <c r="J71" i="24"/>
  <c r="I71" i="24"/>
  <c r="H71" i="24"/>
  <c r="A71" i="24"/>
  <c r="J70" i="24"/>
  <c r="I70" i="24"/>
  <c r="H70" i="24"/>
  <c r="A70" i="24"/>
  <c r="J69" i="24"/>
  <c r="I69" i="24"/>
  <c r="H69" i="24"/>
  <c r="A69" i="24"/>
  <c r="J68" i="24"/>
  <c r="I68" i="24"/>
  <c r="H68" i="24"/>
  <c r="A68" i="24"/>
  <c r="J67" i="24"/>
  <c r="I67" i="24"/>
  <c r="H67" i="24"/>
  <c r="A67" i="24"/>
  <c r="J66" i="24"/>
  <c r="I66" i="24"/>
  <c r="H66" i="24"/>
  <c r="A66" i="24"/>
  <c r="J65" i="24"/>
  <c r="I65" i="24"/>
  <c r="H65" i="24"/>
  <c r="A65" i="24"/>
  <c r="J64" i="24"/>
  <c r="I64" i="24"/>
  <c r="H64" i="24"/>
  <c r="A64" i="24"/>
  <c r="J63" i="24"/>
  <c r="I63" i="24"/>
  <c r="H63" i="24"/>
  <c r="A63" i="24"/>
  <c r="J62" i="24"/>
  <c r="I62" i="24"/>
  <c r="H62" i="24"/>
  <c r="A62" i="24"/>
  <c r="J61" i="24"/>
  <c r="I61" i="24"/>
  <c r="H61" i="24"/>
  <c r="A61" i="24"/>
  <c r="J60" i="24"/>
  <c r="I60" i="24"/>
  <c r="H60" i="24"/>
  <c r="A60" i="24"/>
  <c r="J59" i="24"/>
  <c r="I59" i="24"/>
  <c r="H59" i="24"/>
  <c r="A59" i="24"/>
  <c r="J58" i="24"/>
  <c r="I58" i="24"/>
  <c r="H58" i="24"/>
  <c r="A58" i="24"/>
  <c r="J57" i="24"/>
  <c r="I57" i="24"/>
  <c r="H57" i="24"/>
  <c r="A57" i="24"/>
  <c r="J56" i="24"/>
  <c r="I56" i="24"/>
  <c r="H56" i="24"/>
  <c r="A56" i="24"/>
  <c r="J55" i="24"/>
  <c r="I55" i="24"/>
  <c r="H55" i="24"/>
  <c r="A55" i="24"/>
  <c r="J54" i="24"/>
  <c r="I54" i="24"/>
  <c r="H54" i="24"/>
  <c r="A54" i="24"/>
  <c r="J53" i="24"/>
  <c r="I53" i="24"/>
  <c r="H53" i="24"/>
  <c r="A53" i="24"/>
  <c r="J52" i="24"/>
  <c r="I52" i="24"/>
  <c r="H52" i="24"/>
  <c r="A52" i="24"/>
  <c r="J51" i="24"/>
  <c r="I51" i="24"/>
  <c r="H51" i="24"/>
  <c r="A51" i="24"/>
  <c r="J50" i="24"/>
  <c r="I50" i="24"/>
  <c r="H50" i="24"/>
  <c r="A50" i="24"/>
  <c r="J49" i="24"/>
  <c r="I49" i="24"/>
  <c r="H49" i="24"/>
  <c r="A49" i="24"/>
  <c r="J48" i="24"/>
  <c r="I48" i="24"/>
  <c r="H48" i="24"/>
  <c r="A48" i="24"/>
  <c r="J47" i="24"/>
  <c r="I47" i="24"/>
  <c r="H47" i="24"/>
  <c r="A47" i="24"/>
  <c r="J46" i="24"/>
  <c r="I46" i="24"/>
  <c r="H46" i="24"/>
  <c r="A46" i="24"/>
  <c r="J45" i="24"/>
  <c r="I45" i="24"/>
  <c r="H45" i="24"/>
  <c r="A45" i="24"/>
  <c r="J44" i="24"/>
  <c r="I44" i="24"/>
  <c r="H44" i="24"/>
  <c r="A44" i="24"/>
  <c r="J43" i="24"/>
  <c r="I43" i="24"/>
  <c r="H43" i="24"/>
  <c r="A43" i="24"/>
  <c r="J42" i="24"/>
  <c r="I42" i="24"/>
  <c r="H42" i="24"/>
  <c r="A42" i="24"/>
  <c r="J41" i="24"/>
  <c r="I41" i="24"/>
  <c r="H41" i="24"/>
  <c r="A41" i="24"/>
  <c r="J40" i="24"/>
  <c r="I40" i="24"/>
  <c r="H40" i="24"/>
  <c r="A40" i="24"/>
  <c r="J39" i="24"/>
  <c r="I39" i="24"/>
  <c r="H39" i="24"/>
  <c r="A39" i="24"/>
  <c r="J38" i="24"/>
  <c r="I38" i="24"/>
  <c r="H38" i="24"/>
  <c r="A38" i="24"/>
  <c r="J37" i="24"/>
  <c r="I37" i="24"/>
  <c r="H37" i="24"/>
  <c r="A37" i="24"/>
  <c r="J36" i="24"/>
  <c r="I36" i="24"/>
  <c r="H36" i="24"/>
  <c r="A36" i="24"/>
  <c r="J35" i="24"/>
  <c r="I35" i="24"/>
  <c r="H35" i="24"/>
  <c r="A35" i="24"/>
  <c r="J34" i="24"/>
  <c r="I34" i="24"/>
  <c r="H34" i="24"/>
  <c r="A34" i="24"/>
  <c r="J33" i="24"/>
  <c r="I33" i="24"/>
  <c r="H33" i="24"/>
  <c r="A33" i="24"/>
  <c r="J32" i="24"/>
  <c r="I32" i="24"/>
  <c r="H32" i="24"/>
  <c r="A32" i="24"/>
  <c r="J31" i="24"/>
  <c r="I31" i="24"/>
  <c r="H31" i="24"/>
  <c r="A31" i="24"/>
  <c r="J30" i="24"/>
  <c r="I30" i="24"/>
  <c r="H30" i="24"/>
  <c r="A30" i="24"/>
  <c r="J29" i="24"/>
  <c r="I29" i="24"/>
  <c r="H29" i="24"/>
  <c r="A29" i="24"/>
  <c r="J28" i="24"/>
  <c r="I28" i="24"/>
  <c r="H28" i="24"/>
  <c r="A28" i="24"/>
  <c r="J27" i="24"/>
  <c r="I27" i="24"/>
  <c r="H27" i="24"/>
  <c r="A27" i="24"/>
  <c r="J26" i="24"/>
  <c r="I26" i="24"/>
  <c r="H26" i="24"/>
  <c r="A26" i="24"/>
  <c r="J25" i="24"/>
  <c r="I25" i="24"/>
  <c r="H25" i="24"/>
  <c r="A25" i="24"/>
  <c r="J24" i="24"/>
  <c r="I24" i="24"/>
  <c r="H24" i="24"/>
  <c r="A24" i="24"/>
  <c r="J23" i="24"/>
  <c r="I23" i="24"/>
  <c r="H23" i="24"/>
  <c r="A23" i="24"/>
  <c r="J22" i="24"/>
  <c r="I22" i="24"/>
  <c r="H22" i="24"/>
  <c r="A22" i="24"/>
  <c r="J21" i="24"/>
  <c r="I21" i="24"/>
  <c r="H21" i="24"/>
  <c r="A21" i="24"/>
  <c r="J20" i="24"/>
  <c r="I20" i="24"/>
  <c r="H20" i="24"/>
  <c r="A20" i="24"/>
  <c r="J19" i="24"/>
  <c r="I19" i="24"/>
  <c r="H19" i="24"/>
  <c r="A19" i="24"/>
  <c r="J18" i="24"/>
  <c r="I18" i="24"/>
  <c r="H18" i="24"/>
  <c r="A18" i="24"/>
  <c r="J17" i="24"/>
  <c r="I17" i="24"/>
  <c r="H17" i="24"/>
  <c r="A17" i="24"/>
  <c r="J16" i="24"/>
  <c r="I16" i="24"/>
  <c r="H16" i="24"/>
  <c r="A16" i="24"/>
  <c r="J15" i="24"/>
  <c r="I15" i="24"/>
  <c r="H15" i="24"/>
  <c r="A15" i="24"/>
  <c r="J14" i="24"/>
  <c r="I14" i="24"/>
  <c r="H14" i="24"/>
  <c r="A14" i="24"/>
  <c r="J13" i="24"/>
  <c r="I13" i="24"/>
  <c r="H13" i="24"/>
  <c r="A13" i="24"/>
  <c r="J12" i="24"/>
  <c r="I12" i="24"/>
  <c r="H12" i="24"/>
  <c r="A12" i="24"/>
  <c r="J11" i="24"/>
  <c r="I11" i="24"/>
  <c r="H11" i="24"/>
  <c r="A11" i="24"/>
  <c r="J10" i="24"/>
  <c r="I10" i="24"/>
  <c r="H10" i="24"/>
  <c r="A10" i="24"/>
  <c r="J9" i="24"/>
  <c r="I9" i="24"/>
  <c r="H9" i="24"/>
  <c r="A9" i="24"/>
  <c r="J8" i="24"/>
  <c r="I8" i="24"/>
  <c r="H8" i="24"/>
  <c r="A8" i="24"/>
  <c r="J7" i="24"/>
  <c r="I7" i="24"/>
  <c r="H7" i="24"/>
  <c r="A7" i="24"/>
  <c r="J6" i="24"/>
  <c r="I6" i="24"/>
  <c r="H6" i="24"/>
  <c r="A6" i="24"/>
  <c r="J5" i="24"/>
  <c r="I5" i="24"/>
  <c r="H5" i="24"/>
  <c r="A5" i="24"/>
  <c r="J4" i="24"/>
  <c r="I4" i="24"/>
  <c r="H4" i="24"/>
  <c r="A4" i="24"/>
  <c r="J3" i="24"/>
  <c r="I3" i="24"/>
  <c r="H3" i="24"/>
  <c r="A3" i="24"/>
  <c r="J2" i="24"/>
  <c r="I2" i="24"/>
  <c r="H2" i="24"/>
  <c r="A2" i="24"/>
  <c r="J1365" i="23"/>
  <c r="I1365" i="23"/>
  <c r="H1365" i="23"/>
  <c r="A1365" i="23"/>
  <c r="J1364" i="23"/>
  <c r="I1364" i="23"/>
  <c r="H1364" i="23"/>
  <c r="A1364" i="23"/>
  <c r="J1363" i="23"/>
  <c r="I1363" i="23"/>
  <c r="H1363" i="23"/>
  <c r="A1363" i="23"/>
  <c r="J1362" i="23"/>
  <c r="I1362" i="23"/>
  <c r="H1362" i="23"/>
  <c r="A1362" i="23"/>
  <c r="J1361" i="23"/>
  <c r="I1361" i="23"/>
  <c r="H1361" i="23"/>
  <c r="A1361" i="23"/>
  <c r="J1360" i="23"/>
  <c r="I1360" i="23"/>
  <c r="H1360" i="23"/>
  <c r="A1360" i="23"/>
  <c r="J1359" i="23"/>
  <c r="I1359" i="23"/>
  <c r="H1359" i="23"/>
  <c r="A1359" i="23"/>
  <c r="J1358" i="23"/>
  <c r="I1358" i="23"/>
  <c r="H1358" i="23"/>
  <c r="A1358" i="23"/>
  <c r="J1357" i="23"/>
  <c r="I1357" i="23"/>
  <c r="H1357" i="23"/>
  <c r="A1357" i="23"/>
  <c r="J1356" i="23"/>
  <c r="I1356" i="23"/>
  <c r="H1356" i="23"/>
  <c r="A1356" i="23"/>
  <c r="J1355" i="23"/>
  <c r="I1355" i="23"/>
  <c r="H1355" i="23"/>
  <c r="A1355" i="23"/>
  <c r="J1354" i="23"/>
  <c r="I1354" i="23"/>
  <c r="H1354" i="23"/>
  <c r="A1354" i="23"/>
  <c r="J1353" i="23"/>
  <c r="I1353" i="23"/>
  <c r="H1353" i="23"/>
  <c r="A1353" i="23"/>
  <c r="J1352" i="23"/>
  <c r="I1352" i="23"/>
  <c r="H1352" i="23"/>
  <c r="A1352" i="23"/>
  <c r="J1351" i="23"/>
  <c r="I1351" i="23"/>
  <c r="H1351" i="23"/>
  <c r="A1351" i="23"/>
  <c r="J1350" i="23"/>
  <c r="I1350" i="23"/>
  <c r="H1350" i="23"/>
  <c r="A1350" i="23"/>
  <c r="J1349" i="23"/>
  <c r="I1349" i="23"/>
  <c r="H1349" i="23"/>
  <c r="A1349" i="23"/>
  <c r="J1348" i="23"/>
  <c r="I1348" i="23"/>
  <c r="H1348" i="23"/>
  <c r="A1348" i="23"/>
  <c r="J1347" i="23"/>
  <c r="I1347" i="23"/>
  <c r="H1347" i="23"/>
  <c r="A1347" i="23"/>
  <c r="J1346" i="23"/>
  <c r="I1346" i="23"/>
  <c r="H1346" i="23"/>
  <c r="A1346" i="23"/>
  <c r="J1345" i="23"/>
  <c r="I1345" i="23"/>
  <c r="H1345" i="23"/>
  <c r="A1345" i="23"/>
  <c r="J1344" i="23"/>
  <c r="I1344" i="23"/>
  <c r="H1344" i="23"/>
  <c r="A1344" i="23"/>
  <c r="J1343" i="23"/>
  <c r="I1343" i="23"/>
  <c r="H1343" i="23"/>
  <c r="A1343" i="23"/>
  <c r="J1342" i="23"/>
  <c r="I1342" i="23"/>
  <c r="H1342" i="23"/>
  <c r="A1342" i="23"/>
  <c r="J1341" i="23"/>
  <c r="I1341" i="23"/>
  <c r="H1341" i="23"/>
  <c r="A1341" i="23"/>
  <c r="J1340" i="23"/>
  <c r="I1340" i="23"/>
  <c r="H1340" i="23"/>
  <c r="A1340" i="23"/>
  <c r="J1339" i="23"/>
  <c r="I1339" i="23"/>
  <c r="H1339" i="23"/>
  <c r="A1339" i="23"/>
  <c r="J1338" i="23"/>
  <c r="I1338" i="23"/>
  <c r="H1338" i="23"/>
  <c r="A1338" i="23"/>
  <c r="J1337" i="23"/>
  <c r="I1337" i="23"/>
  <c r="H1337" i="23"/>
  <c r="A1337" i="23"/>
  <c r="J1336" i="23"/>
  <c r="I1336" i="23"/>
  <c r="H1336" i="23"/>
  <c r="A1336" i="23"/>
  <c r="J1335" i="23"/>
  <c r="I1335" i="23"/>
  <c r="H1335" i="23"/>
  <c r="A1335" i="23"/>
  <c r="J1334" i="23"/>
  <c r="I1334" i="23"/>
  <c r="H1334" i="23"/>
  <c r="A1334" i="23"/>
  <c r="J1333" i="23"/>
  <c r="I1333" i="23"/>
  <c r="H1333" i="23"/>
  <c r="A1333" i="23"/>
  <c r="J1332" i="23"/>
  <c r="I1332" i="23"/>
  <c r="H1332" i="23"/>
  <c r="A1332" i="23"/>
  <c r="J1331" i="23"/>
  <c r="I1331" i="23"/>
  <c r="H1331" i="23"/>
  <c r="A1331" i="23"/>
  <c r="J1330" i="23"/>
  <c r="I1330" i="23"/>
  <c r="H1330" i="23"/>
  <c r="A1330" i="23"/>
  <c r="J1329" i="23"/>
  <c r="I1329" i="23"/>
  <c r="H1329" i="23"/>
  <c r="A1329" i="23"/>
  <c r="J1328" i="23"/>
  <c r="I1328" i="23"/>
  <c r="H1328" i="23"/>
  <c r="A1328" i="23"/>
  <c r="J1327" i="23"/>
  <c r="I1327" i="23"/>
  <c r="H1327" i="23"/>
  <c r="A1327" i="23"/>
  <c r="J1326" i="23"/>
  <c r="I1326" i="23"/>
  <c r="H1326" i="23"/>
  <c r="A1326" i="23"/>
  <c r="J1325" i="23"/>
  <c r="I1325" i="23"/>
  <c r="H1325" i="23"/>
  <c r="A1325" i="23"/>
  <c r="J1324" i="23"/>
  <c r="I1324" i="23"/>
  <c r="H1324" i="23"/>
  <c r="A1324" i="23"/>
  <c r="J1323" i="23"/>
  <c r="I1323" i="23"/>
  <c r="H1323" i="23"/>
  <c r="A1323" i="23"/>
  <c r="J1322" i="23"/>
  <c r="I1322" i="23"/>
  <c r="H1322" i="23"/>
  <c r="A1322" i="23"/>
  <c r="J1321" i="23"/>
  <c r="I1321" i="23"/>
  <c r="H1321" i="23"/>
  <c r="A1321" i="23"/>
  <c r="J1320" i="23"/>
  <c r="I1320" i="23"/>
  <c r="H1320" i="23"/>
  <c r="A1320" i="23"/>
  <c r="J1319" i="23"/>
  <c r="I1319" i="23"/>
  <c r="H1319" i="23"/>
  <c r="A1319" i="23"/>
  <c r="J1318" i="23"/>
  <c r="I1318" i="23"/>
  <c r="H1318" i="23"/>
  <c r="A1318" i="23"/>
  <c r="J1317" i="23"/>
  <c r="I1317" i="23"/>
  <c r="H1317" i="23"/>
  <c r="A1317" i="23"/>
  <c r="J1316" i="23"/>
  <c r="I1316" i="23"/>
  <c r="H1316" i="23"/>
  <c r="A1316" i="23"/>
  <c r="J1315" i="23"/>
  <c r="I1315" i="23"/>
  <c r="H1315" i="23"/>
  <c r="A1315" i="23"/>
  <c r="J1314" i="23"/>
  <c r="I1314" i="23"/>
  <c r="H1314" i="23"/>
  <c r="A1314" i="23"/>
  <c r="J1313" i="23"/>
  <c r="I1313" i="23"/>
  <c r="H1313" i="23"/>
  <c r="A1313" i="23"/>
  <c r="J1312" i="23"/>
  <c r="I1312" i="23"/>
  <c r="H1312" i="23"/>
  <c r="A1312" i="23"/>
  <c r="J1311" i="23"/>
  <c r="I1311" i="23"/>
  <c r="H1311" i="23"/>
  <c r="A1311" i="23"/>
  <c r="J1310" i="23"/>
  <c r="I1310" i="23"/>
  <c r="H1310" i="23"/>
  <c r="A1310" i="23"/>
  <c r="J1309" i="23"/>
  <c r="I1309" i="23"/>
  <c r="H1309" i="23"/>
  <c r="A1309" i="23"/>
  <c r="J1308" i="23"/>
  <c r="I1308" i="23"/>
  <c r="H1308" i="23"/>
  <c r="A1308" i="23"/>
  <c r="J1307" i="23"/>
  <c r="I1307" i="23"/>
  <c r="H1307" i="23"/>
  <c r="A1307" i="23"/>
  <c r="J1306" i="23"/>
  <c r="I1306" i="23"/>
  <c r="H1306" i="23"/>
  <c r="A1306" i="23"/>
  <c r="J1305" i="23"/>
  <c r="I1305" i="23"/>
  <c r="H1305" i="23"/>
  <c r="A1305" i="23"/>
  <c r="J1304" i="23"/>
  <c r="I1304" i="23"/>
  <c r="H1304" i="23"/>
  <c r="A1304" i="23"/>
  <c r="J1303" i="23"/>
  <c r="I1303" i="23"/>
  <c r="H1303" i="23"/>
  <c r="A1303" i="23"/>
  <c r="J1302" i="23"/>
  <c r="I1302" i="23"/>
  <c r="H1302" i="23"/>
  <c r="A1302" i="23"/>
  <c r="J1301" i="23"/>
  <c r="I1301" i="23"/>
  <c r="H1301" i="23"/>
  <c r="A1301" i="23"/>
  <c r="J1300" i="23"/>
  <c r="I1300" i="23"/>
  <c r="H1300" i="23"/>
  <c r="A1300" i="23"/>
  <c r="J1299" i="23"/>
  <c r="I1299" i="23"/>
  <c r="H1299" i="23"/>
  <c r="A1299" i="23"/>
  <c r="J1298" i="23"/>
  <c r="I1298" i="23"/>
  <c r="H1298" i="23"/>
  <c r="A1298" i="23"/>
  <c r="J1297" i="23"/>
  <c r="I1297" i="23"/>
  <c r="H1297" i="23"/>
  <c r="A1297" i="23"/>
  <c r="J1296" i="23"/>
  <c r="I1296" i="23"/>
  <c r="H1296" i="23"/>
  <c r="A1296" i="23"/>
  <c r="J1295" i="23"/>
  <c r="I1295" i="23"/>
  <c r="H1295" i="23"/>
  <c r="A1295" i="23"/>
  <c r="J1294" i="23"/>
  <c r="I1294" i="23"/>
  <c r="H1294" i="23"/>
  <c r="A1294" i="23"/>
  <c r="J1293" i="23"/>
  <c r="I1293" i="23"/>
  <c r="H1293" i="23"/>
  <c r="A1293" i="23"/>
  <c r="J1292" i="23"/>
  <c r="I1292" i="23"/>
  <c r="H1292" i="23"/>
  <c r="A1292" i="23"/>
  <c r="J1291" i="23"/>
  <c r="I1291" i="23"/>
  <c r="H1291" i="23"/>
  <c r="A1291" i="23"/>
  <c r="J1290" i="23"/>
  <c r="I1290" i="23"/>
  <c r="H1290" i="23"/>
  <c r="A1290" i="23"/>
  <c r="J1289" i="23"/>
  <c r="I1289" i="23"/>
  <c r="H1289" i="23"/>
  <c r="A1289" i="23"/>
  <c r="J1288" i="23"/>
  <c r="I1288" i="23"/>
  <c r="H1288" i="23"/>
  <c r="A1288" i="23"/>
  <c r="J1287" i="23"/>
  <c r="I1287" i="23"/>
  <c r="H1287" i="23"/>
  <c r="A1287" i="23"/>
  <c r="J1286" i="23"/>
  <c r="I1286" i="23"/>
  <c r="H1286" i="23"/>
  <c r="A1286" i="23"/>
  <c r="J1285" i="23"/>
  <c r="I1285" i="23"/>
  <c r="H1285" i="23"/>
  <c r="A1285" i="23"/>
  <c r="J1284" i="23"/>
  <c r="I1284" i="23"/>
  <c r="H1284" i="23"/>
  <c r="A1284" i="23"/>
  <c r="J1283" i="23"/>
  <c r="I1283" i="23"/>
  <c r="H1283" i="23"/>
  <c r="A1283" i="23"/>
  <c r="J1282" i="23"/>
  <c r="I1282" i="23"/>
  <c r="H1282" i="23"/>
  <c r="A1282" i="23"/>
  <c r="J1281" i="23"/>
  <c r="I1281" i="23"/>
  <c r="H1281" i="23"/>
  <c r="A1281" i="23"/>
  <c r="J1280" i="23"/>
  <c r="I1280" i="23"/>
  <c r="H1280" i="23"/>
  <c r="A1280" i="23"/>
  <c r="J1279" i="23"/>
  <c r="I1279" i="23"/>
  <c r="H1279" i="23"/>
  <c r="A1279" i="23"/>
  <c r="J1278" i="23"/>
  <c r="I1278" i="23"/>
  <c r="H1278" i="23"/>
  <c r="A1278" i="23"/>
  <c r="J1277" i="23"/>
  <c r="I1277" i="23"/>
  <c r="H1277" i="23"/>
  <c r="A1277" i="23"/>
  <c r="J1276" i="23"/>
  <c r="I1276" i="23"/>
  <c r="H1276" i="23"/>
  <c r="A1276" i="23"/>
  <c r="J1275" i="23"/>
  <c r="I1275" i="23"/>
  <c r="H1275" i="23"/>
  <c r="A1275" i="23"/>
  <c r="J1274" i="23"/>
  <c r="I1274" i="23"/>
  <c r="H1274" i="23"/>
  <c r="A1274" i="23"/>
  <c r="J1273" i="23"/>
  <c r="I1273" i="23"/>
  <c r="H1273" i="23"/>
  <c r="A1273" i="23"/>
  <c r="J1272" i="23"/>
  <c r="I1272" i="23"/>
  <c r="H1272" i="23"/>
  <c r="A1272" i="23"/>
  <c r="J1271" i="23"/>
  <c r="I1271" i="23"/>
  <c r="H1271" i="23"/>
  <c r="A1271" i="23"/>
  <c r="J1270" i="23"/>
  <c r="I1270" i="23"/>
  <c r="H1270" i="23"/>
  <c r="A1270" i="23"/>
  <c r="J1269" i="23"/>
  <c r="I1269" i="23"/>
  <c r="H1269" i="23"/>
  <c r="A1269" i="23"/>
  <c r="J1268" i="23"/>
  <c r="I1268" i="23"/>
  <c r="H1268" i="23"/>
  <c r="A1268" i="23"/>
  <c r="J1267" i="23"/>
  <c r="I1267" i="23"/>
  <c r="H1267" i="23"/>
  <c r="A1267" i="23"/>
  <c r="J1266" i="23"/>
  <c r="I1266" i="23"/>
  <c r="H1266" i="23"/>
  <c r="A1266" i="23"/>
  <c r="J1265" i="23"/>
  <c r="I1265" i="23"/>
  <c r="H1265" i="23"/>
  <c r="A1265" i="23"/>
  <c r="J1264" i="23"/>
  <c r="I1264" i="23"/>
  <c r="H1264" i="23"/>
  <c r="A1264" i="23"/>
  <c r="J1263" i="23"/>
  <c r="I1263" i="23"/>
  <c r="H1263" i="23"/>
  <c r="A1263" i="23"/>
  <c r="J1262" i="23"/>
  <c r="I1262" i="23"/>
  <c r="H1262" i="23"/>
  <c r="A1262" i="23"/>
  <c r="J1261" i="23"/>
  <c r="I1261" i="23"/>
  <c r="H1261" i="23"/>
  <c r="A1261" i="23"/>
  <c r="J1260" i="23"/>
  <c r="I1260" i="23"/>
  <c r="H1260" i="23"/>
  <c r="A1260" i="23"/>
  <c r="J1259" i="23"/>
  <c r="I1259" i="23"/>
  <c r="H1259" i="23"/>
  <c r="A1259" i="23"/>
  <c r="J1258" i="23"/>
  <c r="I1258" i="23"/>
  <c r="H1258" i="23"/>
  <c r="A1258" i="23"/>
  <c r="J1257" i="23"/>
  <c r="I1257" i="23"/>
  <c r="H1257" i="23"/>
  <c r="A1257" i="23"/>
  <c r="J1256" i="23"/>
  <c r="I1256" i="23"/>
  <c r="H1256" i="23"/>
  <c r="A1256" i="23"/>
  <c r="J1255" i="23"/>
  <c r="I1255" i="23"/>
  <c r="H1255" i="23"/>
  <c r="A1255" i="23"/>
  <c r="J1254" i="23"/>
  <c r="I1254" i="23"/>
  <c r="H1254" i="23"/>
  <c r="A1254" i="23"/>
  <c r="J1253" i="23"/>
  <c r="I1253" i="23"/>
  <c r="H1253" i="23"/>
  <c r="A1253" i="23"/>
  <c r="J1252" i="23"/>
  <c r="I1252" i="23"/>
  <c r="H1252" i="23"/>
  <c r="A1252" i="23"/>
  <c r="J1251" i="23"/>
  <c r="I1251" i="23"/>
  <c r="H1251" i="23"/>
  <c r="A1251" i="23"/>
  <c r="J1250" i="23"/>
  <c r="I1250" i="23"/>
  <c r="H1250" i="23"/>
  <c r="A1250" i="23"/>
  <c r="J1249" i="23"/>
  <c r="I1249" i="23"/>
  <c r="H1249" i="23"/>
  <c r="A1249" i="23"/>
  <c r="J1248" i="23"/>
  <c r="I1248" i="23"/>
  <c r="H1248" i="23"/>
  <c r="A1248" i="23"/>
  <c r="J1247" i="23"/>
  <c r="I1247" i="23"/>
  <c r="H1247" i="23"/>
  <c r="A1247" i="23"/>
  <c r="J1246" i="23"/>
  <c r="I1246" i="23"/>
  <c r="H1246" i="23"/>
  <c r="A1246" i="23"/>
  <c r="J1245" i="23"/>
  <c r="I1245" i="23"/>
  <c r="H1245" i="23"/>
  <c r="A1245" i="23"/>
  <c r="J1244" i="23"/>
  <c r="I1244" i="23"/>
  <c r="H1244" i="23"/>
  <c r="A1244" i="23"/>
  <c r="J1243" i="23"/>
  <c r="I1243" i="23"/>
  <c r="H1243" i="23"/>
  <c r="A1243" i="23"/>
  <c r="J1242" i="23"/>
  <c r="I1242" i="23"/>
  <c r="H1242" i="23"/>
  <c r="A1242" i="23"/>
  <c r="J1241" i="23"/>
  <c r="I1241" i="23"/>
  <c r="H1241" i="23"/>
  <c r="A1241" i="23"/>
  <c r="J1240" i="23"/>
  <c r="I1240" i="23"/>
  <c r="H1240" i="23"/>
  <c r="A1240" i="23"/>
  <c r="J1239" i="23"/>
  <c r="I1239" i="23"/>
  <c r="H1239" i="23"/>
  <c r="A1239" i="23"/>
  <c r="J1238" i="23"/>
  <c r="I1238" i="23"/>
  <c r="H1238" i="23"/>
  <c r="A1238" i="23"/>
  <c r="J1237" i="23"/>
  <c r="I1237" i="23"/>
  <c r="H1237" i="23"/>
  <c r="A1237" i="23"/>
  <c r="J1236" i="23"/>
  <c r="I1236" i="23"/>
  <c r="H1236" i="23"/>
  <c r="A1236" i="23"/>
  <c r="J1235" i="23"/>
  <c r="I1235" i="23"/>
  <c r="H1235" i="23"/>
  <c r="A1235" i="23"/>
  <c r="J1234" i="23"/>
  <c r="I1234" i="23"/>
  <c r="H1234" i="23"/>
  <c r="A1234" i="23"/>
  <c r="J1233" i="23"/>
  <c r="I1233" i="23"/>
  <c r="H1233" i="23"/>
  <c r="A1233" i="23"/>
  <c r="J1232" i="23"/>
  <c r="I1232" i="23"/>
  <c r="H1232" i="23"/>
  <c r="A1232" i="23"/>
  <c r="J1231" i="23"/>
  <c r="I1231" i="23"/>
  <c r="H1231" i="23"/>
  <c r="A1231" i="23"/>
  <c r="J1230" i="23"/>
  <c r="I1230" i="23"/>
  <c r="H1230" i="23"/>
  <c r="A1230" i="23"/>
  <c r="J1229" i="23"/>
  <c r="I1229" i="23"/>
  <c r="H1229" i="23"/>
  <c r="A1229" i="23"/>
  <c r="J1228" i="23"/>
  <c r="I1228" i="23"/>
  <c r="H1228" i="23"/>
  <c r="A1228" i="23"/>
  <c r="J1227" i="23"/>
  <c r="I1227" i="23"/>
  <c r="H1227" i="23"/>
  <c r="A1227" i="23"/>
  <c r="J1226" i="23"/>
  <c r="I1226" i="23"/>
  <c r="H1226" i="23"/>
  <c r="A1226" i="23"/>
  <c r="J1225" i="23"/>
  <c r="I1225" i="23"/>
  <c r="H1225" i="23"/>
  <c r="A1225" i="23"/>
  <c r="J1224" i="23"/>
  <c r="I1224" i="23"/>
  <c r="H1224" i="23"/>
  <c r="A1224" i="23"/>
  <c r="J1223" i="23"/>
  <c r="I1223" i="23"/>
  <c r="H1223" i="23"/>
  <c r="A1223" i="23"/>
  <c r="J1222" i="23"/>
  <c r="I1222" i="23"/>
  <c r="H1222" i="23"/>
  <c r="A1222" i="23"/>
  <c r="J1221" i="23"/>
  <c r="I1221" i="23"/>
  <c r="H1221" i="23"/>
  <c r="A1221" i="23"/>
  <c r="J1220" i="23"/>
  <c r="I1220" i="23"/>
  <c r="H1220" i="23"/>
  <c r="A1220" i="23"/>
  <c r="J1219" i="23"/>
  <c r="I1219" i="23"/>
  <c r="H1219" i="23"/>
  <c r="A1219" i="23"/>
  <c r="J1218" i="23"/>
  <c r="I1218" i="23"/>
  <c r="H1218" i="23"/>
  <c r="A1218" i="23"/>
  <c r="J1217" i="23"/>
  <c r="I1217" i="23"/>
  <c r="H1217" i="23"/>
  <c r="A1217" i="23"/>
  <c r="J1216" i="23"/>
  <c r="I1216" i="23"/>
  <c r="H1216" i="23"/>
  <c r="A1216" i="23"/>
  <c r="J1215" i="23"/>
  <c r="I1215" i="23"/>
  <c r="H1215" i="23"/>
  <c r="A1215" i="23"/>
  <c r="J1214" i="23"/>
  <c r="I1214" i="23"/>
  <c r="H1214" i="23"/>
  <c r="A1214" i="23"/>
  <c r="J1213" i="23"/>
  <c r="I1213" i="23"/>
  <c r="H1213" i="23"/>
  <c r="A1213" i="23"/>
  <c r="J1212" i="23"/>
  <c r="I1212" i="23"/>
  <c r="H1212" i="23"/>
  <c r="A1212" i="23"/>
  <c r="J1211" i="23"/>
  <c r="I1211" i="23"/>
  <c r="H1211" i="23"/>
  <c r="A1211" i="23"/>
  <c r="J1210" i="23"/>
  <c r="I1210" i="23"/>
  <c r="H1210" i="23"/>
  <c r="A1210" i="23"/>
  <c r="J1209" i="23"/>
  <c r="I1209" i="23"/>
  <c r="H1209" i="23"/>
  <c r="A1209" i="23"/>
  <c r="J1208" i="23"/>
  <c r="I1208" i="23"/>
  <c r="H1208" i="23"/>
  <c r="A1208" i="23"/>
  <c r="J1207" i="23"/>
  <c r="I1207" i="23"/>
  <c r="H1207" i="23"/>
  <c r="A1207" i="23"/>
  <c r="J1206" i="23"/>
  <c r="I1206" i="23"/>
  <c r="H1206" i="23"/>
  <c r="A1206" i="23"/>
  <c r="J1205" i="23"/>
  <c r="I1205" i="23"/>
  <c r="H1205" i="23"/>
  <c r="A1205" i="23"/>
  <c r="J1204" i="23"/>
  <c r="I1204" i="23"/>
  <c r="H1204" i="23"/>
  <c r="A1204" i="23"/>
  <c r="J1203" i="23"/>
  <c r="I1203" i="23"/>
  <c r="H1203" i="23"/>
  <c r="A1203" i="23"/>
  <c r="J1202" i="23"/>
  <c r="I1202" i="23"/>
  <c r="H1202" i="23"/>
  <c r="A1202" i="23"/>
  <c r="J1201" i="23"/>
  <c r="I1201" i="23"/>
  <c r="H1201" i="23"/>
  <c r="A1201" i="23"/>
  <c r="J1200" i="23"/>
  <c r="I1200" i="23"/>
  <c r="H1200" i="23"/>
  <c r="A1200" i="23"/>
  <c r="J1199" i="23"/>
  <c r="I1199" i="23"/>
  <c r="H1199" i="23"/>
  <c r="A1199" i="23"/>
  <c r="J1198" i="23"/>
  <c r="I1198" i="23"/>
  <c r="H1198" i="23"/>
  <c r="A1198" i="23"/>
  <c r="J1197" i="23"/>
  <c r="I1197" i="23"/>
  <c r="H1197" i="23"/>
  <c r="A1197" i="23"/>
  <c r="J1196" i="23"/>
  <c r="I1196" i="23"/>
  <c r="H1196" i="23"/>
  <c r="A1196" i="23"/>
  <c r="J1195" i="23"/>
  <c r="I1195" i="23"/>
  <c r="H1195" i="23"/>
  <c r="A1195" i="23"/>
  <c r="J1194" i="23"/>
  <c r="I1194" i="23"/>
  <c r="H1194" i="23"/>
  <c r="A1194" i="23"/>
  <c r="J1193" i="23"/>
  <c r="I1193" i="23"/>
  <c r="H1193" i="23"/>
  <c r="A1193" i="23"/>
  <c r="J1192" i="23"/>
  <c r="I1192" i="23"/>
  <c r="H1192" i="23"/>
  <c r="A1192" i="23"/>
  <c r="J1191" i="23"/>
  <c r="I1191" i="23"/>
  <c r="H1191" i="23"/>
  <c r="A1191" i="23"/>
  <c r="J1190" i="23"/>
  <c r="I1190" i="23"/>
  <c r="H1190" i="23"/>
  <c r="A1190" i="23"/>
  <c r="J1189" i="23"/>
  <c r="I1189" i="23"/>
  <c r="H1189" i="23"/>
  <c r="A1189" i="23"/>
  <c r="J1188" i="23"/>
  <c r="I1188" i="23"/>
  <c r="H1188" i="23"/>
  <c r="A1188" i="23"/>
  <c r="J1187" i="23"/>
  <c r="I1187" i="23"/>
  <c r="H1187" i="23"/>
  <c r="A1187" i="23"/>
  <c r="J1186" i="23"/>
  <c r="I1186" i="23"/>
  <c r="H1186" i="23"/>
  <c r="A1186" i="23"/>
  <c r="J1185" i="23"/>
  <c r="I1185" i="23"/>
  <c r="H1185" i="23"/>
  <c r="A1185" i="23"/>
  <c r="J1184" i="23"/>
  <c r="I1184" i="23"/>
  <c r="H1184" i="23"/>
  <c r="A1184" i="23"/>
  <c r="J1183" i="23"/>
  <c r="I1183" i="23"/>
  <c r="H1183" i="23"/>
  <c r="A1183" i="23"/>
  <c r="J1182" i="23"/>
  <c r="I1182" i="23"/>
  <c r="H1182" i="23"/>
  <c r="A1182" i="23"/>
  <c r="J1181" i="23"/>
  <c r="I1181" i="23"/>
  <c r="H1181" i="23"/>
  <c r="A1181" i="23"/>
  <c r="J1180" i="23"/>
  <c r="I1180" i="23"/>
  <c r="H1180" i="23"/>
  <c r="A1180" i="23"/>
  <c r="J1179" i="23"/>
  <c r="I1179" i="23"/>
  <c r="H1179" i="23"/>
  <c r="A1179" i="23"/>
  <c r="J1178" i="23"/>
  <c r="I1178" i="23"/>
  <c r="H1178" i="23"/>
  <c r="A1178" i="23"/>
  <c r="J1177" i="23"/>
  <c r="I1177" i="23"/>
  <c r="H1177" i="23"/>
  <c r="A1177" i="23"/>
  <c r="J1176" i="23"/>
  <c r="I1176" i="23"/>
  <c r="H1176" i="23"/>
  <c r="A1176" i="23"/>
  <c r="J1175" i="23"/>
  <c r="I1175" i="23"/>
  <c r="H1175" i="23"/>
  <c r="A1175" i="23"/>
  <c r="J1174" i="23"/>
  <c r="I1174" i="23"/>
  <c r="H1174" i="23"/>
  <c r="A1174" i="23"/>
  <c r="J1173" i="23"/>
  <c r="I1173" i="23"/>
  <c r="H1173" i="23"/>
  <c r="A1173" i="23"/>
  <c r="J1172" i="23"/>
  <c r="I1172" i="23"/>
  <c r="H1172" i="23"/>
  <c r="A1172" i="23"/>
  <c r="J1171" i="23"/>
  <c r="I1171" i="23"/>
  <c r="H1171" i="23"/>
  <c r="A1171" i="23"/>
  <c r="J1170" i="23"/>
  <c r="I1170" i="23"/>
  <c r="H1170" i="23"/>
  <c r="A1170" i="23"/>
  <c r="J1169" i="23"/>
  <c r="I1169" i="23"/>
  <c r="H1169" i="23"/>
  <c r="A1169" i="23"/>
  <c r="J1168" i="23"/>
  <c r="I1168" i="23"/>
  <c r="H1168" i="23"/>
  <c r="A1168" i="23"/>
  <c r="J1167" i="23"/>
  <c r="I1167" i="23"/>
  <c r="H1167" i="23"/>
  <c r="A1167" i="23"/>
  <c r="J1166" i="23"/>
  <c r="I1166" i="23"/>
  <c r="H1166" i="23"/>
  <c r="A1166" i="23"/>
  <c r="J1165" i="23"/>
  <c r="I1165" i="23"/>
  <c r="H1165" i="23"/>
  <c r="A1165" i="23"/>
  <c r="J1164" i="23"/>
  <c r="I1164" i="23"/>
  <c r="H1164" i="23"/>
  <c r="A1164" i="23"/>
  <c r="J1163" i="23"/>
  <c r="I1163" i="23"/>
  <c r="H1163" i="23"/>
  <c r="A1163" i="23"/>
  <c r="J1162" i="23"/>
  <c r="I1162" i="23"/>
  <c r="H1162" i="23"/>
  <c r="A1162" i="23"/>
  <c r="J1161" i="23"/>
  <c r="I1161" i="23"/>
  <c r="H1161" i="23"/>
  <c r="A1161" i="23"/>
  <c r="J1160" i="23"/>
  <c r="I1160" i="23"/>
  <c r="H1160" i="23"/>
  <c r="A1160" i="23"/>
  <c r="J1159" i="23"/>
  <c r="I1159" i="23"/>
  <c r="H1159" i="23"/>
  <c r="A1159" i="23"/>
  <c r="J1158" i="23"/>
  <c r="I1158" i="23"/>
  <c r="H1158" i="23"/>
  <c r="A1158" i="23"/>
  <c r="J1157" i="23"/>
  <c r="I1157" i="23"/>
  <c r="H1157" i="23"/>
  <c r="A1157" i="23"/>
  <c r="J1156" i="23"/>
  <c r="I1156" i="23"/>
  <c r="H1156" i="23"/>
  <c r="A1156" i="23"/>
  <c r="J1155" i="23"/>
  <c r="I1155" i="23"/>
  <c r="H1155" i="23"/>
  <c r="A1155" i="23"/>
  <c r="J1154" i="23"/>
  <c r="I1154" i="23"/>
  <c r="H1154" i="23"/>
  <c r="A1154" i="23"/>
  <c r="J1153" i="23"/>
  <c r="I1153" i="23"/>
  <c r="H1153" i="23"/>
  <c r="A1153" i="23"/>
  <c r="J1152" i="23"/>
  <c r="I1152" i="23"/>
  <c r="H1152" i="23"/>
  <c r="A1152" i="23"/>
  <c r="J1151" i="23"/>
  <c r="I1151" i="23"/>
  <c r="H1151" i="23"/>
  <c r="A1151" i="23"/>
  <c r="J1150" i="23"/>
  <c r="I1150" i="23"/>
  <c r="H1150" i="23"/>
  <c r="A1150" i="23"/>
  <c r="J1149" i="23"/>
  <c r="I1149" i="23"/>
  <c r="H1149" i="23"/>
  <c r="A1149" i="23"/>
  <c r="J1148" i="23"/>
  <c r="I1148" i="23"/>
  <c r="H1148" i="23"/>
  <c r="A1148" i="23"/>
  <c r="J1147" i="23"/>
  <c r="I1147" i="23"/>
  <c r="H1147" i="23"/>
  <c r="A1147" i="23"/>
  <c r="J1146" i="23"/>
  <c r="I1146" i="23"/>
  <c r="H1146" i="23"/>
  <c r="A1146" i="23"/>
  <c r="J1145" i="23"/>
  <c r="I1145" i="23"/>
  <c r="H1145" i="23"/>
  <c r="A1145" i="23"/>
  <c r="J1144" i="23"/>
  <c r="I1144" i="23"/>
  <c r="H1144" i="23"/>
  <c r="A1144" i="23"/>
  <c r="J1143" i="23"/>
  <c r="I1143" i="23"/>
  <c r="H1143" i="23"/>
  <c r="A1143" i="23"/>
  <c r="J1142" i="23"/>
  <c r="I1142" i="23"/>
  <c r="H1142" i="23"/>
  <c r="A1142" i="23"/>
  <c r="J1141" i="23"/>
  <c r="I1141" i="23"/>
  <c r="H1141" i="23"/>
  <c r="A1141" i="23"/>
  <c r="J1140" i="23"/>
  <c r="I1140" i="23"/>
  <c r="H1140" i="23"/>
  <c r="A1140" i="23"/>
  <c r="J1139" i="23"/>
  <c r="I1139" i="23"/>
  <c r="H1139" i="23"/>
  <c r="A1139" i="23"/>
  <c r="J1138" i="23"/>
  <c r="I1138" i="23"/>
  <c r="H1138" i="23"/>
  <c r="A1138" i="23"/>
  <c r="J1137" i="23"/>
  <c r="I1137" i="23"/>
  <c r="H1137" i="23"/>
  <c r="A1137" i="23"/>
  <c r="J1136" i="23"/>
  <c r="I1136" i="23"/>
  <c r="H1136" i="23"/>
  <c r="A1136" i="23"/>
  <c r="J1135" i="23"/>
  <c r="I1135" i="23"/>
  <c r="H1135" i="23"/>
  <c r="A1135" i="23"/>
  <c r="J1134" i="23"/>
  <c r="I1134" i="23"/>
  <c r="H1134" i="23"/>
  <c r="A1134" i="23"/>
  <c r="J1133" i="23"/>
  <c r="I1133" i="23"/>
  <c r="H1133" i="23"/>
  <c r="A1133" i="23"/>
  <c r="J1132" i="23"/>
  <c r="I1132" i="23"/>
  <c r="H1132" i="23"/>
  <c r="A1132" i="23"/>
  <c r="J1131" i="23"/>
  <c r="I1131" i="23"/>
  <c r="H1131" i="23"/>
  <c r="A1131" i="23"/>
  <c r="J1130" i="23"/>
  <c r="I1130" i="23"/>
  <c r="H1130" i="23"/>
  <c r="A1130" i="23"/>
  <c r="J1129" i="23"/>
  <c r="I1129" i="23"/>
  <c r="H1129" i="23"/>
  <c r="A1129" i="23"/>
  <c r="J1128" i="23"/>
  <c r="I1128" i="23"/>
  <c r="H1128" i="23"/>
  <c r="A1128" i="23"/>
  <c r="J1127" i="23"/>
  <c r="I1127" i="23"/>
  <c r="H1127" i="23"/>
  <c r="A1127" i="23"/>
  <c r="J1126" i="23"/>
  <c r="I1126" i="23"/>
  <c r="H1126" i="23"/>
  <c r="A1126" i="23"/>
  <c r="J1125" i="23"/>
  <c r="I1125" i="23"/>
  <c r="H1125" i="23"/>
  <c r="A1125" i="23"/>
  <c r="J1124" i="23"/>
  <c r="I1124" i="23"/>
  <c r="H1124" i="23"/>
  <c r="A1124" i="23"/>
  <c r="J1123" i="23"/>
  <c r="I1123" i="23"/>
  <c r="H1123" i="23"/>
  <c r="A1123" i="23"/>
  <c r="J1122" i="23"/>
  <c r="I1122" i="23"/>
  <c r="H1122" i="23"/>
  <c r="A1122" i="23"/>
  <c r="J1121" i="23"/>
  <c r="I1121" i="23"/>
  <c r="H1121" i="23"/>
  <c r="A1121" i="23"/>
  <c r="J1120" i="23"/>
  <c r="I1120" i="23"/>
  <c r="H1120" i="23"/>
  <c r="A1120" i="23"/>
  <c r="J1119" i="23"/>
  <c r="I1119" i="23"/>
  <c r="H1119" i="23"/>
  <c r="A1119" i="23"/>
  <c r="J1118" i="23"/>
  <c r="I1118" i="23"/>
  <c r="H1118" i="23"/>
  <c r="A1118" i="23"/>
  <c r="J1117" i="23"/>
  <c r="I1117" i="23"/>
  <c r="H1117" i="23"/>
  <c r="A1117" i="23"/>
  <c r="J1116" i="23"/>
  <c r="I1116" i="23"/>
  <c r="H1116" i="23"/>
  <c r="A1116" i="23"/>
  <c r="J1115" i="23"/>
  <c r="I1115" i="23"/>
  <c r="H1115" i="23"/>
  <c r="A1115" i="23"/>
  <c r="J1114" i="23"/>
  <c r="I1114" i="23"/>
  <c r="H1114" i="23"/>
  <c r="A1114" i="23"/>
  <c r="J1113" i="23"/>
  <c r="I1113" i="23"/>
  <c r="H1113" i="23"/>
  <c r="A1113" i="23"/>
  <c r="J1112" i="23"/>
  <c r="I1112" i="23"/>
  <c r="H1112" i="23"/>
  <c r="A1112" i="23"/>
  <c r="J1111" i="23"/>
  <c r="I1111" i="23"/>
  <c r="H1111" i="23"/>
  <c r="A1111" i="23"/>
  <c r="J1110" i="23"/>
  <c r="I1110" i="23"/>
  <c r="H1110" i="23"/>
  <c r="A1110" i="23"/>
  <c r="J1109" i="23"/>
  <c r="I1109" i="23"/>
  <c r="H1109" i="23"/>
  <c r="A1109" i="23"/>
  <c r="J1108" i="23"/>
  <c r="I1108" i="23"/>
  <c r="H1108" i="23"/>
  <c r="A1108" i="23"/>
  <c r="J1107" i="23"/>
  <c r="I1107" i="23"/>
  <c r="H1107" i="23"/>
  <c r="A1107" i="23"/>
  <c r="J1106" i="23"/>
  <c r="I1106" i="23"/>
  <c r="H1106" i="23"/>
  <c r="A1106" i="23"/>
  <c r="J1105" i="23"/>
  <c r="I1105" i="23"/>
  <c r="H1105" i="23"/>
  <c r="A1105" i="23"/>
  <c r="J1104" i="23"/>
  <c r="I1104" i="23"/>
  <c r="H1104" i="23"/>
  <c r="A1104" i="23"/>
  <c r="J1103" i="23"/>
  <c r="I1103" i="23"/>
  <c r="H1103" i="23"/>
  <c r="A1103" i="23"/>
  <c r="J1102" i="23"/>
  <c r="I1102" i="23"/>
  <c r="H1102" i="23"/>
  <c r="A1102" i="23"/>
  <c r="J1101" i="23"/>
  <c r="I1101" i="23"/>
  <c r="H1101" i="23"/>
  <c r="A1101" i="23"/>
  <c r="J1100" i="23"/>
  <c r="I1100" i="23"/>
  <c r="H1100" i="23"/>
  <c r="A1100" i="23"/>
  <c r="J1099" i="23"/>
  <c r="I1099" i="23"/>
  <c r="H1099" i="23"/>
  <c r="A1099" i="23"/>
  <c r="J1098" i="23"/>
  <c r="I1098" i="23"/>
  <c r="H1098" i="23"/>
  <c r="A1098" i="23"/>
  <c r="J1097" i="23"/>
  <c r="I1097" i="23"/>
  <c r="H1097" i="23"/>
  <c r="A1097" i="23"/>
  <c r="J1096" i="23"/>
  <c r="I1096" i="23"/>
  <c r="H1096" i="23"/>
  <c r="A1096" i="23"/>
  <c r="J1095" i="23"/>
  <c r="I1095" i="23"/>
  <c r="H1095" i="23"/>
  <c r="A1095" i="23"/>
  <c r="J1094" i="23"/>
  <c r="I1094" i="23"/>
  <c r="H1094" i="23"/>
  <c r="A1094" i="23"/>
  <c r="J1093" i="23"/>
  <c r="I1093" i="23"/>
  <c r="H1093" i="23"/>
  <c r="A1093" i="23"/>
  <c r="J1092" i="23"/>
  <c r="I1092" i="23"/>
  <c r="H1092" i="23"/>
  <c r="A1092" i="23"/>
  <c r="J1091" i="23"/>
  <c r="I1091" i="23"/>
  <c r="H1091" i="23"/>
  <c r="A1091" i="23"/>
  <c r="J1090" i="23"/>
  <c r="I1090" i="23"/>
  <c r="H1090" i="23"/>
  <c r="A1090" i="23"/>
  <c r="J1089" i="23"/>
  <c r="I1089" i="23"/>
  <c r="H1089" i="23"/>
  <c r="A1089" i="23"/>
  <c r="J1088" i="23"/>
  <c r="I1088" i="23"/>
  <c r="H1088" i="23"/>
  <c r="A1088" i="23"/>
  <c r="J1087" i="23"/>
  <c r="I1087" i="23"/>
  <c r="H1087" i="23"/>
  <c r="A1087" i="23"/>
  <c r="J1086" i="23"/>
  <c r="I1086" i="23"/>
  <c r="H1086" i="23"/>
  <c r="A1086" i="23"/>
  <c r="J1085" i="23"/>
  <c r="I1085" i="23"/>
  <c r="H1085" i="23"/>
  <c r="A1085" i="23"/>
  <c r="J1084" i="23"/>
  <c r="I1084" i="23"/>
  <c r="H1084" i="23"/>
  <c r="A1084" i="23"/>
  <c r="J1083" i="23"/>
  <c r="I1083" i="23"/>
  <c r="H1083" i="23"/>
  <c r="A1083" i="23"/>
  <c r="J1082" i="23"/>
  <c r="I1082" i="23"/>
  <c r="H1082" i="23"/>
  <c r="A1082" i="23"/>
  <c r="J1081" i="23"/>
  <c r="I1081" i="23"/>
  <c r="H1081" i="23"/>
  <c r="A1081" i="23"/>
  <c r="J1080" i="23"/>
  <c r="I1080" i="23"/>
  <c r="H1080" i="23"/>
  <c r="A1080" i="23"/>
  <c r="J1079" i="23"/>
  <c r="I1079" i="23"/>
  <c r="H1079" i="23"/>
  <c r="A1079" i="23"/>
  <c r="J1078" i="23"/>
  <c r="I1078" i="23"/>
  <c r="H1078" i="23"/>
  <c r="A1078" i="23"/>
  <c r="J1077" i="23"/>
  <c r="I1077" i="23"/>
  <c r="H1077" i="23"/>
  <c r="A1077" i="23"/>
  <c r="J1076" i="23"/>
  <c r="I1076" i="23"/>
  <c r="H1076" i="23"/>
  <c r="A1076" i="23"/>
  <c r="J1075" i="23"/>
  <c r="I1075" i="23"/>
  <c r="H1075" i="23"/>
  <c r="A1075" i="23"/>
  <c r="J1074" i="23"/>
  <c r="I1074" i="23"/>
  <c r="H1074" i="23"/>
  <c r="A1074" i="23"/>
  <c r="J1073" i="23"/>
  <c r="I1073" i="23"/>
  <c r="H1073" i="23"/>
  <c r="A1073" i="23"/>
  <c r="J1072" i="23"/>
  <c r="I1072" i="23"/>
  <c r="H1072" i="23"/>
  <c r="A1072" i="23"/>
  <c r="J1071" i="23"/>
  <c r="I1071" i="23"/>
  <c r="H1071" i="23"/>
  <c r="A1071" i="23"/>
  <c r="J1070" i="23"/>
  <c r="I1070" i="23"/>
  <c r="H1070" i="23"/>
  <c r="A1070" i="23"/>
  <c r="J1069" i="23"/>
  <c r="I1069" i="23"/>
  <c r="H1069" i="23"/>
  <c r="A1069" i="23"/>
  <c r="J1068" i="23"/>
  <c r="I1068" i="23"/>
  <c r="H1068" i="23"/>
  <c r="A1068" i="23"/>
  <c r="J1067" i="23"/>
  <c r="I1067" i="23"/>
  <c r="H1067" i="23"/>
  <c r="A1067" i="23"/>
  <c r="J1066" i="23"/>
  <c r="I1066" i="23"/>
  <c r="H1066" i="23"/>
  <c r="A1066" i="23"/>
  <c r="J1065" i="23"/>
  <c r="I1065" i="23"/>
  <c r="H1065" i="23"/>
  <c r="A1065" i="23"/>
  <c r="J1064" i="23"/>
  <c r="I1064" i="23"/>
  <c r="H1064" i="23"/>
  <c r="A1064" i="23"/>
  <c r="J1063" i="23"/>
  <c r="I1063" i="23"/>
  <c r="H1063" i="23"/>
  <c r="A1063" i="23"/>
  <c r="J1062" i="23"/>
  <c r="I1062" i="23"/>
  <c r="H1062" i="23"/>
  <c r="A1062" i="23"/>
  <c r="J1061" i="23"/>
  <c r="I1061" i="23"/>
  <c r="H1061" i="23"/>
  <c r="A1061" i="23"/>
  <c r="J1060" i="23"/>
  <c r="I1060" i="23"/>
  <c r="H1060" i="23"/>
  <c r="A1060" i="23"/>
  <c r="J1059" i="23"/>
  <c r="I1059" i="23"/>
  <c r="H1059" i="23"/>
  <c r="A1059" i="23"/>
  <c r="J1058" i="23"/>
  <c r="I1058" i="23"/>
  <c r="H1058" i="23"/>
  <c r="A1058" i="23"/>
  <c r="J1057" i="23"/>
  <c r="I1057" i="23"/>
  <c r="H1057" i="23"/>
  <c r="A1057" i="23"/>
  <c r="J1056" i="23"/>
  <c r="I1056" i="23"/>
  <c r="H1056" i="23"/>
  <c r="A1056" i="23"/>
  <c r="J1055" i="23"/>
  <c r="I1055" i="23"/>
  <c r="H1055" i="23"/>
  <c r="A1055" i="23"/>
  <c r="J1054" i="23"/>
  <c r="I1054" i="23"/>
  <c r="H1054" i="23"/>
  <c r="A1054" i="23"/>
  <c r="J1053" i="23"/>
  <c r="I1053" i="23"/>
  <c r="H1053" i="23"/>
  <c r="A1053" i="23"/>
  <c r="J1052" i="23"/>
  <c r="I1052" i="23"/>
  <c r="H1052" i="23"/>
  <c r="A1052" i="23"/>
  <c r="J1051" i="23"/>
  <c r="I1051" i="23"/>
  <c r="H1051" i="23"/>
  <c r="A1051" i="23"/>
  <c r="J1050" i="23"/>
  <c r="I1050" i="23"/>
  <c r="H1050" i="23"/>
  <c r="A1050" i="23"/>
  <c r="J1049" i="23"/>
  <c r="I1049" i="23"/>
  <c r="H1049" i="23"/>
  <c r="A1049" i="23"/>
  <c r="J1048" i="23"/>
  <c r="I1048" i="23"/>
  <c r="H1048" i="23"/>
  <c r="A1048" i="23"/>
  <c r="J1047" i="23"/>
  <c r="I1047" i="23"/>
  <c r="H1047" i="23"/>
  <c r="A1047" i="23"/>
  <c r="J1046" i="23"/>
  <c r="I1046" i="23"/>
  <c r="H1046" i="23"/>
  <c r="A1046" i="23"/>
  <c r="J1045" i="23"/>
  <c r="I1045" i="23"/>
  <c r="H1045" i="23"/>
  <c r="A1045" i="23"/>
  <c r="J1044" i="23"/>
  <c r="I1044" i="23"/>
  <c r="H1044" i="23"/>
  <c r="A1044" i="23"/>
  <c r="J1043" i="23"/>
  <c r="I1043" i="23"/>
  <c r="H1043" i="23"/>
  <c r="A1043" i="23"/>
  <c r="J1042" i="23"/>
  <c r="I1042" i="23"/>
  <c r="H1042" i="23"/>
  <c r="A1042" i="23"/>
  <c r="J1041" i="23"/>
  <c r="I1041" i="23"/>
  <c r="H1041" i="23"/>
  <c r="A1041" i="23"/>
  <c r="J1040" i="23"/>
  <c r="I1040" i="23"/>
  <c r="H1040" i="23"/>
  <c r="A1040" i="23"/>
  <c r="J1039" i="23"/>
  <c r="I1039" i="23"/>
  <c r="H1039" i="23"/>
  <c r="A1039" i="23"/>
  <c r="J1038" i="23"/>
  <c r="I1038" i="23"/>
  <c r="H1038" i="23"/>
  <c r="A1038" i="23"/>
  <c r="J1037" i="23"/>
  <c r="I1037" i="23"/>
  <c r="H1037" i="23"/>
  <c r="A1037" i="23"/>
  <c r="J1036" i="23"/>
  <c r="I1036" i="23"/>
  <c r="H1036" i="23"/>
  <c r="A1036" i="23"/>
  <c r="J1035" i="23"/>
  <c r="I1035" i="23"/>
  <c r="H1035" i="23"/>
  <c r="A1035" i="23"/>
  <c r="J1034" i="23"/>
  <c r="I1034" i="23"/>
  <c r="H1034" i="23"/>
  <c r="A1034" i="23"/>
  <c r="J1033" i="23"/>
  <c r="I1033" i="23"/>
  <c r="H1033" i="23"/>
  <c r="A1033" i="23"/>
  <c r="J1032" i="23"/>
  <c r="I1032" i="23"/>
  <c r="H1032" i="23"/>
  <c r="A1032" i="23"/>
  <c r="J1031" i="23"/>
  <c r="I1031" i="23"/>
  <c r="H1031" i="23"/>
  <c r="A1031" i="23"/>
  <c r="J1030" i="23"/>
  <c r="I1030" i="23"/>
  <c r="H1030" i="23"/>
  <c r="A1030" i="23"/>
  <c r="J1029" i="23"/>
  <c r="I1029" i="23"/>
  <c r="H1029" i="23"/>
  <c r="A1029" i="23"/>
  <c r="J1028" i="23"/>
  <c r="I1028" i="23"/>
  <c r="H1028" i="23"/>
  <c r="A1028" i="23"/>
  <c r="J1027" i="23"/>
  <c r="I1027" i="23"/>
  <c r="H1027" i="23"/>
  <c r="A1027" i="23"/>
  <c r="J1026" i="23"/>
  <c r="I1026" i="23"/>
  <c r="H1026" i="23"/>
  <c r="A1026" i="23"/>
  <c r="J1025" i="23"/>
  <c r="I1025" i="23"/>
  <c r="H1025" i="23"/>
  <c r="A1025" i="23"/>
  <c r="J1024" i="23"/>
  <c r="I1024" i="23"/>
  <c r="H1024" i="23"/>
  <c r="A1024" i="23"/>
  <c r="J1023" i="23"/>
  <c r="I1023" i="23"/>
  <c r="H1023" i="23"/>
  <c r="A1023" i="23"/>
  <c r="J1022" i="23"/>
  <c r="I1022" i="23"/>
  <c r="H1022" i="23"/>
  <c r="A1022" i="23"/>
  <c r="J1021" i="23"/>
  <c r="I1021" i="23"/>
  <c r="H1021" i="23"/>
  <c r="A1021" i="23"/>
  <c r="J1020" i="23"/>
  <c r="I1020" i="23"/>
  <c r="H1020" i="23"/>
  <c r="A1020" i="23"/>
  <c r="J1019" i="23"/>
  <c r="I1019" i="23"/>
  <c r="H1019" i="23"/>
  <c r="A1019" i="23"/>
  <c r="J1018" i="23"/>
  <c r="I1018" i="23"/>
  <c r="H1018" i="23"/>
  <c r="A1018" i="23"/>
  <c r="J1017" i="23"/>
  <c r="I1017" i="23"/>
  <c r="H1017" i="23"/>
  <c r="A1017" i="23"/>
  <c r="J1016" i="23"/>
  <c r="I1016" i="23"/>
  <c r="H1016" i="23"/>
  <c r="A1016" i="23"/>
  <c r="J1015" i="23"/>
  <c r="I1015" i="23"/>
  <c r="H1015" i="23"/>
  <c r="A1015" i="23"/>
  <c r="J1014" i="23"/>
  <c r="I1014" i="23"/>
  <c r="H1014" i="23"/>
  <c r="A1014" i="23"/>
  <c r="J1013" i="23"/>
  <c r="I1013" i="23"/>
  <c r="H1013" i="23"/>
  <c r="A1013" i="23"/>
  <c r="J1012" i="23"/>
  <c r="I1012" i="23"/>
  <c r="H1012" i="23"/>
  <c r="A1012" i="23"/>
  <c r="J1011" i="23"/>
  <c r="I1011" i="23"/>
  <c r="H1011" i="23"/>
  <c r="A1011" i="23"/>
  <c r="J1010" i="23"/>
  <c r="I1010" i="23"/>
  <c r="H1010" i="23"/>
  <c r="A1010" i="23"/>
  <c r="J1009" i="23"/>
  <c r="I1009" i="23"/>
  <c r="H1009" i="23"/>
  <c r="A1009" i="23"/>
  <c r="J1008" i="23"/>
  <c r="I1008" i="23"/>
  <c r="H1008" i="23"/>
  <c r="A1008" i="23"/>
  <c r="J1007" i="23"/>
  <c r="I1007" i="23"/>
  <c r="H1007" i="23"/>
  <c r="A1007" i="23"/>
  <c r="J1006" i="23"/>
  <c r="I1006" i="23"/>
  <c r="H1006" i="23"/>
  <c r="A1006" i="23"/>
  <c r="J1005" i="23"/>
  <c r="I1005" i="23"/>
  <c r="H1005" i="23"/>
  <c r="A1005" i="23"/>
  <c r="J1004" i="23"/>
  <c r="I1004" i="23"/>
  <c r="H1004" i="23"/>
  <c r="A1004" i="23"/>
  <c r="J1003" i="23"/>
  <c r="I1003" i="23"/>
  <c r="H1003" i="23"/>
  <c r="A1003" i="23"/>
  <c r="J1002" i="23"/>
  <c r="I1002" i="23"/>
  <c r="H1002" i="23"/>
  <c r="A1002" i="23"/>
  <c r="J1001" i="23"/>
  <c r="I1001" i="23"/>
  <c r="H1001" i="23"/>
  <c r="A1001" i="23"/>
  <c r="J1000" i="23"/>
  <c r="I1000" i="23"/>
  <c r="H1000" i="23"/>
  <c r="A1000" i="23"/>
  <c r="J999" i="23"/>
  <c r="I999" i="23"/>
  <c r="H999" i="23"/>
  <c r="A999" i="23"/>
  <c r="J998" i="23"/>
  <c r="I998" i="23"/>
  <c r="H998" i="23"/>
  <c r="A998" i="23"/>
  <c r="J997" i="23"/>
  <c r="I997" i="23"/>
  <c r="H997" i="23"/>
  <c r="A997" i="23"/>
  <c r="J996" i="23"/>
  <c r="I996" i="23"/>
  <c r="H996" i="23"/>
  <c r="A996" i="23"/>
  <c r="J995" i="23"/>
  <c r="I995" i="23"/>
  <c r="H995" i="23"/>
  <c r="A995" i="23"/>
  <c r="J994" i="23"/>
  <c r="I994" i="23"/>
  <c r="H994" i="23"/>
  <c r="A994" i="23"/>
  <c r="J993" i="23"/>
  <c r="I993" i="23"/>
  <c r="H993" i="23"/>
  <c r="A993" i="23"/>
  <c r="J992" i="23"/>
  <c r="I992" i="23"/>
  <c r="H992" i="23"/>
  <c r="A992" i="23"/>
  <c r="J991" i="23"/>
  <c r="I991" i="23"/>
  <c r="H991" i="23"/>
  <c r="A991" i="23"/>
  <c r="J990" i="23"/>
  <c r="I990" i="23"/>
  <c r="H990" i="23"/>
  <c r="A990" i="23"/>
  <c r="J989" i="23"/>
  <c r="I989" i="23"/>
  <c r="H989" i="23"/>
  <c r="A989" i="23"/>
  <c r="J988" i="23"/>
  <c r="I988" i="23"/>
  <c r="H988" i="23"/>
  <c r="A988" i="23"/>
  <c r="J987" i="23"/>
  <c r="I987" i="23"/>
  <c r="H987" i="23"/>
  <c r="A987" i="23"/>
  <c r="J986" i="23"/>
  <c r="I986" i="23"/>
  <c r="H986" i="23"/>
  <c r="A986" i="23"/>
  <c r="J985" i="23"/>
  <c r="I985" i="23"/>
  <c r="H985" i="23"/>
  <c r="A985" i="23"/>
  <c r="J984" i="23"/>
  <c r="I984" i="23"/>
  <c r="H984" i="23"/>
  <c r="A984" i="23"/>
  <c r="J983" i="23"/>
  <c r="I983" i="23"/>
  <c r="H983" i="23"/>
  <c r="A983" i="23"/>
  <c r="J982" i="23"/>
  <c r="I982" i="23"/>
  <c r="H982" i="23"/>
  <c r="A982" i="23"/>
  <c r="J981" i="23"/>
  <c r="I981" i="23"/>
  <c r="H981" i="23"/>
  <c r="A981" i="23"/>
  <c r="J980" i="23"/>
  <c r="I980" i="23"/>
  <c r="H980" i="23"/>
  <c r="A980" i="23"/>
  <c r="J979" i="23"/>
  <c r="I979" i="23"/>
  <c r="H979" i="23"/>
  <c r="A979" i="23"/>
  <c r="J978" i="23"/>
  <c r="I978" i="23"/>
  <c r="H978" i="23"/>
  <c r="A978" i="23"/>
  <c r="J977" i="23"/>
  <c r="I977" i="23"/>
  <c r="H977" i="23"/>
  <c r="A977" i="23"/>
  <c r="J976" i="23"/>
  <c r="I976" i="23"/>
  <c r="H976" i="23"/>
  <c r="A976" i="23"/>
  <c r="J975" i="23"/>
  <c r="I975" i="23"/>
  <c r="H975" i="23"/>
  <c r="A975" i="23"/>
  <c r="J974" i="23"/>
  <c r="I974" i="23"/>
  <c r="H974" i="23"/>
  <c r="A974" i="23"/>
  <c r="J973" i="23"/>
  <c r="I973" i="23"/>
  <c r="H973" i="23"/>
  <c r="A973" i="23"/>
  <c r="J972" i="23"/>
  <c r="I972" i="23"/>
  <c r="H972" i="23"/>
  <c r="A972" i="23"/>
  <c r="J971" i="23"/>
  <c r="I971" i="23"/>
  <c r="H971" i="23"/>
  <c r="A971" i="23"/>
  <c r="J970" i="23"/>
  <c r="I970" i="23"/>
  <c r="H970" i="23"/>
  <c r="A970" i="23"/>
  <c r="J969" i="23"/>
  <c r="I969" i="23"/>
  <c r="H969" i="23"/>
  <c r="A969" i="23"/>
  <c r="J968" i="23"/>
  <c r="I968" i="23"/>
  <c r="H968" i="23"/>
  <c r="A968" i="23"/>
  <c r="J967" i="23"/>
  <c r="I967" i="23"/>
  <c r="H967" i="23"/>
  <c r="A967" i="23"/>
  <c r="J966" i="23"/>
  <c r="I966" i="23"/>
  <c r="H966" i="23"/>
  <c r="A966" i="23"/>
  <c r="J965" i="23"/>
  <c r="I965" i="23"/>
  <c r="H965" i="23"/>
  <c r="A965" i="23"/>
  <c r="J964" i="23"/>
  <c r="I964" i="23"/>
  <c r="H964" i="23"/>
  <c r="A964" i="23"/>
  <c r="J963" i="23"/>
  <c r="I963" i="23"/>
  <c r="H963" i="23"/>
  <c r="A963" i="23"/>
  <c r="J962" i="23"/>
  <c r="I962" i="23"/>
  <c r="H962" i="23"/>
  <c r="A962" i="23"/>
  <c r="J961" i="23"/>
  <c r="I961" i="23"/>
  <c r="H961" i="23"/>
  <c r="A961" i="23"/>
  <c r="J960" i="23"/>
  <c r="I960" i="23"/>
  <c r="H960" i="23"/>
  <c r="A960" i="23"/>
  <c r="J959" i="23"/>
  <c r="I959" i="23"/>
  <c r="H959" i="23"/>
  <c r="A959" i="23"/>
  <c r="J958" i="23"/>
  <c r="I958" i="23"/>
  <c r="H958" i="23"/>
  <c r="A958" i="23"/>
  <c r="J957" i="23"/>
  <c r="I957" i="23"/>
  <c r="H957" i="23"/>
  <c r="A957" i="23"/>
  <c r="J956" i="23"/>
  <c r="I956" i="23"/>
  <c r="H956" i="23"/>
  <c r="A956" i="23"/>
  <c r="J955" i="23"/>
  <c r="I955" i="23"/>
  <c r="H955" i="23"/>
  <c r="A955" i="23"/>
  <c r="J954" i="23"/>
  <c r="I954" i="23"/>
  <c r="H954" i="23"/>
  <c r="A954" i="23"/>
  <c r="J953" i="23"/>
  <c r="I953" i="23"/>
  <c r="H953" i="23"/>
  <c r="A953" i="23"/>
  <c r="J952" i="23"/>
  <c r="I952" i="23"/>
  <c r="H952" i="23"/>
  <c r="A952" i="23"/>
  <c r="J951" i="23"/>
  <c r="I951" i="23"/>
  <c r="H951" i="23"/>
  <c r="A951" i="23"/>
  <c r="J950" i="23"/>
  <c r="I950" i="23"/>
  <c r="H950" i="23"/>
  <c r="A950" i="23"/>
  <c r="J949" i="23"/>
  <c r="I949" i="23"/>
  <c r="H949" i="23"/>
  <c r="A949" i="23"/>
  <c r="J948" i="23"/>
  <c r="I948" i="23"/>
  <c r="H948" i="23"/>
  <c r="A948" i="23"/>
  <c r="J947" i="23"/>
  <c r="I947" i="23"/>
  <c r="H947" i="23"/>
  <c r="A947" i="23"/>
  <c r="J946" i="23"/>
  <c r="I946" i="23"/>
  <c r="H946" i="23"/>
  <c r="A946" i="23"/>
  <c r="J945" i="23"/>
  <c r="I945" i="23"/>
  <c r="H945" i="23"/>
  <c r="A945" i="23"/>
  <c r="J944" i="23"/>
  <c r="I944" i="23"/>
  <c r="H944" i="23"/>
  <c r="A944" i="23"/>
  <c r="J943" i="23"/>
  <c r="I943" i="23"/>
  <c r="H943" i="23"/>
  <c r="A943" i="23"/>
  <c r="J942" i="23"/>
  <c r="I942" i="23"/>
  <c r="H942" i="23"/>
  <c r="A942" i="23"/>
  <c r="J941" i="23"/>
  <c r="I941" i="23"/>
  <c r="H941" i="23"/>
  <c r="A941" i="23"/>
  <c r="J940" i="23"/>
  <c r="I940" i="23"/>
  <c r="H940" i="23"/>
  <c r="A940" i="23"/>
  <c r="J939" i="23"/>
  <c r="I939" i="23"/>
  <c r="H939" i="23"/>
  <c r="A939" i="23"/>
  <c r="J938" i="23"/>
  <c r="I938" i="23"/>
  <c r="H938" i="23"/>
  <c r="A938" i="23"/>
  <c r="J937" i="23"/>
  <c r="I937" i="23"/>
  <c r="H937" i="23"/>
  <c r="A937" i="23"/>
  <c r="J936" i="23"/>
  <c r="I936" i="23"/>
  <c r="H936" i="23"/>
  <c r="A936" i="23"/>
  <c r="J935" i="23"/>
  <c r="I935" i="23"/>
  <c r="H935" i="23"/>
  <c r="A935" i="23"/>
  <c r="J934" i="23"/>
  <c r="I934" i="23"/>
  <c r="H934" i="23"/>
  <c r="A934" i="23"/>
  <c r="J933" i="23"/>
  <c r="I933" i="23"/>
  <c r="H933" i="23"/>
  <c r="A933" i="23"/>
  <c r="J932" i="23"/>
  <c r="I932" i="23"/>
  <c r="H932" i="23"/>
  <c r="A932" i="23"/>
  <c r="J931" i="23"/>
  <c r="I931" i="23"/>
  <c r="H931" i="23"/>
  <c r="A931" i="23"/>
  <c r="J930" i="23"/>
  <c r="I930" i="23"/>
  <c r="H930" i="23"/>
  <c r="A930" i="23"/>
  <c r="J929" i="23"/>
  <c r="I929" i="23"/>
  <c r="H929" i="23"/>
  <c r="A929" i="23"/>
  <c r="J928" i="23"/>
  <c r="I928" i="23"/>
  <c r="H928" i="23"/>
  <c r="A928" i="23"/>
  <c r="J927" i="23"/>
  <c r="I927" i="23"/>
  <c r="H927" i="23"/>
  <c r="A927" i="23"/>
  <c r="J926" i="23"/>
  <c r="I926" i="23"/>
  <c r="H926" i="23"/>
  <c r="A926" i="23"/>
  <c r="J925" i="23"/>
  <c r="I925" i="23"/>
  <c r="H925" i="23"/>
  <c r="A925" i="23"/>
  <c r="J924" i="23"/>
  <c r="I924" i="23"/>
  <c r="H924" i="23"/>
  <c r="A924" i="23"/>
  <c r="J923" i="23"/>
  <c r="I923" i="23"/>
  <c r="H923" i="23"/>
  <c r="A923" i="23"/>
  <c r="J922" i="23"/>
  <c r="I922" i="23"/>
  <c r="H922" i="23"/>
  <c r="A922" i="23"/>
  <c r="J921" i="23"/>
  <c r="I921" i="23"/>
  <c r="H921" i="23"/>
  <c r="A921" i="23"/>
  <c r="J920" i="23"/>
  <c r="I920" i="23"/>
  <c r="H920" i="23"/>
  <c r="A920" i="23"/>
  <c r="J919" i="23"/>
  <c r="I919" i="23"/>
  <c r="H919" i="23"/>
  <c r="A919" i="23"/>
  <c r="J918" i="23"/>
  <c r="I918" i="23"/>
  <c r="H918" i="23"/>
  <c r="A918" i="23"/>
  <c r="J917" i="23"/>
  <c r="I917" i="23"/>
  <c r="H917" i="23"/>
  <c r="A917" i="23"/>
  <c r="J916" i="23"/>
  <c r="I916" i="23"/>
  <c r="H916" i="23"/>
  <c r="A916" i="23"/>
  <c r="J915" i="23"/>
  <c r="I915" i="23"/>
  <c r="H915" i="23"/>
  <c r="A915" i="23"/>
  <c r="J914" i="23"/>
  <c r="I914" i="23"/>
  <c r="H914" i="23"/>
  <c r="A914" i="23"/>
  <c r="J913" i="23"/>
  <c r="I913" i="23"/>
  <c r="H913" i="23"/>
  <c r="A913" i="23"/>
  <c r="J912" i="23"/>
  <c r="I912" i="23"/>
  <c r="H912" i="23"/>
  <c r="A912" i="23"/>
  <c r="J911" i="23"/>
  <c r="I911" i="23"/>
  <c r="H911" i="23"/>
  <c r="A911" i="23"/>
  <c r="J910" i="23"/>
  <c r="I910" i="23"/>
  <c r="H910" i="23"/>
  <c r="A910" i="23"/>
  <c r="J909" i="23"/>
  <c r="I909" i="23"/>
  <c r="H909" i="23"/>
  <c r="A909" i="23"/>
  <c r="J908" i="23"/>
  <c r="I908" i="23"/>
  <c r="H908" i="23"/>
  <c r="A908" i="23"/>
  <c r="J907" i="23"/>
  <c r="I907" i="23"/>
  <c r="H907" i="23"/>
  <c r="A907" i="23"/>
  <c r="J906" i="23"/>
  <c r="I906" i="23"/>
  <c r="H906" i="23"/>
  <c r="A906" i="23"/>
  <c r="J905" i="23"/>
  <c r="I905" i="23"/>
  <c r="H905" i="23"/>
  <c r="A905" i="23"/>
  <c r="J904" i="23"/>
  <c r="I904" i="23"/>
  <c r="H904" i="23"/>
  <c r="A904" i="23"/>
  <c r="J903" i="23"/>
  <c r="I903" i="23"/>
  <c r="H903" i="23"/>
  <c r="A903" i="23"/>
  <c r="J902" i="23"/>
  <c r="I902" i="23"/>
  <c r="H902" i="23"/>
  <c r="A902" i="23"/>
  <c r="J901" i="23"/>
  <c r="I901" i="23"/>
  <c r="H901" i="23"/>
  <c r="A901" i="23"/>
  <c r="J900" i="23"/>
  <c r="I900" i="23"/>
  <c r="H900" i="23"/>
  <c r="A900" i="23"/>
  <c r="J899" i="23"/>
  <c r="I899" i="23"/>
  <c r="H899" i="23"/>
  <c r="A899" i="23"/>
  <c r="J898" i="23"/>
  <c r="I898" i="23"/>
  <c r="H898" i="23"/>
  <c r="A898" i="23"/>
  <c r="J897" i="23"/>
  <c r="I897" i="23"/>
  <c r="H897" i="23"/>
  <c r="A897" i="23"/>
  <c r="J896" i="23"/>
  <c r="I896" i="23"/>
  <c r="H896" i="23"/>
  <c r="A896" i="23"/>
  <c r="J895" i="23"/>
  <c r="I895" i="23"/>
  <c r="H895" i="23"/>
  <c r="A895" i="23"/>
  <c r="J894" i="23"/>
  <c r="I894" i="23"/>
  <c r="H894" i="23"/>
  <c r="A894" i="23"/>
  <c r="J893" i="23"/>
  <c r="I893" i="23"/>
  <c r="H893" i="23"/>
  <c r="A893" i="23"/>
  <c r="J892" i="23"/>
  <c r="I892" i="23"/>
  <c r="H892" i="23"/>
  <c r="A892" i="23"/>
  <c r="J891" i="23"/>
  <c r="I891" i="23"/>
  <c r="H891" i="23"/>
  <c r="A891" i="23"/>
  <c r="J890" i="23"/>
  <c r="I890" i="23"/>
  <c r="H890" i="23"/>
  <c r="A890" i="23"/>
  <c r="J889" i="23"/>
  <c r="I889" i="23"/>
  <c r="H889" i="23"/>
  <c r="A889" i="23"/>
  <c r="J888" i="23"/>
  <c r="I888" i="23"/>
  <c r="H888" i="23"/>
  <c r="A888" i="23"/>
  <c r="J887" i="23"/>
  <c r="I887" i="23"/>
  <c r="H887" i="23"/>
  <c r="A887" i="23"/>
  <c r="J886" i="23"/>
  <c r="I886" i="23"/>
  <c r="H886" i="23"/>
  <c r="A886" i="23"/>
  <c r="J885" i="23"/>
  <c r="I885" i="23"/>
  <c r="H885" i="23"/>
  <c r="A885" i="23"/>
  <c r="J884" i="23"/>
  <c r="I884" i="23"/>
  <c r="H884" i="23"/>
  <c r="A884" i="23"/>
  <c r="J883" i="23"/>
  <c r="I883" i="23"/>
  <c r="H883" i="23"/>
  <c r="A883" i="23"/>
  <c r="J882" i="23"/>
  <c r="I882" i="23"/>
  <c r="H882" i="23"/>
  <c r="A882" i="23"/>
  <c r="J881" i="23"/>
  <c r="I881" i="23"/>
  <c r="H881" i="23"/>
  <c r="A881" i="23"/>
  <c r="J880" i="23"/>
  <c r="I880" i="23"/>
  <c r="H880" i="23"/>
  <c r="A880" i="23"/>
  <c r="J879" i="23"/>
  <c r="I879" i="23"/>
  <c r="H879" i="23"/>
  <c r="A879" i="23"/>
  <c r="J878" i="23"/>
  <c r="I878" i="23"/>
  <c r="H878" i="23"/>
  <c r="A878" i="23"/>
  <c r="J877" i="23"/>
  <c r="I877" i="23"/>
  <c r="H877" i="23"/>
  <c r="A877" i="23"/>
  <c r="J876" i="23"/>
  <c r="I876" i="23"/>
  <c r="H876" i="23"/>
  <c r="A876" i="23"/>
  <c r="J875" i="23"/>
  <c r="I875" i="23"/>
  <c r="H875" i="23"/>
  <c r="A875" i="23"/>
  <c r="J874" i="23"/>
  <c r="I874" i="23"/>
  <c r="H874" i="23"/>
  <c r="A874" i="23"/>
  <c r="J873" i="23"/>
  <c r="I873" i="23"/>
  <c r="H873" i="23"/>
  <c r="A873" i="23"/>
  <c r="J872" i="23"/>
  <c r="I872" i="23"/>
  <c r="H872" i="23"/>
  <c r="A872" i="23"/>
  <c r="J871" i="23"/>
  <c r="I871" i="23"/>
  <c r="H871" i="23"/>
  <c r="A871" i="23"/>
  <c r="J870" i="23"/>
  <c r="I870" i="23"/>
  <c r="H870" i="23"/>
  <c r="A870" i="23"/>
  <c r="J869" i="23"/>
  <c r="I869" i="23"/>
  <c r="H869" i="23"/>
  <c r="A869" i="23"/>
  <c r="J868" i="23"/>
  <c r="I868" i="23"/>
  <c r="H868" i="23"/>
  <c r="A868" i="23"/>
  <c r="J867" i="23"/>
  <c r="I867" i="23"/>
  <c r="H867" i="23"/>
  <c r="A867" i="23"/>
  <c r="J866" i="23"/>
  <c r="I866" i="23"/>
  <c r="H866" i="23"/>
  <c r="A866" i="23"/>
  <c r="J865" i="23"/>
  <c r="I865" i="23"/>
  <c r="H865" i="23"/>
  <c r="A865" i="23"/>
  <c r="J864" i="23"/>
  <c r="I864" i="23"/>
  <c r="H864" i="23"/>
  <c r="A864" i="23"/>
  <c r="J863" i="23"/>
  <c r="I863" i="23"/>
  <c r="H863" i="23"/>
  <c r="A863" i="23"/>
  <c r="J862" i="23"/>
  <c r="I862" i="23"/>
  <c r="H862" i="23"/>
  <c r="A862" i="23"/>
  <c r="J861" i="23"/>
  <c r="I861" i="23"/>
  <c r="H861" i="23"/>
  <c r="A861" i="23"/>
  <c r="J860" i="23"/>
  <c r="I860" i="23"/>
  <c r="H860" i="23"/>
  <c r="A860" i="23"/>
  <c r="J859" i="23"/>
  <c r="I859" i="23"/>
  <c r="H859" i="23"/>
  <c r="A859" i="23"/>
  <c r="J858" i="23"/>
  <c r="I858" i="23"/>
  <c r="H858" i="23"/>
  <c r="A858" i="23"/>
  <c r="J857" i="23"/>
  <c r="I857" i="23"/>
  <c r="H857" i="23"/>
  <c r="A857" i="23"/>
  <c r="J856" i="23"/>
  <c r="I856" i="23"/>
  <c r="H856" i="23"/>
  <c r="A856" i="23"/>
  <c r="J855" i="23"/>
  <c r="I855" i="23"/>
  <c r="H855" i="23"/>
  <c r="A855" i="23"/>
  <c r="J854" i="23"/>
  <c r="I854" i="23"/>
  <c r="H854" i="23"/>
  <c r="A854" i="23"/>
  <c r="J853" i="23"/>
  <c r="I853" i="23"/>
  <c r="H853" i="23"/>
  <c r="A853" i="23"/>
  <c r="J852" i="23"/>
  <c r="I852" i="23"/>
  <c r="H852" i="23"/>
  <c r="A852" i="23"/>
  <c r="J851" i="23"/>
  <c r="I851" i="23"/>
  <c r="H851" i="23"/>
  <c r="A851" i="23"/>
  <c r="J850" i="23"/>
  <c r="I850" i="23"/>
  <c r="H850" i="23"/>
  <c r="A850" i="23"/>
  <c r="J849" i="23"/>
  <c r="I849" i="23"/>
  <c r="H849" i="23"/>
  <c r="A849" i="23"/>
  <c r="J848" i="23"/>
  <c r="I848" i="23"/>
  <c r="H848" i="23"/>
  <c r="A848" i="23"/>
  <c r="J847" i="23"/>
  <c r="I847" i="23"/>
  <c r="H847" i="23"/>
  <c r="A847" i="23"/>
  <c r="J846" i="23"/>
  <c r="I846" i="23"/>
  <c r="H846" i="23"/>
  <c r="A846" i="23"/>
  <c r="J845" i="23"/>
  <c r="I845" i="23"/>
  <c r="H845" i="23"/>
  <c r="A845" i="23"/>
  <c r="J844" i="23"/>
  <c r="I844" i="23"/>
  <c r="H844" i="23"/>
  <c r="A844" i="23"/>
  <c r="J843" i="23"/>
  <c r="I843" i="23"/>
  <c r="H843" i="23"/>
  <c r="A843" i="23"/>
  <c r="J842" i="23"/>
  <c r="I842" i="23"/>
  <c r="H842" i="23"/>
  <c r="A842" i="23"/>
  <c r="J841" i="23"/>
  <c r="I841" i="23"/>
  <c r="H841" i="23"/>
  <c r="A841" i="23"/>
  <c r="J840" i="23"/>
  <c r="I840" i="23"/>
  <c r="H840" i="23"/>
  <c r="A840" i="23"/>
  <c r="J839" i="23"/>
  <c r="I839" i="23"/>
  <c r="H839" i="23"/>
  <c r="A839" i="23"/>
  <c r="J838" i="23"/>
  <c r="I838" i="23"/>
  <c r="H838" i="23"/>
  <c r="A838" i="23"/>
  <c r="J837" i="23"/>
  <c r="I837" i="23"/>
  <c r="H837" i="23"/>
  <c r="A837" i="23"/>
  <c r="J836" i="23"/>
  <c r="I836" i="23"/>
  <c r="H836" i="23"/>
  <c r="A836" i="23"/>
  <c r="J835" i="23"/>
  <c r="I835" i="23"/>
  <c r="H835" i="23"/>
  <c r="A835" i="23"/>
  <c r="J834" i="23"/>
  <c r="I834" i="23"/>
  <c r="H834" i="23"/>
  <c r="A834" i="23"/>
  <c r="J833" i="23"/>
  <c r="I833" i="23"/>
  <c r="H833" i="23"/>
  <c r="A833" i="23"/>
  <c r="J832" i="23"/>
  <c r="I832" i="23"/>
  <c r="H832" i="23"/>
  <c r="A832" i="23"/>
  <c r="J831" i="23"/>
  <c r="I831" i="23"/>
  <c r="H831" i="23"/>
  <c r="A831" i="23"/>
  <c r="J830" i="23"/>
  <c r="I830" i="23"/>
  <c r="H830" i="23"/>
  <c r="A830" i="23"/>
  <c r="J829" i="23"/>
  <c r="I829" i="23"/>
  <c r="H829" i="23"/>
  <c r="A829" i="23"/>
  <c r="J828" i="23"/>
  <c r="I828" i="23"/>
  <c r="H828" i="23"/>
  <c r="A828" i="23"/>
  <c r="J827" i="23"/>
  <c r="I827" i="23"/>
  <c r="H827" i="23"/>
  <c r="A827" i="23"/>
  <c r="J826" i="23"/>
  <c r="I826" i="23"/>
  <c r="H826" i="23"/>
  <c r="A826" i="23"/>
  <c r="J825" i="23"/>
  <c r="I825" i="23"/>
  <c r="H825" i="23"/>
  <c r="A825" i="23"/>
  <c r="J824" i="23"/>
  <c r="I824" i="23"/>
  <c r="H824" i="23"/>
  <c r="A824" i="23"/>
  <c r="J823" i="23"/>
  <c r="I823" i="23"/>
  <c r="H823" i="23"/>
  <c r="A823" i="23"/>
  <c r="J822" i="23"/>
  <c r="I822" i="23"/>
  <c r="H822" i="23"/>
  <c r="A822" i="23"/>
  <c r="J821" i="23"/>
  <c r="I821" i="23"/>
  <c r="H821" i="23"/>
  <c r="A821" i="23"/>
  <c r="J820" i="23"/>
  <c r="I820" i="23"/>
  <c r="H820" i="23"/>
  <c r="A820" i="23"/>
  <c r="J819" i="23"/>
  <c r="I819" i="23"/>
  <c r="H819" i="23"/>
  <c r="A819" i="23"/>
  <c r="J818" i="23"/>
  <c r="I818" i="23"/>
  <c r="H818" i="23"/>
  <c r="A818" i="23"/>
  <c r="J817" i="23"/>
  <c r="I817" i="23"/>
  <c r="H817" i="23"/>
  <c r="A817" i="23"/>
  <c r="J816" i="23"/>
  <c r="I816" i="23"/>
  <c r="H816" i="23"/>
  <c r="A816" i="23"/>
  <c r="J815" i="23"/>
  <c r="I815" i="23"/>
  <c r="H815" i="23"/>
  <c r="A815" i="23"/>
  <c r="J814" i="23"/>
  <c r="I814" i="23"/>
  <c r="H814" i="23"/>
  <c r="A814" i="23"/>
  <c r="J813" i="23"/>
  <c r="I813" i="23"/>
  <c r="H813" i="23"/>
  <c r="A813" i="23"/>
  <c r="J812" i="23"/>
  <c r="I812" i="23"/>
  <c r="H812" i="23"/>
  <c r="A812" i="23"/>
  <c r="J811" i="23"/>
  <c r="I811" i="23"/>
  <c r="H811" i="23"/>
  <c r="A811" i="23"/>
  <c r="J810" i="23"/>
  <c r="I810" i="23"/>
  <c r="H810" i="23"/>
  <c r="A810" i="23"/>
  <c r="J809" i="23"/>
  <c r="I809" i="23"/>
  <c r="H809" i="23"/>
  <c r="A809" i="23"/>
  <c r="J808" i="23"/>
  <c r="I808" i="23"/>
  <c r="H808" i="23"/>
  <c r="A808" i="23"/>
  <c r="J807" i="23"/>
  <c r="I807" i="23"/>
  <c r="H807" i="23"/>
  <c r="A807" i="23"/>
  <c r="J806" i="23"/>
  <c r="I806" i="23"/>
  <c r="H806" i="23"/>
  <c r="A806" i="23"/>
  <c r="J805" i="23"/>
  <c r="I805" i="23"/>
  <c r="H805" i="23"/>
  <c r="A805" i="23"/>
  <c r="J804" i="23"/>
  <c r="I804" i="23"/>
  <c r="H804" i="23"/>
  <c r="A804" i="23"/>
  <c r="J803" i="23"/>
  <c r="I803" i="23"/>
  <c r="H803" i="23"/>
  <c r="A803" i="23"/>
  <c r="J802" i="23"/>
  <c r="I802" i="23"/>
  <c r="H802" i="23"/>
  <c r="A802" i="23"/>
  <c r="J801" i="23"/>
  <c r="I801" i="23"/>
  <c r="H801" i="23"/>
  <c r="A801" i="23"/>
  <c r="J800" i="23"/>
  <c r="I800" i="23"/>
  <c r="H800" i="23"/>
  <c r="A800" i="23"/>
  <c r="J799" i="23"/>
  <c r="I799" i="23"/>
  <c r="H799" i="23"/>
  <c r="A799" i="23"/>
  <c r="J798" i="23"/>
  <c r="I798" i="23"/>
  <c r="H798" i="23"/>
  <c r="A798" i="23"/>
  <c r="J797" i="23"/>
  <c r="I797" i="23"/>
  <c r="H797" i="23"/>
  <c r="A797" i="23"/>
  <c r="J796" i="23"/>
  <c r="I796" i="23"/>
  <c r="H796" i="23"/>
  <c r="A796" i="23"/>
  <c r="J795" i="23"/>
  <c r="I795" i="23"/>
  <c r="H795" i="23"/>
  <c r="A795" i="23"/>
  <c r="J794" i="23"/>
  <c r="I794" i="23"/>
  <c r="H794" i="23"/>
  <c r="A794" i="23"/>
  <c r="J793" i="23"/>
  <c r="I793" i="23"/>
  <c r="H793" i="23"/>
  <c r="A793" i="23"/>
  <c r="J792" i="23"/>
  <c r="I792" i="23"/>
  <c r="H792" i="23"/>
  <c r="A792" i="23"/>
  <c r="J791" i="23"/>
  <c r="I791" i="23"/>
  <c r="H791" i="23"/>
  <c r="A791" i="23"/>
  <c r="J790" i="23"/>
  <c r="I790" i="23"/>
  <c r="H790" i="23"/>
  <c r="A790" i="23"/>
  <c r="J789" i="23"/>
  <c r="I789" i="23"/>
  <c r="H789" i="23"/>
  <c r="A789" i="23"/>
  <c r="J788" i="23"/>
  <c r="I788" i="23"/>
  <c r="H788" i="23"/>
  <c r="A788" i="23"/>
  <c r="J787" i="23"/>
  <c r="I787" i="23"/>
  <c r="H787" i="23"/>
  <c r="A787" i="23"/>
  <c r="J786" i="23"/>
  <c r="I786" i="23"/>
  <c r="H786" i="23"/>
  <c r="A786" i="23"/>
  <c r="J785" i="23"/>
  <c r="I785" i="23"/>
  <c r="H785" i="23"/>
  <c r="A785" i="23"/>
  <c r="J784" i="23"/>
  <c r="I784" i="23"/>
  <c r="H784" i="23"/>
  <c r="A784" i="23"/>
  <c r="J783" i="23"/>
  <c r="I783" i="23"/>
  <c r="H783" i="23"/>
  <c r="A783" i="23"/>
  <c r="J782" i="23"/>
  <c r="I782" i="23"/>
  <c r="H782" i="23"/>
  <c r="A782" i="23"/>
  <c r="J781" i="23"/>
  <c r="I781" i="23"/>
  <c r="H781" i="23"/>
  <c r="A781" i="23"/>
  <c r="J780" i="23"/>
  <c r="I780" i="23"/>
  <c r="H780" i="23"/>
  <c r="A780" i="23"/>
  <c r="J779" i="23"/>
  <c r="I779" i="23"/>
  <c r="H779" i="23"/>
  <c r="A779" i="23"/>
  <c r="J778" i="23"/>
  <c r="I778" i="23"/>
  <c r="H778" i="23"/>
  <c r="A778" i="23"/>
  <c r="J777" i="23"/>
  <c r="I777" i="23"/>
  <c r="H777" i="23"/>
  <c r="A777" i="23"/>
  <c r="J776" i="23"/>
  <c r="I776" i="23"/>
  <c r="H776" i="23"/>
  <c r="A776" i="23"/>
  <c r="J775" i="23"/>
  <c r="I775" i="23"/>
  <c r="H775" i="23"/>
  <c r="A775" i="23"/>
  <c r="J774" i="23"/>
  <c r="I774" i="23"/>
  <c r="H774" i="23"/>
  <c r="A774" i="23"/>
  <c r="J773" i="23"/>
  <c r="I773" i="23"/>
  <c r="H773" i="23"/>
  <c r="A773" i="23"/>
  <c r="J772" i="23"/>
  <c r="I772" i="23"/>
  <c r="H772" i="23"/>
  <c r="A772" i="23"/>
  <c r="J771" i="23"/>
  <c r="I771" i="23"/>
  <c r="H771" i="23"/>
  <c r="A771" i="23"/>
  <c r="J770" i="23"/>
  <c r="I770" i="23"/>
  <c r="H770" i="23"/>
  <c r="A770" i="23"/>
  <c r="J769" i="23"/>
  <c r="I769" i="23"/>
  <c r="H769" i="23"/>
  <c r="A769" i="23"/>
  <c r="J768" i="23"/>
  <c r="I768" i="23"/>
  <c r="H768" i="23"/>
  <c r="A768" i="23"/>
  <c r="J767" i="23"/>
  <c r="I767" i="23"/>
  <c r="H767" i="23"/>
  <c r="A767" i="23"/>
  <c r="J766" i="23"/>
  <c r="I766" i="23"/>
  <c r="H766" i="23"/>
  <c r="A766" i="23"/>
  <c r="J765" i="23"/>
  <c r="I765" i="23"/>
  <c r="H765" i="23"/>
  <c r="A765" i="23"/>
  <c r="J764" i="23"/>
  <c r="I764" i="23"/>
  <c r="H764" i="23"/>
  <c r="A764" i="23"/>
  <c r="J763" i="23"/>
  <c r="I763" i="23"/>
  <c r="H763" i="23"/>
  <c r="A763" i="23"/>
  <c r="J762" i="23"/>
  <c r="I762" i="23"/>
  <c r="H762" i="23"/>
  <c r="A762" i="23"/>
  <c r="J761" i="23"/>
  <c r="I761" i="23"/>
  <c r="H761" i="23"/>
  <c r="A761" i="23"/>
  <c r="J760" i="23"/>
  <c r="I760" i="23"/>
  <c r="H760" i="23"/>
  <c r="A760" i="23"/>
  <c r="J759" i="23"/>
  <c r="I759" i="23"/>
  <c r="H759" i="23"/>
  <c r="A759" i="23"/>
  <c r="J758" i="23"/>
  <c r="I758" i="23"/>
  <c r="H758" i="23"/>
  <c r="A758" i="23"/>
  <c r="J757" i="23"/>
  <c r="I757" i="23"/>
  <c r="H757" i="23"/>
  <c r="A757" i="23"/>
  <c r="J756" i="23"/>
  <c r="I756" i="23"/>
  <c r="H756" i="23"/>
  <c r="A756" i="23"/>
  <c r="J755" i="23"/>
  <c r="I755" i="23"/>
  <c r="H755" i="23"/>
  <c r="A755" i="23"/>
  <c r="J754" i="23"/>
  <c r="I754" i="23"/>
  <c r="H754" i="23"/>
  <c r="A754" i="23"/>
  <c r="J753" i="23"/>
  <c r="I753" i="23"/>
  <c r="H753" i="23"/>
  <c r="A753" i="23"/>
  <c r="J752" i="23"/>
  <c r="I752" i="23"/>
  <c r="H752" i="23"/>
  <c r="A752" i="23"/>
  <c r="J751" i="23"/>
  <c r="I751" i="23"/>
  <c r="H751" i="23"/>
  <c r="A751" i="23"/>
  <c r="J750" i="23"/>
  <c r="I750" i="23"/>
  <c r="H750" i="23"/>
  <c r="A750" i="23"/>
  <c r="J749" i="23"/>
  <c r="I749" i="23"/>
  <c r="H749" i="23"/>
  <c r="A749" i="23"/>
  <c r="J748" i="23"/>
  <c r="I748" i="23"/>
  <c r="H748" i="23"/>
  <c r="A748" i="23"/>
  <c r="J747" i="23"/>
  <c r="I747" i="23"/>
  <c r="H747" i="23"/>
  <c r="A747" i="23"/>
  <c r="J746" i="23"/>
  <c r="I746" i="23"/>
  <c r="H746" i="23"/>
  <c r="A746" i="23"/>
  <c r="J745" i="23"/>
  <c r="I745" i="23"/>
  <c r="H745" i="23"/>
  <c r="A745" i="23"/>
  <c r="J744" i="23"/>
  <c r="I744" i="23"/>
  <c r="H744" i="23"/>
  <c r="A744" i="23"/>
  <c r="J743" i="23"/>
  <c r="I743" i="23"/>
  <c r="H743" i="23"/>
  <c r="A743" i="23"/>
  <c r="J742" i="23"/>
  <c r="I742" i="23"/>
  <c r="H742" i="23"/>
  <c r="A742" i="23"/>
  <c r="J741" i="23"/>
  <c r="I741" i="23"/>
  <c r="H741" i="23"/>
  <c r="A741" i="23"/>
  <c r="J740" i="23"/>
  <c r="I740" i="23"/>
  <c r="H740" i="23"/>
  <c r="A740" i="23"/>
  <c r="J739" i="23"/>
  <c r="I739" i="23"/>
  <c r="H739" i="23"/>
  <c r="A739" i="23"/>
  <c r="J738" i="23"/>
  <c r="I738" i="23"/>
  <c r="H738" i="23"/>
  <c r="A738" i="23"/>
  <c r="J737" i="23"/>
  <c r="I737" i="23"/>
  <c r="H737" i="23"/>
  <c r="A737" i="23"/>
  <c r="J736" i="23"/>
  <c r="I736" i="23"/>
  <c r="H736" i="23"/>
  <c r="A736" i="23"/>
  <c r="J735" i="23"/>
  <c r="I735" i="23"/>
  <c r="H735" i="23"/>
  <c r="A735" i="23"/>
  <c r="J734" i="23"/>
  <c r="I734" i="23"/>
  <c r="H734" i="23"/>
  <c r="A734" i="23"/>
  <c r="J733" i="23"/>
  <c r="I733" i="23"/>
  <c r="H733" i="23"/>
  <c r="A733" i="23"/>
  <c r="J732" i="23"/>
  <c r="I732" i="23"/>
  <c r="H732" i="23"/>
  <c r="A732" i="23"/>
  <c r="J731" i="23"/>
  <c r="I731" i="23"/>
  <c r="H731" i="23"/>
  <c r="A731" i="23"/>
  <c r="J730" i="23"/>
  <c r="I730" i="23"/>
  <c r="H730" i="23"/>
  <c r="A730" i="23"/>
  <c r="J729" i="23"/>
  <c r="I729" i="23"/>
  <c r="H729" i="23"/>
  <c r="A729" i="23"/>
  <c r="J728" i="23"/>
  <c r="I728" i="23"/>
  <c r="H728" i="23"/>
  <c r="A728" i="23"/>
  <c r="J727" i="23"/>
  <c r="I727" i="23"/>
  <c r="H727" i="23"/>
  <c r="A727" i="23"/>
  <c r="J726" i="23"/>
  <c r="I726" i="23"/>
  <c r="H726" i="23"/>
  <c r="A726" i="23"/>
  <c r="J725" i="23"/>
  <c r="I725" i="23"/>
  <c r="H725" i="23"/>
  <c r="A725" i="23"/>
  <c r="J724" i="23"/>
  <c r="I724" i="23"/>
  <c r="H724" i="23"/>
  <c r="A724" i="23"/>
  <c r="J723" i="23"/>
  <c r="I723" i="23"/>
  <c r="H723" i="23"/>
  <c r="A723" i="23"/>
  <c r="J722" i="23"/>
  <c r="I722" i="23"/>
  <c r="H722" i="23"/>
  <c r="A722" i="23"/>
  <c r="J721" i="23"/>
  <c r="I721" i="23"/>
  <c r="H721" i="23"/>
  <c r="A721" i="23"/>
  <c r="J720" i="23"/>
  <c r="I720" i="23"/>
  <c r="H720" i="23"/>
  <c r="A720" i="23"/>
  <c r="J719" i="23"/>
  <c r="I719" i="23"/>
  <c r="H719" i="23"/>
  <c r="A719" i="23"/>
  <c r="J718" i="23"/>
  <c r="I718" i="23"/>
  <c r="H718" i="23"/>
  <c r="A718" i="23"/>
  <c r="J717" i="23"/>
  <c r="I717" i="23"/>
  <c r="H717" i="23"/>
  <c r="A717" i="23"/>
  <c r="J716" i="23"/>
  <c r="I716" i="23"/>
  <c r="H716" i="23"/>
  <c r="A716" i="23"/>
  <c r="J715" i="23"/>
  <c r="I715" i="23"/>
  <c r="H715" i="23"/>
  <c r="A715" i="23"/>
  <c r="J714" i="23"/>
  <c r="I714" i="23"/>
  <c r="H714" i="23"/>
  <c r="A714" i="23"/>
  <c r="J713" i="23"/>
  <c r="I713" i="23"/>
  <c r="H713" i="23"/>
  <c r="A713" i="23"/>
  <c r="J712" i="23"/>
  <c r="I712" i="23"/>
  <c r="H712" i="23"/>
  <c r="A712" i="23"/>
  <c r="J711" i="23"/>
  <c r="I711" i="23"/>
  <c r="H711" i="23"/>
  <c r="A711" i="23"/>
  <c r="J710" i="23"/>
  <c r="I710" i="23"/>
  <c r="H710" i="23"/>
  <c r="A710" i="23"/>
  <c r="J709" i="23"/>
  <c r="I709" i="23"/>
  <c r="H709" i="23"/>
  <c r="A709" i="23"/>
  <c r="J708" i="23"/>
  <c r="I708" i="23"/>
  <c r="H708" i="23"/>
  <c r="A708" i="23"/>
  <c r="J707" i="23"/>
  <c r="I707" i="23"/>
  <c r="H707" i="23"/>
  <c r="A707" i="23"/>
  <c r="J706" i="23"/>
  <c r="I706" i="23"/>
  <c r="H706" i="23"/>
  <c r="A706" i="23"/>
  <c r="J705" i="23"/>
  <c r="I705" i="23"/>
  <c r="H705" i="23"/>
  <c r="A705" i="23"/>
  <c r="J704" i="23"/>
  <c r="I704" i="23"/>
  <c r="H704" i="23"/>
  <c r="A704" i="23"/>
  <c r="J703" i="23"/>
  <c r="I703" i="23"/>
  <c r="H703" i="23"/>
  <c r="A703" i="23"/>
  <c r="J702" i="23"/>
  <c r="I702" i="23"/>
  <c r="H702" i="23"/>
  <c r="A702" i="23"/>
  <c r="J701" i="23"/>
  <c r="I701" i="23"/>
  <c r="H701" i="23"/>
  <c r="A701" i="23"/>
  <c r="J700" i="23"/>
  <c r="I700" i="23"/>
  <c r="H700" i="23"/>
  <c r="A700" i="23"/>
  <c r="J699" i="23"/>
  <c r="I699" i="23"/>
  <c r="H699" i="23"/>
  <c r="A699" i="23"/>
  <c r="J698" i="23"/>
  <c r="I698" i="23"/>
  <c r="H698" i="23"/>
  <c r="A698" i="23"/>
  <c r="J697" i="23"/>
  <c r="I697" i="23"/>
  <c r="H697" i="23"/>
  <c r="A697" i="23"/>
  <c r="J696" i="23"/>
  <c r="I696" i="23"/>
  <c r="H696" i="23"/>
  <c r="A696" i="23"/>
  <c r="J695" i="23"/>
  <c r="I695" i="23"/>
  <c r="H695" i="23"/>
  <c r="A695" i="23"/>
  <c r="J694" i="23"/>
  <c r="I694" i="23"/>
  <c r="H694" i="23"/>
  <c r="A694" i="23"/>
  <c r="J693" i="23"/>
  <c r="I693" i="23"/>
  <c r="H693" i="23"/>
  <c r="A693" i="23"/>
  <c r="J692" i="23"/>
  <c r="I692" i="23"/>
  <c r="H692" i="23"/>
  <c r="A692" i="23"/>
  <c r="J691" i="23"/>
  <c r="I691" i="23"/>
  <c r="H691" i="23"/>
  <c r="A691" i="23"/>
  <c r="J690" i="23"/>
  <c r="I690" i="23"/>
  <c r="H690" i="23"/>
  <c r="A690" i="23"/>
  <c r="J689" i="23"/>
  <c r="I689" i="23"/>
  <c r="H689" i="23"/>
  <c r="A689" i="23"/>
  <c r="J688" i="23"/>
  <c r="I688" i="23"/>
  <c r="H688" i="23"/>
  <c r="A688" i="23"/>
  <c r="J687" i="23"/>
  <c r="I687" i="23"/>
  <c r="H687" i="23"/>
  <c r="A687" i="23"/>
  <c r="J686" i="23"/>
  <c r="I686" i="23"/>
  <c r="H686" i="23"/>
  <c r="A686" i="23"/>
  <c r="J685" i="23"/>
  <c r="I685" i="23"/>
  <c r="H685" i="23"/>
  <c r="A685" i="23"/>
  <c r="J684" i="23"/>
  <c r="I684" i="23"/>
  <c r="H684" i="23"/>
  <c r="A684" i="23"/>
  <c r="J683" i="23"/>
  <c r="I683" i="23"/>
  <c r="H683" i="23"/>
  <c r="A683" i="23"/>
  <c r="J682" i="23"/>
  <c r="I682" i="23"/>
  <c r="H682" i="23"/>
  <c r="A682" i="23"/>
  <c r="J681" i="23"/>
  <c r="I681" i="23"/>
  <c r="H681" i="23"/>
  <c r="A681" i="23"/>
  <c r="J680" i="23"/>
  <c r="I680" i="23"/>
  <c r="H680" i="23"/>
  <c r="A680" i="23"/>
  <c r="J679" i="23"/>
  <c r="I679" i="23"/>
  <c r="H679" i="23"/>
  <c r="A679" i="23"/>
  <c r="J678" i="23"/>
  <c r="I678" i="23"/>
  <c r="H678" i="23"/>
  <c r="A678" i="23"/>
  <c r="J677" i="23"/>
  <c r="I677" i="23"/>
  <c r="H677" i="23"/>
  <c r="A677" i="23"/>
  <c r="J676" i="23"/>
  <c r="I676" i="23"/>
  <c r="H676" i="23"/>
  <c r="A676" i="23"/>
  <c r="J675" i="23"/>
  <c r="I675" i="23"/>
  <c r="H675" i="23"/>
  <c r="A675" i="23"/>
  <c r="J674" i="23"/>
  <c r="I674" i="23"/>
  <c r="H674" i="23"/>
  <c r="A674" i="23"/>
  <c r="J673" i="23"/>
  <c r="I673" i="23"/>
  <c r="H673" i="23"/>
  <c r="A673" i="23"/>
  <c r="J672" i="23"/>
  <c r="I672" i="23"/>
  <c r="H672" i="23"/>
  <c r="A672" i="23"/>
  <c r="J671" i="23"/>
  <c r="I671" i="23"/>
  <c r="H671" i="23"/>
  <c r="A671" i="23"/>
  <c r="J670" i="23"/>
  <c r="I670" i="23"/>
  <c r="H670" i="23"/>
  <c r="A670" i="23"/>
  <c r="J669" i="23"/>
  <c r="I669" i="23"/>
  <c r="H669" i="23"/>
  <c r="A669" i="23"/>
  <c r="J668" i="23"/>
  <c r="I668" i="23"/>
  <c r="H668" i="23"/>
  <c r="A668" i="23"/>
  <c r="J667" i="23"/>
  <c r="I667" i="23"/>
  <c r="H667" i="23"/>
  <c r="A667" i="23"/>
  <c r="J666" i="23"/>
  <c r="I666" i="23"/>
  <c r="H666" i="23"/>
  <c r="A666" i="23"/>
  <c r="J665" i="23"/>
  <c r="I665" i="23"/>
  <c r="H665" i="23"/>
  <c r="A665" i="23"/>
  <c r="J664" i="23"/>
  <c r="I664" i="23"/>
  <c r="H664" i="23"/>
  <c r="A664" i="23"/>
  <c r="J663" i="23"/>
  <c r="I663" i="23"/>
  <c r="H663" i="23"/>
  <c r="A663" i="23"/>
  <c r="J662" i="23"/>
  <c r="I662" i="23"/>
  <c r="H662" i="23"/>
  <c r="A662" i="23"/>
  <c r="J661" i="23"/>
  <c r="I661" i="23"/>
  <c r="H661" i="23"/>
  <c r="A661" i="23"/>
  <c r="J660" i="23"/>
  <c r="I660" i="23"/>
  <c r="H660" i="23"/>
  <c r="A660" i="23"/>
  <c r="J659" i="23"/>
  <c r="I659" i="23"/>
  <c r="H659" i="23"/>
  <c r="A659" i="23"/>
  <c r="J658" i="23"/>
  <c r="I658" i="23"/>
  <c r="H658" i="23"/>
  <c r="A658" i="23"/>
  <c r="J657" i="23"/>
  <c r="I657" i="23"/>
  <c r="H657" i="23"/>
  <c r="A657" i="23"/>
  <c r="J656" i="23"/>
  <c r="I656" i="23"/>
  <c r="H656" i="23"/>
  <c r="A656" i="23"/>
  <c r="J655" i="23"/>
  <c r="I655" i="23"/>
  <c r="H655" i="23"/>
  <c r="A655" i="23"/>
  <c r="J654" i="23"/>
  <c r="I654" i="23"/>
  <c r="H654" i="23"/>
  <c r="A654" i="23"/>
  <c r="J653" i="23"/>
  <c r="I653" i="23"/>
  <c r="H653" i="23"/>
  <c r="A653" i="23"/>
  <c r="J652" i="23"/>
  <c r="I652" i="23"/>
  <c r="H652" i="23"/>
  <c r="A652" i="23"/>
  <c r="J651" i="23"/>
  <c r="I651" i="23"/>
  <c r="H651" i="23"/>
  <c r="A651" i="23"/>
  <c r="J650" i="23"/>
  <c r="I650" i="23"/>
  <c r="H650" i="23"/>
  <c r="A650" i="23"/>
  <c r="J649" i="23"/>
  <c r="I649" i="23"/>
  <c r="H649" i="23"/>
  <c r="A649" i="23"/>
  <c r="J648" i="23"/>
  <c r="I648" i="23"/>
  <c r="H648" i="23"/>
  <c r="A648" i="23"/>
  <c r="J647" i="23"/>
  <c r="I647" i="23"/>
  <c r="H647" i="23"/>
  <c r="A647" i="23"/>
  <c r="J646" i="23"/>
  <c r="I646" i="23"/>
  <c r="H646" i="23"/>
  <c r="A646" i="23"/>
  <c r="J645" i="23"/>
  <c r="I645" i="23"/>
  <c r="H645" i="23"/>
  <c r="A645" i="23"/>
  <c r="J644" i="23"/>
  <c r="I644" i="23"/>
  <c r="H644" i="23"/>
  <c r="A644" i="23"/>
  <c r="J643" i="23"/>
  <c r="I643" i="23"/>
  <c r="H643" i="23"/>
  <c r="A643" i="23"/>
  <c r="J642" i="23"/>
  <c r="I642" i="23"/>
  <c r="H642" i="23"/>
  <c r="A642" i="23"/>
  <c r="J641" i="23"/>
  <c r="I641" i="23"/>
  <c r="H641" i="23"/>
  <c r="A641" i="23"/>
  <c r="J640" i="23"/>
  <c r="I640" i="23"/>
  <c r="H640" i="23"/>
  <c r="A640" i="23"/>
  <c r="J639" i="23"/>
  <c r="I639" i="23"/>
  <c r="H639" i="23"/>
  <c r="A639" i="23"/>
  <c r="J638" i="23"/>
  <c r="I638" i="23"/>
  <c r="H638" i="23"/>
  <c r="A638" i="23"/>
  <c r="J637" i="23"/>
  <c r="I637" i="23"/>
  <c r="H637" i="23"/>
  <c r="A637" i="23"/>
  <c r="J636" i="23"/>
  <c r="I636" i="23"/>
  <c r="H636" i="23"/>
  <c r="A636" i="23"/>
  <c r="J635" i="23"/>
  <c r="I635" i="23"/>
  <c r="H635" i="23"/>
  <c r="A635" i="23"/>
  <c r="J634" i="23"/>
  <c r="I634" i="23"/>
  <c r="H634" i="23"/>
  <c r="A634" i="23"/>
  <c r="J633" i="23"/>
  <c r="I633" i="23"/>
  <c r="H633" i="23"/>
  <c r="A633" i="23"/>
  <c r="J632" i="23"/>
  <c r="I632" i="23"/>
  <c r="H632" i="23"/>
  <c r="A632" i="23"/>
  <c r="J631" i="23"/>
  <c r="I631" i="23"/>
  <c r="H631" i="23"/>
  <c r="A631" i="23"/>
  <c r="J630" i="23"/>
  <c r="I630" i="23"/>
  <c r="H630" i="23"/>
  <c r="A630" i="23"/>
  <c r="J629" i="23"/>
  <c r="I629" i="23"/>
  <c r="H629" i="23"/>
  <c r="A629" i="23"/>
  <c r="J628" i="23"/>
  <c r="I628" i="23"/>
  <c r="H628" i="23"/>
  <c r="A628" i="23"/>
  <c r="J627" i="23"/>
  <c r="I627" i="23"/>
  <c r="H627" i="23"/>
  <c r="A627" i="23"/>
  <c r="J626" i="23"/>
  <c r="I626" i="23"/>
  <c r="H626" i="23"/>
  <c r="A626" i="23"/>
  <c r="J625" i="23"/>
  <c r="I625" i="23"/>
  <c r="H625" i="23"/>
  <c r="A625" i="23"/>
  <c r="J624" i="23"/>
  <c r="I624" i="23"/>
  <c r="H624" i="23"/>
  <c r="A624" i="23"/>
  <c r="J623" i="23"/>
  <c r="I623" i="23"/>
  <c r="H623" i="23"/>
  <c r="A623" i="23"/>
  <c r="J622" i="23"/>
  <c r="I622" i="23"/>
  <c r="H622" i="23"/>
  <c r="A622" i="23"/>
  <c r="J621" i="23"/>
  <c r="I621" i="23"/>
  <c r="H621" i="23"/>
  <c r="A621" i="23"/>
  <c r="J620" i="23"/>
  <c r="I620" i="23"/>
  <c r="H620" i="23"/>
  <c r="A620" i="23"/>
  <c r="J619" i="23"/>
  <c r="I619" i="23"/>
  <c r="H619" i="23"/>
  <c r="A619" i="23"/>
  <c r="J618" i="23"/>
  <c r="I618" i="23"/>
  <c r="H618" i="23"/>
  <c r="A618" i="23"/>
  <c r="J617" i="23"/>
  <c r="I617" i="23"/>
  <c r="H617" i="23"/>
  <c r="A617" i="23"/>
  <c r="J616" i="23"/>
  <c r="I616" i="23"/>
  <c r="H616" i="23"/>
  <c r="A616" i="23"/>
  <c r="J615" i="23"/>
  <c r="I615" i="23"/>
  <c r="H615" i="23"/>
  <c r="A615" i="23"/>
  <c r="J614" i="23"/>
  <c r="I614" i="23"/>
  <c r="H614" i="23"/>
  <c r="A614" i="23"/>
  <c r="J613" i="23"/>
  <c r="I613" i="23"/>
  <c r="H613" i="23"/>
  <c r="A613" i="23"/>
  <c r="J612" i="23"/>
  <c r="I612" i="23"/>
  <c r="H612" i="23"/>
  <c r="A612" i="23"/>
  <c r="J611" i="23"/>
  <c r="I611" i="23"/>
  <c r="H611" i="23"/>
  <c r="A611" i="23"/>
  <c r="J610" i="23"/>
  <c r="I610" i="23"/>
  <c r="H610" i="23"/>
  <c r="A610" i="23"/>
  <c r="J609" i="23"/>
  <c r="I609" i="23"/>
  <c r="H609" i="23"/>
  <c r="A609" i="23"/>
  <c r="J608" i="23"/>
  <c r="I608" i="23"/>
  <c r="H608" i="23"/>
  <c r="A608" i="23"/>
  <c r="J607" i="23"/>
  <c r="I607" i="23"/>
  <c r="H607" i="23"/>
  <c r="A607" i="23"/>
  <c r="J606" i="23"/>
  <c r="I606" i="23"/>
  <c r="H606" i="23"/>
  <c r="A606" i="23"/>
  <c r="J605" i="23"/>
  <c r="I605" i="23"/>
  <c r="H605" i="23"/>
  <c r="A605" i="23"/>
  <c r="J604" i="23"/>
  <c r="I604" i="23"/>
  <c r="H604" i="23"/>
  <c r="A604" i="23"/>
  <c r="J603" i="23"/>
  <c r="I603" i="23"/>
  <c r="H603" i="23"/>
  <c r="A603" i="23"/>
  <c r="J602" i="23"/>
  <c r="I602" i="23"/>
  <c r="H602" i="23"/>
  <c r="A602" i="23"/>
  <c r="J601" i="23"/>
  <c r="I601" i="23"/>
  <c r="H601" i="23"/>
  <c r="A601" i="23"/>
  <c r="J600" i="23"/>
  <c r="I600" i="23"/>
  <c r="H600" i="23"/>
  <c r="A600" i="23"/>
  <c r="J599" i="23"/>
  <c r="I599" i="23"/>
  <c r="H599" i="23"/>
  <c r="A599" i="23"/>
  <c r="J598" i="23"/>
  <c r="I598" i="23"/>
  <c r="H598" i="23"/>
  <c r="A598" i="23"/>
  <c r="J597" i="23"/>
  <c r="I597" i="23"/>
  <c r="H597" i="23"/>
  <c r="A597" i="23"/>
  <c r="J596" i="23"/>
  <c r="I596" i="23"/>
  <c r="H596" i="23"/>
  <c r="A596" i="23"/>
  <c r="J595" i="23"/>
  <c r="I595" i="23"/>
  <c r="H595" i="23"/>
  <c r="A595" i="23"/>
  <c r="J594" i="23"/>
  <c r="I594" i="23"/>
  <c r="H594" i="23"/>
  <c r="A594" i="23"/>
  <c r="J593" i="23"/>
  <c r="I593" i="23"/>
  <c r="H593" i="23"/>
  <c r="A593" i="23"/>
  <c r="J592" i="23"/>
  <c r="I592" i="23"/>
  <c r="H592" i="23"/>
  <c r="A592" i="23"/>
  <c r="J591" i="23"/>
  <c r="I591" i="23"/>
  <c r="H591" i="23"/>
  <c r="A591" i="23"/>
  <c r="J590" i="23"/>
  <c r="I590" i="23"/>
  <c r="H590" i="23"/>
  <c r="A590" i="23"/>
  <c r="J589" i="23"/>
  <c r="I589" i="23"/>
  <c r="H589" i="23"/>
  <c r="A589" i="23"/>
  <c r="J588" i="23"/>
  <c r="I588" i="23"/>
  <c r="H588" i="23"/>
  <c r="A588" i="23"/>
  <c r="J587" i="23"/>
  <c r="I587" i="23"/>
  <c r="H587" i="23"/>
  <c r="A587" i="23"/>
  <c r="J586" i="23"/>
  <c r="I586" i="23"/>
  <c r="H586" i="23"/>
  <c r="A586" i="23"/>
  <c r="J585" i="23"/>
  <c r="I585" i="23"/>
  <c r="H585" i="23"/>
  <c r="A585" i="23"/>
  <c r="J584" i="23"/>
  <c r="I584" i="23"/>
  <c r="H584" i="23"/>
  <c r="A584" i="23"/>
  <c r="J583" i="23"/>
  <c r="I583" i="23"/>
  <c r="H583" i="23"/>
  <c r="A583" i="23"/>
  <c r="J582" i="23"/>
  <c r="I582" i="23"/>
  <c r="H582" i="23"/>
  <c r="A582" i="23"/>
  <c r="J581" i="23"/>
  <c r="I581" i="23"/>
  <c r="H581" i="23"/>
  <c r="A581" i="23"/>
  <c r="J580" i="23"/>
  <c r="I580" i="23"/>
  <c r="H580" i="23"/>
  <c r="A580" i="23"/>
  <c r="J579" i="23"/>
  <c r="I579" i="23"/>
  <c r="H579" i="23"/>
  <c r="A579" i="23"/>
  <c r="J578" i="23"/>
  <c r="I578" i="23"/>
  <c r="H578" i="23"/>
  <c r="A578" i="23"/>
  <c r="J577" i="23"/>
  <c r="I577" i="23"/>
  <c r="H577" i="23"/>
  <c r="A577" i="23"/>
  <c r="J576" i="23"/>
  <c r="I576" i="23"/>
  <c r="H576" i="23"/>
  <c r="A576" i="23"/>
  <c r="J575" i="23"/>
  <c r="I575" i="23"/>
  <c r="H575" i="23"/>
  <c r="A575" i="23"/>
  <c r="J574" i="23"/>
  <c r="I574" i="23"/>
  <c r="H574" i="23"/>
  <c r="A574" i="23"/>
  <c r="J573" i="23"/>
  <c r="I573" i="23"/>
  <c r="H573" i="23"/>
  <c r="A573" i="23"/>
  <c r="J572" i="23"/>
  <c r="I572" i="23"/>
  <c r="H572" i="23"/>
  <c r="A572" i="23"/>
  <c r="J571" i="23"/>
  <c r="I571" i="23"/>
  <c r="H571" i="23"/>
  <c r="A571" i="23"/>
  <c r="J570" i="23"/>
  <c r="I570" i="23"/>
  <c r="H570" i="23"/>
  <c r="A570" i="23"/>
  <c r="J569" i="23"/>
  <c r="I569" i="23"/>
  <c r="H569" i="23"/>
  <c r="A569" i="23"/>
  <c r="J568" i="23"/>
  <c r="I568" i="23"/>
  <c r="H568" i="23"/>
  <c r="A568" i="23"/>
  <c r="J567" i="23"/>
  <c r="I567" i="23"/>
  <c r="H567" i="23"/>
  <c r="A567" i="23"/>
  <c r="J566" i="23"/>
  <c r="I566" i="23"/>
  <c r="H566" i="23"/>
  <c r="A566" i="23"/>
  <c r="J565" i="23"/>
  <c r="I565" i="23"/>
  <c r="H565" i="23"/>
  <c r="A565" i="23"/>
  <c r="J564" i="23"/>
  <c r="I564" i="23"/>
  <c r="H564" i="23"/>
  <c r="A564" i="23"/>
  <c r="J563" i="23"/>
  <c r="I563" i="23"/>
  <c r="H563" i="23"/>
  <c r="A563" i="23"/>
  <c r="J562" i="23"/>
  <c r="I562" i="23"/>
  <c r="H562" i="23"/>
  <c r="A562" i="23"/>
  <c r="J561" i="23"/>
  <c r="I561" i="23"/>
  <c r="H561" i="23"/>
  <c r="A561" i="23"/>
  <c r="J560" i="23"/>
  <c r="I560" i="23"/>
  <c r="H560" i="23"/>
  <c r="A560" i="23"/>
  <c r="J559" i="23"/>
  <c r="I559" i="23"/>
  <c r="H559" i="23"/>
  <c r="A559" i="23"/>
  <c r="J558" i="23"/>
  <c r="I558" i="23"/>
  <c r="H558" i="23"/>
  <c r="A558" i="23"/>
  <c r="J557" i="23"/>
  <c r="I557" i="23"/>
  <c r="H557" i="23"/>
  <c r="A557" i="23"/>
  <c r="J556" i="23"/>
  <c r="I556" i="23"/>
  <c r="H556" i="23"/>
  <c r="A556" i="23"/>
  <c r="J555" i="23"/>
  <c r="I555" i="23"/>
  <c r="H555" i="23"/>
  <c r="A555" i="23"/>
  <c r="J554" i="23"/>
  <c r="I554" i="23"/>
  <c r="H554" i="23"/>
  <c r="A554" i="23"/>
  <c r="J553" i="23"/>
  <c r="I553" i="23"/>
  <c r="H553" i="23"/>
  <c r="A553" i="23"/>
  <c r="J552" i="23"/>
  <c r="I552" i="23"/>
  <c r="H552" i="23"/>
  <c r="A552" i="23"/>
  <c r="J551" i="23"/>
  <c r="I551" i="23"/>
  <c r="H551" i="23"/>
  <c r="A551" i="23"/>
  <c r="J550" i="23"/>
  <c r="I550" i="23"/>
  <c r="H550" i="23"/>
  <c r="A550" i="23"/>
  <c r="J549" i="23"/>
  <c r="I549" i="23"/>
  <c r="H549" i="23"/>
  <c r="A549" i="23"/>
  <c r="J548" i="23"/>
  <c r="I548" i="23"/>
  <c r="H548" i="23"/>
  <c r="A548" i="23"/>
  <c r="J547" i="23"/>
  <c r="I547" i="23"/>
  <c r="H547" i="23"/>
  <c r="A547" i="23"/>
  <c r="J546" i="23"/>
  <c r="I546" i="23"/>
  <c r="H546" i="23"/>
  <c r="A546" i="23"/>
  <c r="J545" i="23"/>
  <c r="I545" i="23"/>
  <c r="H545" i="23"/>
  <c r="A545" i="23"/>
  <c r="J544" i="23"/>
  <c r="I544" i="23"/>
  <c r="H544" i="23"/>
  <c r="A544" i="23"/>
  <c r="J543" i="23"/>
  <c r="I543" i="23"/>
  <c r="H543" i="23"/>
  <c r="A543" i="23"/>
  <c r="J542" i="23"/>
  <c r="I542" i="23"/>
  <c r="H542" i="23"/>
  <c r="A542" i="23"/>
  <c r="J541" i="23"/>
  <c r="I541" i="23"/>
  <c r="H541" i="23"/>
  <c r="A541" i="23"/>
  <c r="J540" i="23"/>
  <c r="I540" i="23"/>
  <c r="H540" i="23"/>
  <c r="A540" i="23"/>
  <c r="J539" i="23"/>
  <c r="I539" i="23"/>
  <c r="H539" i="23"/>
  <c r="A539" i="23"/>
  <c r="J538" i="23"/>
  <c r="I538" i="23"/>
  <c r="H538" i="23"/>
  <c r="A538" i="23"/>
  <c r="J537" i="23"/>
  <c r="I537" i="23"/>
  <c r="H537" i="23"/>
  <c r="A537" i="23"/>
  <c r="J536" i="23"/>
  <c r="I536" i="23"/>
  <c r="H536" i="23"/>
  <c r="A536" i="23"/>
  <c r="J535" i="23"/>
  <c r="I535" i="23"/>
  <c r="H535" i="23"/>
  <c r="A535" i="23"/>
  <c r="J534" i="23"/>
  <c r="I534" i="23"/>
  <c r="H534" i="23"/>
  <c r="A534" i="23"/>
  <c r="J533" i="23"/>
  <c r="I533" i="23"/>
  <c r="H533" i="23"/>
  <c r="A533" i="23"/>
  <c r="J532" i="23"/>
  <c r="I532" i="23"/>
  <c r="H532" i="23"/>
  <c r="A532" i="23"/>
  <c r="J531" i="23"/>
  <c r="I531" i="23"/>
  <c r="H531" i="23"/>
  <c r="A531" i="23"/>
  <c r="J530" i="23"/>
  <c r="I530" i="23"/>
  <c r="H530" i="23"/>
  <c r="A530" i="23"/>
  <c r="J529" i="23"/>
  <c r="I529" i="23"/>
  <c r="H529" i="23"/>
  <c r="A529" i="23"/>
  <c r="J528" i="23"/>
  <c r="I528" i="23"/>
  <c r="H528" i="23"/>
  <c r="A528" i="23"/>
  <c r="J527" i="23"/>
  <c r="I527" i="23"/>
  <c r="H527" i="23"/>
  <c r="A527" i="23"/>
  <c r="J526" i="23"/>
  <c r="I526" i="23"/>
  <c r="H526" i="23"/>
  <c r="A526" i="23"/>
  <c r="J525" i="23"/>
  <c r="I525" i="23"/>
  <c r="H525" i="23"/>
  <c r="A525" i="23"/>
  <c r="J524" i="23"/>
  <c r="I524" i="23"/>
  <c r="H524" i="23"/>
  <c r="A524" i="23"/>
  <c r="J523" i="23"/>
  <c r="I523" i="23"/>
  <c r="H523" i="23"/>
  <c r="A523" i="23"/>
  <c r="J522" i="23"/>
  <c r="I522" i="23"/>
  <c r="H522" i="23"/>
  <c r="A522" i="23"/>
  <c r="J521" i="23"/>
  <c r="I521" i="23"/>
  <c r="H521" i="23"/>
  <c r="A521" i="23"/>
  <c r="J520" i="23"/>
  <c r="I520" i="23"/>
  <c r="H520" i="23"/>
  <c r="A520" i="23"/>
  <c r="J519" i="23"/>
  <c r="I519" i="23"/>
  <c r="H519" i="23"/>
  <c r="A519" i="23"/>
  <c r="J518" i="23"/>
  <c r="I518" i="23"/>
  <c r="H518" i="23"/>
  <c r="A518" i="23"/>
  <c r="J517" i="23"/>
  <c r="I517" i="23"/>
  <c r="H517" i="23"/>
  <c r="A517" i="23"/>
  <c r="J516" i="23"/>
  <c r="I516" i="23"/>
  <c r="H516" i="23"/>
  <c r="A516" i="23"/>
  <c r="J515" i="23"/>
  <c r="I515" i="23"/>
  <c r="H515" i="23"/>
  <c r="A515" i="23"/>
  <c r="J514" i="23"/>
  <c r="I514" i="23"/>
  <c r="H514" i="23"/>
  <c r="A514" i="23"/>
  <c r="J513" i="23"/>
  <c r="I513" i="23"/>
  <c r="H513" i="23"/>
  <c r="A513" i="23"/>
  <c r="J512" i="23"/>
  <c r="I512" i="23"/>
  <c r="H512" i="23"/>
  <c r="A512" i="23"/>
  <c r="J511" i="23"/>
  <c r="I511" i="23"/>
  <c r="H511" i="23"/>
  <c r="A511" i="23"/>
  <c r="J510" i="23"/>
  <c r="I510" i="23"/>
  <c r="H510" i="23"/>
  <c r="A510" i="23"/>
  <c r="J509" i="23"/>
  <c r="I509" i="23"/>
  <c r="H509" i="23"/>
  <c r="A509" i="23"/>
  <c r="J508" i="23"/>
  <c r="I508" i="23"/>
  <c r="H508" i="23"/>
  <c r="A508" i="23"/>
  <c r="J507" i="23"/>
  <c r="I507" i="23"/>
  <c r="H507" i="23"/>
  <c r="A507" i="23"/>
  <c r="J506" i="23"/>
  <c r="I506" i="23"/>
  <c r="H506" i="23"/>
  <c r="A506" i="23"/>
  <c r="J505" i="23"/>
  <c r="I505" i="23"/>
  <c r="H505" i="23"/>
  <c r="A505" i="23"/>
  <c r="J504" i="23"/>
  <c r="I504" i="23"/>
  <c r="H504" i="23"/>
  <c r="A504" i="23"/>
  <c r="J503" i="23"/>
  <c r="I503" i="23"/>
  <c r="H503" i="23"/>
  <c r="A503" i="23"/>
  <c r="J502" i="23"/>
  <c r="I502" i="23"/>
  <c r="H502" i="23"/>
  <c r="A502" i="23"/>
  <c r="J501" i="23"/>
  <c r="I501" i="23"/>
  <c r="H501" i="23"/>
  <c r="A501" i="23"/>
  <c r="J500" i="23"/>
  <c r="I500" i="23"/>
  <c r="H500" i="23"/>
  <c r="A500" i="23"/>
  <c r="J499" i="23"/>
  <c r="I499" i="23"/>
  <c r="H499" i="23"/>
  <c r="A499" i="23"/>
  <c r="J498" i="23"/>
  <c r="I498" i="23"/>
  <c r="H498" i="23"/>
  <c r="A498" i="23"/>
  <c r="J497" i="23"/>
  <c r="I497" i="23"/>
  <c r="H497" i="23"/>
  <c r="A497" i="23"/>
  <c r="J496" i="23"/>
  <c r="I496" i="23"/>
  <c r="H496" i="23"/>
  <c r="A496" i="23"/>
  <c r="J495" i="23"/>
  <c r="I495" i="23"/>
  <c r="H495" i="23"/>
  <c r="A495" i="23"/>
  <c r="J494" i="23"/>
  <c r="I494" i="23"/>
  <c r="H494" i="23"/>
  <c r="A494" i="23"/>
  <c r="J493" i="23"/>
  <c r="I493" i="23"/>
  <c r="H493" i="23"/>
  <c r="A493" i="23"/>
  <c r="J492" i="23"/>
  <c r="I492" i="23"/>
  <c r="H492" i="23"/>
  <c r="A492" i="23"/>
  <c r="J491" i="23"/>
  <c r="I491" i="23"/>
  <c r="H491" i="23"/>
  <c r="A491" i="23"/>
  <c r="J490" i="23"/>
  <c r="I490" i="23"/>
  <c r="H490" i="23"/>
  <c r="A490" i="23"/>
  <c r="J489" i="23"/>
  <c r="I489" i="23"/>
  <c r="H489" i="23"/>
  <c r="A489" i="23"/>
  <c r="J488" i="23"/>
  <c r="I488" i="23"/>
  <c r="H488" i="23"/>
  <c r="A488" i="23"/>
  <c r="J487" i="23"/>
  <c r="I487" i="23"/>
  <c r="H487" i="23"/>
  <c r="A487" i="23"/>
  <c r="J486" i="23"/>
  <c r="I486" i="23"/>
  <c r="H486" i="23"/>
  <c r="A486" i="23"/>
  <c r="J485" i="23"/>
  <c r="I485" i="23"/>
  <c r="H485" i="23"/>
  <c r="A485" i="23"/>
  <c r="J484" i="23"/>
  <c r="I484" i="23"/>
  <c r="H484" i="23"/>
  <c r="A484" i="23"/>
  <c r="J483" i="23"/>
  <c r="I483" i="23"/>
  <c r="H483" i="23"/>
  <c r="A483" i="23"/>
  <c r="J482" i="23"/>
  <c r="I482" i="23"/>
  <c r="H482" i="23"/>
  <c r="A482" i="23"/>
  <c r="J481" i="23"/>
  <c r="I481" i="23"/>
  <c r="H481" i="23"/>
  <c r="A481" i="23"/>
  <c r="J480" i="23"/>
  <c r="I480" i="23"/>
  <c r="H480" i="23"/>
  <c r="A480" i="23"/>
  <c r="J479" i="23"/>
  <c r="I479" i="23"/>
  <c r="H479" i="23"/>
  <c r="A479" i="23"/>
  <c r="J478" i="23"/>
  <c r="I478" i="23"/>
  <c r="H478" i="23"/>
  <c r="A478" i="23"/>
  <c r="J477" i="23"/>
  <c r="I477" i="23"/>
  <c r="H477" i="23"/>
  <c r="A477" i="23"/>
  <c r="J476" i="23"/>
  <c r="I476" i="23"/>
  <c r="H476" i="23"/>
  <c r="A476" i="23"/>
  <c r="J475" i="23"/>
  <c r="I475" i="23"/>
  <c r="H475" i="23"/>
  <c r="A475" i="23"/>
  <c r="J474" i="23"/>
  <c r="I474" i="23"/>
  <c r="H474" i="23"/>
  <c r="A474" i="23"/>
  <c r="J473" i="23"/>
  <c r="I473" i="23"/>
  <c r="H473" i="23"/>
  <c r="A473" i="23"/>
  <c r="J472" i="23"/>
  <c r="I472" i="23"/>
  <c r="H472" i="23"/>
  <c r="A472" i="23"/>
  <c r="J471" i="23"/>
  <c r="I471" i="23"/>
  <c r="H471" i="23"/>
  <c r="A471" i="23"/>
  <c r="J470" i="23"/>
  <c r="I470" i="23"/>
  <c r="H470" i="23"/>
  <c r="A470" i="23"/>
  <c r="J469" i="23"/>
  <c r="I469" i="23"/>
  <c r="H469" i="23"/>
  <c r="A469" i="23"/>
  <c r="J468" i="23"/>
  <c r="I468" i="23"/>
  <c r="H468" i="23"/>
  <c r="A468" i="23"/>
  <c r="J467" i="23"/>
  <c r="I467" i="23"/>
  <c r="H467" i="23"/>
  <c r="A467" i="23"/>
  <c r="J466" i="23"/>
  <c r="I466" i="23"/>
  <c r="H466" i="23"/>
  <c r="A466" i="23"/>
  <c r="J465" i="23"/>
  <c r="I465" i="23"/>
  <c r="H465" i="23"/>
  <c r="A465" i="23"/>
  <c r="J464" i="23"/>
  <c r="I464" i="23"/>
  <c r="H464" i="23"/>
  <c r="A464" i="23"/>
  <c r="J463" i="23"/>
  <c r="I463" i="23"/>
  <c r="H463" i="23"/>
  <c r="A463" i="23"/>
  <c r="J462" i="23"/>
  <c r="I462" i="23"/>
  <c r="H462" i="23"/>
  <c r="A462" i="23"/>
  <c r="J461" i="23"/>
  <c r="I461" i="23"/>
  <c r="H461" i="23"/>
  <c r="A461" i="23"/>
  <c r="J460" i="23"/>
  <c r="I460" i="23"/>
  <c r="H460" i="23"/>
  <c r="A460" i="23"/>
  <c r="J459" i="23"/>
  <c r="I459" i="23"/>
  <c r="H459" i="23"/>
  <c r="A459" i="23"/>
  <c r="J458" i="23"/>
  <c r="I458" i="23"/>
  <c r="H458" i="23"/>
  <c r="A458" i="23"/>
  <c r="J457" i="23"/>
  <c r="I457" i="23"/>
  <c r="H457" i="23"/>
  <c r="A457" i="23"/>
  <c r="J456" i="23"/>
  <c r="I456" i="23"/>
  <c r="H456" i="23"/>
  <c r="A456" i="23"/>
  <c r="J455" i="23"/>
  <c r="I455" i="23"/>
  <c r="H455" i="23"/>
  <c r="A455" i="23"/>
  <c r="J454" i="23"/>
  <c r="I454" i="23"/>
  <c r="H454" i="23"/>
  <c r="A454" i="23"/>
  <c r="J453" i="23"/>
  <c r="I453" i="23"/>
  <c r="H453" i="23"/>
  <c r="A453" i="23"/>
  <c r="J452" i="23"/>
  <c r="I452" i="23"/>
  <c r="H452" i="23"/>
  <c r="A452" i="23"/>
  <c r="J451" i="23"/>
  <c r="I451" i="23"/>
  <c r="H451" i="23"/>
  <c r="A451" i="23"/>
  <c r="J450" i="23"/>
  <c r="I450" i="23"/>
  <c r="H450" i="23"/>
  <c r="A450" i="23"/>
  <c r="J449" i="23"/>
  <c r="I449" i="23"/>
  <c r="H449" i="23"/>
  <c r="A449" i="23"/>
  <c r="J448" i="23"/>
  <c r="I448" i="23"/>
  <c r="H448" i="23"/>
  <c r="A448" i="23"/>
  <c r="J447" i="23"/>
  <c r="I447" i="23"/>
  <c r="H447" i="23"/>
  <c r="A447" i="23"/>
  <c r="J446" i="23"/>
  <c r="I446" i="23"/>
  <c r="H446" i="23"/>
  <c r="A446" i="23"/>
  <c r="J445" i="23"/>
  <c r="I445" i="23"/>
  <c r="H445" i="23"/>
  <c r="A445" i="23"/>
  <c r="J444" i="23"/>
  <c r="I444" i="23"/>
  <c r="H444" i="23"/>
  <c r="A444" i="23"/>
  <c r="J443" i="23"/>
  <c r="I443" i="23"/>
  <c r="H443" i="23"/>
  <c r="A443" i="23"/>
  <c r="J442" i="23"/>
  <c r="I442" i="23"/>
  <c r="H442" i="23"/>
  <c r="A442" i="23"/>
  <c r="J441" i="23"/>
  <c r="I441" i="23"/>
  <c r="H441" i="23"/>
  <c r="A441" i="23"/>
  <c r="J440" i="23"/>
  <c r="I440" i="23"/>
  <c r="H440" i="23"/>
  <c r="A440" i="23"/>
  <c r="J439" i="23"/>
  <c r="I439" i="23"/>
  <c r="H439" i="23"/>
  <c r="A439" i="23"/>
  <c r="J438" i="23"/>
  <c r="I438" i="23"/>
  <c r="H438" i="23"/>
  <c r="A438" i="23"/>
  <c r="J437" i="23"/>
  <c r="I437" i="23"/>
  <c r="H437" i="23"/>
  <c r="A437" i="23"/>
  <c r="J436" i="23"/>
  <c r="I436" i="23"/>
  <c r="H436" i="23"/>
  <c r="A436" i="23"/>
  <c r="J435" i="23"/>
  <c r="I435" i="23"/>
  <c r="H435" i="23"/>
  <c r="A435" i="23"/>
  <c r="J434" i="23"/>
  <c r="I434" i="23"/>
  <c r="H434" i="23"/>
  <c r="A434" i="23"/>
  <c r="J433" i="23"/>
  <c r="I433" i="23"/>
  <c r="H433" i="23"/>
  <c r="A433" i="23"/>
  <c r="J432" i="23"/>
  <c r="I432" i="23"/>
  <c r="H432" i="23"/>
  <c r="A432" i="23"/>
  <c r="J431" i="23"/>
  <c r="I431" i="23"/>
  <c r="H431" i="23"/>
  <c r="A431" i="23"/>
  <c r="J430" i="23"/>
  <c r="I430" i="23"/>
  <c r="H430" i="23"/>
  <c r="A430" i="23"/>
  <c r="J429" i="23"/>
  <c r="I429" i="23"/>
  <c r="H429" i="23"/>
  <c r="A429" i="23"/>
  <c r="J428" i="23"/>
  <c r="I428" i="23"/>
  <c r="H428" i="23"/>
  <c r="A428" i="23"/>
  <c r="J427" i="23"/>
  <c r="I427" i="23"/>
  <c r="H427" i="23"/>
  <c r="A427" i="23"/>
  <c r="J426" i="23"/>
  <c r="I426" i="23"/>
  <c r="H426" i="23"/>
  <c r="A426" i="23"/>
  <c r="J425" i="23"/>
  <c r="I425" i="23"/>
  <c r="H425" i="23"/>
  <c r="A425" i="23"/>
  <c r="J424" i="23"/>
  <c r="I424" i="23"/>
  <c r="H424" i="23"/>
  <c r="A424" i="23"/>
  <c r="J423" i="23"/>
  <c r="I423" i="23"/>
  <c r="H423" i="23"/>
  <c r="A423" i="23"/>
  <c r="J422" i="23"/>
  <c r="I422" i="23"/>
  <c r="H422" i="23"/>
  <c r="A422" i="23"/>
  <c r="J421" i="23"/>
  <c r="I421" i="23"/>
  <c r="H421" i="23"/>
  <c r="A421" i="23"/>
  <c r="J420" i="23"/>
  <c r="I420" i="23"/>
  <c r="H420" i="23"/>
  <c r="A420" i="23"/>
  <c r="J419" i="23"/>
  <c r="I419" i="23"/>
  <c r="H419" i="23"/>
  <c r="A419" i="23"/>
  <c r="J418" i="23"/>
  <c r="I418" i="23"/>
  <c r="H418" i="23"/>
  <c r="A418" i="23"/>
  <c r="J417" i="23"/>
  <c r="I417" i="23"/>
  <c r="H417" i="23"/>
  <c r="A417" i="23"/>
  <c r="J416" i="23"/>
  <c r="I416" i="23"/>
  <c r="H416" i="23"/>
  <c r="A416" i="23"/>
  <c r="J415" i="23"/>
  <c r="I415" i="23"/>
  <c r="H415" i="23"/>
  <c r="A415" i="23"/>
  <c r="J414" i="23"/>
  <c r="I414" i="23"/>
  <c r="H414" i="23"/>
  <c r="A414" i="23"/>
  <c r="J413" i="23"/>
  <c r="I413" i="23"/>
  <c r="H413" i="23"/>
  <c r="A413" i="23"/>
  <c r="J412" i="23"/>
  <c r="I412" i="23"/>
  <c r="H412" i="23"/>
  <c r="A412" i="23"/>
  <c r="J411" i="23"/>
  <c r="I411" i="23"/>
  <c r="H411" i="23"/>
  <c r="A411" i="23"/>
  <c r="J410" i="23"/>
  <c r="I410" i="23"/>
  <c r="H410" i="23"/>
  <c r="A410" i="23"/>
  <c r="J409" i="23"/>
  <c r="I409" i="23"/>
  <c r="H409" i="23"/>
  <c r="A409" i="23"/>
  <c r="J408" i="23"/>
  <c r="I408" i="23"/>
  <c r="H408" i="23"/>
  <c r="A408" i="23"/>
  <c r="J407" i="23"/>
  <c r="I407" i="23"/>
  <c r="H407" i="23"/>
  <c r="A407" i="23"/>
  <c r="J406" i="23"/>
  <c r="I406" i="23"/>
  <c r="H406" i="23"/>
  <c r="A406" i="23"/>
  <c r="J405" i="23"/>
  <c r="I405" i="23"/>
  <c r="H405" i="23"/>
  <c r="A405" i="23"/>
  <c r="J404" i="23"/>
  <c r="I404" i="23"/>
  <c r="H404" i="23"/>
  <c r="A404" i="23"/>
  <c r="J403" i="23"/>
  <c r="I403" i="23"/>
  <c r="H403" i="23"/>
  <c r="A403" i="23"/>
  <c r="J402" i="23"/>
  <c r="I402" i="23"/>
  <c r="H402" i="23"/>
  <c r="A402" i="23"/>
  <c r="J401" i="23"/>
  <c r="I401" i="23"/>
  <c r="H401" i="23"/>
  <c r="A401" i="23"/>
  <c r="J400" i="23"/>
  <c r="I400" i="23"/>
  <c r="H400" i="23"/>
  <c r="A400" i="23"/>
  <c r="J399" i="23"/>
  <c r="I399" i="23"/>
  <c r="H399" i="23"/>
  <c r="A399" i="23"/>
  <c r="J398" i="23"/>
  <c r="I398" i="23"/>
  <c r="H398" i="23"/>
  <c r="A398" i="23"/>
  <c r="J397" i="23"/>
  <c r="I397" i="23"/>
  <c r="H397" i="23"/>
  <c r="A397" i="23"/>
  <c r="J396" i="23"/>
  <c r="I396" i="23"/>
  <c r="H396" i="23"/>
  <c r="A396" i="23"/>
  <c r="J395" i="23"/>
  <c r="I395" i="23"/>
  <c r="H395" i="23"/>
  <c r="A395" i="23"/>
  <c r="J394" i="23"/>
  <c r="I394" i="23"/>
  <c r="H394" i="23"/>
  <c r="A394" i="23"/>
  <c r="J393" i="23"/>
  <c r="I393" i="23"/>
  <c r="H393" i="23"/>
  <c r="A393" i="23"/>
  <c r="J392" i="23"/>
  <c r="I392" i="23"/>
  <c r="H392" i="23"/>
  <c r="A392" i="23"/>
  <c r="J391" i="23"/>
  <c r="I391" i="23"/>
  <c r="H391" i="23"/>
  <c r="A391" i="23"/>
  <c r="J390" i="23"/>
  <c r="I390" i="23"/>
  <c r="H390" i="23"/>
  <c r="A390" i="23"/>
  <c r="J389" i="23"/>
  <c r="I389" i="23"/>
  <c r="H389" i="23"/>
  <c r="A389" i="23"/>
  <c r="J388" i="23"/>
  <c r="I388" i="23"/>
  <c r="H388" i="23"/>
  <c r="A388" i="23"/>
  <c r="J387" i="23"/>
  <c r="I387" i="23"/>
  <c r="H387" i="23"/>
  <c r="A387" i="23"/>
  <c r="J386" i="23"/>
  <c r="I386" i="23"/>
  <c r="H386" i="23"/>
  <c r="A386" i="23"/>
  <c r="J385" i="23"/>
  <c r="I385" i="23"/>
  <c r="H385" i="23"/>
  <c r="A385" i="23"/>
  <c r="J384" i="23"/>
  <c r="I384" i="23"/>
  <c r="H384" i="23"/>
  <c r="A384" i="23"/>
  <c r="J383" i="23"/>
  <c r="I383" i="23"/>
  <c r="H383" i="23"/>
  <c r="A383" i="23"/>
  <c r="J382" i="23"/>
  <c r="I382" i="23"/>
  <c r="H382" i="23"/>
  <c r="A382" i="23"/>
  <c r="J381" i="23"/>
  <c r="I381" i="23"/>
  <c r="H381" i="23"/>
  <c r="A381" i="23"/>
  <c r="J380" i="23"/>
  <c r="I380" i="23"/>
  <c r="H380" i="23"/>
  <c r="A380" i="23"/>
  <c r="J379" i="23"/>
  <c r="I379" i="23"/>
  <c r="H379" i="23"/>
  <c r="A379" i="23"/>
  <c r="J378" i="23"/>
  <c r="I378" i="23"/>
  <c r="H378" i="23"/>
  <c r="A378" i="23"/>
  <c r="J377" i="23"/>
  <c r="I377" i="23"/>
  <c r="H377" i="23"/>
  <c r="A377" i="23"/>
  <c r="J376" i="23"/>
  <c r="I376" i="23"/>
  <c r="H376" i="23"/>
  <c r="A376" i="23"/>
  <c r="J375" i="23"/>
  <c r="I375" i="23"/>
  <c r="H375" i="23"/>
  <c r="A375" i="23"/>
  <c r="J374" i="23"/>
  <c r="I374" i="23"/>
  <c r="H374" i="23"/>
  <c r="A374" i="23"/>
  <c r="J373" i="23"/>
  <c r="I373" i="23"/>
  <c r="H373" i="23"/>
  <c r="A373" i="23"/>
  <c r="J372" i="23"/>
  <c r="I372" i="23"/>
  <c r="H372" i="23"/>
  <c r="A372" i="23"/>
  <c r="J371" i="23"/>
  <c r="I371" i="23"/>
  <c r="H371" i="23"/>
  <c r="A371" i="23"/>
  <c r="J370" i="23"/>
  <c r="I370" i="23"/>
  <c r="H370" i="23"/>
  <c r="A370" i="23"/>
  <c r="J369" i="23"/>
  <c r="I369" i="23"/>
  <c r="H369" i="23"/>
  <c r="A369" i="23"/>
  <c r="J368" i="23"/>
  <c r="I368" i="23"/>
  <c r="H368" i="23"/>
  <c r="A368" i="23"/>
  <c r="J367" i="23"/>
  <c r="I367" i="23"/>
  <c r="H367" i="23"/>
  <c r="A367" i="23"/>
  <c r="J366" i="23"/>
  <c r="I366" i="23"/>
  <c r="H366" i="23"/>
  <c r="A366" i="23"/>
  <c r="J365" i="23"/>
  <c r="I365" i="23"/>
  <c r="H365" i="23"/>
  <c r="A365" i="23"/>
  <c r="J364" i="23"/>
  <c r="I364" i="23"/>
  <c r="H364" i="23"/>
  <c r="A364" i="23"/>
  <c r="J363" i="23"/>
  <c r="I363" i="23"/>
  <c r="H363" i="23"/>
  <c r="A363" i="23"/>
  <c r="J362" i="23"/>
  <c r="I362" i="23"/>
  <c r="H362" i="23"/>
  <c r="A362" i="23"/>
  <c r="J361" i="23"/>
  <c r="I361" i="23"/>
  <c r="H361" i="23"/>
  <c r="A361" i="23"/>
  <c r="J360" i="23"/>
  <c r="I360" i="23"/>
  <c r="H360" i="23"/>
  <c r="A360" i="23"/>
  <c r="J359" i="23"/>
  <c r="I359" i="23"/>
  <c r="H359" i="23"/>
  <c r="A359" i="23"/>
  <c r="J358" i="23"/>
  <c r="I358" i="23"/>
  <c r="H358" i="23"/>
  <c r="A358" i="23"/>
  <c r="J357" i="23"/>
  <c r="I357" i="23"/>
  <c r="H357" i="23"/>
  <c r="A357" i="23"/>
  <c r="J356" i="23"/>
  <c r="I356" i="23"/>
  <c r="H356" i="23"/>
  <c r="A356" i="23"/>
  <c r="J355" i="23"/>
  <c r="I355" i="23"/>
  <c r="H355" i="23"/>
  <c r="A355" i="23"/>
  <c r="J354" i="23"/>
  <c r="I354" i="23"/>
  <c r="H354" i="23"/>
  <c r="A354" i="23"/>
  <c r="J353" i="23"/>
  <c r="I353" i="23"/>
  <c r="H353" i="23"/>
  <c r="A353" i="23"/>
  <c r="J352" i="23"/>
  <c r="I352" i="23"/>
  <c r="H352" i="23"/>
  <c r="A352" i="23"/>
  <c r="J351" i="23"/>
  <c r="I351" i="23"/>
  <c r="H351" i="23"/>
  <c r="A351" i="23"/>
  <c r="J350" i="23"/>
  <c r="I350" i="23"/>
  <c r="H350" i="23"/>
  <c r="A350" i="23"/>
  <c r="J349" i="23"/>
  <c r="I349" i="23"/>
  <c r="H349" i="23"/>
  <c r="A349" i="23"/>
  <c r="J348" i="23"/>
  <c r="I348" i="23"/>
  <c r="H348" i="23"/>
  <c r="A348" i="23"/>
  <c r="J347" i="23"/>
  <c r="I347" i="23"/>
  <c r="H347" i="23"/>
  <c r="A347" i="23"/>
  <c r="J346" i="23"/>
  <c r="I346" i="23"/>
  <c r="H346" i="23"/>
  <c r="A346" i="23"/>
  <c r="J345" i="23"/>
  <c r="I345" i="23"/>
  <c r="H345" i="23"/>
  <c r="A345" i="23"/>
  <c r="J344" i="23"/>
  <c r="I344" i="23"/>
  <c r="H344" i="23"/>
  <c r="A344" i="23"/>
  <c r="J343" i="23"/>
  <c r="I343" i="23"/>
  <c r="H343" i="23"/>
  <c r="A343" i="23"/>
  <c r="J342" i="23"/>
  <c r="I342" i="23"/>
  <c r="H342" i="23"/>
  <c r="A342" i="23"/>
  <c r="J341" i="23"/>
  <c r="I341" i="23"/>
  <c r="H341" i="23"/>
  <c r="A341" i="23"/>
  <c r="J340" i="23"/>
  <c r="I340" i="23"/>
  <c r="H340" i="23"/>
  <c r="A340" i="23"/>
  <c r="J339" i="23"/>
  <c r="I339" i="23"/>
  <c r="H339" i="23"/>
  <c r="A339" i="23"/>
  <c r="J338" i="23"/>
  <c r="I338" i="23"/>
  <c r="H338" i="23"/>
  <c r="A338" i="23"/>
  <c r="J337" i="23"/>
  <c r="I337" i="23"/>
  <c r="H337" i="23"/>
  <c r="A337" i="23"/>
  <c r="J336" i="23"/>
  <c r="I336" i="23"/>
  <c r="H336" i="23"/>
  <c r="A336" i="23"/>
  <c r="J335" i="23"/>
  <c r="I335" i="23"/>
  <c r="H335" i="23"/>
  <c r="A335" i="23"/>
  <c r="J334" i="23"/>
  <c r="I334" i="23"/>
  <c r="H334" i="23"/>
  <c r="A334" i="23"/>
  <c r="J333" i="23"/>
  <c r="I333" i="23"/>
  <c r="H333" i="23"/>
  <c r="A333" i="23"/>
  <c r="J332" i="23"/>
  <c r="I332" i="23"/>
  <c r="H332" i="23"/>
  <c r="A332" i="23"/>
  <c r="J331" i="23"/>
  <c r="I331" i="23"/>
  <c r="H331" i="23"/>
  <c r="A331" i="23"/>
  <c r="J330" i="23"/>
  <c r="I330" i="23"/>
  <c r="H330" i="23"/>
  <c r="A330" i="23"/>
  <c r="J329" i="23"/>
  <c r="I329" i="23"/>
  <c r="H329" i="23"/>
  <c r="A329" i="23"/>
  <c r="J328" i="23"/>
  <c r="I328" i="23"/>
  <c r="H328" i="23"/>
  <c r="A328" i="23"/>
  <c r="J327" i="23"/>
  <c r="I327" i="23"/>
  <c r="H327" i="23"/>
  <c r="A327" i="23"/>
  <c r="J326" i="23"/>
  <c r="I326" i="23"/>
  <c r="H326" i="23"/>
  <c r="A326" i="23"/>
  <c r="J325" i="23"/>
  <c r="I325" i="23"/>
  <c r="H325" i="23"/>
  <c r="A325" i="23"/>
  <c r="J324" i="23"/>
  <c r="I324" i="23"/>
  <c r="H324" i="23"/>
  <c r="A324" i="23"/>
  <c r="J323" i="23"/>
  <c r="I323" i="23"/>
  <c r="H323" i="23"/>
  <c r="A323" i="23"/>
  <c r="J322" i="23"/>
  <c r="I322" i="23"/>
  <c r="H322" i="23"/>
  <c r="A322" i="23"/>
  <c r="J321" i="23"/>
  <c r="I321" i="23"/>
  <c r="H321" i="23"/>
  <c r="A321" i="23"/>
  <c r="J320" i="23"/>
  <c r="I320" i="23"/>
  <c r="H320" i="23"/>
  <c r="A320" i="23"/>
  <c r="J319" i="23"/>
  <c r="I319" i="23"/>
  <c r="H319" i="23"/>
  <c r="A319" i="23"/>
  <c r="J318" i="23"/>
  <c r="I318" i="23"/>
  <c r="H318" i="23"/>
  <c r="A318" i="23"/>
  <c r="J317" i="23"/>
  <c r="I317" i="23"/>
  <c r="H317" i="23"/>
  <c r="A317" i="23"/>
  <c r="J316" i="23"/>
  <c r="I316" i="23"/>
  <c r="H316" i="23"/>
  <c r="A316" i="23"/>
  <c r="J315" i="23"/>
  <c r="I315" i="23"/>
  <c r="H315" i="23"/>
  <c r="A315" i="23"/>
  <c r="J314" i="23"/>
  <c r="I314" i="23"/>
  <c r="H314" i="23"/>
  <c r="A314" i="23"/>
  <c r="J313" i="23"/>
  <c r="I313" i="23"/>
  <c r="H313" i="23"/>
  <c r="A313" i="23"/>
  <c r="J312" i="23"/>
  <c r="I312" i="23"/>
  <c r="H312" i="23"/>
  <c r="A312" i="23"/>
  <c r="J311" i="23"/>
  <c r="I311" i="23"/>
  <c r="H311" i="23"/>
  <c r="A311" i="23"/>
  <c r="J310" i="23"/>
  <c r="I310" i="23"/>
  <c r="H310" i="23"/>
  <c r="A310" i="23"/>
  <c r="J309" i="23"/>
  <c r="I309" i="23"/>
  <c r="H309" i="23"/>
  <c r="A309" i="23"/>
  <c r="J308" i="23"/>
  <c r="I308" i="23"/>
  <c r="H308" i="23"/>
  <c r="A308" i="23"/>
  <c r="J307" i="23"/>
  <c r="I307" i="23"/>
  <c r="H307" i="23"/>
  <c r="A307" i="23"/>
  <c r="J306" i="23"/>
  <c r="I306" i="23"/>
  <c r="H306" i="23"/>
  <c r="A306" i="23"/>
  <c r="J305" i="23"/>
  <c r="I305" i="23"/>
  <c r="H305" i="23"/>
  <c r="A305" i="23"/>
  <c r="J304" i="23"/>
  <c r="I304" i="23"/>
  <c r="H304" i="23"/>
  <c r="A304" i="23"/>
  <c r="J303" i="23"/>
  <c r="I303" i="23"/>
  <c r="H303" i="23"/>
  <c r="A303" i="23"/>
  <c r="J302" i="23"/>
  <c r="I302" i="23"/>
  <c r="H302" i="23"/>
  <c r="A302" i="23"/>
  <c r="J301" i="23"/>
  <c r="I301" i="23"/>
  <c r="H301" i="23"/>
  <c r="A301" i="23"/>
  <c r="J300" i="23"/>
  <c r="I300" i="23"/>
  <c r="H300" i="23"/>
  <c r="A300" i="23"/>
  <c r="J299" i="23"/>
  <c r="I299" i="23"/>
  <c r="H299" i="23"/>
  <c r="A299" i="23"/>
  <c r="J298" i="23"/>
  <c r="I298" i="23"/>
  <c r="H298" i="23"/>
  <c r="A298" i="23"/>
  <c r="J297" i="23"/>
  <c r="I297" i="23"/>
  <c r="H297" i="23"/>
  <c r="A297" i="23"/>
  <c r="J296" i="23"/>
  <c r="I296" i="23"/>
  <c r="H296" i="23"/>
  <c r="A296" i="23"/>
  <c r="J295" i="23"/>
  <c r="I295" i="23"/>
  <c r="H295" i="23"/>
  <c r="A295" i="23"/>
  <c r="J294" i="23"/>
  <c r="I294" i="23"/>
  <c r="H294" i="23"/>
  <c r="A294" i="23"/>
  <c r="J293" i="23"/>
  <c r="I293" i="23"/>
  <c r="H293" i="23"/>
  <c r="A293" i="23"/>
  <c r="J292" i="23"/>
  <c r="I292" i="23"/>
  <c r="H292" i="23"/>
  <c r="A292" i="23"/>
  <c r="J291" i="23"/>
  <c r="I291" i="23"/>
  <c r="H291" i="23"/>
  <c r="A291" i="23"/>
  <c r="J290" i="23"/>
  <c r="I290" i="23"/>
  <c r="H290" i="23"/>
  <c r="A290" i="23"/>
  <c r="J289" i="23"/>
  <c r="I289" i="23"/>
  <c r="H289" i="23"/>
  <c r="A289" i="23"/>
  <c r="J288" i="23"/>
  <c r="I288" i="23"/>
  <c r="H288" i="23"/>
  <c r="A288" i="23"/>
  <c r="J287" i="23"/>
  <c r="I287" i="23"/>
  <c r="H287" i="23"/>
  <c r="A287" i="23"/>
  <c r="J286" i="23"/>
  <c r="I286" i="23"/>
  <c r="H286" i="23"/>
  <c r="A286" i="23"/>
  <c r="J285" i="23"/>
  <c r="I285" i="23"/>
  <c r="H285" i="23"/>
  <c r="A285" i="23"/>
  <c r="J284" i="23"/>
  <c r="I284" i="23"/>
  <c r="H284" i="23"/>
  <c r="A284" i="23"/>
  <c r="J283" i="23"/>
  <c r="I283" i="23"/>
  <c r="H283" i="23"/>
  <c r="A283" i="23"/>
  <c r="J282" i="23"/>
  <c r="I282" i="23"/>
  <c r="H282" i="23"/>
  <c r="A282" i="23"/>
  <c r="J281" i="23"/>
  <c r="I281" i="23"/>
  <c r="H281" i="23"/>
  <c r="A281" i="23"/>
  <c r="J280" i="23"/>
  <c r="I280" i="23"/>
  <c r="H280" i="23"/>
  <c r="A280" i="23"/>
  <c r="J279" i="23"/>
  <c r="I279" i="23"/>
  <c r="H279" i="23"/>
  <c r="A279" i="23"/>
  <c r="J278" i="23"/>
  <c r="I278" i="23"/>
  <c r="H278" i="23"/>
  <c r="A278" i="23"/>
  <c r="J277" i="23"/>
  <c r="I277" i="23"/>
  <c r="H277" i="23"/>
  <c r="A277" i="23"/>
  <c r="J276" i="23"/>
  <c r="I276" i="23"/>
  <c r="H276" i="23"/>
  <c r="A276" i="23"/>
  <c r="J275" i="23"/>
  <c r="I275" i="23"/>
  <c r="H275" i="23"/>
  <c r="A275" i="23"/>
  <c r="J274" i="23"/>
  <c r="I274" i="23"/>
  <c r="H274" i="23"/>
  <c r="A274" i="23"/>
  <c r="J273" i="23"/>
  <c r="I273" i="23"/>
  <c r="H273" i="23"/>
  <c r="A273" i="23"/>
  <c r="J272" i="23"/>
  <c r="I272" i="23"/>
  <c r="H272" i="23"/>
  <c r="A272" i="23"/>
  <c r="J271" i="23"/>
  <c r="I271" i="23"/>
  <c r="H271" i="23"/>
  <c r="A271" i="23"/>
  <c r="J270" i="23"/>
  <c r="I270" i="23"/>
  <c r="H270" i="23"/>
  <c r="A270" i="23"/>
  <c r="J269" i="23"/>
  <c r="I269" i="23"/>
  <c r="H269" i="23"/>
  <c r="A269" i="23"/>
  <c r="J268" i="23"/>
  <c r="I268" i="23"/>
  <c r="H268" i="23"/>
  <c r="A268" i="23"/>
  <c r="J267" i="23"/>
  <c r="I267" i="23"/>
  <c r="H267" i="23"/>
  <c r="A267" i="23"/>
  <c r="J266" i="23"/>
  <c r="I266" i="23"/>
  <c r="H266" i="23"/>
  <c r="A266" i="23"/>
  <c r="J265" i="23"/>
  <c r="I265" i="23"/>
  <c r="H265" i="23"/>
  <c r="A265" i="23"/>
  <c r="J264" i="23"/>
  <c r="I264" i="23"/>
  <c r="H264" i="23"/>
  <c r="A264" i="23"/>
  <c r="J263" i="23"/>
  <c r="I263" i="23"/>
  <c r="H263" i="23"/>
  <c r="A263" i="23"/>
  <c r="J262" i="23"/>
  <c r="I262" i="23"/>
  <c r="H262" i="23"/>
  <c r="A262" i="23"/>
  <c r="J261" i="23"/>
  <c r="I261" i="23"/>
  <c r="H261" i="23"/>
  <c r="A261" i="23"/>
  <c r="J260" i="23"/>
  <c r="I260" i="23"/>
  <c r="H260" i="23"/>
  <c r="A260" i="23"/>
  <c r="J259" i="23"/>
  <c r="I259" i="23"/>
  <c r="H259" i="23"/>
  <c r="A259" i="23"/>
  <c r="J258" i="23"/>
  <c r="I258" i="23"/>
  <c r="H258" i="23"/>
  <c r="A258" i="23"/>
  <c r="J257" i="23"/>
  <c r="I257" i="23"/>
  <c r="H257" i="23"/>
  <c r="A257" i="23"/>
  <c r="J256" i="23"/>
  <c r="I256" i="23"/>
  <c r="H256" i="23"/>
  <c r="A256" i="23"/>
  <c r="J255" i="23"/>
  <c r="I255" i="23"/>
  <c r="H255" i="23"/>
  <c r="A255" i="23"/>
  <c r="J254" i="23"/>
  <c r="I254" i="23"/>
  <c r="H254" i="23"/>
  <c r="A254" i="23"/>
  <c r="J253" i="23"/>
  <c r="I253" i="23"/>
  <c r="H253" i="23"/>
  <c r="A253" i="23"/>
  <c r="J252" i="23"/>
  <c r="I252" i="23"/>
  <c r="H252" i="23"/>
  <c r="A252" i="23"/>
  <c r="J251" i="23"/>
  <c r="I251" i="23"/>
  <c r="H251" i="23"/>
  <c r="A251" i="23"/>
  <c r="J250" i="23"/>
  <c r="I250" i="23"/>
  <c r="H250" i="23"/>
  <c r="A250" i="23"/>
  <c r="J249" i="23"/>
  <c r="I249" i="23"/>
  <c r="H249" i="23"/>
  <c r="A249" i="23"/>
  <c r="J248" i="23"/>
  <c r="I248" i="23"/>
  <c r="H248" i="23"/>
  <c r="A248" i="23"/>
  <c r="J247" i="23"/>
  <c r="I247" i="23"/>
  <c r="H247" i="23"/>
  <c r="A247" i="23"/>
  <c r="J246" i="23"/>
  <c r="I246" i="23"/>
  <c r="H246" i="23"/>
  <c r="A246" i="23"/>
  <c r="J245" i="23"/>
  <c r="I245" i="23"/>
  <c r="H245" i="23"/>
  <c r="A245" i="23"/>
  <c r="J244" i="23"/>
  <c r="I244" i="23"/>
  <c r="H244" i="23"/>
  <c r="A244" i="23"/>
  <c r="J243" i="23"/>
  <c r="I243" i="23"/>
  <c r="H243" i="23"/>
  <c r="A243" i="23"/>
  <c r="J242" i="23"/>
  <c r="I242" i="23"/>
  <c r="H242" i="23"/>
  <c r="A242" i="23"/>
  <c r="J241" i="23"/>
  <c r="I241" i="23"/>
  <c r="H241" i="23"/>
  <c r="A241" i="23"/>
  <c r="J240" i="23"/>
  <c r="I240" i="23"/>
  <c r="H240" i="23"/>
  <c r="A240" i="23"/>
  <c r="J239" i="23"/>
  <c r="I239" i="23"/>
  <c r="H239" i="23"/>
  <c r="A239" i="23"/>
  <c r="J238" i="23"/>
  <c r="I238" i="23"/>
  <c r="H238" i="23"/>
  <c r="A238" i="23"/>
  <c r="J237" i="23"/>
  <c r="I237" i="23"/>
  <c r="H237" i="23"/>
  <c r="A237" i="23"/>
  <c r="J236" i="23"/>
  <c r="I236" i="23"/>
  <c r="H236" i="23"/>
  <c r="A236" i="23"/>
  <c r="J235" i="23"/>
  <c r="I235" i="23"/>
  <c r="H235" i="23"/>
  <c r="A235" i="23"/>
  <c r="J234" i="23"/>
  <c r="I234" i="23"/>
  <c r="H234" i="23"/>
  <c r="A234" i="23"/>
  <c r="J233" i="23"/>
  <c r="I233" i="23"/>
  <c r="H233" i="23"/>
  <c r="A233" i="23"/>
  <c r="J232" i="23"/>
  <c r="I232" i="23"/>
  <c r="H232" i="23"/>
  <c r="A232" i="23"/>
  <c r="J231" i="23"/>
  <c r="I231" i="23"/>
  <c r="H231" i="23"/>
  <c r="A231" i="23"/>
  <c r="J230" i="23"/>
  <c r="I230" i="23"/>
  <c r="H230" i="23"/>
  <c r="A230" i="23"/>
  <c r="J229" i="23"/>
  <c r="I229" i="23"/>
  <c r="H229" i="23"/>
  <c r="A229" i="23"/>
  <c r="J228" i="23"/>
  <c r="I228" i="23"/>
  <c r="H228" i="23"/>
  <c r="A228" i="23"/>
  <c r="J227" i="23"/>
  <c r="I227" i="23"/>
  <c r="H227" i="23"/>
  <c r="A227" i="23"/>
  <c r="J226" i="23"/>
  <c r="I226" i="23"/>
  <c r="H226" i="23"/>
  <c r="A226" i="23"/>
  <c r="J225" i="23"/>
  <c r="I225" i="23"/>
  <c r="H225" i="23"/>
  <c r="A225" i="23"/>
  <c r="J224" i="23"/>
  <c r="I224" i="23"/>
  <c r="H224" i="23"/>
  <c r="A224" i="23"/>
  <c r="J223" i="23"/>
  <c r="I223" i="23"/>
  <c r="H223" i="23"/>
  <c r="A223" i="23"/>
  <c r="J222" i="23"/>
  <c r="I222" i="23"/>
  <c r="H222" i="23"/>
  <c r="A222" i="23"/>
  <c r="J221" i="23"/>
  <c r="I221" i="23"/>
  <c r="H221" i="23"/>
  <c r="A221" i="23"/>
  <c r="J220" i="23"/>
  <c r="I220" i="23"/>
  <c r="H220" i="23"/>
  <c r="A220" i="23"/>
  <c r="J219" i="23"/>
  <c r="I219" i="23"/>
  <c r="H219" i="23"/>
  <c r="A219" i="23"/>
  <c r="J218" i="23"/>
  <c r="I218" i="23"/>
  <c r="H218" i="23"/>
  <c r="A218" i="23"/>
  <c r="J217" i="23"/>
  <c r="I217" i="23"/>
  <c r="H217" i="23"/>
  <c r="A217" i="23"/>
  <c r="J216" i="23"/>
  <c r="I216" i="23"/>
  <c r="H216" i="23"/>
  <c r="A216" i="23"/>
  <c r="J215" i="23"/>
  <c r="I215" i="23"/>
  <c r="H215" i="23"/>
  <c r="A215" i="23"/>
  <c r="J214" i="23"/>
  <c r="I214" i="23"/>
  <c r="H214" i="23"/>
  <c r="A214" i="23"/>
  <c r="J213" i="23"/>
  <c r="I213" i="23"/>
  <c r="H213" i="23"/>
  <c r="A213" i="23"/>
  <c r="J212" i="23"/>
  <c r="I212" i="23"/>
  <c r="H212" i="23"/>
  <c r="A212" i="23"/>
  <c r="J211" i="23"/>
  <c r="I211" i="23"/>
  <c r="H211" i="23"/>
  <c r="A211" i="23"/>
  <c r="J210" i="23"/>
  <c r="I210" i="23"/>
  <c r="H210" i="23"/>
  <c r="A210" i="23"/>
  <c r="J209" i="23"/>
  <c r="I209" i="23"/>
  <c r="H209" i="23"/>
  <c r="A209" i="23"/>
  <c r="J208" i="23"/>
  <c r="I208" i="23"/>
  <c r="H208" i="23"/>
  <c r="A208" i="23"/>
  <c r="J207" i="23"/>
  <c r="I207" i="23"/>
  <c r="H207" i="23"/>
  <c r="A207" i="23"/>
  <c r="J206" i="23"/>
  <c r="I206" i="23"/>
  <c r="H206" i="23"/>
  <c r="A206" i="23"/>
  <c r="J205" i="23"/>
  <c r="I205" i="23"/>
  <c r="H205" i="23"/>
  <c r="A205" i="23"/>
  <c r="J204" i="23"/>
  <c r="I204" i="23"/>
  <c r="H204" i="23"/>
  <c r="A204" i="23"/>
  <c r="J203" i="23"/>
  <c r="I203" i="23"/>
  <c r="H203" i="23"/>
  <c r="A203" i="23"/>
  <c r="J202" i="23"/>
  <c r="I202" i="23"/>
  <c r="H202" i="23"/>
  <c r="A202" i="23"/>
  <c r="J201" i="23"/>
  <c r="I201" i="23"/>
  <c r="H201" i="23"/>
  <c r="A201" i="23"/>
  <c r="J200" i="23"/>
  <c r="I200" i="23"/>
  <c r="H200" i="23"/>
  <c r="A200" i="23"/>
  <c r="J199" i="23"/>
  <c r="I199" i="23"/>
  <c r="H199" i="23"/>
  <c r="A199" i="23"/>
  <c r="J198" i="23"/>
  <c r="I198" i="23"/>
  <c r="H198" i="23"/>
  <c r="A198" i="23"/>
  <c r="J197" i="23"/>
  <c r="I197" i="23"/>
  <c r="H197" i="23"/>
  <c r="A197" i="23"/>
  <c r="J196" i="23"/>
  <c r="I196" i="23"/>
  <c r="H196" i="23"/>
  <c r="A196" i="23"/>
  <c r="J195" i="23"/>
  <c r="I195" i="23"/>
  <c r="H195" i="23"/>
  <c r="A195" i="23"/>
  <c r="J194" i="23"/>
  <c r="I194" i="23"/>
  <c r="H194" i="23"/>
  <c r="A194" i="23"/>
  <c r="J193" i="23"/>
  <c r="I193" i="23"/>
  <c r="H193" i="23"/>
  <c r="A193" i="23"/>
  <c r="J192" i="23"/>
  <c r="I192" i="23"/>
  <c r="H192" i="23"/>
  <c r="A192" i="23"/>
  <c r="J191" i="23"/>
  <c r="I191" i="23"/>
  <c r="H191" i="23"/>
  <c r="A191" i="23"/>
  <c r="J190" i="23"/>
  <c r="I190" i="23"/>
  <c r="H190" i="23"/>
  <c r="A190" i="23"/>
  <c r="J189" i="23"/>
  <c r="I189" i="23"/>
  <c r="H189" i="23"/>
  <c r="A189" i="23"/>
  <c r="J188" i="23"/>
  <c r="I188" i="23"/>
  <c r="H188" i="23"/>
  <c r="A188" i="23"/>
  <c r="J187" i="23"/>
  <c r="I187" i="23"/>
  <c r="H187" i="23"/>
  <c r="A187" i="23"/>
  <c r="J186" i="23"/>
  <c r="I186" i="23"/>
  <c r="H186" i="23"/>
  <c r="A186" i="23"/>
  <c r="J185" i="23"/>
  <c r="I185" i="23"/>
  <c r="H185" i="23"/>
  <c r="A185" i="23"/>
  <c r="J184" i="23"/>
  <c r="I184" i="23"/>
  <c r="H184" i="23"/>
  <c r="A184" i="23"/>
  <c r="J183" i="23"/>
  <c r="I183" i="23"/>
  <c r="H183" i="23"/>
  <c r="A183" i="23"/>
  <c r="J182" i="23"/>
  <c r="I182" i="23"/>
  <c r="H182" i="23"/>
  <c r="A182" i="23"/>
  <c r="J181" i="23"/>
  <c r="I181" i="23"/>
  <c r="H181" i="23"/>
  <c r="A181" i="23"/>
  <c r="J180" i="23"/>
  <c r="I180" i="23"/>
  <c r="H180" i="23"/>
  <c r="A180" i="23"/>
  <c r="J179" i="23"/>
  <c r="I179" i="23"/>
  <c r="H179" i="23"/>
  <c r="A179" i="23"/>
  <c r="J178" i="23"/>
  <c r="I178" i="23"/>
  <c r="H178" i="23"/>
  <c r="A178" i="23"/>
  <c r="J177" i="23"/>
  <c r="I177" i="23"/>
  <c r="H177" i="23"/>
  <c r="A177" i="23"/>
  <c r="J176" i="23"/>
  <c r="I176" i="23"/>
  <c r="H176" i="23"/>
  <c r="A176" i="23"/>
  <c r="J175" i="23"/>
  <c r="I175" i="23"/>
  <c r="H175" i="23"/>
  <c r="A175" i="23"/>
  <c r="J174" i="23"/>
  <c r="I174" i="23"/>
  <c r="H174" i="23"/>
  <c r="A174" i="23"/>
  <c r="J173" i="23"/>
  <c r="I173" i="23"/>
  <c r="H173" i="23"/>
  <c r="A173" i="23"/>
  <c r="J172" i="23"/>
  <c r="I172" i="23"/>
  <c r="H172" i="23"/>
  <c r="A172" i="23"/>
  <c r="J171" i="23"/>
  <c r="I171" i="23"/>
  <c r="H171" i="23"/>
  <c r="A171" i="23"/>
  <c r="J170" i="23"/>
  <c r="I170" i="23"/>
  <c r="H170" i="23"/>
  <c r="A170" i="23"/>
  <c r="J169" i="23"/>
  <c r="I169" i="23"/>
  <c r="H169" i="23"/>
  <c r="A169" i="23"/>
  <c r="J168" i="23"/>
  <c r="I168" i="23"/>
  <c r="H168" i="23"/>
  <c r="A168" i="23"/>
  <c r="J167" i="23"/>
  <c r="I167" i="23"/>
  <c r="H167" i="23"/>
  <c r="A167" i="23"/>
  <c r="J166" i="23"/>
  <c r="I166" i="23"/>
  <c r="H166" i="23"/>
  <c r="A166" i="23"/>
  <c r="J165" i="23"/>
  <c r="I165" i="23"/>
  <c r="H165" i="23"/>
  <c r="A165" i="23"/>
  <c r="J164" i="23"/>
  <c r="I164" i="23"/>
  <c r="H164" i="23"/>
  <c r="A164" i="23"/>
  <c r="J163" i="23"/>
  <c r="I163" i="23"/>
  <c r="H163" i="23"/>
  <c r="A163" i="23"/>
  <c r="J162" i="23"/>
  <c r="I162" i="23"/>
  <c r="H162" i="23"/>
  <c r="A162" i="23"/>
  <c r="J161" i="23"/>
  <c r="I161" i="23"/>
  <c r="H161" i="23"/>
  <c r="A161" i="23"/>
  <c r="J160" i="23"/>
  <c r="I160" i="23"/>
  <c r="H160" i="23"/>
  <c r="A160" i="23"/>
  <c r="J159" i="23"/>
  <c r="I159" i="23"/>
  <c r="H159" i="23"/>
  <c r="A159" i="23"/>
  <c r="J158" i="23"/>
  <c r="I158" i="23"/>
  <c r="H158" i="23"/>
  <c r="A158" i="23"/>
  <c r="J157" i="23"/>
  <c r="I157" i="23"/>
  <c r="H157" i="23"/>
  <c r="A157" i="23"/>
  <c r="J156" i="23"/>
  <c r="I156" i="23"/>
  <c r="H156" i="23"/>
  <c r="A156" i="23"/>
  <c r="J155" i="23"/>
  <c r="I155" i="23"/>
  <c r="H155" i="23"/>
  <c r="A155" i="23"/>
  <c r="J154" i="23"/>
  <c r="I154" i="23"/>
  <c r="H154" i="23"/>
  <c r="A154" i="23"/>
  <c r="J153" i="23"/>
  <c r="I153" i="23"/>
  <c r="H153" i="23"/>
  <c r="A153" i="23"/>
  <c r="J152" i="23"/>
  <c r="I152" i="23"/>
  <c r="H152" i="23"/>
  <c r="A152" i="23"/>
  <c r="J151" i="23"/>
  <c r="I151" i="23"/>
  <c r="H151" i="23"/>
  <c r="A151" i="23"/>
  <c r="J150" i="23"/>
  <c r="I150" i="23"/>
  <c r="H150" i="23"/>
  <c r="A150" i="23"/>
  <c r="J149" i="23"/>
  <c r="I149" i="23"/>
  <c r="H149" i="23"/>
  <c r="A149" i="23"/>
  <c r="J148" i="23"/>
  <c r="I148" i="23"/>
  <c r="H148" i="23"/>
  <c r="A148" i="23"/>
  <c r="J147" i="23"/>
  <c r="I147" i="23"/>
  <c r="H147" i="23"/>
  <c r="A147" i="23"/>
  <c r="J146" i="23"/>
  <c r="I146" i="23"/>
  <c r="H146" i="23"/>
  <c r="A146" i="23"/>
  <c r="J145" i="23"/>
  <c r="I145" i="23"/>
  <c r="H145" i="23"/>
  <c r="A145" i="23"/>
  <c r="J144" i="23"/>
  <c r="I144" i="23"/>
  <c r="H144" i="23"/>
  <c r="A144" i="23"/>
  <c r="J143" i="23"/>
  <c r="I143" i="23"/>
  <c r="H143" i="23"/>
  <c r="A143" i="23"/>
  <c r="J142" i="23"/>
  <c r="I142" i="23"/>
  <c r="H142" i="23"/>
  <c r="A142" i="23"/>
  <c r="J141" i="23"/>
  <c r="I141" i="23"/>
  <c r="H141" i="23"/>
  <c r="A141" i="23"/>
  <c r="J140" i="23"/>
  <c r="I140" i="23"/>
  <c r="H140" i="23"/>
  <c r="A140" i="23"/>
  <c r="J139" i="23"/>
  <c r="I139" i="23"/>
  <c r="H139" i="23"/>
  <c r="A139" i="23"/>
  <c r="J138" i="23"/>
  <c r="I138" i="23"/>
  <c r="H138" i="23"/>
  <c r="A138" i="23"/>
  <c r="J137" i="23"/>
  <c r="I137" i="23"/>
  <c r="H137" i="23"/>
  <c r="A137" i="23"/>
  <c r="J136" i="23"/>
  <c r="I136" i="23"/>
  <c r="H136" i="23"/>
  <c r="A136" i="23"/>
  <c r="J135" i="23"/>
  <c r="I135" i="23"/>
  <c r="H135" i="23"/>
  <c r="A135" i="23"/>
  <c r="J134" i="23"/>
  <c r="I134" i="23"/>
  <c r="H134" i="23"/>
  <c r="A134" i="23"/>
  <c r="J133" i="23"/>
  <c r="I133" i="23"/>
  <c r="H133" i="23"/>
  <c r="A133" i="23"/>
  <c r="J132" i="23"/>
  <c r="I132" i="23"/>
  <c r="H132" i="23"/>
  <c r="A132" i="23"/>
  <c r="J131" i="23"/>
  <c r="I131" i="23"/>
  <c r="H131" i="23"/>
  <c r="A131" i="23"/>
  <c r="J130" i="23"/>
  <c r="I130" i="23"/>
  <c r="H130" i="23"/>
  <c r="A130" i="23"/>
  <c r="J129" i="23"/>
  <c r="I129" i="23"/>
  <c r="H129" i="23"/>
  <c r="A129" i="23"/>
  <c r="J128" i="23"/>
  <c r="I128" i="23"/>
  <c r="H128" i="23"/>
  <c r="A128" i="23"/>
  <c r="J127" i="23"/>
  <c r="I127" i="23"/>
  <c r="H127" i="23"/>
  <c r="A127" i="23"/>
  <c r="J126" i="23"/>
  <c r="I126" i="23"/>
  <c r="H126" i="23"/>
  <c r="A126" i="23"/>
  <c r="J125" i="23"/>
  <c r="I125" i="23"/>
  <c r="H125" i="23"/>
  <c r="A125" i="23"/>
  <c r="J124" i="23"/>
  <c r="I124" i="23"/>
  <c r="H124" i="23"/>
  <c r="A124" i="23"/>
  <c r="J123" i="23"/>
  <c r="I123" i="23"/>
  <c r="H123" i="23"/>
  <c r="A123" i="23"/>
  <c r="J122" i="23"/>
  <c r="I122" i="23"/>
  <c r="H122" i="23"/>
  <c r="A122" i="23"/>
  <c r="J121" i="23"/>
  <c r="I121" i="23"/>
  <c r="H121" i="23"/>
  <c r="A121" i="23"/>
  <c r="J120" i="23"/>
  <c r="I120" i="23"/>
  <c r="H120" i="23"/>
  <c r="A120" i="23"/>
  <c r="J119" i="23"/>
  <c r="I119" i="23"/>
  <c r="H119" i="23"/>
  <c r="A119" i="23"/>
  <c r="J118" i="23"/>
  <c r="I118" i="23"/>
  <c r="H118" i="23"/>
  <c r="A118" i="23"/>
  <c r="J117" i="23"/>
  <c r="I117" i="23"/>
  <c r="H117" i="23"/>
  <c r="A117" i="23"/>
  <c r="J116" i="23"/>
  <c r="I116" i="23"/>
  <c r="H116" i="23"/>
  <c r="A116" i="23"/>
  <c r="J115" i="23"/>
  <c r="I115" i="23"/>
  <c r="H115" i="23"/>
  <c r="A115" i="23"/>
  <c r="J114" i="23"/>
  <c r="I114" i="23"/>
  <c r="H114" i="23"/>
  <c r="A114" i="23"/>
  <c r="J113" i="23"/>
  <c r="I113" i="23"/>
  <c r="H113" i="23"/>
  <c r="A113" i="23"/>
  <c r="J112" i="23"/>
  <c r="I112" i="23"/>
  <c r="H112" i="23"/>
  <c r="A112" i="23"/>
  <c r="J111" i="23"/>
  <c r="I111" i="23"/>
  <c r="H111" i="23"/>
  <c r="A111" i="23"/>
  <c r="J110" i="23"/>
  <c r="I110" i="23"/>
  <c r="H110" i="23"/>
  <c r="A110" i="23"/>
  <c r="J109" i="23"/>
  <c r="I109" i="23"/>
  <c r="H109" i="23"/>
  <c r="A109" i="23"/>
  <c r="J108" i="23"/>
  <c r="I108" i="23"/>
  <c r="H108" i="23"/>
  <c r="A108" i="23"/>
  <c r="J107" i="23"/>
  <c r="I107" i="23"/>
  <c r="H107" i="23"/>
  <c r="A107" i="23"/>
  <c r="J106" i="23"/>
  <c r="I106" i="23"/>
  <c r="H106" i="23"/>
  <c r="A106" i="23"/>
  <c r="J105" i="23"/>
  <c r="I105" i="23"/>
  <c r="H105" i="23"/>
  <c r="A105" i="23"/>
  <c r="J104" i="23"/>
  <c r="I104" i="23"/>
  <c r="H104" i="23"/>
  <c r="A104" i="23"/>
  <c r="J103" i="23"/>
  <c r="I103" i="23"/>
  <c r="H103" i="23"/>
  <c r="A103" i="23"/>
  <c r="J102" i="23"/>
  <c r="I102" i="23"/>
  <c r="H102" i="23"/>
  <c r="A102" i="23"/>
  <c r="J101" i="23"/>
  <c r="I101" i="23"/>
  <c r="H101" i="23"/>
  <c r="A101" i="23"/>
  <c r="J100" i="23"/>
  <c r="I100" i="23"/>
  <c r="H100" i="23"/>
  <c r="A100" i="23"/>
  <c r="J99" i="23"/>
  <c r="I99" i="23"/>
  <c r="H99" i="23"/>
  <c r="A99" i="23"/>
  <c r="J98" i="23"/>
  <c r="I98" i="23"/>
  <c r="H98" i="23"/>
  <c r="A98" i="23"/>
  <c r="J97" i="23"/>
  <c r="I97" i="23"/>
  <c r="H97" i="23"/>
  <c r="A97" i="23"/>
  <c r="J96" i="23"/>
  <c r="I96" i="23"/>
  <c r="H96" i="23"/>
  <c r="A96" i="23"/>
  <c r="J95" i="23"/>
  <c r="I95" i="23"/>
  <c r="H95" i="23"/>
  <c r="A95" i="23"/>
  <c r="J94" i="23"/>
  <c r="I94" i="23"/>
  <c r="H94" i="23"/>
  <c r="A94" i="23"/>
  <c r="J93" i="23"/>
  <c r="I93" i="23"/>
  <c r="H93" i="23"/>
  <c r="A93" i="23"/>
  <c r="J92" i="23"/>
  <c r="I92" i="23"/>
  <c r="H92" i="23"/>
  <c r="A92" i="23"/>
  <c r="J91" i="23"/>
  <c r="I91" i="23"/>
  <c r="H91" i="23"/>
  <c r="A91" i="23"/>
  <c r="J90" i="23"/>
  <c r="I90" i="23"/>
  <c r="H90" i="23"/>
  <c r="A90" i="23"/>
  <c r="J89" i="23"/>
  <c r="I89" i="23"/>
  <c r="H89" i="23"/>
  <c r="A89" i="23"/>
  <c r="J88" i="23"/>
  <c r="I88" i="23"/>
  <c r="H88" i="23"/>
  <c r="A88" i="23"/>
  <c r="J87" i="23"/>
  <c r="I87" i="23"/>
  <c r="H87" i="23"/>
  <c r="A87" i="23"/>
  <c r="J86" i="23"/>
  <c r="I86" i="23"/>
  <c r="H86" i="23"/>
  <c r="A86" i="23"/>
  <c r="J85" i="23"/>
  <c r="I85" i="23"/>
  <c r="H85" i="23"/>
  <c r="A85" i="23"/>
  <c r="J84" i="23"/>
  <c r="I84" i="23"/>
  <c r="H84" i="23"/>
  <c r="A84" i="23"/>
  <c r="J83" i="23"/>
  <c r="I83" i="23"/>
  <c r="H83" i="23"/>
  <c r="A83" i="23"/>
  <c r="J82" i="23"/>
  <c r="I82" i="23"/>
  <c r="H82" i="23"/>
  <c r="A82" i="23"/>
  <c r="J81" i="23"/>
  <c r="I81" i="23"/>
  <c r="H81" i="23"/>
  <c r="A81" i="23"/>
  <c r="J80" i="23"/>
  <c r="I80" i="23"/>
  <c r="H80" i="23"/>
  <c r="A80" i="23"/>
  <c r="J79" i="23"/>
  <c r="I79" i="23"/>
  <c r="H79" i="23"/>
  <c r="A79" i="23"/>
  <c r="J78" i="23"/>
  <c r="I78" i="23"/>
  <c r="H78" i="23"/>
  <c r="A78" i="23"/>
  <c r="J77" i="23"/>
  <c r="I77" i="23"/>
  <c r="H77" i="23"/>
  <c r="A77" i="23"/>
  <c r="J76" i="23"/>
  <c r="I76" i="23"/>
  <c r="H76" i="23"/>
  <c r="A76" i="23"/>
  <c r="J75" i="23"/>
  <c r="I75" i="23"/>
  <c r="H75" i="23"/>
  <c r="A75" i="23"/>
  <c r="J74" i="23"/>
  <c r="I74" i="23"/>
  <c r="H74" i="23"/>
  <c r="A74" i="23"/>
  <c r="J73" i="23"/>
  <c r="I73" i="23"/>
  <c r="H73" i="23"/>
  <c r="A73" i="23"/>
  <c r="J72" i="23"/>
  <c r="I72" i="23"/>
  <c r="H72" i="23"/>
  <c r="A72" i="23"/>
  <c r="J71" i="23"/>
  <c r="I71" i="23"/>
  <c r="H71" i="23"/>
  <c r="A71" i="23"/>
  <c r="J70" i="23"/>
  <c r="I70" i="23"/>
  <c r="H70" i="23"/>
  <c r="A70" i="23"/>
  <c r="J69" i="23"/>
  <c r="I69" i="23"/>
  <c r="H69" i="23"/>
  <c r="A69" i="23"/>
  <c r="J68" i="23"/>
  <c r="I68" i="23"/>
  <c r="H68" i="23"/>
  <c r="A68" i="23"/>
  <c r="J67" i="23"/>
  <c r="I67" i="23"/>
  <c r="H67" i="23"/>
  <c r="A67" i="23"/>
  <c r="J66" i="23"/>
  <c r="I66" i="23"/>
  <c r="H66" i="23"/>
  <c r="A66" i="23"/>
  <c r="J65" i="23"/>
  <c r="I65" i="23"/>
  <c r="H65" i="23"/>
  <c r="A65" i="23"/>
  <c r="J64" i="23"/>
  <c r="I64" i="23"/>
  <c r="H64" i="23"/>
  <c r="A64" i="23"/>
  <c r="J63" i="23"/>
  <c r="I63" i="23"/>
  <c r="H63" i="23"/>
  <c r="A63" i="23"/>
  <c r="J62" i="23"/>
  <c r="I62" i="23"/>
  <c r="H62" i="23"/>
  <c r="A62" i="23"/>
  <c r="J61" i="23"/>
  <c r="I61" i="23"/>
  <c r="H61" i="23"/>
  <c r="A61" i="23"/>
  <c r="J60" i="23"/>
  <c r="I60" i="23"/>
  <c r="H60" i="23"/>
  <c r="A60" i="23"/>
  <c r="J59" i="23"/>
  <c r="I59" i="23"/>
  <c r="H59" i="23"/>
  <c r="A59" i="23"/>
  <c r="J58" i="23"/>
  <c r="I58" i="23"/>
  <c r="H58" i="23"/>
  <c r="A58" i="23"/>
  <c r="J57" i="23"/>
  <c r="I57" i="23"/>
  <c r="H57" i="23"/>
  <c r="A57" i="23"/>
  <c r="J56" i="23"/>
  <c r="I56" i="23"/>
  <c r="H56" i="23"/>
  <c r="A56" i="23"/>
  <c r="J55" i="23"/>
  <c r="I55" i="23"/>
  <c r="H55" i="23"/>
  <c r="A55" i="23"/>
  <c r="J54" i="23"/>
  <c r="I54" i="23"/>
  <c r="H54" i="23"/>
  <c r="A54" i="23"/>
  <c r="J53" i="23"/>
  <c r="I53" i="23"/>
  <c r="H53" i="23"/>
  <c r="A53" i="23"/>
  <c r="J52" i="23"/>
  <c r="I52" i="23"/>
  <c r="H52" i="23"/>
  <c r="A52" i="23"/>
  <c r="J51" i="23"/>
  <c r="I51" i="23"/>
  <c r="H51" i="23"/>
  <c r="A51" i="23"/>
  <c r="J50" i="23"/>
  <c r="I50" i="23"/>
  <c r="H50" i="23"/>
  <c r="A50" i="23"/>
  <c r="J49" i="23"/>
  <c r="I49" i="23"/>
  <c r="H49" i="23"/>
  <c r="A49" i="23"/>
  <c r="J48" i="23"/>
  <c r="I48" i="23"/>
  <c r="H48" i="23"/>
  <c r="A48" i="23"/>
  <c r="J47" i="23"/>
  <c r="I47" i="23"/>
  <c r="H47" i="23"/>
  <c r="A47" i="23"/>
  <c r="J46" i="23"/>
  <c r="I46" i="23"/>
  <c r="H46" i="23"/>
  <c r="A46" i="23"/>
  <c r="J45" i="23"/>
  <c r="I45" i="23"/>
  <c r="H45" i="23"/>
  <c r="A45" i="23"/>
  <c r="J44" i="23"/>
  <c r="I44" i="23"/>
  <c r="H44" i="23"/>
  <c r="A44" i="23"/>
  <c r="J43" i="23"/>
  <c r="I43" i="23"/>
  <c r="H43" i="23"/>
  <c r="A43" i="23"/>
  <c r="J42" i="23"/>
  <c r="I42" i="23"/>
  <c r="H42" i="23"/>
  <c r="A42" i="23"/>
  <c r="J41" i="23"/>
  <c r="I41" i="23"/>
  <c r="H41" i="23"/>
  <c r="A41" i="23"/>
  <c r="J40" i="23"/>
  <c r="I40" i="23"/>
  <c r="H40" i="23"/>
  <c r="A40" i="23"/>
  <c r="J39" i="23"/>
  <c r="I39" i="23"/>
  <c r="H39" i="23"/>
  <c r="A39" i="23"/>
  <c r="J38" i="23"/>
  <c r="I38" i="23"/>
  <c r="H38" i="23"/>
  <c r="A38" i="23"/>
  <c r="J37" i="23"/>
  <c r="I37" i="23"/>
  <c r="H37" i="23"/>
  <c r="A37" i="23"/>
  <c r="J36" i="23"/>
  <c r="I36" i="23"/>
  <c r="H36" i="23"/>
  <c r="A36" i="23"/>
  <c r="J35" i="23"/>
  <c r="I35" i="23"/>
  <c r="H35" i="23"/>
  <c r="A35" i="23"/>
  <c r="J34" i="23"/>
  <c r="I34" i="23"/>
  <c r="H34" i="23"/>
  <c r="A34" i="23"/>
  <c r="J33" i="23"/>
  <c r="I33" i="23"/>
  <c r="H33" i="23"/>
  <c r="A33" i="23"/>
  <c r="J32" i="23"/>
  <c r="I32" i="23"/>
  <c r="H32" i="23"/>
  <c r="A32" i="23"/>
  <c r="J31" i="23"/>
  <c r="I31" i="23"/>
  <c r="H31" i="23"/>
  <c r="A31" i="23"/>
  <c r="J30" i="23"/>
  <c r="I30" i="23"/>
  <c r="H30" i="23"/>
  <c r="A30" i="23"/>
  <c r="J29" i="23"/>
  <c r="I29" i="23"/>
  <c r="H29" i="23"/>
  <c r="A29" i="23"/>
  <c r="J28" i="23"/>
  <c r="I28" i="23"/>
  <c r="H28" i="23"/>
  <c r="A28" i="23"/>
  <c r="J27" i="23"/>
  <c r="I27" i="23"/>
  <c r="H27" i="23"/>
  <c r="A27" i="23"/>
  <c r="J26" i="23"/>
  <c r="I26" i="23"/>
  <c r="H26" i="23"/>
  <c r="A26" i="23"/>
  <c r="J25" i="23"/>
  <c r="I25" i="23"/>
  <c r="H25" i="23"/>
  <c r="A25" i="23"/>
  <c r="J24" i="23"/>
  <c r="I24" i="23"/>
  <c r="H24" i="23"/>
  <c r="A24" i="23"/>
  <c r="J23" i="23"/>
  <c r="I23" i="23"/>
  <c r="H23" i="23"/>
  <c r="A23" i="23"/>
  <c r="J22" i="23"/>
  <c r="I22" i="23"/>
  <c r="H22" i="23"/>
  <c r="A22" i="23"/>
  <c r="J21" i="23"/>
  <c r="I21" i="23"/>
  <c r="H21" i="23"/>
  <c r="A21" i="23"/>
  <c r="J20" i="23"/>
  <c r="I20" i="23"/>
  <c r="H20" i="23"/>
  <c r="A20" i="23"/>
  <c r="J19" i="23"/>
  <c r="I19" i="23"/>
  <c r="H19" i="23"/>
  <c r="A19" i="23"/>
  <c r="J18" i="23"/>
  <c r="I18" i="23"/>
  <c r="H18" i="23"/>
  <c r="A18" i="23"/>
  <c r="J17" i="23"/>
  <c r="I17" i="23"/>
  <c r="H17" i="23"/>
  <c r="A17" i="23"/>
  <c r="J16" i="23"/>
  <c r="I16" i="23"/>
  <c r="H16" i="23"/>
  <c r="A16" i="23"/>
  <c r="J15" i="23"/>
  <c r="I15" i="23"/>
  <c r="H15" i="23"/>
  <c r="A15" i="23"/>
  <c r="J14" i="23"/>
  <c r="I14" i="23"/>
  <c r="H14" i="23"/>
  <c r="A14" i="23"/>
  <c r="J13" i="23"/>
  <c r="I13" i="23"/>
  <c r="H13" i="23"/>
  <c r="A13" i="23"/>
  <c r="J12" i="23"/>
  <c r="I12" i="23"/>
  <c r="H12" i="23"/>
  <c r="A12" i="23"/>
  <c r="J11" i="23"/>
  <c r="I11" i="23"/>
  <c r="H11" i="23"/>
  <c r="A11" i="23"/>
  <c r="J10" i="23"/>
  <c r="I10" i="23"/>
  <c r="H10" i="23"/>
  <c r="A10" i="23"/>
  <c r="J9" i="23"/>
  <c r="I9" i="23"/>
  <c r="H9" i="23"/>
  <c r="A9" i="23"/>
  <c r="J8" i="23"/>
  <c r="I8" i="23"/>
  <c r="H8" i="23"/>
  <c r="A8" i="23"/>
  <c r="J7" i="23"/>
  <c r="I7" i="23"/>
  <c r="H7" i="23"/>
  <c r="A7" i="23"/>
  <c r="J6" i="23"/>
  <c r="I6" i="23"/>
  <c r="H6" i="23"/>
  <c r="A6" i="23"/>
  <c r="J5" i="23"/>
  <c r="I5" i="23"/>
  <c r="H5" i="23"/>
  <c r="A5" i="23"/>
  <c r="J4" i="23"/>
  <c r="I4" i="23"/>
  <c r="H4" i="23"/>
  <c r="A4" i="23"/>
  <c r="J3" i="23"/>
  <c r="I3" i="23"/>
  <c r="H3" i="23"/>
  <c r="A3" i="23"/>
  <c r="J2" i="23"/>
  <c r="I2" i="23"/>
  <c r="H2" i="23"/>
  <c r="A2" i="23"/>
  <c r="J1479" i="22"/>
  <c r="I1479" i="22"/>
  <c r="H1479" i="22"/>
  <c r="A1479" i="22"/>
  <c r="J1478" i="22"/>
  <c r="I1478" i="22"/>
  <c r="H1478" i="22"/>
  <c r="A1478" i="22"/>
  <c r="J1477" i="22"/>
  <c r="I1477" i="22"/>
  <c r="H1477" i="22"/>
  <c r="A1477" i="22"/>
  <c r="J1476" i="22"/>
  <c r="I1476" i="22"/>
  <c r="H1476" i="22"/>
  <c r="A1476" i="22"/>
  <c r="J1475" i="22"/>
  <c r="I1475" i="22"/>
  <c r="H1475" i="22"/>
  <c r="A1475" i="22"/>
  <c r="J1474" i="22"/>
  <c r="I1474" i="22"/>
  <c r="H1474" i="22"/>
  <c r="A1474" i="22"/>
  <c r="J1473" i="22"/>
  <c r="I1473" i="22"/>
  <c r="H1473" i="22"/>
  <c r="A1473" i="22"/>
  <c r="J1472" i="22"/>
  <c r="I1472" i="22"/>
  <c r="H1472" i="22"/>
  <c r="A1472" i="22"/>
  <c r="J1471" i="22"/>
  <c r="I1471" i="22"/>
  <c r="H1471" i="22"/>
  <c r="A1471" i="22"/>
  <c r="J1470" i="22"/>
  <c r="I1470" i="22"/>
  <c r="H1470" i="22"/>
  <c r="A1470" i="22"/>
  <c r="J1469" i="22"/>
  <c r="I1469" i="22"/>
  <c r="H1469" i="22"/>
  <c r="A1469" i="22"/>
  <c r="J1468" i="22"/>
  <c r="I1468" i="22"/>
  <c r="H1468" i="22"/>
  <c r="A1468" i="22"/>
  <c r="J1467" i="22"/>
  <c r="I1467" i="22"/>
  <c r="H1467" i="22"/>
  <c r="A1467" i="22"/>
  <c r="J1466" i="22"/>
  <c r="I1466" i="22"/>
  <c r="H1466" i="22"/>
  <c r="A1466" i="22"/>
  <c r="J1465" i="22"/>
  <c r="I1465" i="22"/>
  <c r="H1465" i="22"/>
  <c r="A1465" i="22"/>
  <c r="J1464" i="22"/>
  <c r="I1464" i="22"/>
  <c r="H1464" i="22"/>
  <c r="A1464" i="22"/>
  <c r="J1463" i="22"/>
  <c r="I1463" i="22"/>
  <c r="H1463" i="22"/>
  <c r="A1463" i="22"/>
  <c r="J1462" i="22"/>
  <c r="I1462" i="22"/>
  <c r="H1462" i="22"/>
  <c r="A1462" i="22"/>
  <c r="J1461" i="22"/>
  <c r="I1461" i="22"/>
  <c r="H1461" i="22"/>
  <c r="A1461" i="22"/>
  <c r="J1460" i="22"/>
  <c r="I1460" i="22"/>
  <c r="H1460" i="22"/>
  <c r="A1460" i="22"/>
  <c r="J1459" i="22"/>
  <c r="I1459" i="22"/>
  <c r="H1459" i="22"/>
  <c r="A1459" i="22"/>
  <c r="J1458" i="22"/>
  <c r="I1458" i="22"/>
  <c r="H1458" i="22"/>
  <c r="A1458" i="22"/>
  <c r="J1457" i="22"/>
  <c r="I1457" i="22"/>
  <c r="H1457" i="22"/>
  <c r="A1457" i="22"/>
  <c r="J1456" i="22"/>
  <c r="I1456" i="22"/>
  <c r="H1456" i="22"/>
  <c r="A1456" i="22"/>
  <c r="J1455" i="22"/>
  <c r="I1455" i="22"/>
  <c r="H1455" i="22"/>
  <c r="A1455" i="22"/>
  <c r="J1454" i="22"/>
  <c r="I1454" i="22"/>
  <c r="H1454" i="22"/>
  <c r="A1454" i="22"/>
  <c r="J1453" i="22"/>
  <c r="I1453" i="22"/>
  <c r="H1453" i="22"/>
  <c r="A1453" i="22"/>
  <c r="J1452" i="22"/>
  <c r="I1452" i="22"/>
  <c r="H1452" i="22"/>
  <c r="A1452" i="22"/>
  <c r="J1451" i="22"/>
  <c r="I1451" i="22"/>
  <c r="H1451" i="22"/>
  <c r="A1451" i="22"/>
  <c r="J1450" i="22"/>
  <c r="I1450" i="22"/>
  <c r="H1450" i="22"/>
  <c r="A1450" i="22"/>
  <c r="J1449" i="22"/>
  <c r="I1449" i="22"/>
  <c r="H1449" i="22"/>
  <c r="A1449" i="22"/>
  <c r="J1448" i="22"/>
  <c r="I1448" i="22"/>
  <c r="H1448" i="22"/>
  <c r="A1448" i="22"/>
  <c r="J1447" i="22"/>
  <c r="I1447" i="22"/>
  <c r="H1447" i="22"/>
  <c r="A1447" i="22"/>
  <c r="J1446" i="22"/>
  <c r="I1446" i="22"/>
  <c r="H1446" i="22"/>
  <c r="A1446" i="22"/>
  <c r="J1445" i="22"/>
  <c r="I1445" i="22"/>
  <c r="H1445" i="22"/>
  <c r="A1445" i="22"/>
  <c r="J1444" i="22"/>
  <c r="I1444" i="22"/>
  <c r="H1444" i="22"/>
  <c r="A1444" i="22"/>
  <c r="J1443" i="22"/>
  <c r="I1443" i="22"/>
  <c r="H1443" i="22"/>
  <c r="A1443" i="22"/>
  <c r="J1442" i="22"/>
  <c r="I1442" i="22"/>
  <c r="H1442" i="22"/>
  <c r="A1442" i="22"/>
  <c r="J1441" i="22"/>
  <c r="I1441" i="22"/>
  <c r="H1441" i="22"/>
  <c r="A1441" i="22"/>
  <c r="J1440" i="22"/>
  <c r="I1440" i="22"/>
  <c r="H1440" i="22"/>
  <c r="A1440" i="22"/>
  <c r="J1439" i="22"/>
  <c r="I1439" i="22"/>
  <c r="H1439" i="22"/>
  <c r="A1439" i="22"/>
  <c r="J1438" i="22"/>
  <c r="I1438" i="22"/>
  <c r="H1438" i="22"/>
  <c r="A1438" i="22"/>
  <c r="J1437" i="22"/>
  <c r="I1437" i="22"/>
  <c r="H1437" i="22"/>
  <c r="A1437" i="22"/>
  <c r="J1436" i="22"/>
  <c r="I1436" i="22"/>
  <c r="H1436" i="22"/>
  <c r="A1436" i="22"/>
  <c r="J1435" i="22"/>
  <c r="I1435" i="22"/>
  <c r="H1435" i="22"/>
  <c r="A1435" i="22"/>
  <c r="J1434" i="22"/>
  <c r="I1434" i="22"/>
  <c r="H1434" i="22"/>
  <c r="A1434" i="22"/>
  <c r="J1433" i="22"/>
  <c r="I1433" i="22"/>
  <c r="H1433" i="22"/>
  <c r="A1433" i="22"/>
  <c r="J1432" i="22"/>
  <c r="I1432" i="22"/>
  <c r="H1432" i="22"/>
  <c r="A1432" i="22"/>
  <c r="J1431" i="22"/>
  <c r="I1431" i="22"/>
  <c r="H1431" i="22"/>
  <c r="A1431" i="22"/>
  <c r="J1430" i="22"/>
  <c r="I1430" i="22"/>
  <c r="H1430" i="22"/>
  <c r="A1430" i="22"/>
  <c r="J1429" i="22"/>
  <c r="I1429" i="22"/>
  <c r="H1429" i="22"/>
  <c r="A1429" i="22"/>
  <c r="J1428" i="22"/>
  <c r="I1428" i="22"/>
  <c r="H1428" i="22"/>
  <c r="A1428" i="22"/>
  <c r="J1427" i="22"/>
  <c r="I1427" i="22"/>
  <c r="H1427" i="22"/>
  <c r="A1427" i="22"/>
  <c r="J1426" i="22"/>
  <c r="I1426" i="22"/>
  <c r="H1426" i="22"/>
  <c r="A1426" i="22"/>
  <c r="J1425" i="22"/>
  <c r="I1425" i="22"/>
  <c r="H1425" i="22"/>
  <c r="A1425" i="22"/>
  <c r="J1424" i="22"/>
  <c r="I1424" i="22"/>
  <c r="H1424" i="22"/>
  <c r="A1424" i="22"/>
  <c r="J1423" i="22"/>
  <c r="I1423" i="22"/>
  <c r="H1423" i="22"/>
  <c r="A1423" i="22"/>
  <c r="J1422" i="22"/>
  <c r="I1422" i="22"/>
  <c r="H1422" i="22"/>
  <c r="A1422" i="22"/>
  <c r="J1421" i="22"/>
  <c r="I1421" i="22"/>
  <c r="H1421" i="22"/>
  <c r="A1421" i="22"/>
  <c r="J1420" i="22"/>
  <c r="I1420" i="22"/>
  <c r="H1420" i="22"/>
  <c r="A1420" i="22"/>
  <c r="J1419" i="22"/>
  <c r="I1419" i="22"/>
  <c r="H1419" i="22"/>
  <c r="A1419" i="22"/>
  <c r="J1418" i="22"/>
  <c r="I1418" i="22"/>
  <c r="H1418" i="22"/>
  <c r="A1418" i="22"/>
  <c r="J1417" i="22"/>
  <c r="I1417" i="22"/>
  <c r="H1417" i="22"/>
  <c r="A1417" i="22"/>
  <c r="J1416" i="22"/>
  <c r="I1416" i="22"/>
  <c r="H1416" i="22"/>
  <c r="A1416" i="22"/>
  <c r="J1415" i="22"/>
  <c r="I1415" i="22"/>
  <c r="H1415" i="22"/>
  <c r="A1415" i="22"/>
  <c r="J1414" i="22"/>
  <c r="I1414" i="22"/>
  <c r="H1414" i="22"/>
  <c r="A1414" i="22"/>
  <c r="J1413" i="22"/>
  <c r="I1413" i="22"/>
  <c r="H1413" i="22"/>
  <c r="A1413" i="22"/>
  <c r="J1412" i="22"/>
  <c r="I1412" i="22"/>
  <c r="H1412" i="22"/>
  <c r="A1412" i="22"/>
  <c r="J1411" i="22"/>
  <c r="I1411" i="22"/>
  <c r="H1411" i="22"/>
  <c r="A1411" i="22"/>
  <c r="J1410" i="22"/>
  <c r="I1410" i="22"/>
  <c r="H1410" i="22"/>
  <c r="A1410" i="22"/>
  <c r="J1409" i="22"/>
  <c r="I1409" i="22"/>
  <c r="H1409" i="22"/>
  <c r="A1409" i="22"/>
  <c r="J1408" i="22"/>
  <c r="I1408" i="22"/>
  <c r="H1408" i="22"/>
  <c r="A1408" i="22"/>
  <c r="J1407" i="22"/>
  <c r="I1407" i="22"/>
  <c r="H1407" i="22"/>
  <c r="A1407" i="22"/>
  <c r="J1406" i="22"/>
  <c r="I1406" i="22"/>
  <c r="H1406" i="22"/>
  <c r="A1406" i="22"/>
  <c r="J1405" i="22"/>
  <c r="I1405" i="22"/>
  <c r="H1405" i="22"/>
  <c r="A1405" i="22"/>
  <c r="J1404" i="22"/>
  <c r="I1404" i="22"/>
  <c r="H1404" i="22"/>
  <c r="A1404" i="22"/>
  <c r="J1403" i="22"/>
  <c r="I1403" i="22"/>
  <c r="H1403" i="22"/>
  <c r="A1403" i="22"/>
  <c r="J1402" i="22"/>
  <c r="I1402" i="22"/>
  <c r="H1402" i="22"/>
  <c r="A1402" i="22"/>
  <c r="J1401" i="22"/>
  <c r="I1401" i="22"/>
  <c r="H1401" i="22"/>
  <c r="A1401" i="22"/>
  <c r="J1400" i="22"/>
  <c r="I1400" i="22"/>
  <c r="H1400" i="22"/>
  <c r="A1400" i="22"/>
  <c r="J1399" i="22"/>
  <c r="I1399" i="22"/>
  <c r="H1399" i="22"/>
  <c r="A1399" i="22"/>
  <c r="J1398" i="22"/>
  <c r="I1398" i="22"/>
  <c r="H1398" i="22"/>
  <c r="A1398" i="22"/>
  <c r="J1397" i="22"/>
  <c r="I1397" i="22"/>
  <c r="H1397" i="22"/>
  <c r="A1397" i="22"/>
  <c r="J1396" i="22"/>
  <c r="I1396" i="22"/>
  <c r="H1396" i="22"/>
  <c r="A1396" i="22"/>
  <c r="J1395" i="22"/>
  <c r="I1395" i="22"/>
  <c r="H1395" i="22"/>
  <c r="A1395" i="22"/>
  <c r="J1394" i="22"/>
  <c r="I1394" i="22"/>
  <c r="H1394" i="22"/>
  <c r="A1394" i="22"/>
  <c r="J1393" i="22"/>
  <c r="I1393" i="22"/>
  <c r="H1393" i="22"/>
  <c r="A1393" i="22"/>
  <c r="J1392" i="22"/>
  <c r="I1392" i="22"/>
  <c r="H1392" i="22"/>
  <c r="A1392" i="22"/>
  <c r="J1391" i="22"/>
  <c r="I1391" i="22"/>
  <c r="H1391" i="22"/>
  <c r="A1391" i="22"/>
  <c r="J1390" i="22"/>
  <c r="I1390" i="22"/>
  <c r="H1390" i="22"/>
  <c r="A1390" i="22"/>
  <c r="J1389" i="22"/>
  <c r="I1389" i="22"/>
  <c r="H1389" i="22"/>
  <c r="A1389" i="22"/>
  <c r="J1388" i="22"/>
  <c r="I1388" i="22"/>
  <c r="H1388" i="22"/>
  <c r="A1388" i="22"/>
  <c r="J1387" i="22"/>
  <c r="I1387" i="22"/>
  <c r="H1387" i="22"/>
  <c r="A1387" i="22"/>
  <c r="J1386" i="22"/>
  <c r="I1386" i="22"/>
  <c r="H1386" i="22"/>
  <c r="A1386" i="22"/>
  <c r="J1385" i="22"/>
  <c r="I1385" i="22"/>
  <c r="H1385" i="22"/>
  <c r="A1385" i="22"/>
  <c r="J1384" i="22"/>
  <c r="I1384" i="22"/>
  <c r="H1384" i="22"/>
  <c r="A1384" i="22"/>
  <c r="J1383" i="22"/>
  <c r="I1383" i="22"/>
  <c r="H1383" i="22"/>
  <c r="A1383" i="22"/>
  <c r="J1382" i="22"/>
  <c r="I1382" i="22"/>
  <c r="H1382" i="22"/>
  <c r="A1382" i="22"/>
  <c r="J1381" i="22"/>
  <c r="I1381" i="22"/>
  <c r="H1381" i="22"/>
  <c r="A1381" i="22"/>
  <c r="J1380" i="22"/>
  <c r="I1380" i="22"/>
  <c r="H1380" i="22"/>
  <c r="A1380" i="22"/>
  <c r="J1379" i="22"/>
  <c r="I1379" i="22"/>
  <c r="H1379" i="22"/>
  <c r="A1379" i="22"/>
  <c r="J1378" i="22"/>
  <c r="I1378" i="22"/>
  <c r="H1378" i="22"/>
  <c r="A1378" i="22"/>
  <c r="J1377" i="22"/>
  <c r="I1377" i="22"/>
  <c r="H1377" i="22"/>
  <c r="A1377" i="22"/>
  <c r="J1376" i="22"/>
  <c r="I1376" i="22"/>
  <c r="H1376" i="22"/>
  <c r="A1376" i="22"/>
  <c r="J1375" i="22"/>
  <c r="I1375" i="22"/>
  <c r="H1375" i="22"/>
  <c r="A1375" i="22"/>
  <c r="J1374" i="22"/>
  <c r="I1374" i="22"/>
  <c r="H1374" i="22"/>
  <c r="A1374" i="22"/>
  <c r="J1373" i="22"/>
  <c r="I1373" i="22"/>
  <c r="H1373" i="22"/>
  <c r="A1373" i="22"/>
  <c r="J1372" i="22"/>
  <c r="I1372" i="22"/>
  <c r="H1372" i="22"/>
  <c r="A1372" i="22"/>
  <c r="J1371" i="22"/>
  <c r="I1371" i="22"/>
  <c r="H1371" i="22"/>
  <c r="A1371" i="22"/>
  <c r="J1370" i="22"/>
  <c r="I1370" i="22"/>
  <c r="H1370" i="22"/>
  <c r="A1370" i="22"/>
  <c r="J1369" i="22"/>
  <c r="I1369" i="22"/>
  <c r="H1369" i="22"/>
  <c r="A1369" i="22"/>
  <c r="J1368" i="22"/>
  <c r="I1368" i="22"/>
  <c r="H1368" i="22"/>
  <c r="A1368" i="22"/>
  <c r="J1367" i="22"/>
  <c r="I1367" i="22"/>
  <c r="H1367" i="22"/>
  <c r="A1367" i="22"/>
  <c r="J1366" i="22"/>
  <c r="I1366" i="22"/>
  <c r="H1366" i="22"/>
  <c r="A1366" i="22"/>
  <c r="J1365" i="22"/>
  <c r="I1365" i="22"/>
  <c r="H1365" i="22"/>
  <c r="A1365" i="22"/>
  <c r="J1364" i="22"/>
  <c r="I1364" i="22"/>
  <c r="H1364" i="22"/>
  <c r="A1364" i="22"/>
  <c r="J1363" i="22"/>
  <c r="I1363" i="22"/>
  <c r="H1363" i="22"/>
  <c r="A1363" i="22"/>
  <c r="J1362" i="22"/>
  <c r="I1362" i="22"/>
  <c r="H1362" i="22"/>
  <c r="A1362" i="22"/>
  <c r="J1361" i="22"/>
  <c r="I1361" i="22"/>
  <c r="H1361" i="22"/>
  <c r="A1361" i="22"/>
  <c r="J1360" i="22"/>
  <c r="I1360" i="22"/>
  <c r="H1360" i="22"/>
  <c r="A1360" i="22"/>
  <c r="J1359" i="22"/>
  <c r="I1359" i="22"/>
  <c r="H1359" i="22"/>
  <c r="A1359" i="22"/>
  <c r="J1358" i="22"/>
  <c r="I1358" i="22"/>
  <c r="H1358" i="22"/>
  <c r="A1358" i="22"/>
  <c r="J1357" i="22"/>
  <c r="I1357" i="22"/>
  <c r="H1357" i="22"/>
  <c r="A1357" i="22"/>
  <c r="J1356" i="22"/>
  <c r="I1356" i="22"/>
  <c r="H1356" i="22"/>
  <c r="A1356" i="22"/>
  <c r="J1355" i="22"/>
  <c r="I1355" i="22"/>
  <c r="H1355" i="22"/>
  <c r="A1355" i="22"/>
  <c r="J1354" i="22"/>
  <c r="I1354" i="22"/>
  <c r="H1354" i="22"/>
  <c r="A1354" i="22"/>
  <c r="J1353" i="22"/>
  <c r="I1353" i="22"/>
  <c r="H1353" i="22"/>
  <c r="A1353" i="22"/>
  <c r="J1352" i="22"/>
  <c r="I1352" i="22"/>
  <c r="H1352" i="22"/>
  <c r="A1352" i="22"/>
  <c r="J1351" i="22"/>
  <c r="I1351" i="22"/>
  <c r="H1351" i="22"/>
  <c r="A1351" i="22"/>
  <c r="J1350" i="22"/>
  <c r="I1350" i="22"/>
  <c r="H1350" i="22"/>
  <c r="A1350" i="22"/>
  <c r="J1349" i="22"/>
  <c r="I1349" i="22"/>
  <c r="H1349" i="22"/>
  <c r="A1349" i="22"/>
  <c r="J1348" i="22"/>
  <c r="I1348" i="22"/>
  <c r="H1348" i="22"/>
  <c r="A1348" i="22"/>
  <c r="J1347" i="22"/>
  <c r="I1347" i="22"/>
  <c r="H1347" i="22"/>
  <c r="A1347" i="22"/>
  <c r="J1346" i="22"/>
  <c r="I1346" i="22"/>
  <c r="H1346" i="22"/>
  <c r="A1346" i="22"/>
  <c r="J1345" i="22"/>
  <c r="I1345" i="22"/>
  <c r="H1345" i="22"/>
  <c r="A1345" i="22"/>
  <c r="J1344" i="22"/>
  <c r="I1344" i="22"/>
  <c r="H1344" i="22"/>
  <c r="A1344" i="22"/>
  <c r="J1343" i="22"/>
  <c r="I1343" i="22"/>
  <c r="H1343" i="22"/>
  <c r="A1343" i="22"/>
  <c r="J1342" i="22"/>
  <c r="I1342" i="22"/>
  <c r="H1342" i="22"/>
  <c r="A1342" i="22"/>
  <c r="J1341" i="22"/>
  <c r="I1341" i="22"/>
  <c r="H1341" i="22"/>
  <c r="A1341" i="22"/>
  <c r="J1340" i="22"/>
  <c r="I1340" i="22"/>
  <c r="H1340" i="22"/>
  <c r="A1340" i="22"/>
  <c r="J1339" i="22"/>
  <c r="I1339" i="22"/>
  <c r="H1339" i="22"/>
  <c r="A1339" i="22"/>
  <c r="J1338" i="22"/>
  <c r="I1338" i="22"/>
  <c r="H1338" i="22"/>
  <c r="A1338" i="22"/>
  <c r="J1337" i="22"/>
  <c r="I1337" i="22"/>
  <c r="H1337" i="22"/>
  <c r="A1337" i="22"/>
  <c r="J1336" i="22"/>
  <c r="I1336" i="22"/>
  <c r="H1336" i="22"/>
  <c r="A1336" i="22"/>
  <c r="J1335" i="22"/>
  <c r="I1335" i="22"/>
  <c r="H1335" i="22"/>
  <c r="A1335" i="22"/>
  <c r="J1334" i="22"/>
  <c r="I1334" i="22"/>
  <c r="H1334" i="22"/>
  <c r="A1334" i="22"/>
  <c r="J1333" i="22"/>
  <c r="I1333" i="22"/>
  <c r="H1333" i="22"/>
  <c r="A1333" i="22"/>
  <c r="J1332" i="22"/>
  <c r="I1332" i="22"/>
  <c r="H1332" i="22"/>
  <c r="A1332" i="22"/>
  <c r="J1331" i="22"/>
  <c r="I1331" i="22"/>
  <c r="H1331" i="22"/>
  <c r="A1331" i="22"/>
  <c r="J1330" i="22"/>
  <c r="I1330" i="22"/>
  <c r="H1330" i="22"/>
  <c r="A1330" i="22"/>
  <c r="J1329" i="22"/>
  <c r="I1329" i="22"/>
  <c r="H1329" i="22"/>
  <c r="A1329" i="22"/>
  <c r="J1328" i="22"/>
  <c r="I1328" i="22"/>
  <c r="H1328" i="22"/>
  <c r="A1328" i="22"/>
  <c r="J1327" i="22"/>
  <c r="I1327" i="22"/>
  <c r="H1327" i="22"/>
  <c r="A1327" i="22"/>
  <c r="J1326" i="22"/>
  <c r="I1326" i="22"/>
  <c r="H1326" i="22"/>
  <c r="A1326" i="22"/>
  <c r="J1325" i="22"/>
  <c r="I1325" i="22"/>
  <c r="H1325" i="22"/>
  <c r="A1325" i="22"/>
  <c r="J1324" i="22"/>
  <c r="I1324" i="22"/>
  <c r="H1324" i="22"/>
  <c r="A1324" i="22"/>
  <c r="J1323" i="22"/>
  <c r="I1323" i="22"/>
  <c r="H1323" i="22"/>
  <c r="A1323" i="22"/>
  <c r="J1322" i="22"/>
  <c r="I1322" i="22"/>
  <c r="H1322" i="22"/>
  <c r="A1322" i="22"/>
  <c r="J1321" i="22"/>
  <c r="I1321" i="22"/>
  <c r="H1321" i="22"/>
  <c r="A1321" i="22"/>
  <c r="J1320" i="22"/>
  <c r="I1320" i="22"/>
  <c r="H1320" i="22"/>
  <c r="A1320" i="22"/>
  <c r="J1319" i="22"/>
  <c r="I1319" i="22"/>
  <c r="H1319" i="22"/>
  <c r="A1319" i="22"/>
  <c r="J1318" i="22"/>
  <c r="I1318" i="22"/>
  <c r="H1318" i="22"/>
  <c r="A1318" i="22"/>
  <c r="J1317" i="22"/>
  <c r="I1317" i="22"/>
  <c r="H1317" i="22"/>
  <c r="A1317" i="22"/>
  <c r="J1316" i="22"/>
  <c r="I1316" i="22"/>
  <c r="H1316" i="22"/>
  <c r="A1316" i="22"/>
  <c r="J1315" i="22"/>
  <c r="I1315" i="22"/>
  <c r="H1315" i="22"/>
  <c r="A1315" i="22"/>
  <c r="J1314" i="22"/>
  <c r="I1314" i="22"/>
  <c r="H1314" i="22"/>
  <c r="A1314" i="22"/>
  <c r="J1313" i="22"/>
  <c r="I1313" i="22"/>
  <c r="H1313" i="22"/>
  <c r="A1313" i="22"/>
  <c r="J1312" i="22"/>
  <c r="I1312" i="22"/>
  <c r="H1312" i="22"/>
  <c r="A1312" i="22"/>
  <c r="J1311" i="22"/>
  <c r="I1311" i="22"/>
  <c r="H1311" i="22"/>
  <c r="A1311" i="22"/>
  <c r="J1310" i="22"/>
  <c r="I1310" i="22"/>
  <c r="H1310" i="22"/>
  <c r="A1310" i="22"/>
  <c r="J1309" i="22"/>
  <c r="I1309" i="22"/>
  <c r="H1309" i="22"/>
  <c r="A1309" i="22"/>
  <c r="J1308" i="22"/>
  <c r="I1308" i="22"/>
  <c r="H1308" i="22"/>
  <c r="A1308" i="22"/>
  <c r="J1307" i="22"/>
  <c r="I1307" i="22"/>
  <c r="H1307" i="22"/>
  <c r="A1307" i="22"/>
  <c r="J1306" i="22"/>
  <c r="I1306" i="22"/>
  <c r="H1306" i="22"/>
  <c r="A1306" i="22"/>
  <c r="J1305" i="22"/>
  <c r="I1305" i="22"/>
  <c r="H1305" i="22"/>
  <c r="A1305" i="22"/>
  <c r="J1304" i="22"/>
  <c r="I1304" i="22"/>
  <c r="H1304" i="22"/>
  <c r="A1304" i="22"/>
  <c r="J1303" i="22"/>
  <c r="I1303" i="22"/>
  <c r="H1303" i="22"/>
  <c r="A1303" i="22"/>
  <c r="J1302" i="22"/>
  <c r="I1302" i="22"/>
  <c r="H1302" i="22"/>
  <c r="A1302" i="22"/>
  <c r="J1301" i="22"/>
  <c r="I1301" i="22"/>
  <c r="H1301" i="22"/>
  <c r="A1301" i="22"/>
  <c r="J1300" i="22"/>
  <c r="I1300" i="22"/>
  <c r="H1300" i="22"/>
  <c r="A1300" i="22"/>
  <c r="J1299" i="22"/>
  <c r="I1299" i="22"/>
  <c r="H1299" i="22"/>
  <c r="A1299" i="22"/>
  <c r="J1298" i="22"/>
  <c r="I1298" i="22"/>
  <c r="H1298" i="22"/>
  <c r="A1298" i="22"/>
  <c r="J1297" i="22"/>
  <c r="I1297" i="22"/>
  <c r="H1297" i="22"/>
  <c r="A1297" i="22"/>
  <c r="J1296" i="22"/>
  <c r="I1296" i="22"/>
  <c r="H1296" i="22"/>
  <c r="A1296" i="22"/>
  <c r="J1295" i="22"/>
  <c r="I1295" i="22"/>
  <c r="H1295" i="22"/>
  <c r="A1295" i="22"/>
  <c r="J1294" i="22"/>
  <c r="I1294" i="22"/>
  <c r="H1294" i="22"/>
  <c r="A1294" i="22"/>
  <c r="J1293" i="22"/>
  <c r="I1293" i="22"/>
  <c r="H1293" i="22"/>
  <c r="A1293" i="22"/>
  <c r="J1292" i="22"/>
  <c r="I1292" i="22"/>
  <c r="H1292" i="22"/>
  <c r="A1292" i="22"/>
  <c r="J1291" i="22"/>
  <c r="I1291" i="22"/>
  <c r="H1291" i="22"/>
  <c r="A1291" i="22"/>
  <c r="J1290" i="22"/>
  <c r="I1290" i="22"/>
  <c r="H1290" i="22"/>
  <c r="A1290" i="22"/>
  <c r="J1289" i="22"/>
  <c r="I1289" i="22"/>
  <c r="H1289" i="22"/>
  <c r="A1289" i="22"/>
  <c r="J1288" i="22"/>
  <c r="I1288" i="22"/>
  <c r="H1288" i="22"/>
  <c r="A1288" i="22"/>
  <c r="J1287" i="22"/>
  <c r="I1287" i="22"/>
  <c r="H1287" i="22"/>
  <c r="A1287" i="22"/>
  <c r="J1286" i="22"/>
  <c r="I1286" i="22"/>
  <c r="H1286" i="22"/>
  <c r="A1286" i="22"/>
  <c r="J1285" i="22"/>
  <c r="I1285" i="22"/>
  <c r="H1285" i="22"/>
  <c r="A1285" i="22"/>
  <c r="J1284" i="22"/>
  <c r="I1284" i="22"/>
  <c r="H1284" i="22"/>
  <c r="A1284" i="22"/>
  <c r="J1283" i="22"/>
  <c r="I1283" i="22"/>
  <c r="H1283" i="22"/>
  <c r="A1283" i="22"/>
  <c r="J1282" i="22"/>
  <c r="I1282" i="22"/>
  <c r="H1282" i="22"/>
  <c r="A1282" i="22"/>
  <c r="J1281" i="22"/>
  <c r="I1281" i="22"/>
  <c r="H1281" i="22"/>
  <c r="A1281" i="22"/>
  <c r="J1280" i="22"/>
  <c r="I1280" i="22"/>
  <c r="H1280" i="22"/>
  <c r="A1280" i="22"/>
  <c r="J1279" i="22"/>
  <c r="I1279" i="22"/>
  <c r="H1279" i="22"/>
  <c r="A1279" i="22"/>
  <c r="J1278" i="22"/>
  <c r="I1278" i="22"/>
  <c r="H1278" i="22"/>
  <c r="A1278" i="22"/>
  <c r="J1277" i="22"/>
  <c r="I1277" i="22"/>
  <c r="H1277" i="22"/>
  <c r="A1277" i="22"/>
  <c r="J1276" i="22"/>
  <c r="I1276" i="22"/>
  <c r="H1276" i="22"/>
  <c r="A1276" i="22"/>
  <c r="J1275" i="22"/>
  <c r="I1275" i="22"/>
  <c r="H1275" i="22"/>
  <c r="A1275" i="22"/>
  <c r="J1274" i="22"/>
  <c r="I1274" i="22"/>
  <c r="H1274" i="22"/>
  <c r="A1274" i="22"/>
  <c r="J1273" i="22"/>
  <c r="I1273" i="22"/>
  <c r="H1273" i="22"/>
  <c r="A1273" i="22"/>
  <c r="J1272" i="22"/>
  <c r="I1272" i="22"/>
  <c r="H1272" i="22"/>
  <c r="A1272" i="22"/>
  <c r="J1271" i="22"/>
  <c r="I1271" i="22"/>
  <c r="H1271" i="22"/>
  <c r="A1271" i="22"/>
  <c r="J1270" i="22"/>
  <c r="I1270" i="22"/>
  <c r="H1270" i="22"/>
  <c r="A1270" i="22"/>
  <c r="J1269" i="22"/>
  <c r="I1269" i="22"/>
  <c r="H1269" i="22"/>
  <c r="A1269" i="22"/>
  <c r="J1268" i="22"/>
  <c r="I1268" i="22"/>
  <c r="H1268" i="22"/>
  <c r="A1268" i="22"/>
  <c r="J1267" i="22"/>
  <c r="I1267" i="22"/>
  <c r="H1267" i="22"/>
  <c r="A1267" i="22"/>
  <c r="J1266" i="22"/>
  <c r="I1266" i="22"/>
  <c r="H1266" i="22"/>
  <c r="A1266" i="22"/>
  <c r="J1265" i="22"/>
  <c r="I1265" i="22"/>
  <c r="H1265" i="22"/>
  <c r="A1265" i="22"/>
  <c r="J1264" i="22"/>
  <c r="I1264" i="22"/>
  <c r="H1264" i="22"/>
  <c r="A1264" i="22"/>
  <c r="J1263" i="22"/>
  <c r="I1263" i="22"/>
  <c r="H1263" i="22"/>
  <c r="A1263" i="22"/>
  <c r="J1262" i="22"/>
  <c r="I1262" i="22"/>
  <c r="H1262" i="22"/>
  <c r="A1262" i="22"/>
  <c r="J1261" i="22"/>
  <c r="I1261" i="22"/>
  <c r="H1261" i="22"/>
  <c r="A1261" i="22"/>
  <c r="J1260" i="22"/>
  <c r="I1260" i="22"/>
  <c r="H1260" i="22"/>
  <c r="A1260" i="22"/>
  <c r="J1259" i="22"/>
  <c r="I1259" i="22"/>
  <c r="H1259" i="22"/>
  <c r="A1259" i="22"/>
  <c r="J1258" i="22"/>
  <c r="I1258" i="22"/>
  <c r="H1258" i="22"/>
  <c r="A1258" i="22"/>
  <c r="J1257" i="22"/>
  <c r="I1257" i="22"/>
  <c r="H1257" i="22"/>
  <c r="A1257" i="22"/>
  <c r="J1256" i="22"/>
  <c r="I1256" i="22"/>
  <c r="H1256" i="22"/>
  <c r="A1256" i="22"/>
  <c r="J1255" i="22"/>
  <c r="I1255" i="22"/>
  <c r="H1255" i="22"/>
  <c r="A1255" i="22"/>
  <c r="J1254" i="22"/>
  <c r="I1254" i="22"/>
  <c r="H1254" i="22"/>
  <c r="A1254" i="22"/>
  <c r="J1253" i="22"/>
  <c r="I1253" i="22"/>
  <c r="H1253" i="22"/>
  <c r="A1253" i="22"/>
  <c r="J1252" i="22"/>
  <c r="I1252" i="22"/>
  <c r="H1252" i="22"/>
  <c r="A1252" i="22"/>
  <c r="J1251" i="22"/>
  <c r="I1251" i="22"/>
  <c r="H1251" i="22"/>
  <c r="A1251" i="22"/>
  <c r="J1250" i="22"/>
  <c r="I1250" i="22"/>
  <c r="H1250" i="22"/>
  <c r="A1250" i="22"/>
  <c r="J1249" i="22"/>
  <c r="I1249" i="22"/>
  <c r="H1249" i="22"/>
  <c r="A1249" i="22"/>
  <c r="J1248" i="22"/>
  <c r="I1248" i="22"/>
  <c r="H1248" i="22"/>
  <c r="A1248" i="22"/>
  <c r="J1247" i="22"/>
  <c r="I1247" i="22"/>
  <c r="H1247" i="22"/>
  <c r="A1247" i="22"/>
  <c r="J1246" i="22"/>
  <c r="I1246" i="22"/>
  <c r="H1246" i="22"/>
  <c r="A1246" i="22"/>
  <c r="J1245" i="22"/>
  <c r="I1245" i="22"/>
  <c r="H1245" i="22"/>
  <c r="A1245" i="22"/>
  <c r="J1244" i="22"/>
  <c r="I1244" i="22"/>
  <c r="H1244" i="22"/>
  <c r="A1244" i="22"/>
  <c r="J1243" i="22"/>
  <c r="I1243" i="22"/>
  <c r="H1243" i="22"/>
  <c r="A1243" i="22"/>
  <c r="J1242" i="22"/>
  <c r="I1242" i="22"/>
  <c r="H1242" i="22"/>
  <c r="A1242" i="22"/>
  <c r="J1241" i="22"/>
  <c r="I1241" i="22"/>
  <c r="H1241" i="22"/>
  <c r="A1241" i="22"/>
  <c r="J1240" i="22"/>
  <c r="I1240" i="22"/>
  <c r="H1240" i="22"/>
  <c r="A1240" i="22"/>
  <c r="J1239" i="22"/>
  <c r="I1239" i="22"/>
  <c r="H1239" i="22"/>
  <c r="A1239" i="22"/>
  <c r="J1238" i="22"/>
  <c r="I1238" i="22"/>
  <c r="H1238" i="22"/>
  <c r="A1238" i="22"/>
  <c r="J1237" i="22"/>
  <c r="I1237" i="22"/>
  <c r="H1237" i="22"/>
  <c r="A1237" i="22"/>
  <c r="J1236" i="22"/>
  <c r="I1236" i="22"/>
  <c r="H1236" i="22"/>
  <c r="A1236" i="22"/>
  <c r="J1235" i="22"/>
  <c r="I1235" i="22"/>
  <c r="H1235" i="22"/>
  <c r="A1235" i="22"/>
  <c r="J1234" i="22"/>
  <c r="I1234" i="22"/>
  <c r="H1234" i="22"/>
  <c r="A1234" i="22"/>
  <c r="J1233" i="22"/>
  <c r="I1233" i="22"/>
  <c r="H1233" i="22"/>
  <c r="A1233" i="22"/>
  <c r="J1232" i="22"/>
  <c r="I1232" i="22"/>
  <c r="H1232" i="22"/>
  <c r="A1232" i="22"/>
  <c r="J1231" i="22"/>
  <c r="I1231" i="22"/>
  <c r="H1231" i="22"/>
  <c r="A1231" i="22"/>
  <c r="J1230" i="22"/>
  <c r="I1230" i="22"/>
  <c r="H1230" i="22"/>
  <c r="A1230" i="22"/>
  <c r="J1229" i="22"/>
  <c r="I1229" i="22"/>
  <c r="H1229" i="22"/>
  <c r="A1229" i="22"/>
  <c r="J1228" i="22"/>
  <c r="I1228" i="22"/>
  <c r="H1228" i="22"/>
  <c r="A1228" i="22"/>
  <c r="J1227" i="22"/>
  <c r="I1227" i="22"/>
  <c r="H1227" i="22"/>
  <c r="A1227" i="22"/>
  <c r="J1226" i="22"/>
  <c r="I1226" i="22"/>
  <c r="H1226" i="22"/>
  <c r="A1226" i="22"/>
  <c r="J1225" i="22"/>
  <c r="I1225" i="22"/>
  <c r="H1225" i="22"/>
  <c r="A1225" i="22"/>
  <c r="J1224" i="22"/>
  <c r="I1224" i="22"/>
  <c r="H1224" i="22"/>
  <c r="A1224" i="22"/>
  <c r="J1223" i="22"/>
  <c r="I1223" i="22"/>
  <c r="H1223" i="22"/>
  <c r="A1223" i="22"/>
  <c r="J1222" i="22"/>
  <c r="I1222" i="22"/>
  <c r="H1222" i="22"/>
  <c r="A1222" i="22"/>
  <c r="J1221" i="22"/>
  <c r="I1221" i="22"/>
  <c r="H1221" i="22"/>
  <c r="A1221" i="22"/>
  <c r="J1220" i="22"/>
  <c r="I1220" i="22"/>
  <c r="H1220" i="22"/>
  <c r="A1220" i="22"/>
  <c r="J1219" i="22"/>
  <c r="I1219" i="22"/>
  <c r="H1219" i="22"/>
  <c r="A1219" i="22"/>
  <c r="J1218" i="22"/>
  <c r="I1218" i="22"/>
  <c r="H1218" i="22"/>
  <c r="A1218" i="22"/>
  <c r="J1217" i="22"/>
  <c r="I1217" i="22"/>
  <c r="H1217" i="22"/>
  <c r="A1217" i="22"/>
  <c r="J1216" i="22"/>
  <c r="I1216" i="22"/>
  <c r="H1216" i="22"/>
  <c r="A1216" i="22"/>
  <c r="J1215" i="22"/>
  <c r="I1215" i="22"/>
  <c r="H1215" i="22"/>
  <c r="A1215" i="22"/>
  <c r="J1214" i="22"/>
  <c r="I1214" i="22"/>
  <c r="H1214" i="22"/>
  <c r="A1214" i="22"/>
  <c r="J1213" i="22"/>
  <c r="I1213" i="22"/>
  <c r="H1213" i="22"/>
  <c r="A1213" i="22"/>
  <c r="J1212" i="22"/>
  <c r="I1212" i="22"/>
  <c r="H1212" i="22"/>
  <c r="A1212" i="22"/>
  <c r="J1211" i="22"/>
  <c r="I1211" i="22"/>
  <c r="H1211" i="22"/>
  <c r="A1211" i="22"/>
  <c r="J1210" i="22"/>
  <c r="I1210" i="22"/>
  <c r="H1210" i="22"/>
  <c r="A1210" i="22"/>
  <c r="J1209" i="22"/>
  <c r="I1209" i="22"/>
  <c r="H1209" i="22"/>
  <c r="A1209" i="22"/>
  <c r="J1208" i="22"/>
  <c r="I1208" i="22"/>
  <c r="H1208" i="22"/>
  <c r="A1208" i="22"/>
  <c r="J1207" i="22"/>
  <c r="I1207" i="22"/>
  <c r="H1207" i="22"/>
  <c r="A1207" i="22"/>
  <c r="J1206" i="22"/>
  <c r="I1206" i="22"/>
  <c r="H1206" i="22"/>
  <c r="A1206" i="22"/>
  <c r="J1205" i="22"/>
  <c r="I1205" i="22"/>
  <c r="H1205" i="22"/>
  <c r="A1205" i="22"/>
  <c r="J1204" i="22"/>
  <c r="I1204" i="22"/>
  <c r="H1204" i="22"/>
  <c r="A1204" i="22"/>
  <c r="J1203" i="22"/>
  <c r="I1203" i="22"/>
  <c r="H1203" i="22"/>
  <c r="A1203" i="22"/>
  <c r="J1202" i="22"/>
  <c r="I1202" i="22"/>
  <c r="H1202" i="22"/>
  <c r="A1202" i="22"/>
  <c r="J1201" i="22"/>
  <c r="I1201" i="22"/>
  <c r="H1201" i="22"/>
  <c r="A1201" i="22"/>
  <c r="J1200" i="22"/>
  <c r="I1200" i="22"/>
  <c r="H1200" i="22"/>
  <c r="A1200" i="22"/>
  <c r="J1199" i="22"/>
  <c r="I1199" i="22"/>
  <c r="H1199" i="22"/>
  <c r="A1199" i="22"/>
  <c r="J1198" i="22"/>
  <c r="I1198" i="22"/>
  <c r="H1198" i="22"/>
  <c r="A1198" i="22"/>
  <c r="J1197" i="22"/>
  <c r="I1197" i="22"/>
  <c r="H1197" i="22"/>
  <c r="A1197" i="22"/>
  <c r="J1196" i="22"/>
  <c r="I1196" i="22"/>
  <c r="H1196" i="22"/>
  <c r="A1196" i="22"/>
  <c r="J1195" i="22"/>
  <c r="I1195" i="22"/>
  <c r="H1195" i="22"/>
  <c r="A1195" i="22"/>
  <c r="J1194" i="22"/>
  <c r="I1194" i="22"/>
  <c r="H1194" i="22"/>
  <c r="A1194" i="22"/>
  <c r="J1193" i="22"/>
  <c r="I1193" i="22"/>
  <c r="H1193" i="22"/>
  <c r="A1193" i="22"/>
  <c r="J1192" i="22"/>
  <c r="I1192" i="22"/>
  <c r="H1192" i="22"/>
  <c r="A1192" i="22"/>
  <c r="J1191" i="22"/>
  <c r="I1191" i="22"/>
  <c r="H1191" i="22"/>
  <c r="A1191" i="22"/>
  <c r="J1190" i="22"/>
  <c r="I1190" i="22"/>
  <c r="H1190" i="22"/>
  <c r="A1190" i="22"/>
  <c r="J1189" i="22"/>
  <c r="I1189" i="22"/>
  <c r="H1189" i="22"/>
  <c r="A1189" i="22"/>
  <c r="J1188" i="22"/>
  <c r="I1188" i="22"/>
  <c r="H1188" i="22"/>
  <c r="A1188" i="22"/>
  <c r="J1187" i="22"/>
  <c r="I1187" i="22"/>
  <c r="H1187" i="22"/>
  <c r="A1187" i="22"/>
  <c r="J1186" i="22"/>
  <c r="I1186" i="22"/>
  <c r="H1186" i="22"/>
  <c r="A1186" i="22"/>
  <c r="J1185" i="22"/>
  <c r="I1185" i="22"/>
  <c r="H1185" i="22"/>
  <c r="A1185" i="22"/>
  <c r="J1184" i="22"/>
  <c r="I1184" i="22"/>
  <c r="H1184" i="22"/>
  <c r="A1184" i="22"/>
  <c r="J1183" i="22"/>
  <c r="I1183" i="22"/>
  <c r="H1183" i="22"/>
  <c r="A1183" i="22"/>
  <c r="J1182" i="22"/>
  <c r="I1182" i="22"/>
  <c r="H1182" i="22"/>
  <c r="A1182" i="22"/>
  <c r="J1181" i="22"/>
  <c r="I1181" i="22"/>
  <c r="H1181" i="22"/>
  <c r="A1181" i="22"/>
  <c r="J1180" i="22"/>
  <c r="I1180" i="22"/>
  <c r="H1180" i="22"/>
  <c r="A1180" i="22"/>
  <c r="J1179" i="22"/>
  <c r="I1179" i="22"/>
  <c r="H1179" i="22"/>
  <c r="A1179" i="22"/>
  <c r="J1178" i="22"/>
  <c r="I1178" i="22"/>
  <c r="H1178" i="22"/>
  <c r="A1178" i="22"/>
  <c r="J1177" i="22"/>
  <c r="I1177" i="22"/>
  <c r="H1177" i="22"/>
  <c r="A1177" i="22"/>
  <c r="J1176" i="22"/>
  <c r="I1176" i="22"/>
  <c r="H1176" i="22"/>
  <c r="A1176" i="22"/>
  <c r="J1175" i="22"/>
  <c r="I1175" i="22"/>
  <c r="H1175" i="22"/>
  <c r="A1175" i="22"/>
  <c r="J1174" i="22"/>
  <c r="I1174" i="22"/>
  <c r="H1174" i="22"/>
  <c r="A1174" i="22"/>
  <c r="J1173" i="22"/>
  <c r="I1173" i="22"/>
  <c r="H1173" i="22"/>
  <c r="A1173" i="22"/>
  <c r="J1172" i="22"/>
  <c r="I1172" i="22"/>
  <c r="H1172" i="22"/>
  <c r="A1172" i="22"/>
  <c r="J1171" i="22"/>
  <c r="I1171" i="22"/>
  <c r="H1171" i="22"/>
  <c r="A1171" i="22"/>
  <c r="J1170" i="22"/>
  <c r="I1170" i="22"/>
  <c r="H1170" i="22"/>
  <c r="A1170" i="22"/>
  <c r="J1169" i="22"/>
  <c r="I1169" i="22"/>
  <c r="H1169" i="22"/>
  <c r="A1169" i="22"/>
  <c r="J1168" i="22"/>
  <c r="I1168" i="22"/>
  <c r="H1168" i="22"/>
  <c r="A1168" i="22"/>
  <c r="J1167" i="22"/>
  <c r="I1167" i="22"/>
  <c r="H1167" i="22"/>
  <c r="A1167" i="22"/>
  <c r="J1166" i="22"/>
  <c r="I1166" i="22"/>
  <c r="H1166" i="22"/>
  <c r="A1166" i="22"/>
  <c r="J1165" i="22"/>
  <c r="I1165" i="22"/>
  <c r="H1165" i="22"/>
  <c r="A1165" i="22"/>
  <c r="J1164" i="22"/>
  <c r="I1164" i="22"/>
  <c r="H1164" i="22"/>
  <c r="A1164" i="22"/>
  <c r="J1163" i="22"/>
  <c r="I1163" i="22"/>
  <c r="H1163" i="22"/>
  <c r="A1163" i="22"/>
  <c r="J1162" i="22"/>
  <c r="I1162" i="22"/>
  <c r="H1162" i="22"/>
  <c r="A1162" i="22"/>
  <c r="J1161" i="22"/>
  <c r="I1161" i="22"/>
  <c r="H1161" i="22"/>
  <c r="A1161" i="22"/>
  <c r="J1160" i="22"/>
  <c r="I1160" i="22"/>
  <c r="H1160" i="22"/>
  <c r="A1160" i="22"/>
  <c r="J1159" i="22"/>
  <c r="I1159" i="22"/>
  <c r="H1159" i="22"/>
  <c r="A1159" i="22"/>
  <c r="J1158" i="22"/>
  <c r="I1158" i="22"/>
  <c r="H1158" i="22"/>
  <c r="A1158" i="22"/>
  <c r="J1157" i="22"/>
  <c r="I1157" i="22"/>
  <c r="H1157" i="22"/>
  <c r="A1157" i="22"/>
  <c r="J1156" i="22"/>
  <c r="I1156" i="22"/>
  <c r="H1156" i="22"/>
  <c r="A1156" i="22"/>
  <c r="J1155" i="22"/>
  <c r="I1155" i="22"/>
  <c r="H1155" i="22"/>
  <c r="A1155" i="22"/>
  <c r="J1154" i="22"/>
  <c r="I1154" i="22"/>
  <c r="H1154" i="22"/>
  <c r="A1154" i="22"/>
  <c r="J1153" i="22"/>
  <c r="I1153" i="22"/>
  <c r="H1153" i="22"/>
  <c r="A1153" i="22"/>
  <c r="J1152" i="22"/>
  <c r="I1152" i="22"/>
  <c r="H1152" i="22"/>
  <c r="A1152" i="22"/>
  <c r="J1151" i="22"/>
  <c r="I1151" i="22"/>
  <c r="H1151" i="22"/>
  <c r="A1151" i="22"/>
  <c r="J1150" i="22"/>
  <c r="I1150" i="22"/>
  <c r="H1150" i="22"/>
  <c r="A1150" i="22"/>
  <c r="J1149" i="22"/>
  <c r="I1149" i="22"/>
  <c r="H1149" i="22"/>
  <c r="A1149" i="22"/>
  <c r="J1148" i="22"/>
  <c r="I1148" i="22"/>
  <c r="H1148" i="22"/>
  <c r="A1148" i="22"/>
  <c r="J1147" i="22"/>
  <c r="I1147" i="22"/>
  <c r="H1147" i="22"/>
  <c r="A1147" i="22"/>
  <c r="J1146" i="22"/>
  <c r="I1146" i="22"/>
  <c r="H1146" i="22"/>
  <c r="A1146" i="22"/>
  <c r="J1145" i="22"/>
  <c r="I1145" i="22"/>
  <c r="H1145" i="22"/>
  <c r="A1145" i="22"/>
  <c r="J1144" i="22"/>
  <c r="I1144" i="22"/>
  <c r="H1144" i="22"/>
  <c r="A1144" i="22"/>
  <c r="J1143" i="22"/>
  <c r="I1143" i="22"/>
  <c r="H1143" i="22"/>
  <c r="A1143" i="22"/>
  <c r="J1142" i="22"/>
  <c r="I1142" i="22"/>
  <c r="H1142" i="22"/>
  <c r="A1142" i="22"/>
  <c r="J1141" i="22"/>
  <c r="I1141" i="22"/>
  <c r="H1141" i="22"/>
  <c r="A1141" i="22"/>
  <c r="J1140" i="22"/>
  <c r="I1140" i="22"/>
  <c r="H1140" i="22"/>
  <c r="A1140" i="22"/>
  <c r="J1139" i="22"/>
  <c r="I1139" i="22"/>
  <c r="H1139" i="22"/>
  <c r="A1139" i="22"/>
  <c r="J1138" i="22"/>
  <c r="I1138" i="22"/>
  <c r="H1138" i="22"/>
  <c r="A1138" i="22"/>
  <c r="J1137" i="22"/>
  <c r="I1137" i="22"/>
  <c r="H1137" i="22"/>
  <c r="A1137" i="22"/>
  <c r="J1136" i="22"/>
  <c r="I1136" i="22"/>
  <c r="H1136" i="22"/>
  <c r="A1136" i="22"/>
  <c r="J1135" i="22"/>
  <c r="I1135" i="22"/>
  <c r="H1135" i="22"/>
  <c r="A1135" i="22"/>
  <c r="J1134" i="22"/>
  <c r="I1134" i="22"/>
  <c r="H1134" i="22"/>
  <c r="A1134" i="22"/>
  <c r="J1133" i="22"/>
  <c r="I1133" i="22"/>
  <c r="H1133" i="22"/>
  <c r="A1133" i="22"/>
  <c r="J1132" i="22"/>
  <c r="I1132" i="22"/>
  <c r="H1132" i="22"/>
  <c r="A1132" i="22"/>
  <c r="J1131" i="22"/>
  <c r="I1131" i="22"/>
  <c r="H1131" i="22"/>
  <c r="A1131" i="22"/>
  <c r="J1130" i="22"/>
  <c r="I1130" i="22"/>
  <c r="H1130" i="22"/>
  <c r="A1130" i="22"/>
  <c r="J1129" i="22"/>
  <c r="I1129" i="22"/>
  <c r="H1129" i="22"/>
  <c r="A1129" i="22"/>
  <c r="J1128" i="22"/>
  <c r="I1128" i="22"/>
  <c r="H1128" i="22"/>
  <c r="A1128" i="22"/>
  <c r="J1127" i="22"/>
  <c r="I1127" i="22"/>
  <c r="H1127" i="22"/>
  <c r="A1127" i="22"/>
  <c r="J1126" i="22"/>
  <c r="I1126" i="22"/>
  <c r="H1126" i="22"/>
  <c r="A1126" i="22"/>
  <c r="J1125" i="22"/>
  <c r="I1125" i="22"/>
  <c r="H1125" i="22"/>
  <c r="A1125" i="22"/>
  <c r="J1124" i="22"/>
  <c r="I1124" i="22"/>
  <c r="H1124" i="22"/>
  <c r="A1124" i="22"/>
  <c r="J1123" i="22"/>
  <c r="I1123" i="22"/>
  <c r="H1123" i="22"/>
  <c r="A1123" i="22"/>
  <c r="J1122" i="22"/>
  <c r="I1122" i="22"/>
  <c r="H1122" i="22"/>
  <c r="A1122" i="22"/>
  <c r="J1121" i="22"/>
  <c r="I1121" i="22"/>
  <c r="H1121" i="22"/>
  <c r="A1121" i="22"/>
  <c r="J1120" i="22"/>
  <c r="I1120" i="22"/>
  <c r="H1120" i="22"/>
  <c r="A1120" i="22"/>
  <c r="J1119" i="22"/>
  <c r="I1119" i="22"/>
  <c r="H1119" i="22"/>
  <c r="A1119" i="22"/>
  <c r="J1118" i="22"/>
  <c r="I1118" i="22"/>
  <c r="H1118" i="22"/>
  <c r="A1118" i="22"/>
  <c r="J1117" i="22"/>
  <c r="I1117" i="22"/>
  <c r="H1117" i="22"/>
  <c r="A1117" i="22"/>
  <c r="J1116" i="22"/>
  <c r="I1116" i="22"/>
  <c r="H1116" i="22"/>
  <c r="A1116" i="22"/>
  <c r="J1115" i="22"/>
  <c r="I1115" i="22"/>
  <c r="H1115" i="22"/>
  <c r="A1115" i="22"/>
  <c r="J1114" i="22"/>
  <c r="I1114" i="22"/>
  <c r="H1114" i="22"/>
  <c r="A1114" i="22"/>
  <c r="J1113" i="22"/>
  <c r="I1113" i="22"/>
  <c r="H1113" i="22"/>
  <c r="A1113" i="22"/>
  <c r="J1112" i="22"/>
  <c r="I1112" i="22"/>
  <c r="H1112" i="22"/>
  <c r="A1112" i="22"/>
  <c r="J1111" i="22"/>
  <c r="I1111" i="22"/>
  <c r="H1111" i="22"/>
  <c r="A1111" i="22"/>
  <c r="J1110" i="22"/>
  <c r="I1110" i="22"/>
  <c r="H1110" i="22"/>
  <c r="A1110" i="22"/>
  <c r="J1109" i="22"/>
  <c r="I1109" i="22"/>
  <c r="H1109" i="22"/>
  <c r="A1109" i="22"/>
  <c r="J1108" i="22"/>
  <c r="I1108" i="22"/>
  <c r="H1108" i="22"/>
  <c r="A1108" i="22"/>
  <c r="J1107" i="22"/>
  <c r="I1107" i="22"/>
  <c r="H1107" i="22"/>
  <c r="A1107" i="22"/>
  <c r="J1106" i="22"/>
  <c r="I1106" i="22"/>
  <c r="H1106" i="22"/>
  <c r="A1106" i="22"/>
  <c r="J1105" i="22"/>
  <c r="I1105" i="22"/>
  <c r="H1105" i="22"/>
  <c r="A1105" i="22"/>
  <c r="J1104" i="22"/>
  <c r="I1104" i="22"/>
  <c r="H1104" i="22"/>
  <c r="A1104" i="22"/>
  <c r="J1103" i="22"/>
  <c r="I1103" i="22"/>
  <c r="H1103" i="22"/>
  <c r="A1103" i="22"/>
  <c r="J1102" i="22"/>
  <c r="I1102" i="22"/>
  <c r="H1102" i="22"/>
  <c r="A1102" i="22"/>
  <c r="J1101" i="22"/>
  <c r="I1101" i="22"/>
  <c r="H1101" i="22"/>
  <c r="A1101" i="22"/>
  <c r="J1100" i="22"/>
  <c r="I1100" i="22"/>
  <c r="H1100" i="22"/>
  <c r="A1100" i="22"/>
  <c r="J1099" i="22"/>
  <c r="I1099" i="22"/>
  <c r="H1099" i="22"/>
  <c r="A1099" i="22"/>
  <c r="J1098" i="22"/>
  <c r="I1098" i="22"/>
  <c r="H1098" i="22"/>
  <c r="A1098" i="22"/>
  <c r="J1097" i="22"/>
  <c r="I1097" i="22"/>
  <c r="H1097" i="22"/>
  <c r="A1097" i="22"/>
  <c r="J1096" i="22"/>
  <c r="I1096" i="22"/>
  <c r="H1096" i="22"/>
  <c r="A1096" i="22"/>
  <c r="J1095" i="22"/>
  <c r="I1095" i="22"/>
  <c r="H1095" i="22"/>
  <c r="A1095" i="22"/>
  <c r="J1094" i="22"/>
  <c r="I1094" i="22"/>
  <c r="H1094" i="22"/>
  <c r="A1094" i="22"/>
  <c r="J1093" i="22"/>
  <c r="I1093" i="22"/>
  <c r="H1093" i="22"/>
  <c r="A1093" i="22"/>
  <c r="J1092" i="22"/>
  <c r="I1092" i="22"/>
  <c r="H1092" i="22"/>
  <c r="A1092" i="22"/>
  <c r="J1091" i="22"/>
  <c r="I1091" i="22"/>
  <c r="H1091" i="22"/>
  <c r="A1091" i="22"/>
  <c r="J1090" i="22"/>
  <c r="I1090" i="22"/>
  <c r="H1090" i="22"/>
  <c r="A1090" i="22"/>
  <c r="J1089" i="22"/>
  <c r="I1089" i="22"/>
  <c r="H1089" i="22"/>
  <c r="A1089" i="22"/>
  <c r="J1088" i="22"/>
  <c r="I1088" i="22"/>
  <c r="H1088" i="22"/>
  <c r="A1088" i="22"/>
  <c r="J1087" i="22"/>
  <c r="I1087" i="22"/>
  <c r="H1087" i="22"/>
  <c r="A1087" i="22"/>
  <c r="J1086" i="22"/>
  <c r="I1086" i="22"/>
  <c r="H1086" i="22"/>
  <c r="A1086" i="22"/>
  <c r="J1085" i="22"/>
  <c r="I1085" i="22"/>
  <c r="H1085" i="22"/>
  <c r="A1085" i="22"/>
  <c r="J1084" i="22"/>
  <c r="I1084" i="22"/>
  <c r="H1084" i="22"/>
  <c r="A1084" i="22"/>
  <c r="J1083" i="22"/>
  <c r="I1083" i="22"/>
  <c r="H1083" i="22"/>
  <c r="A1083" i="22"/>
  <c r="J1082" i="22"/>
  <c r="I1082" i="22"/>
  <c r="H1082" i="22"/>
  <c r="A1082" i="22"/>
  <c r="J1081" i="22"/>
  <c r="I1081" i="22"/>
  <c r="H1081" i="22"/>
  <c r="A1081" i="22"/>
  <c r="J1080" i="22"/>
  <c r="I1080" i="22"/>
  <c r="H1080" i="22"/>
  <c r="A1080" i="22"/>
  <c r="J1079" i="22"/>
  <c r="I1079" i="22"/>
  <c r="H1079" i="22"/>
  <c r="A1079" i="22"/>
  <c r="J1078" i="22"/>
  <c r="I1078" i="22"/>
  <c r="H1078" i="22"/>
  <c r="A1078" i="22"/>
  <c r="J1077" i="22"/>
  <c r="I1077" i="22"/>
  <c r="H1077" i="22"/>
  <c r="A1077" i="22"/>
  <c r="J1076" i="22"/>
  <c r="I1076" i="22"/>
  <c r="H1076" i="22"/>
  <c r="A1076" i="22"/>
  <c r="J1075" i="22"/>
  <c r="I1075" i="22"/>
  <c r="H1075" i="22"/>
  <c r="A1075" i="22"/>
  <c r="J1074" i="22"/>
  <c r="I1074" i="22"/>
  <c r="H1074" i="22"/>
  <c r="A1074" i="22"/>
  <c r="J1073" i="22"/>
  <c r="I1073" i="22"/>
  <c r="H1073" i="22"/>
  <c r="A1073" i="22"/>
  <c r="J1072" i="22"/>
  <c r="I1072" i="22"/>
  <c r="H1072" i="22"/>
  <c r="A1072" i="22"/>
  <c r="J1071" i="22"/>
  <c r="I1071" i="22"/>
  <c r="H1071" i="22"/>
  <c r="A1071" i="22"/>
  <c r="J1070" i="22"/>
  <c r="I1070" i="22"/>
  <c r="H1070" i="22"/>
  <c r="A1070" i="22"/>
  <c r="J1069" i="22"/>
  <c r="I1069" i="22"/>
  <c r="H1069" i="22"/>
  <c r="A1069" i="22"/>
  <c r="J1068" i="22"/>
  <c r="I1068" i="22"/>
  <c r="H1068" i="22"/>
  <c r="A1068" i="22"/>
  <c r="J1067" i="22"/>
  <c r="I1067" i="22"/>
  <c r="H1067" i="22"/>
  <c r="A1067" i="22"/>
  <c r="J1066" i="22"/>
  <c r="I1066" i="22"/>
  <c r="H1066" i="22"/>
  <c r="A1066" i="22"/>
  <c r="J1065" i="22"/>
  <c r="I1065" i="22"/>
  <c r="H1065" i="22"/>
  <c r="A1065" i="22"/>
  <c r="J1064" i="22"/>
  <c r="I1064" i="22"/>
  <c r="H1064" i="22"/>
  <c r="A1064" i="22"/>
  <c r="J1063" i="22"/>
  <c r="I1063" i="22"/>
  <c r="H1063" i="22"/>
  <c r="A1063" i="22"/>
  <c r="J1062" i="22"/>
  <c r="I1062" i="22"/>
  <c r="H1062" i="22"/>
  <c r="A1062" i="22"/>
  <c r="J1061" i="22"/>
  <c r="I1061" i="22"/>
  <c r="H1061" i="22"/>
  <c r="A1061" i="22"/>
  <c r="J1060" i="22"/>
  <c r="I1060" i="22"/>
  <c r="H1060" i="22"/>
  <c r="A1060" i="22"/>
  <c r="J1059" i="22"/>
  <c r="I1059" i="22"/>
  <c r="H1059" i="22"/>
  <c r="A1059" i="22"/>
  <c r="J1058" i="22"/>
  <c r="I1058" i="22"/>
  <c r="H1058" i="22"/>
  <c r="A1058" i="22"/>
  <c r="J1057" i="22"/>
  <c r="I1057" i="22"/>
  <c r="H1057" i="22"/>
  <c r="A1057" i="22"/>
  <c r="J1056" i="22"/>
  <c r="I1056" i="22"/>
  <c r="H1056" i="22"/>
  <c r="A1056" i="22"/>
  <c r="J1055" i="22"/>
  <c r="I1055" i="22"/>
  <c r="H1055" i="22"/>
  <c r="A1055" i="22"/>
  <c r="J1054" i="22"/>
  <c r="I1054" i="22"/>
  <c r="H1054" i="22"/>
  <c r="A1054" i="22"/>
  <c r="J1053" i="22"/>
  <c r="I1053" i="22"/>
  <c r="H1053" i="22"/>
  <c r="A1053" i="22"/>
  <c r="J1052" i="22"/>
  <c r="I1052" i="22"/>
  <c r="H1052" i="22"/>
  <c r="A1052" i="22"/>
  <c r="J1051" i="22"/>
  <c r="I1051" i="22"/>
  <c r="H1051" i="22"/>
  <c r="A1051" i="22"/>
  <c r="J1050" i="22"/>
  <c r="I1050" i="22"/>
  <c r="H1050" i="22"/>
  <c r="A1050" i="22"/>
  <c r="J1049" i="22"/>
  <c r="I1049" i="22"/>
  <c r="H1049" i="22"/>
  <c r="A1049" i="22"/>
  <c r="J1048" i="22"/>
  <c r="I1048" i="22"/>
  <c r="H1048" i="22"/>
  <c r="A1048" i="22"/>
  <c r="J1047" i="22"/>
  <c r="I1047" i="22"/>
  <c r="H1047" i="22"/>
  <c r="A1047" i="22"/>
  <c r="J1046" i="22"/>
  <c r="I1046" i="22"/>
  <c r="H1046" i="22"/>
  <c r="A1046" i="22"/>
  <c r="J1045" i="22"/>
  <c r="I1045" i="22"/>
  <c r="H1045" i="22"/>
  <c r="A1045" i="22"/>
  <c r="J1044" i="22"/>
  <c r="I1044" i="22"/>
  <c r="H1044" i="22"/>
  <c r="A1044" i="22"/>
  <c r="J1043" i="22"/>
  <c r="I1043" i="22"/>
  <c r="H1043" i="22"/>
  <c r="A1043" i="22"/>
  <c r="J1042" i="22"/>
  <c r="I1042" i="22"/>
  <c r="H1042" i="22"/>
  <c r="A1042" i="22"/>
  <c r="J1041" i="22"/>
  <c r="I1041" i="22"/>
  <c r="H1041" i="22"/>
  <c r="A1041" i="22"/>
  <c r="J1040" i="22"/>
  <c r="I1040" i="22"/>
  <c r="H1040" i="22"/>
  <c r="A1040" i="22"/>
  <c r="J1039" i="22"/>
  <c r="I1039" i="22"/>
  <c r="H1039" i="22"/>
  <c r="A1039" i="22"/>
  <c r="J1038" i="22"/>
  <c r="I1038" i="22"/>
  <c r="H1038" i="22"/>
  <c r="A1038" i="22"/>
  <c r="J1037" i="22"/>
  <c r="I1037" i="22"/>
  <c r="H1037" i="22"/>
  <c r="A1037" i="22"/>
  <c r="J1036" i="22"/>
  <c r="I1036" i="22"/>
  <c r="H1036" i="22"/>
  <c r="A1036" i="22"/>
  <c r="J1035" i="22"/>
  <c r="I1035" i="22"/>
  <c r="H1035" i="22"/>
  <c r="A1035" i="22"/>
  <c r="J1034" i="22"/>
  <c r="I1034" i="22"/>
  <c r="H1034" i="22"/>
  <c r="A1034" i="22"/>
  <c r="J1033" i="22"/>
  <c r="I1033" i="22"/>
  <c r="H1033" i="22"/>
  <c r="A1033" i="22"/>
  <c r="J1032" i="22"/>
  <c r="I1032" i="22"/>
  <c r="H1032" i="22"/>
  <c r="A1032" i="22"/>
  <c r="J1031" i="22"/>
  <c r="I1031" i="22"/>
  <c r="H1031" i="22"/>
  <c r="A1031" i="22"/>
  <c r="J1030" i="22"/>
  <c r="I1030" i="22"/>
  <c r="H1030" i="22"/>
  <c r="A1030" i="22"/>
  <c r="J1029" i="22"/>
  <c r="I1029" i="22"/>
  <c r="H1029" i="22"/>
  <c r="A1029" i="22"/>
  <c r="J1028" i="22"/>
  <c r="I1028" i="22"/>
  <c r="H1028" i="22"/>
  <c r="A1028" i="22"/>
  <c r="J1027" i="22"/>
  <c r="I1027" i="22"/>
  <c r="H1027" i="22"/>
  <c r="A1027" i="22"/>
  <c r="J1026" i="22"/>
  <c r="I1026" i="22"/>
  <c r="H1026" i="22"/>
  <c r="A1026" i="22"/>
  <c r="J1025" i="22"/>
  <c r="I1025" i="22"/>
  <c r="H1025" i="22"/>
  <c r="A1025" i="22"/>
  <c r="J1024" i="22"/>
  <c r="I1024" i="22"/>
  <c r="H1024" i="22"/>
  <c r="A1024" i="22"/>
  <c r="J1023" i="22"/>
  <c r="I1023" i="22"/>
  <c r="H1023" i="22"/>
  <c r="A1023" i="22"/>
  <c r="J1022" i="22"/>
  <c r="I1022" i="22"/>
  <c r="H1022" i="22"/>
  <c r="A1022" i="22"/>
  <c r="J1021" i="22"/>
  <c r="I1021" i="22"/>
  <c r="H1021" i="22"/>
  <c r="A1021" i="22"/>
  <c r="J1020" i="22"/>
  <c r="I1020" i="22"/>
  <c r="H1020" i="22"/>
  <c r="A1020" i="22"/>
  <c r="J1019" i="22"/>
  <c r="I1019" i="22"/>
  <c r="H1019" i="22"/>
  <c r="A1019" i="22"/>
  <c r="J1018" i="22"/>
  <c r="I1018" i="22"/>
  <c r="H1018" i="22"/>
  <c r="A1018" i="22"/>
  <c r="J1017" i="22"/>
  <c r="I1017" i="22"/>
  <c r="H1017" i="22"/>
  <c r="A1017" i="22"/>
  <c r="J1016" i="22"/>
  <c r="I1016" i="22"/>
  <c r="H1016" i="22"/>
  <c r="A1016" i="22"/>
  <c r="J1015" i="22"/>
  <c r="I1015" i="22"/>
  <c r="H1015" i="22"/>
  <c r="A1015" i="22"/>
  <c r="J1014" i="22"/>
  <c r="I1014" i="22"/>
  <c r="H1014" i="22"/>
  <c r="A1014" i="22"/>
  <c r="J1013" i="22"/>
  <c r="I1013" i="22"/>
  <c r="H1013" i="22"/>
  <c r="A1013" i="22"/>
  <c r="J1012" i="22"/>
  <c r="I1012" i="22"/>
  <c r="H1012" i="22"/>
  <c r="A1012" i="22"/>
  <c r="J1011" i="22"/>
  <c r="I1011" i="22"/>
  <c r="H1011" i="22"/>
  <c r="A1011" i="22"/>
  <c r="J1010" i="22"/>
  <c r="I1010" i="22"/>
  <c r="H1010" i="22"/>
  <c r="A1010" i="22"/>
  <c r="J1009" i="22"/>
  <c r="I1009" i="22"/>
  <c r="H1009" i="22"/>
  <c r="A1009" i="22"/>
  <c r="J1008" i="22"/>
  <c r="I1008" i="22"/>
  <c r="H1008" i="22"/>
  <c r="A1008" i="22"/>
  <c r="J1007" i="22"/>
  <c r="I1007" i="22"/>
  <c r="H1007" i="22"/>
  <c r="A1007" i="22"/>
  <c r="J1006" i="22"/>
  <c r="I1006" i="22"/>
  <c r="H1006" i="22"/>
  <c r="A1006" i="22"/>
  <c r="J1005" i="22"/>
  <c r="I1005" i="22"/>
  <c r="H1005" i="22"/>
  <c r="A1005" i="22"/>
  <c r="J1004" i="22"/>
  <c r="I1004" i="22"/>
  <c r="H1004" i="22"/>
  <c r="A1004" i="22"/>
  <c r="J1003" i="22"/>
  <c r="I1003" i="22"/>
  <c r="H1003" i="22"/>
  <c r="A1003" i="22"/>
  <c r="J1002" i="22"/>
  <c r="I1002" i="22"/>
  <c r="H1002" i="22"/>
  <c r="A1002" i="22"/>
  <c r="J1001" i="22"/>
  <c r="I1001" i="22"/>
  <c r="H1001" i="22"/>
  <c r="A1001" i="22"/>
  <c r="J1000" i="22"/>
  <c r="I1000" i="22"/>
  <c r="H1000" i="22"/>
  <c r="A1000" i="22"/>
  <c r="J999" i="22"/>
  <c r="I999" i="22"/>
  <c r="H999" i="22"/>
  <c r="A999" i="22"/>
  <c r="J998" i="22"/>
  <c r="I998" i="22"/>
  <c r="H998" i="22"/>
  <c r="A998" i="22"/>
  <c r="J997" i="22"/>
  <c r="I997" i="22"/>
  <c r="H997" i="22"/>
  <c r="A997" i="22"/>
  <c r="J996" i="22"/>
  <c r="I996" i="22"/>
  <c r="H996" i="22"/>
  <c r="A996" i="22"/>
  <c r="J995" i="22"/>
  <c r="I995" i="22"/>
  <c r="H995" i="22"/>
  <c r="A995" i="22"/>
  <c r="J994" i="22"/>
  <c r="I994" i="22"/>
  <c r="H994" i="22"/>
  <c r="A994" i="22"/>
  <c r="J993" i="22"/>
  <c r="I993" i="22"/>
  <c r="H993" i="22"/>
  <c r="A993" i="22"/>
  <c r="J992" i="22"/>
  <c r="I992" i="22"/>
  <c r="H992" i="22"/>
  <c r="A992" i="22"/>
  <c r="J991" i="22"/>
  <c r="I991" i="22"/>
  <c r="H991" i="22"/>
  <c r="A991" i="22"/>
  <c r="J990" i="22"/>
  <c r="I990" i="22"/>
  <c r="H990" i="22"/>
  <c r="A990" i="22"/>
  <c r="J989" i="22"/>
  <c r="I989" i="22"/>
  <c r="H989" i="22"/>
  <c r="A989" i="22"/>
  <c r="J988" i="22"/>
  <c r="I988" i="22"/>
  <c r="H988" i="22"/>
  <c r="A988" i="22"/>
  <c r="J987" i="22"/>
  <c r="I987" i="22"/>
  <c r="H987" i="22"/>
  <c r="A987" i="22"/>
  <c r="J986" i="22"/>
  <c r="I986" i="22"/>
  <c r="H986" i="22"/>
  <c r="A986" i="22"/>
  <c r="J985" i="22"/>
  <c r="I985" i="22"/>
  <c r="H985" i="22"/>
  <c r="A985" i="22"/>
  <c r="J984" i="22"/>
  <c r="I984" i="22"/>
  <c r="H984" i="22"/>
  <c r="A984" i="22"/>
  <c r="J983" i="22"/>
  <c r="I983" i="22"/>
  <c r="H983" i="22"/>
  <c r="A983" i="22"/>
  <c r="J982" i="22"/>
  <c r="I982" i="22"/>
  <c r="H982" i="22"/>
  <c r="A982" i="22"/>
  <c r="J981" i="22"/>
  <c r="I981" i="22"/>
  <c r="H981" i="22"/>
  <c r="A981" i="22"/>
  <c r="J980" i="22"/>
  <c r="I980" i="22"/>
  <c r="H980" i="22"/>
  <c r="A980" i="22"/>
  <c r="J979" i="22"/>
  <c r="I979" i="22"/>
  <c r="H979" i="22"/>
  <c r="A979" i="22"/>
  <c r="J978" i="22"/>
  <c r="I978" i="22"/>
  <c r="H978" i="22"/>
  <c r="A978" i="22"/>
  <c r="J977" i="22"/>
  <c r="I977" i="22"/>
  <c r="H977" i="22"/>
  <c r="A977" i="22"/>
  <c r="J976" i="22"/>
  <c r="I976" i="22"/>
  <c r="H976" i="22"/>
  <c r="A976" i="22"/>
  <c r="J975" i="22"/>
  <c r="I975" i="22"/>
  <c r="H975" i="22"/>
  <c r="A975" i="22"/>
  <c r="J974" i="22"/>
  <c r="I974" i="22"/>
  <c r="H974" i="22"/>
  <c r="A974" i="22"/>
  <c r="J973" i="22"/>
  <c r="I973" i="22"/>
  <c r="H973" i="22"/>
  <c r="A973" i="22"/>
  <c r="J972" i="22"/>
  <c r="I972" i="22"/>
  <c r="H972" i="22"/>
  <c r="A972" i="22"/>
  <c r="J971" i="22"/>
  <c r="I971" i="22"/>
  <c r="H971" i="22"/>
  <c r="A971" i="22"/>
  <c r="J970" i="22"/>
  <c r="I970" i="22"/>
  <c r="H970" i="22"/>
  <c r="A970" i="22"/>
  <c r="J969" i="22"/>
  <c r="I969" i="22"/>
  <c r="H969" i="22"/>
  <c r="A969" i="22"/>
  <c r="J968" i="22"/>
  <c r="I968" i="22"/>
  <c r="H968" i="22"/>
  <c r="A968" i="22"/>
  <c r="J967" i="22"/>
  <c r="I967" i="22"/>
  <c r="H967" i="22"/>
  <c r="A967" i="22"/>
  <c r="J966" i="22"/>
  <c r="I966" i="22"/>
  <c r="H966" i="22"/>
  <c r="A966" i="22"/>
  <c r="J965" i="22"/>
  <c r="I965" i="22"/>
  <c r="H965" i="22"/>
  <c r="A965" i="22"/>
  <c r="J964" i="22"/>
  <c r="I964" i="22"/>
  <c r="H964" i="22"/>
  <c r="A964" i="22"/>
  <c r="J963" i="22"/>
  <c r="I963" i="22"/>
  <c r="H963" i="22"/>
  <c r="A963" i="22"/>
  <c r="J962" i="22"/>
  <c r="I962" i="22"/>
  <c r="H962" i="22"/>
  <c r="A962" i="22"/>
  <c r="J961" i="22"/>
  <c r="I961" i="22"/>
  <c r="H961" i="22"/>
  <c r="A961" i="22"/>
  <c r="J960" i="22"/>
  <c r="I960" i="22"/>
  <c r="H960" i="22"/>
  <c r="A960" i="22"/>
  <c r="J959" i="22"/>
  <c r="I959" i="22"/>
  <c r="H959" i="22"/>
  <c r="A959" i="22"/>
  <c r="J958" i="22"/>
  <c r="I958" i="22"/>
  <c r="H958" i="22"/>
  <c r="A958" i="22"/>
  <c r="J957" i="22"/>
  <c r="I957" i="22"/>
  <c r="H957" i="22"/>
  <c r="A957" i="22"/>
  <c r="J956" i="22"/>
  <c r="I956" i="22"/>
  <c r="H956" i="22"/>
  <c r="A956" i="22"/>
  <c r="J955" i="22"/>
  <c r="I955" i="22"/>
  <c r="H955" i="22"/>
  <c r="A955" i="22"/>
  <c r="J954" i="22"/>
  <c r="I954" i="22"/>
  <c r="H954" i="22"/>
  <c r="A954" i="22"/>
  <c r="J953" i="22"/>
  <c r="I953" i="22"/>
  <c r="H953" i="22"/>
  <c r="A953" i="22"/>
  <c r="J952" i="22"/>
  <c r="I952" i="22"/>
  <c r="H952" i="22"/>
  <c r="A952" i="22"/>
  <c r="J951" i="22"/>
  <c r="I951" i="22"/>
  <c r="H951" i="22"/>
  <c r="A951" i="22"/>
  <c r="J950" i="22"/>
  <c r="I950" i="22"/>
  <c r="H950" i="22"/>
  <c r="A950" i="22"/>
  <c r="J949" i="22"/>
  <c r="I949" i="22"/>
  <c r="H949" i="22"/>
  <c r="A949" i="22"/>
  <c r="J948" i="22"/>
  <c r="I948" i="22"/>
  <c r="H948" i="22"/>
  <c r="A948" i="22"/>
  <c r="J947" i="22"/>
  <c r="I947" i="22"/>
  <c r="H947" i="22"/>
  <c r="A947" i="22"/>
  <c r="J946" i="22"/>
  <c r="I946" i="22"/>
  <c r="H946" i="22"/>
  <c r="A946" i="22"/>
  <c r="J945" i="22"/>
  <c r="I945" i="22"/>
  <c r="H945" i="22"/>
  <c r="A945" i="22"/>
  <c r="J944" i="22"/>
  <c r="I944" i="22"/>
  <c r="H944" i="22"/>
  <c r="A944" i="22"/>
  <c r="J943" i="22"/>
  <c r="I943" i="22"/>
  <c r="H943" i="22"/>
  <c r="A943" i="22"/>
  <c r="J942" i="22"/>
  <c r="I942" i="22"/>
  <c r="H942" i="22"/>
  <c r="A942" i="22"/>
  <c r="J941" i="22"/>
  <c r="I941" i="22"/>
  <c r="H941" i="22"/>
  <c r="A941" i="22"/>
  <c r="J940" i="22"/>
  <c r="I940" i="22"/>
  <c r="H940" i="22"/>
  <c r="A940" i="22"/>
  <c r="J939" i="22"/>
  <c r="I939" i="22"/>
  <c r="H939" i="22"/>
  <c r="A939" i="22"/>
  <c r="J938" i="22"/>
  <c r="I938" i="22"/>
  <c r="H938" i="22"/>
  <c r="A938" i="22"/>
  <c r="J937" i="22"/>
  <c r="I937" i="22"/>
  <c r="H937" i="22"/>
  <c r="A937" i="22"/>
  <c r="J936" i="22"/>
  <c r="I936" i="22"/>
  <c r="H936" i="22"/>
  <c r="A936" i="22"/>
  <c r="J935" i="22"/>
  <c r="I935" i="22"/>
  <c r="H935" i="22"/>
  <c r="A935" i="22"/>
  <c r="J934" i="22"/>
  <c r="I934" i="22"/>
  <c r="H934" i="22"/>
  <c r="A934" i="22"/>
  <c r="J933" i="22"/>
  <c r="I933" i="22"/>
  <c r="H933" i="22"/>
  <c r="A933" i="22"/>
  <c r="J932" i="22"/>
  <c r="I932" i="22"/>
  <c r="H932" i="22"/>
  <c r="A932" i="22"/>
  <c r="J931" i="22"/>
  <c r="I931" i="22"/>
  <c r="H931" i="22"/>
  <c r="A931" i="22"/>
  <c r="J930" i="22"/>
  <c r="I930" i="22"/>
  <c r="H930" i="22"/>
  <c r="A930" i="22"/>
  <c r="J929" i="22"/>
  <c r="I929" i="22"/>
  <c r="H929" i="22"/>
  <c r="A929" i="22"/>
  <c r="J928" i="22"/>
  <c r="I928" i="22"/>
  <c r="H928" i="22"/>
  <c r="A928" i="22"/>
  <c r="J927" i="22"/>
  <c r="I927" i="22"/>
  <c r="H927" i="22"/>
  <c r="A927" i="22"/>
  <c r="J926" i="22"/>
  <c r="I926" i="22"/>
  <c r="H926" i="22"/>
  <c r="A926" i="22"/>
  <c r="J925" i="22"/>
  <c r="I925" i="22"/>
  <c r="H925" i="22"/>
  <c r="A925" i="22"/>
  <c r="J924" i="22"/>
  <c r="I924" i="22"/>
  <c r="H924" i="22"/>
  <c r="A924" i="22"/>
  <c r="J923" i="22"/>
  <c r="I923" i="22"/>
  <c r="H923" i="22"/>
  <c r="A923" i="22"/>
  <c r="J922" i="22"/>
  <c r="I922" i="22"/>
  <c r="H922" i="22"/>
  <c r="A922" i="22"/>
  <c r="J921" i="22"/>
  <c r="I921" i="22"/>
  <c r="H921" i="22"/>
  <c r="A921" i="22"/>
  <c r="J920" i="22"/>
  <c r="I920" i="22"/>
  <c r="H920" i="22"/>
  <c r="A920" i="22"/>
  <c r="J919" i="22"/>
  <c r="I919" i="22"/>
  <c r="H919" i="22"/>
  <c r="A919" i="22"/>
  <c r="J918" i="22"/>
  <c r="I918" i="22"/>
  <c r="H918" i="22"/>
  <c r="A918" i="22"/>
  <c r="J917" i="22"/>
  <c r="I917" i="22"/>
  <c r="H917" i="22"/>
  <c r="A917" i="22"/>
  <c r="J916" i="22"/>
  <c r="I916" i="22"/>
  <c r="H916" i="22"/>
  <c r="A916" i="22"/>
  <c r="J915" i="22"/>
  <c r="I915" i="22"/>
  <c r="H915" i="22"/>
  <c r="A915" i="22"/>
  <c r="J914" i="22"/>
  <c r="I914" i="22"/>
  <c r="H914" i="22"/>
  <c r="A914" i="22"/>
  <c r="J913" i="22"/>
  <c r="I913" i="22"/>
  <c r="H913" i="22"/>
  <c r="A913" i="22"/>
  <c r="J912" i="22"/>
  <c r="I912" i="22"/>
  <c r="H912" i="22"/>
  <c r="A912" i="22"/>
  <c r="J911" i="22"/>
  <c r="I911" i="22"/>
  <c r="H911" i="22"/>
  <c r="A911" i="22"/>
  <c r="J910" i="22"/>
  <c r="I910" i="22"/>
  <c r="H910" i="22"/>
  <c r="A910" i="22"/>
  <c r="J909" i="22"/>
  <c r="I909" i="22"/>
  <c r="H909" i="22"/>
  <c r="A909" i="22"/>
  <c r="J908" i="22"/>
  <c r="I908" i="22"/>
  <c r="H908" i="22"/>
  <c r="A908" i="22"/>
  <c r="J907" i="22"/>
  <c r="I907" i="22"/>
  <c r="H907" i="22"/>
  <c r="A907" i="22"/>
  <c r="J906" i="22"/>
  <c r="I906" i="22"/>
  <c r="H906" i="22"/>
  <c r="A906" i="22"/>
  <c r="J905" i="22"/>
  <c r="I905" i="22"/>
  <c r="H905" i="22"/>
  <c r="A905" i="22"/>
  <c r="J904" i="22"/>
  <c r="I904" i="22"/>
  <c r="H904" i="22"/>
  <c r="A904" i="22"/>
  <c r="J903" i="22"/>
  <c r="I903" i="22"/>
  <c r="H903" i="22"/>
  <c r="A903" i="22"/>
  <c r="J902" i="22"/>
  <c r="I902" i="22"/>
  <c r="H902" i="22"/>
  <c r="A902" i="22"/>
  <c r="J901" i="22"/>
  <c r="I901" i="22"/>
  <c r="H901" i="22"/>
  <c r="A901" i="22"/>
  <c r="J900" i="22"/>
  <c r="I900" i="22"/>
  <c r="H900" i="22"/>
  <c r="A900" i="22"/>
  <c r="J899" i="22"/>
  <c r="I899" i="22"/>
  <c r="H899" i="22"/>
  <c r="A899" i="22"/>
  <c r="J898" i="22"/>
  <c r="I898" i="22"/>
  <c r="H898" i="22"/>
  <c r="A898" i="22"/>
  <c r="J897" i="22"/>
  <c r="I897" i="22"/>
  <c r="H897" i="22"/>
  <c r="A897" i="22"/>
  <c r="J896" i="22"/>
  <c r="I896" i="22"/>
  <c r="H896" i="22"/>
  <c r="A896" i="22"/>
  <c r="J895" i="22"/>
  <c r="I895" i="22"/>
  <c r="H895" i="22"/>
  <c r="A895" i="22"/>
  <c r="J894" i="22"/>
  <c r="I894" i="22"/>
  <c r="H894" i="22"/>
  <c r="A894" i="22"/>
  <c r="J893" i="22"/>
  <c r="I893" i="22"/>
  <c r="H893" i="22"/>
  <c r="A893" i="22"/>
  <c r="J892" i="22"/>
  <c r="I892" i="22"/>
  <c r="H892" i="22"/>
  <c r="A892" i="22"/>
  <c r="J891" i="22"/>
  <c r="I891" i="22"/>
  <c r="H891" i="22"/>
  <c r="A891" i="22"/>
  <c r="J890" i="22"/>
  <c r="I890" i="22"/>
  <c r="H890" i="22"/>
  <c r="A890" i="22"/>
  <c r="J889" i="22"/>
  <c r="I889" i="22"/>
  <c r="H889" i="22"/>
  <c r="A889" i="22"/>
  <c r="J888" i="22"/>
  <c r="I888" i="22"/>
  <c r="H888" i="22"/>
  <c r="A888" i="22"/>
  <c r="J887" i="22"/>
  <c r="I887" i="22"/>
  <c r="H887" i="22"/>
  <c r="A887" i="22"/>
  <c r="J886" i="22"/>
  <c r="I886" i="22"/>
  <c r="H886" i="22"/>
  <c r="A886" i="22"/>
  <c r="J885" i="22"/>
  <c r="I885" i="22"/>
  <c r="H885" i="22"/>
  <c r="A885" i="22"/>
  <c r="J884" i="22"/>
  <c r="I884" i="22"/>
  <c r="H884" i="22"/>
  <c r="A884" i="22"/>
  <c r="J883" i="22"/>
  <c r="I883" i="22"/>
  <c r="H883" i="22"/>
  <c r="A883" i="22"/>
  <c r="J882" i="22"/>
  <c r="I882" i="22"/>
  <c r="H882" i="22"/>
  <c r="A882" i="22"/>
  <c r="J881" i="22"/>
  <c r="I881" i="22"/>
  <c r="H881" i="22"/>
  <c r="A881" i="22"/>
  <c r="J880" i="22"/>
  <c r="I880" i="22"/>
  <c r="H880" i="22"/>
  <c r="A880" i="22"/>
  <c r="J879" i="22"/>
  <c r="I879" i="22"/>
  <c r="H879" i="22"/>
  <c r="A879" i="22"/>
  <c r="J878" i="22"/>
  <c r="I878" i="22"/>
  <c r="H878" i="22"/>
  <c r="A878" i="22"/>
  <c r="J877" i="22"/>
  <c r="I877" i="22"/>
  <c r="H877" i="22"/>
  <c r="A877" i="22"/>
  <c r="J876" i="22"/>
  <c r="I876" i="22"/>
  <c r="H876" i="22"/>
  <c r="A876" i="22"/>
  <c r="J875" i="22"/>
  <c r="I875" i="22"/>
  <c r="H875" i="22"/>
  <c r="A875" i="22"/>
  <c r="J874" i="22"/>
  <c r="I874" i="22"/>
  <c r="H874" i="22"/>
  <c r="A874" i="22"/>
  <c r="J873" i="22"/>
  <c r="I873" i="22"/>
  <c r="H873" i="22"/>
  <c r="A873" i="22"/>
  <c r="J872" i="22"/>
  <c r="I872" i="22"/>
  <c r="H872" i="22"/>
  <c r="A872" i="22"/>
  <c r="J871" i="22"/>
  <c r="I871" i="22"/>
  <c r="H871" i="22"/>
  <c r="A871" i="22"/>
  <c r="J870" i="22"/>
  <c r="I870" i="22"/>
  <c r="H870" i="22"/>
  <c r="A870" i="22"/>
  <c r="J869" i="22"/>
  <c r="I869" i="22"/>
  <c r="H869" i="22"/>
  <c r="A869" i="22"/>
  <c r="J868" i="22"/>
  <c r="I868" i="22"/>
  <c r="H868" i="22"/>
  <c r="A868" i="22"/>
  <c r="J867" i="22"/>
  <c r="I867" i="22"/>
  <c r="H867" i="22"/>
  <c r="A867" i="22"/>
  <c r="J866" i="22"/>
  <c r="I866" i="22"/>
  <c r="H866" i="22"/>
  <c r="A866" i="22"/>
  <c r="J865" i="22"/>
  <c r="I865" i="22"/>
  <c r="H865" i="22"/>
  <c r="A865" i="22"/>
  <c r="J864" i="22"/>
  <c r="I864" i="22"/>
  <c r="H864" i="22"/>
  <c r="A864" i="22"/>
  <c r="J863" i="22"/>
  <c r="I863" i="22"/>
  <c r="H863" i="22"/>
  <c r="A863" i="22"/>
  <c r="J862" i="22"/>
  <c r="I862" i="22"/>
  <c r="H862" i="22"/>
  <c r="A862" i="22"/>
  <c r="J861" i="22"/>
  <c r="I861" i="22"/>
  <c r="H861" i="22"/>
  <c r="A861" i="22"/>
  <c r="J860" i="22"/>
  <c r="I860" i="22"/>
  <c r="H860" i="22"/>
  <c r="A860" i="22"/>
  <c r="J859" i="22"/>
  <c r="I859" i="22"/>
  <c r="H859" i="22"/>
  <c r="A859" i="22"/>
  <c r="J858" i="22"/>
  <c r="I858" i="22"/>
  <c r="H858" i="22"/>
  <c r="A858" i="22"/>
  <c r="J857" i="22"/>
  <c r="I857" i="22"/>
  <c r="H857" i="22"/>
  <c r="A857" i="22"/>
  <c r="J856" i="22"/>
  <c r="I856" i="22"/>
  <c r="H856" i="22"/>
  <c r="A856" i="22"/>
  <c r="J855" i="22"/>
  <c r="I855" i="22"/>
  <c r="H855" i="22"/>
  <c r="A855" i="22"/>
  <c r="J854" i="22"/>
  <c r="I854" i="22"/>
  <c r="H854" i="22"/>
  <c r="A854" i="22"/>
  <c r="J853" i="22"/>
  <c r="I853" i="22"/>
  <c r="H853" i="22"/>
  <c r="A853" i="22"/>
  <c r="J852" i="22"/>
  <c r="I852" i="22"/>
  <c r="H852" i="22"/>
  <c r="A852" i="22"/>
  <c r="J851" i="22"/>
  <c r="I851" i="22"/>
  <c r="H851" i="22"/>
  <c r="A851" i="22"/>
  <c r="J850" i="22"/>
  <c r="I850" i="22"/>
  <c r="H850" i="22"/>
  <c r="A850" i="22"/>
  <c r="J849" i="22"/>
  <c r="I849" i="22"/>
  <c r="H849" i="22"/>
  <c r="A849" i="22"/>
  <c r="J848" i="22"/>
  <c r="I848" i="22"/>
  <c r="H848" i="22"/>
  <c r="A848" i="22"/>
  <c r="J847" i="22"/>
  <c r="I847" i="22"/>
  <c r="H847" i="22"/>
  <c r="A847" i="22"/>
  <c r="J846" i="22"/>
  <c r="I846" i="22"/>
  <c r="H846" i="22"/>
  <c r="A846" i="22"/>
  <c r="J845" i="22"/>
  <c r="I845" i="22"/>
  <c r="H845" i="22"/>
  <c r="A845" i="22"/>
  <c r="J844" i="22"/>
  <c r="I844" i="22"/>
  <c r="H844" i="22"/>
  <c r="A844" i="22"/>
  <c r="J843" i="22"/>
  <c r="I843" i="22"/>
  <c r="H843" i="22"/>
  <c r="A843" i="22"/>
  <c r="J842" i="22"/>
  <c r="I842" i="22"/>
  <c r="H842" i="22"/>
  <c r="A842" i="22"/>
  <c r="J841" i="22"/>
  <c r="I841" i="22"/>
  <c r="H841" i="22"/>
  <c r="A841" i="22"/>
  <c r="J840" i="22"/>
  <c r="I840" i="22"/>
  <c r="H840" i="22"/>
  <c r="A840" i="22"/>
  <c r="J839" i="22"/>
  <c r="I839" i="22"/>
  <c r="H839" i="22"/>
  <c r="A839" i="22"/>
  <c r="J838" i="22"/>
  <c r="I838" i="22"/>
  <c r="H838" i="22"/>
  <c r="A838" i="22"/>
  <c r="J837" i="22"/>
  <c r="I837" i="22"/>
  <c r="H837" i="22"/>
  <c r="A837" i="22"/>
  <c r="J836" i="22"/>
  <c r="I836" i="22"/>
  <c r="H836" i="22"/>
  <c r="A836" i="22"/>
  <c r="J835" i="22"/>
  <c r="I835" i="22"/>
  <c r="H835" i="22"/>
  <c r="A835" i="22"/>
  <c r="J834" i="22"/>
  <c r="I834" i="22"/>
  <c r="H834" i="22"/>
  <c r="A834" i="22"/>
  <c r="J833" i="22"/>
  <c r="I833" i="22"/>
  <c r="H833" i="22"/>
  <c r="A833" i="22"/>
  <c r="J832" i="22"/>
  <c r="I832" i="22"/>
  <c r="H832" i="22"/>
  <c r="A832" i="22"/>
  <c r="J831" i="22"/>
  <c r="I831" i="22"/>
  <c r="H831" i="22"/>
  <c r="A831" i="22"/>
  <c r="J830" i="22"/>
  <c r="I830" i="22"/>
  <c r="H830" i="22"/>
  <c r="A830" i="22"/>
  <c r="J829" i="22"/>
  <c r="I829" i="22"/>
  <c r="H829" i="22"/>
  <c r="A829" i="22"/>
  <c r="J828" i="22"/>
  <c r="I828" i="22"/>
  <c r="H828" i="22"/>
  <c r="A828" i="22"/>
  <c r="J827" i="22"/>
  <c r="I827" i="22"/>
  <c r="H827" i="22"/>
  <c r="A827" i="22"/>
  <c r="J826" i="22"/>
  <c r="I826" i="22"/>
  <c r="H826" i="22"/>
  <c r="A826" i="22"/>
  <c r="J825" i="22"/>
  <c r="I825" i="22"/>
  <c r="H825" i="22"/>
  <c r="A825" i="22"/>
  <c r="J824" i="22"/>
  <c r="I824" i="22"/>
  <c r="H824" i="22"/>
  <c r="A824" i="22"/>
  <c r="J823" i="22"/>
  <c r="I823" i="22"/>
  <c r="H823" i="22"/>
  <c r="A823" i="22"/>
  <c r="J822" i="22"/>
  <c r="I822" i="22"/>
  <c r="H822" i="22"/>
  <c r="A822" i="22"/>
  <c r="J821" i="22"/>
  <c r="I821" i="22"/>
  <c r="H821" i="22"/>
  <c r="A821" i="22"/>
  <c r="J820" i="22"/>
  <c r="I820" i="22"/>
  <c r="H820" i="22"/>
  <c r="A820" i="22"/>
  <c r="J819" i="22"/>
  <c r="I819" i="22"/>
  <c r="H819" i="22"/>
  <c r="A819" i="22"/>
  <c r="J818" i="22"/>
  <c r="I818" i="22"/>
  <c r="H818" i="22"/>
  <c r="A818" i="22"/>
  <c r="J817" i="22"/>
  <c r="I817" i="22"/>
  <c r="H817" i="22"/>
  <c r="A817" i="22"/>
  <c r="J816" i="22"/>
  <c r="I816" i="22"/>
  <c r="H816" i="22"/>
  <c r="A816" i="22"/>
  <c r="J815" i="22"/>
  <c r="I815" i="22"/>
  <c r="H815" i="22"/>
  <c r="A815" i="22"/>
  <c r="J814" i="22"/>
  <c r="I814" i="22"/>
  <c r="H814" i="22"/>
  <c r="A814" i="22"/>
  <c r="J813" i="22"/>
  <c r="I813" i="22"/>
  <c r="H813" i="22"/>
  <c r="A813" i="22"/>
  <c r="J812" i="22"/>
  <c r="I812" i="22"/>
  <c r="H812" i="22"/>
  <c r="A812" i="22"/>
  <c r="J811" i="22"/>
  <c r="I811" i="22"/>
  <c r="H811" i="22"/>
  <c r="A811" i="22"/>
  <c r="J810" i="22"/>
  <c r="I810" i="22"/>
  <c r="H810" i="22"/>
  <c r="A810" i="22"/>
  <c r="J809" i="22"/>
  <c r="I809" i="22"/>
  <c r="H809" i="22"/>
  <c r="A809" i="22"/>
  <c r="J808" i="22"/>
  <c r="I808" i="22"/>
  <c r="H808" i="22"/>
  <c r="A808" i="22"/>
  <c r="J807" i="22"/>
  <c r="I807" i="22"/>
  <c r="H807" i="22"/>
  <c r="A807" i="22"/>
  <c r="J806" i="22"/>
  <c r="I806" i="22"/>
  <c r="H806" i="22"/>
  <c r="A806" i="22"/>
  <c r="J805" i="22"/>
  <c r="I805" i="22"/>
  <c r="H805" i="22"/>
  <c r="A805" i="22"/>
  <c r="J804" i="22"/>
  <c r="I804" i="22"/>
  <c r="H804" i="22"/>
  <c r="A804" i="22"/>
  <c r="J803" i="22"/>
  <c r="I803" i="22"/>
  <c r="H803" i="22"/>
  <c r="A803" i="22"/>
  <c r="J802" i="22"/>
  <c r="I802" i="22"/>
  <c r="H802" i="22"/>
  <c r="A802" i="22"/>
  <c r="J801" i="22"/>
  <c r="I801" i="22"/>
  <c r="H801" i="22"/>
  <c r="A801" i="22"/>
  <c r="J800" i="22"/>
  <c r="I800" i="22"/>
  <c r="H800" i="22"/>
  <c r="A800" i="22"/>
  <c r="J799" i="22"/>
  <c r="I799" i="22"/>
  <c r="H799" i="22"/>
  <c r="A799" i="22"/>
  <c r="J798" i="22"/>
  <c r="I798" i="22"/>
  <c r="H798" i="22"/>
  <c r="A798" i="22"/>
  <c r="J797" i="22"/>
  <c r="I797" i="22"/>
  <c r="H797" i="22"/>
  <c r="A797" i="22"/>
  <c r="J796" i="22"/>
  <c r="I796" i="22"/>
  <c r="H796" i="22"/>
  <c r="A796" i="22"/>
  <c r="J795" i="22"/>
  <c r="I795" i="22"/>
  <c r="H795" i="22"/>
  <c r="A795" i="22"/>
  <c r="J794" i="22"/>
  <c r="I794" i="22"/>
  <c r="H794" i="22"/>
  <c r="A794" i="22"/>
  <c r="J793" i="22"/>
  <c r="I793" i="22"/>
  <c r="H793" i="22"/>
  <c r="A793" i="22"/>
  <c r="J792" i="22"/>
  <c r="I792" i="22"/>
  <c r="H792" i="22"/>
  <c r="A792" i="22"/>
  <c r="J791" i="22"/>
  <c r="I791" i="22"/>
  <c r="H791" i="22"/>
  <c r="A791" i="22"/>
  <c r="J790" i="22"/>
  <c r="I790" i="22"/>
  <c r="H790" i="22"/>
  <c r="A790" i="22"/>
  <c r="J789" i="22"/>
  <c r="I789" i="22"/>
  <c r="H789" i="22"/>
  <c r="A789" i="22"/>
  <c r="J788" i="22"/>
  <c r="I788" i="22"/>
  <c r="H788" i="22"/>
  <c r="A788" i="22"/>
  <c r="J787" i="22"/>
  <c r="I787" i="22"/>
  <c r="H787" i="22"/>
  <c r="A787" i="22"/>
  <c r="J786" i="22"/>
  <c r="I786" i="22"/>
  <c r="H786" i="22"/>
  <c r="A786" i="22"/>
  <c r="J785" i="22"/>
  <c r="I785" i="22"/>
  <c r="H785" i="22"/>
  <c r="A785" i="22"/>
  <c r="J784" i="22"/>
  <c r="I784" i="22"/>
  <c r="H784" i="22"/>
  <c r="A784" i="22"/>
  <c r="J783" i="22"/>
  <c r="I783" i="22"/>
  <c r="H783" i="22"/>
  <c r="A783" i="22"/>
  <c r="J782" i="22"/>
  <c r="I782" i="22"/>
  <c r="H782" i="22"/>
  <c r="A782" i="22"/>
  <c r="J781" i="22"/>
  <c r="I781" i="22"/>
  <c r="H781" i="22"/>
  <c r="A781" i="22"/>
  <c r="J780" i="22"/>
  <c r="I780" i="22"/>
  <c r="H780" i="22"/>
  <c r="A780" i="22"/>
  <c r="J779" i="22"/>
  <c r="I779" i="22"/>
  <c r="H779" i="22"/>
  <c r="A779" i="22"/>
  <c r="J778" i="22"/>
  <c r="I778" i="22"/>
  <c r="H778" i="22"/>
  <c r="A778" i="22"/>
  <c r="J777" i="22"/>
  <c r="I777" i="22"/>
  <c r="H777" i="22"/>
  <c r="A777" i="22"/>
  <c r="J776" i="22"/>
  <c r="I776" i="22"/>
  <c r="H776" i="22"/>
  <c r="A776" i="22"/>
  <c r="J775" i="22"/>
  <c r="I775" i="22"/>
  <c r="H775" i="22"/>
  <c r="A775" i="22"/>
  <c r="J774" i="22"/>
  <c r="I774" i="22"/>
  <c r="H774" i="22"/>
  <c r="A774" i="22"/>
  <c r="J773" i="22"/>
  <c r="I773" i="22"/>
  <c r="H773" i="22"/>
  <c r="A773" i="22"/>
  <c r="J772" i="22"/>
  <c r="I772" i="22"/>
  <c r="H772" i="22"/>
  <c r="A772" i="22"/>
  <c r="J771" i="22"/>
  <c r="I771" i="22"/>
  <c r="H771" i="22"/>
  <c r="A771" i="22"/>
  <c r="J770" i="22"/>
  <c r="I770" i="22"/>
  <c r="H770" i="22"/>
  <c r="A770" i="22"/>
  <c r="J769" i="22"/>
  <c r="I769" i="22"/>
  <c r="H769" i="22"/>
  <c r="A769" i="22"/>
  <c r="J768" i="22"/>
  <c r="I768" i="22"/>
  <c r="H768" i="22"/>
  <c r="A768" i="22"/>
  <c r="J767" i="22"/>
  <c r="I767" i="22"/>
  <c r="H767" i="22"/>
  <c r="A767" i="22"/>
  <c r="J766" i="22"/>
  <c r="I766" i="22"/>
  <c r="H766" i="22"/>
  <c r="A766" i="22"/>
  <c r="J765" i="22"/>
  <c r="I765" i="22"/>
  <c r="H765" i="22"/>
  <c r="A765" i="22"/>
  <c r="J764" i="22"/>
  <c r="I764" i="22"/>
  <c r="H764" i="22"/>
  <c r="A764" i="22"/>
  <c r="J763" i="22"/>
  <c r="I763" i="22"/>
  <c r="H763" i="22"/>
  <c r="A763" i="22"/>
  <c r="J762" i="22"/>
  <c r="I762" i="22"/>
  <c r="H762" i="22"/>
  <c r="A762" i="22"/>
  <c r="J761" i="22"/>
  <c r="I761" i="22"/>
  <c r="H761" i="22"/>
  <c r="A761" i="22"/>
  <c r="J760" i="22"/>
  <c r="I760" i="22"/>
  <c r="H760" i="22"/>
  <c r="A760" i="22"/>
  <c r="J759" i="22"/>
  <c r="I759" i="22"/>
  <c r="H759" i="22"/>
  <c r="A759" i="22"/>
  <c r="J758" i="22"/>
  <c r="I758" i="22"/>
  <c r="H758" i="22"/>
  <c r="A758" i="22"/>
  <c r="J757" i="22"/>
  <c r="I757" i="22"/>
  <c r="H757" i="22"/>
  <c r="A757" i="22"/>
  <c r="J756" i="22"/>
  <c r="I756" i="22"/>
  <c r="H756" i="22"/>
  <c r="A756" i="22"/>
  <c r="J755" i="22"/>
  <c r="I755" i="22"/>
  <c r="H755" i="22"/>
  <c r="A755" i="22"/>
  <c r="J754" i="22"/>
  <c r="I754" i="22"/>
  <c r="H754" i="22"/>
  <c r="A754" i="22"/>
  <c r="J753" i="22"/>
  <c r="I753" i="22"/>
  <c r="H753" i="22"/>
  <c r="A753" i="22"/>
  <c r="J752" i="22"/>
  <c r="I752" i="22"/>
  <c r="H752" i="22"/>
  <c r="A752" i="22"/>
  <c r="J751" i="22"/>
  <c r="I751" i="22"/>
  <c r="H751" i="22"/>
  <c r="A751" i="22"/>
  <c r="J750" i="22"/>
  <c r="I750" i="22"/>
  <c r="H750" i="22"/>
  <c r="A750" i="22"/>
  <c r="J749" i="22"/>
  <c r="I749" i="22"/>
  <c r="H749" i="22"/>
  <c r="A749" i="22"/>
  <c r="J748" i="22"/>
  <c r="I748" i="22"/>
  <c r="H748" i="22"/>
  <c r="A748" i="22"/>
  <c r="J747" i="22"/>
  <c r="I747" i="22"/>
  <c r="H747" i="22"/>
  <c r="A747" i="22"/>
  <c r="J746" i="22"/>
  <c r="I746" i="22"/>
  <c r="H746" i="22"/>
  <c r="A746" i="22"/>
  <c r="J745" i="22"/>
  <c r="I745" i="22"/>
  <c r="H745" i="22"/>
  <c r="A745" i="22"/>
  <c r="J744" i="22"/>
  <c r="I744" i="22"/>
  <c r="H744" i="22"/>
  <c r="A744" i="22"/>
  <c r="J743" i="22"/>
  <c r="I743" i="22"/>
  <c r="H743" i="22"/>
  <c r="A743" i="22"/>
  <c r="J742" i="22"/>
  <c r="I742" i="22"/>
  <c r="H742" i="22"/>
  <c r="A742" i="22"/>
  <c r="J741" i="22"/>
  <c r="I741" i="22"/>
  <c r="H741" i="22"/>
  <c r="A741" i="22"/>
  <c r="J740" i="22"/>
  <c r="I740" i="22"/>
  <c r="H740" i="22"/>
  <c r="A740" i="22"/>
  <c r="J739" i="22"/>
  <c r="I739" i="22"/>
  <c r="H739" i="22"/>
  <c r="A739" i="22"/>
  <c r="J738" i="22"/>
  <c r="I738" i="22"/>
  <c r="H738" i="22"/>
  <c r="A738" i="22"/>
  <c r="J737" i="22"/>
  <c r="I737" i="22"/>
  <c r="H737" i="22"/>
  <c r="A737" i="22"/>
  <c r="J736" i="22"/>
  <c r="I736" i="22"/>
  <c r="H736" i="22"/>
  <c r="A736" i="22"/>
  <c r="J735" i="22"/>
  <c r="I735" i="22"/>
  <c r="H735" i="22"/>
  <c r="A735" i="22"/>
  <c r="J734" i="22"/>
  <c r="I734" i="22"/>
  <c r="H734" i="22"/>
  <c r="A734" i="22"/>
  <c r="J733" i="22"/>
  <c r="I733" i="22"/>
  <c r="H733" i="22"/>
  <c r="A733" i="22"/>
  <c r="J732" i="22"/>
  <c r="I732" i="22"/>
  <c r="H732" i="22"/>
  <c r="A732" i="22"/>
  <c r="J731" i="22"/>
  <c r="I731" i="22"/>
  <c r="H731" i="22"/>
  <c r="A731" i="22"/>
  <c r="J730" i="22"/>
  <c r="I730" i="22"/>
  <c r="H730" i="22"/>
  <c r="A730" i="22"/>
  <c r="J729" i="22"/>
  <c r="I729" i="22"/>
  <c r="H729" i="22"/>
  <c r="A729" i="22"/>
  <c r="J728" i="22"/>
  <c r="I728" i="22"/>
  <c r="H728" i="22"/>
  <c r="A728" i="22"/>
  <c r="J727" i="22"/>
  <c r="I727" i="22"/>
  <c r="H727" i="22"/>
  <c r="A727" i="22"/>
  <c r="J726" i="22"/>
  <c r="I726" i="22"/>
  <c r="H726" i="22"/>
  <c r="A726" i="22"/>
  <c r="J725" i="22"/>
  <c r="I725" i="22"/>
  <c r="H725" i="22"/>
  <c r="A725" i="22"/>
  <c r="J724" i="22"/>
  <c r="I724" i="22"/>
  <c r="H724" i="22"/>
  <c r="A724" i="22"/>
  <c r="J723" i="22"/>
  <c r="I723" i="22"/>
  <c r="H723" i="22"/>
  <c r="A723" i="22"/>
  <c r="J722" i="22"/>
  <c r="I722" i="22"/>
  <c r="H722" i="22"/>
  <c r="A722" i="22"/>
  <c r="J721" i="22"/>
  <c r="I721" i="22"/>
  <c r="H721" i="22"/>
  <c r="A721" i="22"/>
  <c r="J720" i="22"/>
  <c r="I720" i="22"/>
  <c r="H720" i="22"/>
  <c r="A720" i="22"/>
  <c r="J719" i="22"/>
  <c r="I719" i="22"/>
  <c r="H719" i="22"/>
  <c r="A719" i="22"/>
  <c r="J718" i="22"/>
  <c r="I718" i="22"/>
  <c r="H718" i="22"/>
  <c r="A718" i="22"/>
  <c r="J717" i="22"/>
  <c r="I717" i="22"/>
  <c r="H717" i="22"/>
  <c r="A717" i="22"/>
  <c r="J716" i="22"/>
  <c r="I716" i="22"/>
  <c r="H716" i="22"/>
  <c r="A716" i="22"/>
  <c r="J715" i="22"/>
  <c r="I715" i="22"/>
  <c r="H715" i="22"/>
  <c r="A715" i="22"/>
  <c r="J714" i="22"/>
  <c r="I714" i="22"/>
  <c r="H714" i="22"/>
  <c r="A714" i="22"/>
  <c r="J713" i="22"/>
  <c r="I713" i="22"/>
  <c r="H713" i="22"/>
  <c r="A713" i="22"/>
  <c r="J712" i="22"/>
  <c r="I712" i="22"/>
  <c r="H712" i="22"/>
  <c r="A712" i="22"/>
  <c r="J711" i="22"/>
  <c r="I711" i="22"/>
  <c r="H711" i="22"/>
  <c r="A711" i="22"/>
  <c r="J710" i="22"/>
  <c r="I710" i="22"/>
  <c r="H710" i="22"/>
  <c r="A710" i="22"/>
  <c r="J709" i="22"/>
  <c r="I709" i="22"/>
  <c r="H709" i="22"/>
  <c r="A709" i="22"/>
  <c r="J708" i="22"/>
  <c r="I708" i="22"/>
  <c r="H708" i="22"/>
  <c r="A708" i="22"/>
  <c r="J707" i="22"/>
  <c r="I707" i="22"/>
  <c r="H707" i="22"/>
  <c r="A707" i="22"/>
  <c r="J706" i="22"/>
  <c r="I706" i="22"/>
  <c r="H706" i="22"/>
  <c r="A706" i="22"/>
  <c r="J705" i="22"/>
  <c r="I705" i="22"/>
  <c r="H705" i="22"/>
  <c r="A705" i="22"/>
  <c r="J704" i="22"/>
  <c r="I704" i="22"/>
  <c r="H704" i="22"/>
  <c r="A704" i="22"/>
  <c r="J703" i="22"/>
  <c r="I703" i="22"/>
  <c r="H703" i="22"/>
  <c r="A703" i="22"/>
  <c r="J702" i="22"/>
  <c r="I702" i="22"/>
  <c r="H702" i="22"/>
  <c r="A702" i="22"/>
  <c r="J701" i="22"/>
  <c r="I701" i="22"/>
  <c r="H701" i="22"/>
  <c r="A701" i="22"/>
  <c r="J700" i="22"/>
  <c r="I700" i="22"/>
  <c r="H700" i="22"/>
  <c r="A700" i="22"/>
  <c r="J699" i="22"/>
  <c r="I699" i="22"/>
  <c r="H699" i="22"/>
  <c r="A699" i="22"/>
  <c r="J698" i="22"/>
  <c r="I698" i="22"/>
  <c r="H698" i="22"/>
  <c r="A698" i="22"/>
  <c r="J697" i="22"/>
  <c r="I697" i="22"/>
  <c r="H697" i="22"/>
  <c r="A697" i="22"/>
  <c r="J696" i="22"/>
  <c r="I696" i="22"/>
  <c r="H696" i="22"/>
  <c r="A696" i="22"/>
  <c r="J695" i="22"/>
  <c r="I695" i="22"/>
  <c r="H695" i="22"/>
  <c r="A695" i="22"/>
  <c r="J694" i="22"/>
  <c r="I694" i="22"/>
  <c r="H694" i="22"/>
  <c r="A694" i="22"/>
  <c r="J693" i="22"/>
  <c r="I693" i="22"/>
  <c r="H693" i="22"/>
  <c r="A693" i="22"/>
  <c r="J692" i="22"/>
  <c r="I692" i="22"/>
  <c r="H692" i="22"/>
  <c r="A692" i="22"/>
  <c r="J691" i="22"/>
  <c r="I691" i="22"/>
  <c r="H691" i="22"/>
  <c r="A691" i="22"/>
  <c r="J690" i="22"/>
  <c r="I690" i="22"/>
  <c r="H690" i="22"/>
  <c r="A690" i="22"/>
  <c r="J689" i="22"/>
  <c r="I689" i="22"/>
  <c r="H689" i="22"/>
  <c r="A689" i="22"/>
  <c r="J688" i="22"/>
  <c r="I688" i="22"/>
  <c r="H688" i="22"/>
  <c r="A688" i="22"/>
  <c r="J687" i="22"/>
  <c r="I687" i="22"/>
  <c r="H687" i="22"/>
  <c r="A687" i="22"/>
  <c r="J686" i="22"/>
  <c r="I686" i="22"/>
  <c r="H686" i="22"/>
  <c r="A686" i="22"/>
  <c r="J685" i="22"/>
  <c r="I685" i="22"/>
  <c r="H685" i="22"/>
  <c r="A685" i="22"/>
  <c r="J684" i="22"/>
  <c r="I684" i="22"/>
  <c r="H684" i="22"/>
  <c r="A684" i="22"/>
  <c r="J683" i="22"/>
  <c r="I683" i="22"/>
  <c r="H683" i="22"/>
  <c r="A683" i="22"/>
  <c r="J682" i="22"/>
  <c r="I682" i="22"/>
  <c r="H682" i="22"/>
  <c r="A682" i="22"/>
  <c r="J681" i="22"/>
  <c r="I681" i="22"/>
  <c r="H681" i="22"/>
  <c r="A681" i="22"/>
  <c r="J680" i="22"/>
  <c r="I680" i="22"/>
  <c r="H680" i="22"/>
  <c r="A680" i="22"/>
  <c r="J679" i="22"/>
  <c r="I679" i="22"/>
  <c r="H679" i="22"/>
  <c r="A679" i="22"/>
  <c r="J678" i="22"/>
  <c r="I678" i="22"/>
  <c r="H678" i="22"/>
  <c r="A678" i="22"/>
  <c r="J677" i="22"/>
  <c r="I677" i="22"/>
  <c r="H677" i="22"/>
  <c r="A677" i="22"/>
  <c r="J676" i="22"/>
  <c r="I676" i="22"/>
  <c r="H676" i="22"/>
  <c r="A676" i="22"/>
  <c r="J675" i="22"/>
  <c r="I675" i="22"/>
  <c r="H675" i="22"/>
  <c r="A675" i="22"/>
  <c r="J674" i="22"/>
  <c r="I674" i="22"/>
  <c r="H674" i="22"/>
  <c r="A674" i="22"/>
  <c r="J673" i="22"/>
  <c r="I673" i="22"/>
  <c r="H673" i="22"/>
  <c r="A673" i="22"/>
  <c r="J672" i="22"/>
  <c r="I672" i="22"/>
  <c r="H672" i="22"/>
  <c r="A672" i="22"/>
  <c r="J671" i="22"/>
  <c r="I671" i="22"/>
  <c r="H671" i="22"/>
  <c r="A671" i="22"/>
  <c r="J670" i="22"/>
  <c r="I670" i="22"/>
  <c r="H670" i="22"/>
  <c r="A670" i="22"/>
  <c r="J669" i="22"/>
  <c r="I669" i="22"/>
  <c r="H669" i="22"/>
  <c r="A669" i="22"/>
  <c r="J668" i="22"/>
  <c r="I668" i="22"/>
  <c r="H668" i="22"/>
  <c r="A668" i="22"/>
  <c r="J667" i="22"/>
  <c r="I667" i="22"/>
  <c r="H667" i="22"/>
  <c r="A667" i="22"/>
  <c r="J666" i="22"/>
  <c r="I666" i="22"/>
  <c r="H666" i="22"/>
  <c r="A666" i="22"/>
  <c r="J665" i="22"/>
  <c r="I665" i="22"/>
  <c r="H665" i="22"/>
  <c r="A665" i="22"/>
  <c r="J664" i="22"/>
  <c r="I664" i="22"/>
  <c r="H664" i="22"/>
  <c r="A664" i="22"/>
  <c r="J663" i="22"/>
  <c r="I663" i="22"/>
  <c r="H663" i="22"/>
  <c r="A663" i="22"/>
  <c r="J662" i="22"/>
  <c r="I662" i="22"/>
  <c r="H662" i="22"/>
  <c r="A662" i="22"/>
  <c r="J661" i="22"/>
  <c r="I661" i="22"/>
  <c r="H661" i="22"/>
  <c r="A661" i="22"/>
  <c r="J660" i="22"/>
  <c r="I660" i="22"/>
  <c r="H660" i="22"/>
  <c r="A660" i="22"/>
  <c r="J659" i="22"/>
  <c r="I659" i="22"/>
  <c r="H659" i="22"/>
  <c r="A659" i="22"/>
  <c r="J658" i="22"/>
  <c r="I658" i="22"/>
  <c r="H658" i="22"/>
  <c r="A658" i="22"/>
  <c r="J657" i="22"/>
  <c r="I657" i="22"/>
  <c r="H657" i="22"/>
  <c r="A657" i="22"/>
  <c r="J656" i="22"/>
  <c r="I656" i="22"/>
  <c r="H656" i="22"/>
  <c r="A656" i="22"/>
  <c r="J655" i="22"/>
  <c r="I655" i="22"/>
  <c r="H655" i="22"/>
  <c r="A655" i="22"/>
  <c r="J654" i="22"/>
  <c r="I654" i="22"/>
  <c r="H654" i="22"/>
  <c r="A654" i="22"/>
  <c r="J653" i="22"/>
  <c r="I653" i="22"/>
  <c r="H653" i="22"/>
  <c r="A653" i="22"/>
  <c r="J652" i="22"/>
  <c r="I652" i="22"/>
  <c r="H652" i="22"/>
  <c r="A652" i="22"/>
  <c r="J651" i="22"/>
  <c r="I651" i="22"/>
  <c r="H651" i="22"/>
  <c r="A651" i="22"/>
  <c r="J650" i="22"/>
  <c r="I650" i="22"/>
  <c r="H650" i="22"/>
  <c r="A650" i="22"/>
  <c r="J649" i="22"/>
  <c r="I649" i="22"/>
  <c r="H649" i="22"/>
  <c r="A649" i="22"/>
  <c r="J648" i="22"/>
  <c r="I648" i="22"/>
  <c r="H648" i="22"/>
  <c r="A648" i="22"/>
  <c r="J647" i="22"/>
  <c r="I647" i="22"/>
  <c r="H647" i="22"/>
  <c r="A647" i="22"/>
  <c r="J646" i="22"/>
  <c r="I646" i="22"/>
  <c r="H646" i="22"/>
  <c r="A646" i="22"/>
  <c r="J645" i="22"/>
  <c r="I645" i="22"/>
  <c r="H645" i="22"/>
  <c r="A645" i="22"/>
  <c r="J644" i="22"/>
  <c r="I644" i="22"/>
  <c r="H644" i="22"/>
  <c r="A644" i="22"/>
  <c r="J643" i="22"/>
  <c r="I643" i="22"/>
  <c r="H643" i="22"/>
  <c r="A643" i="22"/>
  <c r="J642" i="22"/>
  <c r="I642" i="22"/>
  <c r="H642" i="22"/>
  <c r="A642" i="22"/>
  <c r="J641" i="22"/>
  <c r="I641" i="22"/>
  <c r="H641" i="22"/>
  <c r="A641" i="22"/>
  <c r="J640" i="22"/>
  <c r="I640" i="22"/>
  <c r="H640" i="22"/>
  <c r="A640" i="22"/>
  <c r="J639" i="22"/>
  <c r="I639" i="22"/>
  <c r="H639" i="22"/>
  <c r="A639" i="22"/>
  <c r="J638" i="22"/>
  <c r="I638" i="22"/>
  <c r="H638" i="22"/>
  <c r="A638" i="22"/>
  <c r="J637" i="22"/>
  <c r="I637" i="22"/>
  <c r="H637" i="22"/>
  <c r="A637" i="22"/>
  <c r="J636" i="22"/>
  <c r="I636" i="22"/>
  <c r="H636" i="22"/>
  <c r="A636" i="22"/>
  <c r="J635" i="22"/>
  <c r="I635" i="22"/>
  <c r="H635" i="22"/>
  <c r="A635" i="22"/>
  <c r="J634" i="22"/>
  <c r="I634" i="22"/>
  <c r="H634" i="22"/>
  <c r="A634" i="22"/>
  <c r="J633" i="22"/>
  <c r="I633" i="22"/>
  <c r="H633" i="22"/>
  <c r="A633" i="22"/>
  <c r="J632" i="22"/>
  <c r="I632" i="22"/>
  <c r="H632" i="22"/>
  <c r="A632" i="22"/>
  <c r="J631" i="22"/>
  <c r="I631" i="22"/>
  <c r="H631" i="22"/>
  <c r="A631" i="22"/>
  <c r="J630" i="22"/>
  <c r="I630" i="22"/>
  <c r="H630" i="22"/>
  <c r="A630" i="22"/>
  <c r="J629" i="22"/>
  <c r="I629" i="22"/>
  <c r="H629" i="22"/>
  <c r="A629" i="22"/>
  <c r="J628" i="22"/>
  <c r="I628" i="22"/>
  <c r="H628" i="22"/>
  <c r="A628" i="22"/>
  <c r="J627" i="22"/>
  <c r="I627" i="22"/>
  <c r="H627" i="22"/>
  <c r="A627" i="22"/>
  <c r="J626" i="22"/>
  <c r="I626" i="22"/>
  <c r="H626" i="22"/>
  <c r="A626" i="22"/>
  <c r="J625" i="22"/>
  <c r="I625" i="22"/>
  <c r="H625" i="22"/>
  <c r="A625" i="22"/>
  <c r="J624" i="22"/>
  <c r="I624" i="22"/>
  <c r="H624" i="22"/>
  <c r="A624" i="22"/>
  <c r="J623" i="22"/>
  <c r="I623" i="22"/>
  <c r="H623" i="22"/>
  <c r="A623" i="22"/>
  <c r="J622" i="22"/>
  <c r="I622" i="22"/>
  <c r="H622" i="22"/>
  <c r="A622" i="22"/>
  <c r="J621" i="22"/>
  <c r="I621" i="22"/>
  <c r="H621" i="22"/>
  <c r="A621" i="22"/>
  <c r="J620" i="22"/>
  <c r="I620" i="22"/>
  <c r="H620" i="22"/>
  <c r="A620" i="22"/>
  <c r="J619" i="22"/>
  <c r="I619" i="22"/>
  <c r="H619" i="22"/>
  <c r="A619" i="22"/>
  <c r="J618" i="22"/>
  <c r="I618" i="22"/>
  <c r="H618" i="22"/>
  <c r="A618" i="22"/>
  <c r="J617" i="22"/>
  <c r="I617" i="22"/>
  <c r="H617" i="22"/>
  <c r="A617" i="22"/>
  <c r="J616" i="22"/>
  <c r="I616" i="22"/>
  <c r="H616" i="22"/>
  <c r="A616" i="22"/>
  <c r="J615" i="22"/>
  <c r="I615" i="22"/>
  <c r="H615" i="22"/>
  <c r="A615" i="22"/>
  <c r="J614" i="22"/>
  <c r="I614" i="22"/>
  <c r="H614" i="22"/>
  <c r="A614" i="22"/>
  <c r="J613" i="22"/>
  <c r="I613" i="22"/>
  <c r="H613" i="22"/>
  <c r="A613" i="22"/>
  <c r="J612" i="22"/>
  <c r="I612" i="22"/>
  <c r="H612" i="22"/>
  <c r="A612" i="22"/>
  <c r="J611" i="22"/>
  <c r="I611" i="22"/>
  <c r="H611" i="22"/>
  <c r="A611" i="22"/>
  <c r="J610" i="22"/>
  <c r="I610" i="22"/>
  <c r="H610" i="22"/>
  <c r="A610" i="22"/>
  <c r="J609" i="22"/>
  <c r="I609" i="22"/>
  <c r="H609" i="22"/>
  <c r="A609" i="22"/>
  <c r="J608" i="22"/>
  <c r="I608" i="22"/>
  <c r="H608" i="22"/>
  <c r="A608" i="22"/>
  <c r="J607" i="22"/>
  <c r="I607" i="22"/>
  <c r="H607" i="22"/>
  <c r="A607" i="22"/>
  <c r="J606" i="22"/>
  <c r="I606" i="22"/>
  <c r="H606" i="22"/>
  <c r="A606" i="22"/>
  <c r="J605" i="22"/>
  <c r="I605" i="22"/>
  <c r="H605" i="22"/>
  <c r="A605" i="22"/>
  <c r="J604" i="22"/>
  <c r="I604" i="22"/>
  <c r="H604" i="22"/>
  <c r="A604" i="22"/>
  <c r="J603" i="22"/>
  <c r="I603" i="22"/>
  <c r="H603" i="22"/>
  <c r="A603" i="22"/>
  <c r="J602" i="22"/>
  <c r="I602" i="22"/>
  <c r="H602" i="22"/>
  <c r="A602" i="22"/>
  <c r="J601" i="22"/>
  <c r="I601" i="22"/>
  <c r="H601" i="22"/>
  <c r="A601" i="22"/>
  <c r="J600" i="22"/>
  <c r="I600" i="22"/>
  <c r="H600" i="22"/>
  <c r="A600" i="22"/>
  <c r="J599" i="22"/>
  <c r="I599" i="22"/>
  <c r="H599" i="22"/>
  <c r="A599" i="22"/>
  <c r="J598" i="22"/>
  <c r="I598" i="22"/>
  <c r="H598" i="22"/>
  <c r="A598" i="22"/>
  <c r="J597" i="22"/>
  <c r="I597" i="22"/>
  <c r="H597" i="22"/>
  <c r="A597" i="22"/>
  <c r="J596" i="22"/>
  <c r="I596" i="22"/>
  <c r="H596" i="22"/>
  <c r="A596" i="22"/>
  <c r="J595" i="22"/>
  <c r="I595" i="22"/>
  <c r="H595" i="22"/>
  <c r="A595" i="22"/>
  <c r="J594" i="22"/>
  <c r="I594" i="22"/>
  <c r="H594" i="22"/>
  <c r="A594" i="22"/>
  <c r="J593" i="22"/>
  <c r="I593" i="22"/>
  <c r="H593" i="22"/>
  <c r="A593" i="22"/>
  <c r="J592" i="22"/>
  <c r="I592" i="22"/>
  <c r="H592" i="22"/>
  <c r="A592" i="22"/>
  <c r="J591" i="22"/>
  <c r="I591" i="22"/>
  <c r="H591" i="22"/>
  <c r="A591" i="22"/>
  <c r="J590" i="22"/>
  <c r="I590" i="22"/>
  <c r="H590" i="22"/>
  <c r="A590" i="22"/>
  <c r="J589" i="22"/>
  <c r="I589" i="22"/>
  <c r="H589" i="22"/>
  <c r="A589" i="22"/>
  <c r="J588" i="22"/>
  <c r="I588" i="22"/>
  <c r="H588" i="22"/>
  <c r="A588" i="22"/>
  <c r="J587" i="22"/>
  <c r="I587" i="22"/>
  <c r="H587" i="22"/>
  <c r="A587" i="22"/>
  <c r="J586" i="22"/>
  <c r="I586" i="22"/>
  <c r="H586" i="22"/>
  <c r="A586" i="22"/>
  <c r="J585" i="22"/>
  <c r="I585" i="22"/>
  <c r="H585" i="22"/>
  <c r="A585" i="22"/>
  <c r="J584" i="22"/>
  <c r="I584" i="22"/>
  <c r="H584" i="22"/>
  <c r="A584" i="22"/>
  <c r="J583" i="22"/>
  <c r="I583" i="22"/>
  <c r="H583" i="22"/>
  <c r="A583" i="22"/>
  <c r="J582" i="22"/>
  <c r="I582" i="22"/>
  <c r="H582" i="22"/>
  <c r="A582" i="22"/>
  <c r="J581" i="22"/>
  <c r="I581" i="22"/>
  <c r="H581" i="22"/>
  <c r="A581" i="22"/>
  <c r="J580" i="22"/>
  <c r="I580" i="22"/>
  <c r="H580" i="22"/>
  <c r="A580" i="22"/>
  <c r="J579" i="22"/>
  <c r="I579" i="22"/>
  <c r="H579" i="22"/>
  <c r="A579" i="22"/>
  <c r="J578" i="22"/>
  <c r="I578" i="22"/>
  <c r="H578" i="22"/>
  <c r="A578" i="22"/>
  <c r="J577" i="22"/>
  <c r="I577" i="22"/>
  <c r="H577" i="22"/>
  <c r="A577" i="22"/>
  <c r="J576" i="22"/>
  <c r="I576" i="22"/>
  <c r="H576" i="22"/>
  <c r="A576" i="22"/>
  <c r="J575" i="22"/>
  <c r="I575" i="22"/>
  <c r="H575" i="22"/>
  <c r="A575" i="22"/>
  <c r="J574" i="22"/>
  <c r="I574" i="22"/>
  <c r="H574" i="22"/>
  <c r="A574" i="22"/>
  <c r="J573" i="22"/>
  <c r="I573" i="22"/>
  <c r="H573" i="22"/>
  <c r="A573" i="22"/>
  <c r="J572" i="22"/>
  <c r="I572" i="22"/>
  <c r="H572" i="22"/>
  <c r="A572" i="22"/>
  <c r="J571" i="22"/>
  <c r="I571" i="22"/>
  <c r="H571" i="22"/>
  <c r="A571" i="22"/>
  <c r="J570" i="22"/>
  <c r="I570" i="22"/>
  <c r="H570" i="22"/>
  <c r="A570" i="22"/>
  <c r="J569" i="22"/>
  <c r="I569" i="22"/>
  <c r="H569" i="22"/>
  <c r="A569" i="22"/>
  <c r="J568" i="22"/>
  <c r="I568" i="22"/>
  <c r="H568" i="22"/>
  <c r="A568" i="22"/>
  <c r="J567" i="22"/>
  <c r="I567" i="22"/>
  <c r="H567" i="22"/>
  <c r="A567" i="22"/>
  <c r="J566" i="22"/>
  <c r="I566" i="22"/>
  <c r="H566" i="22"/>
  <c r="A566" i="22"/>
  <c r="J565" i="22"/>
  <c r="I565" i="22"/>
  <c r="H565" i="22"/>
  <c r="A565" i="22"/>
  <c r="J564" i="22"/>
  <c r="I564" i="22"/>
  <c r="H564" i="22"/>
  <c r="A564" i="22"/>
  <c r="J563" i="22"/>
  <c r="I563" i="22"/>
  <c r="H563" i="22"/>
  <c r="A563" i="22"/>
  <c r="J562" i="22"/>
  <c r="I562" i="22"/>
  <c r="H562" i="22"/>
  <c r="A562" i="22"/>
  <c r="J561" i="22"/>
  <c r="I561" i="22"/>
  <c r="H561" i="22"/>
  <c r="A561" i="22"/>
  <c r="J560" i="22"/>
  <c r="I560" i="22"/>
  <c r="H560" i="22"/>
  <c r="A560" i="22"/>
  <c r="J559" i="22"/>
  <c r="I559" i="22"/>
  <c r="H559" i="22"/>
  <c r="A559" i="22"/>
  <c r="J558" i="22"/>
  <c r="I558" i="22"/>
  <c r="H558" i="22"/>
  <c r="A558" i="22"/>
  <c r="J557" i="22"/>
  <c r="I557" i="22"/>
  <c r="H557" i="22"/>
  <c r="A557" i="22"/>
  <c r="J556" i="22"/>
  <c r="I556" i="22"/>
  <c r="H556" i="22"/>
  <c r="A556" i="22"/>
  <c r="J555" i="22"/>
  <c r="I555" i="22"/>
  <c r="H555" i="22"/>
  <c r="A555" i="22"/>
  <c r="J554" i="22"/>
  <c r="I554" i="22"/>
  <c r="H554" i="22"/>
  <c r="A554" i="22"/>
  <c r="J553" i="22"/>
  <c r="I553" i="22"/>
  <c r="H553" i="22"/>
  <c r="A553" i="22"/>
  <c r="J552" i="22"/>
  <c r="I552" i="22"/>
  <c r="H552" i="22"/>
  <c r="A552" i="22"/>
  <c r="J551" i="22"/>
  <c r="I551" i="22"/>
  <c r="H551" i="22"/>
  <c r="A551" i="22"/>
  <c r="J550" i="22"/>
  <c r="I550" i="22"/>
  <c r="H550" i="22"/>
  <c r="A550" i="22"/>
  <c r="J549" i="22"/>
  <c r="I549" i="22"/>
  <c r="H549" i="22"/>
  <c r="A549" i="22"/>
  <c r="J548" i="22"/>
  <c r="I548" i="22"/>
  <c r="H548" i="22"/>
  <c r="A548" i="22"/>
  <c r="J547" i="22"/>
  <c r="I547" i="22"/>
  <c r="H547" i="22"/>
  <c r="A547" i="22"/>
  <c r="J546" i="22"/>
  <c r="I546" i="22"/>
  <c r="H546" i="22"/>
  <c r="A546" i="22"/>
  <c r="J545" i="22"/>
  <c r="I545" i="22"/>
  <c r="H545" i="22"/>
  <c r="A545" i="22"/>
  <c r="J544" i="22"/>
  <c r="I544" i="22"/>
  <c r="H544" i="22"/>
  <c r="A544" i="22"/>
  <c r="J543" i="22"/>
  <c r="I543" i="22"/>
  <c r="H543" i="22"/>
  <c r="A543" i="22"/>
  <c r="J542" i="22"/>
  <c r="I542" i="22"/>
  <c r="H542" i="22"/>
  <c r="A542" i="22"/>
  <c r="J541" i="22"/>
  <c r="I541" i="22"/>
  <c r="H541" i="22"/>
  <c r="A541" i="22"/>
  <c r="J540" i="22"/>
  <c r="I540" i="22"/>
  <c r="H540" i="22"/>
  <c r="A540" i="22"/>
  <c r="J539" i="22"/>
  <c r="I539" i="22"/>
  <c r="H539" i="22"/>
  <c r="A539" i="22"/>
  <c r="J538" i="22"/>
  <c r="I538" i="22"/>
  <c r="H538" i="22"/>
  <c r="A538" i="22"/>
  <c r="J537" i="22"/>
  <c r="I537" i="22"/>
  <c r="H537" i="22"/>
  <c r="A537" i="22"/>
  <c r="J536" i="22"/>
  <c r="I536" i="22"/>
  <c r="H536" i="22"/>
  <c r="A536" i="22"/>
  <c r="J535" i="22"/>
  <c r="I535" i="22"/>
  <c r="H535" i="22"/>
  <c r="A535" i="22"/>
  <c r="J534" i="22"/>
  <c r="I534" i="22"/>
  <c r="H534" i="22"/>
  <c r="A534" i="22"/>
  <c r="J533" i="22"/>
  <c r="I533" i="22"/>
  <c r="H533" i="22"/>
  <c r="A533" i="22"/>
  <c r="J532" i="22"/>
  <c r="I532" i="22"/>
  <c r="H532" i="22"/>
  <c r="A532" i="22"/>
  <c r="J531" i="22"/>
  <c r="I531" i="22"/>
  <c r="H531" i="22"/>
  <c r="A531" i="22"/>
  <c r="J530" i="22"/>
  <c r="I530" i="22"/>
  <c r="H530" i="22"/>
  <c r="A530" i="22"/>
  <c r="J529" i="22"/>
  <c r="I529" i="22"/>
  <c r="H529" i="22"/>
  <c r="A529" i="22"/>
  <c r="J528" i="22"/>
  <c r="I528" i="22"/>
  <c r="H528" i="22"/>
  <c r="A528" i="22"/>
  <c r="J527" i="22"/>
  <c r="I527" i="22"/>
  <c r="H527" i="22"/>
  <c r="A527" i="22"/>
  <c r="J526" i="22"/>
  <c r="I526" i="22"/>
  <c r="H526" i="22"/>
  <c r="A526" i="22"/>
  <c r="J525" i="22"/>
  <c r="I525" i="22"/>
  <c r="H525" i="22"/>
  <c r="A525" i="22"/>
  <c r="J524" i="22"/>
  <c r="I524" i="22"/>
  <c r="H524" i="22"/>
  <c r="A524" i="22"/>
  <c r="J523" i="22"/>
  <c r="I523" i="22"/>
  <c r="H523" i="22"/>
  <c r="A523" i="22"/>
  <c r="J522" i="22"/>
  <c r="I522" i="22"/>
  <c r="H522" i="22"/>
  <c r="A522" i="22"/>
  <c r="J521" i="22"/>
  <c r="I521" i="22"/>
  <c r="H521" i="22"/>
  <c r="A521" i="22"/>
  <c r="J520" i="22"/>
  <c r="I520" i="22"/>
  <c r="H520" i="22"/>
  <c r="A520" i="22"/>
  <c r="J519" i="22"/>
  <c r="I519" i="22"/>
  <c r="H519" i="22"/>
  <c r="A519" i="22"/>
  <c r="J518" i="22"/>
  <c r="I518" i="22"/>
  <c r="H518" i="22"/>
  <c r="A518" i="22"/>
  <c r="J517" i="22"/>
  <c r="I517" i="22"/>
  <c r="H517" i="22"/>
  <c r="A517" i="22"/>
  <c r="J516" i="22"/>
  <c r="I516" i="22"/>
  <c r="H516" i="22"/>
  <c r="A516" i="22"/>
  <c r="J515" i="22"/>
  <c r="I515" i="22"/>
  <c r="H515" i="22"/>
  <c r="A515" i="22"/>
  <c r="J514" i="22"/>
  <c r="I514" i="22"/>
  <c r="H514" i="22"/>
  <c r="A514" i="22"/>
  <c r="J513" i="22"/>
  <c r="I513" i="22"/>
  <c r="H513" i="22"/>
  <c r="A513" i="22"/>
  <c r="J512" i="22"/>
  <c r="I512" i="22"/>
  <c r="H512" i="22"/>
  <c r="A512" i="22"/>
  <c r="J511" i="22"/>
  <c r="I511" i="22"/>
  <c r="H511" i="22"/>
  <c r="A511" i="22"/>
  <c r="J510" i="22"/>
  <c r="I510" i="22"/>
  <c r="H510" i="22"/>
  <c r="A510" i="22"/>
  <c r="J509" i="22"/>
  <c r="I509" i="22"/>
  <c r="H509" i="22"/>
  <c r="A509" i="22"/>
  <c r="J508" i="22"/>
  <c r="I508" i="22"/>
  <c r="H508" i="22"/>
  <c r="A508" i="22"/>
  <c r="J507" i="22"/>
  <c r="I507" i="22"/>
  <c r="H507" i="22"/>
  <c r="A507" i="22"/>
  <c r="J506" i="22"/>
  <c r="I506" i="22"/>
  <c r="H506" i="22"/>
  <c r="A506" i="22"/>
  <c r="J505" i="22"/>
  <c r="I505" i="22"/>
  <c r="H505" i="22"/>
  <c r="A505" i="22"/>
  <c r="J504" i="22"/>
  <c r="I504" i="22"/>
  <c r="H504" i="22"/>
  <c r="A504" i="22"/>
  <c r="J503" i="22"/>
  <c r="I503" i="22"/>
  <c r="H503" i="22"/>
  <c r="A503" i="22"/>
  <c r="J502" i="22"/>
  <c r="I502" i="22"/>
  <c r="H502" i="22"/>
  <c r="A502" i="22"/>
  <c r="J501" i="22"/>
  <c r="I501" i="22"/>
  <c r="H501" i="22"/>
  <c r="A501" i="22"/>
  <c r="J500" i="22"/>
  <c r="I500" i="22"/>
  <c r="H500" i="22"/>
  <c r="A500" i="22"/>
  <c r="J499" i="22"/>
  <c r="I499" i="22"/>
  <c r="H499" i="22"/>
  <c r="A499" i="22"/>
  <c r="J498" i="22"/>
  <c r="I498" i="22"/>
  <c r="H498" i="22"/>
  <c r="A498" i="22"/>
  <c r="J497" i="22"/>
  <c r="I497" i="22"/>
  <c r="H497" i="22"/>
  <c r="A497" i="22"/>
  <c r="J496" i="22"/>
  <c r="I496" i="22"/>
  <c r="H496" i="22"/>
  <c r="A496" i="22"/>
  <c r="J495" i="22"/>
  <c r="I495" i="22"/>
  <c r="H495" i="22"/>
  <c r="A495" i="22"/>
  <c r="J494" i="22"/>
  <c r="I494" i="22"/>
  <c r="H494" i="22"/>
  <c r="A494" i="22"/>
  <c r="J493" i="22"/>
  <c r="I493" i="22"/>
  <c r="H493" i="22"/>
  <c r="A493" i="22"/>
  <c r="J492" i="22"/>
  <c r="I492" i="22"/>
  <c r="H492" i="22"/>
  <c r="A492" i="22"/>
  <c r="J491" i="22"/>
  <c r="I491" i="22"/>
  <c r="H491" i="22"/>
  <c r="A491" i="22"/>
  <c r="J490" i="22"/>
  <c r="I490" i="22"/>
  <c r="H490" i="22"/>
  <c r="A490" i="22"/>
  <c r="J489" i="22"/>
  <c r="I489" i="22"/>
  <c r="H489" i="22"/>
  <c r="A489" i="22"/>
  <c r="J488" i="22"/>
  <c r="I488" i="22"/>
  <c r="H488" i="22"/>
  <c r="A488" i="22"/>
  <c r="J487" i="22"/>
  <c r="I487" i="22"/>
  <c r="H487" i="22"/>
  <c r="A487" i="22"/>
  <c r="J486" i="22"/>
  <c r="I486" i="22"/>
  <c r="H486" i="22"/>
  <c r="A486" i="22"/>
  <c r="J485" i="22"/>
  <c r="I485" i="22"/>
  <c r="H485" i="22"/>
  <c r="A485" i="22"/>
  <c r="J484" i="22"/>
  <c r="I484" i="22"/>
  <c r="H484" i="22"/>
  <c r="A484" i="22"/>
  <c r="J483" i="22"/>
  <c r="I483" i="22"/>
  <c r="H483" i="22"/>
  <c r="A483" i="22"/>
  <c r="J482" i="22"/>
  <c r="I482" i="22"/>
  <c r="H482" i="22"/>
  <c r="A482" i="22"/>
  <c r="J481" i="22"/>
  <c r="I481" i="22"/>
  <c r="H481" i="22"/>
  <c r="A481" i="22"/>
  <c r="J480" i="22"/>
  <c r="I480" i="22"/>
  <c r="H480" i="22"/>
  <c r="A480" i="22"/>
  <c r="J479" i="22"/>
  <c r="I479" i="22"/>
  <c r="H479" i="22"/>
  <c r="A479" i="22"/>
  <c r="J478" i="22"/>
  <c r="I478" i="22"/>
  <c r="H478" i="22"/>
  <c r="A478" i="22"/>
  <c r="J477" i="22"/>
  <c r="I477" i="22"/>
  <c r="H477" i="22"/>
  <c r="A477" i="22"/>
  <c r="J476" i="22"/>
  <c r="I476" i="22"/>
  <c r="H476" i="22"/>
  <c r="A476" i="22"/>
  <c r="J475" i="22"/>
  <c r="I475" i="22"/>
  <c r="H475" i="22"/>
  <c r="A475" i="22"/>
  <c r="J474" i="22"/>
  <c r="I474" i="22"/>
  <c r="H474" i="22"/>
  <c r="A474" i="22"/>
  <c r="J473" i="22"/>
  <c r="I473" i="22"/>
  <c r="H473" i="22"/>
  <c r="A473" i="22"/>
  <c r="J472" i="22"/>
  <c r="I472" i="22"/>
  <c r="H472" i="22"/>
  <c r="A472" i="22"/>
  <c r="J471" i="22"/>
  <c r="I471" i="22"/>
  <c r="H471" i="22"/>
  <c r="A471" i="22"/>
  <c r="J470" i="22"/>
  <c r="I470" i="22"/>
  <c r="H470" i="22"/>
  <c r="A470" i="22"/>
  <c r="J469" i="22"/>
  <c r="I469" i="22"/>
  <c r="H469" i="22"/>
  <c r="A469" i="22"/>
  <c r="J468" i="22"/>
  <c r="I468" i="22"/>
  <c r="H468" i="22"/>
  <c r="A468" i="22"/>
  <c r="J467" i="22"/>
  <c r="I467" i="22"/>
  <c r="H467" i="22"/>
  <c r="A467" i="22"/>
  <c r="J466" i="22"/>
  <c r="I466" i="22"/>
  <c r="H466" i="22"/>
  <c r="A466" i="22"/>
  <c r="J465" i="22"/>
  <c r="I465" i="22"/>
  <c r="H465" i="22"/>
  <c r="A465" i="22"/>
  <c r="J464" i="22"/>
  <c r="I464" i="22"/>
  <c r="H464" i="22"/>
  <c r="A464" i="22"/>
  <c r="J463" i="22"/>
  <c r="I463" i="22"/>
  <c r="H463" i="22"/>
  <c r="A463" i="22"/>
  <c r="J462" i="22"/>
  <c r="I462" i="22"/>
  <c r="H462" i="22"/>
  <c r="A462" i="22"/>
  <c r="J461" i="22"/>
  <c r="I461" i="22"/>
  <c r="H461" i="22"/>
  <c r="A461" i="22"/>
  <c r="J460" i="22"/>
  <c r="I460" i="22"/>
  <c r="H460" i="22"/>
  <c r="A460" i="22"/>
  <c r="J459" i="22"/>
  <c r="I459" i="22"/>
  <c r="H459" i="22"/>
  <c r="A459" i="22"/>
  <c r="J458" i="22"/>
  <c r="I458" i="22"/>
  <c r="H458" i="22"/>
  <c r="A458" i="22"/>
  <c r="J457" i="22"/>
  <c r="I457" i="22"/>
  <c r="H457" i="22"/>
  <c r="A457" i="22"/>
  <c r="J456" i="22"/>
  <c r="I456" i="22"/>
  <c r="H456" i="22"/>
  <c r="A456" i="22"/>
  <c r="J455" i="22"/>
  <c r="I455" i="22"/>
  <c r="H455" i="22"/>
  <c r="A455" i="22"/>
  <c r="J454" i="22"/>
  <c r="I454" i="22"/>
  <c r="H454" i="22"/>
  <c r="A454" i="22"/>
  <c r="J453" i="22"/>
  <c r="I453" i="22"/>
  <c r="H453" i="22"/>
  <c r="A453" i="22"/>
  <c r="J452" i="22"/>
  <c r="I452" i="22"/>
  <c r="H452" i="22"/>
  <c r="A452" i="22"/>
  <c r="J451" i="22"/>
  <c r="I451" i="22"/>
  <c r="H451" i="22"/>
  <c r="A451" i="22"/>
  <c r="J450" i="22"/>
  <c r="I450" i="22"/>
  <c r="H450" i="22"/>
  <c r="A450" i="22"/>
  <c r="J449" i="22"/>
  <c r="I449" i="22"/>
  <c r="H449" i="22"/>
  <c r="A449" i="22"/>
  <c r="J448" i="22"/>
  <c r="I448" i="22"/>
  <c r="H448" i="22"/>
  <c r="A448" i="22"/>
  <c r="J447" i="22"/>
  <c r="I447" i="22"/>
  <c r="H447" i="22"/>
  <c r="A447" i="22"/>
  <c r="J446" i="22"/>
  <c r="I446" i="22"/>
  <c r="H446" i="22"/>
  <c r="A446" i="22"/>
  <c r="J445" i="22"/>
  <c r="I445" i="22"/>
  <c r="H445" i="22"/>
  <c r="A445" i="22"/>
  <c r="J444" i="22"/>
  <c r="I444" i="22"/>
  <c r="H444" i="22"/>
  <c r="A444" i="22"/>
  <c r="J443" i="22"/>
  <c r="I443" i="22"/>
  <c r="H443" i="22"/>
  <c r="A443" i="22"/>
  <c r="J442" i="22"/>
  <c r="I442" i="22"/>
  <c r="H442" i="22"/>
  <c r="A442" i="22"/>
  <c r="J441" i="22"/>
  <c r="I441" i="22"/>
  <c r="H441" i="22"/>
  <c r="A441" i="22"/>
  <c r="J440" i="22"/>
  <c r="I440" i="22"/>
  <c r="H440" i="22"/>
  <c r="A440" i="22"/>
  <c r="J439" i="22"/>
  <c r="I439" i="22"/>
  <c r="H439" i="22"/>
  <c r="A439" i="22"/>
  <c r="J438" i="22"/>
  <c r="I438" i="22"/>
  <c r="H438" i="22"/>
  <c r="A438" i="22"/>
  <c r="J437" i="22"/>
  <c r="I437" i="22"/>
  <c r="H437" i="22"/>
  <c r="A437" i="22"/>
  <c r="J436" i="22"/>
  <c r="I436" i="22"/>
  <c r="H436" i="22"/>
  <c r="A436" i="22"/>
  <c r="J435" i="22"/>
  <c r="I435" i="22"/>
  <c r="H435" i="22"/>
  <c r="A435" i="22"/>
  <c r="J434" i="22"/>
  <c r="I434" i="22"/>
  <c r="H434" i="22"/>
  <c r="A434" i="22"/>
  <c r="J433" i="22"/>
  <c r="I433" i="22"/>
  <c r="H433" i="22"/>
  <c r="A433" i="22"/>
  <c r="J432" i="22"/>
  <c r="I432" i="22"/>
  <c r="H432" i="22"/>
  <c r="A432" i="22"/>
  <c r="J431" i="22"/>
  <c r="I431" i="22"/>
  <c r="H431" i="22"/>
  <c r="A431" i="22"/>
  <c r="J430" i="22"/>
  <c r="I430" i="22"/>
  <c r="H430" i="22"/>
  <c r="A430" i="22"/>
  <c r="J429" i="22"/>
  <c r="I429" i="22"/>
  <c r="H429" i="22"/>
  <c r="A429" i="22"/>
  <c r="J428" i="22"/>
  <c r="I428" i="22"/>
  <c r="H428" i="22"/>
  <c r="A428" i="22"/>
  <c r="J427" i="22"/>
  <c r="I427" i="22"/>
  <c r="H427" i="22"/>
  <c r="A427" i="22"/>
  <c r="J426" i="22"/>
  <c r="I426" i="22"/>
  <c r="H426" i="22"/>
  <c r="A426" i="22"/>
  <c r="J425" i="22"/>
  <c r="I425" i="22"/>
  <c r="H425" i="22"/>
  <c r="A425" i="22"/>
  <c r="J424" i="22"/>
  <c r="I424" i="22"/>
  <c r="H424" i="22"/>
  <c r="A424" i="22"/>
  <c r="J423" i="22"/>
  <c r="I423" i="22"/>
  <c r="H423" i="22"/>
  <c r="A423" i="22"/>
  <c r="J422" i="22"/>
  <c r="I422" i="22"/>
  <c r="H422" i="22"/>
  <c r="A422" i="22"/>
  <c r="J421" i="22"/>
  <c r="I421" i="22"/>
  <c r="H421" i="22"/>
  <c r="A421" i="22"/>
  <c r="J420" i="22"/>
  <c r="I420" i="22"/>
  <c r="H420" i="22"/>
  <c r="A420" i="22"/>
  <c r="J419" i="22"/>
  <c r="I419" i="22"/>
  <c r="H419" i="22"/>
  <c r="A419" i="22"/>
  <c r="J418" i="22"/>
  <c r="I418" i="22"/>
  <c r="H418" i="22"/>
  <c r="A418" i="22"/>
  <c r="J417" i="22"/>
  <c r="I417" i="22"/>
  <c r="H417" i="22"/>
  <c r="A417" i="22"/>
  <c r="J416" i="22"/>
  <c r="I416" i="22"/>
  <c r="H416" i="22"/>
  <c r="A416" i="22"/>
  <c r="J415" i="22"/>
  <c r="I415" i="22"/>
  <c r="H415" i="22"/>
  <c r="A415" i="22"/>
  <c r="J414" i="22"/>
  <c r="I414" i="22"/>
  <c r="H414" i="22"/>
  <c r="A414" i="22"/>
  <c r="J413" i="22"/>
  <c r="I413" i="22"/>
  <c r="H413" i="22"/>
  <c r="A413" i="22"/>
  <c r="J412" i="22"/>
  <c r="I412" i="22"/>
  <c r="H412" i="22"/>
  <c r="A412" i="22"/>
  <c r="J411" i="22"/>
  <c r="I411" i="22"/>
  <c r="H411" i="22"/>
  <c r="A411" i="22"/>
  <c r="J410" i="22"/>
  <c r="I410" i="22"/>
  <c r="H410" i="22"/>
  <c r="A410" i="22"/>
  <c r="J409" i="22"/>
  <c r="I409" i="22"/>
  <c r="H409" i="22"/>
  <c r="A409" i="22"/>
  <c r="J408" i="22"/>
  <c r="I408" i="22"/>
  <c r="H408" i="22"/>
  <c r="A408" i="22"/>
  <c r="J407" i="22"/>
  <c r="I407" i="22"/>
  <c r="H407" i="22"/>
  <c r="A407" i="22"/>
  <c r="J406" i="22"/>
  <c r="I406" i="22"/>
  <c r="H406" i="22"/>
  <c r="A406" i="22"/>
  <c r="J405" i="22"/>
  <c r="I405" i="22"/>
  <c r="H405" i="22"/>
  <c r="A405" i="22"/>
  <c r="J404" i="22"/>
  <c r="I404" i="22"/>
  <c r="H404" i="22"/>
  <c r="A404" i="22"/>
  <c r="J403" i="22"/>
  <c r="I403" i="22"/>
  <c r="H403" i="22"/>
  <c r="A403" i="22"/>
  <c r="J402" i="22"/>
  <c r="I402" i="22"/>
  <c r="H402" i="22"/>
  <c r="A402" i="22"/>
  <c r="J401" i="22"/>
  <c r="I401" i="22"/>
  <c r="H401" i="22"/>
  <c r="A401" i="22"/>
  <c r="J400" i="22"/>
  <c r="I400" i="22"/>
  <c r="H400" i="22"/>
  <c r="A400" i="22"/>
  <c r="J399" i="22"/>
  <c r="I399" i="22"/>
  <c r="H399" i="22"/>
  <c r="A399" i="22"/>
  <c r="J398" i="22"/>
  <c r="I398" i="22"/>
  <c r="H398" i="22"/>
  <c r="A398" i="22"/>
  <c r="J397" i="22"/>
  <c r="I397" i="22"/>
  <c r="H397" i="22"/>
  <c r="A397" i="22"/>
  <c r="J396" i="22"/>
  <c r="I396" i="22"/>
  <c r="H396" i="22"/>
  <c r="A396" i="22"/>
  <c r="J395" i="22"/>
  <c r="I395" i="22"/>
  <c r="H395" i="22"/>
  <c r="A395" i="22"/>
  <c r="J394" i="22"/>
  <c r="I394" i="22"/>
  <c r="H394" i="22"/>
  <c r="A394" i="22"/>
  <c r="J393" i="22"/>
  <c r="I393" i="22"/>
  <c r="H393" i="22"/>
  <c r="A393" i="22"/>
  <c r="J392" i="22"/>
  <c r="I392" i="22"/>
  <c r="H392" i="22"/>
  <c r="A392" i="22"/>
  <c r="J391" i="22"/>
  <c r="I391" i="22"/>
  <c r="H391" i="22"/>
  <c r="A391" i="22"/>
  <c r="J390" i="22"/>
  <c r="I390" i="22"/>
  <c r="H390" i="22"/>
  <c r="A390" i="22"/>
  <c r="J389" i="22"/>
  <c r="I389" i="22"/>
  <c r="H389" i="22"/>
  <c r="A389" i="22"/>
  <c r="J388" i="22"/>
  <c r="I388" i="22"/>
  <c r="H388" i="22"/>
  <c r="A388" i="22"/>
  <c r="J387" i="22"/>
  <c r="I387" i="22"/>
  <c r="H387" i="22"/>
  <c r="A387" i="22"/>
  <c r="J386" i="22"/>
  <c r="I386" i="22"/>
  <c r="H386" i="22"/>
  <c r="A386" i="22"/>
  <c r="J385" i="22"/>
  <c r="I385" i="22"/>
  <c r="H385" i="22"/>
  <c r="A385" i="22"/>
  <c r="J384" i="22"/>
  <c r="I384" i="22"/>
  <c r="H384" i="22"/>
  <c r="A384" i="22"/>
  <c r="J383" i="22"/>
  <c r="I383" i="22"/>
  <c r="H383" i="22"/>
  <c r="A383" i="22"/>
  <c r="J382" i="22"/>
  <c r="I382" i="22"/>
  <c r="H382" i="22"/>
  <c r="A382" i="22"/>
  <c r="J381" i="22"/>
  <c r="I381" i="22"/>
  <c r="H381" i="22"/>
  <c r="A381" i="22"/>
  <c r="J380" i="22"/>
  <c r="I380" i="22"/>
  <c r="H380" i="22"/>
  <c r="A380" i="22"/>
  <c r="J379" i="22"/>
  <c r="I379" i="22"/>
  <c r="H379" i="22"/>
  <c r="A379" i="22"/>
  <c r="J378" i="22"/>
  <c r="I378" i="22"/>
  <c r="H378" i="22"/>
  <c r="A378" i="22"/>
  <c r="J377" i="22"/>
  <c r="I377" i="22"/>
  <c r="H377" i="22"/>
  <c r="A377" i="22"/>
  <c r="J376" i="22"/>
  <c r="I376" i="22"/>
  <c r="H376" i="22"/>
  <c r="A376" i="22"/>
  <c r="J375" i="22"/>
  <c r="I375" i="22"/>
  <c r="H375" i="22"/>
  <c r="A375" i="22"/>
  <c r="J374" i="22"/>
  <c r="I374" i="22"/>
  <c r="H374" i="22"/>
  <c r="A374" i="22"/>
  <c r="J373" i="22"/>
  <c r="I373" i="22"/>
  <c r="H373" i="22"/>
  <c r="A373" i="22"/>
  <c r="J372" i="22"/>
  <c r="I372" i="22"/>
  <c r="H372" i="22"/>
  <c r="A372" i="22"/>
  <c r="J371" i="22"/>
  <c r="I371" i="22"/>
  <c r="H371" i="22"/>
  <c r="A371" i="22"/>
  <c r="J370" i="22"/>
  <c r="I370" i="22"/>
  <c r="H370" i="22"/>
  <c r="A370" i="22"/>
  <c r="J369" i="22"/>
  <c r="I369" i="22"/>
  <c r="H369" i="22"/>
  <c r="A369" i="22"/>
  <c r="J368" i="22"/>
  <c r="I368" i="22"/>
  <c r="H368" i="22"/>
  <c r="A368" i="22"/>
  <c r="J367" i="22"/>
  <c r="I367" i="22"/>
  <c r="H367" i="22"/>
  <c r="A367" i="22"/>
  <c r="J366" i="22"/>
  <c r="I366" i="22"/>
  <c r="H366" i="22"/>
  <c r="A366" i="22"/>
  <c r="J365" i="22"/>
  <c r="I365" i="22"/>
  <c r="H365" i="22"/>
  <c r="A365" i="22"/>
  <c r="J364" i="22"/>
  <c r="I364" i="22"/>
  <c r="H364" i="22"/>
  <c r="A364" i="22"/>
  <c r="J363" i="22"/>
  <c r="I363" i="22"/>
  <c r="H363" i="22"/>
  <c r="A363" i="22"/>
  <c r="J362" i="22"/>
  <c r="I362" i="22"/>
  <c r="H362" i="22"/>
  <c r="A362" i="22"/>
  <c r="J361" i="22"/>
  <c r="I361" i="22"/>
  <c r="H361" i="22"/>
  <c r="A361" i="22"/>
  <c r="J360" i="22"/>
  <c r="I360" i="22"/>
  <c r="H360" i="22"/>
  <c r="A360" i="22"/>
  <c r="J359" i="22"/>
  <c r="I359" i="22"/>
  <c r="H359" i="22"/>
  <c r="A359" i="22"/>
  <c r="J358" i="22"/>
  <c r="I358" i="22"/>
  <c r="H358" i="22"/>
  <c r="A358" i="22"/>
  <c r="J357" i="22"/>
  <c r="I357" i="22"/>
  <c r="H357" i="22"/>
  <c r="A357" i="22"/>
  <c r="J356" i="22"/>
  <c r="I356" i="22"/>
  <c r="H356" i="22"/>
  <c r="A356" i="22"/>
  <c r="J355" i="22"/>
  <c r="I355" i="22"/>
  <c r="H355" i="22"/>
  <c r="A355" i="22"/>
  <c r="J354" i="22"/>
  <c r="I354" i="22"/>
  <c r="H354" i="22"/>
  <c r="A354" i="22"/>
  <c r="J353" i="22"/>
  <c r="I353" i="22"/>
  <c r="H353" i="22"/>
  <c r="A353" i="22"/>
  <c r="J352" i="22"/>
  <c r="I352" i="22"/>
  <c r="H352" i="22"/>
  <c r="A352" i="22"/>
  <c r="J351" i="22"/>
  <c r="I351" i="22"/>
  <c r="H351" i="22"/>
  <c r="A351" i="22"/>
  <c r="J350" i="22"/>
  <c r="I350" i="22"/>
  <c r="H350" i="22"/>
  <c r="A350" i="22"/>
  <c r="J349" i="22"/>
  <c r="I349" i="22"/>
  <c r="H349" i="22"/>
  <c r="A349" i="22"/>
  <c r="J348" i="22"/>
  <c r="I348" i="22"/>
  <c r="H348" i="22"/>
  <c r="A348" i="22"/>
  <c r="J347" i="22"/>
  <c r="I347" i="22"/>
  <c r="H347" i="22"/>
  <c r="A347" i="22"/>
  <c r="J346" i="22"/>
  <c r="I346" i="22"/>
  <c r="H346" i="22"/>
  <c r="A346" i="22"/>
  <c r="J345" i="22"/>
  <c r="I345" i="22"/>
  <c r="H345" i="22"/>
  <c r="A345" i="22"/>
  <c r="J344" i="22"/>
  <c r="I344" i="22"/>
  <c r="H344" i="22"/>
  <c r="A344" i="22"/>
  <c r="J343" i="22"/>
  <c r="I343" i="22"/>
  <c r="H343" i="22"/>
  <c r="A343" i="22"/>
  <c r="J342" i="22"/>
  <c r="I342" i="22"/>
  <c r="H342" i="22"/>
  <c r="A342" i="22"/>
  <c r="J341" i="22"/>
  <c r="I341" i="22"/>
  <c r="H341" i="22"/>
  <c r="A341" i="22"/>
  <c r="J340" i="22"/>
  <c r="I340" i="22"/>
  <c r="H340" i="22"/>
  <c r="A340" i="22"/>
  <c r="J339" i="22"/>
  <c r="I339" i="22"/>
  <c r="H339" i="22"/>
  <c r="A339" i="22"/>
  <c r="J338" i="22"/>
  <c r="I338" i="22"/>
  <c r="H338" i="22"/>
  <c r="A338" i="22"/>
  <c r="J337" i="22"/>
  <c r="I337" i="22"/>
  <c r="H337" i="22"/>
  <c r="A337" i="22"/>
  <c r="J336" i="22"/>
  <c r="I336" i="22"/>
  <c r="H336" i="22"/>
  <c r="A336" i="22"/>
  <c r="J335" i="22"/>
  <c r="I335" i="22"/>
  <c r="H335" i="22"/>
  <c r="A335" i="22"/>
  <c r="J334" i="22"/>
  <c r="I334" i="22"/>
  <c r="H334" i="22"/>
  <c r="A334" i="22"/>
  <c r="J333" i="22"/>
  <c r="I333" i="22"/>
  <c r="H333" i="22"/>
  <c r="A333" i="22"/>
  <c r="J332" i="22"/>
  <c r="I332" i="22"/>
  <c r="H332" i="22"/>
  <c r="A332" i="22"/>
  <c r="J331" i="22"/>
  <c r="I331" i="22"/>
  <c r="H331" i="22"/>
  <c r="A331" i="22"/>
  <c r="J330" i="22"/>
  <c r="I330" i="22"/>
  <c r="H330" i="22"/>
  <c r="A330" i="22"/>
  <c r="J329" i="22"/>
  <c r="I329" i="22"/>
  <c r="H329" i="22"/>
  <c r="A329" i="22"/>
  <c r="J328" i="22"/>
  <c r="I328" i="22"/>
  <c r="H328" i="22"/>
  <c r="A328" i="22"/>
  <c r="J327" i="22"/>
  <c r="I327" i="22"/>
  <c r="H327" i="22"/>
  <c r="A327" i="22"/>
  <c r="J326" i="22"/>
  <c r="I326" i="22"/>
  <c r="H326" i="22"/>
  <c r="A326" i="22"/>
  <c r="J325" i="22"/>
  <c r="I325" i="22"/>
  <c r="H325" i="22"/>
  <c r="A325" i="22"/>
  <c r="J324" i="22"/>
  <c r="I324" i="22"/>
  <c r="H324" i="22"/>
  <c r="A324" i="22"/>
  <c r="J323" i="22"/>
  <c r="I323" i="22"/>
  <c r="H323" i="22"/>
  <c r="A323" i="22"/>
  <c r="J322" i="22"/>
  <c r="I322" i="22"/>
  <c r="H322" i="22"/>
  <c r="A322" i="22"/>
  <c r="J321" i="22"/>
  <c r="I321" i="22"/>
  <c r="H321" i="22"/>
  <c r="A321" i="22"/>
  <c r="J320" i="22"/>
  <c r="I320" i="22"/>
  <c r="H320" i="22"/>
  <c r="A320" i="22"/>
  <c r="J319" i="22"/>
  <c r="I319" i="22"/>
  <c r="H319" i="22"/>
  <c r="A319" i="22"/>
  <c r="J318" i="22"/>
  <c r="I318" i="22"/>
  <c r="H318" i="22"/>
  <c r="A318" i="22"/>
  <c r="J317" i="22"/>
  <c r="I317" i="22"/>
  <c r="H317" i="22"/>
  <c r="A317" i="22"/>
  <c r="J316" i="22"/>
  <c r="I316" i="22"/>
  <c r="H316" i="22"/>
  <c r="A316" i="22"/>
  <c r="J315" i="22"/>
  <c r="I315" i="22"/>
  <c r="H315" i="22"/>
  <c r="A315" i="22"/>
  <c r="J314" i="22"/>
  <c r="I314" i="22"/>
  <c r="H314" i="22"/>
  <c r="A314" i="22"/>
  <c r="J313" i="22"/>
  <c r="I313" i="22"/>
  <c r="H313" i="22"/>
  <c r="A313" i="22"/>
  <c r="J312" i="22"/>
  <c r="I312" i="22"/>
  <c r="H312" i="22"/>
  <c r="A312" i="22"/>
  <c r="J311" i="22"/>
  <c r="I311" i="22"/>
  <c r="H311" i="22"/>
  <c r="A311" i="22"/>
  <c r="J310" i="22"/>
  <c r="I310" i="22"/>
  <c r="H310" i="22"/>
  <c r="A310" i="22"/>
  <c r="J309" i="22"/>
  <c r="I309" i="22"/>
  <c r="H309" i="22"/>
  <c r="A309" i="22"/>
  <c r="J308" i="22"/>
  <c r="I308" i="22"/>
  <c r="H308" i="22"/>
  <c r="A308" i="22"/>
  <c r="J307" i="22"/>
  <c r="I307" i="22"/>
  <c r="H307" i="22"/>
  <c r="A307" i="22"/>
  <c r="J306" i="22"/>
  <c r="I306" i="22"/>
  <c r="H306" i="22"/>
  <c r="A306" i="22"/>
  <c r="J305" i="22"/>
  <c r="I305" i="22"/>
  <c r="H305" i="22"/>
  <c r="A305" i="22"/>
  <c r="J304" i="22"/>
  <c r="I304" i="22"/>
  <c r="H304" i="22"/>
  <c r="A304" i="22"/>
  <c r="J303" i="22"/>
  <c r="I303" i="22"/>
  <c r="H303" i="22"/>
  <c r="A303" i="22"/>
  <c r="J302" i="22"/>
  <c r="I302" i="22"/>
  <c r="H302" i="22"/>
  <c r="A302" i="22"/>
  <c r="J301" i="22"/>
  <c r="I301" i="22"/>
  <c r="H301" i="22"/>
  <c r="A301" i="22"/>
  <c r="J300" i="22"/>
  <c r="I300" i="22"/>
  <c r="H300" i="22"/>
  <c r="A300" i="22"/>
  <c r="J299" i="22"/>
  <c r="I299" i="22"/>
  <c r="H299" i="22"/>
  <c r="A299" i="22"/>
  <c r="J298" i="22"/>
  <c r="I298" i="22"/>
  <c r="H298" i="22"/>
  <c r="A298" i="22"/>
  <c r="J297" i="22"/>
  <c r="I297" i="22"/>
  <c r="H297" i="22"/>
  <c r="A297" i="22"/>
  <c r="J296" i="22"/>
  <c r="I296" i="22"/>
  <c r="H296" i="22"/>
  <c r="A296" i="22"/>
  <c r="J295" i="22"/>
  <c r="I295" i="22"/>
  <c r="H295" i="22"/>
  <c r="A295" i="22"/>
  <c r="J294" i="22"/>
  <c r="I294" i="22"/>
  <c r="H294" i="22"/>
  <c r="A294" i="22"/>
  <c r="J293" i="22"/>
  <c r="I293" i="22"/>
  <c r="H293" i="22"/>
  <c r="A293" i="22"/>
  <c r="J292" i="22"/>
  <c r="I292" i="22"/>
  <c r="H292" i="22"/>
  <c r="A292" i="22"/>
  <c r="J291" i="22"/>
  <c r="I291" i="22"/>
  <c r="H291" i="22"/>
  <c r="A291" i="22"/>
  <c r="J290" i="22"/>
  <c r="I290" i="22"/>
  <c r="H290" i="22"/>
  <c r="A290" i="22"/>
  <c r="J289" i="22"/>
  <c r="I289" i="22"/>
  <c r="H289" i="22"/>
  <c r="A289" i="22"/>
  <c r="J288" i="22"/>
  <c r="I288" i="22"/>
  <c r="H288" i="22"/>
  <c r="A288" i="22"/>
  <c r="J287" i="22"/>
  <c r="I287" i="22"/>
  <c r="H287" i="22"/>
  <c r="A287" i="22"/>
  <c r="J286" i="22"/>
  <c r="I286" i="22"/>
  <c r="H286" i="22"/>
  <c r="A286" i="22"/>
  <c r="J285" i="22"/>
  <c r="I285" i="22"/>
  <c r="H285" i="22"/>
  <c r="A285" i="22"/>
  <c r="J284" i="22"/>
  <c r="I284" i="22"/>
  <c r="H284" i="22"/>
  <c r="A284" i="22"/>
  <c r="J283" i="22"/>
  <c r="I283" i="22"/>
  <c r="H283" i="22"/>
  <c r="A283" i="22"/>
  <c r="J282" i="22"/>
  <c r="I282" i="22"/>
  <c r="H282" i="22"/>
  <c r="A282" i="22"/>
  <c r="J281" i="22"/>
  <c r="I281" i="22"/>
  <c r="H281" i="22"/>
  <c r="A281" i="22"/>
  <c r="J280" i="22"/>
  <c r="I280" i="22"/>
  <c r="H280" i="22"/>
  <c r="A280" i="22"/>
  <c r="J279" i="22"/>
  <c r="I279" i="22"/>
  <c r="H279" i="22"/>
  <c r="A279" i="22"/>
  <c r="J278" i="22"/>
  <c r="I278" i="22"/>
  <c r="H278" i="22"/>
  <c r="A278" i="22"/>
  <c r="J277" i="22"/>
  <c r="I277" i="22"/>
  <c r="H277" i="22"/>
  <c r="A277" i="22"/>
  <c r="J276" i="22"/>
  <c r="I276" i="22"/>
  <c r="H276" i="22"/>
  <c r="A276" i="22"/>
  <c r="J275" i="22"/>
  <c r="I275" i="22"/>
  <c r="H275" i="22"/>
  <c r="A275" i="22"/>
  <c r="J274" i="22"/>
  <c r="I274" i="22"/>
  <c r="H274" i="22"/>
  <c r="A274" i="22"/>
  <c r="J273" i="22"/>
  <c r="I273" i="22"/>
  <c r="H273" i="22"/>
  <c r="A273" i="22"/>
  <c r="J272" i="22"/>
  <c r="I272" i="22"/>
  <c r="H272" i="22"/>
  <c r="A272" i="22"/>
  <c r="J271" i="22"/>
  <c r="I271" i="22"/>
  <c r="H271" i="22"/>
  <c r="A271" i="22"/>
  <c r="J270" i="22"/>
  <c r="I270" i="22"/>
  <c r="H270" i="22"/>
  <c r="A270" i="22"/>
  <c r="J269" i="22"/>
  <c r="I269" i="22"/>
  <c r="H269" i="22"/>
  <c r="A269" i="22"/>
  <c r="J268" i="22"/>
  <c r="I268" i="22"/>
  <c r="H268" i="22"/>
  <c r="A268" i="22"/>
  <c r="J267" i="22"/>
  <c r="I267" i="22"/>
  <c r="H267" i="22"/>
  <c r="A267" i="22"/>
  <c r="J266" i="22"/>
  <c r="I266" i="22"/>
  <c r="H266" i="22"/>
  <c r="A266" i="22"/>
  <c r="J265" i="22"/>
  <c r="I265" i="22"/>
  <c r="H265" i="22"/>
  <c r="A265" i="22"/>
  <c r="J264" i="22"/>
  <c r="I264" i="22"/>
  <c r="H264" i="22"/>
  <c r="A264" i="22"/>
  <c r="J263" i="22"/>
  <c r="I263" i="22"/>
  <c r="H263" i="22"/>
  <c r="A263" i="22"/>
  <c r="J262" i="22"/>
  <c r="I262" i="22"/>
  <c r="H262" i="22"/>
  <c r="A262" i="22"/>
  <c r="J261" i="22"/>
  <c r="I261" i="22"/>
  <c r="H261" i="22"/>
  <c r="A261" i="22"/>
  <c r="J260" i="22"/>
  <c r="I260" i="22"/>
  <c r="H260" i="22"/>
  <c r="A260" i="22"/>
  <c r="J259" i="22"/>
  <c r="I259" i="22"/>
  <c r="H259" i="22"/>
  <c r="A259" i="22"/>
  <c r="J258" i="22"/>
  <c r="I258" i="22"/>
  <c r="H258" i="22"/>
  <c r="A258" i="22"/>
  <c r="J257" i="22"/>
  <c r="I257" i="22"/>
  <c r="H257" i="22"/>
  <c r="A257" i="22"/>
  <c r="J256" i="22"/>
  <c r="I256" i="22"/>
  <c r="H256" i="22"/>
  <c r="A256" i="22"/>
  <c r="J255" i="22"/>
  <c r="I255" i="22"/>
  <c r="H255" i="22"/>
  <c r="A255" i="22"/>
  <c r="J254" i="22"/>
  <c r="I254" i="22"/>
  <c r="H254" i="22"/>
  <c r="A254" i="22"/>
  <c r="J253" i="22"/>
  <c r="I253" i="22"/>
  <c r="H253" i="22"/>
  <c r="A253" i="22"/>
  <c r="J252" i="22"/>
  <c r="I252" i="22"/>
  <c r="H252" i="22"/>
  <c r="A252" i="22"/>
  <c r="J251" i="22"/>
  <c r="I251" i="22"/>
  <c r="H251" i="22"/>
  <c r="A251" i="22"/>
  <c r="J250" i="22"/>
  <c r="I250" i="22"/>
  <c r="H250" i="22"/>
  <c r="A250" i="22"/>
  <c r="J249" i="22"/>
  <c r="I249" i="22"/>
  <c r="H249" i="22"/>
  <c r="A249" i="22"/>
  <c r="J248" i="22"/>
  <c r="I248" i="22"/>
  <c r="H248" i="22"/>
  <c r="A248" i="22"/>
  <c r="J247" i="22"/>
  <c r="I247" i="22"/>
  <c r="H247" i="22"/>
  <c r="A247" i="22"/>
  <c r="J246" i="22"/>
  <c r="I246" i="22"/>
  <c r="H246" i="22"/>
  <c r="A246" i="22"/>
  <c r="J245" i="22"/>
  <c r="I245" i="22"/>
  <c r="H245" i="22"/>
  <c r="A245" i="22"/>
  <c r="J244" i="22"/>
  <c r="I244" i="22"/>
  <c r="H244" i="22"/>
  <c r="A244" i="22"/>
  <c r="J243" i="22"/>
  <c r="I243" i="22"/>
  <c r="H243" i="22"/>
  <c r="A243" i="22"/>
  <c r="J242" i="22"/>
  <c r="I242" i="22"/>
  <c r="H242" i="22"/>
  <c r="A242" i="22"/>
  <c r="J241" i="22"/>
  <c r="I241" i="22"/>
  <c r="H241" i="22"/>
  <c r="A241" i="22"/>
  <c r="J240" i="22"/>
  <c r="I240" i="22"/>
  <c r="H240" i="22"/>
  <c r="A240" i="22"/>
  <c r="J239" i="22"/>
  <c r="I239" i="22"/>
  <c r="H239" i="22"/>
  <c r="A239" i="22"/>
  <c r="J238" i="22"/>
  <c r="I238" i="22"/>
  <c r="H238" i="22"/>
  <c r="A238" i="22"/>
  <c r="J237" i="22"/>
  <c r="I237" i="22"/>
  <c r="H237" i="22"/>
  <c r="A237" i="22"/>
  <c r="J236" i="22"/>
  <c r="I236" i="22"/>
  <c r="H236" i="22"/>
  <c r="A236" i="22"/>
  <c r="J235" i="22"/>
  <c r="I235" i="22"/>
  <c r="H235" i="22"/>
  <c r="A235" i="22"/>
  <c r="J234" i="22"/>
  <c r="I234" i="22"/>
  <c r="H234" i="22"/>
  <c r="A234" i="22"/>
  <c r="J233" i="22"/>
  <c r="I233" i="22"/>
  <c r="H233" i="22"/>
  <c r="A233" i="22"/>
  <c r="J232" i="22"/>
  <c r="I232" i="22"/>
  <c r="H232" i="22"/>
  <c r="A232" i="22"/>
  <c r="J231" i="22"/>
  <c r="I231" i="22"/>
  <c r="H231" i="22"/>
  <c r="A231" i="22"/>
  <c r="J230" i="22"/>
  <c r="I230" i="22"/>
  <c r="H230" i="22"/>
  <c r="A230" i="22"/>
  <c r="J229" i="22"/>
  <c r="I229" i="22"/>
  <c r="H229" i="22"/>
  <c r="A229" i="22"/>
  <c r="J228" i="22"/>
  <c r="I228" i="22"/>
  <c r="H228" i="22"/>
  <c r="A228" i="22"/>
  <c r="J227" i="22"/>
  <c r="I227" i="22"/>
  <c r="H227" i="22"/>
  <c r="A227" i="22"/>
  <c r="J226" i="22"/>
  <c r="I226" i="22"/>
  <c r="H226" i="22"/>
  <c r="A226" i="22"/>
  <c r="J225" i="22"/>
  <c r="I225" i="22"/>
  <c r="H225" i="22"/>
  <c r="A225" i="22"/>
  <c r="J224" i="22"/>
  <c r="I224" i="22"/>
  <c r="H224" i="22"/>
  <c r="A224" i="22"/>
  <c r="J223" i="22"/>
  <c r="I223" i="22"/>
  <c r="H223" i="22"/>
  <c r="A223" i="22"/>
  <c r="J222" i="22"/>
  <c r="I222" i="22"/>
  <c r="H222" i="22"/>
  <c r="A222" i="22"/>
  <c r="J221" i="22"/>
  <c r="I221" i="22"/>
  <c r="H221" i="22"/>
  <c r="A221" i="22"/>
  <c r="J220" i="22"/>
  <c r="I220" i="22"/>
  <c r="H220" i="22"/>
  <c r="A220" i="22"/>
  <c r="J219" i="22"/>
  <c r="I219" i="22"/>
  <c r="H219" i="22"/>
  <c r="A219" i="22"/>
  <c r="J218" i="22"/>
  <c r="I218" i="22"/>
  <c r="H218" i="22"/>
  <c r="A218" i="22"/>
  <c r="J217" i="22"/>
  <c r="I217" i="22"/>
  <c r="H217" i="22"/>
  <c r="A217" i="22"/>
  <c r="J216" i="22"/>
  <c r="I216" i="22"/>
  <c r="H216" i="22"/>
  <c r="A216" i="22"/>
  <c r="J215" i="22"/>
  <c r="I215" i="22"/>
  <c r="H215" i="22"/>
  <c r="A215" i="22"/>
  <c r="J214" i="22"/>
  <c r="I214" i="22"/>
  <c r="H214" i="22"/>
  <c r="A214" i="22"/>
  <c r="J213" i="22"/>
  <c r="I213" i="22"/>
  <c r="H213" i="22"/>
  <c r="A213" i="22"/>
  <c r="J212" i="22"/>
  <c r="I212" i="22"/>
  <c r="H212" i="22"/>
  <c r="A212" i="22"/>
  <c r="J211" i="22"/>
  <c r="I211" i="22"/>
  <c r="H211" i="22"/>
  <c r="A211" i="22"/>
  <c r="J210" i="22"/>
  <c r="I210" i="22"/>
  <c r="H210" i="22"/>
  <c r="A210" i="22"/>
  <c r="J209" i="22"/>
  <c r="I209" i="22"/>
  <c r="H209" i="22"/>
  <c r="A209" i="22"/>
  <c r="J208" i="22"/>
  <c r="I208" i="22"/>
  <c r="H208" i="22"/>
  <c r="A208" i="22"/>
  <c r="J207" i="22"/>
  <c r="I207" i="22"/>
  <c r="H207" i="22"/>
  <c r="A207" i="22"/>
  <c r="J206" i="22"/>
  <c r="I206" i="22"/>
  <c r="H206" i="22"/>
  <c r="A206" i="22"/>
  <c r="J205" i="22"/>
  <c r="I205" i="22"/>
  <c r="H205" i="22"/>
  <c r="A205" i="22"/>
  <c r="J204" i="22"/>
  <c r="I204" i="22"/>
  <c r="H204" i="22"/>
  <c r="A204" i="22"/>
  <c r="J203" i="22"/>
  <c r="I203" i="22"/>
  <c r="H203" i="22"/>
  <c r="A203" i="22"/>
  <c r="J202" i="22"/>
  <c r="I202" i="22"/>
  <c r="H202" i="22"/>
  <c r="A202" i="22"/>
  <c r="J201" i="22"/>
  <c r="I201" i="22"/>
  <c r="H201" i="22"/>
  <c r="A201" i="22"/>
  <c r="J200" i="22"/>
  <c r="I200" i="22"/>
  <c r="H200" i="22"/>
  <c r="A200" i="22"/>
  <c r="J199" i="22"/>
  <c r="I199" i="22"/>
  <c r="H199" i="22"/>
  <c r="A199" i="22"/>
  <c r="J198" i="22"/>
  <c r="I198" i="22"/>
  <c r="H198" i="22"/>
  <c r="A198" i="22"/>
  <c r="J197" i="22"/>
  <c r="I197" i="22"/>
  <c r="H197" i="22"/>
  <c r="A197" i="22"/>
  <c r="J196" i="22"/>
  <c r="I196" i="22"/>
  <c r="H196" i="22"/>
  <c r="A196" i="22"/>
  <c r="J195" i="22"/>
  <c r="I195" i="22"/>
  <c r="H195" i="22"/>
  <c r="A195" i="22"/>
  <c r="J194" i="22"/>
  <c r="I194" i="22"/>
  <c r="H194" i="22"/>
  <c r="A194" i="22"/>
  <c r="J193" i="22"/>
  <c r="I193" i="22"/>
  <c r="H193" i="22"/>
  <c r="A193" i="22"/>
  <c r="J192" i="22"/>
  <c r="I192" i="22"/>
  <c r="H192" i="22"/>
  <c r="A192" i="22"/>
  <c r="J191" i="22"/>
  <c r="I191" i="22"/>
  <c r="H191" i="22"/>
  <c r="A191" i="22"/>
  <c r="J190" i="22"/>
  <c r="I190" i="22"/>
  <c r="H190" i="22"/>
  <c r="A190" i="22"/>
  <c r="J189" i="22"/>
  <c r="I189" i="22"/>
  <c r="H189" i="22"/>
  <c r="A189" i="22"/>
  <c r="J188" i="22"/>
  <c r="I188" i="22"/>
  <c r="H188" i="22"/>
  <c r="A188" i="22"/>
  <c r="J187" i="22"/>
  <c r="I187" i="22"/>
  <c r="H187" i="22"/>
  <c r="A187" i="22"/>
  <c r="J186" i="22"/>
  <c r="I186" i="22"/>
  <c r="H186" i="22"/>
  <c r="A186" i="22"/>
  <c r="J185" i="22"/>
  <c r="I185" i="22"/>
  <c r="H185" i="22"/>
  <c r="A185" i="22"/>
  <c r="J184" i="22"/>
  <c r="I184" i="22"/>
  <c r="H184" i="22"/>
  <c r="A184" i="22"/>
  <c r="J183" i="22"/>
  <c r="I183" i="22"/>
  <c r="H183" i="22"/>
  <c r="A183" i="22"/>
  <c r="J182" i="22"/>
  <c r="I182" i="22"/>
  <c r="H182" i="22"/>
  <c r="A182" i="22"/>
  <c r="J181" i="22"/>
  <c r="I181" i="22"/>
  <c r="H181" i="22"/>
  <c r="A181" i="22"/>
  <c r="J180" i="22"/>
  <c r="I180" i="22"/>
  <c r="H180" i="22"/>
  <c r="A180" i="22"/>
  <c r="J179" i="22"/>
  <c r="I179" i="22"/>
  <c r="H179" i="22"/>
  <c r="A179" i="22"/>
  <c r="J178" i="22"/>
  <c r="I178" i="22"/>
  <c r="H178" i="22"/>
  <c r="A178" i="22"/>
  <c r="J177" i="22"/>
  <c r="I177" i="22"/>
  <c r="H177" i="22"/>
  <c r="A177" i="22"/>
  <c r="J176" i="22"/>
  <c r="I176" i="22"/>
  <c r="H176" i="22"/>
  <c r="A176" i="22"/>
  <c r="J175" i="22"/>
  <c r="I175" i="22"/>
  <c r="H175" i="22"/>
  <c r="A175" i="22"/>
  <c r="J174" i="22"/>
  <c r="I174" i="22"/>
  <c r="H174" i="22"/>
  <c r="A174" i="22"/>
  <c r="J173" i="22"/>
  <c r="I173" i="22"/>
  <c r="H173" i="22"/>
  <c r="A173" i="22"/>
  <c r="J172" i="22"/>
  <c r="I172" i="22"/>
  <c r="H172" i="22"/>
  <c r="A172" i="22"/>
  <c r="J171" i="22"/>
  <c r="I171" i="22"/>
  <c r="H171" i="22"/>
  <c r="A171" i="22"/>
  <c r="J170" i="22"/>
  <c r="I170" i="22"/>
  <c r="H170" i="22"/>
  <c r="A170" i="22"/>
  <c r="J169" i="22"/>
  <c r="I169" i="22"/>
  <c r="H169" i="22"/>
  <c r="A169" i="22"/>
  <c r="J168" i="22"/>
  <c r="I168" i="22"/>
  <c r="H168" i="22"/>
  <c r="A168" i="22"/>
  <c r="J167" i="22"/>
  <c r="I167" i="22"/>
  <c r="H167" i="22"/>
  <c r="A167" i="22"/>
  <c r="J166" i="22"/>
  <c r="I166" i="22"/>
  <c r="H166" i="22"/>
  <c r="A166" i="22"/>
  <c r="J165" i="22"/>
  <c r="I165" i="22"/>
  <c r="H165" i="22"/>
  <c r="A165" i="22"/>
  <c r="J164" i="22"/>
  <c r="I164" i="22"/>
  <c r="H164" i="22"/>
  <c r="A164" i="22"/>
  <c r="J163" i="22"/>
  <c r="I163" i="22"/>
  <c r="H163" i="22"/>
  <c r="A163" i="22"/>
  <c r="J162" i="22"/>
  <c r="I162" i="22"/>
  <c r="H162" i="22"/>
  <c r="A162" i="22"/>
  <c r="J161" i="22"/>
  <c r="I161" i="22"/>
  <c r="H161" i="22"/>
  <c r="A161" i="22"/>
  <c r="J160" i="22"/>
  <c r="I160" i="22"/>
  <c r="H160" i="22"/>
  <c r="A160" i="22"/>
  <c r="J159" i="22"/>
  <c r="I159" i="22"/>
  <c r="H159" i="22"/>
  <c r="A159" i="22"/>
  <c r="J158" i="22"/>
  <c r="I158" i="22"/>
  <c r="H158" i="22"/>
  <c r="A158" i="22"/>
  <c r="J157" i="22"/>
  <c r="I157" i="22"/>
  <c r="H157" i="22"/>
  <c r="A157" i="22"/>
  <c r="J156" i="22"/>
  <c r="I156" i="22"/>
  <c r="H156" i="22"/>
  <c r="A156" i="22"/>
  <c r="J155" i="22"/>
  <c r="I155" i="22"/>
  <c r="H155" i="22"/>
  <c r="A155" i="22"/>
  <c r="J154" i="22"/>
  <c r="I154" i="22"/>
  <c r="H154" i="22"/>
  <c r="A154" i="22"/>
  <c r="J153" i="22"/>
  <c r="I153" i="22"/>
  <c r="H153" i="22"/>
  <c r="A153" i="22"/>
  <c r="J152" i="22"/>
  <c r="I152" i="22"/>
  <c r="H152" i="22"/>
  <c r="A152" i="22"/>
  <c r="J151" i="22"/>
  <c r="I151" i="22"/>
  <c r="H151" i="22"/>
  <c r="A151" i="22"/>
  <c r="J150" i="22"/>
  <c r="I150" i="22"/>
  <c r="H150" i="22"/>
  <c r="A150" i="22"/>
  <c r="J149" i="22"/>
  <c r="I149" i="22"/>
  <c r="H149" i="22"/>
  <c r="A149" i="22"/>
  <c r="J148" i="22"/>
  <c r="I148" i="22"/>
  <c r="H148" i="22"/>
  <c r="A148" i="22"/>
  <c r="J147" i="22"/>
  <c r="I147" i="22"/>
  <c r="H147" i="22"/>
  <c r="A147" i="22"/>
  <c r="J146" i="22"/>
  <c r="I146" i="22"/>
  <c r="H146" i="22"/>
  <c r="A146" i="22"/>
  <c r="J145" i="22"/>
  <c r="I145" i="22"/>
  <c r="H145" i="22"/>
  <c r="A145" i="22"/>
  <c r="J144" i="22"/>
  <c r="I144" i="22"/>
  <c r="H144" i="22"/>
  <c r="A144" i="22"/>
  <c r="J143" i="22"/>
  <c r="I143" i="22"/>
  <c r="H143" i="22"/>
  <c r="A143" i="22"/>
  <c r="J142" i="22"/>
  <c r="I142" i="22"/>
  <c r="H142" i="22"/>
  <c r="A142" i="22"/>
  <c r="J141" i="22"/>
  <c r="I141" i="22"/>
  <c r="H141" i="22"/>
  <c r="A141" i="22"/>
  <c r="J140" i="22"/>
  <c r="I140" i="22"/>
  <c r="H140" i="22"/>
  <c r="A140" i="22"/>
  <c r="J139" i="22"/>
  <c r="I139" i="22"/>
  <c r="H139" i="22"/>
  <c r="A139" i="22"/>
  <c r="J138" i="22"/>
  <c r="I138" i="22"/>
  <c r="H138" i="22"/>
  <c r="A138" i="22"/>
  <c r="J137" i="22"/>
  <c r="I137" i="22"/>
  <c r="H137" i="22"/>
  <c r="A137" i="22"/>
  <c r="J136" i="22"/>
  <c r="I136" i="22"/>
  <c r="H136" i="22"/>
  <c r="A136" i="22"/>
  <c r="J135" i="22"/>
  <c r="I135" i="22"/>
  <c r="H135" i="22"/>
  <c r="A135" i="22"/>
  <c r="J134" i="22"/>
  <c r="I134" i="22"/>
  <c r="H134" i="22"/>
  <c r="A134" i="22"/>
  <c r="J133" i="22"/>
  <c r="I133" i="22"/>
  <c r="H133" i="22"/>
  <c r="A133" i="22"/>
  <c r="J132" i="22"/>
  <c r="I132" i="22"/>
  <c r="H132" i="22"/>
  <c r="A132" i="22"/>
  <c r="J131" i="22"/>
  <c r="I131" i="22"/>
  <c r="H131" i="22"/>
  <c r="A131" i="22"/>
  <c r="J130" i="22"/>
  <c r="I130" i="22"/>
  <c r="H130" i="22"/>
  <c r="A130" i="22"/>
  <c r="J129" i="22"/>
  <c r="I129" i="22"/>
  <c r="H129" i="22"/>
  <c r="A129" i="22"/>
  <c r="J128" i="22"/>
  <c r="I128" i="22"/>
  <c r="H128" i="22"/>
  <c r="A128" i="22"/>
  <c r="J127" i="22"/>
  <c r="I127" i="22"/>
  <c r="H127" i="22"/>
  <c r="A127" i="22"/>
  <c r="J126" i="22"/>
  <c r="I126" i="22"/>
  <c r="H126" i="22"/>
  <c r="A126" i="22"/>
  <c r="J125" i="22"/>
  <c r="I125" i="22"/>
  <c r="H125" i="22"/>
  <c r="A125" i="22"/>
  <c r="J124" i="22"/>
  <c r="I124" i="22"/>
  <c r="H124" i="22"/>
  <c r="A124" i="22"/>
  <c r="J123" i="22"/>
  <c r="I123" i="22"/>
  <c r="H123" i="22"/>
  <c r="A123" i="22"/>
  <c r="J122" i="22"/>
  <c r="I122" i="22"/>
  <c r="H122" i="22"/>
  <c r="A122" i="22"/>
  <c r="J121" i="22"/>
  <c r="I121" i="22"/>
  <c r="H121" i="22"/>
  <c r="A121" i="22"/>
  <c r="J120" i="22"/>
  <c r="I120" i="22"/>
  <c r="H120" i="22"/>
  <c r="A120" i="22"/>
  <c r="J119" i="22"/>
  <c r="I119" i="22"/>
  <c r="H119" i="22"/>
  <c r="A119" i="22"/>
  <c r="J118" i="22"/>
  <c r="I118" i="22"/>
  <c r="H118" i="22"/>
  <c r="A118" i="22"/>
  <c r="J117" i="22"/>
  <c r="I117" i="22"/>
  <c r="H117" i="22"/>
  <c r="A117" i="22"/>
  <c r="J116" i="22"/>
  <c r="I116" i="22"/>
  <c r="H116" i="22"/>
  <c r="A116" i="22"/>
  <c r="J115" i="22"/>
  <c r="I115" i="22"/>
  <c r="H115" i="22"/>
  <c r="A115" i="22"/>
  <c r="J114" i="22"/>
  <c r="I114" i="22"/>
  <c r="H114" i="22"/>
  <c r="A114" i="22"/>
  <c r="J113" i="22"/>
  <c r="I113" i="22"/>
  <c r="H113" i="22"/>
  <c r="A113" i="22"/>
  <c r="J112" i="22"/>
  <c r="I112" i="22"/>
  <c r="H112" i="22"/>
  <c r="A112" i="22"/>
  <c r="J111" i="22"/>
  <c r="I111" i="22"/>
  <c r="H111" i="22"/>
  <c r="A111" i="22"/>
  <c r="J110" i="22"/>
  <c r="I110" i="22"/>
  <c r="H110" i="22"/>
  <c r="A110" i="22"/>
  <c r="J109" i="22"/>
  <c r="I109" i="22"/>
  <c r="H109" i="22"/>
  <c r="A109" i="22"/>
  <c r="J108" i="22"/>
  <c r="I108" i="22"/>
  <c r="H108" i="22"/>
  <c r="A108" i="22"/>
  <c r="J107" i="22"/>
  <c r="I107" i="22"/>
  <c r="H107" i="22"/>
  <c r="A107" i="22"/>
  <c r="J106" i="22"/>
  <c r="I106" i="22"/>
  <c r="H106" i="22"/>
  <c r="A106" i="22"/>
  <c r="J105" i="22"/>
  <c r="I105" i="22"/>
  <c r="H105" i="22"/>
  <c r="A105" i="22"/>
  <c r="J104" i="22"/>
  <c r="I104" i="22"/>
  <c r="H104" i="22"/>
  <c r="A104" i="22"/>
  <c r="J103" i="22"/>
  <c r="I103" i="22"/>
  <c r="H103" i="22"/>
  <c r="A103" i="22"/>
  <c r="J102" i="22"/>
  <c r="I102" i="22"/>
  <c r="H102" i="22"/>
  <c r="A102" i="22"/>
  <c r="J101" i="22"/>
  <c r="I101" i="22"/>
  <c r="H101" i="22"/>
  <c r="A101" i="22"/>
  <c r="J100" i="22"/>
  <c r="I100" i="22"/>
  <c r="H100" i="22"/>
  <c r="A100" i="22"/>
  <c r="J99" i="22"/>
  <c r="I99" i="22"/>
  <c r="H99" i="22"/>
  <c r="A99" i="22"/>
  <c r="J98" i="22"/>
  <c r="I98" i="22"/>
  <c r="H98" i="22"/>
  <c r="A98" i="22"/>
  <c r="J97" i="22"/>
  <c r="I97" i="22"/>
  <c r="H97" i="22"/>
  <c r="A97" i="22"/>
  <c r="J96" i="22"/>
  <c r="I96" i="22"/>
  <c r="H96" i="22"/>
  <c r="A96" i="22"/>
  <c r="J95" i="22"/>
  <c r="I95" i="22"/>
  <c r="H95" i="22"/>
  <c r="A95" i="22"/>
  <c r="J94" i="22"/>
  <c r="I94" i="22"/>
  <c r="H94" i="22"/>
  <c r="A94" i="22"/>
  <c r="J93" i="22"/>
  <c r="I93" i="22"/>
  <c r="H93" i="22"/>
  <c r="A93" i="22"/>
  <c r="J92" i="22"/>
  <c r="I92" i="22"/>
  <c r="H92" i="22"/>
  <c r="A92" i="22"/>
  <c r="J91" i="22"/>
  <c r="I91" i="22"/>
  <c r="H91" i="22"/>
  <c r="A91" i="22"/>
  <c r="J90" i="22"/>
  <c r="I90" i="22"/>
  <c r="H90" i="22"/>
  <c r="A90" i="22"/>
  <c r="J89" i="22"/>
  <c r="I89" i="22"/>
  <c r="H89" i="22"/>
  <c r="A89" i="22"/>
  <c r="J88" i="22"/>
  <c r="I88" i="22"/>
  <c r="H88" i="22"/>
  <c r="A88" i="22"/>
  <c r="J87" i="22"/>
  <c r="I87" i="22"/>
  <c r="H87" i="22"/>
  <c r="A87" i="22"/>
  <c r="J86" i="22"/>
  <c r="I86" i="22"/>
  <c r="H86" i="22"/>
  <c r="A86" i="22"/>
  <c r="J85" i="22"/>
  <c r="I85" i="22"/>
  <c r="H85" i="22"/>
  <c r="A85" i="22"/>
  <c r="J84" i="22"/>
  <c r="I84" i="22"/>
  <c r="H84" i="22"/>
  <c r="A84" i="22"/>
  <c r="J83" i="22"/>
  <c r="I83" i="22"/>
  <c r="H83" i="22"/>
  <c r="A83" i="22"/>
  <c r="J82" i="22"/>
  <c r="I82" i="22"/>
  <c r="H82" i="22"/>
  <c r="A82" i="22"/>
  <c r="J81" i="22"/>
  <c r="I81" i="22"/>
  <c r="H81" i="22"/>
  <c r="A81" i="22"/>
  <c r="J80" i="22"/>
  <c r="I80" i="22"/>
  <c r="H80" i="22"/>
  <c r="A80" i="22"/>
  <c r="J79" i="22"/>
  <c r="I79" i="22"/>
  <c r="H79" i="22"/>
  <c r="A79" i="22"/>
  <c r="J78" i="22"/>
  <c r="I78" i="22"/>
  <c r="H78" i="22"/>
  <c r="A78" i="22"/>
  <c r="J77" i="22"/>
  <c r="I77" i="22"/>
  <c r="H77" i="22"/>
  <c r="A77" i="22"/>
  <c r="J76" i="22"/>
  <c r="I76" i="22"/>
  <c r="H76" i="22"/>
  <c r="A76" i="22"/>
  <c r="J75" i="22"/>
  <c r="I75" i="22"/>
  <c r="H75" i="22"/>
  <c r="A75" i="22"/>
  <c r="J74" i="22"/>
  <c r="I74" i="22"/>
  <c r="H74" i="22"/>
  <c r="A74" i="22"/>
  <c r="J73" i="22"/>
  <c r="I73" i="22"/>
  <c r="H73" i="22"/>
  <c r="A73" i="22"/>
  <c r="J72" i="22"/>
  <c r="I72" i="22"/>
  <c r="H72" i="22"/>
  <c r="A72" i="22"/>
  <c r="J71" i="22"/>
  <c r="I71" i="22"/>
  <c r="H71" i="22"/>
  <c r="A71" i="22"/>
  <c r="J70" i="22"/>
  <c r="I70" i="22"/>
  <c r="H70" i="22"/>
  <c r="A70" i="22"/>
  <c r="J69" i="22"/>
  <c r="I69" i="22"/>
  <c r="H69" i="22"/>
  <c r="A69" i="22"/>
  <c r="J68" i="22"/>
  <c r="I68" i="22"/>
  <c r="H68" i="22"/>
  <c r="A68" i="22"/>
  <c r="J67" i="22"/>
  <c r="I67" i="22"/>
  <c r="H67" i="22"/>
  <c r="A67" i="22"/>
  <c r="J66" i="22"/>
  <c r="I66" i="22"/>
  <c r="H66" i="22"/>
  <c r="A66" i="22"/>
  <c r="J65" i="22"/>
  <c r="I65" i="22"/>
  <c r="H65" i="22"/>
  <c r="A65" i="22"/>
  <c r="J64" i="22"/>
  <c r="I64" i="22"/>
  <c r="H64" i="22"/>
  <c r="A64" i="22"/>
  <c r="J63" i="22"/>
  <c r="I63" i="22"/>
  <c r="H63" i="22"/>
  <c r="A63" i="22"/>
  <c r="J62" i="22"/>
  <c r="I62" i="22"/>
  <c r="H62" i="22"/>
  <c r="A62" i="22"/>
  <c r="J61" i="22"/>
  <c r="I61" i="22"/>
  <c r="H61" i="22"/>
  <c r="A61" i="22"/>
  <c r="J60" i="22"/>
  <c r="I60" i="22"/>
  <c r="H60" i="22"/>
  <c r="A60" i="22"/>
  <c r="J59" i="22"/>
  <c r="I59" i="22"/>
  <c r="H59" i="22"/>
  <c r="A59" i="22"/>
  <c r="J58" i="22"/>
  <c r="I58" i="22"/>
  <c r="H58" i="22"/>
  <c r="A58" i="22"/>
  <c r="J57" i="22"/>
  <c r="I57" i="22"/>
  <c r="H57" i="22"/>
  <c r="A57" i="22"/>
  <c r="J56" i="22"/>
  <c r="I56" i="22"/>
  <c r="H56" i="22"/>
  <c r="A56" i="22"/>
  <c r="J55" i="22"/>
  <c r="I55" i="22"/>
  <c r="H55" i="22"/>
  <c r="A55" i="22"/>
  <c r="J54" i="22"/>
  <c r="I54" i="22"/>
  <c r="H54" i="22"/>
  <c r="A54" i="22"/>
  <c r="J53" i="22"/>
  <c r="I53" i="22"/>
  <c r="H53" i="22"/>
  <c r="A53" i="22"/>
  <c r="J52" i="22"/>
  <c r="I52" i="22"/>
  <c r="H52" i="22"/>
  <c r="A52" i="22"/>
  <c r="J51" i="22"/>
  <c r="I51" i="22"/>
  <c r="H51" i="22"/>
  <c r="A51" i="22"/>
  <c r="J50" i="22"/>
  <c r="I50" i="22"/>
  <c r="H50" i="22"/>
  <c r="A50" i="22"/>
  <c r="J49" i="22"/>
  <c r="I49" i="22"/>
  <c r="H49" i="22"/>
  <c r="A49" i="22"/>
  <c r="J48" i="22"/>
  <c r="I48" i="22"/>
  <c r="H48" i="22"/>
  <c r="A48" i="22"/>
  <c r="J47" i="22"/>
  <c r="I47" i="22"/>
  <c r="H47" i="22"/>
  <c r="A47" i="22"/>
  <c r="J46" i="22"/>
  <c r="I46" i="22"/>
  <c r="H46" i="22"/>
  <c r="A46" i="22"/>
  <c r="J45" i="22"/>
  <c r="I45" i="22"/>
  <c r="H45" i="22"/>
  <c r="A45" i="22"/>
  <c r="J44" i="22"/>
  <c r="I44" i="22"/>
  <c r="H44" i="22"/>
  <c r="A44" i="22"/>
  <c r="J43" i="22"/>
  <c r="I43" i="22"/>
  <c r="H43" i="22"/>
  <c r="A43" i="22"/>
  <c r="J42" i="22"/>
  <c r="I42" i="22"/>
  <c r="H42" i="22"/>
  <c r="A42" i="22"/>
  <c r="J41" i="22"/>
  <c r="I41" i="22"/>
  <c r="H41" i="22"/>
  <c r="A41" i="22"/>
  <c r="J40" i="22"/>
  <c r="I40" i="22"/>
  <c r="H40" i="22"/>
  <c r="A40" i="22"/>
  <c r="J39" i="22"/>
  <c r="I39" i="22"/>
  <c r="H39" i="22"/>
  <c r="A39" i="22"/>
  <c r="J38" i="22"/>
  <c r="I38" i="22"/>
  <c r="H38" i="22"/>
  <c r="A38" i="22"/>
  <c r="J37" i="22"/>
  <c r="I37" i="22"/>
  <c r="H37" i="22"/>
  <c r="A37" i="22"/>
  <c r="J36" i="22"/>
  <c r="I36" i="22"/>
  <c r="H36" i="22"/>
  <c r="A36" i="22"/>
  <c r="J35" i="22"/>
  <c r="I35" i="22"/>
  <c r="H35" i="22"/>
  <c r="A35" i="22"/>
  <c r="J34" i="22"/>
  <c r="I34" i="22"/>
  <c r="H34" i="22"/>
  <c r="A34" i="22"/>
  <c r="J33" i="22"/>
  <c r="I33" i="22"/>
  <c r="H33" i="22"/>
  <c r="A33" i="22"/>
  <c r="J32" i="22"/>
  <c r="I32" i="22"/>
  <c r="H32" i="22"/>
  <c r="A32" i="22"/>
  <c r="J31" i="22"/>
  <c r="I31" i="22"/>
  <c r="H31" i="22"/>
  <c r="A31" i="22"/>
  <c r="J30" i="22"/>
  <c r="I30" i="22"/>
  <c r="H30" i="22"/>
  <c r="A30" i="22"/>
  <c r="J29" i="22"/>
  <c r="I29" i="22"/>
  <c r="H29" i="22"/>
  <c r="A29" i="22"/>
  <c r="J28" i="22"/>
  <c r="I28" i="22"/>
  <c r="H28" i="22"/>
  <c r="A28" i="22"/>
  <c r="J27" i="22"/>
  <c r="I27" i="22"/>
  <c r="H27" i="22"/>
  <c r="A27" i="22"/>
  <c r="J26" i="22"/>
  <c r="I26" i="22"/>
  <c r="H26" i="22"/>
  <c r="A26" i="22"/>
  <c r="J25" i="22"/>
  <c r="I25" i="22"/>
  <c r="H25" i="22"/>
  <c r="A25" i="22"/>
  <c r="J24" i="22"/>
  <c r="I24" i="22"/>
  <c r="H24" i="22"/>
  <c r="A24" i="22"/>
  <c r="J23" i="22"/>
  <c r="I23" i="22"/>
  <c r="H23" i="22"/>
  <c r="A23" i="22"/>
  <c r="J22" i="22"/>
  <c r="I22" i="22"/>
  <c r="H22" i="22"/>
  <c r="A22" i="22"/>
  <c r="J21" i="22"/>
  <c r="I21" i="22"/>
  <c r="H21" i="22"/>
  <c r="A21" i="22"/>
  <c r="J20" i="22"/>
  <c r="I20" i="22"/>
  <c r="H20" i="22"/>
  <c r="A20" i="22"/>
  <c r="J19" i="22"/>
  <c r="I19" i="22"/>
  <c r="H19" i="22"/>
  <c r="A19" i="22"/>
  <c r="J18" i="22"/>
  <c r="I18" i="22"/>
  <c r="H18" i="22"/>
  <c r="A18" i="22"/>
  <c r="J17" i="22"/>
  <c r="I17" i="22"/>
  <c r="H17" i="22"/>
  <c r="A17" i="22"/>
  <c r="J16" i="22"/>
  <c r="I16" i="22"/>
  <c r="H16" i="22"/>
  <c r="A16" i="22"/>
  <c r="J15" i="22"/>
  <c r="I15" i="22"/>
  <c r="H15" i="22"/>
  <c r="A15" i="22"/>
  <c r="J14" i="22"/>
  <c r="I14" i="22"/>
  <c r="H14" i="22"/>
  <c r="A14" i="22"/>
  <c r="J13" i="22"/>
  <c r="I13" i="22"/>
  <c r="H13" i="22"/>
  <c r="A13" i="22"/>
  <c r="J12" i="22"/>
  <c r="I12" i="22"/>
  <c r="H12" i="22"/>
  <c r="A12" i="22"/>
  <c r="J11" i="22"/>
  <c r="I11" i="22"/>
  <c r="H11" i="22"/>
  <c r="A11" i="22"/>
  <c r="J10" i="22"/>
  <c r="I10" i="22"/>
  <c r="H10" i="22"/>
  <c r="A10" i="22"/>
  <c r="J9" i="22"/>
  <c r="I9" i="22"/>
  <c r="H9" i="22"/>
  <c r="A9" i="22"/>
  <c r="J8" i="22"/>
  <c r="I8" i="22"/>
  <c r="H8" i="22"/>
  <c r="A8" i="22"/>
  <c r="J7" i="22"/>
  <c r="I7" i="22"/>
  <c r="H7" i="22"/>
  <c r="A7" i="22"/>
  <c r="J6" i="22"/>
  <c r="I6" i="22"/>
  <c r="H6" i="22"/>
  <c r="A6" i="22"/>
  <c r="J5" i="22"/>
  <c r="I5" i="22"/>
  <c r="H5" i="22"/>
  <c r="A5" i="22"/>
  <c r="J4" i="22"/>
  <c r="I4" i="22"/>
  <c r="H4" i="22"/>
  <c r="A4" i="22"/>
  <c r="J3" i="22"/>
  <c r="I3" i="22"/>
  <c r="H3" i="22"/>
  <c r="A3" i="22"/>
  <c r="J2" i="22"/>
  <c r="I2" i="22"/>
  <c r="H2" i="22"/>
  <c r="A2" i="22"/>
  <c r="J849" i="21" l="1"/>
  <c r="I849" i="21"/>
  <c r="H849" i="21"/>
  <c r="A849" i="21"/>
  <c r="J848" i="21"/>
  <c r="I848" i="21"/>
  <c r="H848" i="21"/>
  <c r="A848" i="21"/>
  <c r="J847" i="21"/>
  <c r="I847" i="21"/>
  <c r="H847" i="21"/>
  <c r="A847" i="21"/>
  <c r="J846" i="21"/>
  <c r="I846" i="21"/>
  <c r="H846" i="21"/>
  <c r="A846" i="21"/>
  <c r="J845" i="21"/>
  <c r="I845" i="21"/>
  <c r="H845" i="21"/>
  <c r="A845" i="21"/>
  <c r="J844" i="21"/>
  <c r="I844" i="21"/>
  <c r="H844" i="21"/>
  <c r="A844" i="21"/>
  <c r="J843" i="21"/>
  <c r="I843" i="21"/>
  <c r="H843" i="21"/>
  <c r="A843" i="21"/>
  <c r="J842" i="21"/>
  <c r="I842" i="21"/>
  <c r="H842" i="21"/>
  <c r="A842" i="21"/>
  <c r="J841" i="21"/>
  <c r="I841" i="21"/>
  <c r="H841" i="21"/>
  <c r="A841" i="21"/>
  <c r="J840" i="21"/>
  <c r="I840" i="21"/>
  <c r="H840" i="21"/>
  <c r="A840" i="21"/>
  <c r="J839" i="21"/>
  <c r="I839" i="21"/>
  <c r="H839" i="21"/>
  <c r="A839" i="21"/>
  <c r="J838" i="21"/>
  <c r="I838" i="21"/>
  <c r="H838" i="21"/>
  <c r="A838" i="21"/>
  <c r="J837" i="21"/>
  <c r="I837" i="21"/>
  <c r="H837" i="21"/>
  <c r="A837" i="21"/>
  <c r="J836" i="21"/>
  <c r="I836" i="21"/>
  <c r="H836" i="21"/>
  <c r="A836" i="21"/>
  <c r="J835" i="21"/>
  <c r="I835" i="21"/>
  <c r="H835" i="21"/>
  <c r="A835" i="21"/>
  <c r="J834" i="21"/>
  <c r="I834" i="21"/>
  <c r="H834" i="21"/>
  <c r="A834" i="21"/>
  <c r="J833" i="21"/>
  <c r="I833" i="21"/>
  <c r="H833" i="21"/>
  <c r="A833" i="21"/>
  <c r="J832" i="21"/>
  <c r="I832" i="21"/>
  <c r="H832" i="21"/>
  <c r="A832" i="21"/>
  <c r="J831" i="21"/>
  <c r="I831" i="21"/>
  <c r="H831" i="21"/>
  <c r="A831" i="21"/>
  <c r="J830" i="21"/>
  <c r="I830" i="21"/>
  <c r="H830" i="21"/>
  <c r="A830" i="21"/>
  <c r="J829" i="21"/>
  <c r="I829" i="21"/>
  <c r="H829" i="21"/>
  <c r="A829" i="21"/>
  <c r="J828" i="21"/>
  <c r="I828" i="21"/>
  <c r="H828" i="21"/>
  <c r="A828" i="21"/>
  <c r="J827" i="21"/>
  <c r="I827" i="21"/>
  <c r="H827" i="21"/>
  <c r="A827" i="21"/>
  <c r="J826" i="21"/>
  <c r="I826" i="21"/>
  <c r="H826" i="21"/>
  <c r="A826" i="21"/>
  <c r="J825" i="21"/>
  <c r="I825" i="21"/>
  <c r="H825" i="21"/>
  <c r="A825" i="21"/>
  <c r="J824" i="21"/>
  <c r="I824" i="21"/>
  <c r="H824" i="21"/>
  <c r="A824" i="21"/>
  <c r="J823" i="21"/>
  <c r="I823" i="21"/>
  <c r="H823" i="21"/>
  <c r="A823" i="21"/>
  <c r="J822" i="21"/>
  <c r="I822" i="21"/>
  <c r="H822" i="21"/>
  <c r="A822" i="21"/>
  <c r="J821" i="21"/>
  <c r="I821" i="21"/>
  <c r="H821" i="21"/>
  <c r="A821" i="21"/>
  <c r="J820" i="21"/>
  <c r="I820" i="21"/>
  <c r="H820" i="21"/>
  <c r="A820" i="21"/>
  <c r="J819" i="21"/>
  <c r="I819" i="21"/>
  <c r="H819" i="21"/>
  <c r="A819" i="21"/>
  <c r="J818" i="21"/>
  <c r="I818" i="21"/>
  <c r="H818" i="21"/>
  <c r="A818" i="21"/>
  <c r="J817" i="21"/>
  <c r="I817" i="21"/>
  <c r="H817" i="21"/>
  <c r="A817" i="21"/>
  <c r="J816" i="21"/>
  <c r="I816" i="21"/>
  <c r="H816" i="21"/>
  <c r="A816" i="21"/>
  <c r="J815" i="21"/>
  <c r="I815" i="21"/>
  <c r="H815" i="21"/>
  <c r="A815" i="21"/>
  <c r="J814" i="21"/>
  <c r="I814" i="21"/>
  <c r="H814" i="21"/>
  <c r="A814" i="21"/>
  <c r="J813" i="21"/>
  <c r="I813" i="21"/>
  <c r="H813" i="21"/>
  <c r="A813" i="21"/>
  <c r="J812" i="21"/>
  <c r="I812" i="21"/>
  <c r="H812" i="21"/>
  <c r="A812" i="21"/>
  <c r="J811" i="21"/>
  <c r="I811" i="21"/>
  <c r="H811" i="21"/>
  <c r="A811" i="21"/>
  <c r="J810" i="21"/>
  <c r="I810" i="21"/>
  <c r="H810" i="21"/>
  <c r="A810" i="21"/>
  <c r="J809" i="21"/>
  <c r="I809" i="21"/>
  <c r="H809" i="21"/>
  <c r="A809" i="21"/>
  <c r="J808" i="21"/>
  <c r="I808" i="21"/>
  <c r="H808" i="21"/>
  <c r="A808" i="21"/>
  <c r="J807" i="21"/>
  <c r="I807" i="21"/>
  <c r="H807" i="21"/>
  <c r="A807" i="21"/>
  <c r="J806" i="21"/>
  <c r="I806" i="21"/>
  <c r="H806" i="21"/>
  <c r="A806" i="21"/>
  <c r="J805" i="21"/>
  <c r="I805" i="21"/>
  <c r="H805" i="21"/>
  <c r="A805" i="21"/>
  <c r="J804" i="21"/>
  <c r="I804" i="21"/>
  <c r="H804" i="21"/>
  <c r="A804" i="21"/>
  <c r="J803" i="21"/>
  <c r="I803" i="21"/>
  <c r="H803" i="21"/>
  <c r="A803" i="21"/>
  <c r="J802" i="21"/>
  <c r="I802" i="21"/>
  <c r="H802" i="21"/>
  <c r="A802" i="21"/>
  <c r="J801" i="21"/>
  <c r="I801" i="21"/>
  <c r="H801" i="21"/>
  <c r="A801" i="21"/>
  <c r="J800" i="21"/>
  <c r="I800" i="21"/>
  <c r="H800" i="21"/>
  <c r="A800" i="21"/>
  <c r="J799" i="21"/>
  <c r="I799" i="21"/>
  <c r="H799" i="21"/>
  <c r="A799" i="21"/>
  <c r="J798" i="21"/>
  <c r="I798" i="21"/>
  <c r="H798" i="21"/>
  <c r="A798" i="21"/>
  <c r="J797" i="21"/>
  <c r="I797" i="21"/>
  <c r="H797" i="21"/>
  <c r="A797" i="21"/>
  <c r="J796" i="21"/>
  <c r="I796" i="21"/>
  <c r="H796" i="21"/>
  <c r="A796" i="21"/>
  <c r="J795" i="21"/>
  <c r="I795" i="21"/>
  <c r="H795" i="21"/>
  <c r="A795" i="21"/>
  <c r="J794" i="21"/>
  <c r="I794" i="21"/>
  <c r="H794" i="21"/>
  <c r="A794" i="21"/>
  <c r="J793" i="21"/>
  <c r="I793" i="21"/>
  <c r="H793" i="21"/>
  <c r="A793" i="21"/>
  <c r="J792" i="21"/>
  <c r="I792" i="21"/>
  <c r="H792" i="21"/>
  <c r="A792" i="21"/>
  <c r="J791" i="21"/>
  <c r="I791" i="21"/>
  <c r="H791" i="21"/>
  <c r="A791" i="21"/>
  <c r="J790" i="21"/>
  <c r="I790" i="21"/>
  <c r="H790" i="21"/>
  <c r="A790" i="21"/>
  <c r="J789" i="21"/>
  <c r="I789" i="21"/>
  <c r="H789" i="21"/>
  <c r="A789" i="21"/>
  <c r="J788" i="21"/>
  <c r="I788" i="21"/>
  <c r="H788" i="21"/>
  <c r="A788" i="21"/>
  <c r="J787" i="21"/>
  <c r="I787" i="21"/>
  <c r="H787" i="21"/>
  <c r="A787" i="21"/>
  <c r="J786" i="21"/>
  <c r="I786" i="21"/>
  <c r="H786" i="21"/>
  <c r="A786" i="21"/>
  <c r="J785" i="21"/>
  <c r="I785" i="21"/>
  <c r="H785" i="21"/>
  <c r="A785" i="21"/>
  <c r="J784" i="21"/>
  <c r="I784" i="21"/>
  <c r="H784" i="21"/>
  <c r="A784" i="21"/>
  <c r="J783" i="21"/>
  <c r="I783" i="21"/>
  <c r="H783" i="21"/>
  <c r="A783" i="21"/>
  <c r="J782" i="21"/>
  <c r="I782" i="21"/>
  <c r="H782" i="21"/>
  <c r="A782" i="21"/>
  <c r="J781" i="21"/>
  <c r="I781" i="21"/>
  <c r="H781" i="21"/>
  <c r="A781" i="21"/>
  <c r="J780" i="21"/>
  <c r="I780" i="21"/>
  <c r="H780" i="21"/>
  <c r="A780" i="21"/>
  <c r="J779" i="21"/>
  <c r="I779" i="21"/>
  <c r="H779" i="21"/>
  <c r="A779" i="21"/>
  <c r="J778" i="21"/>
  <c r="I778" i="21"/>
  <c r="H778" i="21"/>
  <c r="A778" i="21"/>
  <c r="J777" i="21"/>
  <c r="I777" i="21"/>
  <c r="H777" i="21"/>
  <c r="A777" i="21"/>
  <c r="J776" i="21"/>
  <c r="I776" i="21"/>
  <c r="H776" i="21"/>
  <c r="A776" i="21"/>
  <c r="J775" i="21"/>
  <c r="I775" i="21"/>
  <c r="H775" i="21"/>
  <c r="A775" i="21"/>
  <c r="J774" i="21"/>
  <c r="I774" i="21"/>
  <c r="H774" i="21"/>
  <c r="A774" i="21"/>
  <c r="J773" i="21"/>
  <c r="I773" i="21"/>
  <c r="H773" i="21"/>
  <c r="A773" i="21"/>
  <c r="J772" i="21"/>
  <c r="I772" i="21"/>
  <c r="H772" i="21"/>
  <c r="A772" i="21"/>
  <c r="J771" i="21"/>
  <c r="I771" i="21"/>
  <c r="H771" i="21"/>
  <c r="A771" i="21"/>
  <c r="J770" i="21"/>
  <c r="I770" i="21"/>
  <c r="H770" i="21"/>
  <c r="A770" i="21"/>
  <c r="J769" i="21"/>
  <c r="I769" i="21"/>
  <c r="H769" i="21"/>
  <c r="A769" i="21"/>
  <c r="J768" i="21"/>
  <c r="I768" i="21"/>
  <c r="H768" i="21"/>
  <c r="A768" i="21"/>
  <c r="J767" i="21"/>
  <c r="I767" i="21"/>
  <c r="H767" i="21"/>
  <c r="A767" i="21"/>
  <c r="J766" i="21"/>
  <c r="I766" i="21"/>
  <c r="H766" i="21"/>
  <c r="A766" i="21"/>
  <c r="J765" i="21"/>
  <c r="I765" i="21"/>
  <c r="H765" i="21"/>
  <c r="A765" i="21"/>
  <c r="J764" i="21"/>
  <c r="I764" i="21"/>
  <c r="H764" i="21"/>
  <c r="A764" i="21"/>
  <c r="J763" i="21"/>
  <c r="I763" i="21"/>
  <c r="H763" i="21"/>
  <c r="A763" i="21"/>
  <c r="J762" i="21"/>
  <c r="I762" i="21"/>
  <c r="H762" i="21"/>
  <c r="A762" i="21"/>
  <c r="J761" i="21"/>
  <c r="I761" i="21"/>
  <c r="H761" i="21"/>
  <c r="A761" i="21"/>
  <c r="J760" i="21"/>
  <c r="I760" i="21"/>
  <c r="H760" i="21"/>
  <c r="A760" i="21"/>
  <c r="J759" i="21"/>
  <c r="I759" i="21"/>
  <c r="H759" i="21"/>
  <c r="A759" i="21"/>
  <c r="J758" i="21"/>
  <c r="I758" i="21"/>
  <c r="H758" i="21"/>
  <c r="A758" i="21"/>
  <c r="J757" i="21"/>
  <c r="I757" i="21"/>
  <c r="H757" i="21"/>
  <c r="A757" i="21"/>
  <c r="J756" i="21"/>
  <c r="I756" i="21"/>
  <c r="H756" i="21"/>
  <c r="A756" i="21"/>
  <c r="J755" i="21"/>
  <c r="I755" i="21"/>
  <c r="H755" i="21"/>
  <c r="A755" i="21"/>
  <c r="J754" i="21"/>
  <c r="I754" i="21"/>
  <c r="H754" i="21"/>
  <c r="A754" i="21"/>
  <c r="J753" i="21"/>
  <c r="I753" i="21"/>
  <c r="H753" i="21"/>
  <c r="A753" i="21"/>
  <c r="J752" i="21"/>
  <c r="I752" i="21"/>
  <c r="H752" i="21"/>
  <c r="A752" i="21"/>
  <c r="J751" i="21"/>
  <c r="I751" i="21"/>
  <c r="H751" i="21"/>
  <c r="A751" i="21"/>
  <c r="J750" i="21"/>
  <c r="I750" i="21"/>
  <c r="H750" i="21"/>
  <c r="A750" i="21"/>
  <c r="J749" i="21"/>
  <c r="I749" i="21"/>
  <c r="H749" i="21"/>
  <c r="A749" i="21"/>
  <c r="J748" i="21"/>
  <c r="I748" i="21"/>
  <c r="H748" i="21"/>
  <c r="A748" i="21"/>
  <c r="J747" i="21"/>
  <c r="I747" i="21"/>
  <c r="H747" i="21"/>
  <c r="A747" i="21"/>
  <c r="J746" i="21"/>
  <c r="I746" i="21"/>
  <c r="H746" i="21"/>
  <c r="A746" i="21"/>
  <c r="J745" i="21"/>
  <c r="I745" i="21"/>
  <c r="H745" i="21"/>
  <c r="A745" i="21"/>
  <c r="J744" i="21"/>
  <c r="I744" i="21"/>
  <c r="H744" i="21"/>
  <c r="A744" i="21"/>
  <c r="J743" i="21"/>
  <c r="I743" i="21"/>
  <c r="H743" i="21"/>
  <c r="A743" i="21"/>
  <c r="J742" i="21"/>
  <c r="I742" i="21"/>
  <c r="H742" i="21"/>
  <c r="A742" i="21"/>
  <c r="J741" i="21"/>
  <c r="I741" i="21"/>
  <c r="H741" i="21"/>
  <c r="A741" i="21"/>
  <c r="J740" i="21"/>
  <c r="I740" i="21"/>
  <c r="H740" i="21"/>
  <c r="A740" i="21"/>
  <c r="J739" i="21"/>
  <c r="I739" i="21"/>
  <c r="H739" i="21"/>
  <c r="A739" i="21"/>
  <c r="J738" i="21"/>
  <c r="I738" i="21"/>
  <c r="H738" i="21"/>
  <c r="A738" i="21"/>
  <c r="J737" i="21"/>
  <c r="I737" i="21"/>
  <c r="H737" i="21"/>
  <c r="A737" i="21"/>
  <c r="J736" i="21"/>
  <c r="I736" i="21"/>
  <c r="H736" i="21"/>
  <c r="A736" i="21"/>
  <c r="J735" i="21"/>
  <c r="I735" i="21"/>
  <c r="H735" i="21"/>
  <c r="A735" i="21"/>
  <c r="J734" i="21"/>
  <c r="I734" i="21"/>
  <c r="H734" i="21"/>
  <c r="A734" i="21"/>
  <c r="J733" i="21"/>
  <c r="I733" i="21"/>
  <c r="H733" i="21"/>
  <c r="A733" i="21"/>
  <c r="J732" i="21"/>
  <c r="I732" i="21"/>
  <c r="H732" i="21"/>
  <c r="A732" i="21"/>
  <c r="J731" i="21"/>
  <c r="I731" i="21"/>
  <c r="H731" i="21"/>
  <c r="A731" i="21"/>
  <c r="J730" i="21"/>
  <c r="I730" i="21"/>
  <c r="H730" i="21"/>
  <c r="A730" i="21"/>
  <c r="J729" i="21"/>
  <c r="I729" i="21"/>
  <c r="H729" i="21"/>
  <c r="A729" i="21"/>
  <c r="J728" i="21"/>
  <c r="I728" i="21"/>
  <c r="H728" i="21"/>
  <c r="A728" i="21"/>
  <c r="J727" i="21"/>
  <c r="I727" i="21"/>
  <c r="H727" i="21"/>
  <c r="A727" i="21"/>
  <c r="J726" i="21"/>
  <c r="I726" i="21"/>
  <c r="H726" i="21"/>
  <c r="A726" i="21"/>
  <c r="J725" i="21"/>
  <c r="I725" i="21"/>
  <c r="H725" i="21"/>
  <c r="A725" i="21"/>
  <c r="J724" i="21"/>
  <c r="I724" i="21"/>
  <c r="H724" i="21"/>
  <c r="A724" i="21"/>
  <c r="J723" i="21"/>
  <c r="I723" i="21"/>
  <c r="H723" i="21"/>
  <c r="A723" i="21"/>
  <c r="J722" i="21"/>
  <c r="I722" i="21"/>
  <c r="H722" i="21"/>
  <c r="A722" i="21"/>
  <c r="J721" i="21"/>
  <c r="I721" i="21"/>
  <c r="H721" i="21"/>
  <c r="A721" i="21"/>
  <c r="J720" i="21"/>
  <c r="I720" i="21"/>
  <c r="H720" i="21"/>
  <c r="A720" i="21"/>
  <c r="J719" i="21"/>
  <c r="I719" i="21"/>
  <c r="H719" i="21"/>
  <c r="A719" i="21"/>
  <c r="J718" i="21"/>
  <c r="I718" i="21"/>
  <c r="H718" i="21"/>
  <c r="A718" i="21"/>
  <c r="J717" i="21"/>
  <c r="I717" i="21"/>
  <c r="H717" i="21"/>
  <c r="A717" i="21"/>
  <c r="J716" i="21"/>
  <c r="I716" i="21"/>
  <c r="H716" i="21"/>
  <c r="A716" i="21"/>
  <c r="J715" i="21"/>
  <c r="I715" i="21"/>
  <c r="H715" i="21"/>
  <c r="A715" i="21"/>
  <c r="J714" i="21"/>
  <c r="I714" i="21"/>
  <c r="H714" i="21"/>
  <c r="A714" i="21"/>
  <c r="J713" i="21"/>
  <c r="I713" i="21"/>
  <c r="H713" i="21"/>
  <c r="A713" i="21"/>
  <c r="J712" i="21"/>
  <c r="I712" i="21"/>
  <c r="H712" i="21"/>
  <c r="A712" i="21"/>
  <c r="J711" i="21"/>
  <c r="I711" i="21"/>
  <c r="H711" i="21"/>
  <c r="A711" i="21"/>
  <c r="J710" i="21"/>
  <c r="I710" i="21"/>
  <c r="H710" i="21"/>
  <c r="A710" i="21"/>
  <c r="J709" i="21"/>
  <c r="I709" i="21"/>
  <c r="H709" i="21"/>
  <c r="A709" i="21"/>
  <c r="J708" i="21"/>
  <c r="I708" i="21"/>
  <c r="H708" i="21"/>
  <c r="A708" i="21"/>
  <c r="J707" i="21"/>
  <c r="I707" i="21"/>
  <c r="H707" i="21"/>
  <c r="A707" i="21"/>
  <c r="J706" i="21"/>
  <c r="I706" i="21"/>
  <c r="H706" i="21"/>
  <c r="A706" i="21"/>
  <c r="J705" i="21"/>
  <c r="I705" i="21"/>
  <c r="H705" i="21"/>
  <c r="A705" i="21"/>
  <c r="J704" i="21"/>
  <c r="I704" i="21"/>
  <c r="H704" i="21"/>
  <c r="A704" i="21"/>
  <c r="J703" i="21"/>
  <c r="I703" i="21"/>
  <c r="H703" i="21"/>
  <c r="A703" i="21"/>
  <c r="J702" i="21"/>
  <c r="I702" i="21"/>
  <c r="H702" i="21"/>
  <c r="A702" i="21"/>
  <c r="J701" i="21"/>
  <c r="I701" i="21"/>
  <c r="H701" i="21"/>
  <c r="A701" i="21"/>
  <c r="J700" i="21"/>
  <c r="I700" i="21"/>
  <c r="H700" i="21"/>
  <c r="A700" i="21"/>
  <c r="J699" i="21"/>
  <c r="I699" i="21"/>
  <c r="H699" i="21"/>
  <c r="A699" i="21"/>
  <c r="J698" i="21"/>
  <c r="I698" i="21"/>
  <c r="H698" i="21"/>
  <c r="A698" i="21"/>
  <c r="J697" i="21"/>
  <c r="I697" i="21"/>
  <c r="H697" i="21"/>
  <c r="A697" i="21"/>
  <c r="J696" i="21"/>
  <c r="I696" i="21"/>
  <c r="H696" i="21"/>
  <c r="A696" i="21"/>
  <c r="J695" i="21"/>
  <c r="I695" i="21"/>
  <c r="H695" i="21"/>
  <c r="A695" i="21"/>
  <c r="J694" i="21"/>
  <c r="I694" i="21"/>
  <c r="H694" i="21"/>
  <c r="A694" i="21"/>
  <c r="J693" i="21"/>
  <c r="I693" i="21"/>
  <c r="H693" i="21"/>
  <c r="A693" i="21"/>
  <c r="J692" i="21"/>
  <c r="I692" i="21"/>
  <c r="H692" i="21"/>
  <c r="A692" i="21"/>
  <c r="J691" i="21"/>
  <c r="I691" i="21"/>
  <c r="H691" i="21"/>
  <c r="A691" i="21"/>
  <c r="J690" i="21"/>
  <c r="I690" i="21"/>
  <c r="H690" i="21"/>
  <c r="A690" i="21"/>
  <c r="J689" i="21"/>
  <c r="I689" i="21"/>
  <c r="H689" i="21"/>
  <c r="A689" i="21"/>
  <c r="J688" i="21"/>
  <c r="I688" i="21"/>
  <c r="H688" i="21"/>
  <c r="A688" i="21"/>
  <c r="J687" i="21"/>
  <c r="I687" i="21"/>
  <c r="H687" i="21"/>
  <c r="A687" i="21"/>
  <c r="J686" i="21"/>
  <c r="I686" i="21"/>
  <c r="H686" i="21"/>
  <c r="A686" i="21"/>
  <c r="J685" i="21"/>
  <c r="I685" i="21"/>
  <c r="H685" i="21"/>
  <c r="A685" i="21"/>
  <c r="J684" i="21"/>
  <c r="I684" i="21"/>
  <c r="H684" i="21"/>
  <c r="A684" i="21"/>
  <c r="J683" i="21"/>
  <c r="I683" i="21"/>
  <c r="H683" i="21"/>
  <c r="A683" i="21"/>
  <c r="J682" i="21"/>
  <c r="I682" i="21"/>
  <c r="H682" i="21"/>
  <c r="A682" i="21"/>
  <c r="J681" i="21"/>
  <c r="I681" i="21"/>
  <c r="H681" i="21"/>
  <c r="A681" i="21"/>
  <c r="J680" i="21"/>
  <c r="I680" i="21"/>
  <c r="H680" i="21"/>
  <c r="A680" i="21"/>
  <c r="J679" i="21"/>
  <c r="I679" i="21"/>
  <c r="H679" i="21"/>
  <c r="A679" i="21"/>
  <c r="J678" i="21"/>
  <c r="I678" i="21"/>
  <c r="H678" i="21"/>
  <c r="A678" i="21"/>
  <c r="J677" i="21"/>
  <c r="I677" i="21"/>
  <c r="H677" i="21"/>
  <c r="A677" i="21"/>
  <c r="J676" i="21"/>
  <c r="I676" i="21"/>
  <c r="H676" i="21"/>
  <c r="A676" i="21"/>
  <c r="J675" i="21"/>
  <c r="I675" i="21"/>
  <c r="H675" i="21"/>
  <c r="A675" i="21"/>
  <c r="J674" i="21"/>
  <c r="I674" i="21"/>
  <c r="H674" i="21"/>
  <c r="A674" i="21"/>
  <c r="J673" i="21"/>
  <c r="I673" i="21"/>
  <c r="H673" i="21"/>
  <c r="A673" i="21"/>
  <c r="J672" i="21"/>
  <c r="I672" i="21"/>
  <c r="H672" i="21"/>
  <c r="A672" i="21"/>
  <c r="J671" i="21"/>
  <c r="I671" i="21"/>
  <c r="H671" i="21"/>
  <c r="A671" i="21"/>
  <c r="J670" i="21"/>
  <c r="I670" i="21"/>
  <c r="H670" i="21"/>
  <c r="A670" i="21"/>
  <c r="J669" i="21"/>
  <c r="I669" i="21"/>
  <c r="H669" i="21"/>
  <c r="A669" i="21"/>
  <c r="J668" i="21"/>
  <c r="I668" i="21"/>
  <c r="H668" i="21"/>
  <c r="A668" i="21"/>
  <c r="J667" i="21"/>
  <c r="I667" i="21"/>
  <c r="H667" i="21"/>
  <c r="A667" i="21"/>
  <c r="J666" i="21"/>
  <c r="I666" i="21"/>
  <c r="H666" i="21"/>
  <c r="A666" i="21"/>
  <c r="J665" i="21"/>
  <c r="I665" i="21"/>
  <c r="H665" i="21"/>
  <c r="A665" i="21"/>
  <c r="J664" i="21"/>
  <c r="I664" i="21"/>
  <c r="H664" i="21"/>
  <c r="A664" i="21"/>
  <c r="J663" i="21"/>
  <c r="I663" i="21"/>
  <c r="H663" i="21"/>
  <c r="A663" i="21"/>
  <c r="J662" i="21"/>
  <c r="I662" i="21"/>
  <c r="H662" i="21"/>
  <c r="A662" i="21"/>
  <c r="J661" i="21"/>
  <c r="I661" i="21"/>
  <c r="H661" i="21"/>
  <c r="A661" i="21"/>
  <c r="J660" i="21"/>
  <c r="I660" i="21"/>
  <c r="H660" i="21"/>
  <c r="A660" i="21"/>
  <c r="J659" i="21"/>
  <c r="I659" i="21"/>
  <c r="H659" i="21"/>
  <c r="A659" i="21"/>
  <c r="J658" i="21"/>
  <c r="I658" i="21"/>
  <c r="H658" i="21"/>
  <c r="A658" i="21"/>
  <c r="J657" i="21"/>
  <c r="I657" i="21"/>
  <c r="H657" i="21"/>
  <c r="A657" i="21"/>
  <c r="J656" i="21"/>
  <c r="I656" i="21"/>
  <c r="H656" i="21"/>
  <c r="A656" i="21"/>
  <c r="J655" i="21"/>
  <c r="I655" i="21"/>
  <c r="H655" i="21"/>
  <c r="A655" i="21"/>
  <c r="J654" i="21"/>
  <c r="I654" i="21"/>
  <c r="H654" i="21"/>
  <c r="A654" i="21"/>
  <c r="J653" i="21"/>
  <c r="I653" i="21"/>
  <c r="H653" i="21"/>
  <c r="A653" i="21"/>
  <c r="J652" i="21"/>
  <c r="I652" i="21"/>
  <c r="H652" i="21"/>
  <c r="A652" i="21"/>
  <c r="J651" i="21"/>
  <c r="I651" i="21"/>
  <c r="H651" i="21"/>
  <c r="A651" i="21"/>
  <c r="J650" i="21"/>
  <c r="I650" i="21"/>
  <c r="H650" i="21"/>
  <c r="A650" i="21"/>
  <c r="J649" i="21"/>
  <c r="I649" i="21"/>
  <c r="H649" i="21"/>
  <c r="A649" i="21"/>
  <c r="J648" i="21"/>
  <c r="I648" i="21"/>
  <c r="H648" i="21"/>
  <c r="A648" i="21"/>
  <c r="J647" i="21"/>
  <c r="I647" i="21"/>
  <c r="H647" i="21"/>
  <c r="A647" i="21"/>
  <c r="J646" i="21"/>
  <c r="I646" i="21"/>
  <c r="H646" i="21"/>
  <c r="A646" i="21"/>
  <c r="J645" i="21"/>
  <c r="I645" i="21"/>
  <c r="H645" i="21"/>
  <c r="A645" i="21"/>
  <c r="J644" i="21"/>
  <c r="I644" i="21"/>
  <c r="H644" i="21"/>
  <c r="A644" i="21"/>
  <c r="J643" i="21"/>
  <c r="I643" i="21"/>
  <c r="H643" i="21"/>
  <c r="A643" i="21"/>
  <c r="J642" i="21"/>
  <c r="I642" i="21"/>
  <c r="H642" i="21"/>
  <c r="A642" i="21"/>
  <c r="J641" i="21"/>
  <c r="I641" i="21"/>
  <c r="H641" i="21"/>
  <c r="A641" i="21"/>
  <c r="J640" i="21"/>
  <c r="I640" i="21"/>
  <c r="H640" i="21"/>
  <c r="A640" i="21"/>
  <c r="J639" i="21"/>
  <c r="I639" i="21"/>
  <c r="H639" i="21"/>
  <c r="A639" i="21"/>
  <c r="J638" i="21"/>
  <c r="I638" i="21"/>
  <c r="H638" i="21"/>
  <c r="A638" i="21"/>
  <c r="J637" i="21"/>
  <c r="I637" i="21"/>
  <c r="H637" i="21"/>
  <c r="A637" i="21"/>
  <c r="J636" i="21"/>
  <c r="I636" i="21"/>
  <c r="H636" i="21"/>
  <c r="A636" i="21"/>
  <c r="J635" i="21"/>
  <c r="I635" i="21"/>
  <c r="H635" i="21"/>
  <c r="A635" i="21"/>
  <c r="J634" i="21"/>
  <c r="I634" i="21"/>
  <c r="H634" i="21"/>
  <c r="A634" i="21"/>
  <c r="J633" i="21"/>
  <c r="I633" i="21"/>
  <c r="H633" i="21"/>
  <c r="A633" i="21"/>
  <c r="J632" i="21"/>
  <c r="I632" i="21"/>
  <c r="H632" i="21"/>
  <c r="A632" i="21"/>
  <c r="J631" i="21"/>
  <c r="I631" i="21"/>
  <c r="H631" i="21"/>
  <c r="A631" i="21"/>
  <c r="J630" i="21"/>
  <c r="I630" i="21"/>
  <c r="H630" i="21"/>
  <c r="A630" i="21"/>
  <c r="J629" i="21"/>
  <c r="I629" i="21"/>
  <c r="H629" i="21"/>
  <c r="A629" i="21"/>
  <c r="J628" i="21"/>
  <c r="I628" i="21"/>
  <c r="H628" i="21"/>
  <c r="A628" i="21"/>
  <c r="J627" i="21"/>
  <c r="I627" i="21"/>
  <c r="H627" i="21"/>
  <c r="A627" i="21"/>
  <c r="J626" i="21"/>
  <c r="I626" i="21"/>
  <c r="H626" i="21"/>
  <c r="A626" i="21"/>
  <c r="J625" i="21"/>
  <c r="I625" i="21"/>
  <c r="H625" i="21"/>
  <c r="A625" i="21"/>
  <c r="J624" i="21"/>
  <c r="I624" i="21"/>
  <c r="H624" i="21"/>
  <c r="A624" i="21"/>
  <c r="J623" i="21"/>
  <c r="I623" i="21"/>
  <c r="H623" i="21"/>
  <c r="A623" i="21"/>
  <c r="J622" i="21"/>
  <c r="I622" i="21"/>
  <c r="H622" i="21"/>
  <c r="A622" i="21"/>
  <c r="J621" i="21"/>
  <c r="I621" i="21"/>
  <c r="H621" i="21"/>
  <c r="A621" i="21"/>
  <c r="J620" i="21"/>
  <c r="I620" i="21"/>
  <c r="H620" i="21"/>
  <c r="A620" i="21"/>
  <c r="J619" i="21"/>
  <c r="I619" i="21"/>
  <c r="H619" i="21"/>
  <c r="A619" i="21"/>
  <c r="J618" i="21"/>
  <c r="I618" i="21"/>
  <c r="H618" i="21"/>
  <c r="A618" i="21"/>
  <c r="J617" i="21"/>
  <c r="I617" i="21"/>
  <c r="H617" i="21"/>
  <c r="A617" i="21"/>
  <c r="J616" i="21"/>
  <c r="I616" i="21"/>
  <c r="H616" i="21"/>
  <c r="A616" i="21"/>
  <c r="J615" i="21"/>
  <c r="I615" i="21"/>
  <c r="H615" i="21"/>
  <c r="A615" i="21"/>
  <c r="J614" i="21"/>
  <c r="I614" i="21"/>
  <c r="H614" i="21"/>
  <c r="A614" i="21"/>
  <c r="J613" i="21"/>
  <c r="I613" i="21"/>
  <c r="H613" i="21"/>
  <c r="A613" i="21"/>
  <c r="J612" i="21"/>
  <c r="I612" i="21"/>
  <c r="H612" i="21"/>
  <c r="A612" i="21"/>
  <c r="J611" i="21"/>
  <c r="I611" i="21"/>
  <c r="H611" i="21"/>
  <c r="A611" i="21"/>
  <c r="J610" i="21"/>
  <c r="I610" i="21"/>
  <c r="H610" i="21"/>
  <c r="A610" i="21"/>
  <c r="J609" i="21"/>
  <c r="I609" i="21"/>
  <c r="H609" i="21"/>
  <c r="A609" i="21"/>
  <c r="J608" i="21"/>
  <c r="I608" i="21"/>
  <c r="H608" i="21"/>
  <c r="A608" i="21"/>
  <c r="J607" i="21"/>
  <c r="I607" i="21"/>
  <c r="H607" i="21"/>
  <c r="A607" i="21"/>
  <c r="J606" i="21"/>
  <c r="I606" i="21"/>
  <c r="H606" i="21"/>
  <c r="A606" i="21"/>
  <c r="J605" i="21"/>
  <c r="I605" i="21"/>
  <c r="H605" i="21"/>
  <c r="A605" i="21"/>
  <c r="J604" i="21"/>
  <c r="I604" i="21"/>
  <c r="H604" i="21"/>
  <c r="A604" i="21"/>
  <c r="J603" i="21"/>
  <c r="I603" i="21"/>
  <c r="H603" i="21"/>
  <c r="A603" i="21"/>
  <c r="J602" i="21"/>
  <c r="I602" i="21"/>
  <c r="H602" i="21"/>
  <c r="A602" i="21"/>
  <c r="J601" i="21"/>
  <c r="I601" i="21"/>
  <c r="H601" i="21"/>
  <c r="A601" i="21"/>
  <c r="J600" i="21"/>
  <c r="I600" i="21"/>
  <c r="H600" i="21"/>
  <c r="A600" i="21"/>
  <c r="J599" i="21"/>
  <c r="I599" i="21"/>
  <c r="H599" i="21"/>
  <c r="A599" i="21"/>
  <c r="J598" i="21"/>
  <c r="I598" i="21"/>
  <c r="H598" i="21"/>
  <c r="A598" i="21"/>
  <c r="J597" i="21"/>
  <c r="I597" i="21"/>
  <c r="H597" i="21"/>
  <c r="A597" i="21"/>
  <c r="J596" i="21"/>
  <c r="I596" i="21"/>
  <c r="H596" i="21"/>
  <c r="A596" i="21"/>
  <c r="J595" i="21"/>
  <c r="I595" i="21"/>
  <c r="H595" i="21"/>
  <c r="A595" i="21"/>
  <c r="J594" i="21"/>
  <c r="I594" i="21"/>
  <c r="H594" i="21"/>
  <c r="A594" i="21"/>
  <c r="J593" i="21"/>
  <c r="I593" i="21"/>
  <c r="H593" i="21"/>
  <c r="A593" i="21"/>
  <c r="J592" i="21"/>
  <c r="I592" i="21"/>
  <c r="H592" i="21"/>
  <c r="A592" i="21"/>
  <c r="J591" i="21"/>
  <c r="I591" i="21"/>
  <c r="H591" i="21"/>
  <c r="A591" i="21"/>
  <c r="J590" i="21"/>
  <c r="I590" i="21"/>
  <c r="H590" i="21"/>
  <c r="A590" i="21"/>
  <c r="J589" i="21"/>
  <c r="I589" i="21"/>
  <c r="H589" i="21"/>
  <c r="A589" i="21"/>
  <c r="J588" i="21"/>
  <c r="I588" i="21"/>
  <c r="H588" i="21"/>
  <c r="A588" i="21"/>
  <c r="J587" i="21"/>
  <c r="I587" i="21"/>
  <c r="H587" i="21"/>
  <c r="A587" i="21"/>
  <c r="J586" i="21"/>
  <c r="I586" i="21"/>
  <c r="H586" i="21"/>
  <c r="A586" i="21"/>
  <c r="J585" i="21"/>
  <c r="I585" i="21"/>
  <c r="H585" i="21"/>
  <c r="A585" i="21"/>
  <c r="J584" i="21"/>
  <c r="I584" i="21"/>
  <c r="H584" i="21"/>
  <c r="A584" i="21"/>
  <c r="J583" i="21"/>
  <c r="I583" i="21"/>
  <c r="H583" i="21"/>
  <c r="A583" i="21"/>
  <c r="J582" i="21"/>
  <c r="I582" i="21"/>
  <c r="H582" i="21"/>
  <c r="A582" i="21"/>
  <c r="J581" i="21"/>
  <c r="I581" i="21"/>
  <c r="H581" i="21"/>
  <c r="A581" i="21"/>
  <c r="J580" i="21"/>
  <c r="I580" i="21"/>
  <c r="H580" i="21"/>
  <c r="A580" i="21"/>
  <c r="J579" i="21"/>
  <c r="I579" i="21"/>
  <c r="H579" i="21"/>
  <c r="A579" i="21"/>
  <c r="J578" i="21"/>
  <c r="I578" i="21"/>
  <c r="H578" i="21"/>
  <c r="A578" i="21"/>
  <c r="J577" i="21"/>
  <c r="I577" i="21"/>
  <c r="H577" i="21"/>
  <c r="A577" i="21"/>
  <c r="J576" i="21"/>
  <c r="I576" i="21"/>
  <c r="H576" i="21"/>
  <c r="A576" i="21"/>
  <c r="J575" i="21"/>
  <c r="I575" i="21"/>
  <c r="H575" i="21"/>
  <c r="A575" i="21"/>
  <c r="J574" i="21"/>
  <c r="I574" i="21"/>
  <c r="H574" i="21"/>
  <c r="A574" i="21"/>
  <c r="J573" i="21"/>
  <c r="I573" i="21"/>
  <c r="H573" i="21"/>
  <c r="A573" i="21"/>
  <c r="J572" i="21"/>
  <c r="I572" i="21"/>
  <c r="H572" i="21"/>
  <c r="A572" i="21"/>
  <c r="J571" i="21"/>
  <c r="I571" i="21"/>
  <c r="H571" i="21"/>
  <c r="A571" i="21"/>
  <c r="J570" i="21"/>
  <c r="I570" i="21"/>
  <c r="H570" i="21"/>
  <c r="A570" i="21"/>
  <c r="J569" i="21"/>
  <c r="I569" i="21"/>
  <c r="H569" i="21"/>
  <c r="A569" i="21"/>
  <c r="J568" i="21"/>
  <c r="I568" i="21"/>
  <c r="H568" i="21"/>
  <c r="A568" i="21"/>
  <c r="J567" i="21"/>
  <c r="I567" i="21"/>
  <c r="H567" i="21"/>
  <c r="A567" i="21"/>
  <c r="J566" i="21"/>
  <c r="I566" i="21"/>
  <c r="H566" i="21"/>
  <c r="A566" i="21"/>
  <c r="J565" i="21"/>
  <c r="I565" i="21"/>
  <c r="H565" i="21"/>
  <c r="A565" i="21"/>
  <c r="J564" i="21"/>
  <c r="I564" i="21"/>
  <c r="H564" i="21"/>
  <c r="A564" i="21"/>
  <c r="J563" i="21"/>
  <c r="I563" i="21"/>
  <c r="H563" i="21"/>
  <c r="A563" i="21"/>
  <c r="J562" i="21"/>
  <c r="I562" i="21"/>
  <c r="H562" i="21"/>
  <c r="A562" i="21"/>
  <c r="J561" i="21"/>
  <c r="I561" i="21"/>
  <c r="H561" i="21"/>
  <c r="A561" i="21"/>
  <c r="J560" i="21"/>
  <c r="I560" i="21"/>
  <c r="H560" i="21"/>
  <c r="A560" i="21"/>
  <c r="J559" i="21"/>
  <c r="I559" i="21"/>
  <c r="H559" i="21"/>
  <c r="A559" i="21"/>
  <c r="J558" i="21"/>
  <c r="I558" i="21"/>
  <c r="H558" i="21"/>
  <c r="A558" i="21"/>
  <c r="J557" i="21"/>
  <c r="I557" i="21"/>
  <c r="H557" i="21"/>
  <c r="A557" i="21"/>
  <c r="J556" i="21"/>
  <c r="I556" i="21"/>
  <c r="H556" i="21"/>
  <c r="A556" i="21"/>
  <c r="J555" i="21"/>
  <c r="I555" i="21"/>
  <c r="H555" i="21"/>
  <c r="A555" i="21"/>
  <c r="J554" i="21"/>
  <c r="I554" i="21"/>
  <c r="H554" i="21"/>
  <c r="A554" i="21"/>
  <c r="J553" i="21"/>
  <c r="I553" i="21"/>
  <c r="H553" i="21"/>
  <c r="A553" i="21"/>
  <c r="J552" i="21"/>
  <c r="I552" i="21"/>
  <c r="H552" i="21"/>
  <c r="A552" i="21"/>
  <c r="J551" i="21"/>
  <c r="I551" i="21"/>
  <c r="H551" i="21"/>
  <c r="A551" i="21"/>
  <c r="J550" i="21"/>
  <c r="I550" i="21"/>
  <c r="H550" i="21"/>
  <c r="A550" i="21"/>
  <c r="J549" i="21"/>
  <c r="I549" i="21"/>
  <c r="H549" i="21"/>
  <c r="A549" i="21"/>
  <c r="J548" i="21"/>
  <c r="I548" i="21"/>
  <c r="H548" i="21"/>
  <c r="A548" i="21"/>
  <c r="J547" i="21"/>
  <c r="I547" i="21"/>
  <c r="H547" i="21"/>
  <c r="A547" i="21"/>
  <c r="J546" i="21"/>
  <c r="I546" i="21"/>
  <c r="H546" i="21"/>
  <c r="A546" i="21"/>
  <c r="J545" i="21"/>
  <c r="I545" i="21"/>
  <c r="H545" i="21"/>
  <c r="A545" i="21"/>
  <c r="J544" i="21"/>
  <c r="I544" i="21"/>
  <c r="H544" i="21"/>
  <c r="A544" i="21"/>
  <c r="J543" i="21"/>
  <c r="I543" i="21"/>
  <c r="H543" i="21"/>
  <c r="A543" i="21"/>
  <c r="J542" i="21"/>
  <c r="I542" i="21"/>
  <c r="H542" i="21"/>
  <c r="A542" i="21"/>
  <c r="J541" i="21"/>
  <c r="I541" i="21"/>
  <c r="H541" i="21"/>
  <c r="A541" i="21"/>
  <c r="J540" i="21"/>
  <c r="I540" i="21"/>
  <c r="H540" i="21"/>
  <c r="A540" i="21"/>
  <c r="J539" i="21"/>
  <c r="I539" i="21"/>
  <c r="H539" i="21"/>
  <c r="A539" i="21"/>
  <c r="J538" i="21"/>
  <c r="I538" i="21"/>
  <c r="H538" i="21"/>
  <c r="A538" i="21"/>
  <c r="J537" i="21"/>
  <c r="I537" i="21"/>
  <c r="H537" i="21"/>
  <c r="A537" i="21"/>
  <c r="J536" i="21"/>
  <c r="I536" i="21"/>
  <c r="H536" i="21"/>
  <c r="A536" i="21"/>
  <c r="J535" i="21"/>
  <c r="I535" i="21"/>
  <c r="H535" i="21"/>
  <c r="A535" i="21"/>
  <c r="J534" i="21"/>
  <c r="I534" i="21"/>
  <c r="H534" i="21"/>
  <c r="A534" i="21"/>
  <c r="J533" i="21"/>
  <c r="I533" i="21"/>
  <c r="H533" i="21"/>
  <c r="A533" i="21"/>
  <c r="J532" i="21"/>
  <c r="I532" i="21"/>
  <c r="H532" i="21"/>
  <c r="A532" i="21"/>
  <c r="J531" i="21"/>
  <c r="I531" i="21"/>
  <c r="H531" i="21"/>
  <c r="A531" i="21"/>
  <c r="J530" i="21"/>
  <c r="I530" i="21"/>
  <c r="H530" i="21"/>
  <c r="A530" i="21"/>
  <c r="J529" i="21"/>
  <c r="I529" i="21"/>
  <c r="H529" i="21"/>
  <c r="A529" i="21"/>
  <c r="J528" i="21"/>
  <c r="I528" i="21"/>
  <c r="H528" i="21"/>
  <c r="A528" i="21"/>
  <c r="J527" i="21"/>
  <c r="I527" i="21"/>
  <c r="H527" i="21"/>
  <c r="A527" i="21"/>
  <c r="J526" i="21"/>
  <c r="I526" i="21"/>
  <c r="H526" i="21"/>
  <c r="A526" i="21"/>
  <c r="J525" i="21"/>
  <c r="I525" i="21"/>
  <c r="H525" i="21"/>
  <c r="A525" i="21"/>
  <c r="J524" i="21"/>
  <c r="I524" i="21"/>
  <c r="H524" i="21"/>
  <c r="A524" i="21"/>
  <c r="J523" i="21"/>
  <c r="I523" i="21"/>
  <c r="H523" i="21"/>
  <c r="A523" i="21"/>
  <c r="J522" i="21"/>
  <c r="I522" i="21"/>
  <c r="H522" i="21"/>
  <c r="A522" i="21"/>
  <c r="J521" i="21"/>
  <c r="I521" i="21"/>
  <c r="H521" i="21"/>
  <c r="A521" i="21"/>
  <c r="J520" i="21"/>
  <c r="I520" i="21"/>
  <c r="H520" i="21"/>
  <c r="A520" i="21"/>
  <c r="J519" i="21"/>
  <c r="I519" i="21"/>
  <c r="H519" i="21"/>
  <c r="A519" i="21"/>
  <c r="J518" i="21"/>
  <c r="I518" i="21"/>
  <c r="H518" i="21"/>
  <c r="A518" i="21"/>
  <c r="J517" i="21"/>
  <c r="I517" i="21"/>
  <c r="H517" i="21"/>
  <c r="A517" i="21"/>
  <c r="J516" i="21"/>
  <c r="I516" i="21"/>
  <c r="H516" i="21"/>
  <c r="A516" i="21"/>
  <c r="J515" i="21"/>
  <c r="I515" i="21"/>
  <c r="H515" i="21"/>
  <c r="A515" i="21"/>
  <c r="J514" i="21"/>
  <c r="I514" i="21"/>
  <c r="H514" i="21"/>
  <c r="A514" i="21"/>
  <c r="J513" i="21"/>
  <c r="I513" i="21"/>
  <c r="H513" i="21"/>
  <c r="A513" i="21"/>
  <c r="J512" i="21"/>
  <c r="I512" i="21"/>
  <c r="H512" i="21"/>
  <c r="A512" i="21"/>
  <c r="J511" i="21"/>
  <c r="I511" i="21"/>
  <c r="H511" i="21"/>
  <c r="A511" i="21"/>
  <c r="J510" i="21"/>
  <c r="I510" i="21"/>
  <c r="H510" i="21"/>
  <c r="A510" i="21"/>
  <c r="J509" i="21"/>
  <c r="I509" i="21"/>
  <c r="H509" i="21"/>
  <c r="A509" i="21"/>
  <c r="J508" i="21"/>
  <c r="I508" i="21"/>
  <c r="H508" i="21"/>
  <c r="A508" i="21"/>
  <c r="J507" i="21"/>
  <c r="I507" i="21"/>
  <c r="H507" i="21"/>
  <c r="A507" i="21"/>
  <c r="J506" i="21"/>
  <c r="I506" i="21"/>
  <c r="H506" i="21"/>
  <c r="A506" i="21"/>
  <c r="J505" i="21"/>
  <c r="I505" i="21"/>
  <c r="H505" i="21"/>
  <c r="A505" i="21"/>
  <c r="J504" i="21"/>
  <c r="I504" i="21"/>
  <c r="H504" i="21"/>
  <c r="A504" i="21"/>
  <c r="J503" i="21"/>
  <c r="I503" i="21"/>
  <c r="H503" i="21"/>
  <c r="A503" i="21"/>
  <c r="J502" i="21"/>
  <c r="I502" i="21"/>
  <c r="H502" i="21"/>
  <c r="A502" i="21"/>
  <c r="J501" i="21"/>
  <c r="I501" i="21"/>
  <c r="H501" i="21"/>
  <c r="A501" i="21"/>
  <c r="J500" i="21"/>
  <c r="I500" i="21"/>
  <c r="H500" i="21"/>
  <c r="A500" i="21"/>
  <c r="J499" i="21"/>
  <c r="I499" i="21"/>
  <c r="H499" i="21"/>
  <c r="A499" i="21"/>
  <c r="J498" i="21"/>
  <c r="I498" i="21"/>
  <c r="H498" i="21"/>
  <c r="A498" i="21"/>
  <c r="J497" i="21"/>
  <c r="I497" i="21"/>
  <c r="H497" i="21"/>
  <c r="A497" i="21"/>
  <c r="J496" i="21"/>
  <c r="I496" i="21"/>
  <c r="H496" i="21"/>
  <c r="A496" i="21"/>
  <c r="J495" i="21"/>
  <c r="I495" i="21"/>
  <c r="H495" i="21"/>
  <c r="A495" i="21"/>
  <c r="J494" i="21"/>
  <c r="I494" i="21"/>
  <c r="H494" i="21"/>
  <c r="A494" i="21"/>
  <c r="J493" i="21"/>
  <c r="I493" i="21"/>
  <c r="H493" i="21"/>
  <c r="A493" i="21"/>
  <c r="J492" i="21"/>
  <c r="I492" i="21"/>
  <c r="H492" i="21"/>
  <c r="A492" i="21"/>
  <c r="J491" i="21"/>
  <c r="I491" i="21"/>
  <c r="H491" i="21"/>
  <c r="A491" i="21"/>
  <c r="J490" i="21"/>
  <c r="I490" i="21"/>
  <c r="H490" i="21"/>
  <c r="A490" i="21"/>
  <c r="J489" i="21"/>
  <c r="I489" i="21"/>
  <c r="H489" i="21"/>
  <c r="A489" i="21"/>
  <c r="J488" i="21"/>
  <c r="I488" i="21"/>
  <c r="H488" i="21"/>
  <c r="A488" i="21"/>
  <c r="J487" i="21"/>
  <c r="I487" i="21"/>
  <c r="H487" i="21"/>
  <c r="A487" i="21"/>
  <c r="J486" i="21"/>
  <c r="I486" i="21"/>
  <c r="H486" i="21"/>
  <c r="A486" i="21"/>
  <c r="J485" i="21"/>
  <c r="I485" i="21"/>
  <c r="H485" i="21"/>
  <c r="A485" i="21"/>
  <c r="J484" i="21"/>
  <c r="I484" i="21"/>
  <c r="H484" i="21"/>
  <c r="A484" i="21"/>
  <c r="J483" i="21"/>
  <c r="I483" i="21"/>
  <c r="H483" i="21"/>
  <c r="A483" i="21"/>
  <c r="J482" i="21"/>
  <c r="I482" i="21"/>
  <c r="H482" i="21"/>
  <c r="A482" i="21"/>
  <c r="J481" i="21"/>
  <c r="I481" i="21"/>
  <c r="H481" i="21"/>
  <c r="A481" i="21"/>
  <c r="J480" i="21"/>
  <c r="I480" i="21"/>
  <c r="H480" i="21"/>
  <c r="A480" i="21"/>
  <c r="J479" i="21"/>
  <c r="I479" i="21"/>
  <c r="H479" i="21"/>
  <c r="A479" i="21"/>
  <c r="J478" i="21"/>
  <c r="I478" i="21"/>
  <c r="H478" i="21"/>
  <c r="A478" i="21"/>
  <c r="J477" i="21"/>
  <c r="I477" i="21"/>
  <c r="H477" i="21"/>
  <c r="A477" i="21"/>
  <c r="J476" i="21"/>
  <c r="I476" i="21"/>
  <c r="H476" i="21"/>
  <c r="A476" i="21"/>
  <c r="J475" i="21"/>
  <c r="I475" i="21"/>
  <c r="H475" i="21"/>
  <c r="A475" i="21"/>
  <c r="J474" i="21"/>
  <c r="I474" i="21"/>
  <c r="H474" i="21"/>
  <c r="A474" i="21"/>
  <c r="J473" i="21"/>
  <c r="I473" i="21"/>
  <c r="H473" i="21"/>
  <c r="A473" i="21"/>
  <c r="J472" i="21"/>
  <c r="I472" i="21"/>
  <c r="H472" i="21"/>
  <c r="A472" i="21"/>
  <c r="J471" i="21"/>
  <c r="I471" i="21"/>
  <c r="H471" i="21"/>
  <c r="A471" i="21"/>
  <c r="J470" i="21"/>
  <c r="I470" i="21"/>
  <c r="H470" i="21"/>
  <c r="A470" i="21"/>
  <c r="J469" i="21"/>
  <c r="I469" i="21"/>
  <c r="H469" i="21"/>
  <c r="A469" i="21"/>
  <c r="J468" i="21"/>
  <c r="I468" i="21"/>
  <c r="H468" i="21"/>
  <c r="A468" i="21"/>
  <c r="J467" i="21"/>
  <c r="I467" i="21"/>
  <c r="H467" i="21"/>
  <c r="A467" i="21"/>
  <c r="J466" i="21"/>
  <c r="I466" i="21"/>
  <c r="H466" i="21"/>
  <c r="A466" i="21"/>
  <c r="J465" i="21"/>
  <c r="I465" i="21"/>
  <c r="H465" i="21"/>
  <c r="A465" i="21"/>
  <c r="J464" i="21"/>
  <c r="I464" i="21"/>
  <c r="H464" i="21"/>
  <c r="A464" i="21"/>
  <c r="J463" i="21"/>
  <c r="I463" i="21"/>
  <c r="H463" i="21"/>
  <c r="A463" i="21"/>
  <c r="J462" i="21"/>
  <c r="I462" i="21"/>
  <c r="H462" i="21"/>
  <c r="A462" i="21"/>
  <c r="J461" i="21"/>
  <c r="I461" i="21"/>
  <c r="H461" i="21"/>
  <c r="A461" i="21"/>
  <c r="J460" i="21"/>
  <c r="I460" i="21"/>
  <c r="H460" i="21"/>
  <c r="A460" i="21"/>
  <c r="J459" i="21"/>
  <c r="I459" i="21"/>
  <c r="H459" i="21"/>
  <c r="A459" i="21"/>
  <c r="J458" i="21"/>
  <c r="I458" i="21"/>
  <c r="H458" i="21"/>
  <c r="A458" i="21"/>
  <c r="J457" i="21"/>
  <c r="I457" i="21"/>
  <c r="H457" i="21"/>
  <c r="A457" i="21"/>
  <c r="J456" i="21"/>
  <c r="I456" i="21"/>
  <c r="H456" i="21"/>
  <c r="A456" i="21"/>
  <c r="J455" i="21"/>
  <c r="I455" i="21"/>
  <c r="H455" i="21"/>
  <c r="A455" i="21"/>
  <c r="J454" i="21"/>
  <c r="I454" i="21"/>
  <c r="H454" i="21"/>
  <c r="A454" i="21"/>
  <c r="J453" i="21"/>
  <c r="I453" i="21"/>
  <c r="H453" i="21"/>
  <c r="A453" i="21"/>
  <c r="J452" i="21"/>
  <c r="I452" i="21"/>
  <c r="H452" i="21"/>
  <c r="A452" i="21"/>
  <c r="J451" i="21"/>
  <c r="I451" i="21"/>
  <c r="H451" i="21"/>
  <c r="A451" i="21"/>
  <c r="J450" i="21"/>
  <c r="I450" i="21"/>
  <c r="H450" i="21"/>
  <c r="A450" i="21"/>
  <c r="J449" i="21"/>
  <c r="I449" i="21"/>
  <c r="H449" i="21"/>
  <c r="A449" i="21"/>
  <c r="J448" i="21"/>
  <c r="I448" i="21"/>
  <c r="H448" i="21"/>
  <c r="A448" i="21"/>
  <c r="J447" i="21"/>
  <c r="I447" i="21"/>
  <c r="H447" i="21"/>
  <c r="A447" i="21"/>
  <c r="J446" i="21"/>
  <c r="I446" i="21"/>
  <c r="H446" i="21"/>
  <c r="A446" i="21"/>
  <c r="J445" i="21"/>
  <c r="I445" i="21"/>
  <c r="H445" i="21"/>
  <c r="A445" i="21"/>
  <c r="J444" i="21"/>
  <c r="I444" i="21"/>
  <c r="H444" i="21"/>
  <c r="A444" i="21"/>
  <c r="J443" i="21"/>
  <c r="I443" i="21"/>
  <c r="H443" i="21"/>
  <c r="A443" i="21"/>
  <c r="J442" i="21"/>
  <c r="I442" i="21"/>
  <c r="H442" i="21"/>
  <c r="A442" i="21"/>
  <c r="J441" i="21"/>
  <c r="I441" i="21"/>
  <c r="H441" i="21"/>
  <c r="A441" i="21"/>
  <c r="J440" i="21"/>
  <c r="I440" i="21"/>
  <c r="H440" i="21"/>
  <c r="A440" i="21"/>
  <c r="J439" i="21"/>
  <c r="I439" i="21"/>
  <c r="H439" i="21"/>
  <c r="A439" i="21"/>
  <c r="J438" i="21"/>
  <c r="I438" i="21"/>
  <c r="H438" i="21"/>
  <c r="A438" i="21"/>
  <c r="J437" i="21"/>
  <c r="I437" i="21"/>
  <c r="H437" i="21"/>
  <c r="A437" i="21"/>
  <c r="J436" i="21"/>
  <c r="I436" i="21"/>
  <c r="H436" i="21"/>
  <c r="A436" i="21"/>
  <c r="J435" i="21"/>
  <c r="I435" i="21"/>
  <c r="H435" i="21"/>
  <c r="A435" i="21"/>
  <c r="J434" i="21"/>
  <c r="I434" i="21"/>
  <c r="H434" i="21"/>
  <c r="A434" i="21"/>
  <c r="J433" i="21"/>
  <c r="I433" i="21"/>
  <c r="H433" i="21"/>
  <c r="A433" i="21"/>
  <c r="J432" i="21"/>
  <c r="I432" i="21"/>
  <c r="H432" i="21"/>
  <c r="A432" i="21"/>
  <c r="J431" i="21"/>
  <c r="I431" i="21"/>
  <c r="H431" i="21"/>
  <c r="A431" i="21"/>
  <c r="J430" i="21"/>
  <c r="I430" i="21"/>
  <c r="H430" i="21"/>
  <c r="A430" i="21"/>
  <c r="J429" i="21"/>
  <c r="I429" i="21"/>
  <c r="H429" i="21"/>
  <c r="A429" i="21"/>
  <c r="J428" i="21"/>
  <c r="I428" i="21"/>
  <c r="H428" i="21"/>
  <c r="A428" i="21"/>
  <c r="J427" i="21"/>
  <c r="I427" i="21"/>
  <c r="H427" i="21"/>
  <c r="A427" i="21"/>
  <c r="J426" i="21"/>
  <c r="I426" i="21"/>
  <c r="H426" i="21"/>
  <c r="A426" i="21"/>
  <c r="J425" i="21"/>
  <c r="I425" i="21"/>
  <c r="H425" i="21"/>
  <c r="A425" i="21"/>
  <c r="J424" i="21"/>
  <c r="I424" i="21"/>
  <c r="H424" i="21"/>
  <c r="A424" i="21"/>
  <c r="J423" i="21"/>
  <c r="I423" i="21"/>
  <c r="H423" i="21"/>
  <c r="A423" i="21"/>
  <c r="J422" i="21"/>
  <c r="I422" i="21"/>
  <c r="H422" i="21"/>
  <c r="A422" i="21"/>
  <c r="J421" i="21"/>
  <c r="I421" i="21"/>
  <c r="H421" i="21"/>
  <c r="A421" i="21"/>
  <c r="J420" i="21"/>
  <c r="I420" i="21"/>
  <c r="H420" i="21"/>
  <c r="A420" i="21"/>
  <c r="J419" i="21"/>
  <c r="I419" i="21"/>
  <c r="H419" i="21"/>
  <c r="A419" i="21"/>
  <c r="J418" i="21"/>
  <c r="I418" i="21"/>
  <c r="H418" i="21"/>
  <c r="A418" i="21"/>
  <c r="J417" i="21"/>
  <c r="I417" i="21"/>
  <c r="H417" i="21"/>
  <c r="A417" i="21"/>
  <c r="J416" i="21"/>
  <c r="I416" i="21"/>
  <c r="H416" i="21"/>
  <c r="A416" i="21"/>
  <c r="J415" i="21"/>
  <c r="I415" i="21"/>
  <c r="H415" i="21"/>
  <c r="A415" i="21"/>
  <c r="J414" i="21"/>
  <c r="I414" i="21"/>
  <c r="H414" i="21"/>
  <c r="A414" i="21"/>
  <c r="J413" i="21"/>
  <c r="I413" i="21"/>
  <c r="H413" i="21"/>
  <c r="A413" i="21"/>
  <c r="J412" i="21"/>
  <c r="I412" i="21"/>
  <c r="H412" i="21"/>
  <c r="A412" i="21"/>
  <c r="J411" i="21"/>
  <c r="I411" i="21"/>
  <c r="H411" i="21"/>
  <c r="A411" i="21"/>
  <c r="J410" i="21"/>
  <c r="I410" i="21"/>
  <c r="H410" i="21"/>
  <c r="A410" i="21"/>
  <c r="J409" i="21"/>
  <c r="I409" i="21"/>
  <c r="H409" i="21"/>
  <c r="A409" i="21"/>
  <c r="J408" i="21"/>
  <c r="I408" i="21"/>
  <c r="H408" i="21"/>
  <c r="A408" i="21"/>
  <c r="J407" i="21"/>
  <c r="I407" i="21"/>
  <c r="H407" i="21"/>
  <c r="A407" i="21"/>
  <c r="J406" i="21"/>
  <c r="I406" i="21"/>
  <c r="H406" i="21"/>
  <c r="A406" i="21"/>
  <c r="J405" i="21"/>
  <c r="I405" i="21"/>
  <c r="H405" i="21"/>
  <c r="A405" i="21"/>
  <c r="J404" i="21"/>
  <c r="I404" i="21"/>
  <c r="H404" i="21"/>
  <c r="A404" i="21"/>
  <c r="J403" i="21"/>
  <c r="I403" i="21"/>
  <c r="H403" i="21"/>
  <c r="A403" i="21"/>
  <c r="J402" i="21"/>
  <c r="I402" i="21"/>
  <c r="H402" i="21"/>
  <c r="A402" i="21"/>
  <c r="J401" i="21"/>
  <c r="I401" i="21"/>
  <c r="H401" i="21"/>
  <c r="A401" i="21"/>
  <c r="J400" i="21"/>
  <c r="I400" i="21"/>
  <c r="H400" i="21"/>
  <c r="A400" i="21"/>
  <c r="J399" i="21"/>
  <c r="I399" i="21"/>
  <c r="H399" i="21"/>
  <c r="A399" i="21"/>
  <c r="J398" i="21"/>
  <c r="I398" i="21"/>
  <c r="H398" i="21"/>
  <c r="A398" i="21"/>
  <c r="J397" i="21"/>
  <c r="I397" i="21"/>
  <c r="H397" i="21"/>
  <c r="A397" i="21"/>
  <c r="J396" i="21"/>
  <c r="I396" i="21"/>
  <c r="H396" i="21"/>
  <c r="A396" i="21"/>
  <c r="J395" i="21"/>
  <c r="I395" i="21"/>
  <c r="H395" i="21"/>
  <c r="A395" i="21"/>
  <c r="J394" i="21"/>
  <c r="I394" i="21"/>
  <c r="H394" i="21"/>
  <c r="A394" i="21"/>
  <c r="J393" i="21"/>
  <c r="I393" i="21"/>
  <c r="H393" i="21"/>
  <c r="A393" i="21"/>
  <c r="J392" i="21"/>
  <c r="I392" i="21"/>
  <c r="H392" i="21"/>
  <c r="A392" i="21"/>
  <c r="J391" i="21"/>
  <c r="I391" i="21"/>
  <c r="H391" i="21"/>
  <c r="A391" i="21"/>
  <c r="J390" i="21"/>
  <c r="I390" i="21"/>
  <c r="H390" i="21"/>
  <c r="A390" i="21"/>
  <c r="J389" i="21"/>
  <c r="I389" i="21"/>
  <c r="H389" i="21"/>
  <c r="A389" i="21"/>
  <c r="J388" i="21"/>
  <c r="I388" i="21"/>
  <c r="H388" i="21"/>
  <c r="A388" i="21"/>
  <c r="J387" i="21"/>
  <c r="I387" i="21"/>
  <c r="H387" i="21"/>
  <c r="A387" i="21"/>
  <c r="J386" i="21"/>
  <c r="I386" i="21"/>
  <c r="H386" i="21"/>
  <c r="A386" i="21"/>
  <c r="J385" i="21"/>
  <c r="I385" i="21"/>
  <c r="H385" i="21"/>
  <c r="A385" i="21"/>
  <c r="J384" i="21"/>
  <c r="I384" i="21"/>
  <c r="H384" i="21"/>
  <c r="A384" i="21"/>
  <c r="J383" i="21"/>
  <c r="I383" i="21"/>
  <c r="H383" i="21"/>
  <c r="A383" i="21"/>
  <c r="J382" i="21"/>
  <c r="I382" i="21"/>
  <c r="H382" i="21"/>
  <c r="A382" i="21"/>
  <c r="J381" i="21"/>
  <c r="I381" i="21"/>
  <c r="H381" i="21"/>
  <c r="A381" i="21"/>
  <c r="J380" i="21"/>
  <c r="I380" i="21"/>
  <c r="H380" i="21"/>
  <c r="A380" i="21"/>
  <c r="J379" i="21"/>
  <c r="I379" i="21"/>
  <c r="H379" i="21"/>
  <c r="A379" i="21"/>
  <c r="J378" i="21"/>
  <c r="I378" i="21"/>
  <c r="H378" i="21"/>
  <c r="A378" i="21"/>
  <c r="J377" i="21"/>
  <c r="I377" i="21"/>
  <c r="H377" i="21"/>
  <c r="A377" i="21"/>
  <c r="J376" i="21"/>
  <c r="I376" i="21"/>
  <c r="H376" i="21"/>
  <c r="A376" i="21"/>
  <c r="J375" i="21"/>
  <c r="I375" i="21"/>
  <c r="H375" i="21"/>
  <c r="A375" i="21"/>
  <c r="J374" i="21"/>
  <c r="I374" i="21"/>
  <c r="H374" i="21"/>
  <c r="A374" i="21"/>
  <c r="J373" i="21"/>
  <c r="I373" i="21"/>
  <c r="H373" i="21"/>
  <c r="A373" i="21"/>
  <c r="J372" i="21"/>
  <c r="I372" i="21"/>
  <c r="H372" i="21"/>
  <c r="A372" i="21"/>
  <c r="J371" i="21"/>
  <c r="I371" i="21"/>
  <c r="H371" i="21"/>
  <c r="A371" i="21"/>
  <c r="J370" i="21"/>
  <c r="I370" i="21"/>
  <c r="H370" i="21"/>
  <c r="A370" i="21"/>
  <c r="J369" i="21"/>
  <c r="I369" i="21"/>
  <c r="H369" i="21"/>
  <c r="A369" i="21"/>
  <c r="J368" i="21"/>
  <c r="I368" i="21"/>
  <c r="H368" i="21"/>
  <c r="A368" i="21"/>
  <c r="J367" i="21"/>
  <c r="I367" i="21"/>
  <c r="H367" i="21"/>
  <c r="A367" i="21"/>
  <c r="J366" i="21"/>
  <c r="I366" i="21"/>
  <c r="H366" i="21"/>
  <c r="A366" i="21"/>
  <c r="J365" i="21"/>
  <c r="I365" i="21"/>
  <c r="H365" i="21"/>
  <c r="A365" i="21"/>
  <c r="J364" i="21"/>
  <c r="I364" i="21"/>
  <c r="H364" i="21"/>
  <c r="A364" i="21"/>
  <c r="J363" i="21"/>
  <c r="I363" i="21"/>
  <c r="H363" i="21"/>
  <c r="A363" i="21"/>
  <c r="J362" i="21"/>
  <c r="I362" i="21"/>
  <c r="H362" i="21"/>
  <c r="A362" i="21"/>
  <c r="J361" i="21"/>
  <c r="I361" i="21"/>
  <c r="H361" i="21"/>
  <c r="A361" i="21"/>
  <c r="J360" i="21"/>
  <c r="I360" i="21"/>
  <c r="H360" i="21"/>
  <c r="A360" i="21"/>
  <c r="J359" i="21"/>
  <c r="I359" i="21"/>
  <c r="H359" i="21"/>
  <c r="A359" i="21"/>
  <c r="J358" i="21"/>
  <c r="I358" i="21"/>
  <c r="H358" i="21"/>
  <c r="A358" i="21"/>
  <c r="J357" i="21"/>
  <c r="I357" i="21"/>
  <c r="H357" i="21"/>
  <c r="A357" i="21"/>
  <c r="J356" i="21"/>
  <c r="I356" i="21"/>
  <c r="H356" i="21"/>
  <c r="A356" i="21"/>
  <c r="J355" i="21"/>
  <c r="I355" i="21"/>
  <c r="H355" i="21"/>
  <c r="A355" i="21"/>
  <c r="J354" i="21"/>
  <c r="I354" i="21"/>
  <c r="H354" i="21"/>
  <c r="A354" i="21"/>
  <c r="J353" i="21"/>
  <c r="I353" i="21"/>
  <c r="H353" i="21"/>
  <c r="A353" i="21"/>
  <c r="J352" i="21"/>
  <c r="I352" i="21"/>
  <c r="H352" i="21"/>
  <c r="A352" i="21"/>
  <c r="J351" i="21"/>
  <c r="I351" i="21"/>
  <c r="H351" i="21"/>
  <c r="A351" i="21"/>
  <c r="J350" i="21"/>
  <c r="I350" i="21"/>
  <c r="H350" i="21"/>
  <c r="A350" i="21"/>
  <c r="J349" i="21"/>
  <c r="I349" i="21"/>
  <c r="H349" i="21"/>
  <c r="A349" i="21"/>
  <c r="J348" i="21"/>
  <c r="I348" i="21"/>
  <c r="H348" i="21"/>
  <c r="A348" i="21"/>
  <c r="J347" i="21"/>
  <c r="I347" i="21"/>
  <c r="H347" i="21"/>
  <c r="A347" i="21"/>
  <c r="J346" i="21"/>
  <c r="I346" i="21"/>
  <c r="H346" i="21"/>
  <c r="A346" i="21"/>
  <c r="J345" i="21"/>
  <c r="I345" i="21"/>
  <c r="H345" i="21"/>
  <c r="A345" i="21"/>
  <c r="J344" i="21"/>
  <c r="I344" i="21"/>
  <c r="H344" i="21"/>
  <c r="A344" i="21"/>
  <c r="J343" i="21"/>
  <c r="I343" i="21"/>
  <c r="H343" i="21"/>
  <c r="A343" i="21"/>
  <c r="J342" i="21"/>
  <c r="I342" i="21"/>
  <c r="H342" i="21"/>
  <c r="A342" i="21"/>
  <c r="J341" i="21"/>
  <c r="I341" i="21"/>
  <c r="H341" i="21"/>
  <c r="A341" i="21"/>
  <c r="J340" i="21"/>
  <c r="I340" i="21"/>
  <c r="H340" i="21"/>
  <c r="A340" i="21"/>
  <c r="J339" i="21"/>
  <c r="I339" i="21"/>
  <c r="H339" i="21"/>
  <c r="A339" i="21"/>
  <c r="J338" i="21"/>
  <c r="I338" i="21"/>
  <c r="H338" i="21"/>
  <c r="A338" i="21"/>
  <c r="J337" i="21"/>
  <c r="I337" i="21"/>
  <c r="H337" i="21"/>
  <c r="A337" i="21"/>
  <c r="J336" i="21"/>
  <c r="I336" i="21"/>
  <c r="H336" i="21"/>
  <c r="A336" i="21"/>
  <c r="J335" i="21"/>
  <c r="I335" i="21"/>
  <c r="H335" i="21"/>
  <c r="A335" i="21"/>
  <c r="J334" i="21"/>
  <c r="I334" i="21"/>
  <c r="H334" i="21"/>
  <c r="A334" i="21"/>
  <c r="J333" i="21"/>
  <c r="I333" i="21"/>
  <c r="H333" i="21"/>
  <c r="A333" i="21"/>
  <c r="J332" i="21"/>
  <c r="I332" i="21"/>
  <c r="H332" i="21"/>
  <c r="A332" i="21"/>
  <c r="J331" i="21"/>
  <c r="I331" i="21"/>
  <c r="H331" i="21"/>
  <c r="A331" i="21"/>
  <c r="J330" i="21"/>
  <c r="I330" i="21"/>
  <c r="H330" i="21"/>
  <c r="A330" i="21"/>
  <c r="J329" i="21"/>
  <c r="I329" i="21"/>
  <c r="H329" i="21"/>
  <c r="A329" i="21"/>
  <c r="J328" i="21"/>
  <c r="I328" i="21"/>
  <c r="H328" i="21"/>
  <c r="A328" i="21"/>
  <c r="J327" i="21"/>
  <c r="I327" i="21"/>
  <c r="H327" i="21"/>
  <c r="A327" i="21"/>
  <c r="J326" i="21"/>
  <c r="I326" i="21"/>
  <c r="H326" i="21"/>
  <c r="A326" i="21"/>
  <c r="J325" i="21"/>
  <c r="I325" i="21"/>
  <c r="H325" i="21"/>
  <c r="A325" i="21"/>
  <c r="J324" i="21"/>
  <c r="I324" i="21"/>
  <c r="H324" i="21"/>
  <c r="A324" i="21"/>
  <c r="J323" i="21"/>
  <c r="I323" i="21"/>
  <c r="H323" i="21"/>
  <c r="A323" i="21"/>
  <c r="J322" i="21"/>
  <c r="I322" i="21"/>
  <c r="H322" i="21"/>
  <c r="A322" i="21"/>
  <c r="J321" i="21"/>
  <c r="I321" i="21"/>
  <c r="H321" i="21"/>
  <c r="A321" i="21"/>
  <c r="J320" i="21"/>
  <c r="I320" i="21"/>
  <c r="H320" i="21"/>
  <c r="A320" i="21"/>
  <c r="J319" i="21"/>
  <c r="I319" i="21"/>
  <c r="H319" i="21"/>
  <c r="A319" i="21"/>
  <c r="J318" i="21"/>
  <c r="I318" i="21"/>
  <c r="H318" i="21"/>
  <c r="A318" i="21"/>
  <c r="J317" i="21"/>
  <c r="I317" i="21"/>
  <c r="H317" i="21"/>
  <c r="A317" i="21"/>
  <c r="J316" i="21"/>
  <c r="I316" i="21"/>
  <c r="H316" i="21"/>
  <c r="A316" i="21"/>
  <c r="J315" i="21"/>
  <c r="I315" i="21"/>
  <c r="H315" i="21"/>
  <c r="A315" i="21"/>
  <c r="J314" i="21"/>
  <c r="I314" i="21"/>
  <c r="H314" i="21"/>
  <c r="A314" i="21"/>
  <c r="J313" i="21"/>
  <c r="I313" i="21"/>
  <c r="H313" i="21"/>
  <c r="A313" i="21"/>
  <c r="J312" i="21"/>
  <c r="I312" i="21"/>
  <c r="H312" i="21"/>
  <c r="A312" i="21"/>
  <c r="J311" i="21"/>
  <c r="I311" i="21"/>
  <c r="H311" i="21"/>
  <c r="A311" i="21"/>
  <c r="J310" i="21"/>
  <c r="I310" i="21"/>
  <c r="H310" i="21"/>
  <c r="A310" i="21"/>
  <c r="J309" i="21"/>
  <c r="I309" i="21"/>
  <c r="H309" i="21"/>
  <c r="A309" i="21"/>
  <c r="J308" i="21"/>
  <c r="I308" i="21"/>
  <c r="H308" i="21"/>
  <c r="A308" i="21"/>
  <c r="J307" i="21"/>
  <c r="I307" i="21"/>
  <c r="H307" i="21"/>
  <c r="A307" i="21"/>
  <c r="J306" i="21"/>
  <c r="I306" i="21"/>
  <c r="H306" i="21"/>
  <c r="A306" i="21"/>
  <c r="J305" i="21"/>
  <c r="I305" i="21"/>
  <c r="H305" i="21"/>
  <c r="A305" i="21"/>
  <c r="J304" i="21"/>
  <c r="I304" i="21"/>
  <c r="H304" i="21"/>
  <c r="A304" i="21"/>
  <c r="J303" i="21"/>
  <c r="I303" i="21"/>
  <c r="H303" i="21"/>
  <c r="A303" i="21"/>
  <c r="J302" i="21"/>
  <c r="I302" i="21"/>
  <c r="H302" i="21"/>
  <c r="A302" i="21"/>
  <c r="J301" i="21"/>
  <c r="I301" i="21"/>
  <c r="H301" i="21"/>
  <c r="A301" i="21"/>
  <c r="J300" i="21"/>
  <c r="I300" i="21"/>
  <c r="H300" i="21"/>
  <c r="A300" i="21"/>
  <c r="J299" i="21"/>
  <c r="I299" i="21"/>
  <c r="H299" i="21"/>
  <c r="A299" i="21"/>
  <c r="J298" i="21"/>
  <c r="I298" i="21"/>
  <c r="H298" i="21"/>
  <c r="A298" i="21"/>
  <c r="J297" i="21"/>
  <c r="I297" i="21"/>
  <c r="H297" i="21"/>
  <c r="A297" i="21"/>
  <c r="J296" i="21"/>
  <c r="I296" i="21"/>
  <c r="H296" i="21"/>
  <c r="A296" i="21"/>
  <c r="J295" i="21"/>
  <c r="I295" i="21"/>
  <c r="H295" i="21"/>
  <c r="A295" i="21"/>
  <c r="J294" i="21"/>
  <c r="I294" i="21"/>
  <c r="H294" i="21"/>
  <c r="A294" i="21"/>
  <c r="J293" i="21"/>
  <c r="I293" i="21"/>
  <c r="H293" i="21"/>
  <c r="A293" i="21"/>
  <c r="J292" i="21"/>
  <c r="I292" i="21"/>
  <c r="H292" i="21"/>
  <c r="A292" i="21"/>
  <c r="J291" i="21"/>
  <c r="I291" i="21"/>
  <c r="H291" i="21"/>
  <c r="A291" i="21"/>
  <c r="J290" i="21"/>
  <c r="I290" i="21"/>
  <c r="H290" i="21"/>
  <c r="A290" i="21"/>
  <c r="J289" i="21"/>
  <c r="I289" i="21"/>
  <c r="H289" i="21"/>
  <c r="A289" i="21"/>
  <c r="J288" i="21"/>
  <c r="I288" i="21"/>
  <c r="H288" i="21"/>
  <c r="A288" i="21"/>
  <c r="J287" i="21"/>
  <c r="I287" i="21"/>
  <c r="H287" i="21"/>
  <c r="A287" i="21"/>
  <c r="J286" i="21"/>
  <c r="I286" i="21"/>
  <c r="H286" i="21"/>
  <c r="A286" i="21"/>
  <c r="J285" i="21"/>
  <c r="I285" i="21"/>
  <c r="H285" i="21"/>
  <c r="A285" i="21"/>
  <c r="J284" i="21"/>
  <c r="I284" i="21"/>
  <c r="H284" i="21"/>
  <c r="A284" i="21"/>
  <c r="J283" i="21"/>
  <c r="I283" i="21"/>
  <c r="H283" i="21"/>
  <c r="A283" i="21"/>
  <c r="J282" i="21"/>
  <c r="I282" i="21"/>
  <c r="H282" i="21"/>
  <c r="A282" i="21"/>
  <c r="J281" i="21"/>
  <c r="I281" i="21"/>
  <c r="H281" i="21"/>
  <c r="A281" i="21"/>
  <c r="J280" i="21"/>
  <c r="I280" i="21"/>
  <c r="H280" i="21"/>
  <c r="A280" i="21"/>
  <c r="J279" i="21"/>
  <c r="I279" i="21"/>
  <c r="H279" i="21"/>
  <c r="A279" i="21"/>
  <c r="J278" i="21"/>
  <c r="I278" i="21"/>
  <c r="H278" i="21"/>
  <c r="A278" i="21"/>
  <c r="J277" i="21"/>
  <c r="I277" i="21"/>
  <c r="H277" i="21"/>
  <c r="A277" i="21"/>
  <c r="J276" i="21"/>
  <c r="I276" i="21"/>
  <c r="H276" i="21"/>
  <c r="A276" i="21"/>
  <c r="J275" i="21"/>
  <c r="I275" i="21"/>
  <c r="H275" i="21"/>
  <c r="A275" i="21"/>
  <c r="J274" i="21"/>
  <c r="I274" i="21"/>
  <c r="H274" i="21"/>
  <c r="A274" i="21"/>
  <c r="J273" i="21"/>
  <c r="I273" i="21"/>
  <c r="H273" i="21"/>
  <c r="A273" i="21"/>
  <c r="J272" i="21"/>
  <c r="I272" i="21"/>
  <c r="H272" i="21"/>
  <c r="A272" i="21"/>
  <c r="J271" i="21"/>
  <c r="I271" i="21"/>
  <c r="H271" i="21"/>
  <c r="A271" i="21"/>
  <c r="J270" i="21"/>
  <c r="I270" i="21"/>
  <c r="H270" i="21"/>
  <c r="A270" i="21"/>
  <c r="J269" i="21"/>
  <c r="I269" i="21"/>
  <c r="H269" i="21"/>
  <c r="A269" i="21"/>
  <c r="J268" i="21"/>
  <c r="I268" i="21"/>
  <c r="H268" i="21"/>
  <c r="A268" i="21"/>
  <c r="J267" i="21"/>
  <c r="I267" i="21"/>
  <c r="H267" i="21"/>
  <c r="A267" i="21"/>
  <c r="J266" i="21"/>
  <c r="I266" i="21"/>
  <c r="H266" i="21"/>
  <c r="A266" i="21"/>
  <c r="J265" i="21"/>
  <c r="I265" i="21"/>
  <c r="H265" i="21"/>
  <c r="A265" i="21"/>
  <c r="J264" i="21"/>
  <c r="I264" i="21"/>
  <c r="H264" i="21"/>
  <c r="A264" i="21"/>
  <c r="J263" i="21"/>
  <c r="I263" i="21"/>
  <c r="H263" i="21"/>
  <c r="A263" i="21"/>
  <c r="J262" i="21"/>
  <c r="I262" i="21"/>
  <c r="H262" i="21"/>
  <c r="A262" i="21"/>
  <c r="J261" i="21"/>
  <c r="I261" i="21"/>
  <c r="H261" i="21"/>
  <c r="A261" i="21"/>
  <c r="J260" i="21"/>
  <c r="I260" i="21"/>
  <c r="H260" i="21"/>
  <c r="A260" i="21"/>
  <c r="J259" i="21"/>
  <c r="I259" i="21"/>
  <c r="H259" i="21"/>
  <c r="A259" i="21"/>
  <c r="J258" i="21"/>
  <c r="I258" i="21"/>
  <c r="H258" i="21"/>
  <c r="A258" i="21"/>
  <c r="J257" i="21"/>
  <c r="I257" i="21"/>
  <c r="H257" i="21"/>
  <c r="A257" i="21"/>
  <c r="J256" i="21"/>
  <c r="I256" i="21"/>
  <c r="H256" i="21"/>
  <c r="A256" i="21"/>
  <c r="J255" i="21"/>
  <c r="I255" i="21"/>
  <c r="H255" i="21"/>
  <c r="A255" i="21"/>
  <c r="J254" i="21"/>
  <c r="I254" i="21"/>
  <c r="H254" i="21"/>
  <c r="A254" i="21"/>
  <c r="J253" i="21"/>
  <c r="I253" i="21"/>
  <c r="H253" i="21"/>
  <c r="A253" i="21"/>
  <c r="J252" i="21"/>
  <c r="I252" i="21"/>
  <c r="H252" i="21"/>
  <c r="A252" i="21"/>
  <c r="J251" i="21"/>
  <c r="I251" i="21"/>
  <c r="H251" i="21"/>
  <c r="A251" i="21"/>
  <c r="J250" i="21"/>
  <c r="I250" i="21"/>
  <c r="H250" i="21"/>
  <c r="A250" i="21"/>
  <c r="J249" i="21"/>
  <c r="I249" i="21"/>
  <c r="H249" i="21"/>
  <c r="A249" i="21"/>
  <c r="J248" i="21"/>
  <c r="I248" i="21"/>
  <c r="H248" i="21"/>
  <c r="A248" i="21"/>
  <c r="J247" i="21"/>
  <c r="I247" i="21"/>
  <c r="H247" i="21"/>
  <c r="A247" i="21"/>
  <c r="J246" i="21"/>
  <c r="I246" i="21"/>
  <c r="H246" i="21"/>
  <c r="A246" i="21"/>
  <c r="J245" i="21"/>
  <c r="I245" i="21"/>
  <c r="H245" i="21"/>
  <c r="A245" i="21"/>
  <c r="J244" i="21"/>
  <c r="I244" i="21"/>
  <c r="H244" i="21"/>
  <c r="A244" i="21"/>
  <c r="J243" i="21"/>
  <c r="I243" i="21"/>
  <c r="H243" i="21"/>
  <c r="A243" i="21"/>
  <c r="J242" i="21"/>
  <c r="I242" i="21"/>
  <c r="H242" i="21"/>
  <c r="A242" i="21"/>
  <c r="J241" i="21"/>
  <c r="I241" i="21"/>
  <c r="H241" i="21"/>
  <c r="A241" i="21"/>
  <c r="J240" i="21"/>
  <c r="I240" i="21"/>
  <c r="H240" i="21"/>
  <c r="A240" i="21"/>
  <c r="J239" i="21"/>
  <c r="I239" i="21"/>
  <c r="H239" i="21"/>
  <c r="A239" i="21"/>
  <c r="J238" i="21"/>
  <c r="I238" i="21"/>
  <c r="H238" i="21"/>
  <c r="A238" i="21"/>
  <c r="J237" i="21"/>
  <c r="I237" i="21"/>
  <c r="H237" i="21"/>
  <c r="A237" i="21"/>
  <c r="J236" i="21"/>
  <c r="I236" i="21"/>
  <c r="H236" i="21"/>
  <c r="A236" i="21"/>
  <c r="J235" i="21"/>
  <c r="I235" i="21"/>
  <c r="H235" i="21"/>
  <c r="A235" i="21"/>
  <c r="J234" i="21"/>
  <c r="I234" i="21"/>
  <c r="H234" i="21"/>
  <c r="A234" i="21"/>
  <c r="J233" i="21"/>
  <c r="I233" i="21"/>
  <c r="H233" i="21"/>
  <c r="A233" i="21"/>
  <c r="J232" i="21"/>
  <c r="I232" i="21"/>
  <c r="H232" i="21"/>
  <c r="A232" i="21"/>
  <c r="J231" i="21"/>
  <c r="I231" i="21"/>
  <c r="H231" i="21"/>
  <c r="A231" i="21"/>
  <c r="J230" i="21"/>
  <c r="I230" i="21"/>
  <c r="H230" i="21"/>
  <c r="A230" i="21"/>
  <c r="J229" i="21"/>
  <c r="I229" i="21"/>
  <c r="H229" i="21"/>
  <c r="A229" i="21"/>
  <c r="J228" i="21"/>
  <c r="I228" i="21"/>
  <c r="H228" i="21"/>
  <c r="A228" i="21"/>
  <c r="J227" i="21"/>
  <c r="I227" i="21"/>
  <c r="H227" i="21"/>
  <c r="A227" i="21"/>
  <c r="J226" i="21"/>
  <c r="I226" i="21"/>
  <c r="H226" i="21"/>
  <c r="A226" i="21"/>
  <c r="J225" i="21"/>
  <c r="I225" i="21"/>
  <c r="H225" i="21"/>
  <c r="A225" i="21"/>
  <c r="J224" i="21"/>
  <c r="I224" i="21"/>
  <c r="H224" i="21"/>
  <c r="A224" i="21"/>
  <c r="J223" i="21"/>
  <c r="I223" i="21"/>
  <c r="H223" i="21"/>
  <c r="A223" i="21"/>
  <c r="J222" i="21"/>
  <c r="I222" i="21"/>
  <c r="H222" i="21"/>
  <c r="A222" i="21"/>
  <c r="J221" i="21"/>
  <c r="I221" i="21"/>
  <c r="H221" i="21"/>
  <c r="A221" i="21"/>
  <c r="J220" i="21"/>
  <c r="I220" i="21"/>
  <c r="H220" i="21"/>
  <c r="A220" i="21"/>
  <c r="J219" i="21"/>
  <c r="I219" i="21"/>
  <c r="H219" i="21"/>
  <c r="A219" i="21"/>
  <c r="J218" i="21"/>
  <c r="I218" i="21"/>
  <c r="H218" i="21"/>
  <c r="A218" i="21"/>
  <c r="J217" i="21"/>
  <c r="I217" i="21"/>
  <c r="H217" i="21"/>
  <c r="A217" i="21"/>
  <c r="J216" i="21"/>
  <c r="I216" i="21"/>
  <c r="H216" i="21"/>
  <c r="A216" i="21"/>
  <c r="J215" i="21"/>
  <c r="I215" i="21"/>
  <c r="H215" i="21"/>
  <c r="A215" i="21"/>
  <c r="J214" i="21"/>
  <c r="I214" i="21"/>
  <c r="H214" i="21"/>
  <c r="A214" i="21"/>
  <c r="J213" i="21"/>
  <c r="I213" i="21"/>
  <c r="H213" i="21"/>
  <c r="A213" i="21"/>
  <c r="J212" i="21"/>
  <c r="I212" i="21"/>
  <c r="H212" i="21"/>
  <c r="A212" i="21"/>
  <c r="J211" i="21"/>
  <c r="I211" i="21"/>
  <c r="H211" i="21"/>
  <c r="A211" i="21"/>
  <c r="J210" i="21"/>
  <c r="I210" i="21"/>
  <c r="H210" i="21"/>
  <c r="A210" i="21"/>
  <c r="J209" i="21"/>
  <c r="I209" i="21"/>
  <c r="H209" i="21"/>
  <c r="A209" i="21"/>
  <c r="J208" i="21"/>
  <c r="I208" i="21"/>
  <c r="H208" i="21"/>
  <c r="A208" i="21"/>
  <c r="J207" i="21"/>
  <c r="I207" i="21"/>
  <c r="H207" i="21"/>
  <c r="A207" i="21"/>
  <c r="J206" i="21"/>
  <c r="I206" i="21"/>
  <c r="H206" i="21"/>
  <c r="A206" i="21"/>
  <c r="J205" i="21"/>
  <c r="I205" i="21"/>
  <c r="H205" i="21"/>
  <c r="A205" i="21"/>
  <c r="J204" i="21"/>
  <c r="I204" i="21"/>
  <c r="H204" i="21"/>
  <c r="A204" i="21"/>
  <c r="J203" i="21"/>
  <c r="I203" i="21"/>
  <c r="H203" i="21"/>
  <c r="A203" i="21"/>
  <c r="J202" i="21"/>
  <c r="I202" i="21"/>
  <c r="H202" i="21"/>
  <c r="A202" i="21"/>
  <c r="J201" i="21"/>
  <c r="I201" i="21"/>
  <c r="H201" i="21"/>
  <c r="A201" i="21"/>
  <c r="J200" i="21"/>
  <c r="I200" i="21"/>
  <c r="H200" i="21"/>
  <c r="A200" i="21"/>
  <c r="J199" i="21"/>
  <c r="I199" i="21"/>
  <c r="H199" i="21"/>
  <c r="A199" i="21"/>
  <c r="J198" i="21"/>
  <c r="I198" i="21"/>
  <c r="H198" i="21"/>
  <c r="A198" i="21"/>
  <c r="J197" i="21"/>
  <c r="I197" i="21"/>
  <c r="H197" i="21"/>
  <c r="A197" i="21"/>
  <c r="J196" i="21"/>
  <c r="I196" i="21"/>
  <c r="H196" i="21"/>
  <c r="A196" i="21"/>
  <c r="J195" i="21"/>
  <c r="I195" i="21"/>
  <c r="H195" i="21"/>
  <c r="A195" i="21"/>
  <c r="J194" i="21"/>
  <c r="I194" i="21"/>
  <c r="H194" i="21"/>
  <c r="A194" i="21"/>
  <c r="J193" i="21"/>
  <c r="I193" i="21"/>
  <c r="H193" i="21"/>
  <c r="A193" i="21"/>
  <c r="J192" i="21"/>
  <c r="I192" i="21"/>
  <c r="H192" i="21"/>
  <c r="A192" i="21"/>
  <c r="J191" i="21"/>
  <c r="I191" i="21"/>
  <c r="H191" i="21"/>
  <c r="A191" i="21"/>
  <c r="J190" i="21"/>
  <c r="I190" i="21"/>
  <c r="H190" i="21"/>
  <c r="A190" i="21"/>
  <c r="J189" i="21"/>
  <c r="I189" i="21"/>
  <c r="H189" i="21"/>
  <c r="A189" i="21"/>
  <c r="J188" i="21"/>
  <c r="I188" i="21"/>
  <c r="H188" i="21"/>
  <c r="A188" i="21"/>
  <c r="J187" i="21"/>
  <c r="I187" i="21"/>
  <c r="H187" i="21"/>
  <c r="A187" i="21"/>
  <c r="J186" i="21"/>
  <c r="I186" i="21"/>
  <c r="H186" i="21"/>
  <c r="A186" i="21"/>
  <c r="J185" i="21"/>
  <c r="I185" i="21"/>
  <c r="H185" i="21"/>
  <c r="A185" i="21"/>
  <c r="J184" i="21"/>
  <c r="I184" i="21"/>
  <c r="H184" i="21"/>
  <c r="A184" i="21"/>
  <c r="J183" i="21"/>
  <c r="I183" i="21"/>
  <c r="H183" i="21"/>
  <c r="A183" i="21"/>
  <c r="J182" i="21"/>
  <c r="I182" i="21"/>
  <c r="H182" i="21"/>
  <c r="A182" i="21"/>
  <c r="J181" i="21"/>
  <c r="I181" i="21"/>
  <c r="H181" i="21"/>
  <c r="A181" i="21"/>
  <c r="J180" i="21"/>
  <c r="I180" i="21"/>
  <c r="H180" i="21"/>
  <c r="A180" i="21"/>
  <c r="J179" i="21"/>
  <c r="I179" i="21"/>
  <c r="H179" i="21"/>
  <c r="A179" i="21"/>
  <c r="J178" i="21"/>
  <c r="I178" i="21"/>
  <c r="H178" i="21"/>
  <c r="A178" i="21"/>
  <c r="J177" i="21"/>
  <c r="I177" i="21"/>
  <c r="H177" i="21"/>
  <c r="A177" i="21"/>
  <c r="J176" i="21"/>
  <c r="I176" i="21"/>
  <c r="H176" i="21"/>
  <c r="A176" i="21"/>
  <c r="J175" i="21"/>
  <c r="I175" i="21"/>
  <c r="H175" i="21"/>
  <c r="A175" i="21"/>
  <c r="J174" i="21"/>
  <c r="I174" i="21"/>
  <c r="H174" i="21"/>
  <c r="A174" i="21"/>
  <c r="J173" i="21"/>
  <c r="I173" i="21"/>
  <c r="H173" i="21"/>
  <c r="A173" i="21"/>
  <c r="J172" i="21"/>
  <c r="I172" i="21"/>
  <c r="H172" i="21"/>
  <c r="A172" i="21"/>
  <c r="J171" i="21"/>
  <c r="I171" i="21"/>
  <c r="H171" i="21"/>
  <c r="A171" i="21"/>
  <c r="J170" i="21"/>
  <c r="I170" i="21"/>
  <c r="H170" i="21"/>
  <c r="A170" i="21"/>
  <c r="J169" i="21"/>
  <c r="I169" i="21"/>
  <c r="H169" i="21"/>
  <c r="A169" i="21"/>
  <c r="J168" i="21"/>
  <c r="I168" i="21"/>
  <c r="H168" i="21"/>
  <c r="A168" i="21"/>
  <c r="J167" i="21"/>
  <c r="I167" i="21"/>
  <c r="H167" i="21"/>
  <c r="A167" i="21"/>
  <c r="J166" i="21"/>
  <c r="I166" i="21"/>
  <c r="H166" i="21"/>
  <c r="A166" i="21"/>
  <c r="J165" i="21"/>
  <c r="I165" i="21"/>
  <c r="H165" i="21"/>
  <c r="A165" i="21"/>
  <c r="J164" i="21"/>
  <c r="I164" i="21"/>
  <c r="H164" i="21"/>
  <c r="A164" i="21"/>
  <c r="J163" i="21"/>
  <c r="I163" i="21"/>
  <c r="H163" i="21"/>
  <c r="A163" i="21"/>
  <c r="J162" i="21"/>
  <c r="I162" i="21"/>
  <c r="H162" i="21"/>
  <c r="A162" i="21"/>
  <c r="J161" i="21"/>
  <c r="I161" i="21"/>
  <c r="H161" i="21"/>
  <c r="A161" i="21"/>
  <c r="J160" i="21"/>
  <c r="I160" i="21"/>
  <c r="H160" i="21"/>
  <c r="A160" i="21"/>
  <c r="J159" i="21"/>
  <c r="I159" i="21"/>
  <c r="H159" i="21"/>
  <c r="A159" i="21"/>
  <c r="J158" i="21"/>
  <c r="I158" i="21"/>
  <c r="H158" i="21"/>
  <c r="A158" i="21"/>
  <c r="J157" i="21"/>
  <c r="I157" i="21"/>
  <c r="H157" i="21"/>
  <c r="A157" i="21"/>
  <c r="J156" i="21"/>
  <c r="I156" i="21"/>
  <c r="H156" i="21"/>
  <c r="A156" i="21"/>
  <c r="J155" i="21"/>
  <c r="I155" i="21"/>
  <c r="H155" i="21"/>
  <c r="A155" i="21"/>
  <c r="J154" i="21"/>
  <c r="I154" i="21"/>
  <c r="H154" i="21"/>
  <c r="A154" i="21"/>
  <c r="J153" i="21"/>
  <c r="I153" i="21"/>
  <c r="H153" i="21"/>
  <c r="A153" i="21"/>
  <c r="J152" i="21"/>
  <c r="I152" i="21"/>
  <c r="H152" i="21"/>
  <c r="A152" i="21"/>
  <c r="J151" i="21"/>
  <c r="I151" i="21"/>
  <c r="H151" i="21"/>
  <c r="A151" i="21"/>
  <c r="J150" i="21"/>
  <c r="I150" i="21"/>
  <c r="H150" i="21"/>
  <c r="A150" i="21"/>
  <c r="J149" i="21"/>
  <c r="I149" i="21"/>
  <c r="H149" i="21"/>
  <c r="A149" i="21"/>
  <c r="J148" i="21"/>
  <c r="I148" i="21"/>
  <c r="H148" i="21"/>
  <c r="A148" i="21"/>
  <c r="J147" i="21"/>
  <c r="I147" i="21"/>
  <c r="H147" i="21"/>
  <c r="A147" i="21"/>
  <c r="J146" i="21"/>
  <c r="I146" i="21"/>
  <c r="H146" i="21"/>
  <c r="A146" i="21"/>
  <c r="J145" i="21"/>
  <c r="I145" i="21"/>
  <c r="H145" i="21"/>
  <c r="A145" i="21"/>
  <c r="J144" i="21"/>
  <c r="I144" i="21"/>
  <c r="H144" i="21"/>
  <c r="A144" i="21"/>
  <c r="J143" i="21"/>
  <c r="I143" i="21"/>
  <c r="H143" i="21"/>
  <c r="A143" i="21"/>
  <c r="J142" i="21"/>
  <c r="I142" i="21"/>
  <c r="H142" i="21"/>
  <c r="A142" i="21"/>
  <c r="J141" i="21"/>
  <c r="I141" i="21"/>
  <c r="H141" i="21"/>
  <c r="A141" i="21"/>
  <c r="J140" i="21"/>
  <c r="I140" i="21"/>
  <c r="H140" i="21"/>
  <c r="A140" i="21"/>
  <c r="J139" i="21"/>
  <c r="I139" i="21"/>
  <c r="H139" i="21"/>
  <c r="A139" i="21"/>
  <c r="J138" i="21"/>
  <c r="I138" i="21"/>
  <c r="H138" i="21"/>
  <c r="A138" i="21"/>
  <c r="J137" i="21"/>
  <c r="I137" i="21"/>
  <c r="H137" i="21"/>
  <c r="A137" i="21"/>
  <c r="J136" i="21"/>
  <c r="I136" i="21"/>
  <c r="H136" i="21"/>
  <c r="A136" i="21"/>
  <c r="J135" i="21"/>
  <c r="I135" i="21"/>
  <c r="H135" i="21"/>
  <c r="A135" i="21"/>
  <c r="J134" i="21"/>
  <c r="I134" i="21"/>
  <c r="H134" i="21"/>
  <c r="A134" i="21"/>
  <c r="J133" i="21"/>
  <c r="I133" i="21"/>
  <c r="H133" i="21"/>
  <c r="A133" i="21"/>
  <c r="J132" i="21"/>
  <c r="I132" i="21"/>
  <c r="H132" i="21"/>
  <c r="A132" i="21"/>
  <c r="J131" i="21"/>
  <c r="I131" i="21"/>
  <c r="H131" i="21"/>
  <c r="A131" i="21"/>
  <c r="J130" i="21"/>
  <c r="I130" i="21"/>
  <c r="H130" i="21"/>
  <c r="A130" i="21"/>
  <c r="J129" i="21"/>
  <c r="I129" i="21"/>
  <c r="H129" i="21"/>
  <c r="A129" i="21"/>
  <c r="J128" i="21"/>
  <c r="I128" i="21"/>
  <c r="H128" i="21"/>
  <c r="A128" i="21"/>
  <c r="J127" i="21"/>
  <c r="I127" i="21"/>
  <c r="H127" i="21"/>
  <c r="A127" i="21"/>
  <c r="J126" i="21"/>
  <c r="I126" i="21"/>
  <c r="H126" i="21"/>
  <c r="A126" i="21"/>
  <c r="J125" i="21"/>
  <c r="I125" i="21"/>
  <c r="H125" i="21"/>
  <c r="A125" i="21"/>
  <c r="J124" i="21"/>
  <c r="I124" i="21"/>
  <c r="H124" i="21"/>
  <c r="A124" i="21"/>
  <c r="J123" i="21"/>
  <c r="I123" i="21"/>
  <c r="H123" i="21"/>
  <c r="A123" i="21"/>
  <c r="J122" i="21"/>
  <c r="I122" i="21"/>
  <c r="H122" i="21"/>
  <c r="A122" i="21"/>
  <c r="J121" i="21"/>
  <c r="I121" i="21"/>
  <c r="H121" i="21"/>
  <c r="A121" i="21"/>
  <c r="J120" i="21"/>
  <c r="I120" i="21"/>
  <c r="H120" i="21"/>
  <c r="A120" i="21"/>
  <c r="J119" i="21"/>
  <c r="I119" i="21"/>
  <c r="H119" i="21"/>
  <c r="A119" i="21"/>
  <c r="J118" i="21"/>
  <c r="I118" i="21"/>
  <c r="H118" i="21"/>
  <c r="A118" i="21"/>
  <c r="J117" i="21"/>
  <c r="I117" i="21"/>
  <c r="H117" i="21"/>
  <c r="A117" i="21"/>
  <c r="J116" i="21"/>
  <c r="I116" i="21"/>
  <c r="H116" i="21"/>
  <c r="A116" i="21"/>
  <c r="J115" i="21"/>
  <c r="I115" i="21"/>
  <c r="H115" i="21"/>
  <c r="A115" i="21"/>
  <c r="J114" i="21"/>
  <c r="I114" i="21"/>
  <c r="H114" i="21"/>
  <c r="A114" i="21"/>
  <c r="J113" i="21"/>
  <c r="I113" i="21"/>
  <c r="H113" i="21"/>
  <c r="A113" i="21"/>
  <c r="J112" i="21"/>
  <c r="I112" i="21"/>
  <c r="H112" i="21"/>
  <c r="A112" i="21"/>
  <c r="J111" i="21"/>
  <c r="I111" i="21"/>
  <c r="H111" i="21"/>
  <c r="A111" i="21"/>
  <c r="J110" i="21"/>
  <c r="I110" i="21"/>
  <c r="H110" i="21"/>
  <c r="A110" i="21"/>
  <c r="J109" i="21"/>
  <c r="I109" i="21"/>
  <c r="H109" i="21"/>
  <c r="A109" i="21"/>
  <c r="J108" i="21"/>
  <c r="I108" i="21"/>
  <c r="H108" i="21"/>
  <c r="A108" i="21"/>
  <c r="J107" i="21"/>
  <c r="I107" i="21"/>
  <c r="H107" i="21"/>
  <c r="A107" i="21"/>
  <c r="J106" i="21"/>
  <c r="I106" i="21"/>
  <c r="H106" i="21"/>
  <c r="A106" i="21"/>
  <c r="J105" i="21"/>
  <c r="I105" i="21"/>
  <c r="H105" i="21"/>
  <c r="A105" i="21"/>
  <c r="J104" i="21"/>
  <c r="I104" i="21"/>
  <c r="H104" i="21"/>
  <c r="A104" i="21"/>
  <c r="J103" i="21"/>
  <c r="I103" i="21"/>
  <c r="H103" i="21"/>
  <c r="A103" i="21"/>
  <c r="J102" i="21"/>
  <c r="I102" i="21"/>
  <c r="H102" i="21"/>
  <c r="A102" i="21"/>
  <c r="J101" i="21"/>
  <c r="I101" i="21"/>
  <c r="H101" i="21"/>
  <c r="A101" i="21"/>
  <c r="J100" i="21"/>
  <c r="I100" i="21"/>
  <c r="H100" i="21"/>
  <c r="A100" i="21"/>
  <c r="J99" i="21"/>
  <c r="I99" i="21"/>
  <c r="H99" i="21"/>
  <c r="A99" i="21"/>
  <c r="J98" i="21"/>
  <c r="I98" i="21"/>
  <c r="H98" i="21"/>
  <c r="A98" i="21"/>
  <c r="J97" i="21"/>
  <c r="I97" i="21"/>
  <c r="H97" i="21"/>
  <c r="A97" i="21"/>
  <c r="J96" i="21"/>
  <c r="I96" i="21"/>
  <c r="H96" i="21"/>
  <c r="A96" i="21"/>
  <c r="J95" i="21"/>
  <c r="I95" i="21"/>
  <c r="H95" i="21"/>
  <c r="A95" i="21"/>
  <c r="J94" i="21"/>
  <c r="I94" i="21"/>
  <c r="H94" i="21"/>
  <c r="A94" i="21"/>
  <c r="J93" i="21"/>
  <c r="I93" i="21"/>
  <c r="H93" i="21"/>
  <c r="A93" i="21"/>
  <c r="J92" i="21"/>
  <c r="I92" i="21"/>
  <c r="H92" i="21"/>
  <c r="A92" i="21"/>
  <c r="J91" i="21"/>
  <c r="I91" i="21"/>
  <c r="H91" i="21"/>
  <c r="A91" i="21"/>
  <c r="J90" i="21"/>
  <c r="I90" i="21"/>
  <c r="H90" i="21"/>
  <c r="A90" i="21"/>
  <c r="J89" i="21"/>
  <c r="I89" i="21"/>
  <c r="H89" i="21"/>
  <c r="A89" i="21"/>
  <c r="J88" i="21"/>
  <c r="I88" i="21"/>
  <c r="H88" i="21"/>
  <c r="A88" i="21"/>
  <c r="J87" i="21"/>
  <c r="I87" i="21"/>
  <c r="H87" i="21"/>
  <c r="A87" i="21"/>
  <c r="J86" i="21"/>
  <c r="I86" i="21"/>
  <c r="H86" i="21"/>
  <c r="A86" i="21"/>
  <c r="J85" i="21"/>
  <c r="I85" i="21"/>
  <c r="H85" i="21"/>
  <c r="A85" i="21"/>
  <c r="J84" i="21"/>
  <c r="I84" i="21"/>
  <c r="H84" i="21"/>
  <c r="A84" i="21"/>
  <c r="J83" i="21"/>
  <c r="I83" i="21"/>
  <c r="H83" i="21"/>
  <c r="A83" i="21"/>
  <c r="J82" i="21"/>
  <c r="I82" i="21"/>
  <c r="H82" i="21"/>
  <c r="A82" i="21"/>
  <c r="J81" i="21"/>
  <c r="I81" i="21"/>
  <c r="H81" i="21"/>
  <c r="A81" i="21"/>
  <c r="J80" i="21"/>
  <c r="I80" i="21"/>
  <c r="H80" i="21"/>
  <c r="A80" i="21"/>
  <c r="J79" i="21"/>
  <c r="I79" i="21"/>
  <c r="H79" i="21"/>
  <c r="A79" i="21"/>
  <c r="J78" i="21"/>
  <c r="I78" i="21"/>
  <c r="H78" i="21"/>
  <c r="A78" i="21"/>
  <c r="J77" i="21"/>
  <c r="I77" i="21"/>
  <c r="H77" i="21"/>
  <c r="A77" i="21"/>
  <c r="J76" i="21"/>
  <c r="I76" i="21"/>
  <c r="H76" i="21"/>
  <c r="A76" i="21"/>
  <c r="J75" i="21"/>
  <c r="I75" i="21"/>
  <c r="H75" i="21"/>
  <c r="A75" i="21"/>
  <c r="J74" i="21"/>
  <c r="I74" i="21"/>
  <c r="H74" i="21"/>
  <c r="A74" i="21"/>
  <c r="J73" i="21"/>
  <c r="I73" i="21"/>
  <c r="H73" i="21"/>
  <c r="A73" i="21"/>
  <c r="J72" i="21"/>
  <c r="I72" i="21"/>
  <c r="H72" i="21"/>
  <c r="A72" i="21"/>
  <c r="J71" i="21"/>
  <c r="I71" i="21"/>
  <c r="H71" i="21"/>
  <c r="A71" i="21"/>
  <c r="J70" i="21"/>
  <c r="I70" i="21"/>
  <c r="H70" i="21"/>
  <c r="A70" i="21"/>
  <c r="J69" i="21"/>
  <c r="I69" i="21"/>
  <c r="H69" i="21"/>
  <c r="A69" i="21"/>
  <c r="J68" i="21"/>
  <c r="I68" i="21"/>
  <c r="H68" i="21"/>
  <c r="A68" i="21"/>
  <c r="J67" i="21"/>
  <c r="I67" i="21"/>
  <c r="H67" i="21"/>
  <c r="A67" i="21"/>
  <c r="J66" i="21"/>
  <c r="I66" i="21"/>
  <c r="H66" i="21"/>
  <c r="A66" i="21"/>
  <c r="J65" i="21"/>
  <c r="I65" i="21"/>
  <c r="H65" i="21"/>
  <c r="A65" i="21"/>
  <c r="J64" i="21"/>
  <c r="I64" i="21"/>
  <c r="H64" i="21"/>
  <c r="A64" i="21"/>
  <c r="J63" i="21"/>
  <c r="I63" i="21"/>
  <c r="H63" i="21"/>
  <c r="A63" i="21"/>
  <c r="J62" i="21"/>
  <c r="I62" i="21"/>
  <c r="H62" i="21"/>
  <c r="A62" i="21"/>
  <c r="J61" i="21"/>
  <c r="I61" i="21"/>
  <c r="H61" i="21"/>
  <c r="A61" i="21"/>
  <c r="J60" i="21"/>
  <c r="I60" i="21"/>
  <c r="H60" i="21"/>
  <c r="A60" i="21"/>
  <c r="J59" i="21"/>
  <c r="I59" i="21"/>
  <c r="H59" i="21"/>
  <c r="A59" i="21"/>
  <c r="J58" i="21"/>
  <c r="I58" i="21"/>
  <c r="H58" i="21"/>
  <c r="A58" i="21"/>
  <c r="J57" i="21"/>
  <c r="I57" i="21"/>
  <c r="H57" i="21"/>
  <c r="A57" i="21"/>
  <c r="J56" i="21"/>
  <c r="I56" i="21"/>
  <c r="H56" i="21"/>
  <c r="A56" i="21"/>
  <c r="J55" i="21"/>
  <c r="I55" i="21"/>
  <c r="H55" i="21"/>
  <c r="A55" i="21"/>
  <c r="J54" i="21"/>
  <c r="I54" i="21"/>
  <c r="H54" i="21"/>
  <c r="A54" i="21"/>
  <c r="J53" i="21"/>
  <c r="I53" i="21"/>
  <c r="H53" i="21"/>
  <c r="A53" i="21"/>
  <c r="J52" i="21"/>
  <c r="I52" i="21"/>
  <c r="H52" i="21"/>
  <c r="A52" i="21"/>
  <c r="J51" i="21"/>
  <c r="I51" i="21"/>
  <c r="H51" i="21"/>
  <c r="A51" i="21"/>
  <c r="J50" i="21"/>
  <c r="I50" i="21"/>
  <c r="H50" i="21"/>
  <c r="A50" i="21"/>
  <c r="J49" i="21"/>
  <c r="I49" i="21"/>
  <c r="H49" i="21"/>
  <c r="A49" i="21"/>
  <c r="J48" i="21"/>
  <c r="I48" i="21"/>
  <c r="H48" i="21"/>
  <c r="A48" i="21"/>
  <c r="J47" i="21"/>
  <c r="I47" i="21"/>
  <c r="H47" i="21"/>
  <c r="A47" i="21"/>
  <c r="J46" i="21"/>
  <c r="I46" i="21"/>
  <c r="H46" i="21"/>
  <c r="A46" i="21"/>
  <c r="J45" i="21"/>
  <c r="I45" i="21"/>
  <c r="H45" i="21"/>
  <c r="A45" i="21"/>
  <c r="J44" i="21"/>
  <c r="I44" i="21"/>
  <c r="H44" i="21"/>
  <c r="A44" i="21"/>
  <c r="J43" i="21"/>
  <c r="I43" i="21"/>
  <c r="H43" i="21"/>
  <c r="A43" i="21"/>
  <c r="J42" i="21"/>
  <c r="I42" i="21"/>
  <c r="H42" i="21"/>
  <c r="A42" i="21"/>
  <c r="J41" i="21"/>
  <c r="I41" i="21"/>
  <c r="H41" i="21"/>
  <c r="A41" i="21"/>
  <c r="J40" i="21"/>
  <c r="I40" i="21"/>
  <c r="H40" i="21"/>
  <c r="A40" i="21"/>
  <c r="J39" i="21"/>
  <c r="I39" i="21"/>
  <c r="H39" i="21"/>
  <c r="A39" i="21"/>
  <c r="J38" i="21"/>
  <c r="I38" i="21"/>
  <c r="H38" i="21"/>
  <c r="A38" i="21"/>
  <c r="J37" i="21"/>
  <c r="I37" i="21"/>
  <c r="H37" i="21"/>
  <c r="A37" i="21"/>
  <c r="J36" i="21"/>
  <c r="I36" i="21"/>
  <c r="H36" i="21"/>
  <c r="A36" i="21"/>
  <c r="J35" i="21"/>
  <c r="I35" i="21"/>
  <c r="H35" i="21"/>
  <c r="A35" i="21"/>
  <c r="J34" i="21"/>
  <c r="I34" i="21"/>
  <c r="H34" i="21"/>
  <c r="A34" i="21"/>
  <c r="J33" i="21"/>
  <c r="I33" i="21"/>
  <c r="H33" i="21"/>
  <c r="A33" i="21"/>
  <c r="J32" i="21"/>
  <c r="I32" i="21"/>
  <c r="H32" i="21"/>
  <c r="A32" i="21"/>
  <c r="J31" i="21"/>
  <c r="I31" i="21"/>
  <c r="H31" i="21"/>
  <c r="A31" i="21"/>
  <c r="J30" i="21"/>
  <c r="I30" i="21"/>
  <c r="H30" i="21"/>
  <c r="A30" i="21"/>
  <c r="J29" i="21"/>
  <c r="I29" i="21"/>
  <c r="H29" i="21"/>
  <c r="A29" i="21"/>
  <c r="J28" i="21"/>
  <c r="I28" i="21"/>
  <c r="H28" i="21"/>
  <c r="A28" i="21"/>
  <c r="J27" i="21"/>
  <c r="I27" i="21"/>
  <c r="H27" i="21"/>
  <c r="A27" i="21"/>
  <c r="J26" i="21"/>
  <c r="I26" i="21"/>
  <c r="H26" i="21"/>
  <c r="A26" i="21"/>
  <c r="J25" i="21"/>
  <c r="I25" i="21"/>
  <c r="H25" i="21"/>
  <c r="A25" i="21"/>
  <c r="J24" i="21"/>
  <c r="I24" i="21"/>
  <c r="H24" i="21"/>
  <c r="A24" i="21"/>
  <c r="J23" i="21"/>
  <c r="I23" i="21"/>
  <c r="H23" i="21"/>
  <c r="A23" i="21"/>
  <c r="J22" i="21"/>
  <c r="I22" i="21"/>
  <c r="H22" i="21"/>
  <c r="A22" i="21"/>
  <c r="J21" i="21"/>
  <c r="I21" i="21"/>
  <c r="H21" i="21"/>
  <c r="A21" i="21"/>
  <c r="J20" i="21"/>
  <c r="I20" i="21"/>
  <c r="H20" i="21"/>
  <c r="A20" i="21"/>
  <c r="J19" i="21"/>
  <c r="I19" i="21"/>
  <c r="H19" i="21"/>
  <c r="A19" i="21"/>
  <c r="J18" i="21"/>
  <c r="I18" i="21"/>
  <c r="H18" i="21"/>
  <c r="A18" i="21"/>
  <c r="J17" i="21"/>
  <c r="I17" i="21"/>
  <c r="H17" i="21"/>
  <c r="A17" i="21"/>
  <c r="J16" i="21"/>
  <c r="I16" i="21"/>
  <c r="H16" i="21"/>
  <c r="A16" i="21"/>
  <c r="J15" i="21"/>
  <c r="I15" i="21"/>
  <c r="H15" i="21"/>
  <c r="A15" i="21"/>
  <c r="J14" i="21"/>
  <c r="I14" i="21"/>
  <c r="H14" i="21"/>
  <c r="A14" i="21"/>
  <c r="J13" i="21"/>
  <c r="I13" i="21"/>
  <c r="H13" i="21"/>
  <c r="A13" i="21"/>
  <c r="J12" i="21"/>
  <c r="I12" i="21"/>
  <c r="H12" i="21"/>
  <c r="A12" i="21"/>
  <c r="J11" i="21"/>
  <c r="I11" i="21"/>
  <c r="H11" i="21"/>
  <c r="A11" i="21"/>
  <c r="J10" i="21"/>
  <c r="I10" i="21"/>
  <c r="H10" i="21"/>
  <c r="A10" i="21"/>
  <c r="J9" i="21"/>
  <c r="I9" i="21"/>
  <c r="H9" i="21"/>
  <c r="A9" i="21"/>
  <c r="J8" i="21"/>
  <c r="I8" i="21"/>
  <c r="H8" i="21"/>
  <c r="A8" i="21"/>
  <c r="J7" i="21"/>
  <c r="I7" i="21"/>
  <c r="H7" i="21"/>
  <c r="A7" i="21"/>
  <c r="J6" i="21"/>
  <c r="I6" i="21"/>
  <c r="H6" i="21"/>
  <c r="A6" i="21"/>
  <c r="J5" i="21"/>
  <c r="I5" i="21"/>
  <c r="H5" i="21"/>
  <c r="A5" i="21"/>
  <c r="J4" i="21"/>
  <c r="I4" i="21"/>
  <c r="H4" i="21"/>
  <c r="A4" i="21"/>
  <c r="J3" i="21"/>
  <c r="I3" i="21"/>
  <c r="H3" i="21"/>
  <c r="A3" i="21"/>
  <c r="J2" i="21"/>
  <c r="I2" i="21"/>
  <c r="H2" i="21"/>
  <c r="A2" i="21"/>
  <c r="E2" i="2" l="1"/>
  <c r="D19" i="2" s="1"/>
  <c r="H2" i="2" l="1"/>
  <c r="I2" i="6"/>
  <c r="E139" i="10" l="1"/>
  <c r="E138" i="10"/>
  <c r="E137" i="10"/>
  <c r="E136" i="10"/>
  <c r="E135" i="10"/>
  <c r="E134" i="10"/>
  <c r="E133" i="10"/>
  <c r="E132" i="10"/>
  <c r="E131" i="10"/>
  <c r="E130" i="10"/>
  <c r="E129" i="10"/>
  <c r="E128" i="10"/>
  <c r="E127" i="10"/>
  <c r="E126" i="10"/>
  <c r="E125" i="10"/>
  <c r="E124" i="10"/>
  <c r="E123" i="10"/>
  <c r="E122" i="10"/>
  <c r="E121" i="10"/>
  <c r="E120" i="10"/>
  <c r="E119" i="10"/>
  <c r="E118" i="10"/>
  <c r="E117" i="10"/>
  <c r="E116" i="10"/>
  <c r="E115" i="10"/>
  <c r="E114" i="10"/>
  <c r="E113" i="10"/>
  <c r="E112" i="10"/>
  <c r="E111" i="10"/>
  <c r="E110" i="10"/>
  <c r="E109" i="10"/>
  <c r="E108" i="10"/>
  <c r="E107" i="10"/>
  <c r="E106" i="10"/>
  <c r="E105" i="10"/>
  <c r="E104" i="10"/>
  <c r="E103" i="10"/>
  <c r="E102" i="10"/>
  <c r="E101" i="10"/>
  <c r="E100" i="10"/>
  <c r="E99" i="10"/>
  <c r="E98" i="10"/>
  <c r="E97" i="10"/>
  <c r="E96" i="10"/>
  <c r="E95" i="10"/>
  <c r="E94" i="10"/>
  <c r="E93" i="10"/>
  <c r="E92" i="10"/>
  <c r="E91" i="10"/>
  <c r="E90" i="10"/>
  <c r="E89" i="10"/>
  <c r="E88" i="10"/>
  <c r="E87" i="10"/>
  <c r="E86" i="10"/>
  <c r="E85" i="10"/>
  <c r="E84" i="10"/>
  <c r="E83" i="10"/>
  <c r="E82" i="10"/>
  <c r="E81" i="10"/>
  <c r="E80" i="10"/>
  <c r="E79" i="10"/>
  <c r="E78"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E9" i="10"/>
  <c r="E8" i="10"/>
  <c r="E7" i="10"/>
  <c r="E6" i="10"/>
  <c r="E5" i="10"/>
  <c r="E4" i="10"/>
  <c r="E3" i="10"/>
  <c r="J635" i="7"/>
  <c r="I635" i="7"/>
  <c r="H635" i="7"/>
  <c r="J634" i="7"/>
  <c r="I634" i="7"/>
  <c r="H634" i="7"/>
  <c r="J633" i="7"/>
  <c r="I633" i="7"/>
  <c r="H633" i="7"/>
  <c r="J632" i="7"/>
  <c r="I632" i="7"/>
  <c r="H632" i="7"/>
  <c r="J631" i="7"/>
  <c r="I631" i="7"/>
  <c r="H631" i="7"/>
  <c r="J630" i="7"/>
  <c r="I630" i="7"/>
  <c r="H630" i="7"/>
  <c r="J629" i="7"/>
  <c r="I629" i="7"/>
  <c r="H629" i="7"/>
  <c r="J628" i="7"/>
  <c r="I628" i="7"/>
  <c r="H628" i="7"/>
  <c r="J627" i="7"/>
  <c r="I627" i="7"/>
  <c r="H627" i="7"/>
  <c r="J626" i="7"/>
  <c r="I626" i="7"/>
  <c r="H626" i="7"/>
  <c r="J625" i="7"/>
  <c r="I625" i="7"/>
  <c r="H625" i="7"/>
  <c r="J624" i="7"/>
  <c r="I624" i="7"/>
  <c r="H624" i="7"/>
  <c r="J623" i="7"/>
  <c r="I623" i="7"/>
  <c r="H623" i="7"/>
  <c r="J622" i="7"/>
  <c r="I622" i="7"/>
  <c r="H622" i="7"/>
  <c r="J621" i="7"/>
  <c r="I621" i="7"/>
  <c r="H621" i="7"/>
  <c r="J620" i="7"/>
  <c r="I620" i="7"/>
  <c r="H620" i="7"/>
  <c r="J619" i="7"/>
  <c r="I619" i="7"/>
  <c r="H619" i="7"/>
  <c r="J618" i="7"/>
  <c r="I618" i="7"/>
  <c r="H618" i="7"/>
  <c r="J617" i="7"/>
  <c r="I617" i="7"/>
  <c r="H617" i="7"/>
  <c r="J616" i="7"/>
  <c r="I616" i="7"/>
  <c r="H616" i="7"/>
  <c r="J615" i="7"/>
  <c r="I615" i="7"/>
  <c r="H615" i="7"/>
  <c r="J614" i="7"/>
  <c r="I614" i="7"/>
  <c r="H614" i="7"/>
  <c r="J613" i="7"/>
  <c r="I613" i="7"/>
  <c r="H613" i="7"/>
  <c r="J612" i="7"/>
  <c r="I612" i="7"/>
  <c r="H612" i="7"/>
  <c r="J611" i="7"/>
  <c r="I611" i="7"/>
  <c r="H611" i="7"/>
  <c r="J610" i="7"/>
  <c r="I610" i="7"/>
  <c r="H610" i="7"/>
  <c r="J609" i="7"/>
  <c r="I609" i="7"/>
  <c r="H609" i="7"/>
  <c r="J608" i="7"/>
  <c r="I608" i="7"/>
  <c r="H608" i="7"/>
  <c r="J607" i="7"/>
  <c r="I607" i="7"/>
  <c r="H607" i="7"/>
  <c r="J606" i="7"/>
  <c r="I606" i="7"/>
  <c r="H606" i="7"/>
  <c r="J605" i="7"/>
  <c r="I605" i="7"/>
  <c r="H605" i="7"/>
  <c r="J604" i="7"/>
  <c r="I604" i="7"/>
  <c r="H604" i="7"/>
  <c r="J603" i="7"/>
  <c r="I603" i="7"/>
  <c r="H603" i="7"/>
  <c r="J602" i="7"/>
  <c r="I602" i="7"/>
  <c r="H602" i="7"/>
  <c r="J601" i="7"/>
  <c r="I601" i="7"/>
  <c r="H601" i="7"/>
  <c r="J600" i="7"/>
  <c r="I600" i="7"/>
  <c r="H600" i="7"/>
  <c r="J599" i="7"/>
  <c r="I599" i="7"/>
  <c r="H599" i="7"/>
  <c r="J598" i="7"/>
  <c r="I598" i="7"/>
  <c r="H598" i="7"/>
  <c r="J597" i="7"/>
  <c r="I597" i="7"/>
  <c r="H597" i="7"/>
  <c r="J596" i="7"/>
  <c r="I596" i="7"/>
  <c r="H596" i="7"/>
  <c r="J595" i="7"/>
  <c r="I595" i="7"/>
  <c r="H595" i="7"/>
  <c r="J594" i="7"/>
  <c r="I594" i="7"/>
  <c r="H594" i="7"/>
  <c r="J593" i="7"/>
  <c r="I593" i="7"/>
  <c r="H593" i="7"/>
  <c r="J592" i="7"/>
  <c r="I592" i="7"/>
  <c r="H592" i="7"/>
  <c r="J591" i="7"/>
  <c r="I591" i="7"/>
  <c r="H591" i="7"/>
  <c r="J590" i="7"/>
  <c r="I590" i="7"/>
  <c r="H590" i="7"/>
  <c r="J589" i="7"/>
  <c r="I589" i="7"/>
  <c r="H589" i="7"/>
  <c r="J588" i="7"/>
  <c r="I588" i="7"/>
  <c r="H588" i="7"/>
  <c r="J587" i="7"/>
  <c r="I587" i="7"/>
  <c r="H587" i="7"/>
  <c r="J586" i="7"/>
  <c r="I586" i="7"/>
  <c r="H586" i="7"/>
  <c r="J585" i="7"/>
  <c r="I585" i="7"/>
  <c r="H585" i="7"/>
  <c r="J584" i="7"/>
  <c r="I584" i="7"/>
  <c r="H584" i="7"/>
  <c r="J583" i="7"/>
  <c r="I583" i="7"/>
  <c r="H583" i="7"/>
  <c r="J582" i="7"/>
  <c r="I582" i="7"/>
  <c r="H582" i="7"/>
  <c r="J581" i="7"/>
  <c r="I581" i="7"/>
  <c r="H581" i="7"/>
  <c r="J580" i="7"/>
  <c r="I580" i="7"/>
  <c r="H580" i="7"/>
  <c r="J579" i="7"/>
  <c r="I579" i="7"/>
  <c r="H579" i="7"/>
  <c r="J578" i="7"/>
  <c r="I578" i="7"/>
  <c r="H578" i="7"/>
  <c r="J577" i="7"/>
  <c r="I577" i="7"/>
  <c r="H577" i="7"/>
  <c r="J576" i="7"/>
  <c r="I576" i="7"/>
  <c r="H576" i="7"/>
  <c r="J575" i="7"/>
  <c r="I575" i="7"/>
  <c r="H575" i="7"/>
  <c r="J574" i="7"/>
  <c r="I574" i="7"/>
  <c r="H574" i="7"/>
  <c r="J573" i="7"/>
  <c r="I573" i="7"/>
  <c r="H573" i="7"/>
  <c r="J572" i="7"/>
  <c r="I572" i="7"/>
  <c r="H572" i="7"/>
  <c r="J571" i="7"/>
  <c r="I571" i="7"/>
  <c r="H571" i="7"/>
  <c r="J570" i="7"/>
  <c r="I570" i="7"/>
  <c r="H570" i="7"/>
  <c r="J569" i="7"/>
  <c r="I569" i="7"/>
  <c r="H569" i="7"/>
  <c r="J568" i="7"/>
  <c r="I568" i="7"/>
  <c r="H568" i="7"/>
  <c r="J567" i="7"/>
  <c r="I567" i="7"/>
  <c r="H567" i="7"/>
  <c r="J566" i="7"/>
  <c r="I566" i="7"/>
  <c r="H566" i="7"/>
  <c r="J565" i="7"/>
  <c r="I565" i="7"/>
  <c r="H565" i="7"/>
  <c r="J564" i="7"/>
  <c r="I564" i="7"/>
  <c r="H564" i="7"/>
  <c r="J563" i="7"/>
  <c r="I563" i="7"/>
  <c r="H563" i="7"/>
  <c r="J562" i="7"/>
  <c r="I562" i="7"/>
  <c r="H562" i="7"/>
  <c r="J561" i="7"/>
  <c r="I561" i="7"/>
  <c r="H561" i="7"/>
  <c r="J560" i="7"/>
  <c r="I560" i="7"/>
  <c r="H560" i="7"/>
  <c r="J559" i="7"/>
  <c r="I559" i="7"/>
  <c r="H559" i="7"/>
  <c r="J558" i="7"/>
  <c r="I558" i="7"/>
  <c r="H558" i="7"/>
  <c r="J557" i="7"/>
  <c r="I557" i="7"/>
  <c r="H557" i="7"/>
  <c r="J556" i="7"/>
  <c r="I556" i="7"/>
  <c r="H556" i="7"/>
  <c r="J555" i="7"/>
  <c r="I555" i="7"/>
  <c r="H555" i="7"/>
  <c r="J554" i="7"/>
  <c r="I554" i="7"/>
  <c r="H554" i="7"/>
  <c r="J553" i="7"/>
  <c r="I553" i="7"/>
  <c r="H553" i="7"/>
  <c r="J552" i="7"/>
  <c r="I552" i="7"/>
  <c r="H552" i="7"/>
  <c r="J551" i="7"/>
  <c r="I551" i="7"/>
  <c r="H551" i="7"/>
  <c r="J550" i="7"/>
  <c r="I550" i="7"/>
  <c r="H550" i="7"/>
  <c r="J549" i="7"/>
  <c r="I549" i="7"/>
  <c r="H549" i="7"/>
  <c r="J548" i="7"/>
  <c r="I548" i="7"/>
  <c r="H548" i="7"/>
  <c r="J547" i="7"/>
  <c r="I547" i="7"/>
  <c r="H547" i="7"/>
  <c r="J546" i="7"/>
  <c r="I546" i="7"/>
  <c r="H546" i="7"/>
  <c r="J545" i="7"/>
  <c r="I545" i="7"/>
  <c r="H545" i="7"/>
  <c r="J544" i="7"/>
  <c r="I544" i="7"/>
  <c r="H544" i="7"/>
  <c r="J543" i="7"/>
  <c r="I543" i="7"/>
  <c r="H543" i="7"/>
  <c r="J542" i="7"/>
  <c r="I542" i="7"/>
  <c r="H542" i="7"/>
  <c r="J541" i="7"/>
  <c r="I541" i="7"/>
  <c r="H541" i="7"/>
  <c r="J540" i="7"/>
  <c r="I540" i="7"/>
  <c r="H540" i="7"/>
  <c r="J539" i="7"/>
  <c r="I539" i="7"/>
  <c r="H539" i="7"/>
  <c r="J538" i="7"/>
  <c r="I538" i="7"/>
  <c r="H538" i="7"/>
  <c r="J537" i="7"/>
  <c r="I537" i="7"/>
  <c r="H537" i="7"/>
  <c r="J536" i="7"/>
  <c r="I536" i="7"/>
  <c r="H536" i="7"/>
  <c r="J535" i="7"/>
  <c r="I535" i="7"/>
  <c r="H535" i="7"/>
  <c r="J534" i="7"/>
  <c r="I534" i="7"/>
  <c r="H534" i="7"/>
  <c r="J533" i="7"/>
  <c r="I533" i="7"/>
  <c r="H533" i="7"/>
  <c r="J532" i="7"/>
  <c r="I532" i="7"/>
  <c r="H532" i="7"/>
  <c r="J531" i="7"/>
  <c r="I531" i="7"/>
  <c r="H531" i="7"/>
  <c r="J530" i="7"/>
  <c r="I530" i="7"/>
  <c r="H530" i="7"/>
  <c r="J529" i="7"/>
  <c r="I529" i="7"/>
  <c r="H529" i="7"/>
  <c r="J528" i="7"/>
  <c r="I528" i="7"/>
  <c r="H528" i="7"/>
  <c r="J527" i="7"/>
  <c r="I527" i="7"/>
  <c r="H527" i="7"/>
  <c r="J526" i="7"/>
  <c r="I526" i="7"/>
  <c r="H526" i="7"/>
  <c r="J525" i="7"/>
  <c r="I525" i="7"/>
  <c r="H525" i="7"/>
  <c r="J524" i="7"/>
  <c r="I524" i="7"/>
  <c r="H524" i="7"/>
  <c r="J523" i="7"/>
  <c r="I523" i="7"/>
  <c r="H523" i="7"/>
  <c r="J522" i="7"/>
  <c r="I522" i="7"/>
  <c r="H522" i="7"/>
  <c r="J521" i="7"/>
  <c r="I521" i="7"/>
  <c r="H521" i="7"/>
  <c r="J520" i="7"/>
  <c r="I520" i="7"/>
  <c r="H520" i="7"/>
  <c r="J519" i="7"/>
  <c r="I519" i="7"/>
  <c r="H519" i="7"/>
  <c r="J518" i="7"/>
  <c r="I518" i="7"/>
  <c r="H518" i="7"/>
  <c r="J517" i="7"/>
  <c r="I517" i="7"/>
  <c r="H517" i="7"/>
  <c r="J516" i="7"/>
  <c r="I516" i="7"/>
  <c r="H516" i="7"/>
  <c r="J515" i="7"/>
  <c r="I515" i="7"/>
  <c r="H515" i="7"/>
  <c r="J514" i="7"/>
  <c r="I514" i="7"/>
  <c r="H514" i="7"/>
  <c r="J513" i="7"/>
  <c r="I513" i="7"/>
  <c r="H513" i="7"/>
  <c r="J512" i="7"/>
  <c r="I512" i="7"/>
  <c r="H512" i="7"/>
  <c r="J511" i="7"/>
  <c r="I511" i="7"/>
  <c r="H511" i="7"/>
  <c r="J510" i="7"/>
  <c r="I510" i="7"/>
  <c r="H510" i="7"/>
  <c r="J509" i="7"/>
  <c r="I509" i="7"/>
  <c r="H509" i="7"/>
  <c r="J508" i="7"/>
  <c r="I508" i="7"/>
  <c r="H508" i="7"/>
  <c r="J507" i="7"/>
  <c r="I507" i="7"/>
  <c r="H507" i="7"/>
  <c r="J506" i="7"/>
  <c r="I506" i="7"/>
  <c r="H506" i="7"/>
  <c r="J505" i="7"/>
  <c r="I505" i="7"/>
  <c r="H505" i="7"/>
  <c r="J504" i="7"/>
  <c r="I504" i="7"/>
  <c r="H504" i="7"/>
  <c r="J503" i="7"/>
  <c r="I503" i="7"/>
  <c r="H503" i="7"/>
  <c r="J502" i="7"/>
  <c r="I502" i="7"/>
  <c r="H502" i="7"/>
  <c r="J501" i="7"/>
  <c r="I501" i="7"/>
  <c r="H501" i="7"/>
  <c r="J500" i="7"/>
  <c r="I500" i="7"/>
  <c r="H500" i="7"/>
  <c r="J499" i="7"/>
  <c r="I499" i="7"/>
  <c r="H499" i="7"/>
  <c r="J498" i="7"/>
  <c r="I498" i="7"/>
  <c r="H498" i="7"/>
  <c r="J497" i="7"/>
  <c r="I497" i="7"/>
  <c r="H497" i="7"/>
  <c r="J496" i="7"/>
  <c r="I496" i="7"/>
  <c r="H496" i="7"/>
  <c r="J495" i="7"/>
  <c r="I495" i="7"/>
  <c r="H495" i="7"/>
  <c r="J494" i="7"/>
  <c r="I494" i="7"/>
  <c r="H494" i="7"/>
  <c r="J493" i="7"/>
  <c r="I493" i="7"/>
  <c r="H493" i="7"/>
  <c r="J492" i="7"/>
  <c r="I492" i="7"/>
  <c r="H492" i="7"/>
  <c r="J491" i="7"/>
  <c r="I491" i="7"/>
  <c r="H491" i="7"/>
  <c r="J490" i="7"/>
  <c r="I490" i="7"/>
  <c r="H490" i="7"/>
  <c r="J489" i="7"/>
  <c r="I489" i="7"/>
  <c r="H489" i="7"/>
  <c r="J488" i="7"/>
  <c r="I488" i="7"/>
  <c r="H488" i="7"/>
  <c r="J487" i="7"/>
  <c r="I487" i="7"/>
  <c r="H487" i="7"/>
  <c r="J486" i="7"/>
  <c r="I486" i="7"/>
  <c r="H486" i="7"/>
  <c r="J485" i="7"/>
  <c r="I485" i="7"/>
  <c r="H485" i="7"/>
  <c r="J484" i="7"/>
  <c r="I484" i="7"/>
  <c r="H484" i="7"/>
  <c r="J483" i="7"/>
  <c r="I483" i="7"/>
  <c r="H483" i="7"/>
  <c r="J482" i="7"/>
  <c r="I482" i="7"/>
  <c r="H482" i="7"/>
  <c r="J481" i="7"/>
  <c r="I481" i="7"/>
  <c r="H481" i="7"/>
  <c r="J480" i="7"/>
  <c r="I480" i="7"/>
  <c r="H480" i="7"/>
  <c r="J479" i="7"/>
  <c r="I479" i="7"/>
  <c r="H479" i="7"/>
  <c r="J478" i="7"/>
  <c r="I478" i="7"/>
  <c r="H478" i="7"/>
  <c r="J477" i="7"/>
  <c r="I477" i="7"/>
  <c r="H477" i="7"/>
  <c r="J476" i="7"/>
  <c r="I476" i="7"/>
  <c r="H476" i="7"/>
  <c r="J475" i="7"/>
  <c r="I475" i="7"/>
  <c r="H475" i="7"/>
  <c r="J474" i="7"/>
  <c r="I474" i="7"/>
  <c r="H474" i="7"/>
  <c r="J473" i="7"/>
  <c r="I473" i="7"/>
  <c r="H473" i="7"/>
  <c r="J472" i="7"/>
  <c r="I472" i="7"/>
  <c r="H472" i="7"/>
  <c r="J471" i="7"/>
  <c r="I471" i="7"/>
  <c r="H471" i="7"/>
  <c r="J470" i="7"/>
  <c r="I470" i="7"/>
  <c r="H470" i="7"/>
  <c r="J469" i="7"/>
  <c r="I469" i="7"/>
  <c r="H469" i="7"/>
  <c r="J468" i="7"/>
  <c r="I468" i="7"/>
  <c r="H468" i="7"/>
  <c r="J467" i="7"/>
  <c r="I467" i="7"/>
  <c r="H467" i="7"/>
  <c r="J466" i="7"/>
  <c r="I466" i="7"/>
  <c r="H466" i="7"/>
  <c r="J465" i="7"/>
  <c r="I465" i="7"/>
  <c r="H465" i="7"/>
  <c r="J464" i="7"/>
  <c r="I464" i="7"/>
  <c r="H464" i="7"/>
  <c r="J463" i="7"/>
  <c r="I463" i="7"/>
  <c r="H463" i="7"/>
  <c r="J462" i="7"/>
  <c r="I462" i="7"/>
  <c r="H462" i="7"/>
  <c r="J461" i="7"/>
  <c r="I461" i="7"/>
  <c r="H461" i="7"/>
  <c r="J460" i="7"/>
  <c r="I460" i="7"/>
  <c r="H460" i="7"/>
  <c r="J459" i="7"/>
  <c r="I459" i="7"/>
  <c r="H459" i="7"/>
  <c r="J458" i="7"/>
  <c r="I458" i="7"/>
  <c r="H458" i="7"/>
  <c r="J457" i="7"/>
  <c r="I457" i="7"/>
  <c r="H457" i="7"/>
  <c r="J456" i="7"/>
  <c r="I456" i="7"/>
  <c r="H456" i="7"/>
  <c r="J455" i="7"/>
  <c r="I455" i="7"/>
  <c r="H455" i="7"/>
  <c r="J454" i="7"/>
  <c r="I454" i="7"/>
  <c r="H454" i="7"/>
  <c r="J453" i="7"/>
  <c r="I453" i="7"/>
  <c r="H453" i="7"/>
  <c r="J452" i="7"/>
  <c r="I452" i="7"/>
  <c r="H452" i="7"/>
  <c r="J451" i="7"/>
  <c r="I451" i="7"/>
  <c r="H451" i="7"/>
  <c r="J450" i="7"/>
  <c r="I450" i="7"/>
  <c r="H450" i="7"/>
  <c r="J449" i="7"/>
  <c r="I449" i="7"/>
  <c r="H449" i="7"/>
  <c r="J448" i="7"/>
  <c r="I448" i="7"/>
  <c r="H448" i="7"/>
  <c r="J447" i="7"/>
  <c r="I447" i="7"/>
  <c r="H447" i="7"/>
  <c r="J446" i="7"/>
  <c r="I446" i="7"/>
  <c r="H446" i="7"/>
  <c r="J445" i="7"/>
  <c r="I445" i="7"/>
  <c r="H445" i="7"/>
  <c r="J444" i="7"/>
  <c r="I444" i="7"/>
  <c r="H444" i="7"/>
  <c r="J443" i="7"/>
  <c r="I443" i="7"/>
  <c r="H443" i="7"/>
  <c r="J442" i="7"/>
  <c r="I442" i="7"/>
  <c r="H442" i="7"/>
  <c r="J441" i="7"/>
  <c r="I441" i="7"/>
  <c r="H441" i="7"/>
  <c r="J440" i="7"/>
  <c r="I440" i="7"/>
  <c r="H440" i="7"/>
  <c r="J439" i="7"/>
  <c r="I439" i="7"/>
  <c r="H439" i="7"/>
  <c r="J438" i="7"/>
  <c r="I438" i="7"/>
  <c r="H438" i="7"/>
  <c r="J437" i="7"/>
  <c r="I437" i="7"/>
  <c r="H437" i="7"/>
  <c r="J436" i="7"/>
  <c r="I436" i="7"/>
  <c r="H436" i="7"/>
  <c r="J435" i="7"/>
  <c r="I435" i="7"/>
  <c r="H435" i="7"/>
  <c r="J434" i="7"/>
  <c r="I434" i="7"/>
  <c r="H434" i="7"/>
  <c r="J433" i="7"/>
  <c r="I433" i="7"/>
  <c r="H433" i="7"/>
  <c r="J432" i="7"/>
  <c r="I432" i="7"/>
  <c r="H432" i="7"/>
  <c r="J431" i="7"/>
  <c r="I431" i="7"/>
  <c r="H431" i="7"/>
  <c r="J430" i="7"/>
  <c r="I430" i="7"/>
  <c r="H430" i="7"/>
  <c r="J429" i="7"/>
  <c r="I429" i="7"/>
  <c r="H429" i="7"/>
  <c r="J428" i="7"/>
  <c r="I428" i="7"/>
  <c r="H428" i="7"/>
  <c r="J427" i="7"/>
  <c r="I427" i="7"/>
  <c r="H427" i="7"/>
  <c r="J426" i="7"/>
  <c r="I426" i="7"/>
  <c r="H426" i="7"/>
  <c r="J425" i="7"/>
  <c r="I425" i="7"/>
  <c r="H425" i="7"/>
  <c r="J424" i="7"/>
  <c r="I424" i="7"/>
  <c r="H424" i="7"/>
  <c r="J423" i="7"/>
  <c r="I423" i="7"/>
  <c r="H423" i="7"/>
  <c r="J422" i="7"/>
  <c r="I422" i="7"/>
  <c r="H422" i="7"/>
  <c r="J421" i="7"/>
  <c r="I421" i="7"/>
  <c r="H421" i="7"/>
  <c r="J420" i="7"/>
  <c r="I420" i="7"/>
  <c r="H420" i="7"/>
  <c r="J419" i="7"/>
  <c r="I419" i="7"/>
  <c r="H419" i="7"/>
  <c r="J418" i="7"/>
  <c r="I418" i="7"/>
  <c r="H418" i="7"/>
  <c r="J417" i="7"/>
  <c r="I417" i="7"/>
  <c r="H417" i="7"/>
  <c r="J416" i="7"/>
  <c r="I416" i="7"/>
  <c r="H416" i="7"/>
  <c r="J415" i="7"/>
  <c r="I415" i="7"/>
  <c r="H415" i="7"/>
  <c r="J414" i="7"/>
  <c r="I414" i="7"/>
  <c r="H414" i="7"/>
  <c r="J413" i="7"/>
  <c r="I413" i="7"/>
  <c r="H413" i="7"/>
  <c r="J412" i="7"/>
  <c r="I412" i="7"/>
  <c r="H412" i="7"/>
  <c r="J411" i="7"/>
  <c r="I411" i="7"/>
  <c r="H411" i="7"/>
  <c r="J410" i="7"/>
  <c r="I410" i="7"/>
  <c r="H410" i="7"/>
  <c r="J409" i="7"/>
  <c r="I409" i="7"/>
  <c r="H409" i="7"/>
  <c r="J408" i="7"/>
  <c r="I408" i="7"/>
  <c r="H408" i="7"/>
  <c r="J407" i="7"/>
  <c r="I407" i="7"/>
  <c r="H407" i="7"/>
  <c r="J406" i="7"/>
  <c r="I406" i="7"/>
  <c r="H406" i="7"/>
  <c r="J405" i="7"/>
  <c r="I405" i="7"/>
  <c r="H405" i="7"/>
  <c r="J404" i="7"/>
  <c r="I404" i="7"/>
  <c r="H404" i="7"/>
  <c r="J403" i="7"/>
  <c r="I403" i="7"/>
  <c r="H403" i="7"/>
  <c r="J402" i="7"/>
  <c r="I402" i="7"/>
  <c r="H402" i="7"/>
  <c r="J401" i="7"/>
  <c r="I401" i="7"/>
  <c r="H401" i="7"/>
  <c r="J400" i="7"/>
  <c r="I400" i="7"/>
  <c r="H400" i="7"/>
  <c r="J399" i="7"/>
  <c r="I399" i="7"/>
  <c r="H399" i="7"/>
  <c r="J398" i="7"/>
  <c r="I398" i="7"/>
  <c r="H398" i="7"/>
  <c r="J397" i="7"/>
  <c r="I397" i="7"/>
  <c r="H397" i="7"/>
  <c r="J396" i="7"/>
  <c r="I396" i="7"/>
  <c r="H396" i="7"/>
  <c r="J395" i="7"/>
  <c r="I395" i="7"/>
  <c r="H395" i="7"/>
  <c r="J394" i="7"/>
  <c r="I394" i="7"/>
  <c r="H394" i="7"/>
  <c r="J393" i="7"/>
  <c r="I393" i="7"/>
  <c r="H393" i="7"/>
  <c r="J392" i="7"/>
  <c r="I392" i="7"/>
  <c r="H392" i="7"/>
  <c r="J391" i="7"/>
  <c r="I391" i="7"/>
  <c r="H391" i="7"/>
  <c r="J390" i="7"/>
  <c r="I390" i="7"/>
  <c r="H390" i="7"/>
  <c r="J389" i="7"/>
  <c r="I389" i="7"/>
  <c r="H389" i="7"/>
  <c r="J388" i="7"/>
  <c r="I388" i="7"/>
  <c r="H388" i="7"/>
  <c r="J387" i="7"/>
  <c r="I387" i="7"/>
  <c r="H387" i="7"/>
  <c r="J386" i="7"/>
  <c r="I386" i="7"/>
  <c r="H386" i="7"/>
  <c r="J385" i="7"/>
  <c r="I385" i="7"/>
  <c r="H385" i="7"/>
  <c r="J384" i="7"/>
  <c r="I384" i="7"/>
  <c r="H384" i="7"/>
  <c r="J383" i="7"/>
  <c r="I383" i="7"/>
  <c r="H383" i="7"/>
  <c r="J382" i="7"/>
  <c r="I382" i="7"/>
  <c r="H382" i="7"/>
  <c r="J381" i="7"/>
  <c r="I381" i="7"/>
  <c r="H381" i="7"/>
  <c r="J380" i="7"/>
  <c r="I380" i="7"/>
  <c r="H380" i="7"/>
  <c r="J379" i="7"/>
  <c r="I379" i="7"/>
  <c r="H379" i="7"/>
  <c r="J378" i="7"/>
  <c r="I378" i="7"/>
  <c r="H378" i="7"/>
  <c r="J377" i="7"/>
  <c r="I377" i="7"/>
  <c r="H377" i="7"/>
  <c r="J376" i="7"/>
  <c r="I376" i="7"/>
  <c r="H376" i="7"/>
  <c r="J375" i="7"/>
  <c r="I375" i="7"/>
  <c r="H375" i="7"/>
  <c r="J374" i="7"/>
  <c r="I374" i="7"/>
  <c r="H374" i="7"/>
  <c r="J373" i="7"/>
  <c r="I373" i="7"/>
  <c r="H373" i="7"/>
  <c r="J372" i="7"/>
  <c r="I372" i="7"/>
  <c r="H372" i="7"/>
  <c r="J371" i="7"/>
  <c r="I371" i="7"/>
  <c r="H371" i="7"/>
  <c r="J370" i="7"/>
  <c r="I370" i="7"/>
  <c r="H370" i="7"/>
  <c r="J369" i="7"/>
  <c r="I369" i="7"/>
  <c r="H369" i="7"/>
  <c r="J368" i="7"/>
  <c r="I368" i="7"/>
  <c r="H368" i="7"/>
  <c r="J367" i="7"/>
  <c r="I367" i="7"/>
  <c r="H367" i="7"/>
  <c r="J366" i="7"/>
  <c r="I366" i="7"/>
  <c r="H366" i="7"/>
  <c r="J365" i="7"/>
  <c r="I365" i="7"/>
  <c r="H365" i="7"/>
  <c r="J364" i="7"/>
  <c r="I364" i="7"/>
  <c r="H364" i="7"/>
  <c r="J363" i="7"/>
  <c r="I363" i="7"/>
  <c r="H363" i="7"/>
  <c r="J362" i="7"/>
  <c r="I362" i="7"/>
  <c r="H362" i="7"/>
  <c r="J361" i="7"/>
  <c r="I361" i="7"/>
  <c r="H361" i="7"/>
  <c r="J360" i="7"/>
  <c r="I360" i="7"/>
  <c r="H360" i="7"/>
  <c r="J359" i="7"/>
  <c r="I359" i="7"/>
  <c r="H359" i="7"/>
  <c r="J358" i="7"/>
  <c r="I358" i="7"/>
  <c r="H358" i="7"/>
  <c r="J357" i="7"/>
  <c r="I357" i="7"/>
  <c r="H357" i="7"/>
  <c r="J356" i="7"/>
  <c r="I356" i="7"/>
  <c r="H356" i="7"/>
  <c r="J355" i="7"/>
  <c r="I355" i="7"/>
  <c r="H355" i="7"/>
  <c r="J354" i="7"/>
  <c r="I354" i="7"/>
  <c r="H354" i="7"/>
  <c r="J353" i="7"/>
  <c r="I353" i="7"/>
  <c r="H353" i="7"/>
  <c r="J352" i="7"/>
  <c r="I352" i="7"/>
  <c r="H352" i="7"/>
  <c r="J351" i="7"/>
  <c r="I351" i="7"/>
  <c r="H351" i="7"/>
  <c r="J350" i="7"/>
  <c r="I350" i="7"/>
  <c r="H350" i="7"/>
  <c r="J349" i="7"/>
  <c r="I349" i="7"/>
  <c r="H349" i="7"/>
  <c r="J348" i="7"/>
  <c r="I348" i="7"/>
  <c r="H348" i="7"/>
  <c r="J347" i="7"/>
  <c r="I347" i="7"/>
  <c r="H347" i="7"/>
  <c r="J346" i="7"/>
  <c r="I346" i="7"/>
  <c r="H346" i="7"/>
  <c r="J345" i="7"/>
  <c r="I345" i="7"/>
  <c r="H345" i="7"/>
  <c r="J344" i="7"/>
  <c r="I344" i="7"/>
  <c r="H344" i="7"/>
  <c r="J343" i="7"/>
  <c r="I343" i="7"/>
  <c r="H343" i="7"/>
  <c r="J342" i="7"/>
  <c r="I342" i="7"/>
  <c r="H342" i="7"/>
  <c r="J341" i="7"/>
  <c r="I341" i="7"/>
  <c r="H341" i="7"/>
  <c r="J340" i="7"/>
  <c r="I340" i="7"/>
  <c r="H340" i="7"/>
  <c r="J339" i="7"/>
  <c r="I339" i="7"/>
  <c r="H339" i="7"/>
  <c r="J338" i="7"/>
  <c r="I338" i="7"/>
  <c r="H338" i="7"/>
  <c r="J337" i="7"/>
  <c r="I337" i="7"/>
  <c r="H337" i="7"/>
  <c r="J336" i="7"/>
  <c r="I336" i="7"/>
  <c r="H336" i="7"/>
  <c r="J335" i="7"/>
  <c r="I335" i="7"/>
  <c r="H335" i="7"/>
  <c r="J334" i="7"/>
  <c r="I334" i="7"/>
  <c r="H334" i="7"/>
  <c r="J333" i="7"/>
  <c r="I333" i="7"/>
  <c r="H333" i="7"/>
  <c r="J332" i="7"/>
  <c r="I332" i="7"/>
  <c r="H332" i="7"/>
  <c r="J331" i="7"/>
  <c r="I331" i="7"/>
  <c r="H331" i="7"/>
  <c r="J330" i="7"/>
  <c r="I330" i="7"/>
  <c r="H330" i="7"/>
  <c r="J329" i="7"/>
  <c r="I329" i="7"/>
  <c r="H329" i="7"/>
  <c r="J328" i="7"/>
  <c r="I328" i="7"/>
  <c r="H328" i="7"/>
  <c r="J327" i="7"/>
  <c r="I327" i="7"/>
  <c r="H327" i="7"/>
  <c r="J326" i="7"/>
  <c r="I326" i="7"/>
  <c r="H326" i="7"/>
  <c r="J325" i="7"/>
  <c r="I325" i="7"/>
  <c r="H325" i="7"/>
  <c r="J324" i="7"/>
  <c r="I324" i="7"/>
  <c r="H324" i="7"/>
  <c r="J323" i="7"/>
  <c r="I323" i="7"/>
  <c r="H323" i="7"/>
  <c r="J322" i="7"/>
  <c r="I322" i="7"/>
  <c r="H322" i="7"/>
  <c r="J321" i="7"/>
  <c r="I321" i="7"/>
  <c r="H321" i="7"/>
  <c r="J320" i="7"/>
  <c r="I320" i="7"/>
  <c r="H320" i="7"/>
  <c r="J319" i="7"/>
  <c r="I319" i="7"/>
  <c r="H319" i="7"/>
  <c r="J318" i="7"/>
  <c r="I318" i="7"/>
  <c r="H318" i="7"/>
  <c r="J317" i="7"/>
  <c r="I317" i="7"/>
  <c r="H317" i="7"/>
  <c r="J316" i="7"/>
  <c r="I316" i="7"/>
  <c r="H316" i="7"/>
  <c r="J315" i="7"/>
  <c r="I315" i="7"/>
  <c r="H315" i="7"/>
  <c r="J314" i="7"/>
  <c r="I314" i="7"/>
  <c r="H314" i="7"/>
  <c r="J313" i="7"/>
  <c r="I313" i="7"/>
  <c r="H313" i="7"/>
  <c r="J312" i="7"/>
  <c r="I312" i="7"/>
  <c r="H312" i="7"/>
  <c r="J311" i="7"/>
  <c r="I311" i="7"/>
  <c r="H311" i="7"/>
  <c r="J310" i="7"/>
  <c r="I310" i="7"/>
  <c r="H310" i="7"/>
  <c r="J309" i="7"/>
  <c r="I309" i="7"/>
  <c r="H309" i="7"/>
  <c r="J308" i="7"/>
  <c r="I308" i="7"/>
  <c r="H308" i="7"/>
  <c r="J307" i="7"/>
  <c r="I307" i="7"/>
  <c r="H307" i="7"/>
  <c r="J306" i="7"/>
  <c r="I306" i="7"/>
  <c r="H306" i="7"/>
  <c r="J305" i="7"/>
  <c r="I305" i="7"/>
  <c r="H305" i="7"/>
  <c r="J304" i="7"/>
  <c r="I304" i="7"/>
  <c r="H304" i="7"/>
  <c r="J303" i="7"/>
  <c r="I303" i="7"/>
  <c r="H303" i="7"/>
  <c r="J302" i="7"/>
  <c r="I302" i="7"/>
  <c r="H302" i="7"/>
  <c r="J301" i="7"/>
  <c r="I301" i="7"/>
  <c r="H301" i="7"/>
  <c r="J300" i="7"/>
  <c r="I300" i="7"/>
  <c r="H300" i="7"/>
  <c r="J299" i="7"/>
  <c r="I299" i="7"/>
  <c r="H299" i="7"/>
  <c r="J298" i="7"/>
  <c r="I298" i="7"/>
  <c r="H298" i="7"/>
  <c r="J297" i="7"/>
  <c r="I297" i="7"/>
  <c r="H297" i="7"/>
  <c r="J296" i="7"/>
  <c r="I296" i="7"/>
  <c r="H296" i="7"/>
  <c r="J295" i="7"/>
  <c r="I295" i="7"/>
  <c r="H295" i="7"/>
  <c r="J294" i="7"/>
  <c r="I294" i="7"/>
  <c r="H294" i="7"/>
  <c r="J293" i="7"/>
  <c r="I293" i="7"/>
  <c r="H293" i="7"/>
  <c r="J292" i="7"/>
  <c r="I292" i="7"/>
  <c r="H292" i="7"/>
  <c r="J291" i="7"/>
  <c r="I291" i="7"/>
  <c r="H291" i="7"/>
  <c r="J290" i="7"/>
  <c r="I290" i="7"/>
  <c r="H290" i="7"/>
  <c r="J289" i="7"/>
  <c r="I289" i="7"/>
  <c r="H289" i="7"/>
  <c r="J288" i="7"/>
  <c r="I288" i="7"/>
  <c r="H288" i="7"/>
  <c r="J287" i="7"/>
  <c r="I287" i="7"/>
  <c r="H287" i="7"/>
  <c r="J286" i="7"/>
  <c r="I286" i="7"/>
  <c r="H286" i="7"/>
  <c r="J285" i="7"/>
  <c r="I285" i="7"/>
  <c r="H285" i="7"/>
  <c r="J284" i="7"/>
  <c r="I284" i="7"/>
  <c r="H284" i="7"/>
  <c r="J283" i="7"/>
  <c r="I283" i="7"/>
  <c r="H283" i="7"/>
  <c r="J282" i="7"/>
  <c r="I282" i="7"/>
  <c r="H282" i="7"/>
  <c r="J281" i="7"/>
  <c r="I281" i="7"/>
  <c r="H281" i="7"/>
  <c r="J280" i="7"/>
  <c r="I280" i="7"/>
  <c r="H280" i="7"/>
  <c r="J279" i="7"/>
  <c r="I279" i="7"/>
  <c r="H279" i="7"/>
  <c r="J278" i="7"/>
  <c r="I278" i="7"/>
  <c r="H278" i="7"/>
  <c r="J277" i="7"/>
  <c r="I277" i="7"/>
  <c r="H277" i="7"/>
  <c r="J276" i="7"/>
  <c r="I276" i="7"/>
  <c r="H276" i="7"/>
  <c r="J275" i="7"/>
  <c r="I275" i="7"/>
  <c r="H275" i="7"/>
  <c r="J274" i="7"/>
  <c r="I274" i="7"/>
  <c r="H274" i="7"/>
  <c r="J273" i="7"/>
  <c r="I273" i="7"/>
  <c r="H273" i="7"/>
  <c r="J272" i="7"/>
  <c r="I272" i="7"/>
  <c r="H272" i="7"/>
  <c r="J271" i="7"/>
  <c r="I271" i="7"/>
  <c r="H271" i="7"/>
  <c r="J270" i="7"/>
  <c r="I270" i="7"/>
  <c r="H270" i="7"/>
  <c r="J269" i="7"/>
  <c r="I269" i="7"/>
  <c r="H269" i="7"/>
  <c r="J268" i="7"/>
  <c r="I268" i="7"/>
  <c r="H268" i="7"/>
  <c r="J267" i="7"/>
  <c r="I267" i="7"/>
  <c r="H267" i="7"/>
  <c r="J266" i="7"/>
  <c r="I266" i="7"/>
  <c r="H266" i="7"/>
  <c r="J265" i="7"/>
  <c r="I265" i="7"/>
  <c r="H265" i="7"/>
  <c r="J264" i="7"/>
  <c r="I264" i="7"/>
  <c r="H264" i="7"/>
  <c r="J263" i="7"/>
  <c r="I263" i="7"/>
  <c r="H263" i="7"/>
  <c r="J262" i="7"/>
  <c r="I262" i="7"/>
  <c r="H262" i="7"/>
  <c r="J261" i="7"/>
  <c r="I261" i="7"/>
  <c r="H261" i="7"/>
  <c r="J260" i="7"/>
  <c r="I260" i="7"/>
  <c r="H260" i="7"/>
  <c r="J259" i="7"/>
  <c r="I259" i="7"/>
  <c r="H259" i="7"/>
  <c r="J258" i="7"/>
  <c r="I258" i="7"/>
  <c r="H258" i="7"/>
  <c r="J257" i="7"/>
  <c r="I257" i="7"/>
  <c r="H257" i="7"/>
  <c r="J256" i="7"/>
  <c r="I256" i="7"/>
  <c r="H256" i="7"/>
  <c r="J255" i="7"/>
  <c r="I255" i="7"/>
  <c r="H255" i="7"/>
  <c r="J254" i="7"/>
  <c r="I254" i="7"/>
  <c r="H254" i="7"/>
  <c r="J253" i="7"/>
  <c r="I253" i="7"/>
  <c r="H253" i="7"/>
  <c r="J252" i="7"/>
  <c r="I252" i="7"/>
  <c r="H252" i="7"/>
  <c r="J251" i="7"/>
  <c r="I251" i="7"/>
  <c r="H251" i="7"/>
  <c r="J250" i="7"/>
  <c r="I250" i="7"/>
  <c r="H250" i="7"/>
  <c r="J249" i="7"/>
  <c r="I249" i="7"/>
  <c r="H249" i="7"/>
  <c r="J248" i="7"/>
  <c r="I248" i="7"/>
  <c r="H248" i="7"/>
  <c r="J247" i="7"/>
  <c r="I247" i="7"/>
  <c r="H247" i="7"/>
  <c r="J246" i="7"/>
  <c r="I246" i="7"/>
  <c r="H246" i="7"/>
  <c r="J245" i="7"/>
  <c r="I245" i="7"/>
  <c r="H245" i="7"/>
  <c r="J244" i="7"/>
  <c r="I244" i="7"/>
  <c r="H244" i="7"/>
  <c r="J243" i="7"/>
  <c r="I243" i="7"/>
  <c r="H243" i="7"/>
  <c r="J242" i="7"/>
  <c r="I242" i="7"/>
  <c r="H242" i="7"/>
  <c r="J241" i="7"/>
  <c r="I241" i="7"/>
  <c r="H241" i="7"/>
  <c r="J240" i="7"/>
  <c r="I240" i="7"/>
  <c r="H240" i="7"/>
  <c r="J239" i="7"/>
  <c r="I239" i="7"/>
  <c r="H239" i="7"/>
  <c r="J238" i="7"/>
  <c r="I238" i="7"/>
  <c r="H238" i="7"/>
  <c r="J237" i="7"/>
  <c r="I237" i="7"/>
  <c r="H237" i="7"/>
  <c r="J236" i="7"/>
  <c r="I236" i="7"/>
  <c r="H236" i="7"/>
  <c r="J235" i="7"/>
  <c r="I235" i="7"/>
  <c r="H235" i="7"/>
  <c r="J234" i="7"/>
  <c r="I234" i="7"/>
  <c r="H234" i="7"/>
  <c r="J233" i="7"/>
  <c r="I233" i="7"/>
  <c r="H233" i="7"/>
  <c r="J232" i="7"/>
  <c r="I232" i="7"/>
  <c r="H232" i="7"/>
  <c r="J231" i="7"/>
  <c r="I231" i="7"/>
  <c r="H231" i="7"/>
  <c r="J230" i="7"/>
  <c r="I230" i="7"/>
  <c r="H230" i="7"/>
  <c r="J229" i="7"/>
  <c r="I229" i="7"/>
  <c r="H229" i="7"/>
  <c r="J228" i="7"/>
  <c r="I228" i="7"/>
  <c r="H228" i="7"/>
  <c r="J227" i="7"/>
  <c r="I227" i="7"/>
  <c r="H227" i="7"/>
  <c r="J226" i="7"/>
  <c r="I226" i="7"/>
  <c r="H226" i="7"/>
  <c r="J225" i="7"/>
  <c r="I225" i="7"/>
  <c r="H225" i="7"/>
  <c r="J224" i="7"/>
  <c r="I224" i="7"/>
  <c r="H224" i="7"/>
  <c r="J223" i="7"/>
  <c r="I223" i="7"/>
  <c r="H223" i="7"/>
  <c r="J222" i="7"/>
  <c r="I222" i="7"/>
  <c r="H222" i="7"/>
  <c r="J221" i="7"/>
  <c r="I221" i="7"/>
  <c r="H221" i="7"/>
  <c r="J220" i="7"/>
  <c r="I220" i="7"/>
  <c r="H220" i="7"/>
  <c r="J219" i="7"/>
  <c r="I219" i="7"/>
  <c r="H219" i="7"/>
  <c r="J218" i="7"/>
  <c r="I218" i="7"/>
  <c r="H218" i="7"/>
  <c r="J217" i="7"/>
  <c r="I217" i="7"/>
  <c r="H217" i="7"/>
  <c r="J216" i="7"/>
  <c r="I216" i="7"/>
  <c r="H216" i="7"/>
  <c r="J215" i="7"/>
  <c r="I215" i="7"/>
  <c r="H215" i="7"/>
  <c r="J214" i="7"/>
  <c r="I214" i="7"/>
  <c r="H214" i="7"/>
  <c r="J213" i="7"/>
  <c r="I213" i="7"/>
  <c r="H213" i="7"/>
  <c r="J212" i="7"/>
  <c r="I212" i="7"/>
  <c r="H212" i="7"/>
  <c r="J211" i="7"/>
  <c r="I211" i="7"/>
  <c r="H211" i="7"/>
  <c r="J210" i="7"/>
  <c r="I210" i="7"/>
  <c r="H210" i="7"/>
  <c r="J209" i="7"/>
  <c r="I209" i="7"/>
  <c r="H209" i="7"/>
  <c r="J208" i="7"/>
  <c r="I208" i="7"/>
  <c r="H208" i="7"/>
  <c r="J207" i="7"/>
  <c r="I207" i="7"/>
  <c r="H207" i="7"/>
  <c r="J206" i="7"/>
  <c r="I206" i="7"/>
  <c r="H206" i="7"/>
  <c r="J205" i="7"/>
  <c r="I205" i="7"/>
  <c r="H205" i="7"/>
  <c r="J204" i="7"/>
  <c r="I204" i="7"/>
  <c r="H204" i="7"/>
  <c r="J203" i="7"/>
  <c r="I203" i="7"/>
  <c r="H203" i="7"/>
  <c r="J202" i="7"/>
  <c r="I202" i="7"/>
  <c r="H202" i="7"/>
  <c r="J201" i="7"/>
  <c r="I201" i="7"/>
  <c r="H201" i="7"/>
  <c r="J200" i="7"/>
  <c r="I200" i="7"/>
  <c r="H200" i="7"/>
  <c r="J199" i="7"/>
  <c r="I199" i="7"/>
  <c r="H199" i="7"/>
  <c r="J198" i="7"/>
  <c r="I198" i="7"/>
  <c r="H198" i="7"/>
  <c r="J197" i="7"/>
  <c r="I197" i="7"/>
  <c r="H197" i="7"/>
  <c r="J196" i="7"/>
  <c r="I196" i="7"/>
  <c r="H196" i="7"/>
  <c r="J195" i="7"/>
  <c r="I195" i="7"/>
  <c r="H195" i="7"/>
  <c r="J194" i="7"/>
  <c r="I194" i="7"/>
  <c r="H194" i="7"/>
  <c r="J193" i="7"/>
  <c r="I193" i="7"/>
  <c r="H193" i="7"/>
  <c r="J192" i="7"/>
  <c r="I192" i="7"/>
  <c r="H192" i="7"/>
  <c r="J191" i="7"/>
  <c r="I191" i="7"/>
  <c r="H191" i="7"/>
  <c r="J190" i="7"/>
  <c r="I190" i="7"/>
  <c r="H190" i="7"/>
  <c r="J189" i="7"/>
  <c r="I189" i="7"/>
  <c r="H189" i="7"/>
  <c r="J188" i="7"/>
  <c r="I188" i="7"/>
  <c r="H188" i="7"/>
  <c r="J187" i="7"/>
  <c r="I187" i="7"/>
  <c r="H187" i="7"/>
  <c r="J186" i="7"/>
  <c r="I186" i="7"/>
  <c r="H186" i="7"/>
  <c r="J185" i="7"/>
  <c r="I185" i="7"/>
  <c r="H185" i="7"/>
  <c r="J184" i="7"/>
  <c r="I184" i="7"/>
  <c r="H184" i="7"/>
  <c r="J183" i="7"/>
  <c r="I183" i="7"/>
  <c r="H183" i="7"/>
  <c r="J182" i="7"/>
  <c r="I182" i="7"/>
  <c r="H182" i="7"/>
  <c r="J181" i="7"/>
  <c r="I181" i="7"/>
  <c r="H181" i="7"/>
  <c r="J180" i="7"/>
  <c r="I180" i="7"/>
  <c r="H180" i="7"/>
  <c r="J179" i="7"/>
  <c r="I179" i="7"/>
  <c r="H179" i="7"/>
  <c r="J178" i="7"/>
  <c r="I178" i="7"/>
  <c r="H178" i="7"/>
  <c r="J177" i="7"/>
  <c r="I177" i="7"/>
  <c r="H177" i="7"/>
  <c r="J176" i="7"/>
  <c r="I176" i="7"/>
  <c r="H176" i="7"/>
  <c r="J175" i="7"/>
  <c r="I175" i="7"/>
  <c r="H175" i="7"/>
  <c r="J174" i="7"/>
  <c r="I174" i="7"/>
  <c r="H174" i="7"/>
  <c r="J173" i="7"/>
  <c r="I173" i="7"/>
  <c r="H173" i="7"/>
  <c r="J172" i="7"/>
  <c r="I172" i="7"/>
  <c r="H172" i="7"/>
  <c r="J171" i="7"/>
  <c r="I171" i="7"/>
  <c r="H171" i="7"/>
  <c r="J170" i="7"/>
  <c r="I170" i="7"/>
  <c r="H170" i="7"/>
  <c r="J169" i="7"/>
  <c r="I169" i="7"/>
  <c r="H169" i="7"/>
  <c r="J168" i="7"/>
  <c r="I168" i="7"/>
  <c r="H168" i="7"/>
  <c r="J167" i="7"/>
  <c r="I167" i="7"/>
  <c r="H167" i="7"/>
  <c r="J166" i="7"/>
  <c r="I166" i="7"/>
  <c r="H166" i="7"/>
  <c r="J165" i="7"/>
  <c r="I165" i="7"/>
  <c r="H165" i="7"/>
  <c r="J164" i="7"/>
  <c r="I164" i="7"/>
  <c r="H164" i="7"/>
  <c r="J163" i="7"/>
  <c r="I163" i="7"/>
  <c r="H163" i="7"/>
  <c r="J162" i="7"/>
  <c r="I162" i="7"/>
  <c r="H162" i="7"/>
  <c r="J161" i="7"/>
  <c r="I161" i="7"/>
  <c r="H161" i="7"/>
  <c r="J160" i="7"/>
  <c r="I160" i="7"/>
  <c r="H160" i="7"/>
  <c r="J159" i="7"/>
  <c r="I159" i="7"/>
  <c r="H159" i="7"/>
  <c r="J158" i="7"/>
  <c r="I158" i="7"/>
  <c r="H158" i="7"/>
  <c r="J157" i="7"/>
  <c r="I157" i="7"/>
  <c r="H157" i="7"/>
  <c r="J156" i="7"/>
  <c r="I156" i="7"/>
  <c r="H156" i="7"/>
  <c r="J155" i="7"/>
  <c r="I155" i="7"/>
  <c r="H155" i="7"/>
  <c r="J154" i="7"/>
  <c r="I154" i="7"/>
  <c r="H154" i="7"/>
  <c r="J153" i="7"/>
  <c r="I153" i="7"/>
  <c r="H153" i="7"/>
  <c r="J152" i="7"/>
  <c r="I152" i="7"/>
  <c r="H152" i="7"/>
  <c r="J151" i="7"/>
  <c r="I151" i="7"/>
  <c r="H151" i="7"/>
  <c r="J150" i="7"/>
  <c r="I150" i="7"/>
  <c r="H150" i="7"/>
  <c r="J149" i="7"/>
  <c r="I149" i="7"/>
  <c r="H149" i="7"/>
  <c r="J148" i="7"/>
  <c r="I148" i="7"/>
  <c r="H148" i="7"/>
  <c r="J147" i="7"/>
  <c r="I147" i="7"/>
  <c r="H147" i="7"/>
  <c r="J146" i="7"/>
  <c r="I146" i="7"/>
  <c r="H146" i="7"/>
  <c r="J145" i="7"/>
  <c r="I145" i="7"/>
  <c r="H145" i="7"/>
  <c r="J144" i="7"/>
  <c r="I144" i="7"/>
  <c r="H144" i="7"/>
  <c r="J143" i="7"/>
  <c r="I143" i="7"/>
  <c r="H143" i="7"/>
  <c r="J142" i="7"/>
  <c r="I142" i="7"/>
  <c r="H142" i="7"/>
  <c r="J141" i="7"/>
  <c r="I141" i="7"/>
  <c r="H141" i="7"/>
  <c r="J140" i="7"/>
  <c r="I140" i="7"/>
  <c r="H140" i="7"/>
  <c r="J139" i="7"/>
  <c r="I139" i="7"/>
  <c r="H139" i="7"/>
  <c r="J138" i="7"/>
  <c r="I138" i="7"/>
  <c r="H138" i="7"/>
  <c r="J137" i="7"/>
  <c r="I137" i="7"/>
  <c r="H137" i="7"/>
  <c r="J136" i="7"/>
  <c r="I136" i="7"/>
  <c r="H136" i="7"/>
  <c r="J135" i="7"/>
  <c r="I135" i="7"/>
  <c r="H135" i="7"/>
  <c r="J134" i="7"/>
  <c r="I134" i="7"/>
  <c r="H134" i="7"/>
  <c r="J133" i="7"/>
  <c r="I133" i="7"/>
  <c r="H133" i="7"/>
  <c r="J132" i="7"/>
  <c r="I132" i="7"/>
  <c r="H132" i="7"/>
  <c r="J131" i="7"/>
  <c r="I131" i="7"/>
  <c r="H131" i="7"/>
  <c r="J130" i="7"/>
  <c r="I130" i="7"/>
  <c r="H130" i="7"/>
  <c r="J129" i="7"/>
  <c r="I129" i="7"/>
  <c r="H129" i="7"/>
  <c r="J128" i="7"/>
  <c r="I128" i="7"/>
  <c r="H128" i="7"/>
  <c r="J127" i="7"/>
  <c r="I127" i="7"/>
  <c r="H127" i="7"/>
  <c r="J126" i="7"/>
  <c r="I126" i="7"/>
  <c r="H126" i="7"/>
  <c r="J125" i="7"/>
  <c r="I125" i="7"/>
  <c r="H125" i="7"/>
  <c r="J124" i="7"/>
  <c r="I124" i="7"/>
  <c r="H124" i="7"/>
  <c r="J123" i="7"/>
  <c r="I123" i="7"/>
  <c r="H123" i="7"/>
  <c r="J122" i="7"/>
  <c r="I122" i="7"/>
  <c r="H122" i="7"/>
  <c r="J121" i="7"/>
  <c r="I121" i="7"/>
  <c r="H121" i="7"/>
  <c r="J120" i="7"/>
  <c r="I120" i="7"/>
  <c r="H120" i="7"/>
  <c r="J119" i="7"/>
  <c r="I119" i="7"/>
  <c r="H119" i="7"/>
  <c r="J118" i="7"/>
  <c r="I118" i="7"/>
  <c r="H118" i="7"/>
  <c r="J117" i="7"/>
  <c r="I117" i="7"/>
  <c r="H117" i="7"/>
  <c r="J116" i="7"/>
  <c r="I116" i="7"/>
  <c r="H116" i="7"/>
  <c r="J115" i="7"/>
  <c r="I115" i="7"/>
  <c r="H115" i="7"/>
  <c r="J114" i="7"/>
  <c r="I114" i="7"/>
  <c r="H114" i="7"/>
  <c r="J113" i="7"/>
  <c r="I113" i="7"/>
  <c r="H113" i="7"/>
  <c r="J112" i="7"/>
  <c r="I112" i="7"/>
  <c r="H112" i="7"/>
  <c r="J111" i="7"/>
  <c r="I111" i="7"/>
  <c r="H111" i="7"/>
  <c r="J110" i="7"/>
  <c r="I110" i="7"/>
  <c r="H110" i="7"/>
  <c r="J109" i="7"/>
  <c r="I109" i="7"/>
  <c r="H109" i="7"/>
  <c r="J108" i="7"/>
  <c r="I108" i="7"/>
  <c r="H108" i="7"/>
  <c r="J107" i="7"/>
  <c r="I107" i="7"/>
  <c r="H107" i="7"/>
  <c r="J106" i="7"/>
  <c r="I106" i="7"/>
  <c r="H106" i="7"/>
  <c r="J105" i="7"/>
  <c r="I105" i="7"/>
  <c r="H105" i="7"/>
  <c r="J104" i="7"/>
  <c r="I104" i="7"/>
  <c r="H104" i="7"/>
  <c r="J103" i="7"/>
  <c r="I103" i="7"/>
  <c r="H103" i="7"/>
  <c r="J102" i="7"/>
  <c r="I102" i="7"/>
  <c r="H102" i="7"/>
  <c r="J101" i="7"/>
  <c r="I101" i="7"/>
  <c r="H101" i="7"/>
  <c r="J100" i="7"/>
  <c r="I100" i="7"/>
  <c r="H100" i="7"/>
  <c r="J99" i="7"/>
  <c r="I99" i="7"/>
  <c r="H99" i="7"/>
  <c r="J98" i="7"/>
  <c r="I98" i="7"/>
  <c r="H98" i="7"/>
  <c r="J97" i="7"/>
  <c r="I97" i="7"/>
  <c r="H97" i="7"/>
  <c r="J96" i="7"/>
  <c r="I96" i="7"/>
  <c r="H96" i="7"/>
  <c r="J95" i="7"/>
  <c r="I95" i="7"/>
  <c r="H95" i="7"/>
  <c r="J94" i="7"/>
  <c r="I94" i="7"/>
  <c r="H94" i="7"/>
  <c r="J93" i="7"/>
  <c r="I93" i="7"/>
  <c r="H93" i="7"/>
  <c r="J92" i="7"/>
  <c r="I92" i="7"/>
  <c r="H92" i="7"/>
  <c r="J91" i="7"/>
  <c r="I91" i="7"/>
  <c r="H91" i="7"/>
  <c r="J90" i="7"/>
  <c r="I90" i="7"/>
  <c r="H90" i="7"/>
  <c r="J89" i="7"/>
  <c r="I89" i="7"/>
  <c r="H89" i="7"/>
  <c r="J88" i="7"/>
  <c r="I88" i="7"/>
  <c r="H88" i="7"/>
  <c r="J87" i="7"/>
  <c r="I87" i="7"/>
  <c r="H87" i="7"/>
  <c r="J86" i="7"/>
  <c r="I86" i="7"/>
  <c r="H86" i="7"/>
  <c r="J85" i="7"/>
  <c r="I85" i="7"/>
  <c r="H85" i="7"/>
  <c r="J84" i="7"/>
  <c r="I84" i="7"/>
  <c r="H84" i="7"/>
  <c r="J83" i="7"/>
  <c r="I83" i="7"/>
  <c r="H83" i="7"/>
  <c r="J82" i="7"/>
  <c r="I82" i="7"/>
  <c r="H82" i="7"/>
  <c r="J81" i="7"/>
  <c r="I81" i="7"/>
  <c r="H81" i="7"/>
  <c r="J80" i="7"/>
  <c r="I80" i="7"/>
  <c r="H80" i="7"/>
  <c r="J79" i="7"/>
  <c r="I79" i="7"/>
  <c r="H79" i="7"/>
  <c r="J78" i="7"/>
  <c r="I78" i="7"/>
  <c r="H78" i="7"/>
  <c r="J77" i="7"/>
  <c r="I77" i="7"/>
  <c r="H77" i="7"/>
  <c r="J76" i="7"/>
  <c r="I76" i="7"/>
  <c r="H76" i="7"/>
  <c r="J75" i="7"/>
  <c r="I75" i="7"/>
  <c r="H75" i="7"/>
  <c r="J74" i="7"/>
  <c r="I74" i="7"/>
  <c r="H74" i="7"/>
  <c r="J73" i="7"/>
  <c r="I73" i="7"/>
  <c r="H73" i="7"/>
  <c r="J72" i="7"/>
  <c r="I72" i="7"/>
  <c r="H72" i="7"/>
  <c r="J71" i="7"/>
  <c r="I71" i="7"/>
  <c r="H71" i="7"/>
  <c r="J70" i="7"/>
  <c r="I70" i="7"/>
  <c r="H70" i="7"/>
  <c r="J69" i="7"/>
  <c r="I69" i="7"/>
  <c r="H69" i="7"/>
  <c r="J68" i="7"/>
  <c r="I68" i="7"/>
  <c r="H68" i="7"/>
  <c r="J67" i="7"/>
  <c r="I67" i="7"/>
  <c r="H67" i="7"/>
  <c r="J66" i="7"/>
  <c r="I66" i="7"/>
  <c r="H66" i="7"/>
  <c r="J65" i="7"/>
  <c r="I65" i="7"/>
  <c r="H65" i="7"/>
  <c r="J64" i="7"/>
  <c r="I64" i="7"/>
  <c r="H64" i="7"/>
  <c r="J63" i="7"/>
  <c r="I63" i="7"/>
  <c r="H63" i="7"/>
  <c r="J62" i="7"/>
  <c r="I62" i="7"/>
  <c r="H62" i="7"/>
  <c r="J61" i="7"/>
  <c r="I61" i="7"/>
  <c r="H61" i="7"/>
  <c r="J60" i="7"/>
  <c r="I60" i="7"/>
  <c r="H60" i="7"/>
  <c r="J59" i="7"/>
  <c r="I59" i="7"/>
  <c r="H59" i="7"/>
  <c r="J58" i="7"/>
  <c r="I58" i="7"/>
  <c r="H58" i="7"/>
  <c r="J57" i="7"/>
  <c r="I57" i="7"/>
  <c r="H57" i="7"/>
  <c r="J56" i="7"/>
  <c r="I56" i="7"/>
  <c r="H56" i="7"/>
  <c r="J55" i="7"/>
  <c r="I55" i="7"/>
  <c r="H55" i="7"/>
  <c r="J54" i="7"/>
  <c r="I54" i="7"/>
  <c r="H54" i="7"/>
  <c r="J53" i="7"/>
  <c r="I53" i="7"/>
  <c r="H53" i="7"/>
  <c r="J52" i="7"/>
  <c r="I52" i="7"/>
  <c r="H52" i="7"/>
  <c r="J51" i="7"/>
  <c r="I51" i="7"/>
  <c r="H51" i="7"/>
  <c r="J50" i="7"/>
  <c r="I50" i="7"/>
  <c r="H50" i="7"/>
  <c r="J49" i="7"/>
  <c r="I49" i="7"/>
  <c r="H49" i="7"/>
  <c r="J48" i="7"/>
  <c r="I48" i="7"/>
  <c r="H48" i="7"/>
  <c r="J47" i="7"/>
  <c r="I47" i="7"/>
  <c r="H47" i="7"/>
  <c r="J46" i="7"/>
  <c r="I46" i="7"/>
  <c r="H46" i="7"/>
  <c r="J45" i="7"/>
  <c r="I45" i="7"/>
  <c r="H45" i="7"/>
  <c r="J44" i="7"/>
  <c r="I44" i="7"/>
  <c r="H44" i="7"/>
  <c r="J43" i="7"/>
  <c r="I43" i="7"/>
  <c r="H43" i="7"/>
  <c r="J42" i="7"/>
  <c r="I42" i="7"/>
  <c r="H42" i="7"/>
  <c r="J41" i="7"/>
  <c r="I41" i="7"/>
  <c r="H41" i="7"/>
  <c r="J40" i="7"/>
  <c r="I40" i="7"/>
  <c r="H40" i="7"/>
  <c r="J39" i="7"/>
  <c r="I39" i="7"/>
  <c r="H39" i="7"/>
  <c r="J38" i="7"/>
  <c r="I38" i="7"/>
  <c r="H38" i="7"/>
  <c r="J37" i="7"/>
  <c r="I37" i="7"/>
  <c r="H37" i="7"/>
  <c r="J36" i="7"/>
  <c r="I36" i="7"/>
  <c r="H36" i="7"/>
  <c r="J35" i="7"/>
  <c r="I35" i="7"/>
  <c r="H35" i="7"/>
  <c r="J34" i="7"/>
  <c r="I34" i="7"/>
  <c r="H34" i="7"/>
  <c r="J33" i="7"/>
  <c r="I33" i="7"/>
  <c r="H33" i="7"/>
  <c r="J32" i="7"/>
  <c r="I32" i="7"/>
  <c r="H32" i="7"/>
  <c r="J31" i="7"/>
  <c r="I31" i="7"/>
  <c r="H31" i="7"/>
  <c r="J30" i="7"/>
  <c r="I30" i="7"/>
  <c r="H30" i="7"/>
  <c r="J29" i="7"/>
  <c r="I29" i="7"/>
  <c r="H29" i="7"/>
  <c r="J28" i="7"/>
  <c r="I28" i="7"/>
  <c r="H28" i="7"/>
  <c r="J27" i="7"/>
  <c r="I27" i="7"/>
  <c r="H27" i="7"/>
  <c r="J26" i="7"/>
  <c r="I26" i="7"/>
  <c r="H26" i="7"/>
  <c r="J25" i="7"/>
  <c r="I25" i="7"/>
  <c r="H25" i="7"/>
  <c r="J24" i="7"/>
  <c r="I24" i="7"/>
  <c r="H24" i="7"/>
  <c r="J23" i="7"/>
  <c r="I23" i="7"/>
  <c r="H23" i="7"/>
  <c r="J22" i="7"/>
  <c r="I22" i="7"/>
  <c r="H22" i="7"/>
  <c r="J21" i="7"/>
  <c r="I21" i="7"/>
  <c r="H21" i="7"/>
  <c r="J20" i="7"/>
  <c r="I20" i="7"/>
  <c r="H20" i="7"/>
  <c r="J19" i="7"/>
  <c r="I19" i="7"/>
  <c r="H19" i="7"/>
  <c r="J18" i="7"/>
  <c r="I18" i="7"/>
  <c r="H18" i="7"/>
  <c r="J17" i="7"/>
  <c r="I17" i="7"/>
  <c r="H17" i="7"/>
  <c r="J16" i="7"/>
  <c r="I16" i="7"/>
  <c r="H16" i="7"/>
  <c r="J15" i="7"/>
  <c r="I15" i="7"/>
  <c r="H15" i="7"/>
  <c r="J14" i="7"/>
  <c r="I14" i="7"/>
  <c r="H14" i="7"/>
  <c r="J13" i="7"/>
  <c r="I13" i="7"/>
  <c r="H13" i="7"/>
  <c r="J12" i="7"/>
  <c r="I12" i="7"/>
  <c r="H12" i="7"/>
  <c r="J11" i="7"/>
  <c r="I11" i="7"/>
  <c r="H11" i="7"/>
  <c r="J10" i="7"/>
  <c r="I10" i="7"/>
  <c r="H10" i="7"/>
  <c r="J9" i="7"/>
  <c r="I9" i="7"/>
  <c r="H9" i="7"/>
  <c r="J8" i="7"/>
  <c r="I8" i="7"/>
  <c r="H8" i="7"/>
  <c r="J7" i="7"/>
  <c r="I7" i="7"/>
  <c r="H7" i="7"/>
  <c r="J6" i="7"/>
  <c r="I6" i="7"/>
  <c r="H6" i="7"/>
  <c r="J5" i="7"/>
  <c r="I5" i="7"/>
  <c r="H5" i="7"/>
  <c r="J4" i="7"/>
  <c r="I4" i="7"/>
  <c r="H4" i="7"/>
  <c r="J3" i="7"/>
  <c r="I3" i="7"/>
  <c r="H3" i="7"/>
  <c r="J2" i="7"/>
  <c r="I2" i="7"/>
  <c r="H2" i="7"/>
  <c r="J2077" i="6"/>
  <c r="J2076" i="6"/>
  <c r="J2075" i="6"/>
  <c r="J2074" i="6"/>
  <c r="J2073" i="6"/>
  <c r="J2072" i="6"/>
  <c r="J2071" i="6"/>
  <c r="J2070" i="6"/>
  <c r="J2069" i="6"/>
  <c r="J2068" i="6"/>
  <c r="J2067" i="6"/>
  <c r="J2066" i="6"/>
  <c r="J2065" i="6"/>
  <c r="J2064" i="6"/>
  <c r="J2063" i="6"/>
  <c r="J2062" i="6"/>
  <c r="J2061" i="6"/>
  <c r="J2060" i="6"/>
  <c r="J2059" i="6"/>
  <c r="J2058" i="6"/>
  <c r="J2057" i="6"/>
  <c r="J2056" i="6"/>
  <c r="J2055" i="6"/>
  <c r="J2054" i="6"/>
  <c r="J2053" i="6"/>
  <c r="J2052" i="6"/>
  <c r="J2051" i="6"/>
  <c r="J2050" i="6"/>
  <c r="J2049" i="6"/>
  <c r="J2048" i="6"/>
  <c r="J2047" i="6"/>
  <c r="J2046" i="6"/>
  <c r="J2045" i="6"/>
  <c r="J2044" i="6"/>
  <c r="J2043" i="6"/>
  <c r="J2042" i="6"/>
  <c r="J2041" i="6"/>
  <c r="J2040" i="6"/>
  <c r="J2039" i="6"/>
  <c r="J2038" i="6"/>
  <c r="J2037" i="6"/>
  <c r="J2036" i="6"/>
  <c r="J2035" i="6"/>
  <c r="J2034" i="6"/>
  <c r="J2033" i="6"/>
  <c r="J2032" i="6"/>
  <c r="J2031" i="6"/>
  <c r="J2030" i="6"/>
  <c r="J2029" i="6"/>
  <c r="J2028" i="6"/>
  <c r="J2027" i="6"/>
  <c r="J2026" i="6"/>
  <c r="J2025" i="6"/>
  <c r="J2024" i="6"/>
  <c r="J2023" i="6"/>
  <c r="J2022" i="6"/>
  <c r="J2021" i="6"/>
  <c r="J2020" i="6"/>
  <c r="J2019" i="6"/>
  <c r="J2018" i="6"/>
  <c r="J2017" i="6"/>
  <c r="J2016" i="6"/>
  <c r="J2015" i="6"/>
  <c r="J2014" i="6"/>
  <c r="J2013" i="6"/>
  <c r="J2012" i="6"/>
  <c r="J2011" i="6"/>
  <c r="J2010" i="6"/>
  <c r="J2009" i="6"/>
  <c r="J2008" i="6"/>
  <c r="J2007" i="6"/>
  <c r="J2006" i="6"/>
  <c r="J2005" i="6"/>
  <c r="J2004" i="6"/>
  <c r="J2003" i="6"/>
  <c r="J2002" i="6"/>
  <c r="J2001" i="6"/>
  <c r="J2000" i="6"/>
  <c r="J1999" i="6"/>
  <c r="J1998" i="6"/>
  <c r="J1997" i="6"/>
  <c r="J1996" i="6"/>
  <c r="J1995" i="6"/>
  <c r="J1994" i="6"/>
  <c r="J1993" i="6"/>
  <c r="J1992" i="6"/>
  <c r="J1991" i="6"/>
  <c r="J1990" i="6"/>
  <c r="J1989" i="6"/>
  <c r="J1988" i="6"/>
  <c r="J1987" i="6"/>
  <c r="J1986" i="6"/>
  <c r="J1985" i="6"/>
  <c r="J1984" i="6"/>
  <c r="J1983" i="6"/>
  <c r="J1982" i="6"/>
  <c r="J1981" i="6"/>
  <c r="J1980" i="6"/>
  <c r="J1979" i="6"/>
  <c r="J1978" i="6"/>
  <c r="J1977" i="6"/>
  <c r="J1976" i="6"/>
  <c r="J1975" i="6"/>
  <c r="J1974" i="6"/>
  <c r="J1973" i="6"/>
  <c r="J1972" i="6"/>
  <c r="J1971" i="6"/>
  <c r="J1970" i="6"/>
  <c r="J1969" i="6"/>
  <c r="J1968" i="6"/>
  <c r="J1967" i="6"/>
  <c r="J1966" i="6"/>
  <c r="J1965" i="6"/>
  <c r="J1964" i="6"/>
  <c r="J1963" i="6"/>
  <c r="J1962" i="6"/>
  <c r="J1961" i="6"/>
  <c r="J1960" i="6"/>
  <c r="J1959" i="6"/>
  <c r="J1958" i="6"/>
  <c r="J1957" i="6"/>
  <c r="J1956" i="6"/>
  <c r="J1955" i="6"/>
  <c r="J1954" i="6"/>
  <c r="J1953" i="6"/>
  <c r="J1952" i="6"/>
  <c r="J1951" i="6"/>
  <c r="J1950" i="6"/>
  <c r="J1949" i="6"/>
  <c r="J1948" i="6"/>
  <c r="J1947" i="6"/>
  <c r="J1946" i="6"/>
  <c r="J1945" i="6"/>
  <c r="J1944" i="6"/>
  <c r="J1943" i="6"/>
  <c r="J1942" i="6"/>
  <c r="J1941" i="6"/>
  <c r="J1940" i="6"/>
  <c r="J1939" i="6"/>
  <c r="J1938" i="6"/>
  <c r="J1937" i="6"/>
  <c r="J1936" i="6"/>
  <c r="J1935" i="6"/>
  <c r="J1934" i="6"/>
  <c r="J1933" i="6"/>
  <c r="J1932" i="6"/>
  <c r="J1931" i="6"/>
  <c r="J1930" i="6"/>
  <c r="J1929" i="6"/>
  <c r="J1928" i="6"/>
  <c r="J1927" i="6"/>
  <c r="J1926" i="6"/>
  <c r="J1925" i="6"/>
  <c r="J1924" i="6"/>
  <c r="J1923" i="6"/>
  <c r="J1922" i="6"/>
  <c r="J1921" i="6"/>
  <c r="J1920" i="6"/>
  <c r="J1919" i="6"/>
  <c r="J1918" i="6"/>
  <c r="J1917" i="6"/>
  <c r="J1916" i="6"/>
  <c r="J1915" i="6"/>
  <c r="J1914" i="6"/>
  <c r="J1913" i="6"/>
  <c r="J1912" i="6"/>
  <c r="J1911" i="6"/>
  <c r="J1910" i="6"/>
  <c r="J1909" i="6"/>
  <c r="J1908" i="6"/>
  <c r="J1907" i="6"/>
  <c r="J1906" i="6"/>
  <c r="J1905" i="6"/>
  <c r="J1904" i="6"/>
  <c r="J1903" i="6"/>
  <c r="J1902" i="6"/>
  <c r="J1901" i="6"/>
  <c r="J1900" i="6"/>
  <c r="J1899" i="6"/>
  <c r="J1898" i="6"/>
  <c r="J1897" i="6"/>
  <c r="J1896" i="6"/>
  <c r="J1895" i="6"/>
  <c r="J1894" i="6"/>
  <c r="J1893" i="6"/>
  <c r="J1892" i="6"/>
  <c r="J1891" i="6"/>
  <c r="J1890" i="6"/>
  <c r="J1889" i="6"/>
  <c r="J1888" i="6"/>
  <c r="J1887" i="6"/>
  <c r="J1886" i="6"/>
  <c r="J1885" i="6"/>
  <c r="J1884" i="6"/>
  <c r="J1883" i="6"/>
  <c r="J1882" i="6"/>
  <c r="J1881" i="6"/>
  <c r="J1880" i="6"/>
  <c r="J1879" i="6"/>
  <c r="J1878" i="6"/>
  <c r="J1877" i="6"/>
  <c r="J1876" i="6"/>
  <c r="J1875" i="6"/>
  <c r="J1874" i="6"/>
  <c r="J1873" i="6"/>
  <c r="J1872" i="6"/>
  <c r="J1871" i="6"/>
  <c r="J1870" i="6"/>
  <c r="J1869" i="6"/>
  <c r="J1868" i="6"/>
  <c r="J1867" i="6"/>
  <c r="J1866" i="6"/>
  <c r="J1865" i="6"/>
  <c r="J1864" i="6"/>
  <c r="J1863" i="6"/>
  <c r="J1862" i="6"/>
  <c r="J1861" i="6"/>
  <c r="J1860" i="6"/>
  <c r="J1859" i="6"/>
  <c r="J1858" i="6"/>
  <c r="J1857" i="6"/>
  <c r="J1856" i="6"/>
  <c r="J1855" i="6"/>
  <c r="J1854" i="6"/>
  <c r="J1853" i="6"/>
  <c r="J1852" i="6"/>
  <c r="J1851" i="6"/>
  <c r="J1850" i="6"/>
  <c r="J1849" i="6"/>
  <c r="J1848" i="6"/>
  <c r="J1847" i="6"/>
  <c r="J1846" i="6"/>
  <c r="J1845" i="6"/>
  <c r="J1844" i="6"/>
  <c r="J1843" i="6"/>
  <c r="J1842" i="6"/>
  <c r="J1841" i="6"/>
  <c r="J1840" i="6"/>
  <c r="J1839" i="6"/>
  <c r="J1838" i="6"/>
  <c r="J1837" i="6"/>
  <c r="J1836" i="6"/>
  <c r="J1835" i="6"/>
  <c r="J1834" i="6"/>
  <c r="J1833" i="6"/>
  <c r="J1832" i="6"/>
  <c r="J1831" i="6"/>
  <c r="J1830" i="6"/>
  <c r="J1829" i="6"/>
  <c r="J1828" i="6"/>
  <c r="J1827" i="6"/>
  <c r="J1826" i="6"/>
  <c r="J1825" i="6"/>
  <c r="J1824" i="6"/>
  <c r="J1823" i="6"/>
  <c r="J1822" i="6"/>
  <c r="J1821" i="6"/>
  <c r="J1820" i="6"/>
  <c r="J1819" i="6"/>
  <c r="J1818" i="6"/>
  <c r="J1817" i="6"/>
  <c r="J1816" i="6"/>
  <c r="J1815" i="6"/>
  <c r="J1814" i="6"/>
  <c r="J1813" i="6"/>
  <c r="J1812" i="6"/>
  <c r="J1811" i="6"/>
  <c r="J1810" i="6"/>
  <c r="J1809" i="6"/>
  <c r="J1808" i="6"/>
  <c r="J1807" i="6"/>
  <c r="J1806" i="6"/>
  <c r="J1805" i="6"/>
  <c r="J1804" i="6"/>
  <c r="J1803" i="6"/>
  <c r="J1802" i="6"/>
  <c r="J1801" i="6"/>
  <c r="J1800" i="6"/>
  <c r="J1799" i="6"/>
  <c r="J1798" i="6"/>
  <c r="J1797" i="6"/>
  <c r="J1796" i="6"/>
  <c r="J1795" i="6"/>
  <c r="J1794" i="6"/>
  <c r="J1793" i="6"/>
  <c r="J1792" i="6"/>
  <c r="J1791" i="6"/>
  <c r="J1790" i="6"/>
  <c r="J1789" i="6"/>
  <c r="J1788" i="6"/>
  <c r="J1787" i="6"/>
  <c r="J1786" i="6"/>
  <c r="J1785" i="6"/>
  <c r="J1784" i="6"/>
  <c r="J1783" i="6"/>
  <c r="J1782" i="6"/>
  <c r="J1781" i="6"/>
  <c r="J1780" i="6"/>
  <c r="J1779" i="6"/>
  <c r="J1778" i="6"/>
  <c r="J1777" i="6"/>
  <c r="J1776" i="6"/>
  <c r="J1775" i="6"/>
  <c r="J1774" i="6"/>
  <c r="J1773" i="6"/>
  <c r="J1772" i="6"/>
  <c r="J1771" i="6"/>
  <c r="J1770" i="6"/>
  <c r="J1769" i="6"/>
  <c r="J1768" i="6"/>
  <c r="J1767" i="6"/>
  <c r="J1766" i="6"/>
  <c r="J1765" i="6"/>
  <c r="J1764" i="6"/>
  <c r="J1763" i="6"/>
  <c r="J1762" i="6"/>
  <c r="J1761" i="6"/>
  <c r="J1760" i="6"/>
  <c r="J1759" i="6"/>
  <c r="J1758" i="6"/>
  <c r="J1757" i="6"/>
  <c r="J1756" i="6"/>
  <c r="J1755" i="6"/>
  <c r="J1754" i="6"/>
  <c r="J1753" i="6"/>
  <c r="J1752" i="6"/>
  <c r="J1751" i="6"/>
  <c r="J1750" i="6"/>
  <c r="J1749" i="6"/>
  <c r="J1748" i="6"/>
  <c r="J1747" i="6"/>
  <c r="J1746" i="6"/>
  <c r="J1745" i="6"/>
  <c r="J1744" i="6"/>
  <c r="J1743" i="6"/>
  <c r="J1742" i="6"/>
  <c r="J1741" i="6"/>
  <c r="J1740" i="6"/>
  <c r="J1739" i="6"/>
  <c r="J1738" i="6"/>
  <c r="J1737" i="6"/>
  <c r="J1736" i="6"/>
  <c r="J1735" i="6"/>
  <c r="J1734" i="6"/>
  <c r="J1733" i="6"/>
  <c r="J1732" i="6"/>
  <c r="J1731" i="6"/>
  <c r="J1730" i="6"/>
  <c r="J1729" i="6"/>
  <c r="J1728" i="6"/>
  <c r="J1727" i="6"/>
  <c r="J1726" i="6"/>
  <c r="J1725" i="6"/>
  <c r="J1724" i="6"/>
  <c r="J1723" i="6"/>
  <c r="J1722" i="6"/>
  <c r="J1721" i="6"/>
  <c r="J1720" i="6"/>
  <c r="J1719" i="6"/>
  <c r="J1718" i="6"/>
  <c r="J1717" i="6"/>
  <c r="J1716" i="6"/>
  <c r="J1715" i="6"/>
  <c r="J1714" i="6"/>
  <c r="J1713" i="6"/>
  <c r="J1712" i="6"/>
  <c r="J1711" i="6"/>
  <c r="J1710" i="6"/>
  <c r="J1709" i="6"/>
  <c r="J1708" i="6"/>
  <c r="J1707" i="6"/>
  <c r="J1706" i="6"/>
  <c r="J1705" i="6"/>
  <c r="J1704" i="6"/>
  <c r="J1703" i="6"/>
  <c r="J1702" i="6"/>
  <c r="J1701" i="6"/>
  <c r="J1700" i="6"/>
  <c r="J1699" i="6"/>
  <c r="J1698" i="6"/>
  <c r="J1697" i="6"/>
  <c r="J1696" i="6"/>
  <c r="J1695" i="6"/>
  <c r="J1694" i="6"/>
  <c r="J1693" i="6"/>
  <c r="J1692" i="6"/>
  <c r="J1691" i="6"/>
  <c r="J1690" i="6"/>
  <c r="J1689" i="6"/>
  <c r="J1688" i="6"/>
  <c r="J1687" i="6"/>
  <c r="J1686" i="6"/>
  <c r="J1685" i="6"/>
  <c r="J1684" i="6"/>
  <c r="J1683" i="6"/>
  <c r="J1682" i="6"/>
  <c r="J1681" i="6"/>
  <c r="J1680" i="6"/>
  <c r="J1679" i="6"/>
  <c r="J1678" i="6"/>
  <c r="J1677" i="6"/>
  <c r="J1676" i="6"/>
  <c r="J1675" i="6"/>
  <c r="J1674" i="6"/>
  <c r="J1673" i="6"/>
  <c r="J1672" i="6"/>
  <c r="J1671" i="6"/>
  <c r="J1670" i="6"/>
  <c r="J1669" i="6"/>
  <c r="J1668" i="6"/>
  <c r="J1667" i="6"/>
  <c r="J1666" i="6"/>
  <c r="J1665" i="6"/>
  <c r="J1664" i="6"/>
  <c r="J1663" i="6"/>
  <c r="J1662" i="6"/>
  <c r="J1661" i="6"/>
  <c r="J1660" i="6"/>
  <c r="J1659" i="6"/>
  <c r="J1658" i="6"/>
  <c r="J1657" i="6"/>
  <c r="J1656" i="6"/>
  <c r="J1655" i="6"/>
  <c r="J1654" i="6"/>
  <c r="J1653" i="6"/>
  <c r="J1652" i="6"/>
  <c r="J1651" i="6"/>
  <c r="J1650" i="6"/>
  <c r="J1649" i="6"/>
  <c r="J1648" i="6"/>
  <c r="J1647" i="6"/>
  <c r="J1646" i="6"/>
  <c r="J1645" i="6"/>
  <c r="J1644" i="6"/>
  <c r="J1643" i="6"/>
  <c r="J1642" i="6"/>
  <c r="J1641" i="6"/>
  <c r="J1640" i="6"/>
  <c r="J1639" i="6"/>
  <c r="J1638" i="6"/>
  <c r="J1637" i="6"/>
  <c r="J1636" i="6"/>
  <c r="J1635" i="6"/>
  <c r="J1634" i="6"/>
  <c r="J1633" i="6"/>
  <c r="J1632" i="6"/>
  <c r="J1631" i="6"/>
  <c r="J1630" i="6"/>
  <c r="J1629" i="6"/>
  <c r="J1628" i="6"/>
  <c r="J1627" i="6"/>
  <c r="J1626" i="6"/>
  <c r="J1625" i="6"/>
  <c r="J1624" i="6"/>
  <c r="J1623" i="6"/>
  <c r="J1622" i="6"/>
  <c r="J1621" i="6"/>
  <c r="J1620" i="6"/>
  <c r="J1619" i="6"/>
  <c r="J1618" i="6"/>
  <c r="J1617" i="6"/>
  <c r="J1616" i="6"/>
  <c r="J1615" i="6"/>
  <c r="J1614" i="6"/>
  <c r="J1613" i="6"/>
  <c r="J1612" i="6"/>
  <c r="J1611" i="6"/>
  <c r="J1610" i="6"/>
  <c r="J1609" i="6"/>
  <c r="J1608" i="6"/>
  <c r="J1607" i="6"/>
  <c r="J1606" i="6"/>
  <c r="J1605" i="6"/>
  <c r="J1604" i="6"/>
  <c r="J1603" i="6"/>
  <c r="J1602" i="6"/>
  <c r="J1601" i="6"/>
  <c r="J1600" i="6"/>
  <c r="J1599" i="6"/>
  <c r="J1598" i="6"/>
  <c r="J1597" i="6"/>
  <c r="J1596" i="6"/>
  <c r="J1595" i="6"/>
  <c r="J1594" i="6"/>
  <c r="J1593" i="6"/>
  <c r="J1592" i="6"/>
  <c r="J1591" i="6"/>
  <c r="J1590" i="6"/>
  <c r="J1589" i="6"/>
  <c r="J1588" i="6"/>
  <c r="J1587" i="6"/>
  <c r="J1586" i="6"/>
  <c r="J1585" i="6"/>
  <c r="J1584" i="6"/>
  <c r="J1583" i="6"/>
  <c r="J1582" i="6"/>
  <c r="J1581" i="6"/>
  <c r="J1580" i="6"/>
  <c r="J1579" i="6"/>
  <c r="J1578" i="6"/>
  <c r="J1577" i="6"/>
  <c r="J1576" i="6"/>
  <c r="J1575" i="6"/>
  <c r="J1574" i="6"/>
  <c r="J1573" i="6"/>
  <c r="J1572" i="6"/>
  <c r="J1571" i="6"/>
  <c r="J1570" i="6"/>
  <c r="J1569" i="6"/>
  <c r="J1568" i="6"/>
  <c r="J1567" i="6"/>
  <c r="J1566" i="6"/>
  <c r="J1565" i="6"/>
  <c r="J1564" i="6"/>
  <c r="J1563" i="6"/>
  <c r="J1562" i="6"/>
  <c r="J1561" i="6"/>
  <c r="J1560" i="6"/>
  <c r="J1559" i="6"/>
  <c r="J1558" i="6"/>
  <c r="J1557" i="6"/>
  <c r="J1556" i="6"/>
  <c r="J1555" i="6"/>
  <c r="J1554" i="6"/>
  <c r="J1553" i="6"/>
  <c r="J1552" i="6"/>
  <c r="J1551" i="6"/>
  <c r="J1550" i="6"/>
  <c r="J1549" i="6"/>
  <c r="J1548" i="6"/>
  <c r="J1547" i="6"/>
  <c r="J1546" i="6"/>
  <c r="J1545" i="6"/>
  <c r="J1544" i="6"/>
  <c r="J1543" i="6"/>
  <c r="J1542" i="6"/>
  <c r="J1541" i="6"/>
  <c r="J1540" i="6"/>
  <c r="J1539" i="6"/>
  <c r="J1538" i="6"/>
  <c r="J1537" i="6"/>
  <c r="J1536" i="6"/>
  <c r="J1535" i="6"/>
  <c r="J1534" i="6"/>
  <c r="J1533" i="6"/>
  <c r="J1532" i="6"/>
  <c r="J1531" i="6"/>
  <c r="J1530" i="6"/>
  <c r="J1529" i="6"/>
  <c r="J1528" i="6"/>
  <c r="J1527" i="6"/>
  <c r="J1526" i="6"/>
  <c r="J1525" i="6"/>
  <c r="J1524" i="6"/>
  <c r="J1523" i="6"/>
  <c r="J1522" i="6"/>
  <c r="J1521" i="6"/>
  <c r="J1520" i="6"/>
  <c r="J1519" i="6"/>
  <c r="J1518" i="6"/>
  <c r="J1517" i="6"/>
  <c r="J1516" i="6"/>
  <c r="J1515" i="6"/>
  <c r="J1514" i="6"/>
  <c r="J1513" i="6"/>
  <c r="J1512" i="6"/>
  <c r="J1511" i="6"/>
  <c r="J1510" i="6"/>
  <c r="J1509" i="6"/>
  <c r="J1508" i="6"/>
  <c r="J1507" i="6"/>
  <c r="J1506" i="6"/>
  <c r="J1505" i="6"/>
  <c r="J1504" i="6"/>
  <c r="J1503" i="6"/>
  <c r="J1502" i="6"/>
  <c r="J1501" i="6"/>
  <c r="J1500" i="6"/>
  <c r="J1499" i="6"/>
  <c r="J1498" i="6"/>
  <c r="J1497" i="6"/>
  <c r="J1496" i="6"/>
  <c r="J1495" i="6"/>
  <c r="J1494" i="6"/>
  <c r="J1493" i="6"/>
  <c r="J1492" i="6"/>
  <c r="J1491" i="6"/>
  <c r="J1490" i="6"/>
  <c r="J1489" i="6"/>
  <c r="J1488" i="6"/>
  <c r="J1487" i="6"/>
  <c r="J1486" i="6"/>
  <c r="J1485" i="6"/>
  <c r="J1484" i="6"/>
  <c r="J1483" i="6"/>
  <c r="J1482" i="6"/>
  <c r="J1481" i="6"/>
  <c r="J1480" i="6"/>
  <c r="J1479" i="6"/>
  <c r="J1478" i="6"/>
  <c r="J1477" i="6"/>
  <c r="J1476" i="6"/>
  <c r="J1475" i="6"/>
  <c r="J1474" i="6"/>
  <c r="J1473" i="6"/>
  <c r="J1472" i="6"/>
  <c r="J1471" i="6"/>
  <c r="J1470" i="6"/>
  <c r="J1469" i="6"/>
  <c r="J1468" i="6"/>
  <c r="J1467" i="6"/>
  <c r="J1466" i="6"/>
  <c r="J1465" i="6"/>
  <c r="J1464" i="6"/>
  <c r="J1463" i="6"/>
  <c r="J1462" i="6"/>
  <c r="J1461" i="6"/>
  <c r="J1460" i="6"/>
  <c r="J1459" i="6"/>
  <c r="J1458" i="6"/>
  <c r="J1457" i="6"/>
  <c r="J1456" i="6"/>
  <c r="J1455" i="6"/>
  <c r="J1454" i="6"/>
  <c r="J1453" i="6"/>
  <c r="J1452" i="6"/>
  <c r="J1451" i="6"/>
  <c r="J1450" i="6"/>
  <c r="J1449" i="6"/>
  <c r="J1448" i="6"/>
  <c r="J1447" i="6"/>
  <c r="J1446" i="6"/>
  <c r="J1445" i="6"/>
  <c r="J1444" i="6"/>
  <c r="J1443" i="6"/>
  <c r="J1442" i="6"/>
  <c r="J1441" i="6"/>
  <c r="J1440" i="6"/>
  <c r="J1439" i="6"/>
  <c r="J1438" i="6"/>
  <c r="J1437" i="6"/>
  <c r="J1436" i="6"/>
  <c r="J1435" i="6"/>
  <c r="J1434" i="6"/>
  <c r="J1433" i="6"/>
  <c r="J1432" i="6"/>
  <c r="J1431" i="6"/>
  <c r="J1430" i="6"/>
  <c r="J1429" i="6"/>
  <c r="J1428" i="6"/>
  <c r="J1427" i="6"/>
  <c r="J1426" i="6"/>
  <c r="J1425" i="6"/>
  <c r="J1424" i="6"/>
  <c r="J1423" i="6"/>
  <c r="J1422" i="6"/>
  <c r="J1421" i="6"/>
  <c r="J1420" i="6"/>
  <c r="J1419" i="6"/>
  <c r="J1418" i="6"/>
  <c r="J1417" i="6"/>
  <c r="J1416" i="6"/>
  <c r="J1415" i="6"/>
  <c r="J1414" i="6"/>
  <c r="J1413" i="6"/>
  <c r="J1412" i="6"/>
  <c r="J1411" i="6"/>
  <c r="J1410" i="6"/>
  <c r="J1409" i="6"/>
  <c r="J1408" i="6"/>
  <c r="J1407" i="6"/>
  <c r="J1406" i="6"/>
  <c r="J1405" i="6"/>
  <c r="J1404" i="6"/>
  <c r="J1403" i="6"/>
  <c r="J1402" i="6"/>
  <c r="J1401" i="6"/>
  <c r="J1400" i="6"/>
  <c r="J1399" i="6"/>
  <c r="J1398" i="6"/>
  <c r="J1397" i="6"/>
  <c r="J1396" i="6"/>
  <c r="J1395" i="6"/>
  <c r="J1394" i="6"/>
  <c r="J1393" i="6"/>
  <c r="J1392" i="6"/>
  <c r="J1391" i="6"/>
  <c r="J1390" i="6"/>
  <c r="J1389" i="6"/>
  <c r="J1388" i="6"/>
  <c r="J1387" i="6"/>
  <c r="J1386" i="6"/>
  <c r="J1385" i="6"/>
  <c r="J1384" i="6"/>
  <c r="J1383" i="6"/>
  <c r="J1382" i="6"/>
  <c r="J1381" i="6"/>
  <c r="J1380" i="6"/>
  <c r="J1379" i="6"/>
  <c r="J1378" i="6"/>
  <c r="J1377" i="6"/>
  <c r="J1376" i="6"/>
  <c r="J1375" i="6"/>
  <c r="J1374" i="6"/>
  <c r="J1373" i="6"/>
  <c r="J1372" i="6"/>
  <c r="J1371" i="6"/>
  <c r="J1370" i="6"/>
  <c r="J1369" i="6"/>
  <c r="J1368" i="6"/>
  <c r="J1367" i="6"/>
  <c r="J1366" i="6"/>
  <c r="J1365" i="6"/>
  <c r="J1364" i="6"/>
  <c r="J1363" i="6"/>
  <c r="J1362" i="6"/>
  <c r="J1361" i="6"/>
  <c r="J1360" i="6"/>
  <c r="J1359" i="6"/>
  <c r="J1358" i="6"/>
  <c r="J1357" i="6"/>
  <c r="J1356" i="6"/>
  <c r="J1355" i="6"/>
  <c r="J1354" i="6"/>
  <c r="J1353" i="6"/>
  <c r="J1352" i="6"/>
  <c r="J1351" i="6"/>
  <c r="J1350" i="6"/>
  <c r="J1349" i="6"/>
  <c r="J1348" i="6"/>
  <c r="J1347" i="6"/>
  <c r="J1346" i="6"/>
  <c r="J1345" i="6"/>
  <c r="J1344" i="6"/>
  <c r="J1343" i="6"/>
  <c r="J1342" i="6"/>
  <c r="J1341" i="6"/>
  <c r="J1340" i="6"/>
  <c r="J1339" i="6"/>
  <c r="J1338" i="6"/>
  <c r="J1337" i="6"/>
  <c r="J1336" i="6"/>
  <c r="J1335" i="6"/>
  <c r="J1334" i="6"/>
  <c r="J1333" i="6"/>
  <c r="J1332" i="6"/>
  <c r="J1331" i="6"/>
  <c r="J1330" i="6"/>
  <c r="J1329" i="6"/>
  <c r="J1328" i="6"/>
  <c r="J1327" i="6"/>
  <c r="J1326" i="6"/>
  <c r="J1325" i="6"/>
  <c r="J1324" i="6"/>
  <c r="J1323" i="6"/>
  <c r="J1322" i="6"/>
  <c r="J1321" i="6"/>
  <c r="J1320" i="6"/>
  <c r="J1319" i="6"/>
  <c r="J1318" i="6"/>
  <c r="J1317" i="6"/>
  <c r="J1316" i="6"/>
  <c r="J1315" i="6"/>
  <c r="J1314" i="6"/>
  <c r="J1313" i="6"/>
  <c r="J1312" i="6"/>
  <c r="J1311" i="6"/>
  <c r="J1310" i="6"/>
  <c r="J1309" i="6"/>
  <c r="J1308" i="6"/>
  <c r="J1307" i="6"/>
  <c r="J1306" i="6"/>
  <c r="J1305" i="6"/>
  <c r="J1304" i="6"/>
  <c r="J1303" i="6"/>
  <c r="J1302" i="6"/>
  <c r="J1301" i="6"/>
  <c r="J1300" i="6"/>
  <c r="J1299" i="6"/>
  <c r="J1298" i="6"/>
  <c r="J1297" i="6"/>
  <c r="J1296" i="6"/>
  <c r="J1295" i="6"/>
  <c r="J1294" i="6"/>
  <c r="J1293" i="6"/>
  <c r="J1292" i="6"/>
  <c r="J1291" i="6"/>
  <c r="J1290" i="6"/>
  <c r="J1289" i="6"/>
  <c r="J1288" i="6"/>
  <c r="J1287" i="6"/>
  <c r="J1286" i="6"/>
  <c r="J1285" i="6"/>
  <c r="J1284" i="6"/>
  <c r="J1283" i="6"/>
  <c r="J1282" i="6"/>
  <c r="J1281" i="6"/>
  <c r="J1280" i="6"/>
  <c r="J1279" i="6"/>
  <c r="J1278" i="6"/>
  <c r="J1277" i="6"/>
  <c r="J1276" i="6"/>
  <c r="J1275" i="6"/>
  <c r="J1274" i="6"/>
  <c r="J1273" i="6"/>
  <c r="J1272" i="6"/>
  <c r="J1271" i="6"/>
  <c r="J1270" i="6"/>
  <c r="J1269" i="6"/>
  <c r="J1268" i="6"/>
  <c r="J1267" i="6"/>
  <c r="J1266" i="6"/>
  <c r="J1265" i="6"/>
  <c r="J1264" i="6"/>
  <c r="J1263" i="6"/>
  <c r="J1262" i="6"/>
  <c r="J1261" i="6"/>
  <c r="J1260" i="6"/>
  <c r="J1259" i="6"/>
  <c r="J1258" i="6"/>
  <c r="J1257" i="6"/>
  <c r="J1256" i="6"/>
  <c r="J1255" i="6"/>
  <c r="J1254" i="6"/>
  <c r="J1253" i="6"/>
  <c r="J1252" i="6"/>
  <c r="J1251" i="6"/>
  <c r="J1250" i="6"/>
  <c r="J1249" i="6"/>
  <c r="J1248" i="6"/>
  <c r="J1247" i="6"/>
  <c r="J1246" i="6"/>
  <c r="J1245" i="6"/>
  <c r="J1244" i="6"/>
  <c r="J1243" i="6"/>
  <c r="J1242" i="6"/>
  <c r="J1241" i="6"/>
  <c r="J1240" i="6"/>
  <c r="J1239" i="6"/>
  <c r="J1238" i="6"/>
  <c r="J1237" i="6"/>
  <c r="J1236" i="6"/>
  <c r="J1235" i="6"/>
  <c r="J1234" i="6"/>
  <c r="J1233" i="6"/>
  <c r="J1232" i="6"/>
  <c r="J1231" i="6"/>
  <c r="J1230" i="6"/>
  <c r="J1229" i="6"/>
  <c r="J1228" i="6"/>
  <c r="J1227" i="6"/>
  <c r="J1226" i="6"/>
  <c r="J1225" i="6"/>
  <c r="J1224" i="6"/>
  <c r="J1223" i="6"/>
  <c r="J1222" i="6"/>
  <c r="J1221" i="6"/>
  <c r="J1220" i="6"/>
  <c r="J1219" i="6"/>
  <c r="J1218" i="6"/>
  <c r="J1217" i="6"/>
  <c r="J1216" i="6"/>
  <c r="J1215" i="6"/>
  <c r="J1214" i="6"/>
  <c r="J1213" i="6"/>
  <c r="J1212" i="6"/>
  <c r="J1211" i="6"/>
  <c r="J1210" i="6"/>
  <c r="J1209" i="6"/>
  <c r="J1208" i="6"/>
  <c r="J1207" i="6"/>
  <c r="J1206" i="6"/>
  <c r="J1205" i="6"/>
  <c r="J1204" i="6"/>
  <c r="J1203" i="6"/>
  <c r="J1202" i="6"/>
  <c r="J1201" i="6"/>
  <c r="J1200" i="6"/>
  <c r="J1199" i="6"/>
  <c r="J1198" i="6"/>
  <c r="J1197" i="6"/>
  <c r="J1196" i="6"/>
  <c r="J1195" i="6"/>
  <c r="J1194" i="6"/>
  <c r="J1193" i="6"/>
  <c r="J1192" i="6"/>
  <c r="J1191" i="6"/>
  <c r="J1190" i="6"/>
  <c r="J1189" i="6"/>
  <c r="J1188" i="6"/>
  <c r="J1187" i="6"/>
  <c r="J1186" i="6"/>
  <c r="J1185" i="6"/>
  <c r="J1184" i="6"/>
  <c r="J1183" i="6"/>
  <c r="J1182" i="6"/>
  <c r="J1181" i="6"/>
  <c r="J1180" i="6"/>
  <c r="J1179" i="6"/>
  <c r="J1178" i="6"/>
  <c r="J1177" i="6"/>
  <c r="J1176" i="6"/>
  <c r="J1175" i="6"/>
  <c r="J1174" i="6"/>
  <c r="J1173" i="6"/>
  <c r="J1172" i="6"/>
  <c r="J1171" i="6"/>
  <c r="J1170" i="6"/>
  <c r="J1169" i="6"/>
  <c r="J1168" i="6"/>
  <c r="J1167" i="6"/>
  <c r="J1166" i="6"/>
  <c r="J1165" i="6"/>
  <c r="J1164" i="6"/>
  <c r="J1163" i="6"/>
  <c r="J1162" i="6"/>
  <c r="J1161" i="6"/>
  <c r="J1160" i="6"/>
  <c r="J1159" i="6"/>
  <c r="J1158" i="6"/>
  <c r="J1157" i="6"/>
  <c r="J1156" i="6"/>
  <c r="J1155" i="6"/>
  <c r="J1154" i="6"/>
  <c r="J1153" i="6"/>
  <c r="J1152" i="6"/>
  <c r="J1151" i="6"/>
  <c r="J1150" i="6"/>
  <c r="J1149" i="6"/>
  <c r="J1148" i="6"/>
  <c r="J1147" i="6"/>
  <c r="J1146" i="6"/>
  <c r="J1145" i="6"/>
  <c r="J1144" i="6"/>
  <c r="J1143" i="6"/>
  <c r="J1142" i="6"/>
  <c r="J1141" i="6"/>
  <c r="J1140" i="6"/>
  <c r="J1139" i="6"/>
  <c r="J1138" i="6"/>
  <c r="J1137" i="6"/>
  <c r="J1136" i="6"/>
  <c r="J1135" i="6"/>
  <c r="J1134" i="6"/>
  <c r="J1133" i="6"/>
  <c r="J1132" i="6"/>
  <c r="J1131" i="6"/>
  <c r="J1130" i="6"/>
  <c r="J1129" i="6"/>
  <c r="J1128" i="6"/>
  <c r="J1127" i="6"/>
  <c r="J1126" i="6"/>
  <c r="J1125" i="6"/>
  <c r="J1124" i="6"/>
  <c r="J1123" i="6"/>
  <c r="J1122" i="6"/>
  <c r="J1121" i="6"/>
  <c r="J1120" i="6"/>
  <c r="J1119" i="6"/>
  <c r="J1118" i="6"/>
  <c r="J1117" i="6"/>
  <c r="J1116" i="6"/>
  <c r="J1115" i="6"/>
  <c r="J1114" i="6"/>
  <c r="J1113" i="6"/>
  <c r="J1112" i="6"/>
  <c r="J1111" i="6"/>
  <c r="J1110" i="6"/>
  <c r="J1109" i="6"/>
  <c r="J1108" i="6"/>
  <c r="J1107" i="6"/>
  <c r="J1106" i="6"/>
  <c r="J1105" i="6"/>
  <c r="J1104" i="6"/>
  <c r="J1103" i="6"/>
  <c r="J1102" i="6"/>
  <c r="J1101" i="6"/>
  <c r="J1100" i="6"/>
  <c r="J1099" i="6"/>
  <c r="J1098" i="6"/>
  <c r="J1097" i="6"/>
  <c r="J1096" i="6"/>
  <c r="J1095" i="6"/>
  <c r="J1094" i="6"/>
  <c r="J1093" i="6"/>
  <c r="J1092" i="6"/>
  <c r="J1091" i="6"/>
  <c r="J1090" i="6"/>
  <c r="J1089" i="6"/>
  <c r="J1088" i="6"/>
  <c r="J1087" i="6"/>
  <c r="J1086" i="6"/>
  <c r="J1085" i="6"/>
  <c r="J1084" i="6"/>
  <c r="J1083" i="6"/>
  <c r="J1082" i="6"/>
  <c r="J1081" i="6"/>
  <c r="J1080" i="6"/>
  <c r="J1079" i="6"/>
  <c r="J1078" i="6"/>
  <c r="J1077" i="6"/>
  <c r="J1076" i="6"/>
  <c r="J1075" i="6"/>
  <c r="J1074" i="6"/>
  <c r="J1073" i="6"/>
  <c r="J1072" i="6"/>
  <c r="J1071" i="6"/>
  <c r="J1070" i="6"/>
  <c r="J1069" i="6"/>
  <c r="J1068" i="6"/>
  <c r="J1067" i="6"/>
  <c r="J1066" i="6"/>
  <c r="J1065" i="6"/>
  <c r="J1064" i="6"/>
  <c r="J1063" i="6"/>
  <c r="J1062" i="6"/>
  <c r="J1061" i="6"/>
  <c r="J1060" i="6"/>
  <c r="J1059" i="6"/>
  <c r="J1058" i="6"/>
  <c r="J1057" i="6"/>
  <c r="J1056" i="6"/>
  <c r="J1055" i="6"/>
  <c r="J1054" i="6"/>
  <c r="J1053" i="6"/>
  <c r="J1052" i="6"/>
  <c r="J1051" i="6"/>
  <c r="J1050" i="6"/>
  <c r="J1049" i="6"/>
  <c r="J1048" i="6"/>
  <c r="J1047" i="6"/>
  <c r="J1046" i="6"/>
  <c r="J1045" i="6"/>
  <c r="J1044" i="6"/>
  <c r="J1043" i="6"/>
  <c r="J1042" i="6"/>
  <c r="J1041" i="6"/>
  <c r="J1040" i="6"/>
  <c r="J1039" i="6"/>
  <c r="J1038" i="6"/>
  <c r="J1037" i="6"/>
  <c r="J1036" i="6"/>
  <c r="J1035" i="6"/>
  <c r="J1034" i="6"/>
  <c r="J1033" i="6"/>
  <c r="J1032" i="6"/>
  <c r="J1031" i="6"/>
  <c r="J1030" i="6"/>
  <c r="J1029" i="6"/>
  <c r="J1028" i="6"/>
  <c r="J1027" i="6"/>
  <c r="J1026" i="6"/>
  <c r="J1025" i="6"/>
  <c r="J1024" i="6"/>
  <c r="J1023" i="6"/>
  <c r="J1022" i="6"/>
  <c r="J1021" i="6"/>
  <c r="J1020" i="6"/>
  <c r="J1019" i="6"/>
  <c r="J1018" i="6"/>
  <c r="J1017" i="6"/>
  <c r="J1016" i="6"/>
  <c r="J1015" i="6"/>
  <c r="J1014" i="6"/>
  <c r="J1013" i="6"/>
  <c r="J1012" i="6"/>
  <c r="J1011" i="6"/>
  <c r="J1010" i="6"/>
  <c r="J1009" i="6"/>
  <c r="J1008" i="6"/>
  <c r="J1007" i="6"/>
  <c r="J1006" i="6"/>
  <c r="J1005" i="6"/>
  <c r="J1004" i="6"/>
  <c r="J1003" i="6"/>
  <c r="J1002" i="6"/>
  <c r="J1001" i="6"/>
  <c r="J1000" i="6"/>
  <c r="J999" i="6"/>
  <c r="J998" i="6"/>
  <c r="J997" i="6"/>
  <c r="J996" i="6"/>
  <c r="J995" i="6"/>
  <c r="J994" i="6"/>
  <c r="J993" i="6"/>
  <c r="J992" i="6"/>
  <c r="J991" i="6"/>
  <c r="J990" i="6"/>
  <c r="J989" i="6"/>
  <c r="J988" i="6"/>
  <c r="J987" i="6"/>
  <c r="J986" i="6"/>
  <c r="J985" i="6"/>
  <c r="J984" i="6"/>
  <c r="J983" i="6"/>
  <c r="J982" i="6"/>
  <c r="J981" i="6"/>
  <c r="J980" i="6"/>
  <c r="J979" i="6"/>
  <c r="J978" i="6"/>
  <c r="J977" i="6"/>
  <c r="J976" i="6"/>
  <c r="J975" i="6"/>
  <c r="J974" i="6"/>
  <c r="J973" i="6"/>
  <c r="J972" i="6"/>
  <c r="J971" i="6"/>
  <c r="J970" i="6"/>
  <c r="J969" i="6"/>
  <c r="J968" i="6"/>
  <c r="J967" i="6"/>
  <c r="J966" i="6"/>
  <c r="J965" i="6"/>
  <c r="J964" i="6"/>
  <c r="J963" i="6"/>
  <c r="J962" i="6"/>
  <c r="J961" i="6"/>
  <c r="J960" i="6"/>
  <c r="J959" i="6"/>
  <c r="J958" i="6"/>
  <c r="J957" i="6"/>
  <c r="J956" i="6"/>
  <c r="J955" i="6"/>
  <c r="J954" i="6"/>
  <c r="J953" i="6"/>
  <c r="J952" i="6"/>
  <c r="J951" i="6"/>
  <c r="J950" i="6"/>
  <c r="J949" i="6"/>
  <c r="J948" i="6"/>
  <c r="J947" i="6"/>
  <c r="J946" i="6"/>
  <c r="J945" i="6"/>
  <c r="J944" i="6"/>
  <c r="J943" i="6"/>
  <c r="J942" i="6"/>
  <c r="J941" i="6"/>
  <c r="J940" i="6"/>
  <c r="J939" i="6"/>
  <c r="J938" i="6"/>
  <c r="J937" i="6"/>
  <c r="J936" i="6"/>
  <c r="J935" i="6"/>
  <c r="J934" i="6"/>
  <c r="J933" i="6"/>
  <c r="J932" i="6"/>
  <c r="J931" i="6"/>
  <c r="J930" i="6"/>
  <c r="J929" i="6"/>
  <c r="J928" i="6"/>
  <c r="J927" i="6"/>
  <c r="J926" i="6"/>
  <c r="J925" i="6"/>
  <c r="J924" i="6"/>
  <c r="J923" i="6"/>
  <c r="J922" i="6"/>
  <c r="J921" i="6"/>
  <c r="J920" i="6"/>
  <c r="J919" i="6"/>
  <c r="J918" i="6"/>
  <c r="J917" i="6"/>
  <c r="J916" i="6"/>
  <c r="J915" i="6"/>
  <c r="J914" i="6"/>
  <c r="J913" i="6"/>
  <c r="J912" i="6"/>
  <c r="J911" i="6"/>
  <c r="J910" i="6"/>
  <c r="J909" i="6"/>
  <c r="J908" i="6"/>
  <c r="J907" i="6"/>
  <c r="J906" i="6"/>
  <c r="J905" i="6"/>
  <c r="J904" i="6"/>
  <c r="J903" i="6"/>
  <c r="J902" i="6"/>
  <c r="J901" i="6"/>
  <c r="J900" i="6"/>
  <c r="J899" i="6"/>
  <c r="J898" i="6"/>
  <c r="J897" i="6"/>
  <c r="J896" i="6"/>
  <c r="J895" i="6"/>
  <c r="J894" i="6"/>
  <c r="J893" i="6"/>
  <c r="J892" i="6"/>
  <c r="J891" i="6"/>
  <c r="J890" i="6"/>
  <c r="J889" i="6"/>
  <c r="J888" i="6"/>
  <c r="J887" i="6"/>
  <c r="J886" i="6"/>
  <c r="J885" i="6"/>
  <c r="J884" i="6"/>
  <c r="J883" i="6"/>
  <c r="J882" i="6"/>
  <c r="J881" i="6"/>
  <c r="J880" i="6"/>
  <c r="J879" i="6"/>
  <c r="J878" i="6"/>
  <c r="J877" i="6"/>
  <c r="J876" i="6"/>
  <c r="J875" i="6"/>
  <c r="J874" i="6"/>
  <c r="J873" i="6"/>
  <c r="J872" i="6"/>
  <c r="J871" i="6"/>
  <c r="J870" i="6"/>
  <c r="J869" i="6"/>
  <c r="J868" i="6"/>
  <c r="J867" i="6"/>
  <c r="J866" i="6"/>
  <c r="J865" i="6"/>
  <c r="J864" i="6"/>
  <c r="J863" i="6"/>
  <c r="J862" i="6"/>
  <c r="J861" i="6"/>
  <c r="J860" i="6"/>
  <c r="J859" i="6"/>
  <c r="J858" i="6"/>
  <c r="J857" i="6"/>
  <c r="J856" i="6"/>
  <c r="J855" i="6"/>
  <c r="J854" i="6"/>
  <c r="J853" i="6"/>
  <c r="J852" i="6"/>
  <c r="J851" i="6"/>
  <c r="J850" i="6"/>
  <c r="J849" i="6"/>
  <c r="J848" i="6"/>
  <c r="J847" i="6"/>
  <c r="J846" i="6"/>
  <c r="J845" i="6"/>
  <c r="J844" i="6"/>
  <c r="J843" i="6"/>
  <c r="J842" i="6"/>
  <c r="J841" i="6"/>
  <c r="J840" i="6"/>
  <c r="J839" i="6"/>
  <c r="J838" i="6"/>
  <c r="J837" i="6"/>
  <c r="J836" i="6"/>
  <c r="J835" i="6"/>
  <c r="J834" i="6"/>
  <c r="J833" i="6"/>
  <c r="J832" i="6"/>
  <c r="J831" i="6"/>
  <c r="J830" i="6"/>
  <c r="J829" i="6"/>
  <c r="J828" i="6"/>
  <c r="J827" i="6"/>
  <c r="J826" i="6"/>
  <c r="J825" i="6"/>
  <c r="J824" i="6"/>
  <c r="J823" i="6"/>
  <c r="J822" i="6"/>
  <c r="J821" i="6"/>
  <c r="J820" i="6"/>
  <c r="J819" i="6"/>
  <c r="J818" i="6"/>
  <c r="J817" i="6"/>
  <c r="J816" i="6"/>
  <c r="J815" i="6"/>
  <c r="J814" i="6"/>
  <c r="J813" i="6"/>
  <c r="J812" i="6"/>
  <c r="J811" i="6"/>
  <c r="J810" i="6"/>
  <c r="J809" i="6"/>
  <c r="J808" i="6"/>
  <c r="J807" i="6"/>
  <c r="J806" i="6"/>
  <c r="J805" i="6"/>
  <c r="J804" i="6"/>
  <c r="J803" i="6"/>
  <c r="J802" i="6"/>
  <c r="J801" i="6"/>
  <c r="J800" i="6"/>
  <c r="J799" i="6"/>
  <c r="J798" i="6"/>
  <c r="J797" i="6"/>
  <c r="J796" i="6"/>
  <c r="J795" i="6"/>
  <c r="J794" i="6"/>
  <c r="J793" i="6"/>
  <c r="J792" i="6"/>
  <c r="J791" i="6"/>
  <c r="J790" i="6"/>
  <c r="J789" i="6"/>
  <c r="J788" i="6"/>
  <c r="J787" i="6"/>
  <c r="J786" i="6"/>
  <c r="J785" i="6"/>
  <c r="J784" i="6"/>
  <c r="J783" i="6"/>
  <c r="J782" i="6"/>
  <c r="J781" i="6"/>
  <c r="J780" i="6"/>
  <c r="J779" i="6"/>
  <c r="J778" i="6"/>
  <c r="J777" i="6"/>
  <c r="J776" i="6"/>
  <c r="J775" i="6"/>
  <c r="J774" i="6"/>
  <c r="J773" i="6"/>
  <c r="J772" i="6"/>
  <c r="J771" i="6"/>
  <c r="J770" i="6"/>
  <c r="J769" i="6"/>
  <c r="J768" i="6"/>
  <c r="J767" i="6"/>
  <c r="J766" i="6"/>
  <c r="J765" i="6"/>
  <c r="J764" i="6"/>
  <c r="J763" i="6"/>
  <c r="J762" i="6"/>
  <c r="J761" i="6"/>
  <c r="J760" i="6"/>
  <c r="J759" i="6"/>
  <c r="J758" i="6"/>
  <c r="J757" i="6"/>
  <c r="J756" i="6"/>
  <c r="J755" i="6"/>
  <c r="J754" i="6"/>
  <c r="J753" i="6"/>
  <c r="J752" i="6"/>
  <c r="J751" i="6"/>
  <c r="J750" i="6"/>
  <c r="J749" i="6"/>
  <c r="J748" i="6"/>
  <c r="J747" i="6"/>
  <c r="J746" i="6"/>
  <c r="J745" i="6"/>
  <c r="J744" i="6"/>
  <c r="J743" i="6"/>
  <c r="J742" i="6"/>
  <c r="J741" i="6"/>
  <c r="J740" i="6"/>
  <c r="J739" i="6"/>
  <c r="J738" i="6"/>
  <c r="J737" i="6"/>
  <c r="J736" i="6"/>
  <c r="J735" i="6"/>
  <c r="J734" i="6"/>
  <c r="J733" i="6"/>
  <c r="J732" i="6"/>
  <c r="J731" i="6"/>
  <c r="J730" i="6"/>
  <c r="J729" i="6"/>
  <c r="J728" i="6"/>
  <c r="J727" i="6"/>
  <c r="J726" i="6"/>
  <c r="J725" i="6"/>
  <c r="J724" i="6"/>
  <c r="J723" i="6"/>
  <c r="J722" i="6"/>
  <c r="J721" i="6"/>
  <c r="J720" i="6"/>
  <c r="J719" i="6"/>
  <c r="J718" i="6"/>
  <c r="J717" i="6"/>
  <c r="J716" i="6"/>
  <c r="J715" i="6"/>
  <c r="J714" i="6"/>
  <c r="J713" i="6"/>
  <c r="J712" i="6"/>
  <c r="J711" i="6"/>
  <c r="J710" i="6"/>
  <c r="J709" i="6"/>
  <c r="J708" i="6"/>
  <c r="J707" i="6"/>
  <c r="J706" i="6"/>
  <c r="J705" i="6"/>
  <c r="J704" i="6"/>
  <c r="J703" i="6"/>
  <c r="J702" i="6"/>
  <c r="J701" i="6"/>
  <c r="J700" i="6"/>
  <c r="J699" i="6"/>
  <c r="J698" i="6"/>
  <c r="J697" i="6"/>
  <c r="J696" i="6"/>
  <c r="J695" i="6"/>
  <c r="J694" i="6"/>
  <c r="J693" i="6"/>
  <c r="J692" i="6"/>
  <c r="J691" i="6"/>
  <c r="J690" i="6"/>
  <c r="J689" i="6"/>
  <c r="J688" i="6"/>
  <c r="J687" i="6"/>
  <c r="J686" i="6"/>
  <c r="J685" i="6"/>
  <c r="J684" i="6"/>
  <c r="J683" i="6"/>
  <c r="J682" i="6"/>
  <c r="J681" i="6"/>
  <c r="J680" i="6"/>
  <c r="J679" i="6"/>
  <c r="J678" i="6"/>
  <c r="J677" i="6"/>
  <c r="J676" i="6"/>
  <c r="J675" i="6"/>
  <c r="J674" i="6"/>
  <c r="J673" i="6"/>
  <c r="J672" i="6"/>
  <c r="J671" i="6"/>
  <c r="J670" i="6"/>
  <c r="J669" i="6"/>
  <c r="J668" i="6"/>
  <c r="J667" i="6"/>
  <c r="J666" i="6"/>
  <c r="J665" i="6"/>
  <c r="J664" i="6"/>
  <c r="J663" i="6"/>
  <c r="J662" i="6"/>
  <c r="J661" i="6"/>
  <c r="J660" i="6"/>
  <c r="J659" i="6"/>
  <c r="J658" i="6"/>
  <c r="J657" i="6"/>
  <c r="J656" i="6"/>
  <c r="J655" i="6"/>
  <c r="J654" i="6"/>
  <c r="J653" i="6"/>
  <c r="J652" i="6"/>
  <c r="J651" i="6"/>
  <c r="J650" i="6"/>
  <c r="J649" i="6"/>
  <c r="J648" i="6"/>
  <c r="J647" i="6"/>
  <c r="J646" i="6"/>
  <c r="J645" i="6"/>
  <c r="J644" i="6"/>
  <c r="J643" i="6"/>
  <c r="J642" i="6"/>
  <c r="J641" i="6"/>
  <c r="J640" i="6"/>
  <c r="J639" i="6"/>
  <c r="J638" i="6"/>
  <c r="J637" i="6"/>
  <c r="J636" i="6"/>
  <c r="J635" i="6"/>
  <c r="J634" i="6"/>
  <c r="J633" i="6"/>
  <c r="J632" i="6"/>
  <c r="J631" i="6"/>
  <c r="J630" i="6"/>
  <c r="J629" i="6"/>
  <c r="J628" i="6"/>
  <c r="J627" i="6"/>
  <c r="J626" i="6"/>
  <c r="J625" i="6"/>
  <c r="J624" i="6"/>
  <c r="J623" i="6"/>
  <c r="J622" i="6"/>
  <c r="J621" i="6"/>
  <c r="J620" i="6"/>
  <c r="J619" i="6"/>
  <c r="J618" i="6"/>
  <c r="J617" i="6"/>
  <c r="J616" i="6"/>
  <c r="J615" i="6"/>
  <c r="J614" i="6"/>
  <c r="J613" i="6"/>
  <c r="J612" i="6"/>
  <c r="J611" i="6"/>
  <c r="J610" i="6"/>
  <c r="J609" i="6"/>
  <c r="J608" i="6"/>
  <c r="J607" i="6"/>
  <c r="J606" i="6"/>
  <c r="J605" i="6"/>
  <c r="J604" i="6"/>
  <c r="J603" i="6"/>
  <c r="J602" i="6"/>
  <c r="J601" i="6"/>
  <c r="J600" i="6"/>
  <c r="J599" i="6"/>
  <c r="J598" i="6"/>
  <c r="J597" i="6"/>
  <c r="J596" i="6"/>
  <c r="J595" i="6"/>
  <c r="J594" i="6"/>
  <c r="J593" i="6"/>
  <c r="J592" i="6"/>
  <c r="J591" i="6"/>
  <c r="J590" i="6"/>
  <c r="J589" i="6"/>
  <c r="J588" i="6"/>
  <c r="J587" i="6"/>
  <c r="J586" i="6"/>
  <c r="J585" i="6"/>
  <c r="J584" i="6"/>
  <c r="J583" i="6"/>
  <c r="J582" i="6"/>
  <c r="J581" i="6"/>
  <c r="J580" i="6"/>
  <c r="J579" i="6"/>
  <c r="J578" i="6"/>
  <c r="J577" i="6"/>
  <c r="J576" i="6"/>
  <c r="J575" i="6"/>
  <c r="J574" i="6"/>
  <c r="J573" i="6"/>
  <c r="J572" i="6"/>
  <c r="J571" i="6"/>
  <c r="J570" i="6"/>
  <c r="J569" i="6"/>
  <c r="J568" i="6"/>
  <c r="J567" i="6"/>
  <c r="J566" i="6"/>
  <c r="J565" i="6"/>
  <c r="J564" i="6"/>
  <c r="J563" i="6"/>
  <c r="J562" i="6"/>
  <c r="J561" i="6"/>
  <c r="J560" i="6"/>
  <c r="J559" i="6"/>
  <c r="J558" i="6"/>
  <c r="J557" i="6"/>
  <c r="J556" i="6"/>
  <c r="J555" i="6"/>
  <c r="J554" i="6"/>
  <c r="J553" i="6"/>
  <c r="J552" i="6"/>
  <c r="J551" i="6"/>
  <c r="J550" i="6"/>
  <c r="J549" i="6"/>
  <c r="J548" i="6"/>
  <c r="J547" i="6"/>
  <c r="J546" i="6"/>
  <c r="J545" i="6"/>
  <c r="J544" i="6"/>
  <c r="J543" i="6"/>
  <c r="J542" i="6"/>
  <c r="J541" i="6"/>
  <c r="J540" i="6"/>
  <c r="J539" i="6"/>
  <c r="J538" i="6"/>
  <c r="J537" i="6"/>
  <c r="J536" i="6"/>
  <c r="J535" i="6"/>
  <c r="J534" i="6"/>
  <c r="J533" i="6"/>
  <c r="J532" i="6"/>
  <c r="J531" i="6"/>
  <c r="J530" i="6"/>
  <c r="J529" i="6"/>
  <c r="J528" i="6"/>
  <c r="J527" i="6"/>
  <c r="J526" i="6"/>
  <c r="J525" i="6"/>
  <c r="J524" i="6"/>
  <c r="J523" i="6"/>
  <c r="J522" i="6"/>
  <c r="J521" i="6"/>
  <c r="J520" i="6"/>
  <c r="J519" i="6"/>
  <c r="J518" i="6"/>
  <c r="J517" i="6"/>
  <c r="J516" i="6"/>
  <c r="J515" i="6"/>
  <c r="J514" i="6"/>
  <c r="J513" i="6"/>
  <c r="J512" i="6"/>
  <c r="J511" i="6"/>
  <c r="J510" i="6"/>
  <c r="J509" i="6"/>
  <c r="J508" i="6"/>
  <c r="J507" i="6"/>
  <c r="J506" i="6"/>
  <c r="J505" i="6"/>
  <c r="J504" i="6"/>
  <c r="J503" i="6"/>
  <c r="J502" i="6"/>
  <c r="J501" i="6"/>
  <c r="J500" i="6"/>
  <c r="J499" i="6"/>
  <c r="J498" i="6"/>
  <c r="J497" i="6"/>
  <c r="J496" i="6"/>
  <c r="J495" i="6"/>
  <c r="J494" i="6"/>
  <c r="J493" i="6"/>
  <c r="J492" i="6"/>
  <c r="J491" i="6"/>
  <c r="J490" i="6"/>
  <c r="J489" i="6"/>
  <c r="J488" i="6"/>
  <c r="J487" i="6"/>
  <c r="J486" i="6"/>
  <c r="J485" i="6"/>
  <c r="J484" i="6"/>
  <c r="J483" i="6"/>
  <c r="J482" i="6"/>
  <c r="J481" i="6"/>
  <c r="J480" i="6"/>
  <c r="J479" i="6"/>
  <c r="J478" i="6"/>
  <c r="J477" i="6"/>
  <c r="J476" i="6"/>
  <c r="J475" i="6"/>
  <c r="J474" i="6"/>
  <c r="J473" i="6"/>
  <c r="J472" i="6"/>
  <c r="J471" i="6"/>
  <c r="J470" i="6"/>
  <c r="J469" i="6"/>
  <c r="J468" i="6"/>
  <c r="J467" i="6"/>
  <c r="J466" i="6"/>
  <c r="J465" i="6"/>
  <c r="J464" i="6"/>
  <c r="J463" i="6"/>
  <c r="J462" i="6"/>
  <c r="J461" i="6"/>
  <c r="J460" i="6"/>
  <c r="J459" i="6"/>
  <c r="J458" i="6"/>
  <c r="J457" i="6"/>
  <c r="J456" i="6"/>
  <c r="J455" i="6"/>
  <c r="J454" i="6"/>
  <c r="J453" i="6"/>
  <c r="J452" i="6"/>
  <c r="J451" i="6"/>
  <c r="J450" i="6"/>
  <c r="J449" i="6"/>
  <c r="J448" i="6"/>
  <c r="J447" i="6"/>
  <c r="J446" i="6"/>
  <c r="J445" i="6"/>
  <c r="J444" i="6"/>
  <c r="J443" i="6"/>
  <c r="J442" i="6"/>
  <c r="J441" i="6"/>
  <c r="J440" i="6"/>
  <c r="J439" i="6"/>
  <c r="J438" i="6"/>
  <c r="J437" i="6"/>
  <c r="J436" i="6"/>
  <c r="J435" i="6"/>
  <c r="J434" i="6"/>
  <c r="J433" i="6"/>
  <c r="J432" i="6"/>
  <c r="J431" i="6"/>
  <c r="J430" i="6"/>
  <c r="J429" i="6"/>
  <c r="J428" i="6"/>
  <c r="J427" i="6"/>
  <c r="J426" i="6"/>
  <c r="J425" i="6"/>
  <c r="J424" i="6"/>
  <c r="J423" i="6"/>
  <c r="J422" i="6"/>
  <c r="J421" i="6"/>
  <c r="J420" i="6"/>
  <c r="J419" i="6"/>
  <c r="J418" i="6"/>
  <c r="J417" i="6"/>
  <c r="J416" i="6"/>
  <c r="J415" i="6"/>
  <c r="J414" i="6"/>
  <c r="J413" i="6"/>
  <c r="J412" i="6"/>
  <c r="J411" i="6"/>
  <c r="J410" i="6"/>
  <c r="J409" i="6"/>
  <c r="J408" i="6"/>
  <c r="J407" i="6"/>
  <c r="J406" i="6"/>
  <c r="J405" i="6"/>
  <c r="J404" i="6"/>
  <c r="J403" i="6"/>
  <c r="J402" i="6"/>
  <c r="J401" i="6"/>
  <c r="J400" i="6"/>
  <c r="J399" i="6"/>
  <c r="J398" i="6"/>
  <c r="J397" i="6"/>
  <c r="J396" i="6"/>
  <c r="J395" i="6"/>
  <c r="J394" i="6"/>
  <c r="J393" i="6"/>
  <c r="J392" i="6"/>
  <c r="J391" i="6"/>
  <c r="J390" i="6"/>
  <c r="J389" i="6"/>
  <c r="J388" i="6"/>
  <c r="J387" i="6"/>
  <c r="J386" i="6"/>
  <c r="J385" i="6"/>
  <c r="J384" i="6"/>
  <c r="J383" i="6"/>
  <c r="J382" i="6"/>
  <c r="J381" i="6"/>
  <c r="J380" i="6"/>
  <c r="J379" i="6"/>
  <c r="J378" i="6"/>
  <c r="J377" i="6"/>
  <c r="J376" i="6"/>
  <c r="J375" i="6"/>
  <c r="J374" i="6"/>
  <c r="J373" i="6"/>
  <c r="J372" i="6"/>
  <c r="J371" i="6"/>
  <c r="J370" i="6"/>
  <c r="J369" i="6"/>
  <c r="J368" i="6"/>
  <c r="J367" i="6"/>
  <c r="J366" i="6"/>
  <c r="J365" i="6"/>
  <c r="J364" i="6"/>
  <c r="J363" i="6"/>
  <c r="J362" i="6"/>
  <c r="J361" i="6"/>
  <c r="J360" i="6"/>
  <c r="J359" i="6"/>
  <c r="J358" i="6"/>
  <c r="J357" i="6"/>
  <c r="J356" i="6"/>
  <c r="J355" i="6"/>
  <c r="J354" i="6"/>
  <c r="J353" i="6"/>
  <c r="J352" i="6"/>
  <c r="J351" i="6"/>
  <c r="J350" i="6"/>
  <c r="J349" i="6"/>
  <c r="J348" i="6"/>
  <c r="J347" i="6"/>
  <c r="J346" i="6"/>
  <c r="J345" i="6"/>
  <c r="J344" i="6"/>
  <c r="J343" i="6"/>
  <c r="J342" i="6"/>
  <c r="J341" i="6"/>
  <c r="J340" i="6"/>
  <c r="J339" i="6"/>
  <c r="J338" i="6"/>
  <c r="J337" i="6"/>
  <c r="J336" i="6"/>
  <c r="J335" i="6"/>
  <c r="J334" i="6"/>
  <c r="J333" i="6"/>
  <c r="J332" i="6"/>
  <c r="J331" i="6"/>
  <c r="J330" i="6"/>
  <c r="J329" i="6"/>
  <c r="J328" i="6"/>
  <c r="J327" i="6"/>
  <c r="J326" i="6"/>
  <c r="J325" i="6"/>
  <c r="J324" i="6"/>
  <c r="J323" i="6"/>
  <c r="J322" i="6"/>
  <c r="J321" i="6"/>
  <c r="J320" i="6"/>
  <c r="J319" i="6"/>
  <c r="J318" i="6"/>
  <c r="J317" i="6"/>
  <c r="J316" i="6"/>
  <c r="J315" i="6"/>
  <c r="J314" i="6"/>
  <c r="J313" i="6"/>
  <c r="J312" i="6"/>
  <c r="J311" i="6"/>
  <c r="J310" i="6"/>
  <c r="J309" i="6"/>
  <c r="J308" i="6"/>
  <c r="J307" i="6"/>
  <c r="J306" i="6"/>
  <c r="J305" i="6"/>
  <c r="J304" i="6"/>
  <c r="J303" i="6"/>
  <c r="J302" i="6"/>
  <c r="J301" i="6"/>
  <c r="J300" i="6"/>
  <c r="J299" i="6"/>
  <c r="J298" i="6"/>
  <c r="J297" i="6"/>
  <c r="J296" i="6"/>
  <c r="J295" i="6"/>
  <c r="J294" i="6"/>
  <c r="J293" i="6"/>
  <c r="J292" i="6"/>
  <c r="J291" i="6"/>
  <c r="J290" i="6"/>
  <c r="J289" i="6"/>
  <c r="J288" i="6"/>
  <c r="J287" i="6"/>
  <c r="J286" i="6"/>
  <c r="J285" i="6"/>
  <c r="J284" i="6"/>
  <c r="J283" i="6"/>
  <c r="J282" i="6"/>
  <c r="J281" i="6"/>
  <c r="J280" i="6"/>
  <c r="J279" i="6"/>
  <c r="J278" i="6"/>
  <c r="J277" i="6"/>
  <c r="J276" i="6"/>
  <c r="J275" i="6"/>
  <c r="J274" i="6"/>
  <c r="J273" i="6"/>
  <c r="J272" i="6"/>
  <c r="J271" i="6"/>
  <c r="J270" i="6"/>
  <c r="J269" i="6"/>
  <c r="J268" i="6"/>
  <c r="J267" i="6"/>
  <c r="J266" i="6"/>
  <c r="J265" i="6"/>
  <c r="J264" i="6"/>
  <c r="J263" i="6"/>
  <c r="J262" i="6"/>
  <c r="J261" i="6"/>
  <c r="J260" i="6"/>
  <c r="J259" i="6"/>
  <c r="J258" i="6"/>
  <c r="J257" i="6"/>
  <c r="J256" i="6"/>
  <c r="J255" i="6"/>
  <c r="J254" i="6"/>
  <c r="J253" i="6"/>
  <c r="J252" i="6"/>
  <c r="J251" i="6"/>
  <c r="J250" i="6"/>
  <c r="J249" i="6"/>
  <c r="J248" i="6"/>
  <c r="J247" i="6"/>
  <c r="J246" i="6"/>
  <c r="J245" i="6"/>
  <c r="J244" i="6"/>
  <c r="J243" i="6"/>
  <c r="J242" i="6"/>
  <c r="J241" i="6"/>
  <c r="J240" i="6"/>
  <c r="J239" i="6"/>
  <c r="J238" i="6"/>
  <c r="J237" i="6"/>
  <c r="J236" i="6"/>
  <c r="J235" i="6"/>
  <c r="J234" i="6"/>
  <c r="J233" i="6"/>
  <c r="J232" i="6"/>
  <c r="J231" i="6"/>
  <c r="J230" i="6"/>
  <c r="J229" i="6"/>
  <c r="J228" i="6"/>
  <c r="J227" i="6"/>
  <c r="J226" i="6"/>
  <c r="J225" i="6"/>
  <c r="J224" i="6"/>
  <c r="J223" i="6"/>
  <c r="J222" i="6"/>
  <c r="J221" i="6"/>
  <c r="J220" i="6"/>
  <c r="J219" i="6"/>
  <c r="J218" i="6"/>
  <c r="J217" i="6"/>
  <c r="J216" i="6"/>
  <c r="J215" i="6"/>
  <c r="J214" i="6"/>
  <c r="J213" i="6"/>
  <c r="J212" i="6"/>
  <c r="J211" i="6"/>
  <c r="J210" i="6"/>
  <c r="J209" i="6"/>
  <c r="J208" i="6"/>
  <c r="J207" i="6"/>
  <c r="J206" i="6"/>
  <c r="J205" i="6"/>
  <c r="J204" i="6"/>
  <c r="J203" i="6"/>
  <c r="J202" i="6"/>
  <c r="J201" i="6"/>
  <c r="J200" i="6"/>
  <c r="J199" i="6"/>
  <c r="J198" i="6"/>
  <c r="J197" i="6"/>
  <c r="J196" i="6"/>
  <c r="J195" i="6"/>
  <c r="J194" i="6"/>
  <c r="J193" i="6"/>
  <c r="J192" i="6"/>
  <c r="J191" i="6"/>
  <c r="J190" i="6"/>
  <c r="J189" i="6"/>
  <c r="J188" i="6"/>
  <c r="J187" i="6"/>
  <c r="J186" i="6"/>
  <c r="J185" i="6"/>
  <c r="J184" i="6"/>
  <c r="J183" i="6"/>
  <c r="J182" i="6"/>
  <c r="J181" i="6"/>
  <c r="J180" i="6"/>
  <c r="J179" i="6"/>
  <c r="J178" i="6"/>
  <c r="J177" i="6"/>
  <c r="J176" i="6"/>
  <c r="J175"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J93" i="6"/>
  <c r="J92" i="6"/>
  <c r="J91" i="6"/>
  <c r="J90" i="6"/>
  <c r="J89" i="6"/>
  <c r="J88" i="6"/>
  <c r="J87" i="6"/>
  <c r="J86" i="6"/>
  <c r="J85" i="6"/>
  <c r="J84" i="6"/>
  <c r="J83" i="6"/>
  <c r="J82" i="6"/>
  <c r="J81" i="6"/>
  <c r="J80" i="6"/>
  <c r="J79" i="6"/>
  <c r="J78" i="6"/>
  <c r="J77" i="6"/>
  <c r="J76" i="6"/>
  <c r="J75" i="6"/>
  <c r="J74" i="6"/>
  <c r="J73" i="6"/>
  <c r="J72" i="6"/>
  <c r="J71" i="6"/>
  <c r="J70" i="6"/>
  <c r="J69" i="6"/>
  <c r="J68" i="6"/>
  <c r="J67" i="6"/>
  <c r="J66" i="6"/>
  <c r="J65"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32" i="6"/>
  <c r="J31" i="6"/>
  <c r="J30" i="6"/>
  <c r="J29" i="6"/>
  <c r="J28" i="6"/>
  <c r="J27" i="6"/>
  <c r="J26" i="6"/>
  <c r="J25" i="6"/>
  <c r="J24" i="6"/>
  <c r="J23" i="6"/>
  <c r="J22" i="6"/>
  <c r="J21" i="6"/>
  <c r="J20" i="6"/>
  <c r="J19" i="6"/>
  <c r="J18" i="6"/>
  <c r="J17" i="6"/>
  <c r="J16" i="6"/>
  <c r="J15" i="6"/>
  <c r="J14" i="6"/>
  <c r="J13" i="6"/>
  <c r="J12" i="6"/>
  <c r="J11" i="6"/>
  <c r="J10" i="6"/>
  <c r="J9" i="6"/>
  <c r="J8" i="6"/>
  <c r="J7" i="6"/>
  <c r="J6" i="6"/>
  <c r="J5" i="6"/>
  <c r="J4" i="6"/>
  <c r="J3" i="6"/>
  <c r="J2" i="6"/>
  <c r="I2077" i="6"/>
  <c r="I2076" i="6"/>
  <c r="I2075" i="6"/>
  <c r="I2074" i="6"/>
  <c r="I2073" i="6"/>
  <c r="I2072" i="6"/>
  <c r="I2071" i="6"/>
  <c r="I2070" i="6"/>
  <c r="I2069" i="6"/>
  <c r="I2068" i="6"/>
  <c r="I2067" i="6"/>
  <c r="I2066" i="6"/>
  <c r="I2065" i="6"/>
  <c r="I2064" i="6"/>
  <c r="I2063" i="6"/>
  <c r="I2062" i="6"/>
  <c r="I2061" i="6"/>
  <c r="I2060" i="6"/>
  <c r="I2059" i="6"/>
  <c r="I2058" i="6"/>
  <c r="I2057" i="6"/>
  <c r="I2056" i="6"/>
  <c r="I2055" i="6"/>
  <c r="I2054" i="6"/>
  <c r="I2053" i="6"/>
  <c r="I2052" i="6"/>
  <c r="I2051" i="6"/>
  <c r="I2050" i="6"/>
  <c r="I2049" i="6"/>
  <c r="I2048" i="6"/>
  <c r="I2047" i="6"/>
  <c r="I2046" i="6"/>
  <c r="I2045" i="6"/>
  <c r="I2044" i="6"/>
  <c r="I2043" i="6"/>
  <c r="I2042" i="6"/>
  <c r="I2041" i="6"/>
  <c r="I2040" i="6"/>
  <c r="I2039" i="6"/>
  <c r="I2038" i="6"/>
  <c r="I2037" i="6"/>
  <c r="I2036" i="6"/>
  <c r="I2035" i="6"/>
  <c r="I2034" i="6"/>
  <c r="I2033" i="6"/>
  <c r="I2032" i="6"/>
  <c r="I2031" i="6"/>
  <c r="I2030" i="6"/>
  <c r="I2029" i="6"/>
  <c r="I2028" i="6"/>
  <c r="I2027" i="6"/>
  <c r="I2026" i="6"/>
  <c r="I2025" i="6"/>
  <c r="I2024" i="6"/>
  <c r="I2023" i="6"/>
  <c r="I2022" i="6"/>
  <c r="I2021" i="6"/>
  <c r="I2020" i="6"/>
  <c r="I2019" i="6"/>
  <c r="I2018" i="6"/>
  <c r="I2017" i="6"/>
  <c r="I2016" i="6"/>
  <c r="I2015" i="6"/>
  <c r="I2014" i="6"/>
  <c r="I2013" i="6"/>
  <c r="I2012" i="6"/>
  <c r="I2011" i="6"/>
  <c r="I2010" i="6"/>
  <c r="I2009" i="6"/>
  <c r="I2008" i="6"/>
  <c r="I2007" i="6"/>
  <c r="I2006" i="6"/>
  <c r="I2005" i="6"/>
  <c r="I2004" i="6"/>
  <c r="I2003" i="6"/>
  <c r="I2002" i="6"/>
  <c r="I2001" i="6"/>
  <c r="I2000" i="6"/>
  <c r="I1999" i="6"/>
  <c r="I1998" i="6"/>
  <c r="I1997" i="6"/>
  <c r="I1996" i="6"/>
  <c r="I1995" i="6"/>
  <c r="I1994" i="6"/>
  <c r="I1993" i="6"/>
  <c r="I1992" i="6"/>
  <c r="I1991" i="6"/>
  <c r="I1990" i="6"/>
  <c r="I1989" i="6"/>
  <c r="I1988" i="6"/>
  <c r="I1987" i="6"/>
  <c r="I1986" i="6"/>
  <c r="I1985" i="6"/>
  <c r="I1984" i="6"/>
  <c r="I1983" i="6"/>
  <c r="I1982" i="6"/>
  <c r="I1981" i="6"/>
  <c r="I1980" i="6"/>
  <c r="I1979" i="6"/>
  <c r="I1978" i="6"/>
  <c r="I1977" i="6"/>
  <c r="I1976" i="6"/>
  <c r="I1975" i="6"/>
  <c r="I1974" i="6"/>
  <c r="I1973" i="6"/>
  <c r="I1972" i="6"/>
  <c r="I1971" i="6"/>
  <c r="I1970" i="6"/>
  <c r="I1969" i="6"/>
  <c r="I1968" i="6"/>
  <c r="I1967" i="6"/>
  <c r="I1966" i="6"/>
  <c r="I1965" i="6"/>
  <c r="I1964" i="6"/>
  <c r="I1963" i="6"/>
  <c r="I1962" i="6"/>
  <c r="I1961" i="6"/>
  <c r="I1960" i="6"/>
  <c r="I1959" i="6"/>
  <c r="I1958" i="6"/>
  <c r="I1957" i="6"/>
  <c r="I1956" i="6"/>
  <c r="I1955" i="6"/>
  <c r="I1954" i="6"/>
  <c r="I1953" i="6"/>
  <c r="I1952" i="6"/>
  <c r="I1951" i="6"/>
  <c r="I1950" i="6"/>
  <c r="I1949" i="6"/>
  <c r="I1948" i="6"/>
  <c r="I1947" i="6"/>
  <c r="I1946" i="6"/>
  <c r="I1945" i="6"/>
  <c r="I1944" i="6"/>
  <c r="I1943" i="6"/>
  <c r="I1942" i="6"/>
  <c r="I1941" i="6"/>
  <c r="I1940" i="6"/>
  <c r="I1939" i="6"/>
  <c r="I1938" i="6"/>
  <c r="I1937" i="6"/>
  <c r="I1936" i="6"/>
  <c r="I1935" i="6"/>
  <c r="I1934" i="6"/>
  <c r="I1933" i="6"/>
  <c r="I1932" i="6"/>
  <c r="I1931" i="6"/>
  <c r="I1930" i="6"/>
  <c r="I1929" i="6"/>
  <c r="I1928" i="6"/>
  <c r="I1927" i="6"/>
  <c r="I1926" i="6"/>
  <c r="I1925" i="6"/>
  <c r="I1924" i="6"/>
  <c r="I1923" i="6"/>
  <c r="I1922" i="6"/>
  <c r="I1921" i="6"/>
  <c r="I1920" i="6"/>
  <c r="I1919" i="6"/>
  <c r="I1918" i="6"/>
  <c r="I1917" i="6"/>
  <c r="I1916" i="6"/>
  <c r="I1915" i="6"/>
  <c r="I1914" i="6"/>
  <c r="I1913" i="6"/>
  <c r="I1912" i="6"/>
  <c r="I1911" i="6"/>
  <c r="I1910" i="6"/>
  <c r="I1909" i="6"/>
  <c r="I1908" i="6"/>
  <c r="I1907" i="6"/>
  <c r="I1906" i="6"/>
  <c r="I1905" i="6"/>
  <c r="I1904" i="6"/>
  <c r="I1903" i="6"/>
  <c r="I1902" i="6"/>
  <c r="I1901" i="6"/>
  <c r="I1900" i="6"/>
  <c r="I1899" i="6"/>
  <c r="I1898" i="6"/>
  <c r="I1897" i="6"/>
  <c r="I1896" i="6"/>
  <c r="I1895" i="6"/>
  <c r="I1894" i="6"/>
  <c r="I1893" i="6"/>
  <c r="I1892" i="6"/>
  <c r="I1891" i="6"/>
  <c r="I1890" i="6"/>
  <c r="I1889" i="6"/>
  <c r="I1888" i="6"/>
  <c r="I1887" i="6"/>
  <c r="I1886" i="6"/>
  <c r="I1885" i="6"/>
  <c r="I1884" i="6"/>
  <c r="I1883" i="6"/>
  <c r="I1882" i="6"/>
  <c r="I1881" i="6"/>
  <c r="I1880" i="6"/>
  <c r="I1879" i="6"/>
  <c r="I1878" i="6"/>
  <c r="I1877" i="6"/>
  <c r="I1876" i="6"/>
  <c r="I1875" i="6"/>
  <c r="I1874" i="6"/>
  <c r="I1873" i="6"/>
  <c r="I1872" i="6"/>
  <c r="I1871" i="6"/>
  <c r="I1870" i="6"/>
  <c r="I1869" i="6"/>
  <c r="I1868" i="6"/>
  <c r="I1867" i="6"/>
  <c r="I1866" i="6"/>
  <c r="I1865" i="6"/>
  <c r="I1864" i="6"/>
  <c r="I1863" i="6"/>
  <c r="I1862" i="6"/>
  <c r="I1861" i="6"/>
  <c r="I1860" i="6"/>
  <c r="I1859" i="6"/>
  <c r="I1858" i="6"/>
  <c r="I1857" i="6"/>
  <c r="I1856" i="6"/>
  <c r="I1855" i="6"/>
  <c r="I1854" i="6"/>
  <c r="I1853" i="6"/>
  <c r="I1852" i="6"/>
  <c r="I1851" i="6"/>
  <c r="I1850" i="6"/>
  <c r="I1849" i="6"/>
  <c r="I1848" i="6"/>
  <c r="I1847" i="6"/>
  <c r="I1846" i="6"/>
  <c r="I1845" i="6"/>
  <c r="I1844" i="6"/>
  <c r="I1843" i="6"/>
  <c r="I1842" i="6"/>
  <c r="I1841" i="6"/>
  <c r="I1840" i="6"/>
  <c r="I1839" i="6"/>
  <c r="I1838" i="6"/>
  <c r="I1837" i="6"/>
  <c r="I1836" i="6"/>
  <c r="I1835" i="6"/>
  <c r="I1834" i="6"/>
  <c r="I1833" i="6"/>
  <c r="I1832" i="6"/>
  <c r="I1831" i="6"/>
  <c r="I1830" i="6"/>
  <c r="I1829" i="6"/>
  <c r="I1828" i="6"/>
  <c r="I1827" i="6"/>
  <c r="I1826" i="6"/>
  <c r="I1825" i="6"/>
  <c r="I1824" i="6"/>
  <c r="I1823" i="6"/>
  <c r="I1822" i="6"/>
  <c r="I1821" i="6"/>
  <c r="I1820" i="6"/>
  <c r="I1819" i="6"/>
  <c r="I1818" i="6"/>
  <c r="I1817" i="6"/>
  <c r="I1816" i="6"/>
  <c r="I1815" i="6"/>
  <c r="I1814" i="6"/>
  <c r="I1813" i="6"/>
  <c r="I1812" i="6"/>
  <c r="I1811" i="6"/>
  <c r="I1810" i="6"/>
  <c r="I1809" i="6"/>
  <c r="I1808" i="6"/>
  <c r="I1807" i="6"/>
  <c r="I1806" i="6"/>
  <c r="I1805" i="6"/>
  <c r="I1804" i="6"/>
  <c r="I1803" i="6"/>
  <c r="I1802" i="6"/>
  <c r="I1801" i="6"/>
  <c r="I1800" i="6"/>
  <c r="I1799" i="6"/>
  <c r="I1798" i="6"/>
  <c r="I1797" i="6"/>
  <c r="I1796" i="6"/>
  <c r="I1795" i="6"/>
  <c r="I1794" i="6"/>
  <c r="I1793" i="6"/>
  <c r="I1792" i="6"/>
  <c r="I1791" i="6"/>
  <c r="I1790" i="6"/>
  <c r="I1789" i="6"/>
  <c r="I1788" i="6"/>
  <c r="I1787" i="6"/>
  <c r="I1786" i="6"/>
  <c r="I1785" i="6"/>
  <c r="I1784" i="6"/>
  <c r="I1783" i="6"/>
  <c r="I1782" i="6"/>
  <c r="I1781" i="6"/>
  <c r="I1780" i="6"/>
  <c r="I1779" i="6"/>
  <c r="I1778" i="6"/>
  <c r="I1777" i="6"/>
  <c r="I1776" i="6"/>
  <c r="I1775" i="6"/>
  <c r="I1774" i="6"/>
  <c r="I1773" i="6"/>
  <c r="I1772" i="6"/>
  <c r="I1771" i="6"/>
  <c r="I1770" i="6"/>
  <c r="I1769" i="6"/>
  <c r="I1768" i="6"/>
  <c r="I1767" i="6"/>
  <c r="I1766" i="6"/>
  <c r="I1765" i="6"/>
  <c r="I1764" i="6"/>
  <c r="I1763" i="6"/>
  <c r="I1762" i="6"/>
  <c r="I1761" i="6"/>
  <c r="I1760" i="6"/>
  <c r="I1759" i="6"/>
  <c r="I1758" i="6"/>
  <c r="I1757" i="6"/>
  <c r="I1756" i="6"/>
  <c r="I1755" i="6"/>
  <c r="I1754" i="6"/>
  <c r="I1753" i="6"/>
  <c r="I1752" i="6"/>
  <c r="I1751" i="6"/>
  <c r="I1750" i="6"/>
  <c r="I1749" i="6"/>
  <c r="I1748" i="6"/>
  <c r="I1747" i="6"/>
  <c r="I1746" i="6"/>
  <c r="I1745" i="6"/>
  <c r="I1744" i="6"/>
  <c r="I1743" i="6"/>
  <c r="I1742" i="6"/>
  <c r="I1741" i="6"/>
  <c r="I1740" i="6"/>
  <c r="I1739" i="6"/>
  <c r="I1738" i="6"/>
  <c r="I1737" i="6"/>
  <c r="I1736" i="6"/>
  <c r="I1735" i="6"/>
  <c r="I1734" i="6"/>
  <c r="I1733" i="6"/>
  <c r="I1732" i="6"/>
  <c r="I1731" i="6"/>
  <c r="I1730" i="6"/>
  <c r="I1729" i="6"/>
  <c r="I1728" i="6"/>
  <c r="I1727" i="6"/>
  <c r="I1726" i="6"/>
  <c r="I1725" i="6"/>
  <c r="I1724" i="6"/>
  <c r="I1723" i="6"/>
  <c r="I1722" i="6"/>
  <c r="I1721" i="6"/>
  <c r="I1720" i="6"/>
  <c r="I1719" i="6"/>
  <c r="I1718" i="6"/>
  <c r="I1717" i="6"/>
  <c r="I1716" i="6"/>
  <c r="I1715" i="6"/>
  <c r="I1714" i="6"/>
  <c r="I1713" i="6"/>
  <c r="I1712" i="6"/>
  <c r="I1711" i="6"/>
  <c r="I1710" i="6"/>
  <c r="I1709" i="6"/>
  <c r="I1708" i="6"/>
  <c r="I1707" i="6"/>
  <c r="I1706" i="6"/>
  <c r="I1705" i="6"/>
  <c r="I1704" i="6"/>
  <c r="I1703" i="6"/>
  <c r="I1702" i="6"/>
  <c r="I1701" i="6"/>
  <c r="I1700" i="6"/>
  <c r="I1699" i="6"/>
  <c r="I1698" i="6"/>
  <c r="I1697" i="6"/>
  <c r="I1696" i="6"/>
  <c r="I1695" i="6"/>
  <c r="I1694" i="6"/>
  <c r="I1693" i="6"/>
  <c r="I1692" i="6"/>
  <c r="I1691" i="6"/>
  <c r="I1690" i="6"/>
  <c r="I1689" i="6"/>
  <c r="I1688" i="6"/>
  <c r="I1687" i="6"/>
  <c r="I1686" i="6"/>
  <c r="I1685" i="6"/>
  <c r="I1684" i="6"/>
  <c r="I1683" i="6"/>
  <c r="I1682" i="6"/>
  <c r="I1681" i="6"/>
  <c r="I1680" i="6"/>
  <c r="I1679" i="6"/>
  <c r="I1678" i="6"/>
  <c r="I1677" i="6"/>
  <c r="I1676" i="6"/>
  <c r="I1675" i="6"/>
  <c r="I1674" i="6"/>
  <c r="I1673" i="6"/>
  <c r="I1672" i="6"/>
  <c r="I1671" i="6"/>
  <c r="I1670" i="6"/>
  <c r="I1669" i="6"/>
  <c r="I1668" i="6"/>
  <c r="I1667" i="6"/>
  <c r="I1666" i="6"/>
  <c r="I1665" i="6"/>
  <c r="I1664" i="6"/>
  <c r="I1663" i="6"/>
  <c r="I1662" i="6"/>
  <c r="I1661" i="6"/>
  <c r="I1660" i="6"/>
  <c r="I1659" i="6"/>
  <c r="I1658" i="6"/>
  <c r="I1657" i="6"/>
  <c r="I1656" i="6"/>
  <c r="I1655" i="6"/>
  <c r="I1654" i="6"/>
  <c r="I1653" i="6"/>
  <c r="I1652" i="6"/>
  <c r="I1651" i="6"/>
  <c r="I1650" i="6"/>
  <c r="I1649" i="6"/>
  <c r="I1648" i="6"/>
  <c r="I1647" i="6"/>
  <c r="I1646" i="6"/>
  <c r="I1645" i="6"/>
  <c r="I1644" i="6"/>
  <c r="I1643" i="6"/>
  <c r="I1642" i="6"/>
  <c r="I1641" i="6"/>
  <c r="I1640" i="6"/>
  <c r="I1639" i="6"/>
  <c r="I1638" i="6"/>
  <c r="I1637" i="6"/>
  <c r="I1636" i="6"/>
  <c r="I1635" i="6"/>
  <c r="I1634" i="6"/>
  <c r="I1633" i="6"/>
  <c r="I1632" i="6"/>
  <c r="I1631" i="6"/>
  <c r="I1630" i="6"/>
  <c r="I1629" i="6"/>
  <c r="I1628" i="6"/>
  <c r="I1627" i="6"/>
  <c r="I1626" i="6"/>
  <c r="I1625" i="6"/>
  <c r="I1624" i="6"/>
  <c r="I1623" i="6"/>
  <c r="I1622" i="6"/>
  <c r="I1621" i="6"/>
  <c r="I1620" i="6"/>
  <c r="I1619" i="6"/>
  <c r="I1618" i="6"/>
  <c r="I1617" i="6"/>
  <c r="I1616" i="6"/>
  <c r="I1615" i="6"/>
  <c r="I1614" i="6"/>
  <c r="I1613" i="6"/>
  <c r="I1612" i="6"/>
  <c r="I1611" i="6"/>
  <c r="I1610" i="6"/>
  <c r="I1609" i="6"/>
  <c r="I1608" i="6"/>
  <c r="I1607" i="6"/>
  <c r="I1606" i="6"/>
  <c r="I1605" i="6"/>
  <c r="I1604" i="6"/>
  <c r="I1603" i="6"/>
  <c r="I1602" i="6"/>
  <c r="I1601" i="6"/>
  <c r="I1600" i="6"/>
  <c r="I1599" i="6"/>
  <c r="I1598" i="6"/>
  <c r="I1597" i="6"/>
  <c r="I1596" i="6"/>
  <c r="I1595" i="6"/>
  <c r="I1594" i="6"/>
  <c r="I1593" i="6"/>
  <c r="I1592" i="6"/>
  <c r="I1591" i="6"/>
  <c r="I1590" i="6"/>
  <c r="I1589" i="6"/>
  <c r="I1588" i="6"/>
  <c r="I1587" i="6"/>
  <c r="I1586" i="6"/>
  <c r="I1585" i="6"/>
  <c r="I1584" i="6"/>
  <c r="I1583" i="6"/>
  <c r="I1582" i="6"/>
  <c r="I1581" i="6"/>
  <c r="I1580" i="6"/>
  <c r="I1579" i="6"/>
  <c r="I1578" i="6"/>
  <c r="I1577" i="6"/>
  <c r="I1576" i="6"/>
  <c r="I1575" i="6"/>
  <c r="I1574" i="6"/>
  <c r="I1573" i="6"/>
  <c r="I1572" i="6"/>
  <c r="I1571" i="6"/>
  <c r="I1570" i="6"/>
  <c r="I1569" i="6"/>
  <c r="I1568" i="6"/>
  <c r="I1567" i="6"/>
  <c r="I1566" i="6"/>
  <c r="I1565" i="6"/>
  <c r="I1564" i="6"/>
  <c r="I1563" i="6"/>
  <c r="I1562" i="6"/>
  <c r="I1561" i="6"/>
  <c r="I1560" i="6"/>
  <c r="I1559" i="6"/>
  <c r="I1558" i="6"/>
  <c r="I1557" i="6"/>
  <c r="I1556" i="6"/>
  <c r="I1555" i="6"/>
  <c r="I1554" i="6"/>
  <c r="I1553" i="6"/>
  <c r="I1552" i="6"/>
  <c r="I1551" i="6"/>
  <c r="I1550" i="6"/>
  <c r="I1549" i="6"/>
  <c r="I1548" i="6"/>
  <c r="I1547" i="6"/>
  <c r="I1546" i="6"/>
  <c r="I1545" i="6"/>
  <c r="I1544" i="6"/>
  <c r="I1543" i="6"/>
  <c r="I1542" i="6"/>
  <c r="I1541" i="6"/>
  <c r="I1540" i="6"/>
  <c r="I1539" i="6"/>
  <c r="I1538" i="6"/>
  <c r="I1537" i="6"/>
  <c r="I1536" i="6"/>
  <c r="I1535" i="6"/>
  <c r="I1534" i="6"/>
  <c r="I1533" i="6"/>
  <c r="I1532" i="6"/>
  <c r="I1531" i="6"/>
  <c r="I1530" i="6"/>
  <c r="I1529" i="6"/>
  <c r="I1528" i="6"/>
  <c r="I1527" i="6"/>
  <c r="I1526" i="6"/>
  <c r="I1525" i="6"/>
  <c r="I1524" i="6"/>
  <c r="I1523" i="6"/>
  <c r="I1522" i="6"/>
  <c r="I1521" i="6"/>
  <c r="I1520" i="6"/>
  <c r="I1519" i="6"/>
  <c r="I1518" i="6"/>
  <c r="I1517" i="6"/>
  <c r="I1516" i="6"/>
  <c r="I1515" i="6"/>
  <c r="I1514" i="6"/>
  <c r="I1513" i="6"/>
  <c r="I1512" i="6"/>
  <c r="I1511" i="6"/>
  <c r="I1510" i="6"/>
  <c r="I1509" i="6"/>
  <c r="I1508" i="6"/>
  <c r="I1507" i="6"/>
  <c r="I1506" i="6"/>
  <c r="I1505" i="6"/>
  <c r="I1504" i="6"/>
  <c r="I1503" i="6"/>
  <c r="I1502" i="6"/>
  <c r="I1501" i="6"/>
  <c r="I1500" i="6"/>
  <c r="I1499" i="6"/>
  <c r="I1498" i="6"/>
  <c r="I1497" i="6"/>
  <c r="I1496" i="6"/>
  <c r="I1495" i="6"/>
  <c r="I1494" i="6"/>
  <c r="I1493" i="6"/>
  <c r="I1492" i="6"/>
  <c r="I1491" i="6"/>
  <c r="I1490" i="6"/>
  <c r="I1489" i="6"/>
  <c r="I1488" i="6"/>
  <c r="I1487" i="6"/>
  <c r="I1486" i="6"/>
  <c r="I1485" i="6"/>
  <c r="I1484" i="6"/>
  <c r="I1483" i="6"/>
  <c r="I1482" i="6"/>
  <c r="I1481" i="6"/>
  <c r="I1480" i="6"/>
  <c r="I1479" i="6"/>
  <c r="I1478" i="6"/>
  <c r="I1477" i="6"/>
  <c r="I1476" i="6"/>
  <c r="I1475" i="6"/>
  <c r="I1474" i="6"/>
  <c r="I1473" i="6"/>
  <c r="I1472" i="6"/>
  <c r="I1471" i="6"/>
  <c r="I1470" i="6"/>
  <c r="I1469" i="6"/>
  <c r="I1468" i="6"/>
  <c r="I1467" i="6"/>
  <c r="I1466" i="6"/>
  <c r="I1465" i="6"/>
  <c r="I1464" i="6"/>
  <c r="I1463" i="6"/>
  <c r="I1462" i="6"/>
  <c r="I1461" i="6"/>
  <c r="I1460" i="6"/>
  <c r="I1459" i="6"/>
  <c r="I1458" i="6"/>
  <c r="I1457" i="6"/>
  <c r="I1456" i="6"/>
  <c r="I1455" i="6"/>
  <c r="I1454" i="6"/>
  <c r="I1453" i="6"/>
  <c r="I1452" i="6"/>
  <c r="I1451" i="6"/>
  <c r="I1450" i="6"/>
  <c r="I1449" i="6"/>
  <c r="I1448" i="6"/>
  <c r="I1447" i="6"/>
  <c r="I1446" i="6"/>
  <c r="I1445" i="6"/>
  <c r="I1444" i="6"/>
  <c r="I1443" i="6"/>
  <c r="I1442" i="6"/>
  <c r="I1441" i="6"/>
  <c r="I1440" i="6"/>
  <c r="I1439" i="6"/>
  <c r="I1438" i="6"/>
  <c r="I1437" i="6"/>
  <c r="I1436" i="6"/>
  <c r="I1435" i="6"/>
  <c r="I1434" i="6"/>
  <c r="I1433" i="6"/>
  <c r="I1432" i="6"/>
  <c r="I1431" i="6"/>
  <c r="I1430" i="6"/>
  <c r="I1429" i="6"/>
  <c r="I1428" i="6"/>
  <c r="I1427" i="6"/>
  <c r="I1426" i="6"/>
  <c r="I1425" i="6"/>
  <c r="I1424" i="6"/>
  <c r="I1423" i="6"/>
  <c r="I1422" i="6"/>
  <c r="I1421" i="6"/>
  <c r="I1420" i="6"/>
  <c r="I1419" i="6"/>
  <c r="I1418" i="6"/>
  <c r="I1417" i="6"/>
  <c r="I1416" i="6"/>
  <c r="I1415" i="6"/>
  <c r="I1414" i="6"/>
  <c r="I1413" i="6"/>
  <c r="I1412" i="6"/>
  <c r="I1411" i="6"/>
  <c r="I1410" i="6"/>
  <c r="I1409" i="6"/>
  <c r="I1408" i="6"/>
  <c r="I1407" i="6"/>
  <c r="I1406" i="6"/>
  <c r="I1405" i="6"/>
  <c r="I1404" i="6"/>
  <c r="I1403" i="6"/>
  <c r="I1402" i="6"/>
  <c r="I1401" i="6"/>
  <c r="I1400" i="6"/>
  <c r="I1399" i="6"/>
  <c r="I1398" i="6"/>
  <c r="I1397" i="6"/>
  <c r="I1396" i="6"/>
  <c r="I1395" i="6"/>
  <c r="I1394" i="6"/>
  <c r="I1393" i="6"/>
  <c r="I1392" i="6"/>
  <c r="I1391" i="6"/>
  <c r="I1390" i="6"/>
  <c r="I1389" i="6"/>
  <c r="I1388" i="6"/>
  <c r="I1387" i="6"/>
  <c r="I1386" i="6"/>
  <c r="I1385" i="6"/>
  <c r="I1384" i="6"/>
  <c r="I1383" i="6"/>
  <c r="I1382" i="6"/>
  <c r="I1381" i="6"/>
  <c r="I1380" i="6"/>
  <c r="I1379" i="6"/>
  <c r="I1378" i="6"/>
  <c r="I1377" i="6"/>
  <c r="I1376" i="6"/>
  <c r="I1375" i="6"/>
  <c r="I1374" i="6"/>
  <c r="I1373" i="6"/>
  <c r="I1372" i="6"/>
  <c r="I1371" i="6"/>
  <c r="I1370" i="6"/>
  <c r="I1369" i="6"/>
  <c r="I1368" i="6"/>
  <c r="I1367" i="6"/>
  <c r="I1366" i="6"/>
  <c r="I1365" i="6"/>
  <c r="I1364" i="6"/>
  <c r="I1363" i="6"/>
  <c r="I1362" i="6"/>
  <c r="I1361" i="6"/>
  <c r="I1360" i="6"/>
  <c r="I1359" i="6"/>
  <c r="I1358" i="6"/>
  <c r="I1357" i="6"/>
  <c r="I1356" i="6"/>
  <c r="I1355" i="6"/>
  <c r="I1354" i="6"/>
  <c r="I1353" i="6"/>
  <c r="I1352" i="6"/>
  <c r="I1351" i="6"/>
  <c r="I1350" i="6"/>
  <c r="I1349" i="6"/>
  <c r="I1348" i="6"/>
  <c r="I1347" i="6"/>
  <c r="I1346" i="6"/>
  <c r="I1345" i="6"/>
  <c r="I1344" i="6"/>
  <c r="I1343" i="6"/>
  <c r="I1342" i="6"/>
  <c r="I1341" i="6"/>
  <c r="I1340" i="6"/>
  <c r="I1339" i="6"/>
  <c r="I1338" i="6"/>
  <c r="I1337" i="6"/>
  <c r="I1336" i="6"/>
  <c r="I1335" i="6"/>
  <c r="I1334" i="6"/>
  <c r="I1333" i="6"/>
  <c r="I1332" i="6"/>
  <c r="I1331" i="6"/>
  <c r="I1330" i="6"/>
  <c r="I1329" i="6"/>
  <c r="I1328" i="6"/>
  <c r="I1327" i="6"/>
  <c r="I1326" i="6"/>
  <c r="I1325" i="6"/>
  <c r="I1324" i="6"/>
  <c r="I1323" i="6"/>
  <c r="I1322" i="6"/>
  <c r="I1321" i="6"/>
  <c r="I1320" i="6"/>
  <c r="I1319" i="6"/>
  <c r="I1318" i="6"/>
  <c r="I1317" i="6"/>
  <c r="I1316" i="6"/>
  <c r="I1315" i="6"/>
  <c r="I1314" i="6"/>
  <c r="I1313" i="6"/>
  <c r="I1312" i="6"/>
  <c r="I1311" i="6"/>
  <c r="I1310" i="6"/>
  <c r="I1309" i="6"/>
  <c r="I1308" i="6"/>
  <c r="I1307" i="6"/>
  <c r="I1306" i="6"/>
  <c r="I1305" i="6"/>
  <c r="I1304" i="6"/>
  <c r="I1303" i="6"/>
  <c r="I1302" i="6"/>
  <c r="I1301" i="6"/>
  <c r="I1300" i="6"/>
  <c r="I1299" i="6"/>
  <c r="I1298" i="6"/>
  <c r="I1297" i="6"/>
  <c r="I1296" i="6"/>
  <c r="I1295" i="6"/>
  <c r="I1294" i="6"/>
  <c r="I1293" i="6"/>
  <c r="I1292" i="6"/>
  <c r="I1291" i="6"/>
  <c r="I1290" i="6"/>
  <c r="I1289" i="6"/>
  <c r="I1288" i="6"/>
  <c r="I1287" i="6"/>
  <c r="I1286" i="6"/>
  <c r="I1285" i="6"/>
  <c r="I1284" i="6"/>
  <c r="I1283" i="6"/>
  <c r="I1282" i="6"/>
  <c r="I1281" i="6"/>
  <c r="I1280" i="6"/>
  <c r="I1279" i="6"/>
  <c r="I1278" i="6"/>
  <c r="I1277" i="6"/>
  <c r="I1276" i="6"/>
  <c r="I1275" i="6"/>
  <c r="I1274" i="6"/>
  <c r="I1273" i="6"/>
  <c r="I1272" i="6"/>
  <c r="I1271" i="6"/>
  <c r="I1270" i="6"/>
  <c r="I1269" i="6"/>
  <c r="I1268" i="6"/>
  <c r="I1267" i="6"/>
  <c r="I1266" i="6"/>
  <c r="I1265" i="6"/>
  <c r="I1264" i="6"/>
  <c r="I1263" i="6"/>
  <c r="I1262" i="6"/>
  <c r="I1261" i="6"/>
  <c r="I1260" i="6"/>
  <c r="I1259" i="6"/>
  <c r="I1258" i="6"/>
  <c r="I1257" i="6"/>
  <c r="I1256" i="6"/>
  <c r="I1255" i="6"/>
  <c r="I1254" i="6"/>
  <c r="I1253" i="6"/>
  <c r="I1252" i="6"/>
  <c r="I1251" i="6"/>
  <c r="I1250" i="6"/>
  <c r="I1249" i="6"/>
  <c r="I1248" i="6"/>
  <c r="I1247" i="6"/>
  <c r="I1246" i="6"/>
  <c r="I1245" i="6"/>
  <c r="I1244" i="6"/>
  <c r="I1243" i="6"/>
  <c r="I1242" i="6"/>
  <c r="I1241" i="6"/>
  <c r="I1240" i="6"/>
  <c r="I1239" i="6"/>
  <c r="I1238" i="6"/>
  <c r="I1237" i="6"/>
  <c r="I1236" i="6"/>
  <c r="I1235" i="6"/>
  <c r="I1234" i="6"/>
  <c r="I1233" i="6"/>
  <c r="I1232" i="6"/>
  <c r="I1231" i="6"/>
  <c r="I1230" i="6"/>
  <c r="I1229" i="6"/>
  <c r="I1228" i="6"/>
  <c r="I1227" i="6"/>
  <c r="I1226" i="6"/>
  <c r="I1225" i="6"/>
  <c r="I1224" i="6"/>
  <c r="I1223" i="6"/>
  <c r="I1222" i="6"/>
  <c r="I1221" i="6"/>
  <c r="I1220" i="6"/>
  <c r="I1219" i="6"/>
  <c r="I1218" i="6"/>
  <c r="I1217" i="6"/>
  <c r="I1216" i="6"/>
  <c r="I1215" i="6"/>
  <c r="I1214" i="6"/>
  <c r="I1213" i="6"/>
  <c r="I1212" i="6"/>
  <c r="I1211" i="6"/>
  <c r="I1210" i="6"/>
  <c r="I1209" i="6"/>
  <c r="I1208" i="6"/>
  <c r="I1207" i="6"/>
  <c r="I1206" i="6"/>
  <c r="I1205" i="6"/>
  <c r="I1204" i="6"/>
  <c r="I1203" i="6"/>
  <c r="I1202" i="6"/>
  <c r="I1201" i="6"/>
  <c r="I1200" i="6"/>
  <c r="I1199" i="6"/>
  <c r="I1198" i="6"/>
  <c r="I1197" i="6"/>
  <c r="I1196" i="6"/>
  <c r="I1195" i="6"/>
  <c r="I1194" i="6"/>
  <c r="I1193" i="6"/>
  <c r="I1192" i="6"/>
  <c r="I1191" i="6"/>
  <c r="I1190" i="6"/>
  <c r="I1189" i="6"/>
  <c r="I1188" i="6"/>
  <c r="I1187" i="6"/>
  <c r="I1186" i="6"/>
  <c r="I1185" i="6"/>
  <c r="I1184" i="6"/>
  <c r="I1183" i="6"/>
  <c r="I1182" i="6"/>
  <c r="I1181" i="6"/>
  <c r="I1180" i="6"/>
  <c r="I1179" i="6"/>
  <c r="I1178" i="6"/>
  <c r="I1177" i="6"/>
  <c r="I1176" i="6"/>
  <c r="I1175" i="6"/>
  <c r="I1174" i="6"/>
  <c r="I1173" i="6"/>
  <c r="I1172" i="6"/>
  <c r="I1171" i="6"/>
  <c r="I1170" i="6"/>
  <c r="I1169" i="6"/>
  <c r="I1168" i="6"/>
  <c r="I1167" i="6"/>
  <c r="I1166" i="6"/>
  <c r="I1165" i="6"/>
  <c r="I1164" i="6"/>
  <c r="I1163" i="6"/>
  <c r="I1162" i="6"/>
  <c r="I1161" i="6"/>
  <c r="I1160" i="6"/>
  <c r="I1159" i="6"/>
  <c r="I1158" i="6"/>
  <c r="I1157" i="6"/>
  <c r="I1156" i="6"/>
  <c r="I1155" i="6"/>
  <c r="I1154" i="6"/>
  <c r="I1153" i="6"/>
  <c r="I1152" i="6"/>
  <c r="I1151" i="6"/>
  <c r="I1150" i="6"/>
  <c r="I1149" i="6"/>
  <c r="I1148" i="6"/>
  <c r="I1147" i="6"/>
  <c r="I1146" i="6"/>
  <c r="I1145" i="6"/>
  <c r="I1144" i="6"/>
  <c r="I1143" i="6"/>
  <c r="I1142" i="6"/>
  <c r="I1141" i="6"/>
  <c r="I1140" i="6"/>
  <c r="I1139" i="6"/>
  <c r="I1138" i="6"/>
  <c r="I1137" i="6"/>
  <c r="I1136" i="6"/>
  <c r="I1135" i="6"/>
  <c r="I1134" i="6"/>
  <c r="I1133" i="6"/>
  <c r="I1132" i="6"/>
  <c r="I1131" i="6"/>
  <c r="I1130" i="6"/>
  <c r="I1129" i="6"/>
  <c r="I1128" i="6"/>
  <c r="I1127" i="6"/>
  <c r="I1126" i="6"/>
  <c r="I1125" i="6"/>
  <c r="I1124" i="6"/>
  <c r="I1123" i="6"/>
  <c r="I1122" i="6"/>
  <c r="I1121" i="6"/>
  <c r="I1120" i="6"/>
  <c r="I1119" i="6"/>
  <c r="I1118" i="6"/>
  <c r="I1117" i="6"/>
  <c r="I1116" i="6"/>
  <c r="I1115" i="6"/>
  <c r="I1114" i="6"/>
  <c r="I1113" i="6"/>
  <c r="I1112" i="6"/>
  <c r="I1111" i="6"/>
  <c r="I1110" i="6"/>
  <c r="I1109" i="6"/>
  <c r="I1108" i="6"/>
  <c r="I1107" i="6"/>
  <c r="I1106" i="6"/>
  <c r="I1105" i="6"/>
  <c r="I1104" i="6"/>
  <c r="I1103" i="6"/>
  <c r="I1102" i="6"/>
  <c r="I1101" i="6"/>
  <c r="I1100" i="6"/>
  <c r="I1099" i="6"/>
  <c r="I1098" i="6"/>
  <c r="I1097" i="6"/>
  <c r="I1096" i="6"/>
  <c r="I1095" i="6"/>
  <c r="I1094" i="6"/>
  <c r="I1093" i="6"/>
  <c r="I1092" i="6"/>
  <c r="I1091" i="6"/>
  <c r="I1090" i="6"/>
  <c r="I1089" i="6"/>
  <c r="I1088" i="6"/>
  <c r="I1087" i="6"/>
  <c r="I1086" i="6"/>
  <c r="I1085" i="6"/>
  <c r="I1084" i="6"/>
  <c r="I1083" i="6"/>
  <c r="I1082" i="6"/>
  <c r="I1081" i="6"/>
  <c r="I1080" i="6"/>
  <c r="I1079" i="6"/>
  <c r="I1078" i="6"/>
  <c r="I1077" i="6"/>
  <c r="I1076" i="6"/>
  <c r="I1075" i="6"/>
  <c r="I1074" i="6"/>
  <c r="I1073" i="6"/>
  <c r="I1072" i="6"/>
  <c r="I1071" i="6"/>
  <c r="I1070" i="6"/>
  <c r="I1069" i="6"/>
  <c r="I1068" i="6"/>
  <c r="I1067" i="6"/>
  <c r="I1066" i="6"/>
  <c r="I1065" i="6"/>
  <c r="I1064" i="6"/>
  <c r="I1063" i="6"/>
  <c r="I1062" i="6"/>
  <c r="I1061" i="6"/>
  <c r="I1060" i="6"/>
  <c r="I1059" i="6"/>
  <c r="I1058" i="6"/>
  <c r="I1057" i="6"/>
  <c r="I1056" i="6"/>
  <c r="I1055" i="6"/>
  <c r="I1054" i="6"/>
  <c r="I1053" i="6"/>
  <c r="I1052" i="6"/>
  <c r="I1051" i="6"/>
  <c r="I1050" i="6"/>
  <c r="I1049" i="6"/>
  <c r="I1048" i="6"/>
  <c r="I1047" i="6"/>
  <c r="I1046" i="6"/>
  <c r="I1045" i="6"/>
  <c r="I1044" i="6"/>
  <c r="I1043" i="6"/>
  <c r="I1042" i="6"/>
  <c r="I1041" i="6"/>
  <c r="I1040" i="6"/>
  <c r="I1039" i="6"/>
  <c r="I1038" i="6"/>
  <c r="I1037" i="6"/>
  <c r="I1036" i="6"/>
  <c r="I1035" i="6"/>
  <c r="I1034" i="6"/>
  <c r="I1033" i="6"/>
  <c r="I1032" i="6"/>
  <c r="I1031" i="6"/>
  <c r="I1030" i="6"/>
  <c r="I1029" i="6"/>
  <c r="I1028" i="6"/>
  <c r="I1027" i="6"/>
  <c r="I1026" i="6"/>
  <c r="I1025" i="6"/>
  <c r="I1024" i="6"/>
  <c r="I1023" i="6"/>
  <c r="I1022" i="6"/>
  <c r="I1021" i="6"/>
  <c r="I1020" i="6"/>
  <c r="I1019" i="6"/>
  <c r="I1018" i="6"/>
  <c r="I1017" i="6"/>
  <c r="I1016" i="6"/>
  <c r="I1015" i="6"/>
  <c r="I1014" i="6"/>
  <c r="I1013" i="6"/>
  <c r="I1012" i="6"/>
  <c r="I1011" i="6"/>
  <c r="I1010" i="6"/>
  <c r="I1009" i="6"/>
  <c r="I1008" i="6"/>
  <c r="I1007" i="6"/>
  <c r="I1006" i="6"/>
  <c r="I1005" i="6"/>
  <c r="I1004" i="6"/>
  <c r="I1003" i="6"/>
  <c r="I1002" i="6"/>
  <c r="I1001" i="6"/>
  <c r="I1000" i="6"/>
  <c r="I999" i="6"/>
  <c r="I998" i="6"/>
  <c r="I997" i="6"/>
  <c r="I996" i="6"/>
  <c r="I995" i="6"/>
  <c r="I994" i="6"/>
  <c r="I993" i="6"/>
  <c r="I992" i="6"/>
  <c r="I991" i="6"/>
  <c r="I990" i="6"/>
  <c r="I989" i="6"/>
  <c r="I988" i="6"/>
  <c r="I987" i="6"/>
  <c r="I986" i="6"/>
  <c r="I985" i="6"/>
  <c r="I984" i="6"/>
  <c r="I983" i="6"/>
  <c r="I982" i="6"/>
  <c r="I981" i="6"/>
  <c r="I980" i="6"/>
  <c r="I979" i="6"/>
  <c r="I978" i="6"/>
  <c r="I977" i="6"/>
  <c r="I976" i="6"/>
  <c r="I975" i="6"/>
  <c r="I974" i="6"/>
  <c r="I973" i="6"/>
  <c r="I972" i="6"/>
  <c r="I971" i="6"/>
  <c r="I970" i="6"/>
  <c r="I969" i="6"/>
  <c r="I968" i="6"/>
  <c r="I967" i="6"/>
  <c r="I966" i="6"/>
  <c r="I965" i="6"/>
  <c r="I964" i="6"/>
  <c r="I963" i="6"/>
  <c r="I962" i="6"/>
  <c r="I961" i="6"/>
  <c r="I960" i="6"/>
  <c r="I959" i="6"/>
  <c r="I958" i="6"/>
  <c r="I957" i="6"/>
  <c r="I956" i="6"/>
  <c r="I955" i="6"/>
  <c r="I954" i="6"/>
  <c r="I953" i="6"/>
  <c r="I952" i="6"/>
  <c r="I951" i="6"/>
  <c r="I950" i="6"/>
  <c r="I949" i="6"/>
  <c r="I948" i="6"/>
  <c r="I947" i="6"/>
  <c r="I946" i="6"/>
  <c r="I945" i="6"/>
  <c r="I944" i="6"/>
  <c r="I943" i="6"/>
  <c r="I942" i="6"/>
  <c r="I941" i="6"/>
  <c r="I940" i="6"/>
  <c r="I939" i="6"/>
  <c r="I938" i="6"/>
  <c r="I937" i="6"/>
  <c r="I936" i="6"/>
  <c r="I935" i="6"/>
  <c r="I934" i="6"/>
  <c r="I933" i="6"/>
  <c r="I932" i="6"/>
  <c r="I931" i="6"/>
  <c r="I930" i="6"/>
  <c r="I929" i="6"/>
  <c r="I928" i="6"/>
  <c r="I927" i="6"/>
  <c r="I926" i="6"/>
  <c r="I925" i="6"/>
  <c r="I924" i="6"/>
  <c r="I923" i="6"/>
  <c r="I922" i="6"/>
  <c r="I921" i="6"/>
  <c r="I920" i="6"/>
  <c r="I919" i="6"/>
  <c r="I918" i="6"/>
  <c r="I917" i="6"/>
  <c r="I916" i="6"/>
  <c r="I915" i="6"/>
  <c r="I914" i="6"/>
  <c r="I913" i="6"/>
  <c r="I912" i="6"/>
  <c r="I911" i="6"/>
  <c r="I910" i="6"/>
  <c r="I909" i="6"/>
  <c r="I908" i="6"/>
  <c r="I907" i="6"/>
  <c r="I906" i="6"/>
  <c r="I905" i="6"/>
  <c r="I904" i="6"/>
  <c r="I903" i="6"/>
  <c r="I902" i="6"/>
  <c r="I901" i="6"/>
  <c r="I900" i="6"/>
  <c r="I899" i="6"/>
  <c r="I898" i="6"/>
  <c r="I897" i="6"/>
  <c r="I896" i="6"/>
  <c r="I895" i="6"/>
  <c r="I894" i="6"/>
  <c r="I893" i="6"/>
  <c r="I892" i="6"/>
  <c r="I891" i="6"/>
  <c r="I890" i="6"/>
  <c r="I889" i="6"/>
  <c r="I888" i="6"/>
  <c r="I887" i="6"/>
  <c r="I886" i="6"/>
  <c r="I885" i="6"/>
  <c r="I884" i="6"/>
  <c r="I883" i="6"/>
  <c r="I882" i="6"/>
  <c r="I881" i="6"/>
  <c r="I880" i="6"/>
  <c r="I879" i="6"/>
  <c r="I878" i="6"/>
  <c r="I877" i="6"/>
  <c r="I876" i="6"/>
  <c r="I875" i="6"/>
  <c r="I874" i="6"/>
  <c r="I873" i="6"/>
  <c r="I872" i="6"/>
  <c r="I871" i="6"/>
  <c r="I870" i="6"/>
  <c r="I869" i="6"/>
  <c r="I868" i="6"/>
  <c r="I867" i="6"/>
  <c r="I866" i="6"/>
  <c r="I865" i="6"/>
  <c r="I864" i="6"/>
  <c r="I863" i="6"/>
  <c r="I862" i="6"/>
  <c r="I861" i="6"/>
  <c r="I860" i="6"/>
  <c r="I859" i="6"/>
  <c r="I858" i="6"/>
  <c r="I857" i="6"/>
  <c r="I856" i="6"/>
  <c r="I855" i="6"/>
  <c r="I854" i="6"/>
  <c r="I853" i="6"/>
  <c r="I852" i="6"/>
  <c r="I851" i="6"/>
  <c r="I850" i="6"/>
  <c r="I849" i="6"/>
  <c r="I848" i="6"/>
  <c r="I847" i="6"/>
  <c r="I846" i="6"/>
  <c r="I845" i="6"/>
  <c r="I844" i="6"/>
  <c r="I843" i="6"/>
  <c r="I842" i="6"/>
  <c r="I841" i="6"/>
  <c r="I840" i="6"/>
  <c r="I839" i="6"/>
  <c r="I838" i="6"/>
  <c r="I837" i="6"/>
  <c r="I836" i="6"/>
  <c r="I835" i="6"/>
  <c r="I834" i="6"/>
  <c r="I833" i="6"/>
  <c r="I832" i="6"/>
  <c r="I831" i="6"/>
  <c r="I830" i="6"/>
  <c r="I829" i="6"/>
  <c r="I828" i="6"/>
  <c r="I827" i="6"/>
  <c r="I826" i="6"/>
  <c r="I825" i="6"/>
  <c r="I824" i="6"/>
  <c r="I823" i="6"/>
  <c r="I822" i="6"/>
  <c r="I821" i="6"/>
  <c r="I820" i="6"/>
  <c r="I819" i="6"/>
  <c r="I818" i="6"/>
  <c r="I817" i="6"/>
  <c r="I816" i="6"/>
  <c r="I815" i="6"/>
  <c r="I814" i="6"/>
  <c r="I813" i="6"/>
  <c r="I812" i="6"/>
  <c r="I811" i="6"/>
  <c r="I810" i="6"/>
  <c r="I809" i="6"/>
  <c r="I808" i="6"/>
  <c r="I807" i="6"/>
  <c r="I806" i="6"/>
  <c r="I805" i="6"/>
  <c r="I804" i="6"/>
  <c r="I803" i="6"/>
  <c r="I802" i="6"/>
  <c r="I801" i="6"/>
  <c r="I800" i="6"/>
  <c r="I799" i="6"/>
  <c r="I798" i="6"/>
  <c r="I797" i="6"/>
  <c r="I796" i="6"/>
  <c r="I795" i="6"/>
  <c r="I794" i="6"/>
  <c r="I793" i="6"/>
  <c r="I792" i="6"/>
  <c r="I791" i="6"/>
  <c r="I790" i="6"/>
  <c r="I789" i="6"/>
  <c r="I788" i="6"/>
  <c r="I787" i="6"/>
  <c r="I786" i="6"/>
  <c r="I785" i="6"/>
  <c r="I784" i="6"/>
  <c r="I783" i="6"/>
  <c r="I782" i="6"/>
  <c r="I781" i="6"/>
  <c r="I780" i="6"/>
  <c r="I779" i="6"/>
  <c r="I778" i="6"/>
  <c r="I777" i="6"/>
  <c r="I776" i="6"/>
  <c r="I775" i="6"/>
  <c r="I774" i="6"/>
  <c r="I773" i="6"/>
  <c r="I772" i="6"/>
  <c r="I771" i="6"/>
  <c r="I770" i="6"/>
  <c r="I769" i="6"/>
  <c r="I768" i="6"/>
  <c r="I767" i="6"/>
  <c r="I766" i="6"/>
  <c r="I765" i="6"/>
  <c r="I764" i="6"/>
  <c r="I763" i="6"/>
  <c r="I762" i="6"/>
  <c r="I761" i="6"/>
  <c r="I760" i="6"/>
  <c r="I759" i="6"/>
  <c r="I758" i="6"/>
  <c r="I757" i="6"/>
  <c r="I756" i="6"/>
  <c r="I755" i="6"/>
  <c r="I754" i="6"/>
  <c r="I753" i="6"/>
  <c r="I752" i="6"/>
  <c r="I751" i="6"/>
  <c r="I750" i="6"/>
  <c r="I749" i="6"/>
  <c r="I748" i="6"/>
  <c r="I747" i="6"/>
  <c r="I746" i="6"/>
  <c r="I745" i="6"/>
  <c r="I744" i="6"/>
  <c r="I743" i="6"/>
  <c r="I742" i="6"/>
  <c r="I741" i="6"/>
  <c r="I740" i="6"/>
  <c r="I739" i="6"/>
  <c r="I738" i="6"/>
  <c r="I737" i="6"/>
  <c r="I736" i="6"/>
  <c r="I735" i="6"/>
  <c r="I734" i="6"/>
  <c r="I733" i="6"/>
  <c r="I732" i="6"/>
  <c r="I731" i="6"/>
  <c r="I730" i="6"/>
  <c r="I729" i="6"/>
  <c r="I728" i="6"/>
  <c r="I727" i="6"/>
  <c r="I726" i="6"/>
  <c r="I725" i="6"/>
  <c r="I724" i="6"/>
  <c r="I723" i="6"/>
  <c r="I722" i="6"/>
  <c r="I721" i="6"/>
  <c r="I720" i="6"/>
  <c r="I719" i="6"/>
  <c r="I718" i="6"/>
  <c r="I717" i="6"/>
  <c r="I716" i="6"/>
  <c r="I715" i="6"/>
  <c r="I714" i="6"/>
  <c r="I713" i="6"/>
  <c r="I712" i="6"/>
  <c r="I711" i="6"/>
  <c r="I710" i="6"/>
  <c r="I709" i="6"/>
  <c r="I708" i="6"/>
  <c r="I707" i="6"/>
  <c r="I706" i="6"/>
  <c r="I705" i="6"/>
  <c r="I704" i="6"/>
  <c r="I703" i="6"/>
  <c r="I702" i="6"/>
  <c r="I701" i="6"/>
  <c r="I700" i="6"/>
  <c r="I699" i="6"/>
  <c r="I698" i="6"/>
  <c r="I697" i="6"/>
  <c r="I696" i="6"/>
  <c r="I695" i="6"/>
  <c r="I694" i="6"/>
  <c r="I693" i="6"/>
  <c r="I692" i="6"/>
  <c r="I691" i="6"/>
  <c r="I690" i="6"/>
  <c r="I689" i="6"/>
  <c r="I688" i="6"/>
  <c r="I687" i="6"/>
  <c r="I686" i="6"/>
  <c r="I685" i="6"/>
  <c r="I684" i="6"/>
  <c r="I683" i="6"/>
  <c r="I682" i="6"/>
  <c r="I681" i="6"/>
  <c r="I680" i="6"/>
  <c r="I679" i="6"/>
  <c r="I678" i="6"/>
  <c r="I677" i="6"/>
  <c r="I676" i="6"/>
  <c r="I675" i="6"/>
  <c r="I674" i="6"/>
  <c r="I673" i="6"/>
  <c r="I672" i="6"/>
  <c r="I671" i="6"/>
  <c r="I670" i="6"/>
  <c r="I669" i="6"/>
  <c r="I668" i="6"/>
  <c r="I667" i="6"/>
  <c r="I666" i="6"/>
  <c r="I665" i="6"/>
  <c r="I664" i="6"/>
  <c r="I663" i="6"/>
  <c r="I662" i="6"/>
  <c r="I661" i="6"/>
  <c r="I660" i="6"/>
  <c r="I659" i="6"/>
  <c r="I658" i="6"/>
  <c r="I657" i="6"/>
  <c r="I656" i="6"/>
  <c r="I655" i="6"/>
  <c r="I654" i="6"/>
  <c r="I653" i="6"/>
  <c r="I652" i="6"/>
  <c r="I651" i="6"/>
  <c r="I650" i="6"/>
  <c r="I649" i="6"/>
  <c r="I648" i="6"/>
  <c r="I647" i="6"/>
  <c r="I646" i="6"/>
  <c r="I645" i="6"/>
  <c r="I644" i="6"/>
  <c r="I643" i="6"/>
  <c r="I642" i="6"/>
  <c r="I641" i="6"/>
  <c r="I640" i="6"/>
  <c r="I639" i="6"/>
  <c r="I638" i="6"/>
  <c r="I637" i="6"/>
  <c r="I636" i="6"/>
  <c r="I635" i="6"/>
  <c r="I634" i="6"/>
  <c r="I633" i="6"/>
  <c r="I632" i="6"/>
  <c r="I631" i="6"/>
  <c r="I630" i="6"/>
  <c r="I629" i="6"/>
  <c r="I628" i="6"/>
  <c r="I627" i="6"/>
  <c r="I626" i="6"/>
  <c r="I625" i="6"/>
  <c r="I624" i="6"/>
  <c r="I623" i="6"/>
  <c r="I622" i="6"/>
  <c r="I621" i="6"/>
  <c r="I620" i="6"/>
  <c r="I619" i="6"/>
  <c r="I618" i="6"/>
  <c r="I617" i="6"/>
  <c r="I616" i="6"/>
  <c r="I615" i="6"/>
  <c r="I614" i="6"/>
  <c r="I613" i="6"/>
  <c r="I612" i="6"/>
  <c r="I611" i="6"/>
  <c r="I610" i="6"/>
  <c r="I609" i="6"/>
  <c r="I608" i="6"/>
  <c r="I607" i="6"/>
  <c r="I606" i="6"/>
  <c r="I605" i="6"/>
  <c r="I604" i="6"/>
  <c r="I603" i="6"/>
  <c r="I602" i="6"/>
  <c r="I601" i="6"/>
  <c r="I600" i="6"/>
  <c r="I599" i="6"/>
  <c r="I598" i="6"/>
  <c r="I597" i="6"/>
  <c r="I596" i="6"/>
  <c r="I595" i="6"/>
  <c r="I594" i="6"/>
  <c r="I593" i="6"/>
  <c r="I592" i="6"/>
  <c r="I591" i="6"/>
  <c r="I590" i="6"/>
  <c r="I589" i="6"/>
  <c r="I588" i="6"/>
  <c r="I587" i="6"/>
  <c r="I586" i="6"/>
  <c r="I585" i="6"/>
  <c r="I584" i="6"/>
  <c r="I583" i="6"/>
  <c r="I582" i="6"/>
  <c r="I581" i="6"/>
  <c r="I580" i="6"/>
  <c r="I579" i="6"/>
  <c r="I578" i="6"/>
  <c r="I577" i="6"/>
  <c r="I576" i="6"/>
  <c r="I575" i="6"/>
  <c r="I574" i="6"/>
  <c r="I573" i="6"/>
  <c r="I572" i="6"/>
  <c r="I571" i="6"/>
  <c r="I570" i="6"/>
  <c r="I569" i="6"/>
  <c r="I568" i="6"/>
  <c r="I567" i="6"/>
  <c r="I566" i="6"/>
  <c r="I565" i="6"/>
  <c r="I564" i="6"/>
  <c r="I563" i="6"/>
  <c r="I562" i="6"/>
  <c r="I561" i="6"/>
  <c r="I560" i="6"/>
  <c r="I559" i="6"/>
  <c r="I558" i="6"/>
  <c r="I557" i="6"/>
  <c r="I556" i="6"/>
  <c r="I555" i="6"/>
  <c r="I554" i="6"/>
  <c r="I553" i="6"/>
  <c r="I552" i="6"/>
  <c r="I551" i="6"/>
  <c r="I550" i="6"/>
  <c r="I549" i="6"/>
  <c r="I548" i="6"/>
  <c r="I547" i="6"/>
  <c r="I546" i="6"/>
  <c r="I545" i="6"/>
  <c r="I544" i="6"/>
  <c r="I543" i="6"/>
  <c r="I542" i="6"/>
  <c r="I541" i="6"/>
  <c r="I540" i="6"/>
  <c r="I539" i="6"/>
  <c r="I538" i="6"/>
  <c r="I537" i="6"/>
  <c r="I536" i="6"/>
  <c r="I535" i="6"/>
  <c r="I534" i="6"/>
  <c r="I533" i="6"/>
  <c r="I532" i="6"/>
  <c r="I531" i="6"/>
  <c r="I530" i="6"/>
  <c r="I529" i="6"/>
  <c r="I528" i="6"/>
  <c r="I527" i="6"/>
  <c r="I526" i="6"/>
  <c r="I525" i="6"/>
  <c r="I524" i="6"/>
  <c r="I523" i="6"/>
  <c r="I522" i="6"/>
  <c r="I521" i="6"/>
  <c r="I520" i="6"/>
  <c r="I519" i="6"/>
  <c r="I518" i="6"/>
  <c r="I517" i="6"/>
  <c r="I516" i="6"/>
  <c r="I515" i="6"/>
  <c r="I514" i="6"/>
  <c r="I513" i="6"/>
  <c r="I512" i="6"/>
  <c r="I511" i="6"/>
  <c r="I510" i="6"/>
  <c r="I509" i="6"/>
  <c r="I508" i="6"/>
  <c r="I507" i="6"/>
  <c r="I506" i="6"/>
  <c r="I505" i="6"/>
  <c r="I504" i="6"/>
  <c r="I503" i="6"/>
  <c r="I502" i="6"/>
  <c r="I501" i="6"/>
  <c r="I500" i="6"/>
  <c r="I499" i="6"/>
  <c r="I498" i="6"/>
  <c r="I497" i="6"/>
  <c r="I496" i="6"/>
  <c r="I495" i="6"/>
  <c r="I494" i="6"/>
  <c r="I493" i="6"/>
  <c r="I492" i="6"/>
  <c r="I491" i="6"/>
  <c r="I490" i="6"/>
  <c r="I489" i="6"/>
  <c r="I488" i="6"/>
  <c r="I487" i="6"/>
  <c r="I486" i="6"/>
  <c r="I485" i="6"/>
  <c r="I484" i="6"/>
  <c r="I483" i="6"/>
  <c r="I482" i="6"/>
  <c r="I481" i="6"/>
  <c r="I480" i="6"/>
  <c r="I479" i="6"/>
  <c r="I478" i="6"/>
  <c r="I477" i="6"/>
  <c r="I476" i="6"/>
  <c r="I475" i="6"/>
  <c r="I474" i="6"/>
  <c r="I473" i="6"/>
  <c r="I472" i="6"/>
  <c r="I471" i="6"/>
  <c r="I470" i="6"/>
  <c r="I469" i="6"/>
  <c r="I468" i="6"/>
  <c r="I467" i="6"/>
  <c r="I466" i="6"/>
  <c r="I465" i="6"/>
  <c r="I464" i="6"/>
  <c r="I463" i="6"/>
  <c r="I462" i="6"/>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I93" i="6"/>
  <c r="I92" i="6"/>
  <c r="I91" i="6"/>
  <c r="I90" i="6"/>
  <c r="I89" i="6"/>
  <c r="I88" i="6"/>
  <c r="I87" i="6"/>
  <c r="I86" i="6"/>
  <c r="I85" i="6"/>
  <c r="I84" i="6"/>
  <c r="I83" i="6"/>
  <c r="I82" i="6"/>
  <c r="I81" i="6"/>
  <c r="I80" i="6"/>
  <c r="I79" i="6"/>
  <c r="I78" i="6"/>
  <c r="I77" i="6"/>
  <c r="I76" i="6"/>
  <c r="I75" i="6"/>
  <c r="I74" i="6"/>
  <c r="I73" i="6"/>
  <c r="I72" i="6"/>
  <c r="I71" i="6"/>
  <c r="I70" i="6"/>
  <c r="I69" i="6"/>
  <c r="I68" i="6"/>
  <c r="I67" i="6"/>
  <c r="I66" i="6"/>
  <c r="I65" i="6"/>
  <c r="I64" i="6"/>
  <c r="I63" i="6"/>
  <c r="I62" i="6"/>
  <c r="I61" i="6"/>
  <c r="I60" i="6"/>
  <c r="I59" i="6"/>
  <c r="I58" i="6"/>
  <c r="I57" i="6"/>
  <c r="I56" i="6"/>
  <c r="I55" i="6"/>
  <c r="I54" i="6"/>
  <c r="I53" i="6"/>
  <c r="I52" i="6"/>
  <c r="I51" i="6"/>
  <c r="I50" i="6"/>
  <c r="I49" i="6"/>
  <c r="I48" i="6"/>
  <c r="I47" i="6"/>
  <c r="I46" i="6"/>
  <c r="I45" i="6"/>
  <c r="I44" i="6"/>
  <c r="I43" i="6"/>
  <c r="I42" i="6"/>
  <c r="I41" i="6"/>
  <c r="I40" i="6"/>
  <c r="I39" i="6"/>
  <c r="I38" i="6"/>
  <c r="I37" i="6"/>
  <c r="I36" i="6"/>
  <c r="I35" i="6"/>
  <c r="I34" i="6"/>
  <c r="I33" i="6"/>
  <c r="I32" i="6"/>
  <c r="I31" i="6"/>
  <c r="I30" i="6"/>
  <c r="I29" i="6"/>
  <c r="I28" i="6"/>
  <c r="I27" i="6"/>
  <c r="I26" i="6"/>
  <c r="I25" i="6"/>
  <c r="I24" i="6"/>
  <c r="I23" i="6"/>
  <c r="I22" i="6"/>
  <c r="I21" i="6"/>
  <c r="I20" i="6"/>
  <c r="I19" i="6"/>
  <c r="I18" i="6"/>
  <c r="I17" i="6"/>
  <c r="I16" i="6"/>
  <c r="I15" i="6"/>
  <c r="I14" i="6"/>
  <c r="I13" i="6"/>
  <c r="I12" i="6"/>
  <c r="I11" i="6"/>
  <c r="I10" i="6"/>
  <c r="I9" i="6"/>
  <c r="I8" i="6"/>
  <c r="I7" i="6"/>
  <c r="I6" i="6"/>
  <c r="I5" i="6"/>
  <c r="I4" i="6"/>
  <c r="I3" i="6"/>
  <c r="H2077" i="6"/>
  <c r="H2076" i="6"/>
  <c r="H2075" i="6"/>
  <c r="H2074" i="6"/>
  <c r="H2073" i="6"/>
  <c r="H2072" i="6"/>
  <c r="H2071" i="6"/>
  <c r="H2070" i="6"/>
  <c r="H2069" i="6"/>
  <c r="H2068" i="6"/>
  <c r="H2067" i="6"/>
  <c r="H2066" i="6"/>
  <c r="H2065" i="6"/>
  <c r="H2064" i="6"/>
  <c r="H2063" i="6"/>
  <c r="H2062" i="6"/>
  <c r="H2061" i="6"/>
  <c r="H2060" i="6"/>
  <c r="H2059" i="6"/>
  <c r="H2058" i="6"/>
  <c r="H2057" i="6"/>
  <c r="H2056" i="6"/>
  <c r="H2055" i="6"/>
  <c r="H2054" i="6"/>
  <c r="H2053" i="6"/>
  <c r="H2052" i="6"/>
  <c r="H2051" i="6"/>
  <c r="H2050" i="6"/>
  <c r="H2049" i="6"/>
  <c r="H2048" i="6"/>
  <c r="H2047" i="6"/>
  <c r="H2046" i="6"/>
  <c r="H2045" i="6"/>
  <c r="H2044" i="6"/>
  <c r="H2043" i="6"/>
  <c r="H2042" i="6"/>
  <c r="H2041" i="6"/>
  <c r="H2040" i="6"/>
  <c r="H2039" i="6"/>
  <c r="H2038" i="6"/>
  <c r="H2037" i="6"/>
  <c r="H2036" i="6"/>
  <c r="H2035" i="6"/>
  <c r="H2034" i="6"/>
  <c r="H2033" i="6"/>
  <c r="H2032" i="6"/>
  <c r="H2031" i="6"/>
  <c r="H2030" i="6"/>
  <c r="H2029" i="6"/>
  <c r="H2028" i="6"/>
  <c r="H2027" i="6"/>
  <c r="H2026" i="6"/>
  <c r="H2025" i="6"/>
  <c r="H2024" i="6"/>
  <c r="H2023" i="6"/>
  <c r="H2022" i="6"/>
  <c r="H2021" i="6"/>
  <c r="H2020" i="6"/>
  <c r="H2019" i="6"/>
  <c r="H2018" i="6"/>
  <c r="H2017" i="6"/>
  <c r="H2016" i="6"/>
  <c r="H2015" i="6"/>
  <c r="H2014" i="6"/>
  <c r="H2013" i="6"/>
  <c r="H2012" i="6"/>
  <c r="H2011" i="6"/>
  <c r="H2010" i="6"/>
  <c r="H2009" i="6"/>
  <c r="H2008" i="6"/>
  <c r="H2007" i="6"/>
  <c r="H2006" i="6"/>
  <c r="H2005" i="6"/>
  <c r="H2004" i="6"/>
  <c r="H2003" i="6"/>
  <c r="H2002" i="6"/>
  <c r="H2001" i="6"/>
  <c r="H2000" i="6"/>
  <c r="H1999" i="6"/>
  <c r="H1998" i="6"/>
  <c r="H1997" i="6"/>
  <c r="H1996" i="6"/>
  <c r="H1995" i="6"/>
  <c r="H1994" i="6"/>
  <c r="H1993" i="6"/>
  <c r="H1992" i="6"/>
  <c r="H1991" i="6"/>
  <c r="H1990" i="6"/>
  <c r="H1989" i="6"/>
  <c r="H1988" i="6"/>
  <c r="H1987" i="6"/>
  <c r="H1986" i="6"/>
  <c r="H1985" i="6"/>
  <c r="H1984" i="6"/>
  <c r="H1983" i="6"/>
  <c r="H1982" i="6"/>
  <c r="H1981" i="6"/>
  <c r="H1980" i="6"/>
  <c r="H1979" i="6"/>
  <c r="H1978" i="6"/>
  <c r="H1977" i="6"/>
  <c r="H1976" i="6"/>
  <c r="H1975" i="6"/>
  <c r="H1974" i="6"/>
  <c r="H1973" i="6"/>
  <c r="H1972" i="6"/>
  <c r="H1971" i="6"/>
  <c r="H1970" i="6"/>
  <c r="H1969" i="6"/>
  <c r="H1968" i="6"/>
  <c r="H1967" i="6"/>
  <c r="H1966" i="6"/>
  <c r="H1965" i="6"/>
  <c r="H1964" i="6"/>
  <c r="H1963" i="6"/>
  <c r="H1962" i="6"/>
  <c r="H1961" i="6"/>
  <c r="H1960" i="6"/>
  <c r="H1959" i="6"/>
  <c r="H1958" i="6"/>
  <c r="H1957" i="6"/>
  <c r="H1956" i="6"/>
  <c r="H1955" i="6"/>
  <c r="H1954" i="6"/>
  <c r="H1953" i="6"/>
  <c r="H1952" i="6"/>
  <c r="H1951" i="6"/>
  <c r="H1950" i="6"/>
  <c r="H1949" i="6"/>
  <c r="H1948" i="6"/>
  <c r="H1947" i="6"/>
  <c r="H1946" i="6"/>
  <c r="H1945" i="6"/>
  <c r="H1944" i="6"/>
  <c r="H1943" i="6"/>
  <c r="H1942" i="6"/>
  <c r="H1941" i="6"/>
  <c r="H1940" i="6"/>
  <c r="H1939" i="6"/>
  <c r="H1938" i="6"/>
  <c r="H1937" i="6"/>
  <c r="H1936" i="6"/>
  <c r="H1935" i="6"/>
  <c r="H1934" i="6"/>
  <c r="H1933" i="6"/>
  <c r="H1932" i="6"/>
  <c r="H1931" i="6"/>
  <c r="H1930" i="6"/>
  <c r="H1929" i="6"/>
  <c r="H1928" i="6"/>
  <c r="H1927" i="6"/>
  <c r="H1926" i="6"/>
  <c r="H1925" i="6"/>
  <c r="H1924" i="6"/>
  <c r="H1923" i="6"/>
  <c r="H1922" i="6"/>
  <c r="H1921" i="6"/>
  <c r="H1920" i="6"/>
  <c r="H1919" i="6"/>
  <c r="H1918" i="6"/>
  <c r="H1917" i="6"/>
  <c r="H1916" i="6"/>
  <c r="H1915" i="6"/>
  <c r="H1914" i="6"/>
  <c r="H1913" i="6"/>
  <c r="H1912" i="6"/>
  <c r="H1911" i="6"/>
  <c r="H1910" i="6"/>
  <c r="H1909" i="6"/>
  <c r="H1908" i="6"/>
  <c r="H1907" i="6"/>
  <c r="H1906" i="6"/>
  <c r="H1905" i="6"/>
  <c r="H1904" i="6"/>
  <c r="H1903" i="6"/>
  <c r="H1902" i="6"/>
  <c r="H1901" i="6"/>
  <c r="H1900" i="6"/>
  <c r="H1899" i="6"/>
  <c r="H1898" i="6"/>
  <c r="H1897" i="6"/>
  <c r="H1896" i="6"/>
  <c r="H1895" i="6"/>
  <c r="H1894" i="6"/>
  <c r="H1893" i="6"/>
  <c r="H1892" i="6"/>
  <c r="H1891" i="6"/>
  <c r="H1890" i="6"/>
  <c r="H1889" i="6"/>
  <c r="H1888" i="6"/>
  <c r="H1887" i="6"/>
  <c r="H1886" i="6"/>
  <c r="H1885" i="6"/>
  <c r="H1884" i="6"/>
  <c r="H1883" i="6"/>
  <c r="H1882" i="6"/>
  <c r="H1881" i="6"/>
  <c r="H1880" i="6"/>
  <c r="H1879" i="6"/>
  <c r="H1878" i="6"/>
  <c r="H1877" i="6"/>
  <c r="H1876" i="6"/>
  <c r="H1875" i="6"/>
  <c r="H1874" i="6"/>
  <c r="H1873" i="6"/>
  <c r="H1872" i="6"/>
  <c r="H1871" i="6"/>
  <c r="H1870" i="6"/>
  <c r="H1869" i="6"/>
  <c r="H1868" i="6"/>
  <c r="H1867" i="6"/>
  <c r="H1866" i="6"/>
  <c r="H1865" i="6"/>
  <c r="H1864" i="6"/>
  <c r="H1863" i="6"/>
  <c r="H1862" i="6"/>
  <c r="H1861" i="6"/>
  <c r="H1860" i="6"/>
  <c r="H1859" i="6"/>
  <c r="H1858" i="6"/>
  <c r="H1857" i="6"/>
  <c r="H1856" i="6"/>
  <c r="H1855" i="6"/>
  <c r="H1854" i="6"/>
  <c r="H1853" i="6"/>
  <c r="H1852" i="6"/>
  <c r="H1851" i="6"/>
  <c r="H1850" i="6"/>
  <c r="H1849" i="6"/>
  <c r="H1848" i="6"/>
  <c r="H1847" i="6"/>
  <c r="H1846" i="6"/>
  <c r="H1845" i="6"/>
  <c r="H1844" i="6"/>
  <c r="H1843" i="6"/>
  <c r="H1842" i="6"/>
  <c r="H1841" i="6"/>
  <c r="H1840" i="6"/>
  <c r="H1839" i="6"/>
  <c r="H1838" i="6"/>
  <c r="H1837" i="6"/>
  <c r="H1836" i="6"/>
  <c r="H1835" i="6"/>
  <c r="H1834" i="6"/>
  <c r="H1833" i="6"/>
  <c r="H1832" i="6"/>
  <c r="H1831" i="6"/>
  <c r="H1830" i="6"/>
  <c r="H1829" i="6"/>
  <c r="H1828" i="6"/>
  <c r="H1827" i="6"/>
  <c r="H1826" i="6"/>
  <c r="H1825" i="6"/>
  <c r="H1824" i="6"/>
  <c r="H1823" i="6"/>
  <c r="H1822" i="6"/>
  <c r="H1821" i="6"/>
  <c r="H1820" i="6"/>
  <c r="H1819" i="6"/>
  <c r="H1818" i="6"/>
  <c r="H1817" i="6"/>
  <c r="H1816" i="6"/>
  <c r="H1815" i="6"/>
  <c r="H1814" i="6"/>
  <c r="H1813" i="6"/>
  <c r="H1812" i="6"/>
  <c r="H1811" i="6"/>
  <c r="H1810" i="6"/>
  <c r="H1809" i="6"/>
  <c r="H1808" i="6"/>
  <c r="H1807" i="6"/>
  <c r="H1806" i="6"/>
  <c r="H1805" i="6"/>
  <c r="H1804" i="6"/>
  <c r="H1803" i="6"/>
  <c r="H1802" i="6"/>
  <c r="H1801" i="6"/>
  <c r="H1800" i="6"/>
  <c r="H1799" i="6"/>
  <c r="H1798" i="6"/>
  <c r="H1797" i="6"/>
  <c r="H1796" i="6"/>
  <c r="H1795" i="6"/>
  <c r="H1794" i="6"/>
  <c r="H1793" i="6"/>
  <c r="H1792" i="6"/>
  <c r="H1791" i="6"/>
  <c r="H1790" i="6"/>
  <c r="H1789" i="6"/>
  <c r="H1788" i="6"/>
  <c r="H1787" i="6"/>
  <c r="H1786" i="6"/>
  <c r="H1785" i="6"/>
  <c r="H1784" i="6"/>
  <c r="H1783" i="6"/>
  <c r="H1782" i="6"/>
  <c r="H1781" i="6"/>
  <c r="H1780" i="6"/>
  <c r="H1779" i="6"/>
  <c r="H1778" i="6"/>
  <c r="H1777" i="6"/>
  <c r="H1776" i="6"/>
  <c r="H1775" i="6"/>
  <c r="H1774" i="6"/>
  <c r="H1773" i="6"/>
  <c r="H1772" i="6"/>
  <c r="H1771" i="6"/>
  <c r="H1770" i="6"/>
  <c r="H1769" i="6"/>
  <c r="H1768" i="6"/>
  <c r="H1767" i="6"/>
  <c r="H1766" i="6"/>
  <c r="H1765" i="6"/>
  <c r="H1764" i="6"/>
  <c r="H1763" i="6"/>
  <c r="H1762" i="6"/>
  <c r="H1761" i="6"/>
  <c r="H1760" i="6"/>
  <c r="H1759" i="6"/>
  <c r="H1758" i="6"/>
  <c r="H1757" i="6"/>
  <c r="H1756" i="6"/>
  <c r="H1755" i="6"/>
  <c r="H1754" i="6"/>
  <c r="H1753" i="6"/>
  <c r="H1752" i="6"/>
  <c r="H1751" i="6"/>
  <c r="H1750" i="6"/>
  <c r="H1749" i="6"/>
  <c r="H1748" i="6"/>
  <c r="H1747" i="6"/>
  <c r="H1746" i="6"/>
  <c r="H1745" i="6"/>
  <c r="H1744" i="6"/>
  <c r="H1743" i="6"/>
  <c r="H1742" i="6"/>
  <c r="H1741" i="6"/>
  <c r="H1740" i="6"/>
  <c r="H1739" i="6"/>
  <c r="H1738" i="6"/>
  <c r="H1737" i="6"/>
  <c r="H1736" i="6"/>
  <c r="H1735" i="6"/>
  <c r="H1734" i="6"/>
  <c r="H1733" i="6"/>
  <c r="H1732" i="6"/>
  <c r="H1731" i="6"/>
  <c r="H1730" i="6"/>
  <c r="H1729" i="6"/>
  <c r="H1728" i="6"/>
  <c r="H1727" i="6"/>
  <c r="H1726" i="6"/>
  <c r="H1725" i="6"/>
  <c r="H1724" i="6"/>
  <c r="H1723" i="6"/>
  <c r="H1722" i="6"/>
  <c r="H1721" i="6"/>
  <c r="H1720" i="6"/>
  <c r="H1719" i="6"/>
  <c r="H1718" i="6"/>
  <c r="H1717" i="6"/>
  <c r="H1716" i="6"/>
  <c r="H1715" i="6"/>
  <c r="H1714" i="6"/>
  <c r="H1713" i="6"/>
  <c r="H1712" i="6"/>
  <c r="H1711" i="6"/>
  <c r="H1710" i="6"/>
  <c r="H1709" i="6"/>
  <c r="H1708" i="6"/>
  <c r="H1707" i="6"/>
  <c r="H1706" i="6"/>
  <c r="H1705" i="6"/>
  <c r="H1704" i="6"/>
  <c r="H1703" i="6"/>
  <c r="H1702" i="6"/>
  <c r="H1701" i="6"/>
  <c r="H1700" i="6"/>
  <c r="H1699" i="6"/>
  <c r="H1698" i="6"/>
  <c r="H1697" i="6"/>
  <c r="H1696" i="6"/>
  <c r="H1695" i="6"/>
  <c r="H1694" i="6"/>
  <c r="H1693" i="6"/>
  <c r="H1692" i="6"/>
  <c r="H1691" i="6"/>
  <c r="H1690" i="6"/>
  <c r="H1689" i="6"/>
  <c r="H1688" i="6"/>
  <c r="H1687" i="6"/>
  <c r="H1686" i="6"/>
  <c r="H1685" i="6"/>
  <c r="H1684" i="6"/>
  <c r="H1683" i="6"/>
  <c r="H1682" i="6"/>
  <c r="H1681" i="6"/>
  <c r="H1680" i="6"/>
  <c r="H1679" i="6"/>
  <c r="H1678" i="6"/>
  <c r="H1677" i="6"/>
  <c r="H1676" i="6"/>
  <c r="H1675" i="6"/>
  <c r="H1674" i="6"/>
  <c r="H1673" i="6"/>
  <c r="H1672" i="6"/>
  <c r="H1671" i="6"/>
  <c r="H1670" i="6"/>
  <c r="H1669" i="6"/>
  <c r="H1668" i="6"/>
  <c r="H1667" i="6"/>
  <c r="H1666" i="6"/>
  <c r="H1665" i="6"/>
  <c r="H1664" i="6"/>
  <c r="H1663" i="6"/>
  <c r="H1662" i="6"/>
  <c r="H1661" i="6"/>
  <c r="H1660" i="6"/>
  <c r="H1659" i="6"/>
  <c r="H1658" i="6"/>
  <c r="H1657" i="6"/>
  <c r="H1656" i="6"/>
  <c r="H1655" i="6"/>
  <c r="H1654" i="6"/>
  <c r="H1653" i="6"/>
  <c r="H1652" i="6"/>
  <c r="H1651" i="6"/>
  <c r="H1650" i="6"/>
  <c r="H1649" i="6"/>
  <c r="H1648" i="6"/>
  <c r="H1647" i="6"/>
  <c r="H1646" i="6"/>
  <c r="H1645" i="6"/>
  <c r="H1644" i="6"/>
  <c r="H1643" i="6"/>
  <c r="H1642" i="6"/>
  <c r="H1641" i="6"/>
  <c r="H1640" i="6"/>
  <c r="H1639" i="6"/>
  <c r="H1638" i="6"/>
  <c r="H1637" i="6"/>
  <c r="H1636" i="6"/>
  <c r="H1635" i="6"/>
  <c r="H1634" i="6"/>
  <c r="H1633" i="6"/>
  <c r="H1632" i="6"/>
  <c r="H1631" i="6"/>
  <c r="H1630" i="6"/>
  <c r="H1629" i="6"/>
  <c r="H1628" i="6"/>
  <c r="H1627" i="6"/>
  <c r="H1626" i="6"/>
  <c r="H1625" i="6"/>
  <c r="H1624" i="6"/>
  <c r="H1623" i="6"/>
  <c r="H1622" i="6"/>
  <c r="H1621" i="6"/>
  <c r="H1620" i="6"/>
  <c r="H1619" i="6"/>
  <c r="H1618" i="6"/>
  <c r="H1617" i="6"/>
  <c r="H1616" i="6"/>
  <c r="H1615" i="6"/>
  <c r="H1614" i="6"/>
  <c r="H1613" i="6"/>
  <c r="H1612" i="6"/>
  <c r="H1611" i="6"/>
  <c r="H1610" i="6"/>
  <c r="H1609" i="6"/>
  <c r="H1608" i="6"/>
  <c r="H1607" i="6"/>
  <c r="H1606" i="6"/>
  <c r="H1605" i="6"/>
  <c r="H1604" i="6"/>
  <c r="H1603" i="6"/>
  <c r="H1602" i="6"/>
  <c r="H1601" i="6"/>
  <c r="H1600" i="6"/>
  <c r="H1599" i="6"/>
  <c r="H1598" i="6"/>
  <c r="H1597" i="6"/>
  <c r="H1596" i="6"/>
  <c r="H1595" i="6"/>
  <c r="H1594" i="6"/>
  <c r="H1593" i="6"/>
  <c r="H1592" i="6"/>
  <c r="H1591" i="6"/>
  <c r="H1590" i="6"/>
  <c r="H1589" i="6"/>
  <c r="H1588" i="6"/>
  <c r="H1587" i="6"/>
  <c r="H1586" i="6"/>
  <c r="H1585" i="6"/>
  <c r="H1584" i="6"/>
  <c r="H1583" i="6"/>
  <c r="H1582" i="6"/>
  <c r="H1581" i="6"/>
  <c r="H1580" i="6"/>
  <c r="H1579" i="6"/>
  <c r="H1578" i="6"/>
  <c r="H1577" i="6"/>
  <c r="H1576" i="6"/>
  <c r="H1575" i="6"/>
  <c r="H1574" i="6"/>
  <c r="H1573" i="6"/>
  <c r="H1572" i="6"/>
  <c r="H1571" i="6"/>
  <c r="H1570" i="6"/>
  <c r="H1569" i="6"/>
  <c r="H1568" i="6"/>
  <c r="H1567" i="6"/>
  <c r="H1566" i="6"/>
  <c r="H1565" i="6"/>
  <c r="H1564" i="6"/>
  <c r="H1563" i="6"/>
  <c r="H1562" i="6"/>
  <c r="H1561" i="6"/>
  <c r="H1560" i="6"/>
  <c r="H1559" i="6"/>
  <c r="H1558" i="6"/>
  <c r="H1557" i="6"/>
  <c r="H1556" i="6"/>
  <c r="H1555" i="6"/>
  <c r="H1554" i="6"/>
  <c r="H1553" i="6"/>
  <c r="H1552" i="6"/>
  <c r="H1551" i="6"/>
  <c r="H1550" i="6"/>
  <c r="H1549" i="6"/>
  <c r="H1548" i="6"/>
  <c r="H1547" i="6"/>
  <c r="H1546" i="6"/>
  <c r="H1545" i="6"/>
  <c r="H1544" i="6"/>
  <c r="H1543" i="6"/>
  <c r="H1542" i="6"/>
  <c r="H1541" i="6"/>
  <c r="H1540" i="6"/>
  <c r="H1539" i="6"/>
  <c r="H1538" i="6"/>
  <c r="H1537" i="6"/>
  <c r="H1536" i="6"/>
  <c r="H1535" i="6"/>
  <c r="H1534" i="6"/>
  <c r="H1533" i="6"/>
  <c r="H1532" i="6"/>
  <c r="H1531" i="6"/>
  <c r="H1530" i="6"/>
  <c r="H1529" i="6"/>
  <c r="H1528" i="6"/>
  <c r="H1527" i="6"/>
  <c r="H1526" i="6"/>
  <c r="H1525" i="6"/>
  <c r="H1524" i="6"/>
  <c r="H1523" i="6"/>
  <c r="H1522" i="6"/>
  <c r="H1521" i="6"/>
  <c r="H1520" i="6"/>
  <c r="H1519" i="6"/>
  <c r="H1518" i="6"/>
  <c r="H1517" i="6"/>
  <c r="H1516" i="6"/>
  <c r="H1515" i="6"/>
  <c r="H1514" i="6"/>
  <c r="H1513" i="6"/>
  <c r="H1512" i="6"/>
  <c r="H1511" i="6"/>
  <c r="H1510" i="6"/>
  <c r="H1509" i="6"/>
  <c r="H1508" i="6"/>
  <c r="H1507" i="6"/>
  <c r="H1506" i="6"/>
  <c r="H1505" i="6"/>
  <c r="H1504" i="6"/>
  <c r="H1503" i="6"/>
  <c r="H1502" i="6"/>
  <c r="H1501" i="6"/>
  <c r="H1500" i="6"/>
  <c r="H1499" i="6"/>
  <c r="H1498" i="6"/>
  <c r="H1497" i="6"/>
  <c r="H1496" i="6"/>
  <c r="H1495" i="6"/>
  <c r="H1494" i="6"/>
  <c r="H1493" i="6"/>
  <c r="H1492" i="6"/>
  <c r="H1491" i="6"/>
  <c r="H1490" i="6"/>
  <c r="H1489" i="6"/>
  <c r="H1488" i="6"/>
  <c r="H1487" i="6"/>
  <c r="H1486" i="6"/>
  <c r="H1485" i="6"/>
  <c r="H1484" i="6"/>
  <c r="H1483" i="6"/>
  <c r="H1482" i="6"/>
  <c r="H1481" i="6"/>
  <c r="H1480" i="6"/>
  <c r="H1479" i="6"/>
  <c r="H1478" i="6"/>
  <c r="H1477" i="6"/>
  <c r="H1476" i="6"/>
  <c r="H1475" i="6"/>
  <c r="H1474" i="6"/>
  <c r="H1473" i="6"/>
  <c r="H1472" i="6"/>
  <c r="H1471" i="6"/>
  <c r="H1470" i="6"/>
  <c r="H1469" i="6"/>
  <c r="H1468" i="6"/>
  <c r="H1467" i="6"/>
  <c r="H1466" i="6"/>
  <c r="H1465" i="6"/>
  <c r="H1464" i="6"/>
  <c r="H1463" i="6"/>
  <c r="H1462" i="6"/>
  <c r="H1461" i="6"/>
  <c r="H1460" i="6"/>
  <c r="H1459" i="6"/>
  <c r="H1458" i="6"/>
  <c r="H1457" i="6"/>
  <c r="H1456" i="6"/>
  <c r="H1455" i="6"/>
  <c r="H1454" i="6"/>
  <c r="H1453" i="6"/>
  <c r="H1452" i="6"/>
  <c r="H1451" i="6"/>
  <c r="H1450" i="6"/>
  <c r="H1449" i="6"/>
  <c r="H1448" i="6"/>
  <c r="H1447" i="6"/>
  <c r="H1446" i="6"/>
  <c r="H1445" i="6"/>
  <c r="H1444" i="6"/>
  <c r="H1443" i="6"/>
  <c r="H1442" i="6"/>
  <c r="H1441" i="6"/>
  <c r="H1440" i="6"/>
  <c r="H1439" i="6"/>
  <c r="H1438" i="6"/>
  <c r="H1437" i="6"/>
  <c r="H1436" i="6"/>
  <c r="H1435" i="6"/>
  <c r="H1434" i="6"/>
  <c r="H1433" i="6"/>
  <c r="H1432" i="6"/>
  <c r="H1431" i="6"/>
  <c r="H1430" i="6"/>
  <c r="H1429" i="6"/>
  <c r="H1428" i="6"/>
  <c r="H1427" i="6"/>
  <c r="H1426" i="6"/>
  <c r="H1425" i="6"/>
  <c r="H1424" i="6"/>
  <c r="H1423" i="6"/>
  <c r="H1422" i="6"/>
  <c r="H1421" i="6"/>
  <c r="H1420" i="6"/>
  <c r="H1419" i="6"/>
  <c r="H1418" i="6"/>
  <c r="H1417" i="6"/>
  <c r="H1416" i="6"/>
  <c r="H1415" i="6"/>
  <c r="H1414" i="6"/>
  <c r="H1413" i="6"/>
  <c r="H1412" i="6"/>
  <c r="H1411" i="6"/>
  <c r="H1410" i="6"/>
  <c r="H1409" i="6"/>
  <c r="H1408" i="6"/>
  <c r="H1407" i="6"/>
  <c r="H1406" i="6"/>
  <c r="H1405" i="6"/>
  <c r="H1404" i="6"/>
  <c r="H1403" i="6"/>
  <c r="H1402" i="6"/>
  <c r="H1401" i="6"/>
  <c r="H1400" i="6"/>
  <c r="H1399" i="6"/>
  <c r="H1398" i="6"/>
  <c r="H1397" i="6"/>
  <c r="H1396" i="6"/>
  <c r="H1395" i="6"/>
  <c r="H1394" i="6"/>
  <c r="H1393" i="6"/>
  <c r="H1392" i="6"/>
  <c r="H1391" i="6"/>
  <c r="H1390" i="6"/>
  <c r="H1389" i="6"/>
  <c r="H1388" i="6"/>
  <c r="H1387" i="6"/>
  <c r="H1386" i="6"/>
  <c r="H1385" i="6"/>
  <c r="H1384" i="6"/>
  <c r="H1383" i="6"/>
  <c r="H1382" i="6"/>
  <c r="H1381" i="6"/>
  <c r="H1380" i="6"/>
  <c r="H1379" i="6"/>
  <c r="H1378" i="6"/>
  <c r="H1377" i="6"/>
  <c r="H1376" i="6"/>
  <c r="H1375" i="6"/>
  <c r="H1374" i="6"/>
  <c r="H1373" i="6"/>
  <c r="H1372" i="6"/>
  <c r="H1371" i="6"/>
  <c r="H1370" i="6"/>
  <c r="H1369" i="6"/>
  <c r="H1368" i="6"/>
  <c r="H1367" i="6"/>
  <c r="H1366" i="6"/>
  <c r="H1365" i="6"/>
  <c r="H1364" i="6"/>
  <c r="H1363" i="6"/>
  <c r="H1362" i="6"/>
  <c r="H1361" i="6"/>
  <c r="H1360" i="6"/>
  <c r="H1359" i="6"/>
  <c r="H1358" i="6"/>
  <c r="H1357" i="6"/>
  <c r="H1356" i="6"/>
  <c r="H1355" i="6"/>
  <c r="H1354" i="6"/>
  <c r="H1353" i="6"/>
  <c r="H1352" i="6"/>
  <c r="H1351" i="6"/>
  <c r="H1350" i="6"/>
  <c r="H1349" i="6"/>
  <c r="H1348" i="6"/>
  <c r="H1347" i="6"/>
  <c r="H1346" i="6"/>
  <c r="H1345" i="6"/>
  <c r="H1344" i="6"/>
  <c r="H1343" i="6"/>
  <c r="H1342" i="6"/>
  <c r="H1341" i="6"/>
  <c r="H1340" i="6"/>
  <c r="H1339" i="6"/>
  <c r="H1338" i="6"/>
  <c r="H1337" i="6"/>
  <c r="H1336" i="6"/>
  <c r="H1335" i="6"/>
  <c r="H1334" i="6"/>
  <c r="H1333" i="6"/>
  <c r="H1332" i="6"/>
  <c r="H1331" i="6"/>
  <c r="H1330" i="6"/>
  <c r="H1329" i="6"/>
  <c r="H1328" i="6"/>
  <c r="H1327" i="6"/>
  <c r="H1326" i="6"/>
  <c r="H1325" i="6"/>
  <c r="H1324" i="6"/>
  <c r="H1323" i="6"/>
  <c r="H1322" i="6"/>
  <c r="H1321" i="6"/>
  <c r="H1320" i="6"/>
  <c r="H1319" i="6"/>
  <c r="H1318" i="6"/>
  <c r="H1317" i="6"/>
  <c r="H1316" i="6"/>
  <c r="H1315" i="6"/>
  <c r="H1314" i="6"/>
  <c r="H1313" i="6"/>
  <c r="H1312" i="6"/>
  <c r="H1311" i="6"/>
  <c r="H1310" i="6"/>
  <c r="H1309" i="6"/>
  <c r="H1308" i="6"/>
  <c r="H1307" i="6"/>
  <c r="H1306" i="6"/>
  <c r="H1305" i="6"/>
  <c r="H1304" i="6"/>
  <c r="H1303" i="6"/>
  <c r="H1302" i="6"/>
  <c r="H1301" i="6"/>
  <c r="H1300" i="6"/>
  <c r="H1299" i="6"/>
  <c r="H1298" i="6"/>
  <c r="H1297" i="6"/>
  <c r="H1296" i="6"/>
  <c r="H1295" i="6"/>
  <c r="H1294" i="6"/>
  <c r="H1293" i="6"/>
  <c r="H1292" i="6"/>
  <c r="H1291" i="6"/>
  <c r="H1290" i="6"/>
  <c r="H1289" i="6"/>
  <c r="H1288" i="6"/>
  <c r="H1287" i="6"/>
  <c r="H1286" i="6"/>
  <c r="H1285" i="6"/>
  <c r="H1284" i="6"/>
  <c r="H1283" i="6"/>
  <c r="H1282" i="6"/>
  <c r="H1281" i="6"/>
  <c r="H1280" i="6"/>
  <c r="H1279" i="6"/>
  <c r="H1278" i="6"/>
  <c r="H1277" i="6"/>
  <c r="H1276" i="6"/>
  <c r="H1275" i="6"/>
  <c r="H1274" i="6"/>
  <c r="H1273" i="6"/>
  <c r="H1272" i="6"/>
  <c r="H1271" i="6"/>
  <c r="H1270" i="6"/>
  <c r="H1269" i="6"/>
  <c r="H1268" i="6"/>
  <c r="H1267" i="6"/>
  <c r="H1266" i="6"/>
  <c r="H1265" i="6"/>
  <c r="H1264" i="6"/>
  <c r="H1263" i="6"/>
  <c r="H1262" i="6"/>
  <c r="H1261" i="6"/>
  <c r="H1260" i="6"/>
  <c r="H1259" i="6"/>
  <c r="H1258" i="6"/>
  <c r="H1257" i="6"/>
  <c r="H1256" i="6"/>
  <c r="H1255" i="6"/>
  <c r="H1254" i="6"/>
  <c r="H1253" i="6"/>
  <c r="H1252" i="6"/>
  <c r="H1251" i="6"/>
  <c r="H1250" i="6"/>
  <c r="H1249" i="6"/>
  <c r="H1248" i="6"/>
  <c r="H1247" i="6"/>
  <c r="H1246" i="6"/>
  <c r="H1245" i="6"/>
  <c r="H1244" i="6"/>
  <c r="H1243" i="6"/>
  <c r="H1242" i="6"/>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H1020" i="6"/>
  <c r="H1019" i="6"/>
  <c r="H1018" i="6"/>
  <c r="H1017" i="6"/>
  <c r="H1016" i="6"/>
  <c r="H1015" i="6"/>
  <c r="H1014" i="6"/>
  <c r="H1013" i="6"/>
  <c r="H1012" i="6"/>
  <c r="H1011" i="6"/>
  <c r="H1010" i="6"/>
  <c r="H1009" i="6"/>
  <c r="H1008"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H951" i="6"/>
  <c r="H950" i="6"/>
  <c r="H949" i="6"/>
  <c r="H948" i="6"/>
  <c r="H947" i="6"/>
  <c r="H946" i="6"/>
  <c r="H945" i="6"/>
  <c r="H944" i="6"/>
  <c r="H943" i="6"/>
  <c r="H942" i="6"/>
  <c r="H941" i="6"/>
  <c r="H940" i="6"/>
  <c r="H939" i="6"/>
  <c r="H938" i="6"/>
  <c r="H937" i="6"/>
  <c r="H936" i="6"/>
  <c r="H935" i="6"/>
  <c r="H934" i="6"/>
  <c r="H933" i="6"/>
  <c r="H932" i="6"/>
  <c r="H931" i="6"/>
  <c r="H930" i="6"/>
  <c r="H929" i="6"/>
  <c r="H928" i="6"/>
  <c r="H927" i="6"/>
  <c r="H926" i="6"/>
  <c r="H925" i="6"/>
  <c r="H924" i="6"/>
  <c r="H923" i="6"/>
  <c r="H922" i="6"/>
  <c r="H921" i="6"/>
  <c r="H920" i="6"/>
  <c r="H919" i="6"/>
  <c r="H918" i="6"/>
  <c r="H917" i="6"/>
  <c r="H916" i="6"/>
  <c r="H915" i="6"/>
  <c r="H914" i="6"/>
  <c r="H913" i="6"/>
  <c r="H912" i="6"/>
  <c r="H911" i="6"/>
  <c r="H910" i="6"/>
  <c r="H909" i="6"/>
  <c r="H908" i="6"/>
  <c r="H907" i="6"/>
  <c r="H906" i="6"/>
  <c r="H905" i="6"/>
  <c r="H904" i="6"/>
  <c r="H903" i="6"/>
  <c r="H902" i="6"/>
  <c r="H901" i="6"/>
  <c r="H900" i="6"/>
  <c r="H899" i="6"/>
  <c r="H898" i="6"/>
  <c r="H897" i="6"/>
  <c r="H896" i="6"/>
  <c r="H895" i="6"/>
  <c r="H894" i="6"/>
  <c r="H893" i="6"/>
  <c r="H892" i="6"/>
  <c r="H891" i="6"/>
  <c r="H890" i="6"/>
  <c r="H889" i="6"/>
  <c r="H888" i="6"/>
  <c r="H887" i="6"/>
  <c r="H886" i="6"/>
  <c r="H885" i="6"/>
  <c r="H884" i="6"/>
  <c r="H883" i="6"/>
  <c r="H882" i="6"/>
  <c r="H881" i="6"/>
  <c r="H880" i="6"/>
  <c r="H879" i="6"/>
  <c r="H878" i="6"/>
  <c r="H877" i="6"/>
  <c r="H876"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809" i="6"/>
  <c r="H808" i="6"/>
  <c r="H807" i="6"/>
  <c r="H806" i="6"/>
  <c r="H805" i="6"/>
  <c r="H804" i="6"/>
  <c r="H803" i="6"/>
  <c r="H802" i="6"/>
  <c r="H801" i="6"/>
  <c r="H800" i="6"/>
  <c r="H799" i="6"/>
  <c r="H798" i="6"/>
  <c r="H797" i="6"/>
  <c r="H796" i="6"/>
  <c r="H795" i="6"/>
  <c r="H794" i="6"/>
  <c r="H793" i="6"/>
  <c r="H792" i="6"/>
  <c r="H791" i="6"/>
  <c r="H790" i="6"/>
  <c r="H789" i="6"/>
  <c r="H788" i="6"/>
  <c r="H787" i="6"/>
  <c r="H786" i="6"/>
  <c r="H785" i="6"/>
  <c r="H784" i="6"/>
  <c r="H783" i="6"/>
  <c r="H782" i="6"/>
  <c r="H781" i="6"/>
  <c r="H780" i="6"/>
  <c r="H779" i="6"/>
  <c r="H778" i="6"/>
  <c r="H777" i="6"/>
  <c r="H776" i="6"/>
  <c r="H775" i="6"/>
  <c r="H774" i="6"/>
  <c r="H773" i="6"/>
  <c r="H772" i="6"/>
  <c r="H771" i="6"/>
  <c r="H770" i="6"/>
  <c r="H769" i="6"/>
  <c r="H768" i="6"/>
  <c r="H767" i="6"/>
  <c r="H766" i="6"/>
  <c r="H765" i="6"/>
  <c r="H764" i="6"/>
  <c r="H763" i="6"/>
  <c r="H762" i="6"/>
  <c r="H761" i="6"/>
  <c r="H760" i="6"/>
  <c r="H759" i="6"/>
  <c r="H758" i="6"/>
  <c r="H757" i="6"/>
  <c r="H756" i="6"/>
  <c r="H755" i="6"/>
  <c r="H754" i="6"/>
  <c r="H753" i="6"/>
  <c r="H752" i="6"/>
  <c r="H751" i="6"/>
  <c r="H750" i="6"/>
  <c r="H749" i="6"/>
  <c r="H748" i="6"/>
  <c r="H747" i="6"/>
  <c r="H746"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H633" i="6"/>
  <c r="H632" i="6"/>
  <c r="H631"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601" i="6"/>
  <c r="H600" i="6"/>
  <c r="H599" i="6"/>
  <c r="H598" i="6"/>
  <c r="H597" i="6"/>
  <c r="H596" i="6"/>
  <c r="H595" i="6"/>
  <c r="H594" i="6"/>
  <c r="H593" i="6"/>
  <c r="H592" i="6"/>
  <c r="H591" i="6"/>
  <c r="H590" i="6"/>
  <c r="H589" i="6"/>
  <c r="H588" i="6"/>
  <c r="H587" i="6"/>
  <c r="H586" i="6"/>
  <c r="H585" i="6"/>
  <c r="H584" i="6"/>
  <c r="H583" i="6"/>
  <c r="H582" i="6"/>
  <c r="H581" i="6"/>
  <c r="H580" i="6"/>
  <c r="H579" i="6"/>
  <c r="H578" i="6"/>
  <c r="H577" i="6"/>
  <c r="H576" i="6"/>
  <c r="H575" i="6"/>
  <c r="H574" i="6"/>
  <c r="H573" i="6"/>
  <c r="H572" i="6"/>
  <c r="H571" i="6"/>
  <c r="H57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 r="H8" i="6"/>
  <c r="H7" i="6"/>
  <c r="H6" i="6"/>
  <c r="H5" i="6"/>
  <c r="H4" i="6"/>
  <c r="H3" i="6"/>
  <c r="H2" i="6"/>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A3" i="7"/>
  <c r="A2" i="7"/>
  <c r="A2077" i="6"/>
  <c r="A2076" i="6"/>
  <c r="A2075" i="6"/>
  <c r="A2074" i="6"/>
  <c r="A2073" i="6"/>
  <c r="A2072" i="6"/>
  <c r="A2071" i="6"/>
  <c r="A2070" i="6"/>
  <c r="A2069" i="6"/>
  <c r="A2068" i="6"/>
  <c r="A2067" i="6"/>
  <c r="A2066" i="6"/>
  <c r="A2065" i="6"/>
  <c r="A2064" i="6"/>
  <c r="A2063" i="6"/>
  <c r="A2062" i="6"/>
  <c r="A2061" i="6"/>
  <c r="A2060" i="6"/>
  <c r="A2059" i="6"/>
  <c r="A2058" i="6"/>
  <c r="A2057" i="6"/>
  <c r="A2056" i="6"/>
  <c r="A2055" i="6"/>
  <c r="A2054" i="6"/>
  <c r="A2053" i="6"/>
  <c r="A2052" i="6"/>
  <c r="A2051" i="6"/>
  <c r="A2050" i="6"/>
  <c r="A2049" i="6"/>
  <c r="A2048" i="6"/>
  <c r="A2047" i="6"/>
  <c r="A2046" i="6"/>
  <c r="A2045" i="6"/>
  <c r="A2044" i="6"/>
  <c r="A2043" i="6"/>
  <c r="A2042" i="6"/>
  <c r="A2041" i="6"/>
  <c r="A2040" i="6"/>
  <c r="A2039" i="6"/>
  <c r="A2038" i="6"/>
  <c r="A2037" i="6"/>
  <c r="A2036" i="6"/>
  <c r="A2035" i="6"/>
  <c r="A2034" i="6"/>
  <c r="A2033" i="6"/>
  <c r="A2032" i="6"/>
  <c r="A2031" i="6"/>
  <c r="A2030" i="6"/>
  <c r="A2029" i="6"/>
  <c r="A2028" i="6"/>
  <c r="A2027" i="6"/>
  <c r="A2026" i="6"/>
  <c r="A2025" i="6"/>
  <c r="A2024" i="6"/>
  <c r="A2023" i="6"/>
  <c r="A2022" i="6"/>
  <c r="A2021" i="6"/>
  <c r="A2020" i="6"/>
  <c r="A2019" i="6"/>
  <c r="A2018" i="6"/>
  <c r="A2017" i="6"/>
  <c r="A2016" i="6"/>
  <c r="A2015" i="6"/>
  <c r="A2014" i="6"/>
  <c r="A2013" i="6"/>
  <c r="A2012" i="6"/>
  <c r="A2011" i="6"/>
  <c r="A2010" i="6"/>
  <c r="A2009" i="6"/>
  <c r="A2008" i="6"/>
  <c r="A2007" i="6"/>
  <c r="A2006" i="6"/>
  <c r="A2005" i="6"/>
  <c r="A2004" i="6"/>
  <c r="A2003" i="6"/>
  <c r="A2002" i="6"/>
  <c r="A2001" i="6"/>
  <c r="A2000" i="6"/>
  <c r="A1999" i="6"/>
  <c r="A1998" i="6"/>
  <c r="A1997" i="6"/>
  <c r="A1996" i="6"/>
  <c r="A1995" i="6"/>
  <c r="A1994" i="6"/>
  <c r="A1993" i="6"/>
  <c r="A1992" i="6"/>
  <c r="A1991" i="6"/>
  <c r="A1990" i="6"/>
  <c r="A1989" i="6"/>
  <c r="A1988" i="6"/>
  <c r="A1987" i="6"/>
  <c r="A1986" i="6"/>
  <c r="A1985" i="6"/>
  <c r="A1984" i="6"/>
  <c r="A1983" i="6"/>
  <c r="A1982" i="6"/>
  <c r="A1981" i="6"/>
  <c r="A1980" i="6"/>
  <c r="A1979" i="6"/>
  <c r="A1978" i="6"/>
  <c r="A1977" i="6"/>
  <c r="A1976" i="6"/>
  <c r="A1975" i="6"/>
  <c r="A1974" i="6"/>
  <c r="A1973" i="6"/>
  <c r="A1972" i="6"/>
  <c r="A1971" i="6"/>
  <c r="A1970" i="6"/>
  <c r="A1969" i="6"/>
  <c r="A1968" i="6"/>
  <c r="A1967" i="6"/>
  <c r="A1966" i="6"/>
  <c r="A1965" i="6"/>
  <c r="A1964" i="6"/>
  <c r="A1963" i="6"/>
  <c r="A1962" i="6"/>
  <c r="A1961" i="6"/>
  <c r="A1960" i="6"/>
  <c r="A1959" i="6"/>
  <c r="A1958" i="6"/>
  <c r="A1957" i="6"/>
  <c r="A1956" i="6"/>
  <c r="A1955" i="6"/>
  <c r="A1954" i="6"/>
  <c r="A1953" i="6"/>
  <c r="A1952" i="6"/>
  <c r="A1951" i="6"/>
  <c r="A1950" i="6"/>
  <c r="A1949" i="6"/>
  <c r="A1948" i="6"/>
  <c r="A1947" i="6"/>
  <c r="A1946" i="6"/>
  <c r="A1945" i="6"/>
  <c r="A1944" i="6"/>
  <c r="A1943" i="6"/>
  <c r="A1942" i="6"/>
  <c r="A1941" i="6"/>
  <c r="A1940" i="6"/>
  <c r="A1939" i="6"/>
  <c r="A1938" i="6"/>
  <c r="A1937" i="6"/>
  <c r="A1936" i="6"/>
  <c r="A1935" i="6"/>
  <c r="A1934" i="6"/>
  <c r="A1933" i="6"/>
  <c r="A1932" i="6"/>
  <c r="A1931" i="6"/>
  <c r="A1930" i="6"/>
  <c r="A1929" i="6"/>
  <c r="A1928" i="6"/>
  <c r="A1927" i="6"/>
  <c r="A1926" i="6"/>
  <c r="A1925" i="6"/>
  <c r="A1924" i="6"/>
  <c r="A1923" i="6"/>
  <c r="A1922" i="6"/>
  <c r="A1921" i="6"/>
  <c r="A1920" i="6"/>
  <c r="A1919" i="6"/>
  <c r="A1918" i="6"/>
  <c r="A1917" i="6"/>
  <c r="A1916" i="6"/>
  <c r="A1915" i="6"/>
  <c r="A1914" i="6"/>
  <c r="A1913" i="6"/>
  <c r="A1912" i="6"/>
  <c r="A1911" i="6"/>
  <c r="A1910" i="6"/>
  <c r="A1909" i="6"/>
  <c r="A1908" i="6"/>
  <c r="A1907" i="6"/>
  <c r="A1906" i="6"/>
  <c r="A1905" i="6"/>
  <c r="A1904" i="6"/>
  <c r="A1903" i="6"/>
  <c r="A1902" i="6"/>
  <c r="A1901" i="6"/>
  <c r="A1900" i="6"/>
  <c r="A1899" i="6"/>
  <c r="A1898" i="6"/>
  <c r="A1897" i="6"/>
  <c r="A1896" i="6"/>
  <c r="A1895" i="6"/>
  <c r="A1894" i="6"/>
  <c r="A1893" i="6"/>
  <c r="A1892" i="6"/>
  <c r="A1891" i="6"/>
  <c r="A1890" i="6"/>
  <c r="A1889" i="6"/>
  <c r="A1888" i="6"/>
  <c r="A1887" i="6"/>
  <c r="A1886" i="6"/>
  <c r="A1885" i="6"/>
  <c r="A1884" i="6"/>
  <c r="A1883" i="6"/>
  <c r="A1882" i="6"/>
  <c r="A1881" i="6"/>
  <c r="A1880" i="6"/>
  <c r="A1879" i="6"/>
  <c r="A1878" i="6"/>
  <c r="A1877" i="6"/>
  <c r="A1876" i="6"/>
  <c r="A1875" i="6"/>
  <c r="A1874" i="6"/>
  <c r="A1873" i="6"/>
  <c r="A1872" i="6"/>
  <c r="A1871" i="6"/>
  <c r="A1870" i="6"/>
  <c r="A1869" i="6"/>
  <c r="A1868" i="6"/>
  <c r="A1867" i="6"/>
  <c r="A1866" i="6"/>
  <c r="A1865" i="6"/>
  <c r="A1864" i="6"/>
  <c r="A1863" i="6"/>
  <c r="A1862" i="6"/>
  <c r="A1861" i="6"/>
  <c r="A1860" i="6"/>
  <c r="A1859" i="6"/>
  <c r="A1858" i="6"/>
  <c r="A1857" i="6"/>
  <c r="A1856" i="6"/>
  <c r="A1855" i="6"/>
  <c r="A1854" i="6"/>
  <c r="A1853" i="6"/>
  <c r="A1852" i="6"/>
  <c r="A1851" i="6"/>
  <c r="A1850" i="6"/>
  <c r="A1849" i="6"/>
  <c r="A1848" i="6"/>
  <c r="A1847" i="6"/>
  <c r="A1846" i="6"/>
  <c r="A1845" i="6"/>
  <c r="A1844" i="6"/>
  <c r="A1843" i="6"/>
  <c r="A1842" i="6"/>
  <c r="A1841" i="6"/>
  <c r="A1840" i="6"/>
  <c r="A1839" i="6"/>
  <c r="A1838" i="6"/>
  <c r="A1837" i="6"/>
  <c r="A1836" i="6"/>
  <c r="A1835" i="6"/>
  <c r="A1834" i="6"/>
  <c r="A1833" i="6"/>
  <c r="A1832" i="6"/>
  <c r="A1831" i="6"/>
  <c r="A1830" i="6"/>
  <c r="A1829" i="6"/>
  <c r="A1828" i="6"/>
  <c r="A1827" i="6"/>
  <c r="A1826" i="6"/>
  <c r="A1825" i="6"/>
  <c r="A1824" i="6"/>
  <c r="A1823" i="6"/>
  <c r="A1822" i="6"/>
  <c r="A1821" i="6"/>
  <c r="A1820" i="6"/>
  <c r="A1819" i="6"/>
  <c r="A1818" i="6"/>
  <c r="A1817" i="6"/>
  <c r="A1816" i="6"/>
  <c r="A1815" i="6"/>
  <c r="A1814" i="6"/>
  <c r="A1813" i="6"/>
  <c r="A1812" i="6"/>
  <c r="A1811" i="6"/>
  <c r="A1810" i="6"/>
  <c r="A1809" i="6"/>
  <c r="A1808" i="6"/>
  <c r="A1807" i="6"/>
  <c r="A1806" i="6"/>
  <c r="A1805" i="6"/>
  <c r="A1804" i="6"/>
  <c r="A1803" i="6"/>
  <c r="A1802" i="6"/>
  <c r="A1801" i="6"/>
  <c r="A1800" i="6"/>
  <c r="A1799" i="6"/>
  <c r="A1798" i="6"/>
  <c r="A1797" i="6"/>
  <c r="A1796" i="6"/>
  <c r="A1795" i="6"/>
  <c r="A1794" i="6"/>
  <c r="A1793" i="6"/>
  <c r="A1792" i="6"/>
  <c r="A1791" i="6"/>
  <c r="A1790" i="6"/>
  <c r="A1789" i="6"/>
  <c r="A1788" i="6"/>
  <c r="A1787" i="6"/>
  <c r="A1786" i="6"/>
  <c r="A1785" i="6"/>
  <c r="A1784" i="6"/>
  <c r="A1783" i="6"/>
  <c r="A1782" i="6"/>
  <c r="A1781" i="6"/>
  <c r="A1780" i="6"/>
  <c r="A1779" i="6"/>
  <c r="A1778" i="6"/>
  <c r="A1777" i="6"/>
  <c r="A1776" i="6"/>
  <c r="A1775" i="6"/>
  <c r="A1774" i="6"/>
  <c r="A1773" i="6"/>
  <c r="A1772" i="6"/>
  <c r="A1771" i="6"/>
  <c r="A1770" i="6"/>
  <c r="A1769" i="6"/>
  <c r="A1768" i="6"/>
  <c r="A1767" i="6"/>
  <c r="A1766" i="6"/>
  <c r="A1765" i="6"/>
  <c r="A1764" i="6"/>
  <c r="A1763" i="6"/>
  <c r="A1762" i="6"/>
  <c r="A1761" i="6"/>
  <c r="A1760" i="6"/>
  <c r="A1759" i="6"/>
  <c r="A1758" i="6"/>
  <c r="A1757" i="6"/>
  <c r="A1756" i="6"/>
  <c r="A1755" i="6"/>
  <c r="A1754" i="6"/>
  <c r="A1753" i="6"/>
  <c r="A1752" i="6"/>
  <c r="A1751" i="6"/>
  <c r="A1750" i="6"/>
  <c r="A1749" i="6"/>
  <c r="A1748" i="6"/>
  <c r="A1747" i="6"/>
  <c r="A1746" i="6"/>
  <c r="A1745" i="6"/>
  <c r="A1744" i="6"/>
  <c r="A1743" i="6"/>
  <c r="A1742" i="6"/>
  <c r="A1741" i="6"/>
  <c r="A1740" i="6"/>
  <c r="A1739" i="6"/>
  <c r="A1738" i="6"/>
  <c r="A1737" i="6"/>
  <c r="A1736" i="6"/>
  <c r="A1735" i="6"/>
  <c r="A1734" i="6"/>
  <c r="A1733" i="6"/>
  <c r="A1732" i="6"/>
  <c r="A1731" i="6"/>
  <c r="A1730" i="6"/>
  <c r="A1729" i="6"/>
  <c r="A1728" i="6"/>
  <c r="A1727" i="6"/>
  <c r="A1726" i="6"/>
  <c r="A1725" i="6"/>
  <c r="A1724" i="6"/>
  <c r="A1723" i="6"/>
  <c r="A1722" i="6"/>
  <c r="A1721" i="6"/>
  <c r="A1720" i="6"/>
  <c r="A1719" i="6"/>
  <c r="A1718" i="6"/>
  <c r="A1717" i="6"/>
  <c r="A1716" i="6"/>
  <c r="A1715" i="6"/>
  <c r="A1714" i="6"/>
  <c r="A1713" i="6"/>
  <c r="A1712" i="6"/>
  <c r="A1711" i="6"/>
  <c r="A1710" i="6"/>
  <c r="A1709" i="6"/>
  <c r="A1708" i="6"/>
  <c r="A1707" i="6"/>
  <c r="A1706" i="6"/>
  <c r="A1705" i="6"/>
  <c r="A1704" i="6"/>
  <c r="A1703" i="6"/>
  <c r="A1702" i="6"/>
  <c r="A1701" i="6"/>
  <c r="A1700" i="6"/>
  <c r="A1699" i="6"/>
  <c r="A1698" i="6"/>
  <c r="A1697" i="6"/>
  <c r="A1696" i="6"/>
  <c r="A1695" i="6"/>
  <c r="A1694" i="6"/>
  <c r="A1693" i="6"/>
  <c r="A1692" i="6"/>
  <c r="A1691" i="6"/>
  <c r="A1690" i="6"/>
  <c r="A1689" i="6"/>
  <c r="A1688" i="6"/>
  <c r="A1687" i="6"/>
  <c r="A1686" i="6"/>
  <c r="A1685" i="6"/>
  <c r="A1684" i="6"/>
  <c r="A1683" i="6"/>
  <c r="A1682" i="6"/>
  <c r="A1681" i="6"/>
  <c r="A1680" i="6"/>
  <c r="A1679" i="6"/>
  <c r="A1678" i="6"/>
  <c r="A1677" i="6"/>
  <c r="A1676" i="6"/>
  <c r="A1675" i="6"/>
  <c r="A1674" i="6"/>
  <c r="A1673" i="6"/>
  <c r="A1672" i="6"/>
  <c r="A1671" i="6"/>
  <c r="A1670" i="6"/>
  <c r="A1669" i="6"/>
  <c r="A1668" i="6"/>
  <c r="A1667" i="6"/>
  <c r="A1666" i="6"/>
  <c r="A1665" i="6"/>
  <c r="A1664" i="6"/>
  <c r="A1663" i="6"/>
  <c r="A1662" i="6"/>
  <c r="A1661" i="6"/>
  <c r="A1660" i="6"/>
  <c r="A1659" i="6"/>
  <c r="A1658" i="6"/>
  <c r="A1657" i="6"/>
  <c r="A1656" i="6"/>
  <c r="A1655" i="6"/>
  <c r="A1654" i="6"/>
  <c r="A1653" i="6"/>
  <c r="A1652" i="6"/>
  <c r="A1651" i="6"/>
  <c r="A1650" i="6"/>
  <c r="A1649" i="6"/>
  <c r="A1648" i="6"/>
  <c r="A1647" i="6"/>
  <c r="A1646" i="6"/>
  <c r="A1645" i="6"/>
  <c r="A1644" i="6"/>
  <c r="A1643" i="6"/>
  <c r="A1642" i="6"/>
  <c r="A1641" i="6"/>
  <c r="A1640" i="6"/>
  <c r="A1639" i="6"/>
  <c r="A1638" i="6"/>
  <c r="A1637" i="6"/>
  <c r="A1636" i="6"/>
  <c r="A1635" i="6"/>
  <c r="A1634" i="6"/>
  <c r="A1633" i="6"/>
  <c r="A1632" i="6"/>
  <c r="A1631" i="6"/>
  <c r="A1630" i="6"/>
  <c r="A1629" i="6"/>
  <c r="A1628" i="6"/>
  <c r="A1627" i="6"/>
  <c r="A1626" i="6"/>
  <c r="A1625" i="6"/>
  <c r="A1624" i="6"/>
  <c r="A1623" i="6"/>
  <c r="A1622" i="6"/>
  <c r="A1621" i="6"/>
  <c r="A1620" i="6"/>
  <c r="A1619" i="6"/>
  <c r="A1618" i="6"/>
  <c r="A1617" i="6"/>
  <c r="A1616" i="6"/>
  <c r="A1615" i="6"/>
  <c r="A1614" i="6"/>
  <c r="A1613" i="6"/>
  <c r="A1612" i="6"/>
  <c r="A1611" i="6"/>
  <c r="A1610" i="6"/>
  <c r="A1609" i="6"/>
  <c r="A1608" i="6"/>
  <c r="A1607" i="6"/>
  <c r="A1606" i="6"/>
  <c r="A1605" i="6"/>
  <c r="A1604" i="6"/>
  <c r="A1603" i="6"/>
  <c r="A1602" i="6"/>
  <c r="A1601" i="6"/>
  <c r="A1600" i="6"/>
  <c r="A1599" i="6"/>
  <c r="A1598" i="6"/>
  <c r="A1597" i="6"/>
  <c r="A1596" i="6"/>
  <c r="A1595" i="6"/>
  <c r="A1594" i="6"/>
  <c r="A1593" i="6"/>
  <c r="A1592" i="6"/>
  <c r="A1591" i="6"/>
  <c r="A1590" i="6"/>
  <c r="A1589" i="6"/>
  <c r="A1588" i="6"/>
  <c r="A1587" i="6"/>
  <c r="A1586" i="6"/>
  <c r="A1585" i="6"/>
  <c r="A1584" i="6"/>
  <c r="A1583" i="6"/>
  <c r="A1582" i="6"/>
  <c r="A1581" i="6"/>
  <c r="A1580" i="6"/>
  <c r="A1579" i="6"/>
  <c r="A1578" i="6"/>
  <c r="A1577" i="6"/>
  <c r="A1576" i="6"/>
  <c r="A1575" i="6"/>
  <c r="A1574" i="6"/>
  <c r="A1573" i="6"/>
  <c r="A1572" i="6"/>
  <c r="A1571" i="6"/>
  <c r="A1570" i="6"/>
  <c r="A1569" i="6"/>
  <c r="A1568" i="6"/>
  <c r="A1567" i="6"/>
  <c r="A1566" i="6"/>
  <c r="A1565" i="6"/>
  <c r="A1564" i="6"/>
  <c r="A1563" i="6"/>
  <c r="A1562" i="6"/>
  <c r="A1561" i="6"/>
  <c r="A1560" i="6"/>
  <c r="A1559" i="6"/>
  <c r="A1558" i="6"/>
  <c r="A1557" i="6"/>
  <c r="A1556" i="6"/>
  <c r="A1555" i="6"/>
  <c r="A1554" i="6"/>
  <c r="A1553" i="6"/>
  <c r="A1552" i="6"/>
  <c r="A1551" i="6"/>
  <c r="A1550" i="6"/>
  <c r="A1549" i="6"/>
  <c r="A1548" i="6"/>
  <c r="A1547" i="6"/>
  <c r="A1546" i="6"/>
  <c r="A1545" i="6"/>
  <c r="A1544" i="6"/>
  <c r="A1543" i="6"/>
  <c r="A1542" i="6"/>
  <c r="A1541" i="6"/>
  <c r="A1540" i="6"/>
  <c r="A1539" i="6"/>
  <c r="A1538" i="6"/>
  <c r="A1537" i="6"/>
  <c r="A1536" i="6"/>
  <c r="A1535" i="6"/>
  <c r="A1534" i="6"/>
  <c r="A1533" i="6"/>
  <c r="A1532" i="6"/>
  <c r="A1531" i="6"/>
  <c r="A1530" i="6"/>
  <c r="A1529" i="6"/>
  <c r="A1528" i="6"/>
  <c r="A1527" i="6"/>
  <c r="A1526" i="6"/>
  <c r="A1525" i="6"/>
  <c r="A1524" i="6"/>
  <c r="A1523" i="6"/>
  <c r="A1522" i="6"/>
  <c r="A1521" i="6"/>
  <c r="A1520" i="6"/>
  <c r="A1519" i="6"/>
  <c r="A1518" i="6"/>
  <c r="A1517" i="6"/>
  <c r="A1516" i="6"/>
  <c r="A1515" i="6"/>
  <c r="A1514" i="6"/>
  <c r="A1513" i="6"/>
  <c r="A1512" i="6"/>
  <c r="A1511" i="6"/>
  <c r="A1510" i="6"/>
  <c r="A1509" i="6"/>
  <c r="A1508" i="6"/>
  <c r="A1507" i="6"/>
  <c r="A1506" i="6"/>
  <c r="A1505" i="6"/>
  <c r="A1504" i="6"/>
  <c r="A1503" i="6"/>
  <c r="A1502" i="6"/>
  <c r="A1501" i="6"/>
  <c r="A1500" i="6"/>
  <c r="A1499" i="6"/>
  <c r="A1498" i="6"/>
  <c r="A1497" i="6"/>
  <c r="A1496" i="6"/>
  <c r="A1495" i="6"/>
  <c r="A1494" i="6"/>
  <c r="A1493" i="6"/>
  <c r="A1492" i="6"/>
  <c r="A1491" i="6"/>
  <c r="A1490" i="6"/>
  <c r="A1489" i="6"/>
  <c r="A1488" i="6"/>
  <c r="A1487" i="6"/>
  <c r="A1486" i="6"/>
  <c r="A1485" i="6"/>
  <c r="A1484" i="6"/>
  <c r="A1483" i="6"/>
  <c r="A1482" i="6"/>
  <c r="A1481" i="6"/>
  <c r="A1480" i="6"/>
  <c r="A1479" i="6"/>
  <c r="A1478" i="6"/>
  <c r="A1477" i="6"/>
  <c r="A1476" i="6"/>
  <c r="A1475" i="6"/>
  <c r="A1474" i="6"/>
  <c r="A1473" i="6"/>
  <c r="A1472" i="6"/>
  <c r="A1471" i="6"/>
  <c r="A1470" i="6"/>
  <c r="A1469" i="6"/>
  <c r="A1468" i="6"/>
  <c r="A1467" i="6"/>
  <c r="A1466" i="6"/>
  <c r="A1465" i="6"/>
  <c r="A1464" i="6"/>
  <c r="A1463" i="6"/>
  <c r="A1462" i="6"/>
  <c r="A1461" i="6"/>
  <c r="A1460" i="6"/>
  <c r="A1459" i="6"/>
  <c r="A1458" i="6"/>
  <c r="A1457" i="6"/>
  <c r="A1456" i="6"/>
  <c r="A1455" i="6"/>
  <c r="A1454" i="6"/>
  <c r="A1453" i="6"/>
  <c r="A1452" i="6"/>
  <c r="A1451" i="6"/>
  <c r="A1450" i="6"/>
  <c r="A1449" i="6"/>
  <c r="A1448" i="6"/>
  <c r="A1447" i="6"/>
  <c r="A1446" i="6"/>
  <c r="A1445" i="6"/>
  <c r="A1444" i="6"/>
  <c r="A1443" i="6"/>
  <c r="A1442" i="6"/>
  <c r="A1441" i="6"/>
  <c r="A1440" i="6"/>
  <c r="A1439" i="6"/>
  <c r="A1438" i="6"/>
  <c r="A1437" i="6"/>
  <c r="A1436" i="6"/>
  <c r="A1435" i="6"/>
  <c r="A1434" i="6"/>
  <c r="A1433" i="6"/>
  <c r="A1432" i="6"/>
  <c r="A1431" i="6"/>
  <c r="A1430" i="6"/>
  <c r="A1429" i="6"/>
  <c r="A1428" i="6"/>
  <c r="A1427" i="6"/>
  <c r="A1426" i="6"/>
  <c r="A1425" i="6"/>
  <c r="A1424" i="6"/>
  <c r="A1423" i="6"/>
  <c r="A1422" i="6"/>
  <c r="A1421" i="6"/>
  <c r="A1420" i="6"/>
  <c r="A1419" i="6"/>
  <c r="A1418" i="6"/>
  <c r="A1417" i="6"/>
  <c r="A1416" i="6"/>
  <c r="A1415" i="6"/>
  <c r="A1414" i="6"/>
  <c r="A1413" i="6"/>
  <c r="A1412" i="6"/>
  <c r="A1411" i="6"/>
  <c r="A1410" i="6"/>
  <c r="A1409" i="6"/>
  <c r="A1408" i="6"/>
  <c r="A1407" i="6"/>
  <c r="A1406" i="6"/>
  <c r="A1405" i="6"/>
  <c r="A1404" i="6"/>
  <c r="A1403" i="6"/>
  <c r="A1402" i="6"/>
  <c r="A1401" i="6"/>
  <c r="A1400" i="6"/>
  <c r="A1399" i="6"/>
  <c r="A1398" i="6"/>
  <c r="A1397" i="6"/>
  <c r="A1396" i="6"/>
  <c r="A1395" i="6"/>
  <c r="A1394" i="6"/>
  <c r="A1393" i="6"/>
  <c r="A1392" i="6"/>
  <c r="A1391" i="6"/>
  <c r="A1390" i="6"/>
  <c r="A1389" i="6"/>
  <c r="A1388" i="6"/>
  <c r="A1387" i="6"/>
  <c r="A1386" i="6"/>
  <c r="A1385" i="6"/>
  <c r="A1384" i="6"/>
  <c r="A1383" i="6"/>
  <c r="A1382" i="6"/>
  <c r="A1381" i="6"/>
  <c r="A1380" i="6"/>
  <c r="A1379" i="6"/>
  <c r="A1378" i="6"/>
  <c r="A1377" i="6"/>
  <c r="A1376" i="6"/>
  <c r="A1375" i="6"/>
  <c r="A1374" i="6"/>
  <c r="A1373" i="6"/>
  <c r="A1372" i="6"/>
  <c r="A1371" i="6"/>
  <c r="A1370" i="6"/>
  <c r="A1369" i="6"/>
  <c r="A1368" i="6"/>
  <c r="A1367" i="6"/>
  <c r="A1366" i="6"/>
  <c r="A1365" i="6"/>
  <c r="A1364" i="6"/>
  <c r="A1363" i="6"/>
  <c r="A1362" i="6"/>
  <c r="A1361" i="6"/>
  <c r="A1360" i="6"/>
  <c r="A1359" i="6"/>
  <c r="A1358" i="6"/>
  <c r="A1357" i="6"/>
  <c r="A1356" i="6"/>
  <c r="A1355" i="6"/>
  <c r="A1354" i="6"/>
  <c r="A1353" i="6"/>
  <c r="A1352" i="6"/>
  <c r="A1351" i="6"/>
  <c r="A1350" i="6"/>
  <c r="A1349" i="6"/>
  <c r="A1348" i="6"/>
  <c r="A1347" i="6"/>
  <c r="A1346" i="6"/>
  <c r="A1345" i="6"/>
  <c r="A1344" i="6"/>
  <c r="A1343" i="6"/>
  <c r="A1342" i="6"/>
  <c r="A1341" i="6"/>
  <c r="A1340" i="6"/>
  <c r="A1339" i="6"/>
  <c r="A1338" i="6"/>
  <c r="A1337" i="6"/>
  <c r="A1336" i="6"/>
  <c r="A1335" i="6"/>
  <c r="A1334" i="6"/>
  <c r="A1333" i="6"/>
  <c r="A1332" i="6"/>
  <c r="A1331" i="6"/>
  <c r="A1330" i="6"/>
  <c r="A1329" i="6"/>
  <c r="A1328" i="6"/>
  <c r="A1327" i="6"/>
  <c r="A1326" i="6"/>
  <c r="A1325" i="6"/>
  <c r="A1324" i="6"/>
  <c r="A1323" i="6"/>
  <c r="A1322" i="6"/>
  <c r="A1321" i="6"/>
  <c r="A1320" i="6"/>
  <c r="A1319" i="6"/>
  <c r="A1318" i="6"/>
  <c r="A1317" i="6"/>
  <c r="A1316" i="6"/>
  <c r="A1315" i="6"/>
  <c r="A1314" i="6"/>
  <c r="A1313" i="6"/>
  <c r="A1312" i="6"/>
  <c r="A1311" i="6"/>
  <c r="A1310" i="6"/>
  <c r="A1309" i="6"/>
  <c r="A1308" i="6"/>
  <c r="A1307" i="6"/>
  <c r="A1306" i="6"/>
  <c r="A1305" i="6"/>
  <c r="A1304" i="6"/>
  <c r="A1303" i="6"/>
  <c r="A1302" i="6"/>
  <c r="A1301" i="6"/>
  <c r="A1300" i="6"/>
  <c r="A1299" i="6"/>
  <c r="A1298" i="6"/>
  <c r="A1297" i="6"/>
  <c r="A1296" i="6"/>
  <c r="A1295" i="6"/>
  <c r="A1294" i="6"/>
  <c r="A1293" i="6"/>
  <c r="A1292" i="6"/>
  <c r="A1291" i="6"/>
  <c r="A1290" i="6"/>
  <c r="A1289" i="6"/>
  <c r="A1288" i="6"/>
  <c r="A1287" i="6"/>
  <c r="A1286" i="6"/>
  <c r="A1285" i="6"/>
  <c r="A1284" i="6"/>
  <c r="A1283" i="6"/>
  <c r="A1282" i="6"/>
  <c r="A1281" i="6"/>
  <c r="A1280" i="6"/>
  <c r="A1279" i="6"/>
  <c r="A1278" i="6"/>
  <c r="A1277" i="6"/>
  <c r="A1276" i="6"/>
  <c r="A1275" i="6"/>
  <c r="A1274" i="6"/>
  <c r="A1273" i="6"/>
  <c r="A1272" i="6"/>
  <c r="A1271" i="6"/>
  <c r="A1270" i="6"/>
  <c r="A1269" i="6"/>
  <c r="A1268" i="6"/>
  <c r="A1267" i="6"/>
  <c r="A1266" i="6"/>
  <c r="A1265" i="6"/>
  <c r="A1264" i="6"/>
  <c r="A1263" i="6"/>
  <c r="A1262" i="6"/>
  <c r="A1261" i="6"/>
  <c r="A1260" i="6"/>
  <c r="A1259" i="6"/>
  <c r="A1258" i="6"/>
  <c r="A1257" i="6"/>
  <c r="A1256" i="6"/>
  <c r="A1255" i="6"/>
  <c r="A1254" i="6"/>
  <c r="A1253" i="6"/>
  <c r="A1252" i="6"/>
  <c r="A1251" i="6"/>
  <c r="A1250" i="6"/>
  <c r="A1249" i="6"/>
  <c r="A1248" i="6"/>
  <c r="A1247" i="6"/>
  <c r="A1246" i="6"/>
  <c r="A1245" i="6"/>
  <c r="A1244" i="6"/>
  <c r="A1243" i="6"/>
  <c r="A1242" i="6"/>
  <c r="A1241" i="6"/>
  <c r="A1240" i="6"/>
  <c r="A1239" i="6"/>
  <c r="A1238" i="6"/>
  <c r="A1237" i="6"/>
  <c r="A1236" i="6"/>
  <c r="A1235" i="6"/>
  <c r="A1234" i="6"/>
  <c r="A1233" i="6"/>
  <c r="A1232" i="6"/>
  <c r="A1231" i="6"/>
  <c r="A1230" i="6"/>
  <c r="A1229" i="6"/>
  <c r="A1228" i="6"/>
  <c r="A1227" i="6"/>
  <c r="A1226" i="6"/>
  <c r="A1225" i="6"/>
  <c r="A1224" i="6"/>
  <c r="A1223" i="6"/>
  <c r="A1222" i="6"/>
  <c r="A1221" i="6"/>
  <c r="A1220" i="6"/>
  <c r="A1219" i="6"/>
  <c r="A1218" i="6"/>
  <c r="A1217" i="6"/>
  <c r="A1216" i="6"/>
  <c r="A1215" i="6"/>
  <c r="A1214" i="6"/>
  <c r="A1213" i="6"/>
  <c r="A1212" i="6"/>
  <c r="A1211" i="6"/>
  <c r="A1210" i="6"/>
  <c r="A1209" i="6"/>
  <c r="A1208" i="6"/>
  <c r="A1207" i="6"/>
  <c r="A1206" i="6"/>
  <c r="A1205" i="6"/>
  <c r="A1204" i="6"/>
  <c r="A1203" i="6"/>
  <c r="A1202" i="6"/>
  <c r="A1201" i="6"/>
  <c r="A1200" i="6"/>
  <c r="A1199" i="6"/>
  <c r="A1198" i="6"/>
  <c r="A1197" i="6"/>
  <c r="A1196" i="6"/>
  <c r="A1195" i="6"/>
  <c r="A1194" i="6"/>
  <c r="A1193" i="6"/>
  <c r="A1192" i="6"/>
  <c r="A1191" i="6"/>
  <c r="A1190" i="6"/>
  <c r="A1189" i="6"/>
  <c r="A1188" i="6"/>
  <c r="A1187" i="6"/>
  <c r="A1186" i="6"/>
  <c r="A1185" i="6"/>
  <c r="A1184" i="6"/>
  <c r="A1183" i="6"/>
  <c r="A1182" i="6"/>
  <c r="A1181" i="6"/>
  <c r="A1180" i="6"/>
  <c r="A1179" i="6"/>
  <c r="A1178" i="6"/>
  <c r="A1177" i="6"/>
  <c r="A1176" i="6"/>
  <c r="A1175" i="6"/>
  <c r="A1174" i="6"/>
  <c r="A1173" i="6"/>
  <c r="A1172" i="6"/>
  <c r="A1171" i="6"/>
  <c r="A1170" i="6"/>
  <c r="A1169" i="6"/>
  <c r="A1168" i="6"/>
  <c r="A1167" i="6"/>
  <c r="A1166" i="6"/>
  <c r="A1165" i="6"/>
  <c r="A1164" i="6"/>
  <c r="A1163" i="6"/>
  <c r="A1162" i="6"/>
  <c r="A1161" i="6"/>
  <c r="A1160" i="6"/>
  <c r="A1159" i="6"/>
  <c r="A1158" i="6"/>
  <c r="A1157" i="6"/>
  <c r="A1156" i="6"/>
  <c r="A1155" i="6"/>
  <c r="A1154" i="6"/>
  <c r="A1153" i="6"/>
  <c r="A1152" i="6"/>
  <c r="A1151" i="6"/>
  <c r="A1150" i="6"/>
  <c r="A1149" i="6"/>
  <c r="A1148" i="6"/>
  <c r="A1147" i="6"/>
  <c r="A1146" i="6"/>
  <c r="A1145" i="6"/>
  <c r="A1144" i="6"/>
  <c r="A1143" i="6"/>
  <c r="A1142" i="6"/>
  <c r="A1141" i="6"/>
  <c r="A1140" i="6"/>
  <c r="A1139" i="6"/>
  <c r="A1138" i="6"/>
  <c r="A1137" i="6"/>
  <c r="A1136" i="6"/>
  <c r="A1135" i="6"/>
  <c r="A1134" i="6"/>
  <c r="A1133" i="6"/>
  <c r="A1132" i="6"/>
  <c r="A1131" i="6"/>
  <c r="A1130" i="6"/>
  <c r="A1129" i="6"/>
  <c r="A1128" i="6"/>
  <c r="A1127" i="6"/>
  <c r="A1126" i="6"/>
  <c r="A1125" i="6"/>
  <c r="A1124" i="6"/>
  <c r="A1123" i="6"/>
  <c r="A1122" i="6"/>
  <c r="A1121" i="6"/>
  <c r="A1120" i="6"/>
  <c r="A1119" i="6"/>
  <c r="A1118" i="6"/>
  <c r="A1117" i="6"/>
  <c r="A1116" i="6"/>
  <c r="A1115" i="6"/>
  <c r="A1114" i="6"/>
  <c r="A1113" i="6"/>
  <c r="A1112" i="6"/>
  <c r="A1111" i="6"/>
  <c r="A1110" i="6"/>
  <c r="A1109" i="6"/>
  <c r="A1108" i="6"/>
  <c r="A1107" i="6"/>
  <c r="A1106" i="6"/>
  <c r="A1105" i="6"/>
  <c r="A1104" i="6"/>
  <c r="A1103" i="6"/>
  <c r="A1102" i="6"/>
  <c r="A1101" i="6"/>
  <c r="A1100" i="6"/>
  <c r="A1099" i="6"/>
  <c r="A1098" i="6"/>
  <c r="A1097" i="6"/>
  <c r="A1096" i="6"/>
  <c r="A1095" i="6"/>
  <c r="A1094" i="6"/>
  <c r="A1093" i="6"/>
  <c r="A1092" i="6"/>
  <c r="A1091" i="6"/>
  <c r="A1090" i="6"/>
  <c r="A1089" i="6"/>
  <c r="A1088" i="6"/>
  <c r="A1087" i="6"/>
  <c r="A1086" i="6"/>
  <c r="A1085" i="6"/>
  <c r="A1084" i="6"/>
  <c r="A1083" i="6"/>
  <c r="A1082" i="6"/>
  <c r="A1081" i="6"/>
  <c r="A1080" i="6"/>
  <c r="A1079" i="6"/>
  <c r="A1078" i="6"/>
  <c r="A1077" i="6"/>
  <c r="A1076" i="6"/>
  <c r="A1075" i="6"/>
  <c r="A1074" i="6"/>
  <c r="A1073" i="6"/>
  <c r="A1072" i="6"/>
  <c r="A1071" i="6"/>
  <c r="A1070" i="6"/>
  <c r="A1069" i="6"/>
  <c r="A1068" i="6"/>
  <c r="A1067" i="6"/>
  <c r="A1066" i="6"/>
  <c r="A1065" i="6"/>
  <c r="A1064" i="6"/>
  <c r="A1063" i="6"/>
  <c r="A1062" i="6"/>
  <c r="A1061" i="6"/>
  <c r="A1060" i="6"/>
  <c r="A1059" i="6"/>
  <c r="A1058" i="6"/>
  <c r="A1057" i="6"/>
  <c r="A1056" i="6"/>
  <c r="A1055" i="6"/>
  <c r="A1054" i="6"/>
  <c r="A1053" i="6"/>
  <c r="A1052" i="6"/>
  <c r="A1051" i="6"/>
  <c r="A1050" i="6"/>
  <c r="A1049" i="6"/>
  <c r="A1048" i="6"/>
  <c r="A1047" i="6"/>
  <c r="A1046" i="6"/>
  <c r="A1045" i="6"/>
  <c r="A1044" i="6"/>
  <c r="A1043" i="6"/>
  <c r="A1042" i="6"/>
  <c r="A1041" i="6"/>
  <c r="A1040" i="6"/>
  <c r="A1039" i="6"/>
  <c r="A1038" i="6"/>
  <c r="A1037" i="6"/>
  <c r="A1036" i="6"/>
  <c r="A1035" i="6"/>
  <c r="A1034" i="6"/>
  <c r="A1033" i="6"/>
  <c r="A1032" i="6"/>
  <c r="A1031" i="6"/>
  <c r="A1030" i="6"/>
  <c r="A1029" i="6"/>
  <c r="A1028" i="6"/>
  <c r="A1027" i="6"/>
  <c r="A1026" i="6"/>
  <c r="A1025" i="6"/>
  <c r="A1024" i="6"/>
  <c r="A1023" i="6"/>
  <c r="A1022" i="6"/>
  <c r="A1021" i="6"/>
  <c r="A1020" i="6"/>
  <c r="A1019" i="6"/>
  <c r="A1018" i="6"/>
  <c r="A1017" i="6"/>
  <c r="A1016" i="6"/>
  <c r="A1015" i="6"/>
  <c r="A1014" i="6"/>
  <c r="A1013" i="6"/>
  <c r="A1012" i="6"/>
  <c r="A1011" i="6"/>
  <c r="A1010" i="6"/>
  <c r="A1009" i="6"/>
  <c r="A1008" i="6"/>
  <c r="A1007" i="6"/>
  <c r="A1006" i="6"/>
  <c r="A1005" i="6"/>
  <c r="A1004" i="6"/>
  <c r="A1003" i="6"/>
  <c r="A1002" i="6"/>
  <c r="A1001" i="6"/>
  <c r="A1000" i="6"/>
  <c r="A999" i="6"/>
  <c r="A998" i="6"/>
  <c r="A997" i="6"/>
  <c r="A996" i="6"/>
  <c r="A995" i="6"/>
  <c r="A994" i="6"/>
  <c r="A993" i="6"/>
  <c r="A992" i="6"/>
  <c r="A991" i="6"/>
  <c r="A990" i="6"/>
  <c r="A989" i="6"/>
  <c r="A988" i="6"/>
  <c r="A987" i="6"/>
  <c r="A986" i="6"/>
  <c r="A985" i="6"/>
  <c r="A984" i="6"/>
  <c r="A983" i="6"/>
  <c r="A982" i="6"/>
  <c r="A981" i="6"/>
  <c r="A980" i="6"/>
  <c r="A979" i="6"/>
  <c r="A978" i="6"/>
  <c r="A977" i="6"/>
  <c r="A976" i="6"/>
  <c r="A975" i="6"/>
  <c r="A974" i="6"/>
  <c r="A973" i="6"/>
  <c r="A972" i="6"/>
  <c r="A971" i="6"/>
  <c r="A970" i="6"/>
  <c r="A969" i="6"/>
  <c r="A968" i="6"/>
  <c r="A967" i="6"/>
  <c r="A966" i="6"/>
  <c r="A965" i="6"/>
  <c r="A964" i="6"/>
  <c r="A963" i="6"/>
  <c r="A962" i="6"/>
  <c r="A961" i="6"/>
  <c r="A960" i="6"/>
  <c r="A959" i="6"/>
  <c r="A958" i="6"/>
  <c r="A957" i="6"/>
  <c r="A956" i="6"/>
  <c r="A955" i="6"/>
  <c r="A954" i="6"/>
  <c r="A953" i="6"/>
  <c r="A952" i="6"/>
  <c r="A951" i="6"/>
  <c r="A950" i="6"/>
  <c r="A949" i="6"/>
  <c r="A948" i="6"/>
  <c r="A947" i="6"/>
  <c r="A946" i="6"/>
  <c r="A945" i="6"/>
  <c r="A944" i="6"/>
  <c r="A943" i="6"/>
  <c r="A942" i="6"/>
  <c r="A941" i="6"/>
  <c r="A940" i="6"/>
  <c r="A939" i="6"/>
  <c r="A938" i="6"/>
  <c r="A937" i="6"/>
  <c r="A936" i="6"/>
  <c r="A935" i="6"/>
  <c r="A934" i="6"/>
  <c r="A933" i="6"/>
  <c r="A932" i="6"/>
  <c r="A931" i="6"/>
  <c r="A930" i="6"/>
  <c r="A929" i="6"/>
  <c r="A928" i="6"/>
  <c r="A927" i="6"/>
  <c r="A926" i="6"/>
  <c r="A925"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7" i="6"/>
  <c r="A896" i="6"/>
  <c r="A895" i="6"/>
  <c r="A894" i="6"/>
  <c r="A893" i="6"/>
  <c r="A892" i="6"/>
  <c r="A891" i="6"/>
  <c r="A890" i="6"/>
  <c r="A889" i="6"/>
  <c r="A888" i="6"/>
  <c r="A887" i="6"/>
  <c r="A886" i="6"/>
  <c r="A885" i="6"/>
  <c r="A884" i="6"/>
  <c r="A883" i="6"/>
  <c r="A882" i="6"/>
  <c r="A881" i="6"/>
  <c r="A880" i="6"/>
  <c r="A879" i="6"/>
  <c r="A878" i="6"/>
  <c r="A877" i="6"/>
  <c r="A876" i="6"/>
  <c r="A875" i="6"/>
  <c r="A874" i="6"/>
  <c r="A873" i="6"/>
  <c r="A872" i="6"/>
  <c r="A871" i="6"/>
  <c r="A870" i="6"/>
  <c r="A869" i="6"/>
  <c r="A868" i="6"/>
  <c r="A867" i="6"/>
  <c r="A866" i="6"/>
  <c r="A865" i="6"/>
  <c r="A864" i="6"/>
  <c r="A863" i="6"/>
  <c r="A862" i="6"/>
  <c r="A861" i="6"/>
  <c r="A860" i="6"/>
  <c r="A859" i="6"/>
  <c r="A858" i="6"/>
  <c r="A857" i="6"/>
  <c r="A856" i="6"/>
  <c r="A855" i="6"/>
  <c r="A854" i="6"/>
  <c r="A853" i="6"/>
  <c r="A852" i="6"/>
  <c r="A851" i="6"/>
  <c r="A850" i="6"/>
  <c r="A849" i="6"/>
  <c r="A848" i="6"/>
  <c r="A847" i="6"/>
  <c r="A846" i="6"/>
  <c r="A845" i="6"/>
  <c r="A844" i="6"/>
  <c r="A843" i="6"/>
  <c r="A842" i="6"/>
  <c r="A841" i="6"/>
  <c r="A840" i="6"/>
  <c r="A839" i="6"/>
  <c r="A838" i="6"/>
  <c r="A837" i="6"/>
  <c r="A836" i="6"/>
  <c r="A835" i="6"/>
  <c r="A834" i="6"/>
  <c r="A833" i="6"/>
  <c r="A832" i="6"/>
  <c r="A831" i="6"/>
  <c r="A830" i="6"/>
  <c r="A829" i="6"/>
  <c r="A828" i="6"/>
  <c r="A827" i="6"/>
  <c r="A826" i="6"/>
  <c r="A825" i="6"/>
  <c r="A824" i="6"/>
  <c r="A823" i="6"/>
  <c r="A822" i="6"/>
  <c r="A821" i="6"/>
  <c r="A820" i="6"/>
  <c r="A819" i="6"/>
  <c r="A818" i="6"/>
  <c r="A817" i="6"/>
  <c r="A816" i="6"/>
  <c r="A815" i="6"/>
  <c r="A814" i="6"/>
  <c r="A813" i="6"/>
  <c r="A812" i="6"/>
  <c r="A811" i="6"/>
  <c r="A810" i="6"/>
  <c r="A809" i="6"/>
  <c r="A808" i="6"/>
  <c r="A807" i="6"/>
  <c r="A806" i="6"/>
  <c r="A805" i="6"/>
  <c r="A804" i="6"/>
  <c r="A803" i="6"/>
  <c r="A802" i="6"/>
  <c r="A801" i="6"/>
  <c r="A800" i="6"/>
  <c r="A799" i="6"/>
  <c r="A798" i="6"/>
  <c r="A797" i="6"/>
  <c r="A796" i="6"/>
  <c r="A795" i="6"/>
  <c r="A794" i="6"/>
  <c r="A793" i="6"/>
  <c r="A792" i="6"/>
  <c r="A791" i="6"/>
  <c r="A790" i="6"/>
  <c r="A789" i="6"/>
  <c r="A788" i="6"/>
  <c r="A787" i="6"/>
  <c r="A786" i="6"/>
  <c r="A785" i="6"/>
  <c r="A784" i="6"/>
  <c r="A783" i="6"/>
  <c r="A782" i="6"/>
  <c r="A781" i="6"/>
  <c r="A780" i="6"/>
  <c r="A779" i="6"/>
  <c r="A778" i="6"/>
  <c r="A777" i="6"/>
  <c r="A776" i="6"/>
  <c r="A775" i="6"/>
  <c r="A774" i="6"/>
  <c r="A773" i="6"/>
  <c r="A772" i="6"/>
  <c r="A771" i="6"/>
  <c r="A770" i="6"/>
  <c r="A769" i="6"/>
  <c r="A768" i="6"/>
  <c r="A767" i="6"/>
  <c r="A766" i="6"/>
  <c r="A765" i="6"/>
  <c r="A764" i="6"/>
  <c r="A763" i="6"/>
  <c r="A762" i="6"/>
  <c r="A761" i="6"/>
  <c r="A760" i="6"/>
  <c r="A759" i="6"/>
  <c r="A758" i="6"/>
  <c r="A757" i="6"/>
  <c r="A756" i="6"/>
  <c r="A755" i="6"/>
  <c r="A754" i="6"/>
  <c r="A753" i="6"/>
  <c r="A752" i="6"/>
  <c r="A751" i="6"/>
  <c r="A750" i="6"/>
  <c r="A749" i="6"/>
  <c r="A748" i="6"/>
  <c r="A747" i="6"/>
  <c r="A746" i="6"/>
  <c r="A745" i="6"/>
  <c r="A744" i="6"/>
  <c r="A743" i="6"/>
  <c r="A742" i="6"/>
  <c r="A741" i="6"/>
  <c r="A740" i="6"/>
  <c r="A739" i="6"/>
  <c r="A738" i="6"/>
  <c r="A737" i="6"/>
  <c r="A736" i="6"/>
  <c r="A735" i="6"/>
  <c r="A734" i="6"/>
  <c r="A733" i="6"/>
  <c r="A732" i="6"/>
  <c r="A731" i="6"/>
  <c r="A730" i="6"/>
  <c r="A729" i="6"/>
  <c r="A728" i="6"/>
  <c r="A727" i="6"/>
  <c r="A726" i="6"/>
  <c r="A725" i="6"/>
  <c r="A724" i="6"/>
  <c r="A723" i="6"/>
  <c r="A722" i="6"/>
  <c r="A721" i="6"/>
  <c r="A720" i="6"/>
  <c r="A719" i="6"/>
  <c r="A718" i="6"/>
  <c r="A717" i="6"/>
  <c r="A716" i="6"/>
  <c r="A715" i="6"/>
  <c r="A714" i="6"/>
  <c r="A713" i="6"/>
  <c r="A712" i="6"/>
  <c r="A711" i="6"/>
  <c r="A710" i="6"/>
  <c r="A709" i="6"/>
  <c r="A708" i="6"/>
  <c r="A707" i="6"/>
  <c r="A706" i="6"/>
  <c r="A705" i="6"/>
  <c r="A704" i="6"/>
  <c r="A703" i="6"/>
  <c r="A702" i="6"/>
  <c r="A701" i="6"/>
  <c r="A700" i="6"/>
  <c r="A699" i="6"/>
  <c r="A698" i="6"/>
  <c r="A697" i="6"/>
  <c r="A696" i="6"/>
  <c r="A695" i="6"/>
  <c r="A694" i="6"/>
  <c r="A693" i="6"/>
  <c r="A692" i="6"/>
  <c r="A691" i="6"/>
  <c r="A690" i="6"/>
  <c r="A689" i="6"/>
  <c r="A688" i="6"/>
  <c r="A687" i="6"/>
  <c r="A686" i="6"/>
  <c r="A685" i="6"/>
  <c r="A684" i="6"/>
  <c r="A683" i="6"/>
  <c r="A682" i="6"/>
  <c r="A681" i="6"/>
  <c r="A680" i="6"/>
  <c r="A679" i="6"/>
  <c r="A678" i="6"/>
  <c r="A677" i="6"/>
  <c r="A676" i="6"/>
  <c r="A675" i="6"/>
  <c r="A674" i="6"/>
  <c r="A673" i="6"/>
  <c r="A672" i="6"/>
  <c r="A671" i="6"/>
  <c r="A670" i="6"/>
  <c r="A669" i="6"/>
  <c r="A668" i="6"/>
  <c r="A667" i="6"/>
  <c r="A666" i="6"/>
  <c r="A665" i="6"/>
  <c r="A664" i="6"/>
  <c r="A663" i="6"/>
  <c r="A662" i="6"/>
  <c r="A661" i="6"/>
  <c r="A660" i="6"/>
  <c r="A659" i="6"/>
  <c r="A658" i="6"/>
  <c r="A657" i="6"/>
  <c r="A656" i="6"/>
  <c r="A655" i="6"/>
  <c r="A654" i="6"/>
  <c r="A653" i="6"/>
  <c r="A652" i="6"/>
  <c r="A651" i="6"/>
  <c r="A650" i="6"/>
  <c r="A649" i="6"/>
  <c r="A648" i="6"/>
  <c r="A647" i="6"/>
  <c r="A646" i="6"/>
  <c r="A645" i="6"/>
  <c r="A644" i="6"/>
  <c r="A643" i="6"/>
  <c r="A642" i="6"/>
  <c r="A641" i="6"/>
  <c r="A640" i="6"/>
  <c r="A639" i="6"/>
  <c r="A638" i="6"/>
  <c r="A637" i="6"/>
  <c r="A636" i="6"/>
  <c r="A635" i="6"/>
  <c r="A634" i="6"/>
  <c r="A633" i="6"/>
  <c r="A632" i="6"/>
  <c r="A631" i="6"/>
  <c r="A630" i="6"/>
  <c r="A629" i="6"/>
  <c r="A628" i="6"/>
  <c r="A627" i="6"/>
  <c r="A626" i="6"/>
  <c r="A625" i="6"/>
  <c r="A624" i="6"/>
  <c r="A623" i="6"/>
  <c r="A622" i="6"/>
  <c r="A621" i="6"/>
  <c r="A620" i="6"/>
  <c r="A619" i="6"/>
  <c r="A618" i="6"/>
  <c r="A617" i="6"/>
  <c r="A616" i="6"/>
  <c r="A615" i="6"/>
  <c r="A614" i="6"/>
  <c r="A613" i="6"/>
  <c r="A612" i="6"/>
  <c r="A611" i="6"/>
  <c r="A610" i="6"/>
  <c r="A609" i="6"/>
  <c r="A608" i="6"/>
  <c r="A607" i="6"/>
  <c r="A606" i="6"/>
  <c r="A605" i="6"/>
  <c r="A604" i="6"/>
  <c r="A603" i="6"/>
  <c r="A602" i="6"/>
  <c r="A601" i="6"/>
  <c r="A600" i="6"/>
  <c r="A599" i="6"/>
  <c r="A598" i="6"/>
  <c r="A597" i="6"/>
  <c r="A596" i="6"/>
  <c r="A595" i="6"/>
  <c r="A594" i="6"/>
  <c r="A593" i="6"/>
  <c r="A592" i="6"/>
  <c r="A591" i="6"/>
  <c r="A590" i="6"/>
  <c r="A589" i="6"/>
  <c r="A588" i="6"/>
  <c r="A587" i="6"/>
  <c r="A586" i="6"/>
  <c r="A585" i="6"/>
  <c r="A584" i="6"/>
  <c r="A583" i="6"/>
  <c r="A582" i="6"/>
  <c r="A581" i="6"/>
  <c r="A580" i="6"/>
  <c r="A579" i="6"/>
  <c r="A578" i="6"/>
  <c r="A577" i="6"/>
  <c r="A576" i="6"/>
  <c r="A575" i="6"/>
  <c r="A574" i="6"/>
  <c r="A573" i="6"/>
  <c r="A572" i="6"/>
  <c r="A571" i="6"/>
  <c r="A570" i="6"/>
  <c r="A569" i="6"/>
  <c r="A568" i="6"/>
  <c r="A567" i="6"/>
  <c r="A566" i="6"/>
  <c r="A565" i="6"/>
  <c r="A564" i="6"/>
  <c r="A563" i="6"/>
  <c r="A562" i="6"/>
  <c r="A561" i="6"/>
  <c r="A560" i="6"/>
  <c r="A559" i="6"/>
  <c r="A558" i="6"/>
  <c r="A557" i="6"/>
  <c r="A556" i="6"/>
  <c r="A555" i="6"/>
  <c r="A554" i="6"/>
  <c r="A553" i="6"/>
  <c r="A552" i="6"/>
  <c r="A551" i="6"/>
  <c r="A550" i="6"/>
  <c r="A549" i="6"/>
  <c r="A548" i="6"/>
  <c r="A547" i="6"/>
  <c r="A546" i="6"/>
  <c r="A545" i="6"/>
  <c r="A544" i="6"/>
  <c r="A543" i="6"/>
  <c r="A542" i="6"/>
  <c r="A541" i="6"/>
  <c r="A540" i="6"/>
  <c r="A539" i="6"/>
  <c r="A538" i="6"/>
  <c r="A537" i="6"/>
  <c r="A536" i="6"/>
  <c r="A535" i="6"/>
  <c r="A534" i="6"/>
  <c r="A533" i="6"/>
  <c r="A532" i="6"/>
  <c r="A531" i="6"/>
  <c r="A530" i="6"/>
  <c r="A529" i="6"/>
  <c r="A528" i="6"/>
  <c r="A527" i="6"/>
  <c r="A526" i="6"/>
  <c r="A525" i="6"/>
  <c r="A524" i="6"/>
  <c r="A523" i="6"/>
  <c r="A522" i="6"/>
  <c r="A521" i="6"/>
  <c r="A520" i="6"/>
  <c r="A519" i="6"/>
  <c r="A518" i="6"/>
  <c r="A517" i="6"/>
  <c r="A516" i="6"/>
  <c r="A515" i="6"/>
  <c r="A514" i="6"/>
  <c r="A513" i="6"/>
  <c r="A512" i="6"/>
  <c r="A511" i="6"/>
  <c r="A510" i="6"/>
  <c r="A509" i="6"/>
  <c r="A508" i="6"/>
  <c r="A507" i="6"/>
  <c r="A506" i="6"/>
  <c r="A505" i="6"/>
  <c r="A504" i="6"/>
  <c r="A503" i="6"/>
  <c r="A502" i="6"/>
  <c r="A501" i="6"/>
  <c r="A500" i="6"/>
  <c r="A499" i="6"/>
  <c r="A498" i="6"/>
  <c r="A497" i="6"/>
  <c r="A496" i="6"/>
  <c r="A495" i="6"/>
  <c r="A494" i="6"/>
  <c r="A493" i="6"/>
  <c r="A492" i="6"/>
  <c r="A491" i="6"/>
  <c r="A490" i="6"/>
  <c r="A489" i="6"/>
  <c r="A488" i="6"/>
  <c r="A487" i="6"/>
  <c r="A486" i="6"/>
  <c r="A485" i="6"/>
  <c r="A484" i="6"/>
  <c r="A483" i="6"/>
  <c r="A482" i="6"/>
  <c r="A481" i="6"/>
  <c r="A480" i="6"/>
  <c r="A479" i="6"/>
  <c r="A478" i="6"/>
  <c r="A477" i="6"/>
  <c r="A476" i="6"/>
  <c r="A475" i="6"/>
  <c r="A474" i="6"/>
  <c r="A473" i="6"/>
  <c r="A472" i="6"/>
  <c r="A471" i="6"/>
  <c r="A470" i="6"/>
  <c r="A469" i="6"/>
  <c r="A468" i="6"/>
  <c r="A467" i="6"/>
  <c r="A466" i="6"/>
  <c r="A465" i="6"/>
  <c r="A464" i="6"/>
  <c r="A463" i="6"/>
  <c r="A462" i="6"/>
  <c r="A461" i="6"/>
  <c r="A460" i="6"/>
  <c r="A459" i="6"/>
  <c r="A458" i="6"/>
  <c r="A457" i="6"/>
  <c r="A456" i="6"/>
  <c r="A455" i="6"/>
  <c r="A454" i="6"/>
  <c r="A453" i="6"/>
  <c r="A452" i="6"/>
  <c r="A451" i="6"/>
  <c r="A450" i="6"/>
  <c r="A449" i="6"/>
  <c r="A448" i="6"/>
  <c r="A447" i="6"/>
  <c r="A446" i="6"/>
  <c r="A445" i="6"/>
  <c r="A444" i="6"/>
  <c r="A443" i="6"/>
  <c r="A442" i="6"/>
  <c r="A441" i="6"/>
  <c r="A440" i="6"/>
  <c r="A439" i="6"/>
  <c r="A438" i="6"/>
  <c r="A437" i="6"/>
  <c r="A436" i="6"/>
  <c r="A435" i="6"/>
  <c r="A434" i="6"/>
  <c r="A433" i="6"/>
  <c r="A432" i="6"/>
  <c r="A431" i="6"/>
  <c r="A430" i="6"/>
  <c r="A429" i="6"/>
  <c r="A428" i="6"/>
  <c r="A427" i="6"/>
  <c r="A426" i="6"/>
  <c r="A425" i="6"/>
  <c r="A424" i="6"/>
  <c r="A423" i="6"/>
  <c r="A422" i="6"/>
  <c r="A421" i="6"/>
  <c r="A420" i="6"/>
  <c r="A419" i="6"/>
  <c r="A418" i="6"/>
  <c r="A417" i="6"/>
  <c r="A416" i="6"/>
  <c r="A415" i="6"/>
  <c r="A414" i="6"/>
  <c r="A413" i="6"/>
  <c r="A412" i="6"/>
  <c r="A411" i="6"/>
  <c r="A410" i="6"/>
  <c r="A409" i="6"/>
  <c r="A408" i="6"/>
  <c r="A407" i="6"/>
  <c r="A406" i="6"/>
  <c r="A405" i="6"/>
  <c r="A404" i="6"/>
  <c r="A403" i="6"/>
  <c r="A402" i="6"/>
  <c r="A401" i="6"/>
  <c r="A400" i="6"/>
  <c r="A399" i="6"/>
  <c r="A398" i="6"/>
  <c r="A397" i="6"/>
  <c r="A396" i="6"/>
  <c r="A395" i="6"/>
  <c r="A394" i="6"/>
  <c r="A393" i="6"/>
  <c r="A392" i="6"/>
  <c r="A391" i="6"/>
  <c r="A390" i="6"/>
  <c r="A389" i="6"/>
  <c r="A388" i="6"/>
  <c r="A387" i="6"/>
  <c r="A386" i="6"/>
  <c r="A385" i="6"/>
  <c r="A384" i="6"/>
  <c r="A383" i="6"/>
  <c r="A382" i="6"/>
  <c r="A381" i="6"/>
  <c r="A380" i="6"/>
  <c r="A379" i="6"/>
  <c r="A378" i="6"/>
  <c r="A377" i="6"/>
  <c r="A376" i="6"/>
  <c r="A375" i="6"/>
  <c r="A374" i="6"/>
  <c r="A373" i="6"/>
  <c r="A372" i="6"/>
  <c r="A371" i="6"/>
  <c r="A370" i="6"/>
  <c r="A369" i="6"/>
  <c r="A368" i="6"/>
  <c r="A367" i="6"/>
  <c r="A366" i="6"/>
  <c r="A365" i="6"/>
  <c r="A364" i="6"/>
  <c r="A363" i="6"/>
  <c r="A362" i="6"/>
  <c r="A361" i="6"/>
  <c r="A360" i="6"/>
  <c r="A359" i="6"/>
  <c r="A358" i="6"/>
  <c r="A357" i="6"/>
  <c r="A356" i="6"/>
  <c r="A355" i="6"/>
  <c r="A354" i="6"/>
  <c r="A353" i="6"/>
  <c r="A352" i="6"/>
  <c r="A351" i="6"/>
  <c r="A350" i="6"/>
  <c r="A349" i="6"/>
  <c r="A348" i="6"/>
  <c r="A347" i="6"/>
  <c r="A346" i="6"/>
  <c r="A345" i="6"/>
  <c r="A344" i="6"/>
  <c r="A343" i="6"/>
  <c r="A342" i="6"/>
  <c r="A341" i="6"/>
  <c r="A340" i="6"/>
  <c r="A339" i="6"/>
  <c r="A338" i="6"/>
  <c r="A337" i="6"/>
  <c r="A336" i="6"/>
  <c r="A335" i="6"/>
  <c r="A334" i="6"/>
  <c r="A333" i="6"/>
  <c r="A332" i="6"/>
  <c r="A331" i="6"/>
  <c r="A330" i="6"/>
  <c r="A329" i="6"/>
  <c r="A328" i="6"/>
  <c r="A327" i="6"/>
  <c r="A326" i="6"/>
  <c r="A325" i="6"/>
  <c r="A324" i="6"/>
  <c r="A323" i="6"/>
  <c r="A322" i="6"/>
  <c r="A321"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6" i="6"/>
  <c r="A285" i="6"/>
  <c r="A284" i="6"/>
  <c r="A283" i="6"/>
  <c r="A282" i="6"/>
  <c r="A281" i="6"/>
  <c r="A280" i="6"/>
  <c r="A279" i="6"/>
  <c r="A278" i="6"/>
  <c r="A277" i="6"/>
  <c r="A276" i="6"/>
  <c r="A275" i="6"/>
  <c r="A274" i="6"/>
  <c r="A273" i="6"/>
  <c r="A272" i="6"/>
  <c r="A271" i="6"/>
  <c r="A270" i="6"/>
  <c r="A269" i="6"/>
  <c r="A268" i="6"/>
  <c r="A267" i="6"/>
  <c r="A266" i="6"/>
  <c r="A265" i="6"/>
  <c r="A264" i="6"/>
  <c r="A263" i="6"/>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5" i="6"/>
  <c r="A4" i="6"/>
  <c r="A3" i="6"/>
  <c r="A2" i="6"/>
  <c r="E12" i="2"/>
  <c r="B21" i="2"/>
  <c r="B20" i="2"/>
  <c r="B19" i="2"/>
  <c r="B22" i="2"/>
  <c r="I24" i="2" l="1"/>
  <c r="F24" i="2"/>
  <c r="G24" i="2"/>
  <c r="E18" i="2"/>
  <c r="P9" i="65"/>
  <c r="A6" i="65" l="1"/>
  <c r="J6" i="63"/>
  <c r="A6" i="64"/>
  <c r="A6" i="61"/>
  <c r="J6" i="62"/>
  <c r="B11" i="59"/>
  <c r="C11" i="55"/>
  <c r="O5" i="59"/>
  <c r="N5" i="55"/>
  <c r="B16" i="59"/>
  <c r="B17" i="59"/>
  <c r="B7" i="59"/>
  <c r="C62" i="54"/>
  <c r="C16" i="55"/>
  <c r="C63" i="54"/>
  <c r="C17" i="55"/>
  <c r="B7" i="55"/>
  <c r="C16" i="54"/>
  <c r="C19" i="52"/>
  <c r="A86" i="52"/>
  <c r="C20" i="52"/>
  <c r="C17" i="54"/>
  <c r="A87" i="52"/>
  <c r="J24" i="2"/>
  <c r="N5" i="54"/>
  <c r="C11" i="54"/>
  <c r="B7" i="54"/>
  <c r="B8" i="52"/>
  <c r="C9" i="65"/>
  <c r="O12" i="65"/>
  <c r="D15" i="65"/>
  <c r="D23" i="64"/>
  <c r="O14" i="64"/>
  <c r="C12" i="64"/>
  <c r="D26" i="64"/>
  <c r="O26" i="64"/>
  <c r="C26" i="64"/>
  <c r="C15" i="65"/>
  <c r="P14" i="65"/>
  <c r="D9" i="65"/>
  <c r="C25" i="64"/>
  <c r="C10" i="64"/>
  <c r="O19" i="64"/>
  <c r="C9" i="64"/>
  <c r="C19" i="64"/>
  <c r="D11" i="65"/>
  <c r="D25" i="64"/>
  <c r="P26" i="64"/>
  <c r="C16" i="65"/>
  <c r="P12" i="64"/>
  <c r="P16" i="64"/>
  <c r="O12" i="64"/>
  <c r="D13" i="64"/>
  <c r="C18" i="65"/>
  <c r="D18" i="65"/>
  <c r="P9" i="64"/>
  <c r="P17" i="64"/>
  <c r="C22" i="64"/>
  <c r="P10" i="64"/>
  <c r="O10" i="65"/>
  <c r="P13" i="64"/>
  <c r="D15" i="64"/>
  <c r="O15" i="64"/>
  <c r="C17" i="65"/>
  <c r="C15" i="64"/>
  <c r="P13" i="65"/>
  <c r="O15" i="65"/>
  <c r="C17" i="64"/>
  <c r="O16" i="65"/>
  <c r="D14" i="64"/>
  <c r="P16" i="65"/>
  <c r="O25" i="64"/>
  <c r="P15" i="64"/>
  <c r="O22" i="64"/>
  <c r="O13" i="64"/>
  <c r="C12" i="65"/>
  <c r="C18" i="64"/>
  <c r="D10" i="64"/>
  <c r="C23" i="64"/>
  <c r="O9" i="65"/>
  <c r="C14" i="65"/>
  <c r="O11" i="65"/>
  <c r="C14" i="64"/>
  <c r="C11" i="65"/>
  <c r="D13" i="65"/>
  <c r="O18" i="65"/>
  <c r="P25" i="64"/>
  <c r="P10" i="65"/>
  <c r="P27" i="64"/>
  <c r="D9" i="64"/>
  <c r="P11" i="65"/>
  <c r="D19" i="64"/>
  <c r="P22" i="64"/>
  <c r="P14" i="64"/>
  <c r="C21" i="64"/>
  <c r="D17" i="65"/>
  <c r="D12" i="65"/>
  <c r="P19" i="64"/>
  <c r="D12" i="64"/>
  <c r="C11" i="64"/>
  <c r="P24" i="64"/>
  <c r="P21" i="64"/>
  <c r="D22" i="64"/>
  <c r="O21" i="64"/>
  <c r="O16" i="64"/>
  <c r="P18" i="64"/>
  <c r="C13" i="64"/>
  <c r="D17" i="64"/>
  <c r="O13" i="65"/>
  <c r="D16" i="64"/>
  <c r="O20" i="64"/>
  <c r="O27" i="64"/>
  <c r="C16" i="64"/>
  <c r="O17" i="65"/>
  <c r="P23" i="64"/>
  <c r="D14" i="65"/>
  <c r="P12" i="65"/>
  <c r="P15" i="65"/>
  <c r="D16" i="65"/>
  <c r="O14" i="65"/>
  <c r="O23" i="64"/>
  <c r="O18" i="64"/>
  <c r="D11" i="64"/>
  <c r="P20" i="64"/>
  <c r="D20" i="64"/>
  <c r="C13" i="65"/>
  <c r="P17" i="65"/>
  <c r="C20" i="64"/>
  <c r="P11" i="64"/>
  <c r="O24" i="64"/>
  <c r="O10" i="64"/>
  <c r="C27" i="64"/>
  <c r="P18" i="65"/>
  <c r="C10" i="65"/>
  <c r="D21" i="64"/>
  <c r="O17" i="64"/>
  <c r="D27" i="64"/>
  <c r="D24" i="64"/>
  <c r="D18" i="64"/>
  <c r="O9" i="64"/>
  <c r="C24" i="64"/>
  <c r="D10" i="65"/>
  <c r="O11" i="64"/>
  <c r="Q9" i="64" l="1"/>
  <c r="R9" i="64" s="1"/>
  <c r="E9" i="64"/>
  <c r="F9" i="64" s="1"/>
  <c r="E15" i="65"/>
  <c r="G15" i="65" s="1"/>
  <c r="Q13" i="65"/>
  <c r="R13" i="65" s="1"/>
  <c r="E18" i="65"/>
  <c r="G18" i="65" s="1"/>
  <c r="Q16" i="65"/>
  <c r="R16" i="65" s="1"/>
  <c r="E14" i="65"/>
  <c r="Q12" i="65"/>
  <c r="R12" i="65" s="1"/>
  <c r="Q18" i="65"/>
  <c r="AA18" i="65" s="1"/>
  <c r="E10" i="65"/>
  <c r="G10" i="65" s="1"/>
  <c r="Q14" i="65"/>
  <c r="S14" i="65" s="1"/>
  <c r="E17" i="65"/>
  <c r="F17" i="65" s="1"/>
  <c r="E12" i="65"/>
  <c r="G12" i="65" s="1"/>
  <c r="Q9" i="65"/>
  <c r="R9" i="65" s="1"/>
  <c r="Q15" i="65"/>
  <c r="E11" i="65"/>
  <c r="F11" i="65" s="1"/>
  <c r="Q10" i="65"/>
  <c r="S10" i="65" s="1"/>
  <c r="Q11" i="65"/>
  <c r="R11" i="65" s="1"/>
  <c r="E9" i="65"/>
  <c r="F9" i="65" s="1"/>
  <c r="E13" i="65"/>
  <c r="G13" i="65" s="1"/>
  <c r="E16" i="65"/>
  <c r="Q17" i="65"/>
  <c r="S17" i="65" s="1"/>
  <c r="Q20" i="64"/>
  <c r="S20" i="64" s="1"/>
  <c r="Q19" i="64"/>
  <c r="Q17" i="64"/>
  <c r="S17" i="64" s="1"/>
  <c r="Q22" i="64"/>
  <c r="S22" i="64" s="1"/>
  <c r="Q12" i="64"/>
  <c r="R12" i="64" s="1"/>
  <c r="Q15" i="64"/>
  <c r="Q24" i="64"/>
  <c r="S24" i="64" s="1"/>
  <c r="Q18" i="64"/>
  <c r="S18" i="64" s="1"/>
  <c r="Q25" i="64"/>
  <c r="S25" i="64" s="1"/>
  <c r="Q27" i="64"/>
  <c r="Q11" i="64"/>
  <c r="S11" i="64" s="1"/>
  <c r="Q16" i="64"/>
  <c r="S16" i="64" s="1"/>
  <c r="Q14" i="64"/>
  <c r="R14" i="64" s="1"/>
  <c r="Q13" i="64"/>
  <c r="Q23" i="64"/>
  <c r="S23" i="64" s="1"/>
  <c r="Q21" i="64"/>
  <c r="S21" i="64" s="1"/>
  <c r="Q26" i="64"/>
  <c r="S26" i="64" s="1"/>
  <c r="Q10" i="64"/>
  <c r="E20" i="64"/>
  <c r="E19" i="64"/>
  <c r="E22" i="64"/>
  <c r="E12" i="64"/>
  <c r="E13" i="64"/>
  <c r="E11" i="64"/>
  <c r="E14" i="64"/>
  <c r="E17" i="64"/>
  <c r="E21" i="64"/>
  <c r="E15" i="64"/>
  <c r="E24" i="64"/>
  <c r="E18" i="64"/>
  <c r="E27" i="64"/>
  <c r="E16" i="64"/>
  <c r="E23" i="64"/>
  <c r="E25" i="64"/>
  <c r="E26" i="64"/>
  <c r="E10" i="64"/>
  <c r="H139" i="62"/>
  <c r="H144" i="62"/>
  <c r="H76" i="62"/>
  <c r="H61" i="62"/>
  <c r="H100" i="62"/>
  <c r="H65" i="62"/>
  <c r="H13" i="62"/>
  <c r="H47" i="62"/>
  <c r="H116" i="62"/>
  <c r="H95" i="62"/>
  <c r="H11" i="62"/>
  <c r="H82" i="62"/>
  <c r="H84" i="62"/>
  <c r="H128" i="62"/>
  <c r="H29" i="62"/>
  <c r="H127" i="62"/>
  <c r="H124" i="62"/>
  <c r="H125" i="62"/>
  <c r="H142" i="62"/>
  <c r="H117" i="62"/>
  <c r="H69" i="62"/>
  <c r="H17" i="62"/>
  <c r="H130" i="62"/>
  <c r="H80" i="62"/>
  <c r="H48" i="62"/>
  <c r="H114" i="62"/>
  <c r="H108" i="62"/>
  <c r="H12" i="62"/>
  <c r="H52" i="62"/>
  <c r="H146" i="62"/>
  <c r="H24" i="62"/>
  <c r="H53" i="62"/>
  <c r="H42" i="62"/>
  <c r="H132" i="62"/>
  <c r="H87" i="62"/>
  <c r="H58" i="62"/>
  <c r="H121" i="62"/>
  <c r="H88" i="62"/>
  <c r="H101" i="62"/>
  <c r="H119" i="62"/>
  <c r="H75" i="62"/>
  <c r="H78" i="62"/>
  <c r="H79" i="62"/>
  <c r="H60" i="62"/>
  <c r="H72" i="62"/>
  <c r="H126" i="62"/>
  <c r="H25" i="62"/>
  <c r="H113" i="62"/>
  <c r="H105" i="62"/>
  <c r="H33" i="62"/>
  <c r="H20" i="62"/>
  <c r="H135" i="62"/>
  <c r="H26" i="62"/>
  <c r="H106" i="62"/>
  <c r="H14" i="62"/>
  <c r="H129" i="62"/>
  <c r="H104" i="62"/>
  <c r="H28" i="62"/>
  <c r="H62" i="62"/>
  <c r="H137" i="62"/>
  <c r="H74" i="62"/>
  <c r="H40" i="62"/>
  <c r="H35" i="62"/>
  <c r="H97" i="62"/>
  <c r="H141" i="62"/>
  <c r="H19" i="62"/>
  <c r="H49" i="62"/>
  <c r="H63" i="62"/>
  <c r="H37" i="62"/>
  <c r="H66" i="62"/>
  <c r="H44" i="62"/>
  <c r="H110" i="62"/>
  <c r="H90" i="62"/>
  <c r="H55" i="62"/>
  <c r="H86" i="62"/>
  <c r="H145" i="62"/>
  <c r="H112" i="62"/>
  <c r="H81" i="62"/>
  <c r="H93" i="62"/>
  <c r="H50" i="62"/>
  <c r="H46" i="62"/>
  <c r="H133" i="62"/>
  <c r="H45" i="62"/>
  <c r="H138" i="62"/>
  <c r="H131" i="62"/>
  <c r="H107" i="62"/>
  <c r="H16" i="62"/>
  <c r="H59" i="62"/>
  <c r="H31" i="62"/>
  <c r="H143" i="62"/>
  <c r="H71" i="62"/>
  <c r="H30" i="62"/>
  <c r="H36" i="62"/>
  <c r="H136" i="62"/>
  <c r="H123" i="62"/>
  <c r="H122" i="62"/>
  <c r="H70" i="62"/>
  <c r="H51" i="62"/>
  <c r="H38" i="62"/>
  <c r="H18" i="62"/>
  <c r="H118" i="62"/>
  <c r="H56" i="62"/>
  <c r="H39" i="62"/>
  <c r="H103" i="62"/>
  <c r="H73" i="62"/>
  <c r="H27" i="62"/>
  <c r="H77" i="62"/>
  <c r="H89" i="62"/>
  <c r="H43" i="62"/>
  <c r="H57" i="62"/>
  <c r="H32" i="62"/>
  <c r="H96" i="62"/>
  <c r="H102" i="62"/>
  <c r="H85" i="62"/>
  <c r="H23" i="62"/>
  <c r="H68" i="62"/>
  <c r="H109" i="62"/>
  <c r="H111" i="62"/>
  <c r="H34" i="62"/>
  <c r="H64" i="62"/>
  <c r="H91" i="62"/>
  <c r="H134" i="62"/>
  <c r="H54" i="62"/>
  <c r="H21" i="62"/>
  <c r="H92" i="62"/>
  <c r="H67" i="62"/>
  <c r="H99" i="62"/>
  <c r="H115" i="62"/>
  <c r="H98" i="62"/>
  <c r="H10" i="62"/>
  <c r="H41" i="62"/>
  <c r="H94" i="62"/>
  <c r="H9" i="62"/>
  <c r="H15" i="62"/>
  <c r="H140" i="62"/>
  <c r="H22" i="62"/>
  <c r="H83" i="62"/>
  <c r="H120" i="62"/>
  <c r="G9" i="64" l="1"/>
  <c r="AA13" i="64"/>
  <c r="AA9" i="64"/>
  <c r="S9" i="64"/>
  <c r="R10" i="65"/>
  <c r="AA16" i="65"/>
  <c r="S11" i="65"/>
  <c r="S9" i="65"/>
  <c r="F15" i="65"/>
  <c r="AA15" i="65"/>
  <c r="S15" i="65"/>
  <c r="F10" i="65"/>
  <c r="F13" i="65"/>
  <c r="G9" i="65"/>
  <c r="R15" i="65"/>
  <c r="F12" i="65"/>
  <c r="R14" i="65"/>
  <c r="S16" i="65"/>
  <c r="AA9" i="65"/>
  <c r="F16" i="65"/>
  <c r="AA13" i="65"/>
  <c r="G17" i="65"/>
  <c r="R18" i="65"/>
  <c r="AA14" i="65"/>
  <c r="G16" i="65"/>
  <c r="S18" i="65"/>
  <c r="S12" i="65"/>
  <c r="F14" i="65"/>
  <c r="S13" i="65"/>
  <c r="R17" i="65"/>
  <c r="H18" i="65"/>
  <c r="H17" i="65"/>
  <c r="H13" i="65"/>
  <c r="H9" i="65"/>
  <c r="H12" i="65"/>
  <c r="H15" i="65"/>
  <c r="H14" i="65"/>
  <c r="H10" i="65"/>
  <c r="H16" i="65"/>
  <c r="H11" i="65"/>
  <c r="G11" i="65"/>
  <c r="T18" i="65"/>
  <c r="T14" i="65"/>
  <c r="T17" i="65"/>
  <c r="T16" i="65"/>
  <c r="T13" i="65"/>
  <c r="T9" i="65"/>
  <c r="T15" i="65"/>
  <c r="T12" i="65"/>
  <c r="T10" i="65"/>
  <c r="T11" i="65"/>
  <c r="AA12" i="65"/>
  <c r="AA17" i="65"/>
  <c r="G14" i="65"/>
  <c r="AA11" i="65"/>
  <c r="AA10" i="65"/>
  <c r="F18" i="65"/>
  <c r="T13" i="64"/>
  <c r="T9" i="64"/>
  <c r="T11" i="64"/>
  <c r="T10" i="64"/>
  <c r="H18" i="64"/>
  <c r="T15" i="64"/>
  <c r="T12" i="64"/>
  <c r="T25" i="64"/>
  <c r="T24" i="64"/>
  <c r="T27" i="64"/>
  <c r="T21" i="64"/>
  <c r="T20" i="64"/>
  <c r="T23" i="64"/>
  <c r="T17" i="64"/>
  <c r="T16" i="64"/>
  <c r="T19" i="64"/>
  <c r="T18" i="64"/>
  <c r="T22" i="64"/>
  <c r="T26" i="64"/>
  <c r="H25" i="64"/>
  <c r="T14" i="64"/>
  <c r="H22" i="64"/>
  <c r="H20" i="64"/>
  <c r="H17" i="64"/>
  <c r="H15" i="64"/>
  <c r="H24" i="64"/>
  <c r="H19" i="64"/>
  <c r="H9" i="64"/>
  <c r="H21" i="64"/>
  <c r="H16" i="64"/>
  <c r="H27" i="64"/>
  <c r="H11" i="64"/>
  <c r="H14" i="64"/>
  <c r="H13" i="64"/>
  <c r="H12" i="64"/>
  <c r="H23" i="64"/>
  <c r="H26" i="64"/>
  <c r="H10" i="64"/>
  <c r="AA23" i="64"/>
  <c r="AA24" i="64"/>
  <c r="AA26" i="64"/>
  <c r="AA10" i="64"/>
  <c r="AA27" i="64"/>
  <c r="AA15" i="64"/>
  <c r="AA19" i="64"/>
  <c r="AA14" i="64"/>
  <c r="AA16" i="64"/>
  <c r="AA22" i="64"/>
  <c r="AA21" i="64"/>
  <c r="R17" i="64"/>
  <c r="AA11" i="64"/>
  <c r="AA20" i="64"/>
  <c r="AA25" i="64"/>
  <c r="AA18" i="64"/>
  <c r="AA17" i="64"/>
  <c r="AA12" i="64"/>
  <c r="R21" i="64"/>
  <c r="R11" i="64"/>
  <c r="R18" i="64"/>
  <c r="R23" i="64"/>
  <c r="R16" i="64"/>
  <c r="R24" i="64"/>
  <c r="R22" i="64"/>
  <c r="R26" i="64"/>
  <c r="S14" i="64"/>
  <c r="R25" i="64"/>
  <c r="S12" i="64"/>
  <c r="R20" i="64"/>
  <c r="S10" i="64"/>
  <c r="S13" i="64"/>
  <c r="R27" i="64"/>
  <c r="S15" i="64"/>
  <c r="R19" i="64"/>
  <c r="R10" i="64"/>
  <c r="R13" i="64"/>
  <c r="S27" i="64"/>
  <c r="R15" i="64"/>
  <c r="S19" i="64"/>
  <c r="F25" i="64"/>
  <c r="F18" i="64"/>
  <c r="F17" i="64"/>
  <c r="F12" i="64"/>
  <c r="F10" i="64"/>
  <c r="F16" i="64"/>
  <c r="F15" i="64"/>
  <c r="F11" i="64"/>
  <c r="F19" i="64"/>
  <c r="F23" i="64"/>
  <c r="F24" i="64"/>
  <c r="F14" i="64"/>
  <c r="F22" i="64"/>
  <c r="G26" i="64"/>
  <c r="F27" i="64"/>
  <c r="F21" i="64"/>
  <c r="F13" i="64"/>
  <c r="F20" i="64"/>
  <c r="F26" i="64"/>
  <c r="G25" i="64"/>
  <c r="G18" i="64"/>
  <c r="G17" i="64"/>
  <c r="G12" i="64"/>
  <c r="G23" i="64"/>
  <c r="G24" i="64"/>
  <c r="G14" i="64"/>
  <c r="G22" i="64"/>
  <c r="G10" i="64"/>
  <c r="G16" i="64"/>
  <c r="G15" i="64"/>
  <c r="G11" i="64"/>
  <c r="G19" i="64"/>
  <c r="G27" i="64"/>
  <c r="G21" i="64"/>
  <c r="G13" i="64"/>
  <c r="G20" i="64"/>
  <c r="J83" i="62"/>
  <c r="J98" i="62"/>
  <c r="J91" i="62"/>
  <c r="J102" i="62"/>
  <c r="J73" i="62"/>
  <c r="J70" i="62"/>
  <c r="J31" i="62"/>
  <c r="J46" i="62"/>
  <c r="J22" i="62"/>
  <c r="J94" i="62"/>
  <c r="J115" i="62"/>
  <c r="J21" i="62"/>
  <c r="J64" i="62"/>
  <c r="J68" i="62"/>
  <c r="J96" i="62"/>
  <c r="J89" i="62"/>
  <c r="J103" i="62"/>
  <c r="J18" i="62"/>
  <c r="J122" i="62"/>
  <c r="J30" i="62"/>
  <c r="J59" i="62"/>
  <c r="J138" i="62"/>
  <c r="J50" i="62"/>
  <c r="J145" i="62"/>
  <c r="J110" i="62"/>
  <c r="J63" i="62"/>
  <c r="J97" i="62"/>
  <c r="J137" i="62"/>
  <c r="J129" i="62"/>
  <c r="J135" i="62"/>
  <c r="J113" i="62"/>
  <c r="J60" i="62"/>
  <c r="J119" i="62"/>
  <c r="J58" i="62"/>
  <c r="J53" i="62"/>
  <c r="J12" i="62"/>
  <c r="J80" i="62"/>
  <c r="J117" i="62"/>
  <c r="J127" i="62"/>
  <c r="J82" i="62"/>
  <c r="J47" i="62"/>
  <c r="J61" i="62"/>
  <c r="J41" i="62"/>
  <c r="J54" i="62"/>
  <c r="J23" i="62"/>
  <c r="J77" i="62"/>
  <c r="J38" i="62"/>
  <c r="J71" i="62"/>
  <c r="J45" i="62"/>
  <c r="J93" i="62"/>
  <c r="J86" i="62"/>
  <c r="J44" i="62"/>
  <c r="J49" i="62"/>
  <c r="J35" i="62"/>
  <c r="J62" i="62"/>
  <c r="J14" i="62"/>
  <c r="J20" i="62"/>
  <c r="J25" i="62"/>
  <c r="J79" i="62"/>
  <c r="J101" i="62"/>
  <c r="J87" i="62"/>
  <c r="J24" i="62"/>
  <c r="J108" i="62"/>
  <c r="J130" i="62"/>
  <c r="J142" i="62"/>
  <c r="J29" i="62"/>
  <c r="J11" i="62"/>
  <c r="J13" i="62"/>
  <c r="J76" i="62"/>
  <c r="J140" i="62"/>
  <c r="J99" i="62"/>
  <c r="J34" i="62"/>
  <c r="J32" i="62"/>
  <c r="J39" i="62"/>
  <c r="J123" i="62"/>
  <c r="J16" i="62"/>
  <c r="J120" i="62"/>
  <c r="J15" i="62"/>
  <c r="J10" i="62"/>
  <c r="J67" i="62"/>
  <c r="J134" i="62"/>
  <c r="J111" i="62"/>
  <c r="J85" i="62"/>
  <c r="J57" i="62"/>
  <c r="J27" i="62"/>
  <c r="J56" i="62"/>
  <c r="J51" i="62"/>
  <c r="J136" i="62"/>
  <c r="J143" i="62"/>
  <c r="J107" i="62"/>
  <c r="J133" i="62"/>
  <c r="J81" i="62"/>
  <c r="J55" i="62"/>
  <c r="J66" i="62"/>
  <c r="J19" i="62"/>
  <c r="J40" i="62"/>
  <c r="J28" i="62"/>
  <c r="J106" i="62"/>
  <c r="J33" i="62"/>
  <c r="J126" i="62"/>
  <c r="J78" i="62"/>
  <c r="J88" i="62"/>
  <c r="J132" i="62"/>
  <c r="J146" i="62"/>
  <c r="J114" i="62"/>
  <c r="J17" i="62"/>
  <c r="J125" i="62"/>
  <c r="J128" i="62"/>
  <c r="J95" i="62"/>
  <c r="J65" i="62"/>
  <c r="J144" i="62"/>
  <c r="J9" i="62"/>
  <c r="J92" i="62"/>
  <c r="J109" i="62"/>
  <c r="J43" i="62"/>
  <c r="J118" i="62"/>
  <c r="J36" i="62"/>
  <c r="J131" i="62"/>
  <c r="J112" i="62"/>
  <c r="J90" i="62"/>
  <c r="J37" i="62"/>
  <c r="J141" i="62"/>
  <c r="J74" i="62"/>
  <c r="J104" i="62"/>
  <c r="J26" i="62"/>
  <c r="J105" i="62"/>
  <c r="J72" i="62"/>
  <c r="J75" i="62"/>
  <c r="J121" i="62"/>
  <c r="J42" i="62"/>
  <c r="J52" i="62"/>
  <c r="J48" i="62"/>
  <c r="J69" i="62"/>
  <c r="J124" i="62"/>
  <c r="J84" i="62"/>
  <c r="J116" i="62"/>
  <c r="J100" i="62"/>
  <c r="J139" i="62"/>
  <c r="X10" i="65" l="1"/>
  <c r="Y10" i="65" s="1"/>
  <c r="W10" i="65"/>
  <c r="Z10" i="65" s="1"/>
  <c r="V10" i="65"/>
  <c r="X15" i="65"/>
  <c r="Y15" i="65" s="1"/>
  <c r="W15" i="65"/>
  <c r="Z15" i="65" s="1"/>
  <c r="V15" i="65"/>
  <c r="U15" i="65"/>
  <c r="V16" i="65"/>
  <c r="U16" i="65"/>
  <c r="X16" i="65"/>
  <c r="Y16" i="65" s="1"/>
  <c r="W16" i="65"/>
  <c r="Z16" i="65" s="1"/>
  <c r="K10" i="65"/>
  <c r="N10" i="65" s="1"/>
  <c r="U10" i="65" s="1"/>
  <c r="J10" i="65"/>
  <c r="L10" i="65"/>
  <c r="M10" i="65" s="1"/>
  <c r="I10" i="65"/>
  <c r="K12" i="65"/>
  <c r="N12" i="65" s="1"/>
  <c r="I12" i="65"/>
  <c r="L12" i="65"/>
  <c r="M12" i="65" s="1"/>
  <c r="J12" i="65"/>
  <c r="L9" i="65"/>
  <c r="M9" i="65" s="1"/>
  <c r="K9" i="65"/>
  <c r="N9" i="65" s="1"/>
  <c r="J9" i="65"/>
  <c r="I9" i="65"/>
  <c r="W14" i="65"/>
  <c r="Z14" i="65" s="1"/>
  <c r="V14" i="65"/>
  <c r="U14" i="65"/>
  <c r="X14" i="65"/>
  <c r="Y14" i="65" s="1"/>
  <c r="L13" i="65"/>
  <c r="M13" i="65" s="1"/>
  <c r="K13" i="65"/>
  <c r="N13" i="65" s="1"/>
  <c r="I13" i="65"/>
  <c r="J13" i="65"/>
  <c r="W9" i="65"/>
  <c r="Z9" i="65" s="1"/>
  <c r="U9" i="65"/>
  <c r="X9" i="65"/>
  <c r="Y9" i="65" s="1"/>
  <c r="V9" i="65"/>
  <c r="W17" i="65"/>
  <c r="Z17" i="65" s="1"/>
  <c r="U17" i="65"/>
  <c r="X17" i="65"/>
  <c r="Y17" i="65" s="1"/>
  <c r="V17" i="65"/>
  <c r="W18" i="65"/>
  <c r="Z18" i="65" s="1"/>
  <c r="V18" i="65"/>
  <c r="U18" i="65"/>
  <c r="X18" i="65"/>
  <c r="Y18" i="65" s="1"/>
  <c r="L11" i="65"/>
  <c r="M11" i="65" s="1"/>
  <c r="J11" i="65"/>
  <c r="I11" i="65"/>
  <c r="K11" i="65"/>
  <c r="N11" i="65" s="1"/>
  <c r="K14" i="65"/>
  <c r="N14" i="65" s="1"/>
  <c r="J14" i="65"/>
  <c r="I14" i="65"/>
  <c r="L14" i="65"/>
  <c r="M14" i="65" s="1"/>
  <c r="J18" i="65"/>
  <c r="I18" i="65"/>
  <c r="L18" i="65"/>
  <c r="M18" i="65" s="1"/>
  <c r="K18" i="65"/>
  <c r="N18" i="65" s="1"/>
  <c r="V11" i="65"/>
  <c r="U11" i="65"/>
  <c r="X11" i="65"/>
  <c r="Y11" i="65" s="1"/>
  <c r="W11" i="65"/>
  <c r="Z11" i="65" s="1"/>
  <c r="V12" i="65"/>
  <c r="U12" i="65"/>
  <c r="X12" i="65"/>
  <c r="Y12" i="65" s="1"/>
  <c r="W12" i="65"/>
  <c r="Z12" i="65" s="1"/>
  <c r="W13" i="65"/>
  <c r="Z13" i="65" s="1"/>
  <c r="V13" i="65"/>
  <c r="U13" i="65"/>
  <c r="X13" i="65"/>
  <c r="Y13" i="65" s="1"/>
  <c r="J16" i="65"/>
  <c r="I16" i="65"/>
  <c r="L16" i="65"/>
  <c r="M16" i="65" s="1"/>
  <c r="K16" i="65"/>
  <c r="N16" i="65" s="1"/>
  <c r="I15" i="65"/>
  <c r="K15" i="65"/>
  <c r="N15" i="65" s="1"/>
  <c r="J15" i="65"/>
  <c r="L15" i="65"/>
  <c r="M15" i="65" s="1"/>
  <c r="I17" i="65"/>
  <c r="L17" i="65"/>
  <c r="M17" i="65" s="1"/>
  <c r="K17" i="65"/>
  <c r="N17" i="65" s="1"/>
  <c r="J17" i="65"/>
  <c r="X19" i="64"/>
  <c r="V19" i="64"/>
  <c r="W19" i="64"/>
  <c r="U19" i="64"/>
  <c r="W20" i="64"/>
  <c r="V20" i="64"/>
  <c r="U20" i="64"/>
  <c r="X20" i="64"/>
  <c r="W25" i="64"/>
  <c r="X25" i="64"/>
  <c r="U25" i="64"/>
  <c r="V25" i="64"/>
  <c r="V10" i="64"/>
  <c r="W10" i="64"/>
  <c r="X10" i="64"/>
  <c r="U10" i="64"/>
  <c r="V26" i="64"/>
  <c r="W26" i="64"/>
  <c r="U26" i="64"/>
  <c r="X26" i="64"/>
  <c r="V16" i="64"/>
  <c r="W16" i="64"/>
  <c r="X16" i="64"/>
  <c r="U16" i="64"/>
  <c r="X21" i="64"/>
  <c r="V21" i="64"/>
  <c r="W21" i="64"/>
  <c r="U21" i="64"/>
  <c r="V12" i="64"/>
  <c r="W12" i="64"/>
  <c r="U12" i="64"/>
  <c r="X12" i="64"/>
  <c r="X11" i="64"/>
  <c r="V11" i="64"/>
  <c r="U11" i="64"/>
  <c r="W11" i="64"/>
  <c r="W22" i="64"/>
  <c r="V22" i="64"/>
  <c r="X22" i="64"/>
  <c r="U22" i="64"/>
  <c r="X17" i="64"/>
  <c r="V17" i="64"/>
  <c r="U17" i="64"/>
  <c r="W17" i="64"/>
  <c r="W27" i="64"/>
  <c r="X27" i="64"/>
  <c r="V27" i="64"/>
  <c r="U27" i="64"/>
  <c r="X15" i="64"/>
  <c r="V15" i="64"/>
  <c r="U15" i="64"/>
  <c r="W15" i="64"/>
  <c r="V14" i="64"/>
  <c r="W14" i="64"/>
  <c r="U14" i="64"/>
  <c r="X14" i="64"/>
  <c r="V18" i="64"/>
  <c r="W18" i="64"/>
  <c r="X18" i="64"/>
  <c r="U18" i="64"/>
  <c r="X23" i="64"/>
  <c r="V23" i="64"/>
  <c r="U23" i="64"/>
  <c r="W23" i="64"/>
  <c r="V24" i="64"/>
  <c r="W24" i="64"/>
  <c r="X24" i="64"/>
  <c r="U24" i="64"/>
  <c r="X13" i="64"/>
  <c r="V13" i="64"/>
  <c r="W13" i="64"/>
  <c r="U13" i="64"/>
  <c r="W9" i="64"/>
  <c r="V9" i="64"/>
  <c r="U9" i="64"/>
  <c r="X9" i="64"/>
  <c r="L23" i="64"/>
  <c r="K23" i="64"/>
  <c r="L11" i="64"/>
  <c r="K11" i="64"/>
  <c r="L17" i="64"/>
  <c r="K17" i="64"/>
  <c r="L25" i="64"/>
  <c r="K25" i="64"/>
  <c r="L12" i="64"/>
  <c r="K12" i="64"/>
  <c r="K27" i="64"/>
  <c r="L27" i="64"/>
  <c r="K19" i="64"/>
  <c r="L19" i="64"/>
  <c r="K20" i="64"/>
  <c r="L20" i="64"/>
  <c r="K10" i="64"/>
  <c r="L10" i="64"/>
  <c r="K13" i="64"/>
  <c r="L13" i="64"/>
  <c r="K16" i="64"/>
  <c r="L16" i="64"/>
  <c r="K24" i="64"/>
  <c r="L24" i="64"/>
  <c r="L22" i="64"/>
  <c r="K22" i="64"/>
  <c r="K26" i="64"/>
  <c r="L26" i="64"/>
  <c r="K14" i="64"/>
  <c r="L14" i="64"/>
  <c r="L21" i="64"/>
  <c r="K21" i="64"/>
  <c r="K15" i="64"/>
  <c r="L15" i="64"/>
  <c r="L18" i="64"/>
  <c r="K18" i="64"/>
  <c r="K9" i="64"/>
  <c r="L9" i="64"/>
  <c r="I23" i="64"/>
  <c r="J23" i="64"/>
  <c r="I11" i="64"/>
  <c r="J11" i="64"/>
  <c r="I17" i="64"/>
  <c r="J17" i="64"/>
  <c r="I25" i="64"/>
  <c r="J25" i="64"/>
  <c r="I27" i="64"/>
  <c r="J27" i="64"/>
  <c r="I19" i="64"/>
  <c r="J19" i="64"/>
  <c r="I20" i="64"/>
  <c r="J20" i="64"/>
  <c r="I12" i="64"/>
  <c r="J12" i="64"/>
  <c r="I10" i="64"/>
  <c r="J10" i="64"/>
  <c r="I13" i="64"/>
  <c r="J13" i="64"/>
  <c r="I16" i="64"/>
  <c r="J16" i="64"/>
  <c r="I24" i="64"/>
  <c r="J24" i="64"/>
  <c r="I22" i="64"/>
  <c r="J22" i="64"/>
  <c r="I26" i="64"/>
  <c r="J26" i="64"/>
  <c r="I14" i="64"/>
  <c r="J14" i="64"/>
  <c r="I21" i="64"/>
  <c r="J21" i="64"/>
  <c r="I15" i="64"/>
  <c r="J15" i="64"/>
  <c r="I18" i="64"/>
  <c r="J18" i="64"/>
  <c r="I9" i="64"/>
  <c r="J9" i="64"/>
  <c r="K139" i="62"/>
  <c r="K116" i="62"/>
  <c r="K124" i="62"/>
  <c r="K48" i="62"/>
  <c r="K42" i="62"/>
  <c r="K75" i="62"/>
  <c r="K105" i="62"/>
  <c r="K104" i="62"/>
  <c r="K141" i="62"/>
  <c r="K90" i="62"/>
  <c r="K131" i="62"/>
  <c r="K118" i="62"/>
  <c r="K109" i="62"/>
  <c r="K65" i="62"/>
  <c r="K128" i="62"/>
  <c r="K146" i="62"/>
  <c r="K88" i="62"/>
  <c r="K126" i="62"/>
  <c r="K106" i="62"/>
  <c r="K40" i="62"/>
  <c r="K66" i="62"/>
  <c r="K81" i="62"/>
  <c r="K107" i="62"/>
  <c r="K136" i="62"/>
  <c r="K56" i="62"/>
  <c r="K57" i="62"/>
  <c r="K111" i="62"/>
  <c r="K67" i="62"/>
  <c r="K39" i="62"/>
  <c r="K34" i="62"/>
  <c r="K140" i="62"/>
  <c r="K29" i="62"/>
  <c r="K130" i="62"/>
  <c r="K101" i="62"/>
  <c r="K35" i="62"/>
  <c r="K44" i="62"/>
  <c r="K93" i="62"/>
  <c r="K71" i="62"/>
  <c r="K77" i="62"/>
  <c r="K54" i="62"/>
  <c r="K61" i="62"/>
  <c r="K82" i="62"/>
  <c r="K117" i="62"/>
  <c r="K58" i="62"/>
  <c r="K60" i="62"/>
  <c r="K135" i="62"/>
  <c r="K137" i="62"/>
  <c r="K63" i="62"/>
  <c r="K145" i="62"/>
  <c r="K138" i="62"/>
  <c r="K30" i="62"/>
  <c r="K89" i="62"/>
  <c r="K68" i="62"/>
  <c r="K94" i="62"/>
  <c r="K46" i="62"/>
  <c r="K70" i="62"/>
  <c r="K102" i="62"/>
  <c r="K98" i="62"/>
  <c r="K100" i="62"/>
  <c r="K84" i="62"/>
  <c r="K69" i="62"/>
  <c r="K52" i="62"/>
  <c r="K121" i="62"/>
  <c r="K72" i="62"/>
  <c r="K74" i="62"/>
  <c r="K37" i="62"/>
  <c r="K112" i="62"/>
  <c r="K36" i="62"/>
  <c r="K43" i="62"/>
  <c r="K92" i="62"/>
  <c r="K144" i="62"/>
  <c r="K95" i="62"/>
  <c r="K125" i="62"/>
  <c r="K114" i="62"/>
  <c r="K132" i="62"/>
  <c r="K78" i="62"/>
  <c r="K33" i="62"/>
  <c r="K28" i="62"/>
  <c r="K55" i="62"/>
  <c r="K133" i="62"/>
  <c r="K143" i="62"/>
  <c r="K51" i="62"/>
  <c r="K85" i="62"/>
  <c r="K134" i="62"/>
  <c r="K120" i="62"/>
  <c r="K123" i="62"/>
  <c r="K32" i="62"/>
  <c r="K99" i="62"/>
  <c r="K76" i="62"/>
  <c r="K142" i="62"/>
  <c r="K108" i="62"/>
  <c r="K87" i="62"/>
  <c r="K79" i="62"/>
  <c r="K62" i="62"/>
  <c r="K49" i="62"/>
  <c r="K86" i="62"/>
  <c r="K45" i="62"/>
  <c r="K38" i="62"/>
  <c r="K41" i="62"/>
  <c r="K47" i="62"/>
  <c r="K127" i="62"/>
  <c r="K80" i="62"/>
  <c r="K53" i="62"/>
  <c r="K119" i="62"/>
  <c r="K113" i="62"/>
  <c r="K129" i="62"/>
  <c r="K97" i="62"/>
  <c r="K110" i="62"/>
  <c r="K50" i="62"/>
  <c r="K59" i="62"/>
  <c r="K122" i="62"/>
  <c r="K103" i="62"/>
  <c r="K96" i="62"/>
  <c r="K64" i="62"/>
  <c r="K115" i="62"/>
  <c r="K31" i="62"/>
  <c r="K73" i="62"/>
  <c r="K91" i="62"/>
  <c r="K83" i="62"/>
  <c r="Y25" i="64" l="1"/>
  <c r="Z25" i="64"/>
  <c r="Y24" i="64"/>
  <c r="Z24" i="64"/>
  <c r="Z13" i="64"/>
  <c r="Y13" i="64"/>
  <c r="Z23" i="64"/>
  <c r="Y23" i="64"/>
  <c r="N22" i="64"/>
  <c r="M22" i="64"/>
  <c r="Y12" i="64" l="1"/>
  <c r="Z12" i="64"/>
  <c r="Y11" i="64"/>
  <c r="Z11" i="64"/>
  <c r="Y17" i="64"/>
  <c r="Z17" i="64"/>
  <c r="Z22" i="64"/>
  <c r="Y22" i="64"/>
  <c r="Z19" i="64"/>
  <c r="Y19" i="64"/>
  <c r="Z27" i="64"/>
  <c r="Y27" i="64"/>
  <c r="Z14" i="64"/>
  <c r="Y14" i="64"/>
  <c r="Z26" i="64"/>
  <c r="Y26" i="64"/>
  <c r="Z15" i="64"/>
  <c r="Y15" i="64"/>
  <c r="N14" i="64"/>
  <c r="M14" i="64"/>
  <c r="Y20" i="64"/>
  <c r="Z20" i="64"/>
  <c r="Z21" i="64"/>
  <c r="Y21" i="64"/>
  <c r="M24" i="64"/>
  <c r="N24" i="64"/>
  <c r="M20" i="64" l="1"/>
  <c r="M12" i="64"/>
  <c r="M15" i="64"/>
  <c r="M19" i="64"/>
  <c r="M27" i="64"/>
  <c r="M23" i="64"/>
  <c r="M25" i="64"/>
  <c r="M21" i="64"/>
  <c r="Z9" i="64"/>
  <c r="Y9" i="64"/>
  <c r="N11" i="64" l="1"/>
  <c r="N27" i="64"/>
  <c r="N16" i="64"/>
  <c r="Y10" i="64"/>
  <c r="M13" i="64"/>
  <c r="N17" i="64"/>
  <c r="M17" i="64"/>
  <c r="M10" i="64"/>
  <c r="N19" i="64"/>
  <c r="N18" i="64"/>
  <c r="Z18" i="64"/>
  <c r="N26" i="64"/>
  <c r="Z10" i="64"/>
  <c r="M9" i="64"/>
  <c r="N9" i="64"/>
  <c r="Z16" i="64"/>
  <c r="N23" i="64"/>
  <c r="N12" i="64"/>
  <c r="N21" i="64"/>
  <c r="N10" i="64"/>
  <c r="M11" i="64"/>
  <c r="N15" i="64"/>
  <c r="M16" i="64"/>
  <c r="N25" i="64"/>
  <c r="Y16" i="64"/>
  <c r="N13" i="64"/>
  <c r="M18" i="64"/>
  <c r="Y18" i="64"/>
  <c r="N20" i="64"/>
  <c r="M26" i="64"/>
  <c r="F51" i="33"/>
  <c r="F96" i="33"/>
  <c r="F109" i="33"/>
  <c r="E62" i="12"/>
  <c r="F28" i="33"/>
  <c r="D86" i="52"/>
  <c r="D14" i="12"/>
  <c r="E86" i="12"/>
  <c r="N35" i="12"/>
  <c r="N93" i="12"/>
  <c r="I55" i="12"/>
  <c r="E23" i="33"/>
  <c r="E82" i="33"/>
  <c r="P93" i="33"/>
  <c r="E47" i="33"/>
  <c r="E45" i="12"/>
  <c r="E3" i="33"/>
  <c r="O81" i="12"/>
  <c r="F92" i="33"/>
  <c r="J112" i="12"/>
  <c r="D61" i="12"/>
  <c r="E54" i="33"/>
  <c r="F127" i="33"/>
  <c r="D117" i="12"/>
  <c r="Q54" i="33"/>
  <c r="Q56" i="33"/>
  <c r="Q126" i="33"/>
  <c r="P92" i="33"/>
  <c r="J107" i="12"/>
  <c r="J70" i="12"/>
  <c r="E134" i="33"/>
  <c r="K15" i="59"/>
  <c r="I12" i="52"/>
  <c r="O59" i="12"/>
  <c r="P134" i="33"/>
  <c r="I25" i="12"/>
  <c r="J113" i="12"/>
  <c r="J140" i="12"/>
  <c r="O17" i="12"/>
  <c r="P129" i="33"/>
  <c r="P6" i="33"/>
  <c r="K11" i="59"/>
  <c r="Q33" i="33"/>
  <c r="D8" i="12"/>
  <c r="P15" i="55"/>
  <c r="J122" i="12"/>
  <c r="N85" i="12"/>
  <c r="O137" i="12"/>
  <c r="I20" i="12"/>
  <c r="P81" i="33"/>
  <c r="D113" i="12"/>
  <c r="D89" i="12"/>
  <c r="F18" i="33"/>
  <c r="O90" i="12"/>
  <c r="F111" i="33"/>
  <c r="F47" i="33"/>
  <c r="D88" i="12"/>
  <c r="I19" i="12"/>
  <c r="N117" i="12"/>
  <c r="J102" i="12"/>
  <c r="N104" i="12"/>
  <c r="F17" i="33"/>
  <c r="P10" i="33"/>
  <c r="Q102" i="33"/>
  <c r="Q30" i="33"/>
  <c r="J33" i="12"/>
  <c r="D137" i="12"/>
  <c r="F83" i="33"/>
  <c r="P95" i="33"/>
  <c r="H17" i="54"/>
  <c r="N103" i="12"/>
  <c r="D71" i="12"/>
  <c r="P50" i="33"/>
  <c r="F22" i="33"/>
  <c r="J61" i="12"/>
  <c r="Q108" i="33"/>
  <c r="F124" i="33"/>
  <c r="E70" i="12"/>
  <c r="O78" i="12"/>
  <c r="J118" i="12"/>
  <c r="P68" i="33"/>
  <c r="F60" i="33"/>
  <c r="E58" i="12"/>
  <c r="Q85" i="33"/>
  <c r="J38" i="12"/>
  <c r="P77" i="33"/>
  <c r="M81" i="52"/>
  <c r="I59" i="12"/>
  <c r="J134" i="12"/>
  <c r="O74" i="12"/>
  <c r="O42" i="12"/>
  <c r="I118" i="12"/>
  <c r="F54" i="33"/>
  <c r="P49" i="33"/>
  <c r="J105" i="12"/>
  <c r="N20" i="12"/>
  <c r="O134" i="12"/>
  <c r="D72" i="12"/>
  <c r="I68" i="12"/>
  <c r="E118" i="12"/>
  <c r="D69" i="12"/>
  <c r="J71" i="12"/>
  <c r="Q82" i="33"/>
  <c r="F50" i="33"/>
  <c r="Q63" i="33"/>
  <c r="N121" i="12"/>
  <c r="N128" i="12"/>
  <c r="F97" i="33"/>
  <c r="E99" i="33"/>
  <c r="P13" i="33"/>
  <c r="I87" i="12"/>
  <c r="F140" i="33"/>
  <c r="I116" i="12"/>
  <c r="O46" i="12"/>
  <c r="E31" i="33"/>
  <c r="O68" i="12"/>
  <c r="D127" i="12"/>
  <c r="P38" i="33"/>
  <c r="I132" i="12"/>
  <c r="N17" i="12"/>
  <c r="J104" i="12"/>
  <c r="P65" i="33"/>
  <c r="J15" i="55"/>
  <c r="E4" i="12"/>
  <c r="N75" i="12"/>
  <c r="N126" i="12"/>
  <c r="I123" i="12"/>
  <c r="O128" i="12"/>
  <c r="D34" i="12"/>
  <c r="N129" i="12"/>
  <c r="E73" i="33"/>
  <c r="N21" i="12"/>
  <c r="J72" i="12"/>
  <c r="E114" i="33"/>
  <c r="F39" i="33"/>
  <c r="E69" i="12"/>
  <c r="N25" i="12"/>
  <c r="I124" i="12"/>
  <c r="P15" i="54"/>
  <c r="O76" i="12"/>
  <c r="Q42" i="33"/>
  <c r="J85" i="12"/>
  <c r="I60" i="12"/>
  <c r="F56" i="33"/>
  <c r="E57" i="54"/>
  <c r="F25" i="33"/>
  <c r="J77" i="12"/>
  <c r="I126" i="12"/>
  <c r="E39" i="33"/>
  <c r="O88" i="12"/>
  <c r="N40" i="12"/>
  <c r="Q16" i="33"/>
  <c r="P44" i="33"/>
  <c r="I127" i="12"/>
  <c r="F102" i="33"/>
  <c r="Q16" i="59"/>
  <c r="E56" i="12"/>
  <c r="D133" i="12"/>
  <c r="J34" i="12"/>
  <c r="I62" i="12"/>
  <c r="E98" i="12"/>
  <c r="P101" i="33"/>
  <c r="N94" i="12"/>
  <c r="I135" i="12"/>
  <c r="I21" i="12"/>
  <c r="E8" i="33"/>
  <c r="J10" i="12"/>
  <c r="E7" i="12"/>
  <c r="Q48" i="33"/>
  <c r="O85" i="12"/>
  <c r="N5" i="12"/>
  <c r="F118" i="33"/>
  <c r="P34" i="33"/>
  <c r="D54" i="12"/>
  <c r="F91" i="33"/>
  <c r="E19" i="12"/>
  <c r="O53" i="12"/>
  <c r="J67" i="12"/>
  <c r="P117" i="33"/>
  <c r="D79" i="12"/>
  <c r="K16" i="59"/>
  <c r="E134" i="12"/>
  <c r="J47" i="12"/>
  <c r="E43" i="33"/>
  <c r="D78" i="12"/>
  <c r="E8" i="12"/>
  <c r="N112" i="12"/>
  <c r="E25" i="33"/>
  <c r="N63" i="12"/>
  <c r="F57" i="33"/>
  <c r="I76" i="12"/>
  <c r="E36" i="33"/>
  <c r="O8" i="12"/>
  <c r="E100" i="12"/>
  <c r="E119" i="33"/>
  <c r="Q121" i="33"/>
  <c r="N116" i="12"/>
  <c r="E101" i="12"/>
  <c r="C86" i="52"/>
  <c r="J17" i="12"/>
  <c r="Q95" i="33"/>
  <c r="E9" i="33"/>
  <c r="P27" i="33"/>
  <c r="I120" i="12"/>
  <c r="D42" i="12"/>
  <c r="P86" i="33"/>
  <c r="J97" i="12"/>
  <c r="N90" i="12"/>
  <c r="J108" i="12"/>
  <c r="P26" i="33"/>
  <c r="Q88" i="33"/>
  <c r="I18" i="12"/>
  <c r="N15" i="12"/>
  <c r="E89" i="12"/>
  <c r="E21" i="12"/>
  <c r="Q98" i="33"/>
  <c r="D103" i="12"/>
  <c r="I94" i="12"/>
  <c r="O136" i="12"/>
  <c r="F32" i="33"/>
  <c r="P30" i="33"/>
  <c r="F108" i="33"/>
  <c r="Q87" i="33"/>
  <c r="N12" i="12"/>
  <c r="O70" i="12"/>
  <c r="P45" i="33"/>
  <c r="E139" i="33"/>
  <c r="N79" i="12"/>
  <c r="D97" i="12"/>
  <c r="J96" i="12"/>
  <c r="E39" i="12"/>
  <c r="P113" i="33"/>
  <c r="E87" i="12"/>
  <c r="I93" i="12"/>
  <c r="E95" i="33"/>
  <c r="E53" i="12"/>
  <c r="P36" i="33"/>
  <c r="O95" i="12"/>
  <c r="I109" i="12"/>
  <c r="N140" i="12"/>
  <c r="E41" i="12"/>
  <c r="D80" i="12"/>
  <c r="D132" i="12"/>
  <c r="N42" i="12"/>
  <c r="E62" i="33"/>
  <c r="I16" i="59"/>
  <c r="D140" i="12"/>
  <c r="F73" i="33"/>
  <c r="P87" i="33"/>
  <c r="N120" i="12"/>
  <c r="E82" i="12"/>
  <c r="Q59" i="33"/>
  <c r="H87" i="52"/>
  <c r="N133" i="12"/>
  <c r="I48" i="12"/>
  <c r="P96" i="33"/>
  <c r="P20" i="33"/>
  <c r="F116" i="33"/>
  <c r="F134" i="33"/>
  <c r="F45" i="33"/>
  <c r="I90" i="12"/>
  <c r="E20" i="33"/>
  <c r="Q71" i="33"/>
  <c r="E133" i="33"/>
  <c r="F103" i="33"/>
  <c r="D120" i="12"/>
  <c r="P54" i="33"/>
  <c r="E20" i="12"/>
  <c r="E54" i="12"/>
  <c r="O77" i="12"/>
  <c r="D96" i="12"/>
  <c r="F90" i="33"/>
  <c r="N27" i="12"/>
  <c r="N130" i="12"/>
  <c r="E103" i="12"/>
  <c r="J24" i="12"/>
  <c r="I9" i="12"/>
  <c r="Q25" i="33"/>
  <c r="P16" i="54"/>
  <c r="P3" i="33"/>
  <c r="D52" i="12"/>
  <c r="N28" i="12"/>
  <c r="P57" i="33"/>
  <c r="H11" i="54"/>
  <c r="N43" i="12"/>
  <c r="J35" i="12"/>
  <c r="E46" i="12"/>
  <c r="E46" i="33"/>
  <c r="O30" i="12"/>
  <c r="E114" i="12"/>
  <c r="E115" i="33"/>
  <c r="I102" i="12"/>
  <c r="O48" i="12"/>
  <c r="Q90" i="33"/>
  <c r="F48" i="33"/>
  <c r="F6" i="33"/>
  <c r="O121" i="12"/>
  <c r="I128" i="12"/>
  <c r="N36" i="12"/>
  <c r="F95" i="33"/>
  <c r="F29" i="33"/>
  <c r="P24" i="33"/>
  <c r="P89" i="33"/>
  <c r="D56" i="12"/>
  <c r="C81" i="52"/>
  <c r="F62" i="33"/>
  <c r="P16" i="33"/>
  <c r="I84" i="12"/>
  <c r="Q15" i="59"/>
  <c r="J119" i="12"/>
  <c r="E87" i="33"/>
  <c r="Q138" i="33"/>
  <c r="E30" i="33"/>
  <c r="E49" i="33"/>
  <c r="Q73" i="33"/>
  <c r="P85" i="33"/>
  <c r="F98" i="33"/>
  <c r="D37" i="12"/>
  <c r="F27" i="33"/>
  <c r="Q4" i="33"/>
  <c r="P74" i="33"/>
  <c r="F136" i="33"/>
  <c r="J54" i="12"/>
  <c r="F79" i="33"/>
  <c r="E41" i="33"/>
  <c r="P131" i="33"/>
  <c r="J90" i="12"/>
  <c r="I51" i="12"/>
  <c r="D45" i="12"/>
  <c r="S10" i="2"/>
  <c r="Q55" i="33"/>
  <c r="E91" i="12"/>
  <c r="J83" i="12"/>
  <c r="J116" i="12"/>
  <c r="I4" i="12"/>
  <c r="D81" i="12"/>
  <c r="D36" i="12"/>
  <c r="Q53" i="33"/>
  <c r="Q96" i="33"/>
  <c r="E138" i="33"/>
  <c r="Q83" i="33"/>
  <c r="Q140" i="33"/>
  <c r="I139" i="12"/>
  <c r="D116" i="12"/>
  <c r="J78" i="12"/>
  <c r="P110" i="33"/>
  <c r="F4" i="33"/>
  <c r="P28" i="33"/>
  <c r="I10" i="12"/>
  <c r="I20" i="52"/>
  <c r="D59" i="12"/>
  <c r="N111" i="12"/>
  <c r="P59" i="33"/>
  <c r="J5" i="12"/>
  <c r="N9" i="12"/>
  <c r="N55" i="12"/>
  <c r="Q133" i="33"/>
  <c r="I38" i="12"/>
  <c r="N11" i="55"/>
  <c r="J51" i="12"/>
  <c r="E110" i="33"/>
  <c r="E124" i="33"/>
  <c r="N84" i="12"/>
  <c r="F107" i="33"/>
  <c r="D7" i="12"/>
  <c r="J36" i="12"/>
  <c r="E32" i="33"/>
  <c r="F12" i="52"/>
  <c r="E72" i="33"/>
  <c r="J128" i="12"/>
  <c r="I50" i="12"/>
  <c r="Q7" i="33"/>
  <c r="O60" i="12"/>
  <c r="Q37" i="33"/>
  <c r="Q119" i="33"/>
  <c r="J65" i="12"/>
  <c r="Q127" i="33"/>
  <c r="E133" i="12"/>
  <c r="O16" i="12"/>
  <c r="I80" i="12"/>
  <c r="P100" i="33"/>
  <c r="J58" i="12"/>
  <c r="E125" i="33"/>
  <c r="F44" i="33"/>
  <c r="E94" i="33"/>
  <c r="I133" i="12"/>
  <c r="P120" i="33"/>
  <c r="D125" i="12"/>
  <c r="E16" i="12"/>
  <c r="E81" i="33"/>
  <c r="J59" i="12"/>
  <c r="E10" i="12"/>
  <c r="J11" i="54"/>
  <c r="E138" i="12"/>
  <c r="Q109" i="33"/>
  <c r="E140" i="12"/>
  <c r="Q112" i="33"/>
  <c r="J60" i="12"/>
  <c r="D87" i="12"/>
  <c r="D130" i="12"/>
  <c r="D33" i="12"/>
  <c r="O129" i="12"/>
  <c r="E42" i="33"/>
  <c r="N15" i="55"/>
  <c r="N78" i="12"/>
  <c r="Q50" i="33"/>
  <c r="O41" i="12"/>
  <c r="N11" i="12"/>
  <c r="N76" i="12"/>
  <c r="J46" i="12"/>
  <c r="Q3" i="33"/>
  <c r="Q105" i="33"/>
  <c r="E116" i="12"/>
  <c r="Q67" i="33"/>
  <c r="E110" i="12"/>
  <c r="E21" i="33"/>
  <c r="F114" i="33"/>
  <c r="D60" i="12"/>
  <c r="P60" i="33"/>
  <c r="Q130" i="33"/>
  <c r="J129" i="12"/>
  <c r="D94" i="12"/>
  <c r="F24" i="33"/>
  <c r="J53" i="12"/>
  <c r="D12" i="12"/>
  <c r="F12" i="33"/>
  <c r="E132" i="12"/>
  <c r="N119" i="12"/>
  <c r="N11" i="54"/>
  <c r="E137" i="33"/>
  <c r="N60" i="12"/>
  <c r="D109" i="12"/>
  <c r="E58" i="33"/>
  <c r="I115" i="12"/>
  <c r="P103" i="33"/>
  <c r="Q35" i="33"/>
  <c r="I17" i="59"/>
  <c r="N59" i="12"/>
  <c r="P67" i="33"/>
  <c r="N87" i="52"/>
  <c r="D50" i="12"/>
  <c r="N92" i="12"/>
  <c r="Q128" i="33"/>
  <c r="I46" i="12"/>
  <c r="D124" i="12"/>
  <c r="I40" i="12"/>
  <c r="G19" i="52"/>
  <c r="J23" i="12"/>
  <c r="E88" i="12"/>
  <c r="E26" i="12"/>
  <c r="F14" i="33"/>
  <c r="N67" i="12"/>
  <c r="O45" i="12"/>
  <c r="O29" i="12"/>
  <c r="O124" i="12"/>
  <c r="Q66" i="33"/>
  <c r="F46" i="33"/>
  <c r="F121" i="33"/>
  <c r="F75" i="33"/>
  <c r="F30" i="33"/>
  <c r="D90" i="12"/>
  <c r="P42" i="33"/>
  <c r="N16" i="12"/>
  <c r="D136" i="12"/>
  <c r="J7" i="12"/>
  <c r="D114" i="12"/>
  <c r="J43" i="12"/>
  <c r="O105" i="12"/>
  <c r="H11" i="55"/>
  <c r="P123" i="33"/>
  <c r="E98" i="33"/>
  <c r="I31" i="12"/>
  <c r="E66" i="12"/>
  <c r="O52" i="12"/>
  <c r="F8" i="33"/>
  <c r="O79" i="12"/>
  <c r="I91" i="12"/>
  <c r="J41" i="12"/>
  <c r="E137" i="12"/>
  <c r="D20" i="12"/>
  <c r="N114" i="12"/>
  <c r="O108" i="12"/>
  <c r="E77" i="33"/>
  <c r="J126" i="12"/>
  <c r="J37" i="12"/>
  <c r="F72" i="33"/>
  <c r="E69" i="33"/>
  <c r="N62" i="12"/>
  <c r="J27" i="12"/>
  <c r="K62" i="54"/>
  <c r="D106" i="12"/>
  <c r="P23" i="33"/>
  <c r="J3" i="12"/>
  <c r="J11" i="12"/>
  <c r="J42" i="12"/>
  <c r="F77" i="33"/>
  <c r="J93" i="12"/>
  <c r="J50" i="12"/>
  <c r="P124" i="33"/>
  <c r="I66" i="12"/>
  <c r="O39" i="12"/>
  <c r="J29" i="12"/>
  <c r="E85" i="33"/>
  <c r="I105" i="12"/>
  <c r="O131" i="12"/>
  <c r="O72" i="12"/>
  <c r="P48" i="33"/>
  <c r="E38" i="33"/>
  <c r="E113" i="12"/>
  <c r="O103" i="12"/>
  <c r="I74" i="12"/>
  <c r="I81" i="52"/>
  <c r="P33" i="33"/>
  <c r="N57" i="12"/>
  <c r="I83" i="12"/>
  <c r="F37" i="33"/>
  <c r="I47" i="12"/>
  <c r="E102" i="12"/>
  <c r="E50" i="33"/>
  <c r="N85" i="52"/>
  <c r="Q60" i="33"/>
  <c r="N123" i="12"/>
  <c r="J124" i="12"/>
  <c r="E19" i="33"/>
  <c r="J127" i="12"/>
  <c r="E97" i="12"/>
  <c r="Q36" i="33"/>
  <c r="O122" i="12"/>
  <c r="O86" i="12"/>
  <c r="Q100" i="33"/>
  <c r="F128" i="33"/>
  <c r="O71" i="12"/>
  <c r="F131" i="33"/>
  <c r="Q72" i="33"/>
  <c r="F82" i="33"/>
  <c r="P135" i="33"/>
  <c r="Q134" i="33"/>
  <c r="N108" i="12"/>
  <c r="J11" i="55"/>
  <c r="F130" i="33"/>
  <c r="D104" i="12"/>
  <c r="F42" i="33"/>
  <c r="E78" i="12"/>
  <c r="O28" i="12"/>
  <c r="E34" i="33"/>
  <c r="J111" i="12"/>
  <c r="E64" i="33"/>
  <c r="I107" i="12"/>
  <c r="K63" i="54"/>
  <c r="D64" i="12"/>
  <c r="E62" i="54"/>
  <c r="J15" i="54"/>
  <c r="Q32" i="33"/>
  <c r="E74" i="12"/>
  <c r="D22" i="12"/>
  <c r="E67" i="12"/>
  <c r="N17" i="54"/>
  <c r="I98" i="12"/>
  <c r="F61" i="54"/>
  <c r="J30" i="12"/>
  <c r="N37" i="12"/>
  <c r="F21" i="33"/>
  <c r="E78" i="33"/>
  <c r="O97" i="12"/>
  <c r="D67" i="12"/>
  <c r="F59" i="33"/>
  <c r="E86" i="33"/>
  <c r="D138" i="12"/>
  <c r="D118" i="12"/>
  <c r="I64" i="12"/>
  <c r="E81" i="12"/>
  <c r="F65" i="33"/>
  <c r="E101" i="33"/>
  <c r="P58" i="33"/>
  <c r="P16" i="55"/>
  <c r="D111" i="12"/>
  <c r="E75" i="33"/>
  <c r="J84" i="12"/>
  <c r="P126" i="33"/>
  <c r="P69" i="33"/>
  <c r="P5" i="33"/>
  <c r="P106" i="33"/>
  <c r="E135" i="12"/>
  <c r="Q117" i="33"/>
  <c r="N58" i="12"/>
  <c r="Q99" i="33"/>
  <c r="C85" i="52"/>
  <c r="Q118" i="33"/>
  <c r="J17" i="55"/>
  <c r="O127" i="12"/>
  <c r="O123" i="12"/>
  <c r="F138" i="33"/>
  <c r="H81" i="52"/>
  <c r="Q94" i="33"/>
  <c r="O119" i="12"/>
  <c r="O12" i="12"/>
  <c r="Q80" i="33"/>
  <c r="E14" i="33"/>
  <c r="N16" i="55"/>
  <c r="Q34" i="33"/>
  <c r="D98" i="12"/>
  <c r="Q69" i="33"/>
  <c r="P66" i="33"/>
  <c r="F67" i="33"/>
  <c r="N15" i="54"/>
  <c r="D39" i="12"/>
  <c r="Q84" i="33"/>
  <c r="Q47" i="33"/>
  <c r="F137" i="33"/>
  <c r="Q19" i="33"/>
  <c r="O33" i="12"/>
  <c r="E118" i="33"/>
  <c r="J61" i="54"/>
  <c r="D53" i="12"/>
  <c r="D108" i="12"/>
  <c r="E129" i="33"/>
  <c r="F16" i="33"/>
  <c r="E65" i="33"/>
  <c r="Q10" i="33"/>
  <c r="K61" i="54"/>
  <c r="N6" i="12"/>
  <c r="F88" i="33"/>
  <c r="E27" i="12"/>
  <c r="I30" i="12"/>
  <c r="Q26" i="33"/>
  <c r="I45" i="12"/>
  <c r="F58" i="33"/>
  <c r="N132" i="12"/>
  <c r="N61" i="12"/>
  <c r="E70" i="33"/>
  <c r="Q91" i="33"/>
  <c r="O130" i="12"/>
  <c r="E121" i="12"/>
  <c r="N45" i="12"/>
  <c r="Q129" i="33"/>
  <c r="F33" i="33"/>
  <c r="E6" i="12"/>
  <c r="N88" i="12"/>
  <c r="E33" i="33"/>
  <c r="Q104" i="33"/>
  <c r="E127" i="12"/>
  <c r="P136" i="33"/>
  <c r="O82" i="12"/>
  <c r="P137" i="33"/>
  <c r="P112" i="33"/>
  <c r="D4" i="12"/>
  <c r="D9" i="12"/>
  <c r="E44" i="12"/>
  <c r="I29" i="12"/>
  <c r="N14" i="12"/>
  <c r="J9" i="12"/>
  <c r="I73" i="12"/>
  <c r="E119" i="12"/>
  <c r="I6" i="12"/>
  <c r="O38" i="12"/>
  <c r="O83" i="12"/>
  <c r="E26" i="33"/>
  <c r="N106" i="12"/>
  <c r="E90" i="12"/>
  <c r="D46" i="12"/>
  <c r="J95" i="12"/>
  <c r="F34" i="33"/>
  <c r="O92" i="12"/>
  <c r="N131" i="12"/>
  <c r="I77" i="12"/>
  <c r="Q40" i="33"/>
  <c r="E44" i="33"/>
  <c r="E104" i="33"/>
  <c r="N136" i="12"/>
  <c r="E55" i="12"/>
  <c r="E24" i="12"/>
  <c r="I103" i="12"/>
  <c r="N105" i="12"/>
  <c r="E47" i="12"/>
  <c r="Q114" i="33"/>
  <c r="P94" i="33"/>
  <c r="F123" i="33"/>
  <c r="E127" i="33"/>
  <c r="Q106" i="33"/>
  <c r="O13" i="12"/>
  <c r="D23" i="12"/>
  <c r="D27" i="12"/>
  <c r="J18" i="52"/>
  <c r="I92" i="12"/>
  <c r="J101" i="12"/>
  <c r="P11" i="33"/>
  <c r="F93" i="33"/>
  <c r="I129" i="12"/>
  <c r="J12" i="12"/>
  <c r="I41" i="12"/>
  <c r="O110" i="12"/>
  <c r="F41" i="33"/>
  <c r="Q132" i="33"/>
  <c r="N122" i="12"/>
  <c r="P133" i="33"/>
  <c r="E92" i="33"/>
  <c r="D102" i="12"/>
  <c r="N68" i="12"/>
  <c r="Q22" i="33"/>
  <c r="F68" i="33"/>
  <c r="O49" i="12"/>
  <c r="M86" i="52"/>
  <c r="N109" i="12"/>
  <c r="J45" i="12"/>
  <c r="Q45" i="33"/>
  <c r="I17" i="12"/>
  <c r="P17" i="55"/>
  <c r="F69" i="33"/>
  <c r="N97" i="12"/>
  <c r="N30" i="12"/>
  <c r="J22" i="12"/>
  <c r="F3" i="33"/>
  <c r="E75" i="12"/>
  <c r="S9" i="2"/>
  <c r="O117" i="12"/>
  <c r="D91" i="12"/>
  <c r="N134" i="12"/>
  <c r="E117" i="12"/>
  <c r="J26" i="12"/>
  <c r="J74" i="12"/>
  <c r="F70" i="33"/>
  <c r="O91" i="12"/>
  <c r="O139" i="12"/>
  <c r="Q17" i="59"/>
  <c r="D70" i="12"/>
  <c r="J19" i="52"/>
  <c r="J20" i="52"/>
  <c r="E22" i="12"/>
  <c r="E91" i="33"/>
  <c r="I85" i="52"/>
  <c r="I37" i="12"/>
  <c r="O101" i="12"/>
  <c r="D93" i="12"/>
  <c r="E16" i="33"/>
  <c r="F126" i="33"/>
  <c r="Q111" i="33"/>
  <c r="N81" i="12"/>
  <c r="I99" i="12"/>
  <c r="Q68" i="33"/>
  <c r="O21" i="12"/>
  <c r="F53" i="33"/>
  <c r="N80" i="12"/>
  <c r="O55" i="12"/>
  <c r="E32" i="12"/>
  <c r="F115" i="33"/>
  <c r="P9" i="33"/>
  <c r="E52" i="12"/>
  <c r="P63" i="33"/>
  <c r="M85" i="52"/>
  <c r="P105" i="33"/>
  <c r="H17" i="55"/>
  <c r="N113" i="12"/>
  <c r="P11" i="54"/>
  <c r="D63" i="12"/>
  <c r="O133" i="12"/>
  <c r="I15" i="59"/>
  <c r="D84" i="12"/>
  <c r="J6" i="12"/>
  <c r="E131" i="33"/>
  <c r="D31" i="12"/>
  <c r="Q124" i="33"/>
  <c r="E37" i="33"/>
  <c r="F105" i="33"/>
  <c r="N65" i="12"/>
  <c r="Q62" i="33"/>
  <c r="D110" i="12"/>
  <c r="P37" i="33"/>
  <c r="O58" i="12"/>
  <c r="E120" i="33"/>
  <c r="N107" i="12"/>
  <c r="E15" i="12"/>
  <c r="P114" i="33"/>
  <c r="J139" i="12"/>
  <c r="D19" i="12"/>
  <c r="E53" i="33"/>
  <c r="P121" i="33"/>
  <c r="E131" i="12"/>
  <c r="D77" i="12"/>
  <c r="J48" i="12"/>
  <c r="J117" i="12"/>
  <c r="Q13" i="33"/>
  <c r="I57" i="12"/>
  <c r="F38" i="33"/>
  <c r="J98" i="12"/>
  <c r="F110" i="33"/>
  <c r="E71" i="33"/>
  <c r="J75" i="12"/>
  <c r="D100" i="12"/>
  <c r="Q23" i="33"/>
  <c r="E126" i="12"/>
  <c r="O102" i="12"/>
  <c r="N10" i="12"/>
  <c r="E68" i="33"/>
  <c r="F63" i="33"/>
  <c r="P17" i="33"/>
  <c r="F23" i="33"/>
  <c r="E60" i="33"/>
  <c r="I96" i="12"/>
  <c r="F55" i="33"/>
  <c r="O106" i="12"/>
  <c r="D135" i="12"/>
  <c r="O18" i="12"/>
  <c r="J103" i="12"/>
  <c r="D112" i="12"/>
  <c r="E17" i="33"/>
  <c r="Q41" i="33"/>
  <c r="E3" i="12"/>
  <c r="I110" i="12"/>
  <c r="O94" i="12"/>
  <c r="J40" i="12"/>
  <c r="E103" i="33"/>
  <c r="Q136" i="33"/>
  <c r="O62" i="12"/>
  <c r="O118" i="12"/>
  <c r="N83" i="12"/>
  <c r="D131" i="12"/>
  <c r="I104" i="12"/>
  <c r="O125" i="12"/>
  <c r="N77" i="12"/>
  <c r="I87" i="52"/>
  <c r="N124" i="12"/>
  <c r="I138" i="12"/>
  <c r="E123" i="33"/>
  <c r="D18" i="12"/>
  <c r="I108" i="12"/>
  <c r="I11" i="12"/>
  <c r="E84" i="33"/>
  <c r="N115" i="12"/>
  <c r="H86" i="52"/>
  <c r="Q103" i="33"/>
  <c r="E124" i="12"/>
  <c r="E72" i="12"/>
  <c r="O25" i="12"/>
  <c r="F94" i="33"/>
  <c r="I113" i="12"/>
  <c r="J21" i="12"/>
  <c r="I32" i="12"/>
  <c r="D30" i="12"/>
  <c r="P14" i="33"/>
  <c r="F7" i="33"/>
  <c r="O5" i="12"/>
  <c r="P118" i="33"/>
  <c r="P125" i="33"/>
  <c r="O115" i="12"/>
  <c r="P75" i="33"/>
  <c r="O14" i="12"/>
  <c r="P19" i="33"/>
  <c r="Q58" i="33"/>
  <c r="O19" i="12"/>
  <c r="D21" i="12"/>
  <c r="J4" i="12"/>
  <c r="J123" i="12"/>
  <c r="E115" i="12"/>
  <c r="P43" i="33"/>
  <c r="D3" i="12"/>
  <c r="F104" i="33"/>
  <c r="E120" i="12"/>
  <c r="D38" i="12"/>
  <c r="P73" i="33"/>
  <c r="J94" i="12"/>
  <c r="D58" i="12"/>
  <c r="P90" i="33"/>
  <c r="G20" i="52"/>
  <c r="O69" i="12"/>
  <c r="E99" i="12"/>
  <c r="J66" i="12"/>
  <c r="E128" i="12"/>
  <c r="F80" i="33"/>
  <c r="O132" i="12"/>
  <c r="F64" i="33"/>
  <c r="D101" i="12"/>
  <c r="N99" i="12"/>
  <c r="J17" i="54"/>
  <c r="E49" i="12"/>
  <c r="P71" i="33"/>
  <c r="Q6" i="33"/>
  <c r="E97" i="33"/>
  <c r="E24" i="33"/>
  <c r="F10" i="33"/>
  <c r="Q70" i="33"/>
  <c r="Q9" i="33"/>
  <c r="E121" i="33"/>
  <c r="O56" i="12"/>
  <c r="F135" i="33"/>
  <c r="J87" i="12"/>
  <c r="E117" i="33"/>
  <c r="E95" i="12"/>
  <c r="P109" i="33"/>
  <c r="N18" i="12"/>
  <c r="E64" i="12"/>
  <c r="J63" i="54"/>
  <c r="F57" i="54"/>
  <c r="E76" i="33"/>
  <c r="N52" i="12"/>
  <c r="Q116" i="33"/>
  <c r="P11" i="55"/>
  <c r="O20" i="12"/>
  <c r="Q31" i="33"/>
  <c r="E130" i="12"/>
  <c r="N86" i="52"/>
  <c r="J137" i="12"/>
  <c r="I33" i="12"/>
  <c r="P132" i="33"/>
  <c r="Q43" i="33"/>
  <c r="I23" i="12"/>
  <c r="Q110" i="33"/>
  <c r="E15" i="33"/>
  <c r="J138" i="12"/>
  <c r="F89" i="33"/>
  <c r="F101" i="33"/>
  <c r="P17" i="54"/>
  <c r="K17" i="59"/>
  <c r="O120" i="12"/>
  <c r="N16" i="54"/>
  <c r="I70" i="12"/>
  <c r="Q46" i="33"/>
  <c r="J62" i="12"/>
  <c r="J32" i="12"/>
  <c r="C87" i="52"/>
  <c r="P8" i="33"/>
  <c r="D115" i="12"/>
  <c r="N32" i="12"/>
  <c r="E80" i="33"/>
  <c r="E27" i="33"/>
  <c r="I22" i="12"/>
  <c r="E38" i="12"/>
  <c r="I86" i="52"/>
  <c r="Q139" i="33"/>
  <c r="N17" i="55"/>
  <c r="F139" i="33"/>
  <c r="Q101" i="33"/>
  <c r="E51" i="12"/>
  <c r="P56" i="33"/>
  <c r="N26" i="12"/>
  <c r="F84" i="33"/>
  <c r="Q20" i="33"/>
  <c r="J69" i="12"/>
  <c r="N66" i="12"/>
  <c r="E29" i="12"/>
  <c r="O116" i="12"/>
  <c r="N135" i="12"/>
  <c r="F119" i="33"/>
  <c r="D76" i="12"/>
  <c r="E45" i="33"/>
  <c r="P35" i="33"/>
  <c r="O61" i="12"/>
  <c r="E136" i="12"/>
  <c r="Q75" i="33"/>
  <c r="J76" i="12"/>
  <c r="I44" i="12"/>
  <c r="F122" i="33"/>
  <c r="E125" i="12"/>
  <c r="O15" i="12"/>
  <c r="J92" i="12"/>
  <c r="D28" i="12"/>
  <c r="F35" i="33"/>
  <c r="Q49" i="33"/>
  <c r="G18" i="52"/>
  <c r="O57" i="12"/>
  <c r="D15" i="12"/>
  <c r="E59" i="33"/>
  <c r="P111" i="33"/>
  <c r="E59" i="12"/>
  <c r="Q86" i="33"/>
  <c r="E128" i="33"/>
  <c r="N64" i="12"/>
  <c r="P115" i="33"/>
  <c r="F112" i="33"/>
  <c r="D25" i="12"/>
  <c r="E13" i="12"/>
  <c r="N50" i="12"/>
  <c r="G12" i="52"/>
  <c r="N23" i="12"/>
  <c r="P4" i="33"/>
  <c r="I53" i="12"/>
  <c r="N137" i="12"/>
  <c r="E48" i="12"/>
  <c r="E5" i="33"/>
  <c r="I101" i="12"/>
  <c r="P91" i="33"/>
  <c r="I34" i="12"/>
  <c r="N51" i="12"/>
  <c r="E88" i="33"/>
  <c r="D74" i="12"/>
  <c r="J39" i="12"/>
  <c r="O11" i="12"/>
  <c r="D35" i="12"/>
  <c r="N56" i="12"/>
  <c r="E108" i="33"/>
  <c r="F26" i="33"/>
  <c r="E106" i="12"/>
  <c r="Q57" i="33"/>
  <c r="E36" i="12"/>
  <c r="I18" i="52"/>
  <c r="J109" i="12"/>
  <c r="I15" i="12"/>
  <c r="Q135" i="33"/>
  <c r="Q28" i="33"/>
  <c r="P32" i="33"/>
  <c r="J14" i="12"/>
  <c r="D105" i="12"/>
  <c r="P55" i="33"/>
  <c r="Q107" i="33"/>
  <c r="N71" i="12"/>
  <c r="I122" i="12"/>
  <c r="E96" i="33"/>
  <c r="F52" i="33"/>
  <c r="F11" i="33"/>
  <c r="Q27" i="33"/>
  <c r="N3" i="12"/>
  <c r="D5" i="12"/>
  <c r="J99" i="12"/>
  <c r="Q21" i="33"/>
  <c r="E50" i="12"/>
  <c r="E28" i="12"/>
  <c r="J16" i="55"/>
  <c r="E123" i="12"/>
  <c r="E113" i="33"/>
  <c r="I131" i="12"/>
  <c r="P47" i="33"/>
  <c r="E105" i="33"/>
  <c r="P25" i="33"/>
  <c r="Q29" i="33"/>
  <c r="E37" i="12"/>
  <c r="E109" i="33"/>
  <c r="O109" i="12"/>
  <c r="E12" i="33"/>
  <c r="J25" i="12"/>
  <c r="E76" i="12"/>
  <c r="I112" i="12"/>
  <c r="O66" i="12"/>
  <c r="P102" i="33"/>
  <c r="E79" i="33"/>
  <c r="N33" i="12"/>
  <c r="I95" i="12"/>
  <c r="N87" i="12"/>
  <c r="D87" i="52"/>
  <c r="N100" i="12"/>
  <c r="O9" i="12"/>
  <c r="P41" i="33"/>
  <c r="I79" i="12"/>
  <c r="N127" i="12"/>
  <c r="D44" i="12"/>
  <c r="P15" i="33"/>
  <c r="J81" i="12"/>
  <c r="F78" i="33"/>
  <c r="I82" i="12"/>
  <c r="F20" i="52"/>
  <c r="N53" i="12"/>
  <c r="J110" i="12"/>
  <c r="Q81" i="33"/>
  <c r="J80" i="12"/>
  <c r="I24" i="12"/>
  <c r="P128" i="33"/>
  <c r="D55" i="12"/>
  <c r="E71" i="12"/>
  <c r="E111" i="33"/>
  <c r="P122" i="33"/>
  <c r="D126" i="12"/>
  <c r="P52" i="33"/>
  <c r="O17" i="59"/>
  <c r="N82" i="12"/>
  <c r="D68" i="12"/>
  <c r="P21" i="33"/>
  <c r="N39" i="12"/>
  <c r="F9" i="33"/>
  <c r="O126" i="12"/>
  <c r="E61" i="33"/>
  <c r="J73" i="12"/>
  <c r="I16" i="12"/>
  <c r="J16" i="12"/>
  <c r="I67" i="12"/>
  <c r="N70" i="12"/>
  <c r="E23" i="12"/>
  <c r="I78" i="12"/>
  <c r="F133" i="33"/>
  <c r="D134" i="12"/>
  <c r="E13" i="33"/>
  <c r="E89" i="33"/>
  <c r="E40" i="12"/>
  <c r="P70" i="33"/>
  <c r="E102" i="33"/>
  <c r="D95" i="12"/>
  <c r="O4" i="12"/>
  <c r="P138" i="33"/>
  <c r="D26" i="12"/>
  <c r="I69" i="12"/>
  <c r="P22" i="33"/>
  <c r="Q44" i="33"/>
  <c r="F66" i="33"/>
  <c r="N101" i="12"/>
  <c r="E140" i="33"/>
  <c r="Q12" i="33"/>
  <c r="J135" i="12"/>
  <c r="E52" i="33"/>
  <c r="P127" i="33"/>
  <c r="F74" i="33"/>
  <c r="F99" i="33"/>
  <c r="P53" i="33"/>
  <c r="J133" i="12"/>
  <c r="I106" i="12"/>
  <c r="E104" i="12"/>
  <c r="I5" i="12"/>
  <c r="J19" i="12"/>
  <c r="F86" i="33"/>
  <c r="Q115" i="33"/>
  <c r="P39" i="33"/>
  <c r="I12" i="12"/>
  <c r="E106" i="33"/>
  <c r="E14" i="12"/>
  <c r="J131" i="12"/>
  <c r="Q38" i="33"/>
  <c r="P104" i="33"/>
  <c r="F87" i="33"/>
  <c r="Q79" i="33"/>
  <c r="H15" i="54"/>
  <c r="E111" i="12"/>
  <c r="P76" i="33"/>
  <c r="O114" i="12"/>
  <c r="J120" i="12"/>
  <c r="O138" i="12"/>
  <c r="P98" i="33"/>
  <c r="F61" i="33"/>
  <c r="O140" i="12"/>
  <c r="I140" i="12"/>
  <c r="J82" i="12"/>
  <c r="O87" i="12"/>
  <c r="J64" i="12"/>
  <c r="O135" i="12"/>
  <c r="E112" i="33"/>
  <c r="J15" i="12"/>
  <c r="P12" i="33"/>
  <c r="I88" i="12"/>
  <c r="J49" i="12"/>
  <c r="E63" i="54"/>
  <c r="J125" i="12"/>
  <c r="E57" i="12"/>
  <c r="J8" i="12"/>
  <c r="E60" i="12"/>
  <c r="F125" i="33"/>
  <c r="O63" i="12"/>
  <c r="J16" i="54"/>
  <c r="Q8" i="33"/>
  <c r="E73" i="12"/>
  <c r="P18" i="33"/>
  <c r="E85" i="12"/>
  <c r="I7" i="12"/>
  <c r="J88" i="12"/>
  <c r="N91" i="12"/>
  <c r="I72" i="12"/>
  <c r="D122" i="12"/>
  <c r="J18" i="12"/>
  <c r="Q14" i="33"/>
  <c r="Q92" i="33"/>
  <c r="I65" i="12"/>
  <c r="J44" i="12"/>
  <c r="E10" i="33"/>
  <c r="O89" i="12"/>
  <c r="N102" i="12"/>
  <c r="J20" i="12"/>
  <c r="N46" i="12"/>
  <c r="J63" i="12"/>
  <c r="E83" i="12"/>
  <c r="P88" i="33"/>
  <c r="E93" i="12"/>
  <c r="N96" i="12"/>
  <c r="E61" i="12"/>
  <c r="D83" i="12"/>
  <c r="P62" i="33"/>
  <c r="Q76" i="33"/>
  <c r="Q74" i="33"/>
  <c r="O40" i="12"/>
  <c r="O23" i="12"/>
  <c r="E18" i="33"/>
  <c r="O65" i="12"/>
  <c r="O113" i="12"/>
  <c r="O99" i="12"/>
  <c r="I39" i="12"/>
  <c r="N81" i="52"/>
  <c r="P119" i="33"/>
  <c r="O24" i="12"/>
  <c r="D49" i="12"/>
  <c r="J57" i="12"/>
  <c r="E90" i="33"/>
  <c r="N125" i="12"/>
  <c r="O98" i="12"/>
  <c r="I42" i="12"/>
  <c r="P140" i="33"/>
  <c r="F132" i="33"/>
  <c r="N38" i="12"/>
  <c r="O34" i="12"/>
  <c r="E30" i="12"/>
  <c r="P61" i="33"/>
  <c r="D81" i="52"/>
  <c r="Q15" i="33"/>
  <c r="E4" i="33"/>
  <c r="Q39" i="33"/>
  <c r="I117" i="12"/>
  <c r="I71" i="12"/>
  <c r="O96" i="12"/>
  <c r="O32" i="12"/>
  <c r="O67" i="12"/>
  <c r="K57" i="54"/>
  <c r="N24" i="12"/>
  <c r="E11" i="12"/>
  <c r="Q131" i="33"/>
  <c r="D32" i="12"/>
  <c r="I114" i="12"/>
  <c r="E130" i="33"/>
  <c r="F100" i="33"/>
  <c r="D57" i="12"/>
  <c r="N47" i="12"/>
  <c r="P82" i="33"/>
  <c r="I58" i="12"/>
  <c r="O10" i="12"/>
  <c r="O11" i="59"/>
  <c r="E93" i="33"/>
  <c r="D51" i="12"/>
  <c r="F63" i="54"/>
  <c r="E51" i="33"/>
  <c r="J115" i="12"/>
  <c r="Q123" i="33"/>
  <c r="I119" i="12"/>
  <c r="D92" i="12"/>
  <c r="O73" i="12"/>
  <c r="Q11" i="59"/>
  <c r="I13" i="12"/>
  <c r="Q120" i="33"/>
  <c r="O75" i="12"/>
  <c r="I54" i="12"/>
  <c r="F19" i="52"/>
  <c r="E22" i="33"/>
  <c r="E63" i="33"/>
  <c r="F81" i="33"/>
  <c r="D47" i="12"/>
  <c r="E136" i="33"/>
  <c r="N95" i="12"/>
  <c r="Q17" i="33"/>
  <c r="E56" i="33"/>
  <c r="I97" i="12"/>
  <c r="F106" i="33"/>
  <c r="Q89" i="33"/>
  <c r="I36" i="12"/>
  <c r="D85" i="52"/>
  <c r="O35" i="12"/>
  <c r="Q113" i="33"/>
  <c r="E43" i="12"/>
  <c r="O111" i="12"/>
  <c r="O84" i="12"/>
  <c r="D85" i="12"/>
  <c r="I89" i="12"/>
  <c r="O22" i="12"/>
  <c r="N69" i="12"/>
  <c r="O64" i="12"/>
  <c r="N118" i="12"/>
  <c r="Q77" i="33"/>
  <c r="F129" i="33"/>
  <c r="J132" i="12"/>
  <c r="F76" i="33"/>
  <c r="F31" i="33"/>
  <c r="E65" i="12"/>
  <c r="F62" i="54"/>
  <c r="F40" i="33"/>
  <c r="I35" i="12"/>
  <c r="J68" i="12"/>
  <c r="Q97" i="33"/>
  <c r="E28" i="33"/>
  <c r="D82" i="12"/>
  <c r="N74" i="12"/>
  <c r="E35" i="12"/>
  <c r="Q122" i="33"/>
  <c r="Q52" i="33"/>
  <c r="E80" i="12"/>
  <c r="P80" i="33"/>
  <c r="E18" i="12"/>
  <c r="Q18" i="33"/>
  <c r="P108" i="33"/>
  <c r="P51" i="33"/>
  <c r="E31" i="12"/>
  <c r="N34" i="12"/>
  <c r="Q5" i="33"/>
  <c r="D119" i="12"/>
  <c r="I14" i="12"/>
  <c r="F36" i="33"/>
  <c r="I19" i="52"/>
  <c r="E105" i="12"/>
  <c r="F117" i="33"/>
  <c r="J130" i="12"/>
  <c r="N13" i="12"/>
  <c r="D99" i="12"/>
  <c r="Q93" i="33"/>
  <c r="P79" i="33"/>
  <c r="O80" i="12"/>
  <c r="E68" i="12"/>
  <c r="O54" i="12"/>
  <c r="D121" i="12"/>
  <c r="N41" i="12"/>
  <c r="I125" i="12"/>
  <c r="O51" i="12"/>
  <c r="I28" i="12"/>
  <c r="I52" i="12"/>
  <c r="O7" i="12"/>
  <c r="D6" i="12"/>
  <c r="M87" i="52"/>
  <c r="D13" i="12"/>
  <c r="N110" i="12"/>
  <c r="E40" i="33"/>
  <c r="D40" i="12"/>
  <c r="O47" i="12"/>
  <c r="E63" i="12"/>
  <c r="O26" i="12"/>
  <c r="I27" i="12"/>
  <c r="I56" i="12"/>
  <c r="D62" i="12"/>
  <c r="F85" i="33"/>
  <c r="N54" i="12"/>
  <c r="O3" i="12"/>
  <c r="E35" i="33"/>
  <c r="F49" i="33"/>
  <c r="I43" i="12"/>
  <c r="F120" i="33"/>
  <c r="E7" i="33"/>
  <c r="E79" i="12"/>
  <c r="E17" i="12"/>
  <c r="F19" i="33"/>
  <c r="P7" i="33"/>
  <c r="J106" i="12"/>
  <c r="D11" i="12"/>
  <c r="E9" i="12"/>
  <c r="N89" i="12"/>
  <c r="F18" i="52"/>
  <c r="Q11" i="33"/>
  <c r="F5" i="33"/>
  <c r="N139" i="12"/>
  <c r="F15" i="33"/>
  <c r="F43" i="33"/>
  <c r="N86" i="12"/>
  <c r="I63" i="12"/>
  <c r="E94" i="12"/>
  <c r="H85" i="52"/>
  <c r="E12" i="12"/>
  <c r="P84" i="33"/>
  <c r="P99" i="33"/>
  <c r="Q64" i="33"/>
  <c r="I61" i="12"/>
  <c r="E132" i="33"/>
  <c r="D123" i="12"/>
  <c r="N98" i="12"/>
  <c r="J52" i="12"/>
  <c r="N31" i="12"/>
  <c r="J13" i="12"/>
  <c r="P97" i="33"/>
  <c r="I100" i="12"/>
  <c r="N4" i="12"/>
  <c r="O44" i="12"/>
  <c r="J31" i="12"/>
  <c r="E92" i="12"/>
  <c r="D24" i="12"/>
  <c r="D75" i="12"/>
  <c r="E77" i="12"/>
  <c r="O50" i="12"/>
  <c r="I26" i="12"/>
  <c r="J57" i="54"/>
  <c r="I86" i="12"/>
  <c r="P116" i="33"/>
  <c r="D48" i="12"/>
  <c r="J12" i="52"/>
  <c r="P83" i="33"/>
  <c r="I75" i="12"/>
  <c r="Q51" i="33"/>
  <c r="I85" i="12"/>
  <c r="E66" i="33"/>
  <c r="O31" i="12"/>
  <c r="E29" i="33"/>
  <c r="P78" i="33"/>
  <c r="I49" i="12"/>
  <c r="D86" i="12"/>
  <c r="Q61" i="33"/>
  <c r="E25" i="12"/>
  <c r="E5" i="12"/>
  <c r="H16" i="55"/>
  <c r="E6" i="33"/>
  <c r="J136" i="12"/>
  <c r="I121" i="12"/>
  <c r="E57" i="33"/>
  <c r="N29" i="12"/>
  <c r="E112" i="12"/>
  <c r="E33" i="12"/>
  <c r="E34" i="12"/>
  <c r="D129" i="12"/>
  <c r="P31" i="33"/>
  <c r="E42" i="12"/>
  <c r="E116" i="33"/>
  <c r="P107" i="33"/>
  <c r="N19" i="12"/>
  <c r="F20" i="33"/>
  <c r="E107" i="12"/>
  <c r="Q65" i="33"/>
  <c r="N8" i="12"/>
  <c r="J121" i="12"/>
  <c r="N7" i="12"/>
  <c r="J28" i="12"/>
  <c r="E74" i="33"/>
  <c r="N73" i="12"/>
  <c r="P64" i="33"/>
  <c r="O14" i="2"/>
  <c r="N44" i="12"/>
  <c r="O16" i="59"/>
  <c r="I81" i="12"/>
  <c r="J55" i="12"/>
  <c r="E107" i="33"/>
  <c r="E48" i="33"/>
  <c r="J91" i="12"/>
  <c r="O27" i="12"/>
  <c r="O104" i="12"/>
  <c r="I3" i="12"/>
  <c r="E67" i="33"/>
  <c r="D65" i="12"/>
  <c r="Q137" i="33"/>
  <c r="E126" i="33"/>
  <c r="E135" i="33"/>
  <c r="D17" i="12"/>
  <c r="D10" i="12"/>
  <c r="E100" i="33"/>
  <c r="O93" i="12"/>
  <c r="H16" i="54"/>
  <c r="D29" i="12"/>
  <c r="P46" i="33"/>
  <c r="Q24" i="33"/>
  <c r="P29" i="33"/>
  <c r="I137" i="12"/>
  <c r="J86" i="12"/>
  <c r="E55" i="33"/>
  <c r="J114" i="12"/>
  <c r="N48" i="12"/>
  <c r="D139" i="12"/>
  <c r="J56" i="12"/>
  <c r="N138" i="12"/>
  <c r="O43" i="12"/>
  <c r="O112" i="12"/>
  <c r="E139" i="12"/>
  <c r="O37" i="12"/>
  <c r="J89" i="12"/>
  <c r="P139" i="33"/>
  <c r="J79" i="12"/>
  <c r="E61" i="54"/>
  <c r="D41" i="12"/>
  <c r="E122" i="12"/>
  <c r="P72" i="33"/>
  <c r="E84" i="12"/>
  <c r="I134" i="12"/>
  <c r="E129" i="12"/>
  <c r="H15" i="55"/>
  <c r="E11" i="33"/>
  <c r="I11" i="59"/>
  <c r="E109" i="12"/>
  <c r="D73" i="12"/>
  <c r="J100" i="12"/>
  <c r="E122" i="33"/>
  <c r="O36" i="12"/>
  <c r="Q78" i="33"/>
  <c r="I8" i="12"/>
  <c r="I136" i="12"/>
  <c r="N49" i="12"/>
  <c r="F113" i="33"/>
  <c r="F71" i="33"/>
  <c r="N22" i="12"/>
  <c r="D16" i="12"/>
  <c r="P40" i="33"/>
  <c r="O15" i="59"/>
  <c r="D107" i="12"/>
  <c r="Q125" i="33"/>
  <c r="J62" i="54"/>
  <c r="F13" i="33"/>
  <c r="D43" i="12"/>
  <c r="O107" i="12"/>
  <c r="O6" i="12"/>
  <c r="N72" i="12"/>
  <c r="D66" i="12"/>
  <c r="I130" i="12"/>
  <c r="D128" i="12"/>
  <c r="E108" i="12"/>
  <c r="O100" i="12"/>
  <c r="I111" i="12"/>
  <c r="E83" i="33"/>
  <c r="E96" i="12"/>
  <c r="P130" i="33"/>
  <c r="Q136" i="61" l="1"/>
  <c r="X136" i="63"/>
  <c r="X136" i="62"/>
  <c r="O130" i="33"/>
  <c r="F96" i="12"/>
  <c r="H96" i="12" s="1"/>
  <c r="G96" i="12"/>
  <c r="L89" i="62"/>
  <c r="D83" i="33"/>
  <c r="L89" i="63"/>
  <c r="E89" i="61"/>
  <c r="P100" i="12"/>
  <c r="R100" i="12" s="1"/>
  <c r="F108" i="12"/>
  <c r="G108" i="12" s="1"/>
  <c r="P6" i="12"/>
  <c r="R6" i="12" s="1"/>
  <c r="P107" i="12"/>
  <c r="R107" i="12" s="1"/>
  <c r="Q107" i="12"/>
  <c r="M19" i="63"/>
  <c r="M19" i="62"/>
  <c r="F19" i="61"/>
  <c r="Z13" i="33"/>
  <c r="Y13" i="33"/>
  <c r="G13" i="33"/>
  <c r="Y131" i="63"/>
  <c r="Y131" i="62"/>
  <c r="R125" i="33"/>
  <c r="R131" i="61"/>
  <c r="AB125" i="33"/>
  <c r="AA125" i="33"/>
  <c r="X46" i="63"/>
  <c r="X46" i="62"/>
  <c r="O40" i="33"/>
  <c r="Q46" i="61"/>
  <c r="G71" i="33"/>
  <c r="M77" i="63"/>
  <c r="F77" i="61"/>
  <c r="M77" i="62"/>
  <c r="Z71" i="33"/>
  <c r="Y71" i="33"/>
  <c r="G113" i="33"/>
  <c r="F119" i="61"/>
  <c r="M119" i="63"/>
  <c r="M119" i="62"/>
  <c r="Y113" i="33"/>
  <c r="Y84" i="62"/>
  <c r="R84" i="61"/>
  <c r="R78" i="33"/>
  <c r="Y84" i="63"/>
  <c r="AA78" i="33"/>
  <c r="P36" i="12"/>
  <c r="Q36" i="12" s="1"/>
  <c r="D122" i="33"/>
  <c r="L128" i="63"/>
  <c r="L128" i="62"/>
  <c r="E128" i="61"/>
  <c r="K100" i="12"/>
  <c r="M100" i="12" s="1"/>
  <c r="L100" i="12"/>
  <c r="F109" i="12"/>
  <c r="H109" i="12" s="1"/>
  <c r="N13" i="59"/>
  <c r="N12" i="59"/>
  <c r="L17" i="62"/>
  <c r="L17" i="63"/>
  <c r="D11" i="33"/>
  <c r="E17" i="61"/>
  <c r="F129" i="12"/>
  <c r="H129" i="12" s="1"/>
  <c r="G129" i="12"/>
  <c r="F84" i="12"/>
  <c r="G84" i="12" s="1"/>
  <c r="Q78" i="61"/>
  <c r="O72" i="33"/>
  <c r="X78" i="63"/>
  <c r="X78" i="62"/>
  <c r="F122" i="12"/>
  <c r="G122" i="12" s="1"/>
  <c r="H122" i="12"/>
  <c r="K79" i="12"/>
  <c r="M79" i="12" s="1"/>
  <c r="X145" i="62"/>
  <c r="O139" i="33"/>
  <c r="X145" i="63"/>
  <c r="Q145" i="61"/>
  <c r="K89" i="12"/>
  <c r="L89" i="12" s="1"/>
  <c r="M89" i="12"/>
  <c r="P37" i="12"/>
  <c r="Q37" i="12" s="1"/>
  <c r="F139" i="12"/>
  <c r="H139" i="12" s="1"/>
  <c r="G139" i="12"/>
  <c r="P112" i="12"/>
  <c r="Q112" i="12" s="1"/>
  <c r="P43" i="12"/>
  <c r="R43" i="12" s="1"/>
  <c r="K56" i="12"/>
  <c r="L56" i="12" s="1"/>
  <c r="K114" i="12"/>
  <c r="L114" i="12" s="1"/>
  <c r="M114" i="12"/>
  <c r="L61" i="63"/>
  <c r="L61" i="62"/>
  <c r="E61" i="61"/>
  <c r="D55" i="33"/>
  <c r="K86" i="12"/>
  <c r="M86" i="12" s="1"/>
  <c r="X35" i="63"/>
  <c r="X35" i="62"/>
  <c r="Q35" i="61"/>
  <c r="O29" i="33"/>
  <c r="R30" i="61"/>
  <c r="R24" i="33"/>
  <c r="AB24" i="33" s="1"/>
  <c r="Y30" i="63"/>
  <c r="Y30" i="62"/>
  <c r="Q52" i="61"/>
  <c r="X52" i="63"/>
  <c r="X52" i="62"/>
  <c r="O46" i="33"/>
  <c r="P93" i="12"/>
  <c r="R93" i="12" s="1"/>
  <c r="E106" i="61"/>
  <c r="L106" i="63"/>
  <c r="L106" i="62"/>
  <c r="D100" i="33"/>
  <c r="L141" i="63"/>
  <c r="E141" i="61"/>
  <c r="D135" i="33"/>
  <c r="L141" i="62"/>
  <c r="L132" i="63"/>
  <c r="E132" i="61"/>
  <c r="L132" i="62"/>
  <c r="D126" i="33"/>
  <c r="Y143" i="63"/>
  <c r="R143" i="61"/>
  <c r="Y143" i="62"/>
  <c r="R137" i="33"/>
  <c r="AB137" i="33" s="1"/>
  <c r="E73" i="61"/>
  <c r="L73" i="63"/>
  <c r="D67" i="33"/>
  <c r="L73" i="62"/>
  <c r="P104" i="12"/>
  <c r="Q104" i="12" s="1"/>
  <c r="P27" i="12"/>
  <c r="Q27" i="12" s="1"/>
  <c r="K91" i="12"/>
  <c r="M91" i="12" s="1"/>
  <c r="L54" i="62"/>
  <c r="E54" i="61"/>
  <c r="D48" i="33"/>
  <c r="L54" i="63"/>
  <c r="E113" i="61"/>
  <c r="D107" i="33"/>
  <c r="L113" i="62"/>
  <c r="L113" i="63"/>
  <c r="K55" i="12"/>
  <c r="M55" i="12" s="1"/>
  <c r="L55" i="12"/>
  <c r="O64" i="33"/>
  <c r="X70" i="62"/>
  <c r="Q70" i="61"/>
  <c r="X70" i="63"/>
  <c r="E80" i="61"/>
  <c r="L80" i="62"/>
  <c r="L80" i="63"/>
  <c r="D74" i="33"/>
  <c r="K28" i="12"/>
  <c r="L28" i="12" s="1"/>
  <c r="K121" i="12"/>
  <c r="M121" i="12" s="1"/>
  <c r="L121" i="12"/>
  <c r="R65" i="33"/>
  <c r="Y71" i="62"/>
  <c r="R71" i="61"/>
  <c r="Y71" i="63"/>
  <c r="AA65" i="33"/>
  <c r="F107" i="12"/>
  <c r="G107" i="12" s="1"/>
  <c r="F26" i="61"/>
  <c r="G20" i="33"/>
  <c r="Z20" i="33" s="1"/>
  <c r="M26" i="63"/>
  <c r="M26" i="62"/>
  <c r="X113" i="62"/>
  <c r="X113" i="63"/>
  <c r="Q113" i="61"/>
  <c r="O107" i="33"/>
  <c r="E122" i="61"/>
  <c r="L122" i="63"/>
  <c r="D116" i="33"/>
  <c r="L122" i="62"/>
  <c r="F42" i="12"/>
  <c r="G42" i="12" s="1"/>
  <c r="H42" i="12"/>
  <c r="O31" i="33"/>
  <c r="X37" i="63"/>
  <c r="X37" i="62"/>
  <c r="Q37" i="61"/>
  <c r="F34" i="12"/>
  <c r="G34" i="12" s="1"/>
  <c r="F33" i="12"/>
  <c r="G33" i="12" s="1"/>
  <c r="H33" i="12"/>
  <c r="F112" i="12"/>
  <c r="G112" i="12" s="1"/>
  <c r="L63" i="62"/>
  <c r="E63" i="61"/>
  <c r="L63" i="63"/>
  <c r="D57" i="33"/>
  <c r="K136" i="12"/>
  <c r="L136" i="12"/>
  <c r="M136" i="12"/>
  <c r="L12" i="62"/>
  <c r="L12" i="63"/>
  <c r="D6" i="33"/>
  <c r="E12" i="61"/>
  <c r="F5" i="12"/>
  <c r="H5" i="12" s="1"/>
  <c r="F25" i="12"/>
  <c r="H25" i="12" s="1"/>
  <c r="G25" i="12"/>
  <c r="Y67" i="63"/>
  <c r="R61" i="33"/>
  <c r="AB61" i="33" s="1"/>
  <c r="Y67" i="62"/>
  <c r="R67" i="61"/>
  <c r="Q84" i="61"/>
  <c r="O78" i="33"/>
  <c r="X84" i="63"/>
  <c r="X84" i="62"/>
  <c r="L35" i="62"/>
  <c r="D29" i="33"/>
  <c r="E35" i="61"/>
  <c r="L35" i="63"/>
  <c r="P31" i="12"/>
  <c r="Q31" i="12" s="1"/>
  <c r="R31" i="12"/>
  <c r="E72" i="61"/>
  <c r="L72" i="63"/>
  <c r="D66" i="33"/>
  <c r="L72" i="62"/>
  <c r="R51" i="33"/>
  <c r="Y57" i="62"/>
  <c r="Y57" i="63"/>
  <c r="R57" i="61"/>
  <c r="AB51" i="33"/>
  <c r="AA51" i="33"/>
  <c r="O83" i="33"/>
  <c r="X89" i="62"/>
  <c r="X89" i="63"/>
  <c r="Q89" i="61"/>
  <c r="K12" i="52"/>
  <c r="Q122" i="61"/>
  <c r="X122" i="63"/>
  <c r="X122" i="62"/>
  <c r="O116" i="33"/>
  <c r="P50" i="12"/>
  <c r="Q50" i="12" s="1"/>
  <c r="F77" i="12"/>
  <c r="G77" i="12" s="1"/>
  <c r="H77" i="12"/>
  <c r="F92" i="12"/>
  <c r="H92" i="12" s="1"/>
  <c r="K31" i="12"/>
  <c r="L31" i="12" s="1"/>
  <c r="M31" i="12"/>
  <c r="P44" i="12"/>
  <c r="R44" i="12" s="1"/>
  <c r="O97" i="33"/>
  <c r="Q103" i="61"/>
  <c r="X103" i="63"/>
  <c r="X103" i="62"/>
  <c r="K13" i="12"/>
  <c r="M13" i="12"/>
  <c r="L13" i="12"/>
  <c r="K52" i="12"/>
  <c r="M52" i="12" s="1"/>
  <c r="L138" i="63"/>
  <c r="E138" i="61"/>
  <c r="L138" i="62"/>
  <c r="D132" i="33"/>
  <c r="R70" i="61"/>
  <c r="R64" i="33"/>
  <c r="AA64" i="33" s="1"/>
  <c r="Y70" i="62"/>
  <c r="Y70" i="63"/>
  <c r="X105" i="63"/>
  <c r="O99" i="33"/>
  <c r="Q105" i="61"/>
  <c r="X105" i="62"/>
  <c r="X90" i="62"/>
  <c r="X90" i="63"/>
  <c r="Q90" i="61"/>
  <c r="O84" i="33"/>
  <c r="F12" i="12"/>
  <c r="H12" i="12" s="1"/>
  <c r="F94" i="12"/>
  <c r="G94" i="12" s="1"/>
  <c r="F49" i="61"/>
  <c r="M49" i="62"/>
  <c r="G43" i="33"/>
  <c r="M49" i="63"/>
  <c r="M21" i="62"/>
  <c r="F21" i="61"/>
  <c r="M21" i="63"/>
  <c r="G15" i="33"/>
  <c r="Z15" i="33" s="1"/>
  <c r="M11" i="62"/>
  <c r="G5" i="33"/>
  <c r="Z5" i="33" s="1"/>
  <c r="F11" i="61"/>
  <c r="M11" i="63"/>
  <c r="R11" i="33"/>
  <c r="Y17" i="63"/>
  <c r="Y17" i="62"/>
  <c r="R17" i="61"/>
  <c r="AB11" i="33"/>
  <c r="F9" i="12"/>
  <c r="G9" i="12" s="1"/>
  <c r="K106" i="12"/>
  <c r="L106" i="12" s="1"/>
  <c r="M106" i="12"/>
  <c r="X13" i="62"/>
  <c r="X13" i="63"/>
  <c r="O7" i="33"/>
  <c r="Q13" i="61"/>
  <c r="G19" i="33"/>
  <c r="Y19" i="33" s="1"/>
  <c r="M25" i="62"/>
  <c r="M25" i="63"/>
  <c r="F25" i="61"/>
  <c r="F17" i="12"/>
  <c r="H17" i="12" s="1"/>
  <c r="F79" i="12"/>
  <c r="H79" i="12" s="1"/>
  <c r="D7" i="33"/>
  <c r="L13" i="62"/>
  <c r="E13" i="61"/>
  <c r="L13" i="63"/>
  <c r="M126" i="62"/>
  <c r="G120" i="33"/>
  <c r="Z120" i="33" s="1"/>
  <c r="M126" i="63"/>
  <c r="F126" i="61"/>
  <c r="Y120" i="33"/>
  <c r="F55" i="61"/>
  <c r="G49" i="33"/>
  <c r="Z49" i="33" s="1"/>
  <c r="M55" i="63"/>
  <c r="M55" i="62"/>
  <c r="L41" i="63"/>
  <c r="E41" i="61"/>
  <c r="L41" i="62"/>
  <c r="D35" i="33"/>
  <c r="P3" i="12"/>
  <c r="R3" i="12" s="1"/>
  <c r="M91" i="62"/>
  <c r="F91" i="61"/>
  <c r="G85" i="33"/>
  <c r="M91" i="63"/>
  <c r="Z85" i="33"/>
  <c r="Y85" i="33"/>
  <c r="P26" i="12"/>
  <c r="Q26" i="12" s="1"/>
  <c r="R26" i="12"/>
  <c r="F63" i="12"/>
  <c r="G63" i="12" s="1"/>
  <c r="P47" i="12"/>
  <c r="Q47" i="12"/>
  <c r="R47" i="12"/>
  <c r="L46" i="62"/>
  <c r="D40" i="33"/>
  <c r="E46" i="61"/>
  <c r="L46" i="63"/>
  <c r="Q7" i="12"/>
  <c r="P7" i="12"/>
  <c r="R7" i="12" s="1"/>
  <c r="P51" i="12"/>
  <c r="Q51" i="12" s="1"/>
  <c r="P54" i="12"/>
  <c r="R54" i="12" s="1"/>
  <c r="F68" i="12"/>
  <c r="H68" i="12" s="1"/>
  <c r="P80" i="12"/>
  <c r="R80" i="12" s="1"/>
  <c r="O79" i="33"/>
  <c r="X85" i="62"/>
  <c r="X85" i="63"/>
  <c r="Q85" i="61"/>
  <c r="Y99" i="62"/>
  <c r="R99" i="61"/>
  <c r="Y99" i="63"/>
  <c r="R93" i="33"/>
  <c r="AB93" i="33"/>
  <c r="K130" i="12"/>
  <c r="L130" i="12" s="1"/>
  <c r="F123" i="61"/>
  <c r="M123" i="63"/>
  <c r="M123" i="62"/>
  <c r="AG117" i="33"/>
  <c r="G117" i="33"/>
  <c r="Y117" i="33" s="1"/>
  <c r="G105" i="12"/>
  <c r="F105" i="12"/>
  <c r="H105" i="12" s="1"/>
  <c r="M42" i="62"/>
  <c r="Y36" i="33"/>
  <c r="M42" i="63"/>
  <c r="G36" i="33"/>
  <c r="F42" i="61"/>
  <c r="Y11" i="62"/>
  <c r="AB5" i="33"/>
  <c r="R5" i="33"/>
  <c r="Y11" i="63"/>
  <c r="R11" i="61"/>
  <c r="F31" i="12"/>
  <c r="G31" i="12" s="1"/>
  <c r="Q57" i="61"/>
  <c r="X57" i="63"/>
  <c r="X57" i="62"/>
  <c r="O51" i="33"/>
  <c r="X114" i="62"/>
  <c r="Q114" i="61"/>
  <c r="X114" i="63"/>
  <c r="O108" i="33"/>
  <c r="Y24" i="63"/>
  <c r="Y24" i="62"/>
  <c r="R24" i="61"/>
  <c r="R18" i="33"/>
  <c r="AA18" i="33" s="1"/>
  <c r="G18" i="12"/>
  <c r="F18" i="12"/>
  <c r="H18" i="12" s="1"/>
  <c r="X86" i="63"/>
  <c r="X86" i="62"/>
  <c r="Q86" i="61"/>
  <c r="O80" i="33"/>
  <c r="F80" i="12"/>
  <c r="H80" i="12" s="1"/>
  <c r="Y58" i="63"/>
  <c r="Y58" i="62"/>
  <c r="R58" i="61"/>
  <c r="R52" i="33"/>
  <c r="AA52" i="33" s="1"/>
  <c r="AB52" i="33"/>
  <c r="Y128" i="63"/>
  <c r="Y128" i="62"/>
  <c r="R122" i="33"/>
  <c r="AB122" i="33" s="1"/>
  <c r="R128" i="61"/>
  <c r="F35" i="12"/>
  <c r="H35" i="12" s="1"/>
  <c r="L34" i="63"/>
  <c r="L34" i="62"/>
  <c r="E34" i="61"/>
  <c r="D28" i="33"/>
  <c r="Y103" i="63"/>
  <c r="Y103" i="62"/>
  <c r="R103" i="61"/>
  <c r="R97" i="33"/>
  <c r="AB97" i="33" s="1"/>
  <c r="K68" i="12"/>
  <c r="M68" i="12" s="1"/>
  <c r="F46" i="61"/>
  <c r="M46" i="62"/>
  <c r="M46" i="63"/>
  <c r="G40" i="33"/>
  <c r="Z40" i="33" s="1"/>
  <c r="G62" i="54"/>
  <c r="F65" i="12"/>
  <c r="H65" i="12" s="1"/>
  <c r="M37" i="62"/>
  <c r="M37" i="63"/>
  <c r="Y31" i="33"/>
  <c r="G31" i="33"/>
  <c r="Z31" i="33" s="1"/>
  <c r="F37" i="61"/>
  <c r="F82" i="61"/>
  <c r="M82" i="62"/>
  <c r="M82" i="63"/>
  <c r="G76" i="33"/>
  <c r="Y76" i="33" s="1"/>
  <c r="K132" i="12"/>
  <c r="M132" i="12" s="1"/>
  <c r="G129" i="33"/>
  <c r="M135" i="62"/>
  <c r="M135" i="63"/>
  <c r="F135" i="61"/>
  <c r="Z129" i="33"/>
  <c r="Y83" i="63"/>
  <c r="R83" i="61"/>
  <c r="Y83" i="62"/>
  <c r="R77" i="33"/>
  <c r="AB77" i="33" s="1"/>
  <c r="P64" i="12"/>
  <c r="R64" i="12" s="1"/>
  <c r="P22" i="12"/>
  <c r="Q22" i="12" s="1"/>
  <c r="P84" i="12"/>
  <c r="R84" i="12" s="1"/>
  <c r="Q84" i="12"/>
  <c r="P111" i="12"/>
  <c r="R111" i="12" s="1"/>
  <c r="F43" i="12"/>
  <c r="G43" i="12" s="1"/>
  <c r="H43" i="12"/>
  <c r="R113" i="33"/>
  <c r="AB113" i="33" s="1"/>
  <c r="R119" i="61"/>
  <c r="Y119" i="63"/>
  <c r="AA113" i="33"/>
  <c r="Y119" i="62"/>
  <c r="P35" i="12"/>
  <c r="R35" i="12" s="1"/>
  <c r="Q35" i="12"/>
  <c r="E85" i="52"/>
  <c r="G85" i="52" s="1"/>
  <c r="Y95" i="63"/>
  <c r="Y95" i="62"/>
  <c r="R95" i="61"/>
  <c r="R89" i="33"/>
  <c r="AB89" i="33" s="1"/>
  <c r="M112" i="63"/>
  <c r="M112" i="62"/>
  <c r="F112" i="61"/>
  <c r="G106" i="33"/>
  <c r="Z106" i="33" s="1"/>
  <c r="L62" i="62"/>
  <c r="L62" i="63"/>
  <c r="D56" i="33"/>
  <c r="E62" i="61"/>
  <c r="R17" i="33"/>
  <c r="Y23" i="62"/>
  <c r="R23" i="61"/>
  <c r="Y23" i="63"/>
  <c r="AA17" i="33"/>
  <c r="L142" i="63"/>
  <c r="L142" i="62"/>
  <c r="E142" i="61"/>
  <c r="D136" i="33"/>
  <c r="M87" i="62"/>
  <c r="F87" i="61"/>
  <c r="M87" i="63"/>
  <c r="G81" i="33"/>
  <c r="Z81" i="33" s="1"/>
  <c r="L69" i="62"/>
  <c r="E69" i="61"/>
  <c r="L69" i="63"/>
  <c r="D63" i="33"/>
  <c r="L28" i="63"/>
  <c r="D22" i="33"/>
  <c r="E28" i="61"/>
  <c r="L28" i="62"/>
  <c r="P75" i="12"/>
  <c r="Q75" i="12" s="1"/>
  <c r="Y126" i="63"/>
  <c r="R126" i="61"/>
  <c r="Y126" i="62"/>
  <c r="R120" i="33"/>
  <c r="AG120" i="33" s="1"/>
  <c r="S11" i="59"/>
  <c r="P73" i="12"/>
  <c r="Q73" i="12" s="1"/>
  <c r="Y129" i="63"/>
  <c r="R123" i="33"/>
  <c r="AA123" i="33" s="1"/>
  <c r="R129" i="61"/>
  <c r="Y129" i="62"/>
  <c r="AB123" i="33"/>
  <c r="K115" i="12"/>
  <c r="M115" i="12" s="1"/>
  <c r="L115" i="12"/>
  <c r="L57" i="63"/>
  <c r="E57" i="61"/>
  <c r="L57" i="62"/>
  <c r="D51" i="33"/>
  <c r="G63" i="54"/>
  <c r="L99" i="63"/>
  <c r="D93" i="33"/>
  <c r="E99" i="61"/>
  <c r="L99" i="62"/>
  <c r="T12" i="59"/>
  <c r="T13" i="59"/>
  <c r="P10" i="12"/>
  <c r="R10" i="12" s="1"/>
  <c r="O82" i="33"/>
  <c r="X88" i="62"/>
  <c r="Q88" i="61"/>
  <c r="X88" i="63"/>
  <c r="F106" i="61"/>
  <c r="AG100" i="33"/>
  <c r="M106" i="62"/>
  <c r="M106" i="63"/>
  <c r="G100" i="33"/>
  <c r="Y100" i="33" s="1"/>
  <c r="E136" i="61"/>
  <c r="L136" i="63"/>
  <c r="D130" i="33"/>
  <c r="L136" i="62"/>
  <c r="Y137" i="63"/>
  <c r="Y137" i="62"/>
  <c r="R137" i="61"/>
  <c r="R131" i="33"/>
  <c r="AA131" i="33" s="1"/>
  <c r="F11" i="12"/>
  <c r="G11" i="12" s="1"/>
  <c r="L57" i="54"/>
  <c r="M57" i="54" s="1"/>
  <c r="N57" i="54"/>
  <c r="P57" i="54" s="1"/>
  <c r="P67" i="12"/>
  <c r="R67" i="12" s="1"/>
  <c r="P32" i="12"/>
  <c r="R32" i="12" s="1"/>
  <c r="P96" i="12"/>
  <c r="Q96" i="12" s="1"/>
  <c r="R45" i="61"/>
  <c r="Y45" i="62"/>
  <c r="Y45" i="63"/>
  <c r="R39" i="33"/>
  <c r="AB39" i="33" s="1"/>
  <c r="L10" i="63"/>
  <c r="D4" i="33"/>
  <c r="E10" i="61"/>
  <c r="L10" i="62"/>
  <c r="Y21" i="63"/>
  <c r="R21" i="61"/>
  <c r="Y21" i="62"/>
  <c r="R15" i="33"/>
  <c r="AA15" i="33" s="1"/>
  <c r="E81" i="52"/>
  <c r="F81" i="52" s="1"/>
  <c r="G81" i="52"/>
  <c r="S81" i="52" s="1"/>
  <c r="O61" i="33"/>
  <c r="X67" i="63"/>
  <c r="Q67" i="61"/>
  <c r="X67" i="62"/>
  <c r="F30" i="12"/>
  <c r="H30" i="12" s="1"/>
  <c r="P34" i="12"/>
  <c r="R34" i="12" s="1"/>
  <c r="Q34" i="12"/>
  <c r="M138" i="62"/>
  <c r="G132" i="33"/>
  <c r="Y132" i="33" s="1"/>
  <c r="M138" i="63"/>
  <c r="F138" i="61"/>
  <c r="Q146" i="61"/>
  <c r="X146" i="63"/>
  <c r="X146" i="62"/>
  <c r="O140" i="33"/>
  <c r="R98" i="12"/>
  <c r="P98" i="12"/>
  <c r="Q98" i="12" s="1"/>
  <c r="E96" i="61"/>
  <c r="L96" i="62"/>
  <c r="L96" i="63"/>
  <c r="D90" i="33"/>
  <c r="K57" i="12"/>
  <c r="M57" i="12" s="1"/>
  <c r="P24" i="12"/>
  <c r="Q24" i="12" s="1"/>
  <c r="Q125" i="61"/>
  <c r="X125" i="63"/>
  <c r="X125" i="62"/>
  <c r="O119" i="33"/>
  <c r="O81" i="52"/>
  <c r="P81" i="52" s="1"/>
  <c r="P99" i="12"/>
  <c r="Q99" i="12" s="1"/>
  <c r="P113" i="12"/>
  <c r="R113" i="12" s="1"/>
  <c r="P65" i="12"/>
  <c r="R65" i="12" s="1"/>
  <c r="E24" i="61"/>
  <c r="L24" i="62"/>
  <c r="L24" i="63"/>
  <c r="D18" i="33"/>
  <c r="P23" i="12"/>
  <c r="R23" i="12" s="1"/>
  <c r="P40" i="12"/>
  <c r="Q40" i="12" s="1"/>
  <c r="R74" i="33"/>
  <c r="R80" i="61"/>
  <c r="Y80" i="63"/>
  <c r="Y80" i="62"/>
  <c r="AA74" i="33"/>
  <c r="Y82" i="63"/>
  <c r="R76" i="33"/>
  <c r="AA76" i="33" s="1"/>
  <c r="Y82" i="62"/>
  <c r="R82" i="61"/>
  <c r="O62" i="33"/>
  <c r="Q68" i="61"/>
  <c r="X68" i="63"/>
  <c r="X68" i="62"/>
  <c r="F61" i="12"/>
  <c r="G61" i="12" s="1"/>
  <c r="H61" i="12"/>
  <c r="F93" i="12"/>
  <c r="H93" i="12" s="1"/>
  <c r="X94" i="62"/>
  <c r="X94" i="63"/>
  <c r="Q94" i="61"/>
  <c r="O88" i="33"/>
  <c r="F83" i="12"/>
  <c r="H83" i="12" s="1"/>
  <c r="K63" i="12"/>
  <c r="L63" i="12" s="1"/>
  <c r="K20" i="12"/>
  <c r="M20" i="12" s="1"/>
  <c r="P89" i="12"/>
  <c r="R89" i="12" s="1"/>
  <c r="E16" i="61"/>
  <c r="L16" i="62"/>
  <c r="L16" i="63"/>
  <c r="D10" i="33"/>
  <c r="K44" i="12"/>
  <c r="M44" i="12" s="1"/>
  <c r="Y98" i="62"/>
  <c r="R92" i="33"/>
  <c r="R98" i="61"/>
  <c r="Y98" i="63"/>
  <c r="AA92" i="33"/>
  <c r="Y20" i="63"/>
  <c r="R20" i="61"/>
  <c r="R14" i="33"/>
  <c r="Y20" i="62"/>
  <c r="K18" i="12"/>
  <c r="M18" i="12" s="1"/>
  <c r="L18" i="12"/>
  <c r="K88" i="12"/>
  <c r="L88" i="12" s="1"/>
  <c r="F85" i="12"/>
  <c r="H85" i="12" s="1"/>
  <c r="O18" i="33"/>
  <c r="X24" i="62"/>
  <c r="Q24" i="61"/>
  <c r="X24" i="63"/>
  <c r="F73" i="12"/>
  <c r="H73" i="12"/>
  <c r="G73" i="12"/>
  <c r="Y14" i="63"/>
  <c r="R8" i="33"/>
  <c r="AB8" i="33"/>
  <c r="Y14" i="62"/>
  <c r="AA8" i="33"/>
  <c r="R14" i="61"/>
  <c r="M16" i="54"/>
  <c r="P63" i="12"/>
  <c r="Q63" i="12" s="1"/>
  <c r="F131" i="61"/>
  <c r="AG125" i="33"/>
  <c r="G125" i="33"/>
  <c r="M131" i="62"/>
  <c r="M131" i="63"/>
  <c r="Z125" i="33"/>
  <c r="Y125" i="33"/>
  <c r="F60" i="12"/>
  <c r="G60" i="12" s="1"/>
  <c r="K8" i="12"/>
  <c r="M8" i="12" s="1"/>
  <c r="F57" i="12"/>
  <c r="H57" i="12" s="1"/>
  <c r="K125" i="12"/>
  <c r="L125" i="12" s="1"/>
  <c r="K49" i="12"/>
  <c r="L49" i="12" s="1"/>
  <c r="X18" i="63"/>
  <c r="X18" i="62"/>
  <c r="Q18" i="61"/>
  <c r="O12" i="33"/>
  <c r="K15" i="12"/>
  <c r="M15" i="12" s="1"/>
  <c r="L15" i="12"/>
  <c r="E118" i="61"/>
  <c r="D112" i="33"/>
  <c r="L118" i="63"/>
  <c r="L118" i="62"/>
  <c r="P135" i="12"/>
  <c r="R135" i="12" s="1"/>
  <c r="K64" i="12"/>
  <c r="M64" i="12" s="1"/>
  <c r="P87" i="12"/>
  <c r="R87" i="12" s="1"/>
  <c r="K82" i="12"/>
  <c r="L82" i="12" s="1"/>
  <c r="P140" i="12"/>
  <c r="Q140" i="12" s="1"/>
  <c r="F67" i="61"/>
  <c r="M67" i="62"/>
  <c r="M67" i="63"/>
  <c r="G61" i="33"/>
  <c r="Z61" i="33" s="1"/>
  <c r="Y61" i="33"/>
  <c r="X104" i="63"/>
  <c r="X104" i="62"/>
  <c r="O98" i="33"/>
  <c r="Q104" i="61"/>
  <c r="P138" i="12"/>
  <c r="R138" i="12" s="1"/>
  <c r="K120" i="12"/>
  <c r="M120" i="12"/>
  <c r="L120" i="12"/>
  <c r="P114" i="12"/>
  <c r="Q114" i="12" s="1"/>
  <c r="X82" i="62"/>
  <c r="X82" i="63"/>
  <c r="Q82" i="61"/>
  <c r="O76" i="33"/>
  <c r="F111" i="12"/>
  <c r="G111" i="12" s="1"/>
  <c r="Y85" i="62"/>
  <c r="Y85" i="63"/>
  <c r="R79" i="33"/>
  <c r="AB79" i="33" s="1"/>
  <c r="R85" i="61"/>
  <c r="M93" i="63"/>
  <c r="M93" i="62"/>
  <c r="G87" i="33"/>
  <c r="Y87" i="33" s="1"/>
  <c r="F93" i="61"/>
  <c r="X110" i="63"/>
  <c r="Q110" i="61"/>
  <c r="O104" i="33"/>
  <c r="X110" i="62"/>
  <c r="R38" i="33"/>
  <c r="R44" i="61"/>
  <c r="Y44" i="62"/>
  <c r="Y44" i="63"/>
  <c r="AA38" i="33"/>
  <c r="K131" i="12"/>
  <c r="M131" i="12" s="1"/>
  <c r="F14" i="12"/>
  <c r="H14" i="12" s="1"/>
  <c r="E112" i="61"/>
  <c r="L112" i="63"/>
  <c r="L112" i="62"/>
  <c r="D106" i="33"/>
  <c r="X45" i="63"/>
  <c r="X45" i="62"/>
  <c r="O39" i="33"/>
  <c r="Q45" i="61"/>
  <c r="R115" i="33"/>
  <c r="Y121" i="62"/>
  <c r="R121" i="61"/>
  <c r="Y121" i="63"/>
  <c r="AA115" i="33"/>
  <c r="F92" i="61"/>
  <c r="M92" i="62"/>
  <c r="M92" i="63"/>
  <c r="G86" i="33"/>
  <c r="Z86" i="33" s="1"/>
  <c r="K19" i="12"/>
  <c r="M19" i="12" s="1"/>
  <c r="F104" i="12"/>
  <c r="H104" i="12" s="1"/>
  <c r="G104" i="12"/>
  <c r="K133" i="12"/>
  <c r="M133" i="12" s="1"/>
  <c r="X59" i="63"/>
  <c r="O53" i="33"/>
  <c r="Q59" i="61"/>
  <c r="X59" i="62"/>
  <c r="G99" i="33"/>
  <c r="F105" i="61"/>
  <c r="M105" i="63"/>
  <c r="M105" i="62"/>
  <c r="Y99" i="33"/>
  <c r="F80" i="61"/>
  <c r="M80" i="62"/>
  <c r="M80" i="63"/>
  <c r="G74" i="33"/>
  <c r="AG74" i="33"/>
  <c r="O127" i="33"/>
  <c r="X133" i="63"/>
  <c r="X133" i="62"/>
  <c r="Q133" i="61"/>
  <c r="D52" i="33"/>
  <c r="E58" i="61"/>
  <c r="L58" i="62"/>
  <c r="L58" i="63"/>
  <c r="K135" i="12"/>
  <c r="L135" i="12" s="1"/>
  <c r="R12" i="33"/>
  <c r="AB12" i="33" s="1"/>
  <c r="Y18" i="62"/>
  <c r="Y18" i="63"/>
  <c r="R18" i="61"/>
  <c r="D140" i="33"/>
  <c r="E146" i="61"/>
  <c r="L146" i="63"/>
  <c r="L146" i="62"/>
  <c r="AG66" i="33"/>
  <c r="F72" i="61"/>
  <c r="M72" i="62"/>
  <c r="G66" i="33"/>
  <c r="Z66" i="33" s="1"/>
  <c r="M72" i="63"/>
  <c r="Y50" i="63"/>
  <c r="Y50" i="62"/>
  <c r="R50" i="61"/>
  <c r="R44" i="33"/>
  <c r="AB44" i="33"/>
  <c r="Q28" i="61"/>
  <c r="O22" i="33"/>
  <c r="X28" i="62"/>
  <c r="X28" i="63"/>
  <c r="Q144" i="61"/>
  <c r="O138" i="33"/>
  <c r="X144" i="63"/>
  <c r="X144" i="62"/>
  <c r="P4" i="12"/>
  <c r="Q4" i="12" s="1"/>
  <c r="L108" i="62"/>
  <c r="L108" i="63"/>
  <c r="E108" i="61"/>
  <c r="D102" i="33"/>
  <c r="X76" i="63"/>
  <c r="X76" i="62"/>
  <c r="Q76" i="61"/>
  <c r="O70" i="33"/>
  <c r="F40" i="12"/>
  <c r="H40" i="12" s="1"/>
  <c r="G40" i="12"/>
  <c r="E95" i="61"/>
  <c r="L95" i="63"/>
  <c r="D89" i="33"/>
  <c r="L95" i="62"/>
  <c r="L19" i="63"/>
  <c r="E19" i="61"/>
  <c r="D13" i="33"/>
  <c r="L19" i="62"/>
  <c r="F139" i="61"/>
  <c r="M139" i="63"/>
  <c r="M139" i="62"/>
  <c r="G133" i="33"/>
  <c r="Z133" i="33" s="1"/>
  <c r="F23" i="12"/>
  <c r="G23" i="12" s="1"/>
  <c r="K16" i="12"/>
  <c r="M16" i="12" s="1"/>
  <c r="L16" i="12"/>
  <c r="K73" i="12"/>
  <c r="L73" i="12" s="1"/>
  <c r="E67" i="61"/>
  <c r="L67" i="62"/>
  <c r="D61" i="33"/>
  <c r="L67" i="63"/>
  <c r="P126" i="12"/>
  <c r="Q126" i="12" s="1"/>
  <c r="R126" i="12"/>
  <c r="M15" i="63"/>
  <c r="Y9" i="33"/>
  <c r="G9" i="33"/>
  <c r="M15" i="62"/>
  <c r="F15" i="61"/>
  <c r="Z9" i="33"/>
  <c r="O21" i="33"/>
  <c r="Q27" i="61"/>
  <c r="X27" i="62"/>
  <c r="X27" i="63"/>
  <c r="O52" i="33"/>
  <c r="Q58" i="61"/>
  <c r="X58" i="63"/>
  <c r="X58" i="62"/>
  <c r="X128" i="62"/>
  <c r="O122" i="33"/>
  <c r="X128" i="63"/>
  <c r="Q128" i="61"/>
  <c r="E117" i="61"/>
  <c r="D111" i="33"/>
  <c r="L117" i="62"/>
  <c r="L117" i="63"/>
  <c r="F71" i="12"/>
  <c r="H71" i="12" s="1"/>
  <c r="X134" i="63"/>
  <c r="Q134" i="61"/>
  <c r="O128" i="33"/>
  <c r="X134" i="62"/>
  <c r="K80" i="12"/>
  <c r="M80" i="12" s="1"/>
  <c r="R87" i="61"/>
  <c r="R81" i="33"/>
  <c r="AB81" i="33" s="1"/>
  <c r="Y87" i="62"/>
  <c r="Y87" i="63"/>
  <c r="AA81" i="33"/>
  <c r="K110" i="12"/>
  <c r="M110" i="12" s="1"/>
  <c r="L110" i="12"/>
  <c r="M84" i="63"/>
  <c r="G78" i="33"/>
  <c r="Z78" i="33" s="1"/>
  <c r="F84" i="61"/>
  <c r="AG78" i="33"/>
  <c r="M84" i="62"/>
  <c r="Y78" i="33"/>
  <c r="K81" i="12"/>
  <c r="L81" i="12" s="1"/>
  <c r="Q21" i="61"/>
  <c r="O15" i="33"/>
  <c r="X21" i="62"/>
  <c r="X21" i="63"/>
  <c r="X47" i="63"/>
  <c r="Q47" i="61"/>
  <c r="X47" i="62"/>
  <c r="O41" i="33"/>
  <c r="R9" i="12"/>
  <c r="P9" i="12"/>
  <c r="Q9" i="12" s="1"/>
  <c r="E87" i="52"/>
  <c r="G87" i="52" s="1"/>
  <c r="L85" i="62"/>
  <c r="D79" i="33"/>
  <c r="L85" i="63"/>
  <c r="E85" i="61"/>
  <c r="X108" i="63"/>
  <c r="O102" i="33"/>
  <c r="Q108" i="61"/>
  <c r="X108" i="62"/>
  <c r="P66" i="12"/>
  <c r="R66" i="12" s="1"/>
  <c r="F76" i="12"/>
  <c r="G76" i="12" s="1"/>
  <c r="K25" i="12"/>
  <c r="M25" i="12" s="1"/>
  <c r="L18" i="62"/>
  <c r="L18" i="63"/>
  <c r="E18" i="61"/>
  <c r="D12" i="33"/>
  <c r="P109" i="12"/>
  <c r="R109" i="12" s="1"/>
  <c r="Q109" i="12"/>
  <c r="D109" i="33"/>
  <c r="L115" i="63"/>
  <c r="L115" i="62"/>
  <c r="E115" i="61"/>
  <c r="F37" i="12"/>
  <c r="H37" i="12" s="1"/>
  <c r="Y35" i="62"/>
  <c r="R35" i="61"/>
  <c r="R29" i="33"/>
  <c r="AB29" i="33" s="1"/>
  <c r="Y35" i="63"/>
  <c r="AA29" i="33"/>
  <c r="X31" i="62"/>
  <c r="Q31" i="61"/>
  <c r="O25" i="33"/>
  <c r="X31" i="63"/>
  <c r="D105" i="33"/>
  <c r="L111" i="63"/>
  <c r="L111" i="62"/>
  <c r="E111" i="61"/>
  <c r="Q53" i="61"/>
  <c r="X53" i="62"/>
  <c r="O47" i="33"/>
  <c r="X53" i="63"/>
  <c r="E119" i="61"/>
  <c r="L119" i="63"/>
  <c r="L119" i="62"/>
  <c r="D113" i="33"/>
  <c r="F123" i="12"/>
  <c r="G123" i="12" s="1"/>
  <c r="L16" i="55"/>
  <c r="F28" i="12"/>
  <c r="G28" i="12" s="1"/>
  <c r="F50" i="12"/>
  <c r="G50" i="12" s="1"/>
  <c r="Y27" i="62"/>
  <c r="R27" i="61"/>
  <c r="Y27" i="63"/>
  <c r="R21" i="33"/>
  <c r="AB21" i="33" s="1"/>
  <c r="K99" i="12"/>
  <c r="M99" i="12" s="1"/>
  <c r="R27" i="33"/>
  <c r="AB27" i="33" s="1"/>
  <c r="Y33" i="63"/>
  <c r="Y33" i="62"/>
  <c r="R33" i="61"/>
  <c r="AA27" i="33"/>
  <c r="G11" i="33"/>
  <c r="Y11" i="33" s="1"/>
  <c r="M17" i="63"/>
  <c r="F17" i="61"/>
  <c r="M17" i="62"/>
  <c r="Z11" i="33"/>
  <c r="M58" i="63"/>
  <c r="G52" i="33"/>
  <c r="Y52" i="33" s="1"/>
  <c r="M58" i="62"/>
  <c r="F58" i="61"/>
  <c r="AG52" i="33"/>
  <c r="L102" i="63"/>
  <c r="E102" i="61"/>
  <c r="L102" i="62"/>
  <c r="D96" i="33"/>
  <c r="Y113" i="62"/>
  <c r="R113" i="61"/>
  <c r="Y113" i="63"/>
  <c r="R107" i="33"/>
  <c r="AA107" i="33" s="1"/>
  <c r="X61" i="62"/>
  <c r="O55" i="33"/>
  <c r="Q61" i="61"/>
  <c r="X61" i="63"/>
  <c r="K14" i="12"/>
  <c r="M14" i="12" s="1"/>
  <c r="O32" i="33"/>
  <c r="X38" i="62"/>
  <c r="X38" i="63"/>
  <c r="Q38" i="61"/>
  <c r="Y34" i="63"/>
  <c r="Y34" i="62"/>
  <c r="R34" i="61"/>
  <c r="R28" i="33"/>
  <c r="AA28" i="33" s="1"/>
  <c r="R141" i="61"/>
  <c r="Y141" i="62"/>
  <c r="R135" i="33"/>
  <c r="AA135" i="33" s="1"/>
  <c r="Y141" i="63"/>
  <c r="K109" i="12"/>
  <c r="L109" i="12" s="1"/>
  <c r="F36" i="12"/>
  <c r="H36" i="12" s="1"/>
  <c r="Y63" i="63"/>
  <c r="R63" i="61"/>
  <c r="Y63" i="62"/>
  <c r="R57" i="33"/>
  <c r="AA57" i="33" s="1"/>
  <c r="F106" i="12"/>
  <c r="G106" i="12" s="1"/>
  <c r="F32" i="61"/>
  <c r="M32" i="63"/>
  <c r="M32" i="62"/>
  <c r="G26" i="33"/>
  <c r="Y26" i="33" s="1"/>
  <c r="L114" i="62"/>
  <c r="E114" i="61"/>
  <c r="D108" i="33"/>
  <c r="L114" i="63"/>
  <c r="P11" i="12"/>
  <c r="Q11" i="12" s="1"/>
  <c r="K39" i="12"/>
  <c r="M39" i="12" s="1"/>
  <c r="L94" i="63"/>
  <c r="E94" i="61"/>
  <c r="L94" i="62"/>
  <c r="D88" i="33"/>
  <c r="X97" i="62"/>
  <c r="Q97" i="61"/>
  <c r="O91" i="33"/>
  <c r="X97" i="63"/>
  <c r="E11" i="61"/>
  <c r="D5" i="33"/>
  <c r="L11" i="63"/>
  <c r="L11" i="62"/>
  <c r="F48" i="12"/>
  <c r="H48" i="12" s="1"/>
  <c r="X10" i="62"/>
  <c r="X10" i="63"/>
  <c r="Q10" i="61"/>
  <c r="O4" i="33"/>
  <c r="H12" i="52"/>
  <c r="F13" i="12"/>
  <c r="H13" i="12" s="1"/>
  <c r="M118" i="62"/>
  <c r="G112" i="33"/>
  <c r="M118" i="63"/>
  <c r="AG112" i="33"/>
  <c r="F118" i="61"/>
  <c r="Z112" i="33"/>
  <c r="X121" i="62"/>
  <c r="Q121" i="61"/>
  <c r="O115" i="33"/>
  <c r="X121" i="63"/>
  <c r="D128" i="33"/>
  <c r="L134" i="63"/>
  <c r="L134" i="62"/>
  <c r="E134" i="61"/>
  <c r="R86" i="33"/>
  <c r="AA86" i="33" s="1"/>
  <c r="R92" i="61"/>
  <c r="Y92" i="62"/>
  <c r="Y92" i="63"/>
  <c r="F59" i="12"/>
  <c r="H59" i="12" s="1"/>
  <c r="G59" i="12"/>
  <c r="O111" i="33"/>
  <c r="Q117" i="61"/>
  <c r="X117" i="62"/>
  <c r="X117" i="63"/>
  <c r="L65" i="63"/>
  <c r="L65" i="62"/>
  <c r="D59" i="33"/>
  <c r="E65" i="61"/>
  <c r="P57" i="12"/>
  <c r="R57" i="12" s="1"/>
  <c r="H18" i="52"/>
  <c r="Y55" i="63"/>
  <c r="Y55" i="62"/>
  <c r="R55" i="61"/>
  <c r="R49" i="33"/>
  <c r="AB49" i="33"/>
  <c r="AA49" i="33"/>
  <c r="F41" i="61"/>
  <c r="M41" i="62"/>
  <c r="M41" i="63"/>
  <c r="G35" i="33"/>
  <c r="Z35" i="33" s="1"/>
  <c r="K92" i="12"/>
  <c r="L92" i="12" s="1"/>
  <c r="M92" i="12"/>
  <c r="P15" i="12"/>
  <c r="R15" i="12" s="1"/>
  <c r="F125" i="12"/>
  <c r="H125" i="12" s="1"/>
  <c r="G125" i="12"/>
  <c r="F128" i="61"/>
  <c r="M128" i="63"/>
  <c r="G122" i="33"/>
  <c r="AG122" i="33" s="1"/>
  <c r="M128" i="62"/>
  <c r="K76" i="12"/>
  <c r="L76" i="12" s="1"/>
  <c r="R81" i="61"/>
  <c r="Y81" i="62"/>
  <c r="R75" i="33"/>
  <c r="Y81" i="63"/>
  <c r="F136" i="12"/>
  <c r="H136" i="12" s="1"/>
  <c r="G136" i="12"/>
  <c r="P61" i="12"/>
  <c r="Q61" i="12" s="1"/>
  <c r="X41" i="62"/>
  <c r="Q41" i="61"/>
  <c r="O35" i="33"/>
  <c r="X41" i="63"/>
  <c r="L51" i="63"/>
  <c r="D45" i="33"/>
  <c r="L51" i="62"/>
  <c r="E51" i="61"/>
  <c r="F125" i="61"/>
  <c r="G119" i="33"/>
  <c r="Y119" i="33" s="1"/>
  <c r="M125" i="62"/>
  <c r="M125" i="63"/>
  <c r="P116" i="12"/>
  <c r="Q116" i="12" s="1"/>
  <c r="F29" i="12"/>
  <c r="G29" i="12" s="1"/>
  <c r="K69" i="12"/>
  <c r="M69" i="12" s="1"/>
  <c r="R26" i="61"/>
  <c r="Y26" i="63"/>
  <c r="Y26" i="62"/>
  <c r="R20" i="33"/>
  <c r="AA20" i="33"/>
  <c r="AB20" i="33"/>
  <c r="F90" i="61"/>
  <c r="M90" i="63"/>
  <c r="G84" i="33"/>
  <c r="Z84" i="33" s="1"/>
  <c r="AG84" i="33"/>
  <c r="M90" i="62"/>
  <c r="X62" i="63"/>
  <c r="X62" i="62"/>
  <c r="O56" i="33"/>
  <c r="Q62" i="61"/>
  <c r="F51" i="12"/>
  <c r="H51" i="12" s="1"/>
  <c r="G51" i="12"/>
  <c r="Y107" i="63"/>
  <c r="Y107" i="62"/>
  <c r="R101" i="33"/>
  <c r="R107" i="61"/>
  <c r="AA101" i="33"/>
  <c r="M145" i="62"/>
  <c r="F145" i="61"/>
  <c r="M145" i="63"/>
  <c r="Z139" i="33"/>
  <c r="G139" i="33"/>
  <c r="R139" i="33"/>
  <c r="AA139" i="33" s="1"/>
  <c r="R145" i="61"/>
  <c r="Y145" i="63"/>
  <c r="Y145" i="62"/>
  <c r="AB139" i="33"/>
  <c r="J86" i="52"/>
  <c r="L86" i="52" s="1"/>
  <c r="F38" i="12"/>
  <c r="G38" i="12" s="1"/>
  <c r="D27" i="33"/>
  <c r="L33" i="63"/>
  <c r="L33" i="62"/>
  <c r="E33" i="61"/>
  <c r="E86" i="61"/>
  <c r="L86" i="63"/>
  <c r="D80" i="33"/>
  <c r="L86" i="62"/>
  <c r="O8" i="33"/>
  <c r="X14" i="63"/>
  <c r="X14" i="62"/>
  <c r="Q14" i="61"/>
  <c r="K32" i="12"/>
  <c r="M32" i="12" s="1"/>
  <c r="K62" i="12"/>
  <c r="L62" i="12" s="1"/>
  <c r="M62" i="12"/>
  <c r="R46" i="33"/>
  <c r="Y52" i="63"/>
  <c r="Y52" i="62"/>
  <c r="R52" i="61"/>
  <c r="AA46" i="33"/>
  <c r="P120" i="12"/>
  <c r="R120" i="12" s="1"/>
  <c r="Q120" i="12"/>
  <c r="M17" i="59"/>
  <c r="R17" i="54"/>
  <c r="F107" i="61"/>
  <c r="G101" i="33"/>
  <c r="Y101" i="33" s="1"/>
  <c r="M107" i="63"/>
  <c r="M107" i="62"/>
  <c r="M95" i="62"/>
  <c r="F95" i="61"/>
  <c r="G89" i="33"/>
  <c r="M95" i="63"/>
  <c r="K138" i="12"/>
  <c r="L138" i="12" s="1"/>
  <c r="L21" i="62"/>
  <c r="D15" i="33"/>
  <c r="L21" i="63"/>
  <c r="E21" i="61"/>
  <c r="Y116" i="63"/>
  <c r="R116" i="61"/>
  <c r="AA110" i="33"/>
  <c r="R110" i="33"/>
  <c r="Y116" i="62"/>
  <c r="Y49" i="63"/>
  <c r="R43" i="33"/>
  <c r="Y49" i="62"/>
  <c r="R49" i="61"/>
  <c r="X138" i="62"/>
  <c r="X138" i="63"/>
  <c r="O132" i="33"/>
  <c r="Q138" i="61"/>
  <c r="K137" i="12"/>
  <c r="M137" i="12" s="1"/>
  <c r="O86" i="52"/>
  <c r="Q86" i="52" s="1"/>
  <c r="F130" i="12"/>
  <c r="H130" i="12" s="1"/>
  <c r="Y37" i="63"/>
  <c r="R37" i="61"/>
  <c r="AA31" i="33"/>
  <c r="R31" i="33"/>
  <c r="Y37" i="62"/>
  <c r="P20" i="12"/>
  <c r="Q20" i="12" s="1"/>
  <c r="R11" i="55"/>
  <c r="Y122" i="63"/>
  <c r="R122" i="61"/>
  <c r="Y122" i="62"/>
  <c r="R116" i="33"/>
  <c r="AB116" i="33" s="1"/>
  <c r="L82" i="62"/>
  <c r="L82" i="63"/>
  <c r="E82" i="61"/>
  <c r="D76" i="33"/>
  <c r="G57" i="54"/>
  <c r="H57" i="54" s="1"/>
  <c r="F64" i="12"/>
  <c r="G64" i="12" s="1"/>
  <c r="H64" i="12"/>
  <c r="Q115" i="61"/>
  <c r="X115" i="63"/>
  <c r="X115" i="62"/>
  <c r="O109" i="33"/>
  <c r="F95" i="12"/>
  <c r="G95" i="12" s="1"/>
  <c r="L123" i="63"/>
  <c r="D117" i="33"/>
  <c r="L123" i="62"/>
  <c r="E123" i="61"/>
  <c r="K87" i="12"/>
  <c r="L87" i="12" s="1"/>
  <c r="M87" i="12"/>
  <c r="F141" i="61"/>
  <c r="M141" i="62"/>
  <c r="G135" i="33"/>
  <c r="M141" i="63"/>
  <c r="P56" i="12"/>
  <c r="R56" i="12" s="1"/>
  <c r="L127" i="62"/>
  <c r="D121" i="33"/>
  <c r="E127" i="61"/>
  <c r="L127" i="63"/>
  <c r="Y15" i="63"/>
  <c r="R9" i="33"/>
  <c r="R15" i="61"/>
  <c r="Y15" i="62"/>
  <c r="AA9" i="33"/>
  <c r="Y76" i="63"/>
  <c r="R76" i="61"/>
  <c r="Y76" i="62"/>
  <c r="R70" i="33"/>
  <c r="AA70" i="33" s="1"/>
  <c r="M16" i="62"/>
  <c r="M16" i="63"/>
  <c r="G10" i="33"/>
  <c r="Z10" i="33" s="1"/>
  <c r="F16" i="61"/>
  <c r="D24" i="33"/>
  <c r="L30" i="63"/>
  <c r="E30" i="61"/>
  <c r="L30" i="62"/>
  <c r="D97" i="33"/>
  <c r="L103" i="62"/>
  <c r="E103" i="61"/>
  <c r="L103" i="63"/>
  <c r="R12" i="61"/>
  <c r="R6" i="33"/>
  <c r="Y12" i="62"/>
  <c r="Y12" i="63"/>
  <c r="AA6" i="33"/>
  <c r="Q77" i="61"/>
  <c r="X77" i="62"/>
  <c r="X77" i="63"/>
  <c r="O71" i="33"/>
  <c r="F49" i="12"/>
  <c r="G49" i="12" s="1"/>
  <c r="M17" i="54"/>
  <c r="M70" i="62"/>
  <c r="Y64" i="33"/>
  <c r="F70" i="61"/>
  <c r="G64" i="33"/>
  <c r="M70" i="63"/>
  <c r="AG64" i="33"/>
  <c r="P132" i="12"/>
  <c r="Q132" i="12" s="1"/>
  <c r="F86" i="61"/>
  <c r="M86" i="62"/>
  <c r="G80" i="33"/>
  <c r="Y80" i="33" s="1"/>
  <c r="M86" i="63"/>
  <c r="F128" i="12"/>
  <c r="G128" i="12" s="1"/>
  <c r="K66" i="12"/>
  <c r="L66" i="12" s="1"/>
  <c r="F99" i="12"/>
  <c r="H99" i="12" s="1"/>
  <c r="P69" i="12"/>
  <c r="Q69" i="12" s="1"/>
  <c r="H20" i="52"/>
  <c r="X96" i="63"/>
  <c r="Q96" i="61"/>
  <c r="O90" i="33"/>
  <c r="X96" i="62"/>
  <c r="M94" i="12"/>
  <c r="K94" i="12"/>
  <c r="L94" i="12" s="1"/>
  <c r="Q79" i="61"/>
  <c r="X79" i="63"/>
  <c r="O73" i="33"/>
  <c r="X79" i="62"/>
  <c r="F120" i="12"/>
  <c r="G120" i="12" s="1"/>
  <c r="F110" i="61"/>
  <c r="M110" i="63"/>
  <c r="M110" i="62"/>
  <c r="G104" i="33"/>
  <c r="Y104" i="33"/>
  <c r="Z104" i="33"/>
  <c r="X49" i="62"/>
  <c r="O43" i="33"/>
  <c r="Q49" i="61"/>
  <c r="X49" i="63"/>
  <c r="F115" i="12"/>
  <c r="G115" i="12" s="1"/>
  <c r="K123" i="12"/>
  <c r="L123" i="12" s="1"/>
  <c r="M123" i="12"/>
  <c r="K4" i="12"/>
  <c r="M4" i="12" s="1"/>
  <c r="P19" i="12"/>
  <c r="Q19" i="12" s="1"/>
  <c r="R58" i="33"/>
  <c r="Y64" i="63"/>
  <c r="Y64" i="62"/>
  <c r="R64" i="61"/>
  <c r="AB58" i="33"/>
  <c r="X25" i="63"/>
  <c r="X25" i="62"/>
  <c r="Q25" i="61"/>
  <c r="O19" i="33"/>
  <c r="P14" i="12"/>
  <c r="Q14" i="12" s="1"/>
  <c r="X81" i="62"/>
  <c r="O75" i="33"/>
  <c r="X81" i="63"/>
  <c r="Q81" i="61"/>
  <c r="P115" i="12"/>
  <c r="R115" i="12" s="1"/>
  <c r="X131" i="63"/>
  <c r="Q131" i="61"/>
  <c r="X131" i="62"/>
  <c r="O125" i="33"/>
  <c r="X124" i="62"/>
  <c r="Q124" i="61"/>
  <c r="X124" i="63"/>
  <c r="O118" i="33"/>
  <c r="P5" i="12"/>
  <c r="Q5" i="12" s="1"/>
  <c r="R5" i="12"/>
  <c r="M13" i="62"/>
  <c r="F13" i="61"/>
  <c r="M13" i="63"/>
  <c r="G7" i="33"/>
  <c r="X20" i="62"/>
  <c r="O14" i="33"/>
  <c r="Q20" i="61"/>
  <c r="X20" i="63"/>
  <c r="K21" i="12"/>
  <c r="L21" i="12" s="1"/>
  <c r="M100" i="63"/>
  <c r="M100" i="62"/>
  <c r="F100" i="61"/>
  <c r="G94" i="33"/>
  <c r="Z94" i="33" s="1"/>
  <c r="P25" i="12"/>
  <c r="Q25" i="12" s="1"/>
  <c r="F72" i="12"/>
  <c r="G72" i="12" s="1"/>
  <c r="F124" i="12"/>
  <c r="H124" i="12" s="1"/>
  <c r="R109" i="61"/>
  <c r="Y109" i="63"/>
  <c r="R103" i="33"/>
  <c r="Y109" i="62"/>
  <c r="E90" i="61"/>
  <c r="L90" i="63"/>
  <c r="L90" i="62"/>
  <c r="D84" i="33"/>
  <c r="E129" i="61"/>
  <c r="L129" i="63"/>
  <c r="D123" i="33"/>
  <c r="L129" i="62"/>
  <c r="J87" i="52"/>
  <c r="L87" i="52" s="1"/>
  <c r="P125" i="12"/>
  <c r="Q125" i="12" s="1"/>
  <c r="P118" i="12"/>
  <c r="Q118" i="12" s="1"/>
  <c r="P62" i="12"/>
  <c r="R62" i="12" s="1"/>
  <c r="R136" i="33"/>
  <c r="Y142" i="63"/>
  <c r="R142" i="61"/>
  <c r="Y142" i="62"/>
  <c r="AA136" i="33"/>
  <c r="L109" i="63"/>
  <c r="D103" i="33"/>
  <c r="L109" i="62"/>
  <c r="E109" i="61"/>
  <c r="K40" i="12"/>
  <c r="L40" i="12" s="1"/>
  <c r="P94" i="12"/>
  <c r="R94" i="12" s="1"/>
  <c r="F3" i="12"/>
  <c r="H3" i="12" s="1"/>
  <c r="R41" i="33"/>
  <c r="AA41" i="33" s="1"/>
  <c r="Y47" i="63"/>
  <c r="Y47" i="62"/>
  <c r="R47" i="61"/>
  <c r="AB41" i="33"/>
  <c r="D17" i="33"/>
  <c r="E23" i="61"/>
  <c r="L23" i="63"/>
  <c r="L23" i="62"/>
  <c r="K103" i="12"/>
  <c r="L103" i="12" s="1"/>
  <c r="P18" i="12"/>
  <c r="R18" i="12" s="1"/>
  <c r="P106" i="12"/>
  <c r="R106" i="12" s="1"/>
  <c r="M61" i="62"/>
  <c r="G55" i="33"/>
  <c r="M61" i="63"/>
  <c r="F61" i="61"/>
  <c r="Z55" i="33"/>
  <c r="Y55" i="33"/>
  <c r="D60" i="33"/>
  <c r="L66" i="63"/>
  <c r="L66" i="62"/>
  <c r="E66" i="61"/>
  <c r="F29" i="61"/>
  <c r="AG23" i="33"/>
  <c r="G23" i="33"/>
  <c r="M29" i="63"/>
  <c r="M29" i="62"/>
  <c r="Y23" i="33"/>
  <c r="X23" i="62"/>
  <c r="Q23" i="61"/>
  <c r="O17" i="33"/>
  <c r="X23" i="63"/>
  <c r="F69" i="61"/>
  <c r="G63" i="33"/>
  <c r="M69" i="63"/>
  <c r="Z63" i="33"/>
  <c r="Y63" i="33"/>
  <c r="M69" i="62"/>
  <c r="L74" i="62"/>
  <c r="D68" i="33"/>
  <c r="E74" i="61"/>
  <c r="L74" i="63"/>
  <c r="P102" i="12"/>
  <c r="R102" i="12" s="1"/>
  <c r="F126" i="12"/>
  <c r="H126" i="12" s="1"/>
  <c r="R29" i="61"/>
  <c r="R23" i="33"/>
  <c r="AB23" i="33" s="1"/>
  <c r="Y29" i="63"/>
  <c r="Y29" i="62"/>
  <c r="K75" i="12"/>
  <c r="M75" i="12" s="1"/>
  <c r="L77" i="62"/>
  <c r="L77" i="63"/>
  <c r="D71" i="33"/>
  <c r="E77" i="61"/>
  <c r="M116" i="62"/>
  <c r="G110" i="33"/>
  <c r="Y110" i="33" s="1"/>
  <c r="F116" i="61"/>
  <c r="M116" i="63"/>
  <c r="AG110" i="33"/>
  <c r="K98" i="12"/>
  <c r="M98" i="12" s="1"/>
  <c r="M44" i="63"/>
  <c r="F44" i="61"/>
  <c r="M44" i="62"/>
  <c r="G38" i="33"/>
  <c r="Y38" i="33" s="1"/>
  <c r="R19" i="61"/>
  <c r="R13" i="33"/>
  <c r="Y19" i="63"/>
  <c r="Y19" i="62"/>
  <c r="K117" i="12"/>
  <c r="L117" i="12" s="1"/>
  <c r="K48" i="12"/>
  <c r="L48" i="12" s="1"/>
  <c r="F131" i="12"/>
  <c r="H131" i="12" s="1"/>
  <c r="Q127" i="61"/>
  <c r="O121" i="33"/>
  <c r="X127" i="63"/>
  <c r="X127" i="62"/>
  <c r="L59" i="62"/>
  <c r="E59" i="61"/>
  <c r="L59" i="63"/>
  <c r="D53" i="33"/>
  <c r="K139" i="12"/>
  <c r="L139" i="12" s="1"/>
  <c r="X120" i="62"/>
  <c r="O114" i="33"/>
  <c r="Q120" i="61"/>
  <c r="X120" i="63"/>
  <c r="F15" i="12"/>
  <c r="G15" i="12" s="1"/>
  <c r="E126" i="61"/>
  <c r="L126" i="63"/>
  <c r="L126" i="62"/>
  <c r="D120" i="33"/>
  <c r="P58" i="12"/>
  <c r="R58" i="12" s="1"/>
  <c r="Q43" i="61"/>
  <c r="X43" i="62"/>
  <c r="O37" i="33"/>
  <c r="X43" i="63"/>
  <c r="Y68" i="62"/>
  <c r="Y68" i="63"/>
  <c r="R62" i="33"/>
  <c r="AA62" i="33" s="1"/>
  <c r="R68" i="61"/>
  <c r="M111" i="63"/>
  <c r="M111" i="62"/>
  <c r="F111" i="61"/>
  <c r="Z105" i="33"/>
  <c r="G105" i="33"/>
  <c r="Y105" i="33"/>
  <c r="E43" i="61"/>
  <c r="D37" i="33"/>
  <c r="L43" i="62"/>
  <c r="L43" i="63"/>
  <c r="R130" i="61"/>
  <c r="Y130" i="62"/>
  <c r="Y130" i="63"/>
  <c r="R124" i="33"/>
  <c r="AB124" i="33" s="1"/>
  <c r="E137" i="61"/>
  <c r="D131" i="33"/>
  <c r="L137" i="62"/>
  <c r="L137" i="63"/>
  <c r="K6" i="12"/>
  <c r="L6" i="12" s="1"/>
  <c r="R133" i="12"/>
  <c r="P133" i="12"/>
  <c r="Q133" i="12" s="1"/>
  <c r="R11" i="54"/>
  <c r="X111" i="62"/>
  <c r="Q111" i="61"/>
  <c r="O105" i="33"/>
  <c r="X111" i="63"/>
  <c r="O63" i="33"/>
  <c r="X69" i="63"/>
  <c r="X69" i="62"/>
  <c r="Q69" i="61"/>
  <c r="F52" i="12"/>
  <c r="G52" i="12" s="1"/>
  <c r="X15" i="63"/>
  <c r="O9" i="33"/>
  <c r="Q15" i="61"/>
  <c r="X15" i="62"/>
  <c r="M121" i="62"/>
  <c r="M121" i="63"/>
  <c r="G115" i="33"/>
  <c r="Z115" i="33" s="1"/>
  <c r="F121" i="61"/>
  <c r="Y115" i="33"/>
  <c r="F32" i="12"/>
  <c r="H32" i="12" s="1"/>
  <c r="P55" i="12"/>
  <c r="Q55" i="12" s="1"/>
  <c r="M59" i="63"/>
  <c r="F59" i="61"/>
  <c r="Y53" i="33"/>
  <c r="G53" i="33"/>
  <c r="M59" i="62"/>
  <c r="P21" i="12"/>
  <c r="R21" i="12" s="1"/>
  <c r="Y74" i="62"/>
  <c r="Y74" i="63"/>
  <c r="R74" i="61"/>
  <c r="AB68" i="33"/>
  <c r="R68" i="33"/>
  <c r="AA68" i="33" s="1"/>
  <c r="R111" i="33"/>
  <c r="Y117" i="62"/>
  <c r="R117" i="61"/>
  <c r="Y117" i="63"/>
  <c r="AA111" i="33"/>
  <c r="M132" i="62"/>
  <c r="AG126" i="33"/>
  <c r="M132" i="63"/>
  <c r="G126" i="33"/>
  <c r="F132" i="61"/>
  <c r="Y126" i="33"/>
  <c r="L22" i="63"/>
  <c r="L22" i="62"/>
  <c r="D16" i="33"/>
  <c r="E22" i="61"/>
  <c r="P101" i="12"/>
  <c r="Q101" i="12" s="1"/>
  <c r="J85" i="52"/>
  <c r="L85" i="52" s="1"/>
  <c r="L97" i="62"/>
  <c r="L97" i="63"/>
  <c r="D91" i="33"/>
  <c r="E97" i="61"/>
  <c r="F22" i="12"/>
  <c r="G22" i="12" s="1"/>
  <c r="K20" i="52"/>
  <c r="K19" i="52"/>
  <c r="S17" i="59"/>
  <c r="U17" i="59" s="1"/>
  <c r="P139" i="12"/>
  <c r="Q139" i="12" s="1"/>
  <c r="P91" i="12"/>
  <c r="R91" i="12" s="1"/>
  <c r="G70" i="33"/>
  <c r="Y70" i="33" s="1"/>
  <c r="AG70" i="33"/>
  <c r="M76" i="62"/>
  <c r="F76" i="61"/>
  <c r="M76" i="63"/>
  <c r="K74" i="12"/>
  <c r="M74" i="12" s="1"/>
  <c r="K26" i="12"/>
  <c r="M26" i="12" s="1"/>
  <c r="L26" i="12"/>
  <c r="H117" i="12"/>
  <c r="F117" i="12"/>
  <c r="G117" i="12" s="1"/>
  <c r="P117" i="12"/>
  <c r="Q117" i="12" s="1"/>
  <c r="F75" i="12"/>
  <c r="G75" i="12" s="1"/>
  <c r="M9" i="63"/>
  <c r="F9" i="61"/>
  <c r="M9" i="62"/>
  <c r="G3" i="33"/>
  <c r="Z3" i="33" s="1"/>
  <c r="K22" i="12"/>
  <c r="L22" i="12" s="1"/>
  <c r="G69" i="33"/>
  <c r="Z69" i="33" s="1"/>
  <c r="M75" i="62"/>
  <c r="M75" i="63"/>
  <c r="F75" i="61"/>
  <c r="R17" i="55"/>
  <c r="R45" i="33"/>
  <c r="Y51" i="63"/>
  <c r="Y51" i="62"/>
  <c r="R51" i="61"/>
  <c r="AA45" i="33"/>
  <c r="K45" i="12"/>
  <c r="L45" i="12" s="1"/>
  <c r="P49" i="12"/>
  <c r="R49" i="12" s="1"/>
  <c r="F74" i="61"/>
  <c r="M74" i="62"/>
  <c r="M74" i="63"/>
  <c r="Y68" i="33"/>
  <c r="G68" i="33"/>
  <c r="Z68" i="33" s="1"/>
  <c r="R22" i="33"/>
  <c r="AA22" i="33" s="1"/>
  <c r="Y28" i="63"/>
  <c r="R28" i="61"/>
  <c r="Y28" i="62"/>
  <c r="AB22" i="33"/>
  <c r="E98" i="61"/>
  <c r="L98" i="63"/>
  <c r="L98" i="62"/>
  <c r="D92" i="33"/>
  <c r="X139" i="63"/>
  <c r="X139" i="62"/>
  <c r="O133" i="33"/>
  <c r="Q139" i="61"/>
  <c r="Y138" i="62"/>
  <c r="Y138" i="63"/>
  <c r="R138" i="61"/>
  <c r="R132" i="33"/>
  <c r="AG132" i="33" s="1"/>
  <c r="F47" i="61"/>
  <c r="M47" i="63"/>
  <c r="M47" i="62"/>
  <c r="G41" i="33"/>
  <c r="Y41" i="33" s="1"/>
  <c r="P110" i="12"/>
  <c r="Q110" i="12" s="1"/>
  <c r="K12" i="12"/>
  <c r="L12" i="12" s="1"/>
  <c r="M99" i="63"/>
  <c r="G93" i="33"/>
  <c r="Y93" i="33" s="1"/>
  <c r="M99" i="62"/>
  <c r="F99" i="61"/>
  <c r="Z93" i="33"/>
  <c r="O11" i="33"/>
  <c r="X17" i="62"/>
  <c r="X17" i="63"/>
  <c r="Q17" i="61"/>
  <c r="K101" i="12"/>
  <c r="L101" i="12" s="1"/>
  <c r="K18" i="52"/>
  <c r="P13" i="12"/>
  <c r="Q13" i="12" s="1"/>
  <c r="Y112" i="63"/>
  <c r="Y112" i="62"/>
  <c r="R112" i="61"/>
  <c r="R106" i="33"/>
  <c r="AA106" i="33" s="1"/>
  <c r="D127" i="33"/>
  <c r="E133" i="61"/>
  <c r="L133" i="63"/>
  <c r="L133" i="62"/>
  <c r="M129" i="62"/>
  <c r="G123" i="33"/>
  <c r="Z123" i="33" s="1"/>
  <c r="M129" i="63"/>
  <c r="F129" i="61"/>
  <c r="Y123" i="33"/>
  <c r="O94" i="33"/>
  <c r="Q100" i="61"/>
  <c r="X100" i="63"/>
  <c r="X100" i="62"/>
  <c r="R114" i="33"/>
  <c r="R120" i="61"/>
  <c r="Y120" i="63"/>
  <c r="Y120" i="62"/>
  <c r="AA114" i="33"/>
  <c r="F47" i="12"/>
  <c r="H47" i="12" s="1"/>
  <c r="F24" i="12"/>
  <c r="H24" i="12" s="1"/>
  <c r="F55" i="12"/>
  <c r="H55" i="12" s="1"/>
  <c r="L110" i="62"/>
  <c r="L110" i="63"/>
  <c r="D104" i="33"/>
  <c r="E110" i="61"/>
  <c r="D44" i="33"/>
  <c r="L50" i="62"/>
  <c r="L50" i="63"/>
  <c r="E50" i="61"/>
  <c r="R40" i="33"/>
  <c r="AB40" i="33" s="1"/>
  <c r="Y46" i="63"/>
  <c r="Y46" i="62"/>
  <c r="R46" i="61"/>
  <c r="AA40" i="33"/>
  <c r="Q92" i="12"/>
  <c r="P92" i="12"/>
  <c r="R92" i="12" s="1"/>
  <c r="F40" i="61"/>
  <c r="G34" i="33"/>
  <c r="M40" i="63"/>
  <c r="M40" i="62"/>
  <c r="Z34" i="33"/>
  <c r="Y34" i="33"/>
  <c r="AG34" i="33"/>
  <c r="K95" i="12"/>
  <c r="L95" i="12" s="1"/>
  <c r="F90" i="12"/>
  <c r="G90" i="12" s="1"/>
  <c r="H90" i="12"/>
  <c r="E32" i="61"/>
  <c r="L32" i="63"/>
  <c r="D26" i="33"/>
  <c r="L32" i="62"/>
  <c r="P83" i="12"/>
  <c r="Q83" i="12" s="1"/>
  <c r="P38" i="12"/>
  <c r="R38" i="12" s="1"/>
  <c r="Q38" i="12"/>
  <c r="F119" i="12"/>
  <c r="G119" i="12" s="1"/>
  <c r="K9" i="12"/>
  <c r="M9" i="12" s="1"/>
  <c r="F44" i="12"/>
  <c r="G44" i="12" s="1"/>
  <c r="X118" i="63"/>
  <c r="X118" i="62"/>
  <c r="Q118" i="61"/>
  <c r="O112" i="33"/>
  <c r="O137" i="33"/>
  <c r="X143" i="63"/>
  <c r="Q143" i="61"/>
  <c r="X143" i="62"/>
  <c r="P82" i="12"/>
  <c r="Q82" i="12" s="1"/>
  <c r="X142" i="63"/>
  <c r="X142" i="62"/>
  <c r="O136" i="33"/>
  <c r="Q142" i="61"/>
  <c r="F127" i="12"/>
  <c r="G127" i="12" s="1"/>
  <c r="R104" i="33"/>
  <c r="AG104" i="33" s="1"/>
  <c r="R110" i="61"/>
  <c r="Y110" i="63"/>
  <c r="Y110" i="62"/>
  <c r="AA104" i="33"/>
  <c r="L39" i="62"/>
  <c r="L39" i="63"/>
  <c r="D33" i="33"/>
  <c r="E39" i="61"/>
  <c r="F6" i="12"/>
  <c r="G6" i="12" s="1"/>
  <c r="F39" i="61"/>
  <c r="M39" i="62"/>
  <c r="Z33" i="33"/>
  <c r="M39" i="63"/>
  <c r="G33" i="33"/>
  <c r="Y33" i="33" s="1"/>
  <c r="Y135" i="62"/>
  <c r="R129" i="33"/>
  <c r="AB129" i="33" s="1"/>
  <c r="R135" i="61"/>
  <c r="Y135" i="63"/>
  <c r="AA129" i="33"/>
  <c r="F121" i="12"/>
  <c r="G121" i="12" s="1"/>
  <c r="P130" i="12"/>
  <c r="R130" i="12" s="1"/>
  <c r="Q130" i="12"/>
  <c r="R97" i="61"/>
  <c r="Y97" i="62"/>
  <c r="Y97" i="63"/>
  <c r="R91" i="33"/>
  <c r="AB91" i="33" s="1"/>
  <c r="L76" i="63"/>
  <c r="E76" i="61"/>
  <c r="D70" i="33"/>
  <c r="L76" i="62"/>
  <c r="M64" i="62"/>
  <c r="G58" i="33"/>
  <c r="Y58" i="33"/>
  <c r="F64" i="61"/>
  <c r="Z58" i="33"/>
  <c r="M64" i="63"/>
  <c r="AG58" i="33"/>
  <c r="R32" i="61"/>
  <c r="AB26" i="33"/>
  <c r="R26" i="33"/>
  <c r="AG26" i="33" s="1"/>
  <c r="Y32" i="62"/>
  <c r="Y32" i="63"/>
  <c r="AA26" i="33"/>
  <c r="F27" i="12"/>
  <c r="G27" i="12" s="1"/>
  <c r="H27" i="12"/>
  <c r="G88" i="33"/>
  <c r="Z88" i="33"/>
  <c r="F94" i="61"/>
  <c r="AG88" i="33"/>
  <c r="M94" i="62"/>
  <c r="M94" i="63"/>
  <c r="L61" i="54"/>
  <c r="Y16" i="63"/>
  <c r="R10" i="33"/>
  <c r="AA10" i="33" s="1"/>
  <c r="Y16" i="62"/>
  <c r="R16" i="61"/>
  <c r="AB10" i="33"/>
  <c r="D65" i="33"/>
  <c r="L71" i="62"/>
  <c r="L71" i="63"/>
  <c r="E71" i="61"/>
  <c r="F22" i="61"/>
  <c r="M22" i="62"/>
  <c r="AG16" i="33"/>
  <c r="G16" i="33"/>
  <c r="Z16" i="33" s="1"/>
  <c r="M22" i="63"/>
  <c r="L135" i="62"/>
  <c r="L135" i="63"/>
  <c r="D129" i="33"/>
  <c r="E135" i="61"/>
  <c r="E124" i="61"/>
  <c r="D118" i="33"/>
  <c r="L124" i="63"/>
  <c r="L124" i="62"/>
  <c r="R33" i="12"/>
  <c r="P33" i="12"/>
  <c r="Q33" i="12" s="1"/>
  <c r="R25" i="61"/>
  <c r="Y25" i="63"/>
  <c r="Y25" i="62"/>
  <c r="R19" i="33"/>
  <c r="AG19" i="33" s="1"/>
  <c r="AB19" i="33"/>
  <c r="F143" i="61"/>
  <c r="M143" i="63"/>
  <c r="M143" i="62"/>
  <c r="G137" i="33"/>
  <c r="AG137" i="33" s="1"/>
  <c r="Y53" i="62"/>
  <c r="Y53" i="63"/>
  <c r="R53" i="61"/>
  <c r="R47" i="33"/>
  <c r="AA47" i="33" s="1"/>
  <c r="R90" i="61"/>
  <c r="Y90" i="63"/>
  <c r="Y90" i="62"/>
  <c r="R84" i="33"/>
  <c r="AA84" i="33" s="1"/>
  <c r="M73" i="62"/>
  <c r="M73" i="63"/>
  <c r="F73" i="61"/>
  <c r="G67" i="33"/>
  <c r="Z67" i="33" s="1"/>
  <c r="O66" i="33"/>
  <c r="X72" i="63"/>
  <c r="X72" i="62"/>
  <c r="Q72" i="61"/>
  <c r="R69" i="33"/>
  <c r="AG69" i="33" s="1"/>
  <c r="Y75" i="63"/>
  <c r="R75" i="61"/>
  <c r="Y75" i="62"/>
  <c r="AB69" i="33"/>
  <c r="Y40" i="62"/>
  <c r="Y40" i="63"/>
  <c r="R40" i="61"/>
  <c r="AB34" i="33"/>
  <c r="R34" i="33"/>
  <c r="E20" i="61"/>
  <c r="D14" i="33"/>
  <c r="L20" i="62"/>
  <c r="L20" i="63"/>
  <c r="R80" i="33"/>
  <c r="AA80" i="33" s="1"/>
  <c r="Y86" i="63"/>
  <c r="Y86" i="62"/>
  <c r="R86" i="61"/>
  <c r="AB80" i="33"/>
  <c r="P12" i="12"/>
  <c r="R12" i="12" s="1"/>
  <c r="Q12" i="12"/>
  <c r="P119" i="12"/>
  <c r="R119" i="12" s="1"/>
  <c r="Q119" i="12"/>
  <c r="R94" i="33"/>
  <c r="Y100" i="63"/>
  <c r="Y100" i="62"/>
  <c r="R100" i="61"/>
  <c r="AA94" i="33"/>
  <c r="AB94" i="33"/>
  <c r="M144" i="62"/>
  <c r="F144" i="61"/>
  <c r="G138" i="33"/>
  <c r="Z138" i="33" s="1"/>
  <c r="M144" i="63"/>
  <c r="P123" i="12"/>
  <c r="Q123" i="12" s="1"/>
  <c r="P127" i="12"/>
  <c r="Q127" i="12" s="1"/>
  <c r="R127" i="12"/>
  <c r="T17" i="55"/>
  <c r="L17" i="55"/>
  <c r="R118" i="33"/>
  <c r="Y124" i="63"/>
  <c r="R124" i="61"/>
  <c r="Y124" i="62"/>
  <c r="AB118" i="33"/>
  <c r="Y105" i="63"/>
  <c r="R99" i="33"/>
  <c r="AA99" i="33"/>
  <c r="Y105" i="62"/>
  <c r="R105" i="61"/>
  <c r="AB99" i="33"/>
  <c r="R123" i="61"/>
  <c r="Y123" i="62"/>
  <c r="R117" i="33"/>
  <c r="Y123" i="63"/>
  <c r="F135" i="12"/>
  <c r="H135" i="12" s="1"/>
  <c r="X112" i="63"/>
  <c r="X112" i="62"/>
  <c r="O106" i="33"/>
  <c r="Q112" i="61"/>
  <c r="X11" i="62"/>
  <c r="X11" i="63"/>
  <c r="Q11" i="61"/>
  <c r="O5" i="33"/>
  <c r="Q75" i="61"/>
  <c r="X75" i="63"/>
  <c r="O69" i="33"/>
  <c r="X75" i="62"/>
  <c r="X132" i="63"/>
  <c r="Q132" i="61"/>
  <c r="X132" i="62"/>
  <c r="O126" i="33"/>
  <c r="K84" i="12"/>
  <c r="M84" i="12" s="1"/>
  <c r="L81" i="62"/>
  <c r="D75" i="33"/>
  <c r="E81" i="61"/>
  <c r="L81" i="63"/>
  <c r="R16" i="55"/>
  <c r="T16" i="55" s="1"/>
  <c r="Q64" i="61"/>
  <c r="O58" i="33"/>
  <c r="X64" i="62"/>
  <c r="X64" i="63"/>
  <c r="L107" i="63"/>
  <c r="D101" i="33"/>
  <c r="E107" i="61"/>
  <c r="L107" i="62"/>
  <c r="M71" i="63"/>
  <c r="F71" i="61"/>
  <c r="G65" i="33"/>
  <c r="Y65" i="33" s="1"/>
  <c r="AG65" i="33"/>
  <c r="M71" i="62"/>
  <c r="Z65" i="33"/>
  <c r="F81" i="12"/>
  <c r="H81" i="12" s="1"/>
  <c r="L92" i="63"/>
  <c r="L92" i="62"/>
  <c r="E92" i="61"/>
  <c r="D86" i="33"/>
  <c r="M65" i="62"/>
  <c r="F65" i="61"/>
  <c r="M65" i="63"/>
  <c r="G59" i="33"/>
  <c r="Y59" i="33" s="1"/>
  <c r="P97" i="12"/>
  <c r="R97" i="12" s="1"/>
  <c r="D78" i="33"/>
  <c r="L84" i="63"/>
  <c r="E84" i="61"/>
  <c r="L84" i="62"/>
  <c r="AG21" i="33"/>
  <c r="M27" i="63"/>
  <c r="F27" i="61"/>
  <c r="M27" i="62"/>
  <c r="G21" i="33"/>
  <c r="Y21" i="33" s="1"/>
  <c r="K30" i="12"/>
  <c r="M30" i="12" s="1"/>
  <c r="G61" i="54"/>
  <c r="I61" i="54" s="1"/>
  <c r="F67" i="12"/>
  <c r="H67" i="12" s="1"/>
  <c r="F74" i="12"/>
  <c r="G74" i="12" s="1"/>
  <c r="Y38" i="63"/>
  <c r="Y38" i="62"/>
  <c r="R32" i="33"/>
  <c r="R38" i="61"/>
  <c r="AB32" i="33"/>
  <c r="M15" i="54"/>
  <c r="L63" i="54"/>
  <c r="N63" i="54" s="1"/>
  <c r="D64" i="33"/>
  <c r="L70" i="63"/>
  <c r="L70" i="62"/>
  <c r="E70" i="61"/>
  <c r="K111" i="12"/>
  <c r="M111" i="12" s="1"/>
  <c r="L40" i="62"/>
  <c r="E40" i="61"/>
  <c r="D34" i="33"/>
  <c r="L40" i="63"/>
  <c r="P28" i="12"/>
  <c r="R28" i="12" s="1"/>
  <c r="Q28" i="12"/>
  <c r="F78" i="12"/>
  <c r="H78" i="12" s="1"/>
  <c r="M48" i="62"/>
  <c r="M48" i="63"/>
  <c r="F48" i="61"/>
  <c r="G42" i="33"/>
  <c r="Z42" i="33" s="1"/>
  <c r="G130" i="33"/>
  <c r="Z130" i="33" s="1"/>
  <c r="M136" i="63"/>
  <c r="F136" i="61"/>
  <c r="M136" i="62"/>
  <c r="L11" i="55"/>
  <c r="T11" i="55" s="1"/>
  <c r="Y140" i="62"/>
  <c r="R140" i="61"/>
  <c r="Y140" i="63"/>
  <c r="R134" i="33"/>
  <c r="AB134" i="33" s="1"/>
  <c r="X141" i="63"/>
  <c r="O135" i="33"/>
  <c r="Q141" i="61"/>
  <c r="X141" i="62"/>
  <c r="AG82" i="33"/>
  <c r="G82" i="33"/>
  <c r="Z82" i="33" s="1"/>
  <c r="M88" i="63"/>
  <c r="M88" i="62"/>
  <c r="F88" i="61"/>
  <c r="Y78" i="63"/>
  <c r="Y78" i="62"/>
  <c r="R72" i="33"/>
  <c r="R78" i="61"/>
  <c r="AB72" i="33"/>
  <c r="F137" i="61"/>
  <c r="M137" i="62"/>
  <c r="G131" i="33"/>
  <c r="Y131" i="33" s="1"/>
  <c r="M137" i="63"/>
  <c r="P71" i="12"/>
  <c r="R71" i="12" s="1"/>
  <c r="M134" i="62"/>
  <c r="M134" i="63"/>
  <c r="F134" i="61"/>
  <c r="G128" i="33"/>
  <c r="Z128" i="33" s="1"/>
  <c r="Y106" i="62"/>
  <c r="R106" i="61"/>
  <c r="R100" i="33"/>
  <c r="AA100" i="33" s="1"/>
  <c r="Y106" i="63"/>
  <c r="P86" i="12"/>
  <c r="Q86" i="12" s="1"/>
  <c r="P122" i="12"/>
  <c r="Q122" i="12" s="1"/>
  <c r="R122" i="12"/>
  <c r="Y42" i="62"/>
  <c r="R36" i="33"/>
  <c r="AA36" i="33" s="1"/>
  <c r="R42" i="61"/>
  <c r="Y42" i="63"/>
  <c r="F97" i="12"/>
  <c r="G97" i="12" s="1"/>
  <c r="K127" i="12"/>
  <c r="L127" i="12" s="1"/>
  <c r="M127" i="12"/>
  <c r="E25" i="61"/>
  <c r="D19" i="33"/>
  <c r="L25" i="63"/>
  <c r="L25" i="62"/>
  <c r="K124" i="12"/>
  <c r="L124" i="12" s="1"/>
  <c r="R60" i="33"/>
  <c r="AB60" i="33" s="1"/>
  <c r="Y66" i="63"/>
  <c r="R66" i="61"/>
  <c r="Y66" i="62"/>
  <c r="O85" i="52"/>
  <c r="Q85" i="52" s="1"/>
  <c r="D50" i="33"/>
  <c r="E56" i="61"/>
  <c r="L56" i="62"/>
  <c r="L56" i="63"/>
  <c r="F102" i="12"/>
  <c r="G102" i="12" s="1"/>
  <c r="F43" i="61"/>
  <c r="G37" i="33"/>
  <c r="Y37" i="33" s="1"/>
  <c r="M43" i="63"/>
  <c r="M43" i="62"/>
  <c r="Z37" i="33"/>
  <c r="O33" i="33"/>
  <c r="Q39" i="61"/>
  <c r="X39" i="63"/>
  <c r="X39" i="62"/>
  <c r="J81" i="52"/>
  <c r="K81" i="52" s="1"/>
  <c r="Q103" i="12"/>
  <c r="P103" i="12"/>
  <c r="R103" i="12" s="1"/>
  <c r="H113" i="12"/>
  <c r="F113" i="12"/>
  <c r="G113" i="12" s="1"/>
  <c r="L44" i="63"/>
  <c r="D38" i="33"/>
  <c r="L44" i="62"/>
  <c r="E44" i="61"/>
  <c r="Q54" i="61"/>
  <c r="X54" i="63"/>
  <c r="X54" i="62"/>
  <c r="O48" i="33"/>
  <c r="Q72" i="12"/>
  <c r="P72" i="12"/>
  <c r="R72" i="12" s="1"/>
  <c r="R131" i="12"/>
  <c r="P131" i="12"/>
  <c r="Q131" i="12" s="1"/>
  <c r="E91" i="61"/>
  <c r="D85" i="33"/>
  <c r="L91" i="63"/>
  <c r="L91" i="62"/>
  <c r="K29" i="12"/>
  <c r="M29" i="12" s="1"/>
  <c r="P39" i="12"/>
  <c r="R39" i="12" s="1"/>
  <c r="O124" i="33"/>
  <c r="X130" i="62"/>
  <c r="X130" i="63"/>
  <c r="Q130" i="61"/>
  <c r="K50" i="12"/>
  <c r="L50" i="12" s="1"/>
  <c r="K93" i="12"/>
  <c r="L93" i="12"/>
  <c r="M93" i="12"/>
  <c r="AG77" i="33"/>
  <c r="G77" i="33"/>
  <c r="F83" i="61"/>
  <c r="M83" i="63"/>
  <c r="M83" i="62"/>
  <c r="Y77" i="33"/>
  <c r="Z77" i="33"/>
  <c r="K42" i="12"/>
  <c r="L42" i="12" s="1"/>
  <c r="M42" i="12"/>
  <c r="K11" i="12"/>
  <c r="L11" i="12" s="1"/>
  <c r="M11" i="12"/>
  <c r="K3" i="12"/>
  <c r="L3" i="12" s="1"/>
  <c r="X29" i="62"/>
  <c r="X29" i="63"/>
  <c r="O23" i="33"/>
  <c r="Q29" i="61"/>
  <c r="L62" i="54"/>
  <c r="N62" i="54" s="1"/>
  <c r="K27" i="12"/>
  <c r="L27" i="12" s="1"/>
  <c r="L75" i="63"/>
  <c r="E75" i="61"/>
  <c r="L75" i="62"/>
  <c r="D69" i="33"/>
  <c r="M78" i="63"/>
  <c r="M78" i="62"/>
  <c r="G72" i="33"/>
  <c r="Y72" i="33" s="1"/>
  <c r="F78" i="61"/>
  <c r="AG72" i="33"/>
  <c r="K37" i="12"/>
  <c r="M37" i="12" s="1"/>
  <c r="L37" i="12"/>
  <c r="K126" i="12"/>
  <c r="L126" i="12" s="1"/>
  <c r="E83" i="61"/>
  <c r="D77" i="33"/>
  <c r="L83" i="62"/>
  <c r="L83" i="63"/>
  <c r="P108" i="12"/>
  <c r="Q108" i="12" s="1"/>
  <c r="F137" i="12"/>
  <c r="G137" i="12"/>
  <c r="H137" i="12"/>
  <c r="K41" i="12"/>
  <c r="L41" i="12" s="1"/>
  <c r="P79" i="12"/>
  <c r="R79" i="12" s="1"/>
  <c r="M14" i="62"/>
  <c r="G8" i="33"/>
  <c r="F14" i="61"/>
  <c r="M14" i="63"/>
  <c r="AG8" i="33"/>
  <c r="Z8" i="33"/>
  <c r="P52" i="12"/>
  <c r="R52" i="12" s="1"/>
  <c r="F66" i="12"/>
  <c r="H66" i="12" s="1"/>
  <c r="L104" i="63"/>
  <c r="L104" i="62"/>
  <c r="D98" i="33"/>
  <c r="E104" i="61"/>
  <c r="O123" i="33"/>
  <c r="X129" i="62"/>
  <c r="Q129" i="61"/>
  <c r="X129" i="63"/>
  <c r="M13" i="55"/>
  <c r="M12" i="55"/>
  <c r="P105" i="12"/>
  <c r="Q105" i="12" s="1"/>
  <c r="K43" i="12"/>
  <c r="M43" i="12" s="1"/>
  <c r="K7" i="12"/>
  <c r="L7" i="12" s="1"/>
  <c r="X48" i="63"/>
  <c r="O42" i="33"/>
  <c r="X48" i="62"/>
  <c r="Q48" i="61"/>
  <c r="F36" i="61"/>
  <c r="G30" i="33"/>
  <c r="M36" i="63"/>
  <c r="M36" i="62"/>
  <c r="G75" i="33"/>
  <c r="AG75" i="33" s="1"/>
  <c r="F81" i="61"/>
  <c r="M81" i="63"/>
  <c r="M81" i="62"/>
  <c r="M127" i="63"/>
  <c r="Z121" i="33"/>
  <c r="F127" i="61"/>
  <c r="G121" i="33"/>
  <c r="Y121" i="33" s="1"/>
  <c r="M127" i="62"/>
  <c r="F52" i="61"/>
  <c r="G46" i="33"/>
  <c r="M52" i="63"/>
  <c r="M52" i="62"/>
  <c r="Z46" i="33"/>
  <c r="Y46" i="33"/>
  <c r="Y72" i="63"/>
  <c r="R72" i="61"/>
  <c r="R66" i="33"/>
  <c r="AB66" i="33" s="1"/>
  <c r="Y72" i="62"/>
  <c r="P124" i="12"/>
  <c r="Q124" i="12" s="1"/>
  <c r="R124" i="12"/>
  <c r="P29" i="12"/>
  <c r="R29" i="12" s="1"/>
  <c r="Q29" i="12"/>
  <c r="P45" i="12"/>
  <c r="Q45" i="12" s="1"/>
  <c r="R45" i="12"/>
  <c r="M20" i="63"/>
  <c r="M20" i="62"/>
  <c r="F20" i="61"/>
  <c r="G14" i="33"/>
  <c r="Y14" i="33" s="1"/>
  <c r="F26" i="12"/>
  <c r="G26" i="12" s="1"/>
  <c r="F88" i="12"/>
  <c r="H88" i="12" s="1"/>
  <c r="K23" i="12"/>
  <c r="L23" i="12" s="1"/>
  <c r="H19" i="52"/>
  <c r="Y134" i="63"/>
  <c r="R128" i="33"/>
  <c r="AA128" i="33" s="1"/>
  <c r="Y134" i="62"/>
  <c r="R134" i="61"/>
  <c r="AB128" i="33"/>
  <c r="O87" i="52"/>
  <c r="Q87" i="52" s="1"/>
  <c r="O67" i="33"/>
  <c r="X73" i="62"/>
  <c r="X73" i="63"/>
  <c r="Q73" i="61"/>
  <c r="Y41" i="63"/>
  <c r="Y41" i="62"/>
  <c r="R41" i="61"/>
  <c r="R35" i="33"/>
  <c r="AA35" i="33" s="1"/>
  <c r="X109" i="63"/>
  <c r="X109" i="62"/>
  <c r="O103" i="33"/>
  <c r="Q109" i="61"/>
  <c r="L64" i="62"/>
  <c r="L64" i="63"/>
  <c r="D58" i="33"/>
  <c r="E64" i="61"/>
  <c r="L143" i="63"/>
  <c r="D137" i="33"/>
  <c r="L143" i="62"/>
  <c r="E143" i="61"/>
  <c r="F132" i="12"/>
  <c r="H132" i="12" s="1"/>
  <c r="M18" i="62"/>
  <c r="M18" i="63"/>
  <c r="G12" i="33"/>
  <c r="Y12" i="33" s="1"/>
  <c r="F18" i="61"/>
  <c r="K53" i="12"/>
  <c r="L53" i="12" s="1"/>
  <c r="G24" i="33"/>
  <c r="Y24" i="33" s="1"/>
  <c r="M30" i="62"/>
  <c r="M30" i="63"/>
  <c r="F30" i="61"/>
  <c r="AG24" i="33"/>
  <c r="K129" i="12"/>
  <c r="M129" i="12" s="1"/>
  <c r="L129" i="12"/>
  <c r="Y136" i="63"/>
  <c r="Y136" i="62"/>
  <c r="R136" i="61"/>
  <c r="R130" i="33"/>
  <c r="AB130" i="33" s="1"/>
  <c r="AA130" i="33"/>
  <c r="O60" i="33"/>
  <c r="X66" i="63"/>
  <c r="X66" i="62"/>
  <c r="Q66" i="61"/>
  <c r="M120" i="62"/>
  <c r="G114" i="33"/>
  <c r="AG114" i="33" s="1"/>
  <c r="M120" i="63"/>
  <c r="F120" i="61"/>
  <c r="Z114" i="33"/>
  <c r="E27" i="61"/>
  <c r="L27" i="63"/>
  <c r="D21" i="33"/>
  <c r="L27" i="62"/>
  <c r="F110" i="12"/>
  <c r="G110" i="12" s="1"/>
  <c r="H110" i="12"/>
  <c r="R67" i="33"/>
  <c r="AB67" i="33"/>
  <c r="Y73" i="62"/>
  <c r="Y73" i="63"/>
  <c r="R73" i="61"/>
  <c r="AA67" i="33"/>
  <c r="F116" i="12"/>
  <c r="H116" i="12" s="1"/>
  <c r="G116" i="12"/>
  <c r="Y111" i="62"/>
  <c r="Y111" i="63"/>
  <c r="R111" i="61"/>
  <c r="R105" i="33"/>
  <c r="AA105" i="33" s="1"/>
  <c r="Y9" i="62"/>
  <c r="Y9" i="63"/>
  <c r="R9" i="61"/>
  <c r="AA3" i="33"/>
  <c r="R3" i="33"/>
  <c r="AG3" i="33" s="1"/>
  <c r="AB3" i="33"/>
  <c r="K46" i="12"/>
  <c r="M46" i="12" s="1"/>
  <c r="L46" i="12"/>
  <c r="P41" i="12"/>
  <c r="R41" i="12" s="1"/>
  <c r="Y56" i="63"/>
  <c r="Y56" i="62"/>
  <c r="R50" i="33"/>
  <c r="R56" i="61"/>
  <c r="L48" i="63"/>
  <c r="L48" i="62"/>
  <c r="E48" i="61"/>
  <c r="D42" i="33"/>
  <c r="P129" i="12"/>
  <c r="Q129" i="12" s="1"/>
  <c r="K60" i="12"/>
  <c r="M60" i="12" s="1"/>
  <c r="Y118" i="63"/>
  <c r="Y118" i="62"/>
  <c r="R112" i="33"/>
  <c r="AA112" i="33" s="1"/>
  <c r="R118" i="61"/>
  <c r="AB112" i="33"/>
  <c r="F140" i="12"/>
  <c r="H140" i="12" s="1"/>
  <c r="Y115" i="62"/>
  <c r="R115" i="61"/>
  <c r="Y115" i="63"/>
  <c r="R109" i="33"/>
  <c r="AA109" i="33"/>
  <c r="AB109" i="33"/>
  <c r="F138" i="12"/>
  <c r="H138" i="12" s="1"/>
  <c r="L11" i="54"/>
  <c r="F10" i="12"/>
  <c r="G10" i="12" s="1"/>
  <c r="K59" i="12"/>
  <c r="L59" i="12" s="1"/>
  <c r="D81" i="33"/>
  <c r="E87" i="61"/>
  <c r="L87" i="63"/>
  <c r="L87" i="62"/>
  <c r="F16" i="12"/>
  <c r="H16" i="12" s="1"/>
  <c r="X126" i="63"/>
  <c r="X126" i="62"/>
  <c r="Q126" i="61"/>
  <c r="O120" i="33"/>
  <c r="L100" i="63"/>
  <c r="L100" i="62"/>
  <c r="D94" i="33"/>
  <c r="E100" i="61"/>
  <c r="M50" i="63"/>
  <c r="F50" i="61"/>
  <c r="M50" i="62"/>
  <c r="G44" i="33"/>
  <c r="Z44" i="33" s="1"/>
  <c r="L131" i="63"/>
  <c r="L131" i="62"/>
  <c r="E131" i="61"/>
  <c r="D125" i="33"/>
  <c r="K58" i="12"/>
  <c r="M58" i="12" s="1"/>
  <c r="O100" i="33"/>
  <c r="X106" i="63"/>
  <c r="X106" i="62"/>
  <c r="Q106" i="61"/>
  <c r="P16" i="12"/>
  <c r="R16" i="12" s="1"/>
  <c r="F133" i="12"/>
  <c r="G133" i="12" s="1"/>
  <c r="R127" i="33"/>
  <c r="AA127" i="33" s="1"/>
  <c r="R133" i="61"/>
  <c r="Y133" i="62"/>
  <c r="Y133" i="63"/>
  <c r="AB127" i="33"/>
  <c r="K65" i="12"/>
  <c r="L65" i="12" s="1"/>
  <c r="R125" i="61"/>
  <c r="Y125" i="63"/>
  <c r="Y125" i="62"/>
  <c r="R119" i="33"/>
  <c r="AB119" i="33" s="1"/>
  <c r="R37" i="33"/>
  <c r="AB37" i="33" s="1"/>
  <c r="R43" i="61"/>
  <c r="Y43" i="62"/>
  <c r="Y43" i="63"/>
  <c r="AA37" i="33"/>
  <c r="P60" i="12"/>
  <c r="Q60" i="12" s="1"/>
  <c r="R7" i="33"/>
  <c r="AG7" i="33" s="1"/>
  <c r="Y13" i="63"/>
  <c r="Y13" i="62"/>
  <c r="R13" i="61"/>
  <c r="K128" i="12"/>
  <c r="L128" i="12" s="1"/>
  <c r="L78" i="63"/>
  <c r="L78" i="62"/>
  <c r="D72" i="33"/>
  <c r="E78" i="61"/>
  <c r="L38" i="62"/>
  <c r="L38" i="63"/>
  <c r="D32" i="33"/>
  <c r="E38" i="61"/>
  <c r="K36" i="12"/>
  <c r="L36" i="12" s="1"/>
  <c r="M36" i="12"/>
  <c r="M113" i="63"/>
  <c r="F113" i="61"/>
  <c r="M113" i="62"/>
  <c r="G107" i="33"/>
  <c r="Y107" i="33" s="1"/>
  <c r="L130" i="62"/>
  <c r="E130" i="61"/>
  <c r="D124" i="33"/>
  <c r="L130" i="63"/>
  <c r="L116" i="63"/>
  <c r="L116" i="62"/>
  <c r="D110" i="33"/>
  <c r="E116" i="61"/>
  <c r="K51" i="12"/>
  <c r="L51" i="12" s="1"/>
  <c r="S13" i="55"/>
  <c r="S12" i="55"/>
  <c r="R133" i="33"/>
  <c r="AA133" i="33" s="1"/>
  <c r="R139" i="61"/>
  <c r="Y139" i="63"/>
  <c r="Y139" i="62"/>
  <c r="K5" i="12"/>
  <c r="M5" i="12" s="1"/>
  <c r="Q65" i="61"/>
  <c r="X65" i="63"/>
  <c r="X65" i="62"/>
  <c r="O59" i="33"/>
  <c r="X34" i="63"/>
  <c r="Q34" i="61"/>
  <c r="X34" i="62"/>
  <c r="O28" i="33"/>
  <c r="M10" i="62"/>
  <c r="G4" i="33"/>
  <c r="M10" i="63"/>
  <c r="F10" i="61"/>
  <c r="Q116" i="61"/>
  <c r="O110" i="33"/>
  <c r="X116" i="62"/>
  <c r="X116" i="63"/>
  <c r="K78" i="12"/>
  <c r="M78" i="12" s="1"/>
  <c r="Y146" i="62"/>
  <c r="Y146" i="63"/>
  <c r="AA140" i="33"/>
  <c r="R146" i="61"/>
  <c r="AB140" i="33"/>
  <c r="R140" i="33"/>
  <c r="Y89" i="62"/>
  <c r="R83" i="33"/>
  <c r="Y89" i="63"/>
  <c r="R89" i="61"/>
  <c r="AB83" i="33"/>
  <c r="AA83" i="33"/>
  <c r="D138" i="33"/>
  <c r="L144" i="63"/>
  <c r="L144" i="62"/>
  <c r="E144" i="61"/>
  <c r="Y102" i="63"/>
  <c r="R102" i="61"/>
  <c r="R96" i="33"/>
  <c r="Y102" i="62"/>
  <c r="Y59" i="62"/>
  <c r="Y59" i="63"/>
  <c r="R59" i="61"/>
  <c r="R53" i="33"/>
  <c r="AB53" i="33" s="1"/>
  <c r="K116" i="12"/>
  <c r="L116" i="12" s="1"/>
  <c r="K83" i="12"/>
  <c r="M83" i="12" s="1"/>
  <c r="F91" i="12"/>
  <c r="G91" i="12"/>
  <c r="H91" i="12"/>
  <c r="Y61" i="62"/>
  <c r="R55" i="33"/>
  <c r="AB55" i="33"/>
  <c r="R61" i="61"/>
  <c r="Y61" i="63"/>
  <c r="AA55" i="33"/>
  <c r="M90" i="12"/>
  <c r="K90" i="12"/>
  <c r="L90" i="12" s="1"/>
  <c r="X137" i="62"/>
  <c r="X137" i="63"/>
  <c r="O131" i="33"/>
  <c r="Q137" i="61"/>
  <c r="D41" i="33"/>
  <c r="L47" i="62"/>
  <c r="L47" i="63"/>
  <c r="E47" i="61"/>
  <c r="F85" i="61"/>
  <c r="G79" i="33"/>
  <c r="Y79" i="33"/>
  <c r="AG79" i="33"/>
  <c r="M85" i="62"/>
  <c r="M85" i="63"/>
  <c r="Z79" i="33"/>
  <c r="K54" i="12"/>
  <c r="L54" i="12" s="1"/>
  <c r="M54" i="12"/>
  <c r="M142" i="63"/>
  <c r="M142" i="62"/>
  <c r="AG136" i="33"/>
  <c r="F142" i="61"/>
  <c r="G136" i="33"/>
  <c r="Y136" i="33"/>
  <c r="Z136" i="33"/>
  <c r="O74" i="33"/>
  <c r="Q80" i="61"/>
  <c r="X80" i="63"/>
  <c r="X80" i="62"/>
  <c r="Y10" i="63"/>
  <c r="Y10" i="62"/>
  <c r="R4" i="33"/>
  <c r="R10" i="61"/>
  <c r="M33" i="62"/>
  <c r="G27" i="33"/>
  <c r="F33" i="61"/>
  <c r="M33" i="63"/>
  <c r="Z27" i="33"/>
  <c r="AG27" i="33"/>
  <c r="G98" i="33"/>
  <c r="Y98" i="33" s="1"/>
  <c r="F104" i="61"/>
  <c r="M104" i="63"/>
  <c r="M104" i="62"/>
  <c r="Z98" i="33"/>
  <c r="O85" i="33"/>
  <c r="X91" i="62"/>
  <c r="X91" i="63"/>
  <c r="Q91" i="61"/>
  <c r="R73" i="33"/>
  <c r="AA73" i="33" s="1"/>
  <c r="R79" i="61"/>
  <c r="Y79" i="63"/>
  <c r="Y79" i="62"/>
  <c r="AB73" i="33"/>
  <c r="L55" i="62"/>
  <c r="E55" i="61"/>
  <c r="D49" i="33"/>
  <c r="L55" i="63"/>
  <c r="L36" i="62"/>
  <c r="D30" i="33"/>
  <c r="L36" i="63"/>
  <c r="E36" i="61"/>
  <c r="R138" i="33"/>
  <c r="AA138" i="33" s="1"/>
  <c r="R144" i="61"/>
  <c r="Y144" i="63"/>
  <c r="Y144" i="62"/>
  <c r="D87" i="33"/>
  <c r="L93" i="63"/>
  <c r="E93" i="61"/>
  <c r="L93" i="62"/>
  <c r="K119" i="12"/>
  <c r="L119" i="12" s="1"/>
  <c r="S15" i="59"/>
  <c r="Q22" i="61"/>
  <c r="X22" i="63"/>
  <c r="X22" i="62"/>
  <c r="O16" i="33"/>
  <c r="F68" i="61"/>
  <c r="M68" i="63"/>
  <c r="M68" i="62"/>
  <c r="G62" i="33"/>
  <c r="Z62" i="33"/>
  <c r="AG62" i="33"/>
  <c r="Y62" i="33"/>
  <c r="X95" i="62"/>
  <c r="X95" i="63"/>
  <c r="Q95" i="61"/>
  <c r="O89" i="33"/>
  <c r="Q30" i="61"/>
  <c r="X30" i="62"/>
  <c r="O24" i="33"/>
  <c r="X30" i="63"/>
  <c r="M35" i="62"/>
  <c r="Y29" i="33"/>
  <c r="F35" i="61"/>
  <c r="G29" i="33"/>
  <c r="AG29" i="33" s="1"/>
  <c r="M35" i="63"/>
  <c r="Z29" i="33"/>
  <c r="M101" i="62"/>
  <c r="F101" i="61"/>
  <c r="M101" i="63"/>
  <c r="G95" i="33"/>
  <c r="Z95" i="33" s="1"/>
  <c r="P121" i="12"/>
  <c r="R121" i="12" s="1"/>
  <c r="Q121" i="12"/>
  <c r="M12" i="63"/>
  <c r="F12" i="61"/>
  <c r="G6" i="33"/>
  <c r="Y6" i="33" s="1"/>
  <c r="M12" i="62"/>
  <c r="G48" i="33"/>
  <c r="Y48" i="33" s="1"/>
  <c r="M54" i="63"/>
  <c r="M54" i="62"/>
  <c r="F54" i="61"/>
  <c r="Z48" i="33"/>
  <c r="R90" i="33"/>
  <c r="AB90" i="33" s="1"/>
  <c r="R96" i="61"/>
  <c r="Y96" i="63"/>
  <c r="Y96" i="62"/>
  <c r="AA90" i="33"/>
  <c r="P48" i="12"/>
  <c r="Q48" i="12" s="1"/>
  <c r="L121" i="63"/>
  <c r="L121" i="62"/>
  <c r="D115" i="33"/>
  <c r="E121" i="61"/>
  <c r="F114" i="12"/>
  <c r="H114" i="12" s="1"/>
  <c r="P30" i="12"/>
  <c r="R30" i="12" s="1"/>
  <c r="Q30" i="12"/>
  <c r="D46" i="33"/>
  <c r="L52" i="62"/>
  <c r="E52" i="61"/>
  <c r="L52" i="63"/>
  <c r="F46" i="12"/>
  <c r="G46" i="12" s="1"/>
  <c r="K35" i="12"/>
  <c r="M35" i="12" s="1"/>
  <c r="X63" i="63"/>
  <c r="O57" i="33"/>
  <c r="X63" i="62"/>
  <c r="Q63" i="61"/>
  <c r="Q9" i="61"/>
  <c r="X9" i="63"/>
  <c r="O3" i="33"/>
  <c r="X9" i="62"/>
  <c r="R16" i="54"/>
  <c r="R31" i="61"/>
  <c r="Y31" i="63"/>
  <c r="R25" i="33"/>
  <c r="Y31" i="62"/>
  <c r="AB25" i="33"/>
  <c r="K24" i="12"/>
  <c r="M24" i="12" s="1"/>
  <c r="F103" i="12"/>
  <c r="G103" i="12" s="1"/>
  <c r="G90" i="33"/>
  <c r="M96" i="63"/>
  <c r="F96" i="61"/>
  <c r="M96" i="62"/>
  <c r="Y90" i="33"/>
  <c r="Z90" i="33"/>
  <c r="P77" i="12"/>
  <c r="Q77" i="12" s="1"/>
  <c r="F54" i="12"/>
  <c r="H54" i="12" s="1"/>
  <c r="F20" i="12"/>
  <c r="H20" i="12" s="1"/>
  <c r="X60" i="63"/>
  <c r="Q60" i="61"/>
  <c r="X60" i="62"/>
  <c r="O54" i="33"/>
  <c r="M109" i="63"/>
  <c r="G103" i="33"/>
  <c r="M109" i="62"/>
  <c r="F109" i="61"/>
  <c r="Y103" i="33"/>
  <c r="E139" i="61"/>
  <c r="L139" i="62"/>
  <c r="L139" i="63"/>
  <c r="D133" i="33"/>
  <c r="R71" i="33"/>
  <c r="Y77" i="63"/>
  <c r="R77" i="61"/>
  <c r="AA71" i="33"/>
  <c r="Y77" i="62"/>
  <c r="L26" i="62"/>
  <c r="D20" i="33"/>
  <c r="E26" i="61"/>
  <c r="L26" i="63"/>
  <c r="M51" i="63"/>
  <c r="F51" i="61"/>
  <c r="M51" i="62"/>
  <c r="G45" i="33"/>
  <c r="Y45" i="33" s="1"/>
  <c r="Z45" i="33"/>
  <c r="F140" i="61"/>
  <c r="M140" i="62"/>
  <c r="G134" i="33"/>
  <c r="M140" i="63"/>
  <c r="Y134" i="33"/>
  <c r="AG134" i="33"/>
  <c r="Z134" i="33"/>
  <c r="AG116" i="33"/>
  <c r="M122" i="63"/>
  <c r="M122" i="62"/>
  <c r="G116" i="33"/>
  <c r="F122" i="61"/>
  <c r="X26" i="63"/>
  <c r="Q26" i="61"/>
  <c r="X26" i="62"/>
  <c r="O20" i="33"/>
  <c r="X102" i="63"/>
  <c r="X102" i="62"/>
  <c r="O96" i="33"/>
  <c r="Q102" i="61"/>
  <c r="R65" i="61"/>
  <c r="R59" i="33"/>
  <c r="AB59" i="33" s="1"/>
  <c r="Y65" i="63"/>
  <c r="Y65" i="62"/>
  <c r="F82" i="12"/>
  <c r="G82" i="12" s="1"/>
  <c r="X93" i="63"/>
  <c r="O87" i="33"/>
  <c r="X93" i="62"/>
  <c r="Q93" i="61"/>
  <c r="M79" i="62"/>
  <c r="F79" i="61"/>
  <c r="Y73" i="33"/>
  <c r="M79" i="63"/>
  <c r="G73" i="33"/>
  <c r="AG73" i="33" s="1"/>
  <c r="Z73" i="33"/>
  <c r="L68" i="63"/>
  <c r="D62" i="33"/>
  <c r="L68" i="62"/>
  <c r="E68" i="61"/>
  <c r="F41" i="12"/>
  <c r="G41" i="12" s="1"/>
  <c r="P95" i="12"/>
  <c r="Q95" i="12" s="1"/>
  <c r="X42" i="63"/>
  <c r="O36" i="33"/>
  <c r="X42" i="62"/>
  <c r="Q42" i="61"/>
  <c r="F53" i="12"/>
  <c r="G53" i="12" s="1"/>
  <c r="L101" i="63"/>
  <c r="L101" i="62"/>
  <c r="E101" i="61"/>
  <c r="D95" i="33"/>
  <c r="G87" i="12"/>
  <c r="F87" i="12"/>
  <c r="H87" i="12" s="1"/>
  <c r="O113" i="33"/>
  <c r="X119" i="63"/>
  <c r="Q119" i="61"/>
  <c r="X119" i="62"/>
  <c r="F39" i="12"/>
  <c r="G39" i="12" s="1"/>
  <c r="K96" i="12"/>
  <c r="M96" i="12" s="1"/>
  <c r="L145" i="63"/>
  <c r="L145" i="62"/>
  <c r="D139" i="33"/>
  <c r="E145" i="61"/>
  <c r="Q51" i="61"/>
  <c r="X51" i="63"/>
  <c r="O45" i="33"/>
  <c r="X51" i="62"/>
  <c r="P70" i="12"/>
  <c r="R70" i="12" s="1"/>
  <c r="R93" i="61"/>
  <c r="Y93" i="62"/>
  <c r="Y93" i="63"/>
  <c r="R87" i="33"/>
  <c r="AA87" i="33"/>
  <c r="M114" i="63"/>
  <c r="G108" i="33"/>
  <c r="Z108" i="33" s="1"/>
  <c r="M114" i="62"/>
  <c r="AG108" i="33"/>
  <c r="F114" i="61"/>
  <c r="Y108" i="33"/>
  <c r="X36" i="62"/>
  <c r="Q36" i="61"/>
  <c r="O30" i="33"/>
  <c r="X36" i="63"/>
  <c r="G32" i="33"/>
  <c r="Y32" i="33" s="1"/>
  <c r="AG32" i="33"/>
  <c r="F38" i="61"/>
  <c r="M38" i="62"/>
  <c r="M38" i="63"/>
  <c r="Z32" i="33"/>
  <c r="P136" i="12"/>
  <c r="Q136" i="12" s="1"/>
  <c r="R136" i="12"/>
  <c r="R104" i="61"/>
  <c r="Y104" i="62"/>
  <c r="Y104" i="63"/>
  <c r="AA98" i="33"/>
  <c r="R98" i="33"/>
  <c r="F21" i="12"/>
  <c r="H21" i="12" s="1"/>
  <c r="F89" i="12"/>
  <c r="G89" i="12" s="1"/>
  <c r="Y94" i="63"/>
  <c r="R94" i="61"/>
  <c r="Y94" i="62"/>
  <c r="R88" i="33"/>
  <c r="AB88" i="33" s="1"/>
  <c r="AA88" i="33"/>
  <c r="X32" i="63"/>
  <c r="O26" i="33"/>
  <c r="X32" i="62"/>
  <c r="Q32" i="61"/>
  <c r="K108" i="12"/>
  <c r="L108" i="12" s="1"/>
  <c r="K97" i="12"/>
  <c r="M97" i="12" s="1"/>
  <c r="X92" i="63"/>
  <c r="Q92" i="61"/>
  <c r="X92" i="62"/>
  <c r="O86" i="33"/>
  <c r="X33" i="62"/>
  <c r="X33" i="63"/>
  <c r="Q33" i="61"/>
  <c r="O27" i="33"/>
  <c r="D9" i="33"/>
  <c r="E15" i="61"/>
  <c r="L15" i="63"/>
  <c r="L15" i="62"/>
  <c r="R101" i="61"/>
  <c r="R95" i="33"/>
  <c r="AG95" i="33" s="1"/>
  <c r="Y101" i="62"/>
  <c r="Y101" i="63"/>
  <c r="K17" i="12"/>
  <c r="L17" i="12" s="1"/>
  <c r="F101" i="12"/>
  <c r="H101" i="12" s="1"/>
  <c r="R127" i="61"/>
  <c r="Y127" i="62"/>
  <c r="Y127" i="63"/>
  <c r="R121" i="33"/>
  <c r="AB121" i="33" s="1"/>
  <c r="AA121" i="33"/>
  <c r="L125" i="62"/>
  <c r="L125" i="63"/>
  <c r="E125" i="61"/>
  <c r="D119" i="33"/>
  <c r="F100" i="12"/>
  <c r="H100" i="12" s="1"/>
  <c r="G100" i="12"/>
  <c r="P8" i="12"/>
  <c r="Q8" i="12" s="1"/>
  <c r="R8" i="12"/>
  <c r="L42" i="62"/>
  <c r="L42" i="63"/>
  <c r="E42" i="61"/>
  <c r="D36" i="33"/>
  <c r="F63" i="61"/>
  <c r="G57" i="33"/>
  <c r="Z57" i="33" s="1"/>
  <c r="M63" i="63"/>
  <c r="M63" i="62"/>
  <c r="E31" i="61"/>
  <c r="D25" i="33"/>
  <c r="L31" i="63"/>
  <c r="L31" i="62"/>
  <c r="F8" i="12"/>
  <c r="G8" i="12" s="1"/>
  <c r="L49" i="62"/>
  <c r="D43" i="33"/>
  <c r="L49" i="63"/>
  <c r="E49" i="61"/>
  <c r="K47" i="12"/>
  <c r="M47" i="12" s="1"/>
  <c r="L47" i="12"/>
  <c r="F134" i="12"/>
  <c r="G134" i="12" s="1"/>
  <c r="M16" i="59"/>
  <c r="O117" i="33"/>
  <c r="X123" i="62"/>
  <c r="Q123" i="61"/>
  <c r="X123" i="63"/>
  <c r="K67" i="12"/>
  <c r="L67" i="12"/>
  <c r="M67" i="12"/>
  <c r="P53" i="12"/>
  <c r="R53" i="12" s="1"/>
  <c r="F19" i="12"/>
  <c r="H19" i="12" s="1"/>
  <c r="G19" i="12"/>
  <c r="G91" i="33"/>
  <c r="Z91" i="33" s="1"/>
  <c r="M97" i="62"/>
  <c r="M97" i="63"/>
  <c r="F97" i="61"/>
  <c r="AG91" i="33"/>
  <c r="X40" i="63"/>
  <c r="O34" i="33"/>
  <c r="X40" i="62"/>
  <c r="Q40" i="61"/>
  <c r="M124" i="63"/>
  <c r="Z118" i="33"/>
  <c r="G118" i="33"/>
  <c r="F124" i="61"/>
  <c r="M124" i="62"/>
  <c r="Y118" i="33"/>
  <c r="P85" i="12"/>
  <c r="R85" i="12" s="1"/>
  <c r="Q85" i="12"/>
  <c r="R48" i="33"/>
  <c r="R54" i="61"/>
  <c r="Y54" i="63"/>
  <c r="Y54" i="62"/>
  <c r="AB48" i="33"/>
  <c r="AA48" i="33"/>
  <c r="F7" i="12"/>
  <c r="H7" i="12" s="1"/>
  <c r="G7" i="12"/>
  <c r="K10" i="12"/>
  <c r="M10" i="12" s="1"/>
  <c r="L10" i="12"/>
  <c r="D8" i="33"/>
  <c r="L14" i="62"/>
  <c r="L14" i="63"/>
  <c r="E14" i="61"/>
  <c r="O101" i="33"/>
  <c r="X107" i="63"/>
  <c r="X107" i="62"/>
  <c r="Q107" i="61"/>
  <c r="F98" i="12"/>
  <c r="H98" i="12" s="1"/>
  <c r="G98" i="12"/>
  <c r="K34" i="12"/>
  <c r="L34" i="12" s="1"/>
  <c r="M34" i="12"/>
  <c r="F56" i="12"/>
  <c r="H56" i="12" s="1"/>
  <c r="G56" i="12"/>
  <c r="S16" i="59"/>
  <c r="U16" i="59" s="1"/>
  <c r="M108" i="63"/>
  <c r="G102" i="33"/>
  <c r="M108" i="62"/>
  <c r="F108" i="61"/>
  <c r="Y102" i="33"/>
  <c r="Z102" i="33"/>
  <c r="O44" i="33"/>
  <c r="X50" i="62"/>
  <c r="X50" i="63"/>
  <c r="Q50" i="61"/>
  <c r="Y22" i="62"/>
  <c r="Y22" i="63"/>
  <c r="R22" i="61"/>
  <c r="R16" i="33"/>
  <c r="AA16" i="33" s="1"/>
  <c r="P88" i="12"/>
  <c r="Q88" i="12" s="1"/>
  <c r="R88" i="12"/>
  <c r="E45" i="61"/>
  <c r="L45" i="63"/>
  <c r="L45" i="62"/>
  <c r="D39" i="33"/>
  <c r="K77" i="12"/>
  <c r="L77" i="12" s="1"/>
  <c r="M77" i="12"/>
  <c r="F31" i="61"/>
  <c r="M31" i="63"/>
  <c r="M31" i="62"/>
  <c r="G25" i="33"/>
  <c r="Z25" i="33" s="1"/>
  <c r="M62" i="62"/>
  <c r="M62" i="63"/>
  <c r="Y56" i="33"/>
  <c r="G56" i="33"/>
  <c r="F62" i="61"/>
  <c r="Z56" i="33"/>
  <c r="K85" i="12"/>
  <c r="M85" i="12"/>
  <c r="L85" i="12"/>
  <c r="Y48" i="62"/>
  <c r="R48" i="61"/>
  <c r="R42" i="33"/>
  <c r="AA42" i="33" s="1"/>
  <c r="Y48" i="63"/>
  <c r="P76" i="12"/>
  <c r="R76" i="12" s="1"/>
  <c r="Q76" i="12"/>
  <c r="R15" i="54"/>
  <c r="F69" i="12"/>
  <c r="H69" i="12" s="1"/>
  <c r="G39" i="33"/>
  <c r="Z39" i="33" s="1"/>
  <c r="F45" i="61"/>
  <c r="M45" i="62"/>
  <c r="M45" i="63"/>
  <c r="AG39" i="33"/>
  <c r="E120" i="61"/>
  <c r="L120" i="63"/>
  <c r="L120" i="62"/>
  <c r="D114" i="33"/>
  <c r="K72" i="12"/>
  <c r="D73" i="33"/>
  <c r="L79" i="62"/>
  <c r="E79" i="61"/>
  <c r="L79" i="63"/>
  <c r="R128" i="12"/>
  <c r="P128" i="12"/>
  <c r="Q128" i="12" s="1"/>
  <c r="F4" i="12"/>
  <c r="G4" i="12" s="1"/>
  <c r="L15" i="55"/>
  <c r="X71" i="63"/>
  <c r="O65" i="33"/>
  <c r="X71" i="62"/>
  <c r="Q71" i="61"/>
  <c r="K104" i="12"/>
  <c r="X44" i="62"/>
  <c r="Q44" i="61"/>
  <c r="X44" i="63"/>
  <c r="O38" i="33"/>
  <c r="P68" i="12"/>
  <c r="Q68" i="12" s="1"/>
  <c r="L37" i="63"/>
  <c r="E37" i="61"/>
  <c r="L37" i="62"/>
  <c r="D31" i="33"/>
  <c r="P46" i="12"/>
  <c r="Q46" i="12" s="1"/>
  <c r="R46" i="12"/>
  <c r="F146" i="61"/>
  <c r="M146" i="62"/>
  <c r="M146" i="63"/>
  <c r="G140" i="33"/>
  <c r="Y140" i="33" s="1"/>
  <c r="X19" i="62"/>
  <c r="Q19" i="61"/>
  <c r="O13" i="33"/>
  <c r="X19" i="63"/>
  <c r="D99" i="33"/>
  <c r="L105" i="62"/>
  <c r="E105" i="61"/>
  <c r="L105" i="63"/>
  <c r="AG97" i="33"/>
  <c r="G97" i="33"/>
  <c r="Y97" i="33" s="1"/>
  <c r="F103" i="61"/>
  <c r="M103" i="62"/>
  <c r="M103" i="63"/>
  <c r="Z97" i="33"/>
  <c r="R63" i="33"/>
  <c r="AG63" i="33" s="1"/>
  <c r="R69" i="61"/>
  <c r="Y69" i="62"/>
  <c r="Y69" i="63"/>
  <c r="AA63" i="33"/>
  <c r="AB63" i="33"/>
  <c r="M56" i="62"/>
  <c r="M56" i="63"/>
  <c r="G50" i="33"/>
  <c r="Y50" i="33" s="1"/>
  <c r="F56" i="61"/>
  <c r="Z50" i="33"/>
  <c r="R82" i="33"/>
  <c r="Y88" i="62"/>
  <c r="Y88" i="63"/>
  <c r="R88" i="61"/>
  <c r="AA82" i="33"/>
  <c r="K71" i="12"/>
  <c r="M71" i="12" s="1"/>
  <c r="F118" i="12"/>
  <c r="G118" i="12" s="1"/>
  <c r="R134" i="12"/>
  <c r="P134" i="12"/>
  <c r="Q134" i="12" s="1"/>
  <c r="K105" i="12"/>
  <c r="M105" i="12" s="1"/>
  <c r="O49" i="33"/>
  <c r="X55" i="63"/>
  <c r="Q55" i="61"/>
  <c r="X55" i="62"/>
  <c r="M60" i="63"/>
  <c r="G54" i="33"/>
  <c r="Y54" i="33" s="1"/>
  <c r="F60" i="61"/>
  <c r="M60" i="62"/>
  <c r="P42" i="12"/>
  <c r="P74" i="12"/>
  <c r="K134" i="12"/>
  <c r="L134" i="12" s="1"/>
  <c r="O77" i="33"/>
  <c r="Q83" i="61"/>
  <c r="X83" i="62"/>
  <c r="X83" i="63"/>
  <c r="K38" i="12"/>
  <c r="L38" i="12" s="1"/>
  <c r="R85" i="33"/>
  <c r="Y91" i="63"/>
  <c r="Y91" i="62"/>
  <c r="R91" i="61"/>
  <c r="AA85" i="33"/>
  <c r="F58" i="12"/>
  <c r="G58" i="12" s="1"/>
  <c r="M66" i="62"/>
  <c r="F66" i="61"/>
  <c r="G60" i="33"/>
  <c r="AG60" i="33"/>
  <c r="M66" i="63"/>
  <c r="X74" i="63"/>
  <c r="O68" i="33"/>
  <c r="X74" i="62"/>
  <c r="Q74" i="61"/>
  <c r="K118" i="12"/>
  <c r="M118" i="12" s="1"/>
  <c r="L118" i="12"/>
  <c r="P78" i="12"/>
  <c r="Q78" i="12" s="1"/>
  <c r="F70" i="12"/>
  <c r="H70" i="12" s="1"/>
  <c r="F130" i="61"/>
  <c r="AG124" i="33"/>
  <c r="M130" i="62"/>
  <c r="M130" i="63"/>
  <c r="G124" i="33"/>
  <c r="Y114" i="62"/>
  <c r="Y114" i="63"/>
  <c r="R114" i="61"/>
  <c r="R108" i="33"/>
  <c r="K61" i="12"/>
  <c r="L61" i="12" s="1"/>
  <c r="M61" i="12"/>
  <c r="M28" i="62"/>
  <c r="F28" i="61"/>
  <c r="M28" i="63"/>
  <c r="G22" i="33"/>
  <c r="Z22" i="33" s="1"/>
  <c r="Q56" i="61"/>
  <c r="X56" i="62"/>
  <c r="O50" i="33"/>
  <c r="X56" i="63"/>
  <c r="X101" i="62"/>
  <c r="Q101" i="61"/>
  <c r="X101" i="63"/>
  <c r="O95" i="33"/>
  <c r="F89" i="61"/>
  <c r="M89" i="63"/>
  <c r="M89" i="62"/>
  <c r="G83" i="33"/>
  <c r="AG83" i="33" s="1"/>
  <c r="K33" i="12"/>
  <c r="M33" i="12" s="1"/>
  <c r="L33" i="12"/>
  <c r="Y36" i="63"/>
  <c r="R30" i="33"/>
  <c r="AB30" i="33" s="1"/>
  <c r="R36" i="61"/>
  <c r="Y36" i="62"/>
  <c r="AA30" i="33"/>
  <c r="Y108" i="63"/>
  <c r="R108" i="61"/>
  <c r="R102" i="33"/>
  <c r="AB102" i="33" s="1"/>
  <c r="Y108" i="62"/>
  <c r="X16" i="63"/>
  <c r="Q16" i="61"/>
  <c r="X16" i="62"/>
  <c r="O10" i="33"/>
  <c r="G17" i="33"/>
  <c r="Y17" i="33" s="1"/>
  <c r="AG17" i="33"/>
  <c r="M23" i="63"/>
  <c r="M23" i="62"/>
  <c r="F23" i="61"/>
  <c r="K102" i="12"/>
  <c r="M102" i="12" s="1"/>
  <c r="M53" i="63"/>
  <c r="F53" i="61"/>
  <c r="G47" i="33"/>
  <c r="M53" i="62"/>
  <c r="Z47" i="33"/>
  <c r="Y47" i="33"/>
  <c r="AG47" i="33"/>
  <c r="M117" i="62"/>
  <c r="F117" i="61"/>
  <c r="M117" i="63"/>
  <c r="G111" i="33"/>
  <c r="AG111" i="33"/>
  <c r="Y111" i="33"/>
  <c r="Z111" i="33"/>
  <c r="P90" i="12"/>
  <c r="R90" i="12" s="1"/>
  <c r="M24" i="62"/>
  <c r="F24" i="61"/>
  <c r="G18" i="33"/>
  <c r="M24" i="63"/>
  <c r="AG18" i="33"/>
  <c r="X87" i="63"/>
  <c r="X87" i="62"/>
  <c r="O81" i="33"/>
  <c r="Q87" i="61"/>
  <c r="P137" i="12"/>
  <c r="R137" i="12" s="1"/>
  <c r="K122" i="12"/>
  <c r="M122" i="12" s="1"/>
  <c r="R15" i="55"/>
  <c r="R39" i="61"/>
  <c r="Y39" i="63"/>
  <c r="Y39" i="62"/>
  <c r="R33" i="33"/>
  <c r="AA33" i="33" s="1"/>
  <c r="M11" i="59"/>
  <c r="U11" i="59" s="1"/>
  <c r="X12" i="62"/>
  <c r="O6" i="33"/>
  <c r="Q12" i="61"/>
  <c r="X12" i="63"/>
  <c r="O129" i="33"/>
  <c r="Q135" i="61"/>
  <c r="X135" i="62"/>
  <c r="X135" i="63"/>
  <c r="P17" i="12"/>
  <c r="Q17" i="12" s="1"/>
  <c r="R17" i="12"/>
  <c r="K140" i="12"/>
  <c r="M140" i="12" s="1"/>
  <c r="L140" i="12"/>
  <c r="K113" i="12"/>
  <c r="M113" i="12" s="1"/>
  <c r="X140" i="63"/>
  <c r="O134" i="33"/>
  <c r="Q140" i="61"/>
  <c r="X140" i="62"/>
  <c r="P59" i="12"/>
  <c r="Q59" i="12" s="1"/>
  <c r="M15" i="59"/>
  <c r="U15" i="59"/>
  <c r="D134" i="33"/>
  <c r="L140" i="63"/>
  <c r="E140" i="61"/>
  <c r="L140" i="62"/>
  <c r="K70" i="12"/>
  <c r="M70" i="12" s="1"/>
  <c r="K107" i="12"/>
  <c r="M107" i="12" s="1"/>
  <c r="L107" i="12"/>
  <c r="Q98" i="61"/>
  <c r="X98" i="63"/>
  <c r="X98" i="62"/>
  <c r="O92" i="33"/>
  <c r="R126" i="33"/>
  <c r="AB126" i="33"/>
  <c r="Y132" i="62"/>
  <c r="R132" i="61"/>
  <c r="Y132" i="63"/>
  <c r="AA126" i="33"/>
  <c r="R56" i="33"/>
  <c r="AG56" i="33" s="1"/>
  <c r="Y62" i="62"/>
  <c r="Y62" i="63"/>
  <c r="R62" i="61"/>
  <c r="AA56" i="33"/>
  <c r="AB56" i="33"/>
  <c r="R54" i="33"/>
  <c r="AB54" i="33" s="1"/>
  <c r="R60" i="61"/>
  <c r="Y60" i="63"/>
  <c r="Y60" i="62"/>
  <c r="AA54" i="33"/>
  <c r="M133" i="62"/>
  <c r="G127" i="33"/>
  <c r="Z127" i="33" s="1"/>
  <c r="M133" i="63"/>
  <c r="F133" i="61"/>
  <c r="AG127" i="33"/>
  <c r="L60" i="63"/>
  <c r="D54" i="33"/>
  <c r="L60" i="62"/>
  <c r="E60" i="61"/>
  <c r="L112" i="12"/>
  <c r="K112" i="12"/>
  <c r="M112" i="12" s="1"/>
  <c r="F98" i="61"/>
  <c r="M98" i="62"/>
  <c r="AG92" i="33"/>
  <c r="G92" i="33"/>
  <c r="M98" i="63"/>
  <c r="Y92" i="33"/>
  <c r="Z92" i="33"/>
  <c r="P81" i="12"/>
  <c r="Q81" i="12" s="1"/>
  <c r="R81" i="12"/>
  <c r="E9" i="61"/>
  <c r="L9" i="63"/>
  <c r="D3" i="33"/>
  <c r="L9" i="62"/>
  <c r="F45" i="12"/>
  <c r="G45" i="12" s="1"/>
  <c r="L53" i="62"/>
  <c r="L53" i="63"/>
  <c r="E53" i="61"/>
  <c r="D47" i="33"/>
  <c r="X99" i="62"/>
  <c r="Q99" i="61"/>
  <c r="O93" i="33"/>
  <c r="X99" i="63"/>
  <c r="L88" i="63"/>
  <c r="L88" i="62"/>
  <c r="D82" i="33"/>
  <c r="E88" i="61"/>
  <c r="D23" i="33"/>
  <c r="E29" i="61"/>
  <c r="L29" i="62"/>
  <c r="L29" i="63"/>
  <c r="F86" i="12"/>
  <c r="G86" i="12"/>
  <c r="H86" i="12"/>
  <c r="E86" i="52"/>
  <c r="M34" i="62"/>
  <c r="F34" i="61"/>
  <c r="AG28" i="33"/>
  <c r="M34" i="63"/>
  <c r="G28" i="33"/>
  <c r="Z28" i="33" s="1"/>
  <c r="Y28" i="33"/>
  <c r="F62" i="12"/>
  <c r="G62" i="12" s="1"/>
  <c r="M115" i="62"/>
  <c r="G109" i="33"/>
  <c r="AG109" i="33" s="1"/>
  <c r="F115" i="61"/>
  <c r="M115" i="63"/>
  <c r="Z109" i="33"/>
  <c r="AG96" i="33"/>
  <c r="F102" i="61"/>
  <c r="G96" i="33"/>
  <c r="Y96" i="33" s="1"/>
  <c r="M102" i="63"/>
  <c r="M102" i="62"/>
  <c r="Z96" i="33"/>
  <c r="F57" i="61"/>
  <c r="M57" i="62"/>
  <c r="M57" i="63"/>
  <c r="G51" i="33"/>
  <c r="AG51" i="33" s="1"/>
  <c r="O7" i="2"/>
  <c r="O6" i="2"/>
  <c r="O9" i="2"/>
  <c r="O3" i="2"/>
  <c r="O10" i="2"/>
  <c r="O5" i="2"/>
  <c r="O8" i="2"/>
  <c r="O4" i="2"/>
  <c r="N6" i="33" l="1"/>
  <c r="R78" i="12"/>
  <c r="AG102" i="33"/>
  <c r="Z17" i="33"/>
  <c r="AA102" i="33"/>
  <c r="Z51" i="33"/>
  <c r="Y127" i="33"/>
  <c r="L70" i="12"/>
  <c r="R59" i="12"/>
  <c r="Q137" i="12"/>
  <c r="Y124" i="33"/>
  <c r="Z124" i="33"/>
  <c r="Y60" i="33"/>
  <c r="Z60" i="33"/>
  <c r="R74" i="12"/>
  <c r="Q74" i="12"/>
  <c r="L104" i="12"/>
  <c r="M104" i="12"/>
  <c r="C47" i="33"/>
  <c r="H45" i="12"/>
  <c r="Y22" i="33"/>
  <c r="M38" i="12"/>
  <c r="Q42" i="12"/>
  <c r="R42" i="12"/>
  <c r="L72" i="12"/>
  <c r="M72" i="12"/>
  <c r="AG57" i="33"/>
  <c r="M17" i="12"/>
  <c r="H89" i="12"/>
  <c r="L96" i="12"/>
  <c r="G20" i="12"/>
  <c r="G114" i="12"/>
  <c r="L5" i="12"/>
  <c r="AG107" i="33"/>
  <c r="M128" i="12"/>
  <c r="AB7" i="33"/>
  <c r="AG44" i="33"/>
  <c r="M59" i="12"/>
  <c r="M23" i="12"/>
  <c r="AG14" i="33"/>
  <c r="Q79" i="12"/>
  <c r="Z72" i="33"/>
  <c r="Q39" i="12"/>
  <c r="AA60" i="33"/>
  <c r="AB36" i="33"/>
  <c r="Q71" i="12"/>
  <c r="AG131" i="33"/>
  <c r="G78" i="12"/>
  <c r="G81" i="12"/>
  <c r="R123" i="12"/>
  <c r="Y67" i="33"/>
  <c r="R13" i="12"/>
  <c r="R110" i="12"/>
  <c r="AB132" i="33"/>
  <c r="Q102" i="12"/>
  <c r="M21" i="12"/>
  <c r="H128" i="12"/>
  <c r="R61" i="12"/>
  <c r="M76" i="12"/>
  <c r="L14" i="12"/>
  <c r="AG11" i="33"/>
  <c r="H50" i="12"/>
  <c r="L80" i="12"/>
  <c r="L19" i="12"/>
  <c r="Z87" i="33"/>
  <c r="Q65" i="12"/>
  <c r="R96" i="12"/>
  <c r="AB131" i="33"/>
  <c r="R73" i="12"/>
  <c r="Z117" i="33"/>
  <c r="M130" i="12"/>
  <c r="H63" i="12"/>
  <c r="Q44" i="12"/>
  <c r="G101" i="12"/>
  <c r="AB95" i="33"/>
  <c r="Q70" i="12"/>
  <c r="H39" i="12"/>
  <c r="G54" i="12"/>
  <c r="R48" i="12"/>
  <c r="AG6" i="33"/>
  <c r="AB133" i="33"/>
  <c r="M51" i="12"/>
  <c r="AA7" i="33"/>
  <c r="G16" i="12"/>
  <c r="H10" i="12"/>
  <c r="M41" i="12"/>
  <c r="L29" i="12"/>
  <c r="H102" i="12"/>
  <c r="L84" i="12"/>
  <c r="AB47" i="33"/>
  <c r="H119" i="12"/>
  <c r="M12" i="12"/>
  <c r="AG68" i="33"/>
  <c r="M45" i="12"/>
  <c r="Q91" i="12"/>
  <c r="R101" i="12"/>
  <c r="L98" i="12"/>
  <c r="G126" i="12"/>
  <c r="M40" i="12"/>
  <c r="Z80" i="33"/>
  <c r="Q56" i="12"/>
  <c r="R116" i="12"/>
  <c r="Y122" i="33"/>
  <c r="Z122" i="33"/>
  <c r="AB107" i="33"/>
  <c r="H28" i="12"/>
  <c r="H123" i="12"/>
  <c r="AA12" i="33"/>
  <c r="H111" i="12"/>
  <c r="Q135" i="12"/>
  <c r="G93" i="12"/>
  <c r="Z100" i="33"/>
  <c r="AA89" i="33"/>
  <c r="AA77" i="33"/>
  <c r="Y40" i="33"/>
  <c r="AB18" i="33"/>
  <c r="G12" i="12"/>
  <c r="L52" i="12"/>
  <c r="Y20" i="33"/>
  <c r="Y44" i="33"/>
  <c r="R83" i="12"/>
  <c r="M95" i="12"/>
  <c r="M101" i="12"/>
  <c r="AA132" i="33"/>
  <c r="Y3" i="33"/>
  <c r="L74" i="12"/>
  <c r="H52" i="12"/>
  <c r="R19" i="12"/>
  <c r="R69" i="12"/>
  <c r="H49" i="12"/>
  <c r="AB70" i="33"/>
  <c r="H95" i="12"/>
  <c r="Q15" i="12"/>
  <c r="Q57" i="12"/>
  <c r="G48" i="12"/>
  <c r="R11" i="12"/>
  <c r="AB135" i="33"/>
  <c r="G37" i="12"/>
  <c r="L25" i="12"/>
  <c r="M73" i="12"/>
  <c r="H23" i="12"/>
  <c r="R4" i="12"/>
  <c r="Q138" i="12"/>
  <c r="R63" i="12"/>
  <c r="AB76" i="33"/>
  <c r="G30" i="12"/>
  <c r="AB15" i="33"/>
  <c r="Q67" i="12"/>
  <c r="AA120" i="33"/>
  <c r="Q111" i="12"/>
  <c r="R22" i="12"/>
  <c r="Z19" i="33"/>
  <c r="H9" i="12"/>
  <c r="Y15" i="33"/>
  <c r="R27" i="12"/>
  <c r="Q43" i="12"/>
  <c r="H84" i="12"/>
  <c r="H108" i="12"/>
  <c r="AC69" i="61"/>
  <c r="AJ69" i="62"/>
  <c r="AJ69" i="63"/>
  <c r="AA79" i="62"/>
  <c r="T79" i="61"/>
  <c r="AA79" i="63"/>
  <c r="AJ9" i="63"/>
  <c r="AC9" i="61"/>
  <c r="AJ9" i="62"/>
  <c r="H18" i="61"/>
  <c r="O18" i="62"/>
  <c r="O18" i="63"/>
  <c r="AA41" i="63"/>
  <c r="T41" i="61"/>
  <c r="AA41" i="62"/>
  <c r="O43" i="63"/>
  <c r="AC37" i="33"/>
  <c r="H43" i="61"/>
  <c r="O43" i="62"/>
  <c r="P134" i="63"/>
  <c r="P134" i="62"/>
  <c r="I134" i="61"/>
  <c r="I88" i="61"/>
  <c r="P88" i="62"/>
  <c r="P88" i="63"/>
  <c r="P48" i="63"/>
  <c r="P48" i="62"/>
  <c r="I48" i="61"/>
  <c r="T16" i="61"/>
  <c r="AA16" i="63"/>
  <c r="AA16" i="62"/>
  <c r="T112" i="61"/>
  <c r="AA112" i="62"/>
  <c r="AA112" i="63"/>
  <c r="O99" i="63"/>
  <c r="O99" i="62"/>
  <c r="H99" i="61"/>
  <c r="U29" i="61"/>
  <c r="AB29" i="62"/>
  <c r="AB29" i="63"/>
  <c r="P100" i="62"/>
  <c r="I100" i="61"/>
  <c r="P100" i="63"/>
  <c r="O86" i="63"/>
  <c r="H86" i="61"/>
  <c r="O86" i="62"/>
  <c r="AC80" i="33"/>
  <c r="AB122" i="62"/>
  <c r="AB122" i="63"/>
  <c r="U122" i="61"/>
  <c r="O32" i="62"/>
  <c r="H32" i="61"/>
  <c r="O32" i="63"/>
  <c r="T34" i="61"/>
  <c r="AA34" i="62"/>
  <c r="AA34" i="63"/>
  <c r="U27" i="61"/>
  <c r="AB27" i="63"/>
  <c r="AB27" i="62"/>
  <c r="AB18" i="62"/>
  <c r="U18" i="61"/>
  <c r="AB18" i="63"/>
  <c r="AA21" i="63"/>
  <c r="AA21" i="62"/>
  <c r="T21" i="61"/>
  <c r="U45" i="61"/>
  <c r="AB45" i="63"/>
  <c r="AB45" i="62"/>
  <c r="AC126" i="61"/>
  <c r="AJ126" i="63"/>
  <c r="AJ126" i="62"/>
  <c r="AB67" i="62"/>
  <c r="AB67" i="63"/>
  <c r="U67" i="61"/>
  <c r="AC115" i="61"/>
  <c r="AJ115" i="63"/>
  <c r="AJ115" i="62"/>
  <c r="O103" i="63"/>
  <c r="O103" i="62"/>
  <c r="H103" i="61"/>
  <c r="O104" i="62"/>
  <c r="H104" i="61"/>
  <c r="O104" i="63"/>
  <c r="O113" i="62"/>
  <c r="H113" i="61"/>
  <c r="O113" i="63"/>
  <c r="AB43" i="63"/>
  <c r="AB43" i="62"/>
  <c r="U43" i="61"/>
  <c r="T111" i="61"/>
  <c r="AA111" i="62"/>
  <c r="AA111" i="63"/>
  <c r="O30" i="63"/>
  <c r="H30" i="61"/>
  <c r="O30" i="62"/>
  <c r="O20" i="63"/>
  <c r="H20" i="61"/>
  <c r="O20" i="62"/>
  <c r="AA106" i="63"/>
  <c r="AA106" i="62"/>
  <c r="T106" i="61"/>
  <c r="O27" i="62"/>
  <c r="O27" i="63"/>
  <c r="H27" i="61"/>
  <c r="T86" i="61"/>
  <c r="AA86" i="62"/>
  <c r="AA86" i="63"/>
  <c r="P22" i="62"/>
  <c r="I22" i="61"/>
  <c r="P22" i="63"/>
  <c r="AJ110" i="62"/>
  <c r="AJ110" i="63"/>
  <c r="AC110" i="61"/>
  <c r="AJ138" i="62"/>
  <c r="AC138" i="61"/>
  <c r="AJ138" i="63"/>
  <c r="T28" i="61"/>
  <c r="AA28" i="63"/>
  <c r="AA28" i="62"/>
  <c r="P75" i="62"/>
  <c r="I75" i="61"/>
  <c r="P75" i="63"/>
  <c r="O76" i="63"/>
  <c r="O76" i="62"/>
  <c r="H76" i="61"/>
  <c r="AB130" i="62"/>
  <c r="AB130" i="63"/>
  <c r="U130" i="61"/>
  <c r="AA63" i="63"/>
  <c r="T63" i="61"/>
  <c r="AA63" i="62"/>
  <c r="AA141" i="62"/>
  <c r="T141" i="61"/>
  <c r="AA141" i="63"/>
  <c r="H17" i="61"/>
  <c r="O17" i="63"/>
  <c r="O17" i="62"/>
  <c r="I139" i="61"/>
  <c r="P139" i="63"/>
  <c r="P139" i="62"/>
  <c r="P87" i="63"/>
  <c r="P87" i="62"/>
  <c r="I87" i="61"/>
  <c r="AB103" i="62"/>
  <c r="U103" i="61"/>
  <c r="AB103" i="63"/>
  <c r="I55" i="61"/>
  <c r="P55" i="62"/>
  <c r="P55" i="63"/>
  <c r="I26" i="61"/>
  <c r="P26" i="62"/>
  <c r="P26" i="63"/>
  <c r="U30" i="61"/>
  <c r="AB30" i="62"/>
  <c r="AB30" i="63"/>
  <c r="P34" i="63"/>
  <c r="I34" i="61"/>
  <c r="P34" i="62"/>
  <c r="AB36" i="62"/>
  <c r="U36" i="61"/>
  <c r="AB36" i="63"/>
  <c r="O66" i="63"/>
  <c r="O66" i="62"/>
  <c r="H66" i="61"/>
  <c r="AC60" i="33"/>
  <c r="I45" i="61"/>
  <c r="P45" i="63"/>
  <c r="P45" i="62"/>
  <c r="AB127" i="62"/>
  <c r="AB127" i="63"/>
  <c r="U127" i="61"/>
  <c r="H38" i="61"/>
  <c r="O38" i="62"/>
  <c r="O38" i="63"/>
  <c r="O51" i="62"/>
  <c r="O51" i="63"/>
  <c r="H51" i="61"/>
  <c r="O54" i="63"/>
  <c r="H54" i="61"/>
  <c r="O54" i="62"/>
  <c r="AC48" i="33"/>
  <c r="AB125" i="63"/>
  <c r="U125" i="61"/>
  <c r="AB125" i="62"/>
  <c r="AJ81" i="62"/>
  <c r="AJ81" i="63"/>
  <c r="AC81" i="61"/>
  <c r="AA90" i="63"/>
  <c r="T90" i="61"/>
  <c r="AA90" i="62"/>
  <c r="AC25" i="61"/>
  <c r="AJ25" i="63"/>
  <c r="AJ25" i="62"/>
  <c r="AC32" i="61"/>
  <c r="AJ32" i="62"/>
  <c r="AJ32" i="63"/>
  <c r="AB46" i="62"/>
  <c r="U46" i="61"/>
  <c r="AB46" i="63"/>
  <c r="P129" i="62"/>
  <c r="I129" i="61"/>
  <c r="P129" i="63"/>
  <c r="H44" i="61"/>
  <c r="O44" i="62"/>
  <c r="O44" i="63"/>
  <c r="O107" i="63"/>
  <c r="O107" i="62"/>
  <c r="H107" i="61"/>
  <c r="AA145" i="63"/>
  <c r="T145" i="61"/>
  <c r="AA145" i="62"/>
  <c r="AA92" i="62"/>
  <c r="AA92" i="63"/>
  <c r="T92" i="61"/>
  <c r="O58" i="62"/>
  <c r="O58" i="63"/>
  <c r="H58" i="61"/>
  <c r="AB33" i="63"/>
  <c r="AB33" i="62"/>
  <c r="U33" i="61"/>
  <c r="U87" i="61"/>
  <c r="AB87" i="62"/>
  <c r="AB87" i="63"/>
  <c r="P92" i="63"/>
  <c r="P92" i="62"/>
  <c r="I92" i="61"/>
  <c r="P67" i="63"/>
  <c r="I67" i="61"/>
  <c r="P67" i="62"/>
  <c r="AA82" i="62"/>
  <c r="AA82" i="63"/>
  <c r="T82" i="61"/>
  <c r="AA129" i="63"/>
  <c r="T129" i="61"/>
  <c r="AA129" i="62"/>
  <c r="I112" i="61"/>
  <c r="P112" i="63"/>
  <c r="P112" i="62"/>
  <c r="O82" i="62"/>
  <c r="O82" i="63"/>
  <c r="H82" i="61"/>
  <c r="U143" i="61"/>
  <c r="AB143" i="62"/>
  <c r="AB143" i="63"/>
  <c r="I133" i="61"/>
  <c r="P133" i="63"/>
  <c r="P133" i="62"/>
  <c r="H130" i="61"/>
  <c r="O130" i="62"/>
  <c r="O130" i="63"/>
  <c r="H146" i="61"/>
  <c r="O146" i="62"/>
  <c r="O146" i="63"/>
  <c r="AA22" i="63"/>
  <c r="AA22" i="62"/>
  <c r="T22" i="61"/>
  <c r="P63" i="63"/>
  <c r="P63" i="62"/>
  <c r="I63" i="61"/>
  <c r="I114" i="61"/>
  <c r="P114" i="63"/>
  <c r="P114" i="62"/>
  <c r="AB65" i="63"/>
  <c r="U65" i="61"/>
  <c r="AB65" i="62"/>
  <c r="AC35" i="61"/>
  <c r="AJ35" i="62"/>
  <c r="AJ35" i="63"/>
  <c r="T144" i="61"/>
  <c r="AA144" i="62"/>
  <c r="AA144" i="63"/>
  <c r="AJ13" i="62"/>
  <c r="AJ13" i="63"/>
  <c r="AC13" i="61"/>
  <c r="T133" i="61"/>
  <c r="AA133" i="62"/>
  <c r="AA133" i="63"/>
  <c r="AA118" i="63"/>
  <c r="AA118" i="62"/>
  <c r="T118" i="61"/>
  <c r="AC121" i="33"/>
  <c r="H127" i="61"/>
  <c r="O127" i="62"/>
  <c r="O127" i="63"/>
  <c r="H78" i="61"/>
  <c r="O78" i="62"/>
  <c r="O78" i="63"/>
  <c r="AA42" i="62"/>
  <c r="T42" i="61"/>
  <c r="AA42" i="63"/>
  <c r="P136" i="62"/>
  <c r="P136" i="63"/>
  <c r="I136" i="61"/>
  <c r="O65" i="62"/>
  <c r="O65" i="63"/>
  <c r="H65" i="61"/>
  <c r="AJ75" i="62"/>
  <c r="AC75" i="61"/>
  <c r="AJ75" i="63"/>
  <c r="O116" i="63"/>
  <c r="O116" i="62"/>
  <c r="H116" i="61"/>
  <c r="T47" i="61"/>
  <c r="AA47" i="63"/>
  <c r="AA47" i="62"/>
  <c r="T113" i="61"/>
  <c r="AA113" i="63"/>
  <c r="AA113" i="62"/>
  <c r="P84" i="62"/>
  <c r="P84" i="63"/>
  <c r="I84" i="61"/>
  <c r="H138" i="61"/>
  <c r="O138" i="63"/>
  <c r="O138" i="62"/>
  <c r="AB95" i="63"/>
  <c r="AB95" i="62"/>
  <c r="U95" i="61"/>
  <c r="U128" i="61"/>
  <c r="AB128" i="63"/>
  <c r="AB128" i="62"/>
  <c r="T58" i="61"/>
  <c r="AA58" i="62"/>
  <c r="AA58" i="63"/>
  <c r="O102" i="62"/>
  <c r="H102" i="61"/>
  <c r="O102" i="63"/>
  <c r="I98" i="61"/>
  <c r="P98" i="63"/>
  <c r="P98" i="62"/>
  <c r="O133" i="63"/>
  <c r="H133" i="61"/>
  <c r="O133" i="62"/>
  <c r="AC127" i="33"/>
  <c r="T132" i="61"/>
  <c r="AA132" i="63"/>
  <c r="AA132" i="62"/>
  <c r="P23" i="63"/>
  <c r="P23" i="62"/>
  <c r="I23" i="61"/>
  <c r="T108" i="61"/>
  <c r="AA108" i="62"/>
  <c r="AA108" i="63"/>
  <c r="Z114" i="63"/>
  <c r="Z114" i="62"/>
  <c r="S114" i="61"/>
  <c r="P130" i="63"/>
  <c r="I130" i="61"/>
  <c r="P130" i="62"/>
  <c r="N68" i="33"/>
  <c r="AC66" i="61"/>
  <c r="AJ66" i="62"/>
  <c r="AJ66" i="63"/>
  <c r="T91" i="61"/>
  <c r="AA91" i="62"/>
  <c r="AA91" i="63"/>
  <c r="AG85" i="33"/>
  <c r="Z91" i="62"/>
  <c r="S91" i="61"/>
  <c r="Z91" i="63"/>
  <c r="H60" i="61"/>
  <c r="O60" i="63"/>
  <c r="O60" i="62"/>
  <c r="P103" i="62"/>
  <c r="I103" i="61"/>
  <c r="P103" i="63"/>
  <c r="N65" i="33"/>
  <c r="AC45" i="61"/>
  <c r="AJ45" i="62"/>
  <c r="AJ45" i="63"/>
  <c r="C39" i="33"/>
  <c r="N57" i="62"/>
  <c r="N57" i="63"/>
  <c r="G57" i="61"/>
  <c r="I102" i="61"/>
  <c r="P102" i="63"/>
  <c r="P102" i="62"/>
  <c r="N102" i="63"/>
  <c r="N102" i="62"/>
  <c r="G102" i="61"/>
  <c r="C82" i="33"/>
  <c r="N93" i="33"/>
  <c r="O98" i="63"/>
  <c r="H98" i="61"/>
  <c r="O98" i="62"/>
  <c r="AA60" i="62"/>
  <c r="T60" i="61"/>
  <c r="AA60" i="63"/>
  <c r="AG54" i="33"/>
  <c r="Z60" i="63"/>
  <c r="Z60" i="62"/>
  <c r="S60" i="61"/>
  <c r="Z132" i="62"/>
  <c r="S132" i="61"/>
  <c r="Z132" i="63"/>
  <c r="C134" i="33"/>
  <c r="N134" i="33"/>
  <c r="N129" i="33"/>
  <c r="Z39" i="63"/>
  <c r="Z39" i="62"/>
  <c r="S39" i="61"/>
  <c r="T15" i="55"/>
  <c r="N81" i="33"/>
  <c r="H117" i="61"/>
  <c r="O117" i="62"/>
  <c r="O117" i="63"/>
  <c r="P53" i="62"/>
  <c r="I53" i="61"/>
  <c r="P53" i="63"/>
  <c r="O23" i="63"/>
  <c r="O23" i="62"/>
  <c r="H23" i="61"/>
  <c r="Z83" i="33"/>
  <c r="N89" i="63"/>
  <c r="N89" i="62"/>
  <c r="G89" i="61"/>
  <c r="N95" i="33"/>
  <c r="P28" i="63"/>
  <c r="P28" i="62"/>
  <c r="I28" i="61"/>
  <c r="AJ130" i="62"/>
  <c r="AC130" i="61"/>
  <c r="AJ130" i="63"/>
  <c r="H58" i="12"/>
  <c r="M134" i="12"/>
  <c r="Z54" i="33"/>
  <c r="AC54" i="33" s="1"/>
  <c r="G60" i="61"/>
  <c r="N60" i="62"/>
  <c r="N60" i="63"/>
  <c r="L71" i="12"/>
  <c r="H56" i="61"/>
  <c r="O56" i="62"/>
  <c r="O56" i="63"/>
  <c r="G69" i="12"/>
  <c r="AJ62" i="63"/>
  <c r="AJ62" i="62"/>
  <c r="AC62" i="61"/>
  <c r="N31" i="63"/>
  <c r="N31" i="62"/>
  <c r="G31" i="61"/>
  <c r="Y25" i="33"/>
  <c r="AC102" i="33"/>
  <c r="O108" i="62"/>
  <c r="O108" i="63"/>
  <c r="H108" i="61"/>
  <c r="G108" i="61"/>
  <c r="N108" i="62"/>
  <c r="N108" i="63"/>
  <c r="AB54" i="63"/>
  <c r="U54" i="61"/>
  <c r="AB54" i="62"/>
  <c r="Z54" i="62"/>
  <c r="S54" i="61"/>
  <c r="Z54" i="63"/>
  <c r="P97" i="63"/>
  <c r="I97" i="61"/>
  <c r="P97" i="62"/>
  <c r="H134" i="12"/>
  <c r="N27" i="33"/>
  <c r="N86" i="33"/>
  <c r="L97" i="12"/>
  <c r="AA94" i="63"/>
  <c r="AA94" i="62"/>
  <c r="T94" i="61"/>
  <c r="G21" i="12"/>
  <c r="AG87" i="33"/>
  <c r="Z93" i="63"/>
  <c r="S93" i="61"/>
  <c r="Z93" i="62"/>
  <c r="AB87" i="33"/>
  <c r="N45" i="33"/>
  <c r="C139" i="33"/>
  <c r="R95" i="12"/>
  <c r="P79" i="62"/>
  <c r="I79" i="61"/>
  <c r="P79" i="63"/>
  <c r="H79" i="61"/>
  <c r="O79" i="62"/>
  <c r="O79" i="63"/>
  <c r="AC73" i="33"/>
  <c r="H82" i="12"/>
  <c r="N96" i="33"/>
  <c r="O140" i="63"/>
  <c r="O140" i="62"/>
  <c r="H140" i="61"/>
  <c r="AA77" i="63"/>
  <c r="AA77" i="62"/>
  <c r="T77" i="61"/>
  <c r="S77" i="61"/>
  <c r="Z77" i="63"/>
  <c r="Z77" i="62"/>
  <c r="R77" i="12"/>
  <c r="O96" i="63"/>
  <c r="O96" i="62"/>
  <c r="H96" i="61"/>
  <c r="AC90" i="33"/>
  <c r="N96" i="62"/>
  <c r="N96" i="63"/>
  <c r="G96" i="61"/>
  <c r="L24" i="12"/>
  <c r="Z31" i="63"/>
  <c r="Z31" i="62"/>
  <c r="S31" i="61"/>
  <c r="L35" i="12"/>
  <c r="AA96" i="62"/>
  <c r="T96" i="61"/>
  <c r="AA96" i="63"/>
  <c r="Z96" i="62"/>
  <c r="Z96" i="63"/>
  <c r="S96" i="61"/>
  <c r="AG48" i="33"/>
  <c r="O12" i="62"/>
  <c r="O12" i="63"/>
  <c r="H12" i="61"/>
  <c r="G101" i="61"/>
  <c r="N101" i="63"/>
  <c r="N101" i="62"/>
  <c r="N24" i="33"/>
  <c r="AJ68" i="63"/>
  <c r="AC68" i="61"/>
  <c r="AJ68" i="62"/>
  <c r="M119" i="12"/>
  <c r="AB138" i="33"/>
  <c r="AJ33" i="62"/>
  <c r="AJ33" i="63"/>
  <c r="AC33" i="61"/>
  <c r="Y27" i="33"/>
  <c r="N33" i="62"/>
  <c r="G33" i="61"/>
  <c r="N33" i="63"/>
  <c r="AG4" i="33"/>
  <c r="S10" i="61"/>
  <c r="Z10" i="62"/>
  <c r="Z10" i="63"/>
  <c r="P142" i="63"/>
  <c r="P142" i="62"/>
  <c r="I142" i="61"/>
  <c r="AC142" i="61"/>
  <c r="AJ142" i="63"/>
  <c r="AJ142" i="62"/>
  <c r="AJ85" i="63"/>
  <c r="AC85" i="61"/>
  <c r="AJ85" i="62"/>
  <c r="L83" i="12"/>
  <c r="S59" i="61"/>
  <c r="Z59" i="63"/>
  <c r="Z59" i="62"/>
  <c r="AA53" i="33"/>
  <c r="AA89" i="62"/>
  <c r="AA89" i="63"/>
  <c r="T89" i="61"/>
  <c r="Z89" i="62"/>
  <c r="S89" i="61"/>
  <c r="Z89" i="63"/>
  <c r="L78" i="12"/>
  <c r="N110" i="33"/>
  <c r="N28" i="33"/>
  <c r="N59" i="33"/>
  <c r="Z139" i="63"/>
  <c r="S139" i="61"/>
  <c r="Z139" i="62"/>
  <c r="C32" i="33"/>
  <c r="C72" i="33"/>
  <c r="R60" i="12"/>
  <c r="Q16" i="12"/>
  <c r="C125" i="33"/>
  <c r="O50" i="62"/>
  <c r="O50" i="63"/>
  <c r="H50" i="61"/>
  <c r="P50" i="63"/>
  <c r="P50" i="62"/>
  <c r="I50" i="61"/>
  <c r="C94" i="33"/>
  <c r="C81" i="33"/>
  <c r="AB115" i="62"/>
  <c r="U115" i="61"/>
  <c r="AB115" i="63"/>
  <c r="R129" i="12"/>
  <c r="Q41" i="12"/>
  <c r="S73" i="61"/>
  <c r="Z73" i="62"/>
  <c r="Z73" i="63"/>
  <c r="C21" i="33"/>
  <c r="N60" i="33"/>
  <c r="M53" i="12"/>
  <c r="G132" i="12"/>
  <c r="C137" i="33"/>
  <c r="G88" i="12"/>
  <c r="Z14" i="33"/>
  <c r="Z75" i="33"/>
  <c r="M7" i="12"/>
  <c r="R105" i="12"/>
  <c r="G66" i="12"/>
  <c r="I14" i="61"/>
  <c r="P14" i="63"/>
  <c r="P14" i="62"/>
  <c r="Y8" i="33"/>
  <c r="N14" i="62"/>
  <c r="G14" i="61"/>
  <c r="N14" i="63"/>
  <c r="R108" i="12"/>
  <c r="C77" i="33"/>
  <c r="M3" i="12"/>
  <c r="M50" i="12"/>
  <c r="N48" i="33"/>
  <c r="L81" i="52"/>
  <c r="T81" i="52" s="1"/>
  <c r="AG37" i="33"/>
  <c r="P85" i="52"/>
  <c r="U85" i="52"/>
  <c r="M124" i="12"/>
  <c r="C19" i="33"/>
  <c r="R86" i="12"/>
  <c r="Y82" i="33"/>
  <c r="AJ88" i="62"/>
  <c r="AJ88" i="63"/>
  <c r="AC88" i="61"/>
  <c r="C34" i="33"/>
  <c r="L111" i="12"/>
  <c r="G67" i="12"/>
  <c r="L30" i="12"/>
  <c r="Q97" i="12"/>
  <c r="C86" i="33"/>
  <c r="AJ71" i="63"/>
  <c r="AJ71" i="62"/>
  <c r="AC71" i="61"/>
  <c r="C75" i="33"/>
  <c r="N126" i="33"/>
  <c r="N5" i="33"/>
  <c r="G135" i="12"/>
  <c r="U105" i="61"/>
  <c r="AB105" i="63"/>
  <c r="AB105" i="62"/>
  <c r="AG99" i="33"/>
  <c r="Z105" i="63"/>
  <c r="S105" i="61"/>
  <c r="Z105" i="62"/>
  <c r="AG138" i="33"/>
  <c r="C14" i="33"/>
  <c r="O73" i="63"/>
  <c r="H73" i="61"/>
  <c r="AC67" i="33"/>
  <c r="O73" i="62"/>
  <c r="Y137" i="33"/>
  <c r="N143" i="62"/>
  <c r="N143" i="63"/>
  <c r="G143" i="61"/>
  <c r="Y16" i="33"/>
  <c r="AJ22" i="62"/>
  <c r="AJ22" i="63"/>
  <c r="AC22" i="61"/>
  <c r="M88" i="33"/>
  <c r="N94" i="63"/>
  <c r="N94" i="62"/>
  <c r="G94" i="61"/>
  <c r="AA91" i="33"/>
  <c r="Z97" i="63"/>
  <c r="Z97" i="62"/>
  <c r="S97" i="61"/>
  <c r="H121" i="12"/>
  <c r="AG33" i="33"/>
  <c r="P39" i="62"/>
  <c r="P39" i="63"/>
  <c r="I39" i="61"/>
  <c r="H6" i="12"/>
  <c r="H127" i="12"/>
  <c r="N112" i="33"/>
  <c r="H44" i="12"/>
  <c r="C26" i="33"/>
  <c r="O40" i="63"/>
  <c r="H40" i="61"/>
  <c r="O40" i="62"/>
  <c r="N40" i="62"/>
  <c r="G40" i="61"/>
  <c r="N40" i="63"/>
  <c r="G24" i="12"/>
  <c r="AA120" i="62"/>
  <c r="T120" i="61"/>
  <c r="AA120" i="63"/>
  <c r="AB114" i="33"/>
  <c r="S120" i="61"/>
  <c r="Z120" i="62"/>
  <c r="Z120" i="63"/>
  <c r="N94" i="33"/>
  <c r="AB106" i="33"/>
  <c r="N11" i="33"/>
  <c r="Z41" i="33"/>
  <c r="N47" i="63"/>
  <c r="N47" i="62"/>
  <c r="G47" i="61"/>
  <c r="AA138" i="63"/>
  <c r="AA138" i="62"/>
  <c r="T138" i="61"/>
  <c r="AJ74" i="63"/>
  <c r="AJ74" i="62"/>
  <c r="AC74" i="61"/>
  <c r="Q49" i="12"/>
  <c r="O9" i="62"/>
  <c r="AC3" i="33"/>
  <c r="H9" i="61"/>
  <c r="O9" i="63"/>
  <c r="H75" i="12"/>
  <c r="AJ76" i="62"/>
  <c r="AJ76" i="63"/>
  <c r="AC76" i="61"/>
  <c r="G132" i="61"/>
  <c r="N132" i="62"/>
  <c r="N132" i="63"/>
  <c r="T117" i="61"/>
  <c r="AA117" i="62"/>
  <c r="AA117" i="63"/>
  <c r="AB111" i="33"/>
  <c r="AC111" i="33" s="1"/>
  <c r="Z117" i="62"/>
  <c r="Z117" i="63"/>
  <c r="S117" i="61"/>
  <c r="Q21" i="12"/>
  <c r="N59" i="62"/>
  <c r="G59" i="61"/>
  <c r="N59" i="63"/>
  <c r="R55" i="12"/>
  <c r="H121" i="61"/>
  <c r="O121" i="62"/>
  <c r="O121" i="63"/>
  <c r="N121" i="63"/>
  <c r="G121" i="61"/>
  <c r="N121" i="62"/>
  <c r="N63" i="33"/>
  <c r="M6" i="12"/>
  <c r="C131" i="33"/>
  <c r="G111" i="61"/>
  <c r="N111" i="62"/>
  <c r="N111" i="63"/>
  <c r="C120" i="33"/>
  <c r="H15" i="12"/>
  <c r="N114" i="33"/>
  <c r="C53" i="33"/>
  <c r="G131" i="12"/>
  <c r="M117" i="12"/>
  <c r="Z110" i="33"/>
  <c r="P69" i="62"/>
  <c r="I69" i="61"/>
  <c r="P69" i="63"/>
  <c r="O29" i="62"/>
  <c r="H29" i="61"/>
  <c r="O29" i="63"/>
  <c r="N29" i="63"/>
  <c r="N29" i="62"/>
  <c r="G29" i="61"/>
  <c r="H61" i="61"/>
  <c r="AC55" i="33"/>
  <c r="O61" i="63"/>
  <c r="O61" i="62"/>
  <c r="N61" i="62"/>
  <c r="G61" i="61"/>
  <c r="N61" i="63"/>
  <c r="Q18" i="12"/>
  <c r="Q94" i="12"/>
  <c r="R118" i="12"/>
  <c r="G124" i="12"/>
  <c r="R25" i="12"/>
  <c r="N118" i="33"/>
  <c r="N125" i="33"/>
  <c r="Q115" i="12"/>
  <c r="N75" i="33"/>
  <c r="N19" i="33"/>
  <c r="AB64" i="62"/>
  <c r="AB64" i="63"/>
  <c r="U64" i="61"/>
  <c r="AA58" i="33"/>
  <c r="S64" i="61"/>
  <c r="Z64" i="63"/>
  <c r="Z64" i="62"/>
  <c r="L4" i="12"/>
  <c r="H115" i="12"/>
  <c r="N110" i="62"/>
  <c r="G110" i="61"/>
  <c r="N110" i="63"/>
  <c r="H120" i="12"/>
  <c r="G99" i="12"/>
  <c r="AC70" i="61"/>
  <c r="AJ70" i="63"/>
  <c r="AJ70" i="62"/>
  <c r="O70" i="62"/>
  <c r="H70" i="61"/>
  <c r="O70" i="63"/>
  <c r="I57" i="54"/>
  <c r="O57" i="54" s="1"/>
  <c r="R20" i="12"/>
  <c r="AG31" i="33"/>
  <c r="Z37" i="62"/>
  <c r="Z37" i="63"/>
  <c r="S37" i="61"/>
  <c r="G130" i="12"/>
  <c r="L137" i="12"/>
  <c r="AB110" i="33"/>
  <c r="S116" i="61"/>
  <c r="Z116" i="63"/>
  <c r="Z116" i="62"/>
  <c r="M138" i="12"/>
  <c r="Z52" i="63"/>
  <c r="Z52" i="62"/>
  <c r="S52" i="61"/>
  <c r="L32" i="12"/>
  <c r="Y139" i="33"/>
  <c r="N145" i="62"/>
  <c r="N145" i="63"/>
  <c r="G145" i="61"/>
  <c r="Z107" i="62"/>
  <c r="Z107" i="63"/>
  <c r="S107" i="61"/>
  <c r="AJ90" i="62"/>
  <c r="AC90" i="61"/>
  <c r="AJ90" i="63"/>
  <c r="AB26" i="62"/>
  <c r="AB26" i="63"/>
  <c r="U26" i="61"/>
  <c r="H29" i="12"/>
  <c r="H125" i="61"/>
  <c r="O125" i="62"/>
  <c r="O125" i="63"/>
  <c r="Z119" i="33"/>
  <c r="N125" i="62"/>
  <c r="G125" i="61"/>
  <c r="N125" i="63"/>
  <c r="C45" i="33"/>
  <c r="AJ128" i="62"/>
  <c r="AC128" i="61"/>
  <c r="AJ128" i="63"/>
  <c r="N41" i="62"/>
  <c r="G41" i="61"/>
  <c r="N41" i="63"/>
  <c r="AA55" i="62"/>
  <c r="T55" i="61"/>
  <c r="AA55" i="63"/>
  <c r="N111" i="33"/>
  <c r="P118" i="62"/>
  <c r="P118" i="63"/>
  <c r="I118" i="61"/>
  <c r="Y112" i="33"/>
  <c r="G118" i="61"/>
  <c r="N118" i="63"/>
  <c r="N118" i="62"/>
  <c r="C88" i="33"/>
  <c r="L39" i="12"/>
  <c r="Z26" i="33"/>
  <c r="H106" i="12"/>
  <c r="G36" i="12"/>
  <c r="N47" i="33"/>
  <c r="N25" i="33"/>
  <c r="AB35" i="62"/>
  <c r="AB35" i="63"/>
  <c r="U35" i="61"/>
  <c r="H76" i="12"/>
  <c r="N41" i="33"/>
  <c r="M81" i="12"/>
  <c r="G71" i="12"/>
  <c r="C111" i="33"/>
  <c r="N122" i="33"/>
  <c r="C61" i="33"/>
  <c r="C13" i="33"/>
  <c r="C89" i="33"/>
  <c r="AA44" i="33"/>
  <c r="AC44" i="33" s="1"/>
  <c r="Z50" i="63"/>
  <c r="S50" i="61"/>
  <c r="Z50" i="62"/>
  <c r="P72" i="63"/>
  <c r="I72" i="61"/>
  <c r="P72" i="62"/>
  <c r="M135" i="12"/>
  <c r="AJ80" i="63"/>
  <c r="AJ80" i="62"/>
  <c r="AC80" i="61"/>
  <c r="N53" i="33"/>
  <c r="C106" i="33"/>
  <c r="G14" i="12"/>
  <c r="AA44" i="63"/>
  <c r="T44" i="61"/>
  <c r="AA44" i="62"/>
  <c r="AB38" i="33"/>
  <c r="Z44" i="63"/>
  <c r="S44" i="61"/>
  <c r="Z44" i="62"/>
  <c r="N93" i="62"/>
  <c r="N93" i="63"/>
  <c r="G93" i="61"/>
  <c r="AA79" i="33"/>
  <c r="Z85" i="63"/>
  <c r="Z85" i="62"/>
  <c r="S85" i="61"/>
  <c r="R140" i="12"/>
  <c r="Q87" i="12"/>
  <c r="M125" i="12"/>
  <c r="L8" i="12"/>
  <c r="AC125" i="33"/>
  <c r="H131" i="61"/>
  <c r="O131" i="62"/>
  <c r="O131" i="63"/>
  <c r="N131" i="63"/>
  <c r="N131" i="62"/>
  <c r="G131" i="61"/>
  <c r="G85" i="12"/>
  <c r="AB92" i="33"/>
  <c r="Z98" i="63"/>
  <c r="Z98" i="62"/>
  <c r="X92" i="33"/>
  <c r="S98" i="61"/>
  <c r="C10" i="33"/>
  <c r="Q89" i="12"/>
  <c r="M63" i="12"/>
  <c r="N88" i="33"/>
  <c r="N62" i="33"/>
  <c r="R40" i="12"/>
  <c r="C18" i="33"/>
  <c r="Q113" i="12"/>
  <c r="Q81" i="52"/>
  <c r="U81" i="52" s="1"/>
  <c r="L57" i="12"/>
  <c r="N140" i="33"/>
  <c r="Z132" i="33"/>
  <c r="Q32" i="12"/>
  <c r="S137" i="61"/>
  <c r="Z137" i="63"/>
  <c r="Z137" i="62"/>
  <c r="Q10" i="12"/>
  <c r="I63" i="54"/>
  <c r="O63" i="54"/>
  <c r="H63" i="54"/>
  <c r="R75" i="12"/>
  <c r="C22" i="33"/>
  <c r="S85" i="52"/>
  <c r="F85" i="52"/>
  <c r="AA119" i="62"/>
  <c r="T119" i="61"/>
  <c r="AA119" i="63"/>
  <c r="S119" i="61"/>
  <c r="Z119" i="63"/>
  <c r="Z119" i="62"/>
  <c r="Z83" i="63"/>
  <c r="Z83" i="62"/>
  <c r="S83" i="61"/>
  <c r="L132" i="12"/>
  <c r="I62" i="54"/>
  <c r="H62" i="54"/>
  <c r="O62" i="54"/>
  <c r="N46" i="63"/>
  <c r="G46" i="61"/>
  <c r="N46" i="62"/>
  <c r="L68" i="12"/>
  <c r="AA97" i="33"/>
  <c r="C28" i="33"/>
  <c r="G35" i="12"/>
  <c r="N80" i="33"/>
  <c r="S24" i="61"/>
  <c r="Z24" i="62"/>
  <c r="Z24" i="63"/>
  <c r="N108" i="33"/>
  <c r="N51" i="33"/>
  <c r="H31" i="12"/>
  <c r="AA5" i="33"/>
  <c r="S11" i="61"/>
  <c r="Z11" i="63"/>
  <c r="Z11" i="62"/>
  <c r="Z36" i="33"/>
  <c r="N42" i="63"/>
  <c r="N42" i="62"/>
  <c r="G42" i="61"/>
  <c r="AA93" i="33"/>
  <c r="Z99" i="62"/>
  <c r="S99" i="61"/>
  <c r="Z99" i="63"/>
  <c r="Q80" i="12"/>
  <c r="Q54" i="12"/>
  <c r="C40" i="33"/>
  <c r="G91" i="61"/>
  <c r="N91" i="62"/>
  <c r="N91" i="63"/>
  <c r="G79" i="12"/>
  <c r="N7" i="33"/>
  <c r="AG5" i="33"/>
  <c r="Y5" i="33"/>
  <c r="N11" i="62"/>
  <c r="G11" i="61"/>
  <c r="N11" i="63"/>
  <c r="G21" i="61"/>
  <c r="N21" i="63"/>
  <c r="N21" i="62"/>
  <c r="H94" i="12"/>
  <c r="AB64" i="33"/>
  <c r="S70" i="61"/>
  <c r="Z70" i="62"/>
  <c r="Z70" i="63"/>
  <c r="G92" i="12"/>
  <c r="R50" i="12"/>
  <c r="AB57" i="62"/>
  <c r="U57" i="61"/>
  <c r="AB57" i="63"/>
  <c r="Z57" i="63"/>
  <c r="Z57" i="62"/>
  <c r="S57" i="61"/>
  <c r="G5" i="12"/>
  <c r="H107" i="12"/>
  <c r="C67" i="33"/>
  <c r="N29" i="33"/>
  <c r="L86" i="12"/>
  <c r="M56" i="12"/>
  <c r="R112" i="12"/>
  <c r="R37" i="12"/>
  <c r="G109" i="12"/>
  <c r="R36" i="12"/>
  <c r="AB78" i="33"/>
  <c r="Z84" i="63"/>
  <c r="S84" i="61"/>
  <c r="Z84" i="62"/>
  <c r="AG113" i="33"/>
  <c r="P77" i="62"/>
  <c r="P77" i="63"/>
  <c r="I77" i="61"/>
  <c r="N77" i="62"/>
  <c r="G77" i="61"/>
  <c r="N77" i="63"/>
  <c r="Z131" i="62"/>
  <c r="Z131" i="63"/>
  <c r="S131" i="61"/>
  <c r="N19" i="63"/>
  <c r="G19" i="61"/>
  <c r="N19" i="62"/>
  <c r="Q6" i="12"/>
  <c r="Q100" i="12"/>
  <c r="C83" i="33"/>
  <c r="N130" i="33"/>
  <c r="AJ34" i="63"/>
  <c r="AC34" i="61"/>
  <c r="AJ34" i="62"/>
  <c r="S86" i="52"/>
  <c r="F86" i="52"/>
  <c r="P57" i="63"/>
  <c r="I57" i="61"/>
  <c r="P57" i="62"/>
  <c r="G34" i="61"/>
  <c r="N34" i="63"/>
  <c r="N34" i="62"/>
  <c r="AB62" i="63"/>
  <c r="U62" i="61"/>
  <c r="AB62" i="62"/>
  <c r="AC117" i="61"/>
  <c r="AJ117" i="62"/>
  <c r="AJ117" i="63"/>
  <c r="L102" i="12"/>
  <c r="AB108" i="62"/>
  <c r="AB108" i="63"/>
  <c r="U108" i="61"/>
  <c r="N50" i="33"/>
  <c r="N130" i="63"/>
  <c r="G130" i="61"/>
  <c r="N130" i="62"/>
  <c r="I66" i="61"/>
  <c r="P66" i="62"/>
  <c r="P66" i="63"/>
  <c r="N66" i="62"/>
  <c r="N66" i="63"/>
  <c r="G66" i="61"/>
  <c r="N49" i="33"/>
  <c r="AC63" i="33"/>
  <c r="U69" i="61"/>
  <c r="AB69" i="62"/>
  <c r="AB69" i="63"/>
  <c r="C73" i="33"/>
  <c r="AB16" i="33"/>
  <c r="U94" i="61"/>
  <c r="AB94" i="63"/>
  <c r="AB94" i="62"/>
  <c r="N30" i="33"/>
  <c r="H114" i="61"/>
  <c r="O114" i="63"/>
  <c r="O114" i="62"/>
  <c r="N114" i="63"/>
  <c r="N114" i="62"/>
  <c r="G114" i="61"/>
  <c r="S65" i="61"/>
  <c r="Z65" i="63"/>
  <c r="Z65" i="62"/>
  <c r="C20" i="33"/>
  <c r="O109" i="63"/>
  <c r="H109" i="61"/>
  <c r="O109" i="62"/>
  <c r="Z103" i="33"/>
  <c r="N109" i="62"/>
  <c r="N109" i="63"/>
  <c r="G109" i="61"/>
  <c r="AB31" i="62"/>
  <c r="U31" i="61"/>
  <c r="AB31" i="63"/>
  <c r="I54" i="61"/>
  <c r="P54" i="62"/>
  <c r="P54" i="63"/>
  <c r="O35" i="63"/>
  <c r="AC29" i="33"/>
  <c r="H35" i="61"/>
  <c r="O35" i="62"/>
  <c r="C49" i="33"/>
  <c r="U59" i="61"/>
  <c r="AB59" i="62"/>
  <c r="AB59" i="63"/>
  <c r="Z102" i="62"/>
  <c r="Z102" i="63"/>
  <c r="S102" i="61"/>
  <c r="T146" i="61"/>
  <c r="AA146" i="63"/>
  <c r="AA146" i="62"/>
  <c r="G10" i="61"/>
  <c r="N10" i="63"/>
  <c r="N10" i="62"/>
  <c r="AJ113" i="62"/>
  <c r="AJ113" i="63"/>
  <c r="AC113" i="61"/>
  <c r="T13" i="61"/>
  <c r="AA13" i="63"/>
  <c r="AA13" i="62"/>
  <c r="Z125" i="62"/>
  <c r="Z125" i="63"/>
  <c r="S125" i="61"/>
  <c r="U133" i="61"/>
  <c r="AB133" i="63"/>
  <c r="AB133" i="62"/>
  <c r="S133" i="61"/>
  <c r="Z133" i="62"/>
  <c r="Z133" i="63"/>
  <c r="N100" i="33"/>
  <c r="AC50" i="61"/>
  <c r="AJ50" i="62"/>
  <c r="AJ50" i="63"/>
  <c r="T115" i="61"/>
  <c r="AA115" i="62"/>
  <c r="AA115" i="63"/>
  <c r="U118" i="61"/>
  <c r="AB118" i="62"/>
  <c r="AB118" i="63"/>
  <c r="AG50" i="33"/>
  <c r="Z56" i="62"/>
  <c r="Z56" i="63"/>
  <c r="S56" i="61"/>
  <c r="AB9" i="62"/>
  <c r="U9" i="61"/>
  <c r="AB9" i="63"/>
  <c r="AG105" i="33"/>
  <c r="S111" i="61"/>
  <c r="Z111" i="63"/>
  <c r="Z111" i="62"/>
  <c r="T136" i="61"/>
  <c r="AA136" i="63"/>
  <c r="AA136" i="62"/>
  <c r="AJ30" i="63"/>
  <c r="AJ30" i="62"/>
  <c r="AC30" i="61"/>
  <c r="Z12" i="33"/>
  <c r="G18" i="61"/>
  <c r="N18" i="62"/>
  <c r="N18" i="63"/>
  <c r="P87" i="52"/>
  <c r="U87" i="52"/>
  <c r="AC20" i="61"/>
  <c r="AJ20" i="62"/>
  <c r="AJ20" i="63"/>
  <c r="AB72" i="62"/>
  <c r="AB72" i="63"/>
  <c r="U72" i="61"/>
  <c r="AG121" i="33"/>
  <c r="P127" i="63"/>
  <c r="I127" i="61"/>
  <c r="P127" i="62"/>
  <c r="N81" i="63"/>
  <c r="N81" i="62"/>
  <c r="G81" i="61"/>
  <c r="Y30" i="33"/>
  <c r="N36" i="62"/>
  <c r="G36" i="61"/>
  <c r="N36" i="63"/>
  <c r="C98" i="33"/>
  <c r="AJ14" i="62"/>
  <c r="AJ14" i="63"/>
  <c r="AC14" i="61"/>
  <c r="AJ78" i="63"/>
  <c r="AC78" i="61"/>
  <c r="AJ78" i="62"/>
  <c r="P62" i="54"/>
  <c r="M62" i="54"/>
  <c r="P83" i="62"/>
  <c r="P83" i="63"/>
  <c r="I83" i="61"/>
  <c r="N124" i="33"/>
  <c r="N33" i="33"/>
  <c r="U66" i="61"/>
  <c r="AB66" i="62"/>
  <c r="AB66" i="63"/>
  <c r="Z106" i="62"/>
  <c r="Z106" i="63"/>
  <c r="S106" i="61"/>
  <c r="Y128" i="33"/>
  <c r="G134" i="61"/>
  <c r="N134" i="62"/>
  <c r="N134" i="63"/>
  <c r="AJ137" i="62"/>
  <c r="AC137" i="61"/>
  <c r="AJ137" i="63"/>
  <c r="U78" i="61"/>
  <c r="AB78" i="62"/>
  <c r="AB78" i="63"/>
  <c r="AB140" i="62"/>
  <c r="AB140" i="63"/>
  <c r="U140" i="61"/>
  <c r="N136" i="63"/>
  <c r="G136" i="61"/>
  <c r="N136" i="62"/>
  <c r="N48" i="63"/>
  <c r="N48" i="62"/>
  <c r="G48" i="61"/>
  <c r="C64" i="33"/>
  <c r="U38" i="61"/>
  <c r="AB38" i="62"/>
  <c r="AB38" i="63"/>
  <c r="H71" i="61"/>
  <c r="O71" i="63"/>
  <c r="O71" i="62"/>
  <c r="N69" i="33"/>
  <c r="N106" i="33"/>
  <c r="Z123" i="62"/>
  <c r="S123" i="61"/>
  <c r="Z123" i="63"/>
  <c r="AB100" i="63"/>
  <c r="AB100" i="62"/>
  <c r="U100" i="61"/>
  <c r="AB86" i="63"/>
  <c r="AB86" i="62"/>
  <c r="U86" i="61"/>
  <c r="Z86" i="63"/>
  <c r="S86" i="61"/>
  <c r="Z86" i="62"/>
  <c r="AG67" i="33"/>
  <c r="P73" i="63"/>
  <c r="P73" i="62"/>
  <c r="I73" i="61"/>
  <c r="Z90" i="63"/>
  <c r="S90" i="61"/>
  <c r="Z90" i="62"/>
  <c r="AB53" i="63"/>
  <c r="AB53" i="62"/>
  <c r="U53" i="61"/>
  <c r="AA53" i="63"/>
  <c r="T53" i="61"/>
  <c r="AA53" i="62"/>
  <c r="AB25" i="63"/>
  <c r="U25" i="61"/>
  <c r="AB25" i="62"/>
  <c r="C129" i="33"/>
  <c r="N61" i="54"/>
  <c r="M61" i="54"/>
  <c r="P61" i="54"/>
  <c r="AJ94" i="63"/>
  <c r="AJ94" i="62"/>
  <c r="AC94" i="61"/>
  <c r="AJ64" i="62"/>
  <c r="AC64" i="61"/>
  <c r="AJ64" i="63"/>
  <c r="H64" i="61"/>
  <c r="AC58" i="33"/>
  <c r="O64" i="62"/>
  <c r="O64" i="63"/>
  <c r="C70" i="33"/>
  <c r="AB135" i="62"/>
  <c r="AB135" i="63"/>
  <c r="U135" i="61"/>
  <c r="H39" i="61"/>
  <c r="O39" i="63"/>
  <c r="O39" i="62"/>
  <c r="P40" i="63"/>
  <c r="P40" i="62"/>
  <c r="I40" i="61"/>
  <c r="AA46" i="63"/>
  <c r="T46" i="61"/>
  <c r="AA46" i="62"/>
  <c r="Z46" i="63"/>
  <c r="S46" i="61"/>
  <c r="Z46" i="62"/>
  <c r="C44" i="33"/>
  <c r="O129" i="63"/>
  <c r="O129" i="62"/>
  <c r="H129" i="61"/>
  <c r="AC123" i="33"/>
  <c r="N129" i="62"/>
  <c r="G129" i="61"/>
  <c r="N129" i="63"/>
  <c r="AG106" i="33"/>
  <c r="Z112" i="63"/>
  <c r="S112" i="61"/>
  <c r="Z112" i="62"/>
  <c r="I99" i="61"/>
  <c r="P99" i="63"/>
  <c r="P99" i="62"/>
  <c r="AG93" i="33"/>
  <c r="G99" i="61"/>
  <c r="N99" i="63"/>
  <c r="N99" i="62"/>
  <c r="AB138" i="63"/>
  <c r="U138" i="61"/>
  <c r="AB138" i="62"/>
  <c r="P74" i="63"/>
  <c r="P74" i="62"/>
  <c r="I74" i="61"/>
  <c r="AA51" i="63"/>
  <c r="AA51" i="62"/>
  <c r="T51" i="61"/>
  <c r="AB45" i="33"/>
  <c r="Z51" i="63"/>
  <c r="S51" i="61"/>
  <c r="Z51" i="62"/>
  <c r="N75" i="62"/>
  <c r="N75" i="63"/>
  <c r="G75" i="61"/>
  <c r="P9" i="63"/>
  <c r="I9" i="61"/>
  <c r="P9" i="62"/>
  <c r="Z70" i="33"/>
  <c r="G76" i="61"/>
  <c r="N76" i="63"/>
  <c r="M70" i="33"/>
  <c r="N76" i="62"/>
  <c r="C91" i="33"/>
  <c r="T85" i="52"/>
  <c r="K85" i="52"/>
  <c r="O132" i="62"/>
  <c r="H132" i="61"/>
  <c r="O132" i="63"/>
  <c r="AA74" i="62"/>
  <c r="T74" i="61"/>
  <c r="AA74" i="63"/>
  <c r="AG53" i="33"/>
  <c r="O59" i="62"/>
  <c r="H59" i="61"/>
  <c r="O59" i="63"/>
  <c r="P121" i="63"/>
  <c r="I121" i="61"/>
  <c r="P121" i="62"/>
  <c r="N9" i="33"/>
  <c r="C37" i="33"/>
  <c r="P111" i="63"/>
  <c r="P111" i="62"/>
  <c r="I111" i="61"/>
  <c r="AA68" i="63"/>
  <c r="AA68" i="62"/>
  <c r="T68" i="61"/>
  <c r="AA13" i="33"/>
  <c r="Z19" i="63"/>
  <c r="S19" i="61"/>
  <c r="Z19" i="62"/>
  <c r="AG38" i="33"/>
  <c r="G44" i="61"/>
  <c r="N44" i="63"/>
  <c r="N44" i="62"/>
  <c r="N17" i="33"/>
  <c r="AJ29" i="62"/>
  <c r="AC29" i="61"/>
  <c r="AJ29" i="63"/>
  <c r="P61" i="63"/>
  <c r="I61" i="61"/>
  <c r="P61" i="62"/>
  <c r="U47" i="61"/>
  <c r="AB47" i="63"/>
  <c r="AB47" i="62"/>
  <c r="AG41" i="33"/>
  <c r="Z47" i="63"/>
  <c r="S47" i="61"/>
  <c r="Z47" i="62"/>
  <c r="AA142" i="63"/>
  <c r="T142" i="61"/>
  <c r="AA142" i="62"/>
  <c r="AB136" i="33"/>
  <c r="Z142" i="62"/>
  <c r="Z142" i="63"/>
  <c r="S142" i="61"/>
  <c r="T87" i="52"/>
  <c r="K87" i="52"/>
  <c r="Z109" i="62"/>
  <c r="S109" i="61"/>
  <c r="Z109" i="63"/>
  <c r="G100" i="61"/>
  <c r="N100" i="63"/>
  <c r="N100" i="62"/>
  <c r="N14" i="33"/>
  <c r="Z7" i="33"/>
  <c r="G13" i="61"/>
  <c r="N13" i="63"/>
  <c r="N13" i="62"/>
  <c r="P110" i="63"/>
  <c r="P110" i="62"/>
  <c r="I110" i="61"/>
  <c r="N90" i="33"/>
  <c r="I86" i="61"/>
  <c r="P86" i="63"/>
  <c r="P86" i="62"/>
  <c r="N71" i="33"/>
  <c r="AA12" i="62"/>
  <c r="T12" i="61"/>
  <c r="AA12" i="63"/>
  <c r="S12" i="61"/>
  <c r="Z12" i="63"/>
  <c r="Z12" i="62"/>
  <c r="P16" i="62"/>
  <c r="I16" i="61"/>
  <c r="P16" i="63"/>
  <c r="AB76" i="63"/>
  <c r="AB76" i="62"/>
  <c r="U76" i="61"/>
  <c r="T76" i="61"/>
  <c r="AA76" i="63"/>
  <c r="AA76" i="62"/>
  <c r="Z135" i="33"/>
  <c r="N141" i="63"/>
  <c r="N141" i="62"/>
  <c r="G141" i="61"/>
  <c r="C117" i="33"/>
  <c r="N109" i="33"/>
  <c r="AA37" i="62"/>
  <c r="AA37" i="63"/>
  <c r="T37" i="61"/>
  <c r="AB43" i="33"/>
  <c r="Z49" i="63"/>
  <c r="S49" i="61"/>
  <c r="Z49" i="62"/>
  <c r="T116" i="61"/>
  <c r="AA116" i="62"/>
  <c r="AA116" i="63"/>
  <c r="Y89" i="33"/>
  <c r="N95" i="62"/>
  <c r="G95" i="61"/>
  <c r="N95" i="63"/>
  <c r="N107" i="62"/>
  <c r="G107" i="61"/>
  <c r="N107" i="63"/>
  <c r="N8" i="33"/>
  <c r="C27" i="33"/>
  <c r="K86" i="52"/>
  <c r="T86" i="52"/>
  <c r="P145" i="63"/>
  <c r="I145" i="61"/>
  <c r="P145" i="62"/>
  <c r="T107" i="61"/>
  <c r="AA107" i="62"/>
  <c r="AA107" i="63"/>
  <c r="P90" i="63"/>
  <c r="I90" i="61"/>
  <c r="P90" i="62"/>
  <c r="N90" i="62"/>
  <c r="G90" i="61"/>
  <c r="N90" i="63"/>
  <c r="T26" i="61"/>
  <c r="AA26" i="62"/>
  <c r="AA26" i="63"/>
  <c r="AG119" i="33"/>
  <c r="Z81" i="62"/>
  <c r="S81" i="61"/>
  <c r="Z81" i="63"/>
  <c r="AG35" i="33"/>
  <c r="AB55" i="62"/>
  <c r="AB55" i="63"/>
  <c r="U55" i="61"/>
  <c r="N115" i="33"/>
  <c r="N4" i="33"/>
  <c r="N91" i="33"/>
  <c r="C108" i="33"/>
  <c r="AB141" i="62"/>
  <c r="U141" i="61"/>
  <c r="AB141" i="63"/>
  <c r="AB113" i="63"/>
  <c r="AB113" i="62"/>
  <c r="U113" i="61"/>
  <c r="AJ17" i="62"/>
  <c r="AJ17" i="63"/>
  <c r="AC17" i="61"/>
  <c r="AA33" i="63"/>
  <c r="T33" i="61"/>
  <c r="AA33" i="62"/>
  <c r="Z33" i="63"/>
  <c r="Z33" i="62"/>
  <c r="S33" i="61"/>
  <c r="AA21" i="33"/>
  <c r="S27" i="61"/>
  <c r="Z27" i="62"/>
  <c r="Z27" i="63"/>
  <c r="C12" i="33"/>
  <c r="S87" i="52"/>
  <c r="F87" i="52"/>
  <c r="AJ84" i="63"/>
  <c r="AJ84" i="62"/>
  <c r="AC84" i="61"/>
  <c r="N128" i="33"/>
  <c r="N52" i="33"/>
  <c r="N21" i="33"/>
  <c r="AG133" i="33"/>
  <c r="N70" i="33"/>
  <c r="C102" i="33"/>
  <c r="N138" i="33"/>
  <c r="N22" i="33"/>
  <c r="AJ72" i="63"/>
  <c r="AC72" i="61"/>
  <c r="AJ72" i="62"/>
  <c r="C140" i="33"/>
  <c r="T18" i="61"/>
  <c r="AA18" i="63"/>
  <c r="AA18" i="62"/>
  <c r="C52" i="33"/>
  <c r="N127" i="33"/>
  <c r="G80" i="61"/>
  <c r="N80" i="63"/>
  <c r="N80" i="62"/>
  <c r="O105" i="63"/>
  <c r="O105" i="62"/>
  <c r="H105" i="61"/>
  <c r="Z99" i="33"/>
  <c r="N105" i="62"/>
  <c r="N105" i="63"/>
  <c r="G105" i="61"/>
  <c r="AG86" i="33"/>
  <c r="N39" i="33"/>
  <c r="O93" i="63"/>
  <c r="H93" i="61"/>
  <c r="AC87" i="33"/>
  <c r="O93" i="62"/>
  <c r="AB85" i="63"/>
  <c r="AB85" i="62"/>
  <c r="U85" i="61"/>
  <c r="H67" i="61"/>
  <c r="O67" i="62"/>
  <c r="O67" i="63"/>
  <c r="C112" i="33"/>
  <c r="N12" i="33"/>
  <c r="I131" i="61"/>
  <c r="P131" i="62"/>
  <c r="P131" i="63"/>
  <c r="AJ131" i="63"/>
  <c r="AC131" i="61"/>
  <c r="AJ131" i="62"/>
  <c r="AB14" i="62"/>
  <c r="U14" i="61"/>
  <c r="AB14" i="63"/>
  <c r="Z20" i="63"/>
  <c r="Z20" i="62"/>
  <c r="S20" i="61"/>
  <c r="AA98" i="63"/>
  <c r="T98" i="61"/>
  <c r="AA98" i="62"/>
  <c r="U82" i="61"/>
  <c r="AB82" i="62"/>
  <c r="AB82" i="63"/>
  <c r="Z82" i="62"/>
  <c r="Z82" i="63"/>
  <c r="S82" i="61"/>
  <c r="N138" i="63"/>
  <c r="N138" i="62"/>
  <c r="G138" i="61"/>
  <c r="AB21" i="62"/>
  <c r="U21" i="61"/>
  <c r="AB21" i="63"/>
  <c r="C4" i="33"/>
  <c r="S45" i="61"/>
  <c r="Z45" i="62"/>
  <c r="Z45" i="63"/>
  <c r="T137" i="61"/>
  <c r="AA137" i="62"/>
  <c r="AA137" i="63"/>
  <c r="I106" i="61"/>
  <c r="P106" i="63"/>
  <c r="P106" i="62"/>
  <c r="C51" i="33"/>
  <c r="AA126" i="62"/>
  <c r="T126" i="61"/>
  <c r="AA126" i="63"/>
  <c r="C56" i="33"/>
  <c r="Y106" i="33"/>
  <c r="N112" i="62"/>
  <c r="G112" i="61"/>
  <c r="N112" i="63"/>
  <c r="T95" i="61"/>
  <c r="AA95" i="62"/>
  <c r="AA95" i="63"/>
  <c r="P135" i="63"/>
  <c r="I135" i="61"/>
  <c r="P135" i="62"/>
  <c r="P37" i="62"/>
  <c r="P37" i="63"/>
  <c r="I37" i="61"/>
  <c r="AG40" i="33"/>
  <c r="S128" i="61"/>
  <c r="Z128" i="63"/>
  <c r="Z128" i="62"/>
  <c r="AB58" i="62"/>
  <c r="U58" i="61"/>
  <c r="AB58" i="63"/>
  <c r="AB11" i="62"/>
  <c r="AB11" i="63"/>
  <c r="U11" i="61"/>
  <c r="P123" i="63"/>
  <c r="I123" i="61"/>
  <c r="P123" i="62"/>
  <c r="O91" i="62"/>
  <c r="O91" i="63"/>
  <c r="H91" i="61"/>
  <c r="O82" i="52"/>
  <c r="O83" i="52"/>
  <c r="O84" i="52"/>
  <c r="O126" i="63"/>
  <c r="O126" i="62"/>
  <c r="H126" i="61"/>
  <c r="P126" i="63"/>
  <c r="P126" i="62"/>
  <c r="I126" i="61"/>
  <c r="P25" i="62"/>
  <c r="I25" i="61"/>
  <c r="P25" i="63"/>
  <c r="H25" i="61"/>
  <c r="O25" i="63"/>
  <c r="O25" i="62"/>
  <c r="P11" i="63"/>
  <c r="P11" i="62"/>
  <c r="I11" i="61"/>
  <c r="AG43" i="33"/>
  <c r="N49" i="63"/>
  <c r="N49" i="62"/>
  <c r="G49" i="61"/>
  <c r="N84" i="33"/>
  <c r="AA70" i="62"/>
  <c r="AA70" i="63"/>
  <c r="T70" i="61"/>
  <c r="C57" i="33"/>
  <c r="H112" i="12"/>
  <c r="H34" i="12"/>
  <c r="N107" i="33"/>
  <c r="M28" i="12"/>
  <c r="L91" i="12"/>
  <c r="R104" i="12"/>
  <c r="Z143" i="63"/>
  <c r="Z143" i="62"/>
  <c r="S143" i="61"/>
  <c r="C126" i="33"/>
  <c r="C100" i="33"/>
  <c r="Q93" i="12"/>
  <c r="L79" i="12"/>
  <c r="O119" i="63"/>
  <c r="O119" i="62"/>
  <c r="H119" i="61"/>
  <c r="G119" i="61"/>
  <c r="N119" i="63"/>
  <c r="N119" i="62"/>
  <c r="AA131" i="63"/>
  <c r="T131" i="61"/>
  <c r="AA131" i="62"/>
  <c r="O19" i="62"/>
  <c r="O19" i="63"/>
  <c r="H19" i="61"/>
  <c r="AC57" i="61"/>
  <c r="AJ57" i="62"/>
  <c r="AJ57" i="63"/>
  <c r="O34" i="63"/>
  <c r="O34" i="62"/>
  <c r="H34" i="61"/>
  <c r="AC133" i="61"/>
  <c r="AJ133" i="63"/>
  <c r="AJ133" i="62"/>
  <c r="N133" i="63"/>
  <c r="N133" i="62"/>
  <c r="G133" i="61"/>
  <c r="N92" i="33"/>
  <c r="L122" i="12"/>
  <c r="Y18" i="33"/>
  <c r="N24" i="62"/>
  <c r="G24" i="61"/>
  <c r="N24" i="63"/>
  <c r="AC23" i="61"/>
  <c r="AJ23" i="62"/>
  <c r="AJ23" i="63"/>
  <c r="T36" i="61"/>
  <c r="AA36" i="63"/>
  <c r="AA36" i="62"/>
  <c r="Z36" i="63"/>
  <c r="Z36" i="62"/>
  <c r="S36" i="61"/>
  <c r="O28" i="63"/>
  <c r="O28" i="62"/>
  <c r="H28" i="61"/>
  <c r="AC22" i="33"/>
  <c r="AA108" i="33"/>
  <c r="AC103" i="61"/>
  <c r="AJ103" i="62"/>
  <c r="AJ103" i="63"/>
  <c r="C99" i="33"/>
  <c r="C31" i="33"/>
  <c r="C114" i="33"/>
  <c r="Y39" i="33"/>
  <c r="S48" i="61"/>
  <c r="Z48" i="62"/>
  <c r="Z48" i="63"/>
  <c r="AJ108" i="62"/>
  <c r="AC108" i="61"/>
  <c r="AJ108" i="63"/>
  <c r="AJ97" i="63"/>
  <c r="AJ97" i="62"/>
  <c r="AC97" i="61"/>
  <c r="C25" i="33"/>
  <c r="C36" i="33"/>
  <c r="C119" i="33"/>
  <c r="T127" i="61"/>
  <c r="AA127" i="63"/>
  <c r="AA127" i="62"/>
  <c r="I38" i="61"/>
  <c r="P38" i="63"/>
  <c r="P38" i="62"/>
  <c r="AJ79" i="62"/>
  <c r="AC79" i="61"/>
  <c r="AJ79" i="63"/>
  <c r="N87" i="33"/>
  <c r="N122" i="63"/>
  <c r="G122" i="61"/>
  <c r="N122" i="62"/>
  <c r="AJ122" i="62"/>
  <c r="AC122" i="61"/>
  <c r="AJ122" i="63"/>
  <c r="AC45" i="33"/>
  <c r="I51" i="61"/>
  <c r="P51" i="63"/>
  <c r="P51" i="62"/>
  <c r="C133" i="33"/>
  <c r="N3" i="33"/>
  <c r="AJ101" i="62"/>
  <c r="AC101" i="61"/>
  <c r="AJ101" i="63"/>
  <c r="P35" i="62"/>
  <c r="P35" i="63"/>
  <c r="I35" i="61"/>
  <c r="P68" i="62"/>
  <c r="P68" i="63"/>
  <c r="I68" i="61"/>
  <c r="C87" i="33"/>
  <c r="AB79" i="62"/>
  <c r="U79" i="61"/>
  <c r="AB79" i="63"/>
  <c r="Z79" i="63"/>
  <c r="Z79" i="62"/>
  <c r="S79" i="61"/>
  <c r="N85" i="33"/>
  <c r="I33" i="61"/>
  <c r="P33" i="63"/>
  <c r="P33" i="62"/>
  <c r="AC136" i="33"/>
  <c r="H142" i="61"/>
  <c r="O142" i="62"/>
  <c r="O142" i="63"/>
  <c r="AC79" i="33"/>
  <c r="P85" i="62"/>
  <c r="I85" i="61"/>
  <c r="P85" i="63"/>
  <c r="O85" i="63"/>
  <c r="H85" i="61"/>
  <c r="O85" i="62"/>
  <c r="N131" i="33"/>
  <c r="AB61" i="63"/>
  <c r="U61" i="61"/>
  <c r="AB61" i="62"/>
  <c r="AB89" i="63"/>
  <c r="AB89" i="62"/>
  <c r="U89" i="61"/>
  <c r="Y51" i="33"/>
  <c r="AJ102" i="63"/>
  <c r="AJ102" i="62"/>
  <c r="AC102" i="61"/>
  <c r="H62" i="12"/>
  <c r="G86" i="52"/>
  <c r="C23" i="33"/>
  <c r="C3" i="33"/>
  <c r="G98" i="61"/>
  <c r="N98" i="63"/>
  <c r="N98" i="62"/>
  <c r="C54" i="33"/>
  <c r="AA62" i="63"/>
  <c r="AA62" i="62"/>
  <c r="T62" i="61"/>
  <c r="S62" i="61"/>
  <c r="Z62" i="63"/>
  <c r="Z62" i="62"/>
  <c r="L113" i="12"/>
  <c r="AB33" i="33"/>
  <c r="Z18" i="33"/>
  <c r="Q90" i="12"/>
  <c r="G117" i="61"/>
  <c r="N117" i="63"/>
  <c r="N117" i="62"/>
  <c r="AJ53" i="62"/>
  <c r="AJ53" i="63"/>
  <c r="AC53" i="61"/>
  <c r="N53" i="63"/>
  <c r="G53" i="61"/>
  <c r="N53" i="62"/>
  <c r="G23" i="61"/>
  <c r="N23" i="62"/>
  <c r="N23" i="63"/>
  <c r="Z108" i="62"/>
  <c r="S108" i="61"/>
  <c r="Z108" i="63"/>
  <c r="Y83" i="33"/>
  <c r="AG22" i="33"/>
  <c r="G28" i="61"/>
  <c r="N28" i="62"/>
  <c r="N28" i="63"/>
  <c r="AB108" i="33"/>
  <c r="G70" i="12"/>
  <c r="AB85" i="33"/>
  <c r="N77" i="33"/>
  <c r="L105" i="12"/>
  <c r="H118" i="12"/>
  <c r="T88" i="61"/>
  <c r="AA88" i="62"/>
  <c r="AA88" i="63"/>
  <c r="AB82" i="33"/>
  <c r="S88" i="61"/>
  <c r="Z88" i="62"/>
  <c r="Z88" i="63"/>
  <c r="N56" i="62"/>
  <c r="N56" i="63"/>
  <c r="G56" i="61"/>
  <c r="AA69" i="63"/>
  <c r="T69" i="61"/>
  <c r="AA69" i="62"/>
  <c r="Z69" i="62"/>
  <c r="S69" i="61"/>
  <c r="Z69" i="63"/>
  <c r="R68" i="12"/>
  <c r="H4" i="12"/>
  <c r="AB42" i="33"/>
  <c r="G62" i="61"/>
  <c r="N62" i="62"/>
  <c r="N62" i="63"/>
  <c r="AG25" i="33"/>
  <c r="N44" i="33"/>
  <c r="N101" i="33"/>
  <c r="C8" i="33"/>
  <c r="AG118" i="33"/>
  <c r="N124" i="63"/>
  <c r="G124" i="61"/>
  <c r="N124" i="62"/>
  <c r="Y91" i="33"/>
  <c r="N97" i="62"/>
  <c r="N97" i="63"/>
  <c r="G97" i="61"/>
  <c r="Q53" i="12"/>
  <c r="N117" i="33"/>
  <c r="H8" i="12"/>
  <c r="AA95" i="33"/>
  <c r="S101" i="61"/>
  <c r="Z101" i="63"/>
  <c r="Z101" i="62"/>
  <c r="M108" i="12"/>
  <c r="N26" i="33"/>
  <c r="X88" i="33"/>
  <c r="Z94" i="62"/>
  <c r="Z94" i="63"/>
  <c r="S94" i="61"/>
  <c r="AB98" i="33"/>
  <c r="Z104" i="63"/>
  <c r="Z104" i="62"/>
  <c r="S104" i="61"/>
  <c r="AJ38" i="62"/>
  <c r="AJ38" i="63"/>
  <c r="AC38" i="61"/>
  <c r="C95" i="33"/>
  <c r="H53" i="12"/>
  <c r="N36" i="33"/>
  <c r="H41" i="12"/>
  <c r="C62" i="33"/>
  <c r="G79" i="61"/>
  <c r="N79" i="63"/>
  <c r="N79" i="62"/>
  <c r="AA59" i="33"/>
  <c r="P140" i="62"/>
  <c r="I140" i="61"/>
  <c r="P140" i="63"/>
  <c r="G140" i="61"/>
  <c r="N140" i="62"/>
  <c r="N140" i="63"/>
  <c r="AB71" i="33"/>
  <c r="AG103" i="33"/>
  <c r="AG90" i="33"/>
  <c r="H103" i="12"/>
  <c r="AA25" i="33"/>
  <c r="N57" i="33"/>
  <c r="H46" i="12"/>
  <c r="C115" i="33"/>
  <c r="Z6" i="33"/>
  <c r="N12" i="63"/>
  <c r="N12" i="62"/>
  <c r="G12" i="61"/>
  <c r="Y95" i="33"/>
  <c r="G68" i="61"/>
  <c r="N68" i="62"/>
  <c r="N68" i="63"/>
  <c r="N16" i="33"/>
  <c r="C30" i="33"/>
  <c r="AA4" i="33"/>
  <c r="AB4" i="33"/>
  <c r="G142" i="61"/>
  <c r="N142" i="62"/>
  <c r="N142" i="63"/>
  <c r="G85" i="61"/>
  <c r="N85" i="63"/>
  <c r="N85" i="62"/>
  <c r="AA61" i="62"/>
  <c r="T61" i="61"/>
  <c r="AA61" i="63"/>
  <c r="Z61" i="63"/>
  <c r="Z61" i="62"/>
  <c r="S61" i="61"/>
  <c r="M116" i="12"/>
  <c r="AB96" i="33"/>
  <c r="AG140" i="33"/>
  <c r="S146" i="61"/>
  <c r="Z146" i="63"/>
  <c r="Z146" i="62"/>
  <c r="Z4" i="33"/>
  <c r="Y4" i="33"/>
  <c r="C110" i="33"/>
  <c r="C124" i="33"/>
  <c r="Z107" i="33"/>
  <c r="AC107" i="33" s="1"/>
  <c r="Z13" i="63"/>
  <c r="S13" i="61"/>
  <c r="Z13" i="62"/>
  <c r="M65" i="12"/>
  <c r="H133" i="12"/>
  <c r="L58" i="12"/>
  <c r="N50" i="63"/>
  <c r="N50" i="62"/>
  <c r="G50" i="61"/>
  <c r="G138" i="12"/>
  <c r="Z115" i="62"/>
  <c r="Z115" i="63"/>
  <c r="S115" i="61"/>
  <c r="G140" i="12"/>
  <c r="L60" i="12"/>
  <c r="C42" i="33"/>
  <c r="AB50" i="33"/>
  <c r="S4" i="33"/>
  <c r="S24" i="33"/>
  <c r="S15" i="33"/>
  <c r="S116" i="33"/>
  <c r="S107" i="33"/>
  <c r="S118" i="33"/>
  <c r="S20" i="33"/>
  <c r="S105" i="33"/>
  <c r="S119" i="33"/>
  <c r="S43" i="33"/>
  <c r="S68" i="33"/>
  <c r="S126" i="33"/>
  <c r="S16" i="33"/>
  <c r="S136" i="33"/>
  <c r="S3" i="33"/>
  <c r="S42" i="33"/>
  <c r="S94" i="33"/>
  <c r="S9" i="61"/>
  <c r="S117" i="33"/>
  <c r="S67" i="33"/>
  <c r="S53" i="33"/>
  <c r="S88" i="33"/>
  <c r="S93" i="33"/>
  <c r="S58" i="33"/>
  <c r="S75" i="33"/>
  <c r="S27" i="33"/>
  <c r="S38" i="33"/>
  <c r="S9" i="33"/>
  <c r="S84" i="33"/>
  <c r="S111" i="33"/>
  <c r="S89" i="33"/>
  <c r="S23" i="33"/>
  <c r="S106" i="33"/>
  <c r="S65" i="33"/>
  <c r="S77" i="33"/>
  <c r="S92" i="33"/>
  <c r="S69" i="33"/>
  <c r="S34" i="33"/>
  <c r="S46" i="33"/>
  <c r="S125" i="33"/>
  <c r="S78" i="33"/>
  <c r="S45" i="33"/>
  <c r="S64" i="33"/>
  <c r="S108" i="33"/>
  <c r="S95" i="33"/>
  <c r="S103" i="33"/>
  <c r="S6" i="33"/>
  <c r="S56" i="33"/>
  <c r="S99" i="33"/>
  <c r="S14" i="33"/>
  <c r="S22" i="33"/>
  <c r="S132" i="33"/>
  <c r="S131" i="33"/>
  <c r="S100" i="33"/>
  <c r="S39" i="33"/>
  <c r="S130" i="33"/>
  <c r="Z9" i="62"/>
  <c r="S21" i="33"/>
  <c r="S86" i="33"/>
  <c r="S82" i="33"/>
  <c r="S49" i="33"/>
  <c r="S128" i="33"/>
  <c r="S140" i="33"/>
  <c r="S115" i="33"/>
  <c r="S28" i="33"/>
  <c r="S66" i="33"/>
  <c r="S19" i="33"/>
  <c r="S80" i="33"/>
  <c r="S102" i="33"/>
  <c r="S61" i="33"/>
  <c r="S48" i="33"/>
  <c r="S63" i="33"/>
  <c r="S12" i="33"/>
  <c r="S91" i="33"/>
  <c r="S17" i="33"/>
  <c r="S96" i="33"/>
  <c r="S122" i="33"/>
  <c r="S5" i="33"/>
  <c r="S124" i="33"/>
  <c r="S71" i="33"/>
  <c r="S113" i="33"/>
  <c r="S36" i="33"/>
  <c r="S7" i="33"/>
  <c r="S83" i="33"/>
  <c r="S35" i="33"/>
  <c r="S98" i="33"/>
  <c r="S37" i="33"/>
  <c r="S29" i="33"/>
  <c r="S57" i="33"/>
  <c r="S60" i="33"/>
  <c r="S133" i="33"/>
  <c r="S123" i="33"/>
  <c r="S59" i="33"/>
  <c r="S109" i="33"/>
  <c r="S32" i="33"/>
  <c r="S87" i="33"/>
  <c r="S79" i="33"/>
  <c r="S26" i="33"/>
  <c r="S73" i="33"/>
  <c r="S51" i="33"/>
  <c r="S120" i="33"/>
  <c r="S41" i="33"/>
  <c r="S33" i="33"/>
  <c r="S121" i="33"/>
  <c r="S50" i="33"/>
  <c r="S11" i="33"/>
  <c r="S85" i="33"/>
  <c r="S97" i="33"/>
  <c r="S76" i="33"/>
  <c r="S47" i="33"/>
  <c r="S139" i="33"/>
  <c r="S104" i="33"/>
  <c r="Z9" i="63"/>
  <c r="S135" i="33"/>
  <c r="S10" i="33"/>
  <c r="S18" i="33"/>
  <c r="S81" i="33"/>
  <c r="S134" i="33"/>
  <c r="S13" i="33"/>
  <c r="S44" i="33"/>
  <c r="S30" i="33"/>
  <c r="S70" i="33"/>
  <c r="S114" i="33"/>
  <c r="S129" i="33"/>
  <c r="S137" i="33"/>
  <c r="S127" i="33"/>
  <c r="S40" i="33"/>
  <c r="S8" i="33"/>
  <c r="S101" i="33"/>
  <c r="S31" i="33"/>
  <c r="S72" i="33"/>
  <c r="S138" i="33"/>
  <c r="S25" i="33"/>
  <c r="S55" i="33"/>
  <c r="S62" i="33"/>
  <c r="S74" i="33"/>
  <c r="S52" i="33"/>
  <c r="S90" i="33"/>
  <c r="S112" i="33"/>
  <c r="S54" i="33"/>
  <c r="S110" i="33"/>
  <c r="Y114" i="33"/>
  <c r="N120" i="63"/>
  <c r="G120" i="61"/>
  <c r="N120" i="62"/>
  <c r="Z136" i="62"/>
  <c r="Z136" i="63"/>
  <c r="S136" i="61"/>
  <c r="Z24" i="33"/>
  <c r="AG12" i="33"/>
  <c r="AB35" i="33"/>
  <c r="AB134" i="62"/>
  <c r="AB134" i="63"/>
  <c r="U134" i="61"/>
  <c r="AG128" i="33"/>
  <c r="Z134" i="63"/>
  <c r="Z134" i="62"/>
  <c r="S134" i="61"/>
  <c r="H26" i="12"/>
  <c r="H52" i="61"/>
  <c r="O52" i="62"/>
  <c r="O52" i="63"/>
  <c r="AG46" i="33"/>
  <c r="N52" i="63"/>
  <c r="N52" i="62"/>
  <c r="G52" i="61"/>
  <c r="AG30" i="33"/>
  <c r="Z30" i="33"/>
  <c r="N42" i="33"/>
  <c r="L43" i="12"/>
  <c r="Q52" i="12"/>
  <c r="M126" i="12"/>
  <c r="C69" i="33"/>
  <c r="M27" i="12"/>
  <c r="AC77" i="33"/>
  <c r="H83" i="61"/>
  <c r="O83" i="63"/>
  <c r="O83" i="62"/>
  <c r="N83" i="62"/>
  <c r="G83" i="61"/>
  <c r="N83" i="63"/>
  <c r="C85" i="33"/>
  <c r="C38" i="33"/>
  <c r="C50" i="33"/>
  <c r="Z66" i="63"/>
  <c r="S66" i="61"/>
  <c r="Z66" i="62"/>
  <c r="H97" i="12"/>
  <c r="AB100" i="33"/>
  <c r="Z131" i="33"/>
  <c r="N137" i="63"/>
  <c r="N137" i="62"/>
  <c r="G137" i="61"/>
  <c r="AA134" i="33"/>
  <c r="Z140" i="63"/>
  <c r="Z140" i="62"/>
  <c r="S140" i="61"/>
  <c r="Y130" i="33"/>
  <c r="AC130" i="33" s="1"/>
  <c r="AG42" i="33"/>
  <c r="H74" i="12"/>
  <c r="AG59" i="33"/>
  <c r="P71" i="63"/>
  <c r="I71" i="61"/>
  <c r="P71" i="62"/>
  <c r="N71" i="62"/>
  <c r="N71" i="63"/>
  <c r="G71" i="61"/>
  <c r="AA117" i="33"/>
  <c r="U124" i="61"/>
  <c r="AB124" i="62"/>
  <c r="AB124" i="63"/>
  <c r="AA118" i="33"/>
  <c r="S124" i="61"/>
  <c r="Z124" i="62"/>
  <c r="Z124" i="63"/>
  <c r="Y138" i="33"/>
  <c r="AC138" i="33" s="1"/>
  <c r="N144" i="62"/>
  <c r="N144" i="63"/>
  <c r="G144" i="61"/>
  <c r="T100" i="61"/>
  <c r="AA100" i="62"/>
  <c r="AA100" i="63"/>
  <c r="S100" i="61"/>
  <c r="Z100" i="63"/>
  <c r="Z100" i="62"/>
  <c r="AA34" i="33"/>
  <c r="AC34" i="33" s="1"/>
  <c r="S40" i="61"/>
  <c r="Z40" i="63"/>
  <c r="Z40" i="62"/>
  <c r="G73" i="61"/>
  <c r="N73" i="62"/>
  <c r="N73" i="63"/>
  <c r="Z53" i="62"/>
  <c r="Z53" i="63"/>
  <c r="S53" i="61"/>
  <c r="Z137" i="33"/>
  <c r="AA19" i="33"/>
  <c r="S25" i="61"/>
  <c r="Z25" i="62"/>
  <c r="Z25" i="63"/>
  <c r="C118" i="33"/>
  <c r="C65" i="33"/>
  <c r="Y88" i="33"/>
  <c r="Z32" i="62"/>
  <c r="Z32" i="63"/>
  <c r="S32" i="61"/>
  <c r="N64" i="62"/>
  <c r="N64" i="63"/>
  <c r="G64" i="61"/>
  <c r="AA135" i="63"/>
  <c r="T135" i="61"/>
  <c r="AA135" i="62"/>
  <c r="Z135" i="63"/>
  <c r="Z135" i="62"/>
  <c r="S135" i="61"/>
  <c r="N39" i="62"/>
  <c r="N39" i="63"/>
  <c r="G39" i="61"/>
  <c r="AB104" i="33"/>
  <c r="R82" i="12"/>
  <c r="L9" i="12"/>
  <c r="G55" i="12"/>
  <c r="G47" i="12"/>
  <c r="AG123" i="33"/>
  <c r="Z138" i="62"/>
  <c r="S138" i="61"/>
  <c r="Z138" i="63"/>
  <c r="C92" i="33"/>
  <c r="N74" i="62"/>
  <c r="N74" i="63"/>
  <c r="G74" i="61"/>
  <c r="M22" i="12"/>
  <c r="H36" i="33"/>
  <c r="H131" i="33"/>
  <c r="H112" i="33"/>
  <c r="H85" i="33"/>
  <c r="H8" i="33"/>
  <c r="H71" i="33"/>
  <c r="H38" i="33"/>
  <c r="H42" i="33"/>
  <c r="H62" i="33"/>
  <c r="H34" i="33"/>
  <c r="H99" i="33"/>
  <c r="H111" i="33"/>
  <c r="H53" i="33"/>
  <c r="H95" i="33"/>
  <c r="H66" i="33"/>
  <c r="H105" i="33"/>
  <c r="H30" i="33"/>
  <c r="H88" i="33"/>
  <c r="H140" i="33"/>
  <c r="H70" i="33"/>
  <c r="H104" i="33"/>
  <c r="H127" i="33"/>
  <c r="H46" i="33"/>
  <c r="H57" i="33"/>
  <c r="H84" i="33"/>
  <c r="H121" i="33"/>
  <c r="H50" i="33"/>
  <c r="H113" i="33"/>
  <c r="H40" i="33"/>
  <c r="H55" i="33"/>
  <c r="H72" i="33"/>
  <c r="H20" i="33"/>
  <c r="H128" i="33"/>
  <c r="H26" i="33"/>
  <c r="H139" i="33"/>
  <c r="H27" i="33"/>
  <c r="H47" i="33"/>
  <c r="N9" i="62"/>
  <c r="H60" i="33"/>
  <c r="H106" i="33"/>
  <c r="H122" i="33"/>
  <c r="H134" i="33"/>
  <c r="H125" i="33"/>
  <c r="H25" i="33"/>
  <c r="H120" i="33"/>
  <c r="H77" i="33"/>
  <c r="H92" i="33"/>
  <c r="H24" i="33"/>
  <c r="H19" i="33"/>
  <c r="H89" i="33"/>
  <c r="H13" i="33"/>
  <c r="H32" i="33"/>
  <c r="H10" i="33"/>
  <c r="H114" i="33"/>
  <c r="H6" i="33"/>
  <c r="H118" i="33"/>
  <c r="H11" i="33"/>
  <c r="H73" i="33"/>
  <c r="H15" i="33"/>
  <c r="H75" i="33"/>
  <c r="H56" i="33"/>
  <c r="H39" i="33"/>
  <c r="H65" i="33"/>
  <c r="H96" i="33"/>
  <c r="H64" i="33"/>
  <c r="H98" i="33"/>
  <c r="H41" i="33"/>
  <c r="H82" i="33"/>
  <c r="H28" i="33"/>
  <c r="H101" i="33"/>
  <c r="H123" i="33"/>
  <c r="H79" i="33"/>
  <c r="H83" i="33"/>
  <c r="H117" i="33"/>
  <c r="H31" i="33"/>
  <c r="H4" i="33"/>
  <c r="H52" i="33"/>
  <c r="G9" i="61"/>
  <c r="H110" i="33"/>
  <c r="N9" i="63"/>
  <c r="H14" i="33"/>
  <c r="H74" i="33"/>
  <c r="H17" i="33"/>
  <c r="H108" i="33"/>
  <c r="H137" i="33"/>
  <c r="H18" i="33"/>
  <c r="H124" i="33"/>
  <c r="H116" i="33"/>
  <c r="H107" i="33"/>
  <c r="H54" i="33"/>
  <c r="H69" i="33"/>
  <c r="H93" i="33"/>
  <c r="H61" i="33"/>
  <c r="H9" i="33"/>
  <c r="H138" i="33"/>
  <c r="H119" i="33"/>
  <c r="H103" i="33"/>
  <c r="H67" i="33"/>
  <c r="H12" i="33"/>
  <c r="H51" i="33"/>
  <c r="H22" i="33"/>
  <c r="H90" i="33"/>
  <c r="H115" i="33"/>
  <c r="H63" i="33"/>
  <c r="H132" i="33"/>
  <c r="H29" i="33"/>
  <c r="H21" i="33"/>
  <c r="H86" i="33"/>
  <c r="H68" i="33"/>
  <c r="H109" i="33"/>
  <c r="H33" i="33"/>
  <c r="H7" i="33"/>
  <c r="H23" i="33"/>
  <c r="H81" i="33"/>
  <c r="H80" i="33"/>
  <c r="H48" i="33"/>
  <c r="H49" i="33"/>
  <c r="H35" i="33"/>
  <c r="H133" i="33"/>
  <c r="H58" i="33"/>
  <c r="H76" i="33"/>
  <c r="H94" i="33"/>
  <c r="H3" i="33"/>
  <c r="H5" i="33"/>
  <c r="H91" i="33"/>
  <c r="H97" i="33"/>
  <c r="H78" i="33"/>
  <c r="H135" i="33"/>
  <c r="H87" i="33"/>
  <c r="H45" i="33"/>
  <c r="H59" i="33"/>
  <c r="H43" i="33"/>
  <c r="H37" i="33"/>
  <c r="H129" i="33"/>
  <c r="H126" i="33"/>
  <c r="H44" i="33"/>
  <c r="H130" i="33"/>
  <c r="H100" i="33"/>
  <c r="H136" i="33"/>
  <c r="H16" i="33"/>
  <c r="H102" i="33"/>
  <c r="R117" i="12"/>
  <c r="R139" i="12"/>
  <c r="H22" i="12"/>
  <c r="C16" i="33"/>
  <c r="Z126" i="33"/>
  <c r="AJ132" i="62"/>
  <c r="AC132" i="61"/>
  <c r="AJ132" i="63"/>
  <c r="Z74" i="62"/>
  <c r="S74" i="61"/>
  <c r="Z74" i="63"/>
  <c r="Z53" i="33"/>
  <c r="G32" i="12"/>
  <c r="AG115" i="33"/>
  <c r="N105" i="33"/>
  <c r="Q58" i="12"/>
  <c r="M139" i="12"/>
  <c r="N121" i="33"/>
  <c r="M48" i="12"/>
  <c r="AB13" i="33"/>
  <c r="L75" i="12"/>
  <c r="G69" i="61"/>
  <c r="N69" i="62"/>
  <c r="N69" i="63"/>
  <c r="Z23" i="33"/>
  <c r="C60" i="33"/>
  <c r="Q106" i="12"/>
  <c r="M103" i="12"/>
  <c r="Q62" i="12"/>
  <c r="R125" i="12"/>
  <c r="C84" i="33"/>
  <c r="AB103" i="33"/>
  <c r="H72" i="12"/>
  <c r="AG94" i="33"/>
  <c r="R14" i="12"/>
  <c r="M66" i="12"/>
  <c r="R132" i="12"/>
  <c r="Z64" i="33"/>
  <c r="N70" i="63"/>
  <c r="N70" i="62"/>
  <c r="G70" i="61"/>
  <c r="C97" i="33"/>
  <c r="C24" i="33"/>
  <c r="Y10" i="33"/>
  <c r="N16" i="62"/>
  <c r="G16" i="61"/>
  <c r="N16" i="63"/>
  <c r="Z76" i="62"/>
  <c r="S76" i="61"/>
  <c r="Z76" i="63"/>
  <c r="AB9" i="33"/>
  <c r="Z15" i="62"/>
  <c r="S15" i="61"/>
  <c r="Z15" i="63"/>
  <c r="C121" i="33"/>
  <c r="Y135" i="33"/>
  <c r="C76" i="33"/>
  <c r="AB31" i="33"/>
  <c r="AA43" i="33"/>
  <c r="C15" i="33"/>
  <c r="Z89" i="33"/>
  <c r="AG101" i="33"/>
  <c r="AB46" i="33"/>
  <c r="H38" i="12"/>
  <c r="AB101" i="33"/>
  <c r="N56" i="33"/>
  <c r="Y84" i="33"/>
  <c r="Z26" i="62"/>
  <c r="Z26" i="63"/>
  <c r="S26" i="61"/>
  <c r="L69" i="12"/>
  <c r="N128" i="63"/>
  <c r="G128" i="61"/>
  <c r="N128" i="62"/>
  <c r="Y35" i="33"/>
  <c r="Z55" i="63"/>
  <c r="Z55" i="62"/>
  <c r="S55" i="61"/>
  <c r="C59" i="33"/>
  <c r="AC118" i="61"/>
  <c r="AJ118" i="63"/>
  <c r="AJ118" i="62"/>
  <c r="G13" i="12"/>
  <c r="C5" i="33"/>
  <c r="M109" i="12"/>
  <c r="N32" i="33"/>
  <c r="L99" i="12"/>
  <c r="C105" i="33"/>
  <c r="Z35" i="63"/>
  <c r="Z35" i="62"/>
  <c r="S35" i="61"/>
  <c r="C109" i="33"/>
  <c r="Q66" i="12"/>
  <c r="N102" i="33"/>
  <c r="C79" i="33"/>
  <c r="N15" i="33"/>
  <c r="AG9" i="33"/>
  <c r="N15" i="63"/>
  <c r="G15" i="61"/>
  <c r="N15" i="62"/>
  <c r="Y66" i="33"/>
  <c r="G72" i="61"/>
  <c r="N72" i="63"/>
  <c r="N72" i="62"/>
  <c r="Y74" i="33"/>
  <c r="L133" i="12"/>
  <c r="L131" i="12"/>
  <c r="N104" i="33"/>
  <c r="N76" i="33"/>
  <c r="R114" i="12"/>
  <c r="N98" i="33"/>
  <c r="AG61" i="33"/>
  <c r="M82" i="12"/>
  <c r="L64" i="12"/>
  <c r="M49" i="12"/>
  <c r="G57" i="12"/>
  <c r="H60" i="12"/>
  <c r="S14" i="61"/>
  <c r="Z14" i="63"/>
  <c r="Z14" i="62"/>
  <c r="N18" i="33"/>
  <c r="M88" i="12"/>
  <c r="L44" i="12"/>
  <c r="L20" i="12"/>
  <c r="G83" i="12"/>
  <c r="Q23" i="12"/>
  <c r="R99" i="12"/>
  <c r="N119" i="33"/>
  <c r="R24" i="12"/>
  <c r="C90" i="33"/>
  <c r="N61" i="33"/>
  <c r="H11" i="12"/>
  <c r="C130" i="33"/>
  <c r="AC100" i="33"/>
  <c r="H106" i="61"/>
  <c r="O106" i="63"/>
  <c r="O106" i="62"/>
  <c r="AJ106" i="62"/>
  <c r="AC106" i="61"/>
  <c r="AJ106" i="63"/>
  <c r="C93" i="33"/>
  <c r="AB120" i="33"/>
  <c r="AC120" i="33" s="1"/>
  <c r="C63" i="33"/>
  <c r="U119" i="61"/>
  <c r="AB119" i="63"/>
  <c r="AB119" i="62"/>
  <c r="Q64" i="12"/>
  <c r="AG129" i="33"/>
  <c r="Y129" i="33"/>
  <c r="G135" i="61"/>
  <c r="N135" i="62"/>
  <c r="N135" i="63"/>
  <c r="AG76" i="33"/>
  <c r="N37" i="63"/>
  <c r="N37" i="62"/>
  <c r="G37" i="61"/>
  <c r="G65" i="12"/>
  <c r="O46" i="62"/>
  <c r="H46" i="61"/>
  <c r="AC40" i="33"/>
  <c r="O46" i="63"/>
  <c r="AA122" i="33"/>
  <c r="Z58" i="62"/>
  <c r="Z58" i="63"/>
  <c r="S58" i="61"/>
  <c r="G80" i="12"/>
  <c r="U24" i="61"/>
  <c r="AB24" i="63"/>
  <c r="AB24" i="62"/>
  <c r="H42" i="61"/>
  <c r="O42" i="62"/>
  <c r="O42" i="63"/>
  <c r="AC36" i="33"/>
  <c r="N123" i="63"/>
  <c r="G123" i="61"/>
  <c r="N123" i="62"/>
  <c r="G68" i="12"/>
  <c r="R51" i="12"/>
  <c r="P91" i="63"/>
  <c r="I91" i="61"/>
  <c r="P91" i="62"/>
  <c r="C35" i="33"/>
  <c r="Y49" i="33"/>
  <c r="N126" i="62"/>
  <c r="G126" i="61"/>
  <c r="N126" i="63"/>
  <c r="G17" i="12"/>
  <c r="N25" i="62"/>
  <c r="G25" i="61"/>
  <c r="N25" i="63"/>
  <c r="AC15" i="33"/>
  <c r="O21" i="63"/>
  <c r="O21" i="62"/>
  <c r="H21" i="61"/>
  <c r="Y43" i="33"/>
  <c r="C132" i="33"/>
  <c r="N116" i="33"/>
  <c r="N83" i="33"/>
  <c r="C66" i="33"/>
  <c r="C29" i="33"/>
  <c r="N78" i="33"/>
  <c r="S67" i="61"/>
  <c r="Z67" i="62"/>
  <c r="Z67" i="63"/>
  <c r="N31" i="33"/>
  <c r="C116" i="33"/>
  <c r="AC20" i="33"/>
  <c r="H26" i="61"/>
  <c r="O26" i="62"/>
  <c r="O26" i="63"/>
  <c r="N26" i="62"/>
  <c r="N26" i="63"/>
  <c r="G26" i="61"/>
  <c r="AA71" i="62"/>
  <c r="AA71" i="63"/>
  <c r="T71" i="61"/>
  <c r="AB65" i="33"/>
  <c r="Z71" i="62"/>
  <c r="S71" i="61"/>
  <c r="Z71" i="63"/>
  <c r="N64" i="33"/>
  <c r="C48" i="33"/>
  <c r="C135" i="33"/>
  <c r="AA24" i="33"/>
  <c r="Z30" i="62"/>
  <c r="Z30" i="63"/>
  <c r="S30" i="61"/>
  <c r="C55" i="33"/>
  <c r="AA84" i="63"/>
  <c r="AA84" i="62"/>
  <c r="T84" i="61"/>
  <c r="AG71" i="33"/>
  <c r="N40" i="33"/>
  <c r="U131" i="61"/>
  <c r="AB131" i="63"/>
  <c r="AB131" i="62"/>
  <c r="I19" i="61"/>
  <c r="P19" i="63"/>
  <c r="P19" i="62"/>
  <c r="I115" i="61"/>
  <c r="P115" i="63"/>
  <c r="P115" i="62"/>
  <c r="Y109" i="33"/>
  <c r="G115" i="61"/>
  <c r="N115" i="62"/>
  <c r="N115" i="63"/>
  <c r="AC98" i="61"/>
  <c r="AJ98" i="62"/>
  <c r="AJ98" i="63"/>
  <c r="AB60" i="62"/>
  <c r="U60" i="61"/>
  <c r="AB60" i="63"/>
  <c r="AB132" i="62"/>
  <c r="U132" i="61"/>
  <c r="AB132" i="63"/>
  <c r="AA39" i="63"/>
  <c r="AA39" i="62"/>
  <c r="T39" i="61"/>
  <c r="AC24" i="61"/>
  <c r="AJ24" i="63"/>
  <c r="AJ24" i="62"/>
  <c r="P117" i="62"/>
  <c r="P117" i="63"/>
  <c r="I117" i="61"/>
  <c r="H53" i="61"/>
  <c r="O53" i="63"/>
  <c r="O53" i="62"/>
  <c r="AC47" i="33"/>
  <c r="N10" i="33"/>
  <c r="AJ89" i="63"/>
  <c r="AC89" i="61"/>
  <c r="AJ89" i="62"/>
  <c r="P56" i="63"/>
  <c r="I56" i="61"/>
  <c r="P56" i="62"/>
  <c r="N103" i="63"/>
  <c r="G103" i="61"/>
  <c r="N103" i="62"/>
  <c r="N13" i="33"/>
  <c r="Z140" i="33"/>
  <c r="N146" i="62"/>
  <c r="N146" i="63"/>
  <c r="G146" i="61"/>
  <c r="N38" i="33"/>
  <c r="N45" i="62"/>
  <c r="N45" i="63"/>
  <c r="G45" i="61"/>
  <c r="AA48" i="63"/>
  <c r="T48" i="61"/>
  <c r="AA48" i="62"/>
  <c r="I62" i="61"/>
  <c r="P62" i="63"/>
  <c r="P62" i="62"/>
  <c r="O62" i="62"/>
  <c r="H62" i="61"/>
  <c r="O62" i="63"/>
  <c r="AC56" i="33"/>
  <c r="I31" i="61"/>
  <c r="P31" i="62"/>
  <c r="P31" i="63"/>
  <c r="Z22" i="62"/>
  <c r="Z22" i="63"/>
  <c r="S22" i="61"/>
  <c r="P108" i="62"/>
  <c r="I108" i="61"/>
  <c r="P108" i="63"/>
  <c r="AA54" i="62"/>
  <c r="AA54" i="63"/>
  <c r="T54" i="61"/>
  <c r="O124" i="62"/>
  <c r="AC118" i="33"/>
  <c r="H124" i="61"/>
  <c r="O124" i="63"/>
  <c r="P124" i="62"/>
  <c r="P124" i="63"/>
  <c r="I124" i="61"/>
  <c r="N34" i="33"/>
  <c r="C43" i="33"/>
  <c r="AJ63" i="63"/>
  <c r="AC63" i="61"/>
  <c r="AJ63" i="62"/>
  <c r="Y57" i="33"/>
  <c r="G63" i="61"/>
  <c r="N63" i="63"/>
  <c r="N63" i="62"/>
  <c r="S127" i="61"/>
  <c r="Z127" i="63"/>
  <c r="Z127" i="62"/>
  <c r="U101" i="61"/>
  <c r="AB101" i="63"/>
  <c r="AB101" i="62"/>
  <c r="C9" i="33"/>
  <c r="T104" i="61"/>
  <c r="AA104" i="62"/>
  <c r="AA104" i="63"/>
  <c r="M32" i="33"/>
  <c r="N38" i="62"/>
  <c r="N38" i="63"/>
  <c r="G38" i="61"/>
  <c r="AJ114" i="63"/>
  <c r="AC114" i="61"/>
  <c r="AJ114" i="62"/>
  <c r="AA93" i="62"/>
  <c r="AA93" i="63"/>
  <c r="T93" i="61"/>
  <c r="N113" i="33"/>
  <c r="N20" i="33"/>
  <c r="Z116" i="33"/>
  <c r="Y116" i="33"/>
  <c r="AC140" i="61"/>
  <c r="AJ140" i="63"/>
  <c r="AJ140" i="62"/>
  <c r="AG45" i="33"/>
  <c r="N51" i="63"/>
  <c r="G51" i="61"/>
  <c r="N51" i="62"/>
  <c r="N54" i="33"/>
  <c r="P96" i="62"/>
  <c r="I96" i="61"/>
  <c r="P96" i="63"/>
  <c r="C46" i="33"/>
  <c r="AB96" i="63"/>
  <c r="U96" i="61"/>
  <c r="AB96" i="62"/>
  <c r="G54" i="61"/>
  <c r="N54" i="63"/>
  <c r="N54" i="62"/>
  <c r="AC12" i="61"/>
  <c r="AJ12" i="63"/>
  <c r="AJ12" i="62"/>
  <c r="P101" i="63"/>
  <c r="I101" i="61"/>
  <c r="P101" i="62"/>
  <c r="N35" i="63"/>
  <c r="N35" i="62"/>
  <c r="G35" i="61"/>
  <c r="N89" i="33"/>
  <c r="H68" i="61"/>
  <c r="O68" i="63"/>
  <c r="O68" i="62"/>
  <c r="Z144" i="63"/>
  <c r="Z144" i="62"/>
  <c r="S144" i="61"/>
  <c r="P104" i="62"/>
  <c r="P104" i="63"/>
  <c r="I104" i="61"/>
  <c r="AG98" i="33"/>
  <c r="G104" i="61"/>
  <c r="N104" i="62"/>
  <c r="N104" i="63"/>
  <c r="N74" i="33"/>
  <c r="C41" i="33"/>
  <c r="AA96" i="33"/>
  <c r="C138" i="33"/>
  <c r="AB146" i="63"/>
  <c r="U146" i="61"/>
  <c r="AB146" i="62"/>
  <c r="AB139" i="63"/>
  <c r="U139" i="61"/>
  <c r="AB139" i="62"/>
  <c r="AA139" i="62"/>
  <c r="AA139" i="63"/>
  <c r="T139" i="61"/>
  <c r="G113" i="61"/>
  <c r="N113" i="63"/>
  <c r="N113" i="62"/>
  <c r="AB13" i="62"/>
  <c r="AB13" i="63"/>
  <c r="U13" i="61"/>
  <c r="T43" i="61"/>
  <c r="AA43" i="62"/>
  <c r="AA43" i="63"/>
  <c r="S43" i="61"/>
  <c r="Z43" i="63"/>
  <c r="Z43" i="62"/>
  <c r="AA119" i="33"/>
  <c r="N120" i="33"/>
  <c r="Z118" i="62"/>
  <c r="Z118" i="63"/>
  <c r="S118" i="61"/>
  <c r="AA50" i="33"/>
  <c r="T9" i="61"/>
  <c r="AA9" i="63"/>
  <c r="AA9" i="62"/>
  <c r="AB105" i="33"/>
  <c r="AA73" i="62"/>
  <c r="AA73" i="63"/>
  <c r="T73" i="61"/>
  <c r="AB73" i="63"/>
  <c r="U73" i="61"/>
  <c r="AB73" i="62"/>
  <c r="AC114" i="33"/>
  <c r="P120" i="62"/>
  <c r="I120" i="61"/>
  <c r="P120" i="63"/>
  <c r="AC120" i="61"/>
  <c r="AJ120" i="63"/>
  <c r="AJ120" i="62"/>
  <c r="U136" i="61"/>
  <c r="AB136" i="63"/>
  <c r="AB136" i="62"/>
  <c r="G30" i="61"/>
  <c r="N30" i="62"/>
  <c r="N30" i="63"/>
  <c r="C58" i="33"/>
  <c r="N103" i="33"/>
  <c r="Z41" i="62"/>
  <c r="S41" i="61"/>
  <c r="Z41" i="63"/>
  <c r="N67" i="33"/>
  <c r="T134" i="61"/>
  <c r="AA134" i="63"/>
  <c r="AA134" i="62"/>
  <c r="N20" i="63"/>
  <c r="N20" i="62"/>
  <c r="G20" i="61"/>
  <c r="AA66" i="33"/>
  <c r="S72" i="61"/>
  <c r="Z72" i="62"/>
  <c r="Z72" i="63"/>
  <c r="P52" i="62"/>
  <c r="I52" i="61"/>
  <c r="P52" i="63"/>
  <c r="G127" i="61"/>
  <c r="N127" i="62"/>
  <c r="N127" i="63"/>
  <c r="Y75" i="33"/>
  <c r="N123" i="33"/>
  <c r="I78" i="61"/>
  <c r="P78" i="63"/>
  <c r="P78" i="62"/>
  <c r="N78" i="62"/>
  <c r="G78" i="61"/>
  <c r="N78" i="63"/>
  <c r="N23" i="33"/>
  <c r="L58" i="54"/>
  <c r="L60" i="54"/>
  <c r="K14" i="52"/>
  <c r="J84" i="52"/>
  <c r="J83" i="52"/>
  <c r="J82" i="52"/>
  <c r="K15" i="52"/>
  <c r="L59" i="54"/>
  <c r="K16" i="52"/>
  <c r="AJ83" i="63"/>
  <c r="AJ83" i="62"/>
  <c r="AC83" i="61"/>
  <c r="P43" i="62"/>
  <c r="P43" i="63"/>
  <c r="I43" i="61"/>
  <c r="N43" i="62"/>
  <c r="N43" i="63"/>
  <c r="G43" i="61"/>
  <c r="AA66" i="63"/>
  <c r="T66" i="61"/>
  <c r="AA66" i="62"/>
  <c r="AB42" i="63"/>
  <c r="U42" i="61"/>
  <c r="AB42" i="62"/>
  <c r="AG36" i="33"/>
  <c r="Z42" i="62"/>
  <c r="Z42" i="63"/>
  <c r="S42" i="61"/>
  <c r="O137" i="62"/>
  <c r="H137" i="61"/>
  <c r="O137" i="63"/>
  <c r="AC131" i="33"/>
  <c r="AA72" i="33"/>
  <c r="S78" i="61"/>
  <c r="Z78" i="62"/>
  <c r="Z78" i="63"/>
  <c r="G88" i="61"/>
  <c r="N88" i="63"/>
  <c r="N88" i="62"/>
  <c r="N135" i="33"/>
  <c r="AG130" i="33"/>
  <c r="Y42" i="33"/>
  <c r="M63" i="54"/>
  <c r="P63" i="54"/>
  <c r="AA32" i="33"/>
  <c r="AC32" i="33" s="1"/>
  <c r="Z38" i="63"/>
  <c r="Z38" i="62"/>
  <c r="X32" i="33"/>
  <c r="S38" i="61"/>
  <c r="H61" i="54"/>
  <c r="O61" i="54"/>
  <c r="Z21" i="33"/>
  <c r="G27" i="61"/>
  <c r="N27" i="63"/>
  <c r="N27" i="62"/>
  <c r="AJ27" i="62"/>
  <c r="AC27" i="61"/>
  <c r="AJ27" i="63"/>
  <c r="C78" i="33"/>
  <c r="Z59" i="33"/>
  <c r="AC59" i="33" s="1"/>
  <c r="N65" i="63"/>
  <c r="N65" i="62"/>
  <c r="G65" i="61"/>
  <c r="C101" i="33"/>
  <c r="N58" i="33"/>
  <c r="AB117" i="33"/>
  <c r="AA105" i="63"/>
  <c r="AA105" i="62"/>
  <c r="T105" i="61"/>
  <c r="P144" i="62"/>
  <c r="I144" i="61"/>
  <c r="P144" i="63"/>
  <c r="U40" i="61"/>
  <c r="AB40" i="63"/>
  <c r="AB40" i="62"/>
  <c r="U75" i="61"/>
  <c r="AB75" i="63"/>
  <c r="AB75" i="62"/>
  <c r="AA69" i="33"/>
  <c r="Z75" i="62"/>
  <c r="Z75" i="63"/>
  <c r="S75" i="61"/>
  <c r="N66" i="33"/>
  <c r="AB84" i="33"/>
  <c r="AJ143" i="62"/>
  <c r="AC143" i="61"/>
  <c r="AJ143" i="63"/>
  <c r="N22" i="63"/>
  <c r="G22" i="61"/>
  <c r="N22" i="62"/>
  <c r="AB16" i="63"/>
  <c r="AB16" i="62"/>
  <c r="U16" i="61"/>
  <c r="Z16" i="62"/>
  <c r="Z16" i="63"/>
  <c r="S16" i="61"/>
  <c r="I94" i="61"/>
  <c r="P94" i="63"/>
  <c r="P94" i="62"/>
  <c r="AA32" i="63"/>
  <c r="AA32" i="62"/>
  <c r="T32" i="61"/>
  <c r="U32" i="61"/>
  <c r="AB32" i="63"/>
  <c r="AB32" i="62"/>
  <c r="P64" i="63"/>
  <c r="P64" i="62"/>
  <c r="I64" i="61"/>
  <c r="AB97" i="63"/>
  <c r="U97" i="61"/>
  <c r="AB97" i="62"/>
  <c r="C33" i="33"/>
  <c r="T110" i="61"/>
  <c r="AA110" i="62"/>
  <c r="AA110" i="63"/>
  <c r="Z110" i="63"/>
  <c r="S110" i="61"/>
  <c r="Z110" i="62"/>
  <c r="N136" i="33"/>
  <c r="N137" i="33"/>
  <c r="AJ40" i="62"/>
  <c r="AC40" i="61"/>
  <c r="AJ40" i="63"/>
  <c r="C104" i="33"/>
  <c r="C127" i="33"/>
  <c r="O47" i="62"/>
  <c r="O47" i="63"/>
  <c r="AC41" i="33"/>
  <c r="H47" i="61"/>
  <c r="N133" i="33"/>
  <c r="AB28" i="63"/>
  <c r="AB28" i="62"/>
  <c r="U28" i="61"/>
  <c r="Z28" i="63"/>
  <c r="S28" i="61"/>
  <c r="Z28" i="62"/>
  <c r="O74" i="63"/>
  <c r="H74" i="61"/>
  <c r="AC68" i="33"/>
  <c r="O74" i="62"/>
  <c r="Y69" i="33"/>
  <c r="AB74" i="62"/>
  <c r="AB74" i="63"/>
  <c r="U74" i="61"/>
  <c r="AA124" i="33"/>
  <c r="Z130" i="62"/>
  <c r="Z130" i="63"/>
  <c r="S130" i="61"/>
  <c r="O111" i="62"/>
  <c r="H111" i="61"/>
  <c r="O111" i="63"/>
  <c r="AB62" i="33"/>
  <c r="S68" i="61"/>
  <c r="Z68" i="62"/>
  <c r="Z68" i="63"/>
  <c r="N37" i="33"/>
  <c r="Z38" i="33"/>
  <c r="AC38" i="33" s="1"/>
  <c r="AJ116" i="62"/>
  <c r="AC116" i="61"/>
  <c r="AJ116" i="63"/>
  <c r="G116" i="61"/>
  <c r="N116" i="62"/>
  <c r="N116" i="63"/>
  <c r="C71" i="33"/>
  <c r="AA23" i="33"/>
  <c r="Z29" i="63"/>
  <c r="Z29" i="62"/>
  <c r="S29" i="61"/>
  <c r="C68" i="33"/>
  <c r="H69" i="61"/>
  <c r="O69" i="62"/>
  <c r="O69" i="63"/>
  <c r="AG55" i="33"/>
  <c r="C17" i="33"/>
  <c r="G3" i="12"/>
  <c r="E84" i="52"/>
  <c r="G58" i="54"/>
  <c r="G59" i="54"/>
  <c r="G60" i="54"/>
  <c r="E82" i="52"/>
  <c r="H15" i="52"/>
  <c r="H14" i="52"/>
  <c r="H16" i="52"/>
  <c r="E83" i="52"/>
  <c r="C103" i="33"/>
  <c r="C123" i="33"/>
  <c r="AA103" i="33"/>
  <c r="Y94" i="33"/>
  <c r="Y7" i="33"/>
  <c r="N43" i="33"/>
  <c r="O110" i="63"/>
  <c r="O110" i="62"/>
  <c r="H110" i="61"/>
  <c r="AC104" i="33"/>
  <c r="N73" i="33"/>
  <c r="AG80" i="33"/>
  <c r="N86" i="63"/>
  <c r="N86" i="62"/>
  <c r="G86" i="61"/>
  <c r="AB6" i="33"/>
  <c r="AG10" i="33"/>
  <c r="T15" i="61"/>
  <c r="AA15" i="63"/>
  <c r="AA15" i="62"/>
  <c r="AG135" i="33"/>
  <c r="AA116" i="33"/>
  <c r="S122" i="61"/>
  <c r="Z122" i="62"/>
  <c r="Z122" i="63"/>
  <c r="U86" i="52"/>
  <c r="P86" i="52"/>
  <c r="N132" i="33"/>
  <c r="AG89" i="33"/>
  <c r="Z101" i="33"/>
  <c r="AA52" i="63"/>
  <c r="AA52" i="62"/>
  <c r="T52" i="61"/>
  <c r="C80" i="33"/>
  <c r="AB145" i="62"/>
  <c r="AB145" i="63"/>
  <c r="U145" i="61"/>
  <c r="AG139" i="33"/>
  <c r="S145" i="61"/>
  <c r="Z145" i="63"/>
  <c r="Z145" i="62"/>
  <c r="N35" i="33"/>
  <c r="AB75" i="33"/>
  <c r="AA75" i="33"/>
  <c r="AC122" i="33"/>
  <c r="H128" i="61"/>
  <c r="O128" i="63"/>
  <c r="O128" i="62"/>
  <c r="P128" i="63"/>
  <c r="I128" i="61"/>
  <c r="P128" i="62"/>
  <c r="P41" i="62"/>
  <c r="I41" i="61"/>
  <c r="P41" i="63"/>
  <c r="AB86" i="33"/>
  <c r="Z92" i="63"/>
  <c r="S92" i="61"/>
  <c r="Z92" i="62"/>
  <c r="C128" i="33"/>
  <c r="G32" i="61"/>
  <c r="N32" i="63"/>
  <c r="N32" i="62"/>
  <c r="AB57" i="33"/>
  <c r="Z63" i="63"/>
  <c r="S63" i="61"/>
  <c r="Z63" i="62"/>
  <c r="Z141" i="62"/>
  <c r="Z141" i="63"/>
  <c r="S141" i="61"/>
  <c r="AB28" i="33"/>
  <c r="Z34" i="62"/>
  <c r="Z34" i="63"/>
  <c r="S34" i="61"/>
  <c r="N55" i="33"/>
  <c r="Z113" i="63"/>
  <c r="Z113" i="62"/>
  <c r="S113" i="61"/>
  <c r="C96" i="33"/>
  <c r="AC58" i="61"/>
  <c r="AJ58" i="62"/>
  <c r="AJ58" i="63"/>
  <c r="Z52" i="33"/>
  <c r="N58" i="63"/>
  <c r="G58" i="61"/>
  <c r="N58" i="62"/>
  <c r="I17" i="61"/>
  <c r="P17" i="63"/>
  <c r="P17" i="62"/>
  <c r="G17" i="61"/>
  <c r="N17" i="63"/>
  <c r="N17" i="62"/>
  <c r="C113" i="33"/>
  <c r="AA35" i="63"/>
  <c r="T35" i="61"/>
  <c r="AA35" i="62"/>
  <c r="O84" i="63"/>
  <c r="O84" i="62"/>
  <c r="AC78" i="33"/>
  <c r="H84" i="61"/>
  <c r="G84" i="61"/>
  <c r="N84" i="63"/>
  <c r="N84" i="62"/>
  <c r="AA87" i="63"/>
  <c r="T87" i="61"/>
  <c r="AA87" i="62"/>
  <c r="AG81" i="33"/>
  <c r="Z87" i="62"/>
  <c r="Z87" i="63"/>
  <c r="S87" i="61"/>
  <c r="AC9" i="33"/>
  <c r="I15" i="61"/>
  <c r="P15" i="62"/>
  <c r="P15" i="63"/>
  <c r="H15" i="61"/>
  <c r="O15" i="62"/>
  <c r="O15" i="63"/>
  <c r="Y133" i="33"/>
  <c r="N139" i="63"/>
  <c r="G139" i="61"/>
  <c r="N139" i="62"/>
  <c r="AB50" i="62"/>
  <c r="U50" i="61"/>
  <c r="AB50" i="63"/>
  <c r="Z18" i="63"/>
  <c r="S18" i="61"/>
  <c r="Z18" i="62"/>
  <c r="Z74" i="33"/>
  <c r="Y86" i="33"/>
  <c r="N92" i="62"/>
  <c r="N92" i="63"/>
  <c r="G92" i="61"/>
  <c r="T121" i="61"/>
  <c r="AA121" i="63"/>
  <c r="AA121" i="62"/>
  <c r="AB115" i="33"/>
  <c r="S121" i="61"/>
  <c r="Z121" i="62"/>
  <c r="Z121" i="63"/>
  <c r="P93" i="63"/>
  <c r="P93" i="62"/>
  <c r="I93" i="61"/>
  <c r="N67" i="62"/>
  <c r="N67" i="63"/>
  <c r="G67" i="61"/>
  <c r="AA14" i="63"/>
  <c r="T14" i="61"/>
  <c r="AA14" i="62"/>
  <c r="AB14" i="33"/>
  <c r="AA14" i="33"/>
  <c r="AA80" i="63"/>
  <c r="AA80" i="62"/>
  <c r="T80" i="61"/>
  <c r="AB74" i="33"/>
  <c r="S80" i="61"/>
  <c r="Z80" i="63"/>
  <c r="Z80" i="62"/>
  <c r="Z21" i="63"/>
  <c r="Z21" i="62"/>
  <c r="S21" i="61"/>
  <c r="AA39" i="33"/>
  <c r="AB137" i="62"/>
  <c r="AB137" i="63"/>
  <c r="U137" i="61"/>
  <c r="G106" i="61"/>
  <c r="N106" i="62"/>
  <c r="N106" i="63"/>
  <c r="N82" i="33"/>
  <c r="U129" i="61"/>
  <c r="AB129" i="63"/>
  <c r="AB129" i="62"/>
  <c r="Z129" i="62"/>
  <c r="Z129" i="63"/>
  <c r="S129" i="61"/>
  <c r="Z126" i="63"/>
  <c r="S126" i="61"/>
  <c r="Z126" i="62"/>
  <c r="Y81" i="33"/>
  <c r="AC81" i="33" s="1"/>
  <c r="N87" i="63"/>
  <c r="G87" i="61"/>
  <c r="N87" i="62"/>
  <c r="C136" i="33"/>
  <c r="AA23" i="62"/>
  <c r="T23" i="61"/>
  <c r="AA23" i="63"/>
  <c r="AB17" i="33"/>
  <c r="Z23" i="63"/>
  <c r="Z23" i="62"/>
  <c r="S23" i="61"/>
  <c r="Z95" i="62"/>
  <c r="S95" i="61"/>
  <c r="Z95" i="63"/>
  <c r="T83" i="61"/>
  <c r="AA83" i="63"/>
  <c r="AA83" i="62"/>
  <c r="AB83" i="62"/>
  <c r="U83" i="61"/>
  <c r="AB83" i="63"/>
  <c r="Z76" i="33"/>
  <c r="AC76" i="33" s="1"/>
  <c r="N82" i="62"/>
  <c r="G82" i="61"/>
  <c r="N82" i="63"/>
  <c r="AC31" i="33"/>
  <c r="O37" i="62"/>
  <c r="O37" i="63"/>
  <c r="H37" i="61"/>
  <c r="P46" i="62"/>
  <c r="P46" i="63"/>
  <c r="I46" i="61"/>
  <c r="S103" i="61"/>
  <c r="Z103" i="62"/>
  <c r="Z103" i="63"/>
  <c r="T24" i="61"/>
  <c r="AA24" i="63"/>
  <c r="AA24" i="62"/>
  <c r="AC123" i="61"/>
  <c r="AJ123" i="62"/>
  <c r="AJ123" i="63"/>
  <c r="H123" i="61"/>
  <c r="O123" i="62"/>
  <c r="O123" i="63"/>
  <c r="U99" i="61"/>
  <c r="AB99" i="63"/>
  <c r="AB99" i="62"/>
  <c r="N79" i="33"/>
  <c r="Q3" i="12"/>
  <c r="AG49" i="33"/>
  <c r="N55" i="62"/>
  <c r="N55" i="63"/>
  <c r="G55" i="61"/>
  <c r="C7" i="33"/>
  <c r="AB17" i="63"/>
  <c r="AB17" i="62"/>
  <c r="U17" i="61"/>
  <c r="AA11" i="33"/>
  <c r="Z17" i="62"/>
  <c r="Z17" i="63"/>
  <c r="S17" i="61"/>
  <c r="AG15" i="33"/>
  <c r="P21" i="63"/>
  <c r="P21" i="62"/>
  <c r="I21" i="61"/>
  <c r="Z43" i="33"/>
  <c r="N99" i="33"/>
  <c r="N97" i="33"/>
  <c r="AA57" i="62"/>
  <c r="T57" i="61"/>
  <c r="AA57" i="63"/>
  <c r="AA61" i="33"/>
  <c r="AC61" i="33" s="1"/>
  <c r="C6" i="33"/>
  <c r="AG20" i="33"/>
  <c r="C74" i="33"/>
  <c r="C107" i="33"/>
  <c r="AA137" i="33"/>
  <c r="N46" i="33"/>
  <c r="N139" i="33"/>
  <c r="N72" i="33"/>
  <c r="C11" i="33"/>
  <c r="C122" i="33"/>
  <c r="Z113" i="33"/>
  <c r="O77" i="62"/>
  <c r="O77" i="63"/>
  <c r="H77" i="61"/>
  <c r="AC71" i="33"/>
  <c r="AG13" i="33"/>
  <c r="B101" i="34"/>
  <c r="B114" i="34"/>
  <c r="F134" i="34"/>
  <c r="F54" i="34"/>
  <c r="C7" i="34"/>
  <c r="B136" i="34"/>
  <c r="B110" i="34"/>
  <c r="B67" i="34"/>
  <c r="B68" i="34"/>
  <c r="E78" i="34"/>
  <c r="D19" i="34"/>
  <c r="E101" i="34"/>
  <c r="B35" i="34"/>
  <c r="F91" i="34"/>
  <c r="D63" i="34"/>
  <c r="B53" i="34"/>
  <c r="D34" i="34"/>
  <c r="E44" i="34"/>
  <c r="B113" i="34"/>
  <c r="F17" i="34"/>
  <c r="B37" i="34"/>
  <c r="F133" i="34"/>
  <c r="B4" i="34"/>
  <c r="E130" i="34"/>
  <c r="B130" i="34"/>
  <c r="B107" i="34"/>
  <c r="F128" i="34"/>
  <c r="E55" i="34"/>
  <c r="E83" i="34"/>
  <c r="C29" i="34"/>
  <c r="C68" i="34"/>
  <c r="C126" i="34"/>
  <c r="C138" i="34"/>
  <c r="K4" i="34"/>
  <c r="C3" i="34"/>
  <c r="B77" i="34"/>
  <c r="B15" i="34"/>
  <c r="E103" i="34"/>
  <c r="F137" i="34"/>
  <c r="C129" i="34"/>
  <c r="C42" i="34"/>
  <c r="F80" i="34"/>
  <c r="B57" i="34"/>
  <c r="F51" i="34"/>
  <c r="D69" i="34"/>
  <c r="C101" i="34"/>
  <c r="D116" i="34"/>
  <c r="B7" i="34"/>
  <c r="F62" i="34"/>
  <c r="B42" i="34"/>
  <c r="E121" i="34"/>
  <c r="C103" i="34"/>
  <c r="B59" i="34"/>
  <c r="E105" i="34"/>
  <c r="C71" i="34"/>
  <c r="F88" i="34"/>
  <c r="B117" i="34"/>
  <c r="D8" i="34"/>
  <c r="B8" i="34"/>
  <c r="E21" i="34"/>
  <c r="B14" i="34"/>
  <c r="C61" i="34"/>
  <c r="D96" i="34"/>
  <c r="E27" i="34"/>
  <c r="E15" i="34"/>
  <c r="B45" i="34"/>
  <c r="B65" i="34"/>
  <c r="D6" i="34"/>
  <c r="C127" i="34"/>
  <c r="E64" i="34"/>
  <c r="F115" i="34"/>
  <c r="D135" i="34"/>
  <c r="E25" i="34"/>
  <c r="D88" i="34"/>
  <c r="F74" i="34"/>
  <c r="E49" i="34"/>
  <c r="D120" i="34"/>
  <c r="B29" i="34"/>
  <c r="C112" i="34"/>
  <c r="C79" i="34"/>
  <c r="E13" i="34"/>
  <c r="C83" i="34"/>
  <c r="C80" i="34"/>
  <c r="F45" i="34"/>
  <c r="B24" i="34"/>
  <c r="C75" i="34"/>
  <c r="D62" i="34"/>
  <c r="B52" i="34"/>
  <c r="E102" i="34"/>
  <c r="F82" i="34"/>
  <c r="B51" i="34"/>
  <c r="E54" i="34"/>
  <c r="F64" i="34"/>
  <c r="D115" i="34"/>
  <c r="E11" i="34"/>
  <c r="B13" i="34"/>
  <c r="B139" i="34"/>
  <c r="C110" i="34"/>
  <c r="B84" i="34"/>
  <c r="B69" i="34"/>
  <c r="B10" i="34"/>
  <c r="E34" i="34"/>
  <c r="B61" i="34"/>
  <c r="D129" i="34"/>
  <c r="B88" i="34"/>
  <c r="F94" i="34"/>
  <c r="D94" i="34"/>
  <c r="B93" i="34"/>
  <c r="E137" i="34"/>
  <c r="B121" i="34"/>
  <c r="F53" i="34"/>
  <c r="B119" i="34"/>
  <c r="E33" i="34"/>
  <c r="B102" i="34"/>
  <c r="B44" i="34"/>
  <c r="E67" i="34"/>
  <c r="E95" i="34"/>
  <c r="C132" i="34"/>
  <c r="E65" i="34"/>
  <c r="D49" i="34"/>
  <c r="E76" i="34"/>
  <c r="D59" i="34"/>
  <c r="C73" i="34"/>
  <c r="E39" i="34"/>
  <c r="B135" i="34"/>
  <c r="E84" i="34"/>
  <c r="C125" i="34"/>
  <c r="C17" i="34"/>
  <c r="E139" i="34"/>
  <c r="D114" i="34"/>
  <c r="E70" i="34"/>
  <c r="D24" i="34"/>
  <c r="E126" i="34"/>
  <c r="D55" i="34"/>
  <c r="B85" i="34"/>
  <c r="F105" i="34"/>
  <c r="C139" i="34"/>
  <c r="D25" i="34"/>
  <c r="C136" i="34"/>
  <c r="D17" i="34"/>
  <c r="D5" i="34"/>
  <c r="F9" i="34"/>
  <c r="B20" i="34"/>
  <c r="E87" i="34"/>
  <c r="D105" i="34"/>
  <c r="B86" i="34"/>
  <c r="F23" i="34"/>
  <c r="C9" i="34"/>
  <c r="B21" i="34"/>
  <c r="F83" i="34"/>
  <c r="F71" i="34"/>
  <c r="F26" i="34"/>
  <c r="F58" i="34"/>
  <c r="D51" i="34"/>
  <c r="D45" i="34"/>
  <c r="F39" i="34"/>
  <c r="D46" i="34"/>
  <c r="C134" i="34"/>
  <c r="F36" i="34"/>
  <c r="C37" i="34"/>
  <c r="F104" i="34"/>
  <c r="B87" i="34"/>
  <c r="D65" i="34"/>
  <c r="F7" i="34"/>
  <c r="D101" i="34"/>
  <c r="E22" i="34"/>
  <c r="B60" i="34"/>
  <c r="E110" i="34"/>
  <c r="E129" i="34"/>
  <c r="B48" i="34"/>
  <c r="F75" i="34"/>
  <c r="C39" i="34"/>
  <c r="C119" i="34"/>
  <c r="E119" i="34"/>
  <c r="D43" i="34"/>
  <c r="C21" i="34"/>
  <c r="B134" i="34"/>
  <c r="F103" i="34"/>
  <c r="B104" i="34"/>
  <c r="E89" i="34"/>
  <c r="F66" i="34"/>
  <c r="F4" i="34"/>
  <c r="F78" i="34"/>
  <c r="C82" i="34"/>
  <c r="D97" i="34"/>
  <c r="C115" i="34"/>
  <c r="B49" i="34"/>
  <c r="D121" i="34"/>
  <c r="B137" i="34"/>
  <c r="D137" i="34"/>
  <c r="D32" i="34"/>
  <c r="F117" i="34"/>
  <c r="D40" i="34"/>
  <c r="D3" i="34"/>
  <c r="D4" i="34"/>
  <c r="F122" i="34"/>
  <c r="D104" i="34"/>
  <c r="F121" i="34"/>
  <c r="B70" i="34"/>
  <c r="E24" i="34"/>
  <c r="F47" i="34"/>
  <c r="F22" i="34"/>
  <c r="B80" i="34"/>
  <c r="B75" i="34"/>
  <c r="D72" i="34"/>
  <c r="E58" i="34"/>
  <c r="D79" i="34"/>
  <c r="B132" i="34"/>
  <c r="E122" i="34"/>
  <c r="D23" i="34"/>
  <c r="E91" i="34"/>
  <c r="E8" i="34"/>
  <c r="F35" i="34"/>
  <c r="B76" i="34"/>
  <c r="D119" i="34"/>
  <c r="C123" i="34"/>
  <c r="D29" i="34"/>
  <c r="F15" i="34"/>
  <c r="F113" i="34"/>
  <c r="B92" i="34"/>
  <c r="F96" i="34"/>
  <c r="C53" i="34"/>
  <c r="E18" i="34"/>
  <c r="C50" i="34"/>
  <c r="C41" i="34"/>
  <c r="F93" i="34"/>
  <c r="C122" i="34"/>
  <c r="F116" i="34"/>
  <c r="C104" i="34"/>
  <c r="D42" i="34"/>
  <c r="F59" i="34"/>
  <c r="C19" i="34"/>
  <c r="D128" i="34"/>
  <c r="E57" i="34"/>
  <c r="E85" i="34"/>
  <c r="E131" i="34"/>
  <c r="F139" i="34"/>
  <c r="F5" i="34"/>
  <c r="B64" i="34"/>
  <c r="F68" i="34"/>
  <c r="B125" i="34"/>
  <c r="F85" i="34"/>
  <c r="B25" i="34"/>
  <c r="C92" i="34"/>
  <c r="E74" i="34"/>
  <c r="C14" i="34"/>
  <c r="C24" i="34"/>
  <c r="C11" i="34"/>
  <c r="C94" i="34"/>
  <c r="D54" i="34"/>
  <c r="E17" i="34"/>
  <c r="D68" i="34"/>
  <c r="C130" i="34"/>
  <c r="C108" i="34"/>
  <c r="B18" i="34"/>
  <c r="F32" i="34"/>
  <c r="C6" i="34"/>
  <c r="E29" i="34"/>
  <c r="B95" i="34"/>
  <c r="C89" i="34"/>
  <c r="C67" i="34"/>
  <c r="F125" i="34"/>
  <c r="F107" i="34"/>
  <c r="E72" i="34"/>
  <c r="F118" i="34"/>
  <c r="C20" i="34"/>
  <c r="C137" i="34"/>
  <c r="D136" i="34"/>
  <c r="C10" i="34"/>
  <c r="E128" i="34"/>
  <c r="D47" i="34"/>
  <c r="E16" i="34"/>
  <c r="D33" i="34"/>
  <c r="B115" i="34"/>
  <c r="D108" i="34"/>
  <c r="C133" i="34"/>
  <c r="F108" i="34"/>
  <c r="C124" i="34"/>
  <c r="E23" i="34"/>
  <c r="F106" i="34"/>
  <c r="C117" i="34"/>
  <c r="E32" i="34"/>
  <c r="C131" i="34"/>
  <c r="D27" i="34"/>
  <c r="B38" i="34"/>
  <c r="D100" i="34"/>
  <c r="D83" i="34"/>
  <c r="D73" i="34"/>
  <c r="E86" i="34"/>
  <c r="B81" i="34"/>
  <c r="F16" i="34"/>
  <c r="F28" i="34"/>
  <c r="B105" i="34"/>
  <c r="C18" i="34"/>
  <c r="B36" i="34"/>
  <c r="B116" i="34"/>
  <c r="B96" i="34"/>
  <c r="B120" i="34"/>
  <c r="C15" i="34"/>
  <c r="E30" i="34"/>
  <c r="K3" i="34"/>
  <c r="C87" i="34"/>
  <c r="E41" i="34"/>
  <c r="B56" i="34"/>
  <c r="E71" i="34"/>
  <c r="D133" i="34"/>
  <c r="E43" i="34"/>
  <c r="E68" i="34"/>
  <c r="E82" i="34"/>
  <c r="B129" i="34"/>
  <c r="C72" i="34"/>
  <c r="B5" i="34"/>
  <c r="F79" i="34"/>
  <c r="B23" i="34"/>
  <c r="D78" i="34"/>
  <c r="D14" i="34"/>
  <c r="F135" i="34"/>
  <c r="E51" i="34"/>
  <c r="E97" i="34"/>
  <c r="F120" i="34"/>
  <c r="E6" i="34"/>
  <c r="D95" i="34"/>
  <c r="E28" i="34"/>
  <c r="E120" i="34"/>
  <c r="F18" i="34"/>
  <c r="B108" i="34"/>
  <c r="D64" i="34"/>
  <c r="F50" i="34"/>
  <c r="F102" i="34"/>
  <c r="D21" i="34"/>
  <c r="E135" i="34"/>
  <c r="F6" i="34"/>
  <c r="D18" i="34"/>
  <c r="D52" i="34"/>
  <c r="F43" i="34"/>
  <c r="D138" i="34"/>
  <c r="E31" i="34"/>
  <c r="C40" i="34"/>
  <c r="C22" i="34"/>
  <c r="D67" i="34"/>
  <c r="F70" i="34"/>
  <c r="B32" i="34"/>
  <c r="B99" i="34"/>
  <c r="D89" i="34"/>
  <c r="E107" i="34"/>
  <c r="D112" i="34"/>
  <c r="F76" i="34"/>
  <c r="E133" i="34"/>
  <c r="B133" i="34"/>
  <c r="E46" i="34"/>
  <c r="D80" i="34"/>
  <c r="C95" i="34"/>
  <c r="F48" i="34"/>
  <c r="C86" i="34"/>
  <c r="D130" i="34"/>
  <c r="D12" i="34"/>
  <c r="C43" i="34"/>
  <c r="C85" i="34"/>
  <c r="C107" i="34"/>
  <c r="B6" i="34"/>
  <c r="C102" i="34"/>
  <c r="D93" i="34"/>
  <c r="F65" i="34"/>
  <c r="B54" i="34"/>
  <c r="B111" i="34"/>
  <c r="B122" i="34"/>
  <c r="E106" i="34"/>
  <c r="D57" i="34"/>
  <c r="C25" i="34"/>
  <c r="D36" i="34"/>
  <c r="D74" i="34"/>
  <c r="F33" i="34"/>
  <c r="F60" i="34"/>
  <c r="C44" i="34"/>
  <c r="C63" i="34"/>
  <c r="C69" i="34"/>
  <c r="F63" i="34"/>
  <c r="D140" i="34"/>
  <c r="F29" i="34"/>
  <c r="E115" i="34"/>
  <c r="E124" i="34"/>
  <c r="F37" i="34"/>
  <c r="B103" i="34"/>
  <c r="F131" i="34"/>
  <c r="E35" i="34"/>
  <c r="B118" i="34"/>
  <c r="D122" i="34"/>
  <c r="B83" i="34"/>
  <c r="D107" i="34"/>
  <c r="B100" i="34"/>
  <c r="D113" i="34"/>
  <c r="F19" i="34"/>
  <c r="C48" i="34"/>
  <c r="C35" i="34"/>
  <c r="E19" i="34"/>
  <c r="D41" i="34"/>
  <c r="D60" i="34"/>
  <c r="B40" i="34"/>
  <c r="C45" i="34"/>
  <c r="B9" i="34"/>
  <c r="E38" i="34"/>
  <c r="B27" i="34"/>
  <c r="E56" i="34"/>
  <c r="F8" i="34"/>
  <c r="C58" i="34"/>
  <c r="F87" i="34"/>
  <c r="F140" i="34"/>
  <c r="B46" i="34"/>
  <c r="F112" i="34"/>
  <c r="C13" i="34"/>
  <c r="D71" i="34"/>
  <c r="C8" i="34"/>
  <c r="B89" i="34"/>
  <c r="E53" i="34"/>
  <c r="B128" i="34"/>
  <c r="F20" i="34"/>
  <c r="D61" i="34"/>
  <c r="C47" i="34"/>
  <c r="F126" i="34"/>
  <c r="B55" i="34"/>
  <c r="F12" i="34"/>
  <c r="D26" i="34"/>
  <c r="B74" i="34"/>
  <c r="E113" i="34"/>
  <c r="D118" i="34"/>
  <c r="E99" i="34"/>
  <c r="C88" i="34"/>
  <c r="D139" i="34"/>
  <c r="C100" i="34"/>
  <c r="D123" i="34"/>
  <c r="D76" i="34"/>
  <c r="C5" i="34"/>
  <c r="B73" i="34"/>
  <c r="E90" i="34"/>
  <c r="D134" i="34"/>
  <c r="C114" i="34"/>
  <c r="C60" i="34"/>
  <c r="F114" i="34"/>
  <c r="C113" i="34"/>
  <c r="D110" i="34"/>
  <c r="C65" i="34"/>
  <c r="E127" i="34"/>
  <c r="F25" i="34"/>
  <c r="E12" i="34"/>
  <c r="E20" i="34"/>
  <c r="E116" i="34"/>
  <c r="E117" i="34"/>
  <c r="D39" i="34"/>
  <c r="F10" i="34"/>
  <c r="C118" i="34"/>
  <c r="B91" i="34"/>
  <c r="B62" i="34"/>
  <c r="E37" i="34"/>
  <c r="C84" i="34"/>
  <c r="B3" i="34"/>
  <c r="D9" i="34"/>
  <c r="E62" i="34"/>
  <c r="C76" i="34"/>
  <c r="F3" i="34"/>
  <c r="D77" i="34"/>
  <c r="E118" i="34"/>
  <c r="C28" i="34"/>
  <c r="F110" i="34"/>
  <c r="C51" i="34"/>
  <c r="F72" i="34"/>
  <c r="E42" i="34"/>
  <c r="F56" i="34"/>
  <c r="B126" i="34"/>
  <c r="F30" i="34"/>
  <c r="B78" i="34"/>
  <c r="C121" i="34"/>
  <c r="C78" i="34"/>
  <c r="F27" i="34"/>
  <c r="E79" i="34"/>
  <c r="D66" i="34"/>
  <c r="D84" i="34"/>
  <c r="D87" i="34"/>
  <c r="F119" i="34"/>
  <c r="C32" i="34"/>
  <c r="D106" i="34"/>
  <c r="C120" i="34"/>
  <c r="F95" i="34"/>
  <c r="C54" i="34"/>
  <c r="C106" i="34"/>
  <c r="D22" i="34"/>
  <c r="F130" i="34"/>
  <c r="F97" i="34"/>
  <c r="E7" i="34"/>
  <c r="F90" i="34"/>
  <c r="D30" i="34"/>
  <c r="E3" i="34"/>
  <c r="C66" i="34"/>
  <c r="B94" i="34"/>
  <c r="B33" i="34"/>
  <c r="E9" i="34"/>
  <c r="E10" i="34"/>
  <c r="D82" i="34"/>
  <c r="F123" i="34"/>
  <c r="F24" i="34"/>
  <c r="E98" i="34"/>
  <c r="F42" i="34"/>
  <c r="E109" i="34"/>
  <c r="B58" i="34"/>
  <c r="D13" i="34"/>
  <c r="F13" i="34"/>
  <c r="B39" i="34"/>
  <c r="E4" i="34"/>
  <c r="D48" i="34"/>
  <c r="B138" i="34"/>
  <c r="B11" i="34"/>
  <c r="E77" i="34"/>
  <c r="F84" i="34"/>
  <c r="C96" i="34"/>
  <c r="E63" i="34"/>
  <c r="K5" i="34"/>
  <c r="C57" i="34"/>
  <c r="E69" i="34"/>
  <c r="F34" i="34"/>
  <c r="D50" i="34"/>
  <c r="B123" i="34"/>
  <c r="B12" i="34"/>
  <c r="E45" i="34"/>
  <c r="F67" i="34"/>
  <c r="F55" i="34"/>
  <c r="F101" i="34"/>
  <c r="C140" i="34"/>
  <c r="E96" i="34"/>
  <c r="C105" i="34"/>
  <c r="D86" i="34"/>
  <c r="E132" i="34"/>
  <c r="F111" i="34"/>
  <c r="F11" i="34"/>
  <c r="D98" i="34"/>
  <c r="F52" i="34"/>
  <c r="D109" i="34"/>
  <c r="D126" i="34"/>
  <c r="F129" i="34"/>
  <c r="F41" i="34"/>
  <c r="D81" i="34"/>
  <c r="B16" i="34"/>
  <c r="E100" i="34"/>
  <c r="F127" i="34"/>
  <c r="C36" i="34"/>
  <c r="D102" i="34"/>
  <c r="E123" i="34"/>
  <c r="B63" i="34"/>
  <c r="D58" i="34"/>
  <c r="C99" i="34"/>
  <c r="B98" i="34"/>
  <c r="B79" i="34"/>
  <c r="E26" i="34"/>
  <c r="F61" i="34"/>
  <c r="D11" i="34"/>
  <c r="E140" i="34"/>
  <c r="D7" i="34"/>
  <c r="F49" i="34"/>
  <c r="B22" i="34"/>
  <c r="E104" i="34"/>
  <c r="F100" i="34"/>
  <c r="D125" i="34"/>
  <c r="E50" i="34"/>
  <c r="C16" i="34"/>
  <c r="B17" i="34"/>
  <c r="B50" i="34"/>
  <c r="C116" i="34"/>
  <c r="C62" i="34"/>
  <c r="D103" i="34"/>
  <c r="C93" i="34"/>
  <c r="F73" i="34"/>
  <c r="B66" i="34"/>
  <c r="D31" i="34"/>
  <c r="C90" i="34"/>
  <c r="E138" i="34"/>
  <c r="C4" i="34"/>
  <c r="F69" i="34"/>
  <c r="C91" i="34"/>
  <c r="B26" i="34"/>
  <c r="C23" i="34"/>
  <c r="F98" i="34"/>
  <c r="D38" i="34"/>
  <c r="E36" i="34"/>
  <c r="F86" i="34"/>
  <c r="D70" i="34"/>
  <c r="C111" i="34"/>
  <c r="F14" i="34"/>
  <c r="C81" i="34"/>
  <c r="C38" i="34"/>
  <c r="E108" i="34"/>
  <c r="F81" i="34"/>
  <c r="F124" i="34"/>
  <c r="F77" i="34"/>
  <c r="E14" i="34"/>
  <c r="D20" i="34"/>
  <c r="E93" i="34"/>
  <c r="D92" i="34"/>
  <c r="D90" i="34"/>
  <c r="D85" i="34"/>
  <c r="F44" i="34"/>
  <c r="E136" i="34"/>
  <c r="D111" i="34"/>
  <c r="E40" i="34"/>
  <c r="C128" i="34"/>
  <c r="B124" i="34"/>
  <c r="B109" i="34"/>
  <c r="D53" i="34"/>
  <c r="B19" i="34"/>
  <c r="B30" i="34"/>
  <c r="B43" i="34"/>
  <c r="E66" i="34"/>
  <c r="D75" i="34"/>
  <c r="C27" i="34"/>
  <c r="B28" i="34"/>
  <c r="F132" i="34"/>
  <c r="B97" i="34"/>
  <c r="C64" i="34"/>
  <c r="F40" i="34"/>
  <c r="B140" i="34"/>
  <c r="B112" i="34"/>
  <c r="C49" i="34"/>
  <c r="F21" i="34"/>
  <c r="E5" i="34"/>
  <c r="C59" i="34"/>
  <c r="B90" i="34"/>
  <c r="D28" i="34"/>
  <c r="E114" i="34"/>
  <c r="D44" i="34"/>
  <c r="E75" i="34"/>
  <c r="E111" i="34"/>
  <c r="B71" i="34"/>
  <c r="E61" i="34"/>
  <c r="C34" i="34"/>
  <c r="D37" i="34"/>
  <c r="E88" i="34"/>
  <c r="E81" i="34"/>
  <c r="F92" i="34"/>
  <c r="C26" i="34"/>
  <c r="D99" i="34"/>
  <c r="E134" i="34"/>
  <c r="C55" i="34"/>
  <c r="E125" i="34"/>
  <c r="D16" i="34"/>
  <c r="C56" i="34"/>
  <c r="C12" i="34"/>
  <c r="B131" i="34"/>
  <c r="E73" i="34"/>
  <c r="C98" i="34"/>
  <c r="E94" i="34"/>
  <c r="F138" i="34"/>
  <c r="E112" i="34"/>
  <c r="D10" i="34"/>
  <c r="D131" i="34"/>
  <c r="F46" i="34"/>
  <c r="B127" i="34"/>
  <c r="B72" i="34"/>
  <c r="F57" i="34"/>
  <c r="D124" i="34"/>
  <c r="E60" i="34"/>
  <c r="C30" i="34"/>
  <c r="E47" i="34"/>
  <c r="C46" i="34"/>
  <c r="D56" i="34"/>
  <c r="E52" i="34"/>
  <c r="E59" i="34"/>
  <c r="B34" i="34"/>
  <c r="C135" i="34"/>
  <c r="D15" i="34"/>
  <c r="E48" i="34"/>
  <c r="D35" i="34"/>
  <c r="C109" i="34"/>
  <c r="F99" i="34"/>
  <c r="E92" i="34"/>
  <c r="F31" i="34"/>
  <c r="F89" i="34"/>
  <c r="F136" i="34"/>
  <c r="B31" i="34"/>
  <c r="D117" i="34"/>
  <c r="E80" i="34"/>
  <c r="D132" i="34"/>
  <c r="B106" i="34"/>
  <c r="F109" i="34"/>
  <c r="C52" i="34"/>
  <c r="B47" i="34"/>
  <c r="C70" i="34"/>
  <c r="C31" i="34"/>
  <c r="B41" i="34"/>
  <c r="F38" i="34"/>
  <c r="C33" i="34"/>
  <c r="C97" i="34"/>
  <c r="D91" i="34"/>
  <c r="C74" i="34"/>
  <c r="D127" i="34"/>
  <c r="B82" i="34"/>
  <c r="C77" i="34"/>
  <c r="C44" i="37"/>
  <c r="F52" i="37"/>
  <c r="B52" i="37"/>
  <c r="F57" i="37"/>
  <c r="D76" i="37"/>
  <c r="E78" i="37"/>
  <c r="F10" i="37"/>
  <c r="E44" i="37"/>
  <c r="B93" i="37"/>
  <c r="B75" i="37"/>
  <c r="F69" i="37"/>
  <c r="B76" i="37"/>
  <c r="F14" i="37"/>
  <c r="E131" i="37"/>
  <c r="E10" i="37"/>
  <c r="B100" i="37"/>
  <c r="C47" i="37"/>
  <c r="B51" i="37"/>
  <c r="C76" i="37"/>
  <c r="B79" i="37"/>
  <c r="C13" i="37"/>
  <c r="E128" i="37"/>
  <c r="B124" i="37"/>
  <c r="E89" i="37"/>
  <c r="F50" i="37"/>
  <c r="D127" i="37"/>
  <c r="D82" i="37"/>
  <c r="F7" i="37"/>
  <c r="D33" i="37"/>
  <c r="C136" i="37"/>
  <c r="F39" i="37"/>
  <c r="D57" i="37"/>
  <c r="B31" i="37"/>
  <c r="E137" i="37"/>
  <c r="C79" i="37"/>
  <c r="F36" i="37"/>
  <c r="F82" i="37"/>
  <c r="E127" i="37"/>
  <c r="C73" i="37"/>
  <c r="F113" i="37"/>
  <c r="E134" i="37"/>
  <c r="D17" i="37"/>
  <c r="E31" i="37"/>
  <c r="B39" i="37"/>
  <c r="F100" i="37"/>
  <c r="E121" i="37"/>
  <c r="F38" i="37"/>
  <c r="E92" i="37"/>
  <c r="D63" i="37"/>
  <c r="F63" i="37"/>
  <c r="F73" i="37"/>
  <c r="C94" i="37"/>
  <c r="B118" i="37"/>
  <c r="B57" i="37"/>
  <c r="B94" i="37"/>
  <c r="E5" i="37"/>
  <c r="D21" i="37"/>
  <c r="D128" i="37"/>
  <c r="B40" i="37"/>
  <c r="E97" i="37"/>
  <c r="B64" i="37"/>
  <c r="C78" i="37"/>
  <c r="B137" i="37"/>
  <c r="B68" i="37"/>
  <c r="E6" i="37"/>
  <c r="F37" i="37"/>
  <c r="F51" i="37"/>
  <c r="E55" i="37"/>
  <c r="C90" i="37"/>
  <c r="F24" i="37"/>
  <c r="B126" i="37"/>
  <c r="B36" i="37"/>
  <c r="D95" i="37"/>
  <c r="F70" i="37"/>
  <c r="D18" i="37"/>
  <c r="B136" i="37"/>
  <c r="B114" i="37"/>
  <c r="E94" i="37"/>
  <c r="D51" i="37"/>
  <c r="E18" i="37"/>
  <c r="F20" i="37"/>
  <c r="E25" i="37"/>
  <c r="C100" i="37"/>
  <c r="B95" i="37"/>
  <c r="E76" i="37"/>
  <c r="F109" i="37"/>
  <c r="F78" i="37"/>
  <c r="B29" i="37"/>
  <c r="D130" i="37"/>
  <c r="D47" i="37"/>
  <c r="B27" i="37"/>
  <c r="C43" i="37"/>
  <c r="B132" i="37"/>
  <c r="C15" i="37"/>
  <c r="D20" i="37"/>
  <c r="C119" i="37"/>
  <c r="C109" i="37"/>
  <c r="F131" i="37"/>
  <c r="D118" i="37"/>
  <c r="C123" i="37"/>
  <c r="C28" i="37"/>
  <c r="D84" i="37"/>
  <c r="B92" i="37"/>
  <c r="D49" i="37"/>
  <c r="C102" i="37"/>
  <c r="B135" i="37"/>
  <c r="B119" i="37"/>
  <c r="B62" i="37"/>
  <c r="F128" i="37"/>
  <c r="C121" i="37"/>
  <c r="F49" i="37"/>
  <c r="F87" i="37"/>
  <c r="D105" i="37"/>
  <c r="E65" i="37"/>
  <c r="E61" i="37"/>
  <c r="D137" i="37"/>
  <c r="B61" i="37"/>
  <c r="D61" i="37"/>
  <c r="E36" i="37"/>
  <c r="B41" i="37"/>
  <c r="D34" i="37"/>
  <c r="D53" i="37"/>
  <c r="E116" i="37"/>
  <c r="B82" i="37"/>
  <c r="B10" i="37"/>
  <c r="E91" i="37"/>
  <c r="B60" i="37"/>
  <c r="C6" i="37"/>
  <c r="K4" i="37"/>
  <c r="D124" i="37"/>
  <c r="E111" i="37"/>
  <c r="C12" i="37"/>
  <c r="B107" i="37"/>
  <c r="C61" i="37"/>
  <c r="E41" i="37"/>
  <c r="D38" i="37"/>
  <c r="B83" i="37"/>
  <c r="D94" i="37"/>
  <c r="C84" i="37"/>
  <c r="E11" i="37"/>
  <c r="E123" i="37"/>
  <c r="B105" i="37"/>
  <c r="C27" i="37"/>
  <c r="C131" i="37"/>
  <c r="C14" i="37"/>
  <c r="D8" i="37"/>
  <c r="C103" i="37"/>
  <c r="C82" i="37"/>
  <c r="E82" i="37"/>
  <c r="B113" i="37"/>
  <c r="D41" i="37"/>
  <c r="E129" i="37"/>
  <c r="F122" i="37"/>
  <c r="B134" i="37"/>
  <c r="C20" i="37"/>
  <c r="F30" i="37"/>
  <c r="F125" i="37"/>
  <c r="E108" i="37"/>
  <c r="E84" i="37"/>
  <c r="D139" i="37"/>
  <c r="E86" i="37"/>
  <c r="B56" i="37"/>
  <c r="C107" i="37"/>
  <c r="D5" i="37"/>
  <c r="B30" i="37"/>
  <c r="E43" i="37"/>
  <c r="B128" i="37"/>
  <c r="E58" i="37"/>
  <c r="C83" i="37"/>
  <c r="E51" i="37"/>
  <c r="D55" i="37"/>
  <c r="E100" i="37"/>
  <c r="E4" i="37"/>
  <c r="E64" i="37"/>
  <c r="C116" i="37"/>
  <c r="E133" i="37"/>
  <c r="F95" i="37"/>
  <c r="D7" i="37"/>
  <c r="E40" i="37"/>
  <c r="F41" i="37"/>
  <c r="E47" i="37"/>
  <c r="D48" i="37"/>
  <c r="D36" i="37"/>
  <c r="C30" i="37"/>
  <c r="B84" i="37"/>
  <c r="B98" i="37"/>
  <c r="D135" i="37"/>
  <c r="C75" i="37"/>
  <c r="D3" i="37"/>
  <c r="B37" i="37"/>
  <c r="D123" i="37"/>
  <c r="C124" i="37"/>
  <c r="D50" i="37"/>
  <c r="E27" i="37"/>
  <c r="E80" i="37"/>
  <c r="E46" i="37"/>
  <c r="D98" i="37"/>
  <c r="E106" i="37"/>
  <c r="E95" i="37"/>
  <c r="B4" i="37"/>
  <c r="D131" i="37"/>
  <c r="E14" i="37"/>
  <c r="F31" i="37"/>
  <c r="D37" i="37"/>
  <c r="C110" i="37"/>
  <c r="C8" i="37"/>
  <c r="D40" i="37"/>
  <c r="C113" i="37"/>
  <c r="D91" i="37"/>
  <c r="C87" i="37"/>
  <c r="C140" i="37"/>
  <c r="C18" i="37"/>
  <c r="D81" i="37"/>
  <c r="C93" i="37"/>
  <c r="F116" i="37"/>
  <c r="D72" i="37"/>
  <c r="B78" i="37"/>
  <c r="D46" i="37"/>
  <c r="B77" i="37"/>
  <c r="E19" i="37"/>
  <c r="D85" i="37"/>
  <c r="D116" i="37"/>
  <c r="E70" i="37"/>
  <c r="F61" i="37"/>
  <c r="C71" i="37"/>
  <c r="E56" i="37"/>
  <c r="D73" i="37"/>
  <c r="C35" i="37"/>
  <c r="E50" i="37"/>
  <c r="B69" i="37"/>
  <c r="F35" i="37"/>
  <c r="D114" i="37"/>
  <c r="E30" i="37"/>
  <c r="F101" i="37"/>
  <c r="F66" i="37"/>
  <c r="B25" i="37"/>
  <c r="C26" i="37"/>
  <c r="D83" i="37"/>
  <c r="B66" i="37"/>
  <c r="D28" i="37"/>
  <c r="E37" i="37"/>
  <c r="E79" i="37"/>
  <c r="D107" i="37"/>
  <c r="C5" i="37"/>
  <c r="D56" i="37"/>
  <c r="F54" i="37"/>
  <c r="C66" i="37"/>
  <c r="C25" i="37"/>
  <c r="B72" i="37"/>
  <c r="B130" i="37"/>
  <c r="B104" i="37"/>
  <c r="E52" i="37"/>
  <c r="B103" i="37"/>
  <c r="B24" i="37"/>
  <c r="B58" i="37"/>
  <c r="D39" i="37"/>
  <c r="E125" i="37"/>
  <c r="K5" i="37"/>
  <c r="D27" i="37"/>
  <c r="F77" i="37"/>
  <c r="B6" i="37"/>
  <c r="D60" i="37"/>
  <c r="F102" i="37"/>
  <c r="B73" i="37"/>
  <c r="B11" i="37"/>
  <c r="B23" i="37"/>
  <c r="C40" i="37"/>
  <c r="E53" i="37"/>
  <c r="C9" i="37"/>
  <c r="D26" i="37"/>
  <c r="F45" i="37"/>
  <c r="D121" i="37"/>
  <c r="D62" i="37"/>
  <c r="E29" i="37"/>
  <c r="F79" i="37"/>
  <c r="B32" i="37"/>
  <c r="C32" i="37"/>
  <c r="C38" i="37"/>
  <c r="C89" i="37"/>
  <c r="C46" i="37"/>
  <c r="C49" i="37"/>
  <c r="D64" i="37"/>
  <c r="B33" i="37"/>
  <c r="B46" i="37"/>
  <c r="B38" i="37"/>
  <c r="D70" i="37"/>
  <c r="E81" i="37"/>
  <c r="B55" i="37"/>
  <c r="F83" i="37"/>
  <c r="D92" i="37"/>
  <c r="B49" i="37"/>
  <c r="B35" i="37"/>
  <c r="E118" i="37"/>
  <c r="B116" i="37"/>
  <c r="F81" i="37"/>
  <c r="C29" i="37"/>
  <c r="C91" i="37"/>
  <c r="C17" i="37"/>
  <c r="F68" i="37"/>
  <c r="B53" i="37"/>
  <c r="B43" i="37"/>
  <c r="C48" i="37"/>
  <c r="E63" i="37"/>
  <c r="B67" i="37"/>
  <c r="E83" i="37"/>
  <c r="C86" i="37"/>
  <c r="F124" i="37"/>
  <c r="D58" i="37"/>
  <c r="D120" i="37"/>
  <c r="B140" i="37"/>
  <c r="B65" i="37"/>
  <c r="B88" i="37"/>
  <c r="C52" i="37"/>
  <c r="D22" i="37"/>
  <c r="C139" i="37"/>
  <c r="C88" i="37"/>
  <c r="E102" i="37"/>
  <c r="C81" i="37"/>
  <c r="E9" i="37"/>
  <c r="F33" i="37"/>
  <c r="C36" i="37"/>
  <c r="C57" i="37"/>
  <c r="D106" i="37"/>
  <c r="E139" i="37"/>
  <c r="C138" i="37"/>
  <c r="C42" i="37"/>
  <c r="B121" i="37"/>
  <c r="D90" i="37"/>
  <c r="F9" i="37"/>
  <c r="D102" i="37"/>
  <c r="F126" i="37"/>
  <c r="C105" i="37"/>
  <c r="F58" i="37"/>
  <c r="E72" i="37"/>
  <c r="C108" i="37"/>
  <c r="D136" i="37"/>
  <c r="D42" i="37"/>
  <c r="E20" i="37"/>
  <c r="D109" i="37"/>
  <c r="E77" i="37"/>
  <c r="F88" i="37"/>
  <c r="E120" i="37"/>
  <c r="B80" i="37"/>
  <c r="D122" i="37"/>
  <c r="D29" i="37"/>
  <c r="E3" i="37"/>
  <c r="E130" i="37"/>
  <c r="F91" i="37"/>
  <c r="D59" i="37"/>
  <c r="C77" i="37"/>
  <c r="F60" i="37"/>
  <c r="B48" i="37"/>
  <c r="F42" i="37"/>
  <c r="D52" i="37"/>
  <c r="F19" i="37"/>
  <c r="E17" i="37"/>
  <c r="D87" i="37"/>
  <c r="C130" i="37"/>
  <c r="B138" i="37"/>
  <c r="D140" i="37"/>
  <c r="B109" i="37"/>
  <c r="B50" i="37"/>
  <c r="D108" i="37"/>
  <c r="E88" i="37"/>
  <c r="E67" i="37"/>
  <c r="F103" i="37"/>
  <c r="D16" i="37"/>
  <c r="D77" i="37"/>
  <c r="B129" i="37"/>
  <c r="E69" i="37"/>
  <c r="F67" i="37"/>
  <c r="E8" i="37"/>
  <c r="B106" i="37"/>
  <c r="C55" i="37"/>
  <c r="D115" i="37"/>
  <c r="E57" i="37"/>
  <c r="B17" i="37"/>
  <c r="F96" i="37"/>
  <c r="B47" i="37"/>
  <c r="E45" i="37"/>
  <c r="C112" i="37"/>
  <c r="C33" i="37"/>
  <c r="F46" i="37"/>
  <c r="D119" i="37"/>
  <c r="E32" i="37"/>
  <c r="B96" i="37"/>
  <c r="E26" i="37"/>
  <c r="B8" i="37"/>
  <c r="C95" i="37"/>
  <c r="E15" i="37"/>
  <c r="F115" i="37"/>
  <c r="E75" i="37"/>
  <c r="C135" i="37"/>
  <c r="B16" i="37"/>
  <c r="F99" i="37"/>
  <c r="F23" i="37"/>
  <c r="F8" i="37"/>
  <c r="E98" i="37"/>
  <c r="D96" i="37"/>
  <c r="E138" i="37"/>
  <c r="E21" i="37"/>
  <c r="C126" i="37"/>
  <c r="B44" i="37"/>
  <c r="E117" i="37"/>
  <c r="D103" i="37"/>
  <c r="F56" i="37"/>
  <c r="E122" i="37"/>
  <c r="F118" i="37"/>
  <c r="B89" i="37"/>
  <c r="D12" i="37"/>
  <c r="C16" i="37"/>
  <c r="E126" i="37"/>
  <c r="F3" i="37"/>
  <c r="B101" i="37"/>
  <c r="C21" i="37"/>
  <c r="D133" i="37"/>
  <c r="C72" i="37"/>
  <c r="F90" i="37"/>
  <c r="D79" i="37"/>
  <c r="B26" i="37"/>
  <c r="B54" i="37"/>
  <c r="B9" i="37"/>
  <c r="B110" i="37"/>
  <c r="B85" i="37"/>
  <c r="B19" i="37"/>
  <c r="F53" i="37"/>
  <c r="C80" i="37"/>
  <c r="D14" i="37"/>
  <c r="D15" i="37"/>
  <c r="C137" i="37"/>
  <c r="F26" i="37"/>
  <c r="E59" i="37"/>
  <c r="C24" i="37"/>
  <c r="E124" i="37"/>
  <c r="F12" i="37"/>
  <c r="E90" i="37"/>
  <c r="F71" i="37"/>
  <c r="C39" i="37"/>
  <c r="F5" i="37"/>
  <c r="C56" i="37"/>
  <c r="E24" i="37"/>
  <c r="D78" i="37"/>
  <c r="C31" i="37"/>
  <c r="E28" i="37"/>
  <c r="F104" i="37"/>
  <c r="B120" i="37"/>
  <c r="F29" i="37"/>
  <c r="D138" i="37"/>
  <c r="C125" i="37"/>
  <c r="C127" i="37"/>
  <c r="F85" i="37"/>
  <c r="C4" i="37"/>
  <c r="C120" i="37"/>
  <c r="F65" i="37"/>
  <c r="B122" i="37"/>
  <c r="E136" i="37"/>
  <c r="F62" i="37"/>
  <c r="C64" i="37"/>
  <c r="C134" i="37"/>
  <c r="C34" i="37"/>
  <c r="E7" i="37"/>
  <c r="C3" i="37"/>
  <c r="C117" i="37"/>
  <c r="B74" i="37"/>
  <c r="D65" i="37"/>
  <c r="K3" i="37"/>
  <c r="B115" i="37"/>
  <c r="F98" i="37"/>
  <c r="F27" i="37"/>
  <c r="C50" i="37"/>
  <c r="F59" i="37"/>
  <c r="F15" i="37"/>
  <c r="E62" i="37"/>
  <c r="C70" i="37"/>
  <c r="E96" i="37"/>
  <c r="D93" i="37"/>
  <c r="F18" i="37"/>
  <c r="B5" i="37"/>
  <c r="E35" i="37"/>
  <c r="B139" i="37"/>
  <c r="F94" i="37"/>
  <c r="F76" i="37"/>
  <c r="B112" i="37"/>
  <c r="B81" i="37"/>
  <c r="C53" i="37"/>
  <c r="C10" i="37"/>
  <c r="E39" i="37"/>
  <c r="B12" i="37"/>
  <c r="F93" i="37"/>
  <c r="E113" i="37"/>
  <c r="C69" i="37"/>
  <c r="F80" i="37"/>
  <c r="B15" i="37"/>
  <c r="E54" i="37"/>
  <c r="B99" i="37"/>
  <c r="B42" i="37"/>
  <c r="F16" i="37"/>
  <c r="E110" i="37"/>
  <c r="F107" i="37"/>
  <c r="C111" i="37"/>
  <c r="E103" i="37"/>
  <c r="E74" i="37"/>
  <c r="C51" i="37"/>
  <c r="E38" i="37"/>
  <c r="E93" i="37"/>
  <c r="E112" i="37"/>
  <c r="F120" i="37"/>
  <c r="D32" i="37"/>
  <c r="F106" i="37"/>
  <c r="E135" i="37"/>
  <c r="F108" i="37"/>
  <c r="F139" i="37"/>
  <c r="C23" i="37"/>
  <c r="F32" i="37"/>
  <c r="B63" i="37"/>
  <c r="F127" i="37"/>
  <c r="B102" i="37"/>
  <c r="C85" i="37"/>
  <c r="F64" i="37"/>
  <c r="F111" i="37"/>
  <c r="E73" i="37"/>
  <c r="F75" i="37"/>
  <c r="D68" i="37"/>
  <c r="C62" i="37"/>
  <c r="B91" i="37"/>
  <c r="C106" i="37"/>
  <c r="F40" i="37"/>
  <c r="C54" i="37"/>
  <c r="C115" i="37"/>
  <c r="B117" i="37"/>
  <c r="B123" i="37"/>
  <c r="B28" i="37"/>
  <c r="D66" i="37"/>
  <c r="F6" i="37"/>
  <c r="F84" i="37"/>
  <c r="E71" i="37"/>
  <c r="B21" i="37"/>
  <c r="E132" i="37"/>
  <c r="F25" i="37"/>
  <c r="E42" i="37"/>
  <c r="D10" i="37"/>
  <c r="F55" i="37"/>
  <c r="E33" i="37"/>
  <c r="E16" i="37"/>
  <c r="C7" i="37"/>
  <c r="C129" i="37"/>
  <c r="F47" i="37"/>
  <c r="F117" i="37"/>
  <c r="E48" i="37"/>
  <c r="D19" i="37"/>
  <c r="E34" i="37"/>
  <c r="F105" i="37"/>
  <c r="F129" i="37"/>
  <c r="F48" i="37"/>
  <c r="D45" i="37"/>
  <c r="D25" i="37"/>
  <c r="D30" i="37"/>
  <c r="F13" i="37"/>
  <c r="F119" i="37"/>
  <c r="C128" i="37"/>
  <c r="B59" i="37"/>
  <c r="F17" i="37"/>
  <c r="C65" i="37"/>
  <c r="D117" i="37"/>
  <c r="F112" i="37"/>
  <c r="F44" i="37"/>
  <c r="E105" i="37"/>
  <c r="C60" i="37"/>
  <c r="D4" i="37"/>
  <c r="B127" i="37"/>
  <c r="B133" i="37"/>
  <c r="E119" i="37"/>
  <c r="C74" i="37"/>
  <c r="F86" i="37"/>
  <c r="B87" i="37"/>
  <c r="B90" i="37"/>
  <c r="C63" i="37"/>
  <c r="F110" i="37"/>
  <c r="D134" i="37"/>
  <c r="F133" i="37"/>
  <c r="B13" i="37"/>
  <c r="D24" i="37"/>
  <c r="B70" i="37"/>
  <c r="C98" i="37"/>
  <c r="D13" i="37"/>
  <c r="D75" i="37"/>
  <c r="D89" i="37"/>
  <c r="F132" i="37"/>
  <c r="B71" i="37"/>
  <c r="D43" i="37"/>
  <c r="B86" i="37"/>
  <c r="E13" i="37"/>
  <c r="F114" i="37"/>
  <c r="B7" i="37"/>
  <c r="F89" i="37"/>
  <c r="C99" i="37"/>
  <c r="B22" i="37"/>
  <c r="B3" i="37"/>
  <c r="D110" i="37"/>
  <c r="D101" i="37"/>
  <c r="B18" i="37"/>
  <c r="F136" i="37"/>
  <c r="C92" i="37"/>
  <c r="B20" i="37"/>
  <c r="D97" i="37"/>
  <c r="F22" i="37"/>
  <c r="B97" i="37"/>
  <c r="C59" i="37"/>
  <c r="E104" i="37"/>
  <c r="B34" i="37"/>
  <c r="F74" i="37"/>
  <c r="C45" i="37"/>
  <c r="E107" i="37"/>
  <c r="B111" i="37"/>
  <c r="E109" i="37"/>
  <c r="C22" i="37"/>
  <c r="D111" i="37"/>
  <c r="D126" i="37"/>
  <c r="D104" i="37"/>
  <c r="D88" i="37"/>
  <c r="B131" i="37"/>
  <c r="F123" i="37"/>
  <c r="E85" i="37"/>
  <c r="D35" i="37"/>
  <c r="D9" i="37"/>
  <c r="E101" i="37"/>
  <c r="F121" i="37"/>
  <c r="D67" i="37"/>
  <c r="D71" i="37"/>
  <c r="F130" i="37"/>
  <c r="E23" i="37"/>
  <c r="F92" i="37"/>
  <c r="D6" i="37"/>
  <c r="E66" i="37"/>
  <c r="C101" i="37"/>
  <c r="C19" i="37"/>
  <c r="C41" i="37"/>
  <c r="C58" i="37"/>
  <c r="E99" i="37"/>
  <c r="F140" i="37"/>
  <c r="C133" i="37"/>
  <c r="C122" i="37"/>
  <c r="D132" i="37"/>
  <c r="F134" i="37"/>
  <c r="E140" i="37"/>
  <c r="F34" i="37"/>
  <c r="F43" i="37"/>
  <c r="D23" i="37"/>
  <c r="C96" i="37"/>
  <c r="C37" i="37"/>
  <c r="E114" i="37"/>
  <c r="F4" i="37"/>
  <c r="D74" i="37"/>
  <c r="E49" i="37"/>
  <c r="C11" i="37"/>
  <c r="D129" i="37"/>
  <c r="D112" i="37"/>
  <c r="D80" i="37"/>
  <c r="D31" i="37"/>
  <c r="B14" i="37"/>
  <c r="D99" i="37"/>
  <c r="B108" i="37"/>
  <c r="D11" i="37"/>
  <c r="F21" i="37"/>
  <c r="E87" i="37"/>
  <c r="D69" i="37"/>
  <c r="F11" i="37"/>
  <c r="F137" i="37"/>
  <c r="D100" i="37"/>
  <c r="C132" i="37"/>
  <c r="E115" i="37"/>
  <c r="E68" i="37"/>
  <c r="E60" i="37"/>
  <c r="C67" i="37"/>
  <c r="C68" i="37"/>
  <c r="D44" i="37"/>
  <c r="F28" i="37"/>
  <c r="F72" i="37"/>
  <c r="F138" i="37"/>
  <c r="E12" i="37"/>
  <c r="F97" i="37"/>
  <c r="D54" i="37"/>
  <c r="D125" i="37"/>
  <c r="D86" i="37"/>
  <c r="C104" i="37"/>
  <c r="B45" i="37"/>
  <c r="C97" i="37"/>
  <c r="D113" i="37"/>
  <c r="E22" i="37"/>
  <c r="F135" i="37"/>
  <c r="C114" i="37"/>
  <c r="B125" i="37"/>
  <c r="C118" i="37"/>
  <c r="S3" i="2"/>
  <c r="S4" i="2"/>
  <c r="S7" i="2"/>
  <c r="S6" i="2"/>
  <c r="AC110" i="33" l="1"/>
  <c r="AC23" i="33"/>
  <c r="AC24" i="33"/>
  <c r="AC6" i="33"/>
  <c r="AC103" i="33"/>
  <c r="AG24" i="55" a="1"/>
  <c r="AG24" i="55" s="1"/>
  <c r="S13" i="54"/>
  <c r="S12" i="54"/>
  <c r="M13" i="54"/>
  <c r="M12" i="54"/>
  <c r="E58" i="54"/>
  <c r="F58" i="54"/>
  <c r="AA130" i="63"/>
  <c r="AA130" i="62"/>
  <c r="T130" i="61"/>
  <c r="AB123" i="62"/>
  <c r="AB123" i="63"/>
  <c r="U123" i="61"/>
  <c r="P27" i="63"/>
  <c r="P27" i="62"/>
  <c r="I27" i="61"/>
  <c r="J59" i="54"/>
  <c r="K59" i="54"/>
  <c r="AC105" i="33"/>
  <c r="U111" i="61"/>
  <c r="AB111" i="63"/>
  <c r="AB111" i="62"/>
  <c r="T56" i="61"/>
  <c r="AA56" i="63"/>
  <c r="AA56" i="62"/>
  <c r="AA102" i="62"/>
  <c r="T102" i="61"/>
  <c r="AA102" i="63"/>
  <c r="P146" i="63"/>
  <c r="I146" i="61"/>
  <c r="P146" i="62"/>
  <c r="I119" i="61"/>
  <c r="P119" i="63"/>
  <c r="P119" i="62"/>
  <c r="U80" i="61"/>
  <c r="AB80" i="63"/>
  <c r="AB80" i="62"/>
  <c r="T20" i="61"/>
  <c r="AA20" i="62"/>
  <c r="AA20" i="63"/>
  <c r="AB121" i="63"/>
  <c r="AB121" i="62"/>
  <c r="U121" i="61"/>
  <c r="H92" i="61"/>
  <c r="O92" i="62"/>
  <c r="O92" i="63"/>
  <c r="AB63" i="63"/>
  <c r="U63" i="61"/>
  <c r="AB63" i="62"/>
  <c r="AC145" i="61"/>
  <c r="AJ145" i="62"/>
  <c r="AJ145" i="63"/>
  <c r="P107" i="63"/>
  <c r="P107" i="62"/>
  <c r="I107" i="61"/>
  <c r="AC86" i="61"/>
  <c r="AJ86" i="62"/>
  <c r="AJ86" i="63"/>
  <c r="H100" i="61"/>
  <c r="AC94" i="33"/>
  <c r="O100" i="63"/>
  <c r="O100" i="62"/>
  <c r="D83" i="52"/>
  <c r="C83" i="52"/>
  <c r="D82" i="52"/>
  <c r="C82" i="52"/>
  <c r="S84" i="52"/>
  <c r="D84" i="52"/>
  <c r="C84" i="52"/>
  <c r="AA29" i="62"/>
  <c r="AA29" i="63"/>
  <c r="T29" i="61"/>
  <c r="U90" i="61"/>
  <c r="AB90" i="62"/>
  <c r="AB90" i="63"/>
  <c r="T78" i="61"/>
  <c r="AA78" i="63"/>
  <c r="AA78" i="62"/>
  <c r="H81" i="61"/>
  <c r="AC75" i="33"/>
  <c r="O81" i="63"/>
  <c r="O81" i="62"/>
  <c r="AA72" i="62"/>
  <c r="T72" i="61"/>
  <c r="AA72" i="63"/>
  <c r="AA128" i="63"/>
  <c r="T128" i="61"/>
  <c r="AA128" i="62"/>
  <c r="AC135" i="61"/>
  <c r="AJ135" i="63"/>
  <c r="AJ135" i="62"/>
  <c r="AC74" i="33"/>
  <c r="H80" i="61"/>
  <c r="O80" i="63"/>
  <c r="O80" i="62"/>
  <c r="O90" i="63"/>
  <c r="O90" i="62"/>
  <c r="H90" i="61"/>
  <c r="AC84" i="33"/>
  <c r="U52" i="61"/>
  <c r="AB52" i="62"/>
  <c r="AB52" i="63"/>
  <c r="AA49" i="62"/>
  <c r="AA49" i="63"/>
  <c r="T49" i="61"/>
  <c r="AB19" i="63"/>
  <c r="U19" i="61"/>
  <c r="AB19" i="62"/>
  <c r="AC53" i="33"/>
  <c r="P59" i="63"/>
  <c r="P59" i="62"/>
  <c r="I59" i="61"/>
  <c r="P132" i="63"/>
  <c r="P132" i="62"/>
  <c r="I132" i="61"/>
  <c r="Q142" i="63"/>
  <c r="Q142" i="62"/>
  <c r="J142" i="61"/>
  <c r="L136" i="33"/>
  <c r="K136" i="33"/>
  <c r="I136" i="33"/>
  <c r="J136" i="33"/>
  <c r="J132" i="61"/>
  <c r="Q132" i="62"/>
  <c r="Q132" i="63"/>
  <c r="J126" i="33"/>
  <c r="K126" i="33"/>
  <c r="I126" i="33"/>
  <c r="L126" i="33"/>
  <c r="Q65" i="63"/>
  <c r="Q65" i="62"/>
  <c r="J65" i="61"/>
  <c r="J59" i="33"/>
  <c r="K59" i="33"/>
  <c r="I59" i="33"/>
  <c r="L59" i="33"/>
  <c r="Q84" i="63"/>
  <c r="Q84" i="62"/>
  <c r="J84" i="61"/>
  <c r="K78" i="33"/>
  <c r="I78" i="33"/>
  <c r="L78" i="33"/>
  <c r="J78" i="33"/>
  <c r="J9" i="61"/>
  <c r="Q9" i="63"/>
  <c r="Q9" i="62"/>
  <c r="I3" i="33"/>
  <c r="J3" i="33"/>
  <c r="L3" i="33"/>
  <c r="K3" i="33"/>
  <c r="J139" i="61"/>
  <c r="Q139" i="63"/>
  <c r="Q139" i="62"/>
  <c r="I133" i="33"/>
  <c r="L133" i="33"/>
  <c r="J133" i="33"/>
  <c r="K133" i="33"/>
  <c r="Q86" i="62"/>
  <c r="Q86" i="63"/>
  <c r="J86" i="61"/>
  <c r="J80" i="33"/>
  <c r="I80" i="33"/>
  <c r="K80" i="33"/>
  <c r="L80" i="33"/>
  <c r="J39" i="61"/>
  <c r="Q39" i="63"/>
  <c r="Q39" i="62"/>
  <c r="J33" i="33"/>
  <c r="I33" i="33"/>
  <c r="K33" i="33"/>
  <c r="L33" i="33"/>
  <c r="J27" i="61"/>
  <c r="Q27" i="63"/>
  <c r="Q27" i="62"/>
  <c r="I21" i="33"/>
  <c r="J21" i="33"/>
  <c r="L21" i="33"/>
  <c r="K21" i="33"/>
  <c r="Q121" i="63"/>
  <c r="Q121" i="62"/>
  <c r="J121" i="61"/>
  <c r="K115" i="33"/>
  <c r="I115" i="33"/>
  <c r="J115" i="33"/>
  <c r="L115" i="33"/>
  <c r="Q18" i="62"/>
  <c r="J18" i="61"/>
  <c r="Q18" i="63"/>
  <c r="L12" i="33"/>
  <c r="I12" i="33"/>
  <c r="K12" i="33"/>
  <c r="J12" i="33"/>
  <c r="Q144" i="63"/>
  <c r="J144" i="61"/>
  <c r="Q144" i="62"/>
  <c r="L138" i="33"/>
  <c r="J138" i="33"/>
  <c r="K138" i="33"/>
  <c r="I138" i="33"/>
  <c r="Q75" i="63"/>
  <c r="J75" i="61"/>
  <c r="Q75" i="62"/>
  <c r="K69" i="33"/>
  <c r="I69" i="33"/>
  <c r="L69" i="33"/>
  <c r="J69" i="33"/>
  <c r="J130" i="61"/>
  <c r="Q130" i="62"/>
  <c r="Q130" i="63"/>
  <c r="L124" i="33"/>
  <c r="K124" i="33"/>
  <c r="J124" i="33"/>
  <c r="I124" i="33"/>
  <c r="Q23" i="63"/>
  <c r="J23" i="61"/>
  <c r="Q23" i="62"/>
  <c r="I17" i="33"/>
  <c r="J17" i="33"/>
  <c r="K17" i="33"/>
  <c r="L17" i="33"/>
  <c r="J116" i="61"/>
  <c r="Q116" i="62"/>
  <c r="Q116" i="63"/>
  <c r="K110" i="33"/>
  <c r="L110" i="33"/>
  <c r="J110" i="33"/>
  <c r="I110" i="33"/>
  <c r="Q37" i="63"/>
  <c r="Q37" i="62"/>
  <c r="J37" i="61"/>
  <c r="L31" i="33"/>
  <c r="K31" i="33"/>
  <c r="I31" i="33"/>
  <c r="J31" i="33"/>
  <c r="Q129" i="62"/>
  <c r="Q129" i="63"/>
  <c r="J129" i="61"/>
  <c r="L123" i="33"/>
  <c r="I123" i="33"/>
  <c r="K123" i="33"/>
  <c r="J123" i="33"/>
  <c r="Q47" i="62"/>
  <c r="Q47" i="63"/>
  <c r="J47" i="61"/>
  <c r="J41" i="33"/>
  <c r="I41" i="33"/>
  <c r="L41" i="33"/>
  <c r="K41" i="33"/>
  <c r="Q71" i="63"/>
  <c r="J71" i="61"/>
  <c r="Q71" i="62"/>
  <c r="I65" i="33"/>
  <c r="J65" i="33"/>
  <c r="L65" i="33"/>
  <c r="K65" i="33"/>
  <c r="J21" i="61"/>
  <c r="Q21" i="62"/>
  <c r="Q21" i="63"/>
  <c r="L15" i="33"/>
  <c r="K15" i="33"/>
  <c r="I15" i="33"/>
  <c r="J15" i="33"/>
  <c r="J12" i="61"/>
  <c r="Q12" i="63"/>
  <c r="Q12" i="62"/>
  <c r="K6" i="33"/>
  <c r="I6" i="33"/>
  <c r="L6" i="33"/>
  <c r="J6" i="33"/>
  <c r="Q19" i="62"/>
  <c r="Q19" i="63"/>
  <c r="J19" i="61"/>
  <c r="L13" i="33"/>
  <c r="I13" i="33"/>
  <c r="K13" i="33"/>
  <c r="J13" i="33"/>
  <c r="Q98" i="62"/>
  <c r="Q98" i="63"/>
  <c r="J98" i="61"/>
  <c r="L92" i="33"/>
  <c r="I92" i="33"/>
  <c r="K92" i="33"/>
  <c r="J92" i="33"/>
  <c r="J131" i="61"/>
  <c r="Q131" i="63"/>
  <c r="Q131" i="62"/>
  <c r="I125" i="33"/>
  <c r="K125" i="33"/>
  <c r="J125" i="33"/>
  <c r="L125" i="33"/>
  <c r="J66" i="61"/>
  <c r="Q66" i="63"/>
  <c r="Q66" i="62"/>
  <c r="K60" i="33"/>
  <c r="L60" i="33"/>
  <c r="I60" i="33"/>
  <c r="J60" i="33"/>
  <c r="J145" i="61"/>
  <c r="Q145" i="63"/>
  <c r="Q145" i="62"/>
  <c r="I139" i="33"/>
  <c r="K139" i="33"/>
  <c r="J139" i="33"/>
  <c r="L139" i="33"/>
  <c r="Q78" i="62"/>
  <c r="Q78" i="63"/>
  <c r="J78" i="61"/>
  <c r="J72" i="33"/>
  <c r="I72" i="33"/>
  <c r="K72" i="33"/>
  <c r="L72" i="33"/>
  <c r="Q56" i="62"/>
  <c r="J56" i="61"/>
  <c r="Q56" i="63"/>
  <c r="J50" i="33"/>
  <c r="I50" i="33"/>
  <c r="L50" i="33"/>
  <c r="K50" i="33"/>
  <c r="Q52" i="62"/>
  <c r="Q52" i="63"/>
  <c r="J52" i="61"/>
  <c r="L46" i="33"/>
  <c r="K46" i="33"/>
  <c r="I46" i="33"/>
  <c r="J46" i="33"/>
  <c r="Q146" i="63"/>
  <c r="J146" i="61"/>
  <c r="Q146" i="62"/>
  <c r="L140" i="33"/>
  <c r="I140" i="33"/>
  <c r="J140" i="33"/>
  <c r="K140" i="33"/>
  <c r="Q72" i="63"/>
  <c r="J72" i="61"/>
  <c r="Q72" i="62"/>
  <c r="L66" i="33"/>
  <c r="K66" i="33"/>
  <c r="I66" i="33"/>
  <c r="J66" i="33"/>
  <c r="J105" i="61"/>
  <c r="Q105" i="63"/>
  <c r="Q105" i="62"/>
  <c r="L99" i="33"/>
  <c r="J99" i="33"/>
  <c r="K99" i="33"/>
  <c r="I99" i="33"/>
  <c r="Q44" i="63"/>
  <c r="J44" i="61"/>
  <c r="Q44" i="62"/>
  <c r="L38" i="33"/>
  <c r="K38" i="33"/>
  <c r="I38" i="33"/>
  <c r="J38" i="33"/>
  <c r="Q118" i="62"/>
  <c r="Q118" i="63"/>
  <c r="J118" i="61"/>
  <c r="J112" i="33"/>
  <c r="K112" i="33"/>
  <c r="L112" i="33"/>
  <c r="I112" i="33"/>
  <c r="T124" i="61"/>
  <c r="AA124" i="63"/>
  <c r="AA124" i="62"/>
  <c r="AA123" i="62"/>
  <c r="T123" i="61"/>
  <c r="AA123" i="63"/>
  <c r="AJ65" i="62"/>
  <c r="AJ65" i="63"/>
  <c r="AC65" i="61"/>
  <c r="AA140" i="62"/>
  <c r="T140" i="61"/>
  <c r="AA140" i="63"/>
  <c r="AC46" i="33"/>
  <c r="H120" i="61"/>
  <c r="O120" i="62"/>
  <c r="O120" i="63"/>
  <c r="AC118" i="62"/>
  <c r="V118" i="61"/>
  <c r="AC118" i="63"/>
  <c r="T112" i="33"/>
  <c r="W112" i="33"/>
  <c r="V112" i="33"/>
  <c r="U112" i="33"/>
  <c r="AC68" i="62"/>
  <c r="AC68" i="63"/>
  <c r="V68" i="61"/>
  <c r="T62" i="33"/>
  <c r="W62" i="33"/>
  <c r="V62" i="33"/>
  <c r="U62" i="33"/>
  <c r="AC78" i="62"/>
  <c r="V78" i="61"/>
  <c r="AC78" i="63"/>
  <c r="U72" i="33"/>
  <c r="V72" i="33"/>
  <c r="T72" i="33"/>
  <c r="W72" i="33"/>
  <c r="V46" i="61"/>
  <c r="AC46" i="63"/>
  <c r="AC46" i="62"/>
  <c r="V40" i="33"/>
  <c r="T40" i="33"/>
  <c r="U40" i="33"/>
  <c r="W40" i="33"/>
  <c r="AC120" i="62"/>
  <c r="AC120" i="63"/>
  <c r="V120" i="61"/>
  <c r="V114" i="33"/>
  <c r="U114" i="33"/>
  <c r="W114" i="33"/>
  <c r="T114" i="33"/>
  <c r="V19" i="61"/>
  <c r="AC19" i="62"/>
  <c r="AC19" i="63"/>
  <c r="T13" i="33"/>
  <c r="W13" i="33"/>
  <c r="U13" i="33"/>
  <c r="V13" i="33"/>
  <c r="V16" i="61"/>
  <c r="AC16" i="62"/>
  <c r="AC16" i="63"/>
  <c r="T10" i="33"/>
  <c r="V10" i="33"/>
  <c r="W10" i="33"/>
  <c r="U10" i="33"/>
  <c r="AC145" i="63"/>
  <c r="AC145" i="62"/>
  <c r="V145" i="61"/>
  <c r="V139" i="33"/>
  <c r="T139" i="33"/>
  <c r="W139" i="33"/>
  <c r="U139" i="33"/>
  <c r="AC91" i="63"/>
  <c r="AC91" i="62"/>
  <c r="V91" i="61"/>
  <c r="V85" i="33"/>
  <c r="W85" i="33"/>
  <c r="U85" i="33"/>
  <c r="T85" i="33"/>
  <c r="V39" i="61"/>
  <c r="AC39" i="62"/>
  <c r="AC39" i="63"/>
  <c r="U33" i="33"/>
  <c r="V33" i="33"/>
  <c r="T33" i="33"/>
  <c r="W33" i="33"/>
  <c r="V79" i="61"/>
  <c r="AC79" i="63"/>
  <c r="AC79" i="62"/>
  <c r="U73" i="33"/>
  <c r="W73" i="33"/>
  <c r="T73" i="33"/>
  <c r="V73" i="33"/>
  <c r="AC38" i="63"/>
  <c r="AC38" i="62"/>
  <c r="V38" i="61"/>
  <c r="V32" i="33"/>
  <c r="U32" i="33"/>
  <c r="T32" i="33"/>
  <c r="W32" i="33"/>
  <c r="AC139" i="63"/>
  <c r="AC139" i="62"/>
  <c r="V139" i="61"/>
  <c r="V133" i="33"/>
  <c r="U133" i="33"/>
  <c r="T133" i="33"/>
  <c r="W133" i="33"/>
  <c r="AC43" i="62"/>
  <c r="AC43" i="63"/>
  <c r="V43" i="61"/>
  <c r="V37" i="33"/>
  <c r="U37" i="33"/>
  <c r="T37" i="33"/>
  <c r="W37" i="33"/>
  <c r="V13" i="61"/>
  <c r="AC13" i="63"/>
  <c r="AC13" i="62"/>
  <c r="V7" i="33"/>
  <c r="U7" i="33"/>
  <c r="W7" i="33"/>
  <c r="T7" i="33"/>
  <c r="V130" i="61"/>
  <c r="AC130" i="63"/>
  <c r="AC130" i="62"/>
  <c r="W124" i="33"/>
  <c r="T124" i="33"/>
  <c r="U124" i="33"/>
  <c r="V124" i="33"/>
  <c r="V23" i="61"/>
  <c r="AC23" i="62"/>
  <c r="AC23" i="63"/>
  <c r="W17" i="33"/>
  <c r="V17" i="33"/>
  <c r="U17" i="33"/>
  <c r="T17" i="33"/>
  <c r="V54" i="61"/>
  <c r="AC54" i="63"/>
  <c r="AC54" i="62"/>
  <c r="T48" i="33"/>
  <c r="W48" i="33"/>
  <c r="V48" i="33"/>
  <c r="U48" i="33"/>
  <c r="V25" i="61"/>
  <c r="AC25" i="63"/>
  <c r="AC25" i="62"/>
  <c r="V19" i="33"/>
  <c r="T19" i="33"/>
  <c r="W19" i="33"/>
  <c r="U19" i="33"/>
  <c r="AC146" i="62"/>
  <c r="AC146" i="63"/>
  <c r="V146" i="61"/>
  <c r="T140" i="33"/>
  <c r="U140" i="33"/>
  <c r="V140" i="33"/>
  <c r="W140" i="33"/>
  <c r="AC92" i="62"/>
  <c r="AC92" i="63"/>
  <c r="V92" i="61"/>
  <c r="V86" i="33"/>
  <c r="W86" i="33"/>
  <c r="T86" i="33"/>
  <c r="U86" i="33"/>
  <c r="AC45" i="63"/>
  <c r="V45" i="61"/>
  <c r="AC45" i="62"/>
  <c r="W39" i="33"/>
  <c r="V39" i="33"/>
  <c r="T39" i="33"/>
  <c r="U39" i="33"/>
  <c r="AC28" i="62"/>
  <c r="V28" i="61"/>
  <c r="AC28" i="63"/>
  <c r="T22" i="33"/>
  <c r="U22" i="33"/>
  <c r="W22" i="33"/>
  <c r="V22" i="33"/>
  <c r="V12" i="61"/>
  <c r="AC12" i="63"/>
  <c r="AC12" i="62"/>
  <c r="W6" i="33"/>
  <c r="U6" i="33"/>
  <c r="V6" i="33"/>
  <c r="T6" i="33"/>
  <c r="AC70" i="63"/>
  <c r="AC70" i="62"/>
  <c r="V70" i="61"/>
  <c r="W64" i="33"/>
  <c r="U64" i="33"/>
  <c r="V64" i="33"/>
  <c r="T64" i="33"/>
  <c r="V52" i="61"/>
  <c r="AC52" i="62"/>
  <c r="AC52" i="63"/>
  <c r="U46" i="33"/>
  <c r="V46" i="33"/>
  <c r="W46" i="33"/>
  <c r="T46" i="33"/>
  <c r="V83" i="61"/>
  <c r="AC83" i="62"/>
  <c r="AC83" i="63"/>
  <c r="T77" i="33"/>
  <c r="U77" i="33"/>
  <c r="V77" i="33"/>
  <c r="W77" i="33"/>
  <c r="AC95" i="62"/>
  <c r="V95" i="61"/>
  <c r="AC95" i="63"/>
  <c r="V89" i="33"/>
  <c r="W89" i="33"/>
  <c r="U89" i="33"/>
  <c r="T89" i="33"/>
  <c r="V44" i="61"/>
  <c r="AC44" i="63"/>
  <c r="AC44" i="62"/>
  <c r="T38" i="33"/>
  <c r="V38" i="33"/>
  <c r="W38" i="33"/>
  <c r="U38" i="33"/>
  <c r="AC99" i="62"/>
  <c r="V99" i="61"/>
  <c r="AC99" i="63"/>
  <c r="U93" i="33"/>
  <c r="T93" i="33"/>
  <c r="V93" i="33"/>
  <c r="W93" i="33"/>
  <c r="AC123" i="63"/>
  <c r="V123" i="61"/>
  <c r="AC123" i="62"/>
  <c r="W117" i="33"/>
  <c r="V117" i="33"/>
  <c r="T117" i="33"/>
  <c r="U117" i="33"/>
  <c r="AC9" i="62"/>
  <c r="V9" i="61"/>
  <c r="AC9" i="63"/>
  <c r="V3" i="33"/>
  <c r="U3" i="33"/>
  <c r="T3" i="33"/>
  <c r="W3" i="33"/>
  <c r="V74" i="61"/>
  <c r="AC74" i="62"/>
  <c r="AC74" i="63"/>
  <c r="W68" i="33"/>
  <c r="V68" i="33"/>
  <c r="U68" i="33"/>
  <c r="T68" i="33"/>
  <c r="AC26" i="62"/>
  <c r="V26" i="61"/>
  <c r="AC26" i="63"/>
  <c r="V20" i="33"/>
  <c r="U20" i="33"/>
  <c r="W20" i="33"/>
  <c r="T20" i="33"/>
  <c r="V21" i="61"/>
  <c r="AC21" i="62"/>
  <c r="AC21" i="63"/>
  <c r="U15" i="33"/>
  <c r="V15" i="33"/>
  <c r="W15" i="33"/>
  <c r="T15" i="33"/>
  <c r="AJ146" i="62"/>
  <c r="AC146" i="61"/>
  <c r="AJ146" i="63"/>
  <c r="AB104" i="62"/>
  <c r="AB104" i="63"/>
  <c r="U104" i="61"/>
  <c r="AJ124" i="63"/>
  <c r="AC124" i="61"/>
  <c r="AJ124" i="62"/>
  <c r="AC31" i="61"/>
  <c r="AJ31" i="62"/>
  <c r="AJ31" i="63"/>
  <c r="AB114" i="62"/>
  <c r="U114" i="61"/>
  <c r="AB114" i="63"/>
  <c r="AB39" i="62"/>
  <c r="AB39" i="63"/>
  <c r="U39" i="61"/>
  <c r="AA114" i="63"/>
  <c r="AA114" i="62"/>
  <c r="T114" i="61"/>
  <c r="AC13" i="33"/>
  <c r="H112" i="61"/>
  <c r="O112" i="63"/>
  <c r="O112" i="62"/>
  <c r="AC106" i="33"/>
  <c r="AJ139" i="63"/>
  <c r="AC139" i="61"/>
  <c r="AJ139" i="62"/>
  <c r="O95" i="63"/>
  <c r="O95" i="62"/>
  <c r="H95" i="61"/>
  <c r="AB49" i="63"/>
  <c r="U49" i="61"/>
  <c r="AB49" i="62"/>
  <c r="O76" i="61"/>
  <c r="P76" i="61"/>
  <c r="AC33" i="33"/>
  <c r="AC30" i="33"/>
  <c r="H36" i="61"/>
  <c r="O36" i="62"/>
  <c r="O36" i="63"/>
  <c r="AJ127" i="63"/>
  <c r="AC127" i="61"/>
  <c r="AJ127" i="62"/>
  <c r="AC111" i="61"/>
  <c r="AJ111" i="63"/>
  <c r="AJ111" i="62"/>
  <c r="AJ56" i="63"/>
  <c r="AC56" i="61"/>
  <c r="AJ56" i="62"/>
  <c r="AC108" i="33"/>
  <c r="AB84" i="63"/>
  <c r="U84" i="61"/>
  <c r="AB84" i="62"/>
  <c r="AB70" i="62"/>
  <c r="AB70" i="63"/>
  <c r="U70" i="61"/>
  <c r="AC132" i="33"/>
  <c r="P138" i="63"/>
  <c r="P138" i="62"/>
  <c r="I138" i="61"/>
  <c r="AB98" i="62"/>
  <c r="U98" i="61"/>
  <c r="AB98" i="63"/>
  <c r="U116" i="61"/>
  <c r="AB116" i="63"/>
  <c r="AB116" i="62"/>
  <c r="AA64" i="63"/>
  <c r="AA64" i="62"/>
  <c r="T64" i="61"/>
  <c r="P47" i="63"/>
  <c r="P47" i="62"/>
  <c r="I47" i="61"/>
  <c r="AB120" i="63"/>
  <c r="U120" i="61"/>
  <c r="AB120" i="62"/>
  <c r="H143" i="61"/>
  <c r="O143" i="63"/>
  <c r="O143" i="62"/>
  <c r="O14" i="63"/>
  <c r="O14" i="62"/>
  <c r="H14" i="61"/>
  <c r="AC8" i="33"/>
  <c r="I81" i="61"/>
  <c r="P81" i="62"/>
  <c r="P81" i="63"/>
  <c r="AJ54" i="63"/>
  <c r="AJ54" i="62"/>
  <c r="AC54" i="61"/>
  <c r="AC134" i="33"/>
  <c r="P60" i="63"/>
  <c r="I60" i="61"/>
  <c r="P60" i="62"/>
  <c r="AC96" i="33"/>
  <c r="AC72" i="33"/>
  <c r="AC101" i="33"/>
  <c r="AG14" i="55" a="1"/>
  <c r="AG14" i="55" s="1"/>
  <c r="AG40" i="55" a="1"/>
  <c r="AG40" i="55" s="1"/>
  <c r="AC41" i="55" a="1"/>
  <c r="AC41" i="55" s="1"/>
  <c r="AC30" i="55" a="1"/>
  <c r="AC30" i="55" s="1"/>
  <c r="AC39" i="55" a="1"/>
  <c r="AC39" i="55" s="1"/>
  <c r="AG45" i="55" a="1"/>
  <c r="AG45" i="55" s="1"/>
  <c r="AG23" i="55" a="1"/>
  <c r="AG23" i="55" s="1"/>
  <c r="AC24" i="55" a="1"/>
  <c r="AC24" i="55" s="1"/>
  <c r="AG31" i="55" a="1"/>
  <c r="AG31" i="55" s="1"/>
  <c r="AC36" i="55" a="1"/>
  <c r="AC36" i="55" s="1"/>
  <c r="AG29" i="55" a="1"/>
  <c r="AG29" i="55" s="1"/>
  <c r="AC37" i="55" a="1"/>
  <c r="AC37" i="55" s="1"/>
  <c r="AC28" i="55" a="1"/>
  <c r="AC28" i="55" s="1"/>
  <c r="AC16" i="55" a="1"/>
  <c r="AC16" i="55" s="1"/>
  <c r="AC31" i="55" a="1"/>
  <c r="AC31" i="55" s="1"/>
  <c r="AC26" i="55" a="1"/>
  <c r="AC26" i="55" s="1"/>
  <c r="AC18" i="55" a="1"/>
  <c r="AC18" i="55" s="1"/>
  <c r="AB34" i="63"/>
  <c r="AB34" i="62"/>
  <c r="U34" i="61"/>
  <c r="AJ61" i="63"/>
  <c r="AJ61" i="62"/>
  <c r="AC61" i="61"/>
  <c r="AB68" i="62"/>
  <c r="AB68" i="63"/>
  <c r="U68" i="61"/>
  <c r="O75" i="62"/>
  <c r="AC69" i="33"/>
  <c r="H75" i="61"/>
  <c r="O75" i="63"/>
  <c r="H84" i="52"/>
  <c r="T84" i="52"/>
  <c r="I84" i="52"/>
  <c r="AJ26" i="62"/>
  <c r="AC26" i="61"/>
  <c r="AJ26" i="63"/>
  <c r="P49" i="62"/>
  <c r="I49" i="61"/>
  <c r="P49" i="63"/>
  <c r="AJ21" i="62"/>
  <c r="AC21" i="61"/>
  <c r="AJ21" i="63"/>
  <c r="AC117" i="33"/>
  <c r="AB23" i="62"/>
  <c r="U23" i="61"/>
  <c r="AB23" i="63"/>
  <c r="AB20" i="62"/>
  <c r="U20" i="61"/>
  <c r="AB20" i="63"/>
  <c r="P80" i="62"/>
  <c r="P80" i="63"/>
  <c r="I80" i="61"/>
  <c r="O139" i="62"/>
  <c r="O139" i="63"/>
  <c r="H139" i="61"/>
  <c r="AJ87" i="62"/>
  <c r="AJ87" i="63"/>
  <c r="AC87" i="61"/>
  <c r="P58" i="62"/>
  <c r="I58" i="61"/>
  <c r="P58" i="63"/>
  <c r="AA81" i="62"/>
  <c r="T81" i="61"/>
  <c r="AA81" i="63"/>
  <c r="AJ95" i="62"/>
  <c r="AC95" i="61"/>
  <c r="AJ95" i="63"/>
  <c r="T122" i="61"/>
  <c r="AA122" i="63"/>
  <c r="AA122" i="62"/>
  <c r="AA109" i="63"/>
  <c r="AA109" i="62"/>
  <c r="T109" i="61"/>
  <c r="F60" i="54"/>
  <c r="O60" i="54"/>
  <c r="Q56" i="54" s="1"/>
  <c r="Q57" i="54" s="1"/>
  <c r="E60" i="54"/>
  <c r="P44" i="63"/>
  <c r="I44" i="61"/>
  <c r="P44" i="62"/>
  <c r="AC42" i="33"/>
  <c r="H48" i="61"/>
  <c r="O48" i="63"/>
  <c r="O48" i="62"/>
  <c r="AJ42" i="62"/>
  <c r="AC42" i="61"/>
  <c r="AJ42" i="63"/>
  <c r="I82" i="52"/>
  <c r="H82" i="52"/>
  <c r="J60" i="54"/>
  <c r="P60" i="54"/>
  <c r="K60" i="54"/>
  <c r="AA125" i="62"/>
  <c r="T125" i="61"/>
  <c r="AA125" i="63"/>
  <c r="AC62" i="33"/>
  <c r="AJ51" i="63"/>
  <c r="AJ51" i="62"/>
  <c r="AC51" i="61"/>
  <c r="O122" i="63"/>
  <c r="O122" i="62"/>
  <c r="H122" i="61"/>
  <c r="AC116" i="33"/>
  <c r="AJ77" i="63"/>
  <c r="AC77" i="61"/>
  <c r="AJ77" i="62"/>
  <c r="H55" i="61"/>
  <c r="O55" i="63"/>
  <c r="O55" i="62"/>
  <c r="AC49" i="33"/>
  <c r="AC67" i="61"/>
  <c r="AJ67" i="63"/>
  <c r="AJ67" i="62"/>
  <c r="O72" i="62"/>
  <c r="O72" i="63"/>
  <c r="H72" i="61"/>
  <c r="AC66" i="33"/>
  <c r="AJ107" i="63"/>
  <c r="AC107" i="61"/>
  <c r="AJ107" i="62"/>
  <c r="AB37" i="63"/>
  <c r="U37" i="61"/>
  <c r="AB37" i="62"/>
  <c r="AB15" i="63"/>
  <c r="U15" i="61"/>
  <c r="AB15" i="62"/>
  <c r="I70" i="61"/>
  <c r="P70" i="62"/>
  <c r="P70" i="63"/>
  <c r="AC100" i="61"/>
  <c r="AJ100" i="63"/>
  <c r="AJ100" i="62"/>
  <c r="J106" i="61"/>
  <c r="Q106" i="62"/>
  <c r="Q106" i="63"/>
  <c r="J100" i="33"/>
  <c r="K100" i="33"/>
  <c r="L100" i="33"/>
  <c r="I100" i="33"/>
  <c r="Q135" i="62"/>
  <c r="J135" i="61"/>
  <c r="Q135" i="63"/>
  <c r="J129" i="33"/>
  <c r="I129" i="33"/>
  <c r="K129" i="33"/>
  <c r="L129" i="33"/>
  <c r="J51" i="61"/>
  <c r="Q51" i="62"/>
  <c r="Q51" i="63"/>
  <c r="L45" i="33"/>
  <c r="K45" i="33"/>
  <c r="J45" i="33"/>
  <c r="I45" i="33"/>
  <c r="Q103" i="63"/>
  <c r="Q103" i="62"/>
  <c r="J103" i="61"/>
  <c r="J97" i="33"/>
  <c r="K97" i="33"/>
  <c r="I97" i="33"/>
  <c r="L97" i="33"/>
  <c r="Q100" i="63"/>
  <c r="Q100" i="62"/>
  <c r="J100" i="61"/>
  <c r="J94" i="33"/>
  <c r="I94" i="33"/>
  <c r="K94" i="33"/>
  <c r="L94" i="33"/>
  <c r="Q41" i="62"/>
  <c r="J41" i="61"/>
  <c r="Q41" i="63"/>
  <c r="I35" i="33"/>
  <c r="L35" i="33"/>
  <c r="K35" i="33"/>
  <c r="J35" i="33"/>
  <c r="Q87" i="62"/>
  <c r="Q87" i="63"/>
  <c r="J87" i="61"/>
  <c r="I81" i="33"/>
  <c r="J81" i="33"/>
  <c r="K81" i="33"/>
  <c r="L81" i="33"/>
  <c r="Q115" i="62"/>
  <c r="Q115" i="63"/>
  <c r="J115" i="61"/>
  <c r="J109" i="33"/>
  <c r="L109" i="33"/>
  <c r="K109" i="33"/>
  <c r="I109" i="33"/>
  <c r="J35" i="61"/>
  <c r="Q35" i="63"/>
  <c r="Q35" i="62"/>
  <c r="L29" i="33"/>
  <c r="I29" i="33"/>
  <c r="K29" i="33"/>
  <c r="J29" i="33"/>
  <c r="J96" i="61"/>
  <c r="Q96" i="63"/>
  <c r="Q96" i="62"/>
  <c r="L90" i="33"/>
  <c r="J90" i="33"/>
  <c r="K90" i="33"/>
  <c r="I90" i="33"/>
  <c r="Q73" i="62"/>
  <c r="Q73" i="63"/>
  <c r="J73" i="61"/>
  <c r="K67" i="33"/>
  <c r="J67" i="33"/>
  <c r="L67" i="33"/>
  <c r="I67" i="33"/>
  <c r="J15" i="61"/>
  <c r="Q15" i="62"/>
  <c r="Q15" i="63"/>
  <c r="K9" i="33"/>
  <c r="L9" i="33"/>
  <c r="I9" i="33"/>
  <c r="J9" i="33"/>
  <c r="Q60" i="62"/>
  <c r="J60" i="61"/>
  <c r="Q60" i="63"/>
  <c r="L54" i="33"/>
  <c r="I54" i="33"/>
  <c r="K54" i="33"/>
  <c r="J54" i="33"/>
  <c r="J24" i="61"/>
  <c r="Q24" i="63"/>
  <c r="Q24" i="62"/>
  <c r="J18" i="33"/>
  <c r="L18" i="33"/>
  <c r="K18" i="33"/>
  <c r="I18" i="33"/>
  <c r="J80" i="61"/>
  <c r="Q80" i="63"/>
  <c r="Q80" i="62"/>
  <c r="L74" i="33"/>
  <c r="J74" i="33"/>
  <c r="I74" i="33"/>
  <c r="K74" i="33"/>
  <c r="Q123" i="63"/>
  <c r="J123" i="61"/>
  <c r="Q123" i="62"/>
  <c r="K117" i="33"/>
  <c r="L117" i="33"/>
  <c r="I117" i="33"/>
  <c r="J117" i="33"/>
  <c r="Q107" i="62"/>
  <c r="J107" i="61"/>
  <c r="Q107" i="63"/>
  <c r="L101" i="33"/>
  <c r="J101" i="33"/>
  <c r="I101" i="33"/>
  <c r="K101" i="33"/>
  <c r="Q104" i="63"/>
  <c r="Q104" i="62"/>
  <c r="J104" i="61"/>
  <c r="J98" i="33"/>
  <c r="L98" i="33"/>
  <c r="I98" i="33"/>
  <c r="K98" i="33"/>
  <c r="Q45" i="63"/>
  <c r="J45" i="61"/>
  <c r="Q45" i="62"/>
  <c r="L39" i="33"/>
  <c r="I39" i="33"/>
  <c r="J39" i="33"/>
  <c r="K39" i="33"/>
  <c r="J79" i="61"/>
  <c r="Q79" i="63"/>
  <c r="Q79" i="62"/>
  <c r="L73" i="33"/>
  <c r="J73" i="33"/>
  <c r="K73" i="33"/>
  <c r="I73" i="33"/>
  <c r="J120" i="61"/>
  <c r="Q120" i="62"/>
  <c r="Q120" i="63"/>
  <c r="I114" i="33"/>
  <c r="K114" i="33"/>
  <c r="J114" i="33"/>
  <c r="L114" i="33"/>
  <c r="J95" i="61"/>
  <c r="Q95" i="63"/>
  <c r="Q95" i="62"/>
  <c r="L89" i="33"/>
  <c r="J89" i="33"/>
  <c r="I89" i="33"/>
  <c r="K89" i="33"/>
  <c r="Q83" i="63"/>
  <c r="J83" i="61"/>
  <c r="Q83" i="62"/>
  <c r="K77" i="33"/>
  <c r="J77" i="33"/>
  <c r="L77" i="33"/>
  <c r="I77" i="33"/>
  <c r="Q140" i="63"/>
  <c r="J140" i="61"/>
  <c r="Q140" i="62"/>
  <c r="J134" i="33"/>
  <c r="L134" i="33"/>
  <c r="K134" i="33"/>
  <c r="I134" i="33"/>
  <c r="Q32" i="63"/>
  <c r="Q32" i="62"/>
  <c r="J32" i="61"/>
  <c r="L26" i="33"/>
  <c r="K26" i="33"/>
  <c r="J26" i="33"/>
  <c r="I26" i="33"/>
  <c r="Q61" i="63"/>
  <c r="Q61" i="62"/>
  <c r="J61" i="61"/>
  <c r="L55" i="33"/>
  <c r="K55" i="33"/>
  <c r="J55" i="33"/>
  <c r="I55" i="33"/>
  <c r="J127" i="61"/>
  <c r="Q127" i="63"/>
  <c r="Q127" i="62"/>
  <c r="I121" i="33"/>
  <c r="K121" i="33"/>
  <c r="L121" i="33"/>
  <c r="J121" i="33"/>
  <c r="Q133" i="63"/>
  <c r="Q133" i="62"/>
  <c r="J133" i="61"/>
  <c r="K127" i="33"/>
  <c r="I127" i="33"/>
  <c r="L127" i="33"/>
  <c r="J127" i="33"/>
  <c r="Q94" i="63"/>
  <c r="J94" i="61"/>
  <c r="Q94" i="62"/>
  <c r="K88" i="33"/>
  <c r="I88" i="33"/>
  <c r="L88" i="33"/>
  <c r="J88" i="33"/>
  <c r="Q101" i="62"/>
  <c r="J101" i="61"/>
  <c r="Q101" i="63"/>
  <c r="K95" i="33"/>
  <c r="J95" i="33"/>
  <c r="L95" i="33"/>
  <c r="I95" i="33"/>
  <c r="Q40" i="63"/>
  <c r="J40" i="61"/>
  <c r="Q40" i="62"/>
  <c r="L34" i="33"/>
  <c r="J34" i="33"/>
  <c r="K34" i="33"/>
  <c r="I34" i="33"/>
  <c r="J77" i="61"/>
  <c r="Q77" i="63"/>
  <c r="Q77" i="62"/>
  <c r="J71" i="33"/>
  <c r="L71" i="33"/>
  <c r="I71" i="33"/>
  <c r="K71" i="33"/>
  <c r="Q137" i="63"/>
  <c r="J137" i="61"/>
  <c r="Q137" i="62"/>
  <c r="L131" i="33"/>
  <c r="J131" i="33"/>
  <c r="K131" i="33"/>
  <c r="I131" i="33"/>
  <c r="AJ129" i="62"/>
  <c r="AC129" i="61"/>
  <c r="AJ129" i="63"/>
  <c r="AA25" i="63"/>
  <c r="T25" i="61"/>
  <c r="AA25" i="62"/>
  <c r="I137" i="61"/>
  <c r="P137" i="62"/>
  <c r="P137" i="63"/>
  <c r="P36" i="63"/>
  <c r="I36" i="61"/>
  <c r="P36" i="62"/>
  <c r="AC134" i="61"/>
  <c r="AJ134" i="63"/>
  <c r="AJ134" i="62"/>
  <c r="AB41" i="62"/>
  <c r="AB41" i="63"/>
  <c r="U41" i="61"/>
  <c r="AC96" i="62"/>
  <c r="AC96" i="63"/>
  <c r="V96" i="61"/>
  <c r="W90" i="33"/>
  <c r="U90" i="33"/>
  <c r="V90" i="33"/>
  <c r="T90" i="33"/>
  <c r="AC61" i="62"/>
  <c r="AC61" i="63"/>
  <c r="V61" i="61"/>
  <c r="T55" i="33"/>
  <c r="V55" i="33"/>
  <c r="W55" i="33"/>
  <c r="U55" i="33"/>
  <c r="AC37" i="62"/>
  <c r="AC37" i="63"/>
  <c r="V37" i="61"/>
  <c r="W31" i="33"/>
  <c r="V31" i="33"/>
  <c r="T31" i="33"/>
  <c r="U31" i="33"/>
  <c r="V133" i="61"/>
  <c r="AC133" i="63"/>
  <c r="AC133" i="62"/>
  <c r="T127" i="33"/>
  <c r="V127" i="33"/>
  <c r="W127" i="33"/>
  <c r="U127" i="33"/>
  <c r="V76" i="61"/>
  <c r="AC76" i="63"/>
  <c r="AC76" i="62"/>
  <c r="T70" i="33"/>
  <c r="W70" i="33"/>
  <c r="V70" i="33"/>
  <c r="U70" i="33"/>
  <c r="AC140" i="62"/>
  <c r="AC140" i="63"/>
  <c r="V140" i="61"/>
  <c r="U134" i="33"/>
  <c r="W134" i="33"/>
  <c r="T134" i="33"/>
  <c r="V134" i="33"/>
  <c r="V141" i="61"/>
  <c r="AC141" i="63"/>
  <c r="AC141" i="62"/>
  <c r="U135" i="33"/>
  <c r="W135" i="33"/>
  <c r="V135" i="33"/>
  <c r="T135" i="33"/>
  <c r="V53" i="61"/>
  <c r="AC53" i="62"/>
  <c r="AC53" i="63"/>
  <c r="T47" i="33"/>
  <c r="W47" i="33"/>
  <c r="U47" i="33"/>
  <c r="V47" i="33"/>
  <c r="V17" i="61"/>
  <c r="AC17" i="63"/>
  <c r="AC17" i="62"/>
  <c r="U11" i="33"/>
  <c r="W11" i="33"/>
  <c r="T11" i="33"/>
  <c r="V11" i="33"/>
  <c r="V47" i="61"/>
  <c r="AC47" i="62"/>
  <c r="AC47" i="63"/>
  <c r="U41" i="33"/>
  <c r="W41" i="33"/>
  <c r="T41" i="33"/>
  <c r="V41" i="33"/>
  <c r="AC32" i="62"/>
  <c r="V32" i="61"/>
  <c r="AC32" i="63"/>
  <c r="W26" i="33"/>
  <c r="V26" i="33"/>
  <c r="U26" i="33"/>
  <c r="T26" i="33"/>
  <c r="AC115" i="62"/>
  <c r="AC115" i="63"/>
  <c r="V115" i="61"/>
  <c r="W109" i="33"/>
  <c r="T109" i="33"/>
  <c r="V109" i="33"/>
  <c r="U109" i="33"/>
  <c r="V66" i="61"/>
  <c r="AC66" i="62"/>
  <c r="AC66" i="63"/>
  <c r="T60" i="33"/>
  <c r="V60" i="33"/>
  <c r="W60" i="33"/>
  <c r="U60" i="33"/>
  <c r="AC104" i="63"/>
  <c r="V104" i="61"/>
  <c r="AC104" i="62"/>
  <c r="W98" i="33"/>
  <c r="U98" i="33"/>
  <c r="V98" i="33"/>
  <c r="T98" i="33"/>
  <c r="AC42" i="62"/>
  <c r="AC42" i="63"/>
  <c r="V42" i="61"/>
  <c r="U36" i="33"/>
  <c r="V36" i="33"/>
  <c r="W36" i="33"/>
  <c r="T36" i="33"/>
  <c r="V11" i="61"/>
  <c r="AC11" i="62"/>
  <c r="AC11" i="63"/>
  <c r="U5" i="33"/>
  <c r="T5" i="33"/>
  <c r="W5" i="33"/>
  <c r="V5" i="33"/>
  <c r="V97" i="61"/>
  <c r="AC97" i="63"/>
  <c r="AC97" i="62"/>
  <c r="T91" i="33"/>
  <c r="U91" i="33"/>
  <c r="V91" i="33"/>
  <c r="W91" i="33"/>
  <c r="AC67" i="62"/>
  <c r="AC67" i="63"/>
  <c r="V67" i="61"/>
  <c r="W61" i="33"/>
  <c r="T61" i="33"/>
  <c r="V61" i="33"/>
  <c r="U61" i="33"/>
  <c r="V72" i="61"/>
  <c r="AC72" i="63"/>
  <c r="AC72" i="62"/>
  <c r="T66" i="33"/>
  <c r="V66" i="33"/>
  <c r="W66" i="33"/>
  <c r="U66" i="33"/>
  <c r="AC134" i="62"/>
  <c r="V134" i="61"/>
  <c r="AC134" i="63"/>
  <c r="V128" i="33"/>
  <c r="T128" i="33"/>
  <c r="W128" i="33"/>
  <c r="U128" i="33"/>
  <c r="AC27" i="63"/>
  <c r="V27" i="61"/>
  <c r="AC27" i="62"/>
  <c r="W21" i="33"/>
  <c r="U21" i="33"/>
  <c r="T21" i="33"/>
  <c r="V21" i="33"/>
  <c r="AC106" i="62"/>
  <c r="AC106" i="63"/>
  <c r="V106" i="61"/>
  <c r="U100" i="33"/>
  <c r="W100" i="33"/>
  <c r="T100" i="33"/>
  <c r="V100" i="33"/>
  <c r="V20" i="61"/>
  <c r="AC20" i="62"/>
  <c r="AC20" i="63"/>
  <c r="U14" i="33"/>
  <c r="V14" i="33"/>
  <c r="W14" i="33"/>
  <c r="T14" i="33"/>
  <c r="V109" i="61"/>
  <c r="AC109" i="62"/>
  <c r="AC109" i="63"/>
  <c r="T103" i="33"/>
  <c r="V103" i="33"/>
  <c r="W103" i="33"/>
  <c r="U103" i="33"/>
  <c r="AC51" i="63"/>
  <c r="V51" i="61"/>
  <c r="AC51" i="62"/>
  <c r="U45" i="33"/>
  <c r="V45" i="33"/>
  <c r="T45" i="33"/>
  <c r="W45" i="33"/>
  <c r="V40" i="61"/>
  <c r="AC40" i="63"/>
  <c r="AC40" i="62"/>
  <c r="V34" i="33"/>
  <c r="W34" i="33"/>
  <c r="T34" i="33"/>
  <c r="U34" i="33"/>
  <c r="AC71" i="62"/>
  <c r="V71" i="61"/>
  <c r="AC71" i="63"/>
  <c r="V65" i="33"/>
  <c r="U65" i="33"/>
  <c r="T65" i="33"/>
  <c r="W65" i="33"/>
  <c r="AC117" i="63"/>
  <c r="V117" i="61"/>
  <c r="AC117" i="62"/>
  <c r="W111" i="33"/>
  <c r="U111" i="33"/>
  <c r="T111" i="33"/>
  <c r="V111" i="33"/>
  <c r="AC33" i="63"/>
  <c r="AC33" i="62"/>
  <c r="V33" i="61"/>
  <c r="T27" i="33"/>
  <c r="V27" i="33"/>
  <c r="U27" i="33"/>
  <c r="W27" i="33"/>
  <c r="V94" i="61"/>
  <c r="AC94" i="62"/>
  <c r="AC94" i="63"/>
  <c r="W88" i="33"/>
  <c r="T88" i="33"/>
  <c r="U88" i="33"/>
  <c r="V88" i="33"/>
  <c r="V142" i="61"/>
  <c r="AC142" i="63"/>
  <c r="AC142" i="62"/>
  <c r="W136" i="33"/>
  <c r="T136" i="33"/>
  <c r="U136" i="33"/>
  <c r="V136" i="33"/>
  <c r="V49" i="61"/>
  <c r="AC49" i="63"/>
  <c r="AC49" i="62"/>
  <c r="W43" i="33"/>
  <c r="V43" i="33"/>
  <c r="U43" i="33"/>
  <c r="T43" i="33"/>
  <c r="AC124" i="63"/>
  <c r="V124" i="61"/>
  <c r="AC124" i="62"/>
  <c r="W118" i="33"/>
  <c r="V118" i="33"/>
  <c r="U118" i="33"/>
  <c r="T118" i="33"/>
  <c r="AC30" i="62"/>
  <c r="AC30" i="63"/>
  <c r="V30" i="61"/>
  <c r="U24" i="33"/>
  <c r="T24" i="33"/>
  <c r="V24" i="33"/>
  <c r="W24" i="33"/>
  <c r="U102" i="61"/>
  <c r="AB102" i="62"/>
  <c r="AB102" i="63"/>
  <c r="AJ96" i="63"/>
  <c r="AC96" i="61"/>
  <c r="AJ96" i="62"/>
  <c r="U48" i="61"/>
  <c r="AB48" i="63"/>
  <c r="AB48" i="62"/>
  <c r="AJ28" i="62"/>
  <c r="AJ28" i="63"/>
  <c r="AC28" i="61"/>
  <c r="O57" i="63"/>
  <c r="O57" i="62"/>
  <c r="H57" i="61"/>
  <c r="AC51" i="33"/>
  <c r="O45" i="62"/>
  <c r="H45" i="61"/>
  <c r="O45" i="63"/>
  <c r="AC39" i="33"/>
  <c r="AC64" i="33"/>
  <c r="AC19" i="33"/>
  <c r="N84" i="52"/>
  <c r="M84" i="52"/>
  <c r="U84" i="52"/>
  <c r="AJ46" i="62"/>
  <c r="AJ46" i="63"/>
  <c r="AC46" i="61"/>
  <c r="AJ92" i="63"/>
  <c r="AJ92" i="62"/>
  <c r="AC92" i="61"/>
  <c r="W76" i="62"/>
  <c r="V76" i="62"/>
  <c r="P76" i="63"/>
  <c r="P76" i="62"/>
  <c r="I76" i="61"/>
  <c r="U51" i="61"/>
  <c r="AB51" i="63"/>
  <c r="AB51" i="62"/>
  <c r="AJ73" i="62"/>
  <c r="AC73" i="61"/>
  <c r="AJ73" i="63"/>
  <c r="I18" i="61"/>
  <c r="P18" i="63"/>
  <c r="P18" i="62"/>
  <c r="P109" i="63"/>
  <c r="P109" i="62"/>
  <c r="I109" i="61"/>
  <c r="AA99" i="62"/>
  <c r="T99" i="61"/>
  <c r="AA99" i="63"/>
  <c r="AA50" i="63"/>
  <c r="AA50" i="62"/>
  <c r="T50" i="61"/>
  <c r="O118" i="63"/>
  <c r="H118" i="61"/>
  <c r="O118" i="62"/>
  <c r="AC112" i="33"/>
  <c r="I125" i="61"/>
  <c r="P125" i="63"/>
  <c r="P125" i="62"/>
  <c r="AC139" i="33"/>
  <c r="O145" i="63"/>
  <c r="O145" i="62"/>
  <c r="H145" i="61"/>
  <c r="P116" i="63"/>
  <c r="P116" i="62"/>
  <c r="I116" i="61"/>
  <c r="AB117" i="62"/>
  <c r="AB117" i="63"/>
  <c r="U117" i="61"/>
  <c r="AC39" i="61"/>
  <c r="AJ39" i="62"/>
  <c r="AJ39" i="63"/>
  <c r="AC43" i="61"/>
  <c r="AJ43" i="62"/>
  <c r="AJ43" i="63"/>
  <c r="I20" i="61"/>
  <c r="P20" i="63"/>
  <c r="P20" i="62"/>
  <c r="AJ10" i="62"/>
  <c r="AJ10" i="63"/>
  <c r="AC10" i="61"/>
  <c r="AJ91" i="62"/>
  <c r="AC91" i="61"/>
  <c r="AJ91" i="63"/>
  <c r="AC98" i="33"/>
  <c r="AC17" i="55" a="1"/>
  <c r="AC17" i="55" s="1"/>
  <c r="AC20" i="55" a="1"/>
  <c r="AC20" i="55" s="1"/>
  <c r="AG26" i="55" a="1"/>
  <c r="AG26" i="55" s="1"/>
  <c r="AG22" i="55" a="1"/>
  <c r="AG22" i="55" s="1"/>
  <c r="AG33" i="55" a="1"/>
  <c r="AG33" i="55" s="1"/>
  <c r="AC27" i="55" a="1"/>
  <c r="AC27" i="55" s="1"/>
  <c r="AC19" i="55" a="1"/>
  <c r="AC19" i="55" s="1"/>
  <c r="AG42" i="55" a="1"/>
  <c r="AG42" i="55" s="1"/>
  <c r="AC46" i="55" a="1"/>
  <c r="AC46" i="55" s="1"/>
  <c r="AC33" i="55" a="1"/>
  <c r="AC33" i="55" s="1"/>
  <c r="AC35" i="55" a="1"/>
  <c r="AC35" i="55" s="1"/>
  <c r="AF10" i="55"/>
  <c r="AG21" i="55" a="1"/>
  <c r="AG21" i="55" s="1"/>
  <c r="AC47" i="55" a="1"/>
  <c r="AC47" i="55" s="1"/>
  <c r="AG27" i="55" a="1"/>
  <c r="AG27" i="55" s="1"/>
  <c r="AC38" i="55" a="1"/>
  <c r="AC38" i="55" s="1"/>
  <c r="AC15" i="55" a="1"/>
  <c r="AC15" i="55" s="1"/>
  <c r="AG38" i="55" a="1"/>
  <c r="AG38" i="55" s="1"/>
  <c r="AG36" i="55" a="1"/>
  <c r="AG36" i="55" s="1"/>
  <c r="AC19" i="61"/>
  <c r="AJ19" i="63"/>
  <c r="AJ19" i="62"/>
  <c r="AC137" i="33"/>
  <c r="AA143" i="63"/>
  <c r="T143" i="61"/>
  <c r="AA143" i="62"/>
  <c r="AA17" i="63"/>
  <c r="T17" i="61"/>
  <c r="AA17" i="62"/>
  <c r="I82" i="61"/>
  <c r="P82" i="63"/>
  <c r="P82" i="62"/>
  <c r="O87" i="63"/>
  <c r="H87" i="61"/>
  <c r="O87" i="62"/>
  <c r="AA45" i="62"/>
  <c r="AA45" i="63"/>
  <c r="T45" i="61"/>
  <c r="AB92" i="63"/>
  <c r="U92" i="61"/>
  <c r="AB92" i="62"/>
  <c r="AB81" i="62"/>
  <c r="AB81" i="63"/>
  <c r="U81" i="61"/>
  <c r="AC141" i="61"/>
  <c r="AJ141" i="62"/>
  <c r="AJ141" i="63"/>
  <c r="AC16" i="61"/>
  <c r="AJ16" i="63"/>
  <c r="AJ16" i="62"/>
  <c r="E59" i="54"/>
  <c r="F59" i="54"/>
  <c r="AA75" i="62"/>
  <c r="T75" i="61"/>
  <c r="AA75" i="63"/>
  <c r="I65" i="61"/>
  <c r="P65" i="62"/>
  <c r="P65" i="63"/>
  <c r="AA38" i="62"/>
  <c r="T38" i="61"/>
  <c r="AA38" i="63"/>
  <c r="AJ136" i="63"/>
  <c r="AJ136" i="62"/>
  <c r="AC136" i="61"/>
  <c r="I83" i="52"/>
  <c r="H83" i="52"/>
  <c r="J58" i="54"/>
  <c r="K58" i="54"/>
  <c r="AC133" i="33"/>
  <c r="AJ104" i="62"/>
  <c r="AJ104" i="63"/>
  <c r="AC104" i="61"/>
  <c r="I122" i="61"/>
  <c r="P122" i="63"/>
  <c r="P122" i="62"/>
  <c r="O63" i="63"/>
  <c r="H63" i="61"/>
  <c r="O63" i="62"/>
  <c r="AC57" i="33"/>
  <c r="O115" i="63"/>
  <c r="O115" i="62"/>
  <c r="H115" i="61"/>
  <c r="AC109" i="33"/>
  <c r="AA30" i="62"/>
  <c r="AA30" i="63"/>
  <c r="T30" i="61"/>
  <c r="AB71" i="63"/>
  <c r="AB71" i="62"/>
  <c r="U71" i="61"/>
  <c r="AC65" i="33"/>
  <c r="AC82" i="61"/>
  <c r="AJ82" i="63"/>
  <c r="AJ82" i="62"/>
  <c r="AB126" i="62"/>
  <c r="U126" i="61"/>
  <c r="AB126" i="63"/>
  <c r="AJ15" i="63"/>
  <c r="AJ15" i="62"/>
  <c r="AC15" i="61"/>
  <c r="O41" i="63"/>
  <c r="AC35" i="33"/>
  <c r="O41" i="62"/>
  <c r="H41" i="61"/>
  <c r="AB107" i="62"/>
  <c r="U107" i="61"/>
  <c r="AB107" i="63"/>
  <c r="P95" i="62"/>
  <c r="I95" i="61"/>
  <c r="P95" i="63"/>
  <c r="H16" i="61"/>
  <c r="O16" i="63"/>
  <c r="O16" i="62"/>
  <c r="AC10" i="33"/>
  <c r="P29" i="63"/>
  <c r="I29" i="61"/>
  <c r="P29" i="62"/>
  <c r="AJ121" i="63"/>
  <c r="AC121" i="61"/>
  <c r="AJ121" i="62"/>
  <c r="Q108" i="63"/>
  <c r="J108" i="61"/>
  <c r="Q108" i="62"/>
  <c r="J102" i="33"/>
  <c r="L102" i="33"/>
  <c r="K102" i="33"/>
  <c r="I102" i="33"/>
  <c r="J136" i="61"/>
  <c r="Q136" i="62"/>
  <c r="Q136" i="63"/>
  <c r="I130" i="33"/>
  <c r="K130" i="33"/>
  <c r="L130" i="33"/>
  <c r="J130" i="33"/>
  <c r="Q43" i="62"/>
  <c r="Q43" i="63"/>
  <c r="J43" i="61"/>
  <c r="L37" i="33"/>
  <c r="K37" i="33"/>
  <c r="I37" i="33"/>
  <c r="J37" i="33"/>
  <c r="Q93" i="63"/>
  <c r="J93" i="61"/>
  <c r="Q93" i="62"/>
  <c r="L87" i="33"/>
  <c r="K87" i="33"/>
  <c r="I87" i="33"/>
  <c r="J87" i="33"/>
  <c r="Q97" i="63"/>
  <c r="J97" i="61"/>
  <c r="Q97" i="62"/>
  <c r="K91" i="33"/>
  <c r="J91" i="33"/>
  <c r="I91" i="33"/>
  <c r="L91" i="33"/>
  <c r="Q82" i="62"/>
  <c r="Q82" i="63"/>
  <c r="J82" i="61"/>
  <c r="I76" i="33"/>
  <c r="J76" i="33"/>
  <c r="L76" i="33"/>
  <c r="K76" i="33"/>
  <c r="Q55" i="62"/>
  <c r="J55" i="61"/>
  <c r="Q55" i="63"/>
  <c r="L49" i="33"/>
  <c r="J49" i="33"/>
  <c r="I49" i="33"/>
  <c r="K49" i="33"/>
  <c r="Q29" i="63"/>
  <c r="J29" i="61"/>
  <c r="Q29" i="62"/>
  <c r="J23" i="33"/>
  <c r="I23" i="33"/>
  <c r="L23" i="33"/>
  <c r="K23" i="33"/>
  <c r="Q74" i="62"/>
  <c r="J74" i="61"/>
  <c r="Q74" i="63"/>
  <c r="K68" i="33"/>
  <c r="L68" i="33"/>
  <c r="J68" i="33"/>
  <c r="I68" i="33"/>
  <c r="Q138" i="63"/>
  <c r="J138" i="61"/>
  <c r="Q138" i="62"/>
  <c r="L132" i="33"/>
  <c r="K132" i="33"/>
  <c r="I132" i="33"/>
  <c r="J132" i="33"/>
  <c r="Q28" i="63"/>
  <c r="Q28" i="62"/>
  <c r="J28" i="61"/>
  <c r="K22" i="33"/>
  <c r="I22" i="33"/>
  <c r="L22" i="33"/>
  <c r="J22" i="33"/>
  <c r="Q109" i="62"/>
  <c r="J109" i="61"/>
  <c r="Q109" i="63"/>
  <c r="K103" i="33"/>
  <c r="L103" i="33"/>
  <c r="J103" i="33"/>
  <c r="I103" i="33"/>
  <c r="Q67" i="63"/>
  <c r="Q67" i="62"/>
  <c r="J67" i="61"/>
  <c r="J61" i="33"/>
  <c r="I61" i="33"/>
  <c r="K61" i="33"/>
  <c r="L61" i="33"/>
  <c r="Q113" i="62"/>
  <c r="J113" i="61"/>
  <c r="Q113" i="63"/>
  <c r="K107" i="33"/>
  <c r="J107" i="33"/>
  <c r="I107" i="33"/>
  <c r="L107" i="33"/>
  <c r="J143" i="61"/>
  <c r="Q143" i="62"/>
  <c r="Q143" i="63"/>
  <c r="I137" i="33"/>
  <c r="K137" i="33"/>
  <c r="J137" i="33"/>
  <c r="L137" i="33"/>
  <c r="J20" i="61"/>
  <c r="Q20" i="62"/>
  <c r="Q20" i="63"/>
  <c r="L14" i="33"/>
  <c r="I14" i="33"/>
  <c r="K14" i="33"/>
  <c r="J14" i="33"/>
  <c r="Q58" i="63"/>
  <c r="J58" i="61"/>
  <c r="Q58" i="62"/>
  <c r="L52" i="33"/>
  <c r="K52" i="33"/>
  <c r="I52" i="33"/>
  <c r="J52" i="33"/>
  <c r="Q89" i="63"/>
  <c r="Q89" i="62"/>
  <c r="J89" i="61"/>
  <c r="I83" i="33"/>
  <c r="J83" i="33"/>
  <c r="L83" i="33"/>
  <c r="K83" i="33"/>
  <c r="Q34" i="62"/>
  <c r="J34" i="61"/>
  <c r="Q34" i="63"/>
  <c r="J28" i="33"/>
  <c r="I28" i="33"/>
  <c r="K28" i="33"/>
  <c r="L28" i="33"/>
  <c r="Q70" i="63"/>
  <c r="Q70" i="62"/>
  <c r="J70" i="61"/>
  <c r="I64" i="33"/>
  <c r="J64" i="33"/>
  <c r="L64" i="33"/>
  <c r="K64" i="33"/>
  <c r="Q62" i="63"/>
  <c r="Q62" i="62"/>
  <c r="J62" i="61"/>
  <c r="K56" i="33"/>
  <c r="I56" i="33"/>
  <c r="J56" i="33"/>
  <c r="L56" i="33"/>
  <c r="Q17" i="63"/>
  <c r="Q17" i="62"/>
  <c r="J17" i="61"/>
  <c r="K11" i="33"/>
  <c r="L11" i="33"/>
  <c r="I11" i="33"/>
  <c r="J11" i="33"/>
  <c r="J16" i="61"/>
  <c r="Q16" i="63"/>
  <c r="Q16" i="62"/>
  <c r="K10" i="33"/>
  <c r="L10" i="33"/>
  <c r="I10" i="33"/>
  <c r="J10" i="33"/>
  <c r="Q25" i="63"/>
  <c r="Q25" i="62"/>
  <c r="J25" i="61"/>
  <c r="L19" i="33"/>
  <c r="J19" i="33"/>
  <c r="K19" i="33"/>
  <c r="I19" i="33"/>
  <c r="Q126" i="62"/>
  <c r="Q126" i="63"/>
  <c r="J126" i="61"/>
  <c r="K120" i="33"/>
  <c r="L120" i="33"/>
  <c r="I120" i="33"/>
  <c r="J120" i="33"/>
  <c r="Q128" i="63"/>
  <c r="J128" i="61"/>
  <c r="Q128" i="62"/>
  <c r="L122" i="33"/>
  <c r="I122" i="33"/>
  <c r="K122" i="33"/>
  <c r="J122" i="33"/>
  <c r="Q53" i="63"/>
  <c r="J53" i="61"/>
  <c r="Q53" i="62"/>
  <c r="L47" i="33"/>
  <c r="I47" i="33"/>
  <c r="K47" i="33"/>
  <c r="J47" i="33"/>
  <c r="J134" i="61"/>
  <c r="Q134" i="62"/>
  <c r="Q134" i="63"/>
  <c r="I128" i="33"/>
  <c r="J128" i="33"/>
  <c r="K128" i="33"/>
  <c r="L128" i="33"/>
  <c r="J46" i="61"/>
  <c r="Q46" i="63"/>
  <c r="Q46" i="62"/>
  <c r="L40" i="33"/>
  <c r="J40" i="33"/>
  <c r="K40" i="33"/>
  <c r="I40" i="33"/>
  <c r="Q90" i="62"/>
  <c r="Q90" i="63"/>
  <c r="J90" i="61"/>
  <c r="I84" i="33"/>
  <c r="L84" i="33"/>
  <c r="J84" i="33"/>
  <c r="K84" i="33"/>
  <c r="J110" i="61"/>
  <c r="Q110" i="62"/>
  <c r="Q110" i="63"/>
  <c r="I104" i="33"/>
  <c r="K104" i="33"/>
  <c r="L104" i="33"/>
  <c r="J104" i="33"/>
  <c r="J36" i="61"/>
  <c r="Q36" i="62"/>
  <c r="Q36" i="63"/>
  <c r="J30" i="33"/>
  <c r="K30" i="33"/>
  <c r="L30" i="33"/>
  <c r="I30" i="33"/>
  <c r="Q59" i="63"/>
  <c r="Q59" i="62"/>
  <c r="J59" i="61"/>
  <c r="I53" i="33"/>
  <c r="L53" i="33"/>
  <c r="K53" i="33"/>
  <c r="J53" i="33"/>
  <c r="Q68" i="63"/>
  <c r="Q68" i="62"/>
  <c r="J68" i="61"/>
  <c r="I62" i="33"/>
  <c r="L62" i="33"/>
  <c r="J62" i="33"/>
  <c r="K62" i="33"/>
  <c r="J14" i="61"/>
  <c r="Q14" i="63"/>
  <c r="Q14" i="62"/>
  <c r="I8" i="33"/>
  <c r="L8" i="33"/>
  <c r="J8" i="33"/>
  <c r="K8" i="33"/>
  <c r="Q42" i="63"/>
  <c r="Q42" i="62"/>
  <c r="J42" i="61"/>
  <c r="J36" i="33"/>
  <c r="K36" i="33"/>
  <c r="I36" i="33"/>
  <c r="L36" i="33"/>
  <c r="AB110" i="62"/>
  <c r="U110" i="61"/>
  <c r="AB110" i="63"/>
  <c r="O94" i="62"/>
  <c r="O94" i="63"/>
  <c r="H94" i="61"/>
  <c r="AC88" i="33"/>
  <c r="P143" i="63"/>
  <c r="I143" i="61"/>
  <c r="P143" i="62"/>
  <c r="AC48" i="61"/>
  <c r="AJ48" i="63"/>
  <c r="AJ48" i="62"/>
  <c r="AB106" i="62"/>
  <c r="U106" i="61"/>
  <c r="AB106" i="63"/>
  <c r="AJ36" i="62"/>
  <c r="AJ36" i="63"/>
  <c r="AC36" i="61"/>
  <c r="AJ18" i="63"/>
  <c r="AJ18" i="62"/>
  <c r="AC18" i="61"/>
  <c r="AC116" i="63"/>
  <c r="V116" i="61"/>
  <c r="AC116" i="62"/>
  <c r="T110" i="33"/>
  <c r="V110" i="33"/>
  <c r="U110" i="33"/>
  <c r="W110" i="33"/>
  <c r="AC58" i="63"/>
  <c r="AC58" i="62"/>
  <c r="V58" i="61"/>
  <c r="W52" i="33"/>
  <c r="T52" i="33"/>
  <c r="V52" i="33"/>
  <c r="U52" i="33"/>
  <c r="V31" i="61"/>
  <c r="AC31" i="63"/>
  <c r="AC31" i="62"/>
  <c r="W25" i="33"/>
  <c r="T25" i="33"/>
  <c r="U25" i="33"/>
  <c r="V25" i="33"/>
  <c r="V107" i="61"/>
  <c r="AC107" i="62"/>
  <c r="AC107" i="63"/>
  <c r="W101" i="33"/>
  <c r="U101" i="33"/>
  <c r="T101" i="33"/>
  <c r="V101" i="33"/>
  <c r="V143" i="61"/>
  <c r="AC143" i="62"/>
  <c r="AC143" i="63"/>
  <c r="T137" i="33"/>
  <c r="W137" i="33"/>
  <c r="U137" i="33"/>
  <c r="V137" i="33"/>
  <c r="AC36" i="62"/>
  <c r="V36" i="61"/>
  <c r="AC36" i="63"/>
  <c r="V30" i="33"/>
  <c r="T30" i="33"/>
  <c r="U30" i="33"/>
  <c r="W30" i="33"/>
  <c r="AC87" i="63"/>
  <c r="AC87" i="62"/>
  <c r="V87" i="61"/>
  <c r="T81" i="33"/>
  <c r="V81" i="33"/>
  <c r="W81" i="33"/>
  <c r="U81" i="33"/>
  <c r="AC82" i="63"/>
  <c r="V82" i="61"/>
  <c r="AC82" i="62"/>
  <c r="V76" i="33"/>
  <c r="W76" i="33"/>
  <c r="T76" i="33"/>
  <c r="U76" i="33"/>
  <c r="AC56" i="62"/>
  <c r="V56" i="61"/>
  <c r="AC56" i="63"/>
  <c r="V50" i="33"/>
  <c r="W50" i="33"/>
  <c r="T50" i="33"/>
  <c r="U50" i="33"/>
  <c r="AC126" i="63"/>
  <c r="V126" i="61"/>
  <c r="AC126" i="62"/>
  <c r="W120" i="33"/>
  <c r="V120" i="33"/>
  <c r="U120" i="33"/>
  <c r="T120" i="33"/>
  <c r="AC85" i="62"/>
  <c r="V85" i="61"/>
  <c r="AC85" i="63"/>
  <c r="V79" i="33"/>
  <c r="T79" i="33"/>
  <c r="W79" i="33"/>
  <c r="U79" i="33"/>
  <c r="V65" i="61"/>
  <c r="AC65" i="62"/>
  <c r="AC65" i="63"/>
  <c r="U59" i="33"/>
  <c r="T59" i="33"/>
  <c r="V59" i="33"/>
  <c r="W59" i="33"/>
  <c r="AC63" i="62"/>
  <c r="V63" i="61"/>
  <c r="AC63" i="63"/>
  <c r="W57" i="33"/>
  <c r="U57" i="33"/>
  <c r="T57" i="33"/>
  <c r="V57" i="33"/>
  <c r="AC41" i="62"/>
  <c r="AC41" i="63"/>
  <c r="V41" i="61"/>
  <c r="U35" i="33"/>
  <c r="V35" i="33"/>
  <c r="T35" i="33"/>
  <c r="W35" i="33"/>
  <c r="AC119" i="63"/>
  <c r="AC119" i="62"/>
  <c r="V119" i="61"/>
  <c r="U113" i="33"/>
  <c r="V113" i="33"/>
  <c r="W113" i="33"/>
  <c r="T113" i="33"/>
  <c r="V128" i="61"/>
  <c r="AC128" i="62"/>
  <c r="AC128" i="63"/>
  <c r="T122" i="33"/>
  <c r="V122" i="33"/>
  <c r="U122" i="33"/>
  <c r="W122" i="33"/>
  <c r="AC18" i="63"/>
  <c r="V18" i="61"/>
  <c r="AC18" i="62"/>
  <c r="V12" i="33"/>
  <c r="W12" i="33"/>
  <c r="U12" i="33"/>
  <c r="T12" i="33"/>
  <c r="AC108" i="62"/>
  <c r="V108" i="61"/>
  <c r="AC108" i="63"/>
  <c r="U102" i="33"/>
  <c r="V102" i="33"/>
  <c r="T102" i="33"/>
  <c r="W102" i="33"/>
  <c r="AC34" i="62"/>
  <c r="AC34" i="63"/>
  <c r="V34" i="61"/>
  <c r="T28" i="33"/>
  <c r="V28" i="33"/>
  <c r="W28" i="33"/>
  <c r="U28" i="33"/>
  <c r="AC55" i="62"/>
  <c r="AC55" i="63"/>
  <c r="V55" i="61"/>
  <c r="W49" i="33"/>
  <c r="T49" i="33"/>
  <c r="V49" i="33"/>
  <c r="U49" i="33"/>
  <c r="V137" i="61"/>
  <c r="AC137" i="63"/>
  <c r="AC137" i="62"/>
  <c r="U131" i="33"/>
  <c r="W131" i="33"/>
  <c r="T131" i="33"/>
  <c r="V131" i="33"/>
  <c r="AC105" i="62"/>
  <c r="AC105" i="63"/>
  <c r="V105" i="61"/>
  <c r="U99" i="33"/>
  <c r="W99" i="33"/>
  <c r="T99" i="33"/>
  <c r="V99" i="33"/>
  <c r="AC101" i="63"/>
  <c r="AC101" i="62"/>
  <c r="V101" i="61"/>
  <c r="T95" i="33"/>
  <c r="V95" i="33"/>
  <c r="W95" i="33"/>
  <c r="U95" i="33"/>
  <c r="AC84" i="63"/>
  <c r="AC84" i="62"/>
  <c r="V84" i="61"/>
  <c r="U78" i="33"/>
  <c r="V78" i="33"/>
  <c r="W78" i="33"/>
  <c r="T78" i="33"/>
  <c r="AC75" i="62"/>
  <c r="V75" i="61"/>
  <c r="AC75" i="63"/>
  <c r="W69" i="33"/>
  <c r="U69" i="33"/>
  <c r="T69" i="33"/>
  <c r="V69" i="33"/>
  <c r="V112" i="61"/>
  <c r="AC112" i="63"/>
  <c r="AC112" i="62"/>
  <c r="V106" i="33"/>
  <c r="W106" i="33"/>
  <c r="U106" i="33"/>
  <c r="T106" i="33"/>
  <c r="AC90" i="63"/>
  <c r="AC90" i="62"/>
  <c r="V90" i="61"/>
  <c r="W84" i="33"/>
  <c r="V84" i="33"/>
  <c r="U84" i="33"/>
  <c r="T84" i="33"/>
  <c r="V81" i="61"/>
  <c r="AC81" i="63"/>
  <c r="AC81" i="62"/>
  <c r="U75" i="33"/>
  <c r="T75" i="33"/>
  <c r="W75" i="33"/>
  <c r="V75" i="33"/>
  <c r="AC59" i="62"/>
  <c r="AC59" i="63"/>
  <c r="V59" i="61"/>
  <c r="U53" i="33"/>
  <c r="T53" i="33"/>
  <c r="V53" i="33"/>
  <c r="W53" i="33"/>
  <c r="AC100" i="63"/>
  <c r="V100" i="61"/>
  <c r="AC100" i="62"/>
  <c r="V94" i="33"/>
  <c r="U94" i="33"/>
  <c r="T94" i="33"/>
  <c r="W94" i="33"/>
  <c r="AC22" i="62"/>
  <c r="AC22" i="63"/>
  <c r="V22" i="61"/>
  <c r="T16" i="33"/>
  <c r="U16" i="33"/>
  <c r="W16" i="33"/>
  <c r="V16" i="33"/>
  <c r="AC125" i="63"/>
  <c r="V125" i="61"/>
  <c r="AC125" i="62"/>
  <c r="V119" i="33"/>
  <c r="U119" i="33"/>
  <c r="T119" i="33"/>
  <c r="W119" i="33"/>
  <c r="V113" i="61"/>
  <c r="AC113" i="63"/>
  <c r="AC113" i="62"/>
  <c r="U107" i="33"/>
  <c r="W107" i="33"/>
  <c r="T107" i="33"/>
  <c r="V107" i="33"/>
  <c r="AC10" i="63"/>
  <c r="AC10" i="62"/>
  <c r="V10" i="61"/>
  <c r="T4" i="33"/>
  <c r="V4" i="33"/>
  <c r="W4" i="33"/>
  <c r="U4" i="33"/>
  <c r="H10" i="61"/>
  <c r="O10" i="63"/>
  <c r="O10" i="62"/>
  <c r="AC4" i="33"/>
  <c r="AB10" i="62"/>
  <c r="AB10" i="63"/>
  <c r="U10" i="61"/>
  <c r="O101" i="63"/>
  <c r="AC95" i="33"/>
  <c r="H101" i="61"/>
  <c r="O101" i="62"/>
  <c r="AC109" i="61"/>
  <c r="AJ109" i="63"/>
  <c r="AJ109" i="62"/>
  <c r="AB91" i="62"/>
  <c r="U91" i="61"/>
  <c r="AB91" i="63"/>
  <c r="O89" i="62"/>
  <c r="H89" i="61"/>
  <c r="O89" i="63"/>
  <c r="AC83" i="33"/>
  <c r="AC113" i="33"/>
  <c r="M83" i="52"/>
  <c r="N83" i="52"/>
  <c r="P105" i="63"/>
  <c r="I105" i="61"/>
  <c r="P105" i="62"/>
  <c r="T27" i="61"/>
  <c r="AA27" i="63"/>
  <c r="AA27" i="62"/>
  <c r="AJ41" i="63"/>
  <c r="AC41" i="61"/>
  <c r="AJ41" i="62"/>
  <c r="P141" i="62"/>
  <c r="I141" i="61"/>
  <c r="P141" i="63"/>
  <c r="AJ44" i="63"/>
  <c r="AJ44" i="62"/>
  <c r="AC44" i="61"/>
  <c r="AC59" i="61"/>
  <c r="AJ59" i="63"/>
  <c r="AJ59" i="62"/>
  <c r="AC126" i="33"/>
  <c r="O134" i="63"/>
  <c r="O134" i="62"/>
  <c r="H134" i="61"/>
  <c r="O11" i="63"/>
  <c r="H11" i="61"/>
  <c r="O11" i="62"/>
  <c r="AC5" i="33"/>
  <c r="P42" i="63"/>
  <c r="P42" i="62"/>
  <c r="I42" i="61"/>
  <c r="AA103" i="62"/>
  <c r="AA103" i="63"/>
  <c r="T103" i="61"/>
  <c r="T85" i="61"/>
  <c r="AA85" i="63"/>
  <c r="AA85" i="62"/>
  <c r="P32" i="62"/>
  <c r="I32" i="61"/>
  <c r="P32" i="63"/>
  <c r="AB112" i="63"/>
  <c r="AB112" i="62"/>
  <c r="U112" i="61"/>
  <c r="AC144" i="61"/>
  <c r="AJ144" i="63"/>
  <c r="AJ144" i="62"/>
  <c r="AA59" i="63"/>
  <c r="T59" i="61"/>
  <c r="AA59" i="62"/>
  <c r="O33" i="62"/>
  <c r="O33" i="63"/>
  <c r="H33" i="61"/>
  <c r="AC27" i="33"/>
  <c r="AB144" i="62"/>
  <c r="AB144" i="63"/>
  <c r="U144" i="61"/>
  <c r="AB93" i="62"/>
  <c r="AB93" i="63"/>
  <c r="U93" i="61"/>
  <c r="O31" i="62"/>
  <c r="H31" i="61"/>
  <c r="O31" i="63"/>
  <c r="AC25" i="33"/>
  <c r="P89" i="63"/>
  <c r="I89" i="61"/>
  <c r="P89" i="62"/>
  <c r="AC124" i="33"/>
  <c r="AC52" i="33"/>
  <c r="AC11" i="33"/>
  <c r="AC21" i="33"/>
  <c r="AC97" i="33"/>
  <c r="AC26" i="33"/>
  <c r="AG11" i="55" a="1"/>
  <c r="AG11" i="55" s="1"/>
  <c r="AG18" i="55" a="1"/>
  <c r="AG18" i="55" s="1"/>
  <c r="AC22" i="55" a="1"/>
  <c r="AC22" i="55" s="1"/>
  <c r="AG30" i="55" a="1"/>
  <c r="AG30" i="55" s="1"/>
  <c r="AC23" i="55" a="1"/>
  <c r="AC23" i="55" s="1"/>
  <c r="AG47" i="55" a="1"/>
  <c r="AG47" i="55" s="1"/>
  <c r="AG20" i="55" a="1"/>
  <c r="AG20" i="55" s="1"/>
  <c r="AG32" i="55" a="1"/>
  <c r="AG32" i="55" s="1"/>
  <c r="AG13" i="55" a="1"/>
  <c r="AG13" i="55" s="1"/>
  <c r="AG28" i="55" a="1"/>
  <c r="AG28" i="55" s="1"/>
  <c r="AC12" i="55" a="1"/>
  <c r="AC12" i="55" s="1"/>
  <c r="AC34" i="55" a="1"/>
  <c r="AC34" i="55" s="1"/>
  <c r="AG19" i="55" a="1"/>
  <c r="AG19" i="55" s="1"/>
  <c r="AC32" i="55" a="1"/>
  <c r="AC32" i="55" s="1"/>
  <c r="AG41" i="55" a="1"/>
  <c r="AG41" i="55" s="1"/>
  <c r="AG35" i="55" a="1"/>
  <c r="AG35" i="55" s="1"/>
  <c r="AC40" i="55" a="1"/>
  <c r="AC40" i="55" s="1"/>
  <c r="AG12" i="55" a="1"/>
  <c r="AG12" i="55" s="1"/>
  <c r="AC45" i="55" a="1"/>
  <c r="AC45" i="55" s="1"/>
  <c r="AA67" i="62"/>
  <c r="T67" i="61"/>
  <c r="AA67" i="63"/>
  <c r="AJ55" i="62"/>
  <c r="AC55" i="61"/>
  <c r="AJ55" i="63"/>
  <c r="AB12" i="63"/>
  <c r="U12" i="61"/>
  <c r="AB12" i="62"/>
  <c r="H13" i="61"/>
  <c r="O13" i="62"/>
  <c r="AC7" i="33"/>
  <c r="O13" i="63"/>
  <c r="AC43" i="33"/>
  <c r="O49" i="63"/>
  <c r="O49" i="62"/>
  <c r="H49" i="61"/>
  <c r="H135" i="61"/>
  <c r="O135" i="63"/>
  <c r="O135" i="62"/>
  <c r="AC129" i="33"/>
  <c r="O141" i="63"/>
  <c r="AC135" i="33"/>
  <c r="O141" i="62"/>
  <c r="H141" i="61"/>
  <c r="AB109" i="63"/>
  <c r="U109" i="61"/>
  <c r="AB109" i="62"/>
  <c r="Q22" i="62"/>
  <c r="Q22" i="63"/>
  <c r="J22" i="61"/>
  <c r="J16" i="33"/>
  <c r="I16" i="33"/>
  <c r="K16" i="33"/>
  <c r="L16" i="33"/>
  <c r="J50" i="61"/>
  <c r="Q50" i="62"/>
  <c r="Q50" i="63"/>
  <c r="K44" i="33"/>
  <c r="L44" i="33"/>
  <c r="J44" i="33"/>
  <c r="I44" i="33"/>
  <c r="Q49" i="63"/>
  <c r="J49" i="61"/>
  <c r="Q49" i="62"/>
  <c r="K43" i="33"/>
  <c r="I43" i="33"/>
  <c r="L43" i="33"/>
  <c r="J43" i="33"/>
  <c r="J141" i="61"/>
  <c r="Q141" i="62"/>
  <c r="Q141" i="63"/>
  <c r="J135" i="33"/>
  <c r="K135" i="33"/>
  <c r="L135" i="33"/>
  <c r="I135" i="33"/>
  <c r="Q11" i="62"/>
  <c r="J11" i="61"/>
  <c r="Q11" i="63"/>
  <c r="K5" i="33"/>
  <c r="I5" i="33"/>
  <c r="L5" i="33"/>
  <c r="J5" i="33"/>
  <c r="Q64" i="62"/>
  <c r="Q64" i="63"/>
  <c r="J64" i="61"/>
  <c r="I58" i="33"/>
  <c r="K58" i="33"/>
  <c r="J58" i="33"/>
  <c r="L58" i="33"/>
  <c r="Q54" i="62"/>
  <c r="Q54" i="63"/>
  <c r="J54" i="61"/>
  <c r="I48" i="33"/>
  <c r="K48" i="33"/>
  <c r="J48" i="33"/>
  <c r="L48" i="33"/>
  <c r="Q13" i="62"/>
  <c r="J13" i="61"/>
  <c r="Q13" i="63"/>
  <c r="J7" i="33"/>
  <c r="L7" i="33"/>
  <c r="K7" i="33"/>
  <c r="I7" i="33"/>
  <c r="Q92" i="63"/>
  <c r="Q92" i="62"/>
  <c r="J92" i="61"/>
  <c r="J86" i="33"/>
  <c r="I86" i="33"/>
  <c r="K86" i="33"/>
  <c r="L86" i="33"/>
  <c r="Q69" i="63"/>
  <c r="Q69" i="62"/>
  <c r="J69" i="61"/>
  <c r="K63" i="33"/>
  <c r="L63" i="33"/>
  <c r="J63" i="33"/>
  <c r="I63" i="33"/>
  <c r="Q57" i="62"/>
  <c r="Q57" i="63"/>
  <c r="J57" i="61"/>
  <c r="L51" i="33"/>
  <c r="K51" i="33"/>
  <c r="I51" i="33"/>
  <c r="J51" i="33"/>
  <c r="J125" i="61"/>
  <c r="Q125" i="62"/>
  <c r="Q125" i="63"/>
  <c r="I119" i="33"/>
  <c r="K119" i="33"/>
  <c r="J119" i="33"/>
  <c r="L119" i="33"/>
  <c r="Q99" i="62"/>
  <c r="Q99" i="63"/>
  <c r="J99" i="61"/>
  <c r="L93" i="33"/>
  <c r="K93" i="33"/>
  <c r="I93" i="33"/>
  <c r="J93" i="33"/>
  <c r="Q122" i="63"/>
  <c r="J122" i="61"/>
  <c r="Q122" i="62"/>
  <c r="I116" i="33"/>
  <c r="K116" i="33"/>
  <c r="L116" i="33"/>
  <c r="J116" i="33"/>
  <c r="Q114" i="62"/>
  <c r="J114" i="61"/>
  <c r="Q114" i="63"/>
  <c r="I108" i="33"/>
  <c r="J108" i="33"/>
  <c r="L108" i="33"/>
  <c r="K108" i="33"/>
  <c r="Q10" i="62"/>
  <c r="J10" i="61"/>
  <c r="Q10" i="63"/>
  <c r="J4" i="33"/>
  <c r="K4" i="33"/>
  <c r="L4" i="33"/>
  <c r="I4" i="33"/>
  <c r="J85" i="61"/>
  <c r="Q85" i="63"/>
  <c r="Q85" i="62"/>
  <c r="J79" i="33"/>
  <c r="I79" i="33"/>
  <c r="K79" i="33"/>
  <c r="L79" i="33"/>
  <c r="Q88" i="62"/>
  <c r="J88" i="61"/>
  <c r="Q88" i="63"/>
  <c r="L82" i="33"/>
  <c r="J82" i="33"/>
  <c r="I82" i="33"/>
  <c r="K82" i="33"/>
  <c r="Q102" i="63"/>
  <c r="J102" i="61"/>
  <c r="Q102" i="62"/>
  <c r="L96" i="33"/>
  <c r="K96" i="33"/>
  <c r="J96" i="33"/>
  <c r="I96" i="33"/>
  <c r="Q81" i="62"/>
  <c r="Q81" i="63"/>
  <c r="J81" i="61"/>
  <c r="K75" i="33"/>
  <c r="I75" i="33"/>
  <c r="L75" i="33"/>
  <c r="J75" i="33"/>
  <c r="Q124" i="63"/>
  <c r="Q124" i="62"/>
  <c r="J124" i="61"/>
  <c r="K118" i="33"/>
  <c r="J118" i="33"/>
  <c r="I118" i="33"/>
  <c r="L118" i="33"/>
  <c r="Q38" i="62"/>
  <c r="J38" i="61"/>
  <c r="Q38" i="63"/>
  <c r="K32" i="33"/>
  <c r="I32" i="33"/>
  <c r="J32" i="33"/>
  <c r="L32" i="33"/>
  <c r="Q30" i="62"/>
  <c r="Q30" i="63"/>
  <c r="J30" i="61"/>
  <c r="K24" i="33"/>
  <c r="L24" i="33"/>
  <c r="J24" i="33"/>
  <c r="I24" i="33"/>
  <c r="Q31" i="63"/>
  <c r="J31" i="61"/>
  <c r="Q31" i="62"/>
  <c r="K25" i="33"/>
  <c r="J25" i="33"/>
  <c r="L25" i="33"/>
  <c r="I25" i="33"/>
  <c r="Q112" i="63"/>
  <c r="Q112" i="62"/>
  <c r="J112" i="61"/>
  <c r="K106" i="33"/>
  <c r="J106" i="33"/>
  <c r="I106" i="33"/>
  <c r="L106" i="33"/>
  <c r="J33" i="61"/>
  <c r="Q33" i="63"/>
  <c r="Q33" i="62"/>
  <c r="K27" i="33"/>
  <c r="L27" i="33"/>
  <c r="I27" i="33"/>
  <c r="J27" i="33"/>
  <c r="J26" i="61"/>
  <c r="Q26" i="63"/>
  <c r="Q26" i="62"/>
  <c r="I20" i="33"/>
  <c r="K20" i="33"/>
  <c r="L20" i="33"/>
  <c r="J20" i="33"/>
  <c r="Q119" i="63"/>
  <c r="J119" i="61"/>
  <c r="Q119" i="62"/>
  <c r="L113" i="33"/>
  <c r="I113" i="33"/>
  <c r="K113" i="33"/>
  <c r="J113" i="33"/>
  <c r="Q63" i="63"/>
  <c r="Q63" i="62"/>
  <c r="J63" i="61"/>
  <c r="L57" i="33"/>
  <c r="K57" i="33"/>
  <c r="I57" i="33"/>
  <c r="J57" i="33"/>
  <c r="Q76" i="63"/>
  <c r="Q76" i="62"/>
  <c r="J76" i="61"/>
  <c r="K70" i="33"/>
  <c r="J70" i="33"/>
  <c r="I70" i="33"/>
  <c r="L70" i="33"/>
  <c r="Q111" i="63"/>
  <c r="J111" i="61"/>
  <c r="Q111" i="62"/>
  <c r="I105" i="33"/>
  <c r="J105" i="33"/>
  <c r="K105" i="33"/>
  <c r="L105" i="33"/>
  <c r="Q117" i="63"/>
  <c r="Q117" i="62"/>
  <c r="J117" i="61"/>
  <c r="L111" i="33"/>
  <c r="I111" i="33"/>
  <c r="K111" i="33"/>
  <c r="J111" i="33"/>
  <c r="Q48" i="62"/>
  <c r="Q48" i="63"/>
  <c r="J48" i="61"/>
  <c r="J42" i="33"/>
  <c r="L42" i="33"/>
  <c r="I42" i="33"/>
  <c r="K42" i="33"/>
  <c r="J91" i="61"/>
  <c r="Q91" i="63"/>
  <c r="Q91" i="62"/>
  <c r="L85" i="33"/>
  <c r="I85" i="33"/>
  <c r="K85" i="33"/>
  <c r="J85" i="33"/>
  <c r="AA40" i="62"/>
  <c r="AA40" i="63"/>
  <c r="T40" i="61"/>
  <c r="O144" i="63"/>
  <c r="O144" i="62"/>
  <c r="H144" i="61"/>
  <c r="H136" i="61"/>
  <c r="O136" i="62"/>
  <c r="O136" i="63"/>
  <c r="AJ52" i="63"/>
  <c r="AC52" i="61"/>
  <c r="AJ52" i="62"/>
  <c r="P30" i="63"/>
  <c r="P30" i="62"/>
  <c r="I30" i="61"/>
  <c r="AC60" i="62"/>
  <c r="AC60" i="63"/>
  <c r="V60" i="61"/>
  <c r="U54" i="33"/>
  <c r="V54" i="33"/>
  <c r="W54" i="33"/>
  <c r="T54" i="33"/>
  <c r="V80" i="61"/>
  <c r="AC80" i="62"/>
  <c r="AC80" i="63"/>
  <c r="U74" i="33"/>
  <c r="T74" i="33"/>
  <c r="V74" i="33"/>
  <c r="W74" i="33"/>
  <c r="AC144" i="62"/>
  <c r="AC144" i="63"/>
  <c r="V144" i="61"/>
  <c r="T138" i="33"/>
  <c r="V138" i="33"/>
  <c r="U138" i="33"/>
  <c r="W138" i="33"/>
  <c r="AC14" i="62"/>
  <c r="AC14" i="63"/>
  <c r="V14" i="61"/>
  <c r="W8" i="33"/>
  <c r="T8" i="33"/>
  <c r="U8" i="33"/>
  <c r="V8" i="33"/>
  <c r="AC135" i="62"/>
  <c r="AC135" i="63"/>
  <c r="V135" i="61"/>
  <c r="V129" i="33"/>
  <c r="W129" i="33"/>
  <c r="U129" i="33"/>
  <c r="T129" i="33"/>
  <c r="AC50" i="63"/>
  <c r="AC50" i="62"/>
  <c r="V50" i="61"/>
  <c r="T44" i="33"/>
  <c r="W44" i="33"/>
  <c r="V44" i="33"/>
  <c r="U44" i="33"/>
  <c r="V24" i="61"/>
  <c r="AC24" i="62"/>
  <c r="AC24" i="63"/>
  <c r="T18" i="33"/>
  <c r="W18" i="33"/>
  <c r="U18" i="33"/>
  <c r="V18" i="33"/>
  <c r="AC110" i="63"/>
  <c r="AC110" i="62"/>
  <c r="V110" i="61"/>
  <c r="W104" i="33"/>
  <c r="U104" i="33"/>
  <c r="V104" i="33"/>
  <c r="T104" i="33"/>
  <c r="V103" i="61"/>
  <c r="AC103" i="63"/>
  <c r="AC103" i="62"/>
  <c r="V97" i="33"/>
  <c r="U97" i="33"/>
  <c r="T97" i="33"/>
  <c r="W97" i="33"/>
  <c r="AC127" i="63"/>
  <c r="V127" i="61"/>
  <c r="AC127" i="62"/>
  <c r="V121" i="33"/>
  <c r="U121" i="33"/>
  <c r="W121" i="33"/>
  <c r="T121" i="33"/>
  <c r="AC57" i="62"/>
  <c r="AC57" i="63"/>
  <c r="V57" i="61"/>
  <c r="V51" i="33"/>
  <c r="T51" i="33"/>
  <c r="W51" i="33"/>
  <c r="U51" i="33"/>
  <c r="AC93" i="62"/>
  <c r="AC93" i="63"/>
  <c r="V93" i="61"/>
  <c r="V87" i="33"/>
  <c r="W87" i="33"/>
  <c r="U87" i="33"/>
  <c r="T87" i="33"/>
  <c r="AC129" i="63"/>
  <c r="V129" i="61"/>
  <c r="AC129" i="62"/>
  <c r="V123" i="33"/>
  <c r="W123" i="33"/>
  <c r="U123" i="33"/>
  <c r="T123" i="33"/>
  <c r="AC35" i="63"/>
  <c r="AC35" i="62"/>
  <c r="V35" i="61"/>
  <c r="V29" i="33"/>
  <c r="T29" i="33"/>
  <c r="U29" i="33"/>
  <c r="W29" i="33"/>
  <c r="AC89" i="62"/>
  <c r="AC89" i="63"/>
  <c r="V89" i="61"/>
  <c r="W83" i="33"/>
  <c r="U83" i="33"/>
  <c r="V83" i="33"/>
  <c r="T83" i="33"/>
  <c r="V77" i="61"/>
  <c r="AC77" i="63"/>
  <c r="AC77" i="62"/>
  <c r="U71" i="33"/>
  <c r="W71" i="33"/>
  <c r="T71" i="33"/>
  <c r="V71" i="33"/>
  <c r="AC102" i="63"/>
  <c r="AC102" i="62"/>
  <c r="V102" i="61"/>
  <c r="T96" i="33"/>
  <c r="U96" i="33"/>
  <c r="W96" i="33"/>
  <c r="V96" i="33"/>
  <c r="V69" i="61"/>
  <c r="AC69" i="62"/>
  <c r="AC69" i="63"/>
  <c r="T63" i="33"/>
  <c r="W63" i="33"/>
  <c r="V63" i="33"/>
  <c r="U63" i="33"/>
  <c r="AC86" i="63"/>
  <c r="V86" i="61"/>
  <c r="AC86" i="62"/>
  <c r="V80" i="33"/>
  <c r="W80" i="33"/>
  <c r="T80" i="33"/>
  <c r="U80" i="33"/>
  <c r="AC121" i="62"/>
  <c r="V121" i="61"/>
  <c r="AC121" i="63"/>
  <c r="T115" i="33"/>
  <c r="U115" i="33"/>
  <c r="V115" i="33"/>
  <c r="W115" i="33"/>
  <c r="AC88" i="63"/>
  <c r="AC88" i="62"/>
  <c r="V88" i="61"/>
  <c r="V82" i="33"/>
  <c r="W82" i="33"/>
  <c r="U82" i="33"/>
  <c r="T82" i="33"/>
  <c r="AC136" i="63"/>
  <c r="V136" i="61"/>
  <c r="AC136" i="62"/>
  <c r="U130" i="33"/>
  <c r="V130" i="33"/>
  <c r="W130" i="33"/>
  <c r="T130" i="33"/>
  <c r="AC138" i="63"/>
  <c r="V138" i="61"/>
  <c r="AC138" i="62"/>
  <c r="W132" i="33"/>
  <c r="V132" i="33"/>
  <c r="T132" i="33"/>
  <c r="U132" i="33"/>
  <c r="AC62" i="62"/>
  <c r="V62" i="61"/>
  <c r="AC62" i="63"/>
  <c r="T56" i="33"/>
  <c r="W56" i="33"/>
  <c r="U56" i="33"/>
  <c r="V56" i="33"/>
  <c r="V114" i="61"/>
  <c r="AC114" i="63"/>
  <c r="AC114" i="62"/>
  <c r="V108" i="33"/>
  <c r="W108" i="33"/>
  <c r="T108" i="33"/>
  <c r="U108" i="33"/>
  <c r="AC131" i="62"/>
  <c r="V131" i="61"/>
  <c r="AC131" i="63"/>
  <c r="V125" i="33"/>
  <c r="T125" i="33"/>
  <c r="U125" i="33"/>
  <c r="W125" i="33"/>
  <c r="AC98" i="62"/>
  <c r="AC98" i="63"/>
  <c r="V98" i="61"/>
  <c r="U92" i="33"/>
  <c r="T92" i="33"/>
  <c r="W92" i="33"/>
  <c r="V92" i="33"/>
  <c r="AC29" i="63"/>
  <c r="V29" i="61"/>
  <c r="AC29" i="62"/>
  <c r="T23" i="33"/>
  <c r="V23" i="33"/>
  <c r="U23" i="33"/>
  <c r="W23" i="33"/>
  <c r="V15" i="61"/>
  <c r="AC15" i="62"/>
  <c r="AC15" i="63"/>
  <c r="W9" i="33"/>
  <c r="T9" i="33"/>
  <c r="V9" i="33"/>
  <c r="U9" i="33"/>
  <c r="AC64" i="62"/>
  <c r="V64" i="61"/>
  <c r="AC64" i="63"/>
  <c r="T58" i="33"/>
  <c r="U58" i="33"/>
  <c r="W58" i="33"/>
  <c r="V58" i="33"/>
  <c r="AC73" i="63"/>
  <c r="V73" i="61"/>
  <c r="AC73" i="62"/>
  <c r="U67" i="33"/>
  <c r="V67" i="33"/>
  <c r="T67" i="33"/>
  <c r="W67" i="33"/>
  <c r="AC48" i="62"/>
  <c r="V48" i="61"/>
  <c r="AC48" i="63"/>
  <c r="V42" i="33"/>
  <c r="W42" i="33"/>
  <c r="T42" i="33"/>
  <c r="U42" i="33"/>
  <c r="AC132" i="63"/>
  <c r="AC132" i="62"/>
  <c r="V132" i="61"/>
  <c r="U126" i="33"/>
  <c r="T126" i="33"/>
  <c r="V126" i="33"/>
  <c r="W126" i="33"/>
  <c r="V111" i="61"/>
  <c r="AC111" i="63"/>
  <c r="AC111" i="62"/>
  <c r="U105" i="33"/>
  <c r="T105" i="33"/>
  <c r="V105" i="33"/>
  <c r="W105" i="33"/>
  <c r="V122" i="61"/>
  <c r="AC122" i="63"/>
  <c r="AC122" i="62"/>
  <c r="U116" i="33"/>
  <c r="V116" i="33"/>
  <c r="W116" i="33"/>
  <c r="T116" i="33"/>
  <c r="AB56" i="63"/>
  <c r="AB56" i="62"/>
  <c r="U56" i="61"/>
  <c r="P113" i="62"/>
  <c r="I113" i="61"/>
  <c r="P113" i="63"/>
  <c r="P10" i="62"/>
  <c r="P10" i="63"/>
  <c r="I10" i="61"/>
  <c r="AA10" i="62"/>
  <c r="AA10" i="63"/>
  <c r="T10" i="61"/>
  <c r="P12" i="62"/>
  <c r="P12" i="63"/>
  <c r="I12" i="61"/>
  <c r="AA31" i="62"/>
  <c r="T31" i="61"/>
  <c r="AA31" i="63"/>
  <c r="AB77" i="63"/>
  <c r="AB77" i="62"/>
  <c r="U77" i="61"/>
  <c r="T65" i="61"/>
  <c r="AA65" i="63"/>
  <c r="AA65" i="62"/>
  <c r="AA101" i="63"/>
  <c r="T101" i="61"/>
  <c r="AA101" i="62"/>
  <c r="H97" i="61"/>
  <c r="O97" i="62"/>
  <c r="O97" i="63"/>
  <c r="AC91" i="33"/>
  <c r="U88" i="61"/>
  <c r="AB88" i="63"/>
  <c r="AB88" i="62"/>
  <c r="P24" i="62"/>
  <c r="I24" i="61"/>
  <c r="P24" i="63"/>
  <c r="O24" i="62"/>
  <c r="AC18" i="33"/>
  <c r="O24" i="63"/>
  <c r="H24" i="61"/>
  <c r="AC28" i="33"/>
  <c r="AJ49" i="62"/>
  <c r="AC49" i="61"/>
  <c r="AJ49" i="63"/>
  <c r="N82" i="52"/>
  <c r="M82" i="52"/>
  <c r="AC85" i="33"/>
  <c r="AC89" i="33"/>
  <c r="AC99" i="33"/>
  <c r="AJ125" i="63"/>
  <c r="AC125" i="61"/>
  <c r="AJ125" i="62"/>
  <c r="I13" i="61"/>
  <c r="P13" i="63"/>
  <c r="P13" i="62"/>
  <c r="AB142" i="63"/>
  <c r="U142" i="61"/>
  <c r="AB142" i="62"/>
  <c r="AJ47" i="62"/>
  <c r="AC47" i="61"/>
  <c r="AJ47" i="63"/>
  <c r="T19" i="61"/>
  <c r="AA19" i="63"/>
  <c r="AA19" i="62"/>
  <c r="V76" i="63"/>
  <c r="W76" i="63"/>
  <c r="AC99" i="61"/>
  <c r="AJ99" i="62"/>
  <c r="AJ99" i="63"/>
  <c r="AC112" i="61"/>
  <c r="AJ112" i="63"/>
  <c r="AJ112" i="62"/>
  <c r="AB22" i="62"/>
  <c r="U22" i="61"/>
  <c r="AB22" i="63"/>
  <c r="AJ119" i="63"/>
  <c r="AJ119" i="62"/>
  <c r="AC119" i="61"/>
  <c r="AC11" i="61"/>
  <c r="AJ11" i="62"/>
  <c r="AJ11" i="63"/>
  <c r="AA11" i="63"/>
  <c r="AA11" i="62"/>
  <c r="T11" i="61"/>
  <c r="AB44" i="63"/>
  <c r="U44" i="61"/>
  <c r="AB44" i="62"/>
  <c r="AC119" i="33"/>
  <c r="AC37" i="61"/>
  <c r="AJ37" i="62"/>
  <c r="AJ37" i="63"/>
  <c r="AC115" i="33"/>
  <c r="T97" i="61"/>
  <c r="AA97" i="63"/>
  <c r="AA97" i="62"/>
  <c r="H22" i="61"/>
  <c r="O22" i="63"/>
  <c r="AC16" i="33"/>
  <c r="O22" i="62"/>
  <c r="AJ105" i="62"/>
  <c r="AJ105" i="63"/>
  <c r="AC105" i="61"/>
  <c r="H88" i="61"/>
  <c r="O88" i="63"/>
  <c r="O88" i="62"/>
  <c r="AC93" i="61"/>
  <c r="AJ93" i="63"/>
  <c r="AJ93" i="62"/>
  <c r="AC50" i="33"/>
  <c r="AC17" i="33"/>
  <c r="AJ60" i="62"/>
  <c r="AC60" i="61"/>
  <c r="AJ60" i="63"/>
  <c r="AC92" i="33"/>
  <c r="AC140" i="33"/>
  <c r="AC86" i="33"/>
  <c r="AC70" i="33"/>
  <c r="AC14" i="33"/>
  <c r="AC93" i="33"/>
  <c r="AC82" i="33"/>
  <c r="AC128" i="33"/>
  <c r="AC12" i="33"/>
  <c r="AG44" i="55" a="1"/>
  <c r="AG44" i="55" s="1"/>
  <c r="AG34" i="55" a="1"/>
  <c r="AG34" i="55" s="1"/>
  <c r="AB10" i="55"/>
  <c r="AG46" i="55" a="1"/>
  <c r="AG46" i="55" s="1"/>
  <c r="AG15" i="55" a="1"/>
  <c r="AG15" i="55" s="1"/>
  <c r="AG25" i="55" a="1"/>
  <c r="AG25" i="55" s="1"/>
  <c r="AG17" i="55" a="1"/>
  <c r="AG17" i="55" s="1"/>
  <c r="AC25" i="55" a="1"/>
  <c r="AC25" i="55" s="1"/>
  <c r="AC42" i="55" a="1"/>
  <c r="AC42" i="55" s="1"/>
  <c r="AC43" i="55" a="1"/>
  <c r="AC43" i="55" s="1"/>
  <c r="AG16" i="55" a="1"/>
  <c r="AG16" i="55" s="1"/>
  <c r="AC44" i="55" a="1"/>
  <c r="AC44" i="55" s="1"/>
  <c r="AC29" i="55" a="1"/>
  <c r="AC29" i="55" s="1"/>
  <c r="AC14" i="55" a="1"/>
  <c r="AC14" i="55" s="1"/>
  <c r="AC11" i="55" a="1"/>
  <c r="AC11" i="55" s="1"/>
  <c r="AC21" i="55" a="1"/>
  <c r="AC21" i="55" s="1"/>
  <c r="AC13" i="55" a="1"/>
  <c r="AC13" i="55" s="1"/>
  <c r="AG37" i="55" a="1"/>
  <c r="AG37" i="55" s="1"/>
  <c r="AG39" i="55" a="1"/>
  <c r="AG39" i="55" s="1"/>
  <c r="AG43" i="55" a="1"/>
  <c r="AG43" i="55" s="1"/>
  <c r="H94" i="34"/>
  <c r="H26" i="34"/>
  <c r="I58" i="34"/>
  <c r="J36" i="34"/>
  <c r="I70" i="34"/>
  <c r="G96" i="34"/>
  <c r="G87" i="34"/>
  <c r="I67" i="34"/>
  <c r="I24" i="34"/>
  <c r="I56" i="34"/>
  <c r="G73" i="34"/>
  <c r="I91" i="34"/>
  <c r="H106" i="34"/>
  <c r="J12" i="34"/>
  <c r="H18" i="34"/>
  <c r="H112" i="34"/>
  <c r="H64" i="34"/>
  <c r="J130" i="34"/>
  <c r="G40" i="34"/>
  <c r="J13" i="34"/>
  <c r="H77" i="34"/>
  <c r="I39" i="34"/>
  <c r="G117" i="34"/>
  <c r="I7" i="34"/>
  <c r="J84" i="34"/>
  <c r="I10" i="34"/>
  <c r="I120" i="34"/>
  <c r="I74" i="34"/>
  <c r="I75" i="34"/>
  <c r="J14" i="34"/>
  <c r="G83" i="34"/>
  <c r="G22" i="34"/>
  <c r="G136" i="34"/>
  <c r="J119" i="34"/>
  <c r="I21" i="34"/>
  <c r="I14" i="37"/>
  <c r="H53" i="37"/>
  <c r="H72" i="37"/>
  <c r="G81" i="37"/>
  <c r="J109" i="37"/>
  <c r="I113" i="37"/>
  <c r="G127" i="37"/>
  <c r="G123" i="37"/>
  <c r="H75" i="37"/>
  <c r="J68" i="37"/>
  <c r="H88" i="37"/>
  <c r="H3" i="37"/>
  <c r="G90" i="37"/>
  <c r="J28" i="37"/>
  <c r="I132" i="37"/>
  <c r="G13" i="37"/>
  <c r="H17" i="37"/>
  <c r="H27" i="37"/>
  <c r="I61" i="37"/>
  <c r="H82" i="37"/>
  <c r="G85" i="37"/>
  <c r="H73" i="37"/>
  <c r="G30" i="37"/>
  <c r="H51" i="37"/>
  <c r="I40" i="37"/>
  <c r="G16" i="37"/>
  <c r="G24" i="37"/>
  <c r="J36" i="37"/>
  <c r="J116" i="37"/>
  <c r="J39" i="37"/>
  <c r="J15" i="37"/>
  <c r="H67" i="37"/>
  <c r="H35" i="37"/>
  <c r="G55" i="37"/>
  <c r="H74" i="37"/>
  <c r="I23" i="34"/>
  <c r="I99" i="34"/>
  <c r="G108" i="34"/>
  <c r="H8" i="34"/>
  <c r="G78" i="34"/>
  <c r="I95" i="34"/>
  <c r="J82" i="34"/>
  <c r="H53" i="34"/>
  <c r="G103" i="34"/>
  <c r="I55" i="34"/>
  <c r="G47" i="34"/>
  <c r="I48" i="34"/>
  <c r="G110" i="34"/>
  <c r="I101" i="34"/>
  <c r="I15" i="34"/>
  <c r="I11" i="34"/>
  <c r="H135" i="34"/>
  <c r="G60" i="34"/>
  <c r="I76" i="34"/>
  <c r="J86" i="34"/>
  <c r="I114" i="34"/>
  <c r="G38" i="34"/>
  <c r="G25" i="34"/>
  <c r="H115" i="34"/>
  <c r="I59" i="34"/>
  <c r="H138" i="34"/>
  <c r="H118" i="34"/>
  <c r="I88" i="34"/>
  <c r="G5" i="34"/>
  <c r="J45" i="34"/>
  <c r="G79" i="34"/>
  <c r="H32" i="34"/>
  <c r="H105" i="34"/>
  <c r="J60" i="37"/>
  <c r="I138" i="37"/>
  <c r="G62" i="37"/>
  <c r="H83" i="37"/>
  <c r="G100" i="37"/>
  <c r="J114" i="37"/>
  <c r="I64" i="37"/>
  <c r="I20" i="37"/>
  <c r="H78" i="37"/>
  <c r="J37" i="37"/>
  <c r="H47" i="37"/>
  <c r="H52" i="37"/>
  <c r="G11" i="37"/>
  <c r="H57" i="37"/>
  <c r="J69" i="37"/>
  <c r="I133" i="37"/>
  <c r="G137" i="37"/>
  <c r="G86" i="37"/>
  <c r="J22" i="37"/>
  <c r="H136" i="37"/>
  <c r="J26" i="37"/>
  <c r="J23" i="37"/>
  <c r="J99" i="37"/>
  <c r="H118" i="37"/>
  <c r="H107" i="37"/>
  <c r="J79" i="37"/>
  <c r="G10" i="37"/>
  <c r="I89" i="37"/>
  <c r="G54" i="37"/>
  <c r="G4" i="37"/>
  <c r="H92" i="37"/>
  <c r="G34" i="37"/>
  <c r="J111" i="37"/>
  <c r="G25" i="37"/>
  <c r="H126" i="34"/>
  <c r="I97" i="34"/>
  <c r="G31" i="34"/>
  <c r="H57" i="34"/>
  <c r="I137" i="34"/>
  <c r="H123" i="34"/>
  <c r="G92" i="34"/>
  <c r="I6" i="34"/>
  <c r="I49" i="34"/>
  <c r="I71" i="34"/>
  <c r="J30" i="34"/>
  <c r="G116" i="34"/>
  <c r="H85" i="34"/>
  <c r="H124" i="34"/>
  <c r="H100" i="34"/>
  <c r="H98" i="34"/>
  <c r="J121" i="34"/>
  <c r="H44" i="34"/>
  <c r="I63" i="34"/>
  <c r="I35" i="34"/>
  <c r="I113" i="34"/>
  <c r="J81" i="34"/>
  <c r="G125" i="34"/>
  <c r="G62" i="34"/>
  <c r="I129" i="34"/>
  <c r="G28" i="34"/>
  <c r="I20" i="34"/>
  <c r="J134" i="34"/>
  <c r="J80" i="34"/>
  <c r="J16" i="34"/>
  <c r="J128" i="34"/>
  <c r="G43" i="34"/>
  <c r="G107" i="34"/>
  <c r="J61" i="34"/>
  <c r="H42" i="34"/>
  <c r="J65" i="34"/>
  <c r="H120" i="37"/>
  <c r="H122" i="37"/>
  <c r="J140" i="37"/>
  <c r="H135" i="37"/>
  <c r="H96" i="37"/>
  <c r="J46" i="37"/>
  <c r="G76" i="37"/>
  <c r="J119" i="37"/>
  <c r="G70" i="37"/>
  <c r="G129" i="37"/>
  <c r="I7" i="37"/>
  <c r="G65" i="37"/>
  <c r="G104" i="37"/>
  <c r="J91" i="37"/>
  <c r="H19" i="37"/>
  <c r="I29" i="37"/>
  <c r="H71" i="37"/>
  <c r="J128" i="37"/>
  <c r="G59" i="37"/>
  <c r="G95" i="37"/>
  <c r="G105" i="37"/>
  <c r="I134" i="37"/>
  <c r="G42" i="37"/>
  <c r="I32" i="37"/>
  <c r="G103" i="37"/>
  <c r="G124" i="37"/>
  <c r="J41" i="37"/>
  <c r="G45" i="37"/>
  <c r="I108" i="37"/>
  <c r="J77" i="37"/>
  <c r="G9" i="37"/>
  <c r="H106" i="37"/>
  <c r="G125" i="37"/>
  <c r="H49" i="37"/>
  <c r="J17" i="34"/>
  <c r="I139" i="34"/>
  <c r="G37" i="34"/>
  <c r="J68" i="34"/>
  <c r="H132" i="34"/>
  <c r="G133" i="34"/>
  <c r="I29" i="34"/>
  <c r="I131" i="34"/>
  <c r="J89" i="34"/>
  <c r="I122" i="34"/>
  <c r="I66" i="34"/>
  <c r="H102" i="34"/>
  <c r="H41" i="34"/>
  <c r="G19" i="34"/>
  <c r="H33" i="34"/>
  <c r="J50" i="34"/>
  <c r="J9" i="34"/>
  <c r="J69" i="34"/>
  <c r="I54" i="34"/>
  <c r="J46" i="34"/>
  <c r="J109" i="34"/>
  <c r="I3" i="34"/>
  <c r="J34" i="34"/>
  <c r="J140" i="34"/>
  <c r="J127" i="34"/>
  <c r="I52" i="34"/>
  <c r="I51" i="34"/>
  <c r="I27" i="34"/>
  <c r="H104" i="34"/>
  <c r="I4" i="34"/>
  <c r="H93" i="34"/>
  <c r="I90" i="34"/>
  <c r="I111" i="34"/>
  <c r="J72" i="34"/>
  <c r="J112" i="37"/>
  <c r="J12" i="37"/>
  <c r="G93" i="37"/>
  <c r="G43" i="37"/>
  <c r="H94" i="37"/>
  <c r="H139" i="37"/>
  <c r="G98" i="37"/>
  <c r="H126" i="37"/>
  <c r="G8" i="37"/>
  <c r="G117" i="37"/>
  <c r="I66" i="37"/>
  <c r="J56" i="37"/>
  <c r="H130" i="37"/>
  <c r="J102" i="37"/>
  <c r="J44" i="37"/>
  <c r="J31" i="37"/>
  <c r="J50" i="37"/>
  <c r="H121" i="37"/>
  <c r="I84" i="37"/>
  <c r="H58" i="37"/>
  <c r="H38" i="37"/>
  <c r="G97" i="37"/>
  <c r="J80" i="37"/>
  <c r="J115" i="37"/>
  <c r="G33" i="37"/>
  <c r="J101" i="37"/>
  <c r="H5" i="37"/>
  <c r="I6" i="37"/>
  <c r="I48" i="37"/>
  <c r="I131" i="37"/>
  <c r="H63" i="37"/>
  <c r="J110" i="37"/>
  <c r="I21" i="37"/>
  <c r="J87" i="37"/>
  <c r="H18" i="37"/>
  <c r="J94" i="34"/>
  <c r="I26" i="34"/>
  <c r="G58" i="34"/>
  <c r="H36" i="34"/>
  <c r="G70" i="34"/>
  <c r="J96" i="34"/>
  <c r="I87" i="34"/>
  <c r="J67" i="34"/>
  <c r="G24" i="34"/>
  <c r="G56" i="34"/>
  <c r="I73" i="34"/>
  <c r="G91" i="34"/>
  <c r="I106" i="34"/>
  <c r="I12" i="34"/>
  <c r="I18" i="34"/>
  <c r="G112" i="34"/>
  <c r="J64" i="34"/>
  <c r="G130" i="34"/>
  <c r="J40" i="34"/>
  <c r="I13" i="34"/>
  <c r="J77" i="34"/>
  <c r="G39" i="34"/>
  <c r="I117" i="34"/>
  <c r="H7" i="34"/>
  <c r="G84" i="34"/>
  <c r="J10" i="34"/>
  <c r="H120" i="34"/>
  <c r="J74" i="34"/>
  <c r="H75" i="34"/>
  <c r="I14" i="34"/>
  <c r="H83" i="34"/>
  <c r="H22" i="34"/>
  <c r="J136" i="34"/>
  <c r="I119" i="34"/>
  <c r="J21" i="34"/>
  <c r="H14" i="37"/>
  <c r="G53" i="37"/>
  <c r="I72" i="37"/>
  <c r="H81" i="37"/>
  <c r="G109" i="37"/>
  <c r="G113" i="37"/>
  <c r="I127" i="37"/>
  <c r="J123" i="37"/>
  <c r="G75" i="37"/>
  <c r="H68" i="37"/>
  <c r="J88" i="37"/>
  <c r="G3" i="37"/>
  <c r="J90" i="37"/>
  <c r="I28" i="37"/>
  <c r="H132" i="37"/>
  <c r="H13" i="37"/>
  <c r="G17" i="37"/>
  <c r="G27" i="37"/>
  <c r="G61" i="37"/>
  <c r="I82" i="37"/>
  <c r="H85" i="37"/>
  <c r="J73" i="37"/>
  <c r="H30" i="37"/>
  <c r="I51" i="37"/>
  <c r="G40" i="37"/>
  <c r="H16" i="37"/>
  <c r="H24" i="37"/>
  <c r="H36" i="37"/>
  <c r="H116" i="37"/>
  <c r="H39" i="37"/>
  <c r="I15" i="37"/>
  <c r="G67" i="37"/>
  <c r="G35" i="37"/>
  <c r="I55" i="37"/>
  <c r="I74" i="37"/>
  <c r="J23" i="34"/>
  <c r="J99" i="34"/>
  <c r="J108" i="34"/>
  <c r="I8" i="34"/>
  <c r="I78" i="34"/>
  <c r="H95" i="34"/>
  <c r="G82" i="34"/>
  <c r="J53" i="34"/>
  <c r="I103" i="34"/>
  <c r="G55" i="34"/>
  <c r="I47" i="34"/>
  <c r="J48" i="34"/>
  <c r="I110" i="34"/>
  <c r="G101" i="34"/>
  <c r="J15" i="34"/>
  <c r="J11" i="34"/>
  <c r="G135" i="34"/>
  <c r="I60" i="34"/>
  <c r="J76" i="34"/>
  <c r="H86" i="34"/>
  <c r="H114" i="34"/>
  <c r="I38" i="34"/>
  <c r="I25" i="34"/>
  <c r="J115" i="34"/>
  <c r="H59" i="34"/>
  <c r="G138" i="34"/>
  <c r="G118" i="34"/>
  <c r="G88" i="34"/>
  <c r="J5" i="34"/>
  <c r="G45" i="34"/>
  <c r="J79" i="34"/>
  <c r="J32" i="34"/>
  <c r="I105" i="34"/>
  <c r="H60" i="37"/>
  <c r="J138" i="37"/>
  <c r="H62" i="37"/>
  <c r="G83" i="37"/>
  <c r="J100" i="37"/>
  <c r="G114" i="37"/>
  <c r="G64" i="37"/>
  <c r="G20" i="37"/>
  <c r="J78" i="37"/>
  <c r="G37" i="37"/>
  <c r="G47" i="37"/>
  <c r="J52" i="37"/>
  <c r="I11" i="37"/>
  <c r="I57" i="37"/>
  <c r="G69" i="37"/>
  <c r="H133" i="37"/>
  <c r="H137" i="37"/>
  <c r="I86" i="37"/>
  <c r="H22" i="37"/>
  <c r="I136" i="37"/>
  <c r="H26" i="37"/>
  <c r="G23" i="37"/>
  <c r="G99" i="37"/>
  <c r="G118" i="37"/>
  <c r="I107" i="37"/>
  <c r="G79" i="37"/>
  <c r="J10" i="37"/>
  <c r="J89" i="37"/>
  <c r="I54" i="37"/>
  <c r="H4" i="37"/>
  <c r="I92" i="37"/>
  <c r="J34" i="37"/>
  <c r="I111" i="37"/>
  <c r="I25" i="37"/>
  <c r="J126" i="34"/>
  <c r="J97" i="34"/>
  <c r="H31" i="34"/>
  <c r="J57" i="34"/>
  <c r="H137" i="34"/>
  <c r="J123" i="34"/>
  <c r="I92" i="34"/>
  <c r="H6" i="34"/>
  <c r="J49" i="34"/>
  <c r="G71" i="34"/>
  <c r="H30" i="34"/>
  <c r="I116" i="34"/>
  <c r="G85" i="34"/>
  <c r="G124" i="34"/>
  <c r="J100" i="34"/>
  <c r="J98" i="34"/>
  <c r="I121" i="34"/>
  <c r="J44" i="34"/>
  <c r="J63" i="34"/>
  <c r="G35" i="34"/>
  <c r="G113" i="34"/>
  <c r="G81" i="34"/>
  <c r="H125" i="34"/>
  <c r="J62" i="34"/>
  <c r="J129" i="34"/>
  <c r="I28" i="34"/>
  <c r="H20" i="34"/>
  <c r="G134" i="34"/>
  <c r="H80" i="34"/>
  <c r="H16" i="34"/>
  <c r="H128" i="34"/>
  <c r="H43" i="34"/>
  <c r="J107" i="34"/>
  <c r="H61" i="34"/>
  <c r="I42" i="34"/>
  <c r="H65" i="34"/>
  <c r="J120" i="37"/>
  <c r="J122" i="37"/>
  <c r="G140" i="37"/>
  <c r="G135" i="37"/>
  <c r="I96" i="37"/>
  <c r="I46" i="37"/>
  <c r="I76" i="37"/>
  <c r="G119" i="37"/>
  <c r="H70" i="37"/>
  <c r="J129" i="37"/>
  <c r="G7" i="37"/>
  <c r="I65" i="37"/>
  <c r="I104" i="37"/>
  <c r="H91" i="37"/>
  <c r="I19" i="37"/>
  <c r="H29" i="37"/>
  <c r="G71" i="37"/>
  <c r="H128" i="37"/>
  <c r="I59" i="37"/>
  <c r="I95" i="37"/>
  <c r="I105" i="37"/>
  <c r="H134" i="37"/>
  <c r="I42" i="37"/>
  <c r="J32" i="37"/>
  <c r="I103" i="37"/>
  <c r="I124" i="37"/>
  <c r="I41" i="37"/>
  <c r="J45" i="37"/>
  <c r="J108" i="37"/>
  <c r="I77" i="37"/>
  <c r="H9" i="37"/>
  <c r="G106" i="37"/>
  <c r="I125" i="37"/>
  <c r="G49" i="37"/>
  <c r="H17" i="34"/>
  <c r="J139" i="34"/>
  <c r="J37" i="34"/>
  <c r="G68" i="34"/>
  <c r="I132" i="34"/>
  <c r="I133" i="34"/>
  <c r="H29" i="34"/>
  <c r="G131" i="34"/>
  <c r="H89" i="34"/>
  <c r="J122" i="34"/>
  <c r="G66" i="34"/>
  <c r="J102" i="34"/>
  <c r="J41" i="34"/>
  <c r="I19" i="34"/>
  <c r="J33" i="34"/>
  <c r="G50" i="34"/>
  <c r="H9" i="34"/>
  <c r="H69" i="34"/>
  <c r="H54" i="34"/>
  <c r="H46" i="34"/>
  <c r="I109" i="34"/>
  <c r="G3" i="34"/>
  <c r="H34" i="34"/>
  <c r="G140" i="34"/>
  <c r="I127" i="34"/>
  <c r="J52" i="34"/>
  <c r="J51" i="34"/>
  <c r="H27" i="34"/>
  <c r="J104" i="34"/>
  <c r="H4" i="34"/>
  <c r="I93" i="34"/>
  <c r="H90" i="34"/>
  <c r="H111" i="34"/>
  <c r="G72" i="34"/>
  <c r="G112" i="37"/>
  <c r="H12" i="37"/>
  <c r="I93" i="37"/>
  <c r="H43" i="37"/>
  <c r="G94" i="37"/>
  <c r="G139" i="37"/>
  <c r="J98" i="37"/>
  <c r="I126" i="37"/>
  <c r="J8" i="37"/>
  <c r="I117" i="37"/>
  <c r="G66" i="37"/>
  <c r="H56" i="37"/>
  <c r="G130" i="37"/>
  <c r="I102" i="37"/>
  <c r="H44" i="37"/>
  <c r="G31" i="37"/>
  <c r="I50" i="37"/>
  <c r="G121" i="37"/>
  <c r="J84" i="37"/>
  <c r="I58" i="37"/>
  <c r="G38" i="37"/>
  <c r="H97" i="37"/>
  <c r="I80" i="37"/>
  <c r="H115" i="37"/>
  <c r="H33" i="37"/>
  <c r="I101" i="37"/>
  <c r="G5" i="37"/>
  <c r="H6" i="37"/>
  <c r="H48" i="37"/>
  <c r="G131" i="37"/>
  <c r="I63" i="37"/>
  <c r="G110" i="37"/>
  <c r="J21" i="37"/>
  <c r="H87" i="37"/>
  <c r="I18" i="37"/>
  <c r="I94" i="34"/>
  <c r="G26" i="34"/>
  <c r="J58" i="34"/>
  <c r="I36" i="34"/>
  <c r="H70" i="34"/>
  <c r="H96" i="34"/>
  <c r="J87" i="34"/>
  <c r="H67" i="34"/>
  <c r="H24" i="34"/>
  <c r="H56" i="34"/>
  <c r="H73" i="34"/>
  <c r="J91" i="34"/>
  <c r="G106" i="34"/>
  <c r="H12" i="34"/>
  <c r="J18" i="34"/>
  <c r="I112" i="34"/>
  <c r="I64" i="34"/>
  <c r="I130" i="34"/>
  <c r="I40" i="34"/>
  <c r="G13" i="34"/>
  <c r="I77" i="34"/>
  <c r="J39" i="34"/>
  <c r="H117" i="34"/>
  <c r="J7" i="34"/>
  <c r="I84" i="34"/>
  <c r="G10" i="34"/>
  <c r="J120" i="34"/>
  <c r="H74" i="34"/>
  <c r="G75" i="34"/>
  <c r="G14" i="34"/>
  <c r="I83" i="34"/>
  <c r="J22" i="34"/>
  <c r="H136" i="34"/>
  <c r="G119" i="34"/>
  <c r="G21" i="34"/>
  <c r="G14" i="37"/>
  <c r="J53" i="37"/>
  <c r="G72" i="37"/>
  <c r="J81" i="37"/>
  <c r="I109" i="37"/>
  <c r="J113" i="37"/>
  <c r="J127" i="37"/>
  <c r="H123" i="37"/>
  <c r="I75" i="37"/>
  <c r="I68" i="37"/>
  <c r="G88" i="37"/>
  <c r="J3" i="37"/>
  <c r="I90" i="37"/>
  <c r="H28" i="37"/>
  <c r="J132" i="37"/>
  <c r="I13" i="37"/>
  <c r="J17" i="37"/>
  <c r="J27" i="37"/>
  <c r="J61" i="37"/>
  <c r="J82" i="37"/>
  <c r="I85" i="37"/>
  <c r="I73" i="37"/>
  <c r="J30" i="37"/>
  <c r="G51" i="37"/>
  <c r="J40" i="37"/>
  <c r="I16" i="37"/>
  <c r="I24" i="37"/>
  <c r="G36" i="37"/>
  <c r="G116" i="37"/>
  <c r="G39" i="37"/>
  <c r="G15" i="37"/>
  <c r="J67" i="37"/>
  <c r="J35" i="37"/>
  <c r="H55" i="37"/>
  <c r="J74" i="37"/>
  <c r="G23" i="34"/>
  <c r="H99" i="34"/>
  <c r="I108" i="34"/>
  <c r="G8" i="34"/>
  <c r="J78" i="34"/>
  <c r="G95" i="34"/>
  <c r="H82" i="34"/>
  <c r="I53" i="34"/>
  <c r="H103" i="34"/>
  <c r="J55" i="34"/>
  <c r="H47" i="34"/>
  <c r="G48" i="34"/>
  <c r="H110" i="34"/>
  <c r="H101" i="34"/>
  <c r="H15" i="34"/>
  <c r="G11" i="34"/>
  <c r="I135" i="34"/>
  <c r="H60" i="34"/>
  <c r="G76" i="34"/>
  <c r="I86" i="34"/>
  <c r="J114" i="34"/>
  <c r="J38" i="34"/>
  <c r="H25" i="34"/>
  <c r="I115" i="34"/>
  <c r="G59" i="34"/>
  <c r="J138" i="34"/>
  <c r="I118" i="34"/>
  <c r="J88" i="34"/>
  <c r="H5" i="34"/>
  <c r="I45" i="34"/>
  <c r="H79" i="34"/>
  <c r="G32" i="34"/>
  <c r="G105" i="34"/>
  <c r="I60" i="37"/>
  <c r="H138" i="37"/>
  <c r="J62" i="37"/>
  <c r="I83" i="37"/>
  <c r="I100" i="37"/>
  <c r="I114" i="37"/>
  <c r="H64" i="37"/>
  <c r="J20" i="37"/>
  <c r="G78" i="37"/>
  <c r="I37" i="37"/>
  <c r="J47" i="37"/>
  <c r="G52" i="37"/>
  <c r="J11" i="37"/>
  <c r="G57" i="37"/>
  <c r="H69" i="37"/>
  <c r="G133" i="37"/>
  <c r="I137" i="37"/>
  <c r="H86" i="37"/>
  <c r="G22" i="37"/>
  <c r="G136" i="37"/>
  <c r="G26" i="37"/>
  <c r="I23" i="37"/>
  <c r="H99" i="37"/>
  <c r="I118" i="37"/>
  <c r="G107" i="37"/>
  <c r="H79" i="37"/>
  <c r="I10" i="37"/>
  <c r="H89" i="37"/>
  <c r="H54" i="37"/>
  <c r="I4" i="37"/>
  <c r="J92" i="37"/>
  <c r="I34" i="37"/>
  <c r="H111" i="37"/>
  <c r="J25" i="37"/>
  <c r="I126" i="34"/>
  <c r="H97" i="34"/>
  <c r="J31" i="34"/>
  <c r="I57" i="34"/>
  <c r="G137" i="34"/>
  <c r="I123" i="34"/>
  <c r="J92" i="34"/>
  <c r="G6" i="34"/>
  <c r="H49" i="34"/>
  <c r="H71" i="34"/>
  <c r="I30" i="34"/>
  <c r="J116" i="34"/>
  <c r="I85" i="34"/>
  <c r="J124" i="34"/>
  <c r="G100" i="34"/>
  <c r="G98" i="34"/>
  <c r="G121" i="34"/>
  <c r="I44" i="34"/>
  <c r="H63" i="34"/>
  <c r="H35" i="34"/>
  <c r="H113" i="34"/>
  <c r="H81" i="34"/>
  <c r="I125" i="34"/>
  <c r="H62" i="34"/>
  <c r="G129" i="34"/>
  <c r="H28" i="34"/>
  <c r="J20" i="34"/>
  <c r="H134" i="34"/>
  <c r="I80" i="34"/>
  <c r="I16" i="34"/>
  <c r="G128" i="34"/>
  <c r="I43" i="34"/>
  <c r="I107" i="34"/>
  <c r="I61" i="34"/>
  <c r="G42" i="34"/>
  <c r="I65" i="34"/>
  <c r="G120" i="37"/>
  <c r="G122" i="37"/>
  <c r="H140" i="37"/>
  <c r="I135" i="37"/>
  <c r="G96" i="37"/>
  <c r="G46" i="37"/>
  <c r="J76" i="37"/>
  <c r="H119" i="37"/>
  <c r="I70" i="37"/>
  <c r="I129" i="37"/>
  <c r="J7" i="37"/>
  <c r="J65" i="37"/>
  <c r="J104" i="37"/>
  <c r="I91" i="37"/>
  <c r="J19" i="37"/>
  <c r="J29" i="37"/>
  <c r="I71" i="37"/>
  <c r="I128" i="37"/>
  <c r="J59" i="37"/>
  <c r="H95" i="37"/>
  <c r="H105" i="37"/>
  <c r="J134" i="37"/>
  <c r="J42" i="37"/>
  <c r="G32" i="37"/>
  <c r="J103" i="37"/>
  <c r="J124" i="37"/>
  <c r="H41" i="37"/>
  <c r="I45" i="37"/>
  <c r="H108" i="37"/>
  <c r="H77" i="37"/>
  <c r="J9" i="37"/>
  <c r="J106" i="37"/>
  <c r="H125" i="37"/>
  <c r="I49" i="37"/>
  <c r="G17" i="34"/>
  <c r="H139" i="34"/>
  <c r="H37" i="34"/>
  <c r="H68" i="34"/>
  <c r="G132" i="34"/>
  <c r="H133" i="34"/>
  <c r="J29" i="34"/>
  <c r="H131" i="34"/>
  <c r="G89" i="34"/>
  <c r="H122" i="34"/>
  <c r="H66" i="34"/>
  <c r="G102" i="34"/>
  <c r="I41" i="34"/>
  <c r="J19" i="34"/>
  <c r="I33" i="34"/>
  <c r="H50" i="34"/>
  <c r="G9" i="34"/>
  <c r="G69" i="34"/>
  <c r="G54" i="34"/>
  <c r="I46" i="34"/>
  <c r="H109" i="34"/>
  <c r="H3" i="34"/>
  <c r="G34" i="34"/>
  <c r="I140" i="34"/>
  <c r="H127" i="34"/>
  <c r="G52" i="34"/>
  <c r="H51" i="34"/>
  <c r="J27" i="34"/>
  <c r="I104" i="34"/>
  <c r="G4" i="34"/>
  <c r="J93" i="34"/>
  <c r="J90" i="34"/>
  <c r="J111" i="34"/>
  <c r="I72" i="34"/>
  <c r="H112" i="37"/>
  <c r="G12" i="37"/>
  <c r="H93" i="37"/>
  <c r="I43" i="37"/>
  <c r="I94" i="37"/>
  <c r="J139" i="37"/>
  <c r="H98" i="37"/>
  <c r="G126" i="37"/>
  <c r="I8" i="37"/>
  <c r="H117" i="37"/>
  <c r="J66" i="37"/>
  <c r="G56" i="37"/>
  <c r="I130" i="37"/>
  <c r="G102" i="37"/>
  <c r="I44" i="37"/>
  <c r="I31" i="37"/>
  <c r="G50" i="37"/>
  <c r="J121" i="37"/>
  <c r="G84" i="37"/>
  <c r="J58" i="37"/>
  <c r="I38" i="37"/>
  <c r="I97" i="37"/>
  <c r="G80" i="37"/>
  <c r="I115" i="37"/>
  <c r="I33" i="37"/>
  <c r="G101" i="37"/>
  <c r="J5" i="37"/>
  <c r="J6" i="37"/>
  <c r="J48" i="37"/>
  <c r="H131" i="37"/>
  <c r="G63" i="37"/>
  <c r="H110" i="37"/>
  <c r="H21" i="37"/>
  <c r="G87" i="37"/>
  <c r="J18" i="37"/>
  <c r="G94" i="34"/>
  <c r="J26" i="34"/>
  <c r="H58" i="34"/>
  <c r="G36" i="34"/>
  <c r="J70" i="34"/>
  <c r="I96" i="34"/>
  <c r="H87" i="34"/>
  <c r="G67" i="34"/>
  <c r="J24" i="34"/>
  <c r="J56" i="34"/>
  <c r="J73" i="34"/>
  <c r="H91" i="34"/>
  <c r="J106" i="34"/>
  <c r="G12" i="34"/>
  <c r="G18" i="34"/>
  <c r="J112" i="34"/>
  <c r="G64" i="34"/>
  <c r="H130" i="34"/>
  <c r="H40" i="34"/>
  <c r="H13" i="34"/>
  <c r="G77" i="34"/>
  <c r="H39" i="34"/>
  <c r="J117" i="34"/>
  <c r="G7" i="34"/>
  <c r="H84" i="34"/>
  <c r="H10" i="34"/>
  <c r="G120" i="34"/>
  <c r="G74" i="34"/>
  <c r="J75" i="34"/>
  <c r="H14" i="34"/>
  <c r="J83" i="34"/>
  <c r="I22" i="34"/>
  <c r="I136" i="34"/>
  <c r="H119" i="34"/>
  <c r="H21" i="34"/>
  <c r="J14" i="37"/>
  <c r="I53" i="37"/>
  <c r="J72" i="37"/>
  <c r="I81" i="37"/>
  <c r="H109" i="37"/>
  <c r="H113" i="37"/>
  <c r="H127" i="37"/>
  <c r="I123" i="37"/>
  <c r="J75" i="37"/>
  <c r="G68" i="37"/>
  <c r="I88" i="37"/>
  <c r="I3" i="37"/>
  <c r="H90" i="37"/>
  <c r="G28" i="37"/>
  <c r="G132" i="37"/>
  <c r="J13" i="37"/>
  <c r="I17" i="37"/>
  <c r="I27" i="37"/>
  <c r="H61" i="37"/>
  <c r="G82" i="37"/>
  <c r="J85" i="37"/>
  <c r="G73" i="37"/>
  <c r="I30" i="37"/>
  <c r="J51" i="37"/>
  <c r="H40" i="37"/>
  <c r="J16" i="37"/>
  <c r="J24" i="37"/>
  <c r="I36" i="37"/>
  <c r="I116" i="37"/>
  <c r="I39" i="37"/>
  <c r="H15" i="37"/>
  <c r="I67" i="37"/>
  <c r="I35" i="37"/>
  <c r="J55" i="37"/>
  <c r="G74" i="37"/>
  <c r="H23" i="34"/>
  <c r="G99" i="34"/>
  <c r="H108" i="34"/>
  <c r="J8" i="34"/>
  <c r="H78" i="34"/>
  <c r="J95" i="34"/>
  <c r="I82" i="34"/>
  <c r="G53" i="34"/>
  <c r="J103" i="34"/>
  <c r="H55" i="34"/>
  <c r="J47" i="34"/>
  <c r="H48" i="34"/>
  <c r="J110" i="34"/>
  <c r="J101" i="34"/>
  <c r="G15" i="34"/>
  <c r="H11" i="34"/>
  <c r="J135" i="34"/>
  <c r="J60" i="34"/>
  <c r="H76" i="34"/>
  <c r="G86" i="34"/>
  <c r="G114" i="34"/>
  <c r="H38" i="34"/>
  <c r="J25" i="34"/>
  <c r="G115" i="34"/>
  <c r="J59" i="34"/>
  <c r="I138" i="34"/>
  <c r="J118" i="34"/>
  <c r="H88" i="34"/>
  <c r="I5" i="34"/>
  <c r="H45" i="34"/>
  <c r="I79" i="34"/>
  <c r="I32" i="34"/>
  <c r="J105" i="34"/>
  <c r="G60" i="37"/>
  <c r="G138" i="37"/>
  <c r="I62" i="37"/>
  <c r="J83" i="37"/>
  <c r="H100" i="37"/>
  <c r="H114" i="37"/>
  <c r="J64" i="37"/>
  <c r="H20" i="37"/>
  <c r="I78" i="37"/>
  <c r="H37" i="37"/>
  <c r="I47" i="37"/>
  <c r="I52" i="37"/>
  <c r="H11" i="37"/>
  <c r="J57" i="37"/>
  <c r="I69" i="37"/>
  <c r="J133" i="37"/>
  <c r="J137" i="37"/>
  <c r="J86" i="37"/>
  <c r="I22" i="37"/>
  <c r="J136" i="37"/>
  <c r="I26" i="37"/>
  <c r="H23" i="37"/>
  <c r="I99" i="37"/>
  <c r="J118" i="37"/>
  <c r="J107" i="37"/>
  <c r="I79" i="37"/>
  <c r="H10" i="37"/>
  <c r="G89" i="37"/>
  <c r="J54" i="37"/>
  <c r="J4" i="37"/>
  <c r="G92" i="37"/>
  <c r="H34" i="37"/>
  <c r="G111" i="37"/>
  <c r="H25" i="37"/>
  <c r="G126" i="34"/>
  <c r="G97" i="34"/>
  <c r="I31" i="34"/>
  <c r="G57" i="34"/>
  <c r="J137" i="34"/>
  <c r="G123" i="34"/>
  <c r="H92" i="34"/>
  <c r="J6" i="34"/>
  <c r="G49" i="34"/>
  <c r="J71" i="34"/>
  <c r="G30" i="34"/>
  <c r="H116" i="34"/>
  <c r="J85" i="34"/>
  <c r="I124" i="34"/>
  <c r="I100" i="34"/>
  <c r="I98" i="34"/>
  <c r="H121" i="34"/>
  <c r="G44" i="34"/>
  <c r="G63" i="34"/>
  <c r="J35" i="34"/>
  <c r="J113" i="34"/>
  <c r="I81" i="34"/>
  <c r="J125" i="34"/>
  <c r="I62" i="34"/>
  <c r="H129" i="34"/>
  <c r="J28" i="34"/>
  <c r="G20" i="34"/>
  <c r="I134" i="34"/>
  <c r="G80" i="34"/>
  <c r="G16" i="34"/>
  <c r="I128" i="34"/>
  <c r="J43" i="34"/>
  <c r="H107" i="34"/>
  <c r="G61" i="34"/>
  <c r="J42" i="34"/>
  <c r="G65" i="34"/>
  <c r="I120" i="37"/>
  <c r="I122" i="37"/>
  <c r="I140" i="37"/>
  <c r="J135" i="37"/>
  <c r="J96" i="37"/>
  <c r="H46" i="37"/>
  <c r="H76" i="37"/>
  <c r="I119" i="37"/>
  <c r="J70" i="37"/>
  <c r="H129" i="37"/>
  <c r="H7" i="37"/>
  <c r="H65" i="37"/>
  <c r="H104" i="37"/>
  <c r="G91" i="37"/>
  <c r="G19" i="37"/>
  <c r="G29" i="37"/>
  <c r="J71" i="37"/>
  <c r="G128" i="37"/>
  <c r="H59" i="37"/>
  <c r="J95" i="37"/>
  <c r="J105" i="37"/>
  <c r="G134" i="37"/>
  <c r="H42" i="37"/>
  <c r="H32" i="37"/>
  <c r="H103" i="37"/>
  <c r="H124" i="37"/>
  <c r="G41" i="37"/>
  <c r="H45" i="37"/>
  <c r="G108" i="37"/>
  <c r="G77" i="37"/>
  <c r="I9" i="37"/>
  <c r="I106" i="37"/>
  <c r="J125" i="37"/>
  <c r="J49" i="37"/>
  <c r="I17" i="34"/>
  <c r="G139" i="34"/>
  <c r="I37" i="34"/>
  <c r="I68" i="34"/>
  <c r="J132" i="34"/>
  <c r="J133" i="34"/>
  <c r="G29" i="34"/>
  <c r="J131" i="34"/>
  <c r="I89" i="34"/>
  <c r="G122" i="34"/>
  <c r="J66" i="34"/>
  <c r="I102" i="34"/>
  <c r="G41" i="34"/>
  <c r="H19" i="34"/>
  <c r="G33" i="34"/>
  <c r="I50" i="34"/>
  <c r="I9" i="34"/>
  <c r="I69" i="34"/>
  <c r="J54" i="34"/>
  <c r="G46" i="34"/>
  <c r="G109" i="34"/>
  <c r="J3" i="34"/>
  <c r="I34" i="34"/>
  <c r="H140" i="34"/>
  <c r="G127" i="34"/>
  <c r="H52" i="34"/>
  <c r="G51" i="34"/>
  <c r="G27" i="34"/>
  <c r="G104" i="34"/>
  <c r="J4" i="34"/>
  <c r="G93" i="34"/>
  <c r="G90" i="34"/>
  <c r="G111" i="34"/>
  <c r="H72" i="34"/>
  <c r="I112" i="37"/>
  <c r="I12" i="37"/>
  <c r="J93" i="37"/>
  <c r="J43" i="37"/>
  <c r="J94" i="37"/>
  <c r="I139" i="37"/>
  <c r="I98" i="37"/>
  <c r="J126" i="37"/>
  <c r="H8" i="37"/>
  <c r="J117" i="37"/>
  <c r="H66" i="37"/>
  <c r="I56" i="37"/>
  <c r="J130" i="37"/>
  <c r="H102" i="37"/>
  <c r="G44" i="37"/>
  <c r="H31" i="37"/>
  <c r="H50" i="37"/>
  <c r="I121" i="37"/>
  <c r="H84" i="37"/>
  <c r="G58" i="37"/>
  <c r="J38" i="37"/>
  <c r="J97" i="37"/>
  <c r="H80" i="37"/>
  <c r="G115" i="37"/>
  <c r="J33" i="37"/>
  <c r="H101" i="37"/>
  <c r="I5" i="37"/>
  <c r="G6" i="37"/>
  <c r="G48" i="37"/>
  <c r="J131" i="37"/>
  <c r="J63" i="37"/>
  <c r="I110" i="37"/>
  <c r="G21" i="37"/>
  <c r="I87" i="37"/>
  <c r="G18" i="37"/>
  <c r="AD122" i="62" l="1"/>
  <c r="AD122" i="63"/>
  <c r="W122" i="61"/>
  <c r="AF111" i="62"/>
  <c r="AI111" i="62" s="1"/>
  <c r="AF111" i="63"/>
  <c r="AI111" i="63" s="1"/>
  <c r="Y111" i="61"/>
  <c r="AB111" i="61" s="1"/>
  <c r="AD132" i="62"/>
  <c r="AD132" i="63"/>
  <c r="W132" i="61"/>
  <c r="AF48" i="62"/>
  <c r="AI48" i="62" s="1"/>
  <c r="AF48" i="63"/>
  <c r="AI48" i="63" s="1"/>
  <c r="Y48" i="61"/>
  <c r="AB48" i="61" s="1"/>
  <c r="AG73" i="62"/>
  <c r="AH73" i="62" s="1"/>
  <c r="AG73" i="63"/>
  <c r="AH73" i="63" s="1"/>
  <c r="Z73" i="61"/>
  <c r="AA73" i="61" s="1"/>
  <c r="X67" i="33"/>
  <c r="AG64" i="63"/>
  <c r="AH64" i="63" s="1"/>
  <c r="Z64" i="61"/>
  <c r="AA64" i="61" s="1"/>
  <c r="AG64" i="62"/>
  <c r="AH64" i="62" s="1"/>
  <c r="X58" i="33"/>
  <c r="W15" i="61"/>
  <c r="AD15" i="62"/>
  <c r="AD15" i="63"/>
  <c r="AD29" i="62"/>
  <c r="W29" i="61"/>
  <c r="AD29" i="63"/>
  <c r="Y98" i="61"/>
  <c r="AB98" i="61" s="1"/>
  <c r="AF98" i="62"/>
  <c r="AI98" i="62" s="1"/>
  <c r="AF98" i="63"/>
  <c r="AI98" i="63" s="1"/>
  <c r="AE131" i="63"/>
  <c r="AE131" i="62"/>
  <c r="X131" i="61"/>
  <c r="AG114" i="63"/>
  <c r="AH114" i="63" s="1"/>
  <c r="Z114" i="61"/>
  <c r="AA114" i="61" s="1"/>
  <c r="AG114" i="62"/>
  <c r="AH114" i="62" s="1"/>
  <c r="X108" i="33"/>
  <c r="AD62" i="63"/>
  <c r="AD62" i="62"/>
  <c r="W62" i="61"/>
  <c r="AE138" i="62"/>
  <c r="X138" i="61"/>
  <c r="AE138" i="63"/>
  <c r="AG136" i="63"/>
  <c r="AH136" i="63" s="1"/>
  <c r="Z136" i="61"/>
  <c r="AA136" i="61" s="1"/>
  <c r="AG136" i="62"/>
  <c r="AH136" i="62" s="1"/>
  <c r="X130" i="33"/>
  <c r="Z88" i="61"/>
  <c r="AA88" i="61" s="1"/>
  <c r="AG88" i="62"/>
  <c r="AH88" i="62" s="1"/>
  <c r="AG88" i="63"/>
  <c r="AH88" i="63" s="1"/>
  <c r="X82" i="33"/>
  <c r="AD121" i="63"/>
  <c r="AD121" i="62"/>
  <c r="W121" i="61"/>
  <c r="X86" i="61"/>
  <c r="AE86" i="62"/>
  <c r="AE86" i="63"/>
  <c r="Y69" i="61"/>
  <c r="AB69" i="61" s="1"/>
  <c r="AF69" i="62"/>
  <c r="AI69" i="62" s="1"/>
  <c r="AF69" i="63"/>
  <c r="AI69" i="63" s="1"/>
  <c r="AE102" i="62"/>
  <c r="AE102" i="63"/>
  <c r="X102" i="61"/>
  <c r="AE77" i="63"/>
  <c r="X77" i="61"/>
  <c r="AE77" i="62"/>
  <c r="W89" i="61"/>
  <c r="AD89" i="63"/>
  <c r="AD89" i="62"/>
  <c r="AE35" i="63"/>
  <c r="X35" i="61"/>
  <c r="AE35" i="62"/>
  <c r="AG129" i="62"/>
  <c r="AH129" i="62" s="1"/>
  <c r="AG129" i="63"/>
  <c r="AH129" i="63" s="1"/>
  <c r="Z129" i="61"/>
  <c r="AA129" i="61" s="1"/>
  <c r="X123" i="33"/>
  <c r="Y93" i="61"/>
  <c r="AB93" i="61" s="1"/>
  <c r="AF93" i="62"/>
  <c r="AI93" i="62" s="1"/>
  <c r="AF93" i="63"/>
  <c r="AI93" i="63" s="1"/>
  <c r="AE57" i="62"/>
  <c r="AE57" i="63"/>
  <c r="X57" i="61"/>
  <c r="AG127" i="62"/>
  <c r="AH127" i="62" s="1"/>
  <c r="Z127" i="61"/>
  <c r="AA127" i="61" s="1"/>
  <c r="AG127" i="63"/>
  <c r="AH127" i="63" s="1"/>
  <c r="X121" i="33"/>
  <c r="AE103" i="63"/>
  <c r="AE103" i="62"/>
  <c r="X103" i="61"/>
  <c r="AG110" i="63"/>
  <c r="AH110" i="63" s="1"/>
  <c r="Z110" i="61"/>
  <c r="AA110" i="61" s="1"/>
  <c r="AG110" i="62"/>
  <c r="AH110" i="62" s="1"/>
  <c r="X104" i="33"/>
  <c r="AF24" i="62"/>
  <c r="AI24" i="62" s="1"/>
  <c r="AF24" i="63"/>
  <c r="AI24" i="63" s="1"/>
  <c r="Y24" i="61"/>
  <c r="AB24" i="61" s="1"/>
  <c r="AF50" i="63"/>
  <c r="AI50" i="63" s="1"/>
  <c r="Y50" i="61"/>
  <c r="AB50" i="61" s="1"/>
  <c r="AF50" i="62"/>
  <c r="AI50" i="62" s="1"/>
  <c r="AG135" i="63"/>
  <c r="AH135" i="63" s="1"/>
  <c r="Z135" i="61"/>
  <c r="AA135" i="61" s="1"/>
  <c r="AG135" i="62"/>
  <c r="AH135" i="62" s="1"/>
  <c r="X129" i="33"/>
  <c r="AG14" i="63"/>
  <c r="AH14" i="63" s="1"/>
  <c r="Z14" i="61"/>
  <c r="AA14" i="61" s="1"/>
  <c r="AG14" i="62"/>
  <c r="AH14" i="62" s="1"/>
  <c r="X8" i="33"/>
  <c r="AG144" i="63"/>
  <c r="AH144" i="63" s="1"/>
  <c r="Z144" i="61"/>
  <c r="AA144" i="61" s="1"/>
  <c r="AG144" i="62"/>
  <c r="AH144" i="62" s="1"/>
  <c r="X138" i="33"/>
  <c r="AF80" i="62"/>
  <c r="AI80" i="62" s="1"/>
  <c r="AF80" i="63"/>
  <c r="AI80" i="63" s="1"/>
  <c r="Y80" i="61"/>
  <c r="AB80" i="61" s="1"/>
  <c r="AF60" i="63"/>
  <c r="AI60" i="63" s="1"/>
  <c r="AF60" i="62"/>
  <c r="AI60" i="62" s="1"/>
  <c r="Y60" i="61"/>
  <c r="AB60" i="61" s="1"/>
  <c r="S91" i="63"/>
  <c r="S91" i="62"/>
  <c r="L91" i="61"/>
  <c r="R48" i="62"/>
  <c r="R48" i="63"/>
  <c r="K48" i="61"/>
  <c r="R117" i="62"/>
  <c r="K117" i="61"/>
  <c r="R117" i="63"/>
  <c r="R111" i="63"/>
  <c r="R111" i="62"/>
  <c r="K111" i="61"/>
  <c r="U76" i="62"/>
  <c r="N76" i="61"/>
  <c r="U76" i="63"/>
  <c r="K63" i="61"/>
  <c r="R63" i="63"/>
  <c r="R63" i="62"/>
  <c r="R119" i="62"/>
  <c r="R119" i="63"/>
  <c r="K119" i="61"/>
  <c r="K26" i="61"/>
  <c r="R26" i="63"/>
  <c r="R26" i="62"/>
  <c r="S33" i="63"/>
  <c r="L33" i="61"/>
  <c r="S33" i="62"/>
  <c r="R112" i="63"/>
  <c r="R112" i="62"/>
  <c r="K112" i="61"/>
  <c r="S31" i="63"/>
  <c r="L31" i="61"/>
  <c r="S31" i="62"/>
  <c r="T30" i="63"/>
  <c r="W30" i="63" s="1"/>
  <c r="T30" i="62"/>
  <c r="W30" i="62" s="1"/>
  <c r="M30" i="61"/>
  <c r="P30" i="61" s="1"/>
  <c r="N38" i="61"/>
  <c r="O38" i="61" s="1"/>
  <c r="U38" i="62"/>
  <c r="V38" i="62" s="1"/>
  <c r="U38" i="63"/>
  <c r="V38" i="63" s="1"/>
  <c r="R124" i="63"/>
  <c r="R124" i="62"/>
  <c r="K124" i="61"/>
  <c r="R81" i="62"/>
  <c r="R81" i="63"/>
  <c r="K81" i="61"/>
  <c r="U102" i="62"/>
  <c r="V102" i="62" s="1"/>
  <c r="N102" i="61"/>
  <c r="O102" i="61" s="1"/>
  <c r="U102" i="63"/>
  <c r="V102" i="63" s="1"/>
  <c r="M96" i="33"/>
  <c r="T88" i="62"/>
  <c r="W88" i="62" s="1"/>
  <c r="T88" i="63"/>
  <c r="W88" i="63" s="1"/>
  <c r="M88" i="61"/>
  <c r="P88" i="61" s="1"/>
  <c r="M85" i="61"/>
  <c r="P85" i="61" s="1"/>
  <c r="T85" i="62"/>
  <c r="W85" i="62" s="1"/>
  <c r="T85" i="63"/>
  <c r="W85" i="63" s="1"/>
  <c r="M10" i="61"/>
  <c r="P10" i="61" s="1"/>
  <c r="T10" i="63"/>
  <c r="W10" i="63" s="1"/>
  <c r="T10" i="62"/>
  <c r="W10" i="62" s="1"/>
  <c r="R114" i="63"/>
  <c r="K114" i="61"/>
  <c r="R114" i="62"/>
  <c r="S122" i="62"/>
  <c r="S122" i="63"/>
  <c r="L122" i="61"/>
  <c r="R99" i="62"/>
  <c r="K99" i="61"/>
  <c r="R99" i="63"/>
  <c r="T125" i="63"/>
  <c r="W125" i="63" s="1"/>
  <c r="T125" i="62"/>
  <c r="W125" i="62" s="1"/>
  <c r="M125" i="61"/>
  <c r="P125" i="61" s="1"/>
  <c r="U57" i="62"/>
  <c r="V57" i="62" s="1"/>
  <c r="N57" i="61"/>
  <c r="O57" i="61" s="1"/>
  <c r="U57" i="63"/>
  <c r="V57" i="63" s="1"/>
  <c r="M51" i="33"/>
  <c r="K69" i="61"/>
  <c r="R69" i="62"/>
  <c r="R69" i="63"/>
  <c r="T92" i="62"/>
  <c r="W92" i="62" s="1"/>
  <c r="T92" i="63"/>
  <c r="W92" i="63" s="1"/>
  <c r="M92" i="61"/>
  <c r="P92" i="61" s="1"/>
  <c r="N13" i="61"/>
  <c r="O13" i="61" s="1"/>
  <c r="U13" i="63"/>
  <c r="V13" i="63" s="1"/>
  <c r="U13" i="62"/>
  <c r="V13" i="62" s="1"/>
  <c r="M7" i="33"/>
  <c r="R54" i="63"/>
  <c r="R54" i="62"/>
  <c r="K54" i="61"/>
  <c r="U64" i="63"/>
  <c r="V64" i="63" s="1"/>
  <c r="U64" i="62"/>
  <c r="V64" i="62" s="1"/>
  <c r="N64" i="61"/>
  <c r="O64" i="61" s="1"/>
  <c r="M58" i="33"/>
  <c r="U11" i="63"/>
  <c r="V11" i="63" s="1"/>
  <c r="U11" i="62"/>
  <c r="V11" i="62" s="1"/>
  <c r="N11" i="61"/>
  <c r="O11" i="61" s="1"/>
  <c r="M5" i="33"/>
  <c r="T141" i="63"/>
  <c r="W141" i="63" s="1"/>
  <c r="T141" i="62"/>
  <c r="W141" i="62" s="1"/>
  <c r="M141" i="61"/>
  <c r="P141" i="61" s="1"/>
  <c r="M49" i="61"/>
  <c r="P49" i="61" s="1"/>
  <c r="T49" i="62"/>
  <c r="W49" i="62" s="1"/>
  <c r="T49" i="63"/>
  <c r="W49" i="63" s="1"/>
  <c r="R50" i="62"/>
  <c r="R50" i="63"/>
  <c r="K50" i="61"/>
  <c r="T22" i="63"/>
  <c r="W22" i="63" s="1"/>
  <c r="M22" i="61"/>
  <c r="P22" i="61" s="1"/>
  <c r="T22" i="62"/>
  <c r="W22" i="62" s="1"/>
  <c r="Z10" i="61"/>
  <c r="AA10" i="61" s="1"/>
  <c r="AG10" i="62"/>
  <c r="AH10" i="62" s="1"/>
  <c r="AG10" i="63"/>
  <c r="AH10" i="63" s="1"/>
  <c r="X4" i="33"/>
  <c r="AG113" i="62"/>
  <c r="AH113" i="62" s="1"/>
  <c r="Z113" i="61"/>
  <c r="AA113" i="61" s="1"/>
  <c r="AG113" i="63"/>
  <c r="AH113" i="63" s="1"/>
  <c r="X107" i="33"/>
  <c r="AF125" i="63"/>
  <c r="AI125" i="63" s="1"/>
  <c r="Y125" i="61"/>
  <c r="AB125" i="61" s="1"/>
  <c r="AF125" i="62"/>
  <c r="AI125" i="62" s="1"/>
  <c r="AF22" i="63"/>
  <c r="AI22" i="63" s="1"/>
  <c r="Y22" i="61"/>
  <c r="AB22" i="61" s="1"/>
  <c r="AF22" i="62"/>
  <c r="AI22" i="62" s="1"/>
  <c r="W100" i="61"/>
  <c r="AD100" i="63"/>
  <c r="AD100" i="62"/>
  <c r="W59" i="61"/>
  <c r="AD59" i="62"/>
  <c r="AD59" i="63"/>
  <c r="AE81" i="62"/>
  <c r="X81" i="61"/>
  <c r="AE81" i="63"/>
  <c r="W90" i="61"/>
  <c r="AD90" i="62"/>
  <c r="AD90" i="63"/>
  <c r="AE112" i="62"/>
  <c r="X112" i="61"/>
  <c r="AE112" i="63"/>
  <c r="AE75" i="62"/>
  <c r="X75" i="61"/>
  <c r="AE75" i="63"/>
  <c r="AE84" i="63"/>
  <c r="X84" i="61"/>
  <c r="AE84" i="62"/>
  <c r="AE101" i="63"/>
  <c r="X101" i="61"/>
  <c r="AE101" i="62"/>
  <c r="AD105" i="63"/>
  <c r="W105" i="61"/>
  <c r="AD105" i="62"/>
  <c r="AG137" i="63"/>
  <c r="AH137" i="63" s="1"/>
  <c r="Z137" i="61"/>
  <c r="AA137" i="61" s="1"/>
  <c r="AG137" i="62"/>
  <c r="AH137" i="62" s="1"/>
  <c r="X131" i="33"/>
  <c r="AG55" i="63"/>
  <c r="AH55" i="63" s="1"/>
  <c r="Z55" i="61"/>
  <c r="AA55" i="61" s="1"/>
  <c r="AG55" i="62"/>
  <c r="AH55" i="62" s="1"/>
  <c r="X49" i="33"/>
  <c r="AE34" i="63"/>
  <c r="X34" i="61"/>
  <c r="AE34" i="62"/>
  <c r="AD108" i="62"/>
  <c r="W108" i="61"/>
  <c r="AD108" i="63"/>
  <c r="Z18" i="61"/>
  <c r="AA18" i="61" s="1"/>
  <c r="AG18" i="62"/>
  <c r="AH18" i="62" s="1"/>
  <c r="AG18" i="63"/>
  <c r="AH18" i="63" s="1"/>
  <c r="X12" i="33"/>
  <c r="AD128" i="63"/>
  <c r="AD128" i="62"/>
  <c r="W128" i="61"/>
  <c r="AD119" i="62"/>
  <c r="AD119" i="63"/>
  <c r="W119" i="61"/>
  <c r="AD41" i="62"/>
  <c r="AD41" i="63"/>
  <c r="W41" i="61"/>
  <c r="AE63" i="62"/>
  <c r="AE63" i="63"/>
  <c r="X63" i="61"/>
  <c r="AE65" i="63"/>
  <c r="X65" i="61"/>
  <c r="AE65" i="62"/>
  <c r="AE85" i="62"/>
  <c r="AE85" i="63"/>
  <c r="X85" i="61"/>
  <c r="X126" i="61"/>
  <c r="AE126" i="63"/>
  <c r="AE126" i="62"/>
  <c r="AG56" i="62"/>
  <c r="AH56" i="62" s="1"/>
  <c r="AG56" i="63"/>
  <c r="AH56" i="63" s="1"/>
  <c r="Z56" i="61"/>
  <c r="AA56" i="61" s="1"/>
  <c r="X50" i="33"/>
  <c r="Y82" i="61"/>
  <c r="AB82" i="61" s="1"/>
  <c r="AF82" i="63"/>
  <c r="AI82" i="63" s="1"/>
  <c r="AF82" i="62"/>
  <c r="AI82" i="62" s="1"/>
  <c r="AE87" i="62"/>
  <c r="AE87" i="63"/>
  <c r="X87" i="61"/>
  <c r="AE36" i="62"/>
  <c r="AE36" i="63"/>
  <c r="X36" i="61"/>
  <c r="AG143" i="62"/>
  <c r="AH143" i="62" s="1"/>
  <c r="AG143" i="63"/>
  <c r="AH143" i="63" s="1"/>
  <c r="Z143" i="61"/>
  <c r="AA143" i="61" s="1"/>
  <c r="X137" i="33"/>
  <c r="Z107" i="61"/>
  <c r="AA107" i="61" s="1"/>
  <c r="AG107" i="63"/>
  <c r="AH107" i="63" s="1"/>
  <c r="AG107" i="62"/>
  <c r="AH107" i="62" s="1"/>
  <c r="X101" i="33"/>
  <c r="AF31" i="63"/>
  <c r="AI31" i="63" s="1"/>
  <c r="AF31" i="62"/>
  <c r="AI31" i="62" s="1"/>
  <c r="Y31" i="61"/>
  <c r="AB31" i="61" s="1"/>
  <c r="AF58" i="63"/>
  <c r="AI58" i="63" s="1"/>
  <c r="AF58" i="62"/>
  <c r="AI58" i="62" s="1"/>
  <c r="Y58" i="61"/>
  <c r="AB58" i="61" s="1"/>
  <c r="AF116" i="63"/>
  <c r="AI116" i="63" s="1"/>
  <c r="AF116" i="62"/>
  <c r="AI116" i="62" s="1"/>
  <c r="Y116" i="61"/>
  <c r="AB116" i="61" s="1"/>
  <c r="R42" i="63"/>
  <c r="K42" i="61"/>
  <c r="R42" i="62"/>
  <c r="U14" i="63"/>
  <c r="V14" i="63" s="1"/>
  <c r="N14" i="61"/>
  <c r="O14" i="61" s="1"/>
  <c r="U14" i="62"/>
  <c r="V14" i="62" s="1"/>
  <c r="M8" i="33"/>
  <c r="R68" i="62"/>
  <c r="R68" i="63"/>
  <c r="K68" i="61"/>
  <c r="L59" i="61"/>
  <c r="S59" i="63"/>
  <c r="S59" i="62"/>
  <c r="N36" i="61"/>
  <c r="O36" i="61" s="1"/>
  <c r="U36" i="62"/>
  <c r="V36" i="62" s="1"/>
  <c r="U36" i="63"/>
  <c r="V36" i="63" s="1"/>
  <c r="M30" i="33"/>
  <c r="T110" i="63"/>
  <c r="W110" i="63" s="1"/>
  <c r="T110" i="62"/>
  <c r="W110" i="62" s="1"/>
  <c r="M110" i="61"/>
  <c r="P110" i="61" s="1"/>
  <c r="R90" i="62"/>
  <c r="K90" i="61"/>
  <c r="R90" i="63"/>
  <c r="R46" i="62"/>
  <c r="R46" i="63"/>
  <c r="K46" i="61"/>
  <c r="T134" i="62"/>
  <c r="W134" i="62" s="1"/>
  <c r="M134" i="61"/>
  <c r="P134" i="61" s="1"/>
  <c r="T134" i="63"/>
  <c r="W134" i="63" s="1"/>
  <c r="K53" i="61"/>
  <c r="R53" i="63"/>
  <c r="R53" i="62"/>
  <c r="U128" i="62"/>
  <c r="V128" i="62" s="1"/>
  <c r="U128" i="63"/>
  <c r="V128" i="63" s="1"/>
  <c r="N128" i="61"/>
  <c r="O128" i="61" s="1"/>
  <c r="M122" i="33"/>
  <c r="L126" i="61"/>
  <c r="S126" i="63"/>
  <c r="S126" i="62"/>
  <c r="T25" i="63"/>
  <c r="W25" i="63" s="1"/>
  <c r="T25" i="62"/>
  <c r="W25" i="62" s="1"/>
  <c r="M25" i="61"/>
  <c r="P25" i="61" s="1"/>
  <c r="N16" i="61"/>
  <c r="O16" i="61" s="1"/>
  <c r="U16" i="63"/>
  <c r="V16" i="63" s="1"/>
  <c r="U16" i="62"/>
  <c r="V16" i="62" s="1"/>
  <c r="M10" i="33"/>
  <c r="T17" i="63"/>
  <c r="W17" i="63" s="1"/>
  <c r="M17" i="61"/>
  <c r="P17" i="61" s="1"/>
  <c r="T17" i="62"/>
  <c r="W17" i="62" s="1"/>
  <c r="U62" i="63"/>
  <c r="V62" i="63" s="1"/>
  <c r="N62" i="61"/>
  <c r="O62" i="61" s="1"/>
  <c r="U62" i="62"/>
  <c r="V62" i="62" s="1"/>
  <c r="M56" i="33"/>
  <c r="U70" i="63"/>
  <c r="V70" i="63" s="1"/>
  <c r="U70" i="62"/>
  <c r="V70" i="62" s="1"/>
  <c r="N70" i="61"/>
  <c r="O70" i="61" s="1"/>
  <c r="M64" i="33"/>
  <c r="R34" i="63"/>
  <c r="R34" i="62"/>
  <c r="K34" i="61"/>
  <c r="R89" i="62"/>
  <c r="R89" i="63"/>
  <c r="K89" i="61"/>
  <c r="L58" i="61"/>
  <c r="S58" i="62"/>
  <c r="S58" i="63"/>
  <c r="T20" i="63"/>
  <c r="W20" i="63" s="1"/>
  <c r="M20" i="61"/>
  <c r="P20" i="61" s="1"/>
  <c r="T20" i="62"/>
  <c r="W20" i="62" s="1"/>
  <c r="T143" i="63"/>
  <c r="W143" i="63" s="1"/>
  <c r="T143" i="62"/>
  <c r="W143" i="62" s="1"/>
  <c r="M143" i="61"/>
  <c r="P143" i="61" s="1"/>
  <c r="T113" i="62"/>
  <c r="W113" i="62" s="1"/>
  <c r="T113" i="63"/>
  <c r="W113" i="63" s="1"/>
  <c r="M113" i="61"/>
  <c r="P113" i="61" s="1"/>
  <c r="U67" i="62"/>
  <c r="V67" i="62" s="1"/>
  <c r="U67" i="63"/>
  <c r="V67" i="63" s="1"/>
  <c r="N67" i="61"/>
  <c r="O67" i="61" s="1"/>
  <c r="M61" i="33"/>
  <c r="S109" i="63"/>
  <c r="S109" i="62"/>
  <c r="L109" i="61"/>
  <c r="R28" i="62"/>
  <c r="R28" i="63"/>
  <c r="K28" i="61"/>
  <c r="U138" i="63"/>
  <c r="V138" i="63" s="1"/>
  <c r="N138" i="61"/>
  <c r="O138" i="61" s="1"/>
  <c r="U138" i="62"/>
  <c r="V138" i="62" s="1"/>
  <c r="M132" i="33"/>
  <c r="R74" i="62"/>
  <c r="K74" i="61"/>
  <c r="R74" i="63"/>
  <c r="U29" i="63"/>
  <c r="V29" i="63" s="1"/>
  <c r="N29" i="61"/>
  <c r="O29" i="61" s="1"/>
  <c r="U29" i="62"/>
  <c r="V29" i="62" s="1"/>
  <c r="M23" i="33"/>
  <c r="S55" i="63"/>
  <c r="L55" i="61"/>
  <c r="S55" i="62"/>
  <c r="R82" i="62"/>
  <c r="R82" i="63"/>
  <c r="K82" i="61"/>
  <c r="N97" i="61"/>
  <c r="O97" i="61" s="1"/>
  <c r="U97" i="62"/>
  <c r="V97" i="62" s="1"/>
  <c r="U97" i="63"/>
  <c r="V97" i="63" s="1"/>
  <c r="M91" i="33"/>
  <c r="K93" i="61"/>
  <c r="R93" i="63"/>
  <c r="R93" i="62"/>
  <c r="M43" i="61"/>
  <c r="P43" i="61" s="1"/>
  <c r="T43" i="63"/>
  <c r="W43" i="63" s="1"/>
  <c r="T43" i="62"/>
  <c r="W43" i="62" s="1"/>
  <c r="K136" i="61"/>
  <c r="R136" i="62"/>
  <c r="R136" i="63"/>
  <c r="R108" i="62"/>
  <c r="R108" i="63"/>
  <c r="K108" i="61"/>
  <c r="AE30" i="63"/>
  <c r="X30" i="61"/>
  <c r="AE30" i="62"/>
  <c r="AD124" i="63"/>
  <c r="AD124" i="62"/>
  <c r="W124" i="61"/>
  <c r="AE49" i="62"/>
  <c r="X49" i="61"/>
  <c r="AE49" i="63"/>
  <c r="W142" i="61"/>
  <c r="AD142" i="62"/>
  <c r="AD142" i="63"/>
  <c r="Z94" i="61"/>
  <c r="AA94" i="61" s="1"/>
  <c r="AG94" i="62"/>
  <c r="AH94" i="62" s="1"/>
  <c r="AG94" i="63"/>
  <c r="AH94" i="63" s="1"/>
  <c r="AG33" i="63"/>
  <c r="AH33" i="63" s="1"/>
  <c r="AG33" i="62"/>
  <c r="AH33" i="62" s="1"/>
  <c r="Z33" i="61"/>
  <c r="AA33" i="61" s="1"/>
  <c r="X27" i="33"/>
  <c r="AD117" i="62"/>
  <c r="AD117" i="63"/>
  <c r="W117" i="61"/>
  <c r="X71" i="61"/>
  <c r="AE71" i="63"/>
  <c r="AE71" i="62"/>
  <c r="AF40" i="62"/>
  <c r="AI40" i="62" s="1"/>
  <c r="Y40" i="61"/>
  <c r="AB40" i="61" s="1"/>
  <c r="AF40" i="63"/>
  <c r="AI40" i="63" s="1"/>
  <c r="AG51" i="62"/>
  <c r="AH51" i="62" s="1"/>
  <c r="Z51" i="61"/>
  <c r="AA51" i="61" s="1"/>
  <c r="AG51" i="63"/>
  <c r="AH51" i="63" s="1"/>
  <c r="X45" i="33"/>
  <c r="AG109" i="63"/>
  <c r="AH109" i="63" s="1"/>
  <c r="Z109" i="61"/>
  <c r="AA109" i="61" s="1"/>
  <c r="AG109" i="62"/>
  <c r="AH109" i="62" s="1"/>
  <c r="X103" i="33"/>
  <c r="AF20" i="62"/>
  <c r="AI20" i="62" s="1"/>
  <c r="AF20" i="63"/>
  <c r="AI20" i="63" s="1"/>
  <c r="Y20" i="61"/>
  <c r="AB20" i="61" s="1"/>
  <c r="AE106" i="62"/>
  <c r="AE106" i="63"/>
  <c r="X106" i="61"/>
  <c r="AF27" i="62"/>
  <c r="AI27" i="62" s="1"/>
  <c r="AF27" i="63"/>
  <c r="AI27" i="63" s="1"/>
  <c r="Y27" i="61"/>
  <c r="AB27" i="61" s="1"/>
  <c r="Z134" i="61"/>
  <c r="AA134" i="61" s="1"/>
  <c r="AG134" i="62"/>
  <c r="AH134" i="62" s="1"/>
  <c r="AG134" i="63"/>
  <c r="AH134" i="63" s="1"/>
  <c r="X128" i="33"/>
  <c r="Y72" i="61"/>
  <c r="AB72" i="61" s="1"/>
  <c r="AF72" i="62"/>
  <c r="AI72" i="62" s="1"/>
  <c r="AF72" i="63"/>
  <c r="AI72" i="63" s="1"/>
  <c r="Z67" i="61"/>
  <c r="AA67" i="61" s="1"/>
  <c r="AG67" i="62"/>
  <c r="AH67" i="62" s="1"/>
  <c r="AG67" i="63"/>
  <c r="AH67" i="63" s="1"/>
  <c r="X61" i="33"/>
  <c r="AG97" i="63"/>
  <c r="AH97" i="63" s="1"/>
  <c r="AG97" i="62"/>
  <c r="AH97" i="62" s="1"/>
  <c r="Z97" i="61"/>
  <c r="AA97" i="61" s="1"/>
  <c r="X91" i="33"/>
  <c r="AG11" i="63"/>
  <c r="AH11" i="63" s="1"/>
  <c r="AG11" i="62"/>
  <c r="AH11" i="62" s="1"/>
  <c r="Z11" i="61"/>
  <c r="AA11" i="61" s="1"/>
  <c r="X5" i="33"/>
  <c r="AF42" i="63"/>
  <c r="AI42" i="63" s="1"/>
  <c r="Y42" i="61"/>
  <c r="AB42" i="61" s="1"/>
  <c r="AF42" i="62"/>
  <c r="AI42" i="62" s="1"/>
  <c r="AG104" i="62"/>
  <c r="AH104" i="62" s="1"/>
  <c r="AG104" i="63"/>
  <c r="AH104" i="63" s="1"/>
  <c r="Z104" i="61"/>
  <c r="AA104" i="61" s="1"/>
  <c r="X98" i="33"/>
  <c r="AE66" i="63"/>
  <c r="X66" i="61"/>
  <c r="AE66" i="62"/>
  <c r="AF115" i="62"/>
  <c r="AI115" i="62" s="1"/>
  <c r="AF115" i="63"/>
  <c r="AI115" i="63" s="1"/>
  <c r="Y115" i="61"/>
  <c r="AB115" i="61" s="1"/>
  <c r="Y32" i="61"/>
  <c r="AB32" i="61" s="1"/>
  <c r="AF32" i="62"/>
  <c r="AI32" i="62" s="1"/>
  <c r="AF32" i="63"/>
  <c r="AI32" i="63" s="1"/>
  <c r="AE47" i="62"/>
  <c r="X47" i="61"/>
  <c r="AE47" i="63"/>
  <c r="AF17" i="63"/>
  <c r="AI17" i="63" s="1"/>
  <c r="AF17" i="62"/>
  <c r="AI17" i="62" s="1"/>
  <c r="Y17" i="61"/>
  <c r="AB17" i="61" s="1"/>
  <c r="AE53" i="62"/>
  <c r="X53" i="61"/>
  <c r="AE53" i="63"/>
  <c r="AG141" i="62"/>
  <c r="AH141" i="62" s="1"/>
  <c r="Z141" i="61"/>
  <c r="AA141" i="61" s="1"/>
  <c r="AG141" i="63"/>
  <c r="AH141" i="63" s="1"/>
  <c r="X135" i="33"/>
  <c r="AE140" i="63"/>
  <c r="X140" i="61"/>
  <c r="AE140" i="62"/>
  <c r="AE76" i="62"/>
  <c r="AE76" i="63"/>
  <c r="X76" i="61"/>
  <c r="AG133" i="63"/>
  <c r="AH133" i="63" s="1"/>
  <c r="AG133" i="62"/>
  <c r="AH133" i="62" s="1"/>
  <c r="Z133" i="61"/>
  <c r="AA133" i="61" s="1"/>
  <c r="X127" i="33"/>
  <c r="AF37" i="62"/>
  <c r="AI37" i="62" s="1"/>
  <c r="AF37" i="63"/>
  <c r="AI37" i="63" s="1"/>
  <c r="Y37" i="61"/>
  <c r="AB37" i="61" s="1"/>
  <c r="W61" i="61"/>
  <c r="AD61" i="62"/>
  <c r="AD61" i="63"/>
  <c r="W96" i="61"/>
  <c r="AD96" i="63"/>
  <c r="AD96" i="62"/>
  <c r="N137" i="61"/>
  <c r="O137" i="61" s="1"/>
  <c r="U137" i="63"/>
  <c r="V137" i="63" s="1"/>
  <c r="U137" i="62"/>
  <c r="V137" i="62" s="1"/>
  <c r="M131" i="33"/>
  <c r="M77" i="61"/>
  <c r="P77" i="61" s="1"/>
  <c r="T77" i="62"/>
  <c r="W77" i="62" s="1"/>
  <c r="T77" i="63"/>
  <c r="W77" i="63" s="1"/>
  <c r="M40" i="61"/>
  <c r="P40" i="61" s="1"/>
  <c r="T40" i="62"/>
  <c r="W40" i="62" s="1"/>
  <c r="T40" i="63"/>
  <c r="W40" i="63" s="1"/>
  <c r="S101" i="63"/>
  <c r="L101" i="61"/>
  <c r="S101" i="62"/>
  <c r="M94" i="61"/>
  <c r="P94" i="61" s="1"/>
  <c r="T94" i="62"/>
  <c r="W94" i="62" s="1"/>
  <c r="T94" i="63"/>
  <c r="W94" i="63" s="1"/>
  <c r="L133" i="61"/>
  <c r="S133" i="62"/>
  <c r="S133" i="63"/>
  <c r="U127" i="63"/>
  <c r="V127" i="63" s="1"/>
  <c r="U127" i="62"/>
  <c r="V127" i="62" s="1"/>
  <c r="N127" i="61"/>
  <c r="O127" i="61" s="1"/>
  <c r="M121" i="33"/>
  <c r="T61" i="62"/>
  <c r="W61" i="62" s="1"/>
  <c r="M61" i="61"/>
  <c r="P61" i="61" s="1"/>
  <c r="T61" i="63"/>
  <c r="W61" i="63" s="1"/>
  <c r="U32" i="63"/>
  <c r="V32" i="63" s="1"/>
  <c r="U32" i="62"/>
  <c r="V32" i="62" s="1"/>
  <c r="N32" i="61"/>
  <c r="O32" i="61" s="1"/>
  <c r="M26" i="33"/>
  <c r="R140" i="63"/>
  <c r="R140" i="62"/>
  <c r="K140" i="61"/>
  <c r="U83" i="62"/>
  <c r="V83" i="62" s="1"/>
  <c r="N83" i="61"/>
  <c r="O83" i="61" s="1"/>
  <c r="U83" i="63"/>
  <c r="V83" i="63" s="1"/>
  <c r="M77" i="33"/>
  <c r="S95" i="63"/>
  <c r="L95" i="61"/>
  <c r="S95" i="62"/>
  <c r="R120" i="63"/>
  <c r="K120" i="61"/>
  <c r="R120" i="62"/>
  <c r="R79" i="62"/>
  <c r="R79" i="63"/>
  <c r="K79" i="61"/>
  <c r="S45" i="63"/>
  <c r="L45" i="61"/>
  <c r="S45" i="62"/>
  <c r="U104" i="63"/>
  <c r="V104" i="63" s="1"/>
  <c r="N104" i="61"/>
  <c r="O104" i="61" s="1"/>
  <c r="U104" i="62"/>
  <c r="V104" i="62" s="1"/>
  <c r="M98" i="33"/>
  <c r="U107" i="63"/>
  <c r="V107" i="63" s="1"/>
  <c r="U107" i="62"/>
  <c r="V107" i="62" s="1"/>
  <c r="N107" i="61"/>
  <c r="O107" i="61" s="1"/>
  <c r="M101" i="33"/>
  <c r="S123" i="63"/>
  <c r="L123" i="61"/>
  <c r="S123" i="62"/>
  <c r="R80" i="62"/>
  <c r="K80" i="61"/>
  <c r="R80" i="63"/>
  <c r="U24" i="63"/>
  <c r="V24" i="63" s="1"/>
  <c r="U24" i="62"/>
  <c r="V24" i="62" s="1"/>
  <c r="N24" i="61"/>
  <c r="O24" i="61" s="1"/>
  <c r="M18" i="33"/>
  <c r="U60" i="62"/>
  <c r="V60" i="62" s="1"/>
  <c r="U60" i="63"/>
  <c r="V60" i="63" s="1"/>
  <c r="N60" i="61"/>
  <c r="O60" i="61" s="1"/>
  <c r="M54" i="33"/>
  <c r="S15" i="63"/>
  <c r="L15" i="61"/>
  <c r="S15" i="62"/>
  <c r="N73" i="61"/>
  <c r="O73" i="61" s="1"/>
  <c r="U73" i="62"/>
  <c r="V73" i="62" s="1"/>
  <c r="U73" i="63"/>
  <c r="V73" i="63" s="1"/>
  <c r="M67" i="33"/>
  <c r="S96" i="63"/>
  <c r="S96" i="62"/>
  <c r="L96" i="61"/>
  <c r="N35" i="61"/>
  <c r="O35" i="61" s="1"/>
  <c r="U35" i="62"/>
  <c r="V35" i="62" s="1"/>
  <c r="U35" i="63"/>
  <c r="V35" i="63" s="1"/>
  <c r="M29" i="33"/>
  <c r="K115" i="61"/>
  <c r="R115" i="63"/>
  <c r="R115" i="62"/>
  <c r="M87" i="61"/>
  <c r="P87" i="61" s="1"/>
  <c r="T87" i="62"/>
  <c r="W87" i="62" s="1"/>
  <c r="T87" i="63"/>
  <c r="W87" i="63" s="1"/>
  <c r="U41" i="63"/>
  <c r="V41" i="63" s="1"/>
  <c r="U41" i="62"/>
  <c r="V41" i="62" s="1"/>
  <c r="N41" i="61"/>
  <c r="O41" i="61" s="1"/>
  <c r="M35" i="33"/>
  <c r="L100" i="61"/>
  <c r="S100" i="63"/>
  <c r="S100" i="62"/>
  <c r="U103" i="63"/>
  <c r="V103" i="63" s="1"/>
  <c r="N103" i="61"/>
  <c r="O103" i="61" s="1"/>
  <c r="U103" i="62"/>
  <c r="V103" i="62" s="1"/>
  <c r="M97" i="33"/>
  <c r="S51" i="63"/>
  <c r="L51" i="61"/>
  <c r="S51" i="62"/>
  <c r="R135" i="63"/>
  <c r="K135" i="61"/>
  <c r="R135" i="62"/>
  <c r="L106" i="61"/>
  <c r="S106" i="62"/>
  <c r="S106" i="63"/>
  <c r="AD21" i="63"/>
  <c r="AD21" i="62"/>
  <c r="W21" i="61"/>
  <c r="Z26" i="61"/>
  <c r="AA26" i="61" s="1"/>
  <c r="AG26" i="62"/>
  <c r="AH26" i="62" s="1"/>
  <c r="AG26" i="63"/>
  <c r="AH26" i="63" s="1"/>
  <c r="X20" i="33"/>
  <c r="AF74" i="62"/>
  <c r="AI74" i="62" s="1"/>
  <c r="AF74" i="63"/>
  <c r="AI74" i="63" s="1"/>
  <c r="Y74" i="61"/>
  <c r="AB74" i="61" s="1"/>
  <c r="Y9" i="61"/>
  <c r="AB9" i="61" s="1"/>
  <c r="AF9" i="62"/>
  <c r="AI9" i="62" s="1"/>
  <c r="AF9" i="63"/>
  <c r="AI9" i="63" s="1"/>
  <c r="AE123" i="62"/>
  <c r="AE123" i="63"/>
  <c r="X123" i="61"/>
  <c r="AF99" i="63"/>
  <c r="AI99" i="63" s="1"/>
  <c r="Y99" i="61"/>
  <c r="AB99" i="61" s="1"/>
  <c r="AF99" i="62"/>
  <c r="AI99" i="62" s="1"/>
  <c r="AF44" i="63"/>
  <c r="AI44" i="63" s="1"/>
  <c r="Y44" i="61"/>
  <c r="AB44" i="61" s="1"/>
  <c r="AF44" i="62"/>
  <c r="AI44" i="62" s="1"/>
  <c r="AF95" i="63"/>
  <c r="AI95" i="63" s="1"/>
  <c r="Y95" i="61"/>
  <c r="AB95" i="61" s="1"/>
  <c r="AF95" i="62"/>
  <c r="AI95" i="62" s="1"/>
  <c r="Z83" i="61"/>
  <c r="AA83" i="61" s="1"/>
  <c r="AG83" i="62"/>
  <c r="AH83" i="62" s="1"/>
  <c r="AG83" i="63"/>
  <c r="AH83" i="63" s="1"/>
  <c r="X77" i="33"/>
  <c r="AG52" i="62"/>
  <c r="AH52" i="62" s="1"/>
  <c r="Z52" i="61"/>
  <c r="AA52" i="61" s="1"/>
  <c r="AG52" i="63"/>
  <c r="AH52" i="63" s="1"/>
  <c r="X46" i="33"/>
  <c r="X70" i="61"/>
  <c r="AE70" i="63"/>
  <c r="AE70" i="62"/>
  <c r="AG12" i="62"/>
  <c r="AH12" i="62" s="1"/>
  <c r="AG12" i="63"/>
  <c r="AH12" i="63" s="1"/>
  <c r="Z12" i="61"/>
  <c r="AA12" i="61" s="1"/>
  <c r="X6" i="33"/>
  <c r="AF28" i="63"/>
  <c r="AI28" i="63" s="1"/>
  <c r="AF28" i="62"/>
  <c r="AI28" i="62" s="1"/>
  <c r="Y28" i="61"/>
  <c r="AB28" i="61" s="1"/>
  <c r="AD45" i="63"/>
  <c r="W45" i="61"/>
  <c r="AD45" i="62"/>
  <c r="AG92" i="63"/>
  <c r="AH92" i="63" s="1"/>
  <c r="AG92" i="62"/>
  <c r="AH92" i="62" s="1"/>
  <c r="Z92" i="61"/>
  <c r="AA92" i="61" s="1"/>
  <c r="X86" i="33"/>
  <c r="AD146" i="63"/>
  <c r="AD146" i="62"/>
  <c r="W146" i="61"/>
  <c r="AE25" i="63"/>
  <c r="AE25" i="62"/>
  <c r="X25" i="61"/>
  <c r="Y54" i="61"/>
  <c r="AB54" i="61" s="1"/>
  <c r="AF54" i="63"/>
  <c r="AI54" i="63" s="1"/>
  <c r="AF54" i="62"/>
  <c r="AI54" i="62" s="1"/>
  <c r="AF23" i="62"/>
  <c r="AI23" i="62" s="1"/>
  <c r="AF23" i="63"/>
  <c r="AI23" i="63" s="1"/>
  <c r="Y23" i="61"/>
  <c r="AB23" i="61" s="1"/>
  <c r="AG130" i="63"/>
  <c r="AH130" i="63" s="1"/>
  <c r="Z130" i="61"/>
  <c r="AA130" i="61" s="1"/>
  <c r="AG130" i="62"/>
  <c r="AH130" i="62" s="1"/>
  <c r="X124" i="33"/>
  <c r="AD13" i="63"/>
  <c r="AD13" i="62"/>
  <c r="W13" i="61"/>
  <c r="W43" i="61"/>
  <c r="AD43" i="62"/>
  <c r="AD43" i="63"/>
  <c r="AE139" i="62"/>
  <c r="X139" i="61"/>
  <c r="AE139" i="63"/>
  <c r="Y38" i="61"/>
  <c r="AB38" i="61" s="1"/>
  <c r="AF38" i="62"/>
  <c r="AI38" i="62" s="1"/>
  <c r="AF38" i="63"/>
  <c r="AI38" i="63" s="1"/>
  <c r="AF79" i="62"/>
  <c r="AI79" i="62" s="1"/>
  <c r="AF79" i="63"/>
  <c r="AI79" i="63" s="1"/>
  <c r="Y79" i="61"/>
  <c r="AB79" i="61" s="1"/>
  <c r="AD39" i="63"/>
  <c r="W39" i="61"/>
  <c r="AD39" i="62"/>
  <c r="AG91" i="62"/>
  <c r="AH91" i="62" s="1"/>
  <c r="Z91" i="61"/>
  <c r="AA91" i="61" s="1"/>
  <c r="AG91" i="63"/>
  <c r="AH91" i="63" s="1"/>
  <c r="X85" i="33"/>
  <c r="AF145" i="62"/>
  <c r="AI145" i="62" s="1"/>
  <c r="AF145" i="63"/>
  <c r="AI145" i="63" s="1"/>
  <c r="Y145" i="61"/>
  <c r="AB145" i="61" s="1"/>
  <c r="X16" i="61"/>
  <c r="AE16" i="62"/>
  <c r="AE16" i="63"/>
  <c r="AE19" i="62"/>
  <c r="AE19" i="63"/>
  <c r="X19" i="61"/>
  <c r="AE120" i="62"/>
  <c r="X120" i="61"/>
  <c r="AE120" i="63"/>
  <c r="AF46" i="62"/>
  <c r="AI46" i="62" s="1"/>
  <c r="Y46" i="61"/>
  <c r="AB46" i="61" s="1"/>
  <c r="AF46" i="63"/>
  <c r="AI46" i="63" s="1"/>
  <c r="AG78" i="63"/>
  <c r="AH78" i="63" s="1"/>
  <c r="Z78" i="61"/>
  <c r="AA78" i="61" s="1"/>
  <c r="AG78" i="62"/>
  <c r="AH78" i="62" s="1"/>
  <c r="X72" i="33"/>
  <c r="AF68" i="63"/>
  <c r="AI68" i="63" s="1"/>
  <c r="AF68" i="62"/>
  <c r="AI68" i="62" s="1"/>
  <c r="Y68" i="61"/>
  <c r="AB68" i="61" s="1"/>
  <c r="AG118" i="63"/>
  <c r="AH118" i="63" s="1"/>
  <c r="Z118" i="61"/>
  <c r="AA118" i="61" s="1"/>
  <c r="AG118" i="62"/>
  <c r="AH118" i="62" s="1"/>
  <c r="X112" i="33"/>
  <c r="S118" i="63"/>
  <c r="S118" i="62"/>
  <c r="L118" i="61"/>
  <c r="S44" i="62"/>
  <c r="L44" i="61"/>
  <c r="S44" i="63"/>
  <c r="T105" i="62"/>
  <c r="W105" i="62" s="1"/>
  <c r="M105" i="61"/>
  <c r="P105" i="61" s="1"/>
  <c r="T105" i="63"/>
  <c r="W105" i="63" s="1"/>
  <c r="M72" i="61"/>
  <c r="P72" i="61" s="1"/>
  <c r="T72" i="62"/>
  <c r="W72" i="62" s="1"/>
  <c r="T72" i="63"/>
  <c r="W72" i="63" s="1"/>
  <c r="U146" i="63"/>
  <c r="V146" i="63" s="1"/>
  <c r="N146" i="61"/>
  <c r="O146" i="61" s="1"/>
  <c r="U146" i="62"/>
  <c r="V146" i="62" s="1"/>
  <c r="M140" i="33"/>
  <c r="S52" i="63"/>
  <c r="L52" i="61"/>
  <c r="S52" i="62"/>
  <c r="N56" i="61"/>
  <c r="O56" i="61" s="1"/>
  <c r="U56" i="62"/>
  <c r="V56" i="62" s="1"/>
  <c r="U56" i="63"/>
  <c r="V56" i="63" s="1"/>
  <c r="M50" i="33"/>
  <c r="R78" i="62"/>
  <c r="K78" i="61"/>
  <c r="R78" i="63"/>
  <c r="R145" i="63"/>
  <c r="K145" i="61"/>
  <c r="R145" i="62"/>
  <c r="L66" i="61"/>
  <c r="S66" i="62"/>
  <c r="S66" i="63"/>
  <c r="S131" i="63"/>
  <c r="L131" i="61"/>
  <c r="S131" i="62"/>
  <c r="K98" i="61"/>
  <c r="R98" i="62"/>
  <c r="R98" i="63"/>
  <c r="U19" i="63"/>
  <c r="V19" i="63" s="1"/>
  <c r="N19" i="61"/>
  <c r="O19" i="61" s="1"/>
  <c r="U19" i="62"/>
  <c r="V19" i="62" s="1"/>
  <c r="M13" i="33"/>
  <c r="S12" i="63"/>
  <c r="L12" i="61"/>
  <c r="S12" i="62"/>
  <c r="K21" i="61"/>
  <c r="R21" i="62"/>
  <c r="R21" i="63"/>
  <c r="S71" i="63"/>
  <c r="S71" i="62"/>
  <c r="L71" i="61"/>
  <c r="L47" i="61"/>
  <c r="S47" i="63"/>
  <c r="S47" i="62"/>
  <c r="S129" i="62"/>
  <c r="S129" i="63"/>
  <c r="L129" i="61"/>
  <c r="R37" i="63"/>
  <c r="K37" i="61"/>
  <c r="R37" i="62"/>
  <c r="N116" i="61"/>
  <c r="O116" i="61" s="1"/>
  <c r="U116" i="62"/>
  <c r="V116" i="62" s="1"/>
  <c r="U116" i="63"/>
  <c r="V116" i="63" s="1"/>
  <c r="M110" i="33"/>
  <c r="R23" i="63"/>
  <c r="R23" i="62"/>
  <c r="K23" i="61"/>
  <c r="K130" i="61"/>
  <c r="R130" i="63"/>
  <c r="R130" i="62"/>
  <c r="U75" i="63"/>
  <c r="V75" i="63" s="1"/>
  <c r="N75" i="61"/>
  <c r="O75" i="61" s="1"/>
  <c r="U75" i="62"/>
  <c r="V75" i="62" s="1"/>
  <c r="M69" i="33"/>
  <c r="S144" i="62"/>
  <c r="S144" i="63"/>
  <c r="L144" i="61"/>
  <c r="U18" i="62"/>
  <c r="V18" i="62" s="1"/>
  <c r="N18" i="61"/>
  <c r="O18" i="61" s="1"/>
  <c r="U18" i="63"/>
  <c r="V18" i="63" s="1"/>
  <c r="M12" i="33"/>
  <c r="N121" i="61"/>
  <c r="O121" i="61" s="1"/>
  <c r="U121" i="62"/>
  <c r="V121" i="62" s="1"/>
  <c r="U121" i="63"/>
  <c r="V121" i="63" s="1"/>
  <c r="M115" i="33"/>
  <c r="U27" i="63"/>
  <c r="V27" i="63" s="1"/>
  <c r="U27" i="62"/>
  <c r="V27" i="62" s="1"/>
  <c r="N27" i="61"/>
  <c r="O27" i="61" s="1"/>
  <c r="M21" i="33"/>
  <c r="R39" i="62"/>
  <c r="K39" i="61"/>
  <c r="R39" i="63"/>
  <c r="L86" i="61"/>
  <c r="S86" i="62"/>
  <c r="S86" i="63"/>
  <c r="T139" i="63"/>
  <c r="W139" i="63" s="1"/>
  <c r="T139" i="62"/>
  <c r="W139" i="62" s="1"/>
  <c r="M139" i="61"/>
  <c r="P139" i="61" s="1"/>
  <c r="N9" i="61"/>
  <c r="O9" i="61" s="1"/>
  <c r="U9" i="63"/>
  <c r="V9" i="63" s="1"/>
  <c r="U9" i="62"/>
  <c r="V9" i="62" s="1"/>
  <c r="M3" i="33"/>
  <c r="K84" i="61"/>
  <c r="R84" i="63"/>
  <c r="R84" i="62"/>
  <c r="S65" i="62"/>
  <c r="L65" i="61"/>
  <c r="S65" i="63"/>
  <c r="N132" i="61"/>
  <c r="O132" i="61" s="1"/>
  <c r="U132" i="62"/>
  <c r="V132" i="62" s="1"/>
  <c r="U132" i="63"/>
  <c r="V132" i="63" s="1"/>
  <c r="M126" i="33"/>
  <c r="R142" i="62"/>
  <c r="R142" i="63"/>
  <c r="K142" i="61"/>
  <c r="Z122" i="61"/>
  <c r="AA122" i="61" s="1"/>
  <c r="AG122" i="62"/>
  <c r="AH122" i="62" s="1"/>
  <c r="AG122" i="63"/>
  <c r="AH122" i="63" s="1"/>
  <c r="X116" i="33"/>
  <c r="AD111" i="63"/>
  <c r="AD111" i="62"/>
  <c r="W111" i="61"/>
  <c r="AE132" i="63"/>
  <c r="AE132" i="62"/>
  <c r="X132" i="61"/>
  <c r="AE48" i="62"/>
  <c r="X48" i="61"/>
  <c r="AE48" i="63"/>
  <c r="AD73" i="63"/>
  <c r="W73" i="61"/>
  <c r="AD73" i="62"/>
  <c r="X64" i="61"/>
  <c r="AE64" i="63"/>
  <c r="AE64" i="62"/>
  <c r="Z15" i="61"/>
  <c r="AA15" i="61" s="1"/>
  <c r="AG15" i="63"/>
  <c r="AH15" i="63" s="1"/>
  <c r="AG15" i="62"/>
  <c r="AH15" i="62" s="1"/>
  <c r="X9" i="33"/>
  <c r="Z29" i="61"/>
  <c r="AA29" i="61" s="1"/>
  <c r="AG29" i="63"/>
  <c r="AH29" i="63" s="1"/>
  <c r="AG29" i="62"/>
  <c r="AH29" i="62" s="1"/>
  <c r="X23" i="33"/>
  <c r="Z98" i="61"/>
  <c r="AA98" i="61" s="1"/>
  <c r="AG98" i="62"/>
  <c r="AH98" i="62" s="1"/>
  <c r="AG98" i="63"/>
  <c r="AH98" i="63" s="1"/>
  <c r="W131" i="61"/>
  <c r="AD131" i="62"/>
  <c r="AD131" i="63"/>
  <c r="AF114" i="62"/>
  <c r="AI114" i="62" s="1"/>
  <c r="AF114" i="63"/>
  <c r="AI114" i="63" s="1"/>
  <c r="Y114" i="61"/>
  <c r="AB114" i="61" s="1"/>
  <c r="AF62" i="62"/>
  <c r="AI62" i="62" s="1"/>
  <c r="AF62" i="63"/>
  <c r="AI62" i="63" s="1"/>
  <c r="Y62" i="61"/>
  <c r="AB62" i="61" s="1"/>
  <c r="AD138" i="63"/>
  <c r="W138" i="61"/>
  <c r="AD138" i="62"/>
  <c r="AF136" i="63"/>
  <c r="AI136" i="63" s="1"/>
  <c r="AF136" i="62"/>
  <c r="AI136" i="62" s="1"/>
  <c r="Y136" i="61"/>
  <c r="AB136" i="61" s="1"/>
  <c r="AF88" i="62"/>
  <c r="AI88" i="62" s="1"/>
  <c r="Y88" i="61"/>
  <c r="AB88" i="61" s="1"/>
  <c r="AF88" i="63"/>
  <c r="AI88" i="63" s="1"/>
  <c r="AG121" i="63"/>
  <c r="AH121" i="63" s="1"/>
  <c r="Z121" i="61"/>
  <c r="AA121" i="61" s="1"/>
  <c r="AG121" i="62"/>
  <c r="AH121" i="62" s="1"/>
  <c r="X115" i="33"/>
  <c r="AD86" i="63"/>
  <c r="AD86" i="62"/>
  <c r="W86" i="61"/>
  <c r="Z69" i="61"/>
  <c r="AA69" i="61" s="1"/>
  <c r="AG69" i="63"/>
  <c r="AH69" i="63" s="1"/>
  <c r="AG69" i="62"/>
  <c r="AH69" i="62" s="1"/>
  <c r="X63" i="33"/>
  <c r="AD102" i="63"/>
  <c r="AD102" i="62"/>
  <c r="W102" i="61"/>
  <c r="AF77" i="63"/>
  <c r="AI77" i="63" s="1"/>
  <c r="Y77" i="61"/>
  <c r="AB77" i="61" s="1"/>
  <c r="AF77" i="62"/>
  <c r="AI77" i="62" s="1"/>
  <c r="AF89" i="62"/>
  <c r="AI89" i="62" s="1"/>
  <c r="Y89" i="61"/>
  <c r="AB89" i="61" s="1"/>
  <c r="AF89" i="63"/>
  <c r="AI89" i="63" s="1"/>
  <c r="AD35" i="62"/>
  <c r="W35" i="61"/>
  <c r="AD35" i="63"/>
  <c r="Y129" i="61"/>
  <c r="AB129" i="61" s="1"/>
  <c r="AF129" i="62"/>
  <c r="AI129" i="62" s="1"/>
  <c r="AF129" i="63"/>
  <c r="AI129" i="63" s="1"/>
  <c r="AD93" i="62"/>
  <c r="W93" i="61"/>
  <c r="AD93" i="63"/>
  <c r="AG57" i="62"/>
  <c r="AH57" i="62" s="1"/>
  <c r="AG57" i="63"/>
  <c r="AH57" i="63" s="1"/>
  <c r="Z57" i="61"/>
  <c r="AA57" i="61" s="1"/>
  <c r="X51" i="33"/>
  <c r="AE127" i="62"/>
  <c r="AE127" i="63"/>
  <c r="X127" i="61"/>
  <c r="AF103" i="63"/>
  <c r="AI103" i="63" s="1"/>
  <c r="Y103" i="61"/>
  <c r="AB103" i="61" s="1"/>
  <c r="AF103" i="62"/>
  <c r="AI103" i="62" s="1"/>
  <c r="AD110" i="63"/>
  <c r="W110" i="61"/>
  <c r="AD110" i="62"/>
  <c r="AE24" i="63"/>
  <c r="AE24" i="62"/>
  <c r="X24" i="61"/>
  <c r="AG50" i="63"/>
  <c r="AH50" i="63" s="1"/>
  <c r="Z50" i="61"/>
  <c r="AA50" i="61" s="1"/>
  <c r="AG50" i="62"/>
  <c r="AH50" i="62" s="1"/>
  <c r="X44" i="33"/>
  <c r="AF135" i="62"/>
  <c r="AI135" i="62" s="1"/>
  <c r="AF135" i="63"/>
  <c r="AI135" i="63" s="1"/>
  <c r="Y135" i="61"/>
  <c r="AB135" i="61" s="1"/>
  <c r="Y14" i="61"/>
  <c r="AB14" i="61" s="1"/>
  <c r="AF14" i="63"/>
  <c r="AI14" i="63" s="1"/>
  <c r="AF14" i="62"/>
  <c r="AI14" i="62" s="1"/>
  <c r="X144" i="61"/>
  <c r="AE144" i="62"/>
  <c r="AE144" i="63"/>
  <c r="AD80" i="63"/>
  <c r="AD80" i="62"/>
  <c r="W80" i="61"/>
  <c r="AE60" i="63"/>
  <c r="AE60" i="62"/>
  <c r="X60" i="61"/>
  <c r="T91" i="63"/>
  <c r="W91" i="63" s="1"/>
  <c r="M91" i="61"/>
  <c r="P91" i="61" s="1"/>
  <c r="T91" i="62"/>
  <c r="W91" i="62" s="1"/>
  <c r="U48" i="62"/>
  <c r="V48" i="62" s="1"/>
  <c r="U48" i="63"/>
  <c r="V48" i="63" s="1"/>
  <c r="N48" i="61"/>
  <c r="O48" i="61" s="1"/>
  <c r="M42" i="33"/>
  <c r="U117" i="62"/>
  <c r="V117" i="62" s="1"/>
  <c r="N117" i="61"/>
  <c r="O117" i="61" s="1"/>
  <c r="U117" i="63"/>
  <c r="V117" i="63" s="1"/>
  <c r="M111" i="33"/>
  <c r="U111" i="63"/>
  <c r="V111" i="63" s="1"/>
  <c r="U111" i="62"/>
  <c r="V111" i="62" s="1"/>
  <c r="N111" i="61"/>
  <c r="O111" i="61" s="1"/>
  <c r="M105" i="33"/>
  <c r="K76" i="61"/>
  <c r="R76" i="63"/>
  <c r="R76" i="62"/>
  <c r="M63" i="61"/>
  <c r="P63" i="61" s="1"/>
  <c r="T63" i="63"/>
  <c r="W63" i="63" s="1"/>
  <c r="T63" i="62"/>
  <c r="W63" i="62" s="1"/>
  <c r="U119" i="62"/>
  <c r="V119" i="62" s="1"/>
  <c r="U119" i="63"/>
  <c r="V119" i="63" s="1"/>
  <c r="N119" i="61"/>
  <c r="O119" i="61" s="1"/>
  <c r="M113" i="33"/>
  <c r="S26" i="62"/>
  <c r="L26" i="61"/>
  <c r="S26" i="63"/>
  <c r="R33" i="63"/>
  <c r="K33" i="61"/>
  <c r="R33" i="62"/>
  <c r="S112" i="62"/>
  <c r="L112" i="61"/>
  <c r="S112" i="63"/>
  <c r="M31" i="61"/>
  <c r="P31" i="61" s="1"/>
  <c r="T31" i="62"/>
  <c r="W31" i="62" s="1"/>
  <c r="T31" i="63"/>
  <c r="W31" i="63" s="1"/>
  <c r="R30" i="62"/>
  <c r="R30" i="63"/>
  <c r="K30" i="61"/>
  <c r="L38" i="61"/>
  <c r="S38" i="63"/>
  <c r="S38" i="62"/>
  <c r="S124" i="63"/>
  <c r="S124" i="62"/>
  <c r="L124" i="61"/>
  <c r="M81" i="61"/>
  <c r="P81" i="61" s="1"/>
  <c r="T81" i="62"/>
  <c r="W81" i="62" s="1"/>
  <c r="T81" i="63"/>
  <c r="W81" i="63" s="1"/>
  <c r="R102" i="63"/>
  <c r="R102" i="62"/>
  <c r="K102" i="61"/>
  <c r="R88" i="62"/>
  <c r="R88" i="63"/>
  <c r="K88" i="61"/>
  <c r="R85" i="63"/>
  <c r="K85" i="61"/>
  <c r="R85" i="62"/>
  <c r="S10" i="62"/>
  <c r="L10" i="61"/>
  <c r="S10" i="63"/>
  <c r="T114" i="62"/>
  <c r="W114" i="62" s="1"/>
  <c r="T114" i="63"/>
  <c r="W114" i="63" s="1"/>
  <c r="M114" i="61"/>
  <c r="P114" i="61" s="1"/>
  <c r="U122" i="63"/>
  <c r="V122" i="63" s="1"/>
  <c r="N122" i="61"/>
  <c r="O122" i="61" s="1"/>
  <c r="U122" i="62"/>
  <c r="V122" i="62" s="1"/>
  <c r="M116" i="33"/>
  <c r="T99" i="62"/>
  <c r="W99" i="62" s="1"/>
  <c r="T99" i="63"/>
  <c r="W99" i="63" s="1"/>
  <c r="M99" i="61"/>
  <c r="P99" i="61" s="1"/>
  <c r="K125" i="61"/>
  <c r="R125" i="63"/>
  <c r="R125" i="62"/>
  <c r="S57" i="62"/>
  <c r="S57" i="63"/>
  <c r="L57" i="61"/>
  <c r="S69" i="63"/>
  <c r="S69" i="62"/>
  <c r="L69" i="61"/>
  <c r="K92" i="61"/>
  <c r="R92" i="62"/>
  <c r="R92" i="63"/>
  <c r="L13" i="61"/>
  <c r="S13" i="62"/>
  <c r="S13" i="63"/>
  <c r="U54" i="62"/>
  <c r="V54" i="62" s="1"/>
  <c r="N54" i="61"/>
  <c r="O54" i="61" s="1"/>
  <c r="U54" i="63"/>
  <c r="V54" i="63" s="1"/>
  <c r="M48" i="33"/>
  <c r="S64" i="63"/>
  <c r="S64" i="62"/>
  <c r="L64" i="61"/>
  <c r="R11" i="63"/>
  <c r="R11" i="62"/>
  <c r="K11" i="61"/>
  <c r="S141" i="63"/>
  <c r="S141" i="62"/>
  <c r="L141" i="61"/>
  <c r="L49" i="61"/>
  <c r="S49" i="63"/>
  <c r="S49" i="62"/>
  <c r="S50" i="62"/>
  <c r="S50" i="63"/>
  <c r="L50" i="61"/>
  <c r="R22" i="62"/>
  <c r="R22" i="63"/>
  <c r="K22" i="61"/>
  <c r="AF10" i="62"/>
  <c r="AI10" i="62" s="1"/>
  <c r="AF10" i="63"/>
  <c r="AI10" i="63" s="1"/>
  <c r="Y10" i="61"/>
  <c r="AB10" i="61" s="1"/>
  <c r="AE113" i="63"/>
  <c r="X113" i="61"/>
  <c r="AE113" i="62"/>
  <c r="Z125" i="61"/>
  <c r="AA125" i="61" s="1"/>
  <c r="AG125" i="63"/>
  <c r="AH125" i="63" s="1"/>
  <c r="AG125" i="62"/>
  <c r="AH125" i="62" s="1"/>
  <c r="X119" i="33"/>
  <c r="AG22" i="62"/>
  <c r="AH22" i="62" s="1"/>
  <c r="Z22" i="61"/>
  <c r="AA22" i="61" s="1"/>
  <c r="AG22" i="63"/>
  <c r="AH22" i="63" s="1"/>
  <c r="X16" i="33"/>
  <c r="X100" i="61"/>
  <c r="AE100" i="62"/>
  <c r="AE100" i="63"/>
  <c r="X59" i="61"/>
  <c r="AE59" i="63"/>
  <c r="AE59" i="62"/>
  <c r="AF81" i="63"/>
  <c r="AI81" i="63" s="1"/>
  <c r="AF81" i="62"/>
  <c r="AI81" i="62" s="1"/>
  <c r="Y81" i="61"/>
  <c r="AB81" i="61" s="1"/>
  <c r="AE90" i="62"/>
  <c r="AE90" i="63"/>
  <c r="X90" i="61"/>
  <c r="AG112" i="62"/>
  <c r="AH112" i="62" s="1"/>
  <c r="Z112" i="61"/>
  <c r="AA112" i="61" s="1"/>
  <c r="AG112" i="63"/>
  <c r="AH112" i="63" s="1"/>
  <c r="X106" i="33"/>
  <c r="AG75" i="63"/>
  <c r="AH75" i="63" s="1"/>
  <c r="Z75" i="61"/>
  <c r="AA75" i="61" s="1"/>
  <c r="AG75" i="62"/>
  <c r="AH75" i="62" s="1"/>
  <c r="X69" i="33"/>
  <c r="AD84" i="62"/>
  <c r="AD84" i="63"/>
  <c r="W84" i="61"/>
  <c r="AG101" i="62"/>
  <c r="AH101" i="62" s="1"/>
  <c r="Z101" i="61"/>
  <c r="AA101" i="61" s="1"/>
  <c r="AG101" i="63"/>
  <c r="AH101" i="63" s="1"/>
  <c r="X95" i="33"/>
  <c r="AG105" i="63"/>
  <c r="AH105" i="63" s="1"/>
  <c r="Z105" i="61"/>
  <c r="AA105" i="61" s="1"/>
  <c r="AG105" i="62"/>
  <c r="AH105" i="62" s="1"/>
  <c r="X99" i="33"/>
  <c r="AE137" i="62"/>
  <c r="X137" i="61"/>
  <c r="AE137" i="63"/>
  <c r="AE55" i="63"/>
  <c r="AE55" i="62"/>
  <c r="X55" i="61"/>
  <c r="AG34" i="62"/>
  <c r="AH34" i="62" s="1"/>
  <c r="AG34" i="63"/>
  <c r="AH34" i="63" s="1"/>
  <c r="Z34" i="61"/>
  <c r="AA34" i="61" s="1"/>
  <c r="X28" i="33"/>
  <c r="AF108" i="63"/>
  <c r="AI108" i="63" s="1"/>
  <c r="AF108" i="62"/>
  <c r="AI108" i="62" s="1"/>
  <c r="Y108" i="61"/>
  <c r="AB108" i="61" s="1"/>
  <c r="Y18" i="61"/>
  <c r="AB18" i="61" s="1"/>
  <c r="AF18" i="62"/>
  <c r="AI18" i="62" s="1"/>
  <c r="AF18" i="63"/>
  <c r="AI18" i="63" s="1"/>
  <c r="Z128" i="61"/>
  <c r="AA128" i="61" s="1"/>
  <c r="AG128" i="62"/>
  <c r="AH128" i="62" s="1"/>
  <c r="AG128" i="63"/>
  <c r="AH128" i="63" s="1"/>
  <c r="X122" i="33"/>
  <c r="AG119" i="63"/>
  <c r="AH119" i="63" s="1"/>
  <c r="Z119" i="61"/>
  <c r="AA119" i="61" s="1"/>
  <c r="AG119" i="62"/>
  <c r="AH119" i="62" s="1"/>
  <c r="X113" i="33"/>
  <c r="AF41" i="63"/>
  <c r="AI41" i="63" s="1"/>
  <c r="Y41" i="61"/>
  <c r="AB41" i="61" s="1"/>
  <c r="AF41" i="62"/>
  <c r="AI41" i="62" s="1"/>
  <c r="AG63" i="62"/>
  <c r="AH63" i="62" s="1"/>
  <c r="AG63" i="63"/>
  <c r="AH63" i="63" s="1"/>
  <c r="Z63" i="61"/>
  <c r="AA63" i="61" s="1"/>
  <c r="X57" i="33"/>
  <c r="Z65" i="61"/>
  <c r="AA65" i="61" s="1"/>
  <c r="AG65" i="63"/>
  <c r="AH65" i="63" s="1"/>
  <c r="AG65" i="62"/>
  <c r="AH65" i="62" s="1"/>
  <c r="X59" i="33"/>
  <c r="AG85" i="63"/>
  <c r="AH85" i="63" s="1"/>
  <c r="AG85" i="62"/>
  <c r="AH85" i="62" s="1"/>
  <c r="Z85" i="61"/>
  <c r="AA85" i="61" s="1"/>
  <c r="X79" i="33"/>
  <c r="Y126" i="61"/>
  <c r="AB126" i="61" s="1"/>
  <c r="AF126" i="62"/>
  <c r="AI126" i="62" s="1"/>
  <c r="AF126" i="63"/>
  <c r="AI126" i="63" s="1"/>
  <c r="AF56" i="63"/>
  <c r="AI56" i="63" s="1"/>
  <c r="Y56" i="61"/>
  <c r="AB56" i="61" s="1"/>
  <c r="AF56" i="62"/>
  <c r="AI56" i="62" s="1"/>
  <c r="X82" i="61"/>
  <c r="AE82" i="62"/>
  <c r="AE82" i="63"/>
  <c r="AG87" i="63"/>
  <c r="AH87" i="63" s="1"/>
  <c r="AG87" i="62"/>
  <c r="AH87" i="62" s="1"/>
  <c r="Z87" i="61"/>
  <c r="AA87" i="61" s="1"/>
  <c r="X81" i="33"/>
  <c r="AD36" i="62"/>
  <c r="W36" i="61"/>
  <c r="AD36" i="63"/>
  <c r="AD143" i="62"/>
  <c r="W143" i="61"/>
  <c r="AD143" i="63"/>
  <c r="AF107" i="62"/>
  <c r="AI107" i="62" s="1"/>
  <c r="Y107" i="61"/>
  <c r="AB107" i="61" s="1"/>
  <c r="AF107" i="63"/>
  <c r="AI107" i="63" s="1"/>
  <c r="X31" i="61"/>
  <c r="AE31" i="62"/>
  <c r="AE31" i="63"/>
  <c r="AD58" i="63"/>
  <c r="W58" i="61"/>
  <c r="AD58" i="62"/>
  <c r="AD116" i="62"/>
  <c r="AD116" i="63"/>
  <c r="W116" i="61"/>
  <c r="M42" i="61"/>
  <c r="P42" i="61" s="1"/>
  <c r="T42" i="62"/>
  <c r="W42" i="62" s="1"/>
  <c r="T42" i="63"/>
  <c r="W42" i="63" s="1"/>
  <c r="K14" i="61"/>
  <c r="R14" i="63"/>
  <c r="R14" i="62"/>
  <c r="T68" i="62"/>
  <c r="W68" i="62" s="1"/>
  <c r="M68" i="61"/>
  <c r="P68" i="61" s="1"/>
  <c r="T68" i="63"/>
  <c r="W68" i="63" s="1"/>
  <c r="T59" i="62"/>
  <c r="W59" i="62" s="1"/>
  <c r="T59" i="63"/>
  <c r="W59" i="63" s="1"/>
  <c r="M59" i="61"/>
  <c r="P59" i="61" s="1"/>
  <c r="T36" i="63"/>
  <c r="W36" i="63" s="1"/>
  <c r="T36" i="62"/>
  <c r="W36" i="62" s="1"/>
  <c r="M36" i="61"/>
  <c r="P36" i="61" s="1"/>
  <c r="R110" i="63"/>
  <c r="K110" i="61"/>
  <c r="R110" i="62"/>
  <c r="M90" i="61"/>
  <c r="P90" i="61" s="1"/>
  <c r="T90" i="63"/>
  <c r="W90" i="63" s="1"/>
  <c r="T90" i="62"/>
  <c r="W90" i="62" s="1"/>
  <c r="T46" i="62"/>
  <c r="W46" i="62" s="1"/>
  <c r="T46" i="63"/>
  <c r="W46" i="63" s="1"/>
  <c r="M46" i="61"/>
  <c r="P46" i="61" s="1"/>
  <c r="S134" i="62"/>
  <c r="L134" i="61"/>
  <c r="S134" i="63"/>
  <c r="N53" i="61"/>
  <c r="O53" i="61" s="1"/>
  <c r="U53" i="62"/>
  <c r="V53" i="62" s="1"/>
  <c r="U53" i="63"/>
  <c r="V53" i="63" s="1"/>
  <c r="M47" i="33"/>
  <c r="S128" i="62"/>
  <c r="L128" i="61"/>
  <c r="S128" i="63"/>
  <c r="R126" i="62"/>
  <c r="K126" i="61"/>
  <c r="R126" i="63"/>
  <c r="S25" i="63"/>
  <c r="L25" i="61"/>
  <c r="S25" i="62"/>
  <c r="T16" i="62"/>
  <c r="W16" i="62" s="1"/>
  <c r="T16" i="63"/>
  <c r="W16" i="63" s="1"/>
  <c r="M16" i="61"/>
  <c r="P16" i="61" s="1"/>
  <c r="S17" i="62"/>
  <c r="S17" i="63"/>
  <c r="L17" i="61"/>
  <c r="S62" i="63"/>
  <c r="S62" i="62"/>
  <c r="L62" i="61"/>
  <c r="L70" i="61"/>
  <c r="S70" i="63"/>
  <c r="S70" i="62"/>
  <c r="L34" i="61"/>
  <c r="S34" i="62"/>
  <c r="S34" i="63"/>
  <c r="T89" i="62"/>
  <c r="W89" i="62" s="1"/>
  <c r="M89" i="61"/>
  <c r="P89" i="61" s="1"/>
  <c r="T89" i="63"/>
  <c r="W89" i="63" s="1"/>
  <c r="R58" i="62"/>
  <c r="K58" i="61"/>
  <c r="R58" i="63"/>
  <c r="K20" i="61"/>
  <c r="R20" i="62"/>
  <c r="R20" i="63"/>
  <c r="R143" i="62"/>
  <c r="K143" i="61"/>
  <c r="R143" i="63"/>
  <c r="N113" i="61"/>
  <c r="O113" i="61" s="1"/>
  <c r="U113" i="63"/>
  <c r="V113" i="63" s="1"/>
  <c r="U113" i="62"/>
  <c r="V113" i="62" s="1"/>
  <c r="M107" i="33"/>
  <c r="T67" i="63"/>
  <c r="W67" i="63" s="1"/>
  <c r="T67" i="62"/>
  <c r="W67" i="62" s="1"/>
  <c r="M67" i="61"/>
  <c r="P67" i="61" s="1"/>
  <c r="U109" i="63"/>
  <c r="V109" i="63" s="1"/>
  <c r="N109" i="61"/>
  <c r="O109" i="61" s="1"/>
  <c r="U109" i="62"/>
  <c r="V109" i="62" s="1"/>
  <c r="M103" i="33"/>
  <c r="T28" i="63"/>
  <c r="W28" i="63" s="1"/>
  <c r="M28" i="61"/>
  <c r="P28" i="61" s="1"/>
  <c r="T28" i="62"/>
  <c r="W28" i="62" s="1"/>
  <c r="S138" i="63"/>
  <c r="S138" i="62"/>
  <c r="L138" i="61"/>
  <c r="S74" i="63"/>
  <c r="L74" i="61"/>
  <c r="S74" i="62"/>
  <c r="R29" i="63"/>
  <c r="R29" i="62"/>
  <c r="K29" i="61"/>
  <c r="U55" i="62"/>
  <c r="V55" i="62" s="1"/>
  <c r="N55" i="61"/>
  <c r="O55" i="61" s="1"/>
  <c r="U55" i="63"/>
  <c r="V55" i="63" s="1"/>
  <c r="M49" i="33"/>
  <c r="T82" i="63"/>
  <c r="W82" i="63" s="1"/>
  <c r="M82" i="61"/>
  <c r="P82" i="61" s="1"/>
  <c r="T82" i="62"/>
  <c r="W82" i="62" s="1"/>
  <c r="R97" i="62"/>
  <c r="R97" i="63"/>
  <c r="K97" i="61"/>
  <c r="T93" i="62"/>
  <c r="W93" i="62" s="1"/>
  <c r="M93" i="61"/>
  <c r="P93" i="61" s="1"/>
  <c r="T93" i="63"/>
  <c r="W93" i="63" s="1"/>
  <c r="U43" i="63"/>
  <c r="V43" i="63" s="1"/>
  <c r="N43" i="61"/>
  <c r="O43" i="61" s="1"/>
  <c r="U43" i="62"/>
  <c r="V43" i="62" s="1"/>
  <c r="M37" i="33"/>
  <c r="S136" i="62"/>
  <c r="L136" i="61"/>
  <c r="S136" i="63"/>
  <c r="T108" i="62"/>
  <c r="W108" i="62" s="1"/>
  <c r="T108" i="63"/>
  <c r="W108" i="63" s="1"/>
  <c r="M108" i="61"/>
  <c r="P108" i="61" s="1"/>
  <c r="AG30" i="62"/>
  <c r="AH30" i="62" s="1"/>
  <c r="Z30" i="61"/>
  <c r="AA30" i="61" s="1"/>
  <c r="AG30" i="63"/>
  <c r="AH30" i="63" s="1"/>
  <c r="X24" i="33"/>
  <c r="AE124" i="63"/>
  <c r="X124" i="61"/>
  <c r="AE124" i="62"/>
  <c r="Y49" i="61"/>
  <c r="AB49" i="61" s="1"/>
  <c r="AF49" i="63"/>
  <c r="AI49" i="63" s="1"/>
  <c r="AF49" i="62"/>
  <c r="AI49" i="62" s="1"/>
  <c r="Z142" i="61"/>
  <c r="AA142" i="61" s="1"/>
  <c r="AG142" i="62"/>
  <c r="AH142" i="62" s="1"/>
  <c r="AG142" i="63"/>
  <c r="AH142" i="63" s="1"/>
  <c r="X136" i="33"/>
  <c r="AF94" i="63"/>
  <c r="AI94" i="63" s="1"/>
  <c r="Y94" i="61"/>
  <c r="AB94" i="61" s="1"/>
  <c r="AF94" i="62"/>
  <c r="AI94" i="62" s="1"/>
  <c r="AE33" i="63"/>
  <c r="X33" i="61"/>
  <c r="AE33" i="62"/>
  <c r="X117" i="61"/>
  <c r="AE117" i="63"/>
  <c r="AE117" i="62"/>
  <c r="Y71" i="61"/>
  <c r="AB71" i="61" s="1"/>
  <c r="AF71" i="63"/>
  <c r="AI71" i="63" s="1"/>
  <c r="AF71" i="62"/>
  <c r="AI71" i="62" s="1"/>
  <c r="X40" i="61"/>
  <c r="AE40" i="63"/>
  <c r="AE40" i="62"/>
  <c r="AD51" i="63"/>
  <c r="AD51" i="62"/>
  <c r="W51" i="61"/>
  <c r="Y109" i="61"/>
  <c r="AB109" i="61" s="1"/>
  <c r="AF109" i="63"/>
  <c r="AI109" i="63" s="1"/>
  <c r="AF109" i="62"/>
  <c r="AI109" i="62" s="1"/>
  <c r="AE20" i="63"/>
  <c r="X20" i="61"/>
  <c r="AE20" i="62"/>
  <c r="Y106" i="61"/>
  <c r="AB106" i="61" s="1"/>
  <c r="AF106" i="62"/>
  <c r="AI106" i="62" s="1"/>
  <c r="AF106" i="63"/>
  <c r="AI106" i="63" s="1"/>
  <c r="W27" i="61"/>
  <c r="AD27" i="63"/>
  <c r="AD27" i="62"/>
  <c r="W134" i="61"/>
  <c r="AD134" i="63"/>
  <c r="AD134" i="62"/>
  <c r="AD72" i="62"/>
  <c r="W72" i="61"/>
  <c r="AD72" i="63"/>
  <c r="AE67" i="62"/>
  <c r="X67" i="61"/>
  <c r="AE67" i="63"/>
  <c r="AF97" i="63"/>
  <c r="AI97" i="63" s="1"/>
  <c r="Y97" i="61"/>
  <c r="AB97" i="61" s="1"/>
  <c r="AF97" i="62"/>
  <c r="AI97" i="62" s="1"/>
  <c r="W11" i="61"/>
  <c r="AD11" i="62"/>
  <c r="AD11" i="63"/>
  <c r="AE42" i="62"/>
  <c r="X42" i="61"/>
  <c r="AE42" i="63"/>
  <c r="W104" i="61"/>
  <c r="AD104" i="62"/>
  <c r="AD104" i="63"/>
  <c r="AG66" i="63"/>
  <c r="AH66" i="63" s="1"/>
  <c r="AG66" i="62"/>
  <c r="AH66" i="62" s="1"/>
  <c r="Z66" i="61"/>
  <c r="AA66" i="61" s="1"/>
  <c r="X60" i="33"/>
  <c r="AD115" i="62"/>
  <c r="W115" i="61"/>
  <c r="AD115" i="63"/>
  <c r="AG32" i="63"/>
  <c r="AH32" i="63" s="1"/>
  <c r="AG32" i="62"/>
  <c r="AH32" i="62" s="1"/>
  <c r="Z32" i="61"/>
  <c r="AA32" i="61" s="1"/>
  <c r="X26" i="33"/>
  <c r="AF47" i="63"/>
  <c r="AI47" i="63" s="1"/>
  <c r="AF47" i="62"/>
  <c r="AI47" i="62" s="1"/>
  <c r="Y47" i="61"/>
  <c r="AB47" i="61" s="1"/>
  <c r="AD17" i="63"/>
  <c r="AD17" i="62"/>
  <c r="W17" i="61"/>
  <c r="Z53" i="61"/>
  <c r="AA53" i="61" s="1"/>
  <c r="AG53" i="62"/>
  <c r="AH53" i="62" s="1"/>
  <c r="AG53" i="63"/>
  <c r="AH53" i="63" s="1"/>
  <c r="X47" i="33"/>
  <c r="AE141" i="62"/>
  <c r="X141" i="61"/>
  <c r="AE141" i="63"/>
  <c r="AF140" i="63"/>
  <c r="AI140" i="63" s="1"/>
  <c r="Y140" i="61"/>
  <c r="AB140" i="61" s="1"/>
  <c r="AF140" i="62"/>
  <c r="AI140" i="62" s="1"/>
  <c r="AF76" i="63"/>
  <c r="AI76" i="63" s="1"/>
  <c r="Y76" i="61"/>
  <c r="AB76" i="61" s="1"/>
  <c r="AF76" i="62"/>
  <c r="AI76" i="62" s="1"/>
  <c r="AF133" i="62"/>
  <c r="AI133" i="62" s="1"/>
  <c r="AF133" i="63"/>
  <c r="AI133" i="63" s="1"/>
  <c r="Y133" i="61"/>
  <c r="AB133" i="61" s="1"/>
  <c r="AG37" i="63"/>
  <c r="AH37" i="63" s="1"/>
  <c r="Z37" i="61"/>
  <c r="AA37" i="61" s="1"/>
  <c r="AG37" i="62"/>
  <c r="AH37" i="62" s="1"/>
  <c r="X31" i="33"/>
  <c r="AE61" i="62"/>
  <c r="X61" i="61"/>
  <c r="AE61" i="63"/>
  <c r="AF96" i="62"/>
  <c r="AI96" i="62" s="1"/>
  <c r="Y96" i="61"/>
  <c r="AB96" i="61" s="1"/>
  <c r="AF96" i="63"/>
  <c r="AI96" i="63" s="1"/>
  <c r="R137" i="62"/>
  <c r="K137" i="61"/>
  <c r="R137" i="63"/>
  <c r="R77" i="62"/>
  <c r="R77" i="63"/>
  <c r="K77" i="61"/>
  <c r="S40" i="63"/>
  <c r="S40" i="62"/>
  <c r="L40" i="61"/>
  <c r="M101" i="61"/>
  <c r="P101" i="61" s="1"/>
  <c r="T101" i="62"/>
  <c r="W101" i="62" s="1"/>
  <c r="T101" i="63"/>
  <c r="W101" i="63" s="1"/>
  <c r="L94" i="61"/>
  <c r="S94" i="62"/>
  <c r="S94" i="63"/>
  <c r="U133" i="62"/>
  <c r="V133" i="62" s="1"/>
  <c r="N133" i="61"/>
  <c r="O133" i="61" s="1"/>
  <c r="U133" i="63"/>
  <c r="V133" i="63" s="1"/>
  <c r="M127" i="33"/>
  <c r="T127" i="63"/>
  <c r="W127" i="63" s="1"/>
  <c r="M127" i="61"/>
  <c r="P127" i="61" s="1"/>
  <c r="T127" i="62"/>
  <c r="W127" i="62" s="1"/>
  <c r="U61" i="62"/>
  <c r="V61" i="62" s="1"/>
  <c r="N61" i="61"/>
  <c r="O61" i="61" s="1"/>
  <c r="U61" i="63"/>
  <c r="V61" i="63" s="1"/>
  <c r="M55" i="33"/>
  <c r="K32" i="61"/>
  <c r="R32" i="63"/>
  <c r="R32" i="62"/>
  <c r="T140" i="63"/>
  <c r="W140" i="63" s="1"/>
  <c r="M140" i="61"/>
  <c r="P140" i="61" s="1"/>
  <c r="T140" i="62"/>
  <c r="W140" i="62" s="1"/>
  <c r="S83" i="62"/>
  <c r="S83" i="63"/>
  <c r="L83" i="61"/>
  <c r="U95" i="63"/>
  <c r="V95" i="63" s="1"/>
  <c r="N95" i="61"/>
  <c r="O95" i="61" s="1"/>
  <c r="U95" i="62"/>
  <c r="V95" i="62" s="1"/>
  <c r="M89" i="33"/>
  <c r="N120" i="61"/>
  <c r="O120" i="61" s="1"/>
  <c r="U120" i="63"/>
  <c r="V120" i="63" s="1"/>
  <c r="U120" i="62"/>
  <c r="V120" i="62" s="1"/>
  <c r="M114" i="33"/>
  <c r="T79" i="62"/>
  <c r="W79" i="62" s="1"/>
  <c r="M79" i="61"/>
  <c r="P79" i="61" s="1"/>
  <c r="T79" i="63"/>
  <c r="W79" i="63" s="1"/>
  <c r="R45" i="62"/>
  <c r="R45" i="63"/>
  <c r="K45" i="61"/>
  <c r="S104" i="63"/>
  <c r="L104" i="61"/>
  <c r="S104" i="62"/>
  <c r="M107" i="61"/>
  <c r="P107" i="61" s="1"/>
  <c r="T107" i="63"/>
  <c r="W107" i="63" s="1"/>
  <c r="T107" i="62"/>
  <c r="W107" i="62" s="1"/>
  <c r="R123" i="63"/>
  <c r="R123" i="62"/>
  <c r="K123" i="61"/>
  <c r="L80" i="61"/>
  <c r="S80" i="62"/>
  <c r="S80" i="63"/>
  <c r="L24" i="61"/>
  <c r="S24" i="62"/>
  <c r="S24" i="63"/>
  <c r="S60" i="62"/>
  <c r="L60" i="61"/>
  <c r="S60" i="63"/>
  <c r="K15" i="61"/>
  <c r="R15" i="63"/>
  <c r="R15" i="62"/>
  <c r="S73" i="63"/>
  <c r="S73" i="62"/>
  <c r="L73" i="61"/>
  <c r="N96" i="61"/>
  <c r="O96" i="61" s="1"/>
  <c r="U96" i="62"/>
  <c r="V96" i="62" s="1"/>
  <c r="U96" i="63"/>
  <c r="V96" i="63" s="1"/>
  <c r="M90" i="33"/>
  <c r="S35" i="63"/>
  <c r="L35" i="61"/>
  <c r="S35" i="62"/>
  <c r="M115" i="61"/>
  <c r="P115" i="61" s="1"/>
  <c r="T115" i="63"/>
  <c r="W115" i="63" s="1"/>
  <c r="T115" i="62"/>
  <c r="W115" i="62" s="1"/>
  <c r="L87" i="61"/>
  <c r="S87" i="62"/>
  <c r="S87" i="63"/>
  <c r="R41" i="63"/>
  <c r="R41" i="62"/>
  <c r="K41" i="61"/>
  <c r="N100" i="61"/>
  <c r="O100" i="61" s="1"/>
  <c r="U100" i="63"/>
  <c r="V100" i="63" s="1"/>
  <c r="U100" i="62"/>
  <c r="V100" i="62" s="1"/>
  <c r="M94" i="33"/>
  <c r="R103" i="63"/>
  <c r="K103" i="61"/>
  <c r="R103" i="62"/>
  <c r="M51" i="61"/>
  <c r="P51" i="61" s="1"/>
  <c r="T51" i="63"/>
  <c r="W51" i="63" s="1"/>
  <c r="T51" i="62"/>
  <c r="W51" i="62" s="1"/>
  <c r="L135" i="61"/>
  <c r="S135" i="63"/>
  <c r="S135" i="62"/>
  <c r="K106" i="61"/>
  <c r="R106" i="63"/>
  <c r="R106" i="62"/>
  <c r="AG21" i="63"/>
  <c r="AH21" i="63" s="1"/>
  <c r="Z21" i="61"/>
  <c r="AA21" i="61" s="1"/>
  <c r="AG21" i="62"/>
  <c r="AH21" i="62" s="1"/>
  <c r="X15" i="33"/>
  <c r="AE26" i="62"/>
  <c r="AE26" i="63"/>
  <c r="X26" i="61"/>
  <c r="Z74" i="61"/>
  <c r="AA74" i="61" s="1"/>
  <c r="AG74" i="62"/>
  <c r="AH74" i="62" s="1"/>
  <c r="AG74" i="63"/>
  <c r="AH74" i="63" s="1"/>
  <c r="X68" i="33"/>
  <c r="AG9" i="63"/>
  <c r="AH9" i="63" s="1"/>
  <c r="Z9" i="61"/>
  <c r="AA9" i="61" s="1"/>
  <c r="AG9" i="62"/>
  <c r="AH9" i="62" s="1"/>
  <c r="X3" i="33"/>
  <c r="AD123" i="63"/>
  <c r="W123" i="61"/>
  <c r="AD123" i="62"/>
  <c r="W99" i="61"/>
  <c r="AD99" i="63"/>
  <c r="AD99" i="62"/>
  <c r="AD44" i="63"/>
  <c r="AD44" i="62"/>
  <c r="W44" i="61"/>
  <c r="AD95" i="62"/>
  <c r="W95" i="61"/>
  <c r="AD95" i="63"/>
  <c r="AF83" i="63"/>
  <c r="AI83" i="63" s="1"/>
  <c r="AF83" i="62"/>
  <c r="AI83" i="62" s="1"/>
  <c r="Y83" i="61"/>
  <c r="AB83" i="61" s="1"/>
  <c r="Y52" i="61"/>
  <c r="AB52" i="61" s="1"/>
  <c r="AF52" i="63"/>
  <c r="AI52" i="63" s="1"/>
  <c r="AF52" i="62"/>
  <c r="AI52" i="62" s="1"/>
  <c r="AG70" i="62"/>
  <c r="AH70" i="62" s="1"/>
  <c r="Z70" i="61"/>
  <c r="AA70" i="61" s="1"/>
  <c r="AG70" i="63"/>
  <c r="AH70" i="63" s="1"/>
  <c r="X64" i="33"/>
  <c r="AD12" i="62"/>
  <c r="AD12" i="63"/>
  <c r="W12" i="61"/>
  <c r="Z28" i="61"/>
  <c r="AA28" i="61" s="1"/>
  <c r="AG28" i="63"/>
  <c r="AH28" i="63" s="1"/>
  <c r="AG28" i="62"/>
  <c r="AH28" i="62" s="1"/>
  <c r="X22" i="33"/>
  <c r="AF45" i="63"/>
  <c r="AI45" i="63" s="1"/>
  <c r="Y45" i="61"/>
  <c r="AB45" i="61" s="1"/>
  <c r="AF45" i="62"/>
  <c r="AI45" i="62" s="1"/>
  <c r="AF92" i="62"/>
  <c r="AI92" i="62" s="1"/>
  <c r="Y92" i="61"/>
  <c r="AB92" i="61" s="1"/>
  <c r="AF92" i="63"/>
  <c r="AI92" i="63" s="1"/>
  <c r="Z146" i="61"/>
  <c r="AA146" i="61" s="1"/>
  <c r="AG146" i="62"/>
  <c r="AH146" i="62" s="1"/>
  <c r="AG146" i="63"/>
  <c r="AH146" i="63" s="1"/>
  <c r="X140" i="33"/>
  <c r="AG25" i="63"/>
  <c r="AH25" i="63" s="1"/>
  <c r="Z25" i="61"/>
  <c r="AA25" i="61" s="1"/>
  <c r="AG25" i="62"/>
  <c r="AH25" i="62" s="1"/>
  <c r="X19" i="33"/>
  <c r="AG54" i="63"/>
  <c r="AH54" i="63" s="1"/>
  <c r="AG54" i="62"/>
  <c r="AH54" i="62" s="1"/>
  <c r="Z54" i="61"/>
  <c r="AA54" i="61" s="1"/>
  <c r="X48" i="33"/>
  <c r="Z23" i="61"/>
  <c r="AA23" i="61" s="1"/>
  <c r="AG23" i="62"/>
  <c r="AH23" i="62" s="1"/>
  <c r="AG23" i="63"/>
  <c r="AH23" i="63" s="1"/>
  <c r="X17" i="33"/>
  <c r="AF130" i="63"/>
  <c r="AI130" i="63" s="1"/>
  <c r="AF130" i="62"/>
  <c r="AI130" i="62" s="1"/>
  <c r="Y130" i="61"/>
  <c r="AB130" i="61" s="1"/>
  <c r="AG13" i="63"/>
  <c r="AH13" i="63" s="1"/>
  <c r="Z13" i="61"/>
  <c r="AA13" i="61" s="1"/>
  <c r="AG13" i="62"/>
  <c r="AH13" i="62" s="1"/>
  <c r="X7" i="33"/>
  <c r="AE43" i="62"/>
  <c r="X43" i="61"/>
  <c r="AE43" i="63"/>
  <c r="AF139" i="63"/>
  <c r="AI139" i="63" s="1"/>
  <c r="Y139" i="61"/>
  <c r="AB139" i="61" s="1"/>
  <c r="AF139" i="62"/>
  <c r="AI139" i="62" s="1"/>
  <c r="Z38" i="61"/>
  <c r="AA38" i="61" s="1"/>
  <c r="AG38" i="63"/>
  <c r="AH38" i="63" s="1"/>
  <c r="AG38" i="62"/>
  <c r="AH38" i="62" s="1"/>
  <c r="W79" i="61"/>
  <c r="AD79" i="62"/>
  <c r="AD79" i="63"/>
  <c r="Y39" i="61"/>
  <c r="AB39" i="61" s="1"/>
  <c r="AF39" i="63"/>
  <c r="AI39" i="63" s="1"/>
  <c r="AF39" i="62"/>
  <c r="AI39" i="62" s="1"/>
  <c r="AF91" i="63"/>
  <c r="AI91" i="63" s="1"/>
  <c r="AF91" i="62"/>
  <c r="AI91" i="62" s="1"/>
  <c r="Y91" i="61"/>
  <c r="AB91" i="61" s="1"/>
  <c r="AE145" i="63"/>
  <c r="AE145" i="62"/>
  <c r="X145" i="61"/>
  <c r="Z16" i="61"/>
  <c r="AA16" i="61" s="1"/>
  <c r="AG16" i="62"/>
  <c r="AH16" i="62" s="1"/>
  <c r="AG16" i="63"/>
  <c r="AH16" i="63" s="1"/>
  <c r="X10" i="33"/>
  <c r="AG19" i="63"/>
  <c r="AH19" i="63" s="1"/>
  <c r="AG19" i="62"/>
  <c r="AH19" i="62" s="1"/>
  <c r="Z19" i="61"/>
  <c r="AA19" i="61" s="1"/>
  <c r="X13" i="33"/>
  <c r="AF120" i="62"/>
  <c r="AI120" i="62" s="1"/>
  <c r="AF120" i="63"/>
  <c r="AI120" i="63" s="1"/>
  <c r="Y120" i="61"/>
  <c r="AB120" i="61" s="1"/>
  <c r="Z46" i="61"/>
  <c r="AA46" i="61" s="1"/>
  <c r="AG46" i="63"/>
  <c r="AH46" i="63" s="1"/>
  <c r="AG46" i="62"/>
  <c r="AH46" i="62" s="1"/>
  <c r="X40" i="33"/>
  <c r="W78" i="61"/>
  <c r="AD78" i="63"/>
  <c r="AD78" i="62"/>
  <c r="AG68" i="63"/>
  <c r="AH68" i="63" s="1"/>
  <c r="AG68" i="62"/>
  <c r="AH68" i="62" s="1"/>
  <c r="Z68" i="61"/>
  <c r="AA68" i="61" s="1"/>
  <c r="X62" i="33"/>
  <c r="W118" i="61"/>
  <c r="AD118" i="62"/>
  <c r="AD118" i="63"/>
  <c r="R118" i="63"/>
  <c r="K118" i="61"/>
  <c r="R118" i="62"/>
  <c r="R44" i="62"/>
  <c r="K44" i="61"/>
  <c r="R44" i="63"/>
  <c r="L105" i="61"/>
  <c r="S105" i="63"/>
  <c r="S105" i="62"/>
  <c r="U72" i="62"/>
  <c r="V72" i="62" s="1"/>
  <c r="U72" i="63"/>
  <c r="V72" i="63" s="1"/>
  <c r="N72" i="61"/>
  <c r="O72" i="61" s="1"/>
  <c r="M66" i="33"/>
  <c r="T146" i="63"/>
  <c r="W146" i="63" s="1"/>
  <c r="M146" i="61"/>
  <c r="P146" i="61" s="1"/>
  <c r="T146" i="62"/>
  <c r="W146" i="62" s="1"/>
  <c r="R52" i="62"/>
  <c r="K52" i="61"/>
  <c r="R52" i="63"/>
  <c r="R56" i="63"/>
  <c r="K56" i="61"/>
  <c r="R56" i="62"/>
  <c r="S78" i="62"/>
  <c r="S78" i="63"/>
  <c r="L78" i="61"/>
  <c r="N145" i="61"/>
  <c r="O145" i="61" s="1"/>
  <c r="U145" i="63"/>
  <c r="V145" i="63" s="1"/>
  <c r="U145" i="62"/>
  <c r="V145" i="62" s="1"/>
  <c r="M139" i="33"/>
  <c r="R66" i="63"/>
  <c r="R66" i="62"/>
  <c r="K66" i="61"/>
  <c r="T131" i="63"/>
  <c r="W131" i="63" s="1"/>
  <c r="T131" i="62"/>
  <c r="W131" i="62" s="1"/>
  <c r="M131" i="61"/>
  <c r="P131" i="61" s="1"/>
  <c r="N98" i="61"/>
  <c r="O98" i="61" s="1"/>
  <c r="U98" i="62"/>
  <c r="V98" i="62" s="1"/>
  <c r="U98" i="63"/>
  <c r="V98" i="63" s="1"/>
  <c r="M92" i="33"/>
  <c r="L19" i="61"/>
  <c r="S19" i="63"/>
  <c r="S19" i="62"/>
  <c r="N12" i="61"/>
  <c r="O12" i="61" s="1"/>
  <c r="U12" i="62"/>
  <c r="V12" i="62" s="1"/>
  <c r="U12" i="63"/>
  <c r="V12" i="63" s="1"/>
  <c r="M6" i="33"/>
  <c r="T21" i="63"/>
  <c r="W21" i="63" s="1"/>
  <c r="T21" i="62"/>
  <c r="W21" i="62" s="1"/>
  <c r="M21" i="61"/>
  <c r="P21" i="61" s="1"/>
  <c r="R71" i="62"/>
  <c r="K71" i="61"/>
  <c r="R71" i="63"/>
  <c r="T47" i="63"/>
  <c r="W47" i="63" s="1"/>
  <c r="T47" i="62"/>
  <c r="W47" i="62" s="1"/>
  <c r="M47" i="61"/>
  <c r="P47" i="61" s="1"/>
  <c r="M129" i="61"/>
  <c r="P129" i="61" s="1"/>
  <c r="T129" i="62"/>
  <c r="W129" i="62" s="1"/>
  <c r="T129" i="63"/>
  <c r="W129" i="63" s="1"/>
  <c r="T37" i="62"/>
  <c r="W37" i="62" s="1"/>
  <c r="M37" i="61"/>
  <c r="P37" i="61" s="1"/>
  <c r="T37" i="63"/>
  <c r="W37" i="63" s="1"/>
  <c r="M116" i="61"/>
  <c r="P116" i="61" s="1"/>
  <c r="T116" i="63"/>
  <c r="W116" i="63" s="1"/>
  <c r="T116" i="62"/>
  <c r="W116" i="62" s="1"/>
  <c r="U23" i="62"/>
  <c r="V23" i="62" s="1"/>
  <c r="U23" i="63"/>
  <c r="V23" i="63" s="1"/>
  <c r="N23" i="61"/>
  <c r="O23" i="61" s="1"/>
  <c r="M17" i="33"/>
  <c r="S130" i="63"/>
  <c r="L130" i="61"/>
  <c r="S130" i="62"/>
  <c r="R75" i="62"/>
  <c r="R75" i="63"/>
  <c r="K75" i="61"/>
  <c r="N144" i="61"/>
  <c r="O144" i="61" s="1"/>
  <c r="U144" i="62"/>
  <c r="V144" i="62" s="1"/>
  <c r="U144" i="63"/>
  <c r="V144" i="63" s="1"/>
  <c r="M138" i="33"/>
  <c r="S18" i="63"/>
  <c r="L18" i="61"/>
  <c r="S18" i="62"/>
  <c r="L121" i="61"/>
  <c r="S121" i="62"/>
  <c r="S121" i="63"/>
  <c r="L27" i="61"/>
  <c r="S27" i="62"/>
  <c r="S27" i="63"/>
  <c r="S39" i="62"/>
  <c r="S39" i="63"/>
  <c r="L39" i="61"/>
  <c r="U86" i="62"/>
  <c r="V86" i="62" s="1"/>
  <c r="N86" i="61"/>
  <c r="O86" i="61" s="1"/>
  <c r="U86" i="63"/>
  <c r="V86" i="63" s="1"/>
  <c r="M80" i="33"/>
  <c r="L139" i="61"/>
  <c r="S139" i="63"/>
  <c r="S139" i="62"/>
  <c r="S9" i="63"/>
  <c r="L9" i="61"/>
  <c r="S9" i="62"/>
  <c r="T84" i="62"/>
  <c r="W84" i="62" s="1"/>
  <c r="T84" i="63"/>
  <c r="W84" i="63" s="1"/>
  <c r="M84" i="61"/>
  <c r="P84" i="61" s="1"/>
  <c r="U65" i="62"/>
  <c r="V65" i="62" s="1"/>
  <c r="N65" i="61"/>
  <c r="O65" i="61" s="1"/>
  <c r="U65" i="63"/>
  <c r="V65" i="63" s="1"/>
  <c r="M59" i="33"/>
  <c r="K132" i="61"/>
  <c r="R132" i="63"/>
  <c r="R132" i="62"/>
  <c r="M142" i="61"/>
  <c r="P142" i="61" s="1"/>
  <c r="T142" i="63"/>
  <c r="W142" i="63" s="1"/>
  <c r="T142" i="62"/>
  <c r="W142" i="62" s="1"/>
  <c r="AF122" i="62"/>
  <c r="AI122" i="62" s="1"/>
  <c r="AF122" i="63"/>
  <c r="AI122" i="63" s="1"/>
  <c r="Y122" i="61"/>
  <c r="AB122" i="61" s="1"/>
  <c r="AE111" i="63"/>
  <c r="X111" i="61"/>
  <c r="AE111" i="62"/>
  <c r="AG132" i="62"/>
  <c r="AH132" i="62" s="1"/>
  <c r="AG132" i="63"/>
  <c r="AH132" i="63" s="1"/>
  <c r="Z132" i="61"/>
  <c r="AA132" i="61" s="1"/>
  <c r="X126" i="33"/>
  <c r="AD48" i="63"/>
  <c r="W48" i="61"/>
  <c r="AD48" i="62"/>
  <c r="AF73" i="62"/>
  <c r="AI73" i="62" s="1"/>
  <c r="Y73" i="61"/>
  <c r="AB73" i="61" s="1"/>
  <c r="AF73" i="63"/>
  <c r="AI73" i="63" s="1"/>
  <c r="AD64" i="63"/>
  <c r="AD64" i="62"/>
  <c r="W64" i="61"/>
  <c r="X15" i="61"/>
  <c r="AE15" i="62"/>
  <c r="AE15" i="63"/>
  <c r="X29" i="61"/>
  <c r="AE29" i="62"/>
  <c r="AE29" i="63"/>
  <c r="AD98" i="63"/>
  <c r="W98" i="61"/>
  <c r="AD98" i="62"/>
  <c r="AF131" i="62"/>
  <c r="AI131" i="62" s="1"/>
  <c r="AF131" i="63"/>
  <c r="AI131" i="63" s="1"/>
  <c r="Y131" i="61"/>
  <c r="AB131" i="61" s="1"/>
  <c r="X114" i="61"/>
  <c r="AE114" i="62"/>
  <c r="AE114" i="63"/>
  <c r="AE62" i="62"/>
  <c r="AE62" i="63"/>
  <c r="X62" i="61"/>
  <c r="Y138" i="61"/>
  <c r="AB138" i="61" s="1"/>
  <c r="AF138" i="63"/>
  <c r="AI138" i="63" s="1"/>
  <c r="AF138" i="62"/>
  <c r="AI138" i="62" s="1"/>
  <c r="AE136" i="63"/>
  <c r="X136" i="61"/>
  <c r="AE136" i="62"/>
  <c r="W88" i="61"/>
  <c r="AD88" i="63"/>
  <c r="AD88" i="62"/>
  <c r="AF121" i="62"/>
  <c r="AI121" i="62" s="1"/>
  <c r="AF121" i="63"/>
  <c r="AI121" i="63" s="1"/>
  <c r="Y121" i="61"/>
  <c r="AB121" i="61" s="1"/>
  <c r="AG86" i="62"/>
  <c r="AH86" i="62" s="1"/>
  <c r="AG86" i="63"/>
  <c r="AH86" i="63" s="1"/>
  <c r="Z86" i="61"/>
  <c r="AA86" i="61" s="1"/>
  <c r="X80" i="33"/>
  <c r="W69" i="61"/>
  <c r="AD69" i="62"/>
  <c r="AD69" i="63"/>
  <c r="Y102" i="61"/>
  <c r="AB102" i="61" s="1"/>
  <c r="AF102" i="62"/>
  <c r="AI102" i="62" s="1"/>
  <c r="AF102" i="63"/>
  <c r="AI102" i="63" s="1"/>
  <c r="AD77" i="63"/>
  <c r="W77" i="61"/>
  <c r="AD77" i="62"/>
  <c r="AE89" i="62"/>
  <c r="AE89" i="63"/>
  <c r="X89" i="61"/>
  <c r="AF35" i="62"/>
  <c r="AI35" i="62" s="1"/>
  <c r="Y35" i="61"/>
  <c r="AB35" i="61" s="1"/>
  <c r="AF35" i="63"/>
  <c r="AI35" i="63" s="1"/>
  <c r="AD129" i="63"/>
  <c r="W129" i="61"/>
  <c r="AD129" i="62"/>
  <c r="X93" i="61"/>
  <c r="AE93" i="62"/>
  <c r="AE93" i="63"/>
  <c r="AD57" i="62"/>
  <c r="W57" i="61"/>
  <c r="AD57" i="63"/>
  <c r="Y127" i="61"/>
  <c r="AB127" i="61" s="1"/>
  <c r="AF127" i="63"/>
  <c r="AI127" i="63" s="1"/>
  <c r="AF127" i="62"/>
  <c r="AI127" i="62" s="1"/>
  <c r="Z103" i="61"/>
  <c r="AA103" i="61" s="1"/>
  <c r="AG103" i="63"/>
  <c r="AH103" i="63" s="1"/>
  <c r="AG103" i="62"/>
  <c r="AH103" i="62" s="1"/>
  <c r="X97" i="33"/>
  <c r="AF110" i="63"/>
  <c r="AI110" i="63" s="1"/>
  <c r="AF110" i="62"/>
  <c r="AI110" i="62" s="1"/>
  <c r="Y110" i="61"/>
  <c r="AB110" i="61" s="1"/>
  <c r="AG24" i="63"/>
  <c r="AH24" i="63" s="1"/>
  <c r="AG24" i="62"/>
  <c r="AH24" i="62" s="1"/>
  <c r="Z24" i="61"/>
  <c r="AA24" i="61" s="1"/>
  <c r="X18" i="33"/>
  <c r="AD50" i="62"/>
  <c r="AD50" i="63"/>
  <c r="W50" i="61"/>
  <c r="W135" i="61"/>
  <c r="AD135" i="62"/>
  <c r="AD135" i="63"/>
  <c r="X14" i="61"/>
  <c r="AE14" i="63"/>
  <c r="AE14" i="62"/>
  <c r="AF144" i="63"/>
  <c r="AI144" i="63" s="1"/>
  <c r="AF144" i="62"/>
  <c r="AI144" i="62" s="1"/>
  <c r="Y144" i="61"/>
  <c r="AB144" i="61" s="1"/>
  <c r="AE80" i="63"/>
  <c r="AE80" i="62"/>
  <c r="X80" i="61"/>
  <c r="AD60" i="62"/>
  <c r="AD60" i="63"/>
  <c r="W60" i="61"/>
  <c r="K91" i="61"/>
  <c r="R91" i="62"/>
  <c r="R91" i="63"/>
  <c r="S48" i="62"/>
  <c r="L48" i="61"/>
  <c r="S48" i="63"/>
  <c r="S117" i="63"/>
  <c r="L117" i="61"/>
  <c r="S117" i="62"/>
  <c r="M111" i="61"/>
  <c r="P111" i="61" s="1"/>
  <c r="T111" i="63"/>
  <c r="W111" i="63" s="1"/>
  <c r="T111" i="62"/>
  <c r="W111" i="62" s="1"/>
  <c r="S76" i="62"/>
  <c r="S76" i="63"/>
  <c r="L76" i="61"/>
  <c r="U63" i="63"/>
  <c r="V63" i="63" s="1"/>
  <c r="U63" i="62"/>
  <c r="V63" i="62" s="1"/>
  <c r="N63" i="61"/>
  <c r="O63" i="61" s="1"/>
  <c r="M57" i="33"/>
  <c r="L119" i="61"/>
  <c r="S119" i="62"/>
  <c r="S119" i="63"/>
  <c r="U26" i="63"/>
  <c r="V26" i="63" s="1"/>
  <c r="U26" i="62"/>
  <c r="V26" i="62" s="1"/>
  <c r="N26" i="61"/>
  <c r="O26" i="61" s="1"/>
  <c r="M20" i="33"/>
  <c r="U33" i="63"/>
  <c r="V33" i="63" s="1"/>
  <c r="U33" i="62"/>
  <c r="V33" i="62" s="1"/>
  <c r="N33" i="61"/>
  <c r="O33" i="61" s="1"/>
  <c r="M27" i="33"/>
  <c r="T112" i="63"/>
  <c r="W112" i="63" s="1"/>
  <c r="M112" i="61"/>
  <c r="P112" i="61" s="1"/>
  <c r="T112" i="62"/>
  <c r="W112" i="62" s="1"/>
  <c r="R31" i="63"/>
  <c r="R31" i="62"/>
  <c r="K31" i="61"/>
  <c r="S30" i="62"/>
  <c r="L30" i="61"/>
  <c r="S30" i="63"/>
  <c r="R38" i="62"/>
  <c r="R38" i="63"/>
  <c r="K38" i="61"/>
  <c r="T124" i="62"/>
  <c r="W124" i="62" s="1"/>
  <c r="M124" i="61"/>
  <c r="P124" i="61" s="1"/>
  <c r="T124" i="63"/>
  <c r="W124" i="63" s="1"/>
  <c r="S81" i="63"/>
  <c r="L81" i="61"/>
  <c r="S81" i="62"/>
  <c r="L102" i="61"/>
  <c r="S102" i="63"/>
  <c r="S102" i="62"/>
  <c r="L88" i="61"/>
  <c r="S88" i="63"/>
  <c r="S88" i="62"/>
  <c r="S85" i="62"/>
  <c r="L85" i="61"/>
  <c r="S85" i="63"/>
  <c r="R10" i="63"/>
  <c r="K10" i="61"/>
  <c r="R10" i="62"/>
  <c r="U114" i="62"/>
  <c r="V114" i="62" s="1"/>
  <c r="U114" i="63"/>
  <c r="V114" i="63" s="1"/>
  <c r="N114" i="61"/>
  <c r="O114" i="61" s="1"/>
  <c r="M108" i="33"/>
  <c r="T122" i="63"/>
  <c r="W122" i="63" s="1"/>
  <c r="T122" i="62"/>
  <c r="W122" i="62" s="1"/>
  <c r="M122" i="61"/>
  <c r="P122" i="61" s="1"/>
  <c r="N99" i="61"/>
  <c r="O99" i="61" s="1"/>
  <c r="U99" i="62"/>
  <c r="V99" i="62" s="1"/>
  <c r="U99" i="63"/>
  <c r="V99" i="63" s="1"/>
  <c r="M93" i="33"/>
  <c r="N125" i="61"/>
  <c r="O125" i="61" s="1"/>
  <c r="U125" i="63"/>
  <c r="V125" i="63" s="1"/>
  <c r="U125" i="62"/>
  <c r="V125" i="62" s="1"/>
  <c r="M119" i="33"/>
  <c r="K57" i="61"/>
  <c r="R57" i="62"/>
  <c r="R57" i="63"/>
  <c r="N69" i="61"/>
  <c r="O69" i="61" s="1"/>
  <c r="U69" i="62"/>
  <c r="V69" i="62" s="1"/>
  <c r="U69" i="63"/>
  <c r="V69" i="63" s="1"/>
  <c r="M63" i="33"/>
  <c r="L92" i="61"/>
  <c r="S92" i="62"/>
  <c r="S92" i="63"/>
  <c r="R13" i="63"/>
  <c r="K13" i="61"/>
  <c r="R13" i="62"/>
  <c r="S54" i="62"/>
  <c r="L54" i="61"/>
  <c r="S54" i="63"/>
  <c r="M64" i="61"/>
  <c r="P64" i="61" s="1"/>
  <c r="T64" i="62"/>
  <c r="W64" i="62" s="1"/>
  <c r="T64" i="63"/>
  <c r="W64" i="63" s="1"/>
  <c r="T11" i="62"/>
  <c r="W11" i="62" s="1"/>
  <c r="M11" i="61"/>
  <c r="P11" i="61" s="1"/>
  <c r="T11" i="63"/>
  <c r="W11" i="63" s="1"/>
  <c r="K141" i="61"/>
  <c r="R141" i="62"/>
  <c r="R141" i="63"/>
  <c r="U49" i="62"/>
  <c r="V49" i="62" s="1"/>
  <c r="N49" i="61"/>
  <c r="O49" i="61" s="1"/>
  <c r="U49" i="63"/>
  <c r="V49" i="63" s="1"/>
  <c r="M43" i="33"/>
  <c r="N50" i="61"/>
  <c r="O50" i="61" s="1"/>
  <c r="U50" i="62"/>
  <c r="V50" i="62" s="1"/>
  <c r="U50" i="63"/>
  <c r="V50" i="63" s="1"/>
  <c r="M44" i="33"/>
  <c r="S22" i="63"/>
  <c r="S22" i="62"/>
  <c r="L22" i="61"/>
  <c r="AD10" i="62"/>
  <c r="W10" i="61"/>
  <c r="AD10" i="63"/>
  <c r="AF113" i="62"/>
  <c r="AI113" i="62" s="1"/>
  <c r="AF113" i="63"/>
  <c r="AI113" i="63" s="1"/>
  <c r="Y113" i="61"/>
  <c r="AB113" i="61" s="1"/>
  <c r="AD125" i="62"/>
  <c r="AD125" i="63"/>
  <c r="W125" i="61"/>
  <c r="AE22" i="62"/>
  <c r="AE22" i="63"/>
  <c r="X22" i="61"/>
  <c r="Y100" i="61"/>
  <c r="AB100" i="61" s="1"/>
  <c r="AF100" i="63"/>
  <c r="AI100" i="63" s="1"/>
  <c r="AF100" i="62"/>
  <c r="AI100" i="62" s="1"/>
  <c r="AG59" i="62"/>
  <c r="AH59" i="62" s="1"/>
  <c r="AG59" i="63"/>
  <c r="AH59" i="63" s="1"/>
  <c r="Z59" i="61"/>
  <c r="AA59" i="61" s="1"/>
  <c r="X53" i="33"/>
  <c r="AG81" i="63"/>
  <c r="AH81" i="63" s="1"/>
  <c r="AG81" i="62"/>
  <c r="AH81" i="62" s="1"/>
  <c r="Z81" i="61"/>
  <c r="AA81" i="61" s="1"/>
  <c r="X75" i="33"/>
  <c r="AF90" i="63"/>
  <c r="AI90" i="63" s="1"/>
  <c r="AF90" i="62"/>
  <c r="AI90" i="62" s="1"/>
  <c r="Y90" i="61"/>
  <c r="AB90" i="61" s="1"/>
  <c r="AF112" i="63"/>
  <c r="AI112" i="63" s="1"/>
  <c r="Y112" i="61"/>
  <c r="AB112" i="61" s="1"/>
  <c r="AF112" i="62"/>
  <c r="AI112" i="62" s="1"/>
  <c r="AF75" i="63"/>
  <c r="AI75" i="63" s="1"/>
  <c r="Y75" i="61"/>
  <c r="AB75" i="61" s="1"/>
  <c r="AF75" i="62"/>
  <c r="AI75" i="62" s="1"/>
  <c r="AG84" i="62"/>
  <c r="AH84" i="62" s="1"/>
  <c r="AG84" i="63"/>
  <c r="AH84" i="63" s="1"/>
  <c r="Z84" i="61"/>
  <c r="AA84" i="61" s="1"/>
  <c r="X78" i="33"/>
  <c r="AF101" i="63"/>
  <c r="AI101" i="63" s="1"/>
  <c r="Y101" i="61"/>
  <c r="AB101" i="61" s="1"/>
  <c r="AF101" i="62"/>
  <c r="AI101" i="62" s="1"/>
  <c r="X105" i="61"/>
  <c r="AE105" i="62"/>
  <c r="AE105" i="63"/>
  <c r="AF137" i="63"/>
  <c r="AI137" i="63" s="1"/>
  <c r="Y137" i="61"/>
  <c r="AB137" i="61" s="1"/>
  <c r="AF137" i="62"/>
  <c r="AI137" i="62" s="1"/>
  <c r="Y55" i="61"/>
  <c r="AB55" i="61" s="1"/>
  <c r="AF55" i="63"/>
  <c r="AI55" i="63" s="1"/>
  <c r="AF55" i="62"/>
  <c r="AI55" i="62" s="1"/>
  <c r="Y34" i="61"/>
  <c r="AB34" i="61" s="1"/>
  <c r="AF34" i="62"/>
  <c r="AI34" i="62" s="1"/>
  <c r="AF34" i="63"/>
  <c r="AI34" i="63" s="1"/>
  <c r="AE108" i="63"/>
  <c r="X108" i="61"/>
  <c r="AE108" i="62"/>
  <c r="AD18" i="63"/>
  <c r="AD18" i="62"/>
  <c r="W18" i="61"/>
  <c r="AE128" i="63"/>
  <c r="X128" i="61"/>
  <c r="AE128" i="62"/>
  <c r="AF119" i="62"/>
  <c r="AI119" i="62" s="1"/>
  <c r="AF119" i="63"/>
  <c r="AI119" i="63" s="1"/>
  <c r="Y119" i="61"/>
  <c r="AB119" i="61" s="1"/>
  <c r="X41" i="61"/>
  <c r="AE41" i="62"/>
  <c r="AE41" i="63"/>
  <c r="Y63" i="61"/>
  <c r="AB63" i="61" s="1"/>
  <c r="AF63" i="63"/>
  <c r="AI63" i="63" s="1"/>
  <c r="AF63" i="62"/>
  <c r="AI63" i="62" s="1"/>
  <c r="Y65" i="61"/>
  <c r="AB65" i="61" s="1"/>
  <c r="AF65" i="63"/>
  <c r="AI65" i="63" s="1"/>
  <c r="AF65" i="62"/>
  <c r="AI65" i="62" s="1"/>
  <c r="AD85" i="63"/>
  <c r="W85" i="61"/>
  <c r="AD85" i="62"/>
  <c r="Z126" i="61"/>
  <c r="AA126" i="61" s="1"/>
  <c r="AG126" i="62"/>
  <c r="AH126" i="62" s="1"/>
  <c r="AG126" i="63"/>
  <c r="AH126" i="63" s="1"/>
  <c r="X120" i="33"/>
  <c r="X56" i="61"/>
  <c r="AE56" i="63"/>
  <c r="AE56" i="62"/>
  <c r="AD82" i="63"/>
  <c r="AD82" i="62"/>
  <c r="W82" i="61"/>
  <c r="AF87" i="63"/>
  <c r="AI87" i="63" s="1"/>
  <c r="Y87" i="61"/>
  <c r="AB87" i="61" s="1"/>
  <c r="AF87" i="62"/>
  <c r="AI87" i="62" s="1"/>
  <c r="AF36" i="62"/>
  <c r="AI36" i="62" s="1"/>
  <c r="AF36" i="63"/>
  <c r="AI36" i="63" s="1"/>
  <c r="Y36" i="61"/>
  <c r="AB36" i="61" s="1"/>
  <c r="AF143" i="63"/>
  <c r="AI143" i="63" s="1"/>
  <c r="AF143" i="62"/>
  <c r="AI143" i="62" s="1"/>
  <c r="Y143" i="61"/>
  <c r="AB143" i="61" s="1"/>
  <c r="AD107" i="63"/>
  <c r="W107" i="61"/>
  <c r="AD107" i="62"/>
  <c r="AD31" i="62"/>
  <c r="W31" i="61"/>
  <c r="AD31" i="63"/>
  <c r="Z58" i="61"/>
  <c r="AA58" i="61" s="1"/>
  <c r="AG58" i="62"/>
  <c r="AH58" i="62" s="1"/>
  <c r="AG58" i="63"/>
  <c r="AH58" i="63" s="1"/>
  <c r="X52" i="33"/>
  <c r="AG116" i="62"/>
  <c r="AH116" i="62" s="1"/>
  <c r="AG116" i="63"/>
  <c r="AH116" i="63" s="1"/>
  <c r="Z116" i="61"/>
  <c r="AA116" i="61" s="1"/>
  <c r="X110" i="33"/>
  <c r="S42" i="63"/>
  <c r="L42" i="61"/>
  <c r="S42" i="62"/>
  <c r="M14" i="61"/>
  <c r="P14" i="61" s="1"/>
  <c r="T14" i="63"/>
  <c r="W14" i="63" s="1"/>
  <c r="T14" i="62"/>
  <c r="W14" i="62" s="1"/>
  <c r="S68" i="63"/>
  <c r="L68" i="61"/>
  <c r="S68" i="62"/>
  <c r="N59" i="61"/>
  <c r="O59" i="61" s="1"/>
  <c r="U59" i="62"/>
  <c r="V59" i="62" s="1"/>
  <c r="U59" i="63"/>
  <c r="V59" i="63" s="1"/>
  <c r="M53" i="33"/>
  <c r="S36" i="63"/>
  <c r="S36" i="62"/>
  <c r="L36" i="61"/>
  <c r="S110" i="63"/>
  <c r="S110" i="62"/>
  <c r="L110" i="61"/>
  <c r="S90" i="63"/>
  <c r="L90" i="61"/>
  <c r="S90" i="62"/>
  <c r="S46" i="62"/>
  <c r="L46" i="61"/>
  <c r="S46" i="63"/>
  <c r="R134" i="63"/>
  <c r="R134" i="62"/>
  <c r="K134" i="61"/>
  <c r="S53" i="63"/>
  <c r="L53" i="61"/>
  <c r="S53" i="62"/>
  <c r="T128" i="62"/>
  <c r="W128" i="62" s="1"/>
  <c r="T128" i="63"/>
  <c r="W128" i="63" s="1"/>
  <c r="M128" i="61"/>
  <c r="P128" i="61" s="1"/>
  <c r="U126" i="63"/>
  <c r="V126" i="63" s="1"/>
  <c r="N126" i="61"/>
  <c r="O126" i="61" s="1"/>
  <c r="U126" i="62"/>
  <c r="V126" i="62" s="1"/>
  <c r="M120" i="33"/>
  <c r="U25" i="62"/>
  <c r="V25" i="62" s="1"/>
  <c r="N25" i="61"/>
  <c r="O25" i="61" s="1"/>
  <c r="U25" i="63"/>
  <c r="V25" i="63" s="1"/>
  <c r="M19" i="33"/>
  <c r="L16" i="61"/>
  <c r="S16" i="62"/>
  <c r="S16" i="63"/>
  <c r="R17" i="62"/>
  <c r="K17" i="61"/>
  <c r="R17" i="63"/>
  <c r="R62" i="62"/>
  <c r="K62" i="61"/>
  <c r="R62" i="63"/>
  <c r="R70" i="62"/>
  <c r="R70" i="63"/>
  <c r="K70" i="61"/>
  <c r="U34" i="63"/>
  <c r="V34" i="63" s="1"/>
  <c r="N34" i="61"/>
  <c r="O34" i="61" s="1"/>
  <c r="U34" i="62"/>
  <c r="V34" i="62" s="1"/>
  <c r="M28" i="33"/>
  <c r="U89" i="62"/>
  <c r="V89" i="62" s="1"/>
  <c r="N89" i="61"/>
  <c r="O89" i="61" s="1"/>
  <c r="U89" i="63"/>
  <c r="V89" i="63" s="1"/>
  <c r="M83" i="33"/>
  <c r="T58" i="63"/>
  <c r="W58" i="63" s="1"/>
  <c r="M58" i="61"/>
  <c r="P58" i="61" s="1"/>
  <c r="T58" i="62"/>
  <c r="W58" i="62" s="1"/>
  <c r="U20" i="63"/>
  <c r="V20" i="63" s="1"/>
  <c r="U20" i="62"/>
  <c r="V20" i="62" s="1"/>
  <c r="N20" i="61"/>
  <c r="O20" i="61" s="1"/>
  <c r="M14" i="33"/>
  <c r="N143" i="61"/>
  <c r="O143" i="61" s="1"/>
  <c r="U143" i="63"/>
  <c r="V143" i="63" s="1"/>
  <c r="U143" i="62"/>
  <c r="V143" i="62" s="1"/>
  <c r="M137" i="33"/>
  <c r="K113" i="61"/>
  <c r="R113" i="63"/>
  <c r="R113" i="62"/>
  <c r="R67" i="63"/>
  <c r="K67" i="61"/>
  <c r="R67" i="62"/>
  <c r="T109" i="63"/>
  <c r="W109" i="63" s="1"/>
  <c r="M109" i="61"/>
  <c r="P109" i="61" s="1"/>
  <c r="T109" i="62"/>
  <c r="W109" i="62" s="1"/>
  <c r="S28" i="63"/>
  <c r="L28" i="61"/>
  <c r="S28" i="62"/>
  <c r="R138" i="62"/>
  <c r="K138" i="61"/>
  <c r="R138" i="63"/>
  <c r="N74" i="61"/>
  <c r="O74" i="61" s="1"/>
  <c r="U74" i="62"/>
  <c r="V74" i="62" s="1"/>
  <c r="U74" i="63"/>
  <c r="V74" i="63" s="1"/>
  <c r="M68" i="33"/>
  <c r="S29" i="62"/>
  <c r="S29" i="63"/>
  <c r="L29" i="61"/>
  <c r="T55" i="62"/>
  <c r="W55" i="62" s="1"/>
  <c r="T55" i="63"/>
  <c r="W55" i="63" s="1"/>
  <c r="M55" i="61"/>
  <c r="P55" i="61" s="1"/>
  <c r="N82" i="61"/>
  <c r="O82" i="61" s="1"/>
  <c r="U82" i="63"/>
  <c r="V82" i="63" s="1"/>
  <c r="U82" i="62"/>
  <c r="V82" i="62" s="1"/>
  <c r="M76" i="33"/>
  <c r="L97" i="61"/>
  <c r="S97" i="63"/>
  <c r="S97" i="62"/>
  <c r="U93" i="63"/>
  <c r="V93" i="63" s="1"/>
  <c r="N93" i="61"/>
  <c r="O93" i="61" s="1"/>
  <c r="U93" i="62"/>
  <c r="V93" i="62" s="1"/>
  <c r="M87" i="33"/>
  <c r="S43" i="63"/>
  <c r="S43" i="62"/>
  <c r="L43" i="61"/>
  <c r="U136" i="63"/>
  <c r="V136" i="63" s="1"/>
  <c r="U136" i="62"/>
  <c r="V136" i="62" s="1"/>
  <c r="N136" i="61"/>
  <c r="O136" i="61" s="1"/>
  <c r="M130" i="33"/>
  <c r="U108" i="62"/>
  <c r="V108" i="62" s="1"/>
  <c r="N108" i="61"/>
  <c r="O108" i="61" s="1"/>
  <c r="U108" i="63"/>
  <c r="V108" i="63" s="1"/>
  <c r="M102" i="33"/>
  <c r="AF30" i="62"/>
  <c r="AI30" i="62" s="1"/>
  <c r="Y30" i="61"/>
  <c r="AB30" i="61" s="1"/>
  <c r="AF30" i="63"/>
  <c r="AI30" i="63" s="1"/>
  <c r="AF124" i="62"/>
  <c r="AI124" i="62" s="1"/>
  <c r="AF124" i="63"/>
  <c r="AI124" i="63" s="1"/>
  <c r="Y124" i="61"/>
  <c r="AB124" i="61" s="1"/>
  <c r="AG49" i="62"/>
  <c r="AH49" i="62" s="1"/>
  <c r="Z49" i="61"/>
  <c r="AA49" i="61" s="1"/>
  <c r="AG49" i="63"/>
  <c r="AH49" i="63" s="1"/>
  <c r="X43" i="33"/>
  <c r="Y142" i="61"/>
  <c r="AB142" i="61" s="1"/>
  <c r="AF142" i="62"/>
  <c r="AI142" i="62" s="1"/>
  <c r="AF142" i="63"/>
  <c r="AI142" i="63" s="1"/>
  <c r="AE94" i="63"/>
  <c r="AE94" i="62"/>
  <c r="X94" i="61"/>
  <c r="AF33" i="62"/>
  <c r="AI33" i="62" s="1"/>
  <c r="AF33" i="63"/>
  <c r="AI33" i="63" s="1"/>
  <c r="Y33" i="61"/>
  <c r="AB33" i="61" s="1"/>
  <c r="Z117" i="61"/>
  <c r="AA117" i="61" s="1"/>
  <c r="AG117" i="63"/>
  <c r="AH117" i="63" s="1"/>
  <c r="AG117" i="62"/>
  <c r="AH117" i="62" s="1"/>
  <c r="X111" i="33"/>
  <c r="AG71" i="63"/>
  <c r="AH71" i="63" s="1"/>
  <c r="AG71" i="62"/>
  <c r="AH71" i="62" s="1"/>
  <c r="Z71" i="61"/>
  <c r="AA71" i="61" s="1"/>
  <c r="X65" i="33"/>
  <c r="W40" i="61"/>
  <c r="AD40" i="62"/>
  <c r="AD40" i="63"/>
  <c r="AF51" i="62"/>
  <c r="AI51" i="62" s="1"/>
  <c r="Y51" i="61"/>
  <c r="AB51" i="61" s="1"/>
  <c r="AF51" i="63"/>
  <c r="AI51" i="63" s="1"/>
  <c r="AD109" i="63"/>
  <c r="AD109" i="62"/>
  <c r="W109" i="61"/>
  <c r="AD20" i="63"/>
  <c r="W20" i="61"/>
  <c r="AD20" i="62"/>
  <c r="AD106" i="63"/>
  <c r="W106" i="61"/>
  <c r="AD106" i="62"/>
  <c r="AE27" i="63"/>
  <c r="AE27" i="62"/>
  <c r="X27" i="61"/>
  <c r="AF134" i="62"/>
  <c r="AI134" i="62" s="1"/>
  <c r="AF134" i="63"/>
  <c r="AI134" i="63" s="1"/>
  <c r="Y134" i="61"/>
  <c r="AB134" i="61" s="1"/>
  <c r="X72" i="61"/>
  <c r="AE72" i="63"/>
  <c r="AE72" i="62"/>
  <c r="Y67" i="61"/>
  <c r="AB67" i="61" s="1"/>
  <c r="AF67" i="63"/>
  <c r="AI67" i="63" s="1"/>
  <c r="AF67" i="62"/>
  <c r="AI67" i="62" s="1"/>
  <c r="AE97" i="62"/>
  <c r="AE97" i="63"/>
  <c r="X97" i="61"/>
  <c r="AE11" i="62"/>
  <c r="X11" i="61"/>
  <c r="AE11" i="63"/>
  <c r="W42" i="61"/>
  <c r="AD42" i="63"/>
  <c r="AD42" i="62"/>
  <c r="AF104" i="63"/>
  <c r="AI104" i="63" s="1"/>
  <c r="Y104" i="61"/>
  <c r="AB104" i="61" s="1"/>
  <c r="AF104" i="62"/>
  <c r="AI104" i="62" s="1"/>
  <c r="AF66" i="62"/>
  <c r="AI66" i="62" s="1"/>
  <c r="AF66" i="63"/>
  <c r="AI66" i="63" s="1"/>
  <c r="Y66" i="61"/>
  <c r="AB66" i="61" s="1"/>
  <c r="Z115" i="61"/>
  <c r="AA115" i="61" s="1"/>
  <c r="AG115" i="63"/>
  <c r="AH115" i="63" s="1"/>
  <c r="AG115" i="62"/>
  <c r="AH115" i="62" s="1"/>
  <c r="X109" i="33"/>
  <c r="AD32" i="62"/>
  <c r="AD32" i="63"/>
  <c r="W32" i="61"/>
  <c r="W47" i="61"/>
  <c r="AD47" i="62"/>
  <c r="AD47" i="63"/>
  <c r="Z17" i="61"/>
  <c r="AA17" i="61" s="1"/>
  <c r="AG17" i="62"/>
  <c r="AH17" i="62" s="1"/>
  <c r="AG17" i="63"/>
  <c r="AH17" i="63" s="1"/>
  <c r="X11" i="33"/>
  <c r="AD53" i="62"/>
  <c r="W53" i="61"/>
  <c r="AD53" i="63"/>
  <c r="AD141" i="63"/>
  <c r="W141" i="61"/>
  <c r="AD141" i="62"/>
  <c r="W140" i="61"/>
  <c r="AD140" i="62"/>
  <c r="AD140" i="63"/>
  <c r="Z76" i="61"/>
  <c r="AA76" i="61" s="1"/>
  <c r="AG76" i="63"/>
  <c r="AH76" i="63" s="1"/>
  <c r="AG76" i="62"/>
  <c r="AH76" i="62" s="1"/>
  <c r="X70" i="33"/>
  <c r="AD133" i="62"/>
  <c r="AD133" i="63"/>
  <c r="W133" i="61"/>
  <c r="X37" i="61"/>
  <c r="AE37" i="63"/>
  <c r="AE37" i="62"/>
  <c r="AG61" i="62"/>
  <c r="AH61" i="62" s="1"/>
  <c r="AG61" i="63"/>
  <c r="AH61" i="63" s="1"/>
  <c r="Z61" i="61"/>
  <c r="AA61" i="61" s="1"/>
  <c r="X55" i="33"/>
  <c r="X96" i="61"/>
  <c r="AE96" i="62"/>
  <c r="AE96" i="63"/>
  <c r="T137" i="62"/>
  <c r="W137" i="62" s="1"/>
  <c r="T137" i="63"/>
  <c r="W137" i="63" s="1"/>
  <c r="M137" i="61"/>
  <c r="P137" i="61" s="1"/>
  <c r="U77" i="62"/>
  <c r="V77" i="62" s="1"/>
  <c r="N77" i="61"/>
  <c r="O77" i="61" s="1"/>
  <c r="U77" i="63"/>
  <c r="V77" i="63" s="1"/>
  <c r="M71" i="33"/>
  <c r="U40" i="62"/>
  <c r="V40" i="62" s="1"/>
  <c r="N40" i="61"/>
  <c r="O40" i="61" s="1"/>
  <c r="U40" i="63"/>
  <c r="V40" i="63" s="1"/>
  <c r="M34" i="33"/>
  <c r="R101" i="63"/>
  <c r="R101" i="62"/>
  <c r="K101" i="61"/>
  <c r="U94" i="63"/>
  <c r="V94" i="63" s="1"/>
  <c r="U94" i="62"/>
  <c r="V94" i="62" s="1"/>
  <c r="N94" i="61"/>
  <c r="O94" i="61" s="1"/>
  <c r="K133" i="61"/>
  <c r="R133" i="62"/>
  <c r="R133" i="63"/>
  <c r="R127" i="63"/>
  <c r="R127" i="62"/>
  <c r="K127" i="61"/>
  <c r="R61" i="63"/>
  <c r="K61" i="61"/>
  <c r="R61" i="62"/>
  <c r="L32" i="61"/>
  <c r="S32" i="62"/>
  <c r="S32" i="63"/>
  <c r="U140" i="62"/>
  <c r="V140" i="62" s="1"/>
  <c r="U140" i="63"/>
  <c r="V140" i="63" s="1"/>
  <c r="N140" i="61"/>
  <c r="O140" i="61" s="1"/>
  <c r="M134" i="33"/>
  <c r="T83" i="63"/>
  <c r="W83" i="63" s="1"/>
  <c r="T83" i="62"/>
  <c r="W83" i="62" s="1"/>
  <c r="M83" i="61"/>
  <c r="P83" i="61" s="1"/>
  <c r="T95" i="62"/>
  <c r="W95" i="62" s="1"/>
  <c r="M95" i="61"/>
  <c r="P95" i="61" s="1"/>
  <c r="T95" i="63"/>
  <c r="W95" i="63" s="1"/>
  <c r="S120" i="63"/>
  <c r="L120" i="61"/>
  <c r="S120" i="62"/>
  <c r="L79" i="61"/>
  <c r="S79" i="62"/>
  <c r="S79" i="63"/>
  <c r="U45" i="62"/>
  <c r="V45" i="62" s="1"/>
  <c r="U45" i="63"/>
  <c r="V45" i="63" s="1"/>
  <c r="N45" i="61"/>
  <c r="O45" i="61" s="1"/>
  <c r="M39" i="33"/>
  <c r="M104" i="61"/>
  <c r="P104" i="61" s="1"/>
  <c r="T104" i="63"/>
  <c r="W104" i="63" s="1"/>
  <c r="T104" i="62"/>
  <c r="W104" i="62" s="1"/>
  <c r="R107" i="63"/>
  <c r="R107" i="62"/>
  <c r="K107" i="61"/>
  <c r="U123" i="62"/>
  <c r="V123" i="62" s="1"/>
  <c r="N123" i="61"/>
  <c r="O123" i="61" s="1"/>
  <c r="U123" i="63"/>
  <c r="V123" i="63" s="1"/>
  <c r="M117" i="33"/>
  <c r="U80" i="62"/>
  <c r="V80" i="62" s="1"/>
  <c r="N80" i="61"/>
  <c r="O80" i="61" s="1"/>
  <c r="U80" i="63"/>
  <c r="V80" i="63" s="1"/>
  <c r="M74" i="33"/>
  <c r="R24" i="62"/>
  <c r="R24" i="63"/>
  <c r="K24" i="61"/>
  <c r="M60" i="61"/>
  <c r="P60" i="61" s="1"/>
  <c r="T60" i="62"/>
  <c r="W60" i="62" s="1"/>
  <c r="T60" i="63"/>
  <c r="W60" i="63" s="1"/>
  <c r="N15" i="61"/>
  <c r="O15" i="61" s="1"/>
  <c r="U15" i="63"/>
  <c r="V15" i="63" s="1"/>
  <c r="U15" i="62"/>
  <c r="V15" i="62" s="1"/>
  <c r="M9" i="33"/>
  <c r="T73" i="62"/>
  <c r="W73" i="62" s="1"/>
  <c r="M73" i="61"/>
  <c r="P73" i="61" s="1"/>
  <c r="T73" i="63"/>
  <c r="W73" i="63" s="1"/>
  <c r="K96" i="61"/>
  <c r="R96" i="62"/>
  <c r="R96" i="63"/>
  <c r="T35" i="62"/>
  <c r="W35" i="62" s="1"/>
  <c r="T35" i="63"/>
  <c r="W35" i="63" s="1"/>
  <c r="M35" i="61"/>
  <c r="P35" i="61" s="1"/>
  <c r="U115" i="62"/>
  <c r="V115" i="62" s="1"/>
  <c r="N115" i="61"/>
  <c r="O115" i="61" s="1"/>
  <c r="U115" i="63"/>
  <c r="V115" i="63" s="1"/>
  <c r="M109" i="33"/>
  <c r="K87" i="61"/>
  <c r="R87" i="63"/>
  <c r="R87" i="62"/>
  <c r="S41" i="63"/>
  <c r="L41" i="61"/>
  <c r="S41" i="62"/>
  <c r="T100" i="62"/>
  <c r="W100" i="62" s="1"/>
  <c r="T100" i="63"/>
  <c r="W100" i="63" s="1"/>
  <c r="M100" i="61"/>
  <c r="P100" i="61" s="1"/>
  <c r="T103" i="63"/>
  <c r="W103" i="63" s="1"/>
  <c r="M103" i="61"/>
  <c r="P103" i="61" s="1"/>
  <c r="T103" i="62"/>
  <c r="W103" i="62" s="1"/>
  <c r="N51" i="61"/>
  <c r="O51" i="61" s="1"/>
  <c r="U51" i="62"/>
  <c r="V51" i="62" s="1"/>
  <c r="U51" i="63"/>
  <c r="V51" i="63" s="1"/>
  <c r="M45" i="33"/>
  <c r="U135" i="62"/>
  <c r="V135" i="62" s="1"/>
  <c r="U135" i="63"/>
  <c r="V135" i="63" s="1"/>
  <c r="N135" i="61"/>
  <c r="O135" i="61" s="1"/>
  <c r="M129" i="33"/>
  <c r="N106" i="61"/>
  <c r="O106" i="61" s="1"/>
  <c r="U106" i="63"/>
  <c r="V106" i="63" s="1"/>
  <c r="U106" i="62"/>
  <c r="V106" i="62" s="1"/>
  <c r="M100" i="33"/>
  <c r="AF21" i="62"/>
  <c r="AI21" i="62" s="1"/>
  <c r="AF21" i="63"/>
  <c r="AI21" i="63" s="1"/>
  <c r="Y21" i="61"/>
  <c r="AB21" i="61" s="1"/>
  <c r="AF26" i="62"/>
  <c r="AI26" i="62" s="1"/>
  <c r="AF26" i="63"/>
  <c r="AI26" i="63" s="1"/>
  <c r="Y26" i="61"/>
  <c r="AB26" i="61" s="1"/>
  <c r="AD74" i="63"/>
  <c r="W74" i="61"/>
  <c r="AD74" i="62"/>
  <c r="AD9" i="62"/>
  <c r="W9" i="61"/>
  <c r="AD9" i="63"/>
  <c r="Y123" i="61"/>
  <c r="AB123" i="61" s="1"/>
  <c r="AF123" i="63"/>
  <c r="AI123" i="63" s="1"/>
  <c r="AF123" i="62"/>
  <c r="AI123" i="62" s="1"/>
  <c r="AE99" i="62"/>
  <c r="X99" i="61"/>
  <c r="AE99" i="63"/>
  <c r="AE44" i="63"/>
  <c r="AE44" i="62"/>
  <c r="X44" i="61"/>
  <c r="AE95" i="62"/>
  <c r="AE95" i="63"/>
  <c r="X95" i="61"/>
  <c r="X83" i="61"/>
  <c r="AE83" i="62"/>
  <c r="AE83" i="63"/>
  <c r="AE52" i="63"/>
  <c r="AE52" i="62"/>
  <c r="X52" i="61"/>
  <c r="AD70" i="63"/>
  <c r="AD70" i="62"/>
  <c r="W70" i="61"/>
  <c r="AF12" i="62"/>
  <c r="AI12" i="62" s="1"/>
  <c r="Y12" i="61"/>
  <c r="AB12" i="61" s="1"/>
  <c r="AF12" i="63"/>
  <c r="AI12" i="63" s="1"/>
  <c r="X28" i="61"/>
  <c r="AE28" i="62"/>
  <c r="AE28" i="63"/>
  <c r="AG45" i="63"/>
  <c r="AH45" i="63" s="1"/>
  <c r="AG45" i="62"/>
  <c r="AH45" i="62" s="1"/>
  <c r="Z45" i="61"/>
  <c r="AA45" i="61" s="1"/>
  <c r="X39" i="33"/>
  <c r="AE92" i="62"/>
  <c r="AE92" i="63"/>
  <c r="X92" i="61"/>
  <c r="AF146" i="63"/>
  <c r="AI146" i="63" s="1"/>
  <c r="AF146" i="62"/>
  <c r="AI146" i="62" s="1"/>
  <c r="Y146" i="61"/>
  <c r="AB146" i="61" s="1"/>
  <c r="AD25" i="62"/>
  <c r="AD25" i="63"/>
  <c r="W25" i="61"/>
  <c r="AD54" i="63"/>
  <c r="W54" i="61"/>
  <c r="AD54" i="62"/>
  <c r="W23" i="61"/>
  <c r="AD23" i="63"/>
  <c r="AD23" i="62"/>
  <c r="AE130" i="62"/>
  <c r="AE130" i="63"/>
  <c r="X130" i="61"/>
  <c r="AE13" i="63"/>
  <c r="AE13" i="62"/>
  <c r="X13" i="61"/>
  <c r="AF43" i="62"/>
  <c r="AI43" i="62" s="1"/>
  <c r="Y43" i="61"/>
  <c r="AB43" i="61" s="1"/>
  <c r="AF43" i="63"/>
  <c r="AI43" i="63" s="1"/>
  <c r="Z139" i="61"/>
  <c r="AA139" i="61" s="1"/>
  <c r="AG139" i="62"/>
  <c r="AH139" i="62" s="1"/>
  <c r="AG139" i="63"/>
  <c r="AH139" i="63" s="1"/>
  <c r="X133" i="33"/>
  <c r="AD38" i="63"/>
  <c r="AD38" i="62"/>
  <c r="W38" i="61"/>
  <c r="Z79" i="61"/>
  <c r="AA79" i="61" s="1"/>
  <c r="AG79" i="62"/>
  <c r="AH79" i="62" s="1"/>
  <c r="AG79" i="63"/>
  <c r="AH79" i="63" s="1"/>
  <c r="X73" i="33"/>
  <c r="X39" i="61"/>
  <c r="AE39" i="63"/>
  <c r="AE39" i="62"/>
  <c r="W91" i="61"/>
  <c r="AD91" i="62"/>
  <c r="AD91" i="63"/>
  <c r="Z145" i="61"/>
  <c r="AA145" i="61" s="1"/>
  <c r="AG145" i="62"/>
  <c r="AH145" i="62" s="1"/>
  <c r="AG145" i="63"/>
  <c r="AH145" i="63" s="1"/>
  <c r="X139" i="33"/>
  <c r="AF16" i="62"/>
  <c r="AI16" i="62" s="1"/>
  <c r="AF16" i="63"/>
  <c r="AI16" i="63" s="1"/>
  <c r="Y16" i="61"/>
  <c r="AB16" i="61" s="1"/>
  <c r="AD19" i="63"/>
  <c r="AD19" i="62"/>
  <c r="W19" i="61"/>
  <c r="AD120" i="62"/>
  <c r="AD120" i="63"/>
  <c r="W120" i="61"/>
  <c r="AE46" i="62"/>
  <c r="X46" i="61"/>
  <c r="AE46" i="63"/>
  <c r="AF78" i="63"/>
  <c r="AI78" i="63" s="1"/>
  <c r="AF78" i="62"/>
  <c r="AI78" i="62" s="1"/>
  <c r="Y78" i="61"/>
  <c r="AB78" i="61" s="1"/>
  <c r="AD68" i="62"/>
  <c r="AD68" i="63"/>
  <c r="W68" i="61"/>
  <c r="X118" i="61"/>
  <c r="AE118" i="62"/>
  <c r="AE118" i="63"/>
  <c r="U118" i="62"/>
  <c r="V118" i="62" s="1"/>
  <c r="N118" i="61"/>
  <c r="O118" i="61" s="1"/>
  <c r="U118" i="63"/>
  <c r="V118" i="63" s="1"/>
  <c r="M112" i="33"/>
  <c r="T44" i="63"/>
  <c r="W44" i="63" s="1"/>
  <c r="M44" i="61"/>
  <c r="P44" i="61" s="1"/>
  <c r="T44" i="62"/>
  <c r="W44" i="62" s="1"/>
  <c r="U105" i="63"/>
  <c r="V105" i="63" s="1"/>
  <c r="U105" i="62"/>
  <c r="V105" i="62" s="1"/>
  <c r="N105" i="61"/>
  <c r="O105" i="61" s="1"/>
  <c r="M99" i="33"/>
  <c r="L72" i="61"/>
  <c r="S72" i="63"/>
  <c r="S72" i="62"/>
  <c r="S146" i="63"/>
  <c r="S146" i="62"/>
  <c r="L146" i="61"/>
  <c r="T52" i="63"/>
  <c r="W52" i="63" s="1"/>
  <c r="M52" i="61"/>
  <c r="P52" i="61" s="1"/>
  <c r="T52" i="62"/>
  <c r="W52" i="62" s="1"/>
  <c r="L56" i="61"/>
  <c r="S56" i="62"/>
  <c r="S56" i="63"/>
  <c r="U78" i="62"/>
  <c r="V78" i="62" s="1"/>
  <c r="N78" i="61"/>
  <c r="O78" i="61" s="1"/>
  <c r="U78" i="63"/>
  <c r="V78" i="63" s="1"/>
  <c r="M72" i="33"/>
  <c r="S145" i="63"/>
  <c r="S145" i="62"/>
  <c r="L145" i="61"/>
  <c r="U66" i="62"/>
  <c r="V66" i="62" s="1"/>
  <c r="N66" i="61"/>
  <c r="O66" i="61" s="1"/>
  <c r="U66" i="63"/>
  <c r="V66" i="63" s="1"/>
  <c r="M60" i="33"/>
  <c r="R131" i="62"/>
  <c r="K131" i="61"/>
  <c r="R131" i="63"/>
  <c r="S98" i="62"/>
  <c r="L98" i="61"/>
  <c r="S98" i="63"/>
  <c r="M19" i="61"/>
  <c r="P19" i="61" s="1"/>
  <c r="T19" i="62"/>
  <c r="W19" i="62" s="1"/>
  <c r="T19" i="63"/>
  <c r="W19" i="63" s="1"/>
  <c r="R12" i="62"/>
  <c r="R12" i="63"/>
  <c r="K12" i="61"/>
  <c r="U21" i="63"/>
  <c r="V21" i="63" s="1"/>
  <c r="N21" i="61"/>
  <c r="O21" i="61" s="1"/>
  <c r="U21" i="62"/>
  <c r="V21" i="62" s="1"/>
  <c r="M15" i="33"/>
  <c r="T71" i="62"/>
  <c r="W71" i="62" s="1"/>
  <c r="T71" i="63"/>
  <c r="W71" i="63" s="1"/>
  <c r="M71" i="61"/>
  <c r="P71" i="61" s="1"/>
  <c r="U47" i="62"/>
  <c r="V47" i="62" s="1"/>
  <c r="U47" i="63"/>
  <c r="V47" i="63" s="1"/>
  <c r="N47" i="61"/>
  <c r="O47" i="61" s="1"/>
  <c r="M41" i="33"/>
  <c r="R129" i="62"/>
  <c r="R129" i="63"/>
  <c r="K129" i="61"/>
  <c r="N37" i="61"/>
  <c r="O37" i="61" s="1"/>
  <c r="U37" i="63"/>
  <c r="V37" i="63" s="1"/>
  <c r="U37" i="62"/>
  <c r="V37" i="62" s="1"/>
  <c r="M31" i="33"/>
  <c r="K116" i="61"/>
  <c r="R116" i="63"/>
  <c r="R116" i="62"/>
  <c r="M23" i="61"/>
  <c r="P23" i="61" s="1"/>
  <c r="T23" i="63"/>
  <c r="W23" i="63" s="1"/>
  <c r="T23" i="62"/>
  <c r="W23" i="62" s="1"/>
  <c r="T130" i="62"/>
  <c r="W130" i="62" s="1"/>
  <c r="M130" i="61"/>
  <c r="P130" i="61" s="1"/>
  <c r="T130" i="63"/>
  <c r="W130" i="63" s="1"/>
  <c r="T75" i="62"/>
  <c r="W75" i="62" s="1"/>
  <c r="T75" i="63"/>
  <c r="W75" i="63" s="1"/>
  <c r="M75" i="61"/>
  <c r="P75" i="61" s="1"/>
  <c r="R144" i="63"/>
  <c r="R144" i="62"/>
  <c r="K144" i="61"/>
  <c r="M18" i="61"/>
  <c r="P18" i="61" s="1"/>
  <c r="T18" i="63"/>
  <c r="W18" i="63" s="1"/>
  <c r="T18" i="62"/>
  <c r="W18" i="62" s="1"/>
  <c r="K121" i="61"/>
  <c r="R121" i="63"/>
  <c r="R121" i="62"/>
  <c r="K27" i="61"/>
  <c r="R27" i="63"/>
  <c r="R27" i="62"/>
  <c r="U39" i="63"/>
  <c r="V39" i="63" s="1"/>
  <c r="N39" i="61"/>
  <c r="O39" i="61" s="1"/>
  <c r="U39" i="62"/>
  <c r="V39" i="62" s="1"/>
  <c r="M33" i="33"/>
  <c r="T86" i="62"/>
  <c r="W86" i="62" s="1"/>
  <c r="T86" i="63"/>
  <c r="W86" i="63" s="1"/>
  <c r="M86" i="61"/>
  <c r="P86" i="61" s="1"/>
  <c r="N139" i="61"/>
  <c r="O139" i="61" s="1"/>
  <c r="U139" i="62"/>
  <c r="V139" i="62" s="1"/>
  <c r="U139" i="63"/>
  <c r="V139" i="63" s="1"/>
  <c r="M133" i="33"/>
  <c r="R9" i="63"/>
  <c r="K9" i="61"/>
  <c r="R9" i="62"/>
  <c r="L84" i="61"/>
  <c r="S84" i="63"/>
  <c r="S84" i="62"/>
  <c r="R65" i="63"/>
  <c r="R65" i="62"/>
  <c r="K65" i="61"/>
  <c r="M132" i="61"/>
  <c r="P132" i="61" s="1"/>
  <c r="T132" i="63"/>
  <c r="W132" i="63" s="1"/>
  <c r="T132" i="62"/>
  <c r="W132" i="62" s="1"/>
  <c r="N142" i="61"/>
  <c r="O142" i="61" s="1"/>
  <c r="U142" i="63"/>
  <c r="V142" i="63" s="1"/>
  <c r="U142" i="62"/>
  <c r="V142" i="62" s="1"/>
  <c r="M136" i="33"/>
  <c r="V80" i="52"/>
  <c r="V81" i="52" s="1"/>
  <c r="AE122" i="63"/>
  <c r="X122" i="61"/>
  <c r="AE122" i="62"/>
  <c r="AG111" i="63"/>
  <c r="AH111" i="63" s="1"/>
  <c r="AG111" i="62"/>
  <c r="AH111" i="62" s="1"/>
  <c r="Z111" i="61"/>
  <c r="AA111" i="61" s="1"/>
  <c r="X105" i="33"/>
  <c r="Y132" i="61"/>
  <c r="AB132" i="61" s="1"/>
  <c r="AF132" i="62"/>
  <c r="AI132" i="62" s="1"/>
  <c r="AF132" i="63"/>
  <c r="AI132" i="63" s="1"/>
  <c r="AG48" i="62"/>
  <c r="AH48" i="62" s="1"/>
  <c r="AG48" i="63"/>
  <c r="AH48" i="63" s="1"/>
  <c r="Z48" i="61"/>
  <c r="AA48" i="61" s="1"/>
  <c r="X42" i="33"/>
  <c r="X73" i="61"/>
  <c r="AE73" i="62"/>
  <c r="AE73" i="63"/>
  <c r="Y64" i="61"/>
  <c r="AB64" i="61" s="1"/>
  <c r="AF64" i="62"/>
  <c r="AI64" i="62" s="1"/>
  <c r="AF64" i="63"/>
  <c r="AI64" i="63" s="1"/>
  <c r="AF15" i="63"/>
  <c r="AI15" i="63" s="1"/>
  <c r="AF15" i="62"/>
  <c r="AI15" i="62" s="1"/>
  <c r="Y15" i="61"/>
  <c r="AB15" i="61" s="1"/>
  <c r="AF29" i="62"/>
  <c r="AI29" i="62" s="1"/>
  <c r="Y29" i="61"/>
  <c r="AB29" i="61" s="1"/>
  <c r="AF29" i="63"/>
  <c r="AI29" i="63" s="1"/>
  <c r="X98" i="61"/>
  <c r="AE98" i="63"/>
  <c r="AE98" i="62"/>
  <c r="AG131" i="63"/>
  <c r="AH131" i="63" s="1"/>
  <c r="AG131" i="62"/>
  <c r="AH131" i="62" s="1"/>
  <c r="Z131" i="61"/>
  <c r="AA131" i="61" s="1"/>
  <c r="X125" i="33"/>
  <c r="AD114" i="62"/>
  <c r="W114" i="61"/>
  <c r="AD114" i="63"/>
  <c r="AG62" i="62"/>
  <c r="AH62" i="62" s="1"/>
  <c r="Z62" i="61"/>
  <c r="AA62" i="61" s="1"/>
  <c r="AG62" i="63"/>
  <c r="AH62" i="63" s="1"/>
  <c r="X56" i="33"/>
  <c r="Z138" i="61"/>
  <c r="AA138" i="61" s="1"/>
  <c r="AG138" i="62"/>
  <c r="AH138" i="62" s="1"/>
  <c r="AG138" i="63"/>
  <c r="AH138" i="63" s="1"/>
  <c r="X132" i="33"/>
  <c r="AD136" i="62"/>
  <c r="W136" i="61"/>
  <c r="AD136" i="63"/>
  <c r="AE88" i="62"/>
  <c r="X88" i="61"/>
  <c r="AE88" i="63"/>
  <c r="X121" i="61"/>
  <c r="AE121" i="63"/>
  <c r="AE121" i="62"/>
  <c r="AF86" i="63"/>
  <c r="AI86" i="63" s="1"/>
  <c r="Y86" i="61"/>
  <c r="AB86" i="61" s="1"/>
  <c r="AF86" i="62"/>
  <c r="AI86" i="62" s="1"/>
  <c r="X69" i="61"/>
  <c r="AE69" i="62"/>
  <c r="AE69" i="63"/>
  <c r="Z102" i="61"/>
  <c r="AA102" i="61" s="1"/>
  <c r="AG102" i="63"/>
  <c r="AH102" i="63" s="1"/>
  <c r="AG102" i="62"/>
  <c r="AH102" i="62" s="1"/>
  <c r="X96" i="33"/>
  <c r="AG77" i="62"/>
  <c r="AH77" i="62" s="1"/>
  <c r="Z77" i="61"/>
  <c r="AA77" i="61" s="1"/>
  <c r="AG77" i="63"/>
  <c r="AH77" i="63" s="1"/>
  <c r="X71" i="33"/>
  <c r="Z89" i="61"/>
  <c r="AA89" i="61" s="1"/>
  <c r="AG89" i="63"/>
  <c r="AH89" i="63" s="1"/>
  <c r="AG89" i="62"/>
  <c r="AH89" i="62" s="1"/>
  <c r="X83" i="33"/>
  <c r="AG35" i="63"/>
  <c r="AH35" i="63" s="1"/>
  <c r="Z35" i="61"/>
  <c r="AA35" i="61" s="1"/>
  <c r="AG35" i="62"/>
  <c r="AH35" i="62" s="1"/>
  <c r="X29" i="33"/>
  <c r="AE129" i="63"/>
  <c r="X129" i="61"/>
  <c r="AE129" i="62"/>
  <c r="Z93" i="61"/>
  <c r="AA93" i="61" s="1"/>
  <c r="AG93" i="63"/>
  <c r="AH93" i="63" s="1"/>
  <c r="AG93" i="62"/>
  <c r="AH93" i="62" s="1"/>
  <c r="X87" i="33"/>
  <c r="AF57" i="63"/>
  <c r="AI57" i="63" s="1"/>
  <c r="Y57" i="61"/>
  <c r="AB57" i="61" s="1"/>
  <c r="AF57" i="62"/>
  <c r="AI57" i="62" s="1"/>
  <c r="AD127" i="63"/>
  <c r="AD127" i="62"/>
  <c r="W127" i="61"/>
  <c r="AD103" i="63"/>
  <c r="W103" i="61"/>
  <c r="AD103" i="62"/>
  <c r="X110" i="61"/>
  <c r="AE110" i="62"/>
  <c r="AE110" i="63"/>
  <c r="W24" i="61"/>
  <c r="AD24" i="62"/>
  <c r="AD24" i="63"/>
  <c r="AE50" i="63"/>
  <c r="AE50" i="62"/>
  <c r="X50" i="61"/>
  <c r="AE135" i="63"/>
  <c r="X135" i="61"/>
  <c r="AE135" i="62"/>
  <c r="W14" i="61"/>
  <c r="AD14" i="63"/>
  <c r="AD14" i="62"/>
  <c r="AD144" i="62"/>
  <c r="W144" i="61"/>
  <c r="AD144" i="63"/>
  <c r="AG80" i="63"/>
  <c r="AH80" i="63" s="1"/>
  <c r="Z80" i="61"/>
  <c r="AA80" i="61" s="1"/>
  <c r="AG80" i="62"/>
  <c r="AH80" i="62" s="1"/>
  <c r="X74" i="33"/>
  <c r="AG60" i="63"/>
  <c r="AH60" i="63" s="1"/>
  <c r="AG60" i="62"/>
  <c r="AH60" i="62" s="1"/>
  <c r="Z60" i="61"/>
  <c r="AA60" i="61" s="1"/>
  <c r="X54" i="33"/>
  <c r="U91" i="62"/>
  <c r="V91" i="62" s="1"/>
  <c r="U91" i="63"/>
  <c r="V91" i="63" s="1"/>
  <c r="N91" i="61"/>
  <c r="O91" i="61" s="1"/>
  <c r="M85" i="33"/>
  <c r="M48" i="61"/>
  <c r="P48" i="61" s="1"/>
  <c r="T48" i="63"/>
  <c r="W48" i="63" s="1"/>
  <c r="T48" i="62"/>
  <c r="W48" i="62" s="1"/>
  <c r="T117" i="63"/>
  <c r="W117" i="63" s="1"/>
  <c r="M117" i="61"/>
  <c r="P117" i="61" s="1"/>
  <c r="T117" i="62"/>
  <c r="W117" i="62" s="1"/>
  <c r="S111" i="63"/>
  <c r="L111" i="61"/>
  <c r="S111" i="62"/>
  <c r="M76" i="61"/>
  <c r="T76" i="63"/>
  <c r="T76" i="62"/>
  <c r="L63" i="61"/>
  <c r="S63" i="63"/>
  <c r="S63" i="62"/>
  <c r="T119" i="63"/>
  <c r="W119" i="63" s="1"/>
  <c r="T119" i="62"/>
  <c r="W119" i="62" s="1"/>
  <c r="M119" i="61"/>
  <c r="P119" i="61" s="1"/>
  <c r="T26" i="62"/>
  <c r="W26" i="62" s="1"/>
  <c r="T26" i="63"/>
  <c r="W26" i="63" s="1"/>
  <c r="M26" i="61"/>
  <c r="P26" i="61" s="1"/>
  <c r="T33" i="62"/>
  <c r="W33" i="62" s="1"/>
  <c r="T33" i="63"/>
  <c r="W33" i="63" s="1"/>
  <c r="M33" i="61"/>
  <c r="P33" i="61" s="1"/>
  <c r="N112" i="61"/>
  <c r="O112" i="61" s="1"/>
  <c r="U112" i="62"/>
  <c r="V112" i="62" s="1"/>
  <c r="U112" i="63"/>
  <c r="V112" i="63" s="1"/>
  <c r="M106" i="33"/>
  <c r="U31" i="62"/>
  <c r="V31" i="62" s="1"/>
  <c r="N31" i="61"/>
  <c r="O31" i="61" s="1"/>
  <c r="U31" i="63"/>
  <c r="V31" i="63" s="1"/>
  <c r="M25" i="33"/>
  <c r="N30" i="61"/>
  <c r="O30" i="61" s="1"/>
  <c r="U30" i="63"/>
  <c r="V30" i="63" s="1"/>
  <c r="U30" i="62"/>
  <c r="V30" i="62" s="1"/>
  <c r="M24" i="33"/>
  <c r="T38" i="63"/>
  <c r="W38" i="63" s="1"/>
  <c r="M38" i="61"/>
  <c r="P38" i="61" s="1"/>
  <c r="T38" i="62"/>
  <c r="W38" i="62" s="1"/>
  <c r="U124" i="63"/>
  <c r="V124" i="63" s="1"/>
  <c r="U124" i="62"/>
  <c r="V124" i="62" s="1"/>
  <c r="N124" i="61"/>
  <c r="O124" i="61" s="1"/>
  <c r="M118" i="33"/>
  <c r="N81" i="61"/>
  <c r="O81" i="61" s="1"/>
  <c r="U81" i="63"/>
  <c r="V81" i="63" s="1"/>
  <c r="U81" i="62"/>
  <c r="V81" i="62" s="1"/>
  <c r="M75" i="33"/>
  <c r="T102" i="63"/>
  <c r="W102" i="63" s="1"/>
  <c r="M102" i="61"/>
  <c r="P102" i="61" s="1"/>
  <c r="T102" i="62"/>
  <c r="W102" i="62" s="1"/>
  <c r="U88" i="62"/>
  <c r="V88" i="62" s="1"/>
  <c r="U88" i="63"/>
  <c r="V88" i="63" s="1"/>
  <c r="N88" i="61"/>
  <c r="O88" i="61" s="1"/>
  <c r="M82" i="33"/>
  <c r="U85" i="62"/>
  <c r="V85" i="62" s="1"/>
  <c r="N85" i="61"/>
  <c r="O85" i="61" s="1"/>
  <c r="U85" i="63"/>
  <c r="V85" i="63" s="1"/>
  <c r="M79" i="33"/>
  <c r="U10" i="62"/>
  <c r="V10" i="62" s="1"/>
  <c r="N10" i="61"/>
  <c r="O10" i="61" s="1"/>
  <c r="U10" i="63"/>
  <c r="V10" i="63" s="1"/>
  <c r="M4" i="33"/>
  <c r="S114" i="63"/>
  <c r="S114" i="62"/>
  <c r="L114" i="61"/>
  <c r="K122" i="61"/>
  <c r="R122" i="62"/>
  <c r="R122" i="63"/>
  <c r="S99" i="62"/>
  <c r="L99" i="61"/>
  <c r="S99" i="63"/>
  <c r="L125" i="61"/>
  <c r="S125" i="62"/>
  <c r="S125" i="63"/>
  <c r="T57" i="63"/>
  <c r="W57" i="63" s="1"/>
  <c r="M57" i="61"/>
  <c r="P57" i="61" s="1"/>
  <c r="T57" i="62"/>
  <c r="W57" i="62" s="1"/>
  <c r="T69" i="63"/>
  <c r="W69" i="63" s="1"/>
  <c r="M69" i="61"/>
  <c r="P69" i="61" s="1"/>
  <c r="T69" i="62"/>
  <c r="W69" i="62" s="1"/>
  <c r="U92" i="63"/>
  <c r="V92" i="63" s="1"/>
  <c r="U92" i="62"/>
  <c r="V92" i="62" s="1"/>
  <c r="N92" i="61"/>
  <c r="O92" i="61" s="1"/>
  <c r="M86" i="33"/>
  <c r="T13" i="62"/>
  <c r="W13" i="62" s="1"/>
  <c r="T13" i="63"/>
  <c r="W13" i="63" s="1"/>
  <c r="M13" i="61"/>
  <c r="P13" i="61" s="1"/>
  <c r="M54" i="61"/>
  <c r="P54" i="61" s="1"/>
  <c r="T54" i="62"/>
  <c r="W54" i="62" s="1"/>
  <c r="T54" i="63"/>
  <c r="W54" i="63" s="1"/>
  <c r="R64" i="62"/>
  <c r="R64" i="63"/>
  <c r="K64" i="61"/>
  <c r="S11" i="62"/>
  <c r="L11" i="61"/>
  <c r="S11" i="63"/>
  <c r="N141" i="61"/>
  <c r="O141" i="61" s="1"/>
  <c r="U141" i="62"/>
  <c r="V141" i="62" s="1"/>
  <c r="U141" i="63"/>
  <c r="V141" i="63" s="1"/>
  <c r="M135" i="33"/>
  <c r="K49" i="61"/>
  <c r="R49" i="62"/>
  <c r="R49" i="63"/>
  <c r="T50" i="63"/>
  <c r="W50" i="63" s="1"/>
  <c r="M50" i="61"/>
  <c r="P50" i="61" s="1"/>
  <c r="T50" i="62"/>
  <c r="W50" i="62" s="1"/>
  <c r="N22" i="61"/>
  <c r="O22" i="61" s="1"/>
  <c r="U22" i="63"/>
  <c r="V22" i="63" s="1"/>
  <c r="U22" i="62"/>
  <c r="V22" i="62" s="1"/>
  <c r="M16" i="33"/>
  <c r="AE10" i="63"/>
  <c r="X10" i="61"/>
  <c r="AE10" i="62"/>
  <c r="AD113" i="62"/>
  <c r="AD113" i="63"/>
  <c r="W113" i="61"/>
  <c r="AE125" i="63"/>
  <c r="AE125" i="62"/>
  <c r="X125" i="61"/>
  <c r="AD22" i="62"/>
  <c r="W22" i="61"/>
  <c r="AD22" i="63"/>
  <c r="AG100" i="63"/>
  <c r="AH100" i="63" s="1"/>
  <c r="AG100" i="62"/>
  <c r="AH100" i="62" s="1"/>
  <c r="Z100" i="61"/>
  <c r="AA100" i="61" s="1"/>
  <c r="X94" i="33"/>
  <c r="Y59" i="61"/>
  <c r="AB59" i="61" s="1"/>
  <c r="AF59" i="63"/>
  <c r="AI59" i="63" s="1"/>
  <c r="AF59" i="62"/>
  <c r="AI59" i="62" s="1"/>
  <c r="AD81" i="63"/>
  <c r="W81" i="61"/>
  <c r="AD81" i="62"/>
  <c r="Z90" i="61"/>
  <c r="AA90" i="61" s="1"/>
  <c r="AG90" i="63"/>
  <c r="AH90" i="63" s="1"/>
  <c r="AG90" i="62"/>
  <c r="AH90" i="62" s="1"/>
  <c r="X84" i="33"/>
  <c r="AD112" i="62"/>
  <c r="W112" i="61"/>
  <c r="AD112" i="63"/>
  <c r="AD75" i="63"/>
  <c r="AD75" i="62"/>
  <c r="W75" i="61"/>
  <c r="AF84" i="62"/>
  <c r="AI84" i="62" s="1"/>
  <c r="Y84" i="61"/>
  <c r="AB84" i="61" s="1"/>
  <c r="AF84" i="63"/>
  <c r="AI84" i="63" s="1"/>
  <c r="AD101" i="63"/>
  <c r="W101" i="61"/>
  <c r="AD101" i="62"/>
  <c r="Y105" i="61"/>
  <c r="AB105" i="61" s="1"/>
  <c r="AF105" i="62"/>
  <c r="AI105" i="62" s="1"/>
  <c r="AF105" i="63"/>
  <c r="AI105" i="63" s="1"/>
  <c r="AD137" i="63"/>
  <c r="W137" i="61"/>
  <c r="AD137" i="62"/>
  <c r="AD55" i="63"/>
  <c r="W55" i="61"/>
  <c r="AD55" i="62"/>
  <c r="AD34" i="62"/>
  <c r="AD34" i="63"/>
  <c r="W34" i="61"/>
  <c r="Z108" i="61"/>
  <c r="AA108" i="61" s="1"/>
  <c r="AG108" i="63"/>
  <c r="AH108" i="63" s="1"/>
  <c r="AG108" i="62"/>
  <c r="AH108" i="62" s="1"/>
  <c r="X102" i="33"/>
  <c r="AE18" i="62"/>
  <c r="AE18" i="63"/>
  <c r="X18" i="61"/>
  <c r="Y128" i="61"/>
  <c r="AB128" i="61" s="1"/>
  <c r="AF128" i="63"/>
  <c r="AI128" i="63" s="1"/>
  <c r="AF128" i="62"/>
  <c r="AI128" i="62" s="1"/>
  <c r="AE119" i="62"/>
  <c r="AE119" i="63"/>
  <c r="X119" i="61"/>
  <c r="AG41" i="62"/>
  <c r="AH41" i="62" s="1"/>
  <c r="AG41" i="63"/>
  <c r="AH41" i="63" s="1"/>
  <c r="Z41" i="61"/>
  <c r="AA41" i="61" s="1"/>
  <c r="X35" i="33"/>
  <c r="AD63" i="63"/>
  <c r="W63" i="61"/>
  <c r="AD63" i="62"/>
  <c r="W65" i="61"/>
  <c r="AD65" i="62"/>
  <c r="AD65" i="63"/>
  <c r="Y85" i="61"/>
  <c r="AB85" i="61" s="1"/>
  <c r="AF85" i="62"/>
  <c r="AI85" i="62" s="1"/>
  <c r="AF85" i="63"/>
  <c r="AI85" i="63" s="1"/>
  <c r="AD126" i="62"/>
  <c r="W126" i="61"/>
  <c r="AD126" i="63"/>
  <c r="AD56" i="62"/>
  <c r="AD56" i="63"/>
  <c r="W56" i="61"/>
  <c r="Z82" i="61"/>
  <c r="AA82" i="61" s="1"/>
  <c r="AG82" i="63"/>
  <c r="AH82" i="63" s="1"/>
  <c r="AG82" i="62"/>
  <c r="AH82" i="62" s="1"/>
  <c r="X76" i="33"/>
  <c r="AD87" i="63"/>
  <c r="AD87" i="62"/>
  <c r="W87" i="61"/>
  <c r="AG36" i="62"/>
  <c r="AH36" i="62" s="1"/>
  <c r="Z36" i="61"/>
  <c r="AA36" i="61" s="1"/>
  <c r="AG36" i="63"/>
  <c r="AH36" i="63" s="1"/>
  <c r="X30" i="33"/>
  <c r="AE143" i="63"/>
  <c r="AE143" i="62"/>
  <c r="X143" i="61"/>
  <c r="X107" i="61"/>
  <c r="AE107" i="62"/>
  <c r="AE107" i="63"/>
  <c r="AG31" i="63"/>
  <c r="AH31" i="63" s="1"/>
  <c r="Z31" i="61"/>
  <c r="AA31" i="61" s="1"/>
  <c r="AG31" i="62"/>
  <c r="AH31" i="62" s="1"/>
  <c r="X25" i="33"/>
  <c r="AE58" i="62"/>
  <c r="AE58" i="63"/>
  <c r="X58" i="61"/>
  <c r="AE116" i="62"/>
  <c r="X116" i="61"/>
  <c r="AE116" i="63"/>
  <c r="U42" i="62"/>
  <c r="V42" i="62" s="1"/>
  <c r="U42" i="63"/>
  <c r="V42" i="63" s="1"/>
  <c r="N42" i="61"/>
  <c r="O42" i="61" s="1"/>
  <c r="M36" i="33"/>
  <c r="S14" i="63"/>
  <c r="S14" i="62"/>
  <c r="L14" i="61"/>
  <c r="U68" i="62"/>
  <c r="V68" i="62" s="1"/>
  <c r="N68" i="61"/>
  <c r="O68" i="61" s="1"/>
  <c r="U68" i="63"/>
  <c r="V68" i="63" s="1"/>
  <c r="M62" i="33"/>
  <c r="R59" i="62"/>
  <c r="K59" i="61"/>
  <c r="R59" i="63"/>
  <c r="R36" i="63"/>
  <c r="K36" i="61"/>
  <c r="R36" i="62"/>
  <c r="U110" i="63"/>
  <c r="V110" i="63" s="1"/>
  <c r="N110" i="61"/>
  <c r="O110" i="61" s="1"/>
  <c r="U110" i="62"/>
  <c r="V110" i="62" s="1"/>
  <c r="M104" i="33"/>
  <c r="U90" i="62"/>
  <c r="V90" i="62" s="1"/>
  <c r="N90" i="61"/>
  <c r="O90" i="61" s="1"/>
  <c r="U90" i="63"/>
  <c r="V90" i="63" s="1"/>
  <c r="M84" i="33"/>
  <c r="U46" i="63"/>
  <c r="V46" i="63" s="1"/>
  <c r="N46" i="61"/>
  <c r="O46" i="61" s="1"/>
  <c r="U46" i="62"/>
  <c r="V46" i="62" s="1"/>
  <c r="M40" i="33"/>
  <c r="U134" i="62"/>
  <c r="V134" i="62" s="1"/>
  <c r="U134" i="63"/>
  <c r="V134" i="63" s="1"/>
  <c r="N134" i="61"/>
  <c r="O134" i="61" s="1"/>
  <c r="M128" i="33"/>
  <c r="T53" i="62"/>
  <c r="W53" i="62" s="1"/>
  <c r="T53" i="63"/>
  <c r="W53" i="63" s="1"/>
  <c r="M53" i="61"/>
  <c r="P53" i="61" s="1"/>
  <c r="R128" i="63"/>
  <c r="R128" i="62"/>
  <c r="K128" i="61"/>
  <c r="T126" i="63"/>
  <c r="W126" i="63" s="1"/>
  <c r="T126" i="62"/>
  <c r="W126" i="62" s="1"/>
  <c r="M126" i="61"/>
  <c r="P126" i="61" s="1"/>
  <c r="R25" i="63"/>
  <c r="K25" i="61"/>
  <c r="R25" i="62"/>
  <c r="K16" i="61"/>
  <c r="R16" i="63"/>
  <c r="R16" i="62"/>
  <c r="U17" i="62"/>
  <c r="V17" i="62" s="1"/>
  <c r="N17" i="61"/>
  <c r="O17" i="61" s="1"/>
  <c r="U17" i="63"/>
  <c r="V17" i="63" s="1"/>
  <c r="M11" i="33"/>
  <c r="T62" i="62"/>
  <c r="W62" i="62" s="1"/>
  <c r="T62" i="63"/>
  <c r="W62" i="63" s="1"/>
  <c r="M62" i="61"/>
  <c r="P62" i="61" s="1"/>
  <c r="M70" i="61"/>
  <c r="P70" i="61" s="1"/>
  <c r="T70" i="62"/>
  <c r="W70" i="62" s="1"/>
  <c r="T70" i="63"/>
  <c r="W70" i="63" s="1"/>
  <c r="M34" i="61"/>
  <c r="P34" i="61" s="1"/>
  <c r="T34" i="63"/>
  <c r="W34" i="63" s="1"/>
  <c r="T34" i="62"/>
  <c r="W34" i="62" s="1"/>
  <c r="S89" i="63"/>
  <c r="S89" i="62"/>
  <c r="L89" i="61"/>
  <c r="U58" i="63"/>
  <c r="V58" i="63" s="1"/>
  <c r="U58" i="62"/>
  <c r="V58" i="62" s="1"/>
  <c r="N58" i="61"/>
  <c r="O58" i="61" s="1"/>
  <c r="M52" i="33"/>
  <c r="L20" i="61"/>
  <c r="S20" i="62"/>
  <c r="S20" i="63"/>
  <c r="S143" i="63"/>
  <c r="S143" i="62"/>
  <c r="L143" i="61"/>
  <c r="S113" i="62"/>
  <c r="L113" i="61"/>
  <c r="S113" i="63"/>
  <c r="S67" i="63"/>
  <c r="S67" i="62"/>
  <c r="L67" i="61"/>
  <c r="R109" i="63"/>
  <c r="K109" i="61"/>
  <c r="R109" i="62"/>
  <c r="U28" i="63"/>
  <c r="V28" i="63" s="1"/>
  <c r="N28" i="61"/>
  <c r="O28" i="61" s="1"/>
  <c r="U28" i="62"/>
  <c r="V28" i="62" s="1"/>
  <c r="M22" i="33"/>
  <c r="T138" i="63"/>
  <c r="W138" i="63" s="1"/>
  <c r="M138" i="61"/>
  <c r="P138" i="61" s="1"/>
  <c r="T138" i="62"/>
  <c r="W138" i="62" s="1"/>
  <c r="T74" i="63"/>
  <c r="W74" i="63" s="1"/>
  <c r="T74" i="62"/>
  <c r="W74" i="62" s="1"/>
  <c r="M74" i="61"/>
  <c r="P74" i="61" s="1"/>
  <c r="T29" i="62"/>
  <c r="W29" i="62" s="1"/>
  <c r="T29" i="63"/>
  <c r="W29" i="63" s="1"/>
  <c r="M29" i="61"/>
  <c r="P29" i="61" s="1"/>
  <c r="R55" i="63"/>
  <c r="K55" i="61"/>
  <c r="R55" i="62"/>
  <c r="S82" i="62"/>
  <c r="S82" i="63"/>
  <c r="L82" i="61"/>
  <c r="M97" i="61"/>
  <c r="P97" i="61" s="1"/>
  <c r="T97" i="62"/>
  <c r="W97" i="62" s="1"/>
  <c r="T97" i="63"/>
  <c r="W97" i="63" s="1"/>
  <c r="L93" i="61"/>
  <c r="S93" i="63"/>
  <c r="S93" i="62"/>
  <c r="R43" i="62"/>
  <c r="K43" i="61"/>
  <c r="R43" i="63"/>
  <c r="T136" i="62"/>
  <c r="W136" i="62" s="1"/>
  <c r="M136" i="61"/>
  <c r="P136" i="61" s="1"/>
  <c r="T136" i="63"/>
  <c r="W136" i="63" s="1"/>
  <c r="S108" i="63"/>
  <c r="S108" i="62"/>
  <c r="L108" i="61"/>
  <c r="W30" i="61"/>
  <c r="AD30" i="63"/>
  <c r="AD30" i="62"/>
  <c r="AG124" i="63"/>
  <c r="AH124" i="63" s="1"/>
  <c r="AG124" i="62"/>
  <c r="AH124" i="62" s="1"/>
  <c r="Z124" i="61"/>
  <c r="AA124" i="61" s="1"/>
  <c r="X118" i="33"/>
  <c r="AD49" i="62"/>
  <c r="AD49" i="63"/>
  <c r="W49" i="61"/>
  <c r="AE142" i="63"/>
  <c r="AE142" i="62"/>
  <c r="X142" i="61"/>
  <c r="AD94" i="62"/>
  <c r="AD94" i="63"/>
  <c r="W94" i="61"/>
  <c r="AD33" i="63"/>
  <c r="AD33" i="62"/>
  <c r="W33" i="61"/>
  <c r="Y117" i="61"/>
  <c r="AB117" i="61" s="1"/>
  <c r="AF117" i="63"/>
  <c r="AI117" i="63" s="1"/>
  <c r="AF117" i="62"/>
  <c r="AI117" i="62" s="1"/>
  <c r="W71" i="61"/>
  <c r="AD71" i="63"/>
  <c r="AD71" i="62"/>
  <c r="AG40" i="62"/>
  <c r="AH40" i="62" s="1"/>
  <c r="AG40" i="63"/>
  <c r="AH40" i="63" s="1"/>
  <c r="Z40" i="61"/>
  <c r="AA40" i="61" s="1"/>
  <c r="X34" i="33"/>
  <c r="X51" i="61"/>
  <c r="AE51" i="63"/>
  <c r="AE51" i="62"/>
  <c r="X109" i="61"/>
  <c r="AE109" i="63"/>
  <c r="AE109" i="62"/>
  <c r="AG20" i="62"/>
  <c r="AH20" i="62" s="1"/>
  <c r="AG20" i="63"/>
  <c r="AH20" i="63" s="1"/>
  <c r="Z20" i="61"/>
  <c r="AA20" i="61" s="1"/>
  <c r="X14" i="33"/>
  <c r="AG106" i="62"/>
  <c r="AH106" i="62" s="1"/>
  <c r="AG106" i="63"/>
  <c r="AH106" i="63" s="1"/>
  <c r="Z106" i="61"/>
  <c r="AA106" i="61" s="1"/>
  <c r="X100" i="33"/>
  <c r="Z27" i="61"/>
  <c r="AA27" i="61" s="1"/>
  <c r="AG27" i="62"/>
  <c r="AH27" i="62" s="1"/>
  <c r="AG27" i="63"/>
  <c r="AH27" i="63" s="1"/>
  <c r="X21" i="33"/>
  <c r="X134" i="61"/>
  <c r="AE134" i="63"/>
  <c r="AE134" i="62"/>
  <c r="Z72" i="61"/>
  <c r="AA72" i="61" s="1"/>
  <c r="AG72" i="63"/>
  <c r="AH72" i="63" s="1"/>
  <c r="AG72" i="62"/>
  <c r="AH72" i="62" s="1"/>
  <c r="X66" i="33"/>
  <c r="AD67" i="62"/>
  <c r="AD67" i="63"/>
  <c r="W67" i="61"/>
  <c r="AD97" i="62"/>
  <c r="AD97" i="63"/>
  <c r="W97" i="61"/>
  <c r="Y11" i="61"/>
  <c r="AB11" i="61" s="1"/>
  <c r="AF11" i="63"/>
  <c r="AI11" i="63" s="1"/>
  <c r="AF11" i="62"/>
  <c r="AI11" i="62" s="1"/>
  <c r="AG42" i="62"/>
  <c r="AH42" i="62" s="1"/>
  <c r="AG42" i="63"/>
  <c r="AH42" i="63" s="1"/>
  <c r="Z42" i="61"/>
  <c r="AA42" i="61" s="1"/>
  <c r="X36" i="33"/>
  <c r="AE104" i="63"/>
  <c r="X104" i="61"/>
  <c r="AE104" i="62"/>
  <c r="W66" i="61"/>
  <c r="AD66" i="63"/>
  <c r="AD66" i="62"/>
  <c r="X115" i="61"/>
  <c r="AE115" i="62"/>
  <c r="AE115" i="63"/>
  <c r="AE32" i="63"/>
  <c r="AE32" i="62"/>
  <c r="X32" i="61"/>
  <c r="AG47" i="62"/>
  <c r="AH47" i="62" s="1"/>
  <c r="AG47" i="63"/>
  <c r="AH47" i="63" s="1"/>
  <c r="Z47" i="61"/>
  <c r="AA47" i="61" s="1"/>
  <c r="X41" i="33"/>
  <c r="AE17" i="63"/>
  <c r="AE17" i="62"/>
  <c r="X17" i="61"/>
  <c r="AF53" i="62"/>
  <c r="AI53" i="62" s="1"/>
  <c r="Y53" i="61"/>
  <c r="AB53" i="61" s="1"/>
  <c r="AF53" i="63"/>
  <c r="AI53" i="63" s="1"/>
  <c r="AF141" i="63"/>
  <c r="AI141" i="63" s="1"/>
  <c r="AF141" i="62"/>
  <c r="AI141" i="62" s="1"/>
  <c r="Y141" i="61"/>
  <c r="AB141" i="61" s="1"/>
  <c r="AG140" i="63"/>
  <c r="AH140" i="63" s="1"/>
  <c r="AG140" i="62"/>
  <c r="AH140" i="62" s="1"/>
  <c r="Z140" i="61"/>
  <c r="AA140" i="61" s="1"/>
  <c r="X134" i="33"/>
  <c r="W76" i="61"/>
  <c r="AD76" i="62"/>
  <c r="AD76" i="63"/>
  <c r="X133" i="61"/>
  <c r="AE133" i="62"/>
  <c r="AE133" i="63"/>
  <c r="AD37" i="63"/>
  <c r="W37" i="61"/>
  <c r="AD37" i="62"/>
  <c r="AF61" i="63"/>
  <c r="AI61" i="63" s="1"/>
  <c r="AF61" i="62"/>
  <c r="AI61" i="62" s="1"/>
  <c r="Y61" i="61"/>
  <c r="AB61" i="61" s="1"/>
  <c r="Z96" i="61"/>
  <c r="AA96" i="61" s="1"/>
  <c r="AG96" i="62"/>
  <c r="AH96" i="62" s="1"/>
  <c r="AG96" i="63"/>
  <c r="AH96" i="63" s="1"/>
  <c r="X90" i="33"/>
  <c r="L137" i="61"/>
  <c r="S137" i="63"/>
  <c r="S137" i="62"/>
  <c r="L77" i="61"/>
  <c r="S77" i="63"/>
  <c r="S77" i="62"/>
  <c r="R40" i="63"/>
  <c r="K40" i="61"/>
  <c r="R40" i="62"/>
  <c r="U101" i="62"/>
  <c r="V101" i="62" s="1"/>
  <c r="N101" i="61"/>
  <c r="O101" i="61" s="1"/>
  <c r="U101" i="63"/>
  <c r="V101" i="63" s="1"/>
  <c r="M95" i="33"/>
  <c r="R94" i="63"/>
  <c r="K94" i="61"/>
  <c r="R94" i="62"/>
  <c r="T133" i="63"/>
  <c r="W133" i="63" s="1"/>
  <c r="T133" i="62"/>
  <c r="W133" i="62" s="1"/>
  <c r="M133" i="61"/>
  <c r="P133" i="61" s="1"/>
  <c r="S127" i="62"/>
  <c r="L127" i="61"/>
  <c r="S127" i="63"/>
  <c r="S61" i="63"/>
  <c r="S61" i="62"/>
  <c r="L61" i="61"/>
  <c r="T32" i="62"/>
  <c r="W32" i="62" s="1"/>
  <c r="T32" i="63"/>
  <c r="W32" i="63" s="1"/>
  <c r="M32" i="61"/>
  <c r="P32" i="61" s="1"/>
  <c r="S140" i="62"/>
  <c r="S140" i="63"/>
  <c r="L140" i="61"/>
  <c r="R83" i="63"/>
  <c r="K83" i="61"/>
  <c r="R83" i="62"/>
  <c r="R95" i="62"/>
  <c r="K95" i="61"/>
  <c r="R95" i="63"/>
  <c r="T120" i="62"/>
  <c r="W120" i="62" s="1"/>
  <c r="T120" i="63"/>
  <c r="W120" i="63" s="1"/>
  <c r="M120" i="61"/>
  <c r="P120" i="61" s="1"/>
  <c r="U79" i="62"/>
  <c r="V79" i="62" s="1"/>
  <c r="U79" i="63"/>
  <c r="V79" i="63" s="1"/>
  <c r="N79" i="61"/>
  <c r="O79" i="61" s="1"/>
  <c r="M73" i="33"/>
  <c r="T45" i="62"/>
  <c r="W45" i="62" s="1"/>
  <c r="T45" i="63"/>
  <c r="W45" i="63" s="1"/>
  <c r="M45" i="61"/>
  <c r="P45" i="61" s="1"/>
  <c r="K104" i="61"/>
  <c r="R104" i="62"/>
  <c r="R104" i="63"/>
  <c r="S107" i="62"/>
  <c r="L107" i="61"/>
  <c r="S107" i="63"/>
  <c r="T123" i="62"/>
  <c r="W123" i="62" s="1"/>
  <c r="T123" i="63"/>
  <c r="W123" i="63" s="1"/>
  <c r="M123" i="61"/>
  <c r="P123" i="61" s="1"/>
  <c r="M80" i="61"/>
  <c r="P80" i="61" s="1"/>
  <c r="T80" i="63"/>
  <c r="W80" i="63" s="1"/>
  <c r="T80" i="62"/>
  <c r="W80" i="62" s="1"/>
  <c r="T24" i="63"/>
  <c r="W24" i="63" s="1"/>
  <c r="M24" i="61"/>
  <c r="P24" i="61" s="1"/>
  <c r="T24" i="62"/>
  <c r="W24" i="62" s="1"/>
  <c r="K60" i="61"/>
  <c r="R60" i="63"/>
  <c r="R60" i="62"/>
  <c r="T15" i="62"/>
  <c r="W15" i="62" s="1"/>
  <c r="M15" i="61"/>
  <c r="P15" i="61" s="1"/>
  <c r="T15" i="63"/>
  <c r="W15" i="63" s="1"/>
  <c r="R73" i="62"/>
  <c r="R73" i="63"/>
  <c r="K73" i="61"/>
  <c r="T96" i="63"/>
  <c r="W96" i="63" s="1"/>
  <c r="M96" i="61"/>
  <c r="P96" i="61" s="1"/>
  <c r="T96" i="62"/>
  <c r="W96" i="62" s="1"/>
  <c r="R35" i="62"/>
  <c r="K35" i="61"/>
  <c r="R35" i="63"/>
  <c r="L115" i="61"/>
  <c r="S115" i="62"/>
  <c r="S115" i="63"/>
  <c r="U87" i="62"/>
  <c r="V87" i="62" s="1"/>
  <c r="N87" i="61"/>
  <c r="O87" i="61" s="1"/>
  <c r="U87" i="63"/>
  <c r="V87" i="63" s="1"/>
  <c r="M81" i="33"/>
  <c r="T41" i="62"/>
  <c r="W41" i="62" s="1"/>
  <c r="T41" i="63"/>
  <c r="W41" i="63" s="1"/>
  <c r="M41" i="61"/>
  <c r="P41" i="61" s="1"/>
  <c r="R100" i="62"/>
  <c r="R100" i="63"/>
  <c r="K100" i="61"/>
  <c r="S103" i="62"/>
  <c r="S103" i="63"/>
  <c r="L103" i="61"/>
  <c r="R51" i="62"/>
  <c r="K51" i="61"/>
  <c r="R51" i="63"/>
  <c r="M135" i="61"/>
  <c r="P135" i="61" s="1"/>
  <c r="T135" i="63"/>
  <c r="W135" i="63" s="1"/>
  <c r="T135" i="62"/>
  <c r="W135" i="62" s="1"/>
  <c r="M106" i="61"/>
  <c r="P106" i="61" s="1"/>
  <c r="T106" i="63"/>
  <c r="W106" i="63" s="1"/>
  <c r="T106" i="62"/>
  <c r="W106" i="62" s="1"/>
  <c r="AE21" i="62"/>
  <c r="X21" i="61"/>
  <c r="AE21" i="63"/>
  <c r="W26" i="61"/>
  <c r="AD26" i="63"/>
  <c r="AD26" i="62"/>
  <c r="AE74" i="63"/>
  <c r="X74" i="61"/>
  <c r="AE74" i="62"/>
  <c r="AE9" i="62"/>
  <c r="AE9" i="63"/>
  <c r="X9" i="61"/>
  <c r="Z123" i="61"/>
  <c r="AA123" i="61" s="1"/>
  <c r="AG123" i="63"/>
  <c r="AH123" i="63" s="1"/>
  <c r="AG123" i="62"/>
  <c r="AH123" i="62" s="1"/>
  <c r="X117" i="33"/>
  <c r="Z99" i="61"/>
  <c r="AA99" i="61" s="1"/>
  <c r="AG99" i="62"/>
  <c r="AH99" i="62" s="1"/>
  <c r="AG99" i="63"/>
  <c r="AH99" i="63" s="1"/>
  <c r="X93" i="33"/>
  <c r="Z44" i="61"/>
  <c r="AA44" i="61" s="1"/>
  <c r="AG44" i="63"/>
  <c r="AH44" i="63" s="1"/>
  <c r="AG44" i="62"/>
  <c r="AH44" i="62" s="1"/>
  <c r="X38" i="33"/>
  <c r="Z95" i="61"/>
  <c r="AA95" i="61" s="1"/>
  <c r="AG95" i="63"/>
  <c r="AH95" i="63" s="1"/>
  <c r="AG95" i="62"/>
  <c r="AH95" i="62" s="1"/>
  <c r="X89" i="33"/>
  <c r="AD83" i="63"/>
  <c r="W83" i="61"/>
  <c r="AD83" i="62"/>
  <c r="W52" i="61"/>
  <c r="AD52" i="62"/>
  <c r="AD52" i="63"/>
  <c r="AF70" i="63"/>
  <c r="AI70" i="63" s="1"/>
  <c r="AF70" i="62"/>
  <c r="AI70" i="62" s="1"/>
  <c r="Y70" i="61"/>
  <c r="AB70" i="61" s="1"/>
  <c r="AE12" i="63"/>
  <c r="X12" i="61"/>
  <c r="AE12" i="62"/>
  <c r="W28" i="61"/>
  <c r="AD28" i="63"/>
  <c r="AD28" i="62"/>
  <c r="AE45" i="62"/>
  <c r="AE45" i="63"/>
  <c r="X45" i="61"/>
  <c r="AD92" i="63"/>
  <c r="W92" i="61"/>
  <c r="AD92" i="62"/>
  <c r="AE146" i="63"/>
  <c r="X146" i="61"/>
  <c r="AE146" i="62"/>
  <c r="AF25" i="62"/>
  <c r="AI25" i="62" s="1"/>
  <c r="AF25" i="63"/>
  <c r="AI25" i="63" s="1"/>
  <c r="Y25" i="61"/>
  <c r="AB25" i="61" s="1"/>
  <c r="AE54" i="62"/>
  <c r="X54" i="61"/>
  <c r="AE54" i="63"/>
  <c r="AE23" i="62"/>
  <c r="AE23" i="63"/>
  <c r="X23" i="61"/>
  <c r="AD130" i="63"/>
  <c r="W130" i="61"/>
  <c r="AD130" i="62"/>
  <c r="AF13" i="62"/>
  <c r="AI13" i="62" s="1"/>
  <c r="Y13" i="61"/>
  <c r="AB13" i="61" s="1"/>
  <c r="AF13" i="63"/>
  <c r="AI13" i="63" s="1"/>
  <c r="AG43" i="63"/>
  <c r="AH43" i="63" s="1"/>
  <c r="Z43" i="61"/>
  <c r="AA43" i="61" s="1"/>
  <c r="AG43" i="62"/>
  <c r="AH43" i="62" s="1"/>
  <c r="X37" i="33"/>
  <c r="AD139" i="63"/>
  <c r="AD139" i="62"/>
  <c r="W139" i="61"/>
  <c r="AE38" i="63"/>
  <c r="X38" i="61"/>
  <c r="AE38" i="62"/>
  <c r="AE79" i="63"/>
  <c r="AE79" i="62"/>
  <c r="X79" i="61"/>
  <c r="Z39" i="61"/>
  <c r="AA39" i="61" s="1"/>
  <c r="AG39" i="63"/>
  <c r="AH39" i="63" s="1"/>
  <c r="AG39" i="62"/>
  <c r="AH39" i="62" s="1"/>
  <c r="X33" i="33"/>
  <c r="X91" i="61"/>
  <c r="AE91" i="62"/>
  <c r="AE91" i="63"/>
  <c r="AD145" i="62"/>
  <c r="AD145" i="63"/>
  <c r="W145" i="61"/>
  <c r="AD16" i="63"/>
  <c r="AD16" i="62"/>
  <c r="W16" i="61"/>
  <c r="Y19" i="61"/>
  <c r="AB19" i="61" s="1"/>
  <c r="AF19" i="62"/>
  <c r="AI19" i="62" s="1"/>
  <c r="AF19" i="63"/>
  <c r="AI19" i="63" s="1"/>
  <c r="Z120" i="61"/>
  <c r="AA120" i="61" s="1"/>
  <c r="AG120" i="62"/>
  <c r="AH120" i="62" s="1"/>
  <c r="AG120" i="63"/>
  <c r="AH120" i="63" s="1"/>
  <c r="X114" i="33"/>
  <c r="AD46" i="62"/>
  <c r="AD46" i="63"/>
  <c r="W46" i="61"/>
  <c r="X78" i="61"/>
  <c r="AE78" i="63"/>
  <c r="AE78" i="62"/>
  <c r="AE68" i="63"/>
  <c r="X68" i="61"/>
  <c r="AE68" i="62"/>
  <c r="Y118" i="61"/>
  <c r="AB118" i="61" s="1"/>
  <c r="AF118" i="62"/>
  <c r="AI118" i="62" s="1"/>
  <c r="AF118" i="63"/>
  <c r="AI118" i="63" s="1"/>
  <c r="T118" i="63"/>
  <c r="W118" i="63" s="1"/>
  <c r="M118" i="61"/>
  <c r="P118" i="61" s="1"/>
  <c r="T118" i="62"/>
  <c r="W118" i="62" s="1"/>
  <c r="U44" i="63"/>
  <c r="V44" i="63" s="1"/>
  <c r="U44" i="62"/>
  <c r="V44" i="62" s="1"/>
  <c r="N44" i="61"/>
  <c r="O44" i="61" s="1"/>
  <c r="M38" i="33"/>
  <c r="R105" i="63"/>
  <c r="R105" i="62"/>
  <c r="K105" i="61"/>
  <c r="K72" i="61"/>
  <c r="R72" i="62"/>
  <c r="R72" i="63"/>
  <c r="R146" i="63"/>
  <c r="R146" i="62"/>
  <c r="K146" i="61"/>
  <c r="U52" i="62"/>
  <c r="V52" i="62" s="1"/>
  <c r="U52" i="63"/>
  <c r="V52" i="63" s="1"/>
  <c r="N52" i="61"/>
  <c r="O52" i="61" s="1"/>
  <c r="M46" i="33"/>
  <c r="T56" i="63"/>
  <c r="W56" i="63" s="1"/>
  <c r="T56" i="62"/>
  <c r="W56" i="62" s="1"/>
  <c r="M56" i="61"/>
  <c r="P56" i="61" s="1"/>
  <c r="T78" i="62"/>
  <c r="W78" i="62" s="1"/>
  <c r="T78" i="63"/>
  <c r="W78" i="63" s="1"/>
  <c r="M78" i="61"/>
  <c r="P78" i="61" s="1"/>
  <c r="M145" i="61"/>
  <c r="P145" i="61" s="1"/>
  <c r="T145" i="62"/>
  <c r="W145" i="62" s="1"/>
  <c r="T145" i="63"/>
  <c r="W145" i="63" s="1"/>
  <c r="T66" i="63"/>
  <c r="W66" i="63" s="1"/>
  <c r="T66" i="62"/>
  <c r="W66" i="62" s="1"/>
  <c r="M66" i="61"/>
  <c r="P66" i="61" s="1"/>
  <c r="N131" i="61"/>
  <c r="O131" i="61" s="1"/>
  <c r="U131" i="63"/>
  <c r="V131" i="63" s="1"/>
  <c r="U131" i="62"/>
  <c r="V131" i="62" s="1"/>
  <c r="M125" i="33"/>
  <c r="T98" i="62"/>
  <c r="W98" i="62" s="1"/>
  <c r="T98" i="63"/>
  <c r="W98" i="63" s="1"/>
  <c r="M98" i="61"/>
  <c r="P98" i="61" s="1"/>
  <c r="R19" i="63"/>
  <c r="R19" i="62"/>
  <c r="K19" i="61"/>
  <c r="T12" i="62"/>
  <c r="W12" i="62" s="1"/>
  <c r="M12" i="61"/>
  <c r="P12" i="61" s="1"/>
  <c r="T12" i="63"/>
  <c r="W12" i="63" s="1"/>
  <c r="L21" i="61"/>
  <c r="S21" i="62"/>
  <c r="S21" i="63"/>
  <c r="N71" i="61"/>
  <c r="O71" i="61" s="1"/>
  <c r="U71" i="63"/>
  <c r="V71" i="63" s="1"/>
  <c r="U71" i="62"/>
  <c r="V71" i="62" s="1"/>
  <c r="M65" i="33"/>
  <c r="R47" i="62"/>
  <c r="R47" i="63"/>
  <c r="K47" i="61"/>
  <c r="U129" i="63"/>
  <c r="V129" i="63" s="1"/>
  <c r="U129" i="62"/>
  <c r="V129" i="62" s="1"/>
  <c r="N129" i="61"/>
  <c r="O129" i="61" s="1"/>
  <c r="M123" i="33"/>
  <c r="S37" i="63"/>
  <c r="L37" i="61"/>
  <c r="S37" i="62"/>
  <c r="S116" i="63"/>
  <c r="S116" i="62"/>
  <c r="L116" i="61"/>
  <c r="S23" i="62"/>
  <c r="S23" i="63"/>
  <c r="L23" i="61"/>
  <c r="U130" i="62"/>
  <c r="V130" i="62" s="1"/>
  <c r="N130" i="61"/>
  <c r="O130" i="61" s="1"/>
  <c r="U130" i="63"/>
  <c r="V130" i="63" s="1"/>
  <c r="M124" i="33"/>
  <c r="S75" i="63"/>
  <c r="S75" i="62"/>
  <c r="L75" i="61"/>
  <c r="T144" i="62"/>
  <c r="W144" i="62" s="1"/>
  <c r="T144" i="63"/>
  <c r="W144" i="63" s="1"/>
  <c r="M144" i="61"/>
  <c r="P144" i="61" s="1"/>
  <c r="R18" i="62"/>
  <c r="K18" i="61"/>
  <c r="R18" i="63"/>
  <c r="M121" i="61"/>
  <c r="P121" i="61" s="1"/>
  <c r="T121" i="63"/>
  <c r="W121" i="63" s="1"/>
  <c r="T121" i="62"/>
  <c r="W121" i="62" s="1"/>
  <c r="T27" i="63"/>
  <c r="W27" i="63" s="1"/>
  <c r="M27" i="61"/>
  <c r="P27" i="61" s="1"/>
  <c r="T27" i="62"/>
  <c r="W27" i="62" s="1"/>
  <c r="T39" i="62"/>
  <c r="W39" i="62" s="1"/>
  <c r="M39" i="61"/>
  <c r="P39" i="61" s="1"/>
  <c r="T39" i="63"/>
  <c r="W39" i="63" s="1"/>
  <c r="R86" i="63"/>
  <c r="K86" i="61"/>
  <c r="R86" i="62"/>
  <c r="R139" i="62"/>
  <c r="K139" i="61"/>
  <c r="R139" i="63"/>
  <c r="M9" i="61"/>
  <c r="P9" i="61" s="1"/>
  <c r="T9" i="62"/>
  <c r="W9" i="62" s="1"/>
  <c r="T9" i="63"/>
  <c r="W9" i="63" s="1"/>
  <c r="U84" i="63"/>
  <c r="V84" i="63" s="1"/>
  <c r="U84" i="62"/>
  <c r="V84" i="62" s="1"/>
  <c r="N84" i="61"/>
  <c r="O84" i="61" s="1"/>
  <c r="M78" i="33"/>
  <c r="T65" i="63"/>
  <c r="W65" i="63" s="1"/>
  <c r="T65" i="62"/>
  <c r="W65" i="62" s="1"/>
  <c r="M65" i="61"/>
  <c r="P65" i="61" s="1"/>
  <c r="S132" i="62"/>
  <c r="S132" i="63"/>
  <c r="L132" i="61"/>
  <c r="L142" i="61"/>
  <c r="S142" i="62"/>
  <c r="S142" i="63"/>
  <c r="K117" i="37"/>
  <c r="K54" i="34"/>
  <c r="K28" i="34"/>
  <c r="K6" i="34"/>
  <c r="K59" i="34"/>
  <c r="K47" i="34"/>
  <c r="K8" i="34"/>
  <c r="K55" i="37"/>
  <c r="K72" i="37"/>
  <c r="K73" i="34"/>
  <c r="K56" i="34"/>
  <c r="K24" i="34"/>
  <c r="K29" i="34"/>
  <c r="K106" i="37"/>
  <c r="K9" i="37"/>
  <c r="K124" i="37"/>
  <c r="K103" i="37"/>
  <c r="K20" i="34"/>
  <c r="K124" i="34"/>
  <c r="K31" i="34"/>
  <c r="K92" i="37"/>
  <c r="K20" i="37"/>
  <c r="K62" i="37"/>
  <c r="K138" i="34"/>
  <c r="K40" i="37"/>
  <c r="K132" i="37"/>
  <c r="K81" i="37"/>
  <c r="K39" i="34"/>
  <c r="K91" i="34"/>
  <c r="K87" i="34"/>
  <c r="K84" i="37"/>
  <c r="K33" i="34"/>
  <c r="K37" i="34"/>
  <c r="K139" i="34"/>
  <c r="K107" i="34"/>
  <c r="K98" i="34"/>
  <c r="K100" i="34"/>
  <c r="K57" i="34"/>
  <c r="K52" i="37"/>
  <c r="K88" i="37"/>
  <c r="K40" i="34"/>
  <c r="K101" i="37"/>
  <c r="K12" i="37"/>
  <c r="K112" i="37"/>
  <c r="K72" i="34"/>
  <c r="K127" i="34"/>
  <c r="K140" i="34"/>
  <c r="K34" i="34"/>
  <c r="K89" i="34"/>
  <c r="K68" i="34"/>
  <c r="K41" i="37"/>
  <c r="K128" i="37"/>
  <c r="K119" i="37"/>
  <c r="K128" i="34"/>
  <c r="K16" i="34"/>
  <c r="K80" i="34"/>
  <c r="K134" i="34"/>
  <c r="K114" i="37"/>
  <c r="K60" i="37"/>
  <c r="K86" i="34"/>
  <c r="K82" i="34"/>
  <c r="K97" i="37"/>
  <c r="K38" i="37"/>
  <c r="K94" i="37"/>
  <c r="K43" i="37"/>
  <c r="K93" i="37"/>
  <c r="K66" i="34"/>
  <c r="K71" i="37"/>
  <c r="K43" i="34"/>
  <c r="K113" i="34"/>
  <c r="K35" i="34"/>
  <c r="K71" i="34"/>
  <c r="K54" i="37"/>
  <c r="K57" i="37"/>
  <c r="K83" i="37"/>
  <c r="K118" i="34"/>
  <c r="K101" i="34"/>
  <c r="K110" i="34"/>
  <c r="K95" i="34"/>
  <c r="K51" i="37"/>
  <c r="K75" i="37"/>
  <c r="K117" i="34"/>
  <c r="K106" i="34"/>
  <c r="K70" i="34"/>
  <c r="K48" i="37"/>
  <c r="K6" i="37"/>
  <c r="K121" i="37"/>
  <c r="K111" i="34"/>
  <c r="K90" i="34"/>
  <c r="K93" i="34"/>
  <c r="K59" i="37"/>
  <c r="K88" i="34"/>
  <c r="K38" i="34"/>
  <c r="K114" i="34"/>
  <c r="K82" i="37"/>
  <c r="K61" i="37"/>
  <c r="K27" i="37"/>
  <c r="K17" i="37"/>
  <c r="K127" i="37"/>
  <c r="K113" i="37"/>
  <c r="K7" i="34"/>
  <c r="K58" i="34"/>
  <c r="K21" i="37"/>
  <c r="K129" i="34"/>
  <c r="K62" i="34"/>
  <c r="K63" i="34"/>
  <c r="K44" i="34"/>
  <c r="K123" i="34"/>
  <c r="K34" i="37"/>
  <c r="K138" i="37"/>
  <c r="K115" i="34"/>
  <c r="K76" i="34"/>
  <c r="K48" i="34"/>
  <c r="K73" i="37"/>
  <c r="K90" i="37"/>
  <c r="K10" i="34"/>
  <c r="K77" i="34"/>
  <c r="K110" i="37"/>
  <c r="K56" i="37"/>
  <c r="K91" i="37"/>
  <c r="K140" i="37"/>
  <c r="K79" i="37"/>
  <c r="K45" i="34"/>
  <c r="K28" i="37"/>
  <c r="K119" i="34"/>
  <c r="K130" i="34"/>
  <c r="K36" i="34"/>
  <c r="K68" i="37"/>
  <c r="K130" i="37"/>
  <c r="K133" i="34"/>
  <c r="K132" i="34"/>
  <c r="K49" i="37"/>
  <c r="K125" i="37"/>
  <c r="K70" i="37"/>
  <c r="K125" i="34"/>
  <c r="K137" i="34"/>
  <c r="K107" i="37"/>
  <c r="K118" i="37"/>
  <c r="K86" i="37"/>
  <c r="K137" i="37"/>
  <c r="K133" i="37"/>
  <c r="K105" i="34"/>
  <c r="K24" i="37"/>
  <c r="K16" i="37"/>
  <c r="K75" i="34"/>
  <c r="K18" i="37"/>
  <c r="K58" i="37"/>
  <c r="K19" i="34"/>
  <c r="K104" i="37"/>
  <c r="K65" i="37"/>
  <c r="K7" i="37"/>
  <c r="K25" i="37"/>
  <c r="K47" i="37"/>
  <c r="K35" i="37"/>
  <c r="K67" i="37"/>
  <c r="K18" i="34"/>
  <c r="K98" i="37"/>
  <c r="K51" i="34"/>
  <c r="K52" i="34"/>
  <c r="K122" i="34"/>
  <c r="K108" i="37"/>
  <c r="K45" i="37"/>
  <c r="K129" i="37"/>
  <c r="K89" i="37"/>
  <c r="K10" i="37"/>
  <c r="K78" i="37"/>
  <c r="K53" i="34"/>
  <c r="K108" i="34"/>
  <c r="K99" i="34"/>
  <c r="K23" i="34"/>
  <c r="K123" i="37"/>
  <c r="K136" i="34"/>
  <c r="K74" i="34"/>
  <c r="K96" i="34"/>
  <c r="K94" i="34"/>
  <c r="K87" i="37"/>
  <c r="K50" i="37"/>
  <c r="K31" i="37"/>
  <c r="K44" i="37"/>
  <c r="K102" i="37"/>
  <c r="K69" i="34"/>
  <c r="K9" i="34"/>
  <c r="K50" i="34"/>
  <c r="K17" i="34"/>
  <c r="K77" i="37"/>
  <c r="K61" i="34"/>
  <c r="K30" i="34"/>
  <c r="K22" i="37"/>
  <c r="K15" i="37"/>
  <c r="K39" i="37"/>
  <c r="K116" i="37"/>
  <c r="K36" i="37"/>
  <c r="K109" i="37"/>
  <c r="K14" i="34"/>
  <c r="K84" i="34"/>
  <c r="K13" i="34"/>
  <c r="K63" i="37"/>
  <c r="K131" i="37"/>
  <c r="K33" i="37"/>
  <c r="K126" i="37"/>
  <c r="K131" i="34"/>
  <c r="K105" i="37"/>
  <c r="K95" i="37"/>
  <c r="K96" i="37"/>
  <c r="K135" i="37"/>
  <c r="K42" i="34"/>
  <c r="K85" i="34"/>
  <c r="K136" i="37"/>
  <c r="K64" i="37"/>
  <c r="K25" i="34"/>
  <c r="K60" i="34"/>
  <c r="K135" i="34"/>
  <c r="K103" i="34"/>
  <c r="K85" i="37"/>
  <c r="K13" i="37"/>
  <c r="K14" i="37"/>
  <c r="K83" i="34"/>
  <c r="K112" i="34"/>
  <c r="K26" i="34"/>
  <c r="K66" i="37"/>
  <c r="K139" i="37"/>
  <c r="K27" i="34"/>
  <c r="K42" i="37"/>
  <c r="K134" i="37"/>
  <c r="K29" i="37"/>
  <c r="K19" i="37"/>
  <c r="K76" i="37"/>
  <c r="K116" i="34"/>
  <c r="K92" i="34"/>
  <c r="K11" i="37"/>
  <c r="K55" i="34"/>
  <c r="K78" i="34"/>
  <c r="K74" i="37"/>
  <c r="K30" i="37"/>
  <c r="K53" i="37"/>
  <c r="K22" i="34"/>
  <c r="K120" i="34"/>
  <c r="K8" i="37"/>
  <c r="K104" i="34"/>
  <c r="K41" i="34"/>
  <c r="K102" i="34"/>
  <c r="K32" i="37"/>
  <c r="K122" i="37"/>
  <c r="K120" i="37"/>
  <c r="K49" i="34"/>
  <c r="K97" i="34"/>
  <c r="K126" i="34"/>
  <c r="K100" i="37"/>
  <c r="K32" i="34"/>
  <c r="K79" i="34"/>
  <c r="K11" i="34"/>
  <c r="K15" i="34"/>
  <c r="K21" i="34"/>
  <c r="K64" i="34"/>
  <c r="K67" i="34"/>
  <c r="K115" i="37"/>
  <c r="K80" i="37"/>
  <c r="K109" i="34"/>
  <c r="K46" i="34"/>
  <c r="K46" i="37"/>
  <c r="K65" i="34"/>
  <c r="K81" i="34"/>
  <c r="K121" i="34"/>
  <c r="K111" i="37"/>
  <c r="K99" i="37"/>
  <c r="K23" i="37"/>
  <c r="K26" i="37"/>
  <c r="K69" i="37"/>
  <c r="K37" i="37"/>
  <c r="K12" i="34"/>
  <c r="V46" i="55" l="1" a="1"/>
  <c r="V46" i="55" s="1"/>
  <c r="V38" i="55" a="1"/>
  <c r="V38" i="55" s="1"/>
  <c r="Z37" i="55" a="1"/>
  <c r="Z37" i="55" s="1"/>
  <c r="V30" i="55" a="1"/>
  <c r="V30" i="55" s="1"/>
  <c r="Z29" i="55" a="1"/>
  <c r="Z29" i="55" s="1"/>
  <c r="Z42" i="55" a="1"/>
  <c r="Z42" i="55" s="1"/>
  <c r="Z23" i="55" a="1"/>
  <c r="Z23" i="55" s="1"/>
  <c r="Y38" i="59" a="1"/>
  <c r="Y38" i="59" s="1"/>
  <c r="Y33" i="59" a="1"/>
  <c r="Y33" i="59" s="1"/>
  <c r="Y40" i="59" a="1"/>
  <c r="Y40" i="59" s="1"/>
  <c r="Z40" i="55" a="1"/>
  <c r="Z40" i="55" s="1"/>
  <c r="Y30" i="59" a="1"/>
  <c r="Y30" i="59" s="1"/>
  <c r="Y42" i="59" a="1"/>
  <c r="Y42" i="59" s="1"/>
  <c r="V47" i="55" a="1"/>
  <c r="V47" i="55" s="1"/>
  <c r="Z38" i="55" a="1"/>
  <c r="Z38" i="55" s="1"/>
  <c r="Y34" i="59" a="1"/>
  <c r="Y34" i="59" s="1"/>
  <c r="Y43" i="59" a="1"/>
  <c r="Y43" i="59" s="1"/>
  <c r="Y32" i="59" a="1"/>
  <c r="Y32" i="59" s="1"/>
  <c r="Y31" i="59" a="1"/>
  <c r="Y31" i="59" s="1"/>
  <c r="Y23" i="59" a="1"/>
  <c r="Y23" i="59" s="1"/>
  <c r="Z35" i="55" a="1"/>
  <c r="Z35" i="55" s="1"/>
  <c r="Y39" i="59" a="1"/>
  <c r="Y39" i="59" s="1"/>
  <c r="Z24" i="55" a="1"/>
  <c r="Z24" i="55" s="1"/>
  <c r="V24" i="55" a="1"/>
  <c r="V24" i="55" s="1"/>
  <c r="Z36" i="55" a="1"/>
  <c r="Z36" i="55" s="1"/>
  <c r="V28" i="55" a="1"/>
  <c r="V28" i="55" s="1"/>
  <c r="V42" i="55" a="1"/>
  <c r="V42" i="55" s="1"/>
  <c r="V22" i="55"/>
  <c r="Y35" i="59" a="1"/>
  <c r="Y35" i="59" s="1"/>
  <c r="Y24" i="59" a="1"/>
  <c r="Y24" i="59" s="1"/>
  <c r="Z46" i="55" a="1"/>
  <c r="Z46" i="55" s="1"/>
  <c r="V31" i="55" a="1"/>
  <c r="V31" i="55" s="1"/>
  <c r="Z43" i="55" a="1"/>
  <c r="Z43" i="55" s="1"/>
  <c r="Y28" i="59" a="1"/>
  <c r="Y28" i="59" s="1"/>
  <c r="Y25" i="59" a="1"/>
  <c r="Y25" i="59" s="1"/>
  <c r="Z41" i="55" a="1"/>
  <c r="Z41" i="55" s="1"/>
  <c r="Y37" i="59" a="1"/>
  <c r="Y37" i="59" s="1"/>
  <c r="V36" i="55" a="1"/>
  <c r="V36" i="55" s="1"/>
  <c r="Z32" i="55" a="1"/>
  <c r="Z32" i="55" s="1"/>
  <c r="V32" i="55" a="1"/>
  <c r="V32" i="55" s="1"/>
  <c r="Y41" i="59" a="1"/>
  <c r="Y41" i="59" s="1"/>
  <c r="Y27" i="59" a="1"/>
  <c r="Y27" i="59" s="1"/>
  <c r="V44" i="55" a="1"/>
  <c r="V44" i="55" s="1"/>
  <c r="Z30" i="55" a="1"/>
  <c r="Z30" i="55" s="1"/>
  <c r="V25" i="55" a="1"/>
  <c r="V25" i="55" s="1"/>
  <c r="V27" i="55" a="1"/>
  <c r="V27" i="55" s="1"/>
  <c r="Y36" i="59" a="1"/>
  <c r="Y36" i="59" s="1"/>
  <c r="V40" i="55" a="1"/>
  <c r="V40" i="55" s="1"/>
  <c r="Z27" i="55" a="1"/>
  <c r="Z27" i="55" s="1"/>
  <c r="Z28" i="55" a="1"/>
  <c r="Z28" i="55" s="1"/>
  <c r="Z22" i="55"/>
  <c r="Z34" i="55" a="1"/>
  <c r="Z34" i="55" s="1"/>
  <c r="V43" i="55" a="1"/>
  <c r="V43" i="55" s="1"/>
  <c r="Z25" i="55" a="1"/>
  <c r="Z25" i="55" s="1"/>
  <c r="V45" i="55" a="1"/>
  <c r="V45" i="55" s="1"/>
  <c r="V39" i="55" a="1"/>
  <c r="V39" i="55" s="1"/>
  <c r="V26" i="55" a="1"/>
  <c r="V26" i="55" s="1"/>
  <c r="V35" i="55" a="1"/>
  <c r="V35" i="55" s="1"/>
  <c r="Z33" i="55" a="1"/>
  <c r="Z33" i="55" s="1"/>
  <c r="V37" i="55" a="1"/>
  <c r="V37" i="55" s="1"/>
  <c r="Z45" i="55" a="1"/>
  <c r="Z45" i="55" s="1"/>
  <c r="V29" i="55" a="1"/>
  <c r="V29" i="55" s="1"/>
  <c r="Y26" i="59" a="1"/>
  <c r="Y26" i="59" s="1"/>
  <c r="Y44" i="59" a="1"/>
  <c r="Y44" i="59" s="1"/>
  <c r="Y21" i="59"/>
  <c r="V33" i="55" a="1"/>
  <c r="V33" i="55" s="1"/>
  <c r="Z26" i="55" a="1"/>
  <c r="Z26" i="55" s="1"/>
  <c r="Y29" i="59" a="1"/>
  <c r="Y29" i="59" s="1"/>
  <c r="Z39" i="55" a="1"/>
  <c r="Z39" i="55" s="1"/>
  <c r="V41" i="55" a="1"/>
  <c r="V41" i="55" s="1"/>
  <c r="Y22" i="59" a="1"/>
  <c r="Y22" i="59" s="1"/>
  <c r="V34" i="55" a="1"/>
  <c r="V34" i="55" s="1"/>
  <c r="Z44" i="55" a="1"/>
  <c r="Z44" i="55" s="1"/>
  <c r="Z31" i="55" a="1"/>
  <c r="Z31" i="55" s="1"/>
  <c r="Z47" i="55" a="1"/>
  <c r="Z47" i="55" s="1"/>
  <c r="V23" i="55" a="1"/>
  <c r="V23" i="55" s="1"/>
  <c r="X36" i="55" a="1"/>
  <c r="X36" i="55" s="1"/>
  <c r="T25" i="55" a="1"/>
  <c r="T25" i="55" s="1"/>
  <c r="V35" i="59" a="1"/>
  <c r="V35" i="59" s="1"/>
  <c r="V43" i="59" a="1"/>
  <c r="V43" i="59" s="1"/>
  <c r="X33" i="55" a="1"/>
  <c r="X33" i="55" s="1"/>
  <c r="T28" i="55" a="1"/>
  <c r="T28" i="55" s="1"/>
  <c r="V23" i="59" a="1"/>
  <c r="V23" i="59" s="1"/>
  <c r="T26" i="55" a="1"/>
  <c r="T26" i="55" s="1"/>
  <c r="T47" i="55" a="1"/>
  <c r="T47" i="55" s="1"/>
  <c r="T43" i="55" a="1"/>
  <c r="T43" i="55" s="1"/>
  <c r="X27" i="55" a="1"/>
  <c r="X27" i="55" s="1"/>
  <c r="X40" i="55" a="1"/>
  <c r="X40" i="55" s="1"/>
  <c r="T24" i="55" a="1"/>
  <c r="T24" i="55" s="1"/>
  <c r="V26" i="59" a="1"/>
  <c r="V26" i="59" s="1"/>
  <c r="T39" i="55" a="1"/>
  <c r="T39" i="55" s="1"/>
  <c r="V30" i="59" a="1"/>
  <c r="V30" i="59" s="1"/>
  <c r="T38" i="55" a="1"/>
  <c r="T38" i="55" s="1"/>
  <c r="X41" i="55" a="1"/>
  <c r="X41" i="55" s="1"/>
  <c r="X29" i="55" a="1"/>
  <c r="X29" i="55" s="1"/>
  <c r="V39" i="59" a="1"/>
  <c r="V39" i="59" s="1"/>
  <c r="X24" i="55" a="1"/>
  <c r="X24" i="55" s="1"/>
  <c r="V40" i="59" a="1"/>
  <c r="V40" i="59" s="1"/>
  <c r="T32" i="55" a="1"/>
  <c r="T32" i="55" s="1"/>
  <c r="V24" i="59" a="1"/>
  <c r="V24" i="59" s="1"/>
  <c r="X34" i="55" a="1"/>
  <c r="X34" i="55" s="1"/>
  <c r="V34" i="59" a="1"/>
  <c r="V34" i="59" s="1"/>
  <c r="X42" i="55" a="1"/>
  <c r="X42" i="55" s="1"/>
  <c r="T36" i="55" a="1"/>
  <c r="T36" i="55" s="1"/>
  <c r="X46" i="55" a="1"/>
  <c r="X46" i="55" s="1"/>
  <c r="T29" i="55" a="1"/>
  <c r="T29" i="55" s="1"/>
  <c r="V42" i="59" a="1"/>
  <c r="V42" i="59" s="1"/>
  <c r="V37" i="59" a="1"/>
  <c r="V37" i="59" s="1"/>
  <c r="X39" i="55" a="1"/>
  <c r="X39" i="55" s="1"/>
  <c r="V22" i="59" a="1"/>
  <c r="V22" i="59" s="1"/>
  <c r="X22" i="55"/>
  <c r="V32" i="59" a="1"/>
  <c r="V32" i="59" s="1"/>
  <c r="X45" i="55" a="1"/>
  <c r="X45" i="55" s="1"/>
  <c r="X38" i="55" a="1"/>
  <c r="X38" i="55" s="1"/>
  <c r="V31" i="59" a="1"/>
  <c r="V31" i="59" s="1"/>
  <c r="V28" i="59" a="1"/>
  <c r="V28" i="59" s="1"/>
  <c r="V27" i="59" a="1"/>
  <c r="V27" i="59" s="1"/>
  <c r="X31" i="55" a="1"/>
  <c r="X31" i="55" s="1"/>
  <c r="T37" i="55" a="1"/>
  <c r="T37" i="55" s="1"/>
  <c r="V44" i="59" a="1"/>
  <c r="V44" i="59" s="1"/>
  <c r="V29" i="59" a="1"/>
  <c r="V29" i="59" s="1"/>
  <c r="T22" i="55"/>
  <c r="T34" i="55" a="1"/>
  <c r="T34" i="55" s="1"/>
  <c r="V38" i="59" a="1"/>
  <c r="V38" i="59" s="1"/>
  <c r="X43" i="55" a="1"/>
  <c r="X43" i="55" s="1"/>
  <c r="V33" i="59" a="1"/>
  <c r="V33" i="59" s="1"/>
  <c r="T44" i="55" a="1"/>
  <c r="T44" i="55" s="1"/>
  <c r="X25" i="55" a="1"/>
  <c r="X25" i="55" s="1"/>
  <c r="X23" i="55" a="1"/>
  <c r="X23" i="55" s="1"/>
  <c r="X30" i="55" a="1"/>
  <c r="X30" i="55" s="1"/>
  <c r="T30" i="55" a="1"/>
  <c r="T30" i="55" s="1"/>
  <c r="V25" i="59" a="1"/>
  <c r="V25" i="59" s="1"/>
  <c r="T40" i="55" a="1"/>
  <c r="T40" i="55" s="1"/>
  <c r="T23" i="55" a="1"/>
  <c r="T23" i="55" s="1"/>
  <c r="T27" i="55" a="1"/>
  <c r="T27" i="55" s="1"/>
  <c r="V36" i="59" a="1"/>
  <c r="V36" i="59" s="1"/>
  <c r="T41" i="55" a="1"/>
  <c r="T41" i="55" s="1"/>
  <c r="X26" i="55" a="1"/>
  <c r="X26" i="55" s="1"/>
  <c r="T33" i="55" a="1"/>
  <c r="T33" i="55" s="1"/>
  <c r="X47" i="55" a="1"/>
  <c r="X47" i="55" s="1"/>
  <c r="T35" i="55" a="1"/>
  <c r="T35" i="55" s="1"/>
  <c r="T46" i="55" a="1"/>
  <c r="T46" i="55" s="1"/>
  <c r="X44" i="55" a="1"/>
  <c r="X44" i="55" s="1"/>
  <c r="X32" i="55" a="1"/>
  <c r="X32" i="55" s="1"/>
  <c r="T42" i="55" a="1"/>
  <c r="T42" i="55" s="1"/>
  <c r="X35" i="55" a="1"/>
  <c r="X35" i="55" s="1"/>
  <c r="V41" i="59" a="1"/>
  <c r="V41" i="59" s="1"/>
  <c r="V21" i="59"/>
  <c r="X37" i="55" a="1"/>
  <c r="X37" i="55" s="1"/>
  <c r="X28" i="55" a="1"/>
  <c r="X28" i="55" s="1"/>
  <c r="T45" i="55" a="1"/>
  <c r="T45" i="55" s="1"/>
  <c r="T31" i="55" a="1"/>
  <c r="T31" i="55" s="1"/>
  <c r="N14" i="2"/>
  <c r="N9" i="2"/>
  <c r="N7" i="2"/>
  <c r="N5" i="2"/>
  <c r="N4" i="2"/>
  <c r="N10" i="2"/>
  <c r="N6" i="2"/>
  <c r="N3" i="2"/>
  <c r="N8" i="2"/>
  <c r="M14" i="2"/>
  <c r="M9" i="2"/>
  <c r="M8" i="2"/>
  <c r="M7" i="2"/>
  <c r="M6" i="2"/>
  <c r="M10" i="2"/>
  <c r="M4" i="2"/>
  <c r="M5" i="2"/>
  <c r="M3" i="2"/>
</calcChain>
</file>

<file path=xl/sharedStrings.xml><?xml version="1.0" encoding="utf-8"?>
<sst xmlns="http://schemas.openxmlformats.org/spreadsheetml/2006/main" count="31083" uniqueCount="712">
  <si>
    <t>Tumour Type</t>
  </si>
  <si>
    <t>Intent</t>
  </si>
  <si>
    <t>Age Group</t>
  </si>
  <si>
    <t>Trust</t>
  </si>
  <si>
    <t>Selected</t>
  </si>
  <si>
    <t>SCLC</t>
  </si>
  <si>
    <t>All intent</t>
  </si>
  <si>
    <t>Curative</t>
  </si>
  <si>
    <t>Palliative</t>
  </si>
  <si>
    <t>Trust001</t>
  </si>
  <si>
    <t>Trust002</t>
  </si>
  <si>
    <t>Trust003</t>
  </si>
  <si>
    <t>Trust004</t>
  </si>
  <si>
    <t>Trust005</t>
  </si>
  <si>
    <t>Trust006</t>
  </si>
  <si>
    <t>Trust007</t>
  </si>
  <si>
    <t>Trust008</t>
  </si>
  <si>
    <t>Trust009</t>
  </si>
  <si>
    <t>Trust010</t>
  </si>
  <si>
    <t>Trust011</t>
  </si>
  <si>
    <t>Trust012</t>
  </si>
  <si>
    <t>Trust013</t>
  </si>
  <si>
    <t>Trust014</t>
  </si>
  <si>
    <t>Trust015</t>
  </si>
  <si>
    <t>Trust016</t>
  </si>
  <si>
    <t>Trust017</t>
  </si>
  <si>
    <t>Trust018</t>
  </si>
  <si>
    <t>Trust019</t>
  </si>
  <si>
    <t>Trust020</t>
  </si>
  <si>
    <t>Trust021</t>
  </si>
  <si>
    <t>Trust022</t>
  </si>
  <si>
    <t>Trust023</t>
  </si>
  <si>
    <t>Trust024</t>
  </si>
  <si>
    <t>Trust025</t>
  </si>
  <si>
    <t>Trust026</t>
  </si>
  <si>
    <t>Trust027</t>
  </si>
  <si>
    <t>Trust028</t>
  </si>
  <si>
    <t>Trust029</t>
  </si>
  <si>
    <t>Trust030</t>
  </si>
  <si>
    <t>Trust031</t>
  </si>
  <si>
    <t>Trust032</t>
  </si>
  <si>
    <t>Trust033</t>
  </si>
  <si>
    <t>Trust034</t>
  </si>
  <si>
    <t>Trust035</t>
  </si>
  <si>
    <t>Trust036</t>
  </si>
  <si>
    <t>Trust037</t>
  </si>
  <si>
    <t>Trust038</t>
  </si>
  <si>
    <t>Trust039</t>
  </si>
  <si>
    <t>Trust040</t>
  </si>
  <si>
    <t>Trust041</t>
  </si>
  <si>
    <t>Trust042</t>
  </si>
  <si>
    <t>Trust043</t>
  </si>
  <si>
    <t>Trust044</t>
  </si>
  <si>
    <t>Trust045</t>
  </si>
  <si>
    <t>Trust046</t>
  </si>
  <si>
    <t>Trust047</t>
  </si>
  <si>
    <t>Trust048</t>
  </si>
  <si>
    <t>Trust050</t>
  </si>
  <si>
    <t>Trust051</t>
  </si>
  <si>
    <t>Trust052</t>
  </si>
  <si>
    <t>Trust053</t>
  </si>
  <si>
    <t>Trust054</t>
  </si>
  <si>
    <t>Trust055</t>
  </si>
  <si>
    <t>Trust056</t>
  </si>
  <si>
    <t>Trust057</t>
  </si>
  <si>
    <t>Trust058</t>
  </si>
  <si>
    <t>Trust059</t>
  </si>
  <si>
    <t>Trust060</t>
  </si>
  <si>
    <t>Trust061</t>
  </si>
  <si>
    <t>Trust062</t>
  </si>
  <si>
    <t>Trust064</t>
  </si>
  <si>
    <t>Trust065</t>
  </si>
  <si>
    <t>Trust066</t>
  </si>
  <si>
    <t>Trust067</t>
  </si>
  <si>
    <t>Trust068</t>
  </si>
  <si>
    <t>Trust069</t>
  </si>
  <si>
    <t>Trust070</t>
  </si>
  <si>
    <t>Trust071</t>
  </si>
  <si>
    <t>Trust072</t>
  </si>
  <si>
    <t>Trust073</t>
  </si>
  <si>
    <t>Trust074</t>
  </si>
  <si>
    <t>Trust075</t>
  </si>
  <si>
    <t>Trust076</t>
  </si>
  <si>
    <t>Trust077</t>
  </si>
  <si>
    <t>Trust078</t>
  </si>
  <si>
    <t>Trust079</t>
  </si>
  <si>
    <t>Trust080</t>
  </si>
  <si>
    <t>Trust081</t>
  </si>
  <si>
    <t>Trust082</t>
  </si>
  <si>
    <t>Trust083</t>
  </si>
  <si>
    <t>Trust084</t>
  </si>
  <si>
    <t>Trust085</t>
  </si>
  <si>
    <t>Trust086</t>
  </si>
  <si>
    <t>Trust087</t>
  </si>
  <si>
    <t>Trust088</t>
  </si>
  <si>
    <t>Trust089</t>
  </si>
  <si>
    <t>Trust090</t>
  </si>
  <si>
    <t>Trust091</t>
  </si>
  <si>
    <t>Trust092</t>
  </si>
  <si>
    <t>Trust093</t>
  </si>
  <si>
    <t>Trust094</t>
  </si>
  <si>
    <t>Trust095</t>
  </si>
  <si>
    <t>Trust096</t>
  </si>
  <si>
    <t>Trust097</t>
  </si>
  <si>
    <t>Trust099</t>
  </si>
  <si>
    <t>Trust100</t>
  </si>
  <si>
    <t>Trust101</t>
  </si>
  <si>
    <t>Trust102</t>
  </si>
  <si>
    <t>Trust103</t>
  </si>
  <si>
    <t>Trust104</t>
  </si>
  <si>
    <t>Trust105</t>
  </si>
  <si>
    <t>Trust106</t>
  </si>
  <si>
    <t>Trust107</t>
  </si>
  <si>
    <t>Trust108</t>
  </si>
  <si>
    <t>Trust109</t>
  </si>
  <si>
    <t>Trust110</t>
  </si>
  <si>
    <t>Trust111</t>
  </si>
  <si>
    <t>Trust112</t>
  </si>
  <si>
    <t>Trust113</t>
  </si>
  <si>
    <t>Trust114</t>
  </si>
  <si>
    <t>Trust115</t>
  </si>
  <si>
    <t>Trust116</t>
  </si>
  <si>
    <t>Trust117</t>
  </si>
  <si>
    <t>Trust118</t>
  </si>
  <si>
    <t>Trust119</t>
  </si>
  <si>
    <t>Trust120</t>
  </si>
  <si>
    <t>Trust121</t>
  </si>
  <si>
    <t>Trust122</t>
  </si>
  <si>
    <t>Trust123</t>
  </si>
  <si>
    <t>Trust124</t>
  </si>
  <si>
    <t>Trust125</t>
  </si>
  <si>
    <t>Trust126</t>
  </si>
  <si>
    <t>Trust127</t>
  </si>
  <si>
    <t>Trust128</t>
  </si>
  <si>
    <t>Trust129</t>
  </si>
  <si>
    <t>Trust130</t>
  </si>
  <si>
    <t>Trust131</t>
  </si>
  <si>
    <t>Trust132</t>
  </si>
  <si>
    <t>Trust133</t>
  </si>
  <si>
    <t>Trust134</t>
  </si>
  <si>
    <t>Trust135</t>
  </si>
  <si>
    <t>Trust136</t>
  </si>
  <si>
    <t>Trust137</t>
  </si>
  <si>
    <t>Trust138</t>
  </si>
  <si>
    <t>Trust139</t>
  </si>
  <si>
    <t>Trust140</t>
  </si>
  <si>
    <t>Trust141</t>
  </si>
  <si>
    <t>ID for mapping</t>
  </si>
  <si>
    <t>YEAR</t>
  </si>
  <si>
    <t>INTENT_OF_TREATMENT</t>
  </si>
  <si>
    <t>AGEBAND3</t>
  </si>
  <si>
    <t>PATIENT</t>
  </si>
  <si>
    <t>DEATH_30DAY</t>
  </si>
  <si>
    <t>18-49</t>
  </si>
  <si>
    <t>East Midlands</t>
  </si>
  <si>
    <t>Greater Manchester</t>
  </si>
  <si>
    <t>Peninsula</t>
  </si>
  <si>
    <t>Somerset, Wiltshire, Avon and Gloucester</t>
  </si>
  <si>
    <t>South East London</t>
  </si>
  <si>
    <t>Thames Valley</t>
  </si>
  <si>
    <t>Wessex</t>
  </si>
  <si>
    <t>West Midlands</t>
  </si>
  <si>
    <t>West Yorkshire</t>
  </si>
  <si>
    <t>TRUST_CODE</t>
  </si>
  <si>
    <t>R0A</t>
  </si>
  <si>
    <t>R1F</t>
  </si>
  <si>
    <t>R1H</t>
  </si>
  <si>
    <t>R1K</t>
  </si>
  <si>
    <t>RA2</t>
  </si>
  <si>
    <t>RA3</t>
  </si>
  <si>
    <t>RA4</t>
  </si>
  <si>
    <t>RA7</t>
  </si>
  <si>
    <t>RA9</t>
  </si>
  <si>
    <t>RAE</t>
  </si>
  <si>
    <t>RAJ</t>
  </si>
  <si>
    <t>RAL</t>
  </si>
  <si>
    <t>RAP</t>
  </si>
  <si>
    <t>RAS</t>
  </si>
  <si>
    <t>RAX</t>
  </si>
  <si>
    <t>RBA</t>
  </si>
  <si>
    <t>RBD</t>
  </si>
  <si>
    <t>RBK</t>
  </si>
  <si>
    <t>RBL</t>
  </si>
  <si>
    <t>RBN</t>
  </si>
  <si>
    <t>RBS</t>
  </si>
  <si>
    <t>RBT</t>
  </si>
  <si>
    <t>RBV</t>
  </si>
  <si>
    <t>RBZ</t>
  </si>
  <si>
    <t>RC1</t>
  </si>
  <si>
    <t>RC9</t>
  </si>
  <si>
    <t>RCB</t>
  </si>
  <si>
    <t>RCD</t>
  </si>
  <si>
    <t>RCF</t>
  </si>
  <si>
    <t>RCU</t>
  </si>
  <si>
    <t>RCX</t>
  </si>
  <si>
    <t>RD1</t>
  </si>
  <si>
    <t>RD3</t>
  </si>
  <si>
    <t>RD8</t>
  </si>
  <si>
    <t>RDD</t>
  </si>
  <si>
    <t>RDE</t>
  </si>
  <si>
    <t>RDU</t>
  </si>
  <si>
    <t>RDZ</t>
  </si>
  <si>
    <t>RE9</t>
  </si>
  <si>
    <t>REF</t>
  </si>
  <si>
    <t>REM</t>
  </si>
  <si>
    <t>REN</t>
  </si>
  <si>
    <t>RF4</t>
  </si>
  <si>
    <t>RFF</t>
  </si>
  <si>
    <t>RFR</t>
  </si>
  <si>
    <t>RFS</t>
  </si>
  <si>
    <t>RGN</t>
  </si>
  <si>
    <t>RGP</t>
  </si>
  <si>
    <t>RGR</t>
  </si>
  <si>
    <t>RGT</t>
  </si>
  <si>
    <t>RH8</t>
  </si>
  <si>
    <t>RHM</t>
  </si>
  <si>
    <t>RHQ</t>
  </si>
  <si>
    <t>RHU</t>
  </si>
  <si>
    <t>RHW</t>
  </si>
  <si>
    <t>RJ1</t>
  </si>
  <si>
    <t>RJ2</t>
  </si>
  <si>
    <t>RJ6</t>
  </si>
  <si>
    <t>RJ7</t>
  </si>
  <si>
    <t>RJC</t>
  </si>
  <si>
    <t>RJE</t>
  </si>
  <si>
    <t>RJL</t>
  </si>
  <si>
    <t>RJN</t>
  </si>
  <si>
    <t>RJR</t>
  </si>
  <si>
    <t>RJZ</t>
  </si>
  <si>
    <t>RK5</t>
  </si>
  <si>
    <t>RK9</t>
  </si>
  <si>
    <t>RKE</t>
  </si>
  <si>
    <t>RL4</t>
  </si>
  <si>
    <t>RLN</t>
  </si>
  <si>
    <t>RLQ</t>
  </si>
  <si>
    <t>RLT</t>
  </si>
  <si>
    <t>RM1</t>
  </si>
  <si>
    <t>RM3</t>
  </si>
  <si>
    <t>RMC</t>
  </si>
  <si>
    <t>RMP</t>
  </si>
  <si>
    <t>RN3</t>
  </si>
  <si>
    <t>RN5</t>
  </si>
  <si>
    <t>RN7</t>
  </si>
  <si>
    <t>RNA</t>
  </si>
  <si>
    <t>RNL</t>
  </si>
  <si>
    <t>RNQ</t>
  </si>
  <si>
    <t>RNS</t>
  </si>
  <si>
    <t>RNZ</t>
  </si>
  <si>
    <t>RP5</t>
  </si>
  <si>
    <t>RPA</t>
  </si>
  <si>
    <t>RPY</t>
  </si>
  <si>
    <t>RQ6</t>
  </si>
  <si>
    <t>RQ8</t>
  </si>
  <si>
    <t>RQM</t>
  </si>
  <si>
    <t>RQW</t>
  </si>
  <si>
    <t>RQX</t>
  </si>
  <si>
    <t>RR7</t>
  </si>
  <si>
    <t>RR8</t>
  </si>
  <si>
    <t>RRF</t>
  </si>
  <si>
    <t>RRK</t>
  </si>
  <si>
    <t>RRV</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</si>
  <si>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</si>
  <si>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</si>
  <si>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</si>
  <si>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</si>
  <si>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</si>
  <si>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</si>
  <si>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</si>
  <si>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</si>
  <si>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</si>
  <si>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</si>
  <si>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</si>
  <si>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</si>
  <si>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</si>
  <si>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</si>
  <si>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</si>
  <si>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</si>
  <si>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</si>
  <si>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</si>
  <si>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</si>
  <si>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</si>
  <si>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</si>
  <si>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</si>
  <si>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</si>
  <si>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</si>
  <si>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</si>
  <si>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</si>
  <si>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</si>
  <si>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</si>
  <si>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</si>
  <si>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</si>
  <si>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</si>
  <si>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</si>
  <si>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</si>
  <si>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</si>
  <si>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</si>
  <si>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</si>
  <si>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</si>
  <si>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</si>
  <si>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RKB</t>
  </si>
  <si>
    <t>East of England</t>
  </si>
  <si>
    <t>London</t>
  </si>
  <si>
    <t>North East</t>
  </si>
  <si>
    <t>North West</t>
  </si>
  <si>
    <t>South East</t>
  </si>
  <si>
    <t>South West</t>
  </si>
  <si>
    <t>Yorkshire and Humber</t>
  </si>
  <si>
    <t>Trust_Name</t>
  </si>
  <si>
    <t>CA_Name</t>
  </si>
  <si>
    <t>NHSE_HUB_Name</t>
  </si>
  <si>
    <t>Wirral University Teaching Hospital NHS Foundation Trust</t>
  </si>
  <si>
    <t>St Helens and Knowsley Hospitals NHS Trust</t>
  </si>
  <si>
    <t>Alder Hey Childrens NHS Foundation Trust</t>
  </si>
  <si>
    <t>Mid Cheshire Hospitals NHS Foundation Trust</t>
  </si>
  <si>
    <t>Aintree University Hospitals NHS Foundation Trust</t>
  </si>
  <si>
    <t>The Clatterbridge Cancer Centre NHS Foundation Trust</t>
  </si>
  <si>
    <t>East Cheshire NHS Trust</t>
  </si>
  <si>
    <t>Countess of Chester Hospital NHS Foundation Trust</t>
  </si>
  <si>
    <t>Royal Liverpool and Broadgreen University Hospitals NHS Trust</t>
  </si>
  <si>
    <t>Southport and Ormskirk Hospital NHS Trust</t>
  </si>
  <si>
    <t>Warrington and Halton Hospitals NHS Foundation Trust</t>
  </si>
  <si>
    <t>Sherwood forest Hospitals NHS Foundation Trust</t>
  </si>
  <si>
    <t>Kettering General Hospital NHS Foundation Trust</t>
  </si>
  <si>
    <t>Northampton General Hospital NHS Trust</t>
  </si>
  <si>
    <t>United Lincolnshire Hospitals NHS Trust</t>
  </si>
  <si>
    <t>University Hospitals of Leicester NHS Trust</t>
  </si>
  <si>
    <t>Nottingham University Hospitals NHS Trust</t>
  </si>
  <si>
    <t>Milton Keynes Hospital NHS Foundation Trust</t>
  </si>
  <si>
    <t>Southend University Hospital NHS Foundation Trust</t>
  </si>
  <si>
    <t>Bedford Hospital NHS Trust</t>
  </si>
  <si>
    <t>Luton and Dunstable University Hospital NHS Foundation Trust</t>
  </si>
  <si>
    <t>The Queen Elizabeth Hospital, King's Lynn, NHS Foundation Trust</t>
  </si>
  <si>
    <t>Basildon and Thurrock University Hospitals NHS Foundation Trust</t>
  </si>
  <si>
    <t>North West Anglia NHS Foundation Trust</t>
  </si>
  <si>
    <t>James Paget University Hospitals NHS Foundation Trust</t>
  </si>
  <si>
    <t>West Suffolk NHS Foundation Trust</t>
  </si>
  <si>
    <t>Cambridge University Hospitals NHS Foundation Trust</t>
  </si>
  <si>
    <t>Norfolk and Norwich University Hospitals NHS Foundation Trust</t>
  </si>
  <si>
    <t>Mid Essex Hospital Services NHS Trust</t>
  </si>
  <si>
    <t>The Princess Alexandra Hospital NHS Trust</t>
  </si>
  <si>
    <t>West Hertfordshire Hospitals NHS Trust</t>
  </si>
  <si>
    <t>East and North Hertfordshire NHS Trust</t>
  </si>
  <si>
    <t>Manchester University NHS Foundation Trust</t>
  </si>
  <si>
    <t>The Christie NHS Foundation Trust</t>
  </si>
  <si>
    <t>Salford Royal NHS Foundation Trust</t>
  </si>
  <si>
    <t>Bolton Hospital NHS Foundation Trust</t>
  </si>
  <si>
    <t>Tameside and Glossop Integrated Care NHS Foundation Trust</t>
  </si>
  <si>
    <t>Wrightington, Wigan and Leigh NHS Foundation Trust</t>
  </si>
  <si>
    <t>Pennine Acute Hospitals NHS Trust</t>
  </si>
  <si>
    <t>Stockport NHS Foundation Trust</t>
  </si>
  <si>
    <t>York Teaching Hospital NHS Foundation Trust</t>
  </si>
  <si>
    <t>Northern Lincolnshire and Goole NHS Foundation Trust</t>
  </si>
  <si>
    <t>Hull and East Yorkshire Hospitals NHS Trust</t>
  </si>
  <si>
    <t>Dartford and Gravesham NHS Trust</t>
  </si>
  <si>
    <t>Medway NHS Foundation Trust</t>
  </si>
  <si>
    <t>East Kent Hospitals University NHS Foundation Trust</t>
  </si>
  <si>
    <t>Maidstone and Tunbridge Wells NHS Trust</t>
  </si>
  <si>
    <t>University Hospitals of Morecambe Bay NHS Foundation Trust</t>
  </si>
  <si>
    <t>Blackpool Teaching Hospitals NHS Foundation Trust</t>
  </si>
  <si>
    <t>Lancashire Teaching Hospitals NHS Foundation Trust</t>
  </si>
  <si>
    <t>East Lancashire Hospitals NHS Trust</t>
  </si>
  <si>
    <t>Barts Health NHS Trust</t>
  </si>
  <si>
    <t>Royal Free London NHS Foundation Trust</t>
  </si>
  <si>
    <t>North Middlesex University Hospital NHS Trust</t>
  </si>
  <si>
    <t>Barking, Havering and Redbridge University Hospitals NHS Trust</t>
  </si>
  <si>
    <t>Whittington Health NHS Trust</t>
  </si>
  <si>
    <t>RP4</t>
  </si>
  <si>
    <t>Great Ormond Street Hospital for Children NHS Trust</t>
  </si>
  <si>
    <t>Homerton University Hospital NHS Foundation Trust</t>
  </si>
  <si>
    <t>University College London Hospitals NHS Foundation Trust</t>
  </si>
  <si>
    <t>South Tyneside NHS Foundation Trust</t>
  </si>
  <si>
    <t>City Hospitals Sunderland NHS Foundation Trust</t>
  </si>
  <si>
    <t>North Cumbria University Hospitals NHS Trust</t>
  </si>
  <si>
    <t>Gateshead Health NHS Foundation Trust</t>
  </si>
  <si>
    <t>The Newcastle Upon Tyne Hospitals NHS Foundation Trust</t>
  </si>
  <si>
    <t>Northumbria Healthcare NHS Foundation Trust</t>
  </si>
  <si>
    <t>South Tees Hospitals NHS Foundation Trust</t>
  </si>
  <si>
    <t>North Tees and Hartlepool NHS Foundation Trust</t>
  </si>
  <si>
    <t>County Durham and Darlington NHS Foundation Trust</t>
  </si>
  <si>
    <t>The Hillingdon Hospital NHS FoundationTrust</t>
  </si>
  <si>
    <t>Kingston Hospital NHS Foundation Trust</t>
  </si>
  <si>
    <t>Croydon Health Services NHS Trust</t>
  </si>
  <si>
    <t>St George's Healthcare NHS Trust</t>
  </si>
  <si>
    <t>The Royal Marsden NHS Foundation Trust</t>
  </si>
  <si>
    <t>Chelsea and Westminster Hospital NHS Foundation Trust</t>
  </si>
  <si>
    <t>Epsom and St Helier University Hospitals NHS Trust</t>
  </si>
  <si>
    <t>Imperial College Healthcare NHS Trust</t>
  </si>
  <si>
    <t>Torbay and South Devon NHS Foundation Trust</t>
  </si>
  <si>
    <t>Northern Devon Healthcare NHS Trust</t>
  </si>
  <si>
    <t>Royal Cornwall Hospitals NHS Trust</t>
  </si>
  <si>
    <t>Royal Devon and Exeter NHS Foundation Trust</t>
  </si>
  <si>
    <t>University Hospitals Plymouth NHS Trust</t>
  </si>
  <si>
    <t>Weston Area Health NHS Trust</t>
  </si>
  <si>
    <t>Yeovil District Hospital NHS Foundation Trust</t>
  </si>
  <si>
    <t>University Hospitals Bristol NHS Foundation Trust</t>
  </si>
  <si>
    <t>Taunton and Somerset NHS Foundation Trust</t>
  </si>
  <si>
    <t>Royal United Hospitals Bath NHS Foundation Trust</t>
  </si>
  <si>
    <t>Salisbury Health Care NHS Trust</t>
  </si>
  <si>
    <t>Gloucestershire Hospitals NHS Foundation Trust</t>
  </si>
  <si>
    <t>North Bristol NHS Trust</t>
  </si>
  <si>
    <t>Guy's and St Thomas' NHS Foundation Trust</t>
  </si>
  <si>
    <t>Lewisham and Greenwich NHS Trust</t>
  </si>
  <si>
    <t>King's College Hospital NHS Foundation Trust</t>
  </si>
  <si>
    <t>Chesterfield Royal Hospital NHS Foundation Trust</t>
  </si>
  <si>
    <t>Sheffield Childrens NHS Foundation Trust</t>
  </si>
  <si>
    <t>Barnsley Hospital NHS Foundation Trust</t>
  </si>
  <si>
    <t>The Rotherham NHS Foundation Trust</t>
  </si>
  <si>
    <t>Sheffield Teaching Hospitals NHS Foundation Trust</t>
  </si>
  <si>
    <t>Doncaster and Bassetlaw Hospitals NHS Foundation Trust</t>
  </si>
  <si>
    <t>Royal Surrey County Hospital NHS Foundation Trust</t>
  </si>
  <si>
    <t>Frimley Health NHS Foundation Trust</t>
  </si>
  <si>
    <t>Ashford and St Peter's Hospitals NHS Foundation Trust</t>
  </si>
  <si>
    <t>Surrey and Sussex Healthcare NHS Trust</t>
  </si>
  <si>
    <t>East Sussex Healthcare NHS Trust</t>
  </si>
  <si>
    <t>Brighton and Sussex University Hospitals NHS Trust</t>
  </si>
  <si>
    <t>Western Sussex Hospitals NHS Foundation Trust</t>
  </si>
  <si>
    <t>Great Western Hospitals NHS Foundation Trust</t>
  </si>
  <si>
    <t>Royal Berkshire NHS Foundation Trust</t>
  </si>
  <si>
    <t>Oxford University Hospitals NHS Trust</t>
  </si>
  <si>
    <t>Buckinghamshire Healthcare NHS Trust</t>
  </si>
  <si>
    <t>Isle of Wight NHS Trust</t>
  </si>
  <si>
    <t>Dorset County Hospital NHS Foundation Trust</t>
  </si>
  <si>
    <t>Poole Hospital NHS Foundation Trust</t>
  </si>
  <si>
    <t>The Royal Bournemouth and Christchurch Hospitals NHS Foundation Trust</t>
  </si>
  <si>
    <t>University Hospital Southampton NHS Foundation Trust</t>
  </si>
  <si>
    <t>Portsmouth Hospitals NHS Trust</t>
  </si>
  <si>
    <t>Hampshire Hospitals NHS Foundation Trust</t>
  </si>
  <si>
    <t>Walsall Healthcare NHS Trust</t>
  </si>
  <si>
    <t>South Warwickshire NHS Foundation Trust</t>
  </si>
  <si>
    <t>University Hospitals of North Midlands NHS Trust</t>
  </si>
  <si>
    <t>University Hospitals Coventry and Warwickshire NHS Trust</t>
  </si>
  <si>
    <t>The Royal Wolverhampton NHS Trust</t>
  </si>
  <si>
    <t>Wye Valley NHS Trust</t>
  </si>
  <si>
    <t>George Eliot Hospital NHS Trust</t>
  </si>
  <si>
    <t>The Dudley Group NHS Foundation Trust</t>
  </si>
  <si>
    <t>RQ3</t>
  </si>
  <si>
    <t>Birmingham Women’s and Children’s NHS Foundation Trust</t>
  </si>
  <si>
    <t>University Hospitals Birmingham NHS Foundation Trust</t>
  </si>
  <si>
    <t>Worcestershire Acute Hospitals NHS Trust</t>
  </si>
  <si>
    <t>Sandwell and West Birmingham Hospitals NHS Trust</t>
  </si>
  <si>
    <t>Shrewsbury and Telford Hospital NHS Trust</t>
  </si>
  <si>
    <t>Bradford Teaching Hospitals NHS Foundation Trust</t>
  </si>
  <si>
    <t>Harrogate and District NHS Foundation Trust</t>
  </si>
  <si>
    <t>Airedale NHS Foundation Trust</t>
  </si>
  <si>
    <t>Leeds Teaching Hospitals NHS Trust</t>
  </si>
  <si>
    <t>Calderdale and Huddersfield NHS Foundation Trust</t>
  </si>
  <si>
    <t>Mid Yorkshire Hospitals NHS Trust</t>
  </si>
  <si>
    <t>TRUST CODE</t>
  </si>
  <si>
    <t>Pseudo Trust</t>
  </si>
  <si>
    <t>Trust Name</t>
  </si>
  <si>
    <t>CA</t>
  </si>
  <si>
    <t>HUB</t>
  </si>
  <si>
    <t>total</t>
  </si>
  <si>
    <t>Worksheet</t>
  </si>
  <si>
    <t>30day</t>
  </si>
  <si>
    <t>rate</t>
  </si>
  <si>
    <t>Chart x-axis label</t>
  </si>
  <si>
    <t>95%_L</t>
  </si>
  <si>
    <t>95%_U</t>
  </si>
  <si>
    <t>rate (%)</t>
  </si>
  <si>
    <t>95%_U-rate</t>
  </si>
  <si>
    <t>rate-95%_L</t>
  </si>
  <si>
    <t>NSCLC</t>
  </si>
  <si>
    <t>Colon</t>
  </si>
  <si>
    <t>Breast</t>
  </si>
  <si>
    <t>AML</t>
  </si>
  <si>
    <t>Upper GI-OG</t>
  </si>
  <si>
    <t>CTYA</t>
  </si>
  <si>
    <t>Humber, Coast and Vale</t>
  </si>
  <si>
    <t>Kent and Medway</t>
  </si>
  <si>
    <t>Lancashire and South Cumbria</t>
  </si>
  <si>
    <t>North Central and North East London</t>
  </si>
  <si>
    <t>North East and Cumbria</t>
  </si>
  <si>
    <t>North West and South West London</t>
  </si>
  <si>
    <t>South Yorkshire and Bassetlaw</t>
  </si>
  <si>
    <t>Surrey and Sussex</t>
  </si>
  <si>
    <t>Cheshire and Merseyside</t>
  </si>
  <si>
    <t>Not assigned</t>
  </si>
  <si>
    <t>max</t>
  </si>
  <si>
    <t>Patients</t>
  </si>
  <si>
    <t>30-day deaths</t>
  </si>
  <si>
    <t>Crude rate (%)</t>
  </si>
  <si>
    <t>18+</t>
  </si>
  <si>
    <t xml:space="preserve">Contents </t>
  </si>
  <si>
    <t>Find out more</t>
  </si>
  <si>
    <t>Dr. Sean McPhail</t>
  </si>
  <si>
    <t>Feedback</t>
  </si>
  <si>
    <t xml:space="preserve">Chemotherapy for breast and lung cancer: 30-day mortality </t>
  </si>
  <si>
    <t>Dr. Martine Bomb</t>
  </si>
  <si>
    <t>Dr. Rebecca Smittenaar</t>
  </si>
  <si>
    <t>Dr. Alice Turnbull</t>
  </si>
  <si>
    <t>Louise Miller</t>
  </si>
  <si>
    <t>Analysts</t>
  </si>
  <si>
    <t>Dr. David Dodwell</t>
  </si>
  <si>
    <t>Dr. Martin McCabe</t>
  </si>
  <si>
    <t>Dr. David Bowen</t>
  </si>
  <si>
    <t>Dr. Mark Saunders</t>
  </si>
  <si>
    <t>Dr. Was Mansoor</t>
  </si>
  <si>
    <t>Dr. Luke Hounsome</t>
  </si>
  <si>
    <t>Dr. Yvonne Silove</t>
  </si>
  <si>
    <t>Stephen Benson</t>
  </si>
  <si>
    <t>30-day mortality following SACT</t>
  </si>
  <si>
    <t>SACT help desk sact@phe.gov.uk</t>
  </si>
  <si>
    <t>For better, for worse? A review of the care of patients who died within 30 days of receiving systemic anti-cancer therapy</t>
  </si>
  <si>
    <t>30-day mortality after systemic anticancer treatment for breast and lung cancer in England: a population-based, observational study</t>
  </si>
  <si>
    <t>All trusts</t>
  </si>
  <si>
    <t>The 25th percentile</t>
  </si>
  <si>
    <t>The 75th percentile</t>
  </si>
  <si>
    <t>The median (the 50th percentile)</t>
  </si>
  <si>
    <t>Median (the 50th percentile)</t>
  </si>
  <si>
    <t>Defined Names</t>
  </si>
  <si>
    <t>Columns</t>
  </si>
  <si>
    <t>Selected Trust Crude</t>
  </si>
  <si>
    <t>x</t>
  </si>
  <si>
    <t>x_axis</t>
  </si>
  <si>
    <t>y</t>
  </si>
  <si>
    <t>crude</t>
  </si>
  <si>
    <t>national</t>
  </si>
  <si>
    <t>E</t>
  </si>
  <si>
    <t>lb2sd</t>
  </si>
  <si>
    <t>F</t>
  </si>
  <si>
    <t>ub2sd</t>
  </si>
  <si>
    <t>G</t>
  </si>
  <si>
    <t>lb3sd</t>
  </si>
  <si>
    <t>H</t>
  </si>
  <si>
    <t>ub3sd</t>
  </si>
  <si>
    <t>I</t>
  </si>
  <si>
    <t>outlier</t>
  </si>
  <si>
    <t>J</t>
  </si>
  <si>
    <t>Start</t>
  </si>
  <si>
    <t>End</t>
  </si>
  <si>
    <t>NationAvg</t>
  </si>
  <si>
    <t>3SD_L</t>
  </si>
  <si>
    <t>2SD_L</t>
  </si>
  <si>
    <t>2SD_U</t>
  </si>
  <si>
    <t>3SD_U</t>
  </si>
  <si>
    <t>Outlier</t>
  </si>
  <si>
    <t>Serial</t>
  </si>
  <si>
    <t>funnel_sheet</t>
  </si>
  <si>
    <t>C</t>
  </si>
  <si>
    <t>K</t>
  </si>
  <si>
    <t>last row</t>
  </si>
  <si>
    <t>1st non-zero row for funnel plot, +2 in formula to account for the header row</t>
  </si>
  <si>
    <t>total+pseudo</t>
  </si>
  <si>
    <t>N</t>
  </si>
  <si>
    <t>Clinicians</t>
  </si>
  <si>
    <t>0-24</t>
  </si>
  <si>
    <t>AgeGrp</t>
  </si>
  <si>
    <t>CTYAAge</t>
  </si>
  <si>
    <t>Definitions</t>
  </si>
  <si>
    <t>Methodology</t>
  </si>
  <si>
    <t xml:space="preserve">Acknowledgements </t>
  </si>
  <si>
    <t xml:space="preserve">If you have any feedback or queries regarding any of these data, please contact: </t>
  </si>
  <si>
    <t>Key in the '30_Day_Mortality' tab:</t>
  </si>
  <si>
    <t>Patients = Total number of patients receiving SACT</t>
  </si>
  <si>
    <t xml:space="preserve">Crude rate (%) = </t>
  </si>
  <si>
    <t xml:space="preserve">CA = Cancer Alliance. There are 19 Cancer Alliances included in our analyses.  </t>
  </si>
  <si>
    <t xml:space="preserve">Region = NHS England Commissioning Hubs. There are 10 regions included in our analyses. </t>
  </si>
  <si>
    <t>Intent = intent of SACT treatments:</t>
  </si>
  <si>
    <t>Cohort:</t>
  </si>
  <si>
    <t>tumour, intent of treatment and age defined in the ‘Definitions’ tab</t>
  </si>
  <si>
    <t xml:space="preserve">The National Confidential Enquiry into Patient Outcome and Death’s report ‘For better, for worse? …’ </t>
  </si>
  <si>
    <t xml:space="preserve">and </t>
  </si>
  <si>
    <t>Wallington et al. ‘30-day mortality after systemic anticancer treatment for breast and lung cancer in England …’ Lancet Oncology 2016</t>
  </si>
  <si>
    <t>Datasets:</t>
  </si>
  <si>
    <t xml:space="preserve">http://www.chemodataset.nhs.uk/home </t>
  </si>
  <si>
    <t>Mortality data:</t>
  </si>
  <si>
    <t>Crude rate of 30-day mortality:</t>
  </si>
  <si>
    <t>For all categories presented in this workbook, the following regimen groups deemed to not be chemotherapy were excluded:</t>
  </si>
  <si>
    <r>
      <t>·</t>
    </r>
    <r>
      <rPr>
        <sz val="7"/>
        <color theme="1"/>
        <rFont val="Times New Roman"/>
        <family val="1"/>
      </rPr>
      <t xml:space="preserve">       </t>
    </r>
    <r>
      <rPr>
        <sz val="12"/>
        <color theme="1"/>
        <rFont val="Arial"/>
        <family val="2"/>
      </rPr>
      <t xml:space="preserve">'ANAGRELIDE' </t>
    </r>
  </si>
  <si>
    <r>
      <t>·</t>
    </r>
    <r>
      <rPr>
        <sz val="7"/>
        <color theme="1"/>
        <rFont val="Times New Roman"/>
        <family val="1"/>
      </rPr>
      <t xml:space="preserve">       </t>
    </r>
    <r>
      <rPr>
        <sz val="12"/>
        <color theme="1"/>
        <rFont val="Arial"/>
        <family val="2"/>
      </rPr>
      <t>'ANASTROZOLE'</t>
    </r>
  </si>
  <si>
    <r>
      <t>·</t>
    </r>
    <r>
      <rPr>
        <sz val="7"/>
        <color theme="1"/>
        <rFont val="Times New Roman"/>
        <family val="1"/>
      </rPr>
      <t xml:space="preserve">       </t>
    </r>
    <r>
      <rPr>
        <sz val="12"/>
        <color theme="1"/>
        <rFont val="Arial"/>
        <family val="2"/>
      </rPr>
      <t>'ANTI-HORMONES'</t>
    </r>
  </si>
  <si>
    <r>
      <t>·</t>
    </r>
    <r>
      <rPr>
        <sz val="7"/>
        <color theme="1"/>
        <rFont val="Times New Roman"/>
        <family val="1"/>
      </rPr>
      <t xml:space="preserve">       </t>
    </r>
    <r>
      <rPr>
        <sz val="12"/>
        <color theme="1"/>
        <rFont val="Arial"/>
        <family val="2"/>
      </rPr>
      <t>'ANTI-HISTAMINES'</t>
    </r>
  </si>
  <si>
    <r>
      <t>·</t>
    </r>
    <r>
      <rPr>
        <sz val="7"/>
        <color theme="1"/>
        <rFont val="Times New Roman"/>
        <family val="1"/>
      </rPr>
      <t xml:space="preserve">       </t>
    </r>
    <r>
      <rPr>
        <sz val="12"/>
        <color theme="1"/>
        <rFont val="Arial"/>
        <family val="2"/>
      </rPr>
      <t>'ANTI-EMETICS'</t>
    </r>
  </si>
  <si>
    <r>
      <t>·</t>
    </r>
    <r>
      <rPr>
        <sz val="7"/>
        <color theme="1"/>
        <rFont val="Times New Roman"/>
        <family val="1"/>
      </rPr>
      <t xml:space="preserve">       </t>
    </r>
    <r>
      <rPr>
        <sz val="12"/>
        <color theme="1"/>
        <rFont val="Arial"/>
        <family val="2"/>
      </rPr>
      <t>'B12'</t>
    </r>
  </si>
  <si>
    <r>
      <t>·</t>
    </r>
    <r>
      <rPr>
        <sz val="7"/>
        <color theme="1"/>
        <rFont val="Times New Roman"/>
        <family val="1"/>
      </rPr>
      <t xml:space="preserve">       </t>
    </r>
    <r>
      <rPr>
        <sz val="12"/>
        <color theme="1"/>
        <rFont val="Arial"/>
        <family val="2"/>
      </rPr>
      <t xml:space="preserve">'BICALUTAMIDE' </t>
    </r>
  </si>
  <si>
    <r>
      <t>·</t>
    </r>
    <r>
      <rPr>
        <sz val="7"/>
        <color theme="1"/>
        <rFont val="Times New Roman"/>
        <family val="1"/>
      </rPr>
      <t xml:space="preserve">       </t>
    </r>
    <r>
      <rPr>
        <sz val="12"/>
        <color theme="1"/>
        <rFont val="Arial"/>
        <family val="2"/>
      </rPr>
      <t>'BISPHOSPHONATES'</t>
    </r>
  </si>
  <si>
    <r>
      <t>·</t>
    </r>
    <r>
      <rPr>
        <sz val="7"/>
        <color theme="1"/>
        <rFont val="Times New Roman"/>
        <family val="1"/>
      </rPr>
      <t xml:space="preserve">       </t>
    </r>
    <r>
      <rPr>
        <sz val="12"/>
        <color theme="1"/>
        <rFont val="Arial"/>
        <family val="2"/>
      </rPr>
      <t>'CYPROTERONE'</t>
    </r>
  </si>
  <si>
    <r>
      <t>·</t>
    </r>
    <r>
      <rPr>
        <sz val="7"/>
        <color theme="1"/>
        <rFont val="Times New Roman"/>
        <family val="1"/>
      </rPr>
      <t xml:space="preserve">       </t>
    </r>
    <r>
      <rPr>
        <sz val="12"/>
        <color theme="1"/>
        <rFont val="Arial"/>
        <family val="2"/>
      </rPr>
      <t>'DEGARELIX'</t>
    </r>
  </si>
  <si>
    <r>
      <t>·</t>
    </r>
    <r>
      <rPr>
        <sz val="7"/>
        <color theme="1"/>
        <rFont val="Times New Roman"/>
        <family val="1"/>
      </rPr>
      <t xml:space="preserve">       </t>
    </r>
    <r>
      <rPr>
        <sz val="12"/>
        <color theme="1"/>
        <rFont val="Arial"/>
        <family val="2"/>
      </rPr>
      <t>'DENOSUMAB'</t>
    </r>
  </si>
  <si>
    <r>
      <t>·</t>
    </r>
    <r>
      <rPr>
        <sz val="7"/>
        <color theme="1"/>
        <rFont val="Times New Roman"/>
        <family val="1"/>
      </rPr>
      <t xml:space="preserve">       </t>
    </r>
    <r>
      <rPr>
        <sz val="12"/>
        <color theme="1"/>
        <rFont val="Arial"/>
        <family val="2"/>
      </rPr>
      <t xml:space="preserve">'EXEMESTANE' </t>
    </r>
  </si>
  <si>
    <r>
      <t>·</t>
    </r>
    <r>
      <rPr>
        <sz val="7"/>
        <color theme="1"/>
        <rFont val="Times New Roman"/>
        <family val="1"/>
      </rPr>
      <t xml:space="preserve">       </t>
    </r>
    <r>
      <rPr>
        <sz val="12"/>
        <color theme="1"/>
        <rFont val="Arial"/>
        <family val="2"/>
      </rPr>
      <t>'FOLINIC ACID'</t>
    </r>
  </si>
  <si>
    <r>
      <t>·</t>
    </r>
    <r>
      <rPr>
        <sz val="7"/>
        <color theme="1"/>
        <rFont val="Times New Roman"/>
        <family val="1"/>
      </rPr>
      <t xml:space="preserve">       </t>
    </r>
    <r>
      <rPr>
        <sz val="12"/>
        <color theme="1"/>
        <rFont val="Arial"/>
        <family val="2"/>
      </rPr>
      <t xml:space="preserve">'FLUTAMIDE' </t>
    </r>
  </si>
  <si>
    <r>
      <t>·</t>
    </r>
    <r>
      <rPr>
        <sz val="7"/>
        <color theme="1"/>
        <rFont val="Times New Roman"/>
        <family val="1"/>
      </rPr>
      <t xml:space="preserve">       </t>
    </r>
    <r>
      <rPr>
        <sz val="12"/>
        <color theme="1"/>
        <rFont val="Arial"/>
        <family val="2"/>
      </rPr>
      <t>'FULVESTRANT'</t>
    </r>
  </si>
  <si>
    <r>
      <t>·</t>
    </r>
    <r>
      <rPr>
        <sz val="7"/>
        <color theme="1"/>
        <rFont val="Times New Roman"/>
        <family val="1"/>
      </rPr>
      <t xml:space="preserve">       </t>
    </r>
    <r>
      <rPr>
        <sz val="12"/>
        <color theme="1"/>
        <rFont val="Arial"/>
        <family val="2"/>
      </rPr>
      <t>'GCSF'</t>
    </r>
  </si>
  <si>
    <r>
      <t>·</t>
    </r>
    <r>
      <rPr>
        <sz val="7"/>
        <color theme="1"/>
        <rFont val="Times New Roman"/>
        <family val="1"/>
      </rPr>
      <t xml:space="preserve">       </t>
    </r>
    <r>
      <rPr>
        <sz val="12"/>
        <color theme="1"/>
        <rFont val="Arial"/>
        <family val="2"/>
      </rPr>
      <t>'GOSERELIN'</t>
    </r>
  </si>
  <si>
    <r>
      <t>·</t>
    </r>
    <r>
      <rPr>
        <sz val="7"/>
        <color theme="1"/>
        <rFont val="Times New Roman"/>
        <family val="1"/>
      </rPr>
      <t xml:space="preserve">       </t>
    </r>
    <r>
      <rPr>
        <sz val="12"/>
        <color theme="1"/>
        <rFont val="Arial"/>
        <family val="2"/>
      </rPr>
      <t>'HORMONES'</t>
    </r>
  </si>
  <si>
    <r>
      <t>·</t>
    </r>
    <r>
      <rPr>
        <sz val="7"/>
        <color theme="1"/>
        <rFont val="Times New Roman"/>
        <family val="1"/>
      </rPr>
      <t xml:space="preserve">       </t>
    </r>
    <r>
      <rPr>
        <sz val="12"/>
        <color theme="1"/>
        <rFont val="Arial"/>
        <family val="2"/>
      </rPr>
      <t>'IBANDRONIC ACID'</t>
    </r>
  </si>
  <si>
    <r>
      <t>·</t>
    </r>
    <r>
      <rPr>
        <sz val="7"/>
        <color theme="1"/>
        <rFont val="Times New Roman"/>
        <family val="1"/>
      </rPr>
      <t xml:space="preserve">       </t>
    </r>
    <r>
      <rPr>
        <sz val="12"/>
        <color theme="1"/>
        <rFont val="Arial"/>
        <family val="2"/>
      </rPr>
      <t>'LANREOTIDE'</t>
    </r>
  </si>
  <si>
    <r>
      <t>·</t>
    </r>
    <r>
      <rPr>
        <sz val="7"/>
        <color theme="1"/>
        <rFont val="Times New Roman"/>
        <family val="1"/>
      </rPr>
      <t xml:space="preserve">       </t>
    </r>
    <r>
      <rPr>
        <sz val="12"/>
        <color theme="1"/>
        <rFont val="Arial"/>
        <family val="2"/>
      </rPr>
      <t>'LETROZOLE'</t>
    </r>
  </si>
  <si>
    <r>
      <t>·</t>
    </r>
    <r>
      <rPr>
        <sz val="7"/>
        <color theme="1"/>
        <rFont val="Times New Roman"/>
        <family val="1"/>
      </rPr>
      <t xml:space="preserve">       </t>
    </r>
    <r>
      <rPr>
        <sz val="12"/>
        <color theme="1"/>
        <rFont val="Arial"/>
        <family val="2"/>
      </rPr>
      <t xml:space="preserve">'LEUPRORELIN' </t>
    </r>
  </si>
  <si>
    <r>
      <t>·</t>
    </r>
    <r>
      <rPr>
        <sz val="7"/>
        <color theme="1"/>
        <rFont val="Times New Roman"/>
        <family val="1"/>
      </rPr>
      <t xml:space="preserve">       </t>
    </r>
    <r>
      <rPr>
        <sz val="12"/>
        <color theme="1"/>
        <rFont val="Arial"/>
        <family val="2"/>
      </rPr>
      <t xml:space="preserve">'MEDROXYPROGESTERONE' </t>
    </r>
  </si>
  <si>
    <r>
      <t>·</t>
    </r>
    <r>
      <rPr>
        <sz val="7"/>
        <color theme="1"/>
        <rFont val="Times New Roman"/>
        <family val="1"/>
      </rPr>
      <t xml:space="preserve">       </t>
    </r>
    <r>
      <rPr>
        <sz val="12"/>
        <color theme="1"/>
        <rFont val="Arial"/>
        <family val="2"/>
      </rPr>
      <t>'MEGESTROL'</t>
    </r>
  </si>
  <si>
    <r>
      <t>·</t>
    </r>
    <r>
      <rPr>
        <sz val="7"/>
        <color theme="1"/>
        <rFont val="Times New Roman"/>
        <family val="1"/>
      </rPr>
      <t xml:space="preserve">       </t>
    </r>
    <r>
      <rPr>
        <sz val="12"/>
        <color theme="1"/>
        <rFont val="Arial"/>
        <family val="2"/>
      </rPr>
      <t>'OCTREOTIDE'</t>
    </r>
  </si>
  <si>
    <r>
      <t>·</t>
    </r>
    <r>
      <rPr>
        <sz val="7"/>
        <color theme="1"/>
        <rFont val="Times New Roman"/>
        <family val="1"/>
      </rPr>
      <t xml:space="preserve">       </t>
    </r>
    <r>
      <rPr>
        <sz val="12"/>
        <color theme="1"/>
        <rFont val="Arial"/>
        <family val="2"/>
      </rPr>
      <t>'PAMIDRONATE'</t>
    </r>
  </si>
  <si>
    <r>
      <t>·</t>
    </r>
    <r>
      <rPr>
        <sz val="7"/>
        <color theme="1"/>
        <rFont val="Times New Roman"/>
        <family val="1"/>
      </rPr>
      <t xml:space="preserve">       </t>
    </r>
    <r>
      <rPr>
        <sz val="12"/>
        <color theme="1"/>
        <rFont val="Arial"/>
        <family val="2"/>
      </rPr>
      <t>'PASIREOTIDE'</t>
    </r>
  </si>
  <si>
    <r>
      <t>·</t>
    </r>
    <r>
      <rPr>
        <sz val="7"/>
        <color theme="1"/>
        <rFont val="Times New Roman"/>
        <family val="1"/>
      </rPr>
      <t xml:space="preserve">       </t>
    </r>
    <r>
      <rPr>
        <sz val="12"/>
        <color theme="1"/>
        <rFont val="Arial"/>
        <family val="2"/>
      </rPr>
      <t xml:space="preserve">'PROGESTERONE' </t>
    </r>
  </si>
  <si>
    <r>
      <t>·</t>
    </r>
    <r>
      <rPr>
        <sz val="7"/>
        <color theme="1"/>
        <rFont val="Times New Roman"/>
        <family val="1"/>
      </rPr>
      <t xml:space="preserve">       </t>
    </r>
    <r>
      <rPr>
        <sz val="12"/>
        <color theme="1"/>
        <rFont val="Arial"/>
        <family val="2"/>
      </rPr>
      <t>'SANDOSTATIN'</t>
    </r>
  </si>
  <si>
    <r>
      <t>·</t>
    </r>
    <r>
      <rPr>
        <sz val="7"/>
        <color theme="1"/>
        <rFont val="Times New Roman"/>
        <family val="1"/>
      </rPr>
      <t xml:space="preserve">       </t>
    </r>
    <r>
      <rPr>
        <sz val="12"/>
        <color theme="1"/>
        <rFont val="Arial"/>
        <family val="2"/>
      </rPr>
      <t>'SIGNIFOR'</t>
    </r>
  </si>
  <si>
    <r>
      <t>·</t>
    </r>
    <r>
      <rPr>
        <sz val="7"/>
        <color theme="1"/>
        <rFont val="Times New Roman"/>
        <family val="1"/>
      </rPr>
      <t xml:space="preserve">       </t>
    </r>
    <r>
      <rPr>
        <sz val="12"/>
        <color theme="1"/>
        <rFont val="Arial"/>
        <family val="2"/>
      </rPr>
      <t>'SOMATULINE'</t>
    </r>
  </si>
  <si>
    <r>
      <t>·</t>
    </r>
    <r>
      <rPr>
        <sz val="7"/>
        <color theme="1"/>
        <rFont val="Times New Roman"/>
        <family val="1"/>
      </rPr>
      <t xml:space="preserve">       </t>
    </r>
    <r>
      <rPr>
        <sz val="12"/>
        <color theme="1"/>
        <rFont val="Arial"/>
        <family val="2"/>
      </rPr>
      <t>'SOMATOSTATIN'</t>
    </r>
  </si>
  <si>
    <r>
      <t>·</t>
    </r>
    <r>
      <rPr>
        <sz val="7"/>
        <color theme="1"/>
        <rFont val="Times New Roman"/>
        <family val="1"/>
      </rPr>
      <t xml:space="preserve">       </t>
    </r>
    <r>
      <rPr>
        <sz val="12"/>
        <color theme="1"/>
        <rFont val="Arial"/>
        <family val="2"/>
      </rPr>
      <t>'STEROIDS'</t>
    </r>
  </si>
  <si>
    <r>
      <t>·</t>
    </r>
    <r>
      <rPr>
        <sz val="7"/>
        <color theme="1"/>
        <rFont val="Times New Roman"/>
        <family val="1"/>
      </rPr>
      <t xml:space="preserve">       </t>
    </r>
    <r>
      <rPr>
        <sz val="12"/>
        <color theme="1"/>
        <rFont val="Arial"/>
        <family val="2"/>
      </rPr>
      <t xml:space="preserve">'STILBOESTROL' </t>
    </r>
  </si>
  <si>
    <r>
      <t>·</t>
    </r>
    <r>
      <rPr>
        <sz val="7"/>
        <color theme="1"/>
        <rFont val="Times New Roman"/>
        <family val="1"/>
      </rPr>
      <t xml:space="preserve">       </t>
    </r>
    <r>
      <rPr>
        <sz val="12"/>
        <color theme="1"/>
        <rFont val="Arial"/>
        <family val="2"/>
      </rPr>
      <t>'TAMOXIFEN'</t>
    </r>
  </si>
  <si>
    <r>
      <t>·</t>
    </r>
    <r>
      <rPr>
        <sz val="7"/>
        <color theme="1"/>
        <rFont val="Times New Roman"/>
        <family val="1"/>
      </rPr>
      <t xml:space="preserve">       </t>
    </r>
    <r>
      <rPr>
        <sz val="12"/>
        <color theme="1"/>
        <rFont val="Arial"/>
        <family val="2"/>
      </rPr>
      <t>'VITAMIN'</t>
    </r>
  </si>
  <si>
    <r>
      <t>·</t>
    </r>
    <r>
      <rPr>
        <sz val="7"/>
        <color theme="1"/>
        <rFont val="Times New Roman"/>
        <family val="1"/>
      </rPr>
      <t xml:space="preserve">       </t>
    </r>
    <r>
      <rPr>
        <sz val="12"/>
        <color theme="1"/>
        <rFont val="Arial"/>
        <family val="2"/>
      </rPr>
      <t>'ZOLEDRONIC ACID'</t>
    </r>
  </si>
  <si>
    <r>
      <t>·</t>
    </r>
    <r>
      <rPr>
        <sz val="7"/>
        <color theme="1"/>
        <rFont val="Times New Roman"/>
        <family val="1"/>
      </rPr>
      <t xml:space="preserve">       </t>
    </r>
    <r>
      <rPr>
        <sz val="12"/>
        <color theme="1"/>
        <rFont val="Arial"/>
        <family val="2"/>
      </rPr>
      <t>NHS number</t>
    </r>
  </si>
  <si>
    <r>
      <t>·</t>
    </r>
    <r>
      <rPr>
        <sz val="7"/>
        <color theme="1"/>
        <rFont val="Times New Roman"/>
        <family val="1"/>
      </rPr>
      <t xml:space="preserve">       </t>
    </r>
    <r>
      <rPr>
        <sz val="12"/>
        <color theme="1"/>
        <rFont val="Arial"/>
        <family val="2"/>
      </rPr>
      <t>Date of birth</t>
    </r>
  </si>
  <si>
    <r>
      <t>·</t>
    </r>
    <r>
      <rPr>
        <sz val="7"/>
        <color theme="1"/>
        <rFont val="Times New Roman"/>
        <family val="1"/>
      </rPr>
      <t xml:space="preserve">       </t>
    </r>
    <r>
      <rPr>
        <sz val="12"/>
        <color theme="1"/>
        <rFont val="Arial"/>
        <family val="2"/>
      </rPr>
      <t xml:space="preserve">Postcode </t>
    </r>
  </si>
  <si>
    <r>
      <t>·</t>
    </r>
    <r>
      <rPr>
        <sz val="7"/>
        <color theme="1"/>
        <rFont val="Times New Roman"/>
        <family val="1"/>
      </rPr>
      <t xml:space="preserve">       </t>
    </r>
    <r>
      <rPr>
        <sz val="12"/>
        <color theme="1"/>
        <rFont val="Arial"/>
        <family val="2"/>
      </rPr>
      <t>Gender</t>
    </r>
  </si>
  <si>
    <r>
      <t>·</t>
    </r>
    <r>
      <rPr>
        <sz val="7"/>
        <color theme="1"/>
        <rFont val="Times New Roman"/>
        <family val="1"/>
      </rPr>
      <t xml:space="preserve">       </t>
    </r>
    <r>
      <rPr>
        <sz val="12"/>
        <color theme="1"/>
        <rFont val="Arial"/>
        <family val="2"/>
      </rPr>
      <t>Tumour sites (coded in ICD10 and morphology codes)</t>
    </r>
  </si>
  <si>
    <r>
      <t>·</t>
    </r>
    <r>
      <rPr>
        <sz val="7"/>
        <color theme="1"/>
        <rFont val="Times New Roman"/>
        <family val="1"/>
      </rPr>
      <t xml:space="preserve">       </t>
    </r>
    <r>
      <rPr>
        <sz val="12"/>
        <color theme="1"/>
        <rFont val="Arial"/>
        <family val="2"/>
      </rPr>
      <t>Curative included adjuvant, neo-adjuvant and curative treatments</t>
    </r>
  </si>
  <si>
    <r>
      <t>·</t>
    </r>
    <r>
      <rPr>
        <sz val="7"/>
        <color theme="1"/>
        <rFont val="Times New Roman"/>
        <family val="1"/>
      </rPr>
      <t xml:space="preserve">       </t>
    </r>
    <r>
      <rPr>
        <sz val="12"/>
        <color theme="1"/>
        <rFont val="Arial"/>
        <family val="2"/>
      </rPr>
      <t>Palliative included disease modification and palliative treatments</t>
    </r>
  </si>
  <si>
    <r>
      <t>·</t>
    </r>
    <r>
      <rPr>
        <sz val="7"/>
        <color theme="1"/>
        <rFont val="Times New Roman"/>
        <family val="1"/>
      </rPr>
      <t xml:space="preserve">       </t>
    </r>
    <r>
      <rPr>
        <sz val="12"/>
        <color theme="1"/>
        <rFont val="Arial"/>
        <family val="2"/>
      </rPr>
      <t>Not assigned included patients with missing treatment intent data</t>
    </r>
  </si>
  <si>
    <r>
      <t>·</t>
    </r>
    <r>
      <rPr>
        <sz val="7"/>
        <color theme="1"/>
        <rFont val="Times New Roman"/>
        <family val="1"/>
      </rPr>
      <t xml:space="preserve">       </t>
    </r>
    <r>
      <rPr>
        <sz val="12"/>
        <color theme="1"/>
        <rFont val="Arial"/>
        <family val="2"/>
      </rPr>
      <t>All intent included curative, palliative and those where a treatment intent was not assigned.</t>
    </r>
  </si>
  <si>
    <t>Dr. Hanhua Liu (analytical lead)</t>
  </si>
  <si>
    <t xml:space="preserve">Michael Wallington </t>
  </si>
  <si>
    <t>Dr. Denis Talbot (clinical lead)</t>
  </si>
  <si>
    <t>John Broggio</t>
  </si>
  <si>
    <t>Jackie Charman</t>
  </si>
  <si>
    <t>Lucy Elliss-Brookes</t>
  </si>
  <si>
    <t>www.rcr.ac.uk/clinical-oncology/faculty-and-partnership-working/partnership-working/uk-chemotherapy-board</t>
  </si>
  <si>
    <t>Select tumour</t>
  </si>
  <si>
    <t>Select intent</t>
  </si>
  <si>
    <t>Select age group</t>
  </si>
  <si>
    <t>Select trust</t>
  </si>
  <si>
    <r>
      <t>·</t>
    </r>
    <r>
      <rPr>
        <sz val="7"/>
        <color theme="1"/>
        <rFont val="Times New Roman"/>
        <family val="1"/>
      </rPr>
      <t xml:space="preserve">       </t>
    </r>
    <r>
      <rPr>
        <sz val="12"/>
        <color theme="1"/>
        <rFont val="Arial"/>
        <family val="2"/>
      </rPr>
      <t>'NOT CHEMO'</t>
    </r>
  </si>
  <si>
    <t>50-69</t>
  </si>
  <si>
    <t>70+</t>
  </si>
  <si>
    <t>List_of_excluded_regimens</t>
  </si>
  <si>
    <t>List_of_included_trusts</t>
  </si>
  <si>
    <t>This workbook presents the numbers and crude rate (percentages) of patients in England in 2015-2016 who were recorded as receiving systemic anti-cancer therapy (SACT) in NHS trusts and died within 30 days of receiving SACT. 
The results are presented by tumour and year, at NHS trust, Cancer Alliance (CA) and Region level respectively. The results are broken down additionally by intent of treatment and patient groups.
NHS trusts can look at their own crude 30-day mortality figures and regional and national comparisons.</t>
  </si>
  <si>
    <t>30-day mortality after receiving SACT in England, 2015-2016</t>
  </si>
  <si>
    <t>Trust Code</t>
  </si>
  <si>
    <t>Pseudo</t>
  </si>
  <si>
    <t>Select Trust (Code / Name)</t>
  </si>
  <si>
    <t>Upper 2SD limit:</t>
  </si>
  <si>
    <t>Upper 3SD Limit:</t>
  </si>
  <si>
    <t>Upper 2SD (0.025) limit:</t>
  </si>
  <si>
    <t>Upper 3SD (0.001) Limit:</t>
  </si>
  <si>
    <t>95%CI_L</t>
  </si>
  <si>
    <t>University Hospitals of Derby and Burton NHS Foundation Trust</t>
  </si>
  <si>
    <t>East Suffolk and North Essex NHS Foundation Trust</t>
  </si>
  <si>
    <t>London North West University Healthcare NHS Trust</t>
  </si>
  <si>
    <t>95%CI_U</t>
  </si>
  <si>
    <t>&gt;Upper 3SD (0.001) limit</t>
  </si>
  <si>
    <t>&lt;Lower 3SD (0.001) limit</t>
  </si>
  <si>
    <t xml:space="preserve">(comparison based on two-proportions z-test, at 0.05 level)
(comparison based on two-proportions z-test, at 0.05 level)
</t>
  </si>
  <si>
    <t>TRUST_NAME</t>
  </si>
  <si>
    <t xml:space="preserve">London North West University Healthcare NHS Trust </t>
  </si>
  <si>
    <t>List of excluded regimens:</t>
  </si>
  <si>
    <t>All adults (ICD10 C00-C97, excl. C44)</t>
  </si>
  <si>
    <t>Region_NHSE_HUB_Name</t>
  </si>
  <si>
    <t>Christine Clarke</t>
  </si>
  <si>
    <t>Trust_code</t>
  </si>
  <si>
    <t xml:space="preserve">check against 3SD boundaries </t>
  </si>
  <si>
    <t>SACT records were linked to cancer registrations using:</t>
  </si>
  <si>
    <t xml:space="preserve">rate </t>
  </si>
  <si>
    <t xml:space="preserve">Patients </t>
  </si>
  <si>
    <t>30_day_deaths</t>
  </si>
  <si>
    <t>crude_rate (%)</t>
  </si>
  <si>
    <t>95%CI_upper</t>
  </si>
  <si>
    <t>95%CI_lower</t>
  </si>
  <si>
    <t>National_average</t>
  </si>
  <si>
    <t>Trust_name</t>
  </si>
  <si>
    <t>Upper 2SD (0.025) limit</t>
  </si>
  <si>
    <t>Upper 3SD (0.001) Limit</t>
  </si>
  <si>
    <t>Lower 2SD (0.025) limit</t>
  </si>
  <si>
    <t>Lower 3SD (0.001) Limit</t>
  </si>
  <si>
    <t>&gt;Upper 3SD Limit</t>
  </si>
  <si>
    <t>&lt;Lower 3SD Limit</t>
  </si>
  <si>
    <t>Data table</t>
  </si>
  <si>
    <t>(comparison based on two-proportions z-test, α= 0.05)</t>
  </si>
  <si>
    <t>Please see frequently asked questions (FAQ) which are circulated with this workbook.</t>
  </si>
  <si>
    <t>30-day deaths = Total number of patients who died within 30 days of receiving SACT</t>
  </si>
  <si>
    <t xml:space="preserve">Trust = NHS trusts in England. There are 138 trusts included in our analyses. </t>
  </si>
  <si>
    <t xml:space="preserve">We have used trust names (codes) as of 2018. Any trusts who have merged are reported under the current trust name. </t>
  </si>
  <si>
    <t xml:space="preserve">We have used the Statistical Process Control methods published by the Association of Public Health Observatories to construct the funnel plots:  </t>
  </si>
  <si>
    <t>Technical Briefing 2: Statistical Process Control methods in public health intelligence</t>
  </si>
  <si>
    <t>Comparing 2015 to 2016 rates:</t>
  </si>
  <si>
    <t xml:space="preserve">Comparing 2015 to 2016 rates </t>
  </si>
  <si>
    <t>Comparing 2015 to 2016 rates</t>
  </si>
  <si>
    <t>Select trust (code / name)</t>
  </si>
  <si>
    <t xml:space="preserve">(comparison based on z-test, α=0.05)
(comparison based on two-proportions z-test, at 0.05 level)
</t>
  </si>
  <si>
    <t>Upper 3SD limit:</t>
  </si>
  <si>
    <t>Trusts with rate &gt; Upper 3SD limit</t>
  </si>
  <si>
    <t>Compare 2015 to 2016 rates(CI overlap method)</t>
  </si>
  <si>
    <t>Compare 2015 to 2016 rates(z-test method)</t>
  </si>
  <si>
    <t>Funnel plots:</t>
  </si>
  <si>
    <t>No trust selected</t>
  </si>
  <si>
    <t>NoTrust</t>
  </si>
  <si>
    <t>Trust Code for display</t>
  </si>
  <si>
    <r>
      <t>·</t>
    </r>
    <r>
      <rPr>
        <sz val="7"/>
        <color theme="1"/>
        <rFont val="Times New Roman"/>
        <family val="1"/>
      </rPr>
      <t xml:space="preserve">       </t>
    </r>
    <r>
      <rPr>
        <sz val="12"/>
        <color theme="1"/>
        <rFont val="Arial"/>
        <family val="2"/>
      </rPr>
      <t xml:space="preserve">Event dates </t>
    </r>
  </si>
  <si>
    <t>(Cancer registry database: date of diagnosis, treatment dates; SACT dataset: start date of regimen or start date of SACT cycle)</t>
  </si>
  <si>
    <t>Upper 2SD limit = +2 standard deviation (roughly equivalent to the upper 95% confidence interval).</t>
  </si>
  <si>
    <t>A Trust’s ±3SDs are calculated in relation to the average of all trusts.</t>
  </si>
  <si>
    <t>Upper 3SD limit = +3 standard deviation (roughly equivalent to the upper 99.8% confidence interval).</t>
  </si>
  <si>
    <t>A Trust’s ±2SDs are calculated in relation to the average of all trusts.</t>
  </si>
  <si>
    <t>Region</t>
  </si>
  <si>
    <t>Unique CA</t>
  </si>
  <si>
    <t>Unique Region</t>
  </si>
  <si>
    <t>h1</t>
  </si>
  <si>
    <t>h2</t>
  </si>
  <si>
    <t>h3</t>
  </si>
  <si>
    <t>Select CA</t>
  </si>
  <si>
    <t>No CA selected</t>
  </si>
  <si>
    <t>Select Region</t>
  </si>
  <si>
    <t>No Region selected</t>
  </si>
  <si>
    <t xml:space="preserve">The dates of death come from the Office for National Statistics via </t>
  </si>
  <si>
    <t>NHS Digital’s Demographics Batch Service Bureau</t>
  </si>
  <si>
    <t>Data table for Cancer Alliance</t>
  </si>
  <si>
    <t>Data table for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</si>
</sst>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0000000"/>
  </numFmts>
  <fonts count="41" x14ac:knownFonts="1">
    <font>
      <sz val="11"/>
      <color theme="1"/>
      <name val="Calibri"/>
      <family val="2"/>
      <scheme val="minor"/>
    </font>
    <font>
      <b/>
      <sz val="11"/>
      <color theme="1"/>
      <name val="Calibri"/>
      <family val="2"/>
      <scheme val="minor"/>
    </font>
    <font>
      <sz val="10"/>
      <name val="Arial"/>
      <family val="2"/>
    </font>
    <font>
      <b/>
      <sz val="20"/>
      <color rgb="FF98002E"/>
      <name val="Arial"/>
      <family val="2"/>
    </font>
    <font>
      <b/>
      <sz val="10"/>
      <name val="Arial"/>
      <family val="2"/>
    </font>
    <font>
      <sz val="10"/>
      <color theme="1"/>
      <name val="Arial"/>
      <family val="2"/>
    </font>
    <font>
      <sz val="11"/>
      <color indexed="8"/>
      <name val="Calibri"/>
      <family val="2"/>
      <scheme val="minor"/>
    </font>
    <font>
      <sz val="11"/>
      <color theme="0"/>
      <name val="Calibri"/>
      <family val="2"/>
      <scheme val="minor"/>
    </font>
    <font>
      <sz val="11"/>
      <name val="Calibri"/>
      <family val="2"/>
      <scheme val="minor"/>
    </font>
    <font>
      <b/>
      <sz val="14"/>
      <color theme="1"/>
      <name val="Arial"/>
      <family val="2"/>
    </font>
    <font>
      <sz val="14"/>
      <color theme="1"/>
      <name val="Arial"/>
      <family val="2"/>
    </font>
    <font>
      <b/>
      <sz val="14"/>
      <color rgb="FFC00000"/>
      <name val="Arial"/>
      <family val="2"/>
    </font>
    <font>
      <sz val="14"/>
      <name val="Arial"/>
      <family val="2"/>
    </font>
    <font>
      <b/>
      <sz val="14"/>
      <name val="Arial"/>
      <family val="2"/>
    </font>
    <font>
      <sz val="11"/>
      <color theme="1"/>
      <name val="Arial"/>
      <family val="2"/>
    </font>
    <font>
      <b/>
      <sz val="12"/>
      <color rgb="FF000000"/>
      <name val="Arial"/>
      <family val="2"/>
    </font>
    <font>
      <b/>
      <sz val="11"/>
      <color theme="1"/>
      <name val="Arial"/>
      <family val="2"/>
    </font>
    <font>
      <u/>
      <sz val="11"/>
      <color theme="10"/>
      <name val="Calibri"/>
      <family val="2"/>
      <scheme val="minor"/>
    </font>
    <font>
      <u/>
      <sz val="11"/>
      <color theme="10"/>
      <name val="Arial"/>
      <family val="2"/>
    </font>
    <font>
      <u/>
      <sz val="12"/>
      <color theme="10"/>
      <name val="Arial"/>
      <family val="2"/>
    </font>
    <font>
      <sz val="12"/>
      <color theme="1"/>
      <name val="Arial"/>
      <family val="2"/>
    </font>
    <font>
      <sz val="8"/>
      <color theme="1"/>
      <name val="Arial"/>
      <family val="2"/>
    </font>
    <font>
      <sz val="8"/>
      <name val="Arial"/>
      <family val="2"/>
    </font>
    <font>
      <b/>
      <sz val="12"/>
      <color theme="1"/>
      <name val="Arial"/>
      <family val="2"/>
    </font>
    <font>
      <b/>
      <sz val="14"/>
      <color rgb="FF98002E"/>
      <name val="Arial"/>
      <family val="2"/>
    </font>
    <font>
      <sz val="11"/>
      <name val="Arial"/>
      <family val="2"/>
    </font>
    <font>
      <sz val="12"/>
      <color theme="1"/>
      <name val="Symbol"/>
      <family val="1"/>
      <charset val="2"/>
    </font>
    <font>
      <sz val="7"/>
      <color theme="1"/>
      <name val="Times New Roman"/>
      <family val="1"/>
    </font>
    <font>
      <sz val="14"/>
      <color rgb="FF98002E"/>
      <name val="Arial"/>
      <family val="2"/>
    </font>
    <font>
      <sz val="12"/>
      <name val="Arial"/>
      <family val="2"/>
    </font>
    <font>
      <b/>
      <u/>
      <sz val="12"/>
      <color theme="10"/>
      <name val="Arial"/>
      <family val="2"/>
    </font>
    <font>
      <sz val="12"/>
      <name val="Calibri"/>
      <family val="2"/>
      <scheme val="minor"/>
    </font>
    <font>
      <b/>
      <sz val="12"/>
      <color rgb="FFC00000"/>
      <name val="Arial"/>
      <family val="2"/>
    </font>
    <font>
      <sz val="12"/>
      <color theme="1"/>
      <name val="Calibri"/>
      <family val="2"/>
      <scheme val="minor"/>
    </font>
    <font>
      <sz val="12"/>
      <color indexed="8"/>
      <name val="Arial"/>
      <family val="2"/>
    </font>
    <font>
      <sz val="12"/>
      <color theme="0"/>
      <name val="Calibri"/>
      <family val="2"/>
      <scheme val="minor"/>
    </font>
    <font>
      <b/>
      <sz val="10"/>
      <color theme="1"/>
      <name val="Arial"/>
      <family val="2"/>
    </font>
    <font>
      <b/>
      <sz val="10"/>
      <color theme="1"/>
      <name val="Calibri"/>
      <family val="2"/>
      <scheme val="minor"/>
    </font>
    <font>
      <sz val="10"/>
      <color theme="1"/>
      <name val="Calibri"/>
      <family val="2"/>
      <scheme val="minor"/>
    </font>
    <font>
      <b/>
      <sz val="12"/>
      <color rgb="FF0070C0"/>
      <name val="Arial"/>
      <family val="2"/>
    </font>
    <font>
      <b/>
      <sz val="14"/>
      <color rgb="FF0070C0"/>
      <name val="Arial"/>
      <family val="2"/>
    </font>
  </fonts>
  <fills count="5">
    <fill>
      <patternFill patternType="none"/>
    </fill>
    <fill>
      <patternFill patternType="gray125"/>
    </fill>
    <fill>
      <patternFill patternType="solid">
        <fgColor theme="3" tint="0.79998168889431442"/>
        <bgColor indexed="64"/>
      </patternFill>
    </fill>
    <fill>
      <patternFill patternType="solid">
        <fgColor rgb="FFFFFF00"/>
        <bgColor indexed="64"/>
      </patternFill>
    </fill>
    <fill>
      <patternFill patternType="solid">
        <fgColor theme="0"/>
        <bgColor indexed="64"/>
      </patternFill>
    </fill>
  </fills>
  <borders count="2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right style="thin">
        <color auto="1"/>
      </right>
      <top/>
      <bottom/>
      <diagonal/>
    </border>
    <border>
      <left/>
      <right style="thin">
        <color auto="1"/>
      </right>
      <top style="medium">
        <color auto="1"/>
      </top>
      <bottom/>
      <diagonal/>
    </border>
    <border>
      <left style="thin">
        <color auto="1"/>
      </left>
      <right/>
      <top style="medium">
        <color auto="1"/>
      </top>
      <bottom/>
      <diagonal/>
    </border>
    <border>
      <left style="thin">
        <color auto="1"/>
      </left>
      <right/>
      <top/>
      <bottom style="medium">
        <color auto="1"/>
      </bottom>
      <diagonal/>
    </border>
    <border>
      <left/>
      <right style="thin">
        <color auto="1"/>
      </right>
      <top/>
      <bottom style="medium">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7">
    <xf numFmtId="0" fontId="0" fillId="0" borderId="0"/>
    <xf numFmtId="0" fontId="2" fillId="0" borderId="0"/>
    <xf numFmtId="0" fontId="2" fillId="0" borderId="0"/>
    <xf numFmtId="0" fontId="6" fillId="0" borderId="0"/>
    <xf numFmtId="0" fontId="17" fillId="0" borderId="0" applyNumberFormat="0" applyFill="0" applyBorder="0" applyAlignment="0" applyProtection="0"/>
    <xf numFmtId="0" fontId="21" fillId="0" borderId="0"/>
    <xf numFmtId="0" fontId="22" fillId="0" borderId="0"/>
  </cellStyleXfs>
  <cellXfs count="335">
    <xf numFmtId="0" fontId="0" fillId="0" borderId="0" xfId="0"/>
    <xf numFmtId="0" fontId="4" fillId="0" borderId="0" xfId="0" applyFont="1"/>
    <xf numFmtId="0" fontId="1" fillId="2" borderId="0" xfId="0" applyFont="1" applyFill="1"/>
    <xf numFmtId="0" fontId="0" fillId="2" borderId="0" xfId="0" applyFill="1"/>
    <xf numFmtId="0" fontId="0" fillId="3" borderId="0" xfId="0" applyFill="1"/>
    <xf numFmtId="0" fontId="2" fillId="0" borderId="0" xfId="0" applyFont="1"/>
    <xf numFmtId="0" fontId="5" fillId="0" borderId="0" xfId="0" applyFont="1"/>
    <xf numFmtId="0" fontId="5" fillId="0" borderId="0" xfId="0" applyFont="1" applyAlignment="1"/>
    <xf numFmtId="0" fontId="1" fillId="0" borderId="0" xfId="0" applyFont="1" applyAlignment="1">
      <alignment horizontal="left" vertical="top"/>
    </xf>
    <xf numFmtId="0" fontId="1" fillId="0" borderId="0" xfId="0" applyFont="1" applyBorder="1" applyAlignment="1">
      <alignment horizontal="left" vertical="top"/>
    </xf>
    <xf numFmtId="0" fontId="1" fillId="0" borderId="0" xfId="0" applyFont="1" applyBorder="1" applyAlignment="1"/>
    <xf numFmtId="0" fontId="1" fillId="0" borderId="0" xfId="0" applyFont="1"/>
    <xf numFmtId="0" fontId="0" fillId="0" borderId="0" xfId="0" applyBorder="1"/>
    <xf numFmtId="0" fontId="6" fillId="0" borderId="0" xfId="3"/>
    <xf numFmtId="0" fontId="0" fillId="0" borderId="0" xfId="0" applyFill="1" applyBorder="1"/>
    <xf numFmtId="0" fontId="6" fillId="0" borderId="0" xfId="3" applyFill="1"/>
    <xf numFmtId="0" fontId="0" fillId="0" borderId="0" xfId="0" applyFill="1"/>
    <xf numFmtId="0" fontId="0" fillId="0" borderId="0" xfId="0" applyBorder="1" applyAlignment="1">
      <alignment horizontal="left" vertical="top"/>
    </xf>
    <xf numFmtId="2" fontId="0" fillId="0" borderId="0" xfId="0" applyNumberFormat="1" applyFont="1" applyBorder="1" applyAlignment="1">
      <alignment horizontal="right" vertical="top"/>
    </xf>
    <xf numFmtId="2" fontId="0" fillId="0" borderId="0" xfId="0" applyNumberFormat="1" applyFont="1" applyFill="1" applyBorder="1" applyAlignment="1">
      <alignment horizontal="right" vertical="top"/>
    </xf>
    <xf numFmtId="0" fontId="6" fillId="0" borderId="0" xfId="3"/>
    <xf numFmtId="0" fontId="6" fillId="0" borderId="0" xfId="3" applyFill="1"/>
    <xf numFmtId="0" fontId="0" fillId="0" borderId="0" xfId="0"/>
    <xf numFmtId="0" fontId="3" fillId="2" borderId="0" xfId="1" applyFont="1" applyFill="1" applyAlignment="1">
      <alignment horizontal="left"/>
    </xf>
    <xf numFmtId="0" fontId="3" fillId="2" borderId="0" xfId="1" applyFont="1" applyFill="1" applyAlignment="1">
      <alignment horizontal="left" wrapText="1"/>
    </xf>
    <xf numFmtId="0" fontId="8" fillId="2" borderId="0" xfId="0" applyFont="1" applyFill="1"/>
    <xf numFmtId="0" fontId="7" fillId="2" borderId="0" xfId="0" applyFont="1" applyFill="1"/>
    <xf numFmtId="0" fontId="0" fillId="2" borderId="0" xfId="0" applyFill="1" applyBorder="1"/>
    <xf numFmtId="0" fontId="0" fillId="4" borderId="2" xfId="0" applyFill="1" applyBorder="1"/>
    <xf numFmtId="0" fontId="0" fillId="4" borderId="0" xfId="0" applyFill="1" applyBorder="1"/>
    <xf numFmtId="0" fontId="9" fillId="4" borderId="1" xfId="0" applyFont="1" applyFill="1" applyBorder="1"/>
    <xf numFmtId="0" fontId="10" fillId="4" borderId="2" xfId="0" applyFont="1" applyFill="1" applyBorder="1"/>
    <xf numFmtId="0" fontId="10" fillId="4" borderId="4" xfId="0" applyFont="1" applyFill="1" applyBorder="1"/>
    <xf numFmtId="0" fontId="10" fillId="4" borderId="0" xfId="0" applyFont="1" applyFill="1" applyBorder="1"/>
    <xf numFmtId="0" fontId="10" fillId="4" borderId="6" xfId="0" applyFont="1" applyFill="1" applyBorder="1"/>
    <xf numFmtId="0" fontId="10" fillId="4" borderId="7" xfId="0" applyFont="1" applyFill="1" applyBorder="1"/>
    <xf numFmtId="0" fontId="10" fillId="2" borderId="0" xfId="0" applyFont="1" applyFill="1"/>
    <xf numFmtId="0" fontId="9" fillId="4" borderId="4" xfId="0" applyFont="1" applyFill="1" applyBorder="1"/>
    <xf numFmtId="0" fontId="0" fillId="4" borderId="3" xfId="0" applyFill="1" applyBorder="1"/>
    <xf numFmtId="0" fontId="0" fillId="4" borderId="1" xfId="0" applyFill="1" applyBorder="1"/>
    <xf numFmtId="0" fontId="10" fillId="2" borderId="0" xfId="0" applyFont="1" applyFill="1" applyBorder="1"/>
    <xf numFmtId="164" fontId="10" fillId="2" borderId="0" xfId="0" applyNumberFormat="1" applyFont="1" applyFill="1" applyBorder="1"/>
    <xf numFmtId="164" fontId="11" fillId="2" borderId="0" xfId="0" applyNumberFormat="1" applyFont="1" applyFill="1" applyBorder="1" applyAlignment="1">
      <alignment horizontal="right"/>
    </xf>
    <xf numFmtId="1" fontId="11" fillId="2" borderId="0" xfId="0" applyNumberFormat="1" applyFont="1" applyFill="1" applyBorder="1" applyAlignment="1">
      <alignment horizontal="right"/>
    </xf>
    <xf numFmtId="165" fontId="11" fillId="2" borderId="0" xfId="0" applyNumberFormat="1" applyFont="1" applyFill="1" applyBorder="1"/>
    <xf numFmtId="164" fontId="12" fillId="4" borderId="0" xfId="0" applyNumberFormat="1" applyFont="1" applyFill="1" applyBorder="1" applyAlignment="1">
      <alignment horizontal="right" vertical="top"/>
    </xf>
    <xf numFmtId="165" fontId="12" fillId="4" borderId="5" xfId="0" applyNumberFormat="1" applyFont="1" applyFill="1" applyBorder="1" applyAlignment="1">
      <alignment horizontal="right" vertical="top"/>
    </xf>
    <xf numFmtId="164" fontId="12" fillId="4" borderId="4" xfId="0" applyNumberFormat="1" applyFont="1" applyFill="1" applyBorder="1" applyAlignment="1">
      <alignment horizontal="right" vertical="top"/>
    </xf>
    <xf numFmtId="1" fontId="12" fillId="4" borderId="0" xfId="0" applyNumberFormat="1" applyFont="1" applyFill="1" applyBorder="1" applyAlignment="1">
      <alignment horizontal="right" vertical="top"/>
    </xf>
    <xf numFmtId="1" fontId="12" fillId="4" borderId="4" xfId="0" applyNumberFormat="1" applyFont="1" applyFill="1" applyBorder="1" applyAlignment="1">
      <alignment horizontal="right" vertical="top"/>
    </xf>
    <xf numFmtId="1" fontId="12" fillId="4" borderId="7" xfId="0" applyNumberFormat="1" applyFont="1" applyFill="1" applyBorder="1" applyAlignment="1">
      <alignment horizontal="right" vertical="top"/>
    </xf>
    <xf numFmtId="1" fontId="12" fillId="4" borderId="6" xfId="0" applyNumberFormat="1" applyFont="1" applyFill="1" applyBorder="1" applyAlignment="1">
      <alignment horizontal="right" vertical="top"/>
    </xf>
    <xf numFmtId="0" fontId="12" fillId="4" borderId="1" xfId="0" applyFont="1" applyFill="1" applyBorder="1" applyAlignment="1">
      <alignment horizontal="right" vertical="top"/>
    </xf>
    <xf numFmtId="0" fontId="12" fillId="4" borderId="2" xfId="0" applyFont="1" applyFill="1" applyBorder="1" applyAlignment="1">
      <alignment horizontal="right" vertical="top"/>
    </xf>
    <xf numFmtId="165" fontId="12" fillId="4" borderId="3" xfId="0" applyNumberFormat="1" applyFont="1" applyFill="1" applyBorder="1" applyAlignment="1">
      <alignment horizontal="right" vertical="top"/>
    </xf>
    <xf numFmtId="0" fontId="12" fillId="4" borderId="4" xfId="0" applyFont="1" applyFill="1" applyBorder="1" applyAlignment="1">
      <alignment horizontal="right" vertical="top"/>
    </xf>
    <xf numFmtId="0" fontId="12" fillId="4" borderId="0" xfId="0" applyFont="1" applyFill="1" applyBorder="1" applyAlignment="1">
      <alignment horizontal="right" vertical="top"/>
    </xf>
    <xf numFmtId="0" fontId="12" fillId="4" borderId="6" xfId="0" applyFont="1" applyFill="1" applyBorder="1" applyAlignment="1">
      <alignment horizontal="right" vertical="top"/>
    </xf>
    <xf numFmtId="165" fontId="12" fillId="4" borderId="8" xfId="0" applyNumberFormat="1" applyFont="1" applyFill="1" applyBorder="1" applyAlignment="1">
      <alignment horizontal="right" vertical="top"/>
    </xf>
    <xf numFmtId="0" fontId="10" fillId="4" borderId="0" xfId="0" applyFont="1" applyFill="1" applyBorder="1" applyAlignment="1">
      <alignment horizontal="right" vertical="top"/>
    </xf>
    <xf numFmtId="0" fontId="10" fillId="4" borderId="5" xfId="0" applyFont="1" applyFill="1" applyBorder="1" applyAlignment="1">
      <alignment horizontal="right" vertical="top"/>
    </xf>
    <xf numFmtId="0" fontId="10" fillId="4" borderId="4" xfId="0" applyFont="1" applyFill="1" applyBorder="1" applyAlignment="1">
      <alignment horizontal="right" vertical="top"/>
    </xf>
    <xf numFmtId="0" fontId="1" fillId="2" borderId="0" xfId="0" applyFont="1" applyFill="1" applyBorder="1"/>
    <xf numFmtId="0" fontId="13" fillId="2" borderId="0" xfId="0" applyFont="1" applyFill="1"/>
    <xf numFmtId="0" fontId="3" fillId="0" borderId="0" xfId="0" applyFont="1" applyAlignment="1">
      <alignment vertical="center"/>
    </xf>
    <xf numFmtId="0" fontId="14" fillId="0" borderId="0" xfId="0" applyFont="1"/>
    <xf numFmtId="0" fontId="4" fillId="0" borderId="0" xfId="2" applyFont="1"/>
    <xf numFmtId="0" fontId="16" fillId="0" borderId="0" xfId="0" applyFont="1"/>
    <xf numFmtId="0" fontId="18" fillId="0" borderId="0" xfId="4" applyFont="1" applyAlignment="1">
      <alignment vertical="center"/>
    </xf>
    <xf numFmtId="0" fontId="19" fillId="0" borderId="0" xfId="4" applyFont="1"/>
    <xf numFmtId="0" fontId="20" fillId="0" borderId="0" xfId="0" applyFont="1"/>
    <xf numFmtId="0" fontId="0" fillId="0" borderId="0" xfId="0" applyAlignment="1">
      <alignment vertical="center"/>
    </xf>
    <xf numFmtId="0" fontId="20" fillId="0" borderId="0" xfId="0" applyFont="1" applyAlignment="1">
      <alignment vertical="center"/>
    </xf>
    <xf numFmtId="0" fontId="19" fillId="0" borderId="0" xfId="4" applyFont="1" applyAlignment="1">
      <alignment vertical="center"/>
    </xf>
    <xf numFmtId="0" fontId="23" fillId="0" borderId="0" xfId="0" applyFont="1" applyAlignment="1">
      <alignment vertical="center"/>
    </xf>
    <xf numFmtId="0" fontId="23" fillId="0" borderId="0" xfId="0" applyFont="1"/>
    <xf numFmtId="2" fontId="0" fillId="4" borderId="0" xfId="0" applyNumberFormat="1" applyFill="1" applyBorder="1"/>
    <xf numFmtId="164" fontId="0" fillId="4" borderId="0" xfId="0" applyNumberFormat="1" applyFill="1" applyBorder="1"/>
    <xf numFmtId="0" fontId="0" fillId="3" borderId="0" xfId="0" applyFill="1" applyBorder="1" applyAlignment="1">
      <alignment horizontal="left" vertical="top"/>
    </xf>
    <xf numFmtId="164" fontId="0" fillId="3" borderId="0" xfId="0" applyNumberFormat="1" applyFill="1"/>
    <xf numFmtId="0" fontId="24" fillId="0" borderId="0" xfId="0" applyFont="1"/>
    <xf numFmtId="0" fontId="28" fillId="0" borderId="0" xfId="0" applyFont="1"/>
    <xf numFmtId="0" fontId="0" fillId="0" borderId="0" xfId="0" applyFont="1"/>
    <xf numFmtId="0" fontId="25" fillId="0" borderId="0" xfId="0" applyFont="1"/>
    <xf numFmtId="0" fontId="29" fillId="0" borderId="0" xfId="0" applyFont="1"/>
    <xf numFmtId="0" fontId="30" fillId="0" borderId="0" xfId="4" applyFont="1"/>
    <xf numFmtId="0" fontId="29" fillId="0" borderId="0" xfId="4" applyFont="1" applyAlignment="1">
      <alignment vertical="center"/>
    </xf>
    <xf numFmtId="0" fontId="8" fillId="0" borderId="0" xfId="0" applyFont="1"/>
    <xf numFmtId="0" fontId="26" fillId="0" borderId="0" xfId="0" applyFont="1" applyAlignment="1">
      <alignment horizontal="left" vertical="center" indent="4"/>
    </xf>
    <xf numFmtId="0" fontId="11" fillId="0" borderId="0" xfId="0" applyFont="1" applyAlignment="1">
      <alignment vertical="center"/>
    </xf>
    <xf numFmtId="0" fontId="32" fillId="0" borderId="0" xfId="2" applyFont="1"/>
    <xf numFmtId="0" fontId="29" fillId="0" borderId="0" xfId="2" applyFont="1"/>
    <xf numFmtId="0" fontId="19" fillId="0" borderId="0" xfId="4" applyFont="1" applyFill="1"/>
    <xf numFmtId="0" fontId="0" fillId="4" borderId="8" xfId="0" applyFill="1" applyBorder="1"/>
    <xf numFmtId="0" fontId="0" fillId="4" borderId="7" xfId="0" applyFill="1" applyBorder="1"/>
    <xf numFmtId="0" fontId="1" fillId="3" borderId="0" xfId="0" applyFont="1" applyFill="1"/>
    <xf numFmtId="2" fontId="0" fillId="3" borderId="0" xfId="0" applyNumberFormat="1" applyFont="1" applyFill="1" applyBorder="1" applyAlignment="1">
      <alignment horizontal="right" vertical="top"/>
    </xf>
    <xf numFmtId="0" fontId="9" fillId="4" borderId="1" xfId="0" applyFont="1" applyFill="1" applyBorder="1" applyAlignment="1"/>
    <xf numFmtId="0" fontId="9" fillId="4" borderId="2" xfId="0" applyFont="1" applyFill="1" applyBorder="1" applyAlignment="1"/>
    <xf numFmtId="0" fontId="9" fillId="4" borderId="3" xfId="0" applyFont="1" applyFill="1" applyBorder="1" applyAlignment="1"/>
    <xf numFmtId="0" fontId="9" fillId="4" borderId="1" xfId="0" applyFont="1" applyFill="1" applyBorder="1" applyAlignment="1">
      <alignment vertical="center"/>
    </xf>
    <xf numFmtId="0" fontId="9" fillId="4" borderId="2" xfId="0" applyFont="1" applyFill="1" applyBorder="1" applyAlignment="1">
      <alignment vertical="center"/>
    </xf>
    <xf numFmtId="0" fontId="9" fillId="4" borderId="3" xfId="0" applyFont="1" applyFill="1" applyBorder="1" applyAlignment="1">
      <alignment vertical="center"/>
    </xf>
    <xf numFmtId="0" fontId="0" fillId="4" borderId="5" xfId="0" applyFill="1" applyBorder="1"/>
    <xf numFmtId="0" fontId="12" fillId="2" borderId="0" xfId="0" applyFont="1" applyFill="1" applyBorder="1"/>
    <xf numFmtId="164" fontId="12" fillId="2" borderId="0" xfId="0" applyNumberFormat="1" applyFont="1" applyFill="1" applyBorder="1"/>
    <xf numFmtId="164" fontId="13" fillId="2" borderId="0" xfId="0" applyNumberFormat="1" applyFont="1" applyFill="1" applyBorder="1" applyAlignment="1">
      <alignment horizontal="right"/>
    </xf>
    <xf numFmtId="1" fontId="13" fillId="2" borderId="0" xfId="0" applyNumberFormat="1" applyFont="1" applyFill="1" applyBorder="1" applyAlignment="1">
      <alignment horizontal="right"/>
    </xf>
    <xf numFmtId="165" fontId="13" fillId="2" borderId="0" xfId="0" applyNumberFormat="1" applyFont="1" applyFill="1" applyBorder="1"/>
    <xf numFmtId="0" fontId="8" fillId="2" borderId="0" xfId="0" applyFont="1" applyFill="1" applyAlignment="1"/>
    <xf numFmtId="2" fontId="8" fillId="2" borderId="0" xfId="0" applyNumberFormat="1" applyFont="1" applyFill="1"/>
    <xf numFmtId="164" fontId="8" fillId="2" borderId="0" xfId="0" applyNumberFormat="1" applyFont="1" applyFill="1"/>
    <xf numFmtId="164" fontId="8" fillId="2" borderId="0" xfId="0" applyNumberFormat="1" applyFont="1" applyFill="1" applyBorder="1" applyAlignment="1">
      <alignment horizontal="right" vertical="top"/>
    </xf>
    <xf numFmtId="2" fontId="8" fillId="2" borderId="0" xfId="0" applyNumberFormat="1" applyFont="1" applyFill="1" applyBorder="1" applyAlignment="1">
      <alignment horizontal="right" vertical="top"/>
    </xf>
    <xf numFmtId="0" fontId="25" fillId="2" borderId="0" xfId="0" applyFont="1" applyFill="1" applyBorder="1"/>
    <xf numFmtId="0" fontId="0" fillId="2" borderId="0" xfId="0" applyFill="1" applyAlignment="1">
      <alignment horizontal="right" vertical="center"/>
    </xf>
    <xf numFmtId="0" fontId="0" fillId="0" borderId="0" xfId="0" applyAlignment="1">
      <alignment horizontal="center"/>
    </xf>
    <xf numFmtId="166" fontId="0" fillId="0" borderId="0" xfId="0" applyNumberFormat="1"/>
    <xf numFmtId="0" fontId="0" fillId="4" borderId="4" xfId="0" applyFill="1" applyBorder="1"/>
    <xf numFmtId="0" fontId="0" fillId="4" borderId="6" xfId="0" applyFill="1" applyBorder="1"/>
    <xf numFmtId="2" fontId="0" fillId="0" borderId="0" xfId="0" applyNumberFormat="1"/>
    <xf numFmtId="0" fontId="20" fillId="4" borderId="0" xfId="0" applyFont="1" applyFill="1" applyBorder="1"/>
    <xf numFmtId="0" fontId="20" fillId="4" borderId="4" xfId="0" applyFont="1" applyFill="1" applyBorder="1"/>
    <xf numFmtId="0" fontId="20" fillId="4" borderId="6" xfId="0" applyFont="1" applyFill="1" applyBorder="1"/>
    <xf numFmtId="0" fontId="20" fillId="4" borderId="7" xfId="0" applyFont="1" applyFill="1" applyBorder="1"/>
    <xf numFmtId="0" fontId="23" fillId="0" borderId="0" xfId="0" applyFont="1" applyBorder="1" applyAlignment="1">
      <alignment vertical="top"/>
    </xf>
    <xf numFmtId="0" fontId="23" fillId="0" borderId="0" xfId="0" applyFont="1" applyAlignment="1">
      <alignment vertical="top"/>
    </xf>
    <xf numFmtId="0" fontId="20" fillId="0" borderId="0" xfId="0" applyFont="1" applyBorder="1" applyAlignment="1">
      <alignment vertical="top"/>
    </xf>
    <xf numFmtId="0" fontId="34" fillId="0" borderId="0" xfId="3" applyFont="1" applyAlignment="1">
      <alignment vertical="top"/>
    </xf>
    <xf numFmtId="0" fontId="20" fillId="0" borderId="0" xfId="0" applyFont="1" applyFill="1" applyBorder="1" applyAlignment="1">
      <alignment vertical="top"/>
    </xf>
    <xf numFmtId="0" fontId="34" fillId="0" borderId="0" xfId="3" applyFont="1" applyFill="1" applyAlignment="1">
      <alignment vertical="top"/>
    </xf>
    <xf numFmtId="0" fontId="33" fillId="4" borderId="2" xfId="0" applyFont="1" applyFill="1" applyBorder="1"/>
    <xf numFmtId="0" fontId="23" fillId="4" borderId="4" xfId="0" applyFont="1" applyFill="1" applyBorder="1"/>
    <xf numFmtId="0" fontId="33" fillId="4" borderId="0" xfId="0" applyFont="1" applyFill="1" applyBorder="1"/>
    <xf numFmtId="0" fontId="33" fillId="4" borderId="7" xfId="0" applyFont="1" applyFill="1" applyBorder="1"/>
    <xf numFmtId="0" fontId="33" fillId="4" borderId="4" xfId="0" applyFont="1" applyFill="1" applyBorder="1"/>
    <xf numFmtId="0" fontId="33" fillId="4" borderId="1" xfId="0" applyFont="1" applyFill="1" applyBorder="1"/>
    <xf numFmtId="0" fontId="20" fillId="4" borderId="2" xfId="0" applyFont="1" applyFill="1" applyBorder="1"/>
    <xf numFmtId="0" fontId="29" fillId="4" borderId="4" xfId="0" applyFont="1" applyFill="1" applyBorder="1" applyAlignment="1">
      <alignment horizontal="right" vertical="top"/>
    </xf>
    <xf numFmtId="0" fontId="29" fillId="4" borderId="0" xfId="0" applyFont="1" applyFill="1" applyBorder="1" applyAlignment="1">
      <alignment horizontal="right" vertical="top"/>
    </xf>
    <xf numFmtId="1" fontId="29" fillId="4" borderId="0" xfId="0" applyNumberFormat="1" applyFont="1" applyFill="1" applyBorder="1" applyAlignment="1">
      <alignment horizontal="right" vertical="top"/>
    </xf>
    <xf numFmtId="2" fontId="29" fillId="4" borderId="0" xfId="0" applyNumberFormat="1" applyFont="1" applyFill="1" applyBorder="1" applyAlignment="1">
      <alignment horizontal="right" vertical="top"/>
    </xf>
    <xf numFmtId="2" fontId="29" fillId="4" borderId="5" xfId="0" applyNumberFormat="1" applyFont="1" applyFill="1" applyBorder="1" applyAlignment="1">
      <alignment horizontal="right" vertical="top"/>
    </xf>
    <xf numFmtId="1" fontId="29" fillId="4" borderId="4" xfId="0" applyNumberFormat="1" applyFont="1" applyFill="1" applyBorder="1" applyAlignment="1">
      <alignment horizontal="right" vertical="top"/>
    </xf>
    <xf numFmtId="0" fontId="33" fillId="4" borderId="6" xfId="0" applyFont="1" applyFill="1" applyBorder="1"/>
    <xf numFmtId="0" fontId="23" fillId="4" borderId="2" xfId="0" applyFont="1" applyFill="1" applyBorder="1"/>
    <xf numFmtId="0" fontId="31" fillId="4" borderId="0" xfId="0" applyFont="1" applyFill="1" applyBorder="1"/>
    <xf numFmtId="0" fontId="35" fillId="4" borderId="0" xfId="0" applyFont="1" applyFill="1" applyBorder="1"/>
    <xf numFmtId="0" fontId="23" fillId="4" borderId="0" xfId="0" applyFont="1" applyFill="1" applyBorder="1"/>
    <xf numFmtId="1" fontId="29" fillId="4" borderId="0" xfId="0" applyNumberFormat="1" applyFont="1" applyFill="1" applyBorder="1" applyAlignment="1">
      <alignment horizontal="right" vertical="top"/>
    </xf>
    <xf numFmtId="2" fontId="29" fillId="4" borderId="0" xfId="0" applyNumberFormat="1" applyFont="1" applyFill="1" applyBorder="1" applyAlignment="1">
      <alignment horizontal="right" vertical="top"/>
    </xf>
    <xf numFmtId="0" fontId="0" fillId="4" borderId="13" xfId="0" applyFill="1" applyBorder="1"/>
    <xf numFmtId="0" fontId="20" fillId="4" borderId="12" xfId="0" applyFont="1" applyFill="1" applyBorder="1"/>
    <xf numFmtId="0" fontId="8" fillId="4" borderId="0" xfId="0" applyFont="1" applyFill="1" applyBorder="1"/>
    <xf numFmtId="0" fontId="8" fillId="4" borderId="13" xfId="0" applyFont="1" applyFill="1" applyBorder="1"/>
    <xf numFmtId="0" fontId="7" fillId="4" borderId="0" xfId="0" applyFont="1" applyFill="1" applyBorder="1"/>
    <xf numFmtId="0" fontId="7" fillId="4" borderId="13" xfId="0" applyFont="1" applyFill="1" applyBorder="1"/>
    <xf numFmtId="0" fontId="0" fillId="4" borderId="14" xfId="0" applyFill="1" applyBorder="1"/>
    <xf numFmtId="0" fontId="20" fillId="4" borderId="16" xfId="0" applyFont="1" applyFill="1" applyBorder="1"/>
    <xf numFmtId="0" fontId="0" fillId="4" borderId="17" xfId="0" applyFill="1" applyBorder="1"/>
    <xf numFmtId="0" fontId="36" fillId="0" borderId="0" xfId="0" applyFont="1" applyBorder="1" applyAlignment="1">
      <alignment horizontal="left" vertical="top"/>
    </xf>
    <xf numFmtId="0" fontId="37" fillId="0" borderId="0" xfId="0" applyFont="1"/>
    <xf numFmtId="0" fontId="36" fillId="0" borderId="1" xfId="0" applyFont="1" applyBorder="1" applyAlignment="1">
      <alignment horizontal="left" vertical="top"/>
    </xf>
    <xf numFmtId="0" fontId="36" fillId="0" borderId="3" xfId="0" applyFont="1" applyBorder="1" applyAlignment="1">
      <alignment horizontal="left" vertical="top"/>
    </xf>
    <xf numFmtId="0" fontId="36" fillId="0" borderId="4" xfId="0" applyFont="1" applyBorder="1" applyAlignment="1">
      <alignment wrapText="1"/>
    </xf>
    <xf numFmtId="0" fontId="36" fillId="0" borderId="0" xfId="0" applyFont="1" applyBorder="1" applyAlignment="1">
      <alignment wrapText="1"/>
    </xf>
    <xf numFmtId="10" fontId="36" fillId="0" borderId="0" xfId="0" applyNumberFormat="1" applyFont="1" applyBorder="1" applyAlignment="1">
      <alignment wrapText="1"/>
    </xf>
    <xf numFmtId="0" fontId="36" fillId="0" borderId="5" xfId="0" applyFont="1" applyBorder="1" applyAlignment="1">
      <alignment wrapText="1"/>
    </xf>
    <xf numFmtId="0" fontId="5" fillId="0" borderId="4" xfId="0" applyFont="1" applyBorder="1"/>
    <xf numFmtId="0" fontId="5" fillId="0" borderId="5" xfId="0" applyFont="1" applyBorder="1"/>
    <xf numFmtId="0" fontId="5" fillId="0" borderId="0" xfId="0" applyFont="1" applyBorder="1"/>
    <xf numFmtId="0" fontId="38" fillId="0" borderId="0" xfId="0" applyFont="1"/>
    <xf numFmtId="0" fontId="5" fillId="0" borderId="6" xfId="0" applyFont="1" applyBorder="1"/>
    <xf numFmtId="0" fontId="5" fillId="0" borderId="8" xfId="0" applyFont="1" applyBorder="1"/>
    <xf numFmtId="0" fontId="5" fillId="0" borderId="7" xfId="0" applyFont="1" applyBorder="1"/>
    <xf numFmtId="0" fontId="38" fillId="0" borderId="0" xfId="0" applyFont="1" applyBorder="1" applyAlignment="1">
      <alignment horizontal="left" vertical="top"/>
    </xf>
    <xf numFmtId="10" fontId="38" fillId="0" borderId="0" xfId="0" applyNumberFormat="1" applyFont="1"/>
    <xf numFmtId="10" fontId="38" fillId="0" borderId="0" xfId="0" applyNumberFormat="1" applyFont="1" applyFill="1" applyBorder="1" applyAlignment="1">
      <alignment horizontal="right" vertical="top"/>
    </xf>
    <xf numFmtId="2" fontId="38" fillId="0" borderId="0" xfId="0" applyNumberFormat="1" applyFont="1" applyFill="1" applyBorder="1" applyAlignment="1">
      <alignment horizontal="right" vertical="top"/>
    </xf>
    <xf numFmtId="0" fontId="36" fillId="0" borderId="18" xfId="0" applyFont="1" applyBorder="1" applyAlignment="1">
      <alignment wrapText="1"/>
    </xf>
    <xf numFmtId="0" fontId="36" fillId="0" borderId="18" xfId="0" applyFont="1" applyBorder="1" applyAlignment="1"/>
    <xf numFmtId="0" fontId="36" fillId="0" borderId="7" xfId="0" applyFont="1" applyBorder="1" applyAlignment="1"/>
    <xf numFmtId="0" fontId="39" fillId="4" borderId="1" xfId="0" applyFont="1" applyFill="1" applyBorder="1"/>
    <xf numFmtId="0" fontId="40" fillId="4" borderId="1" xfId="0" applyFont="1" applyFill="1" applyBorder="1"/>
    <xf numFmtId="0" fontId="20" fillId="4" borderId="1" xfId="0" applyFont="1" applyFill="1" applyBorder="1"/>
    <xf numFmtId="0" fontId="0" fillId="4" borderId="0" xfId="0" applyFill="1"/>
    <xf numFmtId="0" fontId="8" fillId="4" borderId="0" xfId="0" applyFont="1" applyFill="1"/>
    <xf numFmtId="0" fontId="17" fillId="0" borderId="0" xfId="4" applyAlignment="1">
      <alignment vertical="center"/>
    </xf>
    <xf numFmtId="0" fontId="39" fillId="0" borderId="0" xfId="0" applyFont="1" applyBorder="1" applyAlignment="1">
      <alignment horizontal="left" vertical="top"/>
    </xf>
    <xf numFmtId="0" fontId="26" fillId="0" borderId="0" xfId="0" applyFont="1" applyAlignment="1">
      <alignment vertical="center"/>
    </xf>
    <xf numFmtId="164" fontId="3" fillId="2" borderId="0" xfId="1" applyNumberFormat="1" applyFont="1" applyFill="1" applyAlignment="1">
      <alignment horizontal="left" wrapText="1"/>
    </xf>
    <xf numFmtId="164" fontId="0" fillId="2" borderId="0" xfId="0" applyNumberFormat="1" applyFill="1"/>
    <xf numFmtId="164" fontId="13" fillId="2" borderId="0" xfId="0" applyNumberFormat="1" applyFont="1" applyFill="1"/>
    <xf numFmtId="164" fontId="10" fillId="2" borderId="0" xfId="0" applyNumberFormat="1" applyFont="1" applyFill="1"/>
    <xf numFmtId="164" fontId="36" fillId="0" borderId="7" xfId="0" applyNumberFormat="1" applyFont="1" applyBorder="1" applyAlignment="1"/>
    <xf numFmtId="164" fontId="36" fillId="0" borderId="0" xfId="0" applyNumberFormat="1" applyFont="1" applyBorder="1" applyAlignment="1">
      <alignment wrapText="1"/>
    </xf>
    <xf numFmtId="164" fontId="5" fillId="0" borderId="4" xfId="0" applyNumberFormat="1" applyFont="1" applyBorder="1"/>
    <xf numFmtId="164" fontId="38" fillId="0" borderId="0" xfId="0" applyNumberFormat="1" applyFont="1"/>
    <xf numFmtId="164" fontId="38" fillId="0" borderId="0" xfId="0" applyNumberFormat="1" applyFont="1" applyFill="1" applyBorder="1" applyAlignment="1">
      <alignment horizontal="right" vertical="top"/>
    </xf>
    <xf numFmtId="0" fontId="0" fillId="3" borderId="0" xfId="0" applyFill="1" applyBorder="1"/>
    <xf numFmtId="0" fontId="6" fillId="3" borderId="0" xfId="3" applyFill="1"/>
    <xf numFmtId="10" fontId="3" fillId="2" borderId="0" xfId="1" applyNumberFormat="1" applyFont="1" applyFill="1" applyAlignment="1">
      <alignment horizontal="left" wrapText="1"/>
    </xf>
    <xf numFmtId="10" fontId="0" fillId="2" borderId="0" xfId="0" applyNumberFormat="1" applyFill="1"/>
    <xf numFmtId="10" fontId="13" fillId="2" borderId="0" xfId="0" applyNumberFormat="1" applyFont="1" applyFill="1"/>
    <xf numFmtId="10" fontId="10" fillId="2" borderId="0" xfId="0" applyNumberFormat="1" applyFont="1" applyFill="1"/>
    <xf numFmtId="10" fontId="36" fillId="0" borderId="7" xfId="0" applyNumberFormat="1" applyFont="1" applyBorder="1" applyAlignment="1"/>
    <xf numFmtId="0" fontId="14" fillId="0" borderId="0" xfId="0" applyFont="1" applyFill="1"/>
    <xf numFmtId="0" fontId="16" fillId="0" borderId="0" xfId="0" applyFont="1" applyFill="1"/>
    <xf numFmtId="0" fontId="29" fillId="0" borderId="0" xfId="2" applyFont="1" applyFill="1"/>
    <xf numFmtId="0" fontId="29" fillId="0" borderId="0" xfId="0" applyFont="1" applyFill="1"/>
    <xf numFmtId="0" fontId="25" fillId="0" borderId="0" xfId="0" applyFont="1" applyFill="1"/>
    <xf numFmtId="0" fontId="8" fillId="0" borderId="0" xfId="0" applyFont="1" applyFill="1"/>
    <xf numFmtId="0" fontId="20" fillId="4" borderId="2" xfId="0" applyFont="1" applyFill="1" applyBorder="1" applyAlignment="1" applyProtection="1">
      <alignment horizontal="right"/>
      <protection locked="0" hidden="1"/>
    </xf>
    <xf numFmtId="0" fontId="33" fillId="4" borderId="2" xfId="0" applyFont="1" applyFill="1" applyBorder="1" applyAlignment="1" applyProtection="1">
      <alignment horizontal="right"/>
      <protection locked="0" hidden="1"/>
    </xf>
    <xf numFmtId="0" fontId="0" fillId="4" borderId="3" xfId="0" applyFill="1" applyBorder="1" applyProtection="1">
      <protection locked="0" hidden="1"/>
    </xf>
    <xf numFmtId="0" fontId="20" fillId="4" borderId="0" xfId="0" applyFont="1" applyFill="1" applyBorder="1" applyAlignment="1" applyProtection="1">
      <alignment horizontal="right"/>
      <protection locked="0" hidden="1"/>
    </xf>
    <xf numFmtId="0" fontId="33" fillId="4" borderId="0" xfId="0" applyFont="1" applyFill="1" applyBorder="1" applyAlignment="1" applyProtection="1">
      <alignment horizontal="right"/>
      <protection locked="0" hidden="1"/>
    </xf>
    <xf numFmtId="0" fontId="0" fillId="4" borderId="5" xfId="0" applyFill="1" applyBorder="1" applyProtection="1">
      <protection locked="0" hidden="1"/>
    </xf>
    <xf numFmtId="0" fontId="20" fillId="4" borderId="7" xfId="0" applyFont="1" applyFill="1" applyBorder="1" applyAlignment="1" applyProtection="1">
      <alignment horizontal="right"/>
      <protection locked="0" hidden="1"/>
    </xf>
    <xf numFmtId="0" fontId="33" fillId="4" borderId="7" xfId="0" applyFont="1" applyFill="1" applyBorder="1" applyAlignment="1" applyProtection="1">
      <alignment horizontal="right"/>
      <protection locked="0" hidden="1"/>
    </xf>
    <xf numFmtId="0" fontId="0" fillId="4" borderId="8" xfId="0" applyFill="1" applyBorder="1" applyProtection="1">
      <protection locked="0" hidden="1"/>
    </xf>
    <xf numFmtId="0" fontId="20" fillId="4" borderId="1" xfId="0" applyFont="1" applyFill="1" applyBorder="1" applyAlignment="1" applyProtection="1">
      <alignment horizontal="left"/>
      <protection hidden="1"/>
    </xf>
    <xf numFmtId="0" fontId="20" fillId="4" borderId="2" xfId="0" applyFont="1" applyFill="1" applyBorder="1" applyAlignment="1" applyProtection="1">
      <alignment horizontal="right"/>
      <protection hidden="1"/>
    </xf>
    <xf numFmtId="0" fontId="29" fillId="4" borderId="4" xfId="0" applyFont="1" applyFill="1" applyBorder="1" applyAlignment="1" applyProtection="1">
      <alignment horizontal="right" vertical="top"/>
      <protection hidden="1"/>
    </xf>
    <xf numFmtId="0" fontId="29" fillId="4" borderId="0" xfId="0" applyFont="1" applyFill="1" applyBorder="1" applyAlignment="1" applyProtection="1">
      <alignment horizontal="right" vertical="top"/>
      <protection hidden="1"/>
    </xf>
    <xf numFmtId="1" fontId="29" fillId="4" borderId="0" xfId="0" applyNumberFormat="1" applyFont="1" applyFill="1" applyBorder="1" applyAlignment="1" applyProtection="1">
      <alignment horizontal="right" vertical="top"/>
      <protection hidden="1"/>
    </xf>
    <xf numFmtId="2" fontId="29" fillId="4" borderId="0" xfId="0" applyNumberFormat="1" applyFont="1" applyFill="1" applyBorder="1" applyAlignment="1" applyProtection="1">
      <alignment horizontal="right" vertical="top"/>
      <protection hidden="1"/>
    </xf>
    <xf numFmtId="2" fontId="29" fillId="4" borderId="5" xfId="0" applyNumberFormat="1" applyFont="1" applyFill="1" applyBorder="1" applyAlignment="1" applyProtection="1">
      <alignment horizontal="right" vertical="top"/>
      <protection hidden="1"/>
    </xf>
    <xf numFmtId="1" fontId="29" fillId="4" borderId="4" xfId="0" applyNumberFormat="1" applyFont="1" applyFill="1" applyBorder="1" applyAlignment="1" applyProtection="1">
      <alignment horizontal="right" vertical="top"/>
      <protection hidden="1"/>
    </xf>
    <xf numFmtId="0" fontId="20" fillId="4" borderId="4" xfId="0" applyFont="1" applyFill="1" applyBorder="1" applyAlignment="1" applyProtection="1">
      <alignment horizontal="left"/>
      <protection hidden="1"/>
    </xf>
    <xf numFmtId="0" fontId="20" fillId="4" borderId="0" xfId="0" applyFont="1" applyFill="1" applyBorder="1" applyAlignment="1" applyProtection="1">
      <alignment horizontal="right"/>
      <protection hidden="1"/>
    </xf>
    <xf numFmtId="0" fontId="20" fillId="4" borderId="6" xfId="0" applyFont="1" applyFill="1" applyBorder="1" applyAlignment="1" applyProtection="1">
      <alignment horizontal="left"/>
      <protection hidden="1"/>
    </xf>
    <xf numFmtId="0" fontId="20" fillId="4" borderId="7" xfId="0" applyFont="1" applyFill="1" applyBorder="1" applyAlignment="1" applyProtection="1">
      <alignment horizontal="right"/>
      <protection hidden="1"/>
    </xf>
    <xf numFmtId="0" fontId="23" fillId="4" borderId="0" xfId="0" applyFont="1" applyFill="1" applyBorder="1" applyProtection="1">
      <protection hidden="1"/>
    </xf>
    <xf numFmtId="0" fontId="23" fillId="4" borderId="0" xfId="0" applyFont="1" applyFill="1" applyProtection="1">
      <protection hidden="1"/>
    </xf>
    <xf numFmtId="0" fontId="0" fillId="4" borderId="0" xfId="0" applyFill="1" applyProtection="1">
      <protection hidden="1"/>
    </xf>
    <xf numFmtId="0" fontId="20" fillId="4" borderId="0" xfId="0" applyFont="1" applyFill="1" applyProtection="1">
      <protection hidden="1"/>
    </xf>
    <xf numFmtId="0" fontId="8" fillId="4" borderId="0" xfId="0" applyFont="1" applyFill="1" applyProtection="1">
      <protection hidden="1"/>
    </xf>
    <xf numFmtId="0" fontId="7" fillId="4" borderId="0" xfId="0" applyFont="1" applyFill="1" applyProtection="1">
      <protection hidden="1"/>
    </xf>
    <xf numFmtId="0" fontId="5" fillId="0" borderId="4" xfId="0" applyFont="1" applyBorder="1" applyProtection="1">
      <protection hidden="1"/>
    </xf>
    <xf numFmtId="0" fontId="5" fillId="0" borderId="5" xfId="0" applyFont="1" applyBorder="1" applyProtection="1">
      <protection hidden="1"/>
    </xf>
    <xf numFmtId="0" fontId="5" fillId="0" borderId="0" xfId="0" applyFont="1" applyBorder="1" applyProtection="1">
      <protection hidden="1"/>
    </xf>
    <xf numFmtId="10" fontId="5" fillId="0" borderId="0" xfId="0" applyNumberFormat="1" applyFont="1" applyBorder="1" applyProtection="1">
      <protection hidden="1"/>
    </xf>
    <xf numFmtId="0" fontId="5" fillId="0" borderId="18" xfId="0" applyFont="1" applyBorder="1" applyProtection="1">
      <protection hidden="1"/>
    </xf>
    <xf numFmtId="0" fontId="5" fillId="0" borderId="6" xfId="0" applyFont="1" applyBorder="1" applyProtection="1">
      <protection hidden="1"/>
    </xf>
    <xf numFmtId="0" fontId="5" fillId="0" borderId="8" xfId="0" applyFont="1" applyBorder="1" applyProtection="1">
      <protection hidden="1"/>
    </xf>
    <xf numFmtId="0" fontId="5" fillId="0" borderId="7" xfId="0" applyFont="1" applyBorder="1" applyProtection="1">
      <protection hidden="1"/>
    </xf>
    <xf numFmtId="10" fontId="5" fillId="0" borderId="7" xfId="0" applyNumberFormat="1" applyFont="1" applyBorder="1" applyProtection="1">
      <protection hidden="1"/>
    </xf>
    <xf numFmtId="0" fontId="5" fillId="0" borderId="19" xfId="0" applyFont="1" applyBorder="1" applyProtection="1">
      <protection hidden="1"/>
    </xf>
    <xf numFmtId="10" fontId="0" fillId="0" borderId="0" xfId="0" applyNumberFormat="1" applyProtection="1">
      <protection hidden="1"/>
    </xf>
    <xf numFmtId="10" fontId="0" fillId="0" borderId="0" xfId="0" applyNumberFormat="1" applyFont="1" applyBorder="1" applyAlignment="1" applyProtection="1">
      <alignment horizontal="right" vertical="top"/>
      <protection hidden="1"/>
    </xf>
    <xf numFmtId="10" fontId="0" fillId="4" borderId="0" xfId="0" applyNumberFormat="1" applyFill="1" applyBorder="1" applyProtection="1">
      <protection hidden="1"/>
    </xf>
    <xf numFmtId="10" fontId="0" fillId="0" borderId="7" xfId="0" applyNumberFormat="1" applyBorder="1" applyProtection="1">
      <protection hidden="1"/>
    </xf>
    <xf numFmtId="10" fontId="0" fillId="0" borderId="7" xfId="0" applyNumberFormat="1" applyFont="1" applyBorder="1" applyAlignment="1" applyProtection="1">
      <alignment horizontal="right" vertical="top"/>
      <protection hidden="1"/>
    </xf>
    <xf numFmtId="10" fontId="0" fillId="4" borderId="7" xfId="0" applyNumberFormat="1" applyFill="1" applyBorder="1" applyProtection="1">
      <protection hidden="1"/>
    </xf>
    <xf numFmtId="0" fontId="15" fillId="0" borderId="0" xfId="0" applyFont="1" applyAlignment="1">
      <alignment horizontal="left" vertical="center" wrapText="1"/>
    </xf>
    <xf numFmtId="0" fontId="20" fillId="4" borderId="4" xfId="0" applyFont="1" applyFill="1" applyBorder="1" applyAlignment="1">
      <alignment horizontal="center" wrapText="1"/>
    </xf>
    <xf numFmtId="0" fontId="20" fillId="4" borderId="0" xfId="0" applyFont="1" applyFill="1" applyBorder="1" applyAlignment="1">
      <alignment horizontal="center" wrapText="1"/>
    </xf>
    <xf numFmtId="0" fontId="20" fillId="4" borderId="5" xfId="0" applyFont="1" applyFill="1" applyBorder="1" applyAlignment="1">
      <alignment horizontal="center" wrapText="1"/>
    </xf>
    <xf numFmtId="0" fontId="23" fillId="4" borderId="1" xfId="0" applyFont="1" applyFill="1" applyBorder="1" applyAlignment="1">
      <alignment horizontal="center"/>
    </xf>
    <xf numFmtId="0" fontId="23" fillId="4" borderId="2" xfId="0" applyFont="1" applyFill="1" applyBorder="1" applyAlignment="1">
      <alignment horizontal="center"/>
    </xf>
    <xf numFmtId="0" fontId="23" fillId="4" borderId="3" xfId="0" applyFont="1" applyFill="1" applyBorder="1" applyAlignment="1">
      <alignment horizontal="center"/>
    </xf>
    <xf numFmtId="0" fontId="23" fillId="4" borderId="1" xfId="0" applyFont="1" applyFill="1" applyBorder="1" applyAlignment="1">
      <alignment horizontal="center" vertical="center"/>
    </xf>
    <xf numFmtId="0" fontId="23" fillId="4" borderId="2" xfId="0" applyFont="1" applyFill="1" applyBorder="1" applyAlignment="1">
      <alignment horizontal="center" vertical="center"/>
    </xf>
    <xf numFmtId="0" fontId="20" fillId="4" borderId="9" xfId="0" applyFont="1" applyFill="1" applyBorder="1" applyAlignment="1">
      <alignment horizontal="right" vertical="top"/>
    </xf>
    <xf numFmtId="0" fontId="20" fillId="4" borderId="10" xfId="0" applyFont="1" applyFill="1" applyBorder="1" applyAlignment="1">
      <alignment horizontal="right" vertical="top"/>
    </xf>
    <xf numFmtId="0" fontId="20" fillId="4" borderId="11" xfId="0" applyFont="1" applyFill="1" applyBorder="1" applyAlignment="1">
      <alignment horizontal="right" vertical="top"/>
    </xf>
    <xf numFmtId="2" fontId="29" fillId="4" borderId="0" xfId="0" applyNumberFormat="1" applyFont="1" applyFill="1" applyBorder="1" applyAlignment="1" applyProtection="1">
      <alignment horizontal="right" vertical="top"/>
      <protection hidden="1"/>
    </xf>
    <xf numFmtId="0" fontId="29" fillId="4" borderId="1" xfId="0" applyFont="1" applyFill="1" applyBorder="1" applyAlignment="1" applyProtection="1">
      <alignment horizontal="right" vertical="top"/>
      <protection hidden="1"/>
    </xf>
    <xf numFmtId="0" fontId="29" fillId="4" borderId="2" xfId="0" applyFont="1" applyFill="1" applyBorder="1" applyAlignment="1" applyProtection="1">
      <alignment horizontal="right" vertical="top"/>
      <protection hidden="1"/>
    </xf>
    <xf numFmtId="2" fontId="29" fillId="4" borderId="2" xfId="0" applyNumberFormat="1" applyFont="1" applyFill="1" applyBorder="1" applyAlignment="1" applyProtection="1">
      <alignment horizontal="right" vertical="top"/>
      <protection hidden="1"/>
    </xf>
    <xf numFmtId="2" fontId="29" fillId="4" borderId="3" xfId="0" applyNumberFormat="1" applyFont="1" applyFill="1" applyBorder="1" applyAlignment="1" applyProtection="1">
      <alignment horizontal="right" vertical="top"/>
      <protection hidden="1"/>
    </xf>
    <xf numFmtId="1" fontId="29" fillId="4" borderId="4" xfId="0" applyNumberFormat="1" applyFont="1" applyFill="1" applyBorder="1" applyAlignment="1" applyProtection="1">
      <alignment horizontal="right" vertical="top"/>
      <protection hidden="1"/>
    </xf>
    <xf numFmtId="1" fontId="29" fillId="4" borderId="0" xfId="0" applyNumberFormat="1" applyFont="1" applyFill="1" applyBorder="1" applyAlignment="1" applyProtection="1">
      <alignment horizontal="right" vertical="top"/>
      <protection hidden="1"/>
    </xf>
    <xf numFmtId="2" fontId="29" fillId="4" borderId="5" xfId="0" applyNumberFormat="1" applyFont="1" applyFill="1" applyBorder="1" applyAlignment="1" applyProtection="1">
      <alignment horizontal="right" vertical="top"/>
      <protection hidden="1"/>
    </xf>
    <xf numFmtId="0" fontId="23" fillId="4" borderId="0" xfId="0" applyFont="1" applyFill="1" applyBorder="1" applyAlignment="1">
      <alignment horizontal="center"/>
    </xf>
    <xf numFmtId="2" fontId="29" fillId="4" borderId="7" xfId="0" applyNumberFormat="1" applyFont="1" applyFill="1" applyBorder="1" applyAlignment="1" applyProtection="1">
      <alignment horizontal="right" vertical="top"/>
      <protection hidden="1"/>
    </xf>
    <xf numFmtId="0" fontId="29" fillId="4" borderId="6" xfId="0" applyFont="1" applyFill="1" applyBorder="1" applyAlignment="1" applyProtection="1">
      <alignment horizontal="right" vertical="top"/>
      <protection hidden="1"/>
    </xf>
    <xf numFmtId="0" fontId="29" fillId="4" borderId="7" xfId="0" applyFont="1" applyFill="1" applyBorder="1" applyAlignment="1" applyProtection="1">
      <alignment horizontal="right" vertical="top"/>
      <protection hidden="1"/>
    </xf>
    <xf numFmtId="1" fontId="29" fillId="4" borderId="7" xfId="0" applyNumberFormat="1" applyFont="1" applyFill="1" applyBorder="1" applyAlignment="1" applyProtection="1">
      <alignment horizontal="right" vertical="top"/>
      <protection hidden="1"/>
    </xf>
    <xf numFmtId="2" fontId="29" fillId="4" borderId="8" xfId="0" applyNumberFormat="1" applyFont="1" applyFill="1" applyBorder="1" applyAlignment="1" applyProtection="1">
      <alignment horizontal="right" vertical="top"/>
      <protection hidden="1"/>
    </xf>
    <xf numFmtId="1" fontId="29" fillId="4" borderId="6" xfId="0" applyNumberFormat="1" applyFont="1" applyFill="1" applyBorder="1" applyAlignment="1" applyProtection="1">
      <alignment horizontal="right" vertical="top"/>
      <protection hidden="1"/>
    </xf>
    <xf numFmtId="2" fontId="29" fillId="4" borderId="7" xfId="0" applyNumberFormat="1" applyFont="1" applyFill="1" applyBorder="1" applyAlignment="1">
      <alignment horizontal="right" vertical="top"/>
    </xf>
    <xf numFmtId="1" fontId="29" fillId="4" borderId="4" xfId="0" applyNumberFormat="1" applyFont="1" applyFill="1" applyBorder="1" applyAlignment="1">
      <alignment horizontal="right" vertical="top"/>
    </xf>
    <xf numFmtId="1" fontId="29" fillId="4" borderId="0" xfId="0" applyNumberFormat="1" applyFont="1" applyFill="1" applyBorder="1" applyAlignment="1">
      <alignment horizontal="right" vertical="top"/>
    </xf>
    <xf numFmtId="2" fontId="29" fillId="4" borderId="0" xfId="0" applyNumberFormat="1" applyFont="1" applyFill="1" applyBorder="1" applyAlignment="1">
      <alignment horizontal="right" vertical="top"/>
    </xf>
    <xf numFmtId="2" fontId="29" fillId="4" borderId="5" xfId="0" applyNumberFormat="1" applyFont="1" applyFill="1" applyBorder="1" applyAlignment="1">
      <alignment horizontal="right" vertical="top"/>
    </xf>
    <xf numFmtId="0" fontId="29" fillId="4" borderId="6" xfId="0" applyFont="1" applyFill="1" applyBorder="1" applyAlignment="1">
      <alignment horizontal="right" vertical="top"/>
    </xf>
    <xf numFmtId="0" fontId="29" fillId="4" borderId="7" xfId="0" applyFont="1" applyFill="1" applyBorder="1" applyAlignment="1">
      <alignment horizontal="right" vertical="top"/>
    </xf>
    <xf numFmtId="1" fontId="29" fillId="4" borderId="7" xfId="0" applyNumberFormat="1" applyFont="1" applyFill="1" applyBorder="1" applyAlignment="1">
      <alignment horizontal="right" vertical="top"/>
    </xf>
    <xf numFmtId="2" fontId="29" fillId="4" borderId="8" xfId="0" applyNumberFormat="1" applyFont="1" applyFill="1" applyBorder="1" applyAlignment="1">
      <alignment horizontal="right" vertical="top"/>
    </xf>
    <xf numFmtId="1" fontId="29" fillId="4" borderId="6" xfId="0" applyNumberFormat="1" applyFont="1" applyFill="1" applyBorder="1" applyAlignment="1">
      <alignment horizontal="right" vertical="top"/>
    </xf>
    <xf numFmtId="0" fontId="29" fillId="4" borderId="1" xfId="0" applyFont="1" applyFill="1" applyBorder="1" applyAlignment="1">
      <alignment horizontal="right" vertical="top"/>
    </xf>
    <xf numFmtId="0" fontId="29" fillId="4" borderId="2" xfId="0" applyFont="1" applyFill="1" applyBorder="1" applyAlignment="1">
      <alignment horizontal="right" vertical="top"/>
    </xf>
    <xf numFmtId="2" fontId="29" fillId="4" borderId="2" xfId="0" applyNumberFormat="1" applyFont="1" applyFill="1" applyBorder="1" applyAlignment="1">
      <alignment horizontal="right" vertical="top"/>
    </xf>
    <xf numFmtId="2" fontId="29" fillId="4" borderId="3" xfId="0" applyNumberFormat="1" applyFont="1" applyFill="1" applyBorder="1" applyAlignment="1">
      <alignment horizontal="right" vertical="top"/>
    </xf>
    <xf numFmtId="0" fontId="23" fillId="4" borderId="15" xfId="0" applyFont="1" applyFill="1" applyBorder="1" applyAlignment="1">
      <alignment horizontal="center"/>
    </xf>
    <xf numFmtId="0" fontId="23" fillId="4" borderId="14" xfId="0" applyFont="1" applyFill="1" applyBorder="1" applyAlignment="1">
      <alignment horizontal="center"/>
    </xf>
    <xf numFmtId="0" fontId="20" fillId="4" borderId="9" xfId="0" applyFont="1" applyFill="1" applyBorder="1" applyAlignment="1">
      <alignment horizontal="center" vertical="top"/>
    </xf>
    <xf numFmtId="0" fontId="20" fillId="4" borderId="10" xfId="0" applyFont="1" applyFill="1" applyBorder="1" applyAlignment="1">
      <alignment horizontal="center" vertical="top"/>
    </xf>
    <xf numFmtId="0" fontId="20" fillId="4" borderId="11" xfId="0" applyFont="1" applyFill="1" applyBorder="1" applyAlignment="1">
      <alignment horizontal="center" vertical="top"/>
    </xf>
    <xf numFmtId="0" fontId="23" fillId="4" borderId="1" xfId="0" applyFont="1" applyFill="1" applyBorder="1" applyAlignment="1">
      <alignment horizontal="left"/>
    </xf>
    <xf numFmtId="0" fontId="23" fillId="4" borderId="2" xfId="0" applyFont="1" applyFill="1" applyBorder="1" applyAlignment="1">
      <alignment horizontal="left"/>
    </xf>
    <xf numFmtId="0" fontId="20" fillId="4" borderId="6" xfId="0" applyFont="1" applyFill="1" applyBorder="1" applyAlignment="1">
      <alignment horizontal="left" wrapText="1"/>
    </xf>
    <xf numFmtId="0" fontId="20" fillId="4" borderId="7" xfId="0" applyFont="1" applyFill="1" applyBorder="1" applyAlignment="1">
      <alignment horizontal="left"/>
    </xf>
    <xf numFmtId="0" fontId="12" fillId="4" borderId="2" xfId="0" applyFont="1" applyFill="1" applyBorder="1" applyAlignment="1">
      <alignment horizontal="right" vertical="top"/>
    </xf>
    <xf numFmtId="1" fontId="12" fillId="4" borderId="7" xfId="0" applyNumberFormat="1" applyFont="1" applyFill="1" applyBorder="1" applyAlignment="1">
      <alignment horizontal="right" vertical="top"/>
    </xf>
    <xf numFmtId="165" fontId="12" fillId="4" borderId="7" xfId="0" applyNumberFormat="1" applyFont="1" applyFill="1" applyBorder="1" applyAlignment="1">
      <alignment horizontal="right" vertical="top"/>
    </xf>
    <xf numFmtId="165" fontId="12" fillId="4" borderId="8" xfId="0" applyNumberFormat="1" applyFont="1" applyFill="1" applyBorder="1" applyAlignment="1">
      <alignment horizontal="right" vertical="top"/>
    </xf>
    <xf numFmtId="1" fontId="12" fillId="4" borderId="4" xfId="0" applyNumberFormat="1" applyFont="1" applyFill="1" applyBorder="1" applyAlignment="1">
      <alignment horizontal="right" vertical="top"/>
    </xf>
    <xf numFmtId="1" fontId="12" fillId="4" borderId="0" xfId="0" applyNumberFormat="1" applyFont="1" applyFill="1" applyBorder="1" applyAlignment="1">
      <alignment horizontal="right" vertical="top"/>
    </xf>
    <xf numFmtId="0" fontId="12" fillId="4" borderId="6" xfId="0" applyFont="1" applyFill="1" applyBorder="1" applyAlignment="1">
      <alignment horizontal="right" vertical="top"/>
    </xf>
    <xf numFmtId="0" fontId="12" fillId="4" borderId="7" xfId="0" applyFont="1" applyFill="1" applyBorder="1" applyAlignment="1">
      <alignment horizontal="right" vertical="top"/>
    </xf>
    <xf numFmtId="1" fontId="12" fillId="4" borderId="6" xfId="0" applyNumberFormat="1" applyFont="1" applyFill="1" applyBorder="1" applyAlignment="1">
      <alignment horizontal="right" vertical="top"/>
    </xf>
    <xf numFmtId="165" fontId="12" fillId="4" borderId="0" xfId="0" applyNumberFormat="1" applyFont="1" applyFill="1" applyBorder="1" applyAlignment="1">
      <alignment horizontal="right" vertical="top"/>
    </xf>
    <xf numFmtId="165" fontId="12" fillId="4" borderId="5" xfId="0" applyNumberFormat="1" applyFont="1" applyFill="1" applyBorder="1" applyAlignment="1">
      <alignment horizontal="right" vertical="top"/>
    </xf>
    <xf numFmtId="0" fontId="8" fillId="2" borderId="0" xfId="0" applyFont="1" applyFill="1" applyAlignment="1">
      <alignment horizontal="center"/>
    </xf>
    <xf numFmtId="165" fontId="12" fillId="4" borderId="2" xfId="0" applyNumberFormat="1" applyFont="1" applyFill="1" applyBorder="1" applyAlignment="1">
      <alignment horizontal="right" vertical="top"/>
    </xf>
    <xf numFmtId="165" fontId="12" fillId="4" borderId="3" xfId="0" applyNumberFormat="1" applyFont="1" applyFill="1" applyBorder="1" applyAlignment="1">
      <alignment horizontal="right" vertical="top"/>
    </xf>
    <xf numFmtId="0" fontId="9" fillId="4" borderId="1" xfId="0" applyFont="1" applyFill="1" applyBorder="1" applyAlignment="1">
      <alignment horizontal="center"/>
    </xf>
    <xf numFmtId="0" fontId="9" fillId="4" borderId="2" xfId="0" applyFont="1" applyFill="1" applyBorder="1" applyAlignment="1">
      <alignment horizontal="center"/>
    </xf>
    <xf numFmtId="0" fontId="9" fillId="4" borderId="3" xfId="0" applyFont="1" applyFill="1" applyBorder="1" applyAlignment="1">
      <alignment horizontal="center"/>
    </xf>
    <xf numFmtId="0" fontId="9" fillId="4" borderId="1"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10" fillId="4" borderId="9" xfId="0" applyFont="1" applyFill="1" applyBorder="1" applyAlignment="1">
      <alignment horizontal="center" vertical="top"/>
    </xf>
    <xf numFmtId="0" fontId="10" fillId="4" borderId="10" xfId="0" applyFont="1" applyFill="1" applyBorder="1" applyAlignment="1">
      <alignment horizontal="center" vertical="top"/>
    </xf>
    <xf numFmtId="0" fontId="10" fillId="4" borderId="11" xfId="0" applyFont="1" applyFill="1" applyBorder="1" applyAlignment="1">
      <alignment horizontal="center" vertical="top"/>
    </xf>
    <xf numFmtId="0" fontId="12" fillId="4" borderId="1" xfId="0" applyFont="1" applyFill="1" applyBorder="1" applyAlignment="1">
      <alignment horizontal="right" vertical="top"/>
    </xf>
    <xf numFmtId="0" fontId="36" fillId="0" borderId="7" xfId="0" applyFont="1" applyBorder="1" applyAlignment="1">
      <alignment horizontal="center"/>
    </xf>
    <xf numFmtId="0" fontId="36" fillId="0" borderId="1" xfId="0" applyFont="1" applyBorder="1" applyAlignment="1">
      <alignment horizontal="center"/>
    </xf>
    <xf numFmtId="0" fontId="36" fillId="0" borderId="2" xfId="0" applyFont="1" applyBorder="1" applyAlignment="1">
      <alignment horizontal="center"/>
    </xf>
    <xf numFmtId="0" fontId="36" fillId="0" borderId="3" xfId="0" applyFont="1" applyBorder="1" applyAlignment="1">
      <alignment horizontal="center"/>
    </xf>
    <xf numFmtId="0" fontId="0" fillId="0" borderId="0" xfId="0" applyAlignment="1">
      <alignment horizontal="center"/>
    </xf>
    <xf numFmtId="0" fontId="0" fillId="3" borderId="0" xfId="0" applyFill="1" applyAlignment="1">
      <alignment horizontal="center"/>
    </xf>
  </cellXfs>
  <cellStyles count="7">
    <cellStyle name="Hyperlink" xfId="4" builtinId="8"/>
    <cellStyle name="Normal" xfId="0" builtinId="0"/>
    <cellStyle name="Normal 2" xfId="1"/>
    <cellStyle name="Normal 2 2" xfId="3"/>
    <cellStyle name="Normal 3" xfId="5"/>
    <cellStyle name="Normal 4" xfId="6"/>
    <cellStyle name="Normal 5"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2015</a:t>
            </a:r>
          </a:p>
        </c:rich>
      </c:tx>
      <c:overlay val="0"/>
    </c:title>
    <c:autoTitleDeleted val="0"/>
    <c:plotArea>
      <c:layout>
        <c:manualLayout>
          <c:layoutTarget val="inner"/>
          <c:xMode val="edge"/>
          <c:yMode val="edge"/>
          <c:x val="0.15303970797384847"/>
          <c:y val="0.11971528358703634"/>
          <c:w val="0.80464503656177566"/>
          <c:h val="0.72567514513525133"/>
        </c:manualLayout>
      </c:layout>
      <c:scatterChart>
        <c:scatterStyle val="smoothMarker"/>
        <c:varyColors val="0"/>
        <c:ser>
          <c:idx val="1"/>
          <c:order val="1"/>
          <c:tx>
            <c:v>95% confidence interval boundaries</c:v>
          </c:tx>
          <c:spPr>
            <a:ln w="12700">
              <a:solidFill>
                <a:schemeClr val="accent6"/>
              </a:solidFill>
              <a:prstDash val="sysDash"/>
            </a:ln>
          </c:spPr>
          <c:marker>
            <c:symbol val="none"/>
          </c:marker>
          <c:xVal>
            <c:numRef>
              <c:f>[0]!x_axis2015</c:f>
              <c:numCache>
                <c:formatCode>General</c:formatCode>
                <c:ptCount val="195"/>
                <c:pt idx="0">
                  <c:v>1</c:v>
                </c:pt>
                <c:pt idx="1">
                  <c:v>1</c:v>
                </c:pt>
                <c:pt idx="2">
                  <c:v>13</c:v>
                </c:pt>
                <c:pt idx="3">
                  <c:v>17</c:v>
                </c:pt>
                <c:pt idx="4">
                  <c:v>41</c:v>
                </c:pt>
                <c:pt idx="5">
                  <c:v>41</c:v>
                </c:pt>
                <c:pt idx="6">
                  <c:v>48</c:v>
                </c:pt>
                <c:pt idx="7">
                  <c:v>50</c:v>
                </c:pt>
                <c:pt idx="8">
                  <c:v>60</c:v>
                </c:pt>
                <c:pt idx="9">
                  <c:v>62</c:v>
                </c:pt>
                <c:pt idx="10">
                  <c:v>71</c:v>
                </c:pt>
                <c:pt idx="11">
                  <c:v>73</c:v>
                </c:pt>
                <c:pt idx="12">
                  <c:v>78</c:v>
                </c:pt>
                <c:pt idx="13">
                  <c:v>84</c:v>
                </c:pt>
                <c:pt idx="14">
                  <c:v>86</c:v>
                </c:pt>
                <c:pt idx="15">
                  <c:v>96</c:v>
                </c:pt>
                <c:pt idx="16">
                  <c:v>102</c:v>
                </c:pt>
                <c:pt idx="17">
                  <c:v>104</c:v>
                </c:pt>
                <c:pt idx="18">
                  <c:v>107</c:v>
                </c:pt>
                <c:pt idx="19">
                  <c:v>109</c:v>
                </c:pt>
                <c:pt idx="20">
                  <c:v>109</c:v>
                </c:pt>
                <c:pt idx="21">
                  <c:v>112</c:v>
                </c:pt>
                <c:pt idx="22">
                  <c:v>122</c:v>
                </c:pt>
                <c:pt idx="23">
                  <c:v>135</c:v>
                </c:pt>
                <c:pt idx="24">
                  <c:v>138</c:v>
                </c:pt>
                <c:pt idx="25">
                  <c:v>147</c:v>
                </c:pt>
                <c:pt idx="26">
                  <c:v>149</c:v>
                </c:pt>
                <c:pt idx="27">
                  <c:v>158</c:v>
                </c:pt>
                <c:pt idx="28">
                  <c:v>171</c:v>
                </c:pt>
                <c:pt idx="29">
                  <c:v>174</c:v>
                </c:pt>
                <c:pt idx="30">
                  <c:v>181</c:v>
                </c:pt>
                <c:pt idx="31">
                  <c:v>189</c:v>
                </c:pt>
                <c:pt idx="32">
                  <c:v>212</c:v>
                </c:pt>
                <c:pt idx="33">
                  <c:v>220</c:v>
                </c:pt>
                <c:pt idx="34">
                  <c:v>224</c:v>
                </c:pt>
                <c:pt idx="35">
                  <c:v>233</c:v>
                </c:pt>
                <c:pt idx="36">
                  <c:v>234</c:v>
                </c:pt>
                <c:pt idx="37">
                  <c:v>273</c:v>
                </c:pt>
                <c:pt idx="38">
                  <c:v>299</c:v>
                </c:pt>
                <c:pt idx="39">
                  <c:v>317</c:v>
                </c:pt>
                <c:pt idx="40">
                  <c:v>338</c:v>
                </c:pt>
                <c:pt idx="41">
                  <c:v>339</c:v>
                </c:pt>
                <c:pt idx="42">
                  <c:v>344</c:v>
                </c:pt>
                <c:pt idx="43">
                  <c:v>351</c:v>
                </c:pt>
                <c:pt idx="44">
                  <c:v>356</c:v>
                </c:pt>
                <c:pt idx="45">
                  <c:v>357</c:v>
                </c:pt>
                <c:pt idx="46">
                  <c:v>362</c:v>
                </c:pt>
                <c:pt idx="47">
                  <c:v>365</c:v>
                </c:pt>
                <c:pt idx="48">
                  <c:v>379</c:v>
                </c:pt>
                <c:pt idx="49">
                  <c:v>400</c:v>
                </c:pt>
                <c:pt idx="50">
                  <c:v>401</c:v>
                </c:pt>
                <c:pt idx="51">
                  <c:v>410</c:v>
                </c:pt>
                <c:pt idx="52">
                  <c:v>414</c:v>
                </c:pt>
                <c:pt idx="53">
                  <c:v>418</c:v>
                </c:pt>
                <c:pt idx="54">
                  <c:v>421</c:v>
                </c:pt>
                <c:pt idx="55">
                  <c:v>444</c:v>
                </c:pt>
                <c:pt idx="56">
                  <c:v>454</c:v>
                </c:pt>
                <c:pt idx="57">
                  <c:v>456</c:v>
                </c:pt>
                <c:pt idx="58">
                  <c:v>494</c:v>
                </c:pt>
                <c:pt idx="59">
                  <c:v>498</c:v>
                </c:pt>
                <c:pt idx="60">
                  <c:v>509</c:v>
                </c:pt>
                <c:pt idx="61">
                  <c:v>510</c:v>
                </c:pt>
                <c:pt idx="62">
                  <c:v>515</c:v>
                </c:pt>
                <c:pt idx="63">
                  <c:v>522</c:v>
                </c:pt>
                <c:pt idx="64">
                  <c:v>523</c:v>
                </c:pt>
                <c:pt idx="65">
                  <c:v>561</c:v>
                </c:pt>
                <c:pt idx="66">
                  <c:v>582</c:v>
                </c:pt>
                <c:pt idx="67">
                  <c:v>583</c:v>
                </c:pt>
                <c:pt idx="68">
                  <c:v>584</c:v>
                </c:pt>
                <c:pt idx="69">
                  <c:v>602</c:v>
                </c:pt>
                <c:pt idx="70">
                  <c:v>625</c:v>
                </c:pt>
                <c:pt idx="71">
                  <c:v>630</c:v>
                </c:pt>
                <c:pt idx="72">
                  <c:v>658</c:v>
                </c:pt>
                <c:pt idx="73">
                  <c:v>674</c:v>
                </c:pt>
                <c:pt idx="74">
                  <c:v>712</c:v>
                </c:pt>
                <c:pt idx="75">
                  <c:v>713</c:v>
                </c:pt>
                <c:pt idx="76">
                  <c:v>718</c:v>
                </c:pt>
                <c:pt idx="77">
                  <c:v>751</c:v>
                </c:pt>
                <c:pt idx="78">
                  <c:v>761</c:v>
                </c:pt>
                <c:pt idx="79">
                  <c:v>766</c:v>
                </c:pt>
                <c:pt idx="80">
                  <c:v>786</c:v>
                </c:pt>
                <c:pt idx="81">
                  <c:v>808</c:v>
                </c:pt>
                <c:pt idx="82">
                  <c:v>810</c:v>
                </c:pt>
                <c:pt idx="83">
                  <c:v>829</c:v>
                </c:pt>
                <c:pt idx="84">
                  <c:v>839</c:v>
                </c:pt>
                <c:pt idx="85">
                  <c:v>840</c:v>
                </c:pt>
                <c:pt idx="86">
                  <c:v>852</c:v>
                </c:pt>
                <c:pt idx="87">
                  <c:v>863</c:v>
                </c:pt>
                <c:pt idx="88">
                  <c:v>875</c:v>
                </c:pt>
                <c:pt idx="89">
                  <c:v>878</c:v>
                </c:pt>
                <c:pt idx="90">
                  <c:v>879</c:v>
                </c:pt>
                <c:pt idx="91">
                  <c:v>898</c:v>
                </c:pt>
                <c:pt idx="92">
                  <c:v>899</c:v>
                </c:pt>
                <c:pt idx="93">
                  <c:v>911</c:v>
                </c:pt>
                <c:pt idx="94">
                  <c:v>932</c:v>
                </c:pt>
                <c:pt idx="95">
                  <c:v>989</c:v>
                </c:pt>
                <c:pt idx="96">
                  <c:v>1006</c:v>
                </c:pt>
                <c:pt idx="97">
                  <c:v>1009</c:v>
                </c:pt>
                <c:pt idx="98">
                  <c:v>1059</c:v>
                </c:pt>
                <c:pt idx="99">
                  <c:v>1082</c:v>
                </c:pt>
                <c:pt idx="100">
                  <c:v>1102</c:v>
                </c:pt>
                <c:pt idx="101">
                  <c:v>1117</c:v>
                </c:pt>
                <c:pt idx="102">
                  <c:v>1156</c:v>
                </c:pt>
                <c:pt idx="103">
                  <c:v>1182</c:v>
                </c:pt>
                <c:pt idx="104">
                  <c:v>1208</c:v>
                </c:pt>
                <c:pt idx="105">
                  <c:v>1216</c:v>
                </c:pt>
                <c:pt idx="106">
                  <c:v>1319</c:v>
                </c:pt>
                <c:pt idx="107">
                  <c:v>1335</c:v>
                </c:pt>
                <c:pt idx="108">
                  <c:v>1363</c:v>
                </c:pt>
                <c:pt idx="109">
                  <c:v>1363</c:v>
                </c:pt>
                <c:pt idx="110">
                  <c:v>1431</c:v>
                </c:pt>
                <c:pt idx="111">
                  <c:v>1442</c:v>
                </c:pt>
                <c:pt idx="112">
                  <c:v>1516</c:v>
                </c:pt>
                <c:pt idx="113">
                  <c:v>1531</c:v>
                </c:pt>
                <c:pt idx="114">
                  <c:v>1562</c:v>
                </c:pt>
                <c:pt idx="115">
                  <c:v>1602</c:v>
                </c:pt>
                <c:pt idx="116">
                  <c:v>1607</c:v>
                </c:pt>
                <c:pt idx="117">
                  <c:v>1642</c:v>
                </c:pt>
                <c:pt idx="118">
                  <c:v>1734</c:v>
                </c:pt>
                <c:pt idx="119">
                  <c:v>1828</c:v>
                </c:pt>
                <c:pt idx="120">
                  <c:v>1851</c:v>
                </c:pt>
                <c:pt idx="121">
                  <c:v>1851</c:v>
                </c:pt>
                <c:pt idx="122">
                  <c:v>1925</c:v>
                </c:pt>
                <c:pt idx="123">
                  <c:v>2060</c:v>
                </c:pt>
                <c:pt idx="124">
                  <c:v>2126</c:v>
                </c:pt>
                <c:pt idx="125">
                  <c:v>2138</c:v>
                </c:pt>
                <c:pt idx="126">
                  <c:v>2171</c:v>
                </c:pt>
                <c:pt idx="127">
                  <c:v>2329</c:v>
                </c:pt>
                <c:pt idx="128">
                  <c:v>2449</c:v>
                </c:pt>
                <c:pt idx="129">
                  <c:v>2533</c:v>
                </c:pt>
                <c:pt idx="130">
                  <c:v>2633</c:v>
                </c:pt>
                <c:pt idx="131">
                  <c:v>3719</c:v>
                </c:pt>
                <c:pt idx="132">
                  <c:v>3845</c:v>
                </c:pt>
                <c:pt idx="133">
                  <c:v>4580</c:v>
                </c:pt>
                <c:pt idx="134">
                  <c:v>5526</c:v>
                </c:pt>
              </c:numCache>
            </c:numRef>
          </c:xVal>
          <c:yVal>
            <c:numRef>
              <c:f>[0]!lb2sd2015</c:f>
              <c:numCache>
                <c:formatCode>General</c:formatCode>
                <c:ptCount val="195"/>
                <c:pt idx="0">
                  <c:v>4.4657751846540757E-4</c:v>
                </c:pt>
                <c:pt idx="1">
                  <c:v>4.4657751846540757E-4</c:v>
                </c:pt>
                <c:pt idx="2">
                  <c:v>4.6952839571677658E-3</c:v>
                </c:pt>
                <c:pt idx="3">
                  <c:v>5.7899510939371235E-3</c:v>
                </c:pt>
                <c:pt idx="4">
                  <c:v>1.0563186116465201E-2</c:v>
                </c:pt>
                <c:pt idx="5">
                  <c:v>1.0563186116465201E-2</c:v>
                </c:pt>
                <c:pt idx="6">
                  <c:v>1.1584544552384664E-2</c:v>
                </c:pt>
                <c:pt idx="7">
                  <c:v>1.1855461827662405E-2</c:v>
                </c:pt>
                <c:pt idx="8">
                  <c:v>1.3093255229970667E-2</c:v>
                </c:pt>
                <c:pt idx="9">
                  <c:v>1.3320149646822543E-2</c:v>
                </c:pt>
                <c:pt idx="10">
                  <c:v>1.4269458905362345E-2</c:v>
                </c:pt>
                <c:pt idx="11">
                  <c:v>1.4465998366283069E-2</c:v>
                </c:pt>
                <c:pt idx="12">
                  <c:v>1.4936976160757436E-2</c:v>
                </c:pt>
                <c:pt idx="13">
                  <c:v>1.5467046115160426E-2</c:v>
                </c:pt>
                <c:pt idx="14">
                  <c:v>1.5635943987498704E-2</c:v>
                </c:pt>
                <c:pt idx="15">
                  <c:v>1.6428328810836345E-2</c:v>
                </c:pt>
                <c:pt idx="16">
                  <c:v>1.6866388569679005E-2</c:v>
                </c:pt>
                <c:pt idx="17">
                  <c:v>1.7006811118554958E-2</c:v>
                </c:pt>
                <c:pt idx="18">
                  <c:v>1.7212513870330706E-2</c:v>
                </c:pt>
                <c:pt idx="19">
                  <c:v>1.7346485732320237E-2</c:v>
                </c:pt>
                <c:pt idx="20">
                  <c:v>1.7346485732320237E-2</c:v>
                </c:pt>
                <c:pt idx="21">
                  <c:v>1.7542899126136813E-2</c:v>
                </c:pt>
                <c:pt idx="22">
                  <c:v>1.8161169560570966E-2</c:v>
                </c:pt>
                <c:pt idx="23">
                  <c:v>1.8891204772352097E-2</c:v>
                </c:pt>
                <c:pt idx="24">
                  <c:v>1.9049232050601762E-2</c:v>
                </c:pt>
                <c:pt idx="25">
                  <c:v>1.9502340900255689E-2</c:v>
                </c:pt>
                <c:pt idx="26">
                  <c:v>1.9599011830210681E-2</c:v>
                </c:pt>
                <c:pt idx="27">
                  <c:v>2.001740152561934E-2</c:v>
                </c:pt>
                <c:pt idx="28">
                  <c:v>2.0578081080356206E-2</c:v>
                </c:pt>
                <c:pt idx="29">
                  <c:v>2.0700823729633933E-2</c:v>
                </c:pt>
                <c:pt idx="30">
                  <c:v>2.0978335168967622E-2</c:v>
                </c:pt>
                <c:pt idx="31">
                  <c:v>2.1281206374844232E-2</c:v>
                </c:pt>
                <c:pt idx="32">
                  <c:v>2.2077357049351577E-2</c:v>
                </c:pt>
                <c:pt idx="33">
                  <c:v>2.2331440145647696E-2</c:v>
                </c:pt>
                <c:pt idx="34">
                  <c:v>2.2454526454206727E-2</c:v>
                </c:pt>
                <c:pt idx="35">
                  <c:v>2.2722416766922746E-2</c:v>
                </c:pt>
                <c:pt idx="36">
                  <c:v>2.275143969687457E-2</c:v>
                </c:pt>
                <c:pt idx="37">
                  <c:v>2.3782031096429748E-2</c:v>
                </c:pt>
                <c:pt idx="38">
                  <c:v>2.437654364667487E-2</c:v>
                </c:pt>
                <c:pt idx="39">
                  <c:v>2.4752846609555391E-2</c:v>
                </c:pt>
                <c:pt idx="40">
                  <c:v>2.5160388982033481E-2</c:v>
                </c:pt>
                <c:pt idx="41">
                  <c:v>2.5179020768064796E-2</c:v>
                </c:pt>
                <c:pt idx="42">
                  <c:v>2.527118141837599E-2</c:v>
                </c:pt>
                <c:pt idx="43">
                  <c:v>2.539748427538796E-2</c:v>
                </c:pt>
                <c:pt idx="44">
                  <c:v>2.5485821976140396E-2</c:v>
                </c:pt>
                <c:pt idx="45">
                  <c:v>2.5503306486444891E-2</c:v>
                </c:pt>
                <c:pt idx="46">
                  <c:v>2.5589833566160677E-2</c:v>
                </c:pt>
                <c:pt idx="47">
                  <c:v>2.5641045942689643E-2</c:v>
                </c:pt>
                <c:pt idx="48">
                  <c:v>2.5873346125421838E-2</c:v>
                </c:pt>
                <c:pt idx="49">
                  <c:v>2.6202548253599814E-2</c:v>
                </c:pt>
                <c:pt idx="50">
                  <c:v>2.6217685542771371E-2</c:v>
                </c:pt>
                <c:pt idx="51">
                  <c:v>2.6351835920796523E-2</c:v>
                </c:pt>
                <c:pt idx="52">
                  <c:v>2.6410282745256218E-2</c:v>
                </c:pt>
                <c:pt idx="53">
                  <c:v>2.6468027266784593E-2</c:v>
                </c:pt>
                <c:pt idx="54">
                  <c:v>2.6510883414350494E-2</c:v>
                </c:pt>
                <c:pt idx="55">
                  <c:v>2.6827200507002037E-2</c:v>
                </c:pt>
                <c:pt idx="56">
                  <c:v>2.6958361077326114E-2</c:v>
                </c:pt>
                <c:pt idx="57">
                  <c:v>2.6984155793316617E-2</c:v>
                </c:pt>
                <c:pt idx="58">
                  <c:v>2.7448615346071497E-2</c:v>
                </c:pt>
                <c:pt idx="59">
                  <c:v>2.7494855477284686E-2</c:v>
                </c:pt>
                <c:pt idx="60">
                  <c:v>2.7619611620941658E-2</c:v>
                </c:pt>
                <c:pt idx="61">
                  <c:v>2.7630782240913396E-2</c:v>
                </c:pt>
                <c:pt idx="62">
                  <c:v>2.7686218521069048E-2</c:v>
                </c:pt>
                <c:pt idx="63">
                  <c:v>2.7762683480566604E-2</c:v>
                </c:pt>
                <c:pt idx="64">
                  <c:v>2.777349990206833E-2</c:v>
                </c:pt>
                <c:pt idx="65">
                  <c:v>2.8165882028713608E-2</c:v>
                </c:pt>
                <c:pt idx="66">
                  <c:v>2.8368335389882159E-2</c:v>
                </c:pt>
                <c:pt idx="67">
                  <c:v>2.8377740004801481E-2</c:v>
                </c:pt>
                <c:pt idx="68">
                  <c:v>2.8387123786308359E-2</c:v>
                </c:pt>
                <c:pt idx="69">
                  <c:v>2.8552557011768336E-2</c:v>
                </c:pt>
                <c:pt idx="70">
                  <c:v>2.8754842671015978E-2</c:v>
                </c:pt>
                <c:pt idx="71">
                  <c:v>2.8797540056810643E-2</c:v>
                </c:pt>
                <c:pt idx="72">
                  <c:v>2.9028749405224298E-2</c:v>
                </c:pt>
                <c:pt idx="73">
                  <c:v>2.9155180659901404E-2</c:v>
                </c:pt>
                <c:pt idx="74">
                  <c:v>2.9440316100601473E-2</c:v>
                </c:pt>
                <c:pt idx="75">
                  <c:v>2.9447548605848081E-2</c:v>
                </c:pt>
                <c:pt idx="76">
                  <c:v>2.9483512198080614E-2</c:v>
                </c:pt>
                <c:pt idx="77">
                  <c:v>2.9712881992324275E-2</c:v>
                </c:pt>
                <c:pt idx="78">
                  <c:v>2.9779778525676141E-2</c:v>
                </c:pt>
                <c:pt idx="79">
                  <c:v>2.9812793121158684E-2</c:v>
                </c:pt>
                <c:pt idx="80">
                  <c:v>2.9942057477885614E-2</c:v>
                </c:pt>
                <c:pt idx="81">
                  <c:v>3.0079312248455326E-2</c:v>
                </c:pt>
                <c:pt idx="82">
                  <c:v>3.0091544057316233E-2</c:v>
                </c:pt>
                <c:pt idx="83">
                  <c:v>3.0205782448773467E-2</c:v>
                </c:pt>
                <c:pt idx="84">
                  <c:v>3.0264520504405843E-2</c:v>
                </c:pt>
                <c:pt idx="85">
                  <c:v>3.0270343103939196E-2</c:v>
                </c:pt>
                <c:pt idx="86">
                  <c:v>3.0339502931351518E-2</c:v>
                </c:pt>
                <c:pt idx="87">
                  <c:v>3.0401770046309128E-2</c:v>
                </c:pt>
                <c:pt idx="88">
                  <c:v>3.0468503117548142E-2</c:v>
                </c:pt>
                <c:pt idx="89">
                  <c:v>3.0484995968009111E-2</c:v>
                </c:pt>
                <c:pt idx="90">
                  <c:v>3.0490476891938519E-2</c:v>
                </c:pt>
                <c:pt idx="91">
                  <c:v>3.0593059454205145E-2</c:v>
                </c:pt>
                <c:pt idx="92">
                  <c:v>3.0598378144518868E-2</c:v>
                </c:pt>
                <c:pt idx="93">
                  <c:v>3.0661592099926107E-2</c:v>
                </c:pt>
                <c:pt idx="94">
                  <c:v>3.076958058338743E-2</c:v>
                </c:pt>
                <c:pt idx="95">
                  <c:v>3.1046964428256552E-2</c:v>
                </c:pt>
                <c:pt idx="96">
                  <c:v>3.1125565553336811E-2</c:v>
                </c:pt>
                <c:pt idx="97">
                  <c:v>3.1139250978705315E-2</c:v>
                </c:pt>
                <c:pt idx="98">
                  <c:v>3.1359570890047997E-2</c:v>
                </c:pt>
                <c:pt idx="99">
                  <c:v>3.145626103316488E-2</c:v>
                </c:pt>
                <c:pt idx="100">
                  <c:v>3.1538109064254485E-2</c:v>
                </c:pt>
                <c:pt idx="101">
                  <c:v>3.1598187892582397E-2</c:v>
                </c:pt>
                <c:pt idx="102">
                  <c:v>3.1749408229267695E-2</c:v>
                </c:pt>
                <c:pt idx="103">
                  <c:v>3.1846430986447301E-2</c:v>
                </c:pt>
                <c:pt idx="104">
                  <c:v>3.1940597778303589E-2</c:v>
                </c:pt>
                <c:pt idx="105">
                  <c:v>3.1969019476496767E-2</c:v>
                </c:pt>
                <c:pt idx="106">
                  <c:v>3.2313602005852059E-2</c:v>
                </c:pt>
                <c:pt idx="107">
                  <c:v>3.2363837837658761E-2</c:v>
                </c:pt>
                <c:pt idx="108">
                  <c:v>3.2449799515969241E-2</c:v>
                </c:pt>
                <c:pt idx="109">
                  <c:v>3.2449799515969241E-2</c:v>
                </c:pt>
                <c:pt idx="110">
                  <c:v>3.2648857678331922E-2</c:v>
                </c:pt>
                <c:pt idx="111">
                  <c:v>3.2679840938003475E-2</c:v>
                </c:pt>
                <c:pt idx="112">
                  <c:v>3.2880159224974309E-2</c:v>
                </c:pt>
                <c:pt idx="113">
                  <c:v>3.2919129903246323E-2</c:v>
                </c:pt>
                <c:pt idx="114">
                  <c:v>3.2998028325990303E-2</c:v>
                </c:pt>
                <c:pt idx="115">
                  <c:v>3.3096701804347678E-2</c:v>
                </c:pt>
                <c:pt idx="116">
                  <c:v>3.3108797096306229E-2</c:v>
                </c:pt>
                <c:pt idx="117">
                  <c:v>3.3192034313487773E-2</c:v>
                </c:pt>
                <c:pt idx="118">
                  <c:v>3.3399611603281434E-2</c:v>
                </c:pt>
                <c:pt idx="119">
                  <c:v>3.3596521818082932E-2</c:v>
                </c:pt>
                <c:pt idx="120">
                  <c:v>3.3642573747399332E-2</c:v>
                </c:pt>
                <c:pt idx="121">
                  <c:v>3.3642573747399332E-2</c:v>
                </c:pt>
                <c:pt idx="122">
                  <c:v>3.3785508854217335E-2</c:v>
                </c:pt>
                <c:pt idx="123">
                  <c:v>3.4027544750077493E-2</c:v>
                </c:pt>
                <c:pt idx="124">
                  <c:v>3.4137975203085681E-2</c:v>
                </c:pt>
                <c:pt idx="125">
                  <c:v>3.4157540113629668E-2</c:v>
                </c:pt>
                <c:pt idx="126">
                  <c:v>3.4210562029884942E-2</c:v>
                </c:pt>
                <c:pt idx="127">
                  <c:v>3.4449644004535505E-2</c:v>
                </c:pt>
                <c:pt idx="128">
                  <c:v>3.4616545902112342E-2</c:v>
                </c:pt>
                <c:pt idx="129">
                  <c:v>3.472669845512226E-2</c:v>
                </c:pt>
                <c:pt idx="130">
                  <c:v>3.4851322643876907E-2</c:v>
                </c:pt>
                <c:pt idx="131">
                  <c:v>3.5879153576051502E-2</c:v>
                </c:pt>
                <c:pt idx="132">
                  <c:v>3.5970696975102384E-2</c:v>
                </c:pt>
                <c:pt idx="133">
                  <c:v>3.6430569121891923E-2</c:v>
                </c:pt>
                <c:pt idx="134">
                  <c:v>3.6887134311293396E-2</c:v>
                </c:pt>
              </c:numCache>
            </c:numRef>
          </c:yVal>
          <c:smooth val="1"/>
          <c:extLst>
            <c:ext xmlns:c16="http://schemas.microsoft.com/office/drawing/2014/chart" uri="{C3380CC4-5D6E-409C-BE32-E72D297353CC}">
              <c16:uniqueId val="{00000000-E712-44E5-812B-3C5C25E80ADA}"/>
            </c:ext>
          </c:extLst>
        </c:ser>
        <c:ser>
          <c:idx val="2"/>
          <c:order val="2"/>
          <c:tx>
            <c:v>2SD Upper</c:v>
          </c:tx>
          <c:spPr>
            <a:ln w="12700">
              <a:solidFill>
                <a:schemeClr val="accent6"/>
              </a:solidFill>
              <a:prstDash val="sysDash"/>
            </a:ln>
          </c:spPr>
          <c:marker>
            <c:symbol val="none"/>
          </c:marker>
          <c:xVal>
            <c:numRef>
              <c:f>[0]!x_axis2015</c:f>
              <c:numCache>
                <c:formatCode>General</c:formatCode>
                <c:ptCount val="195"/>
                <c:pt idx="0">
                  <c:v>1</c:v>
                </c:pt>
                <c:pt idx="1">
                  <c:v>1</c:v>
                </c:pt>
                <c:pt idx="2">
                  <c:v>13</c:v>
                </c:pt>
                <c:pt idx="3">
                  <c:v>17</c:v>
                </c:pt>
                <c:pt idx="4">
                  <c:v>41</c:v>
                </c:pt>
                <c:pt idx="5">
                  <c:v>41</c:v>
                </c:pt>
                <c:pt idx="6">
                  <c:v>48</c:v>
                </c:pt>
                <c:pt idx="7">
                  <c:v>50</c:v>
                </c:pt>
                <c:pt idx="8">
                  <c:v>60</c:v>
                </c:pt>
                <c:pt idx="9">
                  <c:v>62</c:v>
                </c:pt>
                <c:pt idx="10">
                  <c:v>71</c:v>
                </c:pt>
                <c:pt idx="11">
                  <c:v>73</c:v>
                </c:pt>
                <c:pt idx="12">
                  <c:v>78</c:v>
                </c:pt>
                <c:pt idx="13">
                  <c:v>84</c:v>
                </c:pt>
                <c:pt idx="14">
                  <c:v>86</c:v>
                </c:pt>
                <c:pt idx="15">
                  <c:v>96</c:v>
                </c:pt>
                <c:pt idx="16">
                  <c:v>102</c:v>
                </c:pt>
                <c:pt idx="17">
                  <c:v>104</c:v>
                </c:pt>
                <c:pt idx="18">
                  <c:v>107</c:v>
                </c:pt>
                <c:pt idx="19">
                  <c:v>109</c:v>
                </c:pt>
                <c:pt idx="20">
                  <c:v>109</c:v>
                </c:pt>
                <c:pt idx="21">
                  <c:v>112</c:v>
                </c:pt>
                <c:pt idx="22">
                  <c:v>122</c:v>
                </c:pt>
                <c:pt idx="23">
                  <c:v>135</c:v>
                </c:pt>
                <c:pt idx="24">
                  <c:v>138</c:v>
                </c:pt>
                <c:pt idx="25">
                  <c:v>147</c:v>
                </c:pt>
                <c:pt idx="26">
                  <c:v>149</c:v>
                </c:pt>
                <c:pt idx="27">
                  <c:v>158</c:v>
                </c:pt>
                <c:pt idx="28">
                  <c:v>171</c:v>
                </c:pt>
                <c:pt idx="29">
                  <c:v>174</c:v>
                </c:pt>
                <c:pt idx="30">
                  <c:v>181</c:v>
                </c:pt>
                <c:pt idx="31">
                  <c:v>189</c:v>
                </c:pt>
                <c:pt idx="32">
                  <c:v>212</c:v>
                </c:pt>
                <c:pt idx="33">
                  <c:v>220</c:v>
                </c:pt>
                <c:pt idx="34">
                  <c:v>224</c:v>
                </c:pt>
                <c:pt idx="35">
                  <c:v>233</c:v>
                </c:pt>
                <c:pt idx="36">
                  <c:v>234</c:v>
                </c:pt>
                <c:pt idx="37">
                  <c:v>273</c:v>
                </c:pt>
                <c:pt idx="38">
                  <c:v>299</c:v>
                </c:pt>
                <c:pt idx="39">
                  <c:v>317</c:v>
                </c:pt>
                <c:pt idx="40">
                  <c:v>338</c:v>
                </c:pt>
                <c:pt idx="41">
                  <c:v>339</c:v>
                </c:pt>
                <c:pt idx="42">
                  <c:v>344</c:v>
                </c:pt>
                <c:pt idx="43">
                  <c:v>351</c:v>
                </c:pt>
                <c:pt idx="44">
                  <c:v>356</c:v>
                </c:pt>
                <c:pt idx="45">
                  <c:v>357</c:v>
                </c:pt>
                <c:pt idx="46">
                  <c:v>362</c:v>
                </c:pt>
                <c:pt idx="47">
                  <c:v>365</c:v>
                </c:pt>
                <c:pt idx="48">
                  <c:v>379</c:v>
                </c:pt>
                <c:pt idx="49">
                  <c:v>400</c:v>
                </c:pt>
                <c:pt idx="50">
                  <c:v>401</c:v>
                </c:pt>
                <c:pt idx="51">
                  <c:v>410</c:v>
                </c:pt>
                <c:pt idx="52">
                  <c:v>414</c:v>
                </c:pt>
                <c:pt idx="53">
                  <c:v>418</c:v>
                </c:pt>
                <c:pt idx="54">
                  <c:v>421</c:v>
                </c:pt>
                <c:pt idx="55">
                  <c:v>444</c:v>
                </c:pt>
                <c:pt idx="56">
                  <c:v>454</c:v>
                </c:pt>
                <c:pt idx="57">
                  <c:v>456</c:v>
                </c:pt>
                <c:pt idx="58">
                  <c:v>494</c:v>
                </c:pt>
                <c:pt idx="59">
                  <c:v>498</c:v>
                </c:pt>
                <c:pt idx="60">
                  <c:v>509</c:v>
                </c:pt>
                <c:pt idx="61">
                  <c:v>510</c:v>
                </c:pt>
                <c:pt idx="62">
                  <c:v>515</c:v>
                </c:pt>
                <c:pt idx="63">
                  <c:v>522</c:v>
                </c:pt>
                <c:pt idx="64">
                  <c:v>523</c:v>
                </c:pt>
                <c:pt idx="65">
                  <c:v>561</c:v>
                </c:pt>
                <c:pt idx="66">
                  <c:v>582</c:v>
                </c:pt>
                <c:pt idx="67">
                  <c:v>583</c:v>
                </c:pt>
                <c:pt idx="68">
                  <c:v>584</c:v>
                </c:pt>
                <c:pt idx="69">
                  <c:v>602</c:v>
                </c:pt>
                <c:pt idx="70">
                  <c:v>625</c:v>
                </c:pt>
                <c:pt idx="71">
                  <c:v>630</c:v>
                </c:pt>
                <c:pt idx="72">
                  <c:v>658</c:v>
                </c:pt>
                <c:pt idx="73">
                  <c:v>674</c:v>
                </c:pt>
                <c:pt idx="74">
                  <c:v>712</c:v>
                </c:pt>
                <c:pt idx="75">
                  <c:v>713</c:v>
                </c:pt>
                <c:pt idx="76">
                  <c:v>718</c:v>
                </c:pt>
                <c:pt idx="77">
                  <c:v>751</c:v>
                </c:pt>
                <c:pt idx="78">
                  <c:v>761</c:v>
                </c:pt>
                <c:pt idx="79">
                  <c:v>766</c:v>
                </c:pt>
                <c:pt idx="80">
                  <c:v>786</c:v>
                </c:pt>
                <c:pt idx="81">
                  <c:v>808</c:v>
                </c:pt>
                <c:pt idx="82">
                  <c:v>810</c:v>
                </c:pt>
                <c:pt idx="83">
                  <c:v>829</c:v>
                </c:pt>
                <c:pt idx="84">
                  <c:v>839</c:v>
                </c:pt>
                <c:pt idx="85">
                  <c:v>840</c:v>
                </c:pt>
                <c:pt idx="86">
                  <c:v>852</c:v>
                </c:pt>
                <c:pt idx="87">
                  <c:v>863</c:v>
                </c:pt>
                <c:pt idx="88">
                  <c:v>875</c:v>
                </c:pt>
                <c:pt idx="89">
                  <c:v>878</c:v>
                </c:pt>
                <c:pt idx="90">
                  <c:v>879</c:v>
                </c:pt>
                <c:pt idx="91">
                  <c:v>898</c:v>
                </c:pt>
                <c:pt idx="92">
                  <c:v>899</c:v>
                </c:pt>
                <c:pt idx="93">
                  <c:v>911</c:v>
                </c:pt>
                <c:pt idx="94">
                  <c:v>932</c:v>
                </c:pt>
                <c:pt idx="95">
                  <c:v>989</c:v>
                </c:pt>
                <c:pt idx="96">
                  <c:v>1006</c:v>
                </c:pt>
                <c:pt idx="97">
                  <c:v>1009</c:v>
                </c:pt>
                <c:pt idx="98">
                  <c:v>1059</c:v>
                </c:pt>
                <c:pt idx="99">
                  <c:v>1082</c:v>
                </c:pt>
                <c:pt idx="100">
                  <c:v>1102</c:v>
                </c:pt>
                <c:pt idx="101">
                  <c:v>1117</c:v>
                </c:pt>
                <c:pt idx="102">
                  <c:v>1156</c:v>
                </c:pt>
                <c:pt idx="103">
                  <c:v>1182</c:v>
                </c:pt>
                <c:pt idx="104">
                  <c:v>1208</c:v>
                </c:pt>
                <c:pt idx="105">
                  <c:v>1216</c:v>
                </c:pt>
                <c:pt idx="106">
                  <c:v>1319</c:v>
                </c:pt>
                <c:pt idx="107">
                  <c:v>1335</c:v>
                </c:pt>
                <c:pt idx="108">
                  <c:v>1363</c:v>
                </c:pt>
                <c:pt idx="109">
                  <c:v>1363</c:v>
                </c:pt>
                <c:pt idx="110">
                  <c:v>1431</c:v>
                </c:pt>
                <c:pt idx="111">
                  <c:v>1442</c:v>
                </c:pt>
                <c:pt idx="112">
                  <c:v>1516</c:v>
                </c:pt>
                <c:pt idx="113">
                  <c:v>1531</c:v>
                </c:pt>
                <c:pt idx="114">
                  <c:v>1562</c:v>
                </c:pt>
                <c:pt idx="115">
                  <c:v>1602</c:v>
                </c:pt>
                <c:pt idx="116">
                  <c:v>1607</c:v>
                </c:pt>
                <c:pt idx="117">
                  <c:v>1642</c:v>
                </c:pt>
                <c:pt idx="118">
                  <c:v>1734</c:v>
                </c:pt>
                <c:pt idx="119">
                  <c:v>1828</c:v>
                </c:pt>
                <c:pt idx="120">
                  <c:v>1851</c:v>
                </c:pt>
                <c:pt idx="121">
                  <c:v>1851</c:v>
                </c:pt>
                <c:pt idx="122">
                  <c:v>1925</c:v>
                </c:pt>
                <c:pt idx="123">
                  <c:v>2060</c:v>
                </c:pt>
                <c:pt idx="124">
                  <c:v>2126</c:v>
                </c:pt>
                <c:pt idx="125">
                  <c:v>2138</c:v>
                </c:pt>
                <c:pt idx="126">
                  <c:v>2171</c:v>
                </c:pt>
                <c:pt idx="127">
                  <c:v>2329</c:v>
                </c:pt>
                <c:pt idx="128">
                  <c:v>2449</c:v>
                </c:pt>
                <c:pt idx="129">
                  <c:v>2533</c:v>
                </c:pt>
                <c:pt idx="130">
                  <c:v>2633</c:v>
                </c:pt>
                <c:pt idx="131">
                  <c:v>3719</c:v>
                </c:pt>
                <c:pt idx="132">
                  <c:v>3845</c:v>
                </c:pt>
                <c:pt idx="133">
                  <c:v>4580</c:v>
                </c:pt>
                <c:pt idx="134">
                  <c:v>5526</c:v>
                </c:pt>
              </c:numCache>
            </c:numRef>
          </c:xVal>
          <c:yVal>
            <c:numRef>
              <c:f>[0]!ub2sd2015</c:f>
              <c:numCache>
                <c:formatCode>General</c:formatCode>
                <c:ptCount val="195"/>
                <c:pt idx="0">
                  <c:v>0.81030061116346164</c:v>
                </c:pt>
                <c:pt idx="1">
                  <c:v>0.81030061116346164</c:v>
                </c:pt>
                <c:pt idx="2">
                  <c:v>0.288024923944186</c:v>
                </c:pt>
                <c:pt idx="3">
                  <c:v>0.24681690290388991</c:v>
                </c:pt>
                <c:pt idx="4">
                  <c:v>0.15164907075258391</c:v>
                </c:pt>
                <c:pt idx="5">
                  <c:v>0.15164907075258391</c:v>
                </c:pt>
                <c:pt idx="6">
                  <c:v>0.1400282964609344</c:v>
                </c:pt>
                <c:pt idx="7">
                  <c:v>0.13723519365287526</c:v>
                </c:pt>
                <c:pt idx="8">
                  <c:v>0.12575688830253953</c:v>
                </c:pt>
                <c:pt idx="9">
                  <c:v>0.12385516961622602</c:v>
                </c:pt>
                <c:pt idx="10">
                  <c:v>0.11647687467504884</c:v>
                </c:pt>
                <c:pt idx="11">
                  <c:v>0.11505618723027582</c:v>
                </c:pt>
                <c:pt idx="12">
                  <c:v>0.11178659620767904</c:v>
                </c:pt>
                <c:pt idx="13">
                  <c:v>0.10831873935189779</c:v>
                </c:pt>
                <c:pt idx="14">
                  <c:v>0.10725777818717293</c:v>
                </c:pt>
                <c:pt idx="15">
                  <c:v>0.10254116403936001</c:v>
                </c:pt>
                <c:pt idx="16">
                  <c:v>0.10010450047287774</c:v>
                </c:pt>
                <c:pt idx="17">
                  <c:v>9.9347297380683833E-2</c:v>
                </c:pt>
                <c:pt idx="18">
                  <c:v>9.8258157730392898E-2</c:v>
                </c:pt>
                <c:pt idx="19">
                  <c:v>9.7561324603084462E-2</c:v>
                </c:pt>
                <c:pt idx="20">
                  <c:v>9.7561324603084462E-2</c:v>
                </c:pt>
                <c:pt idx="21">
                  <c:v>9.655706096515039E-2</c:v>
                </c:pt>
                <c:pt idx="22">
                  <c:v>9.3524138192469686E-2</c:v>
                </c:pt>
                <c:pt idx="23">
                  <c:v>9.0175058347105458E-2</c:v>
                </c:pt>
                <c:pt idx="24">
                  <c:v>8.9480813039792981E-2</c:v>
                </c:pt>
                <c:pt idx="25">
                  <c:v>8.7547024408753893E-2</c:v>
                </c:pt>
                <c:pt idx="26">
                  <c:v>8.7144994511258775E-2</c:v>
                </c:pt>
                <c:pt idx="27">
                  <c:v>8.5445884910884631E-2</c:v>
                </c:pt>
                <c:pt idx="28">
                  <c:v>8.3268049769130062E-2</c:v>
                </c:pt>
                <c:pt idx="29">
                  <c:v>8.2805692393144961E-2</c:v>
                </c:pt>
                <c:pt idx="30">
                  <c:v>8.1778617588191604E-2</c:v>
                </c:pt>
                <c:pt idx="31">
                  <c:v>8.0685735760758631E-2</c:v>
                </c:pt>
                <c:pt idx="32">
                  <c:v>7.7944514587778124E-2</c:v>
                </c:pt>
                <c:pt idx="33">
                  <c:v>7.7107580657152328E-2</c:v>
                </c:pt>
                <c:pt idx="34">
                  <c:v>7.6708417774686122E-2</c:v>
                </c:pt>
                <c:pt idx="35">
                  <c:v>7.5853450700293645E-2</c:v>
                </c:pt>
                <c:pt idx="36">
                  <c:v>7.5761939632249933E-2</c:v>
                </c:pt>
                <c:pt idx="37">
                  <c:v>7.2646430959923833E-2</c:v>
                </c:pt>
                <c:pt idx="38">
                  <c:v>7.0960302506571885E-2</c:v>
                </c:pt>
                <c:pt idx="39">
                  <c:v>6.9931906318389817E-2</c:v>
                </c:pt>
                <c:pt idx="40">
                  <c:v>6.885038380915813E-2</c:v>
                </c:pt>
                <c:pt idx="41">
                  <c:v>6.8801717208014618E-2</c:v>
                </c:pt>
                <c:pt idx="42">
                  <c:v>6.8561972869414553E-2</c:v>
                </c:pt>
                <c:pt idx="43">
                  <c:v>6.8236040208688467E-2</c:v>
                </c:pt>
                <c:pt idx="44">
                  <c:v>6.800986497384244E-2</c:v>
                </c:pt>
                <c:pt idx="45">
                  <c:v>6.7965271343559633E-2</c:v>
                </c:pt>
                <c:pt idx="46">
                  <c:v>6.7745421685061299E-2</c:v>
                </c:pt>
                <c:pt idx="47">
                  <c:v>6.7615950783500411E-2</c:v>
                </c:pt>
                <c:pt idx="48">
                  <c:v>6.7034661065532769E-2</c:v>
                </c:pt>
                <c:pt idx="49">
                  <c:v>6.6227343785673382E-2</c:v>
                </c:pt>
                <c:pt idx="50">
                  <c:v>6.619067633923327E-2</c:v>
                </c:pt>
                <c:pt idx="51">
                  <c:v>6.5867436806236079E-2</c:v>
                </c:pt>
                <c:pt idx="52">
                  <c:v>6.5727565020694351E-2</c:v>
                </c:pt>
                <c:pt idx="53">
                  <c:v>6.5589939718858542E-2</c:v>
                </c:pt>
                <c:pt idx="54">
                  <c:v>6.5488160116551689E-2</c:v>
                </c:pt>
                <c:pt idx="55">
                  <c:v>6.4746323240576914E-2</c:v>
                </c:pt>
                <c:pt idx="56">
                  <c:v>6.4443488994790396E-2</c:v>
                </c:pt>
                <c:pt idx="57">
                  <c:v>6.4384255540983662E-2</c:v>
                </c:pt>
                <c:pt idx="58">
                  <c:v>6.3335507211936273E-2</c:v>
                </c:pt>
                <c:pt idx="59">
                  <c:v>6.3232910383027308E-2</c:v>
                </c:pt>
                <c:pt idx="60">
                  <c:v>6.295770632618071E-2</c:v>
                </c:pt>
                <c:pt idx="61">
                  <c:v>6.2933178030955148E-2</c:v>
                </c:pt>
                <c:pt idx="62">
                  <c:v>6.2811725730212001E-2</c:v>
                </c:pt>
                <c:pt idx="63">
                  <c:v>6.2644947473512333E-2</c:v>
                </c:pt>
                <c:pt idx="64">
                  <c:v>6.2621425065559136E-2</c:v>
                </c:pt>
                <c:pt idx="65">
                  <c:v>6.1779552714897185E-2</c:v>
                </c:pt>
                <c:pt idx="66">
                  <c:v>6.1353713430904025E-2</c:v>
                </c:pt>
                <c:pt idx="67">
                  <c:v>6.1334070175611613E-2</c:v>
                </c:pt>
                <c:pt idx="68">
                  <c:v>6.1314482588423078E-2</c:v>
                </c:pt>
                <c:pt idx="69">
                  <c:v>6.0971140949705196E-2</c:v>
                </c:pt>
                <c:pt idx="70">
                  <c:v>6.0556349450356844E-2</c:v>
                </c:pt>
                <c:pt idx="71">
                  <c:v>6.0469495895268829E-2</c:v>
                </c:pt>
                <c:pt idx="72">
                  <c:v>6.0003341323662022E-2</c:v>
                </c:pt>
                <c:pt idx="73">
                  <c:v>5.9751370367521497E-2</c:v>
                </c:pt>
                <c:pt idx="74">
                  <c:v>5.9190569797007549E-2</c:v>
                </c:pt>
                <c:pt idx="75">
                  <c:v>5.9176477621263046E-2</c:v>
                </c:pt>
                <c:pt idx="76">
                  <c:v>5.9106500766947158E-2</c:v>
                </c:pt>
                <c:pt idx="77">
                  <c:v>5.8663944524041799E-2</c:v>
                </c:pt>
                <c:pt idx="78">
                  <c:v>5.8536078009533747E-2</c:v>
                </c:pt>
                <c:pt idx="79">
                  <c:v>5.8473172409117251E-2</c:v>
                </c:pt>
                <c:pt idx="80">
                  <c:v>5.8228128462967377E-2</c:v>
                </c:pt>
                <c:pt idx="81">
                  <c:v>5.7970104888722715E-2</c:v>
                </c:pt>
                <c:pt idx="82">
                  <c:v>5.794721786534645E-2</c:v>
                </c:pt>
                <c:pt idx="83">
                  <c:v>5.7734307300447547E-2</c:v>
                </c:pt>
                <c:pt idx="84">
                  <c:v>5.7625423392655015E-2</c:v>
                </c:pt>
                <c:pt idx="85">
                  <c:v>5.7614651576142262E-2</c:v>
                </c:pt>
                <c:pt idx="86">
                  <c:v>5.748700327201655E-2</c:v>
                </c:pt>
                <c:pt idx="87">
                  <c:v>5.7372544277607782E-2</c:v>
                </c:pt>
                <c:pt idx="88">
                  <c:v>5.7250364687658255E-2</c:v>
                </c:pt>
                <c:pt idx="89">
                  <c:v>5.7220245991865919E-2</c:v>
                </c:pt>
                <c:pt idx="90">
                  <c:v>5.7210243698262206E-2</c:v>
                </c:pt>
                <c:pt idx="91">
                  <c:v>5.7023660236627131E-2</c:v>
                </c:pt>
                <c:pt idx="92">
                  <c:v>5.7014018383791422E-2</c:v>
                </c:pt>
                <c:pt idx="93">
                  <c:v>5.6899663669513253E-2</c:v>
                </c:pt>
                <c:pt idx="94">
                  <c:v>5.6705334711352542E-2</c:v>
                </c:pt>
                <c:pt idx="95">
                  <c:v>5.6212009456874538E-2</c:v>
                </c:pt>
                <c:pt idx="96">
                  <c:v>5.6073724171658547E-2</c:v>
                </c:pt>
                <c:pt idx="97">
                  <c:v>5.6049714226633927E-2</c:v>
                </c:pt>
                <c:pt idx="98">
                  <c:v>5.5665899751147316E-2</c:v>
                </c:pt>
                <c:pt idx="99">
                  <c:v>5.5499058230396831E-2</c:v>
                </c:pt>
                <c:pt idx="100">
                  <c:v>5.5358580997057233E-2</c:v>
                </c:pt>
                <c:pt idx="101">
                  <c:v>5.525590335719037E-2</c:v>
                </c:pt>
                <c:pt idx="102">
                  <c:v>5.4999082739771214E-2</c:v>
                </c:pt>
                <c:pt idx="103">
                  <c:v>5.4835518668463201E-2</c:v>
                </c:pt>
                <c:pt idx="104">
                  <c:v>5.4677665843510838E-2</c:v>
                </c:pt>
                <c:pt idx="105">
                  <c:v>5.4630194623482072E-2</c:v>
                </c:pt>
                <c:pt idx="106">
                  <c:v>5.4060929551720545E-2</c:v>
                </c:pt>
                <c:pt idx="107">
                  <c:v>5.3978893777812793E-2</c:v>
                </c:pt>
                <c:pt idx="108">
                  <c:v>5.3839073626797435E-2</c:v>
                </c:pt>
                <c:pt idx="109">
                  <c:v>5.3839073626797435E-2</c:v>
                </c:pt>
                <c:pt idx="110">
                  <c:v>5.3517967608710706E-2</c:v>
                </c:pt>
                <c:pt idx="111">
                  <c:v>5.3468320062293719E-2</c:v>
                </c:pt>
                <c:pt idx="112">
                  <c:v>5.3149464193141267E-2</c:v>
                </c:pt>
                <c:pt idx="113">
                  <c:v>5.3087858918285838E-2</c:v>
                </c:pt>
                <c:pt idx="114">
                  <c:v>5.2963556539565373E-2</c:v>
                </c:pt>
                <c:pt idx="115">
                  <c:v>5.2808887597069136E-2</c:v>
                </c:pt>
                <c:pt idx="116">
                  <c:v>5.2789988406207682E-2</c:v>
                </c:pt>
                <c:pt idx="117">
                  <c:v>5.266028141495837E-2</c:v>
                </c:pt>
                <c:pt idx="118">
                  <c:v>5.2339481559566921E-2</c:v>
                </c:pt>
                <c:pt idx="119">
                  <c:v>5.2038633636723196E-2</c:v>
                </c:pt>
                <c:pt idx="120">
                  <c:v>5.1968754317054465E-2</c:v>
                </c:pt>
                <c:pt idx="121">
                  <c:v>5.1968754317054465E-2</c:v>
                </c:pt>
                <c:pt idx="122">
                  <c:v>5.1753012448234548E-2</c:v>
                </c:pt>
                <c:pt idx="123">
                  <c:v>5.1391604068408293E-2</c:v>
                </c:pt>
                <c:pt idx="124">
                  <c:v>5.1228321343972753E-2</c:v>
                </c:pt>
                <c:pt idx="125">
                  <c:v>5.1199496881323865E-2</c:v>
                </c:pt>
                <c:pt idx="126">
                  <c:v>5.1121538071736368E-2</c:v>
                </c:pt>
                <c:pt idx="127">
                  <c:v>5.0772836653607913E-2</c:v>
                </c:pt>
                <c:pt idx="128">
                  <c:v>5.0532115463221054E-2</c:v>
                </c:pt>
                <c:pt idx="129">
                  <c:v>5.037444472775747E-2</c:v>
                </c:pt>
                <c:pt idx="130">
                  <c:v>5.0197198703073757E-2</c:v>
                </c:pt>
                <c:pt idx="131">
                  <c:v>4.877995103336135E-2</c:v>
                </c:pt>
                <c:pt idx="132">
                  <c:v>4.8657454164632387E-2</c:v>
                </c:pt>
                <c:pt idx="133">
                  <c:v>4.8050935725194449E-2</c:v>
                </c:pt>
                <c:pt idx="134">
                  <c:v>4.7463001736018334E-2</c:v>
                </c:pt>
              </c:numCache>
            </c:numRef>
          </c:yVal>
          <c:smooth val="1"/>
          <c:extLst>
            <c:ext xmlns:c16="http://schemas.microsoft.com/office/drawing/2014/chart" uri="{C3380CC4-5D6E-409C-BE32-E72D297353CC}">
              <c16:uniqueId val="{00000001-E712-44E5-812B-3C5C25E80ADA}"/>
            </c:ext>
          </c:extLst>
        </c:ser>
        <c:ser>
          <c:idx val="4"/>
          <c:order val="3"/>
          <c:tx>
            <c:v>3SD Lower</c:v>
          </c:tx>
          <c:spPr>
            <a:ln w="15875">
              <a:solidFill>
                <a:srgbClr val="FF0000"/>
              </a:solidFill>
              <a:prstDash val="sysDash"/>
            </a:ln>
          </c:spPr>
          <c:marker>
            <c:symbol val="none"/>
          </c:marker>
          <c:xVal>
            <c:numRef>
              <c:f>[0]!x_axis2015</c:f>
              <c:numCache>
                <c:formatCode>General</c:formatCode>
                <c:ptCount val="195"/>
                <c:pt idx="0">
                  <c:v>1</c:v>
                </c:pt>
                <c:pt idx="1">
                  <c:v>1</c:v>
                </c:pt>
                <c:pt idx="2">
                  <c:v>13</c:v>
                </c:pt>
                <c:pt idx="3">
                  <c:v>17</c:v>
                </c:pt>
                <c:pt idx="4">
                  <c:v>41</c:v>
                </c:pt>
                <c:pt idx="5">
                  <c:v>41</c:v>
                </c:pt>
                <c:pt idx="6">
                  <c:v>48</c:v>
                </c:pt>
                <c:pt idx="7">
                  <c:v>50</c:v>
                </c:pt>
                <c:pt idx="8">
                  <c:v>60</c:v>
                </c:pt>
                <c:pt idx="9">
                  <c:v>62</c:v>
                </c:pt>
                <c:pt idx="10">
                  <c:v>71</c:v>
                </c:pt>
                <c:pt idx="11">
                  <c:v>73</c:v>
                </c:pt>
                <c:pt idx="12">
                  <c:v>78</c:v>
                </c:pt>
                <c:pt idx="13">
                  <c:v>84</c:v>
                </c:pt>
                <c:pt idx="14">
                  <c:v>86</c:v>
                </c:pt>
                <c:pt idx="15">
                  <c:v>96</c:v>
                </c:pt>
                <c:pt idx="16">
                  <c:v>102</c:v>
                </c:pt>
                <c:pt idx="17">
                  <c:v>104</c:v>
                </c:pt>
                <c:pt idx="18">
                  <c:v>107</c:v>
                </c:pt>
                <c:pt idx="19">
                  <c:v>109</c:v>
                </c:pt>
                <c:pt idx="20">
                  <c:v>109</c:v>
                </c:pt>
                <c:pt idx="21">
                  <c:v>112</c:v>
                </c:pt>
                <c:pt idx="22">
                  <c:v>122</c:v>
                </c:pt>
                <c:pt idx="23">
                  <c:v>135</c:v>
                </c:pt>
                <c:pt idx="24">
                  <c:v>138</c:v>
                </c:pt>
                <c:pt idx="25">
                  <c:v>147</c:v>
                </c:pt>
                <c:pt idx="26">
                  <c:v>149</c:v>
                </c:pt>
                <c:pt idx="27">
                  <c:v>158</c:v>
                </c:pt>
                <c:pt idx="28">
                  <c:v>171</c:v>
                </c:pt>
                <c:pt idx="29">
                  <c:v>174</c:v>
                </c:pt>
                <c:pt idx="30">
                  <c:v>181</c:v>
                </c:pt>
                <c:pt idx="31">
                  <c:v>189</c:v>
                </c:pt>
                <c:pt idx="32">
                  <c:v>212</c:v>
                </c:pt>
                <c:pt idx="33">
                  <c:v>220</c:v>
                </c:pt>
                <c:pt idx="34">
                  <c:v>224</c:v>
                </c:pt>
                <c:pt idx="35">
                  <c:v>233</c:v>
                </c:pt>
                <c:pt idx="36">
                  <c:v>234</c:v>
                </c:pt>
                <c:pt idx="37">
                  <c:v>273</c:v>
                </c:pt>
                <c:pt idx="38">
                  <c:v>299</c:v>
                </c:pt>
                <c:pt idx="39">
                  <c:v>317</c:v>
                </c:pt>
                <c:pt idx="40">
                  <c:v>338</c:v>
                </c:pt>
                <c:pt idx="41">
                  <c:v>339</c:v>
                </c:pt>
                <c:pt idx="42">
                  <c:v>344</c:v>
                </c:pt>
                <c:pt idx="43">
                  <c:v>351</c:v>
                </c:pt>
                <c:pt idx="44">
                  <c:v>356</c:v>
                </c:pt>
                <c:pt idx="45">
                  <c:v>357</c:v>
                </c:pt>
                <c:pt idx="46">
                  <c:v>362</c:v>
                </c:pt>
                <c:pt idx="47">
                  <c:v>365</c:v>
                </c:pt>
                <c:pt idx="48">
                  <c:v>379</c:v>
                </c:pt>
                <c:pt idx="49">
                  <c:v>400</c:v>
                </c:pt>
                <c:pt idx="50">
                  <c:v>401</c:v>
                </c:pt>
                <c:pt idx="51">
                  <c:v>410</c:v>
                </c:pt>
                <c:pt idx="52">
                  <c:v>414</c:v>
                </c:pt>
                <c:pt idx="53">
                  <c:v>418</c:v>
                </c:pt>
                <c:pt idx="54">
                  <c:v>421</c:v>
                </c:pt>
                <c:pt idx="55">
                  <c:v>444</c:v>
                </c:pt>
                <c:pt idx="56">
                  <c:v>454</c:v>
                </c:pt>
                <c:pt idx="57">
                  <c:v>456</c:v>
                </c:pt>
                <c:pt idx="58">
                  <c:v>494</c:v>
                </c:pt>
                <c:pt idx="59">
                  <c:v>498</c:v>
                </c:pt>
                <c:pt idx="60">
                  <c:v>509</c:v>
                </c:pt>
                <c:pt idx="61">
                  <c:v>510</c:v>
                </c:pt>
                <c:pt idx="62">
                  <c:v>515</c:v>
                </c:pt>
                <c:pt idx="63">
                  <c:v>522</c:v>
                </c:pt>
                <c:pt idx="64">
                  <c:v>523</c:v>
                </c:pt>
                <c:pt idx="65">
                  <c:v>561</c:v>
                </c:pt>
                <c:pt idx="66">
                  <c:v>582</c:v>
                </c:pt>
                <c:pt idx="67">
                  <c:v>583</c:v>
                </c:pt>
                <c:pt idx="68">
                  <c:v>584</c:v>
                </c:pt>
                <c:pt idx="69">
                  <c:v>602</c:v>
                </c:pt>
                <c:pt idx="70">
                  <c:v>625</c:v>
                </c:pt>
                <c:pt idx="71">
                  <c:v>630</c:v>
                </c:pt>
                <c:pt idx="72">
                  <c:v>658</c:v>
                </c:pt>
                <c:pt idx="73">
                  <c:v>674</c:v>
                </c:pt>
                <c:pt idx="74">
                  <c:v>712</c:v>
                </c:pt>
                <c:pt idx="75">
                  <c:v>713</c:v>
                </c:pt>
                <c:pt idx="76">
                  <c:v>718</c:v>
                </c:pt>
                <c:pt idx="77">
                  <c:v>751</c:v>
                </c:pt>
                <c:pt idx="78">
                  <c:v>761</c:v>
                </c:pt>
                <c:pt idx="79">
                  <c:v>766</c:v>
                </c:pt>
                <c:pt idx="80">
                  <c:v>786</c:v>
                </c:pt>
                <c:pt idx="81">
                  <c:v>808</c:v>
                </c:pt>
                <c:pt idx="82">
                  <c:v>810</c:v>
                </c:pt>
                <c:pt idx="83">
                  <c:v>829</c:v>
                </c:pt>
                <c:pt idx="84">
                  <c:v>839</c:v>
                </c:pt>
                <c:pt idx="85">
                  <c:v>840</c:v>
                </c:pt>
                <c:pt idx="86">
                  <c:v>852</c:v>
                </c:pt>
                <c:pt idx="87">
                  <c:v>863</c:v>
                </c:pt>
                <c:pt idx="88">
                  <c:v>875</c:v>
                </c:pt>
                <c:pt idx="89">
                  <c:v>878</c:v>
                </c:pt>
                <c:pt idx="90">
                  <c:v>879</c:v>
                </c:pt>
                <c:pt idx="91">
                  <c:v>898</c:v>
                </c:pt>
                <c:pt idx="92">
                  <c:v>899</c:v>
                </c:pt>
                <c:pt idx="93">
                  <c:v>911</c:v>
                </c:pt>
                <c:pt idx="94">
                  <c:v>932</c:v>
                </c:pt>
                <c:pt idx="95">
                  <c:v>989</c:v>
                </c:pt>
                <c:pt idx="96">
                  <c:v>1006</c:v>
                </c:pt>
                <c:pt idx="97">
                  <c:v>1009</c:v>
                </c:pt>
                <c:pt idx="98">
                  <c:v>1059</c:v>
                </c:pt>
                <c:pt idx="99">
                  <c:v>1082</c:v>
                </c:pt>
                <c:pt idx="100">
                  <c:v>1102</c:v>
                </c:pt>
                <c:pt idx="101">
                  <c:v>1117</c:v>
                </c:pt>
                <c:pt idx="102">
                  <c:v>1156</c:v>
                </c:pt>
                <c:pt idx="103">
                  <c:v>1182</c:v>
                </c:pt>
                <c:pt idx="104">
                  <c:v>1208</c:v>
                </c:pt>
                <c:pt idx="105">
                  <c:v>1216</c:v>
                </c:pt>
                <c:pt idx="106">
                  <c:v>1319</c:v>
                </c:pt>
                <c:pt idx="107">
                  <c:v>1335</c:v>
                </c:pt>
                <c:pt idx="108">
                  <c:v>1363</c:v>
                </c:pt>
                <c:pt idx="109">
                  <c:v>1363</c:v>
                </c:pt>
                <c:pt idx="110">
                  <c:v>1431</c:v>
                </c:pt>
                <c:pt idx="111">
                  <c:v>1442</c:v>
                </c:pt>
                <c:pt idx="112">
                  <c:v>1516</c:v>
                </c:pt>
                <c:pt idx="113">
                  <c:v>1531</c:v>
                </c:pt>
                <c:pt idx="114">
                  <c:v>1562</c:v>
                </c:pt>
                <c:pt idx="115">
                  <c:v>1602</c:v>
                </c:pt>
                <c:pt idx="116">
                  <c:v>1607</c:v>
                </c:pt>
                <c:pt idx="117">
                  <c:v>1642</c:v>
                </c:pt>
                <c:pt idx="118">
                  <c:v>1734</c:v>
                </c:pt>
                <c:pt idx="119">
                  <c:v>1828</c:v>
                </c:pt>
                <c:pt idx="120">
                  <c:v>1851</c:v>
                </c:pt>
                <c:pt idx="121">
                  <c:v>1851</c:v>
                </c:pt>
                <c:pt idx="122">
                  <c:v>1925</c:v>
                </c:pt>
                <c:pt idx="123">
                  <c:v>2060</c:v>
                </c:pt>
                <c:pt idx="124">
                  <c:v>2126</c:v>
                </c:pt>
                <c:pt idx="125">
                  <c:v>2138</c:v>
                </c:pt>
                <c:pt idx="126">
                  <c:v>2171</c:v>
                </c:pt>
                <c:pt idx="127">
                  <c:v>2329</c:v>
                </c:pt>
                <c:pt idx="128">
                  <c:v>2449</c:v>
                </c:pt>
                <c:pt idx="129">
                  <c:v>2533</c:v>
                </c:pt>
                <c:pt idx="130">
                  <c:v>2633</c:v>
                </c:pt>
                <c:pt idx="131">
                  <c:v>3719</c:v>
                </c:pt>
                <c:pt idx="132">
                  <c:v>3845</c:v>
                </c:pt>
                <c:pt idx="133">
                  <c:v>4580</c:v>
                </c:pt>
                <c:pt idx="134">
                  <c:v>5526</c:v>
                </c:pt>
              </c:numCache>
            </c:numRef>
          </c:xVal>
          <c:yVal>
            <c:numRef>
              <c:f>[0]!lb3sd2015</c:f>
              <c:numCache>
                <c:formatCode>General</c:formatCode>
                <c:ptCount val="195"/>
                <c:pt idx="0">
                  <c:v>1.8190919691566841E-4</c:v>
                </c:pt>
                <c:pt idx="1">
                  <c:v>1.8190919691566841E-4</c:v>
                </c:pt>
                <c:pt idx="2">
                  <c:v>2.1508778468599275E-3</c:v>
                </c:pt>
                <c:pt idx="3">
                  <c:v>2.7324830875777649E-3</c:v>
                </c:pt>
                <c:pt idx="4">
                  <c:v>5.6580016501740753E-3</c:v>
                </c:pt>
                <c:pt idx="5">
                  <c:v>5.6580016501740753E-3</c:v>
                </c:pt>
                <c:pt idx="6">
                  <c:v>6.3704063639879903E-3</c:v>
                </c:pt>
                <c:pt idx="7">
                  <c:v>6.5646692188752378E-3</c:v>
                </c:pt>
                <c:pt idx="8">
                  <c:v>7.4808199322626183E-3</c:v>
                </c:pt>
                <c:pt idx="9">
                  <c:v>7.6538789496523926E-3</c:v>
                </c:pt>
                <c:pt idx="10">
                  <c:v>8.3953134674314995E-3</c:v>
                </c:pt>
                <c:pt idx="11">
                  <c:v>8.5523344955898296E-3</c:v>
                </c:pt>
                <c:pt idx="12">
                  <c:v>8.9335477228139303E-3</c:v>
                </c:pt>
                <c:pt idx="13">
                  <c:v>9.3709465333847632E-3</c:v>
                </c:pt>
                <c:pt idx="14">
                  <c:v>9.5121804240681021E-3</c:v>
                </c:pt>
                <c:pt idx="15">
                  <c:v>1.0186843204571965E-2</c:v>
                </c:pt>
                <c:pt idx="16">
                  <c:v>1.0568378516047052E-2</c:v>
                </c:pt>
                <c:pt idx="17">
                  <c:v>1.0691973886845837E-2</c:v>
                </c:pt>
                <c:pt idx="18">
                  <c:v>1.0874160273135829E-2</c:v>
                </c:pt>
                <c:pt idx="19">
                  <c:v>1.0993541019624509E-2</c:v>
                </c:pt>
                <c:pt idx="20">
                  <c:v>1.0993541019624509E-2</c:v>
                </c:pt>
                <c:pt idx="21">
                  <c:v>1.1169596763661293E-2</c:v>
                </c:pt>
                <c:pt idx="22">
                  <c:v>1.173181729258139E-2</c:v>
                </c:pt>
                <c:pt idx="23">
                  <c:v>1.2411376610572731E-2</c:v>
                </c:pt>
                <c:pt idx="24">
                  <c:v>1.2560717409769566E-2</c:v>
                </c:pt>
                <c:pt idx="25">
                  <c:v>1.2993338165269401E-2</c:v>
                </c:pt>
                <c:pt idx="26">
                  <c:v>1.3086485755991839E-2</c:v>
                </c:pt>
                <c:pt idx="27">
                  <c:v>1.3493062131139174E-2</c:v>
                </c:pt>
                <c:pt idx="28">
                  <c:v>1.4046654737498641E-2</c:v>
                </c:pt>
                <c:pt idx="29">
                  <c:v>1.4169180614776015E-2</c:v>
                </c:pt>
                <c:pt idx="30">
                  <c:v>1.4447967165435718E-2</c:v>
                </c:pt>
                <c:pt idx="31">
                  <c:v>1.4755020736136385E-2</c:v>
                </c:pt>
                <c:pt idx="32">
                  <c:v>1.5576025275700881E-2</c:v>
                </c:pt>
                <c:pt idx="33">
                  <c:v>1.584225617424715E-2</c:v>
                </c:pt>
                <c:pt idx="34">
                  <c:v>1.5971958916920468E-2</c:v>
                </c:pt>
                <c:pt idx="35">
                  <c:v>1.6255897675403471E-2</c:v>
                </c:pt>
                <c:pt idx="36">
                  <c:v>1.6286794736710242E-2</c:v>
                </c:pt>
                <c:pt idx="37">
                  <c:v>1.7401041538756143E-2</c:v>
                </c:pt>
                <c:pt idx="38">
                  <c:v>1.805887247080163E-2</c:v>
                </c:pt>
                <c:pt idx="39">
                  <c:v>1.8480911383503513E-2</c:v>
                </c:pt>
                <c:pt idx="40">
                  <c:v>1.8942909690874064E-2</c:v>
                </c:pt>
                <c:pt idx="41">
                  <c:v>1.8964153063042593E-2</c:v>
                </c:pt>
                <c:pt idx="42">
                  <c:v>1.9069388283785474E-2</c:v>
                </c:pt>
                <c:pt idx="43">
                  <c:v>1.9214032063104163E-2</c:v>
                </c:pt>
                <c:pt idx="44">
                  <c:v>1.9315487724429946E-2</c:v>
                </c:pt>
                <c:pt idx="45">
                  <c:v>1.9335596929640087E-2</c:v>
                </c:pt>
                <c:pt idx="46">
                  <c:v>1.9435250519108199E-2</c:v>
                </c:pt>
                <c:pt idx="47">
                  <c:v>1.9494339691099614E-2</c:v>
                </c:pt>
                <c:pt idx="48">
                  <c:v>1.9763372852479668E-2</c:v>
                </c:pt>
                <c:pt idx="49">
                  <c:v>2.0147440451358835E-2</c:v>
                </c:pt>
                <c:pt idx="50">
                  <c:v>2.0165179577648528E-2</c:v>
                </c:pt>
                <c:pt idx="51">
                  <c:v>2.032269106276776E-2</c:v>
                </c:pt>
                <c:pt idx="52">
                  <c:v>2.0391486027648058E-2</c:v>
                </c:pt>
                <c:pt idx="53">
                  <c:v>2.0459555638984172E-2</c:v>
                </c:pt>
                <c:pt idx="54">
                  <c:v>2.0510139781571863E-2</c:v>
                </c:pt>
                <c:pt idx="55">
                  <c:v>2.0885207086181867E-2</c:v>
                </c:pt>
                <c:pt idx="56">
                  <c:v>2.1041610007889521E-2</c:v>
                </c:pt>
                <c:pt idx="57">
                  <c:v>2.1072429692566945E-2</c:v>
                </c:pt>
                <c:pt idx="58">
                  <c:v>2.1630770950567906E-2</c:v>
                </c:pt>
                <c:pt idx="59">
                  <c:v>2.1686709527179215E-2</c:v>
                </c:pt>
                <c:pt idx="60">
                  <c:v>2.1837948973465731E-2</c:v>
                </c:pt>
                <c:pt idx="61">
                  <c:v>2.1851513428809987E-2</c:v>
                </c:pt>
                <c:pt idx="62">
                  <c:v>2.1918884296435345E-2</c:v>
                </c:pt>
                <c:pt idx="63">
                  <c:v>2.2011960390087185E-2</c:v>
                </c:pt>
                <c:pt idx="64">
                  <c:v>2.202514052803E-2</c:v>
                </c:pt>
                <c:pt idx="65">
                  <c:v>2.2505605664287696E-2</c:v>
                </c:pt>
                <c:pt idx="66">
                  <c:v>2.2755278291725405E-2</c:v>
                </c:pt>
                <c:pt idx="67">
                  <c:v>2.2766905614113923E-2</c:v>
                </c:pt>
                <c:pt idx="68">
                  <c:v>2.2778509761628426E-2</c:v>
                </c:pt>
                <c:pt idx="69">
                  <c:v>2.298351052498741E-2</c:v>
                </c:pt>
                <c:pt idx="70">
                  <c:v>2.3235263947789735E-2</c:v>
                </c:pt>
                <c:pt idx="71">
                  <c:v>2.3288555088389191E-2</c:v>
                </c:pt>
                <c:pt idx="72">
                  <c:v>2.3578050261739186E-2</c:v>
                </c:pt>
                <c:pt idx="73">
                  <c:v>2.3737008962082754E-2</c:v>
                </c:pt>
                <c:pt idx="74">
                  <c:v>2.409719631614466E-2</c:v>
                </c:pt>
                <c:pt idx="75">
                  <c:v>2.41063629721989E-2</c:v>
                </c:pt>
                <c:pt idx="76">
                  <c:v>2.4151966442165326E-2</c:v>
                </c:pt>
                <c:pt idx="77">
                  <c:v>2.4443690844606208E-2</c:v>
                </c:pt>
                <c:pt idx="78">
                  <c:v>2.4529057059458702E-2</c:v>
                </c:pt>
                <c:pt idx="79">
                  <c:v>2.4571233886565891E-2</c:v>
                </c:pt>
                <c:pt idx="80">
                  <c:v>2.4736671023310994E-2</c:v>
                </c:pt>
                <c:pt idx="81">
                  <c:v>2.4912855441626806E-2</c:v>
                </c:pt>
                <c:pt idx="82">
                  <c:v>2.4928582554110602E-2</c:v>
                </c:pt>
                <c:pt idx="83">
                  <c:v>2.50756701661492E-2</c:v>
                </c:pt>
                <c:pt idx="84">
                  <c:v>2.5151442326882392E-2</c:v>
                </c:pt>
                <c:pt idx="85">
                  <c:v>2.5158958808333583E-2</c:v>
                </c:pt>
                <c:pt idx="86">
                  <c:v>2.5248311614529308E-2</c:v>
                </c:pt>
                <c:pt idx="87">
                  <c:v>2.5328874842047534E-2</c:v>
                </c:pt>
                <c:pt idx="88">
                  <c:v>2.5415337753722938E-2</c:v>
                </c:pt>
                <c:pt idx="89">
                  <c:v>2.5436726118731694E-2</c:v>
                </c:pt>
                <c:pt idx="90">
                  <c:v>2.5443835622916026E-2</c:v>
                </c:pt>
                <c:pt idx="91">
                  <c:v>2.5577055231168044E-2</c:v>
                </c:pt>
                <c:pt idx="92">
                  <c:v>2.5583970461356409E-2</c:v>
                </c:pt>
                <c:pt idx="93">
                  <c:v>2.5666220564759847E-2</c:v>
                </c:pt>
                <c:pt idx="94">
                  <c:v>2.5806988003270831E-2</c:v>
                </c:pt>
                <c:pt idx="95">
                  <c:v>2.6170065016889402E-2</c:v>
                </c:pt>
                <c:pt idx="96">
                  <c:v>2.6273338946070712E-2</c:v>
                </c:pt>
                <c:pt idx="97">
                  <c:v>2.6291337782421174E-2</c:v>
                </c:pt>
                <c:pt idx="98">
                  <c:v>2.6581814471168301E-2</c:v>
                </c:pt>
                <c:pt idx="99">
                  <c:v>2.6709718330482021E-2</c:v>
                </c:pt>
                <c:pt idx="100">
                  <c:v>2.6818190543376769E-2</c:v>
                </c:pt>
                <c:pt idx="101">
                  <c:v>2.689792986188343E-2</c:v>
                </c:pt>
                <c:pt idx="102">
                  <c:v>2.7099075929871954E-2</c:v>
                </c:pt>
                <c:pt idx="103">
                  <c:v>2.7228461629388776E-2</c:v>
                </c:pt>
                <c:pt idx="104">
                  <c:v>2.7354285286100618E-2</c:v>
                </c:pt>
                <c:pt idx="105">
                  <c:v>2.7392309391717946E-2</c:v>
                </c:pt>
                <c:pt idx="106">
                  <c:v>2.7855062188769597E-2</c:v>
                </c:pt>
                <c:pt idx="107">
                  <c:v>2.7922795192025836E-2</c:v>
                </c:pt>
                <c:pt idx="108">
                  <c:v>2.803885584385854E-2</c:v>
                </c:pt>
                <c:pt idx="109">
                  <c:v>2.803885584385854E-2</c:v>
                </c:pt>
                <c:pt idx="110">
                  <c:v>2.8308379042302694E-2</c:v>
                </c:pt>
                <c:pt idx="111">
                  <c:v>2.8350426133436902E-2</c:v>
                </c:pt>
                <c:pt idx="112">
                  <c:v>2.8622898232466949E-2</c:v>
                </c:pt>
                <c:pt idx="113">
                  <c:v>2.8676030918679162E-2</c:v>
                </c:pt>
                <c:pt idx="114">
                  <c:v>2.8783725441369139E-2</c:v>
                </c:pt>
                <c:pt idx="115">
                  <c:v>2.8918646231529656E-2</c:v>
                </c:pt>
                <c:pt idx="116">
                  <c:v>2.8935202530173829E-2</c:v>
                </c:pt>
                <c:pt idx="117">
                  <c:v>2.9049244999095423E-2</c:v>
                </c:pt>
                <c:pt idx="118">
                  <c:v>2.9334445649051164E-2</c:v>
                </c:pt>
                <c:pt idx="119">
                  <c:v>2.9606043203075166E-2</c:v>
                </c:pt>
                <c:pt idx="120">
                  <c:v>2.9669709849747598E-2</c:v>
                </c:pt>
                <c:pt idx="121">
                  <c:v>2.9669709849747598E-2</c:v>
                </c:pt>
                <c:pt idx="122">
                  <c:v>2.9867671912551939E-2</c:v>
                </c:pt>
                <c:pt idx="123">
                  <c:v>3.0204105784648196E-2</c:v>
                </c:pt>
                <c:pt idx="124">
                  <c:v>3.0358113240093992E-2</c:v>
                </c:pt>
                <c:pt idx="125">
                  <c:v>3.0385431715823929E-2</c:v>
                </c:pt>
                <c:pt idx="126">
                  <c:v>3.0459516128560508E-2</c:v>
                </c:pt>
                <c:pt idx="127">
                  <c:v>3.0794475116292807E-2</c:v>
                </c:pt>
                <c:pt idx="128">
                  <c:v>3.1029181814696827E-2</c:v>
                </c:pt>
                <c:pt idx="129">
                  <c:v>3.1184476182849162E-2</c:v>
                </c:pt>
                <c:pt idx="130">
                  <c:v>3.1360547140907163E-2</c:v>
                </c:pt>
                <c:pt idx="131">
                  <c:v>3.2827673204509591E-2</c:v>
                </c:pt>
                <c:pt idx="132">
                  <c:v>3.2959625130624316E-2</c:v>
                </c:pt>
                <c:pt idx="133">
                  <c:v>3.362562166240457E-2</c:v>
                </c:pt>
                <c:pt idx="134">
                  <c:v>3.4291947365506378E-2</c:v>
                </c:pt>
              </c:numCache>
            </c:numRef>
          </c:yVal>
          <c:smooth val="1"/>
          <c:extLst>
            <c:ext xmlns:c16="http://schemas.microsoft.com/office/drawing/2014/chart" uri="{C3380CC4-5D6E-409C-BE32-E72D297353CC}">
              <c16:uniqueId val="{00000002-E712-44E5-812B-3C5C25E80ADA}"/>
            </c:ext>
          </c:extLst>
        </c:ser>
        <c:ser>
          <c:idx val="3"/>
          <c:order val="4"/>
          <c:tx>
            <c:v>3SD Upper</c:v>
          </c:tx>
          <c:spPr>
            <a:ln w="15875">
              <a:solidFill>
                <a:srgbClr val="FF0000"/>
              </a:solidFill>
              <a:prstDash val="sysDash"/>
            </a:ln>
          </c:spPr>
          <c:marker>
            <c:symbol val="none"/>
          </c:marker>
          <c:xVal>
            <c:numRef>
              <c:f>[0]!x_axis2015</c:f>
              <c:numCache>
                <c:formatCode>General</c:formatCode>
                <c:ptCount val="195"/>
                <c:pt idx="0">
                  <c:v>1</c:v>
                </c:pt>
                <c:pt idx="1">
                  <c:v>1</c:v>
                </c:pt>
                <c:pt idx="2">
                  <c:v>13</c:v>
                </c:pt>
                <c:pt idx="3">
                  <c:v>17</c:v>
                </c:pt>
                <c:pt idx="4">
                  <c:v>41</c:v>
                </c:pt>
                <c:pt idx="5">
                  <c:v>41</c:v>
                </c:pt>
                <c:pt idx="6">
                  <c:v>48</c:v>
                </c:pt>
                <c:pt idx="7">
                  <c:v>50</c:v>
                </c:pt>
                <c:pt idx="8">
                  <c:v>60</c:v>
                </c:pt>
                <c:pt idx="9">
                  <c:v>62</c:v>
                </c:pt>
                <c:pt idx="10">
                  <c:v>71</c:v>
                </c:pt>
                <c:pt idx="11">
                  <c:v>73</c:v>
                </c:pt>
                <c:pt idx="12">
                  <c:v>78</c:v>
                </c:pt>
                <c:pt idx="13">
                  <c:v>84</c:v>
                </c:pt>
                <c:pt idx="14">
                  <c:v>86</c:v>
                </c:pt>
                <c:pt idx="15">
                  <c:v>96</c:v>
                </c:pt>
                <c:pt idx="16">
                  <c:v>102</c:v>
                </c:pt>
                <c:pt idx="17">
                  <c:v>104</c:v>
                </c:pt>
                <c:pt idx="18">
                  <c:v>107</c:v>
                </c:pt>
                <c:pt idx="19">
                  <c:v>109</c:v>
                </c:pt>
                <c:pt idx="20">
                  <c:v>109</c:v>
                </c:pt>
                <c:pt idx="21">
                  <c:v>112</c:v>
                </c:pt>
                <c:pt idx="22">
                  <c:v>122</c:v>
                </c:pt>
                <c:pt idx="23">
                  <c:v>135</c:v>
                </c:pt>
                <c:pt idx="24">
                  <c:v>138</c:v>
                </c:pt>
                <c:pt idx="25">
                  <c:v>147</c:v>
                </c:pt>
                <c:pt idx="26">
                  <c:v>149</c:v>
                </c:pt>
                <c:pt idx="27">
                  <c:v>158</c:v>
                </c:pt>
                <c:pt idx="28">
                  <c:v>171</c:v>
                </c:pt>
                <c:pt idx="29">
                  <c:v>174</c:v>
                </c:pt>
                <c:pt idx="30">
                  <c:v>181</c:v>
                </c:pt>
                <c:pt idx="31">
                  <c:v>189</c:v>
                </c:pt>
                <c:pt idx="32">
                  <c:v>212</c:v>
                </c:pt>
                <c:pt idx="33">
                  <c:v>220</c:v>
                </c:pt>
                <c:pt idx="34">
                  <c:v>224</c:v>
                </c:pt>
                <c:pt idx="35">
                  <c:v>233</c:v>
                </c:pt>
                <c:pt idx="36">
                  <c:v>234</c:v>
                </c:pt>
                <c:pt idx="37">
                  <c:v>273</c:v>
                </c:pt>
                <c:pt idx="38">
                  <c:v>299</c:v>
                </c:pt>
                <c:pt idx="39">
                  <c:v>317</c:v>
                </c:pt>
                <c:pt idx="40">
                  <c:v>338</c:v>
                </c:pt>
                <c:pt idx="41">
                  <c:v>339</c:v>
                </c:pt>
                <c:pt idx="42">
                  <c:v>344</c:v>
                </c:pt>
                <c:pt idx="43">
                  <c:v>351</c:v>
                </c:pt>
                <c:pt idx="44">
                  <c:v>356</c:v>
                </c:pt>
                <c:pt idx="45">
                  <c:v>357</c:v>
                </c:pt>
                <c:pt idx="46">
                  <c:v>362</c:v>
                </c:pt>
                <c:pt idx="47">
                  <c:v>365</c:v>
                </c:pt>
                <c:pt idx="48">
                  <c:v>379</c:v>
                </c:pt>
                <c:pt idx="49">
                  <c:v>400</c:v>
                </c:pt>
                <c:pt idx="50">
                  <c:v>401</c:v>
                </c:pt>
                <c:pt idx="51">
                  <c:v>410</c:v>
                </c:pt>
                <c:pt idx="52">
                  <c:v>414</c:v>
                </c:pt>
                <c:pt idx="53">
                  <c:v>418</c:v>
                </c:pt>
                <c:pt idx="54">
                  <c:v>421</c:v>
                </c:pt>
                <c:pt idx="55">
                  <c:v>444</c:v>
                </c:pt>
                <c:pt idx="56">
                  <c:v>454</c:v>
                </c:pt>
                <c:pt idx="57">
                  <c:v>456</c:v>
                </c:pt>
                <c:pt idx="58">
                  <c:v>494</c:v>
                </c:pt>
                <c:pt idx="59">
                  <c:v>498</c:v>
                </c:pt>
                <c:pt idx="60">
                  <c:v>509</c:v>
                </c:pt>
                <c:pt idx="61">
                  <c:v>510</c:v>
                </c:pt>
                <c:pt idx="62">
                  <c:v>515</c:v>
                </c:pt>
                <c:pt idx="63">
                  <c:v>522</c:v>
                </c:pt>
                <c:pt idx="64">
                  <c:v>523</c:v>
                </c:pt>
                <c:pt idx="65">
                  <c:v>561</c:v>
                </c:pt>
                <c:pt idx="66">
                  <c:v>582</c:v>
                </c:pt>
                <c:pt idx="67">
                  <c:v>583</c:v>
                </c:pt>
                <c:pt idx="68">
                  <c:v>584</c:v>
                </c:pt>
                <c:pt idx="69">
                  <c:v>602</c:v>
                </c:pt>
                <c:pt idx="70">
                  <c:v>625</c:v>
                </c:pt>
                <c:pt idx="71">
                  <c:v>630</c:v>
                </c:pt>
                <c:pt idx="72">
                  <c:v>658</c:v>
                </c:pt>
                <c:pt idx="73">
                  <c:v>674</c:v>
                </c:pt>
                <c:pt idx="74">
                  <c:v>712</c:v>
                </c:pt>
                <c:pt idx="75">
                  <c:v>713</c:v>
                </c:pt>
                <c:pt idx="76">
                  <c:v>718</c:v>
                </c:pt>
                <c:pt idx="77">
                  <c:v>751</c:v>
                </c:pt>
                <c:pt idx="78">
                  <c:v>761</c:v>
                </c:pt>
                <c:pt idx="79">
                  <c:v>766</c:v>
                </c:pt>
                <c:pt idx="80">
                  <c:v>786</c:v>
                </c:pt>
                <c:pt idx="81">
                  <c:v>808</c:v>
                </c:pt>
                <c:pt idx="82">
                  <c:v>810</c:v>
                </c:pt>
                <c:pt idx="83">
                  <c:v>829</c:v>
                </c:pt>
                <c:pt idx="84">
                  <c:v>839</c:v>
                </c:pt>
                <c:pt idx="85">
                  <c:v>840</c:v>
                </c:pt>
                <c:pt idx="86">
                  <c:v>852</c:v>
                </c:pt>
                <c:pt idx="87">
                  <c:v>863</c:v>
                </c:pt>
                <c:pt idx="88">
                  <c:v>875</c:v>
                </c:pt>
                <c:pt idx="89">
                  <c:v>878</c:v>
                </c:pt>
                <c:pt idx="90">
                  <c:v>879</c:v>
                </c:pt>
                <c:pt idx="91">
                  <c:v>898</c:v>
                </c:pt>
                <c:pt idx="92">
                  <c:v>899</c:v>
                </c:pt>
                <c:pt idx="93">
                  <c:v>911</c:v>
                </c:pt>
                <c:pt idx="94">
                  <c:v>932</c:v>
                </c:pt>
                <c:pt idx="95">
                  <c:v>989</c:v>
                </c:pt>
                <c:pt idx="96">
                  <c:v>1006</c:v>
                </c:pt>
                <c:pt idx="97">
                  <c:v>1009</c:v>
                </c:pt>
                <c:pt idx="98">
                  <c:v>1059</c:v>
                </c:pt>
                <c:pt idx="99">
                  <c:v>1082</c:v>
                </c:pt>
                <c:pt idx="100">
                  <c:v>1102</c:v>
                </c:pt>
                <c:pt idx="101">
                  <c:v>1117</c:v>
                </c:pt>
                <c:pt idx="102">
                  <c:v>1156</c:v>
                </c:pt>
                <c:pt idx="103">
                  <c:v>1182</c:v>
                </c:pt>
                <c:pt idx="104">
                  <c:v>1208</c:v>
                </c:pt>
                <c:pt idx="105">
                  <c:v>1216</c:v>
                </c:pt>
                <c:pt idx="106">
                  <c:v>1319</c:v>
                </c:pt>
                <c:pt idx="107">
                  <c:v>1335</c:v>
                </c:pt>
                <c:pt idx="108">
                  <c:v>1363</c:v>
                </c:pt>
                <c:pt idx="109">
                  <c:v>1363</c:v>
                </c:pt>
                <c:pt idx="110">
                  <c:v>1431</c:v>
                </c:pt>
                <c:pt idx="111">
                  <c:v>1442</c:v>
                </c:pt>
                <c:pt idx="112">
                  <c:v>1516</c:v>
                </c:pt>
                <c:pt idx="113">
                  <c:v>1531</c:v>
                </c:pt>
                <c:pt idx="114">
                  <c:v>1562</c:v>
                </c:pt>
                <c:pt idx="115">
                  <c:v>1602</c:v>
                </c:pt>
                <c:pt idx="116">
                  <c:v>1607</c:v>
                </c:pt>
                <c:pt idx="117">
                  <c:v>1642</c:v>
                </c:pt>
                <c:pt idx="118">
                  <c:v>1734</c:v>
                </c:pt>
                <c:pt idx="119">
                  <c:v>1828</c:v>
                </c:pt>
                <c:pt idx="120">
                  <c:v>1851</c:v>
                </c:pt>
                <c:pt idx="121">
                  <c:v>1851</c:v>
                </c:pt>
                <c:pt idx="122">
                  <c:v>1925</c:v>
                </c:pt>
                <c:pt idx="123">
                  <c:v>2060</c:v>
                </c:pt>
                <c:pt idx="124">
                  <c:v>2126</c:v>
                </c:pt>
                <c:pt idx="125">
                  <c:v>2138</c:v>
                </c:pt>
                <c:pt idx="126">
                  <c:v>2171</c:v>
                </c:pt>
                <c:pt idx="127">
                  <c:v>2329</c:v>
                </c:pt>
                <c:pt idx="128">
                  <c:v>2449</c:v>
                </c:pt>
                <c:pt idx="129">
                  <c:v>2533</c:v>
                </c:pt>
                <c:pt idx="130">
                  <c:v>2633</c:v>
                </c:pt>
                <c:pt idx="131">
                  <c:v>3719</c:v>
                </c:pt>
                <c:pt idx="132">
                  <c:v>3845</c:v>
                </c:pt>
                <c:pt idx="133">
                  <c:v>4580</c:v>
                </c:pt>
                <c:pt idx="134">
                  <c:v>5526</c:v>
                </c:pt>
              </c:numCache>
            </c:numRef>
          </c:xVal>
          <c:yVal>
            <c:numRef>
              <c:f>[0]!ub3sd2015</c:f>
              <c:numCache>
                <c:formatCode>General</c:formatCode>
                <c:ptCount val="195"/>
                <c:pt idx="0">
                  <c:v>0.91296083193832811</c:v>
                </c:pt>
                <c:pt idx="1">
                  <c:v>0.91296083193832811</c:v>
                </c:pt>
                <c:pt idx="2">
                  <c:v>0.46959749977816206</c:v>
                </c:pt>
                <c:pt idx="3">
                  <c:v>0.41055344736844851</c:v>
                </c:pt>
                <c:pt idx="4">
                  <c:v>0.25115235818020504</c:v>
                </c:pt>
                <c:pt idx="5">
                  <c:v>0.25115235818020504</c:v>
                </c:pt>
                <c:pt idx="6">
                  <c:v>0.22938536828553793</c:v>
                </c:pt>
                <c:pt idx="7">
                  <c:v>0.22408467785184513</c:v>
                </c:pt>
                <c:pt idx="8">
                  <c:v>0.20204168873646428</c:v>
                </c:pt>
                <c:pt idx="9">
                  <c:v>0.19835192566815293</c:v>
                </c:pt>
                <c:pt idx="10">
                  <c:v>0.18394644378303215</c:v>
                </c:pt>
                <c:pt idx="11">
                  <c:v>0.18115758648000885</c:v>
                </c:pt>
                <c:pt idx="12">
                  <c:v>0.17472285320068795</c:v>
                </c:pt>
                <c:pt idx="13">
                  <c:v>0.16787539421662642</c:v>
                </c:pt>
                <c:pt idx="14">
                  <c:v>0.1657763706456791</c:v>
                </c:pt>
                <c:pt idx="15">
                  <c:v>0.15642567390958273</c:v>
                </c:pt>
                <c:pt idx="16">
                  <c:v>0.1515851826956533</c:v>
                </c:pt>
                <c:pt idx="17">
                  <c:v>0.15007998571933476</c:v>
                </c:pt>
                <c:pt idx="18">
                  <c:v>0.14791430358346844</c:v>
                </c:pt>
                <c:pt idx="19">
                  <c:v>0.14652836365340313</c:v>
                </c:pt>
                <c:pt idx="20">
                  <c:v>0.14652836365340313</c:v>
                </c:pt>
                <c:pt idx="21">
                  <c:v>0.14453062006584774</c:v>
                </c:pt>
                <c:pt idx="22">
                  <c:v>0.13849618430011323</c:v>
                </c:pt>
                <c:pt idx="23">
                  <c:v>0.13183467175423358</c:v>
                </c:pt>
                <c:pt idx="24">
                  <c:v>0.13045457394994978</c:v>
                </c:pt>
                <c:pt idx="25">
                  <c:v>0.12661270638934471</c:v>
                </c:pt>
                <c:pt idx="26">
                  <c:v>0.1258145106763382</c:v>
                </c:pt>
                <c:pt idx="27">
                  <c:v>0.12244351390342438</c:v>
                </c:pt>
                <c:pt idx="28">
                  <c:v>0.1181297366852119</c:v>
                </c:pt>
                <c:pt idx="29">
                  <c:v>0.11721511637034314</c:v>
                </c:pt>
                <c:pt idx="30">
                  <c:v>0.11518510378671076</c:v>
                </c:pt>
                <c:pt idx="31">
                  <c:v>0.11302785083904611</c:v>
                </c:pt>
                <c:pt idx="32">
                  <c:v>0.10763182240759968</c:v>
                </c:pt>
                <c:pt idx="33">
                  <c:v>0.1059891812038108</c:v>
                </c:pt>
                <c:pt idx="34">
                  <c:v>0.10520663398207442</c:v>
                </c:pt>
                <c:pt idx="35">
                  <c:v>0.10353252428726042</c:v>
                </c:pt>
                <c:pt idx="36">
                  <c:v>0.10335350597123458</c:v>
                </c:pt>
                <c:pt idx="37">
                  <c:v>9.7280331333530312E-2</c:v>
                </c:pt>
                <c:pt idx="38">
                  <c:v>9.4012991017247527E-2</c:v>
                </c:pt>
                <c:pt idx="39">
                  <c:v>9.2027791842235931E-2</c:v>
                </c:pt>
                <c:pt idx="40">
                  <c:v>8.9946750290584854E-2</c:v>
                </c:pt>
                <c:pt idx="41">
                  <c:v>8.9853275906459515E-2</c:v>
                </c:pt>
                <c:pt idx="42">
                  <c:v>8.9393014700824919E-2</c:v>
                </c:pt>
                <c:pt idx="43">
                  <c:v>8.8767877178990692E-2</c:v>
                </c:pt>
                <c:pt idx="44">
                  <c:v>8.8334478355319504E-2</c:v>
                </c:pt>
                <c:pt idx="45">
                  <c:v>8.8249067224818983E-2</c:v>
                </c:pt>
                <c:pt idx="46">
                  <c:v>8.7828176680839504E-2</c:v>
                </c:pt>
                <c:pt idx="47">
                  <c:v>8.7580462116584559E-2</c:v>
                </c:pt>
                <c:pt idx="48">
                  <c:v>8.6469690331926932E-2</c:v>
                </c:pt>
                <c:pt idx="49">
                  <c:v>8.4930917006322923E-2</c:v>
                </c:pt>
                <c:pt idx="50">
                  <c:v>8.4861138412763978E-2</c:v>
                </c:pt>
                <c:pt idx="51">
                  <c:v>8.4246435014954754E-2</c:v>
                </c:pt>
                <c:pt idx="52">
                  <c:v>8.3980680351822587E-2</c:v>
                </c:pt>
                <c:pt idx="53">
                  <c:v>8.3719336412443821E-2</c:v>
                </c:pt>
                <c:pt idx="54">
                  <c:v>8.3526153257738905E-2</c:v>
                </c:pt>
                <c:pt idx="55">
                  <c:v>8.2120498623050014E-2</c:v>
                </c:pt>
                <c:pt idx="56">
                  <c:v>8.1547913097099578E-2</c:v>
                </c:pt>
                <c:pt idx="57">
                  <c:v>8.1436002396191184E-2</c:v>
                </c:pt>
                <c:pt idx="58">
                  <c:v>7.9459321371251918E-2</c:v>
                </c:pt>
                <c:pt idx="59">
                  <c:v>7.9266438443693549E-2</c:v>
                </c:pt>
                <c:pt idx="60">
                  <c:v>7.8749495797049707E-2</c:v>
                </c:pt>
                <c:pt idx="61">
                  <c:v>7.8703453471217336E-2</c:v>
                </c:pt>
                <c:pt idx="62">
                  <c:v>7.8475550723933613E-2</c:v>
                </c:pt>
                <c:pt idx="63">
                  <c:v>7.8162803724556348E-2</c:v>
                </c:pt>
                <c:pt idx="64">
                  <c:v>7.8118713445001819E-2</c:v>
                </c:pt>
                <c:pt idx="65">
                  <c:v>7.6543951917380809E-2</c:v>
                </c:pt>
                <c:pt idx="66">
                  <c:v>7.5749852432497544E-2</c:v>
                </c:pt>
                <c:pt idx="67">
                  <c:v>7.5713262560828901E-2</c:v>
                </c:pt>
                <c:pt idx="68">
                  <c:v>7.5676779976837583E-2</c:v>
                </c:pt>
                <c:pt idx="69">
                  <c:v>7.5037880257742523E-2</c:v>
                </c:pt>
                <c:pt idx="70">
                  <c:v>7.426752342824397E-2</c:v>
                </c:pt>
                <c:pt idx="71">
                  <c:v>7.410642826161741E-2</c:v>
                </c:pt>
                <c:pt idx="72">
                  <c:v>7.3243074305267275E-2</c:v>
                </c:pt>
                <c:pt idx="73">
                  <c:v>7.2777304432041307E-2</c:v>
                </c:pt>
                <c:pt idx="74">
                  <c:v>7.1742973934567425E-2</c:v>
                </c:pt>
                <c:pt idx="75">
                  <c:v>7.1717024228659831E-2</c:v>
                </c:pt>
                <c:pt idx="76">
                  <c:v>7.1588197547025348E-2</c:v>
                </c:pt>
                <c:pt idx="77">
                  <c:v>7.0774643770740109E-2</c:v>
                </c:pt>
                <c:pt idx="78">
                  <c:v>7.053997178979543E-2</c:v>
                </c:pt>
                <c:pt idx="79">
                  <c:v>7.0424585950707039E-2</c:v>
                </c:pt>
                <c:pt idx="80">
                  <c:v>6.9975515088088566E-2</c:v>
                </c:pt>
                <c:pt idx="81">
                  <c:v>6.9503361812737641E-2</c:v>
                </c:pt>
                <c:pt idx="82">
                  <c:v>6.9461516373848592E-2</c:v>
                </c:pt>
                <c:pt idx="83">
                  <c:v>6.9072518494653581E-2</c:v>
                </c:pt>
                <c:pt idx="84">
                  <c:v>6.887377646646306E-2</c:v>
                </c:pt>
                <c:pt idx="85">
                  <c:v>6.8854122220159991E-2</c:v>
                </c:pt>
                <c:pt idx="86">
                  <c:v>6.8621314010422332E-2</c:v>
                </c:pt>
                <c:pt idx="87">
                  <c:v>6.8412716296699705E-2</c:v>
                </c:pt>
                <c:pt idx="88">
                  <c:v>6.8190211194845668E-2</c:v>
                </c:pt>
                <c:pt idx="89">
                  <c:v>6.8135387076495177E-2</c:v>
                </c:pt>
                <c:pt idx="90">
                  <c:v>6.8117182493992803E-2</c:v>
                </c:pt>
                <c:pt idx="91">
                  <c:v>6.7777802018154545E-2</c:v>
                </c:pt>
                <c:pt idx="92">
                  <c:v>6.7760275070864573E-2</c:v>
                </c:pt>
                <c:pt idx="93">
                  <c:v>6.755248266658373E-2</c:v>
                </c:pt>
                <c:pt idx="94">
                  <c:v>6.7199716348091659E-2</c:v>
                </c:pt>
                <c:pt idx="95">
                  <c:v>6.6306162199562049E-2</c:v>
                </c:pt>
                <c:pt idx="96">
                  <c:v>6.6056204255028575E-2</c:v>
                </c:pt>
                <c:pt idx="97">
                  <c:v>6.6012828284236547E-2</c:v>
                </c:pt>
                <c:pt idx="98">
                  <c:v>6.5320377767304955E-2</c:v>
                </c:pt>
                <c:pt idx="99">
                  <c:v>6.5019932113817722E-2</c:v>
                </c:pt>
                <c:pt idx="100">
                  <c:v>6.4767227675470163E-2</c:v>
                </c:pt>
                <c:pt idx="101">
                  <c:v>6.4582674978029303E-2</c:v>
                </c:pt>
                <c:pt idx="102">
                  <c:v>6.4121639758019613E-2</c:v>
                </c:pt>
                <c:pt idx="103">
                  <c:v>6.382844606902334E-2</c:v>
                </c:pt>
                <c:pt idx="104">
                  <c:v>6.3545810455929649E-2</c:v>
                </c:pt>
                <c:pt idx="105">
                  <c:v>6.3460875096341379E-2</c:v>
                </c:pt>
                <c:pt idx="106">
                  <c:v>6.2444602498472272E-2</c:v>
                </c:pt>
                <c:pt idx="107">
                  <c:v>6.2298495862793186E-2</c:v>
                </c:pt>
                <c:pt idx="108">
                  <c:v>6.2049678113985783E-2</c:v>
                </c:pt>
                <c:pt idx="109">
                  <c:v>6.2049678113985783E-2</c:v>
                </c:pt>
                <c:pt idx="110">
                  <c:v>6.147923063258675E-2</c:v>
                </c:pt>
                <c:pt idx="111">
                  <c:v>6.1391153944787599E-2</c:v>
                </c:pt>
                <c:pt idx="112">
                  <c:v>6.0826281364310293E-2</c:v>
                </c:pt>
                <c:pt idx="113">
                  <c:v>6.0717302454220218E-2</c:v>
                </c:pt>
                <c:pt idx="114">
                  <c:v>6.0497570669875697E-2</c:v>
                </c:pt>
                <c:pt idx="115">
                  <c:v>6.0224454733856167E-2</c:v>
                </c:pt>
                <c:pt idx="116">
                  <c:v>6.0191104910505014E-2</c:v>
                </c:pt>
                <c:pt idx="117">
                  <c:v>5.9962354905450502E-2</c:v>
                </c:pt>
                <c:pt idx="118">
                  <c:v>5.9397599775056147E-2</c:v>
                </c:pt>
                <c:pt idx="119">
                  <c:v>5.8869282621342174E-2</c:v>
                </c:pt>
                <c:pt idx="120">
                  <c:v>5.8746751664423023E-2</c:v>
                </c:pt>
                <c:pt idx="121">
                  <c:v>5.8746751664423023E-2</c:v>
                </c:pt>
                <c:pt idx="122">
                  <c:v>5.8368896238287858E-2</c:v>
                </c:pt>
                <c:pt idx="123">
                  <c:v>5.773742121293006E-2</c:v>
                </c:pt>
                <c:pt idx="124">
                  <c:v>5.7452747646684871E-2</c:v>
                </c:pt>
                <c:pt idx="125">
                  <c:v>5.7402534578897296E-2</c:v>
                </c:pt>
                <c:pt idx="126">
                  <c:v>5.7266789346263745E-2</c:v>
                </c:pt>
                <c:pt idx="127">
                  <c:v>5.6660718162132917E-2</c:v>
                </c:pt>
                <c:pt idx="128">
                  <c:v>5.6243386474212079E-2</c:v>
                </c:pt>
                <c:pt idx="129">
                  <c:v>5.5970511581919041E-2</c:v>
                </c:pt>
                <c:pt idx="130">
                  <c:v>5.5664210357375003E-2</c:v>
                </c:pt>
                <c:pt idx="131">
                  <c:v>5.3232653099090511E-2</c:v>
                </c:pt>
                <c:pt idx="132">
                  <c:v>5.3023989498159688E-2</c:v>
                </c:pt>
                <c:pt idx="133">
                  <c:v>5.1994456392520899E-2</c:v>
                </c:pt>
                <c:pt idx="134">
                  <c:v>5.1002320404103865E-2</c:v>
                </c:pt>
              </c:numCache>
            </c:numRef>
          </c:yVal>
          <c:smooth val="1"/>
          <c:extLst>
            <c:ext xmlns:c16="http://schemas.microsoft.com/office/drawing/2014/chart" uri="{C3380CC4-5D6E-409C-BE32-E72D297353CC}">
              <c16:uniqueId val="{00000003-E712-44E5-812B-3C5C25E80ADA}"/>
            </c:ext>
          </c:extLst>
        </c:ser>
        <c:ser>
          <c:idx val="5"/>
          <c:order val="5"/>
          <c:tx>
            <c:v>Average rate of all trusts</c:v>
          </c:tx>
          <c:spPr>
            <a:ln w="19050">
              <a:solidFill>
                <a:srgbClr val="7030A0"/>
              </a:solidFill>
            </a:ln>
          </c:spPr>
          <c:marker>
            <c:symbol val="none"/>
          </c:marker>
          <c:xVal>
            <c:numRef>
              <c:f>[0]!x_axis2015</c:f>
              <c:numCache>
                <c:formatCode>General</c:formatCode>
                <c:ptCount val="195"/>
                <c:pt idx="0">
                  <c:v>1</c:v>
                </c:pt>
                <c:pt idx="1">
                  <c:v>1</c:v>
                </c:pt>
                <c:pt idx="2">
                  <c:v>13</c:v>
                </c:pt>
                <c:pt idx="3">
                  <c:v>17</c:v>
                </c:pt>
                <c:pt idx="4">
                  <c:v>41</c:v>
                </c:pt>
                <c:pt idx="5">
                  <c:v>41</c:v>
                </c:pt>
                <c:pt idx="6">
                  <c:v>48</c:v>
                </c:pt>
                <c:pt idx="7">
                  <c:v>50</c:v>
                </c:pt>
                <c:pt idx="8">
                  <c:v>60</c:v>
                </c:pt>
                <c:pt idx="9">
                  <c:v>62</c:v>
                </c:pt>
                <c:pt idx="10">
                  <c:v>71</c:v>
                </c:pt>
                <c:pt idx="11">
                  <c:v>73</c:v>
                </c:pt>
                <c:pt idx="12">
                  <c:v>78</c:v>
                </c:pt>
                <c:pt idx="13">
                  <c:v>84</c:v>
                </c:pt>
                <c:pt idx="14">
                  <c:v>86</c:v>
                </c:pt>
                <c:pt idx="15">
                  <c:v>96</c:v>
                </c:pt>
                <c:pt idx="16">
                  <c:v>102</c:v>
                </c:pt>
                <c:pt idx="17">
                  <c:v>104</c:v>
                </c:pt>
                <c:pt idx="18">
                  <c:v>107</c:v>
                </c:pt>
                <c:pt idx="19">
                  <c:v>109</c:v>
                </c:pt>
                <c:pt idx="20">
                  <c:v>109</c:v>
                </c:pt>
                <c:pt idx="21">
                  <c:v>112</c:v>
                </c:pt>
                <c:pt idx="22">
                  <c:v>122</c:v>
                </c:pt>
                <c:pt idx="23">
                  <c:v>135</c:v>
                </c:pt>
                <c:pt idx="24">
                  <c:v>138</c:v>
                </c:pt>
                <c:pt idx="25">
                  <c:v>147</c:v>
                </c:pt>
                <c:pt idx="26">
                  <c:v>149</c:v>
                </c:pt>
                <c:pt idx="27">
                  <c:v>158</c:v>
                </c:pt>
                <c:pt idx="28">
                  <c:v>171</c:v>
                </c:pt>
                <c:pt idx="29">
                  <c:v>174</c:v>
                </c:pt>
                <c:pt idx="30">
                  <c:v>181</c:v>
                </c:pt>
                <c:pt idx="31">
                  <c:v>189</c:v>
                </c:pt>
                <c:pt idx="32">
                  <c:v>212</c:v>
                </c:pt>
                <c:pt idx="33">
                  <c:v>220</c:v>
                </c:pt>
                <c:pt idx="34">
                  <c:v>224</c:v>
                </c:pt>
                <c:pt idx="35">
                  <c:v>233</c:v>
                </c:pt>
                <c:pt idx="36">
                  <c:v>234</c:v>
                </c:pt>
                <c:pt idx="37">
                  <c:v>273</c:v>
                </c:pt>
                <c:pt idx="38">
                  <c:v>299</c:v>
                </c:pt>
                <c:pt idx="39">
                  <c:v>317</c:v>
                </c:pt>
                <c:pt idx="40">
                  <c:v>338</c:v>
                </c:pt>
                <c:pt idx="41">
                  <c:v>339</c:v>
                </c:pt>
                <c:pt idx="42">
                  <c:v>344</c:v>
                </c:pt>
                <c:pt idx="43">
                  <c:v>351</c:v>
                </c:pt>
                <c:pt idx="44">
                  <c:v>356</c:v>
                </c:pt>
                <c:pt idx="45">
                  <c:v>357</c:v>
                </c:pt>
                <c:pt idx="46">
                  <c:v>362</c:v>
                </c:pt>
                <c:pt idx="47">
                  <c:v>365</c:v>
                </c:pt>
                <c:pt idx="48">
                  <c:v>379</c:v>
                </c:pt>
                <c:pt idx="49">
                  <c:v>400</c:v>
                </c:pt>
                <c:pt idx="50">
                  <c:v>401</c:v>
                </c:pt>
                <c:pt idx="51">
                  <c:v>410</c:v>
                </c:pt>
                <c:pt idx="52">
                  <c:v>414</c:v>
                </c:pt>
                <c:pt idx="53">
                  <c:v>418</c:v>
                </c:pt>
                <c:pt idx="54">
                  <c:v>421</c:v>
                </c:pt>
                <c:pt idx="55">
                  <c:v>444</c:v>
                </c:pt>
                <c:pt idx="56">
                  <c:v>454</c:v>
                </c:pt>
                <c:pt idx="57">
                  <c:v>456</c:v>
                </c:pt>
                <c:pt idx="58">
                  <c:v>494</c:v>
                </c:pt>
                <c:pt idx="59">
                  <c:v>498</c:v>
                </c:pt>
                <c:pt idx="60">
                  <c:v>509</c:v>
                </c:pt>
                <c:pt idx="61">
                  <c:v>510</c:v>
                </c:pt>
                <c:pt idx="62">
                  <c:v>515</c:v>
                </c:pt>
                <c:pt idx="63">
                  <c:v>522</c:v>
                </c:pt>
                <c:pt idx="64">
                  <c:v>523</c:v>
                </c:pt>
                <c:pt idx="65">
                  <c:v>561</c:v>
                </c:pt>
                <c:pt idx="66">
                  <c:v>582</c:v>
                </c:pt>
                <c:pt idx="67">
                  <c:v>583</c:v>
                </c:pt>
                <c:pt idx="68">
                  <c:v>584</c:v>
                </c:pt>
                <c:pt idx="69">
                  <c:v>602</c:v>
                </c:pt>
                <c:pt idx="70">
                  <c:v>625</c:v>
                </c:pt>
                <c:pt idx="71">
                  <c:v>630</c:v>
                </c:pt>
                <c:pt idx="72">
                  <c:v>658</c:v>
                </c:pt>
                <c:pt idx="73">
                  <c:v>674</c:v>
                </c:pt>
                <c:pt idx="74">
                  <c:v>712</c:v>
                </c:pt>
                <c:pt idx="75">
                  <c:v>713</c:v>
                </c:pt>
                <c:pt idx="76">
                  <c:v>718</c:v>
                </c:pt>
                <c:pt idx="77">
                  <c:v>751</c:v>
                </c:pt>
                <c:pt idx="78">
                  <c:v>761</c:v>
                </c:pt>
                <c:pt idx="79">
                  <c:v>766</c:v>
                </c:pt>
                <c:pt idx="80">
                  <c:v>786</c:v>
                </c:pt>
                <c:pt idx="81">
                  <c:v>808</c:v>
                </c:pt>
                <c:pt idx="82">
                  <c:v>810</c:v>
                </c:pt>
                <c:pt idx="83">
                  <c:v>829</c:v>
                </c:pt>
                <c:pt idx="84">
                  <c:v>839</c:v>
                </c:pt>
                <c:pt idx="85">
                  <c:v>840</c:v>
                </c:pt>
                <c:pt idx="86">
                  <c:v>852</c:v>
                </c:pt>
                <c:pt idx="87">
                  <c:v>863</c:v>
                </c:pt>
                <c:pt idx="88">
                  <c:v>875</c:v>
                </c:pt>
                <c:pt idx="89">
                  <c:v>878</c:v>
                </c:pt>
                <c:pt idx="90">
                  <c:v>879</c:v>
                </c:pt>
                <c:pt idx="91">
                  <c:v>898</c:v>
                </c:pt>
                <c:pt idx="92">
                  <c:v>899</c:v>
                </c:pt>
                <c:pt idx="93">
                  <c:v>911</c:v>
                </c:pt>
                <c:pt idx="94">
                  <c:v>932</c:v>
                </c:pt>
                <c:pt idx="95">
                  <c:v>989</c:v>
                </c:pt>
                <c:pt idx="96">
                  <c:v>1006</c:v>
                </c:pt>
                <c:pt idx="97">
                  <c:v>1009</c:v>
                </c:pt>
                <c:pt idx="98">
                  <c:v>1059</c:v>
                </c:pt>
                <c:pt idx="99">
                  <c:v>1082</c:v>
                </c:pt>
                <c:pt idx="100">
                  <c:v>1102</c:v>
                </c:pt>
                <c:pt idx="101">
                  <c:v>1117</c:v>
                </c:pt>
                <c:pt idx="102">
                  <c:v>1156</c:v>
                </c:pt>
                <c:pt idx="103">
                  <c:v>1182</c:v>
                </c:pt>
                <c:pt idx="104">
                  <c:v>1208</c:v>
                </c:pt>
                <c:pt idx="105">
                  <c:v>1216</c:v>
                </c:pt>
                <c:pt idx="106">
                  <c:v>1319</c:v>
                </c:pt>
                <c:pt idx="107">
                  <c:v>1335</c:v>
                </c:pt>
                <c:pt idx="108">
                  <c:v>1363</c:v>
                </c:pt>
                <c:pt idx="109">
                  <c:v>1363</c:v>
                </c:pt>
                <c:pt idx="110">
                  <c:v>1431</c:v>
                </c:pt>
                <c:pt idx="111">
                  <c:v>1442</c:v>
                </c:pt>
                <c:pt idx="112">
                  <c:v>1516</c:v>
                </c:pt>
                <c:pt idx="113">
                  <c:v>1531</c:v>
                </c:pt>
                <c:pt idx="114">
                  <c:v>1562</c:v>
                </c:pt>
                <c:pt idx="115">
                  <c:v>1602</c:v>
                </c:pt>
                <c:pt idx="116">
                  <c:v>1607</c:v>
                </c:pt>
                <c:pt idx="117">
                  <c:v>1642</c:v>
                </c:pt>
                <c:pt idx="118">
                  <c:v>1734</c:v>
                </c:pt>
                <c:pt idx="119">
                  <c:v>1828</c:v>
                </c:pt>
                <c:pt idx="120">
                  <c:v>1851</c:v>
                </c:pt>
                <c:pt idx="121">
                  <c:v>1851</c:v>
                </c:pt>
                <c:pt idx="122">
                  <c:v>1925</c:v>
                </c:pt>
                <c:pt idx="123">
                  <c:v>2060</c:v>
                </c:pt>
                <c:pt idx="124">
                  <c:v>2126</c:v>
                </c:pt>
                <c:pt idx="125">
                  <c:v>2138</c:v>
                </c:pt>
                <c:pt idx="126">
                  <c:v>2171</c:v>
                </c:pt>
                <c:pt idx="127">
                  <c:v>2329</c:v>
                </c:pt>
                <c:pt idx="128">
                  <c:v>2449</c:v>
                </c:pt>
                <c:pt idx="129">
                  <c:v>2533</c:v>
                </c:pt>
                <c:pt idx="130">
                  <c:v>2633</c:v>
                </c:pt>
                <c:pt idx="131">
                  <c:v>3719</c:v>
                </c:pt>
                <c:pt idx="132">
                  <c:v>3845</c:v>
                </c:pt>
                <c:pt idx="133">
                  <c:v>4580</c:v>
                </c:pt>
                <c:pt idx="134">
                  <c:v>5526</c:v>
                </c:pt>
              </c:numCache>
            </c:numRef>
          </c:xVal>
          <c:yVal>
            <c:numRef>
              <c:f>[0]!national2015</c:f>
              <c:numCache>
                <c:formatCode>General</c:formatCode>
                <c:ptCount val="195"/>
                <c:pt idx="0">
                  <c:v>4.1856794361209183E-2</c:v>
                </c:pt>
                <c:pt idx="1">
                  <c:v>4.1856794361209183E-2</c:v>
                </c:pt>
                <c:pt idx="2">
                  <c:v>4.1856794361209183E-2</c:v>
                </c:pt>
                <c:pt idx="3">
                  <c:v>4.1856794361209183E-2</c:v>
                </c:pt>
                <c:pt idx="4">
                  <c:v>4.1856794361209183E-2</c:v>
                </c:pt>
                <c:pt idx="5">
                  <c:v>4.1856794361209183E-2</c:v>
                </c:pt>
                <c:pt idx="6">
                  <c:v>4.1856794361209183E-2</c:v>
                </c:pt>
                <c:pt idx="7">
                  <c:v>4.1856794361209183E-2</c:v>
                </c:pt>
                <c:pt idx="8">
                  <c:v>4.1856794361209183E-2</c:v>
                </c:pt>
                <c:pt idx="9">
                  <c:v>4.1856794361209183E-2</c:v>
                </c:pt>
                <c:pt idx="10">
                  <c:v>4.1856794361209183E-2</c:v>
                </c:pt>
                <c:pt idx="11">
                  <c:v>4.1856794361209183E-2</c:v>
                </c:pt>
                <c:pt idx="12">
                  <c:v>4.1856794361209183E-2</c:v>
                </c:pt>
                <c:pt idx="13">
                  <c:v>4.1856794361209183E-2</c:v>
                </c:pt>
                <c:pt idx="14">
                  <c:v>4.1856794361209183E-2</c:v>
                </c:pt>
                <c:pt idx="15">
                  <c:v>4.1856794361209183E-2</c:v>
                </c:pt>
                <c:pt idx="16">
                  <c:v>4.1856794361209183E-2</c:v>
                </c:pt>
                <c:pt idx="17">
                  <c:v>4.1856794361209183E-2</c:v>
                </c:pt>
                <c:pt idx="18">
                  <c:v>4.1856794361209183E-2</c:v>
                </c:pt>
                <c:pt idx="19">
                  <c:v>4.1856794361209183E-2</c:v>
                </c:pt>
                <c:pt idx="20">
                  <c:v>4.1856794361209183E-2</c:v>
                </c:pt>
                <c:pt idx="21">
                  <c:v>4.1856794361209183E-2</c:v>
                </c:pt>
                <c:pt idx="22">
                  <c:v>4.1856794361209183E-2</c:v>
                </c:pt>
                <c:pt idx="23">
                  <c:v>4.1856794361209183E-2</c:v>
                </c:pt>
                <c:pt idx="24">
                  <c:v>4.1856794361209183E-2</c:v>
                </c:pt>
                <c:pt idx="25">
                  <c:v>4.1856794361209183E-2</c:v>
                </c:pt>
                <c:pt idx="26">
                  <c:v>4.1856794361209183E-2</c:v>
                </c:pt>
                <c:pt idx="27">
                  <c:v>4.1856794361209183E-2</c:v>
                </c:pt>
                <c:pt idx="28">
                  <c:v>4.1856794361209183E-2</c:v>
                </c:pt>
                <c:pt idx="29">
                  <c:v>4.1856794361209183E-2</c:v>
                </c:pt>
                <c:pt idx="30">
                  <c:v>4.1856794361209183E-2</c:v>
                </c:pt>
                <c:pt idx="31">
                  <c:v>4.1856794361209183E-2</c:v>
                </c:pt>
                <c:pt idx="32">
                  <c:v>4.1856794361209183E-2</c:v>
                </c:pt>
                <c:pt idx="33">
                  <c:v>4.1856794361209183E-2</c:v>
                </c:pt>
                <c:pt idx="34">
                  <c:v>4.1856794361209183E-2</c:v>
                </c:pt>
                <c:pt idx="35">
                  <c:v>4.1856794361209183E-2</c:v>
                </c:pt>
                <c:pt idx="36">
                  <c:v>4.1856794361209183E-2</c:v>
                </c:pt>
                <c:pt idx="37">
                  <c:v>4.1856794361209183E-2</c:v>
                </c:pt>
                <c:pt idx="38">
                  <c:v>4.1856794361209183E-2</c:v>
                </c:pt>
                <c:pt idx="39">
                  <c:v>4.1856794361209183E-2</c:v>
                </c:pt>
                <c:pt idx="40">
                  <c:v>4.1856794361209183E-2</c:v>
                </c:pt>
                <c:pt idx="41">
                  <c:v>4.1856794361209183E-2</c:v>
                </c:pt>
                <c:pt idx="42">
                  <c:v>4.1856794361209183E-2</c:v>
                </c:pt>
                <c:pt idx="43">
                  <c:v>4.1856794361209183E-2</c:v>
                </c:pt>
                <c:pt idx="44">
                  <c:v>4.1856794361209183E-2</c:v>
                </c:pt>
                <c:pt idx="45">
                  <c:v>4.1856794361209183E-2</c:v>
                </c:pt>
                <c:pt idx="46">
                  <c:v>4.1856794361209183E-2</c:v>
                </c:pt>
                <c:pt idx="47">
                  <c:v>4.1856794361209183E-2</c:v>
                </c:pt>
                <c:pt idx="48">
                  <c:v>4.1856794361209183E-2</c:v>
                </c:pt>
                <c:pt idx="49">
                  <c:v>4.1856794361209183E-2</c:v>
                </c:pt>
                <c:pt idx="50">
                  <c:v>4.1856794361209183E-2</c:v>
                </c:pt>
                <c:pt idx="51">
                  <c:v>4.1856794361209183E-2</c:v>
                </c:pt>
                <c:pt idx="52">
                  <c:v>4.1856794361209183E-2</c:v>
                </c:pt>
                <c:pt idx="53">
                  <c:v>4.1856794361209183E-2</c:v>
                </c:pt>
                <c:pt idx="54">
                  <c:v>4.1856794361209183E-2</c:v>
                </c:pt>
                <c:pt idx="55">
                  <c:v>4.1856794361209183E-2</c:v>
                </c:pt>
                <c:pt idx="56">
                  <c:v>4.1856794361209183E-2</c:v>
                </c:pt>
                <c:pt idx="57">
                  <c:v>4.1856794361209183E-2</c:v>
                </c:pt>
                <c:pt idx="58">
                  <c:v>4.1856794361209183E-2</c:v>
                </c:pt>
                <c:pt idx="59">
                  <c:v>4.1856794361209183E-2</c:v>
                </c:pt>
                <c:pt idx="60">
                  <c:v>4.1856794361209183E-2</c:v>
                </c:pt>
                <c:pt idx="61">
                  <c:v>4.1856794361209183E-2</c:v>
                </c:pt>
                <c:pt idx="62">
                  <c:v>4.1856794361209183E-2</c:v>
                </c:pt>
                <c:pt idx="63">
                  <c:v>4.1856794361209183E-2</c:v>
                </c:pt>
                <c:pt idx="64">
                  <c:v>4.1856794361209183E-2</c:v>
                </c:pt>
                <c:pt idx="65">
                  <c:v>4.1856794361209183E-2</c:v>
                </c:pt>
                <c:pt idx="66">
                  <c:v>4.1856794361209183E-2</c:v>
                </c:pt>
                <c:pt idx="67">
                  <c:v>4.1856794361209183E-2</c:v>
                </c:pt>
                <c:pt idx="68">
                  <c:v>4.1856794361209183E-2</c:v>
                </c:pt>
                <c:pt idx="69">
                  <c:v>4.1856794361209183E-2</c:v>
                </c:pt>
                <c:pt idx="70">
                  <c:v>4.1856794361209183E-2</c:v>
                </c:pt>
                <c:pt idx="71">
                  <c:v>4.1856794361209183E-2</c:v>
                </c:pt>
                <c:pt idx="72">
                  <c:v>4.1856794361209183E-2</c:v>
                </c:pt>
                <c:pt idx="73">
                  <c:v>4.1856794361209183E-2</c:v>
                </c:pt>
                <c:pt idx="74">
                  <c:v>4.1856794361209183E-2</c:v>
                </c:pt>
                <c:pt idx="75">
                  <c:v>4.1856794361209183E-2</c:v>
                </c:pt>
                <c:pt idx="76">
                  <c:v>4.1856794361209183E-2</c:v>
                </c:pt>
                <c:pt idx="77">
                  <c:v>4.1856794361209183E-2</c:v>
                </c:pt>
                <c:pt idx="78">
                  <c:v>4.1856794361209183E-2</c:v>
                </c:pt>
                <c:pt idx="79">
                  <c:v>4.1856794361209183E-2</c:v>
                </c:pt>
                <c:pt idx="80">
                  <c:v>4.1856794361209183E-2</c:v>
                </c:pt>
                <c:pt idx="81">
                  <c:v>4.1856794361209183E-2</c:v>
                </c:pt>
                <c:pt idx="82">
                  <c:v>4.1856794361209183E-2</c:v>
                </c:pt>
                <c:pt idx="83">
                  <c:v>4.1856794361209183E-2</c:v>
                </c:pt>
                <c:pt idx="84">
                  <c:v>4.1856794361209183E-2</c:v>
                </c:pt>
                <c:pt idx="85">
                  <c:v>4.1856794361209183E-2</c:v>
                </c:pt>
                <c:pt idx="86">
                  <c:v>4.1856794361209183E-2</c:v>
                </c:pt>
                <c:pt idx="87">
                  <c:v>4.1856794361209183E-2</c:v>
                </c:pt>
                <c:pt idx="88">
                  <c:v>4.1856794361209183E-2</c:v>
                </c:pt>
                <c:pt idx="89">
                  <c:v>4.1856794361209183E-2</c:v>
                </c:pt>
                <c:pt idx="90">
                  <c:v>4.1856794361209183E-2</c:v>
                </c:pt>
                <c:pt idx="91">
                  <c:v>4.1856794361209183E-2</c:v>
                </c:pt>
                <c:pt idx="92">
                  <c:v>4.1856794361209183E-2</c:v>
                </c:pt>
                <c:pt idx="93">
                  <c:v>4.1856794361209183E-2</c:v>
                </c:pt>
                <c:pt idx="94">
                  <c:v>4.1856794361209183E-2</c:v>
                </c:pt>
                <c:pt idx="95">
                  <c:v>4.1856794361209183E-2</c:v>
                </c:pt>
                <c:pt idx="96">
                  <c:v>4.1856794361209183E-2</c:v>
                </c:pt>
                <c:pt idx="97">
                  <c:v>4.1856794361209183E-2</c:v>
                </c:pt>
                <c:pt idx="98">
                  <c:v>4.1856794361209183E-2</c:v>
                </c:pt>
                <c:pt idx="99">
                  <c:v>4.1856794361209183E-2</c:v>
                </c:pt>
                <c:pt idx="100">
                  <c:v>4.1856794361209183E-2</c:v>
                </c:pt>
                <c:pt idx="101">
                  <c:v>4.1856794361209183E-2</c:v>
                </c:pt>
                <c:pt idx="102">
                  <c:v>4.1856794361209183E-2</c:v>
                </c:pt>
                <c:pt idx="103">
                  <c:v>4.1856794361209183E-2</c:v>
                </c:pt>
                <c:pt idx="104">
                  <c:v>4.1856794361209183E-2</c:v>
                </c:pt>
                <c:pt idx="105">
                  <c:v>4.1856794361209183E-2</c:v>
                </c:pt>
                <c:pt idx="106">
                  <c:v>4.1856794361209183E-2</c:v>
                </c:pt>
                <c:pt idx="107">
                  <c:v>4.1856794361209183E-2</c:v>
                </c:pt>
                <c:pt idx="108">
                  <c:v>4.1856794361209183E-2</c:v>
                </c:pt>
                <c:pt idx="109">
                  <c:v>4.1856794361209183E-2</c:v>
                </c:pt>
                <c:pt idx="110">
                  <c:v>4.1856794361209183E-2</c:v>
                </c:pt>
                <c:pt idx="111">
                  <c:v>4.1856794361209183E-2</c:v>
                </c:pt>
                <c:pt idx="112">
                  <c:v>4.1856794361209183E-2</c:v>
                </c:pt>
                <c:pt idx="113">
                  <c:v>4.1856794361209183E-2</c:v>
                </c:pt>
                <c:pt idx="114">
                  <c:v>4.1856794361209183E-2</c:v>
                </c:pt>
                <c:pt idx="115">
                  <c:v>4.1856794361209183E-2</c:v>
                </c:pt>
                <c:pt idx="116">
                  <c:v>4.1856794361209183E-2</c:v>
                </c:pt>
                <c:pt idx="117">
                  <c:v>4.1856794361209183E-2</c:v>
                </c:pt>
                <c:pt idx="118">
                  <c:v>4.1856794361209183E-2</c:v>
                </c:pt>
                <c:pt idx="119">
                  <c:v>4.1856794361209183E-2</c:v>
                </c:pt>
                <c:pt idx="120">
                  <c:v>4.1856794361209183E-2</c:v>
                </c:pt>
                <c:pt idx="121">
                  <c:v>4.1856794361209183E-2</c:v>
                </c:pt>
                <c:pt idx="122">
                  <c:v>4.1856794361209183E-2</c:v>
                </c:pt>
                <c:pt idx="123">
                  <c:v>4.1856794361209183E-2</c:v>
                </c:pt>
                <c:pt idx="124">
                  <c:v>4.1856794361209183E-2</c:v>
                </c:pt>
                <c:pt idx="125">
                  <c:v>4.1856794361209183E-2</c:v>
                </c:pt>
                <c:pt idx="126">
                  <c:v>4.1856794361209183E-2</c:v>
                </c:pt>
                <c:pt idx="127">
                  <c:v>4.1856794361209183E-2</c:v>
                </c:pt>
                <c:pt idx="128">
                  <c:v>4.1856794361209183E-2</c:v>
                </c:pt>
                <c:pt idx="129">
                  <c:v>4.1856794361209183E-2</c:v>
                </c:pt>
                <c:pt idx="130">
                  <c:v>4.1856794361209183E-2</c:v>
                </c:pt>
                <c:pt idx="131">
                  <c:v>4.1856794361209183E-2</c:v>
                </c:pt>
                <c:pt idx="132">
                  <c:v>4.1856794361209183E-2</c:v>
                </c:pt>
                <c:pt idx="133">
                  <c:v>4.1856794361209183E-2</c:v>
                </c:pt>
                <c:pt idx="134">
                  <c:v>4.1856794361209183E-2</c:v>
                </c:pt>
              </c:numCache>
            </c:numRef>
          </c:yVal>
          <c:smooth val="1"/>
          <c:extLst>
            <c:ext xmlns:c16="http://schemas.microsoft.com/office/drawing/2014/chart" uri="{C3380CC4-5D6E-409C-BE32-E72D297353CC}">
              <c16:uniqueId val="{00000004-E712-44E5-812B-3C5C25E80ADA}"/>
            </c:ext>
          </c:extLst>
        </c:ser>
        <c:dLbls>
          <c:showLegendKey val="0"/>
          <c:showVal val="0"/>
          <c:showCatName val="0"/>
          <c:showSerName val="0"/>
          <c:showPercent val="0"/>
          <c:showBubbleSize val="0"/>
        </c:dLbls>
        <c:axId val="62750080"/>
        <c:axId val="62780928"/>
      </c:scatterChart>
      <c:scatterChart>
        <c:scatterStyle val="lineMarker"/>
        <c:varyColors val="0"/>
        <c:ser>
          <c:idx val="0"/>
          <c:order val="0"/>
          <c:tx>
            <c:v>All Trusts</c:v>
          </c:tx>
          <c:spPr>
            <a:ln w="28575">
              <a:noFill/>
            </a:ln>
          </c:spPr>
          <c:marker>
            <c:symbol val="circle"/>
            <c:size val="7"/>
            <c:spPr>
              <a:noFill/>
            </c:spPr>
          </c:marker>
          <c:xVal>
            <c:numRef>
              <c:f>[0]!x_axis2015</c:f>
              <c:numCache>
                <c:formatCode>General</c:formatCode>
                <c:ptCount val="195"/>
                <c:pt idx="0">
                  <c:v>1</c:v>
                </c:pt>
                <c:pt idx="1">
                  <c:v>1</c:v>
                </c:pt>
                <c:pt idx="2">
                  <c:v>13</c:v>
                </c:pt>
                <c:pt idx="3">
                  <c:v>17</c:v>
                </c:pt>
                <c:pt idx="4">
                  <c:v>41</c:v>
                </c:pt>
                <c:pt idx="5">
                  <c:v>41</c:v>
                </c:pt>
                <c:pt idx="6">
                  <c:v>48</c:v>
                </c:pt>
                <c:pt idx="7">
                  <c:v>50</c:v>
                </c:pt>
                <c:pt idx="8">
                  <c:v>60</c:v>
                </c:pt>
                <c:pt idx="9">
                  <c:v>62</c:v>
                </c:pt>
                <c:pt idx="10">
                  <c:v>71</c:v>
                </c:pt>
                <c:pt idx="11">
                  <c:v>73</c:v>
                </c:pt>
                <c:pt idx="12">
                  <c:v>78</c:v>
                </c:pt>
                <c:pt idx="13">
                  <c:v>84</c:v>
                </c:pt>
                <c:pt idx="14">
                  <c:v>86</c:v>
                </c:pt>
                <c:pt idx="15">
                  <c:v>96</c:v>
                </c:pt>
                <c:pt idx="16">
                  <c:v>102</c:v>
                </c:pt>
                <c:pt idx="17">
                  <c:v>104</c:v>
                </c:pt>
                <c:pt idx="18">
                  <c:v>107</c:v>
                </c:pt>
                <c:pt idx="19">
                  <c:v>109</c:v>
                </c:pt>
                <c:pt idx="20">
                  <c:v>109</c:v>
                </c:pt>
                <c:pt idx="21">
                  <c:v>112</c:v>
                </c:pt>
                <c:pt idx="22">
                  <c:v>122</c:v>
                </c:pt>
                <c:pt idx="23">
                  <c:v>135</c:v>
                </c:pt>
                <c:pt idx="24">
                  <c:v>138</c:v>
                </c:pt>
                <c:pt idx="25">
                  <c:v>147</c:v>
                </c:pt>
                <c:pt idx="26">
                  <c:v>149</c:v>
                </c:pt>
                <c:pt idx="27">
                  <c:v>158</c:v>
                </c:pt>
                <c:pt idx="28">
                  <c:v>171</c:v>
                </c:pt>
                <c:pt idx="29">
                  <c:v>174</c:v>
                </c:pt>
                <c:pt idx="30">
                  <c:v>181</c:v>
                </c:pt>
                <c:pt idx="31">
                  <c:v>189</c:v>
                </c:pt>
                <c:pt idx="32">
                  <c:v>212</c:v>
                </c:pt>
                <c:pt idx="33">
                  <c:v>220</c:v>
                </c:pt>
                <c:pt idx="34">
                  <c:v>224</c:v>
                </c:pt>
                <c:pt idx="35">
                  <c:v>233</c:v>
                </c:pt>
                <c:pt idx="36">
                  <c:v>234</c:v>
                </c:pt>
                <c:pt idx="37">
                  <c:v>273</c:v>
                </c:pt>
                <c:pt idx="38">
                  <c:v>299</c:v>
                </c:pt>
                <c:pt idx="39">
                  <c:v>317</c:v>
                </c:pt>
                <c:pt idx="40">
                  <c:v>338</c:v>
                </c:pt>
                <c:pt idx="41">
                  <c:v>339</c:v>
                </c:pt>
                <c:pt idx="42">
                  <c:v>344</c:v>
                </c:pt>
                <c:pt idx="43">
                  <c:v>351</c:v>
                </c:pt>
                <c:pt idx="44">
                  <c:v>356</c:v>
                </c:pt>
                <c:pt idx="45">
                  <c:v>357</c:v>
                </c:pt>
                <c:pt idx="46">
                  <c:v>362</c:v>
                </c:pt>
                <c:pt idx="47">
                  <c:v>365</c:v>
                </c:pt>
                <c:pt idx="48">
                  <c:v>379</c:v>
                </c:pt>
                <c:pt idx="49">
                  <c:v>400</c:v>
                </c:pt>
                <c:pt idx="50">
                  <c:v>401</c:v>
                </c:pt>
                <c:pt idx="51">
                  <c:v>410</c:v>
                </c:pt>
                <c:pt idx="52">
                  <c:v>414</c:v>
                </c:pt>
                <c:pt idx="53">
                  <c:v>418</c:v>
                </c:pt>
                <c:pt idx="54">
                  <c:v>421</c:v>
                </c:pt>
                <c:pt idx="55">
                  <c:v>444</c:v>
                </c:pt>
                <c:pt idx="56">
                  <c:v>454</c:v>
                </c:pt>
                <c:pt idx="57">
                  <c:v>456</c:v>
                </c:pt>
                <c:pt idx="58">
                  <c:v>494</c:v>
                </c:pt>
                <c:pt idx="59">
                  <c:v>498</c:v>
                </c:pt>
                <c:pt idx="60">
                  <c:v>509</c:v>
                </c:pt>
                <c:pt idx="61">
                  <c:v>510</c:v>
                </c:pt>
                <c:pt idx="62">
                  <c:v>515</c:v>
                </c:pt>
                <c:pt idx="63">
                  <c:v>522</c:v>
                </c:pt>
                <c:pt idx="64">
                  <c:v>523</c:v>
                </c:pt>
                <c:pt idx="65">
                  <c:v>561</c:v>
                </c:pt>
                <c:pt idx="66">
                  <c:v>582</c:v>
                </c:pt>
                <c:pt idx="67">
                  <c:v>583</c:v>
                </c:pt>
                <c:pt idx="68">
                  <c:v>584</c:v>
                </c:pt>
                <c:pt idx="69">
                  <c:v>602</c:v>
                </c:pt>
                <c:pt idx="70">
                  <c:v>625</c:v>
                </c:pt>
                <c:pt idx="71">
                  <c:v>630</c:v>
                </c:pt>
                <c:pt idx="72">
                  <c:v>658</c:v>
                </c:pt>
                <c:pt idx="73">
                  <c:v>674</c:v>
                </c:pt>
                <c:pt idx="74">
                  <c:v>712</c:v>
                </c:pt>
                <c:pt idx="75">
                  <c:v>713</c:v>
                </c:pt>
                <c:pt idx="76">
                  <c:v>718</c:v>
                </c:pt>
                <c:pt idx="77">
                  <c:v>751</c:v>
                </c:pt>
                <c:pt idx="78">
                  <c:v>761</c:v>
                </c:pt>
                <c:pt idx="79">
                  <c:v>766</c:v>
                </c:pt>
                <c:pt idx="80">
                  <c:v>786</c:v>
                </c:pt>
                <c:pt idx="81">
                  <c:v>808</c:v>
                </c:pt>
                <c:pt idx="82">
                  <c:v>810</c:v>
                </c:pt>
                <c:pt idx="83">
                  <c:v>829</c:v>
                </c:pt>
                <c:pt idx="84">
                  <c:v>839</c:v>
                </c:pt>
                <c:pt idx="85">
                  <c:v>840</c:v>
                </c:pt>
                <c:pt idx="86">
                  <c:v>852</c:v>
                </c:pt>
                <c:pt idx="87">
                  <c:v>863</c:v>
                </c:pt>
                <c:pt idx="88">
                  <c:v>875</c:v>
                </c:pt>
                <c:pt idx="89">
                  <c:v>878</c:v>
                </c:pt>
                <c:pt idx="90">
                  <c:v>879</c:v>
                </c:pt>
                <c:pt idx="91">
                  <c:v>898</c:v>
                </c:pt>
                <c:pt idx="92">
                  <c:v>899</c:v>
                </c:pt>
                <c:pt idx="93">
                  <c:v>911</c:v>
                </c:pt>
                <c:pt idx="94">
                  <c:v>932</c:v>
                </c:pt>
                <c:pt idx="95">
                  <c:v>989</c:v>
                </c:pt>
                <c:pt idx="96">
                  <c:v>1006</c:v>
                </c:pt>
                <c:pt idx="97">
                  <c:v>1009</c:v>
                </c:pt>
                <c:pt idx="98">
                  <c:v>1059</c:v>
                </c:pt>
                <c:pt idx="99">
                  <c:v>1082</c:v>
                </c:pt>
                <c:pt idx="100">
                  <c:v>1102</c:v>
                </c:pt>
                <c:pt idx="101">
                  <c:v>1117</c:v>
                </c:pt>
                <c:pt idx="102">
                  <c:v>1156</c:v>
                </c:pt>
                <c:pt idx="103">
                  <c:v>1182</c:v>
                </c:pt>
                <c:pt idx="104">
                  <c:v>1208</c:v>
                </c:pt>
                <c:pt idx="105">
                  <c:v>1216</c:v>
                </c:pt>
                <c:pt idx="106">
                  <c:v>1319</c:v>
                </c:pt>
                <c:pt idx="107">
                  <c:v>1335</c:v>
                </c:pt>
                <c:pt idx="108">
                  <c:v>1363</c:v>
                </c:pt>
                <c:pt idx="109">
                  <c:v>1363</c:v>
                </c:pt>
                <c:pt idx="110">
                  <c:v>1431</c:v>
                </c:pt>
                <c:pt idx="111">
                  <c:v>1442</c:v>
                </c:pt>
                <c:pt idx="112">
                  <c:v>1516</c:v>
                </c:pt>
                <c:pt idx="113">
                  <c:v>1531</c:v>
                </c:pt>
                <c:pt idx="114">
                  <c:v>1562</c:v>
                </c:pt>
                <c:pt idx="115">
                  <c:v>1602</c:v>
                </c:pt>
                <c:pt idx="116">
                  <c:v>1607</c:v>
                </c:pt>
                <c:pt idx="117">
                  <c:v>1642</c:v>
                </c:pt>
                <c:pt idx="118">
                  <c:v>1734</c:v>
                </c:pt>
                <c:pt idx="119">
                  <c:v>1828</c:v>
                </c:pt>
                <c:pt idx="120">
                  <c:v>1851</c:v>
                </c:pt>
                <c:pt idx="121">
                  <c:v>1851</c:v>
                </c:pt>
                <c:pt idx="122">
                  <c:v>1925</c:v>
                </c:pt>
                <c:pt idx="123">
                  <c:v>2060</c:v>
                </c:pt>
                <c:pt idx="124">
                  <c:v>2126</c:v>
                </c:pt>
                <c:pt idx="125">
                  <c:v>2138</c:v>
                </c:pt>
                <c:pt idx="126">
                  <c:v>2171</c:v>
                </c:pt>
                <c:pt idx="127">
                  <c:v>2329</c:v>
                </c:pt>
                <c:pt idx="128">
                  <c:v>2449</c:v>
                </c:pt>
                <c:pt idx="129">
                  <c:v>2533</c:v>
                </c:pt>
                <c:pt idx="130">
                  <c:v>2633</c:v>
                </c:pt>
                <c:pt idx="131">
                  <c:v>3719</c:v>
                </c:pt>
                <c:pt idx="132">
                  <c:v>3845</c:v>
                </c:pt>
                <c:pt idx="133">
                  <c:v>4580</c:v>
                </c:pt>
                <c:pt idx="134">
                  <c:v>5526</c:v>
                </c:pt>
              </c:numCache>
            </c:numRef>
          </c:xVal>
          <c:yVal>
            <c:numRef>
              <c:f>[0]!crude2015</c:f>
              <c:numCache>
                <c:formatCode>General</c:formatCode>
                <c:ptCount val="195"/>
                <c:pt idx="0">
                  <c:v>0</c:v>
                </c:pt>
                <c:pt idx="1">
                  <c:v>0</c:v>
                </c:pt>
                <c:pt idx="2">
                  <c:v>0</c:v>
                </c:pt>
                <c:pt idx="3">
                  <c:v>0</c:v>
                </c:pt>
                <c:pt idx="4">
                  <c:v>0</c:v>
                </c:pt>
                <c:pt idx="5">
                  <c:v>2.4390243902439025E-2</c:v>
                </c:pt>
                <c:pt idx="6">
                  <c:v>0</c:v>
                </c:pt>
                <c:pt idx="7">
                  <c:v>0</c:v>
                </c:pt>
                <c:pt idx="8">
                  <c:v>8.3333333333333329E-2</c:v>
                </c:pt>
                <c:pt idx="9">
                  <c:v>0.11290322580645161</c:v>
                </c:pt>
                <c:pt idx="10">
                  <c:v>1.4084507042253521E-2</c:v>
                </c:pt>
                <c:pt idx="11">
                  <c:v>1.3698630136986301E-2</c:v>
                </c:pt>
                <c:pt idx="12">
                  <c:v>1.282051282051282E-2</c:v>
                </c:pt>
                <c:pt idx="13">
                  <c:v>1.1904761904761904E-2</c:v>
                </c:pt>
                <c:pt idx="14">
                  <c:v>6.9767441860465115E-2</c:v>
                </c:pt>
                <c:pt idx="15">
                  <c:v>4.1666666666666664E-2</c:v>
                </c:pt>
                <c:pt idx="16">
                  <c:v>5.8823529411764705E-2</c:v>
                </c:pt>
                <c:pt idx="17">
                  <c:v>4.807692307692308E-2</c:v>
                </c:pt>
                <c:pt idx="18">
                  <c:v>1.8691588785046728E-2</c:v>
                </c:pt>
                <c:pt idx="19">
                  <c:v>3.669724770642202E-2</c:v>
                </c:pt>
                <c:pt idx="20">
                  <c:v>9.1743119266055051E-3</c:v>
                </c:pt>
                <c:pt idx="21">
                  <c:v>0.10714285714285714</c:v>
                </c:pt>
                <c:pt idx="22">
                  <c:v>5.737704918032787E-2</c:v>
                </c:pt>
                <c:pt idx="23">
                  <c:v>0.1111111111111111</c:v>
                </c:pt>
                <c:pt idx="24">
                  <c:v>7.9710144927536225E-2</c:v>
                </c:pt>
                <c:pt idx="25">
                  <c:v>5.4421768707482991E-2</c:v>
                </c:pt>
                <c:pt idx="26">
                  <c:v>8.7248322147651006E-2</c:v>
                </c:pt>
                <c:pt idx="27">
                  <c:v>2.5316455696202531E-2</c:v>
                </c:pt>
                <c:pt idx="28">
                  <c:v>4.0935672514619881E-2</c:v>
                </c:pt>
                <c:pt idx="29">
                  <c:v>2.2988505747126436E-2</c:v>
                </c:pt>
                <c:pt idx="30">
                  <c:v>1.6574585635359115E-2</c:v>
                </c:pt>
                <c:pt idx="31">
                  <c:v>6.3492063492063489E-2</c:v>
                </c:pt>
                <c:pt idx="32">
                  <c:v>4.2452830188679243E-2</c:v>
                </c:pt>
                <c:pt idx="33">
                  <c:v>4.5454545454545456E-2</c:v>
                </c:pt>
                <c:pt idx="34">
                  <c:v>4.4642857142857144E-2</c:v>
                </c:pt>
                <c:pt idx="35">
                  <c:v>6.0085836909871244E-2</c:v>
                </c:pt>
                <c:pt idx="36">
                  <c:v>2.1367521367521368E-2</c:v>
                </c:pt>
                <c:pt idx="37">
                  <c:v>2.9304029304029304E-2</c:v>
                </c:pt>
                <c:pt idx="38">
                  <c:v>3.0100334448160536E-2</c:v>
                </c:pt>
                <c:pt idx="39">
                  <c:v>4.1009463722397478E-2</c:v>
                </c:pt>
                <c:pt idx="40">
                  <c:v>5.6213017751479293E-2</c:v>
                </c:pt>
                <c:pt idx="41">
                  <c:v>4.1297935103244837E-2</c:v>
                </c:pt>
                <c:pt idx="42">
                  <c:v>2.0348837209302327E-2</c:v>
                </c:pt>
                <c:pt idx="43">
                  <c:v>8.2621082621082614E-2</c:v>
                </c:pt>
                <c:pt idx="44">
                  <c:v>3.0898876404494381E-2</c:v>
                </c:pt>
                <c:pt idx="45">
                  <c:v>3.3613445378151259E-2</c:v>
                </c:pt>
                <c:pt idx="46">
                  <c:v>3.3149171270718231E-2</c:v>
                </c:pt>
                <c:pt idx="47">
                  <c:v>4.1095890410958902E-2</c:v>
                </c:pt>
                <c:pt idx="48">
                  <c:v>5.2770448548812663E-3</c:v>
                </c:pt>
                <c:pt idx="49">
                  <c:v>0.04</c:v>
                </c:pt>
                <c:pt idx="50">
                  <c:v>2.2443890274314215E-2</c:v>
                </c:pt>
                <c:pt idx="51">
                  <c:v>4.1463414634146344E-2</c:v>
                </c:pt>
                <c:pt idx="52">
                  <c:v>7.4879227053140096E-2</c:v>
                </c:pt>
                <c:pt idx="53">
                  <c:v>1.9138755980861243E-2</c:v>
                </c:pt>
                <c:pt idx="54">
                  <c:v>1.66270783847981E-2</c:v>
                </c:pt>
                <c:pt idx="55">
                  <c:v>5.18018018018018E-2</c:v>
                </c:pt>
                <c:pt idx="56">
                  <c:v>7.9295154185022032E-2</c:v>
                </c:pt>
                <c:pt idx="57">
                  <c:v>2.1929824561403508E-2</c:v>
                </c:pt>
                <c:pt idx="58">
                  <c:v>4.4534412955465584E-2</c:v>
                </c:pt>
                <c:pt idx="59">
                  <c:v>4.4176706827309238E-2</c:v>
                </c:pt>
                <c:pt idx="60">
                  <c:v>3.732809430255403E-2</c:v>
                </c:pt>
                <c:pt idx="61">
                  <c:v>5.4901960784313725E-2</c:v>
                </c:pt>
                <c:pt idx="62">
                  <c:v>5.8252427184466021E-2</c:v>
                </c:pt>
                <c:pt idx="63">
                  <c:v>5.1724137931034482E-2</c:v>
                </c:pt>
                <c:pt idx="64">
                  <c:v>2.676864244741874E-2</c:v>
                </c:pt>
                <c:pt idx="65">
                  <c:v>1.2477718360071301E-2</c:v>
                </c:pt>
                <c:pt idx="66">
                  <c:v>4.4673539518900345E-2</c:v>
                </c:pt>
                <c:pt idx="67">
                  <c:v>3.430531732418525E-2</c:v>
                </c:pt>
                <c:pt idx="68">
                  <c:v>3.2534246575342464E-2</c:v>
                </c:pt>
                <c:pt idx="69">
                  <c:v>5.1495016611295678E-2</c:v>
                </c:pt>
                <c:pt idx="70">
                  <c:v>0.04</c:v>
                </c:pt>
                <c:pt idx="71">
                  <c:v>5.3968253968253971E-2</c:v>
                </c:pt>
                <c:pt idx="72">
                  <c:v>3.9513677811550151E-2</c:v>
                </c:pt>
                <c:pt idx="73">
                  <c:v>5.3412462908011868E-2</c:v>
                </c:pt>
                <c:pt idx="74">
                  <c:v>3.7921348314606744E-2</c:v>
                </c:pt>
                <c:pt idx="75">
                  <c:v>3.2258064516129031E-2</c:v>
                </c:pt>
                <c:pt idx="76">
                  <c:v>4.1782729805013928E-2</c:v>
                </c:pt>
                <c:pt idx="77">
                  <c:v>3.7283621837549935E-2</c:v>
                </c:pt>
                <c:pt idx="78">
                  <c:v>3.9421813403416557E-2</c:v>
                </c:pt>
                <c:pt idx="79">
                  <c:v>4.6997389033942558E-2</c:v>
                </c:pt>
                <c:pt idx="80">
                  <c:v>3.8167938931297711E-2</c:v>
                </c:pt>
                <c:pt idx="81">
                  <c:v>2.8465346534653466E-2</c:v>
                </c:pt>
                <c:pt idx="82">
                  <c:v>6.6666666666666666E-2</c:v>
                </c:pt>
                <c:pt idx="83">
                  <c:v>3.2569360675512665E-2</c:v>
                </c:pt>
                <c:pt idx="84">
                  <c:v>4.0524433849821219E-2</c:v>
                </c:pt>
                <c:pt idx="85">
                  <c:v>2.1428571428571429E-2</c:v>
                </c:pt>
                <c:pt idx="86">
                  <c:v>3.5211267605633804E-2</c:v>
                </c:pt>
                <c:pt idx="87">
                  <c:v>4.287369640787949E-2</c:v>
                </c:pt>
                <c:pt idx="88">
                  <c:v>4.4571428571428574E-2</c:v>
                </c:pt>
                <c:pt idx="89">
                  <c:v>4.8974943052391799E-2</c:v>
                </c:pt>
                <c:pt idx="90">
                  <c:v>7.2810011376564274E-2</c:v>
                </c:pt>
                <c:pt idx="91">
                  <c:v>6.347438752783964E-2</c:v>
                </c:pt>
                <c:pt idx="92">
                  <c:v>5.116796440489433E-2</c:v>
                </c:pt>
                <c:pt idx="93">
                  <c:v>5.2689352360043906E-2</c:v>
                </c:pt>
                <c:pt idx="94">
                  <c:v>6.4377682403433473E-2</c:v>
                </c:pt>
                <c:pt idx="95">
                  <c:v>4.5500505561172903E-2</c:v>
                </c:pt>
                <c:pt idx="96">
                  <c:v>2.982107355864811E-2</c:v>
                </c:pt>
                <c:pt idx="97">
                  <c:v>4.3607532210109018E-2</c:v>
                </c:pt>
                <c:pt idx="98">
                  <c:v>3.588290840415486E-2</c:v>
                </c:pt>
                <c:pt idx="99">
                  <c:v>5.0831792975970423E-2</c:v>
                </c:pt>
                <c:pt idx="100">
                  <c:v>6.2613430127041736E-2</c:v>
                </c:pt>
                <c:pt idx="101">
                  <c:v>4.6553267681289166E-2</c:v>
                </c:pt>
                <c:pt idx="102">
                  <c:v>4.930795847750865E-2</c:v>
                </c:pt>
                <c:pt idx="103">
                  <c:v>3.1302876480541454E-2</c:v>
                </c:pt>
                <c:pt idx="104">
                  <c:v>3.3940397350993377E-2</c:v>
                </c:pt>
                <c:pt idx="105">
                  <c:v>8.3059210526315791E-2</c:v>
                </c:pt>
                <c:pt idx="106">
                  <c:v>4.3972706595905992E-2</c:v>
                </c:pt>
                <c:pt idx="107">
                  <c:v>2.3970037453183522E-2</c:v>
                </c:pt>
                <c:pt idx="108">
                  <c:v>4.9889948642699924E-2</c:v>
                </c:pt>
                <c:pt idx="109">
                  <c:v>4.9156272927366101E-2</c:v>
                </c:pt>
                <c:pt idx="110">
                  <c:v>3.5639412997903561E-2</c:v>
                </c:pt>
                <c:pt idx="111">
                  <c:v>5.8252427184466021E-2</c:v>
                </c:pt>
                <c:pt idx="112">
                  <c:v>5.0131926121372031E-2</c:v>
                </c:pt>
                <c:pt idx="113">
                  <c:v>3.5924232527759635E-2</c:v>
                </c:pt>
                <c:pt idx="114">
                  <c:v>3.3930857874519847E-2</c:v>
                </c:pt>
                <c:pt idx="115">
                  <c:v>3.870162297128589E-2</c:v>
                </c:pt>
                <c:pt idx="116">
                  <c:v>5.8494088363410079E-2</c:v>
                </c:pt>
                <c:pt idx="117">
                  <c:v>4.2021924482338609E-2</c:v>
                </c:pt>
                <c:pt idx="118">
                  <c:v>4.2099192618223757E-2</c:v>
                </c:pt>
                <c:pt idx="119">
                  <c:v>5.3610503282275714E-2</c:v>
                </c:pt>
                <c:pt idx="120">
                  <c:v>4.3219881145326849E-2</c:v>
                </c:pt>
                <c:pt idx="121">
                  <c:v>5.0243111831442464E-2</c:v>
                </c:pt>
                <c:pt idx="122">
                  <c:v>3.9480519480519484E-2</c:v>
                </c:pt>
                <c:pt idx="123">
                  <c:v>4.4660194174757278E-2</c:v>
                </c:pt>
                <c:pt idx="124">
                  <c:v>4.2333019755409221E-2</c:v>
                </c:pt>
                <c:pt idx="125">
                  <c:v>3.6950420954162767E-2</c:v>
                </c:pt>
                <c:pt idx="126">
                  <c:v>5.25103638876094E-2</c:v>
                </c:pt>
                <c:pt idx="127">
                  <c:v>4.1219407471017606E-2</c:v>
                </c:pt>
                <c:pt idx="128">
                  <c:v>6.0432829726418946E-2</c:v>
                </c:pt>
                <c:pt idx="129">
                  <c:v>3.4741413343861036E-2</c:v>
                </c:pt>
                <c:pt idx="130">
                  <c:v>4.5575389289783517E-2</c:v>
                </c:pt>
                <c:pt idx="131">
                  <c:v>3.7106749126109166E-2</c:v>
                </c:pt>
                <c:pt idx="132">
                  <c:v>5.1495448634590379E-2</c:v>
                </c:pt>
                <c:pt idx="133">
                  <c:v>4.1703056768558955E-2</c:v>
                </c:pt>
                <c:pt idx="134">
                  <c:v>3.2211364458921463E-2</c:v>
                </c:pt>
              </c:numCache>
            </c:numRef>
          </c:yVal>
          <c:smooth val="0"/>
          <c:extLst>
            <c:ext xmlns:c16="http://schemas.microsoft.com/office/drawing/2014/chart" uri="{C3380CC4-5D6E-409C-BE32-E72D297353CC}">
              <c16:uniqueId val="{00000005-E712-44E5-812B-3C5C25E80ADA}"/>
            </c:ext>
          </c:extLst>
        </c:ser>
        <c:ser>
          <c:idx val="6"/>
          <c:order val="6"/>
          <c:tx>
            <c:strRef>
              <c:f>Trust_selected!$H$24</c:f>
              <c:strCache>
                <c:ptCount val="1"/>
                <c:pt idx="0">
                  <c:v>No trust selected</c:v>
                </c:pt>
              </c:strCache>
            </c:strRef>
          </c:tx>
          <c:spPr>
            <a:ln w="28575">
              <a:noFill/>
            </a:ln>
          </c:spPr>
          <c:marker>
            <c:symbol val="circle"/>
            <c:size val="10"/>
            <c:spPr>
              <a:solidFill>
                <a:srgbClr val="00B050"/>
              </a:solidFill>
            </c:spPr>
          </c:marker>
          <c:xVal>
            <c:numRef>
              <c:f>Trust_selected!$S$3</c:f>
              <c:numCache>
                <c:formatCode>General</c:formatCode>
                <c:ptCount val="1"/>
                <c:pt idx="0">
                  <c:v>#N/A</c:v>
                </c:pt>
              </c:numCache>
            </c:numRef>
          </c:xVal>
          <c:yVal>
            <c:numRef>
              <c:f>Trust_selected!$S$4</c:f>
              <c:numCache>
                <c:formatCode>0.0%</c:formatCode>
                <c:ptCount val="1"/>
                <c:pt idx="0">
                  <c:v>#N/A</c:v>
                </c:pt>
              </c:numCache>
            </c:numRef>
          </c:yVal>
          <c:smooth val="0"/>
          <c:extLst>
            <c:ext xmlns:c16="http://schemas.microsoft.com/office/drawing/2014/chart" uri="{C3380CC4-5D6E-409C-BE32-E72D297353CC}">
              <c16:uniqueId val="{00000006-E712-44E5-812B-3C5C25E80ADA}"/>
            </c:ext>
          </c:extLst>
        </c:ser>
        <c:dLbls>
          <c:showLegendKey val="0"/>
          <c:showVal val="0"/>
          <c:showCatName val="0"/>
          <c:showSerName val="0"/>
          <c:showPercent val="0"/>
          <c:showBubbleSize val="0"/>
        </c:dLbls>
        <c:axId val="62750080"/>
        <c:axId val="62780928"/>
      </c:scatterChart>
      <c:valAx>
        <c:axId val="62750080"/>
        <c:scaling>
          <c:orientation val="minMax"/>
        </c:scaling>
        <c:delete val="0"/>
        <c:axPos val="b"/>
        <c:title>
          <c:tx>
            <c:rich>
              <a:bodyPr/>
              <a:lstStyle/>
              <a:p>
                <a:pPr>
                  <a:defRPr sz="1200" b="1"/>
                </a:pPr>
                <a:r>
                  <a:rPr lang="en-GB" sz="1100" b="1">
                    <a:latin typeface="Arial" panose="020B0604020202020204" pitchFamily="34" charset="0"/>
                    <a:cs typeface="Arial" panose="020B0604020202020204" pitchFamily="34" charset="0"/>
                  </a:rPr>
                  <a:t>Patients receiving SACT</a:t>
                </a:r>
              </a:p>
            </c:rich>
          </c:tx>
          <c:overlay val="0"/>
        </c:title>
        <c:numFmt formatCode="General" sourceLinked="1"/>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62780928"/>
        <c:crosses val="autoZero"/>
        <c:crossBetween val="midCat"/>
      </c:valAx>
      <c:valAx>
        <c:axId val="62780928"/>
        <c:scaling>
          <c:orientation val="minMax"/>
          <c:max val="0.4"/>
          <c:min val="0"/>
        </c:scaling>
        <c:delete val="0"/>
        <c:axPos val="l"/>
        <c:title>
          <c:tx>
            <c:rich>
              <a:bodyPr rot="-5400000" vert="horz"/>
              <a:lstStyle/>
              <a:p>
                <a:pPr>
                  <a:defRPr sz="1100" b="1">
                    <a:latin typeface="Arial" panose="020B0604020202020204" pitchFamily="34" charset="0"/>
                    <a:cs typeface="Arial" panose="020B0604020202020204" pitchFamily="34" charset="0"/>
                  </a:defRPr>
                </a:pPr>
                <a:r>
                  <a:rPr lang="en-GB" sz="1100" b="1">
                    <a:latin typeface="Arial" panose="020B0604020202020204" pitchFamily="34" charset="0"/>
                    <a:cs typeface="Arial" panose="020B0604020202020204" pitchFamily="34" charset="0"/>
                  </a:rPr>
                  <a:t>Crude rate of 30-day mortality</a:t>
                </a:r>
              </a:p>
            </c:rich>
          </c:tx>
          <c:overlay val="0"/>
        </c:title>
        <c:numFmt formatCode="0%" sourceLinked="0"/>
        <c:majorTickMark val="none"/>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62750080"/>
        <c:crosses val="autoZero"/>
        <c:crossBetween val="midCat"/>
      </c:valAx>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txPr>
          <a:bodyPr/>
          <a:lstStyle/>
          <a:p>
            <a:pPr>
              <a:defRPr sz="1200" b="1">
                <a:latin typeface="Arial" panose="020B0604020202020204" pitchFamily="34" charset="0"/>
                <a:cs typeface="Arial" panose="020B0604020202020204" pitchFamily="34" charset="0"/>
              </a:defRPr>
            </a:pPr>
            <a:endParaRPr lang="en-US"/>
          </a:p>
        </c:txPr>
      </c:legendEntry>
      <c:overlay val="0"/>
      <c:spPr>
        <a:ln>
          <a:noFill/>
          <a:prstDash val="sysDot"/>
        </a:ln>
      </c:spPr>
      <c:txPr>
        <a:bodyPr/>
        <a:lstStyle/>
        <a:p>
          <a:pPr>
            <a:defRPr sz="1200" b="1">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'30_Day_Mortality_Pseudo'!$A$87</c:f>
          <c:strCache>
            <c:ptCount val="1"/>
            <c:pt idx="0">
              <c:v>NoHUB (Region)</c:v>
            </c:pt>
          </c:strCache>
        </c:strRef>
      </c:tx>
      <c:overlay val="0"/>
      <c:txPr>
        <a:bodyPr/>
        <a:lstStyle/>
        <a:p>
          <a:pPr>
            <a:defRPr sz="1400">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9.281681684838429E-2"/>
          <c:y val="0.19124686380910436"/>
          <c:w val="0.96958827925606772"/>
          <c:h val="0.72969071199714708"/>
        </c:manualLayout>
      </c:layout>
      <c:barChart>
        <c:barDir val="col"/>
        <c:grouping val="clustered"/>
        <c:varyColors val="0"/>
        <c:ser>
          <c:idx val="5"/>
          <c:order val="2"/>
          <c:tx>
            <c:strRef>
              <c:f>'30_Day_Mortality_Pseudo'!$A$87</c:f>
              <c:strCache>
                <c:ptCount val="1"/>
                <c:pt idx="0">
                  <c:v>NoHUB (Region)</c:v>
                </c:pt>
              </c:strCache>
            </c:strRef>
          </c:tx>
          <c:spPr>
            <a:solidFill>
              <a:schemeClr val="accent4">
                <a:lumMod val="40000"/>
                <a:lumOff val="60000"/>
              </a:schemeClr>
            </a:solidFill>
          </c:spPr>
          <c:invertIfNegative val="0"/>
          <c:errBars>
            <c:errBarType val="both"/>
            <c:errValType val="cust"/>
            <c:noEndCap val="0"/>
            <c:plus>
              <c:numRef>
                <c:extLst>
                  <c:ext xmlns:c15="http://schemas.microsoft.com/office/drawing/2012/chart" uri="{02D57815-91ED-43cb-92C2-25804820EDAC}">
                    <c15:fullRef>
                      <c15:sqref>('30_Day_Mortality_Pseudo'!$G$87,'30_Day_Mortality_Pseudo'!$L$87,'30_Day_Mortality_Pseudo'!$Q$87)</c15:sqref>
                    </c15:fullRef>
                  </c:ext>
                </c:extLst>
                <c:f>('30_Day_Mortality_Pseudo'!$G$87,'30_Day_Mortality_Pseudo'!$L$87)</c:f>
                <c:numCache>
                  <c:formatCode>General</c:formatCode>
                  <c:ptCount val="2"/>
                  <c:pt idx="0">
                    <c:v>0</c:v>
                  </c:pt>
                  <c:pt idx="1">
                    <c:v>0</c:v>
                  </c:pt>
                </c:numCache>
              </c:numRef>
            </c:plus>
            <c:minus>
              <c:numRef>
                <c:extLst>
                  <c:ext xmlns:c15="http://schemas.microsoft.com/office/drawing/2012/chart" uri="{02D57815-91ED-43cb-92C2-25804820EDAC}">
                    <c15:fullRef>
                      <c15:sqref>('30_Day_Mortality_Pseudo'!$F$87,'30_Day_Mortality_Pseudo'!$K$87,'30_Day_Mortality_Pseudo'!$P$87)</c15:sqref>
                    </c15:fullRef>
                  </c:ext>
                </c:extLst>
                <c:f>('30_Day_Mortality_Pseudo'!$F$87,'30_Day_Mortality_Pseudo'!$K$87)</c:f>
                <c:numCache>
                  <c:formatCode>General</c:formatCode>
                  <c:ptCount val="2"/>
                  <c:pt idx="0">
                    <c:v>0</c:v>
                  </c:pt>
                  <c:pt idx="1">
                    <c:v>0</c:v>
                  </c:pt>
                </c:numCache>
              </c:numRef>
            </c:minus>
          </c:errBars>
          <c:cat>
            <c:numRef>
              <c:extLst>
                <c:ext xmlns:c16="http://schemas.microsoft.com/office/drawing/2014/chart" uri="{F5D05F6E-A05E-4728-AFD3-386EB277150F}">
                  <c16:filteredLitCache>
                    <c:numCache>
                      <c:formatCode>General</c:formatCode>
                      <c:ptCount val="1"/>
                      <c:pt idx="2">
                        <c:v>2017</c:v>
                      </c:pt>
                    </c:numCache>
                  </c16:filteredLitCache>
                </c:ext>
              </c:extLst>
              <c:f/>
              <c:numCache>
                <c:formatCode>General</c:formatCode>
                <c:ptCount val="2"/>
                <c:pt idx="0">
                  <c:v>2015</c:v>
                </c:pt>
                <c:pt idx="1">
                  <c:v>2016</c:v>
                </c:pt>
              </c:numCache>
            </c:numRef>
          </c:cat>
          <c:val>
            <c:numRef>
              <c:extLst>
                <c:ext xmlns:c15="http://schemas.microsoft.com/office/drawing/2012/chart" uri="{02D57815-91ED-43cb-92C2-25804820EDAC}">
                  <c15:fullRef>
                    <c15:sqref>('30_Day_Mortality_Pseudo'!$E$87,'30_Day_Mortality_Pseudo'!$J$87,'30_Day_Mortality_Pseudo'!$O$87)</c15:sqref>
                  </c15:fullRef>
                </c:ext>
              </c:extLst>
              <c:f>('30_Day_Mortality_Pseudo'!$E$87,'30_Day_Mortality_Pseudo'!$J$87)</c:f>
              <c:numCache>
                <c:formatCode>0.0%</c:formatCode>
                <c:ptCount val="2"/>
                <c:pt idx="0">
                  <c:v>0</c:v>
                </c:pt>
                <c:pt idx="1">
                  <c:v>0</c:v>
                </c:pt>
              </c:numCache>
            </c:numRef>
          </c:val>
          <c:extLst>
            <c:ext xmlns:c16="http://schemas.microsoft.com/office/drawing/2014/chart" uri="{C3380CC4-5D6E-409C-BE32-E72D297353CC}">
              <c16:uniqueId val="{00000000-AEE4-4825-B860-BC345E8CEB3C}"/>
            </c:ext>
          </c:extLst>
        </c:ser>
        <c:ser>
          <c:idx val="3"/>
          <c:order val="3"/>
          <c:tx>
            <c:strRef>
              <c:f>'30_Day_Mortality_Pseudo'!$A$85</c:f>
              <c:strCache>
                <c:ptCount val="1"/>
                <c:pt idx="0">
                  <c:v>All trusts</c:v>
                </c:pt>
              </c:strCache>
            </c:strRef>
          </c:tx>
          <c:spPr>
            <a:solidFill>
              <a:srgbClr val="7030A0"/>
            </a:solidFill>
          </c:spPr>
          <c:invertIfNegative val="0"/>
          <c:errBars>
            <c:errBarType val="both"/>
            <c:errValType val="cust"/>
            <c:noEndCap val="0"/>
            <c:plus>
              <c:numRef>
                <c:extLst>
                  <c:ext xmlns:c15="http://schemas.microsoft.com/office/drawing/2012/chart" uri="{02D57815-91ED-43cb-92C2-25804820EDAC}">
                    <c15:fullRef>
                      <c15:sqref>('30_Day_Mortality_Pseudo'!$G$85,'30_Day_Mortality_Pseudo'!$L$85,'30_Day_Mortality_Pseudo'!$Q$85)</c15:sqref>
                    </c15:fullRef>
                  </c:ext>
                </c:extLst>
                <c:f>('30_Day_Mortality_Pseudo'!$G$85,'30_Day_Mortality_Pseudo'!$L$85)</c:f>
                <c:numCache>
                  <c:formatCode>General</c:formatCode>
                  <c:ptCount val="2"/>
                  <c:pt idx="0">
                    <c:v>1.2036800092092431E-3</c:v>
                  </c:pt>
                  <c:pt idx="1">
                    <c:v>1.1658019160997526E-3</c:v>
                  </c:pt>
                </c:numCache>
              </c:numRef>
            </c:plus>
            <c:minus>
              <c:numRef>
                <c:extLst>
                  <c:ext xmlns:c15="http://schemas.microsoft.com/office/drawing/2012/chart" uri="{02D57815-91ED-43cb-92C2-25804820EDAC}">
                    <c15:fullRef>
                      <c15:sqref>('30_Day_Mortality_Pseudo'!$F$85,'30_Day_Mortality_Pseudo'!$K$85,'30_Day_Mortality_Pseudo'!$P$85)</c15:sqref>
                    </c15:fullRef>
                  </c:ext>
                </c:extLst>
                <c:f>('30_Day_Mortality_Pseudo'!$F$85,'30_Day_Mortality_Pseudo'!$K$85)</c:f>
                <c:numCache>
                  <c:formatCode>General</c:formatCode>
                  <c:ptCount val="2"/>
                  <c:pt idx="0">
                    <c:v>1.1728108727754455E-3</c:v>
                  </c:pt>
                  <c:pt idx="1">
                    <c:v>1.1372941649716653E-3</c:v>
                  </c:pt>
                </c:numCache>
              </c:numRef>
            </c:minus>
          </c:errBars>
          <c:cat>
            <c:numRef>
              <c:extLst>
                <c:ext xmlns:c16="http://schemas.microsoft.com/office/drawing/2014/chart" uri="{F5D05F6E-A05E-4728-AFD3-386EB277150F}">
                  <c16:filteredLitCache>
                    <c:numCache>
                      <c:formatCode>General</c:formatCode>
                      <c:ptCount val="1"/>
                      <c:pt idx="2">
                        <c:v>2017</c:v>
                      </c:pt>
                    </c:numCache>
                  </c16:filteredLitCache>
                </c:ext>
              </c:extLst>
              <c:f/>
              <c:numCache>
                <c:formatCode>General</c:formatCode>
                <c:ptCount val="2"/>
                <c:pt idx="0">
                  <c:v>2015</c:v>
                </c:pt>
                <c:pt idx="1">
                  <c:v>2016</c:v>
                </c:pt>
              </c:numCache>
            </c:numRef>
          </c:cat>
          <c:val>
            <c:numRef>
              <c:extLst>
                <c:ext xmlns:c15="http://schemas.microsoft.com/office/drawing/2012/chart" uri="{02D57815-91ED-43cb-92C2-25804820EDAC}">
                  <c15:fullRef>
                    <c15:sqref>('30_Day_Mortality_Pseudo'!$E$85,'30_Day_Mortality_Pseudo'!$J$85,'30_Day_Mortality_Pseudo'!$O$85)</c15:sqref>
                  </c15:fullRef>
                </c:ext>
              </c:extLst>
              <c:f>('30_Day_Mortality_Pseudo'!$E$85,'30_Day_Mortality_Pseudo'!$J$85)</c:f>
              <c:numCache>
                <c:formatCode>0.0%</c:formatCode>
                <c:ptCount val="2"/>
                <c:pt idx="0">
                  <c:v>4.3644399834473532E-2</c:v>
                </c:pt>
                <c:pt idx="1">
                  <c:v>4.4350339997556901E-2</c:v>
                </c:pt>
              </c:numCache>
            </c:numRef>
          </c:val>
          <c:extLst>
            <c:ext xmlns:c16="http://schemas.microsoft.com/office/drawing/2014/chart" uri="{C3380CC4-5D6E-409C-BE32-E72D297353CC}">
              <c16:uniqueId val="{00000001-AEE4-4825-B860-BC345E8CEB3C}"/>
            </c:ext>
          </c:extLst>
        </c:ser>
        <c:dLbls>
          <c:showLegendKey val="0"/>
          <c:showVal val="0"/>
          <c:showCatName val="0"/>
          <c:showSerName val="0"/>
          <c:showPercent val="0"/>
          <c:showBubbleSize val="0"/>
        </c:dLbls>
        <c:gapWidth val="150"/>
        <c:axId val="62817792"/>
        <c:axId val="62819328"/>
      </c:barChart>
      <c:lineChart>
        <c:grouping val="standard"/>
        <c:varyColors val="0"/>
        <c:ser>
          <c:idx val="1"/>
          <c:order val="0"/>
          <c:tx>
            <c:strRef>
              <c:f>'30_Day_Mortality_Pseudo'!$A$82</c:f>
              <c:strCache>
                <c:ptCount val="1"/>
                <c:pt idx="0">
                  <c:v>The 25th percentile</c:v>
                </c:pt>
              </c:strCache>
            </c:strRef>
          </c:tx>
          <c:spPr>
            <a:ln w="25400" cap="flat" cmpd="sng" algn="ctr">
              <a:solidFill>
                <a:schemeClr val="accent3"/>
              </a:solidFill>
              <a:prstDash val="solid"/>
            </a:ln>
            <a:effectLst/>
          </c:spPr>
          <c:marker>
            <c:symbol val="none"/>
          </c:marker>
          <c:cat>
            <c:numRef>
              <c:extLst>
                <c:ext xmlns:c16="http://schemas.microsoft.com/office/drawing/2014/chart" uri="{F5D05F6E-A05E-4728-AFD3-386EB277150F}">
                  <c16:filteredLitCache>
                    <c:numCache>
                      <c:formatCode>General</c:formatCode>
                      <c:ptCount val="1"/>
                      <c:pt idx="2">
                        <c:v>2017</c:v>
                      </c:pt>
                    </c:numCache>
                  </c16:filteredLitCache>
                </c:ext>
              </c:extLst>
              <c:f/>
              <c:numCache>
                <c:formatCode>General</c:formatCode>
                <c:ptCount val="2"/>
                <c:pt idx="0">
                  <c:v>2015</c:v>
                </c:pt>
                <c:pt idx="1">
                  <c:v>2016</c:v>
                </c:pt>
              </c:numCache>
            </c:numRef>
          </c:cat>
          <c:val>
            <c:numRef>
              <c:extLst>
                <c:ext xmlns:c15="http://schemas.microsoft.com/office/drawing/2012/chart" uri="{02D57815-91ED-43cb-92C2-25804820EDAC}">
                  <c15:fullRef>
                    <c15:sqref>('30_Day_Mortality_Pseudo'!$E$82,'30_Day_Mortality_Pseudo'!$J$82,'30_Day_Mortality_Pseudo'!$O$82)</c15:sqref>
                  </c15:fullRef>
                </c:ext>
              </c:extLst>
              <c:f>('30_Day_Mortality_Pseudo'!$E$82,'30_Day_Mortality_Pseudo'!$J$82)</c:f>
              <c:numCache>
                <c:formatCode>0.0%</c:formatCode>
                <c:ptCount val="2"/>
                <c:pt idx="0">
                  <c:v>3.0299969937243997E-2</c:v>
                </c:pt>
                <c:pt idx="1">
                  <c:v>3.2310431503979886E-2</c:v>
                </c:pt>
              </c:numCache>
            </c:numRef>
          </c:val>
          <c:smooth val="0"/>
          <c:extLst>
            <c:ext xmlns:c16="http://schemas.microsoft.com/office/drawing/2014/chart" uri="{C3380CC4-5D6E-409C-BE32-E72D297353CC}">
              <c16:uniqueId val="{00000002-AEE4-4825-B860-BC345E8CEB3C}"/>
            </c:ext>
          </c:extLst>
        </c:ser>
        <c:ser>
          <c:idx val="2"/>
          <c:order val="1"/>
          <c:tx>
            <c:strRef>
              <c:f>'30_Day_Mortality_Pseudo'!$A$84</c:f>
              <c:strCache>
                <c:ptCount val="1"/>
                <c:pt idx="0">
                  <c:v>The 75th percentile</c:v>
                </c:pt>
              </c:strCache>
            </c:strRef>
          </c:tx>
          <c:spPr>
            <a:ln w="25400" cap="flat" cmpd="sng" algn="ctr">
              <a:solidFill>
                <a:srgbClr val="C00000"/>
              </a:solidFill>
              <a:prstDash val="solid"/>
            </a:ln>
            <a:effectLst/>
          </c:spPr>
          <c:marker>
            <c:symbol val="none"/>
          </c:marker>
          <c:cat>
            <c:numRef>
              <c:extLst>
                <c:ext xmlns:c16="http://schemas.microsoft.com/office/drawing/2014/chart" uri="{F5D05F6E-A05E-4728-AFD3-386EB277150F}">
                  <c16:filteredLitCache>
                    <c:numCache>
                      <c:formatCode>General</c:formatCode>
                      <c:ptCount val="1"/>
                      <c:pt idx="2">
                        <c:v>2017</c:v>
                      </c:pt>
                    </c:numCache>
                  </c16:filteredLitCache>
                </c:ext>
              </c:extLst>
              <c:f/>
              <c:numCache>
                <c:formatCode>General</c:formatCode>
                <c:ptCount val="2"/>
                <c:pt idx="0">
                  <c:v>2015</c:v>
                </c:pt>
                <c:pt idx="1">
                  <c:v>2016</c:v>
                </c:pt>
              </c:numCache>
            </c:numRef>
          </c:cat>
          <c:val>
            <c:numRef>
              <c:extLst>
                <c:ext xmlns:c15="http://schemas.microsoft.com/office/drawing/2012/chart" uri="{02D57815-91ED-43cb-92C2-25804820EDAC}">
                  <c15:fullRef>
                    <c15:sqref>('30_Day_Mortality_Pseudo'!$E$84,'30_Day_Mortality_Pseudo'!$J$84,'30_Day_Mortality_Pseudo'!$O$84)</c15:sqref>
                  </c15:fullRef>
                </c:ext>
              </c:extLst>
              <c:f>('30_Day_Mortality_Pseudo'!$E$84,'30_Day_Mortality_Pseudo'!$J$84)</c:f>
              <c:numCache>
                <c:formatCode>0.0%</c:formatCode>
                <c:ptCount val="2"/>
                <c:pt idx="0">
                  <c:v>5.1495340628766706E-2</c:v>
                </c:pt>
                <c:pt idx="1">
                  <c:v>5.1901796183982662E-2</c:v>
                </c:pt>
              </c:numCache>
            </c:numRef>
          </c:val>
          <c:smooth val="0"/>
          <c:extLst>
            <c:ext xmlns:c16="http://schemas.microsoft.com/office/drawing/2014/chart" uri="{C3380CC4-5D6E-409C-BE32-E72D297353CC}">
              <c16:uniqueId val="{00000003-AEE4-4825-B860-BC345E8CEB3C}"/>
            </c:ext>
          </c:extLst>
        </c:ser>
        <c:ser>
          <c:idx val="0"/>
          <c:order val="4"/>
          <c:tx>
            <c:v>noshow</c:v>
          </c:tx>
          <c:spPr>
            <a:ln>
              <a:noFill/>
            </a:ln>
          </c:spPr>
          <c:marker>
            <c:symbol val="none"/>
          </c:marker>
          <c:cat>
            <c:numRef>
              <c:extLst>
                <c:ext xmlns:c16="http://schemas.microsoft.com/office/drawing/2014/chart" uri="{F5D05F6E-A05E-4728-AFD3-386EB277150F}">
                  <c16:filteredLitCache>
                    <c:numCache>
                      <c:formatCode>General</c:formatCode>
                      <c:ptCount val="1"/>
                      <c:pt idx="2">
                        <c:v>2017</c:v>
                      </c:pt>
                    </c:numCache>
                  </c16:filteredLitCache>
                </c:ext>
              </c:extLst>
              <c:f/>
              <c:numCache>
                <c:formatCode>General</c:formatCode>
                <c:ptCount val="2"/>
                <c:pt idx="0">
                  <c:v>2015</c:v>
                </c:pt>
                <c:pt idx="1">
                  <c:v>2016</c:v>
                </c:pt>
              </c:numCache>
            </c:numRef>
          </c:cat>
          <c:val>
            <c:numRef>
              <c:extLst>
                <c:ext xmlns:c15="http://schemas.microsoft.com/office/drawing/2012/chart" uri="{02D57815-91ED-43cb-92C2-25804820EDAC}">
                  <c15:fullRef>
                    <c15:sqref>'30_Day_Mortality_Pseudo'!$V$80:$V$82</c15:sqref>
                  </c15:fullRef>
                </c:ext>
              </c:extLst>
              <c:f>'30_Day_Mortality_Pseudo'!$V$80:$V$81</c:f>
              <c:numCache>
                <c:formatCode>0.00</c:formatCode>
                <c:ptCount val="2"/>
                <c:pt idx="0">
                  <c:v>5.1901796183982662E-2</c:v>
                </c:pt>
                <c:pt idx="1">
                  <c:v>2.5950898091991331E-2</c:v>
                </c:pt>
              </c:numCache>
            </c:numRef>
          </c:val>
          <c:smooth val="0"/>
          <c:extLst>
            <c:ext xmlns:c16="http://schemas.microsoft.com/office/drawing/2014/chart" uri="{C3380CC4-5D6E-409C-BE32-E72D297353CC}">
              <c16:uniqueId val="{00000004-AEE4-4825-B860-BC345E8CEB3C}"/>
            </c:ext>
          </c:extLst>
        </c:ser>
        <c:ser>
          <c:idx val="4"/>
          <c:order val="5"/>
          <c:tx>
            <c:strRef>
              <c:f>'30_Day_Mortality_Pseudo'!$A$83</c:f>
              <c:strCache>
                <c:ptCount val="1"/>
                <c:pt idx="0">
                  <c:v>The median (the 50th percentile)</c:v>
                </c:pt>
              </c:strCache>
            </c:strRef>
          </c:tx>
          <c:spPr>
            <a:ln w="25400" cap="flat" cmpd="sng" algn="ctr">
              <a:solidFill>
                <a:srgbClr val="FFFF00"/>
              </a:solidFill>
              <a:prstDash val="solid"/>
            </a:ln>
            <a:effectLst/>
          </c:spPr>
          <c:marker>
            <c:symbol val="none"/>
          </c:marker>
          <c:cat>
            <c:numRef>
              <c:extLst>
                <c:ext xmlns:c16="http://schemas.microsoft.com/office/drawing/2014/chart" uri="{F5D05F6E-A05E-4728-AFD3-386EB277150F}">
                  <c16:filteredLitCache>
                    <c:numCache>
                      <c:formatCode>General</c:formatCode>
                      <c:ptCount val="1"/>
                      <c:pt idx="2">
                        <c:v>2017</c:v>
                      </c:pt>
                    </c:numCache>
                  </c16:filteredLitCache>
                </c:ext>
              </c:extLst>
              <c:f/>
              <c:numCache>
                <c:formatCode>General</c:formatCode>
                <c:ptCount val="2"/>
                <c:pt idx="0">
                  <c:v>2015</c:v>
                </c:pt>
                <c:pt idx="1">
                  <c:v>2016</c:v>
                </c:pt>
              </c:numCache>
            </c:numRef>
          </c:cat>
          <c:val>
            <c:numRef>
              <c:extLst>
                <c:ext xmlns:c15="http://schemas.microsoft.com/office/drawing/2012/chart" uri="{02D57815-91ED-43cb-92C2-25804820EDAC}">
                  <c15:fullRef>
                    <c15:sqref>('30_Day_Mortality_Pseudo'!$E$83,'30_Day_Mortality_Pseudo'!$J$83,'30_Day_Mortality_Pseudo'!$O$83)</c15:sqref>
                  </c15:fullRef>
                </c:ext>
              </c:extLst>
              <c:f>('30_Day_Mortality_Pseudo'!$E$83,'30_Day_Mortality_Pseudo'!$J$83)</c:f>
              <c:numCache>
                <c:formatCode>0.0%</c:formatCode>
                <c:ptCount val="2"/>
                <c:pt idx="0">
                  <c:v>4.1258671287131218E-2</c:v>
                </c:pt>
                <c:pt idx="1">
                  <c:v>4.0597066599521586E-2</c:v>
                </c:pt>
              </c:numCache>
            </c:numRef>
          </c:val>
          <c:smooth val="0"/>
          <c:extLst>
            <c:ext xmlns:c16="http://schemas.microsoft.com/office/drawing/2014/chart" uri="{C3380CC4-5D6E-409C-BE32-E72D297353CC}">
              <c16:uniqueId val="{00000005-AEE4-4825-B860-BC345E8CEB3C}"/>
            </c:ext>
          </c:extLst>
        </c:ser>
        <c:dLbls>
          <c:showLegendKey val="0"/>
          <c:showVal val="0"/>
          <c:showCatName val="0"/>
          <c:showSerName val="0"/>
          <c:showPercent val="0"/>
          <c:showBubbleSize val="0"/>
        </c:dLbls>
        <c:marker val="1"/>
        <c:smooth val="0"/>
        <c:axId val="62817792"/>
        <c:axId val="62819328"/>
      </c:lineChart>
      <c:catAx>
        <c:axId val="62817792"/>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en-US"/>
          </a:p>
        </c:txPr>
        <c:crossAx val="62819328"/>
        <c:crosses val="autoZero"/>
        <c:auto val="1"/>
        <c:lblAlgn val="ctr"/>
        <c:lblOffset val="100"/>
        <c:noMultiLvlLbl val="0"/>
      </c:catAx>
      <c:valAx>
        <c:axId val="62819328"/>
        <c:scaling>
          <c:orientation val="minMax"/>
          <c:min val="0"/>
        </c:scaling>
        <c:delete val="0"/>
        <c:axPos val="l"/>
        <c:numFmt formatCode="0%"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62817792"/>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2015</a:t>
            </a:r>
          </a:p>
        </c:rich>
      </c:tx>
      <c:overlay val="0"/>
    </c:title>
    <c:autoTitleDeleted val="0"/>
    <c:plotArea>
      <c:layout>
        <c:manualLayout>
          <c:layoutTarget val="inner"/>
          <c:xMode val="edge"/>
          <c:yMode val="edge"/>
          <c:x val="0.13934752495030031"/>
          <c:y val="0.13124747794653824"/>
          <c:w val="0.80464503656177566"/>
          <c:h val="0.72567514513525133"/>
        </c:manualLayout>
      </c:layout>
      <c:scatterChart>
        <c:scatterStyle val="smoothMarker"/>
        <c:varyColors val="0"/>
        <c:ser>
          <c:idx val="1"/>
          <c:order val="1"/>
          <c:tx>
            <c:v>95% confidence interval boundaries</c:v>
          </c:tx>
          <c:spPr>
            <a:ln>
              <a:solidFill>
                <a:schemeClr val="accent6"/>
              </a:solidFill>
              <a:prstDash val="sysDash"/>
            </a:ln>
          </c:spPr>
          <c:marker>
            <c:symbol val="none"/>
          </c:marker>
          <c:xVal>
            <c:numRef>
              <c:f>[0]!x_axis2015</c:f>
              <c:numCache>
                <c:formatCode>General</c:formatCode>
                <c:ptCount val="195"/>
                <c:pt idx="0">
                  <c:v>1</c:v>
                </c:pt>
                <c:pt idx="1">
                  <c:v>1</c:v>
                </c:pt>
                <c:pt idx="2">
                  <c:v>13</c:v>
                </c:pt>
                <c:pt idx="3">
                  <c:v>17</c:v>
                </c:pt>
                <c:pt idx="4">
                  <c:v>41</c:v>
                </c:pt>
                <c:pt idx="5">
                  <c:v>41</c:v>
                </c:pt>
                <c:pt idx="6">
                  <c:v>48</c:v>
                </c:pt>
                <c:pt idx="7">
                  <c:v>50</c:v>
                </c:pt>
                <c:pt idx="8">
                  <c:v>60</c:v>
                </c:pt>
                <c:pt idx="9">
                  <c:v>62</c:v>
                </c:pt>
                <c:pt idx="10">
                  <c:v>71</c:v>
                </c:pt>
                <c:pt idx="11">
                  <c:v>73</c:v>
                </c:pt>
                <c:pt idx="12">
                  <c:v>78</c:v>
                </c:pt>
                <c:pt idx="13">
                  <c:v>84</c:v>
                </c:pt>
                <c:pt idx="14">
                  <c:v>86</c:v>
                </c:pt>
                <c:pt idx="15">
                  <c:v>96</c:v>
                </c:pt>
                <c:pt idx="16">
                  <c:v>102</c:v>
                </c:pt>
                <c:pt idx="17">
                  <c:v>104</c:v>
                </c:pt>
                <c:pt idx="18">
                  <c:v>107</c:v>
                </c:pt>
                <c:pt idx="19">
                  <c:v>109</c:v>
                </c:pt>
                <c:pt idx="20">
                  <c:v>109</c:v>
                </c:pt>
                <c:pt idx="21">
                  <c:v>112</c:v>
                </c:pt>
                <c:pt idx="22">
                  <c:v>122</c:v>
                </c:pt>
                <c:pt idx="23">
                  <c:v>135</c:v>
                </c:pt>
                <c:pt idx="24">
                  <c:v>138</c:v>
                </c:pt>
                <c:pt idx="25">
                  <c:v>147</c:v>
                </c:pt>
                <c:pt idx="26">
                  <c:v>149</c:v>
                </c:pt>
                <c:pt idx="27">
                  <c:v>158</c:v>
                </c:pt>
                <c:pt idx="28">
                  <c:v>171</c:v>
                </c:pt>
                <c:pt idx="29">
                  <c:v>174</c:v>
                </c:pt>
                <c:pt idx="30">
                  <c:v>181</c:v>
                </c:pt>
                <c:pt idx="31">
                  <c:v>189</c:v>
                </c:pt>
                <c:pt idx="32">
                  <c:v>212</c:v>
                </c:pt>
                <c:pt idx="33">
                  <c:v>220</c:v>
                </c:pt>
                <c:pt idx="34">
                  <c:v>224</c:v>
                </c:pt>
                <c:pt idx="35">
                  <c:v>233</c:v>
                </c:pt>
                <c:pt idx="36">
                  <c:v>234</c:v>
                </c:pt>
                <c:pt idx="37">
                  <c:v>273</c:v>
                </c:pt>
                <c:pt idx="38">
                  <c:v>299</c:v>
                </c:pt>
                <c:pt idx="39">
                  <c:v>317</c:v>
                </c:pt>
                <c:pt idx="40">
                  <c:v>338</c:v>
                </c:pt>
                <c:pt idx="41">
                  <c:v>339</c:v>
                </c:pt>
                <c:pt idx="42">
                  <c:v>344</c:v>
                </c:pt>
                <c:pt idx="43">
                  <c:v>351</c:v>
                </c:pt>
                <c:pt idx="44">
                  <c:v>356</c:v>
                </c:pt>
                <c:pt idx="45">
                  <c:v>357</c:v>
                </c:pt>
                <c:pt idx="46">
                  <c:v>362</c:v>
                </c:pt>
                <c:pt idx="47">
                  <c:v>365</c:v>
                </c:pt>
                <c:pt idx="48">
                  <c:v>379</c:v>
                </c:pt>
                <c:pt idx="49">
                  <c:v>400</c:v>
                </c:pt>
                <c:pt idx="50">
                  <c:v>401</c:v>
                </c:pt>
                <c:pt idx="51">
                  <c:v>410</c:v>
                </c:pt>
                <c:pt idx="52">
                  <c:v>414</c:v>
                </c:pt>
                <c:pt idx="53">
                  <c:v>418</c:v>
                </c:pt>
                <c:pt idx="54">
                  <c:v>421</c:v>
                </c:pt>
                <c:pt idx="55">
                  <c:v>444</c:v>
                </c:pt>
                <c:pt idx="56">
                  <c:v>454</c:v>
                </c:pt>
                <c:pt idx="57">
                  <c:v>456</c:v>
                </c:pt>
                <c:pt idx="58">
                  <c:v>494</c:v>
                </c:pt>
                <c:pt idx="59">
                  <c:v>498</c:v>
                </c:pt>
                <c:pt idx="60">
                  <c:v>509</c:v>
                </c:pt>
                <c:pt idx="61">
                  <c:v>510</c:v>
                </c:pt>
                <c:pt idx="62">
                  <c:v>515</c:v>
                </c:pt>
                <c:pt idx="63">
                  <c:v>522</c:v>
                </c:pt>
                <c:pt idx="64">
                  <c:v>523</c:v>
                </c:pt>
                <c:pt idx="65">
                  <c:v>561</c:v>
                </c:pt>
                <c:pt idx="66">
                  <c:v>582</c:v>
                </c:pt>
                <c:pt idx="67">
                  <c:v>583</c:v>
                </c:pt>
                <c:pt idx="68">
                  <c:v>584</c:v>
                </c:pt>
                <c:pt idx="69">
                  <c:v>602</c:v>
                </c:pt>
                <c:pt idx="70">
                  <c:v>625</c:v>
                </c:pt>
                <c:pt idx="71">
                  <c:v>630</c:v>
                </c:pt>
                <c:pt idx="72">
                  <c:v>658</c:v>
                </c:pt>
                <c:pt idx="73">
                  <c:v>674</c:v>
                </c:pt>
                <c:pt idx="74">
                  <c:v>712</c:v>
                </c:pt>
                <c:pt idx="75">
                  <c:v>713</c:v>
                </c:pt>
                <c:pt idx="76">
                  <c:v>718</c:v>
                </c:pt>
                <c:pt idx="77">
                  <c:v>751</c:v>
                </c:pt>
                <c:pt idx="78">
                  <c:v>761</c:v>
                </c:pt>
                <c:pt idx="79">
                  <c:v>766</c:v>
                </c:pt>
                <c:pt idx="80">
                  <c:v>786</c:v>
                </c:pt>
                <c:pt idx="81">
                  <c:v>808</c:v>
                </c:pt>
                <c:pt idx="82">
                  <c:v>810</c:v>
                </c:pt>
                <c:pt idx="83">
                  <c:v>829</c:v>
                </c:pt>
                <c:pt idx="84">
                  <c:v>839</c:v>
                </c:pt>
                <c:pt idx="85">
                  <c:v>840</c:v>
                </c:pt>
                <c:pt idx="86">
                  <c:v>852</c:v>
                </c:pt>
                <c:pt idx="87">
                  <c:v>863</c:v>
                </c:pt>
                <c:pt idx="88">
                  <c:v>875</c:v>
                </c:pt>
                <c:pt idx="89">
                  <c:v>878</c:v>
                </c:pt>
                <c:pt idx="90">
                  <c:v>879</c:v>
                </c:pt>
                <c:pt idx="91">
                  <c:v>898</c:v>
                </c:pt>
                <c:pt idx="92">
                  <c:v>899</c:v>
                </c:pt>
                <c:pt idx="93">
                  <c:v>911</c:v>
                </c:pt>
                <c:pt idx="94">
                  <c:v>932</c:v>
                </c:pt>
                <c:pt idx="95">
                  <c:v>989</c:v>
                </c:pt>
                <c:pt idx="96">
                  <c:v>1006</c:v>
                </c:pt>
                <c:pt idx="97">
                  <c:v>1009</c:v>
                </c:pt>
                <c:pt idx="98">
                  <c:v>1059</c:v>
                </c:pt>
                <c:pt idx="99">
                  <c:v>1082</c:v>
                </c:pt>
                <c:pt idx="100">
                  <c:v>1102</c:v>
                </c:pt>
                <c:pt idx="101">
                  <c:v>1117</c:v>
                </c:pt>
                <c:pt idx="102">
                  <c:v>1156</c:v>
                </c:pt>
                <c:pt idx="103">
                  <c:v>1182</c:v>
                </c:pt>
                <c:pt idx="104">
                  <c:v>1208</c:v>
                </c:pt>
                <c:pt idx="105">
                  <c:v>1216</c:v>
                </c:pt>
                <c:pt idx="106">
                  <c:v>1319</c:v>
                </c:pt>
                <c:pt idx="107">
                  <c:v>1335</c:v>
                </c:pt>
                <c:pt idx="108">
                  <c:v>1363</c:v>
                </c:pt>
                <c:pt idx="109">
                  <c:v>1363</c:v>
                </c:pt>
                <c:pt idx="110">
                  <c:v>1431</c:v>
                </c:pt>
                <c:pt idx="111">
                  <c:v>1442</c:v>
                </c:pt>
                <c:pt idx="112">
                  <c:v>1516</c:v>
                </c:pt>
                <c:pt idx="113">
                  <c:v>1531</c:v>
                </c:pt>
                <c:pt idx="114">
                  <c:v>1562</c:v>
                </c:pt>
                <c:pt idx="115">
                  <c:v>1602</c:v>
                </c:pt>
                <c:pt idx="116">
                  <c:v>1607</c:v>
                </c:pt>
                <c:pt idx="117">
                  <c:v>1642</c:v>
                </c:pt>
                <c:pt idx="118">
                  <c:v>1734</c:v>
                </c:pt>
                <c:pt idx="119">
                  <c:v>1828</c:v>
                </c:pt>
                <c:pt idx="120">
                  <c:v>1851</c:v>
                </c:pt>
                <c:pt idx="121">
                  <c:v>1851</c:v>
                </c:pt>
                <c:pt idx="122">
                  <c:v>1925</c:v>
                </c:pt>
                <c:pt idx="123">
                  <c:v>2060</c:v>
                </c:pt>
                <c:pt idx="124">
                  <c:v>2126</c:v>
                </c:pt>
                <c:pt idx="125">
                  <c:v>2138</c:v>
                </c:pt>
                <c:pt idx="126">
                  <c:v>2171</c:v>
                </c:pt>
                <c:pt idx="127">
                  <c:v>2329</c:v>
                </c:pt>
                <c:pt idx="128">
                  <c:v>2449</c:v>
                </c:pt>
                <c:pt idx="129">
                  <c:v>2533</c:v>
                </c:pt>
                <c:pt idx="130">
                  <c:v>2633</c:v>
                </c:pt>
                <c:pt idx="131">
                  <c:v>3719</c:v>
                </c:pt>
                <c:pt idx="132">
                  <c:v>3845</c:v>
                </c:pt>
                <c:pt idx="133">
                  <c:v>4580</c:v>
                </c:pt>
                <c:pt idx="134">
                  <c:v>5526</c:v>
                </c:pt>
              </c:numCache>
            </c:numRef>
          </c:xVal>
          <c:yVal>
            <c:numRef>
              <c:f>[0]!lb2sd2015</c:f>
              <c:numCache>
                <c:formatCode>General</c:formatCode>
                <c:ptCount val="195"/>
                <c:pt idx="0">
                  <c:v>4.4657751846540757E-4</c:v>
                </c:pt>
                <c:pt idx="1">
                  <c:v>4.4657751846540757E-4</c:v>
                </c:pt>
                <c:pt idx="2">
                  <c:v>4.6952839571677658E-3</c:v>
                </c:pt>
                <c:pt idx="3">
                  <c:v>5.7899510939371235E-3</c:v>
                </c:pt>
                <c:pt idx="4">
                  <c:v>1.0563186116465201E-2</c:v>
                </c:pt>
                <c:pt idx="5">
                  <c:v>1.0563186116465201E-2</c:v>
                </c:pt>
                <c:pt idx="6">
                  <c:v>1.1584544552384664E-2</c:v>
                </c:pt>
                <c:pt idx="7">
                  <c:v>1.1855461827662405E-2</c:v>
                </c:pt>
                <c:pt idx="8">
                  <c:v>1.3093255229970667E-2</c:v>
                </c:pt>
                <c:pt idx="9">
                  <c:v>1.3320149646822543E-2</c:v>
                </c:pt>
                <c:pt idx="10">
                  <c:v>1.4269458905362345E-2</c:v>
                </c:pt>
                <c:pt idx="11">
                  <c:v>1.4465998366283069E-2</c:v>
                </c:pt>
                <c:pt idx="12">
                  <c:v>1.4936976160757436E-2</c:v>
                </c:pt>
                <c:pt idx="13">
                  <c:v>1.5467046115160426E-2</c:v>
                </c:pt>
                <c:pt idx="14">
                  <c:v>1.5635943987498704E-2</c:v>
                </c:pt>
                <c:pt idx="15">
                  <c:v>1.6428328810836345E-2</c:v>
                </c:pt>
                <c:pt idx="16">
                  <c:v>1.6866388569679005E-2</c:v>
                </c:pt>
                <c:pt idx="17">
                  <c:v>1.7006811118554958E-2</c:v>
                </c:pt>
                <c:pt idx="18">
                  <c:v>1.7212513870330706E-2</c:v>
                </c:pt>
                <c:pt idx="19">
                  <c:v>1.7346485732320237E-2</c:v>
                </c:pt>
                <c:pt idx="20">
                  <c:v>1.7346485732320237E-2</c:v>
                </c:pt>
                <c:pt idx="21">
                  <c:v>1.7542899126136813E-2</c:v>
                </c:pt>
                <c:pt idx="22">
                  <c:v>1.8161169560570966E-2</c:v>
                </c:pt>
                <c:pt idx="23">
                  <c:v>1.8891204772352097E-2</c:v>
                </c:pt>
                <c:pt idx="24">
                  <c:v>1.9049232050601762E-2</c:v>
                </c:pt>
                <c:pt idx="25">
                  <c:v>1.9502340900255689E-2</c:v>
                </c:pt>
                <c:pt idx="26">
                  <c:v>1.9599011830210681E-2</c:v>
                </c:pt>
                <c:pt idx="27">
                  <c:v>2.001740152561934E-2</c:v>
                </c:pt>
                <c:pt idx="28">
                  <c:v>2.0578081080356206E-2</c:v>
                </c:pt>
                <c:pt idx="29">
                  <c:v>2.0700823729633933E-2</c:v>
                </c:pt>
                <c:pt idx="30">
                  <c:v>2.0978335168967622E-2</c:v>
                </c:pt>
                <c:pt idx="31">
                  <c:v>2.1281206374844232E-2</c:v>
                </c:pt>
                <c:pt idx="32">
                  <c:v>2.2077357049351577E-2</c:v>
                </c:pt>
                <c:pt idx="33">
                  <c:v>2.2331440145647696E-2</c:v>
                </c:pt>
                <c:pt idx="34">
                  <c:v>2.2454526454206727E-2</c:v>
                </c:pt>
                <c:pt idx="35">
                  <c:v>2.2722416766922746E-2</c:v>
                </c:pt>
                <c:pt idx="36">
                  <c:v>2.275143969687457E-2</c:v>
                </c:pt>
                <c:pt idx="37">
                  <c:v>2.3782031096429748E-2</c:v>
                </c:pt>
                <c:pt idx="38">
                  <c:v>2.437654364667487E-2</c:v>
                </c:pt>
                <c:pt idx="39">
                  <c:v>2.4752846609555391E-2</c:v>
                </c:pt>
                <c:pt idx="40">
                  <c:v>2.5160388982033481E-2</c:v>
                </c:pt>
                <c:pt idx="41">
                  <c:v>2.5179020768064796E-2</c:v>
                </c:pt>
                <c:pt idx="42">
                  <c:v>2.527118141837599E-2</c:v>
                </c:pt>
                <c:pt idx="43">
                  <c:v>2.539748427538796E-2</c:v>
                </c:pt>
                <c:pt idx="44">
                  <c:v>2.5485821976140396E-2</c:v>
                </c:pt>
                <c:pt idx="45">
                  <c:v>2.5503306486444891E-2</c:v>
                </c:pt>
                <c:pt idx="46">
                  <c:v>2.5589833566160677E-2</c:v>
                </c:pt>
                <c:pt idx="47">
                  <c:v>2.5641045942689643E-2</c:v>
                </c:pt>
                <c:pt idx="48">
                  <c:v>2.5873346125421838E-2</c:v>
                </c:pt>
                <c:pt idx="49">
                  <c:v>2.6202548253599814E-2</c:v>
                </c:pt>
                <c:pt idx="50">
                  <c:v>2.6217685542771371E-2</c:v>
                </c:pt>
                <c:pt idx="51">
                  <c:v>2.6351835920796523E-2</c:v>
                </c:pt>
                <c:pt idx="52">
                  <c:v>2.6410282745256218E-2</c:v>
                </c:pt>
                <c:pt idx="53">
                  <c:v>2.6468027266784593E-2</c:v>
                </c:pt>
                <c:pt idx="54">
                  <c:v>2.6510883414350494E-2</c:v>
                </c:pt>
                <c:pt idx="55">
                  <c:v>2.6827200507002037E-2</c:v>
                </c:pt>
                <c:pt idx="56">
                  <c:v>2.6958361077326114E-2</c:v>
                </c:pt>
                <c:pt idx="57">
                  <c:v>2.6984155793316617E-2</c:v>
                </c:pt>
                <c:pt idx="58">
                  <c:v>2.7448615346071497E-2</c:v>
                </c:pt>
                <c:pt idx="59">
                  <c:v>2.7494855477284686E-2</c:v>
                </c:pt>
                <c:pt idx="60">
                  <c:v>2.7619611620941658E-2</c:v>
                </c:pt>
                <c:pt idx="61">
                  <c:v>2.7630782240913396E-2</c:v>
                </c:pt>
                <c:pt idx="62">
                  <c:v>2.7686218521069048E-2</c:v>
                </c:pt>
                <c:pt idx="63">
                  <c:v>2.7762683480566604E-2</c:v>
                </c:pt>
                <c:pt idx="64">
                  <c:v>2.777349990206833E-2</c:v>
                </c:pt>
                <c:pt idx="65">
                  <c:v>2.8165882028713608E-2</c:v>
                </c:pt>
                <c:pt idx="66">
                  <c:v>2.8368335389882159E-2</c:v>
                </c:pt>
                <c:pt idx="67">
                  <c:v>2.8377740004801481E-2</c:v>
                </c:pt>
                <c:pt idx="68">
                  <c:v>2.8387123786308359E-2</c:v>
                </c:pt>
                <c:pt idx="69">
                  <c:v>2.8552557011768336E-2</c:v>
                </c:pt>
                <c:pt idx="70">
                  <c:v>2.8754842671015978E-2</c:v>
                </c:pt>
                <c:pt idx="71">
                  <c:v>2.8797540056810643E-2</c:v>
                </c:pt>
                <c:pt idx="72">
                  <c:v>2.9028749405224298E-2</c:v>
                </c:pt>
                <c:pt idx="73">
                  <c:v>2.9155180659901404E-2</c:v>
                </c:pt>
                <c:pt idx="74">
                  <c:v>2.9440316100601473E-2</c:v>
                </c:pt>
                <c:pt idx="75">
                  <c:v>2.9447548605848081E-2</c:v>
                </c:pt>
                <c:pt idx="76">
                  <c:v>2.9483512198080614E-2</c:v>
                </c:pt>
                <c:pt idx="77">
                  <c:v>2.9712881992324275E-2</c:v>
                </c:pt>
                <c:pt idx="78">
                  <c:v>2.9779778525676141E-2</c:v>
                </c:pt>
                <c:pt idx="79">
                  <c:v>2.9812793121158684E-2</c:v>
                </c:pt>
                <c:pt idx="80">
                  <c:v>2.9942057477885614E-2</c:v>
                </c:pt>
                <c:pt idx="81">
                  <c:v>3.0079312248455326E-2</c:v>
                </c:pt>
                <c:pt idx="82">
                  <c:v>3.0091544057316233E-2</c:v>
                </c:pt>
                <c:pt idx="83">
                  <c:v>3.0205782448773467E-2</c:v>
                </c:pt>
                <c:pt idx="84">
                  <c:v>3.0264520504405843E-2</c:v>
                </c:pt>
                <c:pt idx="85">
                  <c:v>3.0270343103939196E-2</c:v>
                </c:pt>
                <c:pt idx="86">
                  <c:v>3.0339502931351518E-2</c:v>
                </c:pt>
                <c:pt idx="87">
                  <c:v>3.0401770046309128E-2</c:v>
                </c:pt>
                <c:pt idx="88">
                  <c:v>3.0468503117548142E-2</c:v>
                </c:pt>
                <c:pt idx="89">
                  <c:v>3.0484995968009111E-2</c:v>
                </c:pt>
                <c:pt idx="90">
                  <c:v>3.0490476891938519E-2</c:v>
                </c:pt>
                <c:pt idx="91">
                  <c:v>3.0593059454205145E-2</c:v>
                </c:pt>
                <c:pt idx="92">
                  <c:v>3.0598378144518868E-2</c:v>
                </c:pt>
                <c:pt idx="93">
                  <c:v>3.0661592099926107E-2</c:v>
                </c:pt>
                <c:pt idx="94">
                  <c:v>3.076958058338743E-2</c:v>
                </c:pt>
                <c:pt idx="95">
                  <c:v>3.1046964428256552E-2</c:v>
                </c:pt>
                <c:pt idx="96">
                  <c:v>3.1125565553336811E-2</c:v>
                </c:pt>
                <c:pt idx="97">
                  <c:v>3.1139250978705315E-2</c:v>
                </c:pt>
                <c:pt idx="98">
                  <c:v>3.1359570890047997E-2</c:v>
                </c:pt>
                <c:pt idx="99">
                  <c:v>3.145626103316488E-2</c:v>
                </c:pt>
                <c:pt idx="100">
                  <c:v>3.1538109064254485E-2</c:v>
                </c:pt>
                <c:pt idx="101">
                  <c:v>3.1598187892582397E-2</c:v>
                </c:pt>
                <c:pt idx="102">
                  <c:v>3.1749408229267695E-2</c:v>
                </c:pt>
                <c:pt idx="103">
                  <c:v>3.1846430986447301E-2</c:v>
                </c:pt>
                <c:pt idx="104">
                  <c:v>3.1940597778303589E-2</c:v>
                </c:pt>
                <c:pt idx="105">
                  <c:v>3.1969019476496767E-2</c:v>
                </c:pt>
                <c:pt idx="106">
                  <c:v>3.2313602005852059E-2</c:v>
                </c:pt>
                <c:pt idx="107">
                  <c:v>3.2363837837658761E-2</c:v>
                </c:pt>
                <c:pt idx="108">
                  <c:v>3.2449799515969241E-2</c:v>
                </c:pt>
                <c:pt idx="109">
                  <c:v>3.2449799515969241E-2</c:v>
                </c:pt>
                <c:pt idx="110">
                  <c:v>3.2648857678331922E-2</c:v>
                </c:pt>
                <c:pt idx="111">
                  <c:v>3.2679840938003475E-2</c:v>
                </c:pt>
                <c:pt idx="112">
                  <c:v>3.2880159224974309E-2</c:v>
                </c:pt>
                <c:pt idx="113">
                  <c:v>3.2919129903246323E-2</c:v>
                </c:pt>
                <c:pt idx="114">
                  <c:v>3.2998028325990303E-2</c:v>
                </c:pt>
                <c:pt idx="115">
                  <c:v>3.3096701804347678E-2</c:v>
                </c:pt>
                <c:pt idx="116">
                  <c:v>3.3108797096306229E-2</c:v>
                </c:pt>
                <c:pt idx="117">
                  <c:v>3.3192034313487773E-2</c:v>
                </c:pt>
                <c:pt idx="118">
                  <c:v>3.3399611603281434E-2</c:v>
                </c:pt>
                <c:pt idx="119">
                  <c:v>3.3596521818082932E-2</c:v>
                </c:pt>
                <c:pt idx="120">
                  <c:v>3.3642573747399332E-2</c:v>
                </c:pt>
                <c:pt idx="121">
                  <c:v>3.3642573747399332E-2</c:v>
                </c:pt>
                <c:pt idx="122">
                  <c:v>3.3785508854217335E-2</c:v>
                </c:pt>
                <c:pt idx="123">
                  <c:v>3.4027544750077493E-2</c:v>
                </c:pt>
                <c:pt idx="124">
                  <c:v>3.4137975203085681E-2</c:v>
                </c:pt>
                <c:pt idx="125">
                  <c:v>3.4157540113629668E-2</c:v>
                </c:pt>
                <c:pt idx="126">
                  <c:v>3.4210562029884942E-2</c:v>
                </c:pt>
                <c:pt idx="127">
                  <c:v>3.4449644004535505E-2</c:v>
                </c:pt>
                <c:pt idx="128">
                  <c:v>3.4616545902112342E-2</c:v>
                </c:pt>
                <c:pt idx="129">
                  <c:v>3.472669845512226E-2</c:v>
                </c:pt>
                <c:pt idx="130">
                  <c:v>3.4851322643876907E-2</c:v>
                </c:pt>
                <c:pt idx="131">
                  <c:v>3.5879153576051502E-2</c:v>
                </c:pt>
                <c:pt idx="132">
                  <c:v>3.5970696975102384E-2</c:v>
                </c:pt>
                <c:pt idx="133">
                  <c:v>3.6430569121891923E-2</c:v>
                </c:pt>
                <c:pt idx="134">
                  <c:v>3.6887134311293396E-2</c:v>
                </c:pt>
              </c:numCache>
            </c:numRef>
          </c:yVal>
          <c:smooth val="1"/>
          <c:extLst>
            <c:ext xmlns:c16="http://schemas.microsoft.com/office/drawing/2014/chart" uri="{C3380CC4-5D6E-409C-BE32-E72D297353CC}">
              <c16:uniqueId val="{00000000-B923-4AA2-A186-AC7C555AD6DD}"/>
            </c:ext>
          </c:extLst>
        </c:ser>
        <c:ser>
          <c:idx val="2"/>
          <c:order val="2"/>
          <c:tx>
            <c:v>2SD Upper</c:v>
          </c:tx>
          <c:spPr>
            <a:ln>
              <a:solidFill>
                <a:schemeClr val="accent6"/>
              </a:solidFill>
              <a:prstDash val="sysDash"/>
            </a:ln>
          </c:spPr>
          <c:marker>
            <c:symbol val="none"/>
          </c:marker>
          <c:xVal>
            <c:numRef>
              <c:f>[0]!x_axis2015</c:f>
              <c:numCache>
                <c:formatCode>General</c:formatCode>
                <c:ptCount val="195"/>
                <c:pt idx="0">
                  <c:v>1</c:v>
                </c:pt>
                <c:pt idx="1">
                  <c:v>1</c:v>
                </c:pt>
                <c:pt idx="2">
                  <c:v>13</c:v>
                </c:pt>
                <c:pt idx="3">
                  <c:v>17</c:v>
                </c:pt>
                <c:pt idx="4">
                  <c:v>41</c:v>
                </c:pt>
                <c:pt idx="5">
                  <c:v>41</c:v>
                </c:pt>
                <c:pt idx="6">
                  <c:v>48</c:v>
                </c:pt>
                <c:pt idx="7">
                  <c:v>50</c:v>
                </c:pt>
                <c:pt idx="8">
                  <c:v>60</c:v>
                </c:pt>
                <c:pt idx="9">
                  <c:v>62</c:v>
                </c:pt>
                <c:pt idx="10">
                  <c:v>71</c:v>
                </c:pt>
                <c:pt idx="11">
                  <c:v>73</c:v>
                </c:pt>
                <c:pt idx="12">
                  <c:v>78</c:v>
                </c:pt>
                <c:pt idx="13">
                  <c:v>84</c:v>
                </c:pt>
                <c:pt idx="14">
                  <c:v>86</c:v>
                </c:pt>
                <c:pt idx="15">
                  <c:v>96</c:v>
                </c:pt>
                <c:pt idx="16">
                  <c:v>102</c:v>
                </c:pt>
                <c:pt idx="17">
                  <c:v>104</c:v>
                </c:pt>
                <c:pt idx="18">
                  <c:v>107</c:v>
                </c:pt>
                <c:pt idx="19">
                  <c:v>109</c:v>
                </c:pt>
                <c:pt idx="20">
                  <c:v>109</c:v>
                </c:pt>
                <c:pt idx="21">
                  <c:v>112</c:v>
                </c:pt>
                <c:pt idx="22">
                  <c:v>122</c:v>
                </c:pt>
                <c:pt idx="23">
                  <c:v>135</c:v>
                </c:pt>
                <c:pt idx="24">
                  <c:v>138</c:v>
                </c:pt>
                <c:pt idx="25">
                  <c:v>147</c:v>
                </c:pt>
                <c:pt idx="26">
                  <c:v>149</c:v>
                </c:pt>
                <c:pt idx="27">
                  <c:v>158</c:v>
                </c:pt>
                <c:pt idx="28">
                  <c:v>171</c:v>
                </c:pt>
                <c:pt idx="29">
                  <c:v>174</c:v>
                </c:pt>
                <c:pt idx="30">
                  <c:v>181</c:v>
                </c:pt>
                <c:pt idx="31">
                  <c:v>189</c:v>
                </c:pt>
                <c:pt idx="32">
                  <c:v>212</c:v>
                </c:pt>
                <c:pt idx="33">
                  <c:v>220</c:v>
                </c:pt>
                <c:pt idx="34">
                  <c:v>224</c:v>
                </c:pt>
                <c:pt idx="35">
                  <c:v>233</c:v>
                </c:pt>
                <c:pt idx="36">
                  <c:v>234</c:v>
                </c:pt>
                <c:pt idx="37">
                  <c:v>273</c:v>
                </c:pt>
                <c:pt idx="38">
                  <c:v>299</c:v>
                </c:pt>
                <c:pt idx="39">
                  <c:v>317</c:v>
                </c:pt>
                <c:pt idx="40">
                  <c:v>338</c:v>
                </c:pt>
                <c:pt idx="41">
                  <c:v>339</c:v>
                </c:pt>
                <c:pt idx="42">
                  <c:v>344</c:v>
                </c:pt>
                <c:pt idx="43">
                  <c:v>351</c:v>
                </c:pt>
                <c:pt idx="44">
                  <c:v>356</c:v>
                </c:pt>
                <c:pt idx="45">
                  <c:v>357</c:v>
                </c:pt>
                <c:pt idx="46">
                  <c:v>362</c:v>
                </c:pt>
                <c:pt idx="47">
                  <c:v>365</c:v>
                </c:pt>
                <c:pt idx="48">
                  <c:v>379</c:v>
                </c:pt>
                <c:pt idx="49">
                  <c:v>400</c:v>
                </c:pt>
                <c:pt idx="50">
                  <c:v>401</c:v>
                </c:pt>
                <c:pt idx="51">
                  <c:v>410</c:v>
                </c:pt>
                <c:pt idx="52">
                  <c:v>414</c:v>
                </c:pt>
                <c:pt idx="53">
                  <c:v>418</c:v>
                </c:pt>
                <c:pt idx="54">
                  <c:v>421</c:v>
                </c:pt>
                <c:pt idx="55">
                  <c:v>444</c:v>
                </c:pt>
                <c:pt idx="56">
                  <c:v>454</c:v>
                </c:pt>
                <c:pt idx="57">
                  <c:v>456</c:v>
                </c:pt>
                <c:pt idx="58">
                  <c:v>494</c:v>
                </c:pt>
                <c:pt idx="59">
                  <c:v>498</c:v>
                </c:pt>
                <c:pt idx="60">
                  <c:v>509</c:v>
                </c:pt>
                <c:pt idx="61">
                  <c:v>510</c:v>
                </c:pt>
                <c:pt idx="62">
                  <c:v>515</c:v>
                </c:pt>
                <c:pt idx="63">
                  <c:v>522</c:v>
                </c:pt>
                <c:pt idx="64">
                  <c:v>523</c:v>
                </c:pt>
                <c:pt idx="65">
                  <c:v>561</c:v>
                </c:pt>
                <c:pt idx="66">
                  <c:v>582</c:v>
                </c:pt>
                <c:pt idx="67">
                  <c:v>583</c:v>
                </c:pt>
                <c:pt idx="68">
                  <c:v>584</c:v>
                </c:pt>
                <c:pt idx="69">
                  <c:v>602</c:v>
                </c:pt>
                <c:pt idx="70">
                  <c:v>625</c:v>
                </c:pt>
                <c:pt idx="71">
                  <c:v>630</c:v>
                </c:pt>
                <c:pt idx="72">
                  <c:v>658</c:v>
                </c:pt>
                <c:pt idx="73">
                  <c:v>674</c:v>
                </c:pt>
                <c:pt idx="74">
                  <c:v>712</c:v>
                </c:pt>
                <c:pt idx="75">
                  <c:v>713</c:v>
                </c:pt>
                <c:pt idx="76">
                  <c:v>718</c:v>
                </c:pt>
                <c:pt idx="77">
                  <c:v>751</c:v>
                </c:pt>
                <c:pt idx="78">
                  <c:v>761</c:v>
                </c:pt>
                <c:pt idx="79">
                  <c:v>766</c:v>
                </c:pt>
                <c:pt idx="80">
                  <c:v>786</c:v>
                </c:pt>
                <c:pt idx="81">
                  <c:v>808</c:v>
                </c:pt>
                <c:pt idx="82">
                  <c:v>810</c:v>
                </c:pt>
                <c:pt idx="83">
                  <c:v>829</c:v>
                </c:pt>
                <c:pt idx="84">
                  <c:v>839</c:v>
                </c:pt>
                <c:pt idx="85">
                  <c:v>840</c:v>
                </c:pt>
                <c:pt idx="86">
                  <c:v>852</c:v>
                </c:pt>
                <c:pt idx="87">
                  <c:v>863</c:v>
                </c:pt>
                <c:pt idx="88">
                  <c:v>875</c:v>
                </c:pt>
                <c:pt idx="89">
                  <c:v>878</c:v>
                </c:pt>
                <c:pt idx="90">
                  <c:v>879</c:v>
                </c:pt>
                <c:pt idx="91">
                  <c:v>898</c:v>
                </c:pt>
                <c:pt idx="92">
                  <c:v>899</c:v>
                </c:pt>
                <c:pt idx="93">
                  <c:v>911</c:v>
                </c:pt>
                <c:pt idx="94">
                  <c:v>932</c:v>
                </c:pt>
                <c:pt idx="95">
                  <c:v>989</c:v>
                </c:pt>
                <c:pt idx="96">
                  <c:v>1006</c:v>
                </c:pt>
                <c:pt idx="97">
                  <c:v>1009</c:v>
                </c:pt>
                <c:pt idx="98">
                  <c:v>1059</c:v>
                </c:pt>
                <c:pt idx="99">
                  <c:v>1082</c:v>
                </c:pt>
                <c:pt idx="100">
                  <c:v>1102</c:v>
                </c:pt>
                <c:pt idx="101">
                  <c:v>1117</c:v>
                </c:pt>
                <c:pt idx="102">
                  <c:v>1156</c:v>
                </c:pt>
                <c:pt idx="103">
                  <c:v>1182</c:v>
                </c:pt>
                <c:pt idx="104">
                  <c:v>1208</c:v>
                </c:pt>
                <c:pt idx="105">
                  <c:v>1216</c:v>
                </c:pt>
                <c:pt idx="106">
                  <c:v>1319</c:v>
                </c:pt>
                <c:pt idx="107">
                  <c:v>1335</c:v>
                </c:pt>
                <c:pt idx="108">
                  <c:v>1363</c:v>
                </c:pt>
                <c:pt idx="109">
                  <c:v>1363</c:v>
                </c:pt>
                <c:pt idx="110">
                  <c:v>1431</c:v>
                </c:pt>
                <c:pt idx="111">
                  <c:v>1442</c:v>
                </c:pt>
                <c:pt idx="112">
                  <c:v>1516</c:v>
                </c:pt>
                <c:pt idx="113">
                  <c:v>1531</c:v>
                </c:pt>
                <c:pt idx="114">
                  <c:v>1562</c:v>
                </c:pt>
                <c:pt idx="115">
                  <c:v>1602</c:v>
                </c:pt>
                <c:pt idx="116">
                  <c:v>1607</c:v>
                </c:pt>
                <c:pt idx="117">
                  <c:v>1642</c:v>
                </c:pt>
                <c:pt idx="118">
                  <c:v>1734</c:v>
                </c:pt>
                <c:pt idx="119">
                  <c:v>1828</c:v>
                </c:pt>
                <c:pt idx="120">
                  <c:v>1851</c:v>
                </c:pt>
                <c:pt idx="121">
                  <c:v>1851</c:v>
                </c:pt>
                <c:pt idx="122">
                  <c:v>1925</c:v>
                </c:pt>
                <c:pt idx="123">
                  <c:v>2060</c:v>
                </c:pt>
                <c:pt idx="124">
                  <c:v>2126</c:v>
                </c:pt>
                <c:pt idx="125">
                  <c:v>2138</c:v>
                </c:pt>
                <c:pt idx="126">
                  <c:v>2171</c:v>
                </c:pt>
                <c:pt idx="127">
                  <c:v>2329</c:v>
                </c:pt>
                <c:pt idx="128">
                  <c:v>2449</c:v>
                </c:pt>
                <c:pt idx="129">
                  <c:v>2533</c:v>
                </c:pt>
                <c:pt idx="130">
                  <c:v>2633</c:v>
                </c:pt>
                <c:pt idx="131">
                  <c:v>3719</c:v>
                </c:pt>
                <c:pt idx="132">
                  <c:v>3845</c:v>
                </c:pt>
                <c:pt idx="133">
                  <c:v>4580</c:v>
                </c:pt>
                <c:pt idx="134">
                  <c:v>5526</c:v>
                </c:pt>
              </c:numCache>
            </c:numRef>
          </c:xVal>
          <c:yVal>
            <c:numRef>
              <c:f>[0]!ub2sd2015</c:f>
              <c:numCache>
                <c:formatCode>General</c:formatCode>
                <c:ptCount val="195"/>
                <c:pt idx="0">
                  <c:v>0.81030061116346164</c:v>
                </c:pt>
                <c:pt idx="1">
                  <c:v>0.81030061116346164</c:v>
                </c:pt>
                <c:pt idx="2">
                  <c:v>0.288024923944186</c:v>
                </c:pt>
                <c:pt idx="3">
                  <c:v>0.24681690290388991</c:v>
                </c:pt>
                <c:pt idx="4">
                  <c:v>0.15164907075258391</c:v>
                </c:pt>
                <c:pt idx="5">
                  <c:v>0.15164907075258391</c:v>
                </c:pt>
                <c:pt idx="6">
                  <c:v>0.1400282964609344</c:v>
                </c:pt>
                <c:pt idx="7">
                  <c:v>0.13723519365287526</c:v>
                </c:pt>
                <c:pt idx="8">
                  <c:v>0.12575688830253953</c:v>
                </c:pt>
                <c:pt idx="9">
                  <c:v>0.12385516961622602</c:v>
                </c:pt>
                <c:pt idx="10">
                  <c:v>0.11647687467504884</c:v>
                </c:pt>
                <c:pt idx="11">
                  <c:v>0.11505618723027582</c:v>
                </c:pt>
                <c:pt idx="12">
                  <c:v>0.11178659620767904</c:v>
                </c:pt>
                <c:pt idx="13">
                  <c:v>0.10831873935189779</c:v>
                </c:pt>
                <c:pt idx="14">
                  <c:v>0.10725777818717293</c:v>
                </c:pt>
                <c:pt idx="15">
                  <c:v>0.10254116403936001</c:v>
                </c:pt>
                <c:pt idx="16">
                  <c:v>0.10010450047287774</c:v>
                </c:pt>
                <c:pt idx="17">
                  <c:v>9.9347297380683833E-2</c:v>
                </c:pt>
                <c:pt idx="18">
                  <c:v>9.8258157730392898E-2</c:v>
                </c:pt>
                <c:pt idx="19">
                  <c:v>9.7561324603084462E-2</c:v>
                </c:pt>
                <c:pt idx="20">
                  <c:v>9.7561324603084462E-2</c:v>
                </c:pt>
                <c:pt idx="21">
                  <c:v>9.655706096515039E-2</c:v>
                </c:pt>
                <c:pt idx="22">
                  <c:v>9.3524138192469686E-2</c:v>
                </c:pt>
                <c:pt idx="23">
                  <c:v>9.0175058347105458E-2</c:v>
                </c:pt>
                <c:pt idx="24">
                  <c:v>8.9480813039792981E-2</c:v>
                </c:pt>
                <c:pt idx="25">
                  <c:v>8.7547024408753893E-2</c:v>
                </c:pt>
                <c:pt idx="26">
                  <c:v>8.7144994511258775E-2</c:v>
                </c:pt>
                <c:pt idx="27">
                  <c:v>8.5445884910884631E-2</c:v>
                </c:pt>
                <c:pt idx="28">
                  <c:v>8.3268049769130062E-2</c:v>
                </c:pt>
                <c:pt idx="29">
                  <c:v>8.2805692393144961E-2</c:v>
                </c:pt>
                <c:pt idx="30">
                  <c:v>8.1778617588191604E-2</c:v>
                </c:pt>
                <c:pt idx="31">
                  <c:v>8.0685735760758631E-2</c:v>
                </c:pt>
                <c:pt idx="32">
                  <c:v>7.7944514587778124E-2</c:v>
                </c:pt>
                <c:pt idx="33">
                  <c:v>7.7107580657152328E-2</c:v>
                </c:pt>
                <c:pt idx="34">
                  <c:v>7.6708417774686122E-2</c:v>
                </c:pt>
                <c:pt idx="35">
                  <c:v>7.5853450700293645E-2</c:v>
                </c:pt>
                <c:pt idx="36">
                  <c:v>7.5761939632249933E-2</c:v>
                </c:pt>
                <c:pt idx="37">
                  <c:v>7.2646430959923833E-2</c:v>
                </c:pt>
                <c:pt idx="38">
                  <c:v>7.0960302506571885E-2</c:v>
                </c:pt>
                <c:pt idx="39">
                  <c:v>6.9931906318389817E-2</c:v>
                </c:pt>
                <c:pt idx="40">
                  <c:v>6.885038380915813E-2</c:v>
                </c:pt>
                <c:pt idx="41">
                  <c:v>6.8801717208014618E-2</c:v>
                </c:pt>
                <c:pt idx="42">
                  <c:v>6.8561972869414553E-2</c:v>
                </c:pt>
                <c:pt idx="43">
                  <c:v>6.8236040208688467E-2</c:v>
                </c:pt>
                <c:pt idx="44">
                  <c:v>6.800986497384244E-2</c:v>
                </c:pt>
                <c:pt idx="45">
                  <c:v>6.7965271343559633E-2</c:v>
                </c:pt>
                <c:pt idx="46">
                  <c:v>6.7745421685061299E-2</c:v>
                </c:pt>
                <c:pt idx="47">
                  <c:v>6.7615950783500411E-2</c:v>
                </c:pt>
                <c:pt idx="48">
                  <c:v>6.7034661065532769E-2</c:v>
                </c:pt>
                <c:pt idx="49">
                  <c:v>6.6227343785673382E-2</c:v>
                </c:pt>
                <c:pt idx="50">
                  <c:v>6.619067633923327E-2</c:v>
                </c:pt>
                <c:pt idx="51">
                  <c:v>6.5867436806236079E-2</c:v>
                </c:pt>
                <c:pt idx="52">
                  <c:v>6.5727565020694351E-2</c:v>
                </c:pt>
                <c:pt idx="53">
                  <c:v>6.5589939718858542E-2</c:v>
                </c:pt>
                <c:pt idx="54">
                  <c:v>6.5488160116551689E-2</c:v>
                </c:pt>
                <c:pt idx="55">
                  <c:v>6.4746323240576914E-2</c:v>
                </c:pt>
                <c:pt idx="56">
                  <c:v>6.4443488994790396E-2</c:v>
                </c:pt>
                <c:pt idx="57">
                  <c:v>6.4384255540983662E-2</c:v>
                </c:pt>
                <c:pt idx="58">
                  <c:v>6.3335507211936273E-2</c:v>
                </c:pt>
                <c:pt idx="59">
                  <c:v>6.3232910383027308E-2</c:v>
                </c:pt>
                <c:pt idx="60">
                  <c:v>6.295770632618071E-2</c:v>
                </c:pt>
                <c:pt idx="61">
                  <c:v>6.2933178030955148E-2</c:v>
                </c:pt>
                <c:pt idx="62">
                  <c:v>6.2811725730212001E-2</c:v>
                </c:pt>
                <c:pt idx="63">
                  <c:v>6.2644947473512333E-2</c:v>
                </c:pt>
                <c:pt idx="64">
                  <c:v>6.2621425065559136E-2</c:v>
                </c:pt>
                <c:pt idx="65">
                  <c:v>6.1779552714897185E-2</c:v>
                </c:pt>
                <c:pt idx="66">
                  <c:v>6.1353713430904025E-2</c:v>
                </c:pt>
                <c:pt idx="67">
                  <c:v>6.1334070175611613E-2</c:v>
                </c:pt>
                <c:pt idx="68">
                  <c:v>6.1314482588423078E-2</c:v>
                </c:pt>
                <c:pt idx="69">
                  <c:v>6.0971140949705196E-2</c:v>
                </c:pt>
                <c:pt idx="70">
                  <c:v>6.0556349450356844E-2</c:v>
                </c:pt>
                <c:pt idx="71">
                  <c:v>6.0469495895268829E-2</c:v>
                </c:pt>
                <c:pt idx="72">
                  <c:v>6.0003341323662022E-2</c:v>
                </c:pt>
                <c:pt idx="73">
                  <c:v>5.9751370367521497E-2</c:v>
                </c:pt>
                <c:pt idx="74">
                  <c:v>5.9190569797007549E-2</c:v>
                </c:pt>
                <c:pt idx="75">
                  <c:v>5.9176477621263046E-2</c:v>
                </c:pt>
                <c:pt idx="76">
                  <c:v>5.9106500766947158E-2</c:v>
                </c:pt>
                <c:pt idx="77">
                  <c:v>5.8663944524041799E-2</c:v>
                </c:pt>
                <c:pt idx="78">
                  <c:v>5.8536078009533747E-2</c:v>
                </c:pt>
                <c:pt idx="79">
                  <c:v>5.8473172409117251E-2</c:v>
                </c:pt>
                <c:pt idx="80">
                  <c:v>5.8228128462967377E-2</c:v>
                </c:pt>
                <c:pt idx="81">
                  <c:v>5.7970104888722715E-2</c:v>
                </c:pt>
                <c:pt idx="82">
                  <c:v>5.794721786534645E-2</c:v>
                </c:pt>
                <c:pt idx="83">
                  <c:v>5.7734307300447547E-2</c:v>
                </c:pt>
                <c:pt idx="84">
                  <c:v>5.7625423392655015E-2</c:v>
                </c:pt>
                <c:pt idx="85">
                  <c:v>5.7614651576142262E-2</c:v>
                </c:pt>
                <c:pt idx="86">
                  <c:v>5.748700327201655E-2</c:v>
                </c:pt>
                <c:pt idx="87">
                  <c:v>5.7372544277607782E-2</c:v>
                </c:pt>
                <c:pt idx="88">
                  <c:v>5.7250364687658255E-2</c:v>
                </c:pt>
                <c:pt idx="89">
                  <c:v>5.7220245991865919E-2</c:v>
                </c:pt>
                <c:pt idx="90">
                  <c:v>5.7210243698262206E-2</c:v>
                </c:pt>
                <c:pt idx="91">
                  <c:v>5.7023660236627131E-2</c:v>
                </c:pt>
                <c:pt idx="92">
                  <c:v>5.7014018383791422E-2</c:v>
                </c:pt>
                <c:pt idx="93">
                  <c:v>5.6899663669513253E-2</c:v>
                </c:pt>
                <c:pt idx="94">
                  <c:v>5.6705334711352542E-2</c:v>
                </c:pt>
                <c:pt idx="95">
                  <c:v>5.6212009456874538E-2</c:v>
                </c:pt>
                <c:pt idx="96">
                  <c:v>5.6073724171658547E-2</c:v>
                </c:pt>
                <c:pt idx="97">
                  <c:v>5.6049714226633927E-2</c:v>
                </c:pt>
                <c:pt idx="98">
                  <c:v>5.5665899751147316E-2</c:v>
                </c:pt>
                <c:pt idx="99">
                  <c:v>5.5499058230396831E-2</c:v>
                </c:pt>
                <c:pt idx="100">
                  <c:v>5.5358580997057233E-2</c:v>
                </c:pt>
                <c:pt idx="101">
                  <c:v>5.525590335719037E-2</c:v>
                </c:pt>
                <c:pt idx="102">
                  <c:v>5.4999082739771214E-2</c:v>
                </c:pt>
                <c:pt idx="103">
                  <c:v>5.4835518668463201E-2</c:v>
                </c:pt>
                <c:pt idx="104">
                  <c:v>5.4677665843510838E-2</c:v>
                </c:pt>
                <c:pt idx="105">
                  <c:v>5.4630194623482072E-2</c:v>
                </c:pt>
                <c:pt idx="106">
                  <c:v>5.4060929551720545E-2</c:v>
                </c:pt>
                <c:pt idx="107">
                  <c:v>5.3978893777812793E-2</c:v>
                </c:pt>
                <c:pt idx="108">
                  <c:v>5.3839073626797435E-2</c:v>
                </c:pt>
                <c:pt idx="109">
                  <c:v>5.3839073626797435E-2</c:v>
                </c:pt>
                <c:pt idx="110">
                  <c:v>5.3517967608710706E-2</c:v>
                </c:pt>
                <c:pt idx="111">
                  <c:v>5.3468320062293719E-2</c:v>
                </c:pt>
                <c:pt idx="112">
                  <c:v>5.3149464193141267E-2</c:v>
                </c:pt>
                <c:pt idx="113">
                  <c:v>5.3087858918285838E-2</c:v>
                </c:pt>
                <c:pt idx="114">
                  <c:v>5.2963556539565373E-2</c:v>
                </c:pt>
                <c:pt idx="115">
                  <c:v>5.2808887597069136E-2</c:v>
                </c:pt>
                <c:pt idx="116">
                  <c:v>5.2789988406207682E-2</c:v>
                </c:pt>
                <c:pt idx="117">
                  <c:v>5.266028141495837E-2</c:v>
                </c:pt>
                <c:pt idx="118">
                  <c:v>5.2339481559566921E-2</c:v>
                </c:pt>
                <c:pt idx="119">
                  <c:v>5.2038633636723196E-2</c:v>
                </c:pt>
                <c:pt idx="120">
                  <c:v>5.1968754317054465E-2</c:v>
                </c:pt>
                <c:pt idx="121">
                  <c:v>5.1968754317054465E-2</c:v>
                </c:pt>
                <c:pt idx="122">
                  <c:v>5.1753012448234548E-2</c:v>
                </c:pt>
                <c:pt idx="123">
                  <c:v>5.1391604068408293E-2</c:v>
                </c:pt>
                <c:pt idx="124">
                  <c:v>5.1228321343972753E-2</c:v>
                </c:pt>
                <c:pt idx="125">
                  <c:v>5.1199496881323865E-2</c:v>
                </c:pt>
                <c:pt idx="126">
                  <c:v>5.1121538071736368E-2</c:v>
                </c:pt>
                <c:pt idx="127">
                  <c:v>5.0772836653607913E-2</c:v>
                </c:pt>
                <c:pt idx="128">
                  <c:v>5.0532115463221054E-2</c:v>
                </c:pt>
                <c:pt idx="129">
                  <c:v>5.037444472775747E-2</c:v>
                </c:pt>
                <c:pt idx="130">
                  <c:v>5.0197198703073757E-2</c:v>
                </c:pt>
                <c:pt idx="131">
                  <c:v>4.877995103336135E-2</c:v>
                </c:pt>
                <c:pt idx="132">
                  <c:v>4.8657454164632387E-2</c:v>
                </c:pt>
                <c:pt idx="133">
                  <c:v>4.8050935725194449E-2</c:v>
                </c:pt>
                <c:pt idx="134">
                  <c:v>4.7463001736018334E-2</c:v>
                </c:pt>
              </c:numCache>
            </c:numRef>
          </c:yVal>
          <c:smooth val="1"/>
          <c:extLst>
            <c:ext xmlns:c16="http://schemas.microsoft.com/office/drawing/2014/chart" uri="{C3380CC4-5D6E-409C-BE32-E72D297353CC}">
              <c16:uniqueId val="{00000001-B923-4AA2-A186-AC7C555AD6DD}"/>
            </c:ext>
          </c:extLst>
        </c:ser>
        <c:ser>
          <c:idx val="4"/>
          <c:order val="3"/>
          <c:tx>
            <c:v>3SD Lower</c:v>
          </c:tx>
          <c:spPr>
            <a:ln>
              <a:solidFill>
                <a:srgbClr val="FF0000"/>
              </a:solidFill>
              <a:prstDash val="sysDash"/>
            </a:ln>
          </c:spPr>
          <c:marker>
            <c:symbol val="none"/>
          </c:marker>
          <c:xVal>
            <c:numRef>
              <c:f>[0]!x_axis2015</c:f>
              <c:numCache>
                <c:formatCode>General</c:formatCode>
                <c:ptCount val="195"/>
                <c:pt idx="0">
                  <c:v>1</c:v>
                </c:pt>
                <c:pt idx="1">
                  <c:v>1</c:v>
                </c:pt>
                <c:pt idx="2">
                  <c:v>13</c:v>
                </c:pt>
                <c:pt idx="3">
                  <c:v>17</c:v>
                </c:pt>
                <c:pt idx="4">
                  <c:v>41</c:v>
                </c:pt>
                <c:pt idx="5">
                  <c:v>41</c:v>
                </c:pt>
                <c:pt idx="6">
                  <c:v>48</c:v>
                </c:pt>
                <c:pt idx="7">
                  <c:v>50</c:v>
                </c:pt>
                <c:pt idx="8">
                  <c:v>60</c:v>
                </c:pt>
                <c:pt idx="9">
                  <c:v>62</c:v>
                </c:pt>
                <c:pt idx="10">
                  <c:v>71</c:v>
                </c:pt>
                <c:pt idx="11">
                  <c:v>73</c:v>
                </c:pt>
                <c:pt idx="12">
                  <c:v>78</c:v>
                </c:pt>
                <c:pt idx="13">
                  <c:v>84</c:v>
                </c:pt>
                <c:pt idx="14">
                  <c:v>86</c:v>
                </c:pt>
                <c:pt idx="15">
                  <c:v>96</c:v>
                </c:pt>
                <c:pt idx="16">
                  <c:v>102</c:v>
                </c:pt>
                <c:pt idx="17">
                  <c:v>104</c:v>
                </c:pt>
                <c:pt idx="18">
                  <c:v>107</c:v>
                </c:pt>
                <c:pt idx="19">
                  <c:v>109</c:v>
                </c:pt>
                <c:pt idx="20">
                  <c:v>109</c:v>
                </c:pt>
                <c:pt idx="21">
                  <c:v>112</c:v>
                </c:pt>
                <c:pt idx="22">
                  <c:v>122</c:v>
                </c:pt>
                <c:pt idx="23">
                  <c:v>135</c:v>
                </c:pt>
                <c:pt idx="24">
                  <c:v>138</c:v>
                </c:pt>
                <c:pt idx="25">
                  <c:v>147</c:v>
                </c:pt>
                <c:pt idx="26">
                  <c:v>149</c:v>
                </c:pt>
                <c:pt idx="27">
                  <c:v>158</c:v>
                </c:pt>
                <c:pt idx="28">
                  <c:v>171</c:v>
                </c:pt>
                <c:pt idx="29">
                  <c:v>174</c:v>
                </c:pt>
                <c:pt idx="30">
                  <c:v>181</c:v>
                </c:pt>
                <c:pt idx="31">
                  <c:v>189</c:v>
                </c:pt>
                <c:pt idx="32">
                  <c:v>212</c:v>
                </c:pt>
                <c:pt idx="33">
                  <c:v>220</c:v>
                </c:pt>
                <c:pt idx="34">
                  <c:v>224</c:v>
                </c:pt>
                <c:pt idx="35">
                  <c:v>233</c:v>
                </c:pt>
                <c:pt idx="36">
                  <c:v>234</c:v>
                </c:pt>
                <c:pt idx="37">
                  <c:v>273</c:v>
                </c:pt>
                <c:pt idx="38">
                  <c:v>299</c:v>
                </c:pt>
                <c:pt idx="39">
                  <c:v>317</c:v>
                </c:pt>
                <c:pt idx="40">
                  <c:v>338</c:v>
                </c:pt>
                <c:pt idx="41">
                  <c:v>339</c:v>
                </c:pt>
                <c:pt idx="42">
                  <c:v>344</c:v>
                </c:pt>
                <c:pt idx="43">
                  <c:v>351</c:v>
                </c:pt>
                <c:pt idx="44">
                  <c:v>356</c:v>
                </c:pt>
                <c:pt idx="45">
                  <c:v>357</c:v>
                </c:pt>
                <c:pt idx="46">
                  <c:v>362</c:v>
                </c:pt>
                <c:pt idx="47">
                  <c:v>365</c:v>
                </c:pt>
                <c:pt idx="48">
                  <c:v>379</c:v>
                </c:pt>
                <c:pt idx="49">
                  <c:v>400</c:v>
                </c:pt>
                <c:pt idx="50">
                  <c:v>401</c:v>
                </c:pt>
                <c:pt idx="51">
                  <c:v>410</c:v>
                </c:pt>
                <c:pt idx="52">
                  <c:v>414</c:v>
                </c:pt>
                <c:pt idx="53">
                  <c:v>418</c:v>
                </c:pt>
                <c:pt idx="54">
                  <c:v>421</c:v>
                </c:pt>
                <c:pt idx="55">
                  <c:v>444</c:v>
                </c:pt>
                <c:pt idx="56">
                  <c:v>454</c:v>
                </c:pt>
                <c:pt idx="57">
                  <c:v>456</c:v>
                </c:pt>
                <c:pt idx="58">
                  <c:v>494</c:v>
                </c:pt>
                <c:pt idx="59">
                  <c:v>498</c:v>
                </c:pt>
                <c:pt idx="60">
                  <c:v>509</c:v>
                </c:pt>
                <c:pt idx="61">
                  <c:v>510</c:v>
                </c:pt>
                <c:pt idx="62">
                  <c:v>515</c:v>
                </c:pt>
                <c:pt idx="63">
                  <c:v>522</c:v>
                </c:pt>
                <c:pt idx="64">
                  <c:v>523</c:v>
                </c:pt>
                <c:pt idx="65">
                  <c:v>561</c:v>
                </c:pt>
                <c:pt idx="66">
                  <c:v>582</c:v>
                </c:pt>
                <c:pt idx="67">
                  <c:v>583</c:v>
                </c:pt>
                <c:pt idx="68">
                  <c:v>584</c:v>
                </c:pt>
                <c:pt idx="69">
                  <c:v>602</c:v>
                </c:pt>
                <c:pt idx="70">
                  <c:v>625</c:v>
                </c:pt>
                <c:pt idx="71">
                  <c:v>630</c:v>
                </c:pt>
                <c:pt idx="72">
                  <c:v>658</c:v>
                </c:pt>
                <c:pt idx="73">
                  <c:v>674</c:v>
                </c:pt>
                <c:pt idx="74">
                  <c:v>712</c:v>
                </c:pt>
                <c:pt idx="75">
                  <c:v>713</c:v>
                </c:pt>
                <c:pt idx="76">
                  <c:v>718</c:v>
                </c:pt>
                <c:pt idx="77">
                  <c:v>751</c:v>
                </c:pt>
                <c:pt idx="78">
                  <c:v>761</c:v>
                </c:pt>
                <c:pt idx="79">
                  <c:v>766</c:v>
                </c:pt>
                <c:pt idx="80">
                  <c:v>786</c:v>
                </c:pt>
                <c:pt idx="81">
                  <c:v>808</c:v>
                </c:pt>
                <c:pt idx="82">
                  <c:v>810</c:v>
                </c:pt>
                <c:pt idx="83">
                  <c:v>829</c:v>
                </c:pt>
                <c:pt idx="84">
                  <c:v>839</c:v>
                </c:pt>
                <c:pt idx="85">
                  <c:v>840</c:v>
                </c:pt>
                <c:pt idx="86">
                  <c:v>852</c:v>
                </c:pt>
                <c:pt idx="87">
                  <c:v>863</c:v>
                </c:pt>
                <c:pt idx="88">
                  <c:v>875</c:v>
                </c:pt>
                <c:pt idx="89">
                  <c:v>878</c:v>
                </c:pt>
                <c:pt idx="90">
                  <c:v>879</c:v>
                </c:pt>
                <c:pt idx="91">
                  <c:v>898</c:v>
                </c:pt>
                <c:pt idx="92">
                  <c:v>899</c:v>
                </c:pt>
                <c:pt idx="93">
                  <c:v>911</c:v>
                </c:pt>
                <c:pt idx="94">
                  <c:v>932</c:v>
                </c:pt>
                <c:pt idx="95">
                  <c:v>989</c:v>
                </c:pt>
                <c:pt idx="96">
                  <c:v>1006</c:v>
                </c:pt>
                <c:pt idx="97">
                  <c:v>1009</c:v>
                </c:pt>
                <c:pt idx="98">
                  <c:v>1059</c:v>
                </c:pt>
                <c:pt idx="99">
                  <c:v>1082</c:v>
                </c:pt>
                <c:pt idx="100">
                  <c:v>1102</c:v>
                </c:pt>
                <c:pt idx="101">
                  <c:v>1117</c:v>
                </c:pt>
                <c:pt idx="102">
                  <c:v>1156</c:v>
                </c:pt>
                <c:pt idx="103">
                  <c:v>1182</c:v>
                </c:pt>
                <c:pt idx="104">
                  <c:v>1208</c:v>
                </c:pt>
                <c:pt idx="105">
                  <c:v>1216</c:v>
                </c:pt>
                <c:pt idx="106">
                  <c:v>1319</c:v>
                </c:pt>
                <c:pt idx="107">
                  <c:v>1335</c:v>
                </c:pt>
                <c:pt idx="108">
                  <c:v>1363</c:v>
                </c:pt>
                <c:pt idx="109">
                  <c:v>1363</c:v>
                </c:pt>
                <c:pt idx="110">
                  <c:v>1431</c:v>
                </c:pt>
                <c:pt idx="111">
                  <c:v>1442</c:v>
                </c:pt>
                <c:pt idx="112">
                  <c:v>1516</c:v>
                </c:pt>
                <c:pt idx="113">
                  <c:v>1531</c:v>
                </c:pt>
                <c:pt idx="114">
                  <c:v>1562</c:v>
                </c:pt>
                <c:pt idx="115">
                  <c:v>1602</c:v>
                </c:pt>
                <c:pt idx="116">
                  <c:v>1607</c:v>
                </c:pt>
                <c:pt idx="117">
                  <c:v>1642</c:v>
                </c:pt>
                <c:pt idx="118">
                  <c:v>1734</c:v>
                </c:pt>
                <c:pt idx="119">
                  <c:v>1828</c:v>
                </c:pt>
                <c:pt idx="120">
                  <c:v>1851</c:v>
                </c:pt>
                <c:pt idx="121">
                  <c:v>1851</c:v>
                </c:pt>
                <c:pt idx="122">
                  <c:v>1925</c:v>
                </c:pt>
                <c:pt idx="123">
                  <c:v>2060</c:v>
                </c:pt>
                <c:pt idx="124">
                  <c:v>2126</c:v>
                </c:pt>
                <c:pt idx="125">
                  <c:v>2138</c:v>
                </c:pt>
                <c:pt idx="126">
                  <c:v>2171</c:v>
                </c:pt>
                <c:pt idx="127">
                  <c:v>2329</c:v>
                </c:pt>
                <c:pt idx="128">
                  <c:v>2449</c:v>
                </c:pt>
                <c:pt idx="129">
                  <c:v>2533</c:v>
                </c:pt>
                <c:pt idx="130">
                  <c:v>2633</c:v>
                </c:pt>
                <c:pt idx="131">
                  <c:v>3719</c:v>
                </c:pt>
                <c:pt idx="132">
                  <c:v>3845</c:v>
                </c:pt>
                <c:pt idx="133">
                  <c:v>4580</c:v>
                </c:pt>
                <c:pt idx="134">
                  <c:v>5526</c:v>
                </c:pt>
              </c:numCache>
            </c:numRef>
          </c:xVal>
          <c:yVal>
            <c:numRef>
              <c:f>[0]!lb3sd2015</c:f>
              <c:numCache>
                <c:formatCode>General</c:formatCode>
                <c:ptCount val="195"/>
                <c:pt idx="0">
                  <c:v>1.8190919691566841E-4</c:v>
                </c:pt>
                <c:pt idx="1">
                  <c:v>1.8190919691566841E-4</c:v>
                </c:pt>
                <c:pt idx="2">
                  <c:v>2.1508778468599275E-3</c:v>
                </c:pt>
                <c:pt idx="3">
                  <c:v>2.7324830875777649E-3</c:v>
                </c:pt>
                <c:pt idx="4">
                  <c:v>5.6580016501740753E-3</c:v>
                </c:pt>
                <c:pt idx="5">
                  <c:v>5.6580016501740753E-3</c:v>
                </c:pt>
                <c:pt idx="6">
                  <c:v>6.3704063639879903E-3</c:v>
                </c:pt>
                <c:pt idx="7">
                  <c:v>6.5646692188752378E-3</c:v>
                </c:pt>
                <c:pt idx="8">
                  <c:v>7.4808199322626183E-3</c:v>
                </c:pt>
                <c:pt idx="9">
                  <c:v>7.6538789496523926E-3</c:v>
                </c:pt>
                <c:pt idx="10">
                  <c:v>8.3953134674314995E-3</c:v>
                </c:pt>
                <c:pt idx="11">
                  <c:v>8.5523344955898296E-3</c:v>
                </c:pt>
                <c:pt idx="12">
                  <c:v>8.9335477228139303E-3</c:v>
                </c:pt>
                <c:pt idx="13">
                  <c:v>9.3709465333847632E-3</c:v>
                </c:pt>
                <c:pt idx="14">
                  <c:v>9.5121804240681021E-3</c:v>
                </c:pt>
                <c:pt idx="15">
                  <c:v>1.0186843204571965E-2</c:v>
                </c:pt>
                <c:pt idx="16">
                  <c:v>1.0568378516047052E-2</c:v>
                </c:pt>
                <c:pt idx="17">
                  <c:v>1.0691973886845837E-2</c:v>
                </c:pt>
                <c:pt idx="18">
                  <c:v>1.0874160273135829E-2</c:v>
                </c:pt>
                <c:pt idx="19">
                  <c:v>1.0993541019624509E-2</c:v>
                </c:pt>
                <c:pt idx="20">
                  <c:v>1.0993541019624509E-2</c:v>
                </c:pt>
                <c:pt idx="21">
                  <c:v>1.1169596763661293E-2</c:v>
                </c:pt>
                <c:pt idx="22">
                  <c:v>1.173181729258139E-2</c:v>
                </c:pt>
                <c:pt idx="23">
                  <c:v>1.2411376610572731E-2</c:v>
                </c:pt>
                <c:pt idx="24">
                  <c:v>1.2560717409769566E-2</c:v>
                </c:pt>
                <c:pt idx="25">
                  <c:v>1.2993338165269401E-2</c:v>
                </c:pt>
                <c:pt idx="26">
                  <c:v>1.3086485755991839E-2</c:v>
                </c:pt>
                <c:pt idx="27">
                  <c:v>1.3493062131139174E-2</c:v>
                </c:pt>
                <c:pt idx="28">
                  <c:v>1.4046654737498641E-2</c:v>
                </c:pt>
                <c:pt idx="29">
                  <c:v>1.4169180614776015E-2</c:v>
                </c:pt>
                <c:pt idx="30">
                  <c:v>1.4447967165435718E-2</c:v>
                </c:pt>
                <c:pt idx="31">
                  <c:v>1.4755020736136385E-2</c:v>
                </c:pt>
                <c:pt idx="32">
                  <c:v>1.5576025275700881E-2</c:v>
                </c:pt>
                <c:pt idx="33">
                  <c:v>1.584225617424715E-2</c:v>
                </c:pt>
                <c:pt idx="34">
                  <c:v>1.5971958916920468E-2</c:v>
                </c:pt>
                <c:pt idx="35">
                  <c:v>1.6255897675403471E-2</c:v>
                </c:pt>
                <c:pt idx="36">
                  <c:v>1.6286794736710242E-2</c:v>
                </c:pt>
                <c:pt idx="37">
                  <c:v>1.7401041538756143E-2</c:v>
                </c:pt>
                <c:pt idx="38">
                  <c:v>1.805887247080163E-2</c:v>
                </c:pt>
                <c:pt idx="39">
                  <c:v>1.8480911383503513E-2</c:v>
                </c:pt>
                <c:pt idx="40">
                  <c:v>1.8942909690874064E-2</c:v>
                </c:pt>
                <c:pt idx="41">
                  <c:v>1.8964153063042593E-2</c:v>
                </c:pt>
                <c:pt idx="42">
                  <c:v>1.9069388283785474E-2</c:v>
                </c:pt>
                <c:pt idx="43">
                  <c:v>1.9214032063104163E-2</c:v>
                </c:pt>
                <c:pt idx="44">
                  <c:v>1.9315487724429946E-2</c:v>
                </c:pt>
                <c:pt idx="45">
                  <c:v>1.9335596929640087E-2</c:v>
                </c:pt>
                <c:pt idx="46">
                  <c:v>1.9435250519108199E-2</c:v>
                </c:pt>
                <c:pt idx="47">
                  <c:v>1.9494339691099614E-2</c:v>
                </c:pt>
                <c:pt idx="48">
                  <c:v>1.9763372852479668E-2</c:v>
                </c:pt>
                <c:pt idx="49">
                  <c:v>2.0147440451358835E-2</c:v>
                </c:pt>
                <c:pt idx="50">
                  <c:v>2.0165179577648528E-2</c:v>
                </c:pt>
                <c:pt idx="51">
                  <c:v>2.032269106276776E-2</c:v>
                </c:pt>
                <c:pt idx="52">
                  <c:v>2.0391486027648058E-2</c:v>
                </c:pt>
                <c:pt idx="53">
                  <c:v>2.0459555638984172E-2</c:v>
                </c:pt>
                <c:pt idx="54">
                  <c:v>2.0510139781571863E-2</c:v>
                </c:pt>
                <c:pt idx="55">
                  <c:v>2.0885207086181867E-2</c:v>
                </c:pt>
                <c:pt idx="56">
                  <c:v>2.1041610007889521E-2</c:v>
                </c:pt>
                <c:pt idx="57">
                  <c:v>2.1072429692566945E-2</c:v>
                </c:pt>
                <c:pt idx="58">
                  <c:v>2.1630770950567906E-2</c:v>
                </c:pt>
                <c:pt idx="59">
                  <c:v>2.1686709527179215E-2</c:v>
                </c:pt>
                <c:pt idx="60">
                  <c:v>2.1837948973465731E-2</c:v>
                </c:pt>
                <c:pt idx="61">
                  <c:v>2.1851513428809987E-2</c:v>
                </c:pt>
                <c:pt idx="62">
                  <c:v>2.1918884296435345E-2</c:v>
                </c:pt>
                <c:pt idx="63">
                  <c:v>2.2011960390087185E-2</c:v>
                </c:pt>
                <c:pt idx="64">
                  <c:v>2.202514052803E-2</c:v>
                </c:pt>
                <c:pt idx="65">
                  <c:v>2.2505605664287696E-2</c:v>
                </c:pt>
                <c:pt idx="66">
                  <c:v>2.2755278291725405E-2</c:v>
                </c:pt>
                <c:pt idx="67">
                  <c:v>2.2766905614113923E-2</c:v>
                </c:pt>
                <c:pt idx="68">
                  <c:v>2.2778509761628426E-2</c:v>
                </c:pt>
                <c:pt idx="69">
                  <c:v>2.298351052498741E-2</c:v>
                </c:pt>
                <c:pt idx="70">
                  <c:v>2.3235263947789735E-2</c:v>
                </c:pt>
                <c:pt idx="71">
                  <c:v>2.3288555088389191E-2</c:v>
                </c:pt>
                <c:pt idx="72">
                  <c:v>2.3578050261739186E-2</c:v>
                </c:pt>
                <c:pt idx="73">
                  <c:v>2.3737008962082754E-2</c:v>
                </c:pt>
                <c:pt idx="74">
                  <c:v>2.409719631614466E-2</c:v>
                </c:pt>
                <c:pt idx="75">
                  <c:v>2.41063629721989E-2</c:v>
                </c:pt>
                <c:pt idx="76">
                  <c:v>2.4151966442165326E-2</c:v>
                </c:pt>
                <c:pt idx="77">
                  <c:v>2.4443690844606208E-2</c:v>
                </c:pt>
                <c:pt idx="78">
                  <c:v>2.4529057059458702E-2</c:v>
                </c:pt>
                <c:pt idx="79">
                  <c:v>2.4571233886565891E-2</c:v>
                </c:pt>
                <c:pt idx="80">
                  <c:v>2.4736671023310994E-2</c:v>
                </c:pt>
                <c:pt idx="81">
                  <c:v>2.4912855441626806E-2</c:v>
                </c:pt>
                <c:pt idx="82">
                  <c:v>2.4928582554110602E-2</c:v>
                </c:pt>
                <c:pt idx="83">
                  <c:v>2.50756701661492E-2</c:v>
                </c:pt>
                <c:pt idx="84">
                  <c:v>2.5151442326882392E-2</c:v>
                </c:pt>
                <c:pt idx="85">
                  <c:v>2.5158958808333583E-2</c:v>
                </c:pt>
                <c:pt idx="86">
                  <c:v>2.5248311614529308E-2</c:v>
                </c:pt>
                <c:pt idx="87">
                  <c:v>2.5328874842047534E-2</c:v>
                </c:pt>
                <c:pt idx="88">
                  <c:v>2.5415337753722938E-2</c:v>
                </c:pt>
                <c:pt idx="89">
                  <c:v>2.5436726118731694E-2</c:v>
                </c:pt>
                <c:pt idx="90">
                  <c:v>2.5443835622916026E-2</c:v>
                </c:pt>
                <c:pt idx="91">
                  <c:v>2.5577055231168044E-2</c:v>
                </c:pt>
                <c:pt idx="92">
                  <c:v>2.5583970461356409E-2</c:v>
                </c:pt>
                <c:pt idx="93">
                  <c:v>2.5666220564759847E-2</c:v>
                </c:pt>
                <c:pt idx="94">
                  <c:v>2.5806988003270831E-2</c:v>
                </c:pt>
                <c:pt idx="95">
                  <c:v>2.6170065016889402E-2</c:v>
                </c:pt>
                <c:pt idx="96">
                  <c:v>2.6273338946070712E-2</c:v>
                </c:pt>
                <c:pt idx="97">
                  <c:v>2.6291337782421174E-2</c:v>
                </c:pt>
                <c:pt idx="98">
                  <c:v>2.6581814471168301E-2</c:v>
                </c:pt>
                <c:pt idx="99">
                  <c:v>2.6709718330482021E-2</c:v>
                </c:pt>
                <c:pt idx="100">
                  <c:v>2.6818190543376769E-2</c:v>
                </c:pt>
                <c:pt idx="101">
                  <c:v>2.689792986188343E-2</c:v>
                </c:pt>
                <c:pt idx="102">
                  <c:v>2.7099075929871954E-2</c:v>
                </c:pt>
                <c:pt idx="103">
                  <c:v>2.7228461629388776E-2</c:v>
                </c:pt>
                <c:pt idx="104">
                  <c:v>2.7354285286100618E-2</c:v>
                </c:pt>
                <c:pt idx="105">
                  <c:v>2.7392309391717946E-2</c:v>
                </c:pt>
                <c:pt idx="106">
                  <c:v>2.7855062188769597E-2</c:v>
                </c:pt>
                <c:pt idx="107">
                  <c:v>2.7922795192025836E-2</c:v>
                </c:pt>
                <c:pt idx="108">
                  <c:v>2.803885584385854E-2</c:v>
                </c:pt>
                <c:pt idx="109">
                  <c:v>2.803885584385854E-2</c:v>
                </c:pt>
                <c:pt idx="110">
                  <c:v>2.8308379042302694E-2</c:v>
                </c:pt>
                <c:pt idx="111">
                  <c:v>2.8350426133436902E-2</c:v>
                </c:pt>
                <c:pt idx="112">
                  <c:v>2.8622898232466949E-2</c:v>
                </c:pt>
                <c:pt idx="113">
                  <c:v>2.8676030918679162E-2</c:v>
                </c:pt>
                <c:pt idx="114">
                  <c:v>2.8783725441369139E-2</c:v>
                </c:pt>
                <c:pt idx="115">
                  <c:v>2.8918646231529656E-2</c:v>
                </c:pt>
                <c:pt idx="116">
                  <c:v>2.8935202530173829E-2</c:v>
                </c:pt>
                <c:pt idx="117">
                  <c:v>2.9049244999095423E-2</c:v>
                </c:pt>
                <c:pt idx="118">
                  <c:v>2.9334445649051164E-2</c:v>
                </c:pt>
                <c:pt idx="119">
                  <c:v>2.9606043203075166E-2</c:v>
                </c:pt>
                <c:pt idx="120">
                  <c:v>2.9669709849747598E-2</c:v>
                </c:pt>
                <c:pt idx="121">
                  <c:v>2.9669709849747598E-2</c:v>
                </c:pt>
                <c:pt idx="122">
                  <c:v>2.9867671912551939E-2</c:v>
                </c:pt>
                <c:pt idx="123">
                  <c:v>3.0204105784648196E-2</c:v>
                </c:pt>
                <c:pt idx="124">
                  <c:v>3.0358113240093992E-2</c:v>
                </c:pt>
                <c:pt idx="125">
                  <c:v>3.0385431715823929E-2</c:v>
                </c:pt>
                <c:pt idx="126">
                  <c:v>3.0459516128560508E-2</c:v>
                </c:pt>
                <c:pt idx="127">
                  <c:v>3.0794475116292807E-2</c:v>
                </c:pt>
                <c:pt idx="128">
                  <c:v>3.1029181814696827E-2</c:v>
                </c:pt>
                <c:pt idx="129">
                  <c:v>3.1184476182849162E-2</c:v>
                </c:pt>
                <c:pt idx="130">
                  <c:v>3.1360547140907163E-2</c:v>
                </c:pt>
                <c:pt idx="131">
                  <c:v>3.2827673204509591E-2</c:v>
                </c:pt>
                <c:pt idx="132">
                  <c:v>3.2959625130624316E-2</c:v>
                </c:pt>
                <c:pt idx="133">
                  <c:v>3.362562166240457E-2</c:v>
                </c:pt>
                <c:pt idx="134">
                  <c:v>3.4291947365506378E-2</c:v>
                </c:pt>
              </c:numCache>
            </c:numRef>
          </c:yVal>
          <c:smooth val="1"/>
          <c:extLst>
            <c:ext xmlns:c16="http://schemas.microsoft.com/office/drawing/2014/chart" uri="{C3380CC4-5D6E-409C-BE32-E72D297353CC}">
              <c16:uniqueId val="{00000002-B923-4AA2-A186-AC7C555AD6DD}"/>
            </c:ext>
          </c:extLst>
        </c:ser>
        <c:ser>
          <c:idx val="3"/>
          <c:order val="4"/>
          <c:tx>
            <c:v>3SD Upper</c:v>
          </c:tx>
          <c:spPr>
            <a:ln>
              <a:solidFill>
                <a:srgbClr val="FF0000"/>
              </a:solidFill>
              <a:prstDash val="sysDash"/>
            </a:ln>
          </c:spPr>
          <c:marker>
            <c:symbol val="none"/>
          </c:marker>
          <c:xVal>
            <c:numRef>
              <c:f>[0]!x_axis2015</c:f>
              <c:numCache>
                <c:formatCode>General</c:formatCode>
                <c:ptCount val="195"/>
                <c:pt idx="0">
                  <c:v>1</c:v>
                </c:pt>
                <c:pt idx="1">
                  <c:v>1</c:v>
                </c:pt>
                <c:pt idx="2">
                  <c:v>13</c:v>
                </c:pt>
                <c:pt idx="3">
                  <c:v>17</c:v>
                </c:pt>
                <c:pt idx="4">
                  <c:v>41</c:v>
                </c:pt>
                <c:pt idx="5">
                  <c:v>41</c:v>
                </c:pt>
                <c:pt idx="6">
                  <c:v>48</c:v>
                </c:pt>
                <c:pt idx="7">
                  <c:v>50</c:v>
                </c:pt>
                <c:pt idx="8">
                  <c:v>60</c:v>
                </c:pt>
                <c:pt idx="9">
                  <c:v>62</c:v>
                </c:pt>
                <c:pt idx="10">
                  <c:v>71</c:v>
                </c:pt>
                <c:pt idx="11">
                  <c:v>73</c:v>
                </c:pt>
                <c:pt idx="12">
                  <c:v>78</c:v>
                </c:pt>
                <c:pt idx="13">
                  <c:v>84</c:v>
                </c:pt>
                <c:pt idx="14">
                  <c:v>86</c:v>
                </c:pt>
                <c:pt idx="15">
                  <c:v>96</c:v>
                </c:pt>
                <c:pt idx="16">
                  <c:v>102</c:v>
                </c:pt>
                <c:pt idx="17">
                  <c:v>104</c:v>
                </c:pt>
                <c:pt idx="18">
                  <c:v>107</c:v>
                </c:pt>
                <c:pt idx="19">
                  <c:v>109</c:v>
                </c:pt>
                <c:pt idx="20">
                  <c:v>109</c:v>
                </c:pt>
                <c:pt idx="21">
                  <c:v>112</c:v>
                </c:pt>
                <c:pt idx="22">
                  <c:v>122</c:v>
                </c:pt>
                <c:pt idx="23">
                  <c:v>135</c:v>
                </c:pt>
                <c:pt idx="24">
                  <c:v>138</c:v>
                </c:pt>
                <c:pt idx="25">
                  <c:v>147</c:v>
                </c:pt>
                <c:pt idx="26">
                  <c:v>149</c:v>
                </c:pt>
                <c:pt idx="27">
                  <c:v>158</c:v>
                </c:pt>
                <c:pt idx="28">
                  <c:v>171</c:v>
                </c:pt>
                <c:pt idx="29">
                  <c:v>174</c:v>
                </c:pt>
                <c:pt idx="30">
                  <c:v>181</c:v>
                </c:pt>
                <c:pt idx="31">
                  <c:v>189</c:v>
                </c:pt>
                <c:pt idx="32">
                  <c:v>212</c:v>
                </c:pt>
                <c:pt idx="33">
                  <c:v>220</c:v>
                </c:pt>
                <c:pt idx="34">
                  <c:v>224</c:v>
                </c:pt>
                <c:pt idx="35">
                  <c:v>233</c:v>
                </c:pt>
                <c:pt idx="36">
                  <c:v>234</c:v>
                </c:pt>
                <c:pt idx="37">
                  <c:v>273</c:v>
                </c:pt>
                <c:pt idx="38">
                  <c:v>299</c:v>
                </c:pt>
                <c:pt idx="39">
                  <c:v>317</c:v>
                </c:pt>
                <c:pt idx="40">
                  <c:v>338</c:v>
                </c:pt>
                <c:pt idx="41">
                  <c:v>339</c:v>
                </c:pt>
                <c:pt idx="42">
                  <c:v>344</c:v>
                </c:pt>
                <c:pt idx="43">
                  <c:v>351</c:v>
                </c:pt>
                <c:pt idx="44">
                  <c:v>356</c:v>
                </c:pt>
                <c:pt idx="45">
                  <c:v>357</c:v>
                </c:pt>
                <c:pt idx="46">
                  <c:v>362</c:v>
                </c:pt>
                <c:pt idx="47">
                  <c:v>365</c:v>
                </c:pt>
                <c:pt idx="48">
                  <c:v>379</c:v>
                </c:pt>
                <c:pt idx="49">
                  <c:v>400</c:v>
                </c:pt>
                <c:pt idx="50">
                  <c:v>401</c:v>
                </c:pt>
                <c:pt idx="51">
                  <c:v>410</c:v>
                </c:pt>
                <c:pt idx="52">
                  <c:v>414</c:v>
                </c:pt>
                <c:pt idx="53">
                  <c:v>418</c:v>
                </c:pt>
                <c:pt idx="54">
                  <c:v>421</c:v>
                </c:pt>
                <c:pt idx="55">
                  <c:v>444</c:v>
                </c:pt>
                <c:pt idx="56">
                  <c:v>454</c:v>
                </c:pt>
                <c:pt idx="57">
                  <c:v>456</c:v>
                </c:pt>
                <c:pt idx="58">
                  <c:v>494</c:v>
                </c:pt>
                <c:pt idx="59">
                  <c:v>498</c:v>
                </c:pt>
                <c:pt idx="60">
                  <c:v>509</c:v>
                </c:pt>
                <c:pt idx="61">
                  <c:v>510</c:v>
                </c:pt>
                <c:pt idx="62">
                  <c:v>515</c:v>
                </c:pt>
                <c:pt idx="63">
                  <c:v>522</c:v>
                </c:pt>
                <c:pt idx="64">
                  <c:v>523</c:v>
                </c:pt>
                <c:pt idx="65">
                  <c:v>561</c:v>
                </c:pt>
                <c:pt idx="66">
                  <c:v>582</c:v>
                </c:pt>
                <c:pt idx="67">
                  <c:v>583</c:v>
                </c:pt>
                <c:pt idx="68">
                  <c:v>584</c:v>
                </c:pt>
                <c:pt idx="69">
                  <c:v>602</c:v>
                </c:pt>
                <c:pt idx="70">
                  <c:v>625</c:v>
                </c:pt>
                <c:pt idx="71">
                  <c:v>630</c:v>
                </c:pt>
                <c:pt idx="72">
                  <c:v>658</c:v>
                </c:pt>
                <c:pt idx="73">
                  <c:v>674</c:v>
                </c:pt>
                <c:pt idx="74">
                  <c:v>712</c:v>
                </c:pt>
                <c:pt idx="75">
                  <c:v>713</c:v>
                </c:pt>
                <c:pt idx="76">
                  <c:v>718</c:v>
                </c:pt>
                <c:pt idx="77">
                  <c:v>751</c:v>
                </c:pt>
                <c:pt idx="78">
                  <c:v>761</c:v>
                </c:pt>
                <c:pt idx="79">
                  <c:v>766</c:v>
                </c:pt>
                <c:pt idx="80">
                  <c:v>786</c:v>
                </c:pt>
                <c:pt idx="81">
                  <c:v>808</c:v>
                </c:pt>
                <c:pt idx="82">
                  <c:v>810</c:v>
                </c:pt>
                <c:pt idx="83">
                  <c:v>829</c:v>
                </c:pt>
                <c:pt idx="84">
                  <c:v>839</c:v>
                </c:pt>
                <c:pt idx="85">
                  <c:v>840</c:v>
                </c:pt>
                <c:pt idx="86">
                  <c:v>852</c:v>
                </c:pt>
                <c:pt idx="87">
                  <c:v>863</c:v>
                </c:pt>
                <c:pt idx="88">
                  <c:v>875</c:v>
                </c:pt>
                <c:pt idx="89">
                  <c:v>878</c:v>
                </c:pt>
                <c:pt idx="90">
                  <c:v>879</c:v>
                </c:pt>
                <c:pt idx="91">
                  <c:v>898</c:v>
                </c:pt>
                <c:pt idx="92">
                  <c:v>899</c:v>
                </c:pt>
                <c:pt idx="93">
                  <c:v>911</c:v>
                </c:pt>
                <c:pt idx="94">
                  <c:v>932</c:v>
                </c:pt>
                <c:pt idx="95">
                  <c:v>989</c:v>
                </c:pt>
                <c:pt idx="96">
                  <c:v>1006</c:v>
                </c:pt>
                <c:pt idx="97">
                  <c:v>1009</c:v>
                </c:pt>
                <c:pt idx="98">
                  <c:v>1059</c:v>
                </c:pt>
                <c:pt idx="99">
                  <c:v>1082</c:v>
                </c:pt>
                <c:pt idx="100">
                  <c:v>1102</c:v>
                </c:pt>
                <c:pt idx="101">
                  <c:v>1117</c:v>
                </c:pt>
                <c:pt idx="102">
                  <c:v>1156</c:v>
                </c:pt>
                <c:pt idx="103">
                  <c:v>1182</c:v>
                </c:pt>
                <c:pt idx="104">
                  <c:v>1208</c:v>
                </c:pt>
                <c:pt idx="105">
                  <c:v>1216</c:v>
                </c:pt>
                <c:pt idx="106">
                  <c:v>1319</c:v>
                </c:pt>
                <c:pt idx="107">
                  <c:v>1335</c:v>
                </c:pt>
                <c:pt idx="108">
                  <c:v>1363</c:v>
                </c:pt>
                <c:pt idx="109">
                  <c:v>1363</c:v>
                </c:pt>
                <c:pt idx="110">
                  <c:v>1431</c:v>
                </c:pt>
                <c:pt idx="111">
                  <c:v>1442</c:v>
                </c:pt>
                <c:pt idx="112">
                  <c:v>1516</c:v>
                </c:pt>
                <c:pt idx="113">
                  <c:v>1531</c:v>
                </c:pt>
                <c:pt idx="114">
                  <c:v>1562</c:v>
                </c:pt>
                <c:pt idx="115">
                  <c:v>1602</c:v>
                </c:pt>
                <c:pt idx="116">
                  <c:v>1607</c:v>
                </c:pt>
                <c:pt idx="117">
                  <c:v>1642</c:v>
                </c:pt>
                <c:pt idx="118">
                  <c:v>1734</c:v>
                </c:pt>
                <c:pt idx="119">
                  <c:v>1828</c:v>
                </c:pt>
                <c:pt idx="120">
                  <c:v>1851</c:v>
                </c:pt>
                <c:pt idx="121">
                  <c:v>1851</c:v>
                </c:pt>
                <c:pt idx="122">
                  <c:v>1925</c:v>
                </c:pt>
                <c:pt idx="123">
                  <c:v>2060</c:v>
                </c:pt>
                <c:pt idx="124">
                  <c:v>2126</c:v>
                </c:pt>
                <c:pt idx="125">
                  <c:v>2138</c:v>
                </c:pt>
                <c:pt idx="126">
                  <c:v>2171</c:v>
                </c:pt>
                <c:pt idx="127">
                  <c:v>2329</c:v>
                </c:pt>
                <c:pt idx="128">
                  <c:v>2449</c:v>
                </c:pt>
                <c:pt idx="129">
                  <c:v>2533</c:v>
                </c:pt>
                <c:pt idx="130">
                  <c:v>2633</c:v>
                </c:pt>
                <c:pt idx="131">
                  <c:v>3719</c:v>
                </c:pt>
                <c:pt idx="132">
                  <c:v>3845</c:v>
                </c:pt>
                <c:pt idx="133">
                  <c:v>4580</c:v>
                </c:pt>
                <c:pt idx="134">
                  <c:v>5526</c:v>
                </c:pt>
              </c:numCache>
            </c:numRef>
          </c:xVal>
          <c:yVal>
            <c:numRef>
              <c:f>[0]!ub3sd2015</c:f>
              <c:numCache>
                <c:formatCode>General</c:formatCode>
                <c:ptCount val="195"/>
                <c:pt idx="0">
                  <c:v>0.91296083193832811</c:v>
                </c:pt>
                <c:pt idx="1">
                  <c:v>0.91296083193832811</c:v>
                </c:pt>
                <c:pt idx="2">
                  <c:v>0.46959749977816206</c:v>
                </c:pt>
                <c:pt idx="3">
                  <c:v>0.41055344736844851</c:v>
                </c:pt>
                <c:pt idx="4">
                  <c:v>0.25115235818020504</c:v>
                </c:pt>
                <c:pt idx="5">
                  <c:v>0.25115235818020504</c:v>
                </c:pt>
                <c:pt idx="6">
                  <c:v>0.22938536828553793</c:v>
                </c:pt>
                <c:pt idx="7">
                  <c:v>0.22408467785184513</c:v>
                </c:pt>
                <c:pt idx="8">
                  <c:v>0.20204168873646428</c:v>
                </c:pt>
                <c:pt idx="9">
                  <c:v>0.19835192566815293</c:v>
                </c:pt>
                <c:pt idx="10">
                  <c:v>0.18394644378303215</c:v>
                </c:pt>
                <c:pt idx="11">
                  <c:v>0.18115758648000885</c:v>
                </c:pt>
                <c:pt idx="12">
                  <c:v>0.17472285320068795</c:v>
                </c:pt>
                <c:pt idx="13">
                  <c:v>0.16787539421662642</c:v>
                </c:pt>
                <c:pt idx="14">
                  <c:v>0.1657763706456791</c:v>
                </c:pt>
                <c:pt idx="15">
                  <c:v>0.15642567390958273</c:v>
                </c:pt>
                <c:pt idx="16">
                  <c:v>0.1515851826956533</c:v>
                </c:pt>
                <c:pt idx="17">
                  <c:v>0.15007998571933476</c:v>
                </c:pt>
                <c:pt idx="18">
                  <c:v>0.14791430358346844</c:v>
                </c:pt>
                <c:pt idx="19">
                  <c:v>0.14652836365340313</c:v>
                </c:pt>
                <c:pt idx="20">
                  <c:v>0.14652836365340313</c:v>
                </c:pt>
                <c:pt idx="21">
                  <c:v>0.14453062006584774</c:v>
                </c:pt>
                <c:pt idx="22">
                  <c:v>0.13849618430011323</c:v>
                </c:pt>
                <c:pt idx="23">
                  <c:v>0.13183467175423358</c:v>
                </c:pt>
                <c:pt idx="24">
                  <c:v>0.13045457394994978</c:v>
                </c:pt>
                <c:pt idx="25">
                  <c:v>0.12661270638934471</c:v>
                </c:pt>
                <c:pt idx="26">
                  <c:v>0.1258145106763382</c:v>
                </c:pt>
                <c:pt idx="27">
                  <c:v>0.12244351390342438</c:v>
                </c:pt>
                <c:pt idx="28">
                  <c:v>0.1181297366852119</c:v>
                </c:pt>
                <c:pt idx="29">
                  <c:v>0.11721511637034314</c:v>
                </c:pt>
                <c:pt idx="30">
                  <c:v>0.11518510378671076</c:v>
                </c:pt>
                <c:pt idx="31">
                  <c:v>0.11302785083904611</c:v>
                </c:pt>
                <c:pt idx="32">
                  <c:v>0.10763182240759968</c:v>
                </c:pt>
                <c:pt idx="33">
                  <c:v>0.1059891812038108</c:v>
                </c:pt>
                <c:pt idx="34">
                  <c:v>0.10520663398207442</c:v>
                </c:pt>
                <c:pt idx="35">
                  <c:v>0.10353252428726042</c:v>
                </c:pt>
                <c:pt idx="36">
                  <c:v>0.10335350597123458</c:v>
                </c:pt>
                <c:pt idx="37">
                  <c:v>9.7280331333530312E-2</c:v>
                </c:pt>
                <c:pt idx="38">
                  <c:v>9.4012991017247527E-2</c:v>
                </c:pt>
                <c:pt idx="39">
                  <c:v>9.2027791842235931E-2</c:v>
                </c:pt>
                <c:pt idx="40">
                  <c:v>8.9946750290584854E-2</c:v>
                </c:pt>
                <c:pt idx="41">
                  <c:v>8.9853275906459515E-2</c:v>
                </c:pt>
                <c:pt idx="42">
                  <c:v>8.9393014700824919E-2</c:v>
                </c:pt>
                <c:pt idx="43">
                  <c:v>8.8767877178990692E-2</c:v>
                </c:pt>
                <c:pt idx="44">
                  <c:v>8.8334478355319504E-2</c:v>
                </c:pt>
                <c:pt idx="45">
                  <c:v>8.8249067224818983E-2</c:v>
                </c:pt>
                <c:pt idx="46">
                  <c:v>8.7828176680839504E-2</c:v>
                </c:pt>
                <c:pt idx="47">
                  <c:v>8.7580462116584559E-2</c:v>
                </c:pt>
                <c:pt idx="48">
                  <c:v>8.6469690331926932E-2</c:v>
                </c:pt>
                <c:pt idx="49">
                  <c:v>8.4930917006322923E-2</c:v>
                </c:pt>
                <c:pt idx="50">
                  <c:v>8.4861138412763978E-2</c:v>
                </c:pt>
                <c:pt idx="51">
                  <c:v>8.4246435014954754E-2</c:v>
                </c:pt>
                <c:pt idx="52">
                  <c:v>8.3980680351822587E-2</c:v>
                </c:pt>
                <c:pt idx="53">
                  <c:v>8.3719336412443821E-2</c:v>
                </c:pt>
                <c:pt idx="54">
                  <c:v>8.3526153257738905E-2</c:v>
                </c:pt>
                <c:pt idx="55">
                  <c:v>8.2120498623050014E-2</c:v>
                </c:pt>
                <c:pt idx="56">
                  <c:v>8.1547913097099578E-2</c:v>
                </c:pt>
                <c:pt idx="57">
                  <c:v>8.1436002396191184E-2</c:v>
                </c:pt>
                <c:pt idx="58">
                  <c:v>7.9459321371251918E-2</c:v>
                </c:pt>
                <c:pt idx="59">
                  <c:v>7.9266438443693549E-2</c:v>
                </c:pt>
                <c:pt idx="60">
                  <c:v>7.8749495797049707E-2</c:v>
                </c:pt>
                <c:pt idx="61">
                  <c:v>7.8703453471217336E-2</c:v>
                </c:pt>
                <c:pt idx="62">
                  <c:v>7.8475550723933613E-2</c:v>
                </c:pt>
                <c:pt idx="63">
                  <c:v>7.8162803724556348E-2</c:v>
                </c:pt>
                <c:pt idx="64">
                  <c:v>7.8118713445001819E-2</c:v>
                </c:pt>
                <c:pt idx="65">
                  <c:v>7.6543951917380809E-2</c:v>
                </c:pt>
                <c:pt idx="66">
                  <c:v>7.5749852432497544E-2</c:v>
                </c:pt>
                <c:pt idx="67">
                  <c:v>7.5713262560828901E-2</c:v>
                </c:pt>
                <c:pt idx="68">
                  <c:v>7.5676779976837583E-2</c:v>
                </c:pt>
                <c:pt idx="69">
                  <c:v>7.5037880257742523E-2</c:v>
                </c:pt>
                <c:pt idx="70">
                  <c:v>7.426752342824397E-2</c:v>
                </c:pt>
                <c:pt idx="71">
                  <c:v>7.410642826161741E-2</c:v>
                </c:pt>
                <c:pt idx="72">
                  <c:v>7.3243074305267275E-2</c:v>
                </c:pt>
                <c:pt idx="73">
                  <c:v>7.2777304432041307E-2</c:v>
                </c:pt>
                <c:pt idx="74">
                  <c:v>7.1742973934567425E-2</c:v>
                </c:pt>
                <c:pt idx="75">
                  <c:v>7.1717024228659831E-2</c:v>
                </c:pt>
                <c:pt idx="76">
                  <c:v>7.1588197547025348E-2</c:v>
                </c:pt>
                <c:pt idx="77">
                  <c:v>7.0774643770740109E-2</c:v>
                </c:pt>
                <c:pt idx="78">
                  <c:v>7.053997178979543E-2</c:v>
                </c:pt>
                <c:pt idx="79">
                  <c:v>7.0424585950707039E-2</c:v>
                </c:pt>
                <c:pt idx="80">
                  <c:v>6.9975515088088566E-2</c:v>
                </c:pt>
                <c:pt idx="81">
                  <c:v>6.9503361812737641E-2</c:v>
                </c:pt>
                <c:pt idx="82">
                  <c:v>6.9461516373848592E-2</c:v>
                </c:pt>
                <c:pt idx="83">
                  <c:v>6.9072518494653581E-2</c:v>
                </c:pt>
                <c:pt idx="84">
                  <c:v>6.887377646646306E-2</c:v>
                </c:pt>
                <c:pt idx="85">
                  <c:v>6.8854122220159991E-2</c:v>
                </c:pt>
                <c:pt idx="86">
                  <c:v>6.8621314010422332E-2</c:v>
                </c:pt>
                <c:pt idx="87">
                  <c:v>6.8412716296699705E-2</c:v>
                </c:pt>
                <c:pt idx="88">
                  <c:v>6.8190211194845668E-2</c:v>
                </c:pt>
                <c:pt idx="89">
                  <c:v>6.8135387076495177E-2</c:v>
                </c:pt>
                <c:pt idx="90">
                  <c:v>6.8117182493992803E-2</c:v>
                </c:pt>
                <c:pt idx="91">
                  <c:v>6.7777802018154545E-2</c:v>
                </c:pt>
                <c:pt idx="92">
                  <c:v>6.7760275070864573E-2</c:v>
                </c:pt>
                <c:pt idx="93">
                  <c:v>6.755248266658373E-2</c:v>
                </c:pt>
                <c:pt idx="94">
                  <c:v>6.7199716348091659E-2</c:v>
                </c:pt>
                <c:pt idx="95">
                  <c:v>6.6306162199562049E-2</c:v>
                </c:pt>
                <c:pt idx="96">
                  <c:v>6.6056204255028575E-2</c:v>
                </c:pt>
                <c:pt idx="97">
                  <c:v>6.6012828284236547E-2</c:v>
                </c:pt>
                <c:pt idx="98">
                  <c:v>6.5320377767304955E-2</c:v>
                </c:pt>
                <c:pt idx="99">
                  <c:v>6.5019932113817722E-2</c:v>
                </c:pt>
                <c:pt idx="100">
                  <c:v>6.4767227675470163E-2</c:v>
                </c:pt>
                <c:pt idx="101">
                  <c:v>6.4582674978029303E-2</c:v>
                </c:pt>
                <c:pt idx="102">
                  <c:v>6.4121639758019613E-2</c:v>
                </c:pt>
                <c:pt idx="103">
                  <c:v>6.382844606902334E-2</c:v>
                </c:pt>
                <c:pt idx="104">
                  <c:v>6.3545810455929649E-2</c:v>
                </c:pt>
                <c:pt idx="105">
                  <c:v>6.3460875096341379E-2</c:v>
                </c:pt>
                <c:pt idx="106">
                  <c:v>6.2444602498472272E-2</c:v>
                </c:pt>
                <c:pt idx="107">
                  <c:v>6.2298495862793186E-2</c:v>
                </c:pt>
                <c:pt idx="108">
                  <c:v>6.2049678113985783E-2</c:v>
                </c:pt>
                <c:pt idx="109">
                  <c:v>6.2049678113985783E-2</c:v>
                </c:pt>
                <c:pt idx="110">
                  <c:v>6.147923063258675E-2</c:v>
                </c:pt>
                <c:pt idx="111">
                  <c:v>6.1391153944787599E-2</c:v>
                </c:pt>
                <c:pt idx="112">
                  <c:v>6.0826281364310293E-2</c:v>
                </c:pt>
                <c:pt idx="113">
                  <c:v>6.0717302454220218E-2</c:v>
                </c:pt>
                <c:pt idx="114">
                  <c:v>6.0497570669875697E-2</c:v>
                </c:pt>
                <c:pt idx="115">
                  <c:v>6.0224454733856167E-2</c:v>
                </c:pt>
                <c:pt idx="116">
                  <c:v>6.0191104910505014E-2</c:v>
                </c:pt>
                <c:pt idx="117">
                  <c:v>5.9962354905450502E-2</c:v>
                </c:pt>
                <c:pt idx="118">
                  <c:v>5.9397599775056147E-2</c:v>
                </c:pt>
                <c:pt idx="119">
                  <c:v>5.8869282621342174E-2</c:v>
                </c:pt>
                <c:pt idx="120">
                  <c:v>5.8746751664423023E-2</c:v>
                </c:pt>
                <c:pt idx="121">
                  <c:v>5.8746751664423023E-2</c:v>
                </c:pt>
                <c:pt idx="122">
                  <c:v>5.8368896238287858E-2</c:v>
                </c:pt>
                <c:pt idx="123">
                  <c:v>5.773742121293006E-2</c:v>
                </c:pt>
                <c:pt idx="124">
                  <c:v>5.7452747646684871E-2</c:v>
                </c:pt>
                <c:pt idx="125">
                  <c:v>5.7402534578897296E-2</c:v>
                </c:pt>
                <c:pt idx="126">
                  <c:v>5.7266789346263745E-2</c:v>
                </c:pt>
                <c:pt idx="127">
                  <c:v>5.6660718162132917E-2</c:v>
                </c:pt>
                <c:pt idx="128">
                  <c:v>5.6243386474212079E-2</c:v>
                </c:pt>
                <c:pt idx="129">
                  <c:v>5.5970511581919041E-2</c:v>
                </c:pt>
                <c:pt idx="130">
                  <c:v>5.5664210357375003E-2</c:v>
                </c:pt>
                <c:pt idx="131">
                  <c:v>5.3232653099090511E-2</c:v>
                </c:pt>
                <c:pt idx="132">
                  <c:v>5.3023989498159688E-2</c:v>
                </c:pt>
                <c:pt idx="133">
                  <c:v>5.1994456392520899E-2</c:v>
                </c:pt>
                <c:pt idx="134">
                  <c:v>5.1002320404103865E-2</c:v>
                </c:pt>
              </c:numCache>
            </c:numRef>
          </c:yVal>
          <c:smooth val="1"/>
          <c:extLst>
            <c:ext xmlns:c16="http://schemas.microsoft.com/office/drawing/2014/chart" uri="{C3380CC4-5D6E-409C-BE32-E72D297353CC}">
              <c16:uniqueId val="{00000003-B923-4AA2-A186-AC7C555AD6DD}"/>
            </c:ext>
          </c:extLst>
        </c:ser>
        <c:ser>
          <c:idx val="5"/>
          <c:order val="5"/>
          <c:tx>
            <c:v>Average rate of all trusts</c:v>
          </c:tx>
          <c:spPr>
            <a:ln>
              <a:solidFill>
                <a:srgbClr val="7030A0"/>
              </a:solidFill>
            </a:ln>
          </c:spPr>
          <c:marker>
            <c:symbol val="none"/>
          </c:marker>
          <c:xVal>
            <c:numRef>
              <c:f>[0]!x_axis2015</c:f>
              <c:numCache>
                <c:formatCode>General</c:formatCode>
                <c:ptCount val="195"/>
                <c:pt idx="0">
                  <c:v>1</c:v>
                </c:pt>
                <c:pt idx="1">
                  <c:v>1</c:v>
                </c:pt>
                <c:pt idx="2">
                  <c:v>13</c:v>
                </c:pt>
                <c:pt idx="3">
                  <c:v>17</c:v>
                </c:pt>
                <c:pt idx="4">
                  <c:v>41</c:v>
                </c:pt>
                <c:pt idx="5">
                  <c:v>41</c:v>
                </c:pt>
                <c:pt idx="6">
                  <c:v>48</c:v>
                </c:pt>
                <c:pt idx="7">
                  <c:v>50</c:v>
                </c:pt>
                <c:pt idx="8">
                  <c:v>60</c:v>
                </c:pt>
                <c:pt idx="9">
                  <c:v>62</c:v>
                </c:pt>
                <c:pt idx="10">
                  <c:v>71</c:v>
                </c:pt>
                <c:pt idx="11">
                  <c:v>73</c:v>
                </c:pt>
                <c:pt idx="12">
                  <c:v>78</c:v>
                </c:pt>
                <c:pt idx="13">
                  <c:v>84</c:v>
                </c:pt>
                <c:pt idx="14">
                  <c:v>86</c:v>
                </c:pt>
                <c:pt idx="15">
                  <c:v>96</c:v>
                </c:pt>
                <c:pt idx="16">
                  <c:v>102</c:v>
                </c:pt>
                <c:pt idx="17">
                  <c:v>104</c:v>
                </c:pt>
                <c:pt idx="18">
                  <c:v>107</c:v>
                </c:pt>
                <c:pt idx="19">
                  <c:v>109</c:v>
                </c:pt>
                <c:pt idx="20">
                  <c:v>109</c:v>
                </c:pt>
                <c:pt idx="21">
                  <c:v>112</c:v>
                </c:pt>
                <c:pt idx="22">
                  <c:v>122</c:v>
                </c:pt>
                <c:pt idx="23">
                  <c:v>135</c:v>
                </c:pt>
                <c:pt idx="24">
                  <c:v>138</c:v>
                </c:pt>
                <c:pt idx="25">
                  <c:v>147</c:v>
                </c:pt>
                <c:pt idx="26">
                  <c:v>149</c:v>
                </c:pt>
                <c:pt idx="27">
                  <c:v>158</c:v>
                </c:pt>
                <c:pt idx="28">
                  <c:v>171</c:v>
                </c:pt>
                <c:pt idx="29">
                  <c:v>174</c:v>
                </c:pt>
                <c:pt idx="30">
                  <c:v>181</c:v>
                </c:pt>
                <c:pt idx="31">
                  <c:v>189</c:v>
                </c:pt>
                <c:pt idx="32">
                  <c:v>212</c:v>
                </c:pt>
                <c:pt idx="33">
                  <c:v>220</c:v>
                </c:pt>
                <c:pt idx="34">
                  <c:v>224</c:v>
                </c:pt>
                <c:pt idx="35">
                  <c:v>233</c:v>
                </c:pt>
                <c:pt idx="36">
                  <c:v>234</c:v>
                </c:pt>
                <c:pt idx="37">
                  <c:v>273</c:v>
                </c:pt>
                <c:pt idx="38">
                  <c:v>299</c:v>
                </c:pt>
                <c:pt idx="39">
                  <c:v>317</c:v>
                </c:pt>
                <c:pt idx="40">
                  <c:v>338</c:v>
                </c:pt>
                <c:pt idx="41">
                  <c:v>339</c:v>
                </c:pt>
                <c:pt idx="42">
                  <c:v>344</c:v>
                </c:pt>
                <c:pt idx="43">
                  <c:v>351</c:v>
                </c:pt>
                <c:pt idx="44">
                  <c:v>356</c:v>
                </c:pt>
                <c:pt idx="45">
                  <c:v>357</c:v>
                </c:pt>
                <c:pt idx="46">
                  <c:v>362</c:v>
                </c:pt>
                <c:pt idx="47">
                  <c:v>365</c:v>
                </c:pt>
                <c:pt idx="48">
                  <c:v>379</c:v>
                </c:pt>
                <c:pt idx="49">
                  <c:v>400</c:v>
                </c:pt>
                <c:pt idx="50">
                  <c:v>401</c:v>
                </c:pt>
                <c:pt idx="51">
                  <c:v>410</c:v>
                </c:pt>
                <c:pt idx="52">
                  <c:v>414</c:v>
                </c:pt>
                <c:pt idx="53">
                  <c:v>418</c:v>
                </c:pt>
                <c:pt idx="54">
                  <c:v>421</c:v>
                </c:pt>
                <c:pt idx="55">
                  <c:v>444</c:v>
                </c:pt>
                <c:pt idx="56">
                  <c:v>454</c:v>
                </c:pt>
                <c:pt idx="57">
                  <c:v>456</c:v>
                </c:pt>
                <c:pt idx="58">
                  <c:v>494</c:v>
                </c:pt>
                <c:pt idx="59">
                  <c:v>498</c:v>
                </c:pt>
                <c:pt idx="60">
                  <c:v>509</c:v>
                </c:pt>
                <c:pt idx="61">
                  <c:v>510</c:v>
                </c:pt>
                <c:pt idx="62">
                  <c:v>515</c:v>
                </c:pt>
                <c:pt idx="63">
                  <c:v>522</c:v>
                </c:pt>
                <c:pt idx="64">
                  <c:v>523</c:v>
                </c:pt>
                <c:pt idx="65">
                  <c:v>561</c:v>
                </c:pt>
                <c:pt idx="66">
                  <c:v>582</c:v>
                </c:pt>
                <c:pt idx="67">
                  <c:v>583</c:v>
                </c:pt>
                <c:pt idx="68">
                  <c:v>584</c:v>
                </c:pt>
                <c:pt idx="69">
                  <c:v>602</c:v>
                </c:pt>
                <c:pt idx="70">
                  <c:v>625</c:v>
                </c:pt>
                <c:pt idx="71">
                  <c:v>630</c:v>
                </c:pt>
                <c:pt idx="72">
                  <c:v>658</c:v>
                </c:pt>
                <c:pt idx="73">
                  <c:v>674</c:v>
                </c:pt>
                <c:pt idx="74">
                  <c:v>712</c:v>
                </c:pt>
                <c:pt idx="75">
                  <c:v>713</c:v>
                </c:pt>
                <c:pt idx="76">
                  <c:v>718</c:v>
                </c:pt>
                <c:pt idx="77">
                  <c:v>751</c:v>
                </c:pt>
                <c:pt idx="78">
                  <c:v>761</c:v>
                </c:pt>
                <c:pt idx="79">
                  <c:v>766</c:v>
                </c:pt>
                <c:pt idx="80">
                  <c:v>786</c:v>
                </c:pt>
                <c:pt idx="81">
                  <c:v>808</c:v>
                </c:pt>
                <c:pt idx="82">
                  <c:v>810</c:v>
                </c:pt>
                <c:pt idx="83">
                  <c:v>829</c:v>
                </c:pt>
                <c:pt idx="84">
                  <c:v>839</c:v>
                </c:pt>
                <c:pt idx="85">
                  <c:v>840</c:v>
                </c:pt>
                <c:pt idx="86">
                  <c:v>852</c:v>
                </c:pt>
                <c:pt idx="87">
                  <c:v>863</c:v>
                </c:pt>
                <c:pt idx="88">
                  <c:v>875</c:v>
                </c:pt>
                <c:pt idx="89">
                  <c:v>878</c:v>
                </c:pt>
                <c:pt idx="90">
                  <c:v>879</c:v>
                </c:pt>
                <c:pt idx="91">
                  <c:v>898</c:v>
                </c:pt>
                <c:pt idx="92">
                  <c:v>899</c:v>
                </c:pt>
                <c:pt idx="93">
                  <c:v>911</c:v>
                </c:pt>
                <c:pt idx="94">
                  <c:v>932</c:v>
                </c:pt>
                <c:pt idx="95">
                  <c:v>989</c:v>
                </c:pt>
                <c:pt idx="96">
                  <c:v>1006</c:v>
                </c:pt>
                <c:pt idx="97">
                  <c:v>1009</c:v>
                </c:pt>
                <c:pt idx="98">
                  <c:v>1059</c:v>
                </c:pt>
                <c:pt idx="99">
                  <c:v>1082</c:v>
                </c:pt>
                <c:pt idx="100">
                  <c:v>1102</c:v>
                </c:pt>
                <c:pt idx="101">
                  <c:v>1117</c:v>
                </c:pt>
                <c:pt idx="102">
                  <c:v>1156</c:v>
                </c:pt>
                <c:pt idx="103">
                  <c:v>1182</c:v>
                </c:pt>
                <c:pt idx="104">
                  <c:v>1208</c:v>
                </c:pt>
                <c:pt idx="105">
                  <c:v>1216</c:v>
                </c:pt>
                <c:pt idx="106">
                  <c:v>1319</c:v>
                </c:pt>
                <c:pt idx="107">
                  <c:v>1335</c:v>
                </c:pt>
                <c:pt idx="108">
                  <c:v>1363</c:v>
                </c:pt>
                <c:pt idx="109">
                  <c:v>1363</c:v>
                </c:pt>
                <c:pt idx="110">
                  <c:v>1431</c:v>
                </c:pt>
                <c:pt idx="111">
                  <c:v>1442</c:v>
                </c:pt>
                <c:pt idx="112">
                  <c:v>1516</c:v>
                </c:pt>
                <c:pt idx="113">
                  <c:v>1531</c:v>
                </c:pt>
                <c:pt idx="114">
                  <c:v>1562</c:v>
                </c:pt>
                <c:pt idx="115">
                  <c:v>1602</c:v>
                </c:pt>
                <c:pt idx="116">
                  <c:v>1607</c:v>
                </c:pt>
                <c:pt idx="117">
                  <c:v>1642</c:v>
                </c:pt>
                <c:pt idx="118">
                  <c:v>1734</c:v>
                </c:pt>
                <c:pt idx="119">
                  <c:v>1828</c:v>
                </c:pt>
                <c:pt idx="120">
                  <c:v>1851</c:v>
                </c:pt>
                <c:pt idx="121">
                  <c:v>1851</c:v>
                </c:pt>
                <c:pt idx="122">
                  <c:v>1925</c:v>
                </c:pt>
                <c:pt idx="123">
                  <c:v>2060</c:v>
                </c:pt>
                <c:pt idx="124">
                  <c:v>2126</c:v>
                </c:pt>
                <c:pt idx="125">
                  <c:v>2138</c:v>
                </c:pt>
                <c:pt idx="126">
                  <c:v>2171</c:v>
                </c:pt>
                <c:pt idx="127">
                  <c:v>2329</c:v>
                </c:pt>
                <c:pt idx="128">
                  <c:v>2449</c:v>
                </c:pt>
                <c:pt idx="129">
                  <c:v>2533</c:v>
                </c:pt>
                <c:pt idx="130">
                  <c:v>2633</c:v>
                </c:pt>
                <c:pt idx="131">
                  <c:v>3719</c:v>
                </c:pt>
                <c:pt idx="132">
                  <c:v>3845</c:v>
                </c:pt>
                <c:pt idx="133">
                  <c:v>4580</c:v>
                </c:pt>
                <c:pt idx="134">
                  <c:v>5526</c:v>
                </c:pt>
              </c:numCache>
            </c:numRef>
          </c:xVal>
          <c:yVal>
            <c:numRef>
              <c:f>[0]!national2015</c:f>
              <c:numCache>
                <c:formatCode>General</c:formatCode>
                <c:ptCount val="195"/>
                <c:pt idx="0">
                  <c:v>4.1856794361209183E-2</c:v>
                </c:pt>
                <c:pt idx="1">
                  <c:v>4.1856794361209183E-2</c:v>
                </c:pt>
                <c:pt idx="2">
                  <c:v>4.1856794361209183E-2</c:v>
                </c:pt>
                <c:pt idx="3">
                  <c:v>4.1856794361209183E-2</c:v>
                </c:pt>
                <c:pt idx="4">
                  <c:v>4.1856794361209183E-2</c:v>
                </c:pt>
                <c:pt idx="5">
                  <c:v>4.1856794361209183E-2</c:v>
                </c:pt>
                <c:pt idx="6">
                  <c:v>4.1856794361209183E-2</c:v>
                </c:pt>
                <c:pt idx="7">
                  <c:v>4.1856794361209183E-2</c:v>
                </c:pt>
                <c:pt idx="8">
                  <c:v>4.1856794361209183E-2</c:v>
                </c:pt>
                <c:pt idx="9">
                  <c:v>4.1856794361209183E-2</c:v>
                </c:pt>
                <c:pt idx="10">
                  <c:v>4.1856794361209183E-2</c:v>
                </c:pt>
                <c:pt idx="11">
                  <c:v>4.1856794361209183E-2</c:v>
                </c:pt>
                <c:pt idx="12">
                  <c:v>4.1856794361209183E-2</c:v>
                </c:pt>
                <c:pt idx="13">
                  <c:v>4.1856794361209183E-2</c:v>
                </c:pt>
                <c:pt idx="14">
                  <c:v>4.1856794361209183E-2</c:v>
                </c:pt>
                <c:pt idx="15">
                  <c:v>4.1856794361209183E-2</c:v>
                </c:pt>
                <c:pt idx="16">
                  <c:v>4.1856794361209183E-2</c:v>
                </c:pt>
                <c:pt idx="17">
                  <c:v>4.1856794361209183E-2</c:v>
                </c:pt>
                <c:pt idx="18">
                  <c:v>4.1856794361209183E-2</c:v>
                </c:pt>
                <c:pt idx="19">
                  <c:v>4.1856794361209183E-2</c:v>
                </c:pt>
                <c:pt idx="20">
                  <c:v>4.1856794361209183E-2</c:v>
                </c:pt>
                <c:pt idx="21">
                  <c:v>4.1856794361209183E-2</c:v>
                </c:pt>
                <c:pt idx="22">
                  <c:v>4.1856794361209183E-2</c:v>
                </c:pt>
                <c:pt idx="23">
                  <c:v>4.1856794361209183E-2</c:v>
                </c:pt>
                <c:pt idx="24">
                  <c:v>4.1856794361209183E-2</c:v>
                </c:pt>
                <c:pt idx="25">
                  <c:v>4.1856794361209183E-2</c:v>
                </c:pt>
                <c:pt idx="26">
                  <c:v>4.1856794361209183E-2</c:v>
                </c:pt>
                <c:pt idx="27">
                  <c:v>4.1856794361209183E-2</c:v>
                </c:pt>
                <c:pt idx="28">
                  <c:v>4.1856794361209183E-2</c:v>
                </c:pt>
                <c:pt idx="29">
                  <c:v>4.1856794361209183E-2</c:v>
                </c:pt>
                <c:pt idx="30">
                  <c:v>4.1856794361209183E-2</c:v>
                </c:pt>
                <c:pt idx="31">
                  <c:v>4.1856794361209183E-2</c:v>
                </c:pt>
                <c:pt idx="32">
                  <c:v>4.1856794361209183E-2</c:v>
                </c:pt>
                <c:pt idx="33">
                  <c:v>4.1856794361209183E-2</c:v>
                </c:pt>
                <c:pt idx="34">
                  <c:v>4.1856794361209183E-2</c:v>
                </c:pt>
                <c:pt idx="35">
                  <c:v>4.1856794361209183E-2</c:v>
                </c:pt>
                <c:pt idx="36">
                  <c:v>4.1856794361209183E-2</c:v>
                </c:pt>
                <c:pt idx="37">
                  <c:v>4.1856794361209183E-2</c:v>
                </c:pt>
                <c:pt idx="38">
                  <c:v>4.1856794361209183E-2</c:v>
                </c:pt>
                <c:pt idx="39">
                  <c:v>4.1856794361209183E-2</c:v>
                </c:pt>
                <c:pt idx="40">
                  <c:v>4.1856794361209183E-2</c:v>
                </c:pt>
                <c:pt idx="41">
                  <c:v>4.1856794361209183E-2</c:v>
                </c:pt>
                <c:pt idx="42">
                  <c:v>4.1856794361209183E-2</c:v>
                </c:pt>
                <c:pt idx="43">
                  <c:v>4.1856794361209183E-2</c:v>
                </c:pt>
                <c:pt idx="44">
                  <c:v>4.1856794361209183E-2</c:v>
                </c:pt>
                <c:pt idx="45">
                  <c:v>4.1856794361209183E-2</c:v>
                </c:pt>
                <c:pt idx="46">
                  <c:v>4.1856794361209183E-2</c:v>
                </c:pt>
                <c:pt idx="47">
                  <c:v>4.1856794361209183E-2</c:v>
                </c:pt>
                <c:pt idx="48">
                  <c:v>4.1856794361209183E-2</c:v>
                </c:pt>
                <c:pt idx="49">
                  <c:v>4.1856794361209183E-2</c:v>
                </c:pt>
                <c:pt idx="50">
                  <c:v>4.1856794361209183E-2</c:v>
                </c:pt>
                <c:pt idx="51">
                  <c:v>4.1856794361209183E-2</c:v>
                </c:pt>
                <c:pt idx="52">
                  <c:v>4.1856794361209183E-2</c:v>
                </c:pt>
                <c:pt idx="53">
                  <c:v>4.1856794361209183E-2</c:v>
                </c:pt>
                <c:pt idx="54">
                  <c:v>4.1856794361209183E-2</c:v>
                </c:pt>
                <c:pt idx="55">
                  <c:v>4.1856794361209183E-2</c:v>
                </c:pt>
                <c:pt idx="56">
                  <c:v>4.1856794361209183E-2</c:v>
                </c:pt>
                <c:pt idx="57">
                  <c:v>4.1856794361209183E-2</c:v>
                </c:pt>
                <c:pt idx="58">
                  <c:v>4.1856794361209183E-2</c:v>
                </c:pt>
                <c:pt idx="59">
                  <c:v>4.1856794361209183E-2</c:v>
                </c:pt>
                <c:pt idx="60">
                  <c:v>4.1856794361209183E-2</c:v>
                </c:pt>
                <c:pt idx="61">
                  <c:v>4.1856794361209183E-2</c:v>
                </c:pt>
                <c:pt idx="62">
                  <c:v>4.1856794361209183E-2</c:v>
                </c:pt>
                <c:pt idx="63">
                  <c:v>4.1856794361209183E-2</c:v>
                </c:pt>
                <c:pt idx="64">
                  <c:v>4.1856794361209183E-2</c:v>
                </c:pt>
                <c:pt idx="65">
                  <c:v>4.1856794361209183E-2</c:v>
                </c:pt>
                <c:pt idx="66">
                  <c:v>4.1856794361209183E-2</c:v>
                </c:pt>
                <c:pt idx="67">
                  <c:v>4.1856794361209183E-2</c:v>
                </c:pt>
                <c:pt idx="68">
                  <c:v>4.1856794361209183E-2</c:v>
                </c:pt>
                <c:pt idx="69">
                  <c:v>4.1856794361209183E-2</c:v>
                </c:pt>
                <c:pt idx="70">
                  <c:v>4.1856794361209183E-2</c:v>
                </c:pt>
                <c:pt idx="71">
                  <c:v>4.1856794361209183E-2</c:v>
                </c:pt>
                <c:pt idx="72">
                  <c:v>4.1856794361209183E-2</c:v>
                </c:pt>
                <c:pt idx="73">
                  <c:v>4.1856794361209183E-2</c:v>
                </c:pt>
                <c:pt idx="74">
                  <c:v>4.1856794361209183E-2</c:v>
                </c:pt>
                <c:pt idx="75">
                  <c:v>4.1856794361209183E-2</c:v>
                </c:pt>
                <c:pt idx="76">
                  <c:v>4.1856794361209183E-2</c:v>
                </c:pt>
                <c:pt idx="77">
                  <c:v>4.1856794361209183E-2</c:v>
                </c:pt>
                <c:pt idx="78">
                  <c:v>4.1856794361209183E-2</c:v>
                </c:pt>
                <c:pt idx="79">
                  <c:v>4.1856794361209183E-2</c:v>
                </c:pt>
                <c:pt idx="80">
                  <c:v>4.1856794361209183E-2</c:v>
                </c:pt>
                <c:pt idx="81">
                  <c:v>4.1856794361209183E-2</c:v>
                </c:pt>
                <c:pt idx="82">
                  <c:v>4.1856794361209183E-2</c:v>
                </c:pt>
                <c:pt idx="83">
                  <c:v>4.1856794361209183E-2</c:v>
                </c:pt>
                <c:pt idx="84">
                  <c:v>4.1856794361209183E-2</c:v>
                </c:pt>
                <c:pt idx="85">
                  <c:v>4.1856794361209183E-2</c:v>
                </c:pt>
                <c:pt idx="86">
                  <c:v>4.1856794361209183E-2</c:v>
                </c:pt>
                <c:pt idx="87">
                  <c:v>4.1856794361209183E-2</c:v>
                </c:pt>
                <c:pt idx="88">
                  <c:v>4.1856794361209183E-2</c:v>
                </c:pt>
                <c:pt idx="89">
                  <c:v>4.1856794361209183E-2</c:v>
                </c:pt>
                <c:pt idx="90">
                  <c:v>4.1856794361209183E-2</c:v>
                </c:pt>
                <c:pt idx="91">
                  <c:v>4.1856794361209183E-2</c:v>
                </c:pt>
                <c:pt idx="92">
                  <c:v>4.1856794361209183E-2</c:v>
                </c:pt>
                <c:pt idx="93">
                  <c:v>4.1856794361209183E-2</c:v>
                </c:pt>
                <c:pt idx="94">
                  <c:v>4.1856794361209183E-2</c:v>
                </c:pt>
                <c:pt idx="95">
                  <c:v>4.1856794361209183E-2</c:v>
                </c:pt>
                <c:pt idx="96">
                  <c:v>4.1856794361209183E-2</c:v>
                </c:pt>
                <c:pt idx="97">
                  <c:v>4.1856794361209183E-2</c:v>
                </c:pt>
                <c:pt idx="98">
                  <c:v>4.1856794361209183E-2</c:v>
                </c:pt>
                <c:pt idx="99">
                  <c:v>4.1856794361209183E-2</c:v>
                </c:pt>
                <c:pt idx="100">
                  <c:v>4.1856794361209183E-2</c:v>
                </c:pt>
                <c:pt idx="101">
                  <c:v>4.1856794361209183E-2</c:v>
                </c:pt>
                <c:pt idx="102">
                  <c:v>4.1856794361209183E-2</c:v>
                </c:pt>
                <c:pt idx="103">
                  <c:v>4.1856794361209183E-2</c:v>
                </c:pt>
                <c:pt idx="104">
                  <c:v>4.1856794361209183E-2</c:v>
                </c:pt>
                <c:pt idx="105">
                  <c:v>4.1856794361209183E-2</c:v>
                </c:pt>
                <c:pt idx="106">
                  <c:v>4.1856794361209183E-2</c:v>
                </c:pt>
                <c:pt idx="107">
                  <c:v>4.1856794361209183E-2</c:v>
                </c:pt>
                <c:pt idx="108">
                  <c:v>4.1856794361209183E-2</c:v>
                </c:pt>
                <c:pt idx="109">
                  <c:v>4.1856794361209183E-2</c:v>
                </c:pt>
                <c:pt idx="110">
                  <c:v>4.1856794361209183E-2</c:v>
                </c:pt>
                <c:pt idx="111">
                  <c:v>4.1856794361209183E-2</c:v>
                </c:pt>
                <c:pt idx="112">
                  <c:v>4.1856794361209183E-2</c:v>
                </c:pt>
                <c:pt idx="113">
                  <c:v>4.1856794361209183E-2</c:v>
                </c:pt>
                <c:pt idx="114">
                  <c:v>4.1856794361209183E-2</c:v>
                </c:pt>
                <c:pt idx="115">
                  <c:v>4.1856794361209183E-2</c:v>
                </c:pt>
                <c:pt idx="116">
                  <c:v>4.1856794361209183E-2</c:v>
                </c:pt>
                <c:pt idx="117">
                  <c:v>4.1856794361209183E-2</c:v>
                </c:pt>
                <c:pt idx="118">
                  <c:v>4.1856794361209183E-2</c:v>
                </c:pt>
                <c:pt idx="119">
                  <c:v>4.1856794361209183E-2</c:v>
                </c:pt>
                <c:pt idx="120">
                  <c:v>4.1856794361209183E-2</c:v>
                </c:pt>
                <c:pt idx="121">
                  <c:v>4.1856794361209183E-2</c:v>
                </c:pt>
                <c:pt idx="122">
                  <c:v>4.1856794361209183E-2</c:v>
                </c:pt>
                <c:pt idx="123">
                  <c:v>4.1856794361209183E-2</c:v>
                </c:pt>
                <c:pt idx="124">
                  <c:v>4.1856794361209183E-2</c:v>
                </c:pt>
                <c:pt idx="125">
                  <c:v>4.1856794361209183E-2</c:v>
                </c:pt>
                <c:pt idx="126">
                  <c:v>4.1856794361209183E-2</c:v>
                </c:pt>
                <c:pt idx="127">
                  <c:v>4.1856794361209183E-2</c:v>
                </c:pt>
                <c:pt idx="128">
                  <c:v>4.1856794361209183E-2</c:v>
                </c:pt>
                <c:pt idx="129">
                  <c:v>4.1856794361209183E-2</c:v>
                </c:pt>
                <c:pt idx="130">
                  <c:v>4.1856794361209183E-2</c:v>
                </c:pt>
                <c:pt idx="131">
                  <c:v>4.1856794361209183E-2</c:v>
                </c:pt>
                <c:pt idx="132">
                  <c:v>4.1856794361209183E-2</c:v>
                </c:pt>
                <c:pt idx="133">
                  <c:v>4.1856794361209183E-2</c:v>
                </c:pt>
                <c:pt idx="134">
                  <c:v>4.1856794361209183E-2</c:v>
                </c:pt>
              </c:numCache>
            </c:numRef>
          </c:yVal>
          <c:smooth val="1"/>
          <c:extLst>
            <c:ext xmlns:c16="http://schemas.microsoft.com/office/drawing/2014/chart" uri="{C3380CC4-5D6E-409C-BE32-E72D297353CC}">
              <c16:uniqueId val="{00000004-B923-4AA2-A186-AC7C555AD6DD}"/>
            </c:ext>
          </c:extLst>
        </c:ser>
        <c:dLbls>
          <c:showLegendKey val="0"/>
          <c:showVal val="0"/>
          <c:showCatName val="0"/>
          <c:showSerName val="0"/>
          <c:showPercent val="0"/>
          <c:showBubbleSize val="0"/>
        </c:dLbls>
        <c:axId val="62750080"/>
        <c:axId val="62780928"/>
      </c:scatterChart>
      <c:scatterChart>
        <c:scatterStyle val="lineMarker"/>
        <c:varyColors val="0"/>
        <c:ser>
          <c:idx val="0"/>
          <c:order val="0"/>
          <c:tx>
            <c:v>All Trusts</c:v>
          </c:tx>
          <c:spPr>
            <a:ln w="28575">
              <a:noFill/>
            </a:ln>
          </c:spPr>
          <c:marker>
            <c:symbol val="circle"/>
            <c:size val="7"/>
            <c:spPr>
              <a:noFill/>
            </c:spPr>
          </c:marker>
          <c:xVal>
            <c:numRef>
              <c:f>[0]!x_axis2015</c:f>
              <c:numCache>
                <c:formatCode>General</c:formatCode>
                <c:ptCount val="195"/>
                <c:pt idx="0">
                  <c:v>1</c:v>
                </c:pt>
                <c:pt idx="1">
                  <c:v>1</c:v>
                </c:pt>
                <c:pt idx="2">
                  <c:v>13</c:v>
                </c:pt>
                <c:pt idx="3">
                  <c:v>17</c:v>
                </c:pt>
                <c:pt idx="4">
                  <c:v>41</c:v>
                </c:pt>
                <c:pt idx="5">
                  <c:v>41</c:v>
                </c:pt>
                <c:pt idx="6">
                  <c:v>48</c:v>
                </c:pt>
                <c:pt idx="7">
                  <c:v>50</c:v>
                </c:pt>
                <c:pt idx="8">
                  <c:v>60</c:v>
                </c:pt>
                <c:pt idx="9">
                  <c:v>62</c:v>
                </c:pt>
                <c:pt idx="10">
                  <c:v>71</c:v>
                </c:pt>
                <c:pt idx="11">
                  <c:v>73</c:v>
                </c:pt>
                <c:pt idx="12">
                  <c:v>78</c:v>
                </c:pt>
                <c:pt idx="13">
                  <c:v>84</c:v>
                </c:pt>
                <c:pt idx="14">
                  <c:v>86</c:v>
                </c:pt>
                <c:pt idx="15">
                  <c:v>96</c:v>
                </c:pt>
                <c:pt idx="16">
                  <c:v>102</c:v>
                </c:pt>
                <c:pt idx="17">
                  <c:v>104</c:v>
                </c:pt>
                <c:pt idx="18">
                  <c:v>107</c:v>
                </c:pt>
                <c:pt idx="19">
                  <c:v>109</c:v>
                </c:pt>
                <c:pt idx="20">
                  <c:v>109</c:v>
                </c:pt>
                <c:pt idx="21">
                  <c:v>112</c:v>
                </c:pt>
                <c:pt idx="22">
                  <c:v>122</c:v>
                </c:pt>
                <c:pt idx="23">
                  <c:v>135</c:v>
                </c:pt>
                <c:pt idx="24">
                  <c:v>138</c:v>
                </c:pt>
                <c:pt idx="25">
                  <c:v>147</c:v>
                </c:pt>
                <c:pt idx="26">
                  <c:v>149</c:v>
                </c:pt>
                <c:pt idx="27">
                  <c:v>158</c:v>
                </c:pt>
                <c:pt idx="28">
                  <c:v>171</c:v>
                </c:pt>
                <c:pt idx="29">
                  <c:v>174</c:v>
                </c:pt>
                <c:pt idx="30">
                  <c:v>181</c:v>
                </c:pt>
                <c:pt idx="31">
                  <c:v>189</c:v>
                </c:pt>
                <c:pt idx="32">
                  <c:v>212</c:v>
                </c:pt>
                <c:pt idx="33">
                  <c:v>220</c:v>
                </c:pt>
                <c:pt idx="34">
                  <c:v>224</c:v>
                </c:pt>
                <c:pt idx="35">
                  <c:v>233</c:v>
                </c:pt>
                <c:pt idx="36">
                  <c:v>234</c:v>
                </c:pt>
                <c:pt idx="37">
                  <c:v>273</c:v>
                </c:pt>
                <c:pt idx="38">
                  <c:v>299</c:v>
                </c:pt>
                <c:pt idx="39">
                  <c:v>317</c:v>
                </c:pt>
                <c:pt idx="40">
                  <c:v>338</c:v>
                </c:pt>
                <c:pt idx="41">
                  <c:v>339</c:v>
                </c:pt>
                <c:pt idx="42">
                  <c:v>344</c:v>
                </c:pt>
                <c:pt idx="43">
                  <c:v>351</c:v>
                </c:pt>
                <c:pt idx="44">
                  <c:v>356</c:v>
                </c:pt>
                <c:pt idx="45">
                  <c:v>357</c:v>
                </c:pt>
                <c:pt idx="46">
                  <c:v>362</c:v>
                </c:pt>
                <c:pt idx="47">
                  <c:v>365</c:v>
                </c:pt>
                <c:pt idx="48">
                  <c:v>379</c:v>
                </c:pt>
                <c:pt idx="49">
                  <c:v>400</c:v>
                </c:pt>
                <c:pt idx="50">
                  <c:v>401</c:v>
                </c:pt>
                <c:pt idx="51">
                  <c:v>410</c:v>
                </c:pt>
                <c:pt idx="52">
                  <c:v>414</c:v>
                </c:pt>
                <c:pt idx="53">
                  <c:v>418</c:v>
                </c:pt>
                <c:pt idx="54">
                  <c:v>421</c:v>
                </c:pt>
                <c:pt idx="55">
                  <c:v>444</c:v>
                </c:pt>
                <c:pt idx="56">
                  <c:v>454</c:v>
                </c:pt>
                <c:pt idx="57">
                  <c:v>456</c:v>
                </c:pt>
                <c:pt idx="58">
                  <c:v>494</c:v>
                </c:pt>
                <c:pt idx="59">
                  <c:v>498</c:v>
                </c:pt>
                <c:pt idx="60">
                  <c:v>509</c:v>
                </c:pt>
                <c:pt idx="61">
                  <c:v>510</c:v>
                </c:pt>
                <c:pt idx="62">
                  <c:v>515</c:v>
                </c:pt>
                <c:pt idx="63">
                  <c:v>522</c:v>
                </c:pt>
                <c:pt idx="64">
                  <c:v>523</c:v>
                </c:pt>
                <c:pt idx="65">
                  <c:v>561</c:v>
                </c:pt>
                <c:pt idx="66">
                  <c:v>582</c:v>
                </c:pt>
                <c:pt idx="67">
                  <c:v>583</c:v>
                </c:pt>
                <c:pt idx="68">
                  <c:v>584</c:v>
                </c:pt>
                <c:pt idx="69">
                  <c:v>602</c:v>
                </c:pt>
                <c:pt idx="70">
                  <c:v>625</c:v>
                </c:pt>
                <c:pt idx="71">
                  <c:v>630</c:v>
                </c:pt>
                <c:pt idx="72">
                  <c:v>658</c:v>
                </c:pt>
                <c:pt idx="73">
                  <c:v>674</c:v>
                </c:pt>
                <c:pt idx="74">
                  <c:v>712</c:v>
                </c:pt>
                <c:pt idx="75">
                  <c:v>713</c:v>
                </c:pt>
                <c:pt idx="76">
                  <c:v>718</c:v>
                </c:pt>
                <c:pt idx="77">
                  <c:v>751</c:v>
                </c:pt>
                <c:pt idx="78">
                  <c:v>761</c:v>
                </c:pt>
                <c:pt idx="79">
                  <c:v>766</c:v>
                </c:pt>
                <c:pt idx="80">
                  <c:v>786</c:v>
                </c:pt>
                <c:pt idx="81">
                  <c:v>808</c:v>
                </c:pt>
                <c:pt idx="82">
                  <c:v>810</c:v>
                </c:pt>
                <c:pt idx="83">
                  <c:v>829</c:v>
                </c:pt>
                <c:pt idx="84">
                  <c:v>839</c:v>
                </c:pt>
                <c:pt idx="85">
                  <c:v>840</c:v>
                </c:pt>
                <c:pt idx="86">
                  <c:v>852</c:v>
                </c:pt>
                <c:pt idx="87">
                  <c:v>863</c:v>
                </c:pt>
                <c:pt idx="88">
                  <c:v>875</c:v>
                </c:pt>
                <c:pt idx="89">
                  <c:v>878</c:v>
                </c:pt>
                <c:pt idx="90">
                  <c:v>879</c:v>
                </c:pt>
                <c:pt idx="91">
                  <c:v>898</c:v>
                </c:pt>
                <c:pt idx="92">
                  <c:v>899</c:v>
                </c:pt>
                <c:pt idx="93">
                  <c:v>911</c:v>
                </c:pt>
                <c:pt idx="94">
                  <c:v>932</c:v>
                </c:pt>
                <c:pt idx="95">
                  <c:v>989</c:v>
                </c:pt>
                <c:pt idx="96">
                  <c:v>1006</c:v>
                </c:pt>
                <c:pt idx="97">
                  <c:v>1009</c:v>
                </c:pt>
                <c:pt idx="98">
                  <c:v>1059</c:v>
                </c:pt>
                <c:pt idx="99">
                  <c:v>1082</c:v>
                </c:pt>
                <c:pt idx="100">
                  <c:v>1102</c:v>
                </c:pt>
                <c:pt idx="101">
                  <c:v>1117</c:v>
                </c:pt>
                <c:pt idx="102">
                  <c:v>1156</c:v>
                </c:pt>
                <c:pt idx="103">
                  <c:v>1182</c:v>
                </c:pt>
                <c:pt idx="104">
                  <c:v>1208</c:v>
                </c:pt>
                <c:pt idx="105">
                  <c:v>1216</c:v>
                </c:pt>
                <c:pt idx="106">
                  <c:v>1319</c:v>
                </c:pt>
                <c:pt idx="107">
                  <c:v>1335</c:v>
                </c:pt>
                <c:pt idx="108">
                  <c:v>1363</c:v>
                </c:pt>
                <c:pt idx="109">
                  <c:v>1363</c:v>
                </c:pt>
                <c:pt idx="110">
                  <c:v>1431</c:v>
                </c:pt>
                <c:pt idx="111">
                  <c:v>1442</c:v>
                </c:pt>
                <c:pt idx="112">
                  <c:v>1516</c:v>
                </c:pt>
                <c:pt idx="113">
                  <c:v>1531</c:v>
                </c:pt>
                <c:pt idx="114">
                  <c:v>1562</c:v>
                </c:pt>
                <c:pt idx="115">
                  <c:v>1602</c:v>
                </c:pt>
                <c:pt idx="116">
                  <c:v>1607</c:v>
                </c:pt>
                <c:pt idx="117">
                  <c:v>1642</c:v>
                </c:pt>
                <c:pt idx="118">
                  <c:v>1734</c:v>
                </c:pt>
                <c:pt idx="119">
                  <c:v>1828</c:v>
                </c:pt>
                <c:pt idx="120">
                  <c:v>1851</c:v>
                </c:pt>
                <c:pt idx="121">
                  <c:v>1851</c:v>
                </c:pt>
                <c:pt idx="122">
                  <c:v>1925</c:v>
                </c:pt>
                <c:pt idx="123">
                  <c:v>2060</c:v>
                </c:pt>
                <c:pt idx="124">
                  <c:v>2126</c:v>
                </c:pt>
                <c:pt idx="125">
                  <c:v>2138</c:v>
                </c:pt>
                <c:pt idx="126">
                  <c:v>2171</c:v>
                </c:pt>
                <c:pt idx="127">
                  <c:v>2329</c:v>
                </c:pt>
                <c:pt idx="128">
                  <c:v>2449</c:v>
                </c:pt>
                <c:pt idx="129">
                  <c:v>2533</c:v>
                </c:pt>
                <c:pt idx="130">
                  <c:v>2633</c:v>
                </c:pt>
                <c:pt idx="131">
                  <c:v>3719</c:v>
                </c:pt>
                <c:pt idx="132">
                  <c:v>3845</c:v>
                </c:pt>
                <c:pt idx="133">
                  <c:v>4580</c:v>
                </c:pt>
                <c:pt idx="134">
                  <c:v>5526</c:v>
                </c:pt>
              </c:numCache>
            </c:numRef>
          </c:xVal>
          <c:yVal>
            <c:numRef>
              <c:f>[0]!crude2015</c:f>
              <c:numCache>
                <c:formatCode>General</c:formatCode>
                <c:ptCount val="195"/>
                <c:pt idx="0">
                  <c:v>0</c:v>
                </c:pt>
                <c:pt idx="1">
                  <c:v>0</c:v>
                </c:pt>
                <c:pt idx="2">
                  <c:v>0</c:v>
                </c:pt>
                <c:pt idx="3">
                  <c:v>0</c:v>
                </c:pt>
                <c:pt idx="4">
                  <c:v>0</c:v>
                </c:pt>
                <c:pt idx="5">
                  <c:v>2.4390243902439025E-2</c:v>
                </c:pt>
                <c:pt idx="6">
                  <c:v>0</c:v>
                </c:pt>
                <c:pt idx="7">
                  <c:v>0</c:v>
                </c:pt>
                <c:pt idx="8">
                  <c:v>8.3333333333333329E-2</c:v>
                </c:pt>
                <c:pt idx="9">
                  <c:v>0.11290322580645161</c:v>
                </c:pt>
                <c:pt idx="10">
                  <c:v>1.4084507042253521E-2</c:v>
                </c:pt>
                <c:pt idx="11">
                  <c:v>1.3698630136986301E-2</c:v>
                </c:pt>
                <c:pt idx="12">
                  <c:v>1.282051282051282E-2</c:v>
                </c:pt>
                <c:pt idx="13">
                  <c:v>1.1904761904761904E-2</c:v>
                </c:pt>
                <c:pt idx="14">
                  <c:v>6.9767441860465115E-2</c:v>
                </c:pt>
                <c:pt idx="15">
                  <c:v>4.1666666666666664E-2</c:v>
                </c:pt>
                <c:pt idx="16">
                  <c:v>5.8823529411764705E-2</c:v>
                </c:pt>
                <c:pt idx="17">
                  <c:v>4.807692307692308E-2</c:v>
                </c:pt>
                <c:pt idx="18">
                  <c:v>1.8691588785046728E-2</c:v>
                </c:pt>
                <c:pt idx="19">
                  <c:v>3.669724770642202E-2</c:v>
                </c:pt>
                <c:pt idx="20">
                  <c:v>9.1743119266055051E-3</c:v>
                </c:pt>
                <c:pt idx="21">
                  <c:v>0.10714285714285714</c:v>
                </c:pt>
                <c:pt idx="22">
                  <c:v>5.737704918032787E-2</c:v>
                </c:pt>
                <c:pt idx="23">
                  <c:v>0.1111111111111111</c:v>
                </c:pt>
                <c:pt idx="24">
                  <c:v>7.9710144927536225E-2</c:v>
                </c:pt>
                <c:pt idx="25">
                  <c:v>5.4421768707482991E-2</c:v>
                </c:pt>
                <c:pt idx="26">
                  <c:v>8.7248322147651006E-2</c:v>
                </c:pt>
                <c:pt idx="27">
                  <c:v>2.5316455696202531E-2</c:v>
                </c:pt>
                <c:pt idx="28">
                  <c:v>4.0935672514619881E-2</c:v>
                </c:pt>
                <c:pt idx="29">
                  <c:v>2.2988505747126436E-2</c:v>
                </c:pt>
                <c:pt idx="30">
                  <c:v>1.6574585635359115E-2</c:v>
                </c:pt>
                <c:pt idx="31">
                  <c:v>6.3492063492063489E-2</c:v>
                </c:pt>
                <c:pt idx="32">
                  <c:v>4.2452830188679243E-2</c:v>
                </c:pt>
                <c:pt idx="33">
                  <c:v>4.5454545454545456E-2</c:v>
                </c:pt>
                <c:pt idx="34">
                  <c:v>4.4642857142857144E-2</c:v>
                </c:pt>
                <c:pt idx="35">
                  <c:v>6.0085836909871244E-2</c:v>
                </c:pt>
                <c:pt idx="36">
                  <c:v>2.1367521367521368E-2</c:v>
                </c:pt>
                <c:pt idx="37">
                  <c:v>2.9304029304029304E-2</c:v>
                </c:pt>
                <c:pt idx="38">
                  <c:v>3.0100334448160536E-2</c:v>
                </c:pt>
                <c:pt idx="39">
                  <c:v>4.1009463722397478E-2</c:v>
                </c:pt>
                <c:pt idx="40">
                  <c:v>5.6213017751479293E-2</c:v>
                </c:pt>
                <c:pt idx="41">
                  <c:v>4.1297935103244837E-2</c:v>
                </c:pt>
                <c:pt idx="42">
                  <c:v>2.0348837209302327E-2</c:v>
                </c:pt>
                <c:pt idx="43">
                  <c:v>8.2621082621082614E-2</c:v>
                </c:pt>
                <c:pt idx="44">
                  <c:v>3.0898876404494381E-2</c:v>
                </c:pt>
                <c:pt idx="45">
                  <c:v>3.3613445378151259E-2</c:v>
                </c:pt>
                <c:pt idx="46">
                  <c:v>3.3149171270718231E-2</c:v>
                </c:pt>
                <c:pt idx="47">
                  <c:v>4.1095890410958902E-2</c:v>
                </c:pt>
                <c:pt idx="48">
                  <c:v>5.2770448548812663E-3</c:v>
                </c:pt>
                <c:pt idx="49">
                  <c:v>0.04</c:v>
                </c:pt>
                <c:pt idx="50">
                  <c:v>2.2443890274314215E-2</c:v>
                </c:pt>
                <c:pt idx="51">
                  <c:v>4.1463414634146344E-2</c:v>
                </c:pt>
                <c:pt idx="52">
                  <c:v>7.4879227053140096E-2</c:v>
                </c:pt>
                <c:pt idx="53">
                  <c:v>1.9138755980861243E-2</c:v>
                </c:pt>
                <c:pt idx="54">
                  <c:v>1.66270783847981E-2</c:v>
                </c:pt>
                <c:pt idx="55">
                  <c:v>5.18018018018018E-2</c:v>
                </c:pt>
                <c:pt idx="56">
                  <c:v>7.9295154185022032E-2</c:v>
                </c:pt>
                <c:pt idx="57">
                  <c:v>2.1929824561403508E-2</c:v>
                </c:pt>
                <c:pt idx="58">
                  <c:v>4.4534412955465584E-2</c:v>
                </c:pt>
                <c:pt idx="59">
                  <c:v>4.4176706827309238E-2</c:v>
                </c:pt>
                <c:pt idx="60">
                  <c:v>3.732809430255403E-2</c:v>
                </c:pt>
                <c:pt idx="61">
                  <c:v>5.4901960784313725E-2</c:v>
                </c:pt>
                <c:pt idx="62">
                  <c:v>5.8252427184466021E-2</c:v>
                </c:pt>
                <c:pt idx="63">
                  <c:v>5.1724137931034482E-2</c:v>
                </c:pt>
                <c:pt idx="64">
                  <c:v>2.676864244741874E-2</c:v>
                </c:pt>
                <c:pt idx="65">
                  <c:v>1.2477718360071301E-2</c:v>
                </c:pt>
                <c:pt idx="66">
                  <c:v>4.4673539518900345E-2</c:v>
                </c:pt>
                <c:pt idx="67">
                  <c:v>3.430531732418525E-2</c:v>
                </c:pt>
                <c:pt idx="68">
                  <c:v>3.2534246575342464E-2</c:v>
                </c:pt>
                <c:pt idx="69">
                  <c:v>5.1495016611295678E-2</c:v>
                </c:pt>
                <c:pt idx="70">
                  <c:v>0.04</c:v>
                </c:pt>
                <c:pt idx="71">
                  <c:v>5.3968253968253971E-2</c:v>
                </c:pt>
                <c:pt idx="72">
                  <c:v>3.9513677811550151E-2</c:v>
                </c:pt>
                <c:pt idx="73">
                  <c:v>5.3412462908011868E-2</c:v>
                </c:pt>
                <c:pt idx="74">
                  <c:v>3.7921348314606744E-2</c:v>
                </c:pt>
                <c:pt idx="75">
                  <c:v>3.2258064516129031E-2</c:v>
                </c:pt>
                <c:pt idx="76">
                  <c:v>4.1782729805013928E-2</c:v>
                </c:pt>
                <c:pt idx="77">
                  <c:v>3.7283621837549935E-2</c:v>
                </c:pt>
                <c:pt idx="78">
                  <c:v>3.9421813403416557E-2</c:v>
                </c:pt>
                <c:pt idx="79">
                  <c:v>4.6997389033942558E-2</c:v>
                </c:pt>
                <c:pt idx="80">
                  <c:v>3.8167938931297711E-2</c:v>
                </c:pt>
                <c:pt idx="81">
                  <c:v>2.8465346534653466E-2</c:v>
                </c:pt>
                <c:pt idx="82">
                  <c:v>6.6666666666666666E-2</c:v>
                </c:pt>
                <c:pt idx="83">
                  <c:v>3.2569360675512665E-2</c:v>
                </c:pt>
                <c:pt idx="84">
                  <c:v>4.0524433849821219E-2</c:v>
                </c:pt>
                <c:pt idx="85">
                  <c:v>2.1428571428571429E-2</c:v>
                </c:pt>
                <c:pt idx="86">
                  <c:v>3.5211267605633804E-2</c:v>
                </c:pt>
                <c:pt idx="87">
                  <c:v>4.287369640787949E-2</c:v>
                </c:pt>
                <c:pt idx="88">
                  <c:v>4.4571428571428574E-2</c:v>
                </c:pt>
                <c:pt idx="89">
                  <c:v>4.8974943052391799E-2</c:v>
                </c:pt>
                <c:pt idx="90">
                  <c:v>7.2810011376564274E-2</c:v>
                </c:pt>
                <c:pt idx="91">
                  <c:v>6.347438752783964E-2</c:v>
                </c:pt>
                <c:pt idx="92">
                  <c:v>5.116796440489433E-2</c:v>
                </c:pt>
                <c:pt idx="93">
                  <c:v>5.2689352360043906E-2</c:v>
                </c:pt>
                <c:pt idx="94">
                  <c:v>6.4377682403433473E-2</c:v>
                </c:pt>
                <c:pt idx="95">
                  <c:v>4.5500505561172903E-2</c:v>
                </c:pt>
                <c:pt idx="96">
                  <c:v>2.982107355864811E-2</c:v>
                </c:pt>
                <c:pt idx="97">
                  <c:v>4.3607532210109018E-2</c:v>
                </c:pt>
                <c:pt idx="98">
                  <c:v>3.588290840415486E-2</c:v>
                </c:pt>
                <c:pt idx="99">
                  <c:v>5.0831792975970423E-2</c:v>
                </c:pt>
                <c:pt idx="100">
                  <c:v>6.2613430127041736E-2</c:v>
                </c:pt>
                <c:pt idx="101">
                  <c:v>4.6553267681289166E-2</c:v>
                </c:pt>
                <c:pt idx="102">
                  <c:v>4.930795847750865E-2</c:v>
                </c:pt>
                <c:pt idx="103">
                  <c:v>3.1302876480541454E-2</c:v>
                </c:pt>
                <c:pt idx="104">
                  <c:v>3.3940397350993377E-2</c:v>
                </c:pt>
                <c:pt idx="105">
                  <c:v>8.3059210526315791E-2</c:v>
                </c:pt>
                <c:pt idx="106">
                  <c:v>4.3972706595905992E-2</c:v>
                </c:pt>
                <c:pt idx="107">
                  <c:v>2.3970037453183522E-2</c:v>
                </c:pt>
                <c:pt idx="108">
                  <c:v>4.9889948642699924E-2</c:v>
                </c:pt>
                <c:pt idx="109">
                  <c:v>4.9156272927366101E-2</c:v>
                </c:pt>
                <c:pt idx="110">
                  <c:v>3.5639412997903561E-2</c:v>
                </c:pt>
                <c:pt idx="111">
                  <c:v>5.8252427184466021E-2</c:v>
                </c:pt>
                <c:pt idx="112">
                  <c:v>5.0131926121372031E-2</c:v>
                </c:pt>
                <c:pt idx="113">
                  <c:v>3.5924232527759635E-2</c:v>
                </c:pt>
                <c:pt idx="114">
                  <c:v>3.3930857874519847E-2</c:v>
                </c:pt>
                <c:pt idx="115">
                  <c:v>3.870162297128589E-2</c:v>
                </c:pt>
                <c:pt idx="116">
                  <c:v>5.8494088363410079E-2</c:v>
                </c:pt>
                <c:pt idx="117">
                  <c:v>4.2021924482338609E-2</c:v>
                </c:pt>
                <c:pt idx="118">
                  <c:v>4.2099192618223757E-2</c:v>
                </c:pt>
                <c:pt idx="119">
                  <c:v>5.3610503282275714E-2</c:v>
                </c:pt>
                <c:pt idx="120">
                  <c:v>4.3219881145326849E-2</c:v>
                </c:pt>
                <c:pt idx="121">
                  <c:v>5.0243111831442464E-2</c:v>
                </c:pt>
                <c:pt idx="122">
                  <c:v>3.9480519480519484E-2</c:v>
                </c:pt>
                <c:pt idx="123">
                  <c:v>4.4660194174757278E-2</c:v>
                </c:pt>
                <c:pt idx="124">
                  <c:v>4.2333019755409221E-2</c:v>
                </c:pt>
                <c:pt idx="125">
                  <c:v>3.6950420954162767E-2</c:v>
                </c:pt>
                <c:pt idx="126">
                  <c:v>5.25103638876094E-2</c:v>
                </c:pt>
                <c:pt idx="127">
                  <c:v>4.1219407471017606E-2</c:v>
                </c:pt>
                <c:pt idx="128">
                  <c:v>6.0432829726418946E-2</c:v>
                </c:pt>
                <c:pt idx="129">
                  <c:v>3.4741413343861036E-2</c:v>
                </c:pt>
                <c:pt idx="130">
                  <c:v>4.5575389289783517E-2</c:v>
                </c:pt>
                <c:pt idx="131">
                  <c:v>3.7106749126109166E-2</c:v>
                </c:pt>
                <c:pt idx="132">
                  <c:v>5.1495448634590379E-2</c:v>
                </c:pt>
                <c:pt idx="133">
                  <c:v>4.1703056768558955E-2</c:v>
                </c:pt>
                <c:pt idx="134">
                  <c:v>3.2211364458921463E-2</c:v>
                </c:pt>
              </c:numCache>
            </c:numRef>
          </c:yVal>
          <c:smooth val="0"/>
          <c:extLst>
            <c:ext xmlns:c16="http://schemas.microsoft.com/office/drawing/2014/chart" uri="{C3380CC4-5D6E-409C-BE32-E72D297353CC}">
              <c16:uniqueId val="{00000005-B923-4AA2-A186-AC7C555AD6DD}"/>
            </c:ext>
          </c:extLst>
        </c:ser>
        <c:ser>
          <c:idx val="6"/>
          <c:order val="6"/>
          <c:tx>
            <c:strRef>
              <c:f>Trust_selected!$E$24</c:f>
              <c:strCache>
                <c:ptCount val="1"/>
                <c:pt idx="0">
                  <c:v>NoTrust</c:v>
                </c:pt>
              </c:strCache>
            </c:strRef>
          </c:tx>
          <c:spPr>
            <a:ln w="28575">
              <a:noFill/>
            </a:ln>
          </c:spPr>
          <c:marker>
            <c:symbol val="circle"/>
            <c:size val="10"/>
            <c:spPr>
              <a:solidFill>
                <a:srgbClr val="00B050"/>
              </a:solidFill>
            </c:spPr>
          </c:marker>
          <c:xVal>
            <c:numRef>
              <c:f>Trust_selected!$S$3</c:f>
              <c:numCache>
                <c:formatCode>General</c:formatCode>
                <c:ptCount val="1"/>
                <c:pt idx="0">
                  <c:v>#N/A</c:v>
                </c:pt>
              </c:numCache>
            </c:numRef>
          </c:xVal>
          <c:yVal>
            <c:numRef>
              <c:f>Trust_selected!$S$4</c:f>
              <c:numCache>
                <c:formatCode>0.0%</c:formatCode>
                <c:ptCount val="1"/>
                <c:pt idx="0">
                  <c:v>#N/A</c:v>
                </c:pt>
              </c:numCache>
            </c:numRef>
          </c:yVal>
          <c:smooth val="0"/>
          <c:extLst>
            <c:ext xmlns:c16="http://schemas.microsoft.com/office/drawing/2014/chart" uri="{C3380CC4-5D6E-409C-BE32-E72D297353CC}">
              <c16:uniqueId val="{00000006-B923-4AA2-A186-AC7C555AD6DD}"/>
            </c:ext>
          </c:extLst>
        </c:ser>
        <c:dLbls>
          <c:showLegendKey val="0"/>
          <c:showVal val="0"/>
          <c:showCatName val="0"/>
          <c:showSerName val="0"/>
          <c:showPercent val="0"/>
          <c:showBubbleSize val="0"/>
        </c:dLbls>
        <c:axId val="62750080"/>
        <c:axId val="62780928"/>
      </c:scatterChart>
      <c:valAx>
        <c:axId val="62750080"/>
        <c:scaling>
          <c:orientation val="minMax"/>
        </c:scaling>
        <c:delete val="0"/>
        <c:axPos val="b"/>
        <c:title>
          <c:tx>
            <c:rich>
              <a:bodyPr/>
              <a:lstStyle/>
              <a:p>
                <a:pPr>
                  <a:defRPr sz="1200" b="1"/>
                </a:pPr>
                <a:r>
                  <a:rPr lang="en-GB" sz="1100" b="1">
                    <a:latin typeface="Arial" panose="020B0604020202020204" pitchFamily="34" charset="0"/>
                    <a:cs typeface="Arial" panose="020B0604020202020204" pitchFamily="34" charset="0"/>
                  </a:rPr>
                  <a:t>Patients receiving SACT</a:t>
                </a:r>
              </a:p>
            </c:rich>
          </c:tx>
          <c:overlay val="0"/>
        </c:title>
        <c:numFmt formatCode="General" sourceLinked="1"/>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62780928"/>
        <c:crosses val="autoZero"/>
        <c:crossBetween val="midCat"/>
      </c:valAx>
      <c:valAx>
        <c:axId val="62780928"/>
        <c:scaling>
          <c:orientation val="minMax"/>
          <c:max val="0.5"/>
          <c:min val="0"/>
        </c:scaling>
        <c:delete val="0"/>
        <c:axPos val="l"/>
        <c:title>
          <c:tx>
            <c:rich>
              <a:bodyPr rot="-5400000" vert="horz"/>
              <a:lstStyle/>
              <a:p>
                <a:pPr>
                  <a:defRPr sz="1100" b="1">
                    <a:latin typeface="Arial" panose="020B0604020202020204" pitchFamily="34" charset="0"/>
                    <a:cs typeface="Arial" panose="020B0604020202020204" pitchFamily="34" charset="0"/>
                  </a:defRPr>
                </a:pPr>
                <a:r>
                  <a:rPr lang="en-GB" sz="1100" b="1">
                    <a:latin typeface="Arial" panose="020B0604020202020204" pitchFamily="34" charset="0"/>
                    <a:cs typeface="Arial" panose="020B0604020202020204" pitchFamily="34" charset="0"/>
                  </a:rPr>
                  <a:t>Crude rate of 30-day mortality</a:t>
                </a:r>
              </a:p>
            </c:rich>
          </c:tx>
          <c:overlay val="0"/>
        </c:title>
        <c:numFmt formatCode="0%" sourceLinked="0"/>
        <c:majorTickMark val="none"/>
        <c:minorTickMark val="none"/>
        <c:tickLblPos val="nextTo"/>
        <c:txPr>
          <a:bodyPr/>
          <a:lstStyle/>
          <a:p>
            <a:pPr>
              <a:defRPr sz="1000">
                <a:latin typeface="Arial" panose="020B0604020202020204" pitchFamily="34" charset="0"/>
                <a:cs typeface="Arial" panose="020B0604020202020204" pitchFamily="34" charset="0"/>
              </a:defRPr>
            </a:pPr>
            <a:endParaRPr lang="en-US"/>
          </a:p>
        </c:txPr>
        <c:crossAx val="62750080"/>
        <c:crosses val="autoZero"/>
        <c:crossBetween val="midCat"/>
      </c:valAx>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txPr>
          <a:bodyPr/>
          <a:lstStyle/>
          <a:p>
            <a:pPr>
              <a:defRPr sz="1200" b="1">
                <a:latin typeface="Arial" panose="020B0604020202020204" pitchFamily="34" charset="0"/>
                <a:cs typeface="Arial" panose="020B0604020202020204" pitchFamily="34" charset="0"/>
              </a:defRPr>
            </a:pPr>
            <a:endParaRPr lang="en-US"/>
          </a:p>
        </c:txPr>
      </c:legendEntry>
      <c:overlay val="0"/>
      <c:txPr>
        <a:bodyPr/>
        <a:lstStyle/>
        <a:p>
          <a:pPr>
            <a:defRPr sz="1200" b="1">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2016</a:t>
            </a:r>
          </a:p>
        </c:rich>
      </c:tx>
      <c:overlay val="0"/>
    </c:title>
    <c:autoTitleDeleted val="0"/>
    <c:plotArea>
      <c:layout>
        <c:manualLayout>
          <c:layoutTarget val="inner"/>
          <c:xMode val="edge"/>
          <c:yMode val="edge"/>
          <c:x val="0.1251715350587857"/>
          <c:y val="0.13124747794653824"/>
          <c:w val="0.81882102645329025"/>
          <c:h val="0.72567514513525133"/>
        </c:manualLayout>
      </c:layout>
      <c:scatterChart>
        <c:scatterStyle val="smoothMarker"/>
        <c:varyColors val="0"/>
        <c:ser>
          <c:idx val="1"/>
          <c:order val="1"/>
          <c:tx>
            <c:v>95% confidence interval boundaries</c:v>
          </c:tx>
          <c:spPr>
            <a:ln>
              <a:solidFill>
                <a:schemeClr val="accent6"/>
              </a:solidFill>
              <a:prstDash val="sysDash"/>
            </a:ln>
          </c:spPr>
          <c:marker>
            <c:symbol val="none"/>
          </c:marker>
          <c:xVal>
            <c:numRef>
              <c:f>[0]!x_axis2016</c:f>
              <c:numCache>
                <c:formatCode>General</c:formatCode>
                <c:ptCount val="195"/>
                <c:pt idx="0">
                  <c:v>1</c:v>
                </c:pt>
                <c:pt idx="1">
                  <c:v>9</c:v>
                </c:pt>
                <c:pt idx="2">
                  <c:v>18</c:v>
                </c:pt>
                <c:pt idx="3">
                  <c:v>48</c:v>
                </c:pt>
                <c:pt idx="4">
                  <c:v>52</c:v>
                </c:pt>
                <c:pt idx="5">
                  <c:v>58</c:v>
                </c:pt>
                <c:pt idx="6">
                  <c:v>59</c:v>
                </c:pt>
                <c:pt idx="7">
                  <c:v>61</c:v>
                </c:pt>
                <c:pt idx="8">
                  <c:v>67</c:v>
                </c:pt>
                <c:pt idx="9">
                  <c:v>72</c:v>
                </c:pt>
                <c:pt idx="10">
                  <c:v>75</c:v>
                </c:pt>
                <c:pt idx="11">
                  <c:v>89</c:v>
                </c:pt>
                <c:pt idx="12">
                  <c:v>93</c:v>
                </c:pt>
                <c:pt idx="13">
                  <c:v>98</c:v>
                </c:pt>
                <c:pt idx="14">
                  <c:v>107</c:v>
                </c:pt>
                <c:pt idx="15">
                  <c:v>111</c:v>
                </c:pt>
                <c:pt idx="16">
                  <c:v>114</c:v>
                </c:pt>
                <c:pt idx="17">
                  <c:v>114</c:v>
                </c:pt>
                <c:pt idx="18">
                  <c:v>117</c:v>
                </c:pt>
                <c:pt idx="19">
                  <c:v>128</c:v>
                </c:pt>
                <c:pt idx="20">
                  <c:v>135</c:v>
                </c:pt>
                <c:pt idx="21">
                  <c:v>135</c:v>
                </c:pt>
                <c:pt idx="22">
                  <c:v>145</c:v>
                </c:pt>
                <c:pt idx="23">
                  <c:v>146</c:v>
                </c:pt>
                <c:pt idx="24">
                  <c:v>150</c:v>
                </c:pt>
                <c:pt idx="25">
                  <c:v>165</c:v>
                </c:pt>
                <c:pt idx="26">
                  <c:v>172</c:v>
                </c:pt>
                <c:pt idx="27">
                  <c:v>176</c:v>
                </c:pt>
                <c:pt idx="28">
                  <c:v>182</c:v>
                </c:pt>
                <c:pt idx="29">
                  <c:v>184</c:v>
                </c:pt>
                <c:pt idx="30">
                  <c:v>218</c:v>
                </c:pt>
                <c:pt idx="31">
                  <c:v>219</c:v>
                </c:pt>
                <c:pt idx="32">
                  <c:v>223</c:v>
                </c:pt>
                <c:pt idx="33">
                  <c:v>243</c:v>
                </c:pt>
                <c:pt idx="34">
                  <c:v>244</c:v>
                </c:pt>
                <c:pt idx="35">
                  <c:v>247</c:v>
                </c:pt>
                <c:pt idx="36">
                  <c:v>250</c:v>
                </c:pt>
                <c:pt idx="37">
                  <c:v>261</c:v>
                </c:pt>
                <c:pt idx="38">
                  <c:v>263</c:v>
                </c:pt>
                <c:pt idx="39">
                  <c:v>313</c:v>
                </c:pt>
                <c:pt idx="40">
                  <c:v>314</c:v>
                </c:pt>
                <c:pt idx="41">
                  <c:v>353</c:v>
                </c:pt>
                <c:pt idx="42">
                  <c:v>366</c:v>
                </c:pt>
                <c:pt idx="43">
                  <c:v>371</c:v>
                </c:pt>
                <c:pt idx="44">
                  <c:v>372</c:v>
                </c:pt>
                <c:pt idx="45">
                  <c:v>379</c:v>
                </c:pt>
                <c:pt idx="46">
                  <c:v>394</c:v>
                </c:pt>
                <c:pt idx="47">
                  <c:v>414</c:v>
                </c:pt>
                <c:pt idx="48">
                  <c:v>424</c:v>
                </c:pt>
                <c:pt idx="49">
                  <c:v>438</c:v>
                </c:pt>
                <c:pt idx="50">
                  <c:v>449</c:v>
                </c:pt>
                <c:pt idx="51">
                  <c:v>450</c:v>
                </c:pt>
                <c:pt idx="52">
                  <c:v>452</c:v>
                </c:pt>
                <c:pt idx="53">
                  <c:v>469</c:v>
                </c:pt>
                <c:pt idx="54">
                  <c:v>475</c:v>
                </c:pt>
                <c:pt idx="55">
                  <c:v>477</c:v>
                </c:pt>
                <c:pt idx="56">
                  <c:v>500</c:v>
                </c:pt>
                <c:pt idx="57">
                  <c:v>526</c:v>
                </c:pt>
                <c:pt idx="58">
                  <c:v>538</c:v>
                </c:pt>
                <c:pt idx="59">
                  <c:v>541</c:v>
                </c:pt>
                <c:pt idx="60">
                  <c:v>547</c:v>
                </c:pt>
                <c:pt idx="61">
                  <c:v>558</c:v>
                </c:pt>
                <c:pt idx="62">
                  <c:v>575</c:v>
                </c:pt>
                <c:pt idx="63">
                  <c:v>590</c:v>
                </c:pt>
                <c:pt idx="64">
                  <c:v>615</c:v>
                </c:pt>
                <c:pt idx="65">
                  <c:v>616</c:v>
                </c:pt>
                <c:pt idx="66">
                  <c:v>627</c:v>
                </c:pt>
                <c:pt idx="67">
                  <c:v>646</c:v>
                </c:pt>
                <c:pt idx="68">
                  <c:v>655</c:v>
                </c:pt>
                <c:pt idx="69">
                  <c:v>658</c:v>
                </c:pt>
                <c:pt idx="70">
                  <c:v>708</c:v>
                </c:pt>
                <c:pt idx="71">
                  <c:v>717</c:v>
                </c:pt>
                <c:pt idx="72">
                  <c:v>734</c:v>
                </c:pt>
                <c:pt idx="73">
                  <c:v>748</c:v>
                </c:pt>
                <c:pt idx="74">
                  <c:v>757</c:v>
                </c:pt>
                <c:pt idx="75">
                  <c:v>766</c:v>
                </c:pt>
                <c:pt idx="76">
                  <c:v>804</c:v>
                </c:pt>
                <c:pt idx="77">
                  <c:v>814</c:v>
                </c:pt>
                <c:pt idx="78">
                  <c:v>852</c:v>
                </c:pt>
                <c:pt idx="79">
                  <c:v>871</c:v>
                </c:pt>
                <c:pt idx="80">
                  <c:v>874</c:v>
                </c:pt>
                <c:pt idx="81">
                  <c:v>886</c:v>
                </c:pt>
                <c:pt idx="82">
                  <c:v>887</c:v>
                </c:pt>
                <c:pt idx="83">
                  <c:v>892</c:v>
                </c:pt>
                <c:pt idx="84">
                  <c:v>901</c:v>
                </c:pt>
                <c:pt idx="85">
                  <c:v>931</c:v>
                </c:pt>
                <c:pt idx="86">
                  <c:v>946</c:v>
                </c:pt>
                <c:pt idx="87">
                  <c:v>946</c:v>
                </c:pt>
                <c:pt idx="88">
                  <c:v>959</c:v>
                </c:pt>
                <c:pt idx="89">
                  <c:v>983</c:v>
                </c:pt>
                <c:pt idx="90">
                  <c:v>983</c:v>
                </c:pt>
                <c:pt idx="91">
                  <c:v>996</c:v>
                </c:pt>
                <c:pt idx="92">
                  <c:v>1007</c:v>
                </c:pt>
                <c:pt idx="93">
                  <c:v>1008</c:v>
                </c:pt>
                <c:pt idx="94">
                  <c:v>1030</c:v>
                </c:pt>
                <c:pt idx="95">
                  <c:v>1068</c:v>
                </c:pt>
                <c:pt idx="96">
                  <c:v>1072</c:v>
                </c:pt>
                <c:pt idx="97">
                  <c:v>1137</c:v>
                </c:pt>
                <c:pt idx="98">
                  <c:v>1155</c:v>
                </c:pt>
                <c:pt idx="99">
                  <c:v>1197</c:v>
                </c:pt>
                <c:pt idx="100">
                  <c:v>1207</c:v>
                </c:pt>
                <c:pt idx="101">
                  <c:v>1237</c:v>
                </c:pt>
                <c:pt idx="102">
                  <c:v>1245</c:v>
                </c:pt>
                <c:pt idx="103">
                  <c:v>1250</c:v>
                </c:pt>
                <c:pt idx="104">
                  <c:v>1267</c:v>
                </c:pt>
                <c:pt idx="105">
                  <c:v>1329</c:v>
                </c:pt>
                <c:pt idx="106">
                  <c:v>1346</c:v>
                </c:pt>
                <c:pt idx="107">
                  <c:v>1436</c:v>
                </c:pt>
                <c:pt idx="108">
                  <c:v>1459</c:v>
                </c:pt>
                <c:pt idx="109">
                  <c:v>1604</c:v>
                </c:pt>
                <c:pt idx="110">
                  <c:v>1635</c:v>
                </c:pt>
                <c:pt idx="111">
                  <c:v>1680</c:v>
                </c:pt>
                <c:pt idx="112">
                  <c:v>1682</c:v>
                </c:pt>
                <c:pt idx="113">
                  <c:v>1690</c:v>
                </c:pt>
                <c:pt idx="114">
                  <c:v>1708</c:v>
                </c:pt>
                <c:pt idx="115">
                  <c:v>1734</c:v>
                </c:pt>
                <c:pt idx="116">
                  <c:v>1763</c:v>
                </c:pt>
                <c:pt idx="117">
                  <c:v>1763</c:v>
                </c:pt>
                <c:pt idx="118">
                  <c:v>1776</c:v>
                </c:pt>
                <c:pt idx="119">
                  <c:v>1831</c:v>
                </c:pt>
                <c:pt idx="120">
                  <c:v>1880</c:v>
                </c:pt>
                <c:pt idx="121">
                  <c:v>1885</c:v>
                </c:pt>
                <c:pt idx="122">
                  <c:v>2105</c:v>
                </c:pt>
                <c:pt idx="123">
                  <c:v>2261</c:v>
                </c:pt>
                <c:pt idx="124">
                  <c:v>2321</c:v>
                </c:pt>
                <c:pt idx="125">
                  <c:v>2385</c:v>
                </c:pt>
                <c:pt idx="126">
                  <c:v>2416</c:v>
                </c:pt>
                <c:pt idx="127">
                  <c:v>2431</c:v>
                </c:pt>
                <c:pt idx="128">
                  <c:v>2564</c:v>
                </c:pt>
                <c:pt idx="129">
                  <c:v>2579</c:v>
                </c:pt>
                <c:pt idx="130">
                  <c:v>2758</c:v>
                </c:pt>
                <c:pt idx="131">
                  <c:v>3821</c:v>
                </c:pt>
                <c:pt idx="132">
                  <c:v>4018</c:v>
                </c:pt>
                <c:pt idx="133">
                  <c:v>4560</c:v>
                </c:pt>
                <c:pt idx="134">
                  <c:v>6189</c:v>
                </c:pt>
              </c:numCache>
            </c:numRef>
          </c:xVal>
          <c:yVal>
            <c:numRef>
              <c:f>[0]!lb2sd2016</c:f>
              <c:numCache>
                <c:formatCode>General</c:formatCode>
                <c:ptCount val="195"/>
                <c:pt idx="0">
                  <c:v>4.6715639513631444E-4</c:v>
                </c:pt>
                <c:pt idx="1">
                  <c:v>3.6141870861886786E-3</c:v>
                </c:pt>
                <c:pt idx="2">
                  <c:v>6.2916971430077764E-3</c:v>
                </c:pt>
                <c:pt idx="3">
                  <c:v>1.2007272657166633E-2</c:v>
                </c:pt>
                <c:pt idx="4">
                  <c:v>1.2555824619162072E-2</c:v>
                </c:pt>
                <c:pt idx="5">
                  <c:v>1.3318189648756215E-2</c:v>
                </c:pt>
                <c:pt idx="6">
                  <c:v>1.3438858198180909E-2</c:v>
                </c:pt>
                <c:pt idx="7">
                  <c:v>1.3675125646671244E-2</c:v>
                </c:pt>
                <c:pt idx="8">
                  <c:v>1.4346228188589355E-2</c:v>
                </c:pt>
                <c:pt idx="9">
                  <c:v>1.486647584327975E-2</c:v>
                </c:pt>
                <c:pt idx="10">
                  <c:v>1.5163327315567075E-2</c:v>
                </c:pt>
                <c:pt idx="11">
                  <c:v>1.6418524507223628E-2</c:v>
                </c:pt>
                <c:pt idx="12">
                  <c:v>1.6742933123864163E-2</c:v>
                </c:pt>
                <c:pt idx="13">
                  <c:v>1.7129986145684853E-2</c:v>
                </c:pt>
                <c:pt idx="14">
                  <c:v>1.7780179199779523E-2</c:v>
                </c:pt>
                <c:pt idx="15">
                  <c:v>1.8051825796246177E-2</c:v>
                </c:pt>
                <c:pt idx="16">
                  <c:v>1.8249151839916815E-2</c:v>
                </c:pt>
                <c:pt idx="17">
                  <c:v>1.8249151839916815E-2</c:v>
                </c:pt>
                <c:pt idx="18">
                  <c:v>1.8441266746295901E-2</c:v>
                </c:pt>
                <c:pt idx="19">
                  <c:v>1.9104760379087912E-2</c:v>
                </c:pt>
                <c:pt idx="20">
                  <c:v>1.9496750876173342E-2</c:v>
                </c:pt>
                <c:pt idx="21">
                  <c:v>1.9496750876173342E-2</c:v>
                </c:pt>
                <c:pt idx="22">
                  <c:v>2.0020945048609535E-2</c:v>
                </c:pt>
                <c:pt idx="23">
                  <c:v>2.0071228313232787E-2</c:v>
                </c:pt>
                <c:pt idx="24">
                  <c:v>2.02687226977523E-2</c:v>
                </c:pt>
                <c:pt idx="25">
                  <c:v>2.0961545175903196E-2</c:v>
                </c:pt>
                <c:pt idx="26">
                  <c:v>2.1261588077663103E-2</c:v>
                </c:pt>
                <c:pt idx="27">
                  <c:v>2.142703148784296E-2</c:v>
                </c:pt>
                <c:pt idx="28">
                  <c:v>2.1667501705642321E-2</c:v>
                </c:pt>
                <c:pt idx="29">
                  <c:v>2.1745693790638079E-2</c:v>
                </c:pt>
                <c:pt idx="30">
                  <c:v>2.2944438890228364E-2</c:v>
                </c:pt>
                <c:pt idx="31">
                  <c:v>2.2976390998142665E-2</c:v>
                </c:pt>
                <c:pt idx="32">
                  <c:v>2.3102533748992644E-2</c:v>
                </c:pt>
                <c:pt idx="33">
                  <c:v>2.3696088134873623E-2</c:v>
                </c:pt>
                <c:pt idx="34">
                  <c:v>2.3724253776507078E-2</c:v>
                </c:pt>
                <c:pt idx="35">
                  <c:v>2.3807943836286385E-2</c:v>
                </c:pt>
                <c:pt idx="36">
                  <c:v>2.3890446641919177E-2</c:v>
                </c:pt>
                <c:pt idx="37">
                  <c:v>2.4183253832679E-2</c:v>
                </c:pt>
                <c:pt idx="38">
                  <c:v>2.4234921708178446E-2</c:v>
                </c:pt>
                <c:pt idx="39">
                  <c:v>2.5392238734348059E-2</c:v>
                </c:pt>
                <c:pt idx="40">
                  <c:v>2.5413064486170391E-2</c:v>
                </c:pt>
                <c:pt idx="41">
                  <c:v>2.6167370134637703E-2</c:v>
                </c:pt>
                <c:pt idx="42">
                  <c:v>2.6396330229493264E-2</c:v>
                </c:pt>
                <c:pt idx="43">
                  <c:v>2.6481729055844366E-2</c:v>
                </c:pt>
                <c:pt idx="44">
                  <c:v>2.649863775614706E-2</c:v>
                </c:pt>
                <c:pt idx="45">
                  <c:v>2.6615441098728002E-2</c:v>
                </c:pt>
                <c:pt idx="46">
                  <c:v>2.6856940427107102E-2</c:v>
                </c:pt>
                <c:pt idx="47">
                  <c:v>2.7161657968334828E-2</c:v>
                </c:pt>
                <c:pt idx="48">
                  <c:v>2.7307180344646416E-2</c:v>
                </c:pt>
                <c:pt idx="49">
                  <c:v>2.7503813897363234E-2</c:v>
                </c:pt>
                <c:pt idx="50">
                  <c:v>2.765283182370757E-2</c:v>
                </c:pt>
                <c:pt idx="51">
                  <c:v>2.7666149801203088E-2</c:v>
                </c:pt>
                <c:pt idx="52">
                  <c:v>2.7692673770101567E-2</c:v>
                </c:pt>
                <c:pt idx="53">
                  <c:v>2.7912286223527968E-2</c:v>
                </c:pt>
                <c:pt idx="54">
                  <c:v>2.7987396621716523E-2</c:v>
                </c:pt>
                <c:pt idx="55">
                  <c:v>2.8012165790897488E-2</c:v>
                </c:pt>
                <c:pt idx="56">
                  <c:v>2.8287830869719796E-2</c:v>
                </c:pt>
                <c:pt idx="57">
                  <c:v>2.8580570793287002E-2</c:v>
                </c:pt>
                <c:pt idx="58">
                  <c:v>2.8709490325978245E-2</c:v>
                </c:pt>
                <c:pt idx="59">
                  <c:v>2.8741143347695671E-2</c:v>
                </c:pt>
                <c:pt idx="60">
                  <c:v>2.8803776710644043E-2</c:v>
                </c:pt>
                <c:pt idx="61">
                  <c:v>2.8916336658432767E-2</c:v>
                </c:pt>
                <c:pt idx="62">
                  <c:v>2.9084773113762008E-2</c:v>
                </c:pt>
                <c:pt idx="63">
                  <c:v>2.9228128739699339E-2</c:v>
                </c:pt>
                <c:pt idx="64">
                  <c:v>2.9456845824938706E-2</c:v>
                </c:pt>
                <c:pt idx="65">
                  <c:v>2.9465742217038435E-2</c:v>
                </c:pt>
                <c:pt idx="66">
                  <c:v>2.9562377919675198E-2</c:v>
                </c:pt>
                <c:pt idx="67">
                  <c:v>2.9724195544140564E-2</c:v>
                </c:pt>
                <c:pt idx="68">
                  <c:v>2.9798692171139674E-2</c:v>
                </c:pt>
                <c:pt idx="69">
                  <c:v>2.9823227501542662E-2</c:v>
                </c:pt>
                <c:pt idx="70">
                  <c:v>3.0211741622047452E-2</c:v>
                </c:pt>
                <c:pt idx="71">
                  <c:v>3.027785151548627E-2</c:v>
                </c:pt>
                <c:pt idx="72">
                  <c:v>3.0399792416135343E-2</c:v>
                </c:pt>
                <c:pt idx="73">
                  <c:v>3.0497450156858008E-2</c:v>
                </c:pt>
                <c:pt idx="74">
                  <c:v>3.0558964227067775E-2</c:v>
                </c:pt>
                <c:pt idx="75">
                  <c:v>3.0619518769021116E-2</c:v>
                </c:pt>
                <c:pt idx="76">
                  <c:v>3.0865174361573041E-2</c:v>
                </c:pt>
                <c:pt idx="77">
                  <c:v>3.0927270878633523E-2</c:v>
                </c:pt>
                <c:pt idx="78">
                  <c:v>3.1154294775850907E-2</c:v>
                </c:pt>
                <c:pt idx="79">
                  <c:v>3.1262808264232063E-2</c:v>
                </c:pt>
                <c:pt idx="80">
                  <c:v>3.127965325142644E-2</c:v>
                </c:pt>
                <c:pt idx="81">
                  <c:v>3.1346268729452342E-2</c:v>
                </c:pt>
                <c:pt idx="82">
                  <c:v>3.1351765562767218E-2</c:v>
                </c:pt>
                <c:pt idx="83">
                  <c:v>3.1379125984030559E-2</c:v>
                </c:pt>
                <c:pt idx="84">
                  <c:v>3.1427861581889739E-2</c:v>
                </c:pt>
                <c:pt idx="85">
                  <c:v>3.1585720460559012E-2</c:v>
                </c:pt>
                <c:pt idx="86">
                  <c:v>3.1662115615661617E-2</c:v>
                </c:pt>
                <c:pt idx="87">
                  <c:v>3.1662115615661617E-2</c:v>
                </c:pt>
                <c:pt idx="88">
                  <c:v>3.1727021269919199E-2</c:v>
                </c:pt>
                <c:pt idx="89">
                  <c:v>3.1843795944948447E-2</c:v>
                </c:pt>
                <c:pt idx="90">
                  <c:v>3.1843795944948447E-2</c:v>
                </c:pt>
                <c:pt idx="91">
                  <c:v>3.1905459700971348E-2</c:v>
                </c:pt>
                <c:pt idx="92">
                  <c:v>3.1956796304619152E-2</c:v>
                </c:pt>
                <c:pt idx="93">
                  <c:v>3.1961425791227335E-2</c:v>
                </c:pt>
                <c:pt idx="94">
                  <c:v>3.2061734157632298E-2</c:v>
                </c:pt>
                <c:pt idx="95">
                  <c:v>3.2228358646658184E-2</c:v>
                </c:pt>
                <c:pt idx="96">
                  <c:v>3.2245431572545849E-2</c:v>
                </c:pt>
                <c:pt idx="97">
                  <c:v>3.2511320811631814E-2</c:v>
                </c:pt>
                <c:pt idx="98">
                  <c:v>3.258132972479183E-2</c:v>
                </c:pt>
                <c:pt idx="99">
                  <c:v>3.2739069461862717E-2</c:v>
                </c:pt>
                <c:pt idx="100">
                  <c:v>3.2775519958276836E-2</c:v>
                </c:pt>
                <c:pt idx="101">
                  <c:v>3.2882448887443884E-2</c:v>
                </c:pt>
                <c:pt idx="102">
                  <c:v>3.2910367841572724E-2</c:v>
                </c:pt>
                <c:pt idx="103">
                  <c:v>3.2927693257613501E-2</c:v>
                </c:pt>
                <c:pt idx="104">
                  <c:v>3.2985899643656141E-2</c:v>
                </c:pt>
                <c:pt idx="105">
                  <c:v>3.3189465148443523E-2</c:v>
                </c:pt>
                <c:pt idx="106">
                  <c:v>3.3243024088926112E-2</c:v>
                </c:pt>
                <c:pt idx="107">
                  <c:v>3.3511878829368687E-2</c:v>
                </c:pt>
                <c:pt idx="108">
                  <c:v>3.357689718910932E-2</c:v>
                </c:pt>
                <c:pt idx="109">
                  <c:v>3.3956622472078972E-2</c:v>
                </c:pt>
                <c:pt idx="110">
                  <c:v>3.403169549383326E-2</c:v>
                </c:pt>
                <c:pt idx="111">
                  <c:v>3.4137239415697497E-2</c:v>
                </c:pt>
                <c:pt idx="112">
                  <c:v>3.4141839322356725E-2</c:v>
                </c:pt>
                <c:pt idx="113">
                  <c:v>3.4160163526439913E-2</c:v>
                </c:pt>
                <c:pt idx="114">
                  <c:v>3.4200957418366242E-2</c:v>
                </c:pt>
                <c:pt idx="115">
                  <c:v>3.4258842216920847E-2</c:v>
                </c:pt>
                <c:pt idx="116">
                  <c:v>3.432200351351572E-2</c:v>
                </c:pt>
                <c:pt idx="117">
                  <c:v>3.432200351351572E-2</c:v>
                </c:pt>
                <c:pt idx="118">
                  <c:v>3.4349851498628008E-2</c:v>
                </c:pt>
                <c:pt idx="119">
                  <c:v>3.4464612867856445E-2</c:v>
                </c:pt>
                <c:pt idx="120">
                  <c:v>3.4562893730708061E-2</c:v>
                </c:pt>
                <c:pt idx="121">
                  <c:v>3.4572722063271409E-2</c:v>
                </c:pt>
                <c:pt idx="122">
                  <c:v>3.4972260033574259E-2</c:v>
                </c:pt>
                <c:pt idx="123">
                  <c:v>3.5221849850588093E-2</c:v>
                </c:pt>
                <c:pt idx="124">
                  <c:v>3.5311515537628742E-2</c:v>
                </c:pt>
                <c:pt idx="125">
                  <c:v>3.540364495379765E-2</c:v>
                </c:pt>
                <c:pt idx="126">
                  <c:v>3.5447032516703759E-2</c:v>
                </c:pt>
                <c:pt idx="127">
                  <c:v>3.5467746922074564E-2</c:v>
                </c:pt>
                <c:pt idx="128">
                  <c:v>3.5643882954558538E-2</c:v>
                </c:pt>
                <c:pt idx="129">
                  <c:v>3.5662941190866132E-2</c:v>
                </c:pt>
                <c:pt idx="130">
                  <c:v>3.5878949922742313E-2</c:v>
                </c:pt>
                <c:pt idx="131">
                  <c:v>3.6846984774918275E-2</c:v>
                </c:pt>
                <c:pt idx="132">
                  <c:v>3.6984793976154104E-2</c:v>
                </c:pt>
                <c:pt idx="133">
                  <c:v>3.7318837741353611E-2</c:v>
                </c:pt>
                <c:pt idx="134">
                  <c:v>3.8053595922056128E-2</c:v>
                </c:pt>
              </c:numCache>
            </c:numRef>
          </c:yVal>
          <c:smooth val="1"/>
          <c:extLst>
            <c:ext xmlns:c16="http://schemas.microsoft.com/office/drawing/2014/chart" uri="{C3380CC4-5D6E-409C-BE32-E72D297353CC}">
              <c16:uniqueId val="{00000000-132F-4C59-ABCA-07DD5363D49C}"/>
            </c:ext>
          </c:extLst>
        </c:ser>
        <c:ser>
          <c:idx val="2"/>
          <c:order val="2"/>
          <c:tx>
            <c:v>2SD Upper</c:v>
          </c:tx>
          <c:spPr>
            <a:ln>
              <a:solidFill>
                <a:schemeClr val="accent6"/>
              </a:solidFill>
              <a:prstDash val="sysDash"/>
            </a:ln>
          </c:spPr>
          <c:marker>
            <c:symbol val="none"/>
          </c:marker>
          <c:xVal>
            <c:numRef>
              <c:f>[0]!x_axis2016</c:f>
              <c:numCache>
                <c:formatCode>General</c:formatCode>
                <c:ptCount val="195"/>
                <c:pt idx="0">
                  <c:v>1</c:v>
                </c:pt>
                <c:pt idx="1">
                  <c:v>9</c:v>
                </c:pt>
                <c:pt idx="2">
                  <c:v>18</c:v>
                </c:pt>
                <c:pt idx="3">
                  <c:v>48</c:v>
                </c:pt>
                <c:pt idx="4">
                  <c:v>52</c:v>
                </c:pt>
                <c:pt idx="5">
                  <c:v>58</c:v>
                </c:pt>
                <c:pt idx="6">
                  <c:v>59</c:v>
                </c:pt>
                <c:pt idx="7">
                  <c:v>61</c:v>
                </c:pt>
                <c:pt idx="8">
                  <c:v>67</c:v>
                </c:pt>
                <c:pt idx="9">
                  <c:v>72</c:v>
                </c:pt>
                <c:pt idx="10">
                  <c:v>75</c:v>
                </c:pt>
                <c:pt idx="11">
                  <c:v>89</c:v>
                </c:pt>
                <c:pt idx="12">
                  <c:v>93</c:v>
                </c:pt>
                <c:pt idx="13">
                  <c:v>98</c:v>
                </c:pt>
                <c:pt idx="14">
                  <c:v>107</c:v>
                </c:pt>
                <c:pt idx="15">
                  <c:v>111</c:v>
                </c:pt>
                <c:pt idx="16">
                  <c:v>114</c:v>
                </c:pt>
                <c:pt idx="17">
                  <c:v>114</c:v>
                </c:pt>
                <c:pt idx="18">
                  <c:v>117</c:v>
                </c:pt>
                <c:pt idx="19">
                  <c:v>128</c:v>
                </c:pt>
                <c:pt idx="20">
                  <c:v>135</c:v>
                </c:pt>
                <c:pt idx="21">
                  <c:v>135</c:v>
                </c:pt>
                <c:pt idx="22">
                  <c:v>145</c:v>
                </c:pt>
                <c:pt idx="23">
                  <c:v>146</c:v>
                </c:pt>
                <c:pt idx="24">
                  <c:v>150</c:v>
                </c:pt>
                <c:pt idx="25">
                  <c:v>165</c:v>
                </c:pt>
                <c:pt idx="26">
                  <c:v>172</c:v>
                </c:pt>
                <c:pt idx="27">
                  <c:v>176</c:v>
                </c:pt>
                <c:pt idx="28">
                  <c:v>182</c:v>
                </c:pt>
                <c:pt idx="29">
                  <c:v>184</c:v>
                </c:pt>
                <c:pt idx="30">
                  <c:v>218</c:v>
                </c:pt>
                <c:pt idx="31">
                  <c:v>219</c:v>
                </c:pt>
                <c:pt idx="32">
                  <c:v>223</c:v>
                </c:pt>
                <c:pt idx="33">
                  <c:v>243</c:v>
                </c:pt>
                <c:pt idx="34">
                  <c:v>244</c:v>
                </c:pt>
                <c:pt idx="35">
                  <c:v>247</c:v>
                </c:pt>
                <c:pt idx="36">
                  <c:v>250</c:v>
                </c:pt>
                <c:pt idx="37">
                  <c:v>261</c:v>
                </c:pt>
                <c:pt idx="38">
                  <c:v>263</c:v>
                </c:pt>
                <c:pt idx="39">
                  <c:v>313</c:v>
                </c:pt>
                <c:pt idx="40">
                  <c:v>314</c:v>
                </c:pt>
                <c:pt idx="41">
                  <c:v>353</c:v>
                </c:pt>
                <c:pt idx="42">
                  <c:v>366</c:v>
                </c:pt>
                <c:pt idx="43">
                  <c:v>371</c:v>
                </c:pt>
                <c:pt idx="44">
                  <c:v>372</c:v>
                </c:pt>
                <c:pt idx="45">
                  <c:v>379</c:v>
                </c:pt>
                <c:pt idx="46">
                  <c:v>394</c:v>
                </c:pt>
                <c:pt idx="47">
                  <c:v>414</c:v>
                </c:pt>
                <c:pt idx="48">
                  <c:v>424</c:v>
                </c:pt>
                <c:pt idx="49">
                  <c:v>438</c:v>
                </c:pt>
                <c:pt idx="50">
                  <c:v>449</c:v>
                </c:pt>
                <c:pt idx="51">
                  <c:v>450</c:v>
                </c:pt>
                <c:pt idx="52">
                  <c:v>452</c:v>
                </c:pt>
                <c:pt idx="53">
                  <c:v>469</c:v>
                </c:pt>
                <c:pt idx="54">
                  <c:v>475</c:v>
                </c:pt>
                <c:pt idx="55">
                  <c:v>477</c:v>
                </c:pt>
                <c:pt idx="56">
                  <c:v>500</c:v>
                </c:pt>
                <c:pt idx="57">
                  <c:v>526</c:v>
                </c:pt>
                <c:pt idx="58">
                  <c:v>538</c:v>
                </c:pt>
                <c:pt idx="59">
                  <c:v>541</c:v>
                </c:pt>
                <c:pt idx="60">
                  <c:v>547</c:v>
                </c:pt>
                <c:pt idx="61">
                  <c:v>558</c:v>
                </c:pt>
                <c:pt idx="62">
                  <c:v>575</c:v>
                </c:pt>
                <c:pt idx="63">
                  <c:v>590</c:v>
                </c:pt>
                <c:pt idx="64">
                  <c:v>615</c:v>
                </c:pt>
                <c:pt idx="65">
                  <c:v>616</c:v>
                </c:pt>
                <c:pt idx="66">
                  <c:v>627</c:v>
                </c:pt>
                <c:pt idx="67">
                  <c:v>646</c:v>
                </c:pt>
                <c:pt idx="68">
                  <c:v>655</c:v>
                </c:pt>
                <c:pt idx="69">
                  <c:v>658</c:v>
                </c:pt>
                <c:pt idx="70">
                  <c:v>708</c:v>
                </c:pt>
                <c:pt idx="71">
                  <c:v>717</c:v>
                </c:pt>
                <c:pt idx="72">
                  <c:v>734</c:v>
                </c:pt>
                <c:pt idx="73">
                  <c:v>748</c:v>
                </c:pt>
                <c:pt idx="74">
                  <c:v>757</c:v>
                </c:pt>
                <c:pt idx="75">
                  <c:v>766</c:v>
                </c:pt>
                <c:pt idx="76">
                  <c:v>804</c:v>
                </c:pt>
                <c:pt idx="77">
                  <c:v>814</c:v>
                </c:pt>
                <c:pt idx="78">
                  <c:v>852</c:v>
                </c:pt>
                <c:pt idx="79">
                  <c:v>871</c:v>
                </c:pt>
                <c:pt idx="80">
                  <c:v>874</c:v>
                </c:pt>
                <c:pt idx="81">
                  <c:v>886</c:v>
                </c:pt>
                <c:pt idx="82">
                  <c:v>887</c:v>
                </c:pt>
                <c:pt idx="83">
                  <c:v>892</c:v>
                </c:pt>
                <c:pt idx="84">
                  <c:v>901</c:v>
                </c:pt>
                <c:pt idx="85">
                  <c:v>931</c:v>
                </c:pt>
                <c:pt idx="86">
                  <c:v>946</c:v>
                </c:pt>
                <c:pt idx="87">
                  <c:v>946</c:v>
                </c:pt>
                <c:pt idx="88">
                  <c:v>959</c:v>
                </c:pt>
                <c:pt idx="89">
                  <c:v>983</c:v>
                </c:pt>
                <c:pt idx="90">
                  <c:v>983</c:v>
                </c:pt>
                <c:pt idx="91">
                  <c:v>996</c:v>
                </c:pt>
                <c:pt idx="92">
                  <c:v>1007</c:v>
                </c:pt>
                <c:pt idx="93">
                  <c:v>1008</c:v>
                </c:pt>
                <c:pt idx="94">
                  <c:v>1030</c:v>
                </c:pt>
                <c:pt idx="95">
                  <c:v>1068</c:v>
                </c:pt>
                <c:pt idx="96">
                  <c:v>1072</c:v>
                </c:pt>
                <c:pt idx="97">
                  <c:v>1137</c:v>
                </c:pt>
                <c:pt idx="98">
                  <c:v>1155</c:v>
                </c:pt>
                <c:pt idx="99">
                  <c:v>1197</c:v>
                </c:pt>
                <c:pt idx="100">
                  <c:v>1207</c:v>
                </c:pt>
                <c:pt idx="101">
                  <c:v>1237</c:v>
                </c:pt>
                <c:pt idx="102">
                  <c:v>1245</c:v>
                </c:pt>
                <c:pt idx="103">
                  <c:v>1250</c:v>
                </c:pt>
                <c:pt idx="104">
                  <c:v>1267</c:v>
                </c:pt>
                <c:pt idx="105">
                  <c:v>1329</c:v>
                </c:pt>
                <c:pt idx="106">
                  <c:v>1346</c:v>
                </c:pt>
                <c:pt idx="107">
                  <c:v>1436</c:v>
                </c:pt>
                <c:pt idx="108">
                  <c:v>1459</c:v>
                </c:pt>
                <c:pt idx="109">
                  <c:v>1604</c:v>
                </c:pt>
                <c:pt idx="110">
                  <c:v>1635</c:v>
                </c:pt>
                <c:pt idx="111">
                  <c:v>1680</c:v>
                </c:pt>
                <c:pt idx="112">
                  <c:v>1682</c:v>
                </c:pt>
                <c:pt idx="113">
                  <c:v>1690</c:v>
                </c:pt>
                <c:pt idx="114">
                  <c:v>1708</c:v>
                </c:pt>
                <c:pt idx="115">
                  <c:v>1734</c:v>
                </c:pt>
                <c:pt idx="116">
                  <c:v>1763</c:v>
                </c:pt>
                <c:pt idx="117">
                  <c:v>1763</c:v>
                </c:pt>
                <c:pt idx="118">
                  <c:v>1776</c:v>
                </c:pt>
                <c:pt idx="119">
                  <c:v>1831</c:v>
                </c:pt>
                <c:pt idx="120">
                  <c:v>1880</c:v>
                </c:pt>
                <c:pt idx="121">
                  <c:v>1885</c:v>
                </c:pt>
                <c:pt idx="122">
                  <c:v>2105</c:v>
                </c:pt>
                <c:pt idx="123">
                  <c:v>2261</c:v>
                </c:pt>
                <c:pt idx="124">
                  <c:v>2321</c:v>
                </c:pt>
                <c:pt idx="125">
                  <c:v>2385</c:v>
                </c:pt>
                <c:pt idx="126">
                  <c:v>2416</c:v>
                </c:pt>
                <c:pt idx="127">
                  <c:v>2431</c:v>
                </c:pt>
                <c:pt idx="128">
                  <c:v>2564</c:v>
                </c:pt>
                <c:pt idx="129">
                  <c:v>2579</c:v>
                </c:pt>
                <c:pt idx="130">
                  <c:v>2758</c:v>
                </c:pt>
                <c:pt idx="131">
                  <c:v>3821</c:v>
                </c:pt>
                <c:pt idx="132">
                  <c:v>4018</c:v>
                </c:pt>
                <c:pt idx="133">
                  <c:v>4560</c:v>
                </c:pt>
                <c:pt idx="134">
                  <c:v>6189</c:v>
                </c:pt>
              </c:numCache>
            </c:numRef>
          </c:xVal>
          <c:yVal>
            <c:numRef>
              <c:f>[0]!ub2sd2016</c:f>
              <c:numCache>
                <c:formatCode>General</c:formatCode>
                <c:ptCount val="195"/>
                <c:pt idx="0">
                  <c:v>0.8106780477443849</c:v>
                </c:pt>
                <c:pt idx="1">
                  <c:v>0.35555955942960005</c:v>
                </c:pt>
                <c:pt idx="2">
                  <c:v>0.24017061177732341</c:v>
                </c:pt>
                <c:pt idx="3">
                  <c:v>0.14138980184229871</c:v>
                </c:pt>
                <c:pt idx="4">
                  <c:v>0.13598777475512352</c:v>
                </c:pt>
                <c:pt idx="5">
                  <c:v>0.12912243253745082</c:v>
                </c:pt>
                <c:pt idx="6">
                  <c:v>0.12809790409546609</c:v>
                </c:pt>
                <c:pt idx="7">
                  <c:v>0.12613755389973505</c:v>
                </c:pt>
                <c:pt idx="8">
                  <c:v>0.12087829475058333</c:v>
                </c:pt>
                <c:pt idx="9">
                  <c:v>0.11708913514142026</c:v>
                </c:pt>
                <c:pt idx="10">
                  <c:v>0.11502995297228782</c:v>
                </c:pt>
                <c:pt idx="11">
                  <c:v>0.10705646097568086</c:v>
                </c:pt>
                <c:pt idx="12">
                  <c:v>0.10516932042891942</c:v>
                </c:pt>
                <c:pt idx="13">
                  <c:v>0.10300148071527154</c:v>
                </c:pt>
                <c:pt idx="14">
                  <c:v>9.9550736076830793E-2</c:v>
                </c:pt>
                <c:pt idx="15">
                  <c:v>9.8175298000109448E-2</c:v>
                </c:pt>
                <c:pt idx="16">
                  <c:v>9.7199303724648425E-2</c:v>
                </c:pt>
                <c:pt idx="17">
                  <c:v>9.7199303724648425E-2</c:v>
                </c:pt>
                <c:pt idx="18">
                  <c:v>9.6267182846749788E-2</c:v>
                </c:pt>
                <c:pt idx="19">
                  <c:v>9.3178459836109367E-2</c:v>
                </c:pt>
                <c:pt idx="20">
                  <c:v>9.1443224958571392E-2</c:v>
                </c:pt>
                <c:pt idx="21">
                  <c:v>9.1443224958571392E-2</c:v>
                </c:pt>
                <c:pt idx="22">
                  <c:v>8.9219280482937785E-2</c:v>
                </c:pt>
                <c:pt idx="23">
                  <c:v>8.9011500200332591E-2</c:v>
                </c:pt>
                <c:pt idx="24">
                  <c:v>8.820449296228948E-2</c:v>
                </c:pt>
                <c:pt idx="25">
                  <c:v>8.5483207537376427E-2</c:v>
                </c:pt>
                <c:pt idx="26">
                  <c:v>8.4354982189257882E-2</c:v>
                </c:pt>
                <c:pt idx="27">
                  <c:v>8.3745237796323965E-2</c:v>
                </c:pt>
                <c:pt idx="28">
                  <c:v>8.2874177368724627E-2</c:v>
                </c:pt>
                <c:pt idx="29">
                  <c:v>8.2594740631719288E-2</c:v>
                </c:pt>
                <c:pt idx="30">
                  <c:v>7.8530015129646552E-2</c:v>
                </c:pt>
                <c:pt idx="31">
                  <c:v>7.842700881256319E-2</c:v>
                </c:pt>
                <c:pt idx="32">
                  <c:v>7.8022913879242276E-2</c:v>
                </c:pt>
                <c:pt idx="33">
                  <c:v>7.6174722733080291E-2</c:v>
                </c:pt>
                <c:pt idx="34">
                  <c:v>7.6089140618562354E-2</c:v>
                </c:pt>
                <c:pt idx="35">
                  <c:v>7.5835947884188834E-2</c:v>
                </c:pt>
                <c:pt idx="36">
                  <c:v>7.5587948902690022E-2</c:v>
                </c:pt>
                <c:pt idx="37">
                  <c:v>7.4720399953045913E-2</c:v>
                </c:pt>
                <c:pt idx="38">
                  <c:v>7.4569324538213619E-2</c:v>
                </c:pt>
                <c:pt idx="39">
                  <c:v>7.1334687822254814E-2</c:v>
                </c:pt>
                <c:pt idx="40">
                  <c:v>7.1278982098161081E-2</c:v>
                </c:pt>
                <c:pt idx="41">
                  <c:v>6.9316841873583279E-2</c:v>
                </c:pt>
                <c:pt idx="42">
                  <c:v>6.8741877728880157E-2</c:v>
                </c:pt>
                <c:pt idx="43">
                  <c:v>6.8529790888225584E-2</c:v>
                </c:pt>
                <c:pt idx="44">
                  <c:v>6.848794907891588E-2</c:v>
                </c:pt>
                <c:pt idx="45">
                  <c:v>6.8200261053708772E-2</c:v>
                </c:pt>
                <c:pt idx="46">
                  <c:v>6.7612829507939717E-2</c:v>
                </c:pt>
                <c:pt idx="47">
                  <c:v>6.68855044727171E-2</c:v>
                </c:pt>
                <c:pt idx="48">
                  <c:v>6.6543494843199047E-2</c:v>
                </c:pt>
                <c:pt idx="49">
                  <c:v>6.6086721078326666E-2</c:v>
                </c:pt>
                <c:pt idx="50">
                  <c:v>6.5744591342573419E-2</c:v>
                </c:pt>
                <c:pt idx="51">
                  <c:v>6.5714181933167803E-2</c:v>
                </c:pt>
                <c:pt idx="52">
                  <c:v>6.565370006585694E-2</c:v>
                </c:pt>
                <c:pt idx="53">
                  <c:v>6.5157043864463166E-2</c:v>
                </c:pt>
                <c:pt idx="54">
                  <c:v>6.4988849953153544E-2</c:v>
                </c:pt>
                <c:pt idx="55">
                  <c:v>6.4933569171778616E-2</c:v>
                </c:pt>
                <c:pt idx="56">
                  <c:v>6.4324430962080015E-2</c:v>
                </c:pt>
                <c:pt idx="57">
                  <c:v>6.3689583740374575E-2</c:v>
                </c:pt>
                <c:pt idx="58">
                  <c:v>6.3413841944385221E-2</c:v>
                </c:pt>
                <c:pt idx="59">
                  <c:v>6.3346493895479389E-2</c:v>
                </c:pt>
                <c:pt idx="60">
                  <c:v>6.3213636894215372E-2</c:v>
                </c:pt>
                <c:pt idx="61">
                  <c:v>6.2976229078855986E-2</c:v>
                </c:pt>
                <c:pt idx="62">
                  <c:v>6.2624179228460614E-2</c:v>
                </c:pt>
                <c:pt idx="63">
                  <c:v>6.2327542020861187E-2</c:v>
                </c:pt>
                <c:pt idx="64">
                  <c:v>6.1859868375548348E-2</c:v>
                </c:pt>
                <c:pt idx="65">
                  <c:v>6.1841814653836376E-2</c:v>
                </c:pt>
                <c:pt idx="66">
                  <c:v>6.1646364444358816E-2</c:v>
                </c:pt>
                <c:pt idx="67">
                  <c:v>6.1321746657453199E-2</c:v>
                </c:pt>
                <c:pt idx="68">
                  <c:v>6.1173411498465224E-2</c:v>
                </c:pt>
                <c:pt idx="69">
                  <c:v>6.1124709585116864E-2</c:v>
                </c:pt>
                <c:pt idx="70">
                  <c:v>6.0363407703630308E-2</c:v>
                </c:pt>
                <c:pt idx="71">
                  <c:v>6.0235688212918026E-2</c:v>
                </c:pt>
                <c:pt idx="72">
                  <c:v>6.0001474394571618E-2</c:v>
                </c:pt>
                <c:pt idx="73">
                  <c:v>5.9815168925014574E-2</c:v>
                </c:pt>
                <c:pt idx="74">
                  <c:v>5.9698389753002151E-2</c:v>
                </c:pt>
                <c:pt idx="75">
                  <c:v>5.9583862286536178E-2</c:v>
                </c:pt>
                <c:pt idx="76">
                  <c:v>5.9123579338375483E-2</c:v>
                </c:pt>
                <c:pt idx="77">
                  <c:v>5.9008316861818171E-2</c:v>
                </c:pt>
                <c:pt idx="78">
                  <c:v>5.8590593236538091E-2</c:v>
                </c:pt>
                <c:pt idx="79">
                  <c:v>5.8392942371334459E-2</c:v>
                </c:pt>
                <c:pt idx="80">
                  <c:v>5.8362375784684117E-2</c:v>
                </c:pt>
                <c:pt idx="81">
                  <c:v>5.8241799125150796E-2</c:v>
                </c:pt>
                <c:pt idx="82">
                  <c:v>5.8231871147743967E-2</c:v>
                </c:pt>
                <c:pt idx="83">
                  <c:v>5.8182503396453734E-2</c:v>
                </c:pt>
                <c:pt idx="84">
                  <c:v>5.8094767512613887E-2</c:v>
                </c:pt>
                <c:pt idx="85">
                  <c:v>5.7812331099121678E-2</c:v>
                </c:pt>
                <c:pt idx="86">
                  <c:v>5.7676598189211725E-2</c:v>
                </c:pt>
                <c:pt idx="87">
                  <c:v>5.7676598189211725E-2</c:v>
                </c:pt>
                <c:pt idx="88">
                  <c:v>5.7561761980687909E-2</c:v>
                </c:pt>
                <c:pt idx="89">
                  <c:v>5.7356263938779094E-2</c:v>
                </c:pt>
                <c:pt idx="90">
                  <c:v>5.7356263938779094E-2</c:v>
                </c:pt>
                <c:pt idx="91">
                  <c:v>5.7248320138213453E-2</c:v>
                </c:pt>
                <c:pt idx="92">
                  <c:v>5.71587532576854E-2</c:v>
                </c:pt>
                <c:pt idx="93">
                  <c:v>5.7150689509034236E-2</c:v>
                </c:pt>
                <c:pt idx="94">
                  <c:v>5.6976508231494888E-2</c:v>
                </c:pt>
                <c:pt idx="95">
                  <c:v>5.6689427849513925E-2</c:v>
                </c:pt>
                <c:pt idx="96">
                  <c:v>5.6660170356179644E-2</c:v>
                </c:pt>
                <c:pt idx="97">
                  <c:v>5.6208257218733675E-2</c:v>
                </c:pt>
                <c:pt idx="98">
                  <c:v>5.6090423617512507E-2</c:v>
                </c:pt>
                <c:pt idx="99">
                  <c:v>5.5826668578192989E-2</c:v>
                </c:pt>
                <c:pt idx="100">
                  <c:v>5.576606035810841E-2</c:v>
                </c:pt>
                <c:pt idx="101">
                  <c:v>5.5588994516514847E-2</c:v>
                </c:pt>
                <c:pt idx="102">
                  <c:v>5.5542941489709029E-2</c:v>
                </c:pt>
                <c:pt idx="103">
                  <c:v>5.5514399788575398E-2</c:v>
                </c:pt>
                <c:pt idx="104">
                  <c:v>5.5418718208430834E-2</c:v>
                </c:pt>
                <c:pt idx="105">
                  <c:v>5.5086579402516579E-2</c:v>
                </c:pt>
                <c:pt idx="106">
                  <c:v>5.4999829744535038E-2</c:v>
                </c:pt>
                <c:pt idx="107">
                  <c:v>5.4568317519796988E-2</c:v>
                </c:pt>
                <c:pt idx="108">
                  <c:v>5.4464942137869551E-2</c:v>
                </c:pt>
                <c:pt idx="109">
                  <c:v>5.3868667693629566E-2</c:v>
                </c:pt>
                <c:pt idx="110">
                  <c:v>5.3752269894716889E-2</c:v>
                </c:pt>
                <c:pt idx="111">
                  <c:v>5.3589445925727681E-2</c:v>
                </c:pt>
                <c:pt idx="112">
                  <c:v>5.3582371213630589E-2</c:v>
                </c:pt>
                <c:pt idx="113">
                  <c:v>5.355420623022504E-2</c:v>
                </c:pt>
                <c:pt idx="114">
                  <c:v>5.349160688088625E-2</c:v>
                </c:pt>
                <c:pt idx="115">
                  <c:v>5.3403022769821798E-2</c:v>
                </c:pt>
                <c:pt idx="116">
                  <c:v>5.3306685837040721E-2</c:v>
                </c:pt>
                <c:pt idx="117">
                  <c:v>5.3306685837040721E-2</c:v>
                </c:pt>
                <c:pt idx="118">
                  <c:v>5.3264316954758452E-2</c:v>
                </c:pt>
                <c:pt idx="119">
                  <c:v>5.3090397811348611E-2</c:v>
                </c:pt>
                <c:pt idx="120">
                  <c:v>5.2942322355603602E-2</c:v>
                </c:pt>
                <c:pt idx="121">
                  <c:v>5.2927558204905988E-2</c:v>
                </c:pt>
                <c:pt idx="122">
                  <c:v>5.2334015535824549E-2</c:v>
                </c:pt>
                <c:pt idx="123">
                  <c:v>5.1969697071840931E-2</c:v>
                </c:pt>
                <c:pt idx="124">
                  <c:v>5.1840004746584845E-2</c:v>
                </c:pt>
                <c:pt idx="125">
                  <c:v>5.1707396466087852E-2</c:v>
                </c:pt>
                <c:pt idx="126">
                  <c:v>5.1645171697970706E-2</c:v>
                </c:pt>
                <c:pt idx="127">
                  <c:v>5.1615514715887108E-2</c:v>
                </c:pt>
                <c:pt idx="128">
                  <c:v>5.1364657840141062E-2</c:v>
                </c:pt>
                <c:pt idx="129">
                  <c:v>5.1337655327850021E-2</c:v>
                </c:pt>
                <c:pt idx="130">
                  <c:v>5.1033504056564982E-2</c:v>
                </c:pt>
                <c:pt idx="131">
                  <c:v>4.9712001197949829E-2</c:v>
                </c:pt>
                <c:pt idx="132">
                  <c:v>4.95292081203327E-2</c:v>
                </c:pt>
                <c:pt idx="133">
                  <c:v>4.9091441890238084E-2</c:v>
                </c:pt>
                <c:pt idx="134">
                  <c:v>4.815422819213333E-2</c:v>
                </c:pt>
              </c:numCache>
            </c:numRef>
          </c:yVal>
          <c:smooth val="1"/>
          <c:extLst>
            <c:ext xmlns:c16="http://schemas.microsoft.com/office/drawing/2014/chart" uri="{C3380CC4-5D6E-409C-BE32-E72D297353CC}">
              <c16:uniqueId val="{00000001-132F-4C59-ABCA-07DD5363D49C}"/>
            </c:ext>
          </c:extLst>
        </c:ser>
        <c:ser>
          <c:idx val="4"/>
          <c:order val="3"/>
          <c:tx>
            <c:v>3SD Lower</c:v>
          </c:tx>
          <c:spPr>
            <a:ln>
              <a:solidFill>
                <a:srgbClr val="FF0000"/>
              </a:solidFill>
              <a:prstDash val="sysDash"/>
            </a:ln>
          </c:spPr>
          <c:marker>
            <c:symbol val="none"/>
          </c:marker>
          <c:xVal>
            <c:numRef>
              <c:f>[0]!x_axis2016</c:f>
              <c:numCache>
                <c:formatCode>General</c:formatCode>
                <c:ptCount val="195"/>
                <c:pt idx="0">
                  <c:v>1</c:v>
                </c:pt>
                <c:pt idx="1">
                  <c:v>9</c:v>
                </c:pt>
                <c:pt idx="2">
                  <c:v>18</c:v>
                </c:pt>
                <c:pt idx="3">
                  <c:v>48</c:v>
                </c:pt>
                <c:pt idx="4">
                  <c:v>52</c:v>
                </c:pt>
                <c:pt idx="5">
                  <c:v>58</c:v>
                </c:pt>
                <c:pt idx="6">
                  <c:v>59</c:v>
                </c:pt>
                <c:pt idx="7">
                  <c:v>61</c:v>
                </c:pt>
                <c:pt idx="8">
                  <c:v>67</c:v>
                </c:pt>
                <c:pt idx="9">
                  <c:v>72</c:v>
                </c:pt>
                <c:pt idx="10">
                  <c:v>75</c:v>
                </c:pt>
                <c:pt idx="11">
                  <c:v>89</c:v>
                </c:pt>
                <c:pt idx="12">
                  <c:v>93</c:v>
                </c:pt>
                <c:pt idx="13">
                  <c:v>98</c:v>
                </c:pt>
                <c:pt idx="14">
                  <c:v>107</c:v>
                </c:pt>
                <c:pt idx="15">
                  <c:v>111</c:v>
                </c:pt>
                <c:pt idx="16">
                  <c:v>114</c:v>
                </c:pt>
                <c:pt idx="17">
                  <c:v>114</c:v>
                </c:pt>
                <c:pt idx="18">
                  <c:v>117</c:v>
                </c:pt>
                <c:pt idx="19">
                  <c:v>128</c:v>
                </c:pt>
                <c:pt idx="20">
                  <c:v>135</c:v>
                </c:pt>
                <c:pt idx="21">
                  <c:v>135</c:v>
                </c:pt>
                <c:pt idx="22">
                  <c:v>145</c:v>
                </c:pt>
                <c:pt idx="23">
                  <c:v>146</c:v>
                </c:pt>
                <c:pt idx="24">
                  <c:v>150</c:v>
                </c:pt>
                <c:pt idx="25">
                  <c:v>165</c:v>
                </c:pt>
                <c:pt idx="26">
                  <c:v>172</c:v>
                </c:pt>
                <c:pt idx="27">
                  <c:v>176</c:v>
                </c:pt>
                <c:pt idx="28">
                  <c:v>182</c:v>
                </c:pt>
                <c:pt idx="29">
                  <c:v>184</c:v>
                </c:pt>
                <c:pt idx="30">
                  <c:v>218</c:v>
                </c:pt>
                <c:pt idx="31">
                  <c:v>219</c:v>
                </c:pt>
                <c:pt idx="32">
                  <c:v>223</c:v>
                </c:pt>
                <c:pt idx="33">
                  <c:v>243</c:v>
                </c:pt>
                <c:pt idx="34">
                  <c:v>244</c:v>
                </c:pt>
                <c:pt idx="35">
                  <c:v>247</c:v>
                </c:pt>
                <c:pt idx="36">
                  <c:v>250</c:v>
                </c:pt>
                <c:pt idx="37">
                  <c:v>261</c:v>
                </c:pt>
                <c:pt idx="38">
                  <c:v>263</c:v>
                </c:pt>
                <c:pt idx="39">
                  <c:v>313</c:v>
                </c:pt>
                <c:pt idx="40">
                  <c:v>314</c:v>
                </c:pt>
                <c:pt idx="41">
                  <c:v>353</c:v>
                </c:pt>
                <c:pt idx="42">
                  <c:v>366</c:v>
                </c:pt>
                <c:pt idx="43">
                  <c:v>371</c:v>
                </c:pt>
                <c:pt idx="44">
                  <c:v>372</c:v>
                </c:pt>
                <c:pt idx="45">
                  <c:v>379</c:v>
                </c:pt>
                <c:pt idx="46">
                  <c:v>394</c:v>
                </c:pt>
                <c:pt idx="47">
                  <c:v>414</c:v>
                </c:pt>
                <c:pt idx="48">
                  <c:v>424</c:v>
                </c:pt>
                <c:pt idx="49">
                  <c:v>438</c:v>
                </c:pt>
                <c:pt idx="50">
                  <c:v>449</c:v>
                </c:pt>
                <c:pt idx="51">
                  <c:v>450</c:v>
                </c:pt>
                <c:pt idx="52">
                  <c:v>452</c:v>
                </c:pt>
                <c:pt idx="53">
                  <c:v>469</c:v>
                </c:pt>
                <c:pt idx="54">
                  <c:v>475</c:v>
                </c:pt>
                <c:pt idx="55">
                  <c:v>477</c:v>
                </c:pt>
                <c:pt idx="56">
                  <c:v>500</c:v>
                </c:pt>
                <c:pt idx="57">
                  <c:v>526</c:v>
                </c:pt>
                <c:pt idx="58">
                  <c:v>538</c:v>
                </c:pt>
                <c:pt idx="59">
                  <c:v>541</c:v>
                </c:pt>
                <c:pt idx="60">
                  <c:v>547</c:v>
                </c:pt>
                <c:pt idx="61">
                  <c:v>558</c:v>
                </c:pt>
                <c:pt idx="62">
                  <c:v>575</c:v>
                </c:pt>
                <c:pt idx="63">
                  <c:v>590</c:v>
                </c:pt>
                <c:pt idx="64">
                  <c:v>615</c:v>
                </c:pt>
                <c:pt idx="65">
                  <c:v>616</c:v>
                </c:pt>
                <c:pt idx="66">
                  <c:v>627</c:v>
                </c:pt>
                <c:pt idx="67">
                  <c:v>646</c:v>
                </c:pt>
                <c:pt idx="68">
                  <c:v>655</c:v>
                </c:pt>
                <c:pt idx="69">
                  <c:v>658</c:v>
                </c:pt>
                <c:pt idx="70">
                  <c:v>708</c:v>
                </c:pt>
                <c:pt idx="71">
                  <c:v>717</c:v>
                </c:pt>
                <c:pt idx="72">
                  <c:v>734</c:v>
                </c:pt>
                <c:pt idx="73">
                  <c:v>748</c:v>
                </c:pt>
                <c:pt idx="74">
                  <c:v>757</c:v>
                </c:pt>
                <c:pt idx="75">
                  <c:v>766</c:v>
                </c:pt>
                <c:pt idx="76">
                  <c:v>804</c:v>
                </c:pt>
                <c:pt idx="77">
                  <c:v>814</c:v>
                </c:pt>
                <c:pt idx="78">
                  <c:v>852</c:v>
                </c:pt>
                <c:pt idx="79">
                  <c:v>871</c:v>
                </c:pt>
                <c:pt idx="80">
                  <c:v>874</c:v>
                </c:pt>
                <c:pt idx="81">
                  <c:v>886</c:v>
                </c:pt>
                <c:pt idx="82">
                  <c:v>887</c:v>
                </c:pt>
                <c:pt idx="83">
                  <c:v>892</c:v>
                </c:pt>
                <c:pt idx="84">
                  <c:v>901</c:v>
                </c:pt>
                <c:pt idx="85">
                  <c:v>931</c:v>
                </c:pt>
                <c:pt idx="86">
                  <c:v>946</c:v>
                </c:pt>
                <c:pt idx="87">
                  <c:v>946</c:v>
                </c:pt>
                <c:pt idx="88">
                  <c:v>959</c:v>
                </c:pt>
                <c:pt idx="89">
                  <c:v>983</c:v>
                </c:pt>
                <c:pt idx="90">
                  <c:v>983</c:v>
                </c:pt>
                <c:pt idx="91">
                  <c:v>996</c:v>
                </c:pt>
                <c:pt idx="92">
                  <c:v>1007</c:v>
                </c:pt>
                <c:pt idx="93">
                  <c:v>1008</c:v>
                </c:pt>
                <c:pt idx="94">
                  <c:v>1030</c:v>
                </c:pt>
                <c:pt idx="95">
                  <c:v>1068</c:v>
                </c:pt>
                <c:pt idx="96">
                  <c:v>1072</c:v>
                </c:pt>
                <c:pt idx="97">
                  <c:v>1137</c:v>
                </c:pt>
                <c:pt idx="98">
                  <c:v>1155</c:v>
                </c:pt>
                <c:pt idx="99">
                  <c:v>1197</c:v>
                </c:pt>
                <c:pt idx="100">
                  <c:v>1207</c:v>
                </c:pt>
                <c:pt idx="101">
                  <c:v>1237</c:v>
                </c:pt>
                <c:pt idx="102">
                  <c:v>1245</c:v>
                </c:pt>
                <c:pt idx="103">
                  <c:v>1250</c:v>
                </c:pt>
                <c:pt idx="104">
                  <c:v>1267</c:v>
                </c:pt>
                <c:pt idx="105">
                  <c:v>1329</c:v>
                </c:pt>
                <c:pt idx="106">
                  <c:v>1346</c:v>
                </c:pt>
                <c:pt idx="107">
                  <c:v>1436</c:v>
                </c:pt>
                <c:pt idx="108">
                  <c:v>1459</c:v>
                </c:pt>
                <c:pt idx="109">
                  <c:v>1604</c:v>
                </c:pt>
                <c:pt idx="110">
                  <c:v>1635</c:v>
                </c:pt>
                <c:pt idx="111">
                  <c:v>1680</c:v>
                </c:pt>
                <c:pt idx="112">
                  <c:v>1682</c:v>
                </c:pt>
                <c:pt idx="113">
                  <c:v>1690</c:v>
                </c:pt>
                <c:pt idx="114">
                  <c:v>1708</c:v>
                </c:pt>
                <c:pt idx="115">
                  <c:v>1734</c:v>
                </c:pt>
                <c:pt idx="116">
                  <c:v>1763</c:v>
                </c:pt>
                <c:pt idx="117">
                  <c:v>1763</c:v>
                </c:pt>
                <c:pt idx="118">
                  <c:v>1776</c:v>
                </c:pt>
                <c:pt idx="119">
                  <c:v>1831</c:v>
                </c:pt>
                <c:pt idx="120">
                  <c:v>1880</c:v>
                </c:pt>
                <c:pt idx="121">
                  <c:v>1885</c:v>
                </c:pt>
                <c:pt idx="122">
                  <c:v>2105</c:v>
                </c:pt>
                <c:pt idx="123">
                  <c:v>2261</c:v>
                </c:pt>
                <c:pt idx="124">
                  <c:v>2321</c:v>
                </c:pt>
                <c:pt idx="125">
                  <c:v>2385</c:v>
                </c:pt>
                <c:pt idx="126">
                  <c:v>2416</c:v>
                </c:pt>
                <c:pt idx="127">
                  <c:v>2431</c:v>
                </c:pt>
                <c:pt idx="128">
                  <c:v>2564</c:v>
                </c:pt>
                <c:pt idx="129">
                  <c:v>2579</c:v>
                </c:pt>
                <c:pt idx="130">
                  <c:v>2758</c:v>
                </c:pt>
                <c:pt idx="131">
                  <c:v>3821</c:v>
                </c:pt>
                <c:pt idx="132">
                  <c:v>4018</c:v>
                </c:pt>
                <c:pt idx="133">
                  <c:v>4560</c:v>
                </c:pt>
                <c:pt idx="134">
                  <c:v>6189</c:v>
                </c:pt>
              </c:numCache>
            </c:numRef>
          </c:xVal>
          <c:yVal>
            <c:numRef>
              <c:f>[0]!lb3sd2016</c:f>
              <c:numCache>
                <c:formatCode>General</c:formatCode>
                <c:ptCount val="195"/>
                <c:pt idx="0">
                  <c:v>1.9034412229736462E-4</c:v>
                </c:pt>
                <c:pt idx="1">
                  <c:v>1.6036580805572514E-3</c:v>
                </c:pt>
                <c:pt idx="2">
                  <c:v>2.9981478177711594E-3</c:v>
                </c:pt>
                <c:pt idx="3">
                  <c:v>6.6280702404213918E-3</c:v>
                </c:pt>
                <c:pt idx="4">
                  <c:v>7.0261417451240983E-3</c:v>
                </c:pt>
                <c:pt idx="5">
                  <c:v>7.5943581094830622E-3</c:v>
                </c:pt>
                <c:pt idx="6">
                  <c:v>7.6859034370608441E-3</c:v>
                </c:pt>
                <c:pt idx="7">
                  <c:v>7.8664252000142879E-3</c:v>
                </c:pt>
                <c:pt idx="8">
                  <c:v>8.3884408781582688E-3</c:v>
                </c:pt>
                <c:pt idx="9">
                  <c:v>8.8025778587603101E-3</c:v>
                </c:pt>
                <c:pt idx="10">
                  <c:v>9.0426026160727035E-3</c:v>
                </c:pt>
                <c:pt idx="11">
                  <c:v>1.0087544226707167E-2</c:v>
                </c:pt>
                <c:pt idx="12">
                  <c:v>1.0365541570620945E-2</c:v>
                </c:pt>
                <c:pt idx="13">
                  <c:v>1.0701496880831574E-2</c:v>
                </c:pt>
                <c:pt idx="14">
                  <c:v>1.12763433437208E-2</c:v>
                </c:pt>
                <c:pt idx="15">
                  <c:v>1.1520411007744598E-2</c:v>
                </c:pt>
                <c:pt idx="16">
                  <c:v>1.1699146200335794E-2</c:v>
                </c:pt>
                <c:pt idx="17">
                  <c:v>1.1699146200335794E-2</c:v>
                </c:pt>
                <c:pt idx="18">
                  <c:v>1.1874328060588048E-2</c:v>
                </c:pt>
                <c:pt idx="19">
                  <c:v>1.2488198472978473E-2</c:v>
                </c:pt>
                <c:pt idx="20">
                  <c:v>1.2857328240658956E-2</c:v>
                </c:pt>
                <c:pt idx="21">
                  <c:v>1.2857328240658956E-2</c:v>
                </c:pt>
                <c:pt idx="22">
                  <c:v>1.3358444867507495E-2</c:v>
                </c:pt>
                <c:pt idx="23">
                  <c:v>1.3406964965908992E-2</c:v>
                </c:pt>
                <c:pt idx="24">
                  <c:v>1.3598297188775465E-2</c:v>
                </c:pt>
                <c:pt idx="25">
                  <c:v>1.4279112174077587E-2</c:v>
                </c:pt>
                <c:pt idx="26">
                  <c:v>1.4578590762703132E-2</c:v>
                </c:pt>
                <c:pt idx="27">
                  <c:v>1.4744919822105051E-2</c:v>
                </c:pt>
                <c:pt idx="28">
                  <c:v>1.4988192783100394E-2</c:v>
                </c:pt>
                <c:pt idx="29">
                  <c:v>1.5067682790311406E-2</c:v>
                </c:pt>
                <c:pt idx="30">
                  <c:v>1.6310012181123008E-2</c:v>
                </c:pt>
                <c:pt idx="31">
                  <c:v>1.6343732938969333E-2</c:v>
                </c:pt>
                <c:pt idx="32">
                  <c:v>1.647716498352746E-2</c:v>
                </c:pt>
                <c:pt idx="33">
                  <c:v>1.7111580328965481E-2</c:v>
                </c:pt>
                <c:pt idx="34">
                  <c:v>1.7141953395792945E-2</c:v>
                </c:pt>
                <c:pt idx="35">
                  <c:v>1.7232345744812704E-2</c:v>
                </c:pt>
                <c:pt idx="36">
                  <c:v>1.7321665463977003E-2</c:v>
                </c:pt>
                <c:pt idx="37">
                  <c:v>1.7640344811297122E-2</c:v>
                </c:pt>
                <c:pt idx="38">
                  <c:v>1.7696849526083098E-2</c:v>
                </c:pt>
                <c:pt idx="39">
                  <c:v>1.8983752043355385E-2</c:v>
                </c:pt>
                <c:pt idx="40">
                  <c:v>1.9007280672210462E-2</c:v>
                </c:pt>
                <c:pt idx="41">
                  <c:v>1.9868263552774736E-2</c:v>
                </c:pt>
                <c:pt idx="42">
                  <c:v>2.0132971408324641E-2</c:v>
                </c:pt>
                <c:pt idx="43">
                  <c:v>2.0232103430067056E-2</c:v>
                </c:pt>
                <c:pt idx="44">
                  <c:v>2.0251756986125476E-2</c:v>
                </c:pt>
                <c:pt idx="45">
                  <c:v>2.0387753521611148E-2</c:v>
                </c:pt>
                <c:pt idx="46">
                  <c:v>2.0670219714660487E-2</c:v>
                </c:pt>
                <c:pt idx="47">
                  <c:v>2.1029089930288836E-2</c:v>
                </c:pt>
                <c:pt idx="48">
                  <c:v>2.1201439776977533E-2</c:v>
                </c:pt>
                <c:pt idx="49">
                  <c:v>2.143531233461449E-2</c:v>
                </c:pt>
                <c:pt idx="50">
                  <c:v>2.1613307133711294E-2</c:v>
                </c:pt>
                <c:pt idx="51">
                  <c:v>2.1629246476467107E-2</c:v>
                </c:pt>
                <c:pt idx="52">
                  <c:v>2.1661006592164932E-2</c:v>
                </c:pt>
                <c:pt idx="53">
                  <c:v>2.1924762866644212E-2</c:v>
                </c:pt>
                <c:pt idx="54">
                  <c:v>2.2015293938783313E-2</c:v>
                </c:pt>
                <c:pt idx="55">
                  <c:v>2.2045184415004047E-2</c:v>
                </c:pt>
                <c:pt idx="56">
                  <c:v>2.2379050223405167E-2</c:v>
                </c:pt>
                <c:pt idx="57">
                  <c:v>2.273600721130644E-2</c:v>
                </c:pt>
                <c:pt idx="58">
                  <c:v>2.2893992168811699E-2</c:v>
                </c:pt>
                <c:pt idx="59">
                  <c:v>2.2932854703629262E-2</c:v>
                </c:pt>
                <c:pt idx="60">
                  <c:v>2.3009838842297209E-2</c:v>
                </c:pt>
                <c:pt idx="61">
                  <c:v>2.3148472317553643E-2</c:v>
                </c:pt>
                <c:pt idx="62">
                  <c:v>2.3356604525244566E-2</c:v>
                </c:pt>
                <c:pt idx="63">
                  <c:v>2.3534384712573065E-2</c:v>
                </c:pt>
                <c:pt idx="64">
                  <c:v>2.3819238731228258E-2</c:v>
                </c:pt>
                <c:pt idx="65">
                  <c:v>2.3830348773551648E-2</c:v>
                </c:pt>
                <c:pt idx="66">
                  <c:v>2.3951174830396875E-2</c:v>
                </c:pt>
                <c:pt idx="67">
                  <c:v>2.4154092869638648E-2</c:v>
                </c:pt>
                <c:pt idx="68">
                  <c:v>2.4247760353795542E-2</c:v>
                </c:pt>
                <c:pt idx="69">
                  <c:v>2.4278643926740059E-2</c:v>
                </c:pt>
                <c:pt idx="70">
                  <c:v>2.4769944191161498E-2</c:v>
                </c:pt>
                <c:pt idx="71">
                  <c:v>2.4853966780190157E-2</c:v>
                </c:pt>
                <c:pt idx="72">
                  <c:v>2.5009269217059475E-2</c:v>
                </c:pt>
                <c:pt idx="73">
                  <c:v>2.5133944825095029E-2</c:v>
                </c:pt>
                <c:pt idx="74">
                  <c:v>2.5212613990146942E-2</c:v>
                </c:pt>
                <c:pt idx="75">
                  <c:v>2.5290159084235351E-2</c:v>
                </c:pt>
                <c:pt idx="76">
                  <c:v>2.5605787649992759E-2</c:v>
                </c:pt>
                <c:pt idx="77">
                  <c:v>2.5685837041514639E-2</c:v>
                </c:pt>
                <c:pt idx="78">
                  <c:v>2.5979404109263381E-2</c:v>
                </c:pt>
                <c:pt idx="79">
                  <c:v>2.6120226333118467E-2</c:v>
                </c:pt>
                <c:pt idx="80">
                  <c:v>2.6142115798004743E-2</c:v>
                </c:pt>
                <c:pt idx="81">
                  <c:v>2.6228756676049996E-2</c:v>
                </c:pt>
                <c:pt idx="82">
                  <c:v>2.6235911367781244E-2</c:v>
                </c:pt>
                <c:pt idx="83">
                  <c:v>2.627153610091108E-2</c:v>
                </c:pt>
                <c:pt idx="84">
                  <c:v>2.6335043343778442E-2</c:v>
                </c:pt>
                <c:pt idx="85">
                  <c:v>2.6541195665027568E-2</c:v>
                </c:pt>
                <c:pt idx="86">
                  <c:v>2.6641206941390209E-2</c:v>
                </c:pt>
                <c:pt idx="87">
                  <c:v>2.6641206941390209E-2</c:v>
                </c:pt>
                <c:pt idx="88">
                  <c:v>2.6726302110900158E-2</c:v>
                </c:pt>
                <c:pt idx="89">
                  <c:v>2.6879689668463356E-2</c:v>
                </c:pt>
                <c:pt idx="90">
                  <c:v>2.6879689668463356E-2</c:v>
                </c:pt>
                <c:pt idx="91">
                  <c:v>2.6960836784642957E-2</c:v>
                </c:pt>
                <c:pt idx="92">
                  <c:v>2.7028472541985666E-2</c:v>
                </c:pt>
                <c:pt idx="93">
                  <c:v>2.7034575386415544E-2</c:v>
                </c:pt>
                <c:pt idx="94">
                  <c:v>2.7166950073546831E-2</c:v>
                </c:pt>
                <c:pt idx="95">
                  <c:v>2.7387442364864518E-2</c:v>
                </c:pt>
                <c:pt idx="96">
                  <c:v>2.7410077118944835E-2</c:v>
                </c:pt>
                <c:pt idx="97">
                  <c:v>2.7763597457682188E-2</c:v>
                </c:pt>
                <c:pt idx="98">
                  <c:v>2.7856995460234679E-2</c:v>
                </c:pt>
                <c:pt idx="99">
                  <c:v>2.806791469411794E-2</c:v>
                </c:pt>
                <c:pt idx="100">
                  <c:v>2.811674843265068E-2</c:v>
                </c:pt>
                <c:pt idx="101">
                  <c:v>2.8260208372026582E-2</c:v>
                </c:pt>
                <c:pt idx="102">
                  <c:v>2.8297715613235862E-2</c:v>
                </c:pt>
                <c:pt idx="103">
                  <c:v>2.8321001567914634E-2</c:v>
                </c:pt>
                <c:pt idx="104">
                  <c:v>2.8399291354221364E-2</c:v>
                </c:pt>
                <c:pt idx="105">
                  <c:v>2.8673801083769324E-2</c:v>
                </c:pt>
                <c:pt idx="106">
                  <c:v>2.8746207894726993E-2</c:v>
                </c:pt>
                <c:pt idx="107">
                  <c:v>2.911081708527026E-2</c:v>
                </c:pt>
                <c:pt idx="108">
                  <c:v>2.919927735943156E-2</c:v>
                </c:pt>
                <c:pt idx="109">
                  <c:v>2.9718116676068978E-2</c:v>
                </c:pt>
                <c:pt idx="110">
                  <c:v>2.9821137413632598E-2</c:v>
                </c:pt>
                <c:pt idx="111">
                  <c:v>2.9966219614089563E-2</c:v>
                </c:pt>
                <c:pt idx="112">
                  <c:v>2.9972549268798644E-2</c:v>
                </c:pt>
                <c:pt idx="113">
                  <c:v>2.9997769533827417E-2</c:v>
                </c:pt>
                <c:pt idx="114">
                  <c:v>3.0053946805730473E-2</c:v>
                </c:pt>
                <c:pt idx="115">
                  <c:v>3.0133733707773867E-2</c:v>
                </c:pt>
                <c:pt idx="116">
                  <c:v>3.0220892174762849E-2</c:v>
                </c:pt>
                <c:pt idx="117">
                  <c:v>3.0220892174762849E-2</c:v>
                </c:pt>
                <c:pt idx="118">
                  <c:v>3.025935321656421E-2</c:v>
                </c:pt>
                <c:pt idx="119">
                  <c:v>3.0418061357010792E-2</c:v>
                </c:pt>
                <c:pt idx="120">
                  <c:v>3.0554246645939531E-2</c:v>
                </c:pt>
                <c:pt idx="121">
                  <c:v>3.0567879128132663E-2</c:v>
                </c:pt>
                <c:pt idx="122">
                  <c:v>3.1124148951558663E-2</c:v>
                </c:pt>
                <c:pt idx="123">
                  <c:v>3.1473704850991477E-2</c:v>
                </c:pt>
                <c:pt idx="124">
                  <c:v>3.1599667350613279E-2</c:v>
                </c:pt>
                <c:pt idx="125">
                  <c:v>3.1729301460269782E-2</c:v>
                </c:pt>
                <c:pt idx="126">
                  <c:v>3.1790425320374995E-2</c:v>
                </c:pt>
                <c:pt idx="127">
                  <c:v>3.1819624158311278E-2</c:v>
                </c:pt>
                <c:pt idx="128">
                  <c:v>3.2068337572306677E-2</c:v>
                </c:pt>
                <c:pt idx="129">
                  <c:v>3.2095295256778018E-2</c:v>
                </c:pt>
                <c:pt idx="130">
                  <c:v>3.2401469213096487E-2</c:v>
                </c:pt>
                <c:pt idx="131">
                  <c:v>3.3787692684296496E-2</c:v>
                </c:pt>
                <c:pt idx="132">
                  <c:v>3.3986890794732064E-2</c:v>
                </c:pt>
                <c:pt idx="133">
                  <c:v>3.4471633929890853E-2</c:v>
                </c:pt>
                <c:pt idx="134">
                  <c:v>3.5547209634176222E-2</c:v>
                </c:pt>
              </c:numCache>
            </c:numRef>
          </c:yVal>
          <c:smooth val="1"/>
          <c:extLst>
            <c:ext xmlns:c16="http://schemas.microsoft.com/office/drawing/2014/chart" uri="{C3380CC4-5D6E-409C-BE32-E72D297353CC}">
              <c16:uniqueId val="{00000002-132F-4C59-ABCA-07DD5363D49C}"/>
            </c:ext>
          </c:extLst>
        </c:ser>
        <c:ser>
          <c:idx val="3"/>
          <c:order val="4"/>
          <c:tx>
            <c:v>3SD Upper</c:v>
          </c:tx>
          <c:spPr>
            <a:ln>
              <a:solidFill>
                <a:srgbClr val="FF0000"/>
              </a:solidFill>
              <a:prstDash val="sysDash"/>
            </a:ln>
          </c:spPr>
          <c:marker>
            <c:symbol val="none"/>
          </c:marker>
          <c:xVal>
            <c:numRef>
              <c:f>[0]!x_axis2016</c:f>
              <c:numCache>
                <c:formatCode>General</c:formatCode>
                <c:ptCount val="195"/>
                <c:pt idx="0">
                  <c:v>1</c:v>
                </c:pt>
                <c:pt idx="1">
                  <c:v>9</c:v>
                </c:pt>
                <c:pt idx="2">
                  <c:v>18</c:v>
                </c:pt>
                <c:pt idx="3">
                  <c:v>48</c:v>
                </c:pt>
                <c:pt idx="4">
                  <c:v>52</c:v>
                </c:pt>
                <c:pt idx="5">
                  <c:v>58</c:v>
                </c:pt>
                <c:pt idx="6">
                  <c:v>59</c:v>
                </c:pt>
                <c:pt idx="7">
                  <c:v>61</c:v>
                </c:pt>
                <c:pt idx="8">
                  <c:v>67</c:v>
                </c:pt>
                <c:pt idx="9">
                  <c:v>72</c:v>
                </c:pt>
                <c:pt idx="10">
                  <c:v>75</c:v>
                </c:pt>
                <c:pt idx="11">
                  <c:v>89</c:v>
                </c:pt>
                <c:pt idx="12">
                  <c:v>93</c:v>
                </c:pt>
                <c:pt idx="13">
                  <c:v>98</c:v>
                </c:pt>
                <c:pt idx="14">
                  <c:v>107</c:v>
                </c:pt>
                <c:pt idx="15">
                  <c:v>111</c:v>
                </c:pt>
                <c:pt idx="16">
                  <c:v>114</c:v>
                </c:pt>
                <c:pt idx="17">
                  <c:v>114</c:v>
                </c:pt>
                <c:pt idx="18">
                  <c:v>117</c:v>
                </c:pt>
                <c:pt idx="19">
                  <c:v>128</c:v>
                </c:pt>
                <c:pt idx="20">
                  <c:v>135</c:v>
                </c:pt>
                <c:pt idx="21">
                  <c:v>135</c:v>
                </c:pt>
                <c:pt idx="22">
                  <c:v>145</c:v>
                </c:pt>
                <c:pt idx="23">
                  <c:v>146</c:v>
                </c:pt>
                <c:pt idx="24">
                  <c:v>150</c:v>
                </c:pt>
                <c:pt idx="25">
                  <c:v>165</c:v>
                </c:pt>
                <c:pt idx="26">
                  <c:v>172</c:v>
                </c:pt>
                <c:pt idx="27">
                  <c:v>176</c:v>
                </c:pt>
                <c:pt idx="28">
                  <c:v>182</c:v>
                </c:pt>
                <c:pt idx="29">
                  <c:v>184</c:v>
                </c:pt>
                <c:pt idx="30">
                  <c:v>218</c:v>
                </c:pt>
                <c:pt idx="31">
                  <c:v>219</c:v>
                </c:pt>
                <c:pt idx="32">
                  <c:v>223</c:v>
                </c:pt>
                <c:pt idx="33">
                  <c:v>243</c:v>
                </c:pt>
                <c:pt idx="34">
                  <c:v>244</c:v>
                </c:pt>
                <c:pt idx="35">
                  <c:v>247</c:v>
                </c:pt>
                <c:pt idx="36">
                  <c:v>250</c:v>
                </c:pt>
                <c:pt idx="37">
                  <c:v>261</c:v>
                </c:pt>
                <c:pt idx="38">
                  <c:v>263</c:v>
                </c:pt>
                <c:pt idx="39">
                  <c:v>313</c:v>
                </c:pt>
                <c:pt idx="40">
                  <c:v>314</c:v>
                </c:pt>
                <c:pt idx="41">
                  <c:v>353</c:v>
                </c:pt>
                <c:pt idx="42">
                  <c:v>366</c:v>
                </c:pt>
                <c:pt idx="43">
                  <c:v>371</c:v>
                </c:pt>
                <c:pt idx="44">
                  <c:v>372</c:v>
                </c:pt>
                <c:pt idx="45">
                  <c:v>379</c:v>
                </c:pt>
                <c:pt idx="46">
                  <c:v>394</c:v>
                </c:pt>
                <c:pt idx="47">
                  <c:v>414</c:v>
                </c:pt>
                <c:pt idx="48">
                  <c:v>424</c:v>
                </c:pt>
                <c:pt idx="49">
                  <c:v>438</c:v>
                </c:pt>
                <c:pt idx="50">
                  <c:v>449</c:v>
                </c:pt>
                <c:pt idx="51">
                  <c:v>450</c:v>
                </c:pt>
                <c:pt idx="52">
                  <c:v>452</c:v>
                </c:pt>
                <c:pt idx="53">
                  <c:v>469</c:v>
                </c:pt>
                <c:pt idx="54">
                  <c:v>475</c:v>
                </c:pt>
                <c:pt idx="55">
                  <c:v>477</c:v>
                </c:pt>
                <c:pt idx="56">
                  <c:v>500</c:v>
                </c:pt>
                <c:pt idx="57">
                  <c:v>526</c:v>
                </c:pt>
                <c:pt idx="58">
                  <c:v>538</c:v>
                </c:pt>
                <c:pt idx="59">
                  <c:v>541</c:v>
                </c:pt>
                <c:pt idx="60">
                  <c:v>547</c:v>
                </c:pt>
                <c:pt idx="61">
                  <c:v>558</c:v>
                </c:pt>
                <c:pt idx="62">
                  <c:v>575</c:v>
                </c:pt>
                <c:pt idx="63">
                  <c:v>590</c:v>
                </c:pt>
                <c:pt idx="64">
                  <c:v>615</c:v>
                </c:pt>
                <c:pt idx="65">
                  <c:v>616</c:v>
                </c:pt>
                <c:pt idx="66">
                  <c:v>627</c:v>
                </c:pt>
                <c:pt idx="67">
                  <c:v>646</c:v>
                </c:pt>
                <c:pt idx="68">
                  <c:v>655</c:v>
                </c:pt>
                <c:pt idx="69">
                  <c:v>658</c:v>
                </c:pt>
                <c:pt idx="70">
                  <c:v>708</c:v>
                </c:pt>
                <c:pt idx="71">
                  <c:v>717</c:v>
                </c:pt>
                <c:pt idx="72">
                  <c:v>734</c:v>
                </c:pt>
                <c:pt idx="73">
                  <c:v>748</c:v>
                </c:pt>
                <c:pt idx="74">
                  <c:v>757</c:v>
                </c:pt>
                <c:pt idx="75">
                  <c:v>766</c:v>
                </c:pt>
                <c:pt idx="76">
                  <c:v>804</c:v>
                </c:pt>
                <c:pt idx="77">
                  <c:v>814</c:v>
                </c:pt>
                <c:pt idx="78">
                  <c:v>852</c:v>
                </c:pt>
                <c:pt idx="79">
                  <c:v>871</c:v>
                </c:pt>
                <c:pt idx="80">
                  <c:v>874</c:v>
                </c:pt>
                <c:pt idx="81">
                  <c:v>886</c:v>
                </c:pt>
                <c:pt idx="82">
                  <c:v>887</c:v>
                </c:pt>
                <c:pt idx="83">
                  <c:v>892</c:v>
                </c:pt>
                <c:pt idx="84">
                  <c:v>901</c:v>
                </c:pt>
                <c:pt idx="85">
                  <c:v>931</c:v>
                </c:pt>
                <c:pt idx="86">
                  <c:v>946</c:v>
                </c:pt>
                <c:pt idx="87">
                  <c:v>946</c:v>
                </c:pt>
                <c:pt idx="88">
                  <c:v>959</c:v>
                </c:pt>
                <c:pt idx="89">
                  <c:v>983</c:v>
                </c:pt>
                <c:pt idx="90">
                  <c:v>983</c:v>
                </c:pt>
                <c:pt idx="91">
                  <c:v>996</c:v>
                </c:pt>
                <c:pt idx="92">
                  <c:v>1007</c:v>
                </c:pt>
                <c:pt idx="93">
                  <c:v>1008</c:v>
                </c:pt>
                <c:pt idx="94">
                  <c:v>1030</c:v>
                </c:pt>
                <c:pt idx="95">
                  <c:v>1068</c:v>
                </c:pt>
                <c:pt idx="96">
                  <c:v>1072</c:v>
                </c:pt>
                <c:pt idx="97">
                  <c:v>1137</c:v>
                </c:pt>
                <c:pt idx="98">
                  <c:v>1155</c:v>
                </c:pt>
                <c:pt idx="99">
                  <c:v>1197</c:v>
                </c:pt>
                <c:pt idx="100">
                  <c:v>1207</c:v>
                </c:pt>
                <c:pt idx="101">
                  <c:v>1237</c:v>
                </c:pt>
                <c:pt idx="102">
                  <c:v>1245</c:v>
                </c:pt>
                <c:pt idx="103">
                  <c:v>1250</c:v>
                </c:pt>
                <c:pt idx="104">
                  <c:v>1267</c:v>
                </c:pt>
                <c:pt idx="105">
                  <c:v>1329</c:v>
                </c:pt>
                <c:pt idx="106">
                  <c:v>1346</c:v>
                </c:pt>
                <c:pt idx="107">
                  <c:v>1436</c:v>
                </c:pt>
                <c:pt idx="108">
                  <c:v>1459</c:v>
                </c:pt>
                <c:pt idx="109">
                  <c:v>1604</c:v>
                </c:pt>
                <c:pt idx="110">
                  <c:v>1635</c:v>
                </c:pt>
                <c:pt idx="111">
                  <c:v>1680</c:v>
                </c:pt>
                <c:pt idx="112">
                  <c:v>1682</c:v>
                </c:pt>
                <c:pt idx="113">
                  <c:v>1690</c:v>
                </c:pt>
                <c:pt idx="114">
                  <c:v>1708</c:v>
                </c:pt>
                <c:pt idx="115">
                  <c:v>1734</c:v>
                </c:pt>
                <c:pt idx="116">
                  <c:v>1763</c:v>
                </c:pt>
                <c:pt idx="117">
                  <c:v>1763</c:v>
                </c:pt>
                <c:pt idx="118">
                  <c:v>1776</c:v>
                </c:pt>
                <c:pt idx="119">
                  <c:v>1831</c:v>
                </c:pt>
                <c:pt idx="120">
                  <c:v>1880</c:v>
                </c:pt>
                <c:pt idx="121">
                  <c:v>1885</c:v>
                </c:pt>
                <c:pt idx="122">
                  <c:v>2105</c:v>
                </c:pt>
                <c:pt idx="123">
                  <c:v>2261</c:v>
                </c:pt>
                <c:pt idx="124">
                  <c:v>2321</c:v>
                </c:pt>
                <c:pt idx="125">
                  <c:v>2385</c:v>
                </c:pt>
                <c:pt idx="126">
                  <c:v>2416</c:v>
                </c:pt>
                <c:pt idx="127">
                  <c:v>2431</c:v>
                </c:pt>
                <c:pt idx="128">
                  <c:v>2564</c:v>
                </c:pt>
                <c:pt idx="129">
                  <c:v>2579</c:v>
                </c:pt>
                <c:pt idx="130">
                  <c:v>2758</c:v>
                </c:pt>
                <c:pt idx="131">
                  <c:v>3821</c:v>
                </c:pt>
                <c:pt idx="132">
                  <c:v>4018</c:v>
                </c:pt>
                <c:pt idx="133">
                  <c:v>4560</c:v>
                </c:pt>
                <c:pt idx="134">
                  <c:v>6189</c:v>
                </c:pt>
              </c:numCache>
            </c:numRef>
          </c:xVal>
          <c:yVal>
            <c:numRef>
              <c:f>[0]!ub3sd2016</c:f>
              <c:numCache>
                <c:formatCode>General</c:formatCode>
                <c:ptCount val="195"/>
                <c:pt idx="0">
                  <c:v>0.91313506553655599</c:v>
                </c:pt>
                <c:pt idx="1">
                  <c:v>0.55475596584359654</c:v>
                </c:pt>
                <c:pt idx="2">
                  <c:v>0.39958386687801034</c:v>
                </c:pt>
                <c:pt idx="3">
                  <c:v>0.23073497783848188</c:v>
                </c:pt>
                <c:pt idx="4">
                  <c:v>0.22047669093724623</c:v>
                </c:pt>
                <c:pt idx="5">
                  <c:v>0.20730771009729337</c:v>
                </c:pt>
                <c:pt idx="6">
                  <c:v>0.20533049445819798</c:v>
                </c:pt>
                <c:pt idx="7">
                  <c:v>0.20153900242442205</c:v>
                </c:pt>
                <c:pt idx="8">
                  <c:v>0.19131619922818446</c:v>
                </c:pt>
                <c:pt idx="9">
                  <c:v>0.18390850317749458</c:v>
                </c:pt>
                <c:pt idx="10">
                  <c:v>0.17986937842640954</c:v>
                </c:pt>
                <c:pt idx="11">
                  <c:v>0.16415362209875622</c:v>
                </c:pt>
                <c:pt idx="12">
                  <c:v>0.16041970590115048</c:v>
                </c:pt>
                <c:pt idx="13">
                  <c:v>0.1561253520435886</c:v>
                </c:pt>
                <c:pt idx="14">
                  <c:v>0.14928126302738393</c:v>
                </c:pt>
                <c:pt idx="15">
                  <c:v>0.14655134223566341</c:v>
                </c:pt>
                <c:pt idx="16">
                  <c:v>0.14461384891770149</c:v>
                </c:pt>
                <c:pt idx="17">
                  <c:v>0.14461384891770149</c:v>
                </c:pt>
                <c:pt idx="18">
                  <c:v>0.14276329576825197</c:v>
                </c:pt>
                <c:pt idx="19">
                  <c:v>0.13663164489986895</c:v>
                </c:pt>
                <c:pt idx="20">
                  <c:v>0.13318844662900534</c:v>
                </c:pt>
                <c:pt idx="21">
                  <c:v>0.13318844662900534</c:v>
                </c:pt>
                <c:pt idx="22">
                  <c:v>0.12877885934446831</c:v>
                </c:pt>
                <c:pt idx="23">
                  <c:v>0.12836713175647946</c:v>
                </c:pt>
                <c:pt idx="24">
                  <c:v>0.12676849875120397</c:v>
                </c:pt>
                <c:pt idx="25">
                  <c:v>0.12138475763455872</c:v>
                </c:pt>
                <c:pt idx="26">
                  <c:v>0.11915653199697696</c:v>
                </c:pt>
                <c:pt idx="27">
                  <c:v>0.11795340046931063</c:v>
                </c:pt>
                <c:pt idx="28">
                  <c:v>0.11623611457037381</c:v>
                </c:pt>
                <c:pt idx="29">
                  <c:v>0.11568559544031271</c:v>
                </c:pt>
                <c:pt idx="30">
                  <c:v>0.10770261633269948</c:v>
                </c:pt>
                <c:pt idx="31">
                  <c:v>0.10750100181144623</c:v>
                </c:pt>
                <c:pt idx="32">
                  <c:v>0.10671043412351755</c:v>
                </c:pt>
                <c:pt idx="33">
                  <c:v>0.10310258164030045</c:v>
                </c:pt>
                <c:pt idx="34">
                  <c:v>0.10293585033192781</c:v>
                </c:pt>
                <c:pt idx="35">
                  <c:v>0.10244276136442476</c:v>
                </c:pt>
                <c:pt idx="36">
                  <c:v>0.10196005416140166</c:v>
                </c:pt>
                <c:pt idx="37">
                  <c:v>0.10027359436666072</c:v>
                </c:pt>
                <c:pt idx="38">
                  <c:v>9.9980264134080662E-2</c:v>
                </c:pt>
                <c:pt idx="39">
                  <c:v>9.3727223150740516E-2</c:v>
                </c:pt>
                <c:pt idx="40">
                  <c:v>9.3620027668590317E-2</c:v>
                </c:pt>
                <c:pt idx="41">
                  <c:v>8.9856044488335035E-2</c:v>
                </c:pt>
                <c:pt idx="42">
                  <c:v>8.8757656714372732E-2</c:v>
                </c:pt>
                <c:pt idx="43">
                  <c:v>8.8353045145579581E-2</c:v>
                </c:pt>
                <c:pt idx="44">
                  <c:v>8.827325643517421E-2</c:v>
                </c:pt>
                <c:pt idx="45">
                  <c:v>8.7724980848980644E-2</c:v>
                </c:pt>
                <c:pt idx="46">
                  <c:v>8.660722221452119E-2</c:v>
                </c:pt>
                <c:pt idx="47">
                  <c:v>8.5226661266494544E-2</c:v>
                </c:pt>
                <c:pt idx="48">
                  <c:v>8.4578814651129541E-2</c:v>
                </c:pt>
                <c:pt idx="49">
                  <c:v>8.3714944785438006E-2</c:v>
                </c:pt>
                <c:pt idx="50">
                  <c:v>8.3068939267597314E-2</c:v>
                </c:pt>
                <c:pt idx="51">
                  <c:v>8.3011564491154488E-2</c:v>
                </c:pt>
                <c:pt idx="52">
                  <c:v>8.2897472156029217E-2</c:v>
                </c:pt>
                <c:pt idx="53">
                  <c:v>8.1961677351044038E-2</c:v>
                </c:pt>
                <c:pt idx="54">
                  <c:v>8.164521485976528E-2</c:v>
                </c:pt>
                <c:pt idx="55">
                  <c:v>8.154125218941391E-2</c:v>
                </c:pt>
                <c:pt idx="56">
                  <c:v>8.0397349463320916E-2</c:v>
                </c:pt>
                <c:pt idx="57">
                  <c:v>7.9208479834579334E-2</c:v>
                </c:pt>
                <c:pt idx="58">
                  <c:v>7.8693182051854133E-2</c:v>
                </c:pt>
                <c:pt idx="59">
                  <c:v>7.8567425103685015E-2</c:v>
                </c:pt>
                <c:pt idx="60">
                  <c:v>7.8319462490135536E-2</c:v>
                </c:pt>
                <c:pt idx="61">
                  <c:v>7.7876757668624133E-2</c:v>
                </c:pt>
                <c:pt idx="62">
                  <c:v>7.7221206658981606E-2</c:v>
                </c:pt>
                <c:pt idx="63">
                  <c:v>7.6669716004696881E-2</c:v>
                </c:pt>
                <c:pt idx="64">
                  <c:v>7.5801902421641823E-2</c:v>
                </c:pt>
                <c:pt idx="65">
                  <c:v>7.5768443189597495E-2</c:v>
                </c:pt>
                <c:pt idx="66">
                  <c:v>7.5406410553905054E-2</c:v>
                </c:pt>
                <c:pt idx="67">
                  <c:v>7.4805929248105987E-2</c:v>
                </c:pt>
                <c:pt idx="68">
                  <c:v>7.4531876938772876E-2</c:v>
                </c:pt>
                <c:pt idx="69">
                  <c:v>7.4441945968633988E-2</c:v>
                </c:pt>
                <c:pt idx="70">
                  <c:v>7.3039212240581061E-2</c:v>
                </c:pt>
                <c:pt idx="71">
                  <c:v>7.2804454086607226E-2</c:v>
                </c:pt>
                <c:pt idx="72">
                  <c:v>7.237438493463165E-2</c:v>
                </c:pt>
                <c:pt idx="73">
                  <c:v>7.2032690493319326E-2</c:v>
                </c:pt>
                <c:pt idx="74">
                  <c:v>7.1818695224999923E-2</c:v>
                </c:pt>
                <c:pt idx="75">
                  <c:v>7.1608964859239926E-2</c:v>
                </c:pt>
                <c:pt idx="76">
                  <c:v>7.0767463900565222E-2</c:v>
                </c:pt>
                <c:pt idx="77">
                  <c:v>7.0557092854723752E-2</c:v>
                </c:pt>
                <c:pt idx="78">
                  <c:v>6.9795894108264131E-2</c:v>
                </c:pt>
                <c:pt idx="79">
                  <c:v>6.9436391486417059E-2</c:v>
                </c:pt>
                <c:pt idx="80">
                  <c:v>6.9380833282096016E-2</c:v>
                </c:pt>
                <c:pt idx="81">
                  <c:v>6.9161773183974387E-2</c:v>
                </c:pt>
                <c:pt idx="82">
                  <c:v>6.9143743564220567E-2</c:v>
                </c:pt>
                <c:pt idx="83">
                  <c:v>6.9054106065617044E-2</c:v>
                </c:pt>
                <c:pt idx="84">
                  <c:v>6.8894870680636391E-2</c:v>
                </c:pt>
                <c:pt idx="85">
                  <c:v>6.8382855818367907E-2</c:v>
                </c:pt>
                <c:pt idx="86">
                  <c:v>6.8137115314250873E-2</c:v>
                </c:pt>
                <c:pt idx="87">
                  <c:v>6.8137115314250873E-2</c:v>
                </c:pt>
                <c:pt idx="88">
                  <c:v>6.7929372675790869E-2</c:v>
                </c:pt>
                <c:pt idx="89">
                  <c:v>6.7557999675752781E-2</c:v>
                </c:pt>
                <c:pt idx="90">
                  <c:v>6.7557999675752781E-2</c:v>
                </c:pt>
                <c:pt idx="91">
                  <c:v>6.7363121793044697E-2</c:v>
                </c:pt>
                <c:pt idx="92">
                  <c:v>6.7201524319347228E-2</c:v>
                </c:pt>
                <c:pt idx="93">
                  <c:v>6.7186980236546692E-2</c:v>
                </c:pt>
                <c:pt idx="94">
                  <c:v>6.6873007072846324E-2</c:v>
                </c:pt>
                <c:pt idx="95">
                  <c:v>6.6356310434186661E-2</c:v>
                </c:pt>
                <c:pt idx="96">
                  <c:v>6.630370707056768E-2</c:v>
                </c:pt>
                <c:pt idx="97">
                  <c:v>6.5492504160047718E-2</c:v>
                </c:pt>
                <c:pt idx="98">
                  <c:v>6.52813965351009E-2</c:v>
                </c:pt>
                <c:pt idx="99">
                  <c:v>6.4809479761210209E-2</c:v>
                </c:pt>
                <c:pt idx="100">
                  <c:v>6.4701159951056408E-2</c:v>
                </c:pt>
                <c:pt idx="101">
                  <c:v>6.4384968267794579E-2</c:v>
                </c:pt>
                <c:pt idx="102">
                  <c:v>6.4302794429096033E-2</c:v>
                </c:pt>
                <c:pt idx="103">
                  <c:v>6.4251879982696936E-2</c:v>
                </c:pt>
                <c:pt idx="104">
                  <c:v>6.4081272228818681E-2</c:v>
                </c:pt>
                <c:pt idx="105">
                  <c:v>6.3489944532019005E-2</c:v>
                </c:pt>
                <c:pt idx="106">
                  <c:v>6.3335730938845675E-2</c:v>
                </c:pt>
                <c:pt idx="107">
                  <c:v>6.2570084822064997E-2</c:v>
                </c:pt>
                <c:pt idx="108">
                  <c:v>6.2387023384609101E-2</c:v>
                </c:pt>
                <c:pt idx="109">
                  <c:v>6.1333881437024333E-2</c:v>
                </c:pt>
                <c:pt idx="110">
                  <c:v>6.1128855422628608E-2</c:v>
                </c:pt>
                <c:pt idx="111">
                  <c:v>6.0842361689374395E-2</c:v>
                </c:pt>
                <c:pt idx="112">
                  <c:v>6.082992170630367E-2</c:v>
                </c:pt>
                <c:pt idx="113">
                  <c:v>6.0780403938384062E-2</c:v>
                </c:pt>
                <c:pt idx="114">
                  <c:v>6.0670384861739174E-2</c:v>
                </c:pt>
                <c:pt idx="115">
                  <c:v>6.0514789096010359E-2</c:v>
                </c:pt>
                <c:pt idx="116">
                  <c:v>6.0345698257458225E-2</c:v>
                </c:pt>
                <c:pt idx="117">
                  <c:v>6.0345698257458225E-2</c:v>
                </c:pt>
                <c:pt idx="118">
                  <c:v>6.0271372840687461E-2</c:v>
                </c:pt>
                <c:pt idx="119">
                  <c:v>5.9966536689446723E-2</c:v>
                </c:pt>
                <c:pt idx="120">
                  <c:v>5.9707330052459318E-2</c:v>
                </c:pt>
                <c:pt idx="121">
                  <c:v>5.9681502173058544E-2</c:v>
                </c:pt>
                <c:pt idx="122">
                  <c:v>5.8645731876713056E-2</c:v>
                </c:pt>
                <c:pt idx="123">
                  <c:v>5.8012471667257828E-2</c:v>
                </c:pt>
                <c:pt idx="124">
                  <c:v>5.7787505312273467E-2</c:v>
                </c:pt>
                <c:pt idx="125">
                  <c:v>5.7557735722569066E-2</c:v>
                </c:pt>
                <c:pt idx="126">
                  <c:v>5.7450008431327929E-2</c:v>
                </c:pt>
                <c:pt idx="127">
                  <c:v>5.7398684574220933E-2</c:v>
                </c:pt>
                <c:pt idx="128">
                  <c:v>5.6965077656677833E-2</c:v>
                </c:pt>
                <c:pt idx="129">
                  <c:v>5.6918459569255064E-2</c:v>
                </c:pt>
                <c:pt idx="130">
                  <c:v>5.6394117480858159E-2</c:v>
                </c:pt>
                <c:pt idx="131">
                  <c:v>5.4132372271975773E-2</c:v>
                </c:pt>
                <c:pt idx="132">
                  <c:v>5.3821679416814955E-2</c:v>
                </c:pt>
                <c:pt idx="133">
                  <c:v>5.3079793020451384E-2</c:v>
                </c:pt>
                <c:pt idx="134">
                  <c:v>5.1502050798838364E-2</c:v>
                </c:pt>
              </c:numCache>
            </c:numRef>
          </c:yVal>
          <c:smooth val="1"/>
          <c:extLst>
            <c:ext xmlns:c16="http://schemas.microsoft.com/office/drawing/2014/chart" uri="{C3380CC4-5D6E-409C-BE32-E72D297353CC}">
              <c16:uniqueId val="{00000003-132F-4C59-ABCA-07DD5363D49C}"/>
            </c:ext>
          </c:extLst>
        </c:ser>
        <c:ser>
          <c:idx val="5"/>
          <c:order val="5"/>
          <c:tx>
            <c:v>Average rate of all trusts</c:v>
          </c:tx>
          <c:spPr>
            <a:ln>
              <a:solidFill>
                <a:srgbClr val="7030A0"/>
              </a:solidFill>
            </a:ln>
          </c:spPr>
          <c:marker>
            <c:symbol val="none"/>
          </c:marker>
          <c:xVal>
            <c:numRef>
              <c:f>[0]!x_axis2016</c:f>
              <c:numCache>
                <c:formatCode>General</c:formatCode>
                <c:ptCount val="195"/>
                <c:pt idx="0">
                  <c:v>1</c:v>
                </c:pt>
                <c:pt idx="1">
                  <c:v>9</c:v>
                </c:pt>
                <c:pt idx="2">
                  <c:v>18</c:v>
                </c:pt>
                <c:pt idx="3">
                  <c:v>48</c:v>
                </c:pt>
                <c:pt idx="4">
                  <c:v>52</c:v>
                </c:pt>
                <c:pt idx="5">
                  <c:v>58</c:v>
                </c:pt>
                <c:pt idx="6">
                  <c:v>59</c:v>
                </c:pt>
                <c:pt idx="7">
                  <c:v>61</c:v>
                </c:pt>
                <c:pt idx="8">
                  <c:v>67</c:v>
                </c:pt>
                <c:pt idx="9">
                  <c:v>72</c:v>
                </c:pt>
                <c:pt idx="10">
                  <c:v>75</c:v>
                </c:pt>
                <c:pt idx="11">
                  <c:v>89</c:v>
                </c:pt>
                <c:pt idx="12">
                  <c:v>93</c:v>
                </c:pt>
                <c:pt idx="13">
                  <c:v>98</c:v>
                </c:pt>
                <c:pt idx="14">
                  <c:v>107</c:v>
                </c:pt>
                <c:pt idx="15">
                  <c:v>111</c:v>
                </c:pt>
                <c:pt idx="16">
                  <c:v>114</c:v>
                </c:pt>
                <c:pt idx="17">
                  <c:v>114</c:v>
                </c:pt>
                <c:pt idx="18">
                  <c:v>117</c:v>
                </c:pt>
                <c:pt idx="19">
                  <c:v>128</c:v>
                </c:pt>
                <c:pt idx="20">
                  <c:v>135</c:v>
                </c:pt>
                <c:pt idx="21">
                  <c:v>135</c:v>
                </c:pt>
                <c:pt idx="22">
                  <c:v>145</c:v>
                </c:pt>
                <c:pt idx="23">
                  <c:v>146</c:v>
                </c:pt>
                <c:pt idx="24">
                  <c:v>150</c:v>
                </c:pt>
                <c:pt idx="25">
                  <c:v>165</c:v>
                </c:pt>
                <c:pt idx="26">
                  <c:v>172</c:v>
                </c:pt>
                <c:pt idx="27">
                  <c:v>176</c:v>
                </c:pt>
                <c:pt idx="28">
                  <c:v>182</c:v>
                </c:pt>
                <c:pt idx="29">
                  <c:v>184</c:v>
                </c:pt>
                <c:pt idx="30">
                  <c:v>218</c:v>
                </c:pt>
                <c:pt idx="31">
                  <c:v>219</c:v>
                </c:pt>
                <c:pt idx="32">
                  <c:v>223</c:v>
                </c:pt>
                <c:pt idx="33">
                  <c:v>243</c:v>
                </c:pt>
                <c:pt idx="34">
                  <c:v>244</c:v>
                </c:pt>
                <c:pt idx="35">
                  <c:v>247</c:v>
                </c:pt>
                <c:pt idx="36">
                  <c:v>250</c:v>
                </c:pt>
                <c:pt idx="37">
                  <c:v>261</c:v>
                </c:pt>
                <c:pt idx="38">
                  <c:v>263</c:v>
                </c:pt>
                <c:pt idx="39">
                  <c:v>313</c:v>
                </c:pt>
                <c:pt idx="40">
                  <c:v>314</c:v>
                </c:pt>
                <c:pt idx="41">
                  <c:v>353</c:v>
                </c:pt>
                <c:pt idx="42">
                  <c:v>366</c:v>
                </c:pt>
                <c:pt idx="43">
                  <c:v>371</c:v>
                </c:pt>
                <c:pt idx="44">
                  <c:v>372</c:v>
                </c:pt>
                <c:pt idx="45">
                  <c:v>379</c:v>
                </c:pt>
                <c:pt idx="46">
                  <c:v>394</c:v>
                </c:pt>
                <c:pt idx="47">
                  <c:v>414</c:v>
                </c:pt>
                <c:pt idx="48">
                  <c:v>424</c:v>
                </c:pt>
                <c:pt idx="49">
                  <c:v>438</c:v>
                </c:pt>
                <c:pt idx="50">
                  <c:v>449</c:v>
                </c:pt>
                <c:pt idx="51">
                  <c:v>450</c:v>
                </c:pt>
                <c:pt idx="52">
                  <c:v>452</c:v>
                </c:pt>
                <c:pt idx="53">
                  <c:v>469</c:v>
                </c:pt>
                <c:pt idx="54">
                  <c:v>475</c:v>
                </c:pt>
                <c:pt idx="55">
                  <c:v>477</c:v>
                </c:pt>
                <c:pt idx="56">
                  <c:v>500</c:v>
                </c:pt>
                <c:pt idx="57">
                  <c:v>526</c:v>
                </c:pt>
                <c:pt idx="58">
                  <c:v>538</c:v>
                </c:pt>
                <c:pt idx="59">
                  <c:v>541</c:v>
                </c:pt>
                <c:pt idx="60">
                  <c:v>547</c:v>
                </c:pt>
                <c:pt idx="61">
                  <c:v>558</c:v>
                </c:pt>
                <c:pt idx="62">
                  <c:v>575</c:v>
                </c:pt>
                <c:pt idx="63">
                  <c:v>590</c:v>
                </c:pt>
                <c:pt idx="64">
                  <c:v>615</c:v>
                </c:pt>
                <c:pt idx="65">
                  <c:v>616</c:v>
                </c:pt>
                <c:pt idx="66">
                  <c:v>627</c:v>
                </c:pt>
                <c:pt idx="67">
                  <c:v>646</c:v>
                </c:pt>
                <c:pt idx="68">
                  <c:v>655</c:v>
                </c:pt>
                <c:pt idx="69">
                  <c:v>658</c:v>
                </c:pt>
                <c:pt idx="70">
                  <c:v>708</c:v>
                </c:pt>
                <c:pt idx="71">
                  <c:v>717</c:v>
                </c:pt>
                <c:pt idx="72">
                  <c:v>734</c:v>
                </c:pt>
                <c:pt idx="73">
                  <c:v>748</c:v>
                </c:pt>
                <c:pt idx="74">
                  <c:v>757</c:v>
                </c:pt>
                <c:pt idx="75">
                  <c:v>766</c:v>
                </c:pt>
                <c:pt idx="76">
                  <c:v>804</c:v>
                </c:pt>
                <c:pt idx="77">
                  <c:v>814</c:v>
                </c:pt>
                <c:pt idx="78">
                  <c:v>852</c:v>
                </c:pt>
                <c:pt idx="79">
                  <c:v>871</c:v>
                </c:pt>
                <c:pt idx="80">
                  <c:v>874</c:v>
                </c:pt>
                <c:pt idx="81">
                  <c:v>886</c:v>
                </c:pt>
                <c:pt idx="82">
                  <c:v>887</c:v>
                </c:pt>
                <c:pt idx="83">
                  <c:v>892</c:v>
                </c:pt>
                <c:pt idx="84">
                  <c:v>901</c:v>
                </c:pt>
                <c:pt idx="85">
                  <c:v>931</c:v>
                </c:pt>
                <c:pt idx="86">
                  <c:v>946</c:v>
                </c:pt>
                <c:pt idx="87">
                  <c:v>946</c:v>
                </c:pt>
                <c:pt idx="88">
                  <c:v>959</c:v>
                </c:pt>
                <c:pt idx="89">
                  <c:v>983</c:v>
                </c:pt>
                <c:pt idx="90">
                  <c:v>983</c:v>
                </c:pt>
                <c:pt idx="91">
                  <c:v>996</c:v>
                </c:pt>
                <c:pt idx="92">
                  <c:v>1007</c:v>
                </c:pt>
                <c:pt idx="93">
                  <c:v>1008</c:v>
                </c:pt>
                <c:pt idx="94">
                  <c:v>1030</c:v>
                </c:pt>
                <c:pt idx="95">
                  <c:v>1068</c:v>
                </c:pt>
                <c:pt idx="96">
                  <c:v>1072</c:v>
                </c:pt>
                <c:pt idx="97">
                  <c:v>1137</c:v>
                </c:pt>
                <c:pt idx="98">
                  <c:v>1155</c:v>
                </c:pt>
                <c:pt idx="99">
                  <c:v>1197</c:v>
                </c:pt>
                <c:pt idx="100">
                  <c:v>1207</c:v>
                </c:pt>
                <c:pt idx="101">
                  <c:v>1237</c:v>
                </c:pt>
                <c:pt idx="102">
                  <c:v>1245</c:v>
                </c:pt>
                <c:pt idx="103">
                  <c:v>1250</c:v>
                </c:pt>
                <c:pt idx="104">
                  <c:v>1267</c:v>
                </c:pt>
                <c:pt idx="105">
                  <c:v>1329</c:v>
                </c:pt>
                <c:pt idx="106">
                  <c:v>1346</c:v>
                </c:pt>
                <c:pt idx="107">
                  <c:v>1436</c:v>
                </c:pt>
                <c:pt idx="108">
                  <c:v>1459</c:v>
                </c:pt>
                <c:pt idx="109">
                  <c:v>1604</c:v>
                </c:pt>
                <c:pt idx="110">
                  <c:v>1635</c:v>
                </c:pt>
                <c:pt idx="111">
                  <c:v>1680</c:v>
                </c:pt>
                <c:pt idx="112">
                  <c:v>1682</c:v>
                </c:pt>
                <c:pt idx="113">
                  <c:v>1690</c:v>
                </c:pt>
                <c:pt idx="114">
                  <c:v>1708</c:v>
                </c:pt>
                <c:pt idx="115">
                  <c:v>1734</c:v>
                </c:pt>
                <c:pt idx="116">
                  <c:v>1763</c:v>
                </c:pt>
                <c:pt idx="117">
                  <c:v>1763</c:v>
                </c:pt>
                <c:pt idx="118">
                  <c:v>1776</c:v>
                </c:pt>
                <c:pt idx="119">
                  <c:v>1831</c:v>
                </c:pt>
                <c:pt idx="120">
                  <c:v>1880</c:v>
                </c:pt>
                <c:pt idx="121">
                  <c:v>1885</c:v>
                </c:pt>
                <c:pt idx="122">
                  <c:v>2105</c:v>
                </c:pt>
                <c:pt idx="123">
                  <c:v>2261</c:v>
                </c:pt>
                <c:pt idx="124">
                  <c:v>2321</c:v>
                </c:pt>
                <c:pt idx="125">
                  <c:v>2385</c:v>
                </c:pt>
                <c:pt idx="126">
                  <c:v>2416</c:v>
                </c:pt>
                <c:pt idx="127">
                  <c:v>2431</c:v>
                </c:pt>
                <c:pt idx="128">
                  <c:v>2564</c:v>
                </c:pt>
                <c:pt idx="129">
                  <c:v>2579</c:v>
                </c:pt>
                <c:pt idx="130">
                  <c:v>2758</c:v>
                </c:pt>
                <c:pt idx="131">
                  <c:v>3821</c:v>
                </c:pt>
                <c:pt idx="132">
                  <c:v>4018</c:v>
                </c:pt>
                <c:pt idx="133">
                  <c:v>4560</c:v>
                </c:pt>
                <c:pt idx="134">
                  <c:v>6189</c:v>
                </c:pt>
              </c:numCache>
            </c:numRef>
          </c:xVal>
          <c:yVal>
            <c:numRef>
              <c:f>[0]!national2016</c:f>
              <c:numCache>
                <c:formatCode>General</c:formatCode>
                <c:ptCount val="195"/>
                <c:pt idx="0">
                  <c:v>4.2820310180952947E-2</c:v>
                </c:pt>
                <c:pt idx="1">
                  <c:v>4.2820310180952947E-2</c:v>
                </c:pt>
                <c:pt idx="2">
                  <c:v>4.2820310180952947E-2</c:v>
                </c:pt>
                <c:pt idx="3">
                  <c:v>4.2820310180952947E-2</c:v>
                </c:pt>
                <c:pt idx="4">
                  <c:v>4.2820310180952947E-2</c:v>
                </c:pt>
                <c:pt idx="5">
                  <c:v>4.2820310180952947E-2</c:v>
                </c:pt>
                <c:pt idx="6">
                  <c:v>4.2820310180952947E-2</c:v>
                </c:pt>
                <c:pt idx="7">
                  <c:v>4.2820310180952947E-2</c:v>
                </c:pt>
                <c:pt idx="8">
                  <c:v>4.2820310180952947E-2</c:v>
                </c:pt>
                <c:pt idx="9">
                  <c:v>4.2820310180952947E-2</c:v>
                </c:pt>
                <c:pt idx="10">
                  <c:v>4.2820310180952947E-2</c:v>
                </c:pt>
                <c:pt idx="11">
                  <c:v>4.2820310180952947E-2</c:v>
                </c:pt>
                <c:pt idx="12">
                  <c:v>4.2820310180952947E-2</c:v>
                </c:pt>
                <c:pt idx="13">
                  <c:v>4.2820310180952947E-2</c:v>
                </c:pt>
                <c:pt idx="14">
                  <c:v>4.2820310180952947E-2</c:v>
                </c:pt>
                <c:pt idx="15">
                  <c:v>4.2820310180952947E-2</c:v>
                </c:pt>
                <c:pt idx="16">
                  <c:v>4.2820310180952947E-2</c:v>
                </c:pt>
                <c:pt idx="17">
                  <c:v>4.2820310180952947E-2</c:v>
                </c:pt>
                <c:pt idx="18">
                  <c:v>4.2820310180952947E-2</c:v>
                </c:pt>
                <c:pt idx="19">
                  <c:v>4.2820310180952947E-2</c:v>
                </c:pt>
                <c:pt idx="20">
                  <c:v>4.2820310180952947E-2</c:v>
                </c:pt>
                <c:pt idx="21">
                  <c:v>4.2820310180952947E-2</c:v>
                </c:pt>
                <c:pt idx="22">
                  <c:v>4.2820310180952947E-2</c:v>
                </c:pt>
                <c:pt idx="23">
                  <c:v>4.2820310180952947E-2</c:v>
                </c:pt>
                <c:pt idx="24">
                  <c:v>4.2820310180952947E-2</c:v>
                </c:pt>
                <c:pt idx="25">
                  <c:v>4.2820310180952947E-2</c:v>
                </c:pt>
                <c:pt idx="26">
                  <c:v>4.2820310180952947E-2</c:v>
                </c:pt>
                <c:pt idx="27">
                  <c:v>4.2820310180952947E-2</c:v>
                </c:pt>
                <c:pt idx="28">
                  <c:v>4.2820310180952947E-2</c:v>
                </c:pt>
                <c:pt idx="29">
                  <c:v>4.2820310180952947E-2</c:v>
                </c:pt>
                <c:pt idx="30">
                  <c:v>4.2820310180952947E-2</c:v>
                </c:pt>
                <c:pt idx="31">
                  <c:v>4.2820310180952947E-2</c:v>
                </c:pt>
                <c:pt idx="32">
                  <c:v>4.2820310180952947E-2</c:v>
                </c:pt>
                <c:pt idx="33">
                  <c:v>4.2820310180952947E-2</c:v>
                </c:pt>
                <c:pt idx="34">
                  <c:v>4.2820310180952947E-2</c:v>
                </c:pt>
                <c:pt idx="35">
                  <c:v>4.2820310180952947E-2</c:v>
                </c:pt>
                <c:pt idx="36">
                  <c:v>4.2820310180952947E-2</c:v>
                </c:pt>
                <c:pt idx="37">
                  <c:v>4.2820310180952947E-2</c:v>
                </c:pt>
                <c:pt idx="38">
                  <c:v>4.2820310180952947E-2</c:v>
                </c:pt>
                <c:pt idx="39">
                  <c:v>4.2820310180952947E-2</c:v>
                </c:pt>
                <c:pt idx="40">
                  <c:v>4.2820310180952947E-2</c:v>
                </c:pt>
                <c:pt idx="41">
                  <c:v>4.2820310180952947E-2</c:v>
                </c:pt>
                <c:pt idx="42">
                  <c:v>4.2820310180952947E-2</c:v>
                </c:pt>
                <c:pt idx="43">
                  <c:v>4.2820310180952947E-2</c:v>
                </c:pt>
                <c:pt idx="44">
                  <c:v>4.2820310180952947E-2</c:v>
                </c:pt>
                <c:pt idx="45">
                  <c:v>4.2820310180952947E-2</c:v>
                </c:pt>
                <c:pt idx="46">
                  <c:v>4.2820310180952947E-2</c:v>
                </c:pt>
                <c:pt idx="47">
                  <c:v>4.2820310180952947E-2</c:v>
                </c:pt>
                <c:pt idx="48">
                  <c:v>4.2820310180952947E-2</c:v>
                </c:pt>
                <c:pt idx="49">
                  <c:v>4.2820310180952947E-2</c:v>
                </c:pt>
                <c:pt idx="50">
                  <c:v>4.2820310180952947E-2</c:v>
                </c:pt>
                <c:pt idx="51">
                  <c:v>4.2820310180952947E-2</c:v>
                </c:pt>
                <c:pt idx="52">
                  <c:v>4.2820310180952947E-2</c:v>
                </c:pt>
                <c:pt idx="53">
                  <c:v>4.2820310180952947E-2</c:v>
                </c:pt>
                <c:pt idx="54">
                  <c:v>4.2820310180952947E-2</c:v>
                </c:pt>
                <c:pt idx="55">
                  <c:v>4.2820310180952947E-2</c:v>
                </c:pt>
                <c:pt idx="56">
                  <c:v>4.2820310180952947E-2</c:v>
                </c:pt>
                <c:pt idx="57">
                  <c:v>4.2820310180952947E-2</c:v>
                </c:pt>
                <c:pt idx="58">
                  <c:v>4.2820310180952947E-2</c:v>
                </c:pt>
                <c:pt idx="59">
                  <c:v>4.2820310180952947E-2</c:v>
                </c:pt>
                <c:pt idx="60">
                  <c:v>4.2820310180952947E-2</c:v>
                </c:pt>
                <c:pt idx="61">
                  <c:v>4.2820310180952947E-2</c:v>
                </c:pt>
                <c:pt idx="62">
                  <c:v>4.2820310180952947E-2</c:v>
                </c:pt>
                <c:pt idx="63">
                  <c:v>4.2820310180952947E-2</c:v>
                </c:pt>
                <c:pt idx="64">
                  <c:v>4.2820310180952947E-2</c:v>
                </c:pt>
                <c:pt idx="65">
                  <c:v>4.2820310180952947E-2</c:v>
                </c:pt>
                <c:pt idx="66">
                  <c:v>4.2820310180952947E-2</c:v>
                </c:pt>
                <c:pt idx="67">
                  <c:v>4.2820310180952947E-2</c:v>
                </c:pt>
                <c:pt idx="68">
                  <c:v>4.2820310180952947E-2</c:v>
                </c:pt>
                <c:pt idx="69">
                  <c:v>4.2820310180952947E-2</c:v>
                </c:pt>
                <c:pt idx="70">
                  <c:v>4.2820310180952947E-2</c:v>
                </c:pt>
                <c:pt idx="71">
                  <c:v>4.2820310180952947E-2</c:v>
                </c:pt>
                <c:pt idx="72">
                  <c:v>4.2820310180952947E-2</c:v>
                </c:pt>
                <c:pt idx="73">
                  <c:v>4.2820310180952947E-2</c:v>
                </c:pt>
                <c:pt idx="74">
                  <c:v>4.2820310180952947E-2</c:v>
                </c:pt>
                <c:pt idx="75">
                  <c:v>4.2820310180952947E-2</c:v>
                </c:pt>
                <c:pt idx="76">
                  <c:v>4.2820310180952947E-2</c:v>
                </c:pt>
                <c:pt idx="77">
                  <c:v>4.2820310180952947E-2</c:v>
                </c:pt>
                <c:pt idx="78">
                  <c:v>4.2820310180952947E-2</c:v>
                </c:pt>
                <c:pt idx="79">
                  <c:v>4.2820310180952947E-2</c:v>
                </c:pt>
                <c:pt idx="80">
                  <c:v>4.2820310180952947E-2</c:v>
                </c:pt>
                <c:pt idx="81">
                  <c:v>4.2820310180952947E-2</c:v>
                </c:pt>
                <c:pt idx="82">
                  <c:v>4.2820310180952947E-2</c:v>
                </c:pt>
                <c:pt idx="83">
                  <c:v>4.2820310180952947E-2</c:v>
                </c:pt>
                <c:pt idx="84">
                  <c:v>4.2820310180952947E-2</c:v>
                </c:pt>
                <c:pt idx="85">
                  <c:v>4.2820310180952947E-2</c:v>
                </c:pt>
                <c:pt idx="86">
                  <c:v>4.2820310180952947E-2</c:v>
                </c:pt>
                <c:pt idx="87">
                  <c:v>4.2820310180952947E-2</c:v>
                </c:pt>
                <c:pt idx="88">
                  <c:v>4.2820310180952947E-2</c:v>
                </c:pt>
                <c:pt idx="89">
                  <c:v>4.2820310180952947E-2</c:v>
                </c:pt>
                <c:pt idx="90">
                  <c:v>4.2820310180952947E-2</c:v>
                </c:pt>
                <c:pt idx="91">
                  <c:v>4.2820310180952947E-2</c:v>
                </c:pt>
                <c:pt idx="92">
                  <c:v>4.2820310180952947E-2</c:v>
                </c:pt>
                <c:pt idx="93">
                  <c:v>4.2820310180952947E-2</c:v>
                </c:pt>
                <c:pt idx="94">
                  <c:v>4.2820310180952947E-2</c:v>
                </c:pt>
                <c:pt idx="95">
                  <c:v>4.2820310180952947E-2</c:v>
                </c:pt>
                <c:pt idx="96">
                  <c:v>4.2820310180952947E-2</c:v>
                </c:pt>
                <c:pt idx="97">
                  <c:v>4.2820310180952947E-2</c:v>
                </c:pt>
                <c:pt idx="98">
                  <c:v>4.2820310180952947E-2</c:v>
                </c:pt>
                <c:pt idx="99">
                  <c:v>4.2820310180952947E-2</c:v>
                </c:pt>
                <c:pt idx="100">
                  <c:v>4.2820310180952947E-2</c:v>
                </c:pt>
                <c:pt idx="101">
                  <c:v>4.2820310180952947E-2</c:v>
                </c:pt>
                <c:pt idx="102">
                  <c:v>4.2820310180952947E-2</c:v>
                </c:pt>
                <c:pt idx="103">
                  <c:v>4.2820310180952947E-2</c:v>
                </c:pt>
                <c:pt idx="104">
                  <c:v>4.2820310180952947E-2</c:v>
                </c:pt>
                <c:pt idx="105">
                  <c:v>4.2820310180952947E-2</c:v>
                </c:pt>
                <c:pt idx="106">
                  <c:v>4.2820310180952947E-2</c:v>
                </c:pt>
                <c:pt idx="107">
                  <c:v>4.2820310180952947E-2</c:v>
                </c:pt>
                <c:pt idx="108">
                  <c:v>4.2820310180952947E-2</c:v>
                </c:pt>
                <c:pt idx="109">
                  <c:v>4.2820310180952947E-2</c:v>
                </c:pt>
                <c:pt idx="110">
                  <c:v>4.2820310180952947E-2</c:v>
                </c:pt>
                <c:pt idx="111">
                  <c:v>4.2820310180952947E-2</c:v>
                </c:pt>
                <c:pt idx="112">
                  <c:v>4.2820310180952947E-2</c:v>
                </c:pt>
                <c:pt idx="113">
                  <c:v>4.2820310180952947E-2</c:v>
                </c:pt>
                <c:pt idx="114">
                  <c:v>4.2820310180952947E-2</c:v>
                </c:pt>
                <c:pt idx="115">
                  <c:v>4.2820310180952947E-2</c:v>
                </c:pt>
                <c:pt idx="116">
                  <c:v>4.2820310180952947E-2</c:v>
                </c:pt>
                <c:pt idx="117">
                  <c:v>4.2820310180952947E-2</c:v>
                </c:pt>
                <c:pt idx="118">
                  <c:v>4.2820310180952947E-2</c:v>
                </c:pt>
                <c:pt idx="119">
                  <c:v>4.2820310180952947E-2</c:v>
                </c:pt>
                <c:pt idx="120">
                  <c:v>4.2820310180952947E-2</c:v>
                </c:pt>
                <c:pt idx="121">
                  <c:v>4.2820310180952947E-2</c:v>
                </c:pt>
                <c:pt idx="122">
                  <c:v>4.2820310180952947E-2</c:v>
                </c:pt>
                <c:pt idx="123">
                  <c:v>4.2820310180952947E-2</c:v>
                </c:pt>
                <c:pt idx="124">
                  <c:v>4.2820310180952947E-2</c:v>
                </c:pt>
                <c:pt idx="125">
                  <c:v>4.2820310180952947E-2</c:v>
                </c:pt>
                <c:pt idx="126">
                  <c:v>4.2820310180952947E-2</c:v>
                </c:pt>
                <c:pt idx="127">
                  <c:v>4.2820310180952947E-2</c:v>
                </c:pt>
                <c:pt idx="128">
                  <c:v>4.2820310180952947E-2</c:v>
                </c:pt>
                <c:pt idx="129">
                  <c:v>4.2820310180952947E-2</c:v>
                </c:pt>
                <c:pt idx="130">
                  <c:v>4.2820310180952947E-2</c:v>
                </c:pt>
                <c:pt idx="131">
                  <c:v>4.2820310180952947E-2</c:v>
                </c:pt>
                <c:pt idx="132">
                  <c:v>4.2820310180952947E-2</c:v>
                </c:pt>
                <c:pt idx="133">
                  <c:v>4.2820310180952947E-2</c:v>
                </c:pt>
                <c:pt idx="134">
                  <c:v>4.2820310180952947E-2</c:v>
                </c:pt>
              </c:numCache>
            </c:numRef>
          </c:yVal>
          <c:smooth val="1"/>
          <c:extLst>
            <c:ext xmlns:c16="http://schemas.microsoft.com/office/drawing/2014/chart" uri="{C3380CC4-5D6E-409C-BE32-E72D297353CC}">
              <c16:uniqueId val="{00000004-132F-4C59-ABCA-07DD5363D49C}"/>
            </c:ext>
          </c:extLst>
        </c:ser>
        <c:dLbls>
          <c:showLegendKey val="0"/>
          <c:showVal val="0"/>
          <c:showCatName val="0"/>
          <c:showSerName val="0"/>
          <c:showPercent val="0"/>
          <c:showBubbleSize val="0"/>
        </c:dLbls>
        <c:axId val="62750080"/>
        <c:axId val="62780928"/>
      </c:scatterChart>
      <c:scatterChart>
        <c:scatterStyle val="lineMarker"/>
        <c:varyColors val="0"/>
        <c:ser>
          <c:idx val="0"/>
          <c:order val="0"/>
          <c:tx>
            <c:v>All Trusts</c:v>
          </c:tx>
          <c:spPr>
            <a:ln w="28575">
              <a:noFill/>
            </a:ln>
          </c:spPr>
          <c:marker>
            <c:symbol val="circle"/>
            <c:size val="7"/>
            <c:spPr>
              <a:noFill/>
            </c:spPr>
          </c:marker>
          <c:xVal>
            <c:numRef>
              <c:f>[0]!x_axis2016</c:f>
              <c:numCache>
                <c:formatCode>General</c:formatCode>
                <c:ptCount val="195"/>
                <c:pt idx="0">
                  <c:v>1</c:v>
                </c:pt>
                <c:pt idx="1">
                  <c:v>9</c:v>
                </c:pt>
                <c:pt idx="2">
                  <c:v>18</c:v>
                </c:pt>
                <c:pt idx="3">
                  <c:v>48</c:v>
                </c:pt>
                <c:pt idx="4">
                  <c:v>52</c:v>
                </c:pt>
                <c:pt idx="5">
                  <c:v>58</c:v>
                </c:pt>
                <c:pt idx="6">
                  <c:v>59</c:v>
                </c:pt>
                <c:pt idx="7">
                  <c:v>61</c:v>
                </c:pt>
                <c:pt idx="8">
                  <c:v>67</c:v>
                </c:pt>
                <c:pt idx="9">
                  <c:v>72</c:v>
                </c:pt>
                <c:pt idx="10">
                  <c:v>75</c:v>
                </c:pt>
                <c:pt idx="11">
                  <c:v>89</c:v>
                </c:pt>
                <c:pt idx="12">
                  <c:v>93</c:v>
                </c:pt>
                <c:pt idx="13">
                  <c:v>98</c:v>
                </c:pt>
                <c:pt idx="14">
                  <c:v>107</c:v>
                </c:pt>
                <c:pt idx="15">
                  <c:v>111</c:v>
                </c:pt>
                <c:pt idx="16">
                  <c:v>114</c:v>
                </c:pt>
                <c:pt idx="17">
                  <c:v>114</c:v>
                </c:pt>
                <c:pt idx="18">
                  <c:v>117</c:v>
                </c:pt>
                <c:pt idx="19">
                  <c:v>128</c:v>
                </c:pt>
                <c:pt idx="20">
                  <c:v>135</c:v>
                </c:pt>
                <c:pt idx="21">
                  <c:v>135</c:v>
                </c:pt>
                <c:pt idx="22">
                  <c:v>145</c:v>
                </c:pt>
                <c:pt idx="23">
                  <c:v>146</c:v>
                </c:pt>
                <c:pt idx="24">
                  <c:v>150</c:v>
                </c:pt>
                <c:pt idx="25">
                  <c:v>165</c:v>
                </c:pt>
                <c:pt idx="26">
                  <c:v>172</c:v>
                </c:pt>
                <c:pt idx="27">
                  <c:v>176</c:v>
                </c:pt>
                <c:pt idx="28">
                  <c:v>182</c:v>
                </c:pt>
                <c:pt idx="29">
                  <c:v>184</c:v>
                </c:pt>
                <c:pt idx="30">
                  <c:v>218</c:v>
                </c:pt>
                <c:pt idx="31">
                  <c:v>219</c:v>
                </c:pt>
                <c:pt idx="32">
                  <c:v>223</c:v>
                </c:pt>
                <c:pt idx="33">
                  <c:v>243</c:v>
                </c:pt>
                <c:pt idx="34">
                  <c:v>244</c:v>
                </c:pt>
                <c:pt idx="35">
                  <c:v>247</c:v>
                </c:pt>
                <c:pt idx="36">
                  <c:v>250</c:v>
                </c:pt>
                <c:pt idx="37">
                  <c:v>261</c:v>
                </c:pt>
                <c:pt idx="38">
                  <c:v>263</c:v>
                </c:pt>
                <c:pt idx="39">
                  <c:v>313</c:v>
                </c:pt>
                <c:pt idx="40">
                  <c:v>314</c:v>
                </c:pt>
                <c:pt idx="41">
                  <c:v>353</c:v>
                </c:pt>
                <c:pt idx="42">
                  <c:v>366</c:v>
                </c:pt>
                <c:pt idx="43">
                  <c:v>371</c:v>
                </c:pt>
                <c:pt idx="44">
                  <c:v>372</c:v>
                </c:pt>
                <c:pt idx="45">
                  <c:v>379</c:v>
                </c:pt>
                <c:pt idx="46">
                  <c:v>394</c:v>
                </c:pt>
                <c:pt idx="47">
                  <c:v>414</c:v>
                </c:pt>
                <c:pt idx="48">
                  <c:v>424</c:v>
                </c:pt>
                <c:pt idx="49">
                  <c:v>438</c:v>
                </c:pt>
                <c:pt idx="50">
                  <c:v>449</c:v>
                </c:pt>
                <c:pt idx="51">
                  <c:v>450</c:v>
                </c:pt>
                <c:pt idx="52">
                  <c:v>452</c:v>
                </c:pt>
                <c:pt idx="53">
                  <c:v>469</c:v>
                </c:pt>
                <c:pt idx="54">
                  <c:v>475</c:v>
                </c:pt>
                <c:pt idx="55">
                  <c:v>477</c:v>
                </c:pt>
                <c:pt idx="56">
                  <c:v>500</c:v>
                </c:pt>
                <c:pt idx="57">
                  <c:v>526</c:v>
                </c:pt>
                <c:pt idx="58">
                  <c:v>538</c:v>
                </c:pt>
                <c:pt idx="59">
                  <c:v>541</c:v>
                </c:pt>
                <c:pt idx="60">
                  <c:v>547</c:v>
                </c:pt>
                <c:pt idx="61">
                  <c:v>558</c:v>
                </c:pt>
                <c:pt idx="62">
                  <c:v>575</c:v>
                </c:pt>
                <c:pt idx="63">
                  <c:v>590</c:v>
                </c:pt>
                <c:pt idx="64">
                  <c:v>615</c:v>
                </c:pt>
                <c:pt idx="65">
                  <c:v>616</c:v>
                </c:pt>
                <c:pt idx="66">
                  <c:v>627</c:v>
                </c:pt>
                <c:pt idx="67">
                  <c:v>646</c:v>
                </c:pt>
                <c:pt idx="68">
                  <c:v>655</c:v>
                </c:pt>
                <c:pt idx="69">
                  <c:v>658</c:v>
                </c:pt>
                <c:pt idx="70">
                  <c:v>708</c:v>
                </c:pt>
                <c:pt idx="71">
                  <c:v>717</c:v>
                </c:pt>
                <c:pt idx="72">
                  <c:v>734</c:v>
                </c:pt>
                <c:pt idx="73">
                  <c:v>748</c:v>
                </c:pt>
                <c:pt idx="74">
                  <c:v>757</c:v>
                </c:pt>
                <c:pt idx="75">
                  <c:v>766</c:v>
                </c:pt>
                <c:pt idx="76">
                  <c:v>804</c:v>
                </c:pt>
                <c:pt idx="77">
                  <c:v>814</c:v>
                </c:pt>
                <c:pt idx="78">
                  <c:v>852</c:v>
                </c:pt>
                <c:pt idx="79">
                  <c:v>871</c:v>
                </c:pt>
                <c:pt idx="80">
                  <c:v>874</c:v>
                </c:pt>
                <c:pt idx="81">
                  <c:v>886</c:v>
                </c:pt>
                <c:pt idx="82">
                  <c:v>887</c:v>
                </c:pt>
                <c:pt idx="83">
                  <c:v>892</c:v>
                </c:pt>
                <c:pt idx="84">
                  <c:v>901</c:v>
                </c:pt>
                <c:pt idx="85">
                  <c:v>931</c:v>
                </c:pt>
                <c:pt idx="86">
                  <c:v>946</c:v>
                </c:pt>
                <c:pt idx="87">
                  <c:v>946</c:v>
                </c:pt>
                <c:pt idx="88">
                  <c:v>959</c:v>
                </c:pt>
                <c:pt idx="89">
                  <c:v>983</c:v>
                </c:pt>
                <c:pt idx="90">
                  <c:v>983</c:v>
                </c:pt>
                <c:pt idx="91">
                  <c:v>996</c:v>
                </c:pt>
                <c:pt idx="92">
                  <c:v>1007</c:v>
                </c:pt>
                <c:pt idx="93">
                  <c:v>1008</c:v>
                </c:pt>
                <c:pt idx="94">
                  <c:v>1030</c:v>
                </c:pt>
                <c:pt idx="95">
                  <c:v>1068</c:v>
                </c:pt>
                <c:pt idx="96">
                  <c:v>1072</c:v>
                </c:pt>
                <c:pt idx="97">
                  <c:v>1137</c:v>
                </c:pt>
                <c:pt idx="98">
                  <c:v>1155</c:v>
                </c:pt>
                <c:pt idx="99">
                  <c:v>1197</c:v>
                </c:pt>
                <c:pt idx="100">
                  <c:v>1207</c:v>
                </c:pt>
                <c:pt idx="101">
                  <c:v>1237</c:v>
                </c:pt>
                <c:pt idx="102">
                  <c:v>1245</c:v>
                </c:pt>
                <c:pt idx="103">
                  <c:v>1250</c:v>
                </c:pt>
                <c:pt idx="104">
                  <c:v>1267</c:v>
                </c:pt>
                <c:pt idx="105">
                  <c:v>1329</c:v>
                </c:pt>
                <c:pt idx="106">
                  <c:v>1346</c:v>
                </c:pt>
                <c:pt idx="107">
                  <c:v>1436</c:v>
                </c:pt>
                <c:pt idx="108">
                  <c:v>1459</c:v>
                </c:pt>
                <c:pt idx="109">
                  <c:v>1604</c:v>
                </c:pt>
                <c:pt idx="110">
                  <c:v>1635</c:v>
                </c:pt>
                <c:pt idx="111">
                  <c:v>1680</c:v>
                </c:pt>
                <c:pt idx="112">
                  <c:v>1682</c:v>
                </c:pt>
                <c:pt idx="113">
                  <c:v>1690</c:v>
                </c:pt>
                <c:pt idx="114">
                  <c:v>1708</c:v>
                </c:pt>
                <c:pt idx="115">
                  <c:v>1734</c:v>
                </c:pt>
                <c:pt idx="116">
                  <c:v>1763</c:v>
                </c:pt>
                <c:pt idx="117">
                  <c:v>1763</c:v>
                </c:pt>
                <c:pt idx="118">
                  <c:v>1776</c:v>
                </c:pt>
                <c:pt idx="119">
                  <c:v>1831</c:v>
                </c:pt>
                <c:pt idx="120">
                  <c:v>1880</c:v>
                </c:pt>
                <c:pt idx="121">
                  <c:v>1885</c:v>
                </c:pt>
                <c:pt idx="122">
                  <c:v>2105</c:v>
                </c:pt>
                <c:pt idx="123">
                  <c:v>2261</c:v>
                </c:pt>
                <c:pt idx="124">
                  <c:v>2321</c:v>
                </c:pt>
                <c:pt idx="125">
                  <c:v>2385</c:v>
                </c:pt>
                <c:pt idx="126">
                  <c:v>2416</c:v>
                </c:pt>
                <c:pt idx="127">
                  <c:v>2431</c:v>
                </c:pt>
                <c:pt idx="128">
                  <c:v>2564</c:v>
                </c:pt>
                <c:pt idx="129">
                  <c:v>2579</c:v>
                </c:pt>
                <c:pt idx="130">
                  <c:v>2758</c:v>
                </c:pt>
                <c:pt idx="131">
                  <c:v>3821</c:v>
                </c:pt>
                <c:pt idx="132">
                  <c:v>4018</c:v>
                </c:pt>
                <c:pt idx="133">
                  <c:v>4560</c:v>
                </c:pt>
                <c:pt idx="134">
                  <c:v>6189</c:v>
                </c:pt>
              </c:numCache>
            </c:numRef>
          </c:xVal>
          <c:yVal>
            <c:numRef>
              <c:f>[0]!crude2016</c:f>
              <c:numCache>
                <c:formatCode>General</c:formatCode>
                <c:ptCount val="195"/>
                <c:pt idx="0">
                  <c:v>0</c:v>
                </c:pt>
                <c:pt idx="1">
                  <c:v>0</c:v>
                </c:pt>
                <c:pt idx="2">
                  <c:v>0</c:v>
                </c:pt>
                <c:pt idx="3">
                  <c:v>0</c:v>
                </c:pt>
                <c:pt idx="4">
                  <c:v>3.8461538461538464E-2</c:v>
                </c:pt>
                <c:pt idx="5">
                  <c:v>3.4482758620689655E-2</c:v>
                </c:pt>
                <c:pt idx="6">
                  <c:v>1.6949152542372881E-2</c:v>
                </c:pt>
                <c:pt idx="7">
                  <c:v>1.6393442622950821E-2</c:v>
                </c:pt>
                <c:pt idx="8">
                  <c:v>1.4925373134328358E-2</c:v>
                </c:pt>
                <c:pt idx="9">
                  <c:v>2.7777777777777776E-2</c:v>
                </c:pt>
                <c:pt idx="10">
                  <c:v>0.12</c:v>
                </c:pt>
                <c:pt idx="11">
                  <c:v>3.3707865168539325E-2</c:v>
                </c:pt>
                <c:pt idx="12">
                  <c:v>3.2258064516129031E-2</c:v>
                </c:pt>
                <c:pt idx="13">
                  <c:v>6.1224489795918366E-2</c:v>
                </c:pt>
                <c:pt idx="14">
                  <c:v>7.476635514018691E-2</c:v>
                </c:pt>
                <c:pt idx="15">
                  <c:v>3.6036036036036036E-2</c:v>
                </c:pt>
                <c:pt idx="16">
                  <c:v>3.5087719298245612E-2</c:v>
                </c:pt>
                <c:pt idx="17">
                  <c:v>2.6315789473684209E-2</c:v>
                </c:pt>
                <c:pt idx="18">
                  <c:v>5.128205128205128E-2</c:v>
                </c:pt>
                <c:pt idx="19">
                  <c:v>4.6875E-2</c:v>
                </c:pt>
                <c:pt idx="20">
                  <c:v>1.4814814814814815E-2</c:v>
                </c:pt>
                <c:pt idx="21">
                  <c:v>8.8888888888888892E-2</c:v>
                </c:pt>
                <c:pt idx="22">
                  <c:v>8.2758620689655171E-2</c:v>
                </c:pt>
                <c:pt idx="23">
                  <c:v>8.2191780821917804E-2</c:v>
                </c:pt>
                <c:pt idx="24">
                  <c:v>6.6666666666666666E-2</c:v>
                </c:pt>
                <c:pt idx="25">
                  <c:v>3.0303030303030304E-2</c:v>
                </c:pt>
                <c:pt idx="26">
                  <c:v>1.7441860465116279E-2</c:v>
                </c:pt>
                <c:pt idx="27">
                  <c:v>3.4090909090909088E-2</c:v>
                </c:pt>
                <c:pt idx="28">
                  <c:v>3.2967032967032968E-2</c:v>
                </c:pt>
                <c:pt idx="29">
                  <c:v>4.3478260869565216E-2</c:v>
                </c:pt>
                <c:pt idx="30">
                  <c:v>6.8807339449541288E-2</c:v>
                </c:pt>
                <c:pt idx="31">
                  <c:v>4.5662100456621002E-2</c:v>
                </c:pt>
                <c:pt idx="32">
                  <c:v>8.9686098654708519E-3</c:v>
                </c:pt>
                <c:pt idx="33">
                  <c:v>6.1728395061728392E-2</c:v>
                </c:pt>
                <c:pt idx="34">
                  <c:v>3.2786885245901641E-2</c:v>
                </c:pt>
                <c:pt idx="35">
                  <c:v>2.8340080971659919E-2</c:v>
                </c:pt>
                <c:pt idx="36">
                  <c:v>4.8000000000000001E-2</c:v>
                </c:pt>
                <c:pt idx="37">
                  <c:v>3.0651340996168581E-2</c:v>
                </c:pt>
                <c:pt idx="38">
                  <c:v>6.4638783269961975E-2</c:v>
                </c:pt>
                <c:pt idx="39">
                  <c:v>4.472843450479233E-2</c:v>
                </c:pt>
                <c:pt idx="40">
                  <c:v>6.0509554140127389E-2</c:v>
                </c:pt>
                <c:pt idx="41">
                  <c:v>4.2492917847025496E-2</c:v>
                </c:pt>
                <c:pt idx="42">
                  <c:v>3.0054644808743168E-2</c:v>
                </c:pt>
                <c:pt idx="43">
                  <c:v>3.7735849056603772E-2</c:v>
                </c:pt>
                <c:pt idx="44">
                  <c:v>1.6129032258064516E-2</c:v>
                </c:pt>
                <c:pt idx="45">
                  <c:v>5.5408970976253295E-2</c:v>
                </c:pt>
                <c:pt idx="46">
                  <c:v>3.0456852791878174E-2</c:v>
                </c:pt>
                <c:pt idx="47">
                  <c:v>3.6231884057971016E-2</c:v>
                </c:pt>
                <c:pt idx="48">
                  <c:v>2.358490566037736E-2</c:v>
                </c:pt>
                <c:pt idx="49">
                  <c:v>5.9360730593607303E-2</c:v>
                </c:pt>
                <c:pt idx="50">
                  <c:v>4.0089086859688199E-2</c:v>
                </c:pt>
                <c:pt idx="51">
                  <c:v>3.3333333333333333E-2</c:v>
                </c:pt>
                <c:pt idx="52">
                  <c:v>2.6548672566371681E-2</c:v>
                </c:pt>
                <c:pt idx="53">
                  <c:v>2.9850746268656716E-2</c:v>
                </c:pt>
                <c:pt idx="54">
                  <c:v>3.1578947368421054E-2</c:v>
                </c:pt>
                <c:pt idx="55">
                  <c:v>6.2893081761006289E-2</c:v>
                </c:pt>
                <c:pt idx="56">
                  <c:v>4.5999999999999999E-2</c:v>
                </c:pt>
                <c:pt idx="57">
                  <c:v>7.4144486692015205E-2</c:v>
                </c:pt>
                <c:pt idx="58">
                  <c:v>3.717472118959108E-2</c:v>
                </c:pt>
                <c:pt idx="59">
                  <c:v>7.2088724584103508E-2</c:v>
                </c:pt>
                <c:pt idx="60">
                  <c:v>3.4734917733089579E-2</c:v>
                </c:pt>
                <c:pt idx="61">
                  <c:v>4.1218637992831542E-2</c:v>
                </c:pt>
                <c:pt idx="62">
                  <c:v>5.7391304347826085E-2</c:v>
                </c:pt>
                <c:pt idx="63">
                  <c:v>4.7457627118644069E-2</c:v>
                </c:pt>
                <c:pt idx="64">
                  <c:v>6.6666666666666666E-2</c:v>
                </c:pt>
                <c:pt idx="65">
                  <c:v>3.2467532467532464E-2</c:v>
                </c:pt>
                <c:pt idx="66">
                  <c:v>3.3492822966507178E-2</c:v>
                </c:pt>
                <c:pt idx="67">
                  <c:v>4.6439628482972138E-2</c:v>
                </c:pt>
                <c:pt idx="68">
                  <c:v>5.1908396946564885E-2</c:v>
                </c:pt>
                <c:pt idx="69">
                  <c:v>2.2796352583586626E-2</c:v>
                </c:pt>
                <c:pt idx="70">
                  <c:v>3.5310734463276837E-2</c:v>
                </c:pt>
                <c:pt idx="71">
                  <c:v>3.9051603905160388E-2</c:v>
                </c:pt>
                <c:pt idx="72">
                  <c:v>3.1335149863760216E-2</c:v>
                </c:pt>
                <c:pt idx="73">
                  <c:v>3.8770053475935831E-2</c:v>
                </c:pt>
                <c:pt idx="74">
                  <c:v>1.9815059445178335E-2</c:v>
                </c:pt>
                <c:pt idx="75">
                  <c:v>5.0913838120104436E-2</c:v>
                </c:pt>
                <c:pt idx="76">
                  <c:v>3.8557213930348257E-2</c:v>
                </c:pt>
                <c:pt idx="77">
                  <c:v>5.1597051597051594E-2</c:v>
                </c:pt>
                <c:pt idx="78">
                  <c:v>2.699530516431925E-2</c:v>
                </c:pt>
                <c:pt idx="79">
                  <c:v>5.0516647531572902E-2</c:v>
                </c:pt>
                <c:pt idx="80">
                  <c:v>6.1784897025171627E-2</c:v>
                </c:pt>
                <c:pt idx="81">
                  <c:v>3.9503386004514675E-2</c:v>
                </c:pt>
                <c:pt idx="82">
                  <c:v>3.9458850056369787E-2</c:v>
                </c:pt>
                <c:pt idx="83">
                  <c:v>5.6053811659192827E-2</c:v>
                </c:pt>
                <c:pt idx="84">
                  <c:v>8.2130965593784688E-2</c:v>
                </c:pt>
                <c:pt idx="85">
                  <c:v>3.4371643394199784E-2</c:v>
                </c:pt>
                <c:pt idx="86">
                  <c:v>3.4883720930232558E-2</c:v>
                </c:pt>
                <c:pt idx="87">
                  <c:v>1.7970401691331923E-2</c:v>
                </c:pt>
                <c:pt idx="88">
                  <c:v>5.8394160583941604E-2</c:v>
                </c:pt>
                <c:pt idx="89">
                  <c:v>3.5605289928789419E-2</c:v>
                </c:pt>
                <c:pt idx="90">
                  <c:v>5.188199389623601E-2</c:v>
                </c:pt>
                <c:pt idx="91">
                  <c:v>5.1204819277108432E-2</c:v>
                </c:pt>
                <c:pt idx="92">
                  <c:v>4.7666335650446874E-2</c:v>
                </c:pt>
                <c:pt idx="93">
                  <c:v>4.1666666666666664E-2</c:v>
                </c:pt>
                <c:pt idx="94">
                  <c:v>4.3689320388349516E-2</c:v>
                </c:pt>
                <c:pt idx="95">
                  <c:v>5.9925093632958802E-2</c:v>
                </c:pt>
                <c:pt idx="96">
                  <c:v>5.5970149253731345E-2</c:v>
                </c:pt>
                <c:pt idx="97">
                  <c:v>4.6613896218117852E-2</c:v>
                </c:pt>
                <c:pt idx="98">
                  <c:v>5.0216450216450215E-2</c:v>
                </c:pt>
                <c:pt idx="99">
                  <c:v>3.7593984962406013E-2</c:v>
                </c:pt>
                <c:pt idx="100">
                  <c:v>2.8997514498757249E-2</c:v>
                </c:pt>
                <c:pt idx="101">
                  <c:v>6.4672594987873894E-2</c:v>
                </c:pt>
                <c:pt idx="102">
                  <c:v>5.3012048192771083E-2</c:v>
                </c:pt>
                <c:pt idx="103">
                  <c:v>2.8799999999999999E-2</c:v>
                </c:pt>
                <c:pt idx="104">
                  <c:v>7.18232044198895E-2</c:v>
                </c:pt>
                <c:pt idx="105">
                  <c:v>3.160270880361174E-2</c:v>
                </c:pt>
                <c:pt idx="106">
                  <c:v>3.7890044576523028E-2</c:v>
                </c:pt>
                <c:pt idx="107">
                  <c:v>5.3621169916434543E-2</c:v>
                </c:pt>
                <c:pt idx="108">
                  <c:v>4.5236463331048665E-2</c:v>
                </c:pt>
                <c:pt idx="109">
                  <c:v>2.8678304239401497E-2</c:v>
                </c:pt>
                <c:pt idx="110">
                  <c:v>4.1590214067278287E-2</c:v>
                </c:pt>
                <c:pt idx="111">
                  <c:v>4.1071428571428571E-2</c:v>
                </c:pt>
                <c:pt idx="112">
                  <c:v>3.56718192627824E-2</c:v>
                </c:pt>
                <c:pt idx="113">
                  <c:v>4.0236686390532544E-2</c:v>
                </c:pt>
                <c:pt idx="114">
                  <c:v>5.5620608899297423E-2</c:v>
                </c:pt>
                <c:pt idx="115">
                  <c:v>5.0749711649365627E-2</c:v>
                </c:pt>
                <c:pt idx="116">
                  <c:v>4.254112308564946E-2</c:v>
                </c:pt>
                <c:pt idx="117">
                  <c:v>4.1973908111174137E-2</c:v>
                </c:pt>
                <c:pt idx="118">
                  <c:v>4.954954954954955E-2</c:v>
                </c:pt>
                <c:pt idx="119">
                  <c:v>5.0245767340251227E-2</c:v>
                </c:pt>
                <c:pt idx="120">
                  <c:v>4.0957446808510635E-2</c:v>
                </c:pt>
                <c:pt idx="121">
                  <c:v>5.9416445623342175E-2</c:v>
                </c:pt>
                <c:pt idx="122">
                  <c:v>5.6057007125890734E-2</c:v>
                </c:pt>
                <c:pt idx="123">
                  <c:v>4.37859354268023E-2</c:v>
                </c:pt>
                <c:pt idx="124">
                  <c:v>3.5329599310641967E-2</c:v>
                </c:pt>
                <c:pt idx="125">
                  <c:v>4.1509433962264149E-2</c:v>
                </c:pt>
                <c:pt idx="126">
                  <c:v>5.3807947019867547E-2</c:v>
                </c:pt>
                <c:pt idx="127">
                  <c:v>5.6766762649115593E-2</c:v>
                </c:pt>
                <c:pt idx="128">
                  <c:v>4.4851794071762874E-2</c:v>
                </c:pt>
                <c:pt idx="129">
                  <c:v>3.8386971694455214E-2</c:v>
                </c:pt>
                <c:pt idx="130">
                  <c:v>4.3147208121827409E-2</c:v>
                </c:pt>
                <c:pt idx="131">
                  <c:v>3.6377911541481289E-2</c:v>
                </c:pt>
                <c:pt idx="132">
                  <c:v>5.7491289198606271E-2</c:v>
                </c:pt>
                <c:pt idx="133">
                  <c:v>3.9254385964912278E-2</c:v>
                </c:pt>
                <c:pt idx="134">
                  <c:v>3.5870092098885122E-2</c:v>
                </c:pt>
              </c:numCache>
            </c:numRef>
          </c:yVal>
          <c:smooth val="0"/>
          <c:extLst>
            <c:ext xmlns:c16="http://schemas.microsoft.com/office/drawing/2014/chart" uri="{C3380CC4-5D6E-409C-BE32-E72D297353CC}">
              <c16:uniqueId val="{00000005-132F-4C59-ABCA-07DD5363D49C}"/>
            </c:ext>
          </c:extLst>
        </c:ser>
        <c:ser>
          <c:idx val="6"/>
          <c:order val="6"/>
          <c:tx>
            <c:strRef>
              <c:f>Trust_selected!$E$24</c:f>
              <c:strCache>
                <c:ptCount val="1"/>
                <c:pt idx="0">
                  <c:v>NoTrust</c:v>
                </c:pt>
              </c:strCache>
            </c:strRef>
          </c:tx>
          <c:spPr>
            <a:ln w="28575">
              <a:noFill/>
            </a:ln>
          </c:spPr>
          <c:marker>
            <c:symbol val="circle"/>
            <c:size val="10"/>
            <c:spPr>
              <a:solidFill>
                <a:srgbClr val="00B050"/>
              </a:solidFill>
            </c:spPr>
          </c:marker>
          <c:xVal>
            <c:numRef>
              <c:f>Trust_selected!$S$6</c:f>
              <c:numCache>
                <c:formatCode>General</c:formatCode>
                <c:ptCount val="1"/>
                <c:pt idx="0">
                  <c:v>#N/A</c:v>
                </c:pt>
              </c:numCache>
            </c:numRef>
          </c:xVal>
          <c:yVal>
            <c:numRef>
              <c:f>Trust_selected!$S$7</c:f>
              <c:numCache>
                <c:formatCode>0.0%</c:formatCode>
                <c:ptCount val="1"/>
                <c:pt idx="0">
                  <c:v>#N/A</c:v>
                </c:pt>
              </c:numCache>
            </c:numRef>
          </c:yVal>
          <c:smooth val="0"/>
          <c:extLst>
            <c:ext xmlns:c16="http://schemas.microsoft.com/office/drawing/2014/chart" uri="{C3380CC4-5D6E-409C-BE32-E72D297353CC}">
              <c16:uniqueId val="{00000006-132F-4C59-ABCA-07DD5363D49C}"/>
            </c:ext>
          </c:extLst>
        </c:ser>
        <c:dLbls>
          <c:showLegendKey val="0"/>
          <c:showVal val="0"/>
          <c:showCatName val="0"/>
          <c:showSerName val="0"/>
          <c:showPercent val="0"/>
          <c:showBubbleSize val="0"/>
        </c:dLbls>
        <c:axId val="62750080"/>
        <c:axId val="62780928"/>
      </c:scatterChart>
      <c:valAx>
        <c:axId val="62750080"/>
        <c:scaling>
          <c:orientation val="minMax"/>
        </c:scaling>
        <c:delete val="0"/>
        <c:axPos val="b"/>
        <c:title>
          <c:tx>
            <c:rich>
              <a:bodyPr/>
              <a:lstStyle/>
              <a:p>
                <a:pPr>
                  <a:defRPr sz="1200" b="1"/>
                </a:pPr>
                <a:r>
                  <a:rPr lang="en-GB" sz="1100" b="1">
                    <a:latin typeface="Arial" panose="020B0604020202020204" pitchFamily="34" charset="0"/>
                    <a:cs typeface="Arial" panose="020B0604020202020204" pitchFamily="34" charset="0"/>
                  </a:rPr>
                  <a:t>Patients receiving SACT</a:t>
                </a:r>
              </a:p>
            </c:rich>
          </c:tx>
          <c:overlay val="0"/>
        </c:title>
        <c:numFmt formatCode="General" sourceLinked="1"/>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62780928"/>
        <c:crosses val="autoZero"/>
        <c:crossBetween val="midCat"/>
      </c:valAx>
      <c:valAx>
        <c:axId val="62780928"/>
        <c:scaling>
          <c:orientation val="minMax"/>
          <c:max val="0.5"/>
          <c:min val="0"/>
        </c:scaling>
        <c:delete val="0"/>
        <c:axPos val="l"/>
        <c:numFmt formatCode="0%" sourceLinked="0"/>
        <c:majorTickMark val="none"/>
        <c:minorTickMark val="none"/>
        <c:tickLblPos val="nextTo"/>
        <c:txPr>
          <a:bodyPr/>
          <a:lstStyle/>
          <a:p>
            <a:pPr>
              <a:defRPr sz="1000">
                <a:latin typeface="Arial" panose="020B0604020202020204" pitchFamily="34" charset="0"/>
                <a:cs typeface="Arial" panose="020B0604020202020204" pitchFamily="34" charset="0"/>
              </a:defRPr>
            </a:pPr>
            <a:endParaRPr lang="en-US"/>
          </a:p>
        </c:txPr>
        <c:crossAx val="62750080"/>
        <c:crosses val="autoZero"/>
        <c:crossBetween val="midCat"/>
      </c:valAx>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txPr>
          <a:bodyPr/>
          <a:lstStyle/>
          <a:p>
            <a:pPr>
              <a:defRPr sz="1200" b="1">
                <a:latin typeface="Arial" panose="020B0604020202020204" pitchFamily="34" charset="0"/>
                <a:cs typeface="Arial" panose="020B0604020202020204" pitchFamily="34" charset="0"/>
              </a:defRPr>
            </a:pPr>
            <a:endParaRPr lang="en-US"/>
          </a:p>
        </c:txPr>
      </c:legendEntry>
      <c:overlay val="0"/>
      <c:txPr>
        <a:bodyPr/>
        <a:lstStyle/>
        <a:p>
          <a:pPr>
            <a:defRPr sz="1200" b="1">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2016</a:t>
            </a:r>
          </a:p>
        </c:rich>
      </c:tx>
      <c:overlay val="0"/>
    </c:title>
    <c:autoTitleDeleted val="0"/>
    <c:plotArea>
      <c:layout>
        <c:manualLayout>
          <c:layoutTarget val="inner"/>
          <c:xMode val="edge"/>
          <c:yMode val="edge"/>
          <c:x val="0.1251715350587857"/>
          <c:y val="0.13124747794653824"/>
          <c:w val="0.81882102645329025"/>
          <c:h val="0.72567514513525133"/>
        </c:manualLayout>
      </c:layout>
      <c:scatterChart>
        <c:scatterStyle val="smoothMarker"/>
        <c:varyColors val="0"/>
        <c:ser>
          <c:idx val="1"/>
          <c:order val="1"/>
          <c:tx>
            <c:v>95% confidence interval boundaries</c:v>
          </c:tx>
          <c:spPr>
            <a:ln w="12700">
              <a:solidFill>
                <a:srgbClr val="F79646"/>
              </a:solidFill>
              <a:prstDash val="sysDash"/>
            </a:ln>
          </c:spPr>
          <c:marker>
            <c:symbol val="none"/>
          </c:marker>
          <c:xVal>
            <c:numRef>
              <c:f>[0]!x_axis2016</c:f>
              <c:numCache>
                <c:formatCode>General</c:formatCode>
                <c:ptCount val="195"/>
                <c:pt idx="0">
                  <c:v>1</c:v>
                </c:pt>
                <c:pt idx="1">
                  <c:v>9</c:v>
                </c:pt>
                <c:pt idx="2">
                  <c:v>18</c:v>
                </c:pt>
                <c:pt idx="3">
                  <c:v>48</c:v>
                </c:pt>
                <c:pt idx="4">
                  <c:v>52</c:v>
                </c:pt>
                <c:pt idx="5">
                  <c:v>58</c:v>
                </c:pt>
                <c:pt idx="6">
                  <c:v>59</c:v>
                </c:pt>
                <c:pt idx="7">
                  <c:v>61</c:v>
                </c:pt>
                <c:pt idx="8">
                  <c:v>67</c:v>
                </c:pt>
                <c:pt idx="9">
                  <c:v>72</c:v>
                </c:pt>
                <c:pt idx="10">
                  <c:v>75</c:v>
                </c:pt>
                <c:pt idx="11">
                  <c:v>89</c:v>
                </c:pt>
                <c:pt idx="12">
                  <c:v>93</c:v>
                </c:pt>
                <c:pt idx="13">
                  <c:v>98</c:v>
                </c:pt>
                <c:pt idx="14">
                  <c:v>107</c:v>
                </c:pt>
                <c:pt idx="15">
                  <c:v>111</c:v>
                </c:pt>
                <c:pt idx="16">
                  <c:v>114</c:v>
                </c:pt>
                <c:pt idx="17">
                  <c:v>114</c:v>
                </c:pt>
                <c:pt idx="18">
                  <c:v>117</c:v>
                </c:pt>
                <c:pt idx="19">
                  <c:v>128</c:v>
                </c:pt>
                <c:pt idx="20">
                  <c:v>135</c:v>
                </c:pt>
                <c:pt idx="21">
                  <c:v>135</c:v>
                </c:pt>
                <c:pt idx="22">
                  <c:v>145</c:v>
                </c:pt>
                <c:pt idx="23">
                  <c:v>146</c:v>
                </c:pt>
                <c:pt idx="24">
                  <c:v>150</c:v>
                </c:pt>
                <c:pt idx="25">
                  <c:v>165</c:v>
                </c:pt>
                <c:pt idx="26">
                  <c:v>172</c:v>
                </c:pt>
                <c:pt idx="27">
                  <c:v>176</c:v>
                </c:pt>
                <c:pt idx="28">
                  <c:v>182</c:v>
                </c:pt>
                <c:pt idx="29">
                  <c:v>184</c:v>
                </c:pt>
                <c:pt idx="30">
                  <c:v>218</c:v>
                </c:pt>
                <c:pt idx="31">
                  <c:v>219</c:v>
                </c:pt>
                <c:pt idx="32">
                  <c:v>223</c:v>
                </c:pt>
                <c:pt idx="33">
                  <c:v>243</c:v>
                </c:pt>
                <c:pt idx="34">
                  <c:v>244</c:v>
                </c:pt>
                <c:pt idx="35">
                  <c:v>247</c:v>
                </c:pt>
                <c:pt idx="36">
                  <c:v>250</c:v>
                </c:pt>
                <c:pt idx="37">
                  <c:v>261</c:v>
                </c:pt>
                <c:pt idx="38">
                  <c:v>263</c:v>
                </c:pt>
                <c:pt idx="39">
                  <c:v>313</c:v>
                </c:pt>
                <c:pt idx="40">
                  <c:v>314</c:v>
                </c:pt>
                <c:pt idx="41">
                  <c:v>353</c:v>
                </c:pt>
                <c:pt idx="42">
                  <c:v>366</c:v>
                </c:pt>
                <c:pt idx="43">
                  <c:v>371</c:v>
                </c:pt>
                <c:pt idx="44">
                  <c:v>372</c:v>
                </c:pt>
                <c:pt idx="45">
                  <c:v>379</c:v>
                </c:pt>
                <c:pt idx="46">
                  <c:v>394</c:v>
                </c:pt>
                <c:pt idx="47">
                  <c:v>414</c:v>
                </c:pt>
                <c:pt idx="48">
                  <c:v>424</c:v>
                </c:pt>
                <c:pt idx="49">
                  <c:v>438</c:v>
                </c:pt>
                <c:pt idx="50">
                  <c:v>449</c:v>
                </c:pt>
                <c:pt idx="51">
                  <c:v>450</c:v>
                </c:pt>
                <c:pt idx="52">
                  <c:v>452</c:v>
                </c:pt>
                <c:pt idx="53">
                  <c:v>469</c:v>
                </c:pt>
                <c:pt idx="54">
                  <c:v>475</c:v>
                </c:pt>
                <c:pt idx="55">
                  <c:v>477</c:v>
                </c:pt>
                <c:pt idx="56">
                  <c:v>500</c:v>
                </c:pt>
                <c:pt idx="57">
                  <c:v>526</c:v>
                </c:pt>
                <c:pt idx="58">
                  <c:v>538</c:v>
                </c:pt>
                <c:pt idx="59">
                  <c:v>541</c:v>
                </c:pt>
                <c:pt idx="60">
                  <c:v>547</c:v>
                </c:pt>
                <c:pt idx="61">
                  <c:v>558</c:v>
                </c:pt>
                <c:pt idx="62">
                  <c:v>575</c:v>
                </c:pt>
                <c:pt idx="63">
                  <c:v>590</c:v>
                </c:pt>
                <c:pt idx="64">
                  <c:v>615</c:v>
                </c:pt>
                <c:pt idx="65">
                  <c:v>616</c:v>
                </c:pt>
                <c:pt idx="66">
                  <c:v>627</c:v>
                </c:pt>
                <c:pt idx="67">
                  <c:v>646</c:v>
                </c:pt>
                <c:pt idx="68">
                  <c:v>655</c:v>
                </c:pt>
                <c:pt idx="69">
                  <c:v>658</c:v>
                </c:pt>
                <c:pt idx="70">
                  <c:v>708</c:v>
                </c:pt>
                <c:pt idx="71">
                  <c:v>717</c:v>
                </c:pt>
                <c:pt idx="72">
                  <c:v>734</c:v>
                </c:pt>
                <c:pt idx="73">
                  <c:v>748</c:v>
                </c:pt>
                <c:pt idx="74">
                  <c:v>757</c:v>
                </c:pt>
                <c:pt idx="75">
                  <c:v>766</c:v>
                </c:pt>
                <c:pt idx="76">
                  <c:v>804</c:v>
                </c:pt>
                <c:pt idx="77">
                  <c:v>814</c:v>
                </c:pt>
                <c:pt idx="78">
                  <c:v>852</c:v>
                </c:pt>
                <c:pt idx="79">
                  <c:v>871</c:v>
                </c:pt>
                <c:pt idx="80">
                  <c:v>874</c:v>
                </c:pt>
                <c:pt idx="81">
                  <c:v>886</c:v>
                </c:pt>
                <c:pt idx="82">
                  <c:v>887</c:v>
                </c:pt>
                <c:pt idx="83">
                  <c:v>892</c:v>
                </c:pt>
                <c:pt idx="84">
                  <c:v>901</c:v>
                </c:pt>
                <c:pt idx="85">
                  <c:v>931</c:v>
                </c:pt>
                <c:pt idx="86">
                  <c:v>946</c:v>
                </c:pt>
                <c:pt idx="87">
                  <c:v>946</c:v>
                </c:pt>
                <c:pt idx="88">
                  <c:v>959</c:v>
                </c:pt>
                <c:pt idx="89">
                  <c:v>983</c:v>
                </c:pt>
                <c:pt idx="90">
                  <c:v>983</c:v>
                </c:pt>
                <c:pt idx="91">
                  <c:v>996</c:v>
                </c:pt>
                <c:pt idx="92">
                  <c:v>1007</c:v>
                </c:pt>
                <c:pt idx="93">
                  <c:v>1008</c:v>
                </c:pt>
                <c:pt idx="94">
                  <c:v>1030</c:v>
                </c:pt>
                <c:pt idx="95">
                  <c:v>1068</c:v>
                </c:pt>
                <c:pt idx="96">
                  <c:v>1072</c:v>
                </c:pt>
                <c:pt idx="97">
                  <c:v>1137</c:v>
                </c:pt>
                <c:pt idx="98">
                  <c:v>1155</c:v>
                </c:pt>
                <c:pt idx="99">
                  <c:v>1197</c:v>
                </c:pt>
                <c:pt idx="100">
                  <c:v>1207</c:v>
                </c:pt>
                <c:pt idx="101">
                  <c:v>1237</c:v>
                </c:pt>
                <c:pt idx="102">
                  <c:v>1245</c:v>
                </c:pt>
                <c:pt idx="103">
                  <c:v>1250</c:v>
                </c:pt>
                <c:pt idx="104">
                  <c:v>1267</c:v>
                </c:pt>
                <c:pt idx="105">
                  <c:v>1329</c:v>
                </c:pt>
                <c:pt idx="106">
                  <c:v>1346</c:v>
                </c:pt>
                <c:pt idx="107">
                  <c:v>1436</c:v>
                </c:pt>
                <c:pt idx="108">
                  <c:v>1459</c:v>
                </c:pt>
                <c:pt idx="109">
                  <c:v>1604</c:v>
                </c:pt>
                <c:pt idx="110">
                  <c:v>1635</c:v>
                </c:pt>
                <c:pt idx="111">
                  <c:v>1680</c:v>
                </c:pt>
                <c:pt idx="112">
                  <c:v>1682</c:v>
                </c:pt>
                <c:pt idx="113">
                  <c:v>1690</c:v>
                </c:pt>
                <c:pt idx="114">
                  <c:v>1708</c:v>
                </c:pt>
                <c:pt idx="115">
                  <c:v>1734</c:v>
                </c:pt>
                <c:pt idx="116">
                  <c:v>1763</c:v>
                </c:pt>
                <c:pt idx="117">
                  <c:v>1763</c:v>
                </c:pt>
                <c:pt idx="118">
                  <c:v>1776</c:v>
                </c:pt>
                <c:pt idx="119">
                  <c:v>1831</c:v>
                </c:pt>
                <c:pt idx="120">
                  <c:v>1880</c:v>
                </c:pt>
                <c:pt idx="121">
                  <c:v>1885</c:v>
                </c:pt>
                <c:pt idx="122">
                  <c:v>2105</c:v>
                </c:pt>
                <c:pt idx="123">
                  <c:v>2261</c:v>
                </c:pt>
                <c:pt idx="124">
                  <c:v>2321</c:v>
                </c:pt>
                <c:pt idx="125">
                  <c:v>2385</c:v>
                </c:pt>
                <c:pt idx="126">
                  <c:v>2416</c:v>
                </c:pt>
                <c:pt idx="127">
                  <c:v>2431</c:v>
                </c:pt>
                <c:pt idx="128">
                  <c:v>2564</c:v>
                </c:pt>
                <c:pt idx="129">
                  <c:v>2579</c:v>
                </c:pt>
                <c:pt idx="130">
                  <c:v>2758</c:v>
                </c:pt>
                <c:pt idx="131">
                  <c:v>3821</c:v>
                </c:pt>
                <c:pt idx="132">
                  <c:v>4018</c:v>
                </c:pt>
                <c:pt idx="133">
                  <c:v>4560</c:v>
                </c:pt>
                <c:pt idx="134">
                  <c:v>6189</c:v>
                </c:pt>
              </c:numCache>
            </c:numRef>
          </c:xVal>
          <c:yVal>
            <c:numRef>
              <c:f>[0]!lb2sd2016</c:f>
              <c:numCache>
                <c:formatCode>General</c:formatCode>
                <c:ptCount val="195"/>
                <c:pt idx="0">
                  <c:v>4.6715639513631444E-4</c:v>
                </c:pt>
                <c:pt idx="1">
                  <c:v>3.6141870861886786E-3</c:v>
                </c:pt>
                <c:pt idx="2">
                  <c:v>6.2916971430077764E-3</c:v>
                </c:pt>
                <c:pt idx="3">
                  <c:v>1.2007272657166633E-2</c:v>
                </c:pt>
                <c:pt idx="4">
                  <c:v>1.2555824619162072E-2</c:v>
                </c:pt>
                <c:pt idx="5">
                  <c:v>1.3318189648756215E-2</c:v>
                </c:pt>
                <c:pt idx="6">
                  <c:v>1.3438858198180909E-2</c:v>
                </c:pt>
                <c:pt idx="7">
                  <c:v>1.3675125646671244E-2</c:v>
                </c:pt>
                <c:pt idx="8">
                  <c:v>1.4346228188589355E-2</c:v>
                </c:pt>
                <c:pt idx="9">
                  <c:v>1.486647584327975E-2</c:v>
                </c:pt>
                <c:pt idx="10">
                  <c:v>1.5163327315567075E-2</c:v>
                </c:pt>
                <c:pt idx="11">
                  <c:v>1.6418524507223628E-2</c:v>
                </c:pt>
                <c:pt idx="12">
                  <c:v>1.6742933123864163E-2</c:v>
                </c:pt>
                <c:pt idx="13">
                  <c:v>1.7129986145684853E-2</c:v>
                </c:pt>
                <c:pt idx="14">
                  <c:v>1.7780179199779523E-2</c:v>
                </c:pt>
                <c:pt idx="15">
                  <c:v>1.8051825796246177E-2</c:v>
                </c:pt>
                <c:pt idx="16">
                  <c:v>1.8249151839916815E-2</c:v>
                </c:pt>
                <c:pt idx="17">
                  <c:v>1.8249151839916815E-2</c:v>
                </c:pt>
                <c:pt idx="18">
                  <c:v>1.8441266746295901E-2</c:v>
                </c:pt>
                <c:pt idx="19">
                  <c:v>1.9104760379087912E-2</c:v>
                </c:pt>
                <c:pt idx="20">
                  <c:v>1.9496750876173342E-2</c:v>
                </c:pt>
                <c:pt idx="21">
                  <c:v>1.9496750876173342E-2</c:v>
                </c:pt>
                <c:pt idx="22">
                  <c:v>2.0020945048609535E-2</c:v>
                </c:pt>
                <c:pt idx="23">
                  <c:v>2.0071228313232787E-2</c:v>
                </c:pt>
                <c:pt idx="24">
                  <c:v>2.02687226977523E-2</c:v>
                </c:pt>
                <c:pt idx="25">
                  <c:v>2.0961545175903196E-2</c:v>
                </c:pt>
                <c:pt idx="26">
                  <c:v>2.1261588077663103E-2</c:v>
                </c:pt>
                <c:pt idx="27">
                  <c:v>2.142703148784296E-2</c:v>
                </c:pt>
                <c:pt idx="28">
                  <c:v>2.1667501705642321E-2</c:v>
                </c:pt>
                <c:pt idx="29">
                  <c:v>2.1745693790638079E-2</c:v>
                </c:pt>
                <c:pt idx="30">
                  <c:v>2.2944438890228364E-2</c:v>
                </c:pt>
                <c:pt idx="31">
                  <c:v>2.2976390998142665E-2</c:v>
                </c:pt>
                <c:pt idx="32">
                  <c:v>2.3102533748992644E-2</c:v>
                </c:pt>
                <c:pt idx="33">
                  <c:v>2.3696088134873623E-2</c:v>
                </c:pt>
                <c:pt idx="34">
                  <c:v>2.3724253776507078E-2</c:v>
                </c:pt>
                <c:pt idx="35">
                  <c:v>2.3807943836286385E-2</c:v>
                </c:pt>
                <c:pt idx="36">
                  <c:v>2.3890446641919177E-2</c:v>
                </c:pt>
                <c:pt idx="37">
                  <c:v>2.4183253832679E-2</c:v>
                </c:pt>
                <c:pt idx="38">
                  <c:v>2.4234921708178446E-2</c:v>
                </c:pt>
                <c:pt idx="39">
                  <c:v>2.5392238734348059E-2</c:v>
                </c:pt>
                <c:pt idx="40">
                  <c:v>2.5413064486170391E-2</c:v>
                </c:pt>
                <c:pt idx="41">
                  <c:v>2.6167370134637703E-2</c:v>
                </c:pt>
                <c:pt idx="42">
                  <c:v>2.6396330229493264E-2</c:v>
                </c:pt>
                <c:pt idx="43">
                  <c:v>2.6481729055844366E-2</c:v>
                </c:pt>
                <c:pt idx="44">
                  <c:v>2.649863775614706E-2</c:v>
                </c:pt>
                <c:pt idx="45">
                  <c:v>2.6615441098728002E-2</c:v>
                </c:pt>
                <c:pt idx="46">
                  <c:v>2.6856940427107102E-2</c:v>
                </c:pt>
                <c:pt idx="47">
                  <c:v>2.7161657968334828E-2</c:v>
                </c:pt>
                <c:pt idx="48">
                  <c:v>2.7307180344646416E-2</c:v>
                </c:pt>
                <c:pt idx="49">
                  <c:v>2.7503813897363234E-2</c:v>
                </c:pt>
                <c:pt idx="50">
                  <c:v>2.765283182370757E-2</c:v>
                </c:pt>
                <c:pt idx="51">
                  <c:v>2.7666149801203088E-2</c:v>
                </c:pt>
                <c:pt idx="52">
                  <c:v>2.7692673770101567E-2</c:v>
                </c:pt>
                <c:pt idx="53">
                  <c:v>2.7912286223527968E-2</c:v>
                </c:pt>
                <c:pt idx="54">
                  <c:v>2.7987396621716523E-2</c:v>
                </c:pt>
                <c:pt idx="55">
                  <c:v>2.8012165790897488E-2</c:v>
                </c:pt>
                <c:pt idx="56">
                  <c:v>2.8287830869719796E-2</c:v>
                </c:pt>
                <c:pt idx="57">
                  <c:v>2.8580570793287002E-2</c:v>
                </c:pt>
                <c:pt idx="58">
                  <c:v>2.8709490325978245E-2</c:v>
                </c:pt>
                <c:pt idx="59">
                  <c:v>2.8741143347695671E-2</c:v>
                </c:pt>
                <c:pt idx="60">
                  <c:v>2.8803776710644043E-2</c:v>
                </c:pt>
                <c:pt idx="61">
                  <c:v>2.8916336658432767E-2</c:v>
                </c:pt>
                <c:pt idx="62">
                  <c:v>2.9084773113762008E-2</c:v>
                </c:pt>
                <c:pt idx="63">
                  <c:v>2.9228128739699339E-2</c:v>
                </c:pt>
                <c:pt idx="64">
                  <c:v>2.9456845824938706E-2</c:v>
                </c:pt>
                <c:pt idx="65">
                  <c:v>2.9465742217038435E-2</c:v>
                </c:pt>
                <c:pt idx="66">
                  <c:v>2.9562377919675198E-2</c:v>
                </c:pt>
                <c:pt idx="67">
                  <c:v>2.9724195544140564E-2</c:v>
                </c:pt>
                <c:pt idx="68">
                  <c:v>2.9798692171139674E-2</c:v>
                </c:pt>
                <c:pt idx="69">
                  <c:v>2.9823227501542662E-2</c:v>
                </c:pt>
                <c:pt idx="70">
                  <c:v>3.0211741622047452E-2</c:v>
                </c:pt>
                <c:pt idx="71">
                  <c:v>3.027785151548627E-2</c:v>
                </c:pt>
                <c:pt idx="72">
                  <c:v>3.0399792416135343E-2</c:v>
                </c:pt>
                <c:pt idx="73">
                  <c:v>3.0497450156858008E-2</c:v>
                </c:pt>
                <c:pt idx="74">
                  <c:v>3.0558964227067775E-2</c:v>
                </c:pt>
                <c:pt idx="75">
                  <c:v>3.0619518769021116E-2</c:v>
                </c:pt>
                <c:pt idx="76">
                  <c:v>3.0865174361573041E-2</c:v>
                </c:pt>
                <c:pt idx="77">
                  <c:v>3.0927270878633523E-2</c:v>
                </c:pt>
                <c:pt idx="78">
                  <c:v>3.1154294775850907E-2</c:v>
                </c:pt>
                <c:pt idx="79">
                  <c:v>3.1262808264232063E-2</c:v>
                </c:pt>
                <c:pt idx="80">
                  <c:v>3.127965325142644E-2</c:v>
                </c:pt>
                <c:pt idx="81">
                  <c:v>3.1346268729452342E-2</c:v>
                </c:pt>
                <c:pt idx="82">
                  <c:v>3.1351765562767218E-2</c:v>
                </c:pt>
                <c:pt idx="83">
                  <c:v>3.1379125984030559E-2</c:v>
                </c:pt>
                <c:pt idx="84">
                  <c:v>3.1427861581889739E-2</c:v>
                </c:pt>
                <c:pt idx="85">
                  <c:v>3.1585720460559012E-2</c:v>
                </c:pt>
                <c:pt idx="86">
                  <c:v>3.1662115615661617E-2</c:v>
                </c:pt>
                <c:pt idx="87">
                  <c:v>3.1662115615661617E-2</c:v>
                </c:pt>
                <c:pt idx="88">
                  <c:v>3.1727021269919199E-2</c:v>
                </c:pt>
                <c:pt idx="89">
                  <c:v>3.1843795944948447E-2</c:v>
                </c:pt>
                <c:pt idx="90">
                  <c:v>3.1843795944948447E-2</c:v>
                </c:pt>
                <c:pt idx="91">
                  <c:v>3.1905459700971348E-2</c:v>
                </c:pt>
                <c:pt idx="92">
                  <c:v>3.1956796304619152E-2</c:v>
                </c:pt>
                <c:pt idx="93">
                  <c:v>3.1961425791227335E-2</c:v>
                </c:pt>
                <c:pt idx="94">
                  <c:v>3.2061734157632298E-2</c:v>
                </c:pt>
                <c:pt idx="95">
                  <c:v>3.2228358646658184E-2</c:v>
                </c:pt>
                <c:pt idx="96">
                  <c:v>3.2245431572545849E-2</c:v>
                </c:pt>
                <c:pt idx="97">
                  <c:v>3.2511320811631814E-2</c:v>
                </c:pt>
                <c:pt idx="98">
                  <c:v>3.258132972479183E-2</c:v>
                </c:pt>
                <c:pt idx="99">
                  <c:v>3.2739069461862717E-2</c:v>
                </c:pt>
                <c:pt idx="100">
                  <c:v>3.2775519958276836E-2</c:v>
                </c:pt>
                <c:pt idx="101">
                  <c:v>3.2882448887443884E-2</c:v>
                </c:pt>
                <c:pt idx="102">
                  <c:v>3.2910367841572724E-2</c:v>
                </c:pt>
                <c:pt idx="103">
                  <c:v>3.2927693257613501E-2</c:v>
                </c:pt>
                <c:pt idx="104">
                  <c:v>3.2985899643656141E-2</c:v>
                </c:pt>
                <c:pt idx="105">
                  <c:v>3.3189465148443523E-2</c:v>
                </c:pt>
                <c:pt idx="106">
                  <c:v>3.3243024088926112E-2</c:v>
                </c:pt>
                <c:pt idx="107">
                  <c:v>3.3511878829368687E-2</c:v>
                </c:pt>
                <c:pt idx="108">
                  <c:v>3.357689718910932E-2</c:v>
                </c:pt>
                <c:pt idx="109">
                  <c:v>3.3956622472078972E-2</c:v>
                </c:pt>
                <c:pt idx="110">
                  <c:v>3.403169549383326E-2</c:v>
                </c:pt>
                <c:pt idx="111">
                  <c:v>3.4137239415697497E-2</c:v>
                </c:pt>
                <c:pt idx="112">
                  <c:v>3.4141839322356725E-2</c:v>
                </c:pt>
                <c:pt idx="113">
                  <c:v>3.4160163526439913E-2</c:v>
                </c:pt>
                <c:pt idx="114">
                  <c:v>3.4200957418366242E-2</c:v>
                </c:pt>
                <c:pt idx="115">
                  <c:v>3.4258842216920847E-2</c:v>
                </c:pt>
                <c:pt idx="116">
                  <c:v>3.432200351351572E-2</c:v>
                </c:pt>
                <c:pt idx="117">
                  <c:v>3.432200351351572E-2</c:v>
                </c:pt>
                <c:pt idx="118">
                  <c:v>3.4349851498628008E-2</c:v>
                </c:pt>
                <c:pt idx="119">
                  <c:v>3.4464612867856445E-2</c:v>
                </c:pt>
                <c:pt idx="120">
                  <c:v>3.4562893730708061E-2</c:v>
                </c:pt>
                <c:pt idx="121">
                  <c:v>3.4572722063271409E-2</c:v>
                </c:pt>
                <c:pt idx="122">
                  <c:v>3.4972260033574259E-2</c:v>
                </c:pt>
                <c:pt idx="123">
                  <c:v>3.5221849850588093E-2</c:v>
                </c:pt>
                <c:pt idx="124">
                  <c:v>3.5311515537628742E-2</c:v>
                </c:pt>
                <c:pt idx="125">
                  <c:v>3.540364495379765E-2</c:v>
                </c:pt>
                <c:pt idx="126">
                  <c:v>3.5447032516703759E-2</c:v>
                </c:pt>
                <c:pt idx="127">
                  <c:v>3.5467746922074564E-2</c:v>
                </c:pt>
                <c:pt idx="128">
                  <c:v>3.5643882954558538E-2</c:v>
                </c:pt>
                <c:pt idx="129">
                  <c:v>3.5662941190866132E-2</c:v>
                </c:pt>
                <c:pt idx="130">
                  <c:v>3.5878949922742313E-2</c:v>
                </c:pt>
                <c:pt idx="131">
                  <c:v>3.6846984774918275E-2</c:v>
                </c:pt>
                <c:pt idx="132">
                  <c:v>3.6984793976154104E-2</c:v>
                </c:pt>
                <c:pt idx="133">
                  <c:v>3.7318837741353611E-2</c:v>
                </c:pt>
                <c:pt idx="134">
                  <c:v>3.8053595922056128E-2</c:v>
                </c:pt>
              </c:numCache>
            </c:numRef>
          </c:yVal>
          <c:smooth val="1"/>
          <c:extLst>
            <c:ext xmlns:c16="http://schemas.microsoft.com/office/drawing/2014/chart" uri="{C3380CC4-5D6E-409C-BE32-E72D297353CC}">
              <c16:uniqueId val="{00000000-2959-4421-BD74-159557A6F2D5}"/>
            </c:ext>
          </c:extLst>
        </c:ser>
        <c:ser>
          <c:idx val="2"/>
          <c:order val="2"/>
          <c:tx>
            <c:v>2SD Upper</c:v>
          </c:tx>
          <c:spPr>
            <a:ln w="12700">
              <a:solidFill>
                <a:srgbClr val="F79646"/>
              </a:solidFill>
              <a:prstDash val="sysDash"/>
            </a:ln>
          </c:spPr>
          <c:marker>
            <c:symbol val="none"/>
          </c:marker>
          <c:xVal>
            <c:numRef>
              <c:f>[0]!x_axis2016</c:f>
              <c:numCache>
                <c:formatCode>General</c:formatCode>
                <c:ptCount val="195"/>
                <c:pt idx="0">
                  <c:v>1</c:v>
                </c:pt>
                <c:pt idx="1">
                  <c:v>9</c:v>
                </c:pt>
                <c:pt idx="2">
                  <c:v>18</c:v>
                </c:pt>
                <c:pt idx="3">
                  <c:v>48</c:v>
                </c:pt>
                <c:pt idx="4">
                  <c:v>52</c:v>
                </c:pt>
                <c:pt idx="5">
                  <c:v>58</c:v>
                </c:pt>
                <c:pt idx="6">
                  <c:v>59</c:v>
                </c:pt>
                <c:pt idx="7">
                  <c:v>61</c:v>
                </c:pt>
                <c:pt idx="8">
                  <c:v>67</c:v>
                </c:pt>
                <c:pt idx="9">
                  <c:v>72</c:v>
                </c:pt>
                <c:pt idx="10">
                  <c:v>75</c:v>
                </c:pt>
                <c:pt idx="11">
                  <c:v>89</c:v>
                </c:pt>
                <c:pt idx="12">
                  <c:v>93</c:v>
                </c:pt>
                <c:pt idx="13">
                  <c:v>98</c:v>
                </c:pt>
                <c:pt idx="14">
                  <c:v>107</c:v>
                </c:pt>
                <c:pt idx="15">
                  <c:v>111</c:v>
                </c:pt>
                <c:pt idx="16">
                  <c:v>114</c:v>
                </c:pt>
                <c:pt idx="17">
                  <c:v>114</c:v>
                </c:pt>
                <c:pt idx="18">
                  <c:v>117</c:v>
                </c:pt>
                <c:pt idx="19">
                  <c:v>128</c:v>
                </c:pt>
                <c:pt idx="20">
                  <c:v>135</c:v>
                </c:pt>
                <c:pt idx="21">
                  <c:v>135</c:v>
                </c:pt>
                <c:pt idx="22">
                  <c:v>145</c:v>
                </c:pt>
                <c:pt idx="23">
                  <c:v>146</c:v>
                </c:pt>
                <c:pt idx="24">
                  <c:v>150</c:v>
                </c:pt>
                <c:pt idx="25">
                  <c:v>165</c:v>
                </c:pt>
                <c:pt idx="26">
                  <c:v>172</c:v>
                </c:pt>
                <c:pt idx="27">
                  <c:v>176</c:v>
                </c:pt>
                <c:pt idx="28">
                  <c:v>182</c:v>
                </c:pt>
                <c:pt idx="29">
                  <c:v>184</c:v>
                </c:pt>
                <c:pt idx="30">
                  <c:v>218</c:v>
                </c:pt>
                <c:pt idx="31">
                  <c:v>219</c:v>
                </c:pt>
                <c:pt idx="32">
                  <c:v>223</c:v>
                </c:pt>
                <c:pt idx="33">
                  <c:v>243</c:v>
                </c:pt>
                <c:pt idx="34">
                  <c:v>244</c:v>
                </c:pt>
                <c:pt idx="35">
                  <c:v>247</c:v>
                </c:pt>
                <c:pt idx="36">
                  <c:v>250</c:v>
                </c:pt>
                <c:pt idx="37">
                  <c:v>261</c:v>
                </c:pt>
                <c:pt idx="38">
                  <c:v>263</c:v>
                </c:pt>
                <c:pt idx="39">
                  <c:v>313</c:v>
                </c:pt>
                <c:pt idx="40">
                  <c:v>314</c:v>
                </c:pt>
                <c:pt idx="41">
                  <c:v>353</c:v>
                </c:pt>
                <c:pt idx="42">
                  <c:v>366</c:v>
                </c:pt>
                <c:pt idx="43">
                  <c:v>371</c:v>
                </c:pt>
                <c:pt idx="44">
                  <c:v>372</c:v>
                </c:pt>
                <c:pt idx="45">
                  <c:v>379</c:v>
                </c:pt>
                <c:pt idx="46">
                  <c:v>394</c:v>
                </c:pt>
                <c:pt idx="47">
                  <c:v>414</c:v>
                </c:pt>
                <c:pt idx="48">
                  <c:v>424</c:v>
                </c:pt>
                <c:pt idx="49">
                  <c:v>438</c:v>
                </c:pt>
                <c:pt idx="50">
                  <c:v>449</c:v>
                </c:pt>
                <c:pt idx="51">
                  <c:v>450</c:v>
                </c:pt>
                <c:pt idx="52">
                  <c:v>452</c:v>
                </c:pt>
                <c:pt idx="53">
                  <c:v>469</c:v>
                </c:pt>
                <c:pt idx="54">
                  <c:v>475</c:v>
                </c:pt>
                <c:pt idx="55">
                  <c:v>477</c:v>
                </c:pt>
                <c:pt idx="56">
                  <c:v>500</c:v>
                </c:pt>
                <c:pt idx="57">
                  <c:v>526</c:v>
                </c:pt>
                <c:pt idx="58">
                  <c:v>538</c:v>
                </c:pt>
                <c:pt idx="59">
                  <c:v>541</c:v>
                </c:pt>
                <c:pt idx="60">
                  <c:v>547</c:v>
                </c:pt>
                <c:pt idx="61">
                  <c:v>558</c:v>
                </c:pt>
                <c:pt idx="62">
                  <c:v>575</c:v>
                </c:pt>
                <c:pt idx="63">
                  <c:v>590</c:v>
                </c:pt>
                <c:pt idx="64">
                  <c:v>615</c:v>
                </c:pt>
                <c:pt idx="65">
                  <c:v>616</c:v>
                </c:pt>
                <c:pt idx="66">
                  <c:v>627</c:v>
                </c:pt>
                <c:pt idx="67">
                  <c:v>646</c:v>
                </c:pt>
                <c:pt idx="68">
                  <c:v>655</c:v>
                </c:pt>
                <c:pt idx="69">
                  <c:v>658</c:v>
                </c:pt>
                <c:pt idx="70">
                  <c:v>708</c:v>
                </c:pt>
                <c:pt idx="71">
                  <c:v>717</c:v>
                </c:pt>
                <c:pt idx="72">
                  <c:v>734</c:v>
                </c:pt>
                <c:pt idx="73">
                  <c:v>748</c:v>
                </c:pt>
                <c:pt idx="74">
                  <c:v>757</c:v>
                </c:pt>
                <c:pt idx="75">
                  <c:v>766</c:v>
                </c:pt>
                <c:pt idx="76">
                  <c:v>804</c:v>
                </c:pt>
                <c:pt idx="77">
                  <c:v>814</c:v>
                </c:pt>
                <c:pt idx="78">
                  <c:v>852</c:v>
                </c:pt>
                <c:pt idx="79">
                  <c:v>871</c:v>
                </c:pt>
                <c:pt idx="80">
                  <c:v>874</c:v>
                </c:pt>
                <c:pt idx="81">
                  <c:v>886</c:v>
                </c:pt>
                <c:pt idx="82">
                  <c:v>887</c:v>
                </c:pt>
                <c:pt idx="83">
                  <c:v>892</c:v>
                </c:pt>
                <c:pt idx="84">
                  <c:v>901</c:v>
                </c:pt>
                <c:pt idx="85">
                  <c:v>931</c:v>
                </c:pt>
                <c:pt idx="86">
                  <c:v>946</c:v>
                </c:pt>
                <c:pt idx="87">
                  <c:v>946</c:v>
                </c:pt>
                <c:pt idx="88">
                  <c:v>959</c:v>
                </c:pt>
                <c:pt idx="89">
                  <c:v>983</c:v>
                </c:pt>
                <c:pt idx="90">
                  <c:v>983</c:v>
                </c:pt>
                <c:pt idx="91">
                  <c:v>996</c:v>
                </c:pt>
                <c:pt idx="92">
                  <c:v>1007</c:v>
                </c:pt>
                <c:pt idx="93">
                  <c:v>1008</c:v>
                </c:pt>
                <c:pt idx="94">
                  <c:v>1030</c:v>
                </c:pt>
                <c:pt idx="95">
                  <c:v>1068</c:v>
                </c:pt>
                <c:pt idx="96">
                  <c:v>1072</c:v>
                </c:pt>
                <c:pt idx="97">
                  <c:v>1137</c:v>
                </c:pt>
                <c:pt idx="98">
                  <c:v>1155</c:v>
                </c:pt>
                <c:pt idx="99">
                  <c:v>1197</c:v>
                </c:pt>
                <c:pt idx="100">
                  <c:v>1207</c:v>
                </c:pt>
                <c:pt idx="101">
                  <c:v>1237</c:v>
                </c:pt>
                <c:pt idx="102">
                  <c:v>1245</c:v>
                </c:pt>
                <c:pt idx="103">
                  <c:v>1250</c:v>
                </c:pt>
                <c:pt idx="104">
                  <c:v>1267</c:v>
                </c:pt>
                <c:pt idx="105">
                  <c:v>1329</c:v>
                </c:pt>
                <c:pt idx="106">
                  <c:v>1346</c:v>
                </c:pt>
                <c:pt idx="107">
                  <c:v>1436</c:v>
                </c:pt>
                <c:pt idx="108">
                  <c:v>1459</c:v>
                </c:pt>
                <c:pt idx="109">
                  <c:v>1604</c:v>
                </c:pt>
                <c:pt idx="110">
                  <c:v>1635</c:v>
                </c:pt>
                <c:pt idx="111">
                  <c:v>1680</c:v>
                </c:pt>
                <c:pt idx="112">
                  <c:v>1682</c:v>
                </c:pt>
                <c:pt idx="113">
                  <c:v>1690</c:v>
                </c:pt>
                <c:pt idx="114">
                  <c:v>1708</c:v>
                </c:pt>
                <c:pt idx="115">
                  <c:v>1734</c:v>
                </c:pt>
                <c:pt idx="116">
                  <c:v>1763</c:v>
                </c:pt>
                <c:pt idx="117">
                  <c:v>1763</c:v>
                </c:pt>
                <c:pt idx="118">
                  <c:v>1776</c:v>
                </c:pt>
                <c:pt idx="119">
                  <c:v>1831</c:v>
                </c:pt>
                <c:pt idx="120">
                  <c:v>1880</c:v>
                </c:pt>
                <c:pt idx="121">
                  <c:v>1885</c:v>
                </c:pt>
                <c:pt idx="122">
                  <c:v>2105</c:v>
                </c:pt>
                <c:pt idx="123">
                  <c:v>2261</c:v>
                </c:pt>
                <c:pt idx="124">
                  <c:v>2321</c:v>
                </c:pt>
                <c:pt idx="125">
                  <c:v>2385</c:v>
                </c:pt>
                <c:pt idx="126">
                  <c:v>2416</c:v>
                </c:pt>
                <c:pt idx="127">
                  <c:v>2431</c:v>
                </c:pt>
                <c:pt idx="128">
                  <c:v>2564</c:v>
                </c:pt>
                <c:pt idx="129">
                  <c:v>2579</c:v>
                </c:pt>
                <c:pt idx="130">
                  <c:v>2758</c:v>
                </c:pt>
                <c:pt idx="131">
                  <c:v>3821</c:v>
                </c:pt>
                <c:pt idx="132">
                  <c:v>4018</c:v>
                </c:pt>
                <c:pt idx="133">
                  <c:v>4560</c:v>
                </c:pt>
                <c:pt idx="134">
                  <c:v>6189</c:v>
                </c:pt>
              </c:numCache>
            </c:numRef>
          </c:xVal>
          <c:yVal>
            <c:numRef>
              <c:f>[0]!ub2sd2016</c:f>
              <c:numCache>
                <c:formatCode>General</c:formatCode>
                <c:ptCount val="195"/>
                <c:pt idx="0">
                  <c:v>0.8106780477443849</c:v>
                </c:pt>
                <c:pt idx="1">
                  <c:v>0.35555955942960005</c:v>
                </c:pt>
                <c:pt idx="2">
                  <c:v>0.24017061177732341</c:v>
                </c:pt>
                <c:pt idx="3">
                  <c:v>0.14138980184229871</c:v>
                </c:pt>
                <c:pt idx="4">
                  <c:v>0.13598777475512352</c:v>
                </c:pt>
                <c:pt idx="5">
                  <c:v>0.12912243253745082</c:v>
                </c:pt>
                <c:pt idx="6">
                  <c:v>0.12809790409546609</c:v>
                </c:pt>
                <c:pt idx="7">
                  <c:v>0.12613755389973505</c:v>
                </c:pt>
                <c:pt idx="8">
                  <c:v>0.12087829475058333</c:v>
                </c:pt>
                <c:pt idx="9">
                  <c:v>0.11708913514142026</c:v>
                </c:pt>
                <c:pt idx="10">
                  <c:v>0.11502995297228782</c:v>
                </c:pt>
                <c:pt idx="11">
                  <c:v>0.10705646097568086</c:v>
                </c:pt>
                <c:pt idx="12">
                  <c:v>0.10516932042891942</c:v>
                </c:pt>
                <c:pt idx="13">
                  <c:v>0.10300148071527154</c:v>
                </c:pt>
                <c:pt idx="14">
                  <c:v>9.9550736076830793E-2</c:v>
                </c:pt>
                <c:pt idx="15">
                  <c:v>9.8175298000109448E-2</c:v>
                </c:pt>
                <c:pt idx="16">
                  <c:v>9.7199303724648425E-2</c:v>
                </c:pt>
                <c:pt idx="17">
                  <c:v>9.7199303724648425E-2</c:v>
                </c:pt>
                <c:pt idx="18">
                  <c:v>9.6267182846749788E-2</c:v>
                </c:pt>
                <c:pt idx="19">
                  <c:v>9.3178459836109367E-2</c:v>
                </c:pt>
                <c:pt idx="20">
                  <c:v>9.1443224958571392E-2</c:v>
                </c:pt>
                <c:pt idx="21">
                  <c:v>9.1443224958571392E-2</c:v>
                </c:pt>
                <c:pt idx="22">
                  <c:v>8.9219280482937785E-2</c:v>
                </c:pt>
                <c:pt idx="23">
                  <c:v>8.9011500200332591E-2</c:v>
                </c:pt>
                <c:pt idx="24">
                  <c:v>8.820449296228948E-2</c:v>
                </c:pt>
                <c:pt idx="25">
                  <c:v>8.5483207537376427E-2</c:v>
                </c:pt>
                <c:pt idx="26">
                  <c:v>8.4354982189257882E-2</c:v>
                </c:pt>
                <c:pt idx="27">
                  <c:v>8.3745237796323965E-2</c:v>
                </c:pt>
                <c:pt idx="28">
                  <c:v>8.2874177368724627E-2</c:v>
                </c:pt>
                <c:pt idx="29">
                  <c:v>8.2594740631719288E-2</c:v>
                </c:pt>
                <c:pt idx="30">
                  <c:v>7.8530015129646552E-2</c:v>
                </c:pt>
                <c:pt idx="31">
                  <c:v>7.842700881256319E-2</c:v>
                </c:pt>
                <c:pt idx="32">
                  <c:v>7.8022913879242276E-2</c:v>
                </c:pt>
                <c:pt idx="33">
                  <c:v>7.6174722733080291E-2</c:v>
                </c:pt>
                <c:pt idx="34">
                  <c:v>7.6089140618562354E-2</c:v>
                </c:pt>
                <c:pt idx="35">
                  <c:v>7.5835947884188834E-2</c:v>
                </c:pt>
                <c:pt idx="36">
                  <c:v>7.5587948902690022E-2</c:v>
                </c:pt>
                <c:pt idx="37">
                  <c:v>7.4720399953045913E-2</c:v>
                </c:pt>
                <c:pt idx="38">
                  <c:v>7.4569324538213619E-2</c:v>
                </c:pt>
                <c:pt idx="39">
                  <c:v>7.1334687822254814E-2</c:v>
                </c:pt>
                <c:pt idx="40">
                  <c:v>7.1278982098161081E-2</c:v>
                </c:pt>
                <c:pt idx="41">
                  <c:v>6.9316841873583279E-2</c:v>
                </c:pt>
                <c:pt idx="42">
                  <c:v>6.8741877728880157E-2</c:v>
                </c:pt>
                <c:pt idx="43">
                  <c:v>6.8529790888225584E-2</c:v>
                </c:pt>
                <c:pt idx="44">
                  <c:v>6.848794907891588E-2</c:v>
                </c:pt>
                <c:pt idx="45">
                  <c:v>6.8200261053708772E-2</c:v>
                </c:pt>
                <c:pt idx="46">
                  <c:v>6.7612829507939717E-2</c:v>
                </c:pt>
                <c:pt idx="47">
                  <c:v>6.68855044727171E-2</c:v>
                </c:pt>
                <c:pt idx="48">
                  <c:v>6.6543494843199047E-2</c:v>
                </c:pt>
                <c:pt idx="49">
                  <c:v>6.6086721078326666E-2</c:v>
                </c:pt>
                <c:pt idx="50">
                  <c:v>6.5744591342573419E-2</c:v>
                </c:pt>
                <c:pt idx="51">
                  <c:v>6.5714181933167803E-2</c:v>
                </c:pt>
                <c:pt idx="52">
                  <c:v>6.565370006585694E-2</c:v>
                </c:pt>
                <c:pt idx="53">
                  <c:v>6.5157043864463166E-2</c:v>
                </c:pt>
                <c:pt idx="54">
                  <c:v>6.4988849953153544E-2</c:v>
                </c:pt>
                <c:pt idx="55">
                  <c:v>6.4933569171778616E-2</c:v>
                </c:pt>
                <c:pt idx="56">
                  <c:v>6.4324430962080015E-2</c:v>
                </c:pt>
                <c:pt idx="57">
                  <c:v>6.3689583740374575E-2</c:v>
                </c:pt>
                <c:pt idx="58">
                  <c:v>6.3413841944385221E-2</c:v>
                </c:pt>
                <c:pt idx="59">
                  <c:v>6.3346493895479389E-2</c:v>
                </c:pt>
                <c:pt idx="60">
                  <c:v>6.3213636894215372E-2</c:v>
                </c:pt>
                <c:pt idx="61">
                  <c:v>6.2976229078855986E-2</c:v>
                </c:pt>
                <c:pt idx="62">
                  <c:v>6.2624179228460614E-2</c:v>
                </c:pt>
                <c:pt idx="63">
                  <c:v>6.2327542020861187E-2</c:v>
                </c:pt>
                <c:pt idx="64">
                  <c:v>6.1859868375548348E-2</c:v>
                </c:pt>
                <c:pt idx="65">
                  <c:v>6.1841814653836376E-2</c:v>
                </c:pt>
                <c:pt idx="66">
                  <c:v>6.1646364444358816E-2</c:v>
                </c:pt>
                <c:pt idx="67">
                  <c:v>6.1321746657453199E-2</c:v>
                </c:pt>
                <c:pt idx="68">
                  <c:v>6.1173411498465224E-2</c:v>
                </c:pt>
                <c:pt idx="69">
                  <c:v>6.1124709585116864E-2</c:v>
                </c:pt>
                <c:pt idx="70">
                  <c:v>6.0363407703630308E-2</c:v>
                </c:pt>
                <c:pt idx="71">
                  <c:v>6.0235688212918026E-2</c:v>
                </c:pt>
                <c:pt idx="72">
                  <c:v>6.0001474394571618E-2</c:v>
                </c:pt>
                <c:pt idx="73">
                  <c:v>5.9815168925014574E-2</c:v>
                </c:pt>
                <c:pt idx="74">
                  <c:v>5.9698389753002151E-2</c:v>
                </c:pt>
                <c:pt idx="75">
                  <c:v>5.9583862286536178E-2</c:v>
                </c:pt>
                <c:pt idx="76">
                  <c:v>5.9123579338375483E-2</c:v>
                </c:pt>
                <c:pt idx="77">
                  <c:v>5.9008316861818171E-2</c:v>
                </c:pt>
                <c:pt idx="78">
                  <c:v>5.8590593236538091E-2</c:v>
                </c:pt>
                <c:pt idx="79">
                  <c:v>5.8392942371334459E-2</c:v>
                </c:pt>
                <c:pt idx="80">
                  <c:v>5.8362375784684117E-2</c:v>
                </c:pt>
                <c:pt idx="81">
                  <c:v>5.8241799125150796E-2</c:v>
                </c:pt>
                <c:pt idx="82">
                  <c:v>5.8231871147743967E-2</c:v>
                </c:pt>
                <c:pt idx="83">
                  <c:v>5.8182503396453734E-2</c:v>
                </c:pt>
                <c:pt idx="84">
                  <c:v>5.8094767512613887E-2</c:v>
                </c:pt>
                <c:pt idx="85">
                  <c:v>5.7812331099121678E-2</c:v>
                </c:pt>
                <c:pt idx="86">
                  <c:v>5.7676598189211725E-2</c:v>
                </c:pt>
                <c:pt idx="87">
                  <c:v>5.7676598189211725E-2</c:v>
                </c:pt>
                <c:pt idx="88">
                  <c:v>5.7561761980687909E-2</c:v>
                </c:pt>
                <c:pt idx="89">
                  <c:v>5.7356263938779094E-2</c:v>
                </c:pt>
                <c:pt idx="90">
                  <c:v>5.7356263938779094E-2</c:v>
                </c:pt>
                <c:pt idx="91">
                  <c:v>5.7248320138213453E-2</c:v>
                </c:pt>
                <c:pt idx="92">
                  <c:v>5.71587532576854E-2</c:v>
                </c:pt>
                <c:pt idx="93">
                  <c:v>5.7150689509034236E-2</c:v>
                </c:pt>
                <c:pt idx="94">
                  <c:v>5.6976508231494888E-2</c:v>
                </c:pt>
                <c:pt idx="95">
                  <c:v>5.6689427849513925E-2</c:v>
                </c:pt>
                <c:pt idx="96">
                  <c:v>5.6660170356179644E-2</c:v>
                </c:pt>
                <c:pt idx="97">
                  <c:v>5.6208257218733675E-2</c:v>
                </c:pt>
                <c:pt idx="98">
                  <c:v>5.6090423617512507E-2</c:v>
                </c:pt>
                <c:pt idx="99">
                  <c:v>5.5826668578192989E-2</c:v>
                </c:pt>
                <c:pt idx="100">
                  <c:v>5.576606035810841E-2</c:v>
                </c:pt>
                <c:pt idx="101">
                  <c:v>5.5588994516514847E-2</c:v>
                </c:pt>
                <c:pt idx="102">
                  <c:v>5.5542941489709029E-2</c:v>
                </c:pt>
                <c:pt idx="103">
                  <c:v>5.5514399788575398E-2</c:v>
                </c:pt>
                <c:pt idx="104">
                  <c:v>5.5418718208430834E-2</c:v>
                </c:pt>
                <c:pt idx="105">
                  <c:v>5.5086579402516579E-2</c:v>
                </c:pt>
                <c:pt idx="106">
                  <c:v>5.4999829744535038E-2</c:v>
                </c:pt>
                <c:pt idx="107">
                  <c:v>5.4568317519796988E-2</c:v>
                </c:pt>
                <c:pt idx="108">
                  <c:v>5.4464942137869551E-2</c:v>
                </c:pt>
                <c:pt idx="109">
                  <c:v>5.3868667693629566E-2</c:v>
                </c:pt>
                <c:pt idx="110">
                  <c:v>5.3752269894716889E-2</c:v>
                </c:pt>
                <c:pt idx="111">
                  <c:v>5.3589445925727681E-2</c:v>
                </c:pt>
                <c:pt idx="112">
                  <c:v>5.3582371213630589E-2</c:v>
                </c:pt>
                <c:pt idx="113">
                  <c:v>5.355420623022504E-2</c:v>
                </c:pt>
                <c:pt idx="114">
                  <c:v>5.349160688088625E-2</c:v>
                </c:pt>
                <c:pt idx="115">
                  <c:v>5.3403022769821798E-2</c:v>
                </c:pt>
                <c:pt idx="116">
                  <c:v>5.3306685837040721E-2</c:v>
                </c:pt>
                <c:pt idx="117">
                  <c:v>5.3306685837040721E-2</c:v>
                </c:pt>
                <c:pt idx="118">
                  <c:v>5.3264316954758452E-2</c:v>
                </c:pt>
                <c:pt idx="119">
                  <c:v>5.3090397811348611E-2</c:v>
                </c:pt>
                <c:pt idx="120">
                  <c:v>5.2942322355603602E-2</c:v>
                </c:pt>
                <c:pt idx="121">
                  <c:v>5.2927558204905988E-2</c:v>
                </c:pt>
                <c:pt idx="122">
                  <c:v>5.2334015535824549E-2</c:v>
                </c:pt>
                <c:pt idx="123">
                  <c:v>5.1969697071840931E-2</c:v>
                </c:pt>
                <c:pt idx="124">
                  <c:v>5.1840004746584845E-2</c:v>
                </c:pt>
                <c:pt idx="125">
                  <c:v>5.1707396466087852E-2</c:v>
                </c:pt>
                <c:pt idx="126">
                  <c:v>5.1645171697970706E-2</c:v>
                </c:pt>
                <c:pt idx="127">
                  <c:v>5.1615514715887108E-2</c:v>
                </c:pt>
                <c:pt idx="128">
                  <c:v>5.1364657840141062E-2</c:v>
                </c:pt>
                <c:pt idx="129">
                  <c:v>5.1337655327850021E-2</c:v>
                </c:pt>
                <c:pt idx="130">
                  <c:v>5.1033504056564982E-2</c:v>
                </c:pt>
                <c:pt idx="131">
                  <c:v>4.9712001197949829E-2</c:v>
                </c:pt>
                <c:pt idx="132">
                  <c:v>4.95292081203327E-2</c:v>
                </c:pt>
                <c:pt idx="133">
                  <c:v>4.9091441890238084E-2</c:v>
                </c:pt>
                <c:pt idx="134">
                  <c:v>4.815422819213333E-2</c:v>
                </c:pt>
              </c:numCache>
            </c:numRef>
          </c:yVal>
          <c:smooth val="1"/>
          <c:extLst>
            <c:ext xmlns:c16="http://schemas.microsoft.com/office/drawing/2014/chart" uri="{C3380CC4-5D6E-409C-BE32-E72D297353CC}">
              <c16:uniqueId val="{00000001-2959-4421-BD74-159557A6F2D5}"/>
            </c:ext>
          </c:extLst>
        </c:ser>
        <c:ser>
          <c:idx val="4"/>
          <c:order val="3"/>
          <c:tx>
            <c:v>3SD Lower</c:v>
          </c:tx>
          <c:spPr>
            <a:ln w="15875">
              <a:solidFill>
                <a:srgbClr val="FF0000"/>
              </a:solidFill>
              <a:prstDash val="sysDash"/>
            </a:ln>
          </c:spPr>
          <c:marker>
            <c:symbol val="none"/>
          </c:marker>
          <c:xVal>
            <c:numRef>
              <c:f>[0]!x_axis2016</c:f>
              <c:numCache>
                <c:formatCode>General</c:formatCode>
                <c:ptCount val="195"/>
                <c:pt idx="0">
                  <c:v>1</c:v>
                </c:pt>
                <c:pt idx="1">
                  <c:v>9</c:v>
                </c:pt>
                <c:pt idx="2">
                  <c:v>18</c:v>
                </c:pt>
                <c:pt idx="3">
                  <c:v>48</c:v>
                </c:pt>
                <c:pt idx="4">
                  <c:v>52</c:v>
                </c:pt>
                <c:pt idx="5">
                  <c:v>58</c:v>
                </c:pt>
                <c:pt idx="6">
                  <c:v>59</c:v>
                </c:pt>
                <c:pt idx="7">
                  <c:v>61</c:v>
                </c:pt>
                <c:pt idx="8">
                  <c:v>67</c:v>
                </c:pt>
                <c:pt idx="9">
                  <c:v>72</c:v>
                </c:pt>
                <c:pt idx="10">
                  <c:v>75</c:v>
                </c:pt>
                <c:pt idx="11">
                  <c:v>89</c:v>
                </c:pt>
                <c:pt idx="12">
                  <c:v>93</c:v>
                </c:pt>
                <c:pt idx="13">
                  <c:v>98</c:v>
                </c:pt>
                <c:pt idx="14">
                  <c:v>107</c:v>
                </c:pt>
                <c:pt idx="15">
                  <c:v>111</c:v>
                </c:pt>
                <c:pt idx="16">
                  <c:v>114</c:v>
                </c:pt>
                <c:pt idx="17">
                  <c:v>114</c:v>
                </c:pt>
                <c:pt idx="18">
                  <c:v>117</c:v>
                </c:pt>
                <c:pt idx="19">
                  <c:v>128</c:v>
                </c:pt>
                <c:pt idx="20">
                  <c:v>135</c:v>
                </c:pt>
                <c:pt idx="21">
                  <c:v>135</c:v>
                </c:pt>
                <c:pt idx="22">
                  <c:v>145</c:v>
                </c:pt>
                <c:pt idx="23">
                  <c:v>146</c:v>
                </c:pt>
                <c:pt idx="24">
                  <c:v>150</c:v>
                </c:pt>
                <c:pt idx="25">
                  <c:v>165</c:v>
                </c:pt>
                <c:pt idx="26">
                  <c:v>172</c:v>
                </c:pt>
                <c:pt idx="27">
                  <c:v>176</c:v>
                </c:pt>
                <c:pt idx="28">
                  <c:v>182</c:v>
                </c:pt>
                <c:pt idx="29">
                  <c:v>184</c:v>
                </c:pt>
                <c:pt idx="30">
                  <c:v>218</c:v>
                </c:pt>
                <c:pt idx="31">
                  <c:v>219</c:v>
                </c:pt>
                <c:pt idx="32">
                  <c:v>223</c:v>
                </c:pt>
                <c:pt idx="33">
                  <c:v>243</c:v>
                </c:pt>
                <c:pt idx="34">
                  <c:v>244</c:v>
                </c:pt>
                <c:pt idx="35">
                  <c:v>247</c:v>
                </c:pt>
                <c:pt idx="36">
                  <c:v>250</c:v>
                </c:pt>
                <c:pt idx="37">
                  <c:v>261</c:v>
                </c:pt>
                <c:pt idx="38">
                  <c:v>263</c:v>
                </c:pt>
                <c:pt idx="39">
                  <c:v>313</c:v>
                </c:pt>
                <c:pt idx="40">
                  <c:v>314</c:v>
                </c:pt>
                <c:pt idx="41">
                  <c:v>353</c:v>
                </c:pt>
                <c:pt idx="42">
                  <c:v>366</c:v>
                </c:pt>
                <c:pt idx="43">
                  <c:v>371</c:v>
                </c:pt>
                <c:pt idx="44">
                  <c:v>372</c:v>
                </c:pt>
                <c:pt idx="45">
                  <c:v>379</c:v>
                </c:pt>
                <c:pt idx="46">
                  <c:v>394</c:v>
                </c:pt>
                <c:pt idx="47">
                  <c:v>414</c:v>
                </c:pt>
                <c:pt idx="48">
                  <c:v>424</c:v>
                </c:pt>
                <c:pt idx="49">
                  <c:v>438</c:v>
                </c:pt>
                <c:pt idx="50">
                  <c:v>449</c:v>
                </c:pt>
                <c:pt idx="51">
                  <c:v>450</c:v>
                </c:pt>
                <c:pt idx="52">
                  <c:v>452</c:v>
                </c:pt>
                <c:pt idx="53">
                  <c:v>469</c:v>
                </c:pt>
                <c:pt idx="54">
                  <c:v>475</c:v>
                </c:pt>
                <c:pt idx="55">
                  <c:v>477</c:v>
                </c:pt>
                <c:pt idx="56">
                  <c:v>500</c:v>
                </c:pt>
                <c:pt idx="57">
                  <c:v>526</c:v>
                </c:pt>
                <c:pt idx="58">
                  <c:v>538</c:v>
                </c:pt>
                <c:pt idx="59">
                  <c:v>541</c:v>
                </c:pt>
                <c:pt idx="60">
                  <c:v>547</c:v>
                </c:pt>
                <c:pt idx="61">
                  <c:v>558</c:v>
                </c:pt>
                <c:pt idx="62">
                  <c:v>575</c:v>
                </c:pt>
                <c:pt idx="63">
                  <c:v>590</c:v>
                </c:pt>
                <c:pt idx="64">
                  <c:v>615</c:v>
                </c:pt>
                <c:pt idx="65">
                  <c:v>616</c:v>
                </c:pt>
                <c:pt idx="66">
                  <c:v>627</c:v>
                </c:pt>
                <c:pt idx="67">
                  <c:v>646</c:v>
                </c:pt>
                <c:pt idx="68">
                  <c:v>655</c:v>
                </c:pt>
                <c:pt idx="69">
                  <c:v>658</c:v>
                </c:pt>
                <c:pt idx="70">
                  <c:v>708</c:v>
                </c:pt>
                <c:pt idx="71">
                  <c:v>717</c:v>
                </c:pt>
                <c:pt idx="72">
                  <c:v>734</c:v>
                </c:pt>
                <c:pt idx="73">
                  <c:v>748</c:v>
                </c:pt>
                <c:pt idx="74">
                  <c:v>757</c:v>
                </c:pt>
                <c:pt idx="75">
                  <c:v>766</c:v>
                </c:pt>
                <c:pt idx="76">
                  <c:v>804</c:v>
                </c:pt>
                <c:pt idx="77">
                  <c:v>814</c:v>
                </c:pt>
                <c:pt idx="78">
                  <c:v>852</c:v>
                </c:pt>
                <c:pt idx="79">
                  <c:v>871</c:v>
                </c:pt>
                <c:pt idx="80">
                  <c:v>874</c:v>
                </c:pt>
                <c:pt idx="81">
                  <c:v>886</c:v>
                </c:pt>
                <c:pt idx="82">
                  <c:v>887</c:v>
                </c:pt>
                <c:pt idx="83">
                  <c:v>892</c:v>
                </c:pt>
                <c:pt idx="84">
                  <c:v>901</c:v>
                </c:pt>
                <c:pt idx="85">
                  <c:v>931</c:v>
                </c:pt>
                <c:pt idx="86">
                  <c:v>946</c:v>
                </c:pt>
                <c:pt idx="87">
                  <c:v>946</c:v>
                </c:pt>
                <c:pt idx="88">
                  <c:v>959</c:v>
                </c:pt>
                <c:pt idx="89">
                  <c:v>983</c:v>
                </c:pt>
                <c:pt idx="90">
                  <c:v>983</c:v>
                </c:pt>
                <c:pt idx="91">
                  <c:v>996</c:v>
                </c:pt>
                <c:pt idx="92">
                  <c:v>1007</c:v>
                </c:pt>
                <c:pt idx="93">
                  <c:v>1008</c:v>
                </c:pt>
                <c:pt idx="94">
                  <c:v>1030</c:v>
                </c:pt>
                <c:pt idx="95">
                  <c:v>1068</c:v>
                </c:pt>
                <c:pt idx="96">
                  <c:v>1072</c:v>
                </c:pt>
                <c:pt idx="97">
                  <c:v>1137</c:v>
                </c:pt>
                <c:pt idx="98">
                  <c:v>1155</c:v>
                </c:pt>
                <c:pt idx="99">
                  <c:v>1197</c:v>
                </c:pt>
                <c:pt idx="100">
                  <c:v>1207</c:v>
                </c:pt>
                <c:pt idx="101">
                  <c:v>1237</c:v>
                </c:pt>
                <c:pt idx="102">
                  <c:v>1245</c:v>
                </c:pt>
                <c:pt idx="103">
                  <c:v>1250</c:v>
                </c:pt>
                <c:pt idx="104">
                  <c:v>1267</c:v>
                </c:pt>
                <c:pt idx="105">
                  <c:v>1329</c:v>
                </c:pt>
                <c:pt idx="106">
                  <c:v>1346</c:v>
                </c:pt>
                <c:pt idx="107">
                  <c:v>1436</c:v>
                </c:pt>
                <c:pt idx="108">
                  <c:v>1459</c:v>
                </c:pt>
                <c:pt idx="109">
                  <c:v>1604</c:v>
                </c:pt>
                <c:pt idx="110">
                  <c:v>1635</c:v>
                </c:pt>
                <c:pt idx="111">
                  <c:v>1680</c:v>
                </c:pt>
                <c:pt idx="112">
                  <c:v>1682</c:v>
                </c:pt>
                <c:pt idx="113">
                  <c:v>1690</c:v>
                </c:pt>
                <c:pt idx="114">
                  <c:v>1708</c:v>
                </c:pt>
                <c:pt idx="115">
                  <c:v>1734</c:v>
                </c:pt>
                <c:pt idx="116">
                  <c:v>1763</c:v>
                </c:pt>
                <c:pt idx="117">
                  <c:v>1763</c:v>
                </c:pt>
                <c:pt idx="118">
                  <c:v>1776</c:v>
                </c:pt>
                <c:pt idx="119">
                  <c:v>1831</c:v>
                </c:pt>
                <c:pt idx="120">
                  <c:v>1880</c:v>
                </c:pt>
                <c:pt idx="121">
                  <c:v>1885</c:v>
                </c:pt>
                <c:pt idx="122">
                  <c:v>2105</c:v>
                </c:pt>
                <c:pt idx="123">
                  <c:v>2261</c:v>
                </c:pt>
                <c:pt idx="124">
                  <c:v>2321</c:v>
                </c:pt>
                <c:pt idx="125">
                  <c:v>2385</c:v>
                </c:pt>
                <c:pt idx="126">
                  <c:v>2416</c:v>
                </c:pt>
                <c:pt idx="127">
                  <c:v>2431</c:v>
                </c:pt>
                <c:pt idx="128">
                  <c:v>2564</c:v>
                </c:pt>
                <c:pt idx="129">
                  <c:v>2579</c:v>
                </c:pt>
                <c:pt idx="130">
                  <c:v>2758</c:v>
                </c:pt>
                <c:pt idx="131">
                  <c:v>3821</c:v>
                </c:pt>
                <c:pt idx="132">
                  <c:v>4018</c:v>
                </c:pt>
                <c:pt idx="133">
                  <c:v>4560</c:v>
                </c:pt>
                <c:pt idx="134">
                  <c:v>6189</c:v>
                </c:pt>
              </c:numCache>
            </c:numRef>
          </c:xVal>
          <c:yVal>
            <c:numRef>
              <c:f>[0]!lb3sd2016</c:f>
              <c:numCache>
                <c:formatCode>General</c:formatCode>
                <c:ptCount val="195"/>
                <c:pt idx="0">
                  <c:v>1.9034412229736462E-4</c:v>
                </c:pt>
                <c:pt idx="1">
                  <c:v>1.6036580805572514E-3</c:v>
                </c:pt>
                <c:pt idx="2">
                  <c:v>2.9981478177711594E-3</c:v>
                </c:pt>
                <c:pt idx="3">
                  <c:v>6.6280702404213918E-3</c:v>
                </c:pt>
                <c:pt idx="4">
                  <c:v>7.0261417451240983E-3</c:v>
                </c:pt>
                <c:pt idx="5">
                  <c:v>7.5943581094830622E-3</c:v>
                </c:pt>
                <c:pt idx="6">
                  <c:v>7.6859034370608441E-3</c:v>
                </c:pt>
                <c:pt idx="7">
                  <c:v>7.8664252000142879E-3</c:v>
                </c:pt>
                <c:pt idx="8">
                  <c:v>8.3884408781582688E-3</c:v>
                </c:pt>
                <c:pt idx="9">
                  <c:v>8.8025778587603101E-3</c:v>
                </c:pt>
                <c:pt idx="10">
                  <c:v>9.0426026160727035E-3</c:v>
                </c:pt>
                <c:pt idx="11">
                  <c:v>1.0087544226707167E-2</c:v>
                </c:pt>
                <c:pt idx="12">
                  <c:v>1.0365541570620945E-2</c:v>
                </c:pt>
                <c:pt idx="13">
                  <c:v>1.0701496880831574E-2</c:v>
                </c:pt>
                <c:pt idx="14">
                  <c:v>1.12763433437208E-2</c:v>
                </c:pt>
                <c:pt idx="15">
                  <c:v>1.1520411007744598E-2</c:v>
                </c:pt>
                <c:pt idx="16">
                  <c:v>1.1699146200335794E-2</c:v>
                </c:pt>
                <c:pt idx="17">
                  <c:v>1.1699146200335794E-2</c:v>
                </c:pt>
                <c:pt idx="18">
                  <c:v>1.1874328060588048E-2</c:v>
                </c:pt>
                <c:pt idx="19">
                  <c:v>1.2488198472978473E-2</c:v>
                </c:pt>
                <c:pt idx="20">
                  <c:v>1.2857328240658956E-2</c:v>
                </c:pt>
                <c:pt idx="21">
                  <c:v>1.2857328240658956E-2</c:v>
                </c:pt>
                <c:pt idx="22">
                  <c:v>1.3358444867507495E-2</c:v>
                </c:pt>
                <c:pt idx="23">
                  <c:v>1.3406964965908992E-2</c:v>
                </c:pt>
                <c:pt idx="24">
                  <c:v>1.3598297188775465E-2</c:v>
                </c:pt>
                <c:pt idx="25">
                  <c:v>1.4279112174077587E-2</c:v>
                </c:pt>
                <c:pt idx="26">
                  <c:v>1.4578590762703132E-2</c:v>
                </c:pt>
                <c:pt idx="27">
                  <c:v>1.4744919822105051E-2</c:v>
                </c:pt>
                <c:pt idx="28">
                  <c:v>1.4988192783100394E-2</c:v>
                </c:pt>
                <c:pt idx="29">
                  <c:v>1.5067682790311406E-2</c:v>
                </c:pt>
                <c:pt idx="30">
                  <c:v>1.6310012181123008E-2</c:v>
                </c:pt>
                <c:pt idx="31">
                  <c:v>1.6343732938969333E-2</c:v>
                </c:pt>
                <c:pt idx="32">
                  <c:v>1.647716498352746E-2</c:v>
                </c:pt>
                <c:pt idx="33">
                  <c:v>1.7111580328965481E-2</c:v>
                </c:pt>
                <c:pt idx="34">
                  <c:v>1.7141953395792945E-2</c:v>
                </c:pt>
                <c:pt idx="35">
                  <c:v>1.7232345744812704E-2</c:v>
                </c:pt>
                <c:pt idx="36">
                  <c:v>1.7321665463977003E-2</c:v>
                </c:pt>
                <c:pt idx="37">
                  <c:v>1.7640344811297122E-2</c:v>
                </c:pt>
                <c:pt idx="38">
                  <c:v>1.7696849526083098E-2</c:v>
                </c:pt>
                <c:pt idx="39">
                  <c:v>1.8983752043355385E-2</c:v>
                </c:pt>
                <c:pt idx="40">
                  <c:v>1.9007280672210462E-2</c:v>
                </c:pt>
                <c:pt idx="41">
                  <c:v>1.9868263552774736E-2</c:v>
                </c:pt>
                <c:pt idx="42">
                  <c:v>2.0132971408324641E-2</c:v>
                </c:pt>
                <c:pt idx="43">
                  <c:v>2.0232103430067056E-2</c:v>
                </c:pt>
                <c:pt idx="44">
                  <c:v>2.0251756986125476E-2</c:v>
                </c:pt>
                <c:pt idx="45">
                  <c:v>2.0387753521611148E-2</c:v>
                </c:pt>
                <c:pt idx="46">
                  <c:v>2.0670219714660487E-2</c:v>
                </c:pt>
                <c:pt idx="47">
                  <c:v>2.1029089930288836E-2</c:v>
                </c:pt>
                <c:pt idx="48">
                  <c:v>2.1201439776977533E-2</c:v>
                </c:pt>
                <c:pt idx="49">
                  <c:v>2.143531233461449E-2</c:v>
                </c:pt>
                <c:pt idx="50">
                  <c:v>2.1613307133711294E-2</c:v>
                </c:pt>
                <c:pt idx="51">
                  <c:v>2.1629246476467107E-2</c:v>
                </c:pt>
                <c:pt idx="52">
                  <c:v>2.1661006592164932E-2</c:v>
                </c:pt>
                <c:pt idx="53">
                  <c:v>2.1924762866644212E-2</c:v>
                </c:pt>
                <c:pt idx="54">
                  <c:v>2.2015293938783313E-2</c:v>
                </c:pt>
                <c:pt idx="55">
                  <c:v>2.2045184415004047E-2</c:v>
                </c:pt>
                <c:pt idx="56">
                  <c:v>2.2379050223405167E-2</c:v>
                </c:pt>
                <c:pt idx="57">
                  <c:v>2.273600721130644E-2</c:v>
                </c:pt>
                <c:pt idx="58">
                  <c:v>2.2893992168811699E-2</c:v>
                </c:pt>
                <c:pt idx="59">
                  <c:v>2.2932854703629262E-2</c:v>
                </c:pt>
                <c:pt idx="60">
                  <c:v>2.3009838842297209E-2</c:v>
                </c:pt>
                <c:pt idx="61">
                  <c:v>2.3148472317553643E-2</c:v>
                </c:pt>
                <c:pt idx="62">
                  <c:v>2.3356604525244566E-2</c:v>
                </c:pt>
                <c:pt idx="63">
                  <c:v>2.3534384712573065E-2</c:v>
                </c:pt>
                <c:pt idx="64">
                  <c:v>2.3819238731228258E-2</c:v>
                </c:pt>
                <c:pt idx="65">
                  <c:v>2.3830348773551648E-2</c:v>
                </c:pt>
                <c:pt idx="66">
                  <c:v>2.3951174830396875E-2</c:v>
                </c:pt>
                <c:pt idx="67">
                  <c:v>2.4154092869638648E-2</c:v>
                </c:pt>
                <c:pt idx="68">
                  <c:v>2.4247760353795542E-2</c:v>
                </c:pt>
                <c:pt idx="69">
                  <c:v>2.4278643926740059E-2</c:v>
                </c:pt>
                <c:pt idx="70">
                  <c:v>2.4769944191161498E-2</c:v>
                </c:pt>
                <c:pt idx="71">
                  <c:v>2.4853966780190157E-2</c:v>
                </c:pt>
                <c:pt idx="72">
                  <c:v>2.5009269217059475E-2</c:v>
                </c:pt>
                <c:pt idx="73">
                  <c:v>2.5133944825095029E-2</c:v>
                </c:pt>
                <c:pt idx="74">
                  <c:v>2.5212613990146942E-2</c:v>
                </c:pt>
                <c:pt idx="75">
                  <c:v>2.5290159084235351E-2</c:v>
                </c:pt>
                <c:pt idx="76">
                  <c:v>2.5605787649992759E-2</c:v>
                </c:pt>
                <c:pt idx="77">
                  <c:v>2.5685837041514639E-2</c:v>
                </c:pt>
                <c:pt idx="78">
                  <c:v>2.5979404109263381E-2</c:v>
                </c:pt>
                <c:pt idx="79">
                  <c:v>2.6120226333118467E-2</c:v>
                </c:pt>
                <c:pt idx="80">
                  <c:v>2.6142115798004743E-2</c:v>
                </c:pt>
                <c:pt idx="81">
                  <c:v>2.6228756676049996E-2</c:v>
                </c:pt>
                <c:pt idx="82">
                  <c:v>2.6235911367781244E-2</c:v>
                </c:pt>
                <c:pt idx="83">
                  <c:v>2.627153610091108E-2</c:v>
                </c:pt>
                <c:pt idx="84">
                  <c:v>2.6335043343778442E-2</c:v>
                </c:pt>
                <c:pt idx="85">
                  <c:v>2.6541195665027568E-2</c:v>
                </c:pt>
                <c:pt idx="86">
                  <c:v>2.6641206941390209E-2</c:v>
                </c:pt>
                <c:pt idx="87">
                  <c:v>2.6641206941390209E-2</c:v>
                </c:pt>
                <c:pt idx="88">
                  <c:v>2.6726302110900158E-2</c:v>
                </c:pt>
                <c:pt idx="89">
                  <c:v>2.6879689668463356E-2</c:v>
                </c:pt>
                <c:pt idx="90">
                  <c:v>2.6879689668463356E-2</c:v>
                </c:pt>
                <c:pt idx="91">
                  <c:v>2.6960836784642957E-2</c:v>
                </c:pt>
                <c:pt idx="92">
                  <c:v>2.7028472541985666E-2</c:v>
                </c:pt>
                <c:pt idx="93">
                  <c:v>2.7034575386415544E-2</c:v>
                </c:pt>
                <c:pt idx="94">
                  <c:v>2.7166950073546831E-2</c:v>
                </c:pt>
                <c:pt idx="95">
                  <c:v>2.7387442364864518E-2</c:v>
                </c:pt>
                <c:pt idx="96">
                  <c:v>2.7410077118944835E-2</c:v>
                </c:pt>
                <c:pt idx="97">
                  <c:v>2.7763597457682188E-2</c:v>
                </c:pt>
                <c:pt idx="98">
                  <c:v>2.7856995460234679E-2</c:v>
                </c:pt>
                <c:pt idx="99">
                  <c:v>2.806791469411794E-2</c:v>
                </c:pt>
                <c:pt idx="100">
                  <c:v>2.811674843265068E-2</c:v>
                </c:pt>
                <c:pt idx="101">
                  <c:v>2.8260208372026582E-2</c:v>
                </c:pt>
                <c:pt idx="102">
                  <c:v>2.8297715613235862E-2</c:v>
                </c:pt>
                <c:pt idx="103">
                  <c:v>2.8321001567914634E-2</c:v>
                </c:pt>
                <c:pt idx="104">
                  <c:v>2.8399291354221364E-2</c:v>
                </c:pt>
                <c:pt idx="105">
                  <c:v>2.8673801083769324E-2</c:v>
                </c:pt>
                <c:pt idx="106">
                  <c:v>2.8746207894726993E-2</c:v>
                </c:pt>
                <c:pt idx="107">
                  <c:v>2.911081708527026E-2</c:v>
                </c:pt>
                <c:pt idx="108">
                  <c:v>2.919927735943156E-2</c:v>
                </c:pt>
                <c:pt idx="109">
                  <c:v>2.9718116676068978E-2</c:v>
                </c:pt>
                <c:pt idx="110">
                  <c:v>2.9821137413632598E-2</c:v>
                </c:pt>
                <c:pt idx="111">
                  <c:v>2.9966219614089563E-2</c:v>
                </c:pt>
                <c:pt idx="112">
                  <c:v>2.9972549268798644E-2</c:v>
                </c:pt>
                <c:pt idx="113">
                  <c:v>2.9997769533827417E-2</c:v>
                </c:pt>
                <c:pt idx="114">
                  <c:v>3.0053946805730473E-2</c:v>
                </c:pt>
                <c:pt idx="115">
                  <c:v>3.0133733707773867E-2</c:v>
                </c:pt>
                <c:pt idx="116">
                  <c:v>3.0220892174762849E-2</c:v>
                </c:pt>
                <c:pt idx="117">
                  <c:v>3.0220892174762849E-2</c:v>
                </c:pt>
                <c:pt idx="118">
                  <c:v>3.025935321656421E-2</c:v>
                </c:pt>
                <c:pt idx="119">
                  <c:v>3.0418061357010792E-2</c:v>
                </c:pt>
                <c:pt idx="120">
                  <c:v>3.0554246645939531E-2</c:v>
                </c:pt>
                <c:pt idx="121">
                  <c:v>3.0567879128132663E-2</c:v>
                </c:pt>
                <c:pt idx="122">
                  <c:v>3.1124148951558663E-2</c:v>
                </c:pt>
                <c:pt idx="123">
                  <c:v>3.1473704850991477E-2</c:v>
                </c:pt>
                <c:pt idx="124">
                  <c:v>3.1599667350613279E-2</c:v>
                </c:pt>
                <c:pt idx="125">
                  <c:v>3.1729301460269782E-2</c:v>
                </c:pt>
                <c:pt idx="126">
                  <c:v>3.1790425320374995E-2</c:v>
                </c:pt>
                <c:pt idx="127">
                  <c:v>3.1819624158311278E-2</c:v>
                </c:pt>
                <c:pt idx="128">
                  <c:v>3.2068337572306677E-2</c:v>
                </c:pt>
                <c:pt idx="129">
                  <c:v>3.2095295256778018E-2</c:v>
                </c:pt>
                <c:pt idx="130">
                  <c:v>3.2401469213096487E-2</c:v>
                </c:pt>
                <c:pt idx="131">
                  <c:v>3.3787692684296496E-2</c:v>
                </c:pt>
                <c:pt idx="132">
                  <c:v>3.3986890794732064E-2</c:v>
                </c:pt>
                <c:pt idx="133">
                  <c:v>3.4471633929890853E-2</c:v>
                </c:pt>
                <c:pt idx="134">
                  <c:v>3.5547209634176222E-2</c:v>
                </c:pt>
              </c:numCache>
            </c:numRef>
          </c:yVal>
          <c:smooth val="1"/>
          <c:extLst>
            <c:ext xmlns:c16="http://schemas.microsoft.com/office/drawing/2014/chart" uri="{C3380CC4-5D6E-409C-BE32-E72D297353CC}">
              <c16:uniqueId val="{00000002-2959-4421-BD74-159557A6F2D5}"/>
            </c:ext>
          </c:extLst>
        </c:ser>
        <c:ser>
          <c:idx val="3"/>
          <c:order val="4"/>
          <c:tx>
            <c:v>3SD Upper</c:v>
          </c:tx>
          <c:spPr>
            <a:ln w="15875">
              <a:solidFill>
                <a:srgbClr val="FF0000"/>
              </a:solidFill>
              <a:prstDash val="sysDash"/>
            </a:ln>
          </c:spPr>
          <c:marker>
            <c:symbol val="none"/>
          </c:marker>
          <c:xVal>
            <c:numRef>
              <c:f>[0]!x_axis2016</c:f>
              <c:numCache>
                <c:formatCode>General</c:formatCode>
                <c:ptCount val="195"/>
                <c:pt idx="0">
                  <c:v>1</c:v>
                </c:pt>
                <c:pt idx="1">
                  <c:v>9</c:v>
                </c:pt>
                <c:pt idx="2">
                  <c:v>18</c:v>
                </c:pt>
                <c:pt idx="3">
                  <c:v>48</c:v>
                </c:pt>
                <c:pt idx="4">
                  <c:v>52</c:v>
                </c:pt>
                <c:pt idx="5">
                  <c:v>58</c:v>
                </c:pt>
                <c:pt idx="6">
                  <c:v>59</c:v>
                </c:pt>
                <c:pt idx="7">
                  <c:v>61</c:v>
                </c:pt>
                <c:pt idx="8">
                  <c:v>67</c:v>
                </c:pt>
                <c:pt idx="9">
                  <c:v>72</c:v>
                </c:pt>
                <c:pt idx="10">
                  <c:v>75</c:v>
                </c:pt>
                <c:pt idx="11">
                  <c:v>89</c:v>
                </c:pt>
                <c:pt idx="12">
                  <c:v>93</c:v>
                </c:pt>
                <c:pt idx="13">
                  <c:v>98</c:v>
                </c:pt>
                <c:pt idx="14">
                  <c:v>107</c:v>
                </c:pt>
                <c:pt idx="15">
                  <c:v>111</c:v>
                </c:pt>
                <c:pt idx="16">
                  <c:v>114</c:v>
                </c:pt>
                <c:pt idx="17">
                  <c:v>114</c:v>
                </c:pt>
                <c:pt idx="18">
                  <c:v>117</c:v>
                </c:pt>
                <c:pt idx="19">
                  <c:v>128</c:v>
                </c:pt>
                <c:pt idx="20">
                  <c:v>135</c:v>
                </c:pt>
                <c:pt idx="21">
                  <c:v>135</c:v>
                </c:pt>
                <c:pt idx="22">
                  <c:v>145</c:v>
                </c:pt>
                <c:pt idx="23">
                  <c:v>146</c:v>
                </c:pt>
                <c:pt idx="24">
                  <c:v>150</c:v>
                </c:pt>
                <c:pt idx="25">
                  <c:v>165</c:v>
                </c:pt>
                <c:pt idx="26">
                  <c:v>172</c:v>
                </c:pt>
                <c:pt idx="27">
                  <c:v>176</c:v>
                </c:pt>
                <c:pt idx="28">
                  <c:v>182</c:v>
                </c:pt>
                <c:pt idx="29">
                  <c:v>184</c:v>
                </c:pt>
                <c:pt idx="30">
                  <c:v>218</c:v>
                </c:pt>
                <c:pt idx="31">
                  <c:v>219</c:v>
                </c:pt>
                <c:pt idx="32">
                  <c:v>223</c:v>
                </c:pt>
                <c:pt idx="33">
                  <c:v>243</c:v>
                </c:pt>
                <c:pt idx="34">
                  <c:v>244</c:v>
                </c:pt>
                <c:pt idx="35">
                  <c:v>247</c:v>
                </c:pt>
                <c:pt idx="36">
                  <c:v>250</c:v>
                </c:pt>
                <c:pt idx="37">
                  <c:v>261</c:v>
                </c:pt>
                <c:pt idx="38">
                  <c:v>263</c:v>
                </c:pt>
                <c:pt idx="39">
                  <c:v>313</c:v>
                </c:pt>
                <c:pt idx="40">
                  <c:v>314</c:v>
                </c:pt>
                <c:pt idx="41">
                  <c:v>353</c:v>
                </c:pt>
                <c:pt idx="42">
                  <c:v>366</c:v>
                </c:pt>
                <c:pt idx="43">
                  <c:v>371</c:v>
                </c:pt>
                <c:pt idx="44">
                  <c:v>372</c:v>
                </c:pt>
                <c:pt idx="45">
                  <c:v>379</c:v>
                </c:pt>
                <c:pt idx="46">
                  <c:v>394</c:v>
                </c:pt>
                <c:pt idx="47">
                  <c:v>414</c:v>
                </c:pt>
                <c:pt idx="48">
                  <c:v>424</c:v>
                </c:pt>
                <c:pt idx="49">
                  <c:v>438</c:v>
                </c:pt>
                <c:pt idx="50">
                  <c:v>449</c:v>
                </c:pt>
                <c:pt idx="51">
                  <c:v>450</c:v>
                </c:pt>
                <c:pt idx="52">
                  <c:v>452</c:v>
                </c:pt>
                <c:pt idx="53">
                  <c:v>469</c:v>
                </c:pt>
                <c:pt idx="54">
                  <c:v>475</c:v>
                </c:pt>
                <c:pt idx="55">
                  <c:v>477</c:v>
                </c:pt>
                <c:pt idx="56">
                  <c:v>500</c:v>
                </c:pt>
                <c:pt idx="57">
                  <c:v>526</c:v>
                </c:pt>
                <c:pt idx="58">
                  <c:v>538</c:v>
                </c:pt>
                <c:pt idx="59">
                  <c:v>541</c:v>
                </c:pt>
                <c:pt idx="60">
                  <c:v>547</c:v>
                </c:pt>
                <c:pt idx="61">
                  <c:v>558</c:v>
                </c:pt>
                <c:pt idx="62">
                  <c:v>575</c:v>
                </c:pt>
                <c:pt idx="63">
                  <c:v>590</c:v>
                </c:pt>
                <c:pt idx="64">
                  <c:v>615</c:v>
                </c:pt>
                <c:pt idx="65">
                  <c:v>616</c:v>
                </c:pt>
                <c:pt idx="66">
                  <c:v>627</c:v>
                </c:pt>
                <c:pt idx="67">
                  <c:v>646</c:v>
                </c:pt>
                <c:pt idx="68">
                  <c:v>655</c:v>
                </c:pt>
                <c:pt idx="69">
                  <c:v>658</c:v>
                </c:pt>
                <c:pt idx="70">
                  <c:v>708</c:v>
                </c:pt>
                <c:pt idx="71">
                  <c:v>717</c:v>
                </c:pt>
                <c:pt idx="72">
                  <c:v>734</c:v>
                </c:pt>
                <c:pt idx="73">
                  <c:v>748</c:v>
                </c:pt>
                <c:pt idx="74">
                  <c:v>757</c:v>
                </c:pt>
                <c:pt idx="75">
                  <c:v>766</c:v>
                </c:pt>
                <c:pt idx="76">
                  <c:v>804</c:v>
                </c:pt>
                <c:pt idx="77">
                  <c:v>814</c:v>
                </c:pt>
                <c:pt idx="78">
                  <c:v>852</c:v>
                </c:pt>
                <c:pt idx="79">
                  <c:v>871</c:v>
                </c:pt>
                <c:pt idx="80">
                  <c:v>874</c:v>
                </c:pt>
                <c:pt idx="81">
                  <c:v>886</c:v>
                </c:pt>
                <c:pt idx="82">
                  <c:v>887</c:v>
                </c:pt>
                <c:pt idx="83">
                  <c:v>892</c:v>
                </c:pt>
                <c:pt idx="84">
                  <c:v>901</c:v>
                </c:pt>
                <c:pt idx="85">
                  <c:v>931</c:v>
                </c:pt>
                <c:pt idx="86">
                  <c:v>946</c:v>
                </c:pt>
                <c:pt idx="87">
                  <c:v>946</c:v>
                </c:pt>
                <c:pt idx="88">
                  <c:v>959</c:v>
                </c:pt>
                <c:pt idx="89">
                  <c:v>983</c:v>
                </c:pt>
                <c:pt idx="90">
                  <c:v>983</c:v>
                </c:pt>
                <c:pt idx="91">
                  <c:v>996</c:v>
                </c:pt>
                <c:pt idx="92">
                  <c:v>1007</c:v>
                </c:pt>
                <c:pt idx="93">
                  <c:v>1008</c:v>
                </c:pt>
                <c:pt idx="94">
                  <c:v>1030</c:v>
                </c:pt>
                <c:pt idx="95">
                  <c:v>1068</c:v>
                </c:pt>
                <c:pt idx="96">
                  <c:v>1072</c:v>
                </c:pt>
                <c:pt idx="97">
                  <c:v>1137</c:v>
                </c:pt>
                <c:pt idx="98">
                  <c:v>1155</c:v>
                </c:pt>
                <c:pt idx="99">
                  <c:v>1197</c:v>
                </c:pt>
                <c:pt idx="100">
                  <c:v>1207</c:v>
                </c:pt>
                <c:pt idx="101">
                  <c:v>1237</c:v>
                </c:pt>
                <c:pt idx="102">
                  <c:v>1245</c:v>
                </c:pt>
                <c:pt idx="103">
                  <c:v>1250</c:v>
                </c:pt>
                <c:pt idx="104">
                  <c:v>1267</c:v>
                </c:pt>
                <c:pt idx="105">
                  <c:v>1329</c:v>
                </c:pt>
                <c:pt idx="106">
                  <c:v>1346</c:v>
                </c:pt>
                <c:pt idx="107">
                  <c:v>1436</c:v>
                </c:pt>
                <c:pt idx="108">
                  <c:v>1459</c:v>
                </c:pt>
                <c:pt idx="109">
                  <c:v>1604</c:v>
                </c:pt>
                <c:pt idx="110">
                  <c:v>1635</c:v>
                </c:pt>
                <c:pt idx="111">
                  <c:v>1680</c:v>
                </c:pt>
                <c:pt idx="112">
                  <c:v>1682</c:v>
                </c:pt>
                <c:pt idx="113">
                  <c:v>1690</c:v>
                </c:pt>
                <c:pt idx="114">
                  <c:v>1708</c:v>
                </c:pt>
                <c:pt idx="115">
                  <c:v>1734</c:v>
                </c:pt>
                <c:pt idx="116">
                  <c:v>1763</c:v>
                </c:pt>
                <c:pt idx="117">
                  <c:v>1763</c:v>
                </c:pt>
                <c:pt idx="118">
                  <c:v>1776</c:v>
                </c:pt>
                <c:pt idx="119">
                  <c:v>1831</c:v>
                </c:pt>
                <c:pt idx="120">
                  <c:v>1880</c:v>
                </c:pt>
                <c:pt idx="121">
                  <c:v>1885</c:v>
                </c:pt>
                <c:pt idx="122">
                  <c:v>2105</c:v>
                </c:pt>
                <c:pt idx="123">
                  <c:v>2261</c:v>
                </c:pt>
                <c:pt idx="124">
                  <c:v>2321</c:v>
                </c:pt>
                <c:pt idx="125">
                  <c:v>2385</c:v>
                </c:pt>
                <c:pt idx="126">
                  <c:v>2416</c:v>
                </c:pt>
                <c:pt idx="127">
                  <c:v>2431</c:v>
                </c:pt>
                <c:pt idx="128">
                  <c:v>2564</c:v>
                </c:pt>
                <c:pt idx="129">
                  <c:v>2579</c:v>
                </c:pt>
                <c:pt idx="130">
                  <c:v>2758</c:v>
                </c:pt>
                <c:pt idx="131">
                  <c:v>3821</c:v>
                </c:pt>
                <c:pt idx="132">
                  <c:v>4018</c:v>
                </c:pt>
                <c:pt idx="133">
                  <c:v>4560</c:v>
                </c:pt>
                <c:pt idx="134">
                  <c:v>6189</c:v>
                </c:pt>
              </c:numCache>
            </c:numRef>
          </c:xVal>
          <c:yVal>
            <c:numRef>
              <c:f>[0]!ub3sd2016</c:f>
              <c:numCache>
                <c:formatCode>General</c:formatCode>
                <c:ptCount val="195"/>
                <c:pt idx="0">
                  <c:v>0.91313506553655599</c:v>
                </c:pt>
                <c:pt idx="1">
                  <c:v>0.55475596584359654</c:v>
                </c:pt>
                <c:pt idx="2">
                  <c:v>0.39958386687801034</c:v>
                </c:pt>
                <c:pt idx="3">
                  <c:v>0.23073497783848188</c:v>
                </c:pt>
                <c:pt idx="4">
                  <c:v>0.22047669093724623</c:v>
                </c:pt>
                <c:pt idx="5">
                  <c:v>0.20730771009729337</c:v>
                </c:pt>
                <c:pt idx="6">
                  <c:v>0.20533049445819798</c:v>
                </c:pt>
                <c:pt idx="7">
                  <c:v>0.20153900242442205</c:v>
                </c:pt>
                <c:pt idx="8">
                  <c:v>0.19131619922818446</c:v>
                </c:pt>
                <c:pt idx="9">
                  <c:v>0.18390850317749458</c:v>
                </c:pt>
                <c:pt idx="10">
                  <c:v>0.17986937842640954</c:v>
                </c:pt>
                <c:pt idx="11">
                  <c:v>0.16415362209875622</c:v>
                </c:pt>
                <c:pt idx="12">
                  <c:v>0.16041970590115048</c:v>
                </c:pt>
                <c:pt idx="13">
                  <c:v>0.1561253520435886</c:v>
                </c:pt>
                <c:pt idx="14">
                  <c:v>0.14928126302738393</c:v>
                </c:pt>
                <c:pt idx="15">
                  <c:v>0.14655134223566341</c:v>
                </c:pt>
                <c:pt idx="16">
                  <c:v>0.14461384891770149</c:v>
                </c:pt>
                <c:pt idx="17">
                  <c:v>0.14461384891770149</c:v>
                </c:pt>
                <c:pt idx="18">
                  <c:v>0.14276329576825197</c:v>
                </c:pt>
                <c:pt idx="19">
                  <c:v>0.13663164489986895</c:v>
                </c:pt>
                <c:pt idx="20">
                  <c:v>0.13318844662900534</c:v>
                </c:pt>
                <c:pt idx="21">
                  <c:v>0.13318844662900534</c:v>
                </c:pt>
                <c:pt idx="22">
                  <c:v>0.12877885934446831</c:v>
                </c:pt>
                <c:pt idx="23">
                  <c:v>0.12836713175647946</c:v>
                </c:pt>
                <c:pt idx="24">
                  <c:v>0.12676849875120397</c:v>
                </c:pt>
                <c:pt idx="25">
                  <c:v>0.12138475763455872</c:v>
                </c:pt>
                <c:pt idx="26">
                  <c:v>0.11915653199697696</c:v>
                </c:pt>
                <c:pt idx="27">
                  <c:v>0.11795340046931063</c:v>
                </c:pt>
                <c:pt idx="28">
                  <c:v>0.11623611457037381</c:v>
                </c:pt>
                <c:pt idx="29">
                  <c:v>0.11568559544031271</c:v>
                </c:pt>
                <c:pt idx="30">
                  <c:v>0.10770261633269948</c:v>
                </c:pt>
                <c:pt idx="31">
                  <c:v>0.10750100181144623</c:v>
                </c:pt>
                <c:pt idx="32">
                  <c:v>0.10671043412351755</c:v>
                </c:pt>
                <c:pt idx="33">
                  <c:v>0.10310258164030045</c:v>
                </c:pt>
                <c:pt idx="34">
                  <c:v>0.10293585033192781</c:v>
                </c:pt>
                <c:pt idx="35">
                  <c:v>0.10244276136442476</c:v>
                </c:pt>
                <c:pt idx="36">
                  <c:v>0.10196005416140166</c:v>
                </c:pt>
                <c:pt idx="37">
                  <c:v>0.10027359436666072</c:v>
                </c:pt>
                <c:pt idx="38">
                  <c:v>9.9980264134080662E-2</c:v>
                </c:pt>
                <c:pt idx="39">
                  <c:v>9.3727223150740516E-2</c:v>
                </c:pt>
                <c:pt idx="40">
                  <c:v>9.3620027668590317E-2</c:v>
                </c:pt>
                <c:pt idx="41">
                  <c:v>8.9856044488335035E-2</c:v>
                </c:pt>
                <c:pt idx="42">
                  <c:v>8.8757656714372732E-2</c:v>
                </c:pt>
                <c:pt idx="43">
                  <c:v>8.8353045145579581E-2</c:v>
                </c:pt>
                <c:pt idx="44">
                  <c:v>8.827325643517421E-2</c:v>
                </c:pt>
                <c:pt idx="45">
                  <c:v>8.7724980848980644E-2</c:v>
                </c:pt>
                <c:pt idx="46">
                  <c:v>8.660722221452119E-2</c:v>
                </c:pt>
                <c:pt idx="47">
                  <c:v>8.5226661266494544E-2</c:v>
                </c:pt>
                <c:pt idx="48">
                  <c:v>8.4578814651129541E-2</c:v>
                </c:pt>
                <c:pt idx="49">
                  <c:v>8.3714944785438006E-2</c:v>
                </c:pt>
                <c:pt idx="50">
                  <c:v>8.3068939267597314E-2</c:v>
                </c:pt>
                <c:pt idx="51">
                  <c:v>8.3011564491154488E-2</c:v>
                </c:pt>
                <c:pt idx="52">
                  <c:v>8.2897472156029217E-2</c:v>
                </c:pt>
                <c:pt idx="53">
                  <c:v>8.1961677351044038E-2</c:v>
                </c:pt>
                <c:pt idx="54">
                  <c:v>8.164521485976528E-2</c:v>
                </c:pt>
                <c:pt idx="55">
                  <c:v>8.154125218941391E-2</c:v>
                </c:pt>
                <c:pt idx="56">
                  <c:v>8.0397349463320916E-2</c:v>
                </c:pt>
                <c:pt idx="57">
                  <c:v>7.9208479834579334E-2</c:v>
                </c:pt>
                <c:pt idx="58">
                  <c:v>7.8693182051854133E-2</c:v>
                </c:pt>
                <c:pt idx="59">
                  <c:v>7.8567425103685015E-2</c:v>
                </c:pt>
                <c:pt idx="60">
                  <c:v>7.8319462490135536E-2</c:v>
                </c:pt>
                <c:pt idx="61">
                  <c:v>7.7876757668624133E-2</c:v>
                </c:pt>
                <c:pt idx="62">
                  <c:v>7.7221206658981606E-2</c:v>
                </c:pt>
                <c:pt idx="63">
                  <c:v>7.6669716004696881E-2</c:v>
                </c:pt>
                <c:pt idx="64">
                  <c:v>7.5801902421641823E-2</c:v>
                </c:pt>
                <c:pt idx="65">
                  <c:v>7.5768443189597495E-2</c:v>
                </c:pt>
                <c:pt idx="66">
                  <c:v>7.5406410553905054E-2</c:v>
                </c:pt>
                <c:pt idx="67">
                  <c:v>7.4805929248105987E-2</c:v>
                </c:pt>
                <c:pt idx="68">
                  <c:v>7.4531876938772876E-2</c:v>
                </c:pt>
                <c:pt idx="69">
                  <c:v>7.4441945968633988E-2</c:v>
                </c:pt>
                <c:pt idx="70">
                  <c:v>7.3039212240581061E-2</c:v>
                </c:pt>
                <c:pt idx="71">
                  <c:v>7.2804454086607226E-2</c:v>
                </c:pt>
                <c:pt idx="72">
                  <c:v>7.237438493463165E-2</c:v>
                </c:pt>
                <c:pt idx="73">
                  <c:v>7.2032690493319326E-2</c:v>
                </c:pt>
                <c:pt idx="74">
                  <c:v>7.1818695224999923E-2</c:v>
                </c:pt>
                <c:pt idx="75">
                  <c:v>7.1608964859239926E-2</c:v>
                </c:pt>
                <c:pt idx="76">
                  <c:v>7.0767463900565222E-2</c:v>
                </c:pt>
                <c:pt idx="77">
                  <c:v>7.0557092854723752E-2</c:v>
                </c:pt>
                <c:pt idx="78">
                  <c:v>6.9795894108264131E-2</c:v>
                </c:pt>
                <c:pt idx="79">
                  <c:v>6.9436391486417059E-2</c:v>
                </c:pt>
                <c:pt idx="80">
                  <c:v>6.9380833282096016E-2</c:v>
                </c:pt>
                <c:pt idx="81">
                  <c:v>6.9161773183974387E-2</c:v>
                </c:pt>
                <c:pt idx="82">
                  <c:v>6.9143743564220567E-2</c:v>
                </c:pt>
                <c:pt idx="83">
                  <c:v>6.9054106065617044E-2</c:v>
                </c:pt>
                <c:pt idx="84">
                  <c:v>6.8894870680636391E-2</c:v>
                </c:pt>
                <c:pt idx="85">
                  <c:v>6.8382855818367907E-2</c:v>
                </c:pt>
                <c:pt idx="86">
                  <c:v>6.8137115314250873E-2</c:v>
                </c:pt>
                <c:pt idx="87">
                  <c:v>6.8137115314250873E-2</c:v>
                </c:pt>
                <c:pt idx="88">
                  <c:v>6.7929372675790869E-2</c:v>
                </c:pt>
                <c:pt idx="89">
                  <c:v>6.7557999675752781E-2</c:v>
                </c:pt>
                <c:pt idx="90">
                  <c:v>6.7557999675752781E-2</c:v>
                </c:pt>
                <c:pt idx="91">
                  <c:v>6.7363121793044697E-2</c:v>
                </c:pt>
                <c:pt idx="92">
                  <c:v>6.7201524319347228E-2</c:v>
                </c:pt>
                <c:pt idx="93">
                  <c:v>6.7186980236546692E-2</c:v>
                </c:pt>
                <c:pt idx="94">
                  <c:v>6.6873007072846324E-2</c:v>
                </c:pt>
                <c:pt idx="95">
                  <c:v>6.6356310434186661E-2</c:v>
                </c:pt>
                <c:pt idx="96">
                  <c:v>6.630370707056768E-2</c:v>
                </c:pt>
                <c:pt idx="97">
                  <c:v>6.5492504160047718E-2</c:v>
                </c:pt>
                <c:pt idx="98">
                  <c:v>6.52813965351009E-2</c:v>
                </c:pt>
                <c:pt idx="99">
                  <c:v>6.4809479761210209E-2</c:v>
                </c:pt>
                <c:pt idx="100">
                  <c:v>6.4701159951056408E-2</c:v>
                </c:pt>
                <c:pt idx="101">
                  <c:v>6.4384968267794579E-2</c:v>
                </c:pt>
                <c:pt idx="102">
                  <c:v>6.4302794429096033E-2</c:v>
                </c:pt>
                <c:pt idx="103">
                  <c:v>6.4251879982696936E-2</c:v>
                </c:pt>
                <c:pt idx="104">
                  <c:v>6.4081272228818681E-2</c:v>
                </c:pt>
                <c:pt idx="105">
                  <c:v>6.3489944532019005E-2</c:v>
                </c:pt>
                <c:pt idx="106">
                  <c:v>6.3335730938845675E-2</c:v>
                </c:pt>
                <c:pt idx="107">
                  <c:v>6.2570084822064997E-2</c:v>
                </c:pt>
                <c:pt idx="108">
                  <c:v>6.2387023384609101E-2</c:v>
                </c:pt>
                <c:pt idx="109">
                  <c:v>6.1333881437024333E-2</c:v>
                </c:pt>
                <c:pt idx="110">
                  <c:v>6.1128855422628608E-2</c:v>
                </c:pt>
                <c:pt idx="111">
                  <c:v>6.0842361689374395E-2</c:v>
                </c:pt>
                <c:pt idx="112">
                  <c:v>6.082992170630367E-2</c:v>
                </c:pt>
                <c:pt idx="113">
                  <c:v>6.0780403938384062E-2</c:v>
                </c:pt>
                <c:pt idx="114">
                  <c:v>6.0670384861739174E-2</c:v>
                </c:pt>
                <c:pt idx="115">
                  <c:v>6.0514789096010359E-2</c:v>
                </c:pt>
                <c:pt idx="116">
                  <c:v>6.0345698257458225E-2</c:v>
                </c:pt>
                <c:pt idx="117">
                  <c:v>6.0345698257458225E-2</c:v>
                </c:pt>
                <c:pt idx="118">
                  <c:v>6.0271372840687461E-2</c:v>
                </c:pt>
                <c:pt idx="119">
                  <c:v>5.9966536689446723E-2</c:v>
                </c:pt>
                <c:pt idx="120">
                  <c:v>5.9707330052459318E-2</c:v>
                </c:pt>
                <c:pt idx="121">
                  <c:v>5.9681502173058544E-2</c:v>
                </c:pt>
                <c:pt idx="122">
                  <c:v>5.8645731876713056E-2</c:v>
                </c:pt>
                <c:pt idx="123">
                  <c:v>5.8012471667257828E-2</c:v>
                </c:pt>
                <c:pt idx="124">
                  <c:v>5.7787505312273467E-2</c:v>
                </c:pt>
                <c:pt idx="125">
                  <c:v>5.7557735722569066E-2</c:v>
                </c:pt>
                <c:pt idx="126">
                  <c:v>5.7450008431327929E-2</c:v>
                </c:pt>
                <c:pt idx="127">
                  <c:v>5.7398684574220933E-2</c:v>
                </c:pt>
                <c:pt idx="128">
                  <c:v>5.6965077656677833E-2</c:v>
                </c:pt>
                <c:pt idx="129">
                  <c:v>5.6918459569255064E-2</c:v>
                </c:pt>
                <c:pt idx="130">
                  <c:v>5.6394117480858159E-2</c:v>
                </c:pt>
                <c:pt idx="131">
                  <c:v>5.4132372271975773E-2</c:v>
                </c:pt>
                <c:pt idx="132">
                  <c:v>5.3821679416814955E-2</c:v>
                </c:pt>
                <c:pt idx="133">
                  <c:v>5.3079793020451384E-2</c:v>
                </c:pt>
                <c:pt idx="134">
                  <c:v>5.1502050798838364E-2</c:v>
                </c:pt>
              </c:numCache>
            </c:numRef>
          </c:yVal>
          <c:smooth val="1"/>
          <c:extLst>
            <c:ext xmlns:c16="http://schemas.microsoft.com/office/drawing/2014/chart" uri="{C3380CC4-5D6E-409C-BE32-E72D297353CC}">
              <c16:uniqueId val="{00000003-2959-4421-BD74-159557A6F2D5}"/>
            </c:ext>
          </c:extLst>
        </c:ser>
        <c:ser>
          <c:idx val="5"/>
          <c:order val="5"/>
          <c:tx>
            <c:v>Average rate of all trusts</c:v>
          </c:tx>
          <c:spPr>
            <a:ln w="19050">
              <a:solidFill>
                <a:srgbClr val="7030A0"/>
              </a:solidFill>
            </a:ln>
          </c:spPr>
          <c:marker>
            <c:symbol val="none"/>
          </c:marker>
          <c:xVal>
            <c:numRef>
              <c:f>[0]!x_axis2016</c:f>
              <c:numCache>
                <c:formatCode>General</c:formatCode>
                <c:ptCount val="195"/>
                <c:pt idx="0">
                  <c:v>1</c:v>
                </c:pt>
                <c:pt idx="1">
                  <c:v>9</c:v>
                </c:pt>
                <c:pt idx="2">
                  <c:v>18</c:v>
                </c:pt>
                <c:pt idx="3">
                  <c:v>48</c:v>
                </c:pt>
                <c:pt idx="4">
                  <c:v>52</c:v>
                </c:pt>
                <c:pt idx="5">
                  <c:v>58</c:v>
                </c:pt>
                <c:pt idx="6">
                  <c:v>59</c:v>
                </c:pt>
                <c:pt idx="7">
                  <c:v>61</c:v>
                </c:pt>
                <c:pt idx="8">
                  <c:v>67</c:v>
                </c:pt>
                <c:pt idx="9">
                  <c:v>72</c:v>
                </c:pt>
                <c:pt idx="10">
                  <c:v>75</c:v>
                </c:pt>
                <c:pt idx="11">
                  <c:v>89</c:v>
                </c:pt>
                <c:pt idx="12">
                  <c:v>93</c:v>
                </c:pt>
                <c:pt idx="13">
                  <c:v>98</c:v>
                </c:pt>
                <c:pt idx="14">
                  <c:v>107</c:v>
                </c:pt>
                <c:pt idx="15">
                  <c:v>111</c:v>
                </c:pt>
                <c:pt idx="16">
                  <c:v>114</c:v>
                </c:pt>
                <c:pt idx="17">
                  <c:v>114</c:v>
                </c:pt>
                <c:pt idx="18">
                  <c:v>117</c:v>
                </c:pt>
                <c:pt idx="19">
                  <c:v>128</c:v>
                </c:pt>
                <c:pt idx="20">
                  <c:v>135</c:v>
                </c:pt>
                <c:pt idx="21">
                  <c:v>135</c:v>
                </c:pt>
                <c:pt idx="22">
                  <c:v>145</c:v>
                </c:pt>
                <c:pt idx="23">
                  <c:v>146</c:v>
                </c:pt>
                <c:pt idx="24">
                  <c:v>150</c:v>
                </c:pt>
                <c:pt idx="25">
                  <c:v>165</c:v>
                </c:pt>
                <c:pt idx="26">
                  <c:v>172</c:v>
                </c:pt>
                <c:pt idx="27">
                  <c:v>176</c:v>
                </c:pt>
                <c:pt idx="28">
                  <c:v>182</c:v>
                </c:pt>
                <c:pt idx="29">
                  <c:v>184</c:v>
                </c:pt>
                <c:pt idx="30">
                  <c:v>218</c:v>
                </c:pt>
                <c:pt idx="31">
                  <c:v>219</c:v>
                </c:pt>
                <c:pt idx="32">
                  <c:v>223</c:v>
                </c:pt>
                <c:pt idx="33">
                  <c:v>243</c:v>
                </c:pt>
                <c:pt idx="34">
                  <c:v>244</c:v>
                </c:pt>
                <c:pt idx="35">
                  <c:v>247</c:v>
                </c:pt>
                <c:pt idx="36">
                  <c:v>250</c:v>
                </c:pt>
                <c:pt idx="37">
                  <c:v>261</c:v>
                </c:pt>
                <c:pt idx="38">
                  <c:v>263</c:v>
                </c:pt>
                <c:pt idx="39">
                  <c:v>313</c:v>
                </c:pt>
                <c:pt idx="40">
                  <c:v>314</c:v>
                </c:pt>
                <c:pt idx="41">
                  <c:v>353</c:v>
                </c:pt>
                <c:pt idx="42">
                  <c:v>366</c:v>
                </c:pt>
                <c:pt idx="43">
                  <c:v>371</c:v>
                </c:pt>
                <c:pt idx="44">
                  <c:v>372</c:v>
                </c:pt>
                <c:pt idx="45">
                  <c:v>379</c:v>
                </c:pt>
                <c:pt idx="46">
                  <c:v>394</c:v>
                </c:pt>
                <c:pt idx="47">
                  <c:v>414</c:v>
                </c:pt>
                <c:pt idx="48">
                  <c:v>424</c:v>
                </c:pt>
                <c:pt idx="49">
                  <c:v>438</c:v>
                </c:pt>
                <c:pt idx="50">
                  <c:v>449</c:v>
                </c:pt>
                <c:pt idx="51">
                  <c:v>450</c:v>
                </c:pt>
                <c:pt idx="52">
                  <c:v>452</c:v>
                </c:pt>
                <c:pt idx="53">
                  <c:v>469</c:v>
                </c:pt>
                <c:pt idx="54">
                  <c:v>475</c:v>
                </c:pt>
                <c:pt idx="55">
                  <c:v>477</c:v>
                </c:pt>
                <c:pt idx="56">
                  <c:v>500</c:v>
                </c:pt>
                <c:pt idx="57">
                  <c:v>526</c:v>
                </c:pt>
                <c:pt idx="58">
                  <c:v>538</c:v>
                </c:pt>
                <c:pt idx="59">
                  <c:v>541</c:v>
                </c:pt>
                <c:pt idx="60">
                  <c:v>547</c:v>
                </c:pt>
                <c:pt idx="61">
                  <c:v>558</c:v>
                </c:pt>
                <c:pt idx="62">
                  <c:v>575</c:v>
                </c:pt>
                <c:pt idx="63">
                  <c:v>590</c:v>
                </c:pt>
                <c:pt idx="64">
                  <c:v>615</c:v>
                </c:pt>
                <c:pt idx="65">
                  <c:v>616</c:v>
                </c:pt>
                <c:pt idx="66">
                  <c:v>627</c:v>
                </c:pt>
                <c:pt idx="67">
                  <c:v>646</c:v>
                </c:pt>
                <c:pt idx="68">
                  <c:v>655</c:v>
                </c:pt>
                <c:pt idx="69">
                  <c:v>658</c:v>
                </c:pt>
                <c:pt idx="70">
                  <c:v>708</c:v>
                </c:pt>
                <c:pt idx="71">
                  <c:v>717</c:v>
                </c:pt>
                <c:pt idx="72">
                  <c:v>734</c:v>
                </c:pt>
                <c:pt idx="73">
                  <c:v>748</c:v>
                </c:pt>
                <c:pt idx="74">
                  <c:v>757</c:v>
                </c:pt>
                <c:pt idx="75">
                  <c:v>766</c:v>
                </c:pt>
                <c:pt idx="76">
                  <c:v>804</c:v>
                </c:pt>
                <c:pt idx="77">
                  <c:v>814</c:v>
                </c:pt>
                <c:pt idx="78">
                  <c:v>852</c:v>
                </c:pt>
                <c:pt idx="79">
                  <c:v>871</c:v>
                </c:pt>
                <c:pt idx="80">
                  <c:v>874</c:v>
                </c:pt>
                <c:pt idx="81">
                  <c:v>886</c:v>
                </c:pt>
                <c:pt idx="82">
                  <c:v>887</c:v>
                </c:pt>
                <c:pt idx="83">
                  <c:v>892</c:v>
                </c:pt>
                <c:pt idx="84">
                  <c:v>901</c:v>
                </c:pt>
                <c:pt idx="85">
                  <c:v>931</c:v>
                </c:pt>
                <c:pt idx="86">
                  <c:v>946</c:v>
                </c:pt>
                <c:pt idx="87">
                  <c:v>946</c:v>
                </c:pt>
                <c:pt idx="88">
                  <c:v>959</c:v>
                </c:pt>
                <c:pt idx="89">
                  <c:v>983</c:v>
                </c:pt>
                <c:pt idx="90">
                  <c:v>983</c:v>
                </c:pt>
                <c:pt idx="91">
                  <c:v>996</c:v>
                </c:pt>
                <c:pt idx="92">
                  <c:v>1007</c:v>
                </c:pt>
                <c:pt idx="93">
                  <c:v>1008</c:v>
                </c:pt>
                <c:pt idx="94">
                  <c:v>1030</c:v>
                </c:pt>
                <c:pt idx="95">
                  <c:v>1068</c:v>
                </c:pt>
                <c:pt idx="96">
                  <c:v>1072</c:v>
                </c:pt>
                <c:pt idx="97">
                  <c:v>1137</c:v>
                </c:pt>
                <c:pt idx="98">
                  <c:v>1155</c:v>
                </c:pt>
                <c:pt idx="99">
                  <c:v>1197</c:v>
                </c:pt>
                <c:pt idx="100">
                  <c:v>1207</c:v>
                </c:pt>
                <c:pt idx="101">
                  <c:v>1237</c:v>
                </c:pt>
                <c:pt idx="102">
                  <c:v>1245</c:v>
                </c:pt>
                <c:pt idx="103">
                  <c:v>1250</c:v>
                </c:pt>
                <c:pt idx="104">
                  <c:v>1267</c:v>
                </c:pt>
                <c:pt idx="105">
                  <c:v>1329</c:v>
                </c:pt>
                <c:pt idx="106">
                  <c:v>1346</c:v>
                </c:pt>
                <c:pt idx="107">
                  <c:v>1436</c:v>
                </c:pt>
                <c:pt idx="108">
                  <c:v>1459</c:v>
                </c:pt>
                <c:pt idx="109">
                  <c:v>1604</c:v>
                </c:pt>
                <c:pt idx="110">
                  <c:v>1635</c:v>
                </c:pt>
                <c:pt idx="111">
                  <c:v>1680</c:v>
                </c:pt>
                <c:pt idx="112">
                  <c:v>1682</c:v>
                </c:pt>
                <c:pt idx="113">
                  <c:v>1690</c:v>
                </c:pt>
                <c:pt idx="114">
                  <c:v>1708</c:v>
                </c:pt>
                <c:pt idx="115">
                  <c:v>1734</c:v>
                </c:pt>
                <c:pt idx="116">
                  <c:v>1763</c:v>
                </c:pt>
                <c:pt idx="117">
                  <c:v>1763</c:v>
                </c:pt>
                <c:pt idx="118">
                  <c:v>1776</c:v>
                </c:pt>
                <c:pt idx="119">
                  <c:v>1831</c:v>
                </c:pt>
                <c:pt idx="120">
                  <c:v>1880</c:v>
                </c:pt>
                <c:pt idx="121">
                  <c:v>1885</c:v>
                </c:pt>
                <c:pt idx="122">
                  <c:v>2105</c:v>
                </c:pt>
                <c:pt idx="123">
                  <c:v>2261</c:v>
                </c:pt>
                <c:pt idx="124">
                  <c:v>2321</c:v>
                </c:pt>
                <c:pt idx="125">
                  <c:v>2385</c:v>
                </c:pt>
                <c:pt idx="126">
                  <c:v>2416</c:v>
                </c:pt>
                <c:pt idx="127">
                  <c:v>2431</c:v>
                </c:pt>
                <c:pt idx="128">
                  <c:v>2564</c:v>
                </c:pt>
                <c:pt idx="129">
                  <c:v>2579</c:v>
                </c:pt>
                <c:pt idx="130">
                  <c:v>2758</c:v>
                </c:pt>
                <c:pt idx="131">
                  <c:v>3821</c:v>
                </c:pt>
                <c:pt idx="132">
                  <c:v>4018</c:v>
                </c:pt>
                <c:pt idx="133">
                  <c:v>4560</c:v>
                </c:pt>
                <c:pt idx="134">
                  <c:v>6189</c:v>
                </c:pt>
              </c:numCache>
            </c:numRef>
          </c:xVal>
          <c:yVal>
            <c:numRef>
              <c:f>[0]!national2016</c:f>
              <c:numCache>
                <c:formatCode>General</c:formatCode>
                <c:ptCount val="195"/>
                <c:pt idx="0">
                  <c:v>4.2820310180952947E-2</c:v>
                </c:pt>
                <c:pt idx="1">
                  <c:v>4.2820310180952947E-2</c:v>
                </c:pt>
                <c:pt idx="2">
                  <c:v>4.2820310180952947E-2</c:v>
                </c:pt>
                <c:pt idx="3">
                  <c:v>4.2820310180952947E-2</c:v>
                </c:pt>
                <c:pt idx="4">
                  <c:v>4.2820310180952947E-2</c:v>
                </c:pt>
                <c:pt idx="5">
                  <c:v>4.2820310180952947E-2</c:v>
                </c:pt>
                <c:pt idx="6">
                  <c:v>4.2820310180952947E-2</c:v>
                </c:pt>
                <c:pt idx="7">
                  <c:v>4.2820310180952947E-2</c:v>
                </c:pt>
                <c:pt idx="8">
                  <c:v>4.2820310180952947E-2</c:v>
                </c:pt>
                <c:pt idx="9">
                  <c:v>4.2820310180952947E-2</c:v>
                </c:pt>
                <c:pt idx="10">
                  <c:v>4.2820310180952947E-2</c:v>
                </c:pt>
                <c:pt idx="11">
                  <c:v>4.2820310180952947E-2</c:v>
                </c:pt>
                <c:pt idx="12">
                  <c:v>4.2820310180952947E-2</c:v>
                </c:pt>
                <c:pt idx="13">
                  <c:v>4.2820310180952947E-2</c:v>
                </c:pt>
                <c:pt idx="14">
                  <c:v>4.2820310180952947E-2</c:v>
                </c:pt>
                <c:pt idx="15">
                  <c:v>4.2820310180952947E-2</c:v>
                </c:pt>
                <c:pt idx="16">
                  <c:v>4.2820310180952947E-2</c:v>
                </c:pt>
                <c:pt idx="17">
                  <c:v>4.2820310180952947E-2</c:v>
                </c:pt>
                <c:pt idx="18">
                  <c:v>4.2820310180952947E-2</c:v>
                </c:pt>
                <c:pt idx="19">
                  <c:v>4.2820310180952947E-2</c:v>
                </c:pt>
                <c:pt idx="20">
                  <c:v>4.2820310180952947E-2</c:v>
                </c:pt>
                <c:pt idx="21">
                  <c:v>4.2820310180952947E-2</c:v>
                </c:pt>
                <c:pt idx="22">
                  <c:v>4.2820310180952947E-2</c:v>
                </c:pt>
                <c:pt idx="23">
                  <c:v>4.2820310180952947E-2</c:v>
                </c:pt>
                <c:pt idx="24">
                  <c:v>4.2820310180952947E-2</c:v>
                </c:pt>
                <c:pt idx="25">
                  <c:v>4.2820310180952947E-2</c:v>
                </c:pt>
                <c:pt idx="26">
                  <c:v>4.2820310180952947E-2</c:v>
                </c:pt>
                <c:pt idx="27">
                  <c:v>4.2820310180952947E-2</c:v>
                </c:pt>
                <c:pt idx="28">
                  <c:v>4.2820310180952947E-2</c:v>
                </c:pt>
                <c:pt idx="29">
                  <c:v>4.2820310180952947E-2</c:v>
                </c:pt>
                <c:pt idx="30">
                  <c:v>4.2820310180952947E-2</c:v>
                </c:pt>
                <c:pt idx="31">
                  <c:v>4.2820310180952947E-2</c:v>
                </c:pt>
                <c:pt idx="32">
                  <c:v>4.2820310180952947E-2</c:v>
                </c:pt>
                <c:pt idx="33">
                  <c:v>4.2820310180952947E-2</c:v>
                </c:pt>
                <c:pt idx="34">
                  <c:v>4.2820310180952947E-2</c:v>
                </c:pt>
                <c:pt idx="35">
                  <c:v>4.2820310180952947E-2</c:v>
                </c:pt>
                <c:pt idx="36">
                  <c:v>4.2820310180952947E-2</c:v>
                </c:pt>
                <c:pt idx="37">
                  <c:v>4.2820310180952947E-2</c:v>
                </c:pt>
                <c:pt idx="38">
                  <c:v>4.2820310180952947E-2</c:v>
                </c:pt>
                <c:pt idx="39">
                  <c:v>4.2820310180952947E-2</c:v>
                </c:pt>
                <c:pt idx="40">
                  <c:v>4.2820310180952947E-2</c:v>
                </c:pt>
                <c:pt idx="41">
                  <c:v>4.2820310180952947E-2</c:v>
                </c:pt>
                <c:pt idx="42">
                  <c:v>4.2820310180952947E-2</c:v>
                </c:pt>
                <c:pt idx="43">
                  <c:v>4.2820310180952947E-2</c:v>
                </c:pt>
                <c:pt idx="44">
                  <c:v>4.2820310180952947E-2</c:v>
                </c:pt>
                <c:pt idx="45">
                  <c:v>4.2820310180952947E-2</c:v>
                </c:pt>
                <c:pt idx="46">
                  <c:v>4.2820310180952947E-2</c:v>
                </c:pt>
                <c:pt idx="47">
                  <c:v>4.2820310180952947E-2</c:v>
                </c:pt>
                <c:pt idx="48">
                  <c:v>4.2820310180952947E-2</c:v>
                </c:pt>
                <c:pt idx="49">
                  <c:v>4.2820310180952947E-2</c:v>
                </c:pt>
                <c:pt idx="50">
                  <c:v>4.2820310180952947E-2</c:v>
                </c:pt>
                <c:pt idx="51">
                  <c:v>4.2820310180952947E-2</c:v>
                </c:pt>
                <c:pt idx="52">
                  <c:v>4.2820310180952947E-2</c:v>
                </c:pt>
                <c:pt idx="53">
                  <c:v>4.2820310180952947E-2</c:v>
                </c:pt>
                <c:pt idx="54">
                  <c:v>4.2820310180952947E-2</c:v>
                </c:pt>
                <c:pt idx="55">
                  <c:v>4.2820310180952947E-2</c:v>
                </c:pt>
                <c:pt idx="56">
                  <c:v>4.2820310180952947E-2</c:v>
                </c:pt>
                <c:pt idx="57">
                  <c:v>4.2820310180952947E-2</c:v>
                </c:pt>
                <c:pt idx="58">
                  <c:v>4.2820310180952947E-2</c:v>
                </c:pt>
                <c:pt idx="59">
                  <c:v>4.2820310180952947E-2</c:v>
                </c:pt>
                <c:pt idx="60">
                  <c:v>4.2820310180952947E-2</c:v>
                </c:pt>
                <c:pt idx="61">
                  <c:v>4.2820310180952947E-2</c:v>
                </c:pt>
                <c:pt idx="62">
                  <c:v>4.2820310180952947E-2</c:v>
                </c:pt>
                <c:pt idx="63">
                  <c:v>4.2820310180952947E-2</c:v>
                </c:pt>
                <c:pt idx="64">
                  <c:v>4.2820310180952947E-2</c:v>
                </c:pt>
                <c:pt idx="65">
                  <c:v>4.2820310180952947E-2</c:v>
                </c:pt>
                <c:pt idx="66">
                  <c:v>4.2820310180952947E-2</c:v>
                </c:pt>
                <c:pt idx="67">
                  <c:v>4.2820310180952947E-2</c:v>
                </c:pt>
                <c:pt idx="68">
                  <c:v>4.2820310180952947E-2</c:v>
                </c:pt>
                <c:pt idx="69">
                  <c:v>4.2820310180952947E-2</c:v>
                </c:pt>
                <c:pt idx="70">
                  <c:v>4.2820310180952947E-2</c:v>
                </c:pt>
                <c:pt idx="71">
                  <c:v>4.2820310180952947E-2</c:v>
                </c:pt>
                <c:pt idx="72">
                  <c:v>4.2820310180952947E-2</c:v>
                </c:pt>
                <c:pt idx="73">
                  <c:v>4.2820310180952947E-2</c:v>
                </c:pt>
                <c:pt idx="74">
                  <c:v>4.2820310180952947E-2</c:v>
                </c:pt>
                <c:pt idx="75">
                  <c:v>4.2820310180952947E-2</c:v>
                </c:pt>
                <c:pt idx="76">
                  <c:v>4.2820310180952947E-2</c:v>
                </c:pt>
                <c:pt idx="77">
                  <c:v>4.2820310180952947E-2</c:v>
                </c:pt>
                <c:pt idx="78">
                  <c:v>4.2820310180952947E-2</c:v>
                </c:pt>
                <c:pt idx="79">
                  <c:v>4.2820310180952947E-2</c:v>
                </c:pt>
                <c:pt idx="80">
                  <c:v>4.2820310180952947E-2</c:v>
                </c:pt>
                <c:pt idx="81">
                  <c:v>4.2820310180952947E-2</c:v>
                </c:pt>
                <c:pt idx="82">
                  <c:v>4.2820310180952947E-2</c:v>
                </c:pt>
                <c:pt idx="83">
                  <c:v>4.2820310180952947E-2</c:v>
                </c:pt>
                <c:pt idx="84">
                  <c:v>4.2820310180952947E-2</c:v>
                </c:pt>
                <c:pt idx="85">
                  <c:v>4.2820310180952947E-2</c:v>
                </c:pt>
                <c:pt idx="86">
                  <c:v>4.2820310180952947E-2</c:v>
                </c:pt>
                <c:pt idx="87">
                  <c:v>4.2820310180952947E-2</c:v>
                </c:pt>
                <c:pt idx="88">
                  <c:v>4.2820310180952947E-2</c:v>
                </c:pt>
                <c:pt idx="89">
                  <c:v>4.2820310180952947E-2</c:v>
                </c:pt>
                <c:pt idx="90">
                  <c:v>4.2820310180952947E-2</c:v>
                </c:pt>
                <c:pt idx="91">
                  <c:v>4.2820310180952947E-2</c:v>
                </c:pt>
                <c:pt idx="92">
                  <c:v>4.2820310180952947E-2</c:v>
                </c:pt>
                <c:pt idx="93">
                  <c:v>4.2820310180952947E-2</c:v>
                </c:pt>
                <c:pt idx="94">
                  <c:v>4.2820310180952947E-2</c:v>
                </c:pt>
                <c:pt idx="95">
                  <c:v>4.2820310180952947E-2</c:v>
                </c:pt>
                <c:pt idx="96">
                  <c:v>4.2820310180952947E-2</c:v>
                </c:pt>
                <c:pt idx="97">
                  <c:v>4.2820310180952947E-2</c:v>
                </c:pt>
                <c:pt idx="98">
                  <c:v>4.2820310180952947E-2</c:v>
                </c:pt>
                <c:pt idx="99">
                  <c:v>4.2820310180952947E-2</c:v>
                </c:pt>
                <c:pt idx="100">
                  <c:v>4.2820310180952947E-2</c:v>
                </c:pt>
                <c:pt idx="101">
                  <c:v>4.2820310180952947E-2</c:v>
                </c:pt>
                <c:pt idx="102">
                  <c:v>4.2820310180952947E-2</c:v>
                </c:pt>
                <c:pt idx="103">
                  <c:v>4.2820310180952947E-2</c:v>
                </c:pt>
                <c:pt idx="104">
                  <c:v>4.2820310180952947E-2</c:v>
                </c:pt>
                <c:pt idx="105">
                  <c:v>4.2820310180952947E-2</c:v>
                </c:pt>
                <c:pt idx="106">
                  <c:v>4.2820310180952947E-2</c:v>
                </c:pt>
                <c:pt idx="107">
                  <c:v>4.2820310180952947E-2</c:v>
                </c:pt>
                <c:pt idx="108">
                  <c:v>4.2820310180952947E-2</c:v>
                </c:pt>
                <c:pt idx="109">
                  <c:v>4.2820310180952947E-2</c:v>
                </c:pt>
                <c:pt idx="110">
                  <c:v>4.2820310180952947E-2</c:v>
                </c:pt>
                <c:pt idx="111">
                  <c:v>4.2820310180952947E-2</c:v>
                </c:pt>
                <c:pt idx="112">
                  <c:v>4.2820310180952947E-2</c:v>
                </c:pt>
                <c:pt idx="113">
                  <c:v>4.2820310180952947E-2</c:v>
                </c:pt>
                <c:pt idx="114">
                  <c:v>4.2820310180952947E-2</c:v>
                </c:pt>
                <c:pt idx="115">
                  <c:v>4.2820310180952947E-2</c:v>
                </c:pt>
                <c:pt idx="116">
                  <c:v>4.2820310180952947E-2</c:v>
                </c:pt>
                <c:pt idx="117">
                  <c:v>4.2820310180952947E-2</c:v>
                </c:pt>
                <c:pt idx="118">
                  <c:v>4.2820310180952947E-2</c:v>
                </c:pt>
                <c:pt idx="119">
                  <c:v>4.2820310180952947E-2</c:v>
                </c:pt>
                <c:pt idx="120">
                  <c:v>4.2820310180952947E-2</c:v>
                </c:pt>
                <c:pt idx="121">
                  <c:v>4.2820310180952947E-2</c:v>
                </c:pt>
                <c:pt idx="122">
                  <c:v>4.2820310180952947E-2</c:v>
                </c:pt>
                <c:pt idx="123">
                  <c:v>4.2820310180952947E-2</c:v>
                </c:pt>
                <c:pt idx="124">
                  <c:v>4.2820310180952947E-2</c:v>
                </c:pt>
                <c:pt idx="125">
                  <c:v>4.2820310180952947E-2</c:v>
                </c:pt>
                <c:pt idx="126">
                  <c:v>4.2820310180952947E-2</c:v>
                </c:pt>
                <c:pt idx="127">
                  <c:v>4.2820310180952947E-2</c:v>
                </c:pt>
                <c:pt idx="128">
                  <c:v>4.2820310180952947E-2</c:v>
                </c:pt>
                <c:pt idx="129">
                  <c:v>4.2820310180952947E-2</c:v>
                </c:pt>
                <c:pt idx="130">
                  <c:v>4.2820310180952947E-2</c:v>
                </c:pt>
                <c:pt idx="131">
                  <c:v>4.2820310180952947E-2</c:v>
                </c:pt>
                <c:pt idx="132">
                  <c:v>4.2820310180952947E-2</c:v>
                </c:pt>
                <c:pt idx="133">
                  <c:v>4.2820310180952947E-2</c:v>
                </c:pt>
                <c:pt idx="134">
                  <c:v>4.2820310180952947E-2</c:v>
                </c:pt>
              </c:numCache>
            </c:numRef>
          </c:yVal>
          <c:smooth val="1"/>
          <c:extLst>
            <c:ext xmlns:c16="http://schemas.microsoft.com/office/drawing/2014/chart" uri="{C3380CC4-5D6E-409C-BE32-E72D297353CC}">
              <c16:uniqueId val="{00000004-2959-4421-BD74-159557A6F2D5}"/>
            </c:ext>
          </c:extLst>
        </c:ser>
        <c:dLbls>
          <c:showLegendKey val="0"/>
          <c:showVal val="0"/>
          <c:showCatName val="0"/>
          <c:showSerName val="0"/>
          <c:showPercent val="0"/>
          <c:showBubbleSize val="0"/>
        </c:dLbls>
        <c:axId val="62750080"/>
        <c:axId val="62780928"/>
      </c:scatterChart>
      <c:scatterChart>
        <c:scatterStyle val="lineMarker"/>
        <c:varyColors val="0"/>
        <c:ser>
          <c:idx val="0"/>
          <c:order val="0"/>
          <c:tx>
            <c:v>All Trusts</c:v>
          </c:tx>
          <c:spPr>
            <a:ln w="28575">
              <a:noFill/>
            </a:ln>
          </c:spPr>
          <c:marker>
            <c:symbol val="circle"/>
            <c:size val="7"/>
            <c:spPr>
              <a:noFill/>
            </c:spPr>
          </c:marker>
          <c:xVal>
            <c:numRef>
              <c:f>[0]!x_axis2016</c:f>
              <c:numCache>
                <c:formatCode>General</c:formatCode>
                <c:ptCount val="195"/>
                <c:pt idx="0">
                  <c:v>1</c:v>
                </c:pt>
                <c:pt idx="1">
                  <c:v>9</c:v>
                </c:pt>
                <c:pt idx="2">
                  <c:v>18</c:v>
                </c:pt>
                <c:pt idx="3">
                  <c:v>48</c:v>
                </c:pt>
                <c:pt idx="4">
                  <c:v>52</c:v>
                </c:pt>
                <c:pt idx="5">
                  <c:v>58</c:v>
                </c:pt>
                <c:pt idx="6">
                  <c:v>59</c:v>
                </c:pt>
                <c:pt idx="7">
                  <c:v>61</c:v>
                </c:pt>
                <c:pt idx="8">
                  <c:v>67</c:v>
                </c:pt>
                <c:pt idx="9">
                  <c:v>72</c:v>
                </c:pt>
                <c:pt idx="10">
                  <c:v>75</c:v>
                </c:pt>
                <c:pt idx="11">
                  <c:v>89</c:v>
                </c:pt>
                <c:pt idx="12">
                  <c:v>93</c:v>
                </c:pt>
                <c:pt idx="13">
                  <c:v>98</c:v>
                </c:pt>
                <c:pt idx="14">
                  <c:v>107</c:v>
                </c:pt>
                <c:pt idx="15">
                  <c:v>111</c:v>
                </c:pt>
                <c:pt idx="16">
                  <c:v>114</c:v>
                </c:pt>
                <c:pt idx="17">
                  <c:v>114</c:v>
                </c:pt>
                <c:pt idx="18">
                  <c:v>117</c:v>
                </c:pt>
                <c:pt idx="19">
                  <c:v>128</c:v>
                </c:pt>
                <c:pt idx="20">
                  <c:v>135</c:v>
                </c:pt>
                <c:pt idx="21">
                  <c:v>135</c:v>
                </c:pt>
                <c:pt idx="22">
                  <c:v>145</c:v>
                </c:pt>
                <c:pt idx="23">
                  <c:v>146</c:v>
                </c:pt>
                <c:pt idx="24">
                  <c:v>150</c:v>
                </c:pt>
                <c:pt idx="25">
                  <c:v>165</c:v>
                </c:pt>
                <c:pt idx="26">
                  <c:v>172</c:v>
                </c:pt>
                <c:pt idx="27">
                  <c:v>176</c:v>
                </c:pt>
                <c:pt idx="28">
                  <c:v>182</c:v>
                </c:pt>
                <c:pt idx="29">
                  <c:v>184</c:v>
                </c:pt>
                <c:pt idx="30">
                  <c:v>218</c:v>
                </c:pt>
                <c:pt idx="31">
                  <c:v>219</c:v>
                </c:pt>
                <c:pt idx="32">
                  <c:v>223</c:v>
                </c:pt>
                <c:pt idx="33">
                  <c:v>243</c:v>
                </c:pt>
                <c:pt idx="34">
                  <c:v>244</c:v>
                </c:pt>
                <c:pt idx="35">
                  <c:v>247</c:v>
                </c:pt>
                <c:pt idx="36">
                  <c:v>250</c:v>
                </c:pt>
                <c:pt idx="37">
                  <c:v>261</c:v>
                </c:pt>
                <c:pt idx="38">
                  <c:v>263</c:v>
                </c:pt>
                <c:pt idx="39">
                  <c:v>313</c:v>
                </c:pt>
                <c:pt idx="40">
                  <c:v>314</c:v>
                </c:pt>
                <c:pt idx="41">
                  <c:v>353</c:v>
                </c:pt>
                <c:pt idx="42">
                  <c:v>366</c:v>
                </c:pt>
                <c:pt idx="43">
                  <c:v>371</c:v>
                </c:pt>
                <c:pt idx="44">
                  <c:v>372</c:v>
                </c:pt>
                <c:pt idx="45">
                  <c:v>379</c:v>
                </c:pt>
                <c:pt idx="46">
                  <c:v>394</c:v>
                </c:pt>
                <c:pt idx="47">
                  <c:v>414</c:v>
                </c:pt>
                <c:pt idx="48">
                  <c:v>424</c:v>
                </c:pt>
                <c:pt idx="49">
                  <c:v>438</c:v>
                </c:pt>
                <c:pt idx="50">
                  <c:v>449</c:v>
                </c:pt>
                <c:pt idx="51">
                  <c:v>450</c:v>
                </c:pt>
                <c:pt idx="52">
                  <c:v>452</c:v>
                </c:pt>
                <c:pt idx="53">
                  <c:v>469</c:v>
                </c:pt>
                <c:pt idx="54">
                  <c:v>475</c:v>
                </c:pt>
                <c:pt idx="55">
                  <c:v>477</c:v>
                </c:pt>
                <c:pt idx="56">
                  <c:v>500</c:v>
                </c:pt>
                <c:pt idx="57">
                  <c:v>526</c:v>
                </c:pt>
                <c:pt idx="58">
                  <c:v>538</c:v>
                </c:pt>
                <c:pt idx="59">
                  <c:v>541</c:v>
                </c:pt>
                <c:pt idx="60">
                  <c:v>547</c:v>
                </c:pt>
                <c:pt idx="61">
                  <c:v>558</c:v>
                </c:pt>
                <c:pt idx="62">
                  <c:v>575</c:v>
                </c:pt>
                <c:pt idx="63">
                  <c:v>590</c:v>
                </c:pt>
                <c:pt idx="64">
                  <c:v>615</c:v>
                </c:pt>
                <c:pt idx="65">
                  <c:v>616</c:v>
                </c:pt>
                <c:pt idx="66">
                  <c:v>627</c:v>
                </c:pt>
                <c:pt idx="67">
                  <c:v>646</c:v>
                </c:pt>
                <c:pt idx="68">
                  <c:v>655</c:v>
                </c:pt>
                <c:pt idx="69">
                  <c:v>658</c:v>
                </c:pt>
                <c:pt idx="70">
                  <c:v>708</c:v>
                </c:pt>
                <c:pt idx="71">
                  <c:v>717</c:v>
                </c:pt>
                <c:pt idx="72">
                  <c:v>734</c:v>
                </c:pt>
                <c:pt idx="73">
                  <c:v>748</c:v>
                </c:pt>
                <c:pt idx="74">
                  <c:v>757</c:v>
                </c:pt>
                <c:pt idx="75">
                  <c:v>766</c:v>
                </c:pt>
                <c:pt idx="76">
                  <c:v>804</c:v>
                </c:pt>
                <c:pt idx="77">
                  <c:v>814</c:v>
                </c:pt>
                <c:pt idx="78">
                  <c:v>852</c:v>
                </c:pt>
                <c:pt idx="79">
                  <c:v>871</c:v>
                </c:pt>
                <c:pt idx="80">
                  <c:v>874</c:v>
                </c:pt>
                <c:pt idx="81">
                  <c:v>886</c:v>
                </c:pt>
                <c:pt idx="82">
                  <c:v>887</c:v>
                </c:pt>
                <c:pt idx="83">
                  <c:v>892</c:v>
                </c:pt>
                <c:pt idx="84">
                  <c:v>901</c:v>
                </c:pt>
                <c:pt idx="85">
                  <c:v>931</c:v>
                </c:pt>
                <c:pt idx="86">
                  <c:v>946</c:v>
                </c:pt>
                <c:pt idx="87">
                  <c:v>946</c:v>
                </c:pt>
                <c:pt idx="88">
                  <c:v>959</c:v>
                </c:pt>
                <c:pt idx="89">
                  <c:v>983</c:v>
                </c:pt>
                <c:pt idx="90">
                  <c:v>983</c:v>
                </c:pt>
                <c:pt idx="91">
                  <c:v>996</c:v>
                </c:pt>
                <c:pt idx="92">
                  <c:v>1007</c:v>
                </c:pt>
                <c:pt idx="93">
                  <c:v>1008</c:v>
                </c:pt>
                <c:pt idx="94">
                  <c:v>1030</c:v>
                </c:pt>
                <c:pt idx="95">
                  <c:v>1068</c:v>
                </c:pt>
                <c:pt idx="96">
                  <c:v>1072</c:v>
                </c:pt>
                <c:pt idx="97">
                  <c:v>1137</c:v>
                </c:pt>
                <c:pt idx="98">
                  <c:v>1155</c:v>
                </c:pt>
                <c:pt idx="99">
                  <c:v>1197</c:v>
                </c:pt>
                <c:pt idx="100">
                  <c:v>1207</c:v>
                </c:pt>
                <c:pt idx="101">
                  <c:v>1237</c:v>
                </c:pt>
                <c:pt idx="102">
                  <c:v>1245</c:v>
                </c:pt>
                <c:pt idx="103">
                  <c:v>1250</c:v>
                </c:pt>
                <c:pt idx="104">
                  <c:v>1267</c:v>
                </c:pt>
                <c:pt idx="105">
                  <c:v>1329</c:v>
                </c:pt>
                <c:pt idx="106">
                  <c:v>1346</c:v>
                </c:pt>
                <c:pt idx="107">
                  <c:v>1436</c:v>
                </c:pt>
                <c:pt idx="108">
                  <c:v>1459</c:v>
                </c:pt>
                <c:pt idx="109">
                  <c:v>1604</c:v>
                </c:pt>
                <c:pt idx="110">
                  <c:v>1635</c:v>
                </c:pt>
                <c:pt idx="111">
                  <c:v>1680</c:v>
                </c:pt>
                <c:pt idx="112">
                  <c:v>1682</c:v>
                </c:pt>
                <c:pt idx="113">
                  <c:v>1690</c:v>
                </c:pt>
                <c:pt idx="114">
                  <c:v>1708</c:v>
                </c:pt>
                <c:pt idx="115">
                  <c:v>1734</c:v>
                </c:pt>
                <c:pt idx="116">
                  <c:v>1763</c:v>
                </c:pt>
                <c:pt idx="117">
                  <c:v>1763</c:v>
                </c:pt>
                <c:pt idx="118">
                  <c:v>1776</c:v>
                </c:pt>
                <c:pt idx="119">
                  <c:v>1831</c:v>
                </c:pt>
                <c:pt idx="120">
                  <c:v>1880</c:v>
                </c:pt>
                <c:pt idx="121">
                  <c:v>1885</c:v>
                </c:pt>
                <c:pt idx="122">
                  <c:v>2105</c:v>
                </c:pt>
                <c:pt idx="123">
                  <c:v>2261</c:v>
                </c:pt>
                <c:pt idx="124">
                  <c:v>2321</c:v>
                </c:pt>
                <c:pt idx="125">
                  <c:v>2385</c:v>
                </c:pt>
                <c:pt idx="126">
                  <c:v>2416</c:v>
                </c:pt>
                <c:pt idx="127">
                  <c:v>2431</c:v>
                </c:pt>
                <c:pt idx="128">
                  <c:v>2564</c:v>
                </c:pt>
                <c:pt idx="129">
                  <c:v>2579</c:v>
                </c:pt>
                <c:pt idx="130">
                  <c:v>2758</c:v>
                </c:pt>
                <c:pt idx="131">
                  <c:v>3821</c:v>
                </c:pt>
                <c:pt idx="132">
                  <c:v>4018</c:v>
                </c:pt>
                <c:pt idx="133">
                  <c:v>4560</c:v>
                </c:pt>
                <c:pt idx="134">
                  <c:v>6189</c:v>
                </c:pt>
              </c:numCache>
            </c:numRef>
          </c:xVal>
          <c:yVal>
            <c:numRef>
              <c:f>[0]!crude2016</c:f>
              <c:numCache>
                <c:formatCode>General</c:formatCode>
                <c:ptCount val="195"/>
                <c:pt idx="0">
                  <c:v>0</c:v>
                </c:pt>
                <c:pt idx="1">
                  <c:v>0</c:v>
                </c:pt>
                <c:pt idx="2">
                  <c:v>0</c:v>
                </c:pt>
                <c:pt idx="3">
                  <c:v>0</c:v>
                </c:pt>
                <c:pt idx="4">
                  <c:v>3.8461538461538464E-2</c:v>
                </c:pt>
                <c:pt idx="5">
                  <c:v>3.4482758620689655E-2</c:v>
                </c:pt>
                <c:pt idx="6">
                  <c:v>1.6949152542372881E-2</c:v>
                </c:pt>
                <c:pt idx="7">
                  <c:v>1.6393442622950821E-2</c:v>
                </c:pt>
                <c:pt idx="8">
                  <c:v>1.4925373134328358E-2</c:v>
                </c:pt>
                <c:pt idx="9">
                  <c:v>2.7777777777777776E-2</c:v>
                </c:pt>
                <c:pt idx="10">
                  <c:v>0.12</c:v>
                </c:pt>
                <c:pt idx="11">
                  <c:v>3.3707865168539325E-2</c:v>
                </c:pt>
                <c:pt idx="12">
                  <c:v>3.2258064516129031E-2</c:v>
                </c:pt>
                <c:pt idx="13">
                  <c:v>6.1224489795918366E-2</c:v>
                </c:pt>
                <c:pt idx="14">
                  <c:v>7.476635514018691E-2</c:v>
                </c:pt>
                <c:pt idx="15">
                  <c:v>3.6036036036036036E-2</c:v>
                </c:pt>
                <c:pt idx="16">
                  <c:v>3.5087719298245612E-2</c:v>
                </c:pt>
                <c:pt idx="17">
                  <c:v>2.6315789473684209E-2</c:v>
                </c:pt>
                <c:pt idx="18">
                  <c:v>5.128205128205128E-2</c:v>
                </c:pt>
                <c:pt idx="19">
                  <c:v>4.6875E-2</c:v>
                </c:pt>
                <c:pt idx="20">
                  <c:v>1.4814814814814815E-2</c:v>
                </c:pt>
                <c:pt idx="21">
                  <c:v>8.8888888888888892E-2</c:v>
                </c:pt>
                <c:pt idx="22">
                  <c:v>8.2758620689655171E-2</c:v>
                </c:pt>
                <c:pt idx="23">
                  <c:v>8.2191780821917804E-2</c:v>
                </c:pt>
                <c:pt idx="24">
                  <c:v>6.6666666666666666E-2</c:v>
                </c:pt>
                <c:pt idx="25">
                  <c:v>3.0303030303030304E-2</c:v>
                </c:pt>
                <c:pt idx="26">
                  <c:v>1.7441860465116279E-2</c:v>
                </c:pt>
                <c:pt idx="27">
                  <c:v>3.4090909090909088E-2</c:v>
                </c:pt>
                <c:pt idx="28">
                  <c:v>3.2967032967032968E-2</c:v>
                </c:pt>
                <c:pt idx="29">
                  <c:v>4.3478260869565216E-2</c:v>
                </c:pt>
                <c:pt idx="30">
                  <c:v>6.8807339449541288E-2</c:v>
                </c:pt>
                <c:pt idx="31">
                  <c:v>4.5662100456621002E-2</c:v>
                </c:pt>
                <c:pt idx="32">
                  <c:v>8.9686098654708519E-3</c:v>
                </c:pt>
                <c:pt idx="33">
                  <c:v>6.1728395061728392E-2</c:v>
                </c:pt>
                <c:pt idx="34">
                  <c:v>3.2786885245901641E-2</c:v>
                </c:pt>
                <c:pt idx="35">
                  <c:v>2.8340080971659919E-2</c:v>
                </c:pt>
                <c:pt idx="36">
                  <c:v>4.8000000000000001E-2</c:v>
                </c:pt>
                <c:pt idx="37">
                  <c:v>3.0651340996168581E-2</c:v>
                </c:pt>
                <c:pt idx="38">
                  <c:v>6.4638783269961975E-2</c:v>
                </c:pt>
                <c:pt idx="39">
                  <c:v>4.472843450479233E-2</c:v>
                </c:pt>
                <c:pt idx="40">
                  <c:v>6.0509554140127389E-2</c:v>
                </c:pt>
                <c:pt idx="41">
                  <c:v>4.2492917847025496E-2</c:v>
                </c:pt>
                <c:pt idx="42">
                  <c:v>3.0054644808743168E-2</c:v>
                </c:pt>
                <c:pt idx="43">
                  <c:v>3.7735849056603772E-2</c:v>
                </c:pt>
                <c:pt idx="44">
                  <c:v>1.6129032258064516E-2</c:v>
                </c:pt>
                <c:pt idx="45">
                  <c:v>5.5408970976253295E-2</c:v>
                </c:pt>
                <c:pt idx="46">
                  <c:v>3.0456852791878174E-2</c:v>
                </c:pt>
                <c:pt idx="47">
                  <c:v>3.6231884057971016E-2</c:v>
                </c:pt>
                <c:pt idx="48">
                  <c:v>2.358490566037736E-2</c:v>
                </c:pt>
                <c:pt idx="49">
                  <c:v>5.9360730593607303E-2</c:v>
                </c:pt>
                <c:pt idx="50">
                  <c:v>4.0089086859688199E-2</c:v>
                </c:pt>
                <c:pt idx="51">
                  <c:v>3.3333333333333333E-2</c:v>
                </c:pt>
                <c:pt idx="52">
                  <c:v>2.6548672566371681E-2</c:v>
                </c:pt>
                <c:pt idx="53">
                  <c:v>2.9850746268656716E-2</c:v>
                </c:pt>
                <c:pt idx="54">
                  <c:v>3.1578947368421054E-2</c:v>
                </c:pt>
                <c:pt idx="55">
                  <c:v>6.2893081761006289E-2</c:v>
                </c:pt>
                <c:pt idx="56">
                  <c:v>4.5999999999999999E-2</c:v>
                </c:pt>
                <c:pt idx="57">
                  <c:v>7.4144486692015205E-2</c:v>
                </c:pt>
                <c:pt idx="58">
                  <c:v>3.717472118959108E-2</c:v>
                </c:pt>
                <c:pt idx="59">
                  <c:v>7.2088724584103508E-2</c:v>
                </c:pt>
                <c:pt idx="60">
                  <c:v>3.4734917733089579E-2</c:v>
                </c:pt>
                <c:pt idx="61">
                  <c:v>4.1218637992831542E-2</c:v>
                </c:pt>
                <c:pt idx="62">
                  <c:v>5.7391304347826085E-2</c:v>
                </c:pt>
                <c:pt idx="63">
                  <c:v>4.7457627118644069E-2</c:v>
                </c:pt>
                <c:pt idx="64">
                  <c:v>6.6666666666666666E-2</c:v>
                </c:pt>
                <c:pt idx="65">
                  <c:v>3.2467532467532464E-2</c:v>
                </c:pt>
                <c:pt idx="66">
                  <c:v>3.3492822966507178E-2</c:v>
                </c:pt>
                <c:pt idx="67">
                  <c:v>4.6439628482972138E-2</c:v>
                </c:pt>
                <c:pt idx="68">
                  <c:v>5.1908396946564885E-2</c:v>
                </c:pt>
                <c:pt idx="69">
                  <c:v>2.2796352583586626E-2</c:v>
                </c:pt>
                <c:pt idx="70">
                  <c:v>3.5310734463276837E-2</c:v>
                </c:pt>
                <c:pt idx="71">
                  <c:v>3.9051603905160388E-2</c:v>
                </c:pt>
                <c:pt idx="72">
                  <c:v>3.1335149863760216E-2</c:v>
                </c:pt>
                <c:pt idx="73">
                  <c:v>3.8770053475935831E-2</c:v>
                </c:pt>
                <c:pt idx="74">
                  <c:v>1.9815059445178335E-2</c:v>
                </c:pt>
                <c:pt idx="75">
                  <c:v>5.0913838120104436E-2</c:v>
                </c:pt>
                <c:pt idx="76">
                  <c:v>3.8557213930348257E-2</c:v>
                </c:pt>
                <c:pt idx="77">
                  <c:v>5.1597051597051594E-2</c:v>
                </c:pt>
                <c:pt idx="78">
                  <c:v>2.699530516431925E-2</c:v>
                </c:pt>
                <c:pt idx="79">
                  <c:v>5.0516647531572902E-2</c:v>
                </c:pt>
                <c:pt idx="80">
                  <c:v>6.1784897025171627E-2</c:v>
                </c:pt>
                <c:pt idx="81">
                  <c:v>3.9503386004514675E-2</c:v>
                </c:pt>
                <c:pt idx="82">
                  <c:v>3.9458850056369787E-2</c:v>
                </c:pt>
                <c:pt idx="83">
                  <c:v>5.6053811659192827E-2</c:v>
                </c:pt>
                <c:pt idx="84">
                  <c:v>8.2130965593784688E-2</c:v>
                </c:pt>
                <c:pt idx="85">
                  <c:v>3.4371643394199784E-2</c:v>
                </c:pt>
                <c:pt idx="86">
                  <c:v>3.4883720930232558E-2</c:v>
                </c:pt>
                <c:pt idx="87">
                  <c:v>1.7970401691331923E-2</c:v>
                </c:pt>
                <c:pt idx="88">
                  <c:v>5.8394160583941604E-2</c:v>
                </c:pt>
                <c:pt idx="89">
                  <c:v>3.5605289928789419E-2</c:v>
                </c:pt>
                <c:pt idx="90">
                  <c:v>5.188199389623601E-2</c:v>
                </c:pt>
                <c:pt idx="91">
                  <c:v>5.1204819277108432E-2</c:v>
                </c:pt>
                <c:pt idx="92">
                  <c:v>4.7666335650446874E-2</c:v>
                </c:pt>
                <c:pt idx="93">
                  <c:v>4.1666666666666664E-2</c:v>
                </c:pt>
                <c:pt idx="94">
                  <c:v>4.3689320388349516E-2</c:v>
                </c:pt>
                <c:pt idx="95">
                  <c:v>5.9925093632958802E-2</c:v>
                </c:pt>
                <c:pt idx="96">
                  <c:v>5.5970149253731345E-2</c:v>
                </c:pt>
                <c:pt idx="97">
                  <c:v>4.6613896218117852E-2</c:v>
                </c:pt>
                <c:pt idx="98">
                  <c:v>5.0216450216450215E-2</c:v>
                </c:pt>
                <c:pt idx="99">
                  <c:v>3.7593984962406013E-2</c:v>
                </c:pt>
                <c:pt idx="100">
                  <c:v>2.8997514498757249E-2</c:v>
                </c:pt>
                <c:pt idx="101">
                  <c:v>6.4672594987873894E-2</c:v>
                </c:pt>
                <c:pt idx="102">
                  <c:v>5.3012048192771083E-2</c:v>
                </c:pt>
                <c:pt idx="103">
                  <c:v>2.8799999999999999E-2</c:v>
                </c:pt>
                <c:pt idx="104">
                  <c:v>7.18232044198895E-2</c:v>
                </c:pt>
                <c:pt idx="105">
                  <c:v>3.160270880361174E-2</c:v>
                </c:pt>
                <c:pt idx="106">
                  <c:v>3.7890044576523028E-2</c:v>
                </c:pt>
                <c:pt idx="107">
                  <c:v>5.3621169916434543E-2</c:v>
                </c:pt>
                <c:pt idx="108">
                  <c:v>4.5236463331048665E-2</c:v>
                </c:pt>
                <c:pt idx="109">
                  <c:v>2.8678304239401497E-2</c:v>
                </c:pt>
                <c:pt idx="110">
                  <c:v>4.1590214067278287E-2</c:v>
                </c:pt>
                <c:pt idx="111">
                  <c:v>4.1071428571428571E-2</c:v>
                </c:pt>
                <c:pt idx="112">
                  <c:v>3.56718192627824E-2</c:v>
                </c:pt>
                <c:pt idx="113">
                  <c:v>4.0236686390532544E-2</c:v>
                </c:pt>
                <c:pt idx="114">
                  <c:v>5.5620608899297423E-2</c:v>
                </c:pt>
                <c:pt idx="115">
                  <c:v>5.0749711649365627E-2</c:v>
                </c:pt>
                <c:pt idx="116">
                  <c:v>4.254112308564946E-2</c:v>
                </c:pt>
                <c:pt idx="117">
                  <c:v>4.1973908111174137E-2</c:v>
                </c:pt>
                <c:pt idx="118">
                  <c:v>4.954954954954955E-2</c:v>
                </c:pt>
                <c:pt idx="119">
                  <c:v>5.0245767340251227E-2</c:v>
                </c:pt>
                <c:pt idx="120">
                  <c:v>4.0957446808510635E-2</c:v>
                </c:pt>
                <c:pt idx="121">
                  <c:v>5.9416445623342175E-2</c:v>
                </c:pt>
                <c:pt idx="122">
                  <c:v>5.6057007125890734E-2</c:v>
                </c:pt>
                <c:pt idx="123">
                  <c:v>4.37859354268023E-2</c:v>
                </c:pt>
                <c:pt idx="124">
                  <c:v>3.5329599310641967E-2</c:v>
                </c:pt>
                <c:pt idx="125">
                  <c:v>4.1509433962264149E-2</c:v>
                </c:pt>
                <c:pt idx="126">
                  <c:v>5.3807947019867547E-2</c:v>
                </c:pt>
                <c:pt idx="127">
                  <c:v>5.6766762649115593E-2</c:v>
                </c:pt>
                <c:pt idx="128">
                  <c:v>4.4851794071762874E-2</c:v>
                </c:pt>
                <c:pt idx="129">
                  <c:v>3.8386971694455214E-2</c:v>
                </c:pt>
                <c:pt idx="130">
                  <c:v>4.3147208121827409E-2</c:v>
                </c:pt>
                <c:pt idx="131">
                  <c:v>3.6377911541481289E-2</c:v>
                </c:pt>
                <c:pt idx="132">
                  <c:v>5.7491289198606271E-2</c:v>
                </c:pt>
                <c:pt idx="133">
                  <c:v>3.9254385964912278E-2</c:v>
                </c:pt>
                <c:pt idx="134">
                  <c:v>3.5870092098885122E-2</c:v>
                </c:pt>
              </c:numCache>
            </c:numRef>
          </c:yVal>
          <c:smooth val="0"/>
          <c:extLst>
            <c:ext xmlns:c16="http://schemas.microsoft.com/office/drawing/2014/chart" uri="{C3380CC4-5D6E-409C-BE32-E72D297353CC}">
              <c16:uniqueId val="{00000005-2959-4421-BD74-159557A6F2D5}"/>
            </c:ext>
          </c:extLst>
        </c:ser>
        <c:ser>
          <c:idx val="6"/>
          <c:order val="6"/>
          <c:tx>
            <c:strRef>
              <c:f>Trust_selected!$H$24</c:f>
              <c:strCache>
                <c:ptCount val="1"/>
                <c:pt idx="0">
                  <c:v>No trust selected</c:v>
                </c:pt>
              </c:strCache>
            </c:strRef>
          </c:tx>
          <c:spPr>
            <a:ln w="28575">
              <a:noFill/>
            </a:ln>
          </c:spPr>
          <c:marker>
            <c:symbol val="circle"/>
            <c:size val="10"/>
            <c:spPr>
              <a:solidFill>
                <a:srgbClr val="00B050"/>
              </a:solidFill>
            </c:spPr>
          </c:marker>
          <c:xVal>
            <c:numRef>
              <c:f>Trust_selected!$S$6</c:f>
              <c:numCache>
                <c:formatCode>General</c:formatCode>
                <c:ptCount val="1"/>
                <c:pt idx="0">
                  <c:v>#N/A</c:v>
                </c:pt>
              </c:numCache>
            </c:numRef>
          </c:xVal>
          <c:yVal>
            <c:numRef>
              <c:f>Trust_selected!$S$7</c:f>
              <c:numCache>
                <c:formatCode>0.0%</c:formatCode>
                <c:ptCount val="1"/>
                <c:pt idx="0">
                  <c:v>#N/A</c:v>
                </c:pt>
              </c:numCache>
            </c:numRef>
          </c:yVal>
          <c:smooth val="0"/>
          <c:extLst>
            <c:ext xmlns:c16="http://schemas.microsoft.com/office/drawing/2014/chart" uri="{C3380CC4-5D6E-409C-BE32-E72D297353CC}">
              <c16:uniqueId val="{00000006-2959-4421-BD74-159557A6F2D5}"/>
            </c:ext>
          </c:extLst>
        </c:ser>
        <c:dLbls>
          <c:showLegendKey val="0"/>
          <c:showVal val="0"/>
          <c:showCatName val="0"/>
          <c:showSerName val="0"/>
          <c:showPercent val="0"/>
          <c:showBubbleSize val="0"/>
        </c:dLbls>
        <c:axId val="62750080"/>
        <c:axId val="62780928"/>
      </c:scatterChart>
      <c:valAx>
        <c:axId val="62750080"/>
        <c:scaling>
          <c:orientation val="minMax"/>
        </c:scaling>
        <c:delete val="0"/>
        <c:axPos val="b"/>
        <c:title>
          <c:tx>
            <c:rich>
              <a:bodyPr/>
              <a:lstStyle/>
              <a:p>
                <a:pPr>
                  <a:defRPr sz="1200" b="1"/>
                </a:pPr>
                <a:r>
                  <a:rPr lang="en-GB" sz="1100" b="1">
                    <a:latin typeface="Arial" panose="020B0604020202020204" pitchFamily="34" charset="0"/>
                    <a:cs typeface="Arial" panose="020B0604020202020204" pitchFamily="34" charset="0"/>
                  </a:rPr>
                  <a:t>Patients receiving SACT</a:t>
                </a:r>
              </a:p>
            </c:rich>
          </c:tx>
          <c:overlay val="0"/>
        </c:title>
        <c:numFmt formatCode="General" sourceLinked="1"/>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62780928"/>
        <c:crosses val="autoZero"/>
        <c:crossBetween val="midCat"/>
      </c:valAx>
      <c:valAx>
        <c:axId val="62780928"/>
        <c:scaling>
          <c:orientation val="minMax"/>
          <c:max val="0.4"/>
          <c:min val="0"/>
        </c:scaling>
        <c:delete val="0"/>
        <c:axPos val="l"/>
        <c:numFmt formatCode="0%" sourceLinked="0"/>
        <c:majorTickMark val="none"/>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62750080"/>
        <c:crosses val="autoZero"/>
        <c:crossBetween val="midCat"/>
      </c:valAx>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txPr>
          <a:bodyPr/>
          <a:lstStyle/>
          <a:p>
            <a:pPr>
              <a:defRPr sz="1200" b="1">
                <a:latin typeface="Arial" panose="020B0604020202020204" pitchFamily="34" charset="0"/>
                <a:cs typeface="Arial" panose="020B0604020202020204" pitchFamily="34" charset="0"/>
              </a:defRPr>
            </a:pPr>
            <a:endParaRPr lang="en-US"/>
          </a:p>
        </c:txPr>
      </c:legendEntry>
      <c:overlay val="0"/>
      <c:txPr>
        <a:bodyPr/>
        <a:lstStyle/>
        <a:p>
          <a:pPr>
            <a:defRPr sz="1200" b="1">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2015</a:t>
            </a:r>
          </a:p>
        </c:rich>
      </c:tx>
      <c:overlay val="0"/>
    </c:title>
    <c:autoTitleDeleted val="0"/>
    <c:plotArea>
      <c:layout>
        <c:manualLayout>
          <c:layoutTarget val="inner"/>
          <c:xMode val="edge"/>
          <c:yMode val="edge"/>
          <c:x val="0.15303970797384847"/>
          <c:y val="0.11971528358703634"/>
          <c:w val="0.80464503656177566"/>
          <c:h val="0.72567514513525133"/>
        </c:manualLayout>
      </c:layout>
      <c:scatterChart>
        <c:scatterStyle val="smoothMarker"/>
        <c:varyColors val="0"/>
        <c:ser>
          <c:idx val="1"/>
          <c:order val="1"/>
          <c:tx>
            <c:v>95% confidence interval boundaries</c:v>
          </c:tx>
          <c:spPr>
            <a:ln>
              <a:solidFill>
                <a:schemeClr val="accent6"/>
              </a:solidFill>
              <a:prstDash val="sysDash"/>
            </a:ln>
          </c:spPr>
          <c:marker>
            <c:symbol val="none"/>
          </c:marker>
          <c:xVal>
            <c:numRef>
              <c:f>[0]!x_axis2015</c:f>
              <c:numCache>
                <c:formatCode>General</c:formatCode>
                <c:ptCount val="195"/>
                <c:pt idx="0">
                  <c:v>1</c:v>
                </c:pt>
                <c:pt idx="1">
                  <c:v>1</c:v>
                </c:pt>
                <c:pt idx="2">
                  <c:v>13</c:v>
                </c:pt>
                <c:pt idx="3">
                  <c:v>17</c:v>
                </c:pt>
                <c:pt idx="4">
                  <c:v>41</c:v>
                </c:pt>
                <c:pt idx="5">
                  <c:v>41</c:v>
                </c:pt>
                <c:pt idx="6">
                  <c:v>48</c:v>
                </c:pt>
                <c:pt idx="7">
                  <c:v>50</c:v>
                </c:pt>
                <c:pt idx="8">
                  <c:v>60</c:v>
                </c:pt>
                <c:pt idx="9">
                  <c:v>62</c:v>
                </c:pt>
                <c:pt idx="10">
                  <c:v>71</c:v>
                </c:pt>
                <c:pt idx="11">
                  <c:v>73</c:v>
                </c:pt>
                <c:pt idx="12">
                  <c:v>78</c:v>
                </c:pt>
                <c:pt idx="13">
                  <c:v>84</c:v>
                </c:pt>
                <c:pt idx="14">
                  <c:v>86</c:v>
                </c:pt>
                <c:pt idx="15">
                  <c:v>96</c:v>
                </c:pt>
                <c:pt idx="16">
                  <c:v>102</c:v>
                </c:pt>
                <c:pt idx="17">
                  <c:v>104</c:v>
                </c:pt>
                <c:pt idx="18">
                  <c:v>107</c:v>
                </c:pt>
                <c:pt idx="19">
                  <c:v>109</c:v>
                </c:pt>
                <c:pt idx="20">
                  <c:v>109</c:v>
                </c:pt>
                <c:pt idx="21">
                  <c:v>112</c:v>
                </c:pt>
                <c:pt idx="22">
                  <c:v>122</c:v>
                </c:pt>
                <c:pt idx="23">
                  <c:v>135</c:v>
                </c:pt>
                <c:pt idx="24">
                  <c:v>138</c:v>
                </c:pt>
                <c:pt idx="25">
                  <c:v>147</c:v>
                </c:pt>
                <c:pt idx="26">
                  <c:v>149</c:v>
                </c:pt>
                <c:pt idx="27">
                  <c:v>158</c:v>
                </c:pt>
                <c:pt idx="28">
                  <c:v>171</c:v>
                </c:pt>
                <c:pt idx="29">
                  <c:v>174</c:v>
                </c:pt>
                <c:pt idx="30">
                  <c:v>181</c:v>
                </c:pt>
                <c:pt idx="31">
                  <c:v>189</c:v>
                </c:pt>
                <c:pt idx="32">
                  <c:v>212</c:v>
                </c:pt>
                <c:pt idx="33">
                  <c:v>220</c:v>
                </c:pt>
                <c:pt idx="34">
                  <c:v>224</c:v>
                </c:pt>
                <c:pt idx="35">
                  <c:v>233</c:v>
                </c:pt>
                <c:pt idx="36">
                  <c:v>234</c:v>
                </c:pt>
                <c:pt idx="37">
                  <c:v>273</c:v>
                </c:pt>
                <c:pt idx="38">
                  <c:v>299</c:v>
                </c:pt>
                <c:pt idx="39">
                  <c:v>317</c:v>
                </c:pt>
                <c:pt idx="40">
                  <c:v>338</c:v>
                </c:pt>
                <c:pt idx="41">
                  <c:v>339</c:v>
                </c:pt>
                <c:pt idx="42">
                  <c:v>344</c:v>
                </c:pt>
                <c:pt idx="43">
                  <c:v>351</c:v>
                </c:pt>
                <c:pt idx="44">
                  <c:v>356</c:v>
                </c:pt>
                <c:pt idx="45">
                  <c:v>357</c:v>
                </c:pt>
                <c:pt idx="46">
                  <c:v>362</c:v>
                </c:pt>
                <c:pt idx="47">
                  <c:v>365</c:v>
                </c:pt>
                <c:pt idx="48">
                  <c:v>379</c:v>
                </c:pt>
                <c:pt idx="49">
                  <c:v>400</c:v>
                </c:pt>
                <c:pt idx="50">
                  <c:v>401</c:v>
                </c:pt>
                <c:pt idx="51">
                  <c:v>410</c:v>
                </c:pt>
                <c:pt idx="52">
                  <c:v>414</c:v>
                </c:pt>
                <c:pt idx="53">
                  <c:v>418</c:v>
                </c:pt>
                <c:pt idx="54">
                  <c:v>421</c:v>
                </c:pt>
                <c:pt idx="55">
                  <c:v>444</c:v>
                </c:pt>
                <c:pt idx="56">
                  <c:v>454</c:v>
                </c:pt>
                <c:pt idx="57">
                  <c:v>456</c:v>
                </c:pt>
                <c:pt idx="58">
                  <c:v>494</c:v>
                </c:pt>
                <c:pt idx="59">
                  <c:v>498</c:v>
                </c:pt>
                <c:pt idx="60">
                  <c:v>509</c:v>
                </c:pt>
                <c:pt idx="61">
                  <c:v>510</c:v>
                </c:pt>
                <c:pt idx="62">
                  <c:v>515</c:v>
                </c:pt>
                <c:pt idx="63">
                  <c:v>522</c:v>
                </c:pt>
                <c:pt idx="64">
                  <c:v>523</c:v>
                </c:pt>
                <c:pt idx="65">
                  <c:v>561</c:v>
                </c:pt>
                <c:pt idx="66">
                  <c:v>582</c:v>
                </c:pt>
                <c:pt idx="67">
                  <c:v>583</c:v>
                </c:pt>
                <c:pt idx="68">
                  <c:v>584</c:v>
                </c:pt>
                <c:pt idx="69">
                  <c:v>602</c:v>
                </c:pt>
                <c:pt idx="70">
                  <c:v>625</c:v>
                </c:pt>
                <c:pt idx="71">
                  <c:v>630</c:v>
                </c:pt>
                <c:pt idx="72">
                  <c:v>658</c:v>
                </c:pt>
                <c:pt idx="73">
                  <c:v>674</c:v>
                </c:pt>
                <c:pt idx="74">
                  <c:v>712</c:v>
                </c:pt>
                <c:pt idx="75">
                  <c:v>713</c:v>
                </c:pt>
                <c:pt idx="76">
                  <c:v>718</c:v>
                </c:pt>
                <c:pt idx="77">
                  <c:v>751</c:v>
                </c:pt>
                <c:pt idx="78">
                  <c:v>761</c:v>
                </c:pt>
                <c:pt idx="79">
                  <c:v>766</c:v>
                </c:pt>
                <c:pt idx="80">
                  <c:v>786</c:v>
                </c:pt>
                <c:pt idx="81">
                  <c:v>808</c:v>
                </c:pt>
                <c:pt idx="82">
                  <c:v>810</c:v>
                </c:pt>
                <c:pt idx="83">
                  <c:v>829</c:v>
                </c:pt>
                <c:pt idx="84">
                  <c:v>839</c:v>
                </c:pt>
                <c:pt idx="85">
                  <c:v>840</c:v>
                </c:pt>
                <c:pt idx="86">
                  <c:v>852</c:v>
                </c:pt>
                <c:pt idx="87">
                  <c:v>863</c:v>
                </c:pt>
                <c:pt idx="88">
                  <c:v>875</c:v>
                </c:pt>
                <c:pt idx="89">
                  <c:v>878</c:v>
                </c:pt>
                <c:pt idx="90">
                  <c:v>879</c:v>
                </c:pt>
                <c:pt idx="91">
                  <c:v>898</c:v>
                </c:pt>
                <c:pt idx="92">
                  <c:v>899</c:v>
                </c:pt>
                <c:pt idx="93">
                  <c:v>911</c:v>
                </c:pt>
                <c:pt idx="94">
                  <c:v>932</c:v>
                </c:pt>
                <c:pt idx="95">
                  <c:v>989</c:v>
                </c:pt>
                <c:pt idx="96">
                  <c:v>1006</c:v>
                </c:pt>
                <c:pt idx="97">
                  <c:v>1009</c:v>
                </c:pt>
                <c:pt idx="98">
                  <c:v>1059</c:v>
                </c:pt>
                <c:pt idx="99">
                  <c:v>1082</c:v>
                </c:pt>
                <c:pt idx="100">
                  <c:v>1102</c:v>
                </c:pt>
                <c:pt idx="101">
                  <c:v>1117</c:v>
                </c:pt>
                <c:pt idx="102">
                  <c:v>1156</c:v>
                </c:pt>
                <c:pt idx="103">
                  <c:v>1182</c:v>
                </c:pt>
                <c:pt idx="104">
                  <c:v>1208</c:v>
                </c:pt>
                <c:pt idx="105">
                  <c:v>1216</c:v>
                </c:pt>
                <c:pt idx="106">
                  <c:v>1319</c:v>
                </c:pt>
                <c:pt idx="107">
                  <c:v>1335</c:v>
                </c:pt>
                <c:pt idx="108">
                  <c:v>1363</c:v>
                </c:pt>
                <c:pt idx="109">
                  <c:v>1363</c:v>
                </c:pt>
                <c:pt idx="110">
                  <c:v>1431</c:v>
                </c:pt>
                <c:pt idx="111">
                  <c:v>1442</c:v>
                </c:pt>
                <c:pt idx="112">
                  <c:v>1516</c:v>
                </c:pt>
                <c:pt idx="113">
                  <c:v>1531</c:v>
                </c:pt>
                <c:pt idx="114">
                  <c:v>1562</c:v>
                </c:pt>
                <c:pt idx="115">
                  <c:v>1602</c:v>
                </c:pt>
                <c:pt idx="116">
                  <c:v>1607</c:v>
                </c:pt>
                <c:pt idx="117">
                  <c:v>1642</c:v>
                </c:pt>
                <c:pt idx="118">
                  <c:v>1734</c:v>
                </c:pt>
                <c:pt idx="119">
                  <c:v>1828</c:v>
                </c:pt>
                <c:pt idx="120">
                  <c:v>1851</c:v>
                </c:pt>
                <c:pt idx="121">
                  <c:v>1851</c:v>
                </c:pt>
                <c:pt idx="122">
                  <c:v>1925</c:v>
                </c:pt>
                <c:pt idx="123">
                  <c:v>2060</c:v>
                </c:pt>
                <c:pt idx="124">
                  <c:v>2126</c:v>
                </c:pt>
                <c:pt idx="125">
                  <c:v>2138</c:v>
                </c:pt>
                <c:pt idx="126">
                  <c:v>2171</c:v>
                </c:pt>
                <c:pt idx="127">
                  <c:v>2329</c:v>
                </c:pt>
                <c:pt idx="128">
                  <c:v>2449</c:v>
                </c:pt>
                <c:pt idx="129">
                  <c:v>2533</c:v>
                </c:pt>
                <c:pt idx="130">
                  <c:v>2633</c:v>
                </c:pt>
                <c:pt idx="131">
                  <c:v>3719</c:v>
                </c:pt>
                <c:pt idx="132">
                  <c:v>3845</c:v>
                </c:pt>
                <c:pt idx="133">
                  <c:v>4580</c:v>
                </c:pt>
                <c:pt idx="134">
                  <c:v>5526</c:v>
                </c:pt>
              </c:numCache>
            </c:numRef>
          </c:xVal>
          <c:yVal>
            <c:numRef>
              <c:f>[0]!lb2sd2015</c:f>
              <c:numCache>
                <c:formatCode>General</c:formatCode>
                <c:ptCount val="195"/>
                <c:pt idx="0">
                  <c:v>4.4657751846540757E-4</c:v>
                </c:pt>
                <c:pt idx="1">
                  <c:v>4.4657751846540757E-4</c:v>
                </c:pt>
                <c:pt idx="2">
                  <c:v>4.6952839571677658E-3</c:v>
                </c:pt>
                <c:pt idx="3">
                  <c:v>5.7899510939371235E-3</c:v>
                </c:pt>
                <c:pt idx="4">
                  <c:v>1.0563186116465201E-2</c:v>
                </c:pt>
                <c:pt idx="5">
                  <c:v>1.0563186116465201E-2</c:v>
                </c:pt>
                <c:pt idx="6">
                  <c:v>1.1584544552384664E-2</c:v>
                </c:pt>
                <c:pt idx="7">
                  <c:v>1.1855461827662405E-2</c:v>
                </c:pt>
                <c:pt idx="8">
                  <c:v>1.3093255229970667E-2</c:v>
                </c:pt>
                <c:pt idx="9">
                  <c:v>1.3320149646822543E-2</c:v>
                </c:pt>
                <c:pt idx="10">
                  <c:v>1.4269458905362345E-2</c:v>
                </c:pt>
                <c:pt idx="11">
                  <c:v>1.4465998366283069E-2</c:v>
                </c:pt>
                <c:pt idx="12">
                  <c:v>1.4936976160757436E-2</c:v>
                </c:pt>
                <c:pt idx="13">
                  <c:v>1.5467046115160426E-2</c:v>
                </c:pt>
                <c:pt idx="14">
                  <c:v>1.5635943987498704E-2</c:v>
                </c:pt>
                <c:pt idx="15">
                  <c:v>1.6428328810836345E-2</c:v>
                </c:pt>
                <c:pt idx="16">
                  <c:v>1.6866388569679005E-2</c:v>
                </c:pt>
                <c:pt idx="17">
                  <c:v>1.7006811118554958E-2</c:v>
                </c:pt>
                <c:pt idx="18">
                  <c:v>1.7212513870330706E-2</c:v>
                </c:pt>
                <c:pt idx="19">
                  <c:v>1.7346485732320237E-2</c:v>
                </c:pt>
                <c:pt idx="20">
                  <c:v>1.7346485732320237E-2</c:v>
                </c:pt>
                <c:pt idx="21">
                  <c:v>1.7542899126136813E-2</c:v>
                </c:pt>
                <c:pt idx="22">
                  <c:v>1.8161169560570966E-2</c:v>
                </c:pt>
                <c:pt idx="23">
                  <c:v>1.8891204772352097E-2</c:v>
                </c:pt>
                <c:pt idx="24">
                  <c:v>1.9049232050601762E-2</c:v>
                </c:pt>
                <c:pt idx="25">
                  <c:v>1.9502340900255689E-2</c:v>
                </c:pt>
                <c:pt idx="26">
                  <c:v>1.9599011830210681E-2</c:v>
                </c:pt>
                <c:pt idx="27">
                  <c:v>2.001740152561934E-2</c:v>
                </c:pt>
                <c:pt idx="28">
                  <c:v>2.0578081080356206E-2</c:v>
                </c:pt>
                <c:pt idx="29">
                  <c:v>2.0700823729633933E-2</c:v>
                </c:pt>
                <c:pt idx="30">
                  <c:v>2.0978335168967622E-2</c:v>
                </c:pt>
                <c:pt idx="31">
                  <c:v>2.1281206374844232E-2</c:v>
                </c:pt>
                <c:pt idx="32">
                  <c:v>2.2077357049351577E-2</c:v>
                </c:pt>
                <c:pt idx="33">
                  <c:v>2.2331440145647696E-2</c:v>
                </c:pt>
                <c:pt idx="34">
                  <c:v>2.2454526454206727E-2</c:v>
                </c:pt>
                <c:pt idx="35">
                  <c:v>2.2722416766922746E-2</c:v>
                </c:pt>
                <c:pt idx="36">
                  <c:v>2.275143969687457E-2</c:v>
                </c:pt>
                <c:pt idx="37">
                  <c:v>2.3782031096429748E-2</c:v>
                </c:pt>
                <c:pt idx="38">
                  <c:v>2.437654364667487E-2</c:v>
                </c:pt>
                <c:pt idx="39">
                  <c:v>2.4752846609555391E-2</c:v>
                </c:pt>
                <c:pt idx="40">
                  <c:v>2.5160388982033481E-2</c:v>
                </c:pt>
                <c:pt idx="41">
                  <c:v>2.5179020768064796E-2</c:v>
                </c:pt>
                <c:pt idx="42">
                  <c:v>2.527118141837599E-2</c:v>
                </c:pt>
                <c:pt idx="43">
                  <c:v>2.539748427538796E-2</c:v>
                </c:pt>
                <c:pt idx="44">
                  <c:v>2.5485821976140396E-2</c:v>
                </c:pt>
                <c:pt idx="45">
                  <c:v>2.5503306486444891E-2</c:v>
                </c:pt>
                <c:pt idx="46">
                  <c:v>2.5589833566160677E-2</c:v>
                </c:pt>
                <c:pt idx="47">
                  <c:v>2.5641045942689643E-2</c:v>
                </c:pt>
                <c:pt idx="48">
                  <c:v>2.5873346125421838E-2</c:v>
                </c:pt>
                <c:pt idx="49">
                  <c:v>2.6202548253599814E-2</c:v>
                </c:pt>
                <c:pt idx="50">
                  <c:v>2.6217685542771371E-2</c:v>
                </c:pt>
                <c:pt idx="51">
                  <c:v>2.6351835920796523E-2</c:v>
                </c:pt>
                <c:pt idx="52">
                  <c:v>2.6410282745256218E-2</c:v>
                </c:pt>
                <c:pt idx="53">
                  <c:v>2.6468027266784593E-2</c:v>
                </c:pt>
                <c:pt idx="54">
                  <c:v>2.6510883414350494E-2</c:v>
                </c:pt>
                <c:pt idx="55">
                  <c:v>2.6827200507002037E-2</c:v>
                </c:pt>
                <c:pt idx="56">
                  <c:v>2.6958361077326114E-2</c:v>
                </c:pt>
                <c:pt idx="57">
                  <c:v>2.6984155793316617E-2</c:v>
                </c:pt>
                <c:pt idx="58">
                  <c:v>2.7448615346071497E-2</c:v>
                </c:pt>
                <c:pt idx="59">
                  <c:v>2.7494855477284686E-2</c:v>
                </c:pt>
                <c:pt idx="60">
                  <c:v>2.7619611620941658E-2</c:v>
                </c:pt>
                <c:pt idx="61">
                  <c:v>2.7630782240913396E-2</c:v>
                </c:pt>
                <c:pt idx="62">
                  <c:v>2.7686218521069048E-2</c:v>
                </c:pt>
                <c:pt idx="63">
                  <c:v>2.7762683480566604E-2</c:v>
                </c:pt>
                <c:pt idx="64">
                  <c:v>2.777349990206833E-2</c:v>
                </c:pt>
                <c:pt idx="65">
                  <c:v>2.8165882028713608E-2</c:v>
                </c:pt>
                <c:pt idx="66">
                  <c:v>2.8368335389882159E-2</c:v>
                </c:pt>
                <c:pt idx="67">
                  <c:v>2.8377740004801481E-2</c:v>
                </c:pt>
                <c:pt idx="68">
                  <c:v>2.8387123786308359E-2</c:v>
                </c:pt>
                <c:pt idx="69">
                  <c:v>2.8552557011768336E-2</c:v>
                </c:pt>
                <c:pt idx="70">
                  <c:v>2.8754842671015978E-2</c:v>
                </c:pt>
                <c:pt idx="71">
                  <c:v>2.8797540056810643E-2</c:v>
                </c:pt>
                <c:pt idx="72">
                  <c:v>2.9028749405224298E-2</c:v>
                </c:pt>
                <c:pt idx="73">
                  <c:v>2.9155180659901404E-2</c:v>
                </c:pt>
                <c:pt idx="74">
                  <c:v>2.9440316100601473E-2</c:v>
                </c:pt>
                <c:pt idx="75">
                  <c:v>2.9447548605848081E-2</c:v>
                </c:pt>
                <c:pt idx="76">
                  <c:v>2.9483512198080614E-2</c:v>
                </c:pt>
                <c:pt idx="77">
                  <c:v>2.9712881992324275E-2</c:v>
                </c:pt>
                <c:pt idx="78">
                  <c:v>2.9779778525676141E-2</c:v>
                </c:pt>
                <c:pt idx="79">
                  <c:v>2.9812793121158684E-2</c:v>
                </c:pt>
                <c:pt idx="80">
                  <c:v>2.9942057477885614E-2</c:v>
                </c:pt>
                <c:pt idx="81">
                  <c:v>3.0079312248455326E-2</c:v>
                </c:pt>
                <c:pt idx="82">
                  <c:v>3.0091544057316233E-2</c:v>
                </c:pt>
                <c:pt idx="83">
                  <c:v>3.0205782448773467E-2</c:v>
                </c:pt>
                <c:pt idx="84">
                  <c:v>3.0264520504405843E-2</c:v>
                </c:pt>
                <c:pt idx="85">
                  <c:v>3.0270343103939196E-2</c:v>
                </c:pt>
                <c:pt idx="86">
                  <c:v>3.0339502931351518E-2</c:v>
                </c:pt>
                <c:pt idx="87">
                  <c:v>3.0401770046309128E-2</c:v>
                </c:pt>
                <c:pt idx="88">
                  <c:v>3.0468503117548142E-2</c:v>
                </c:pt>
                <c:pt idx="89">
                  <c:v>3.0484995968009111E-2</c:v>
                </c:pt>
                <c:pt idx="90">
                  <c:v>3.0490476891938519E-2</c:v>
                </c:pt>
                <c:pt idx="91">
                  <c:v>3.0593059454205145E-2</c:v>
                </c:pt>
                <c:pt idx="92">
                  <c:v>3.0598378144518868E-2</c:v>
                </c:pt>
                <c:pt idx="93">
                  <c:v>3.0661592099926107E-2</c:v>
                </c:pt>
                <c:pt idx="94">
                  <c:v>3.076958058338743E-2</c:v>
                </c:pt>
                <c:pt idx="95">
                  <c:v>3.1046964428256552E-2</c:v>
                </c:pt>
                <c:pt idx="96">
                  <c:v>3.1125565553336811E-2</c:v>
                </c:pt>
                <c:pt idx="97">
                  <c:v>3.1139250978705315E-2</c:v>
                </c:pt>
                <c:pt idx="98">
                  <c:v>3.1359570890047997E-2</c:v>
                </c:pt>
                <c:pt idx="99">
                  <c:v>3.145626103316488E-2</c:v>
                </c:pt>
                <c:pt idx="100">
                  <c:v>3.1538109064254485E-2</c:v>
                </c:pt>
                <c:pt idx="101">
                  <c:v>3.1598187892582397E-2</c:v>
                </c:pt>
                <c:pt idx="102">
                  <c:v>3.1749408229267695E-2</c:v>
                </c:pt>
                <c:pt idx="103">
                  <c:v>3.1846430986447301E-2</c:v>
                </c:pt>
                <c:pt idx="104">
                  <c:v>3.1940597778303589E-2</c:v>
                </c:pt>
                <c:pt idx="105">
                  <c:v>3.1969019476496767E-2</c:v>
                </c:pt>
                <c:pt idx="106">
                  <c:v>3.2313602005852059E-2</c:v>
                </c:pt>
                <c:pt idx="107">
                  <c:v>3.2363837837658761E-2</c:v>
                </c:pt>
                <c:pt idx="108">
                  <c:v>3.2449799515969241E-2</c:v>
                </c:pt>
                <c:pt idx="109">
                  <c:v>3.2449799515969241E-2</c:v>
                </c:pt>
                <c:pt idx="110">
                  <c:v>3.2648857678331922E-2</c:v>
                </c:pt>
                <c:pt idx="111">
                  <c:v>3.2679840938003475E-2</c:v>
                </c:pt>
                <c:pt idx="112">
                  <c:v>3.2880159224974309E-2</c:v>
                </c:pt>
                <c:pt idx="113">
                  <c:v>3.2919129903246323E-2</c:v>
                </c:pt>
                <c:pt idx="114">
                  <c:v>3.2998028325990303E-2</c:v>
                </c:pt>
                <c:pt idx="115">
                  <c:v>3.3096701804347678E-2</c:v>
                </c:pt>
                <c:pt idx="116">
                  <c:v>3.3108797096306229E-2</c:v>
                </c:pt>
                <c:pt idx="117">
                  <c:v>3.3192034313487773E-2</c:v>
                </c:pt>
                <c:pt idx="118">
                  <c:v>3.3399611603281434E-2</c:v>
                </c:pt>
                <c:pt idx="119">
                  <c:v>3.3596521818082932E-2</c:v>
                </c:pt>
                <c:pt idx="120">
                  <c:v>3.3642573747399332E-2</c:v>
                </c:pt>
                <c:pt idx="121">
                  <c:v>3.3642573747399332E-2</c:v>
                </c:pt>
                <c:pt idx="122">
                  <c:v>3.3785508854217335E-2</c:v>
                </c:pt>
                <c:pt idx="123">
                  <c:v>3.4027544750077493E-2</c:v>
                </c:pt>
                <c:pt idx="124">
                  <c:v>3.4137975203085681E-2</c:v>
                </c:pt>
                <c:pt idx="125">
                  <c:v>3.4157540113629668E-2</c:v>
                </c:pt>
                <c:pt idx="126">
                  <c:v>3.4210562029884942E-2</c:v>
                </c:pt>
                <c:pt idx="127">
                  <c:v>3.4449644004535505E-2</c:v>
                </c:pt>
                <c:pt idx="128">
                  <c:v>3.4616545902112342E-2</c:v>
                </c:pt>
                <c:pt idx="129">
                  <c:v>3.472669845512226E-2</c:v>
                </c:pt>
                <c:pt idx="130">
                  <c:v>3.4851322643876907E-2</c:v>
                </c:pt>
                <c:pt idx="131">
                  <c:v>3.5879153576051502E-2</c:v>
                </c:pt>
                <c:pt idx="132">
                  <c:v>3.5970696975102384E-2</c:v>
                </c:pt>
                <c:pt idx="133">
                  <c:v>3.6430569121891923E-2</c:v>
                </c:pt>
                <c:pt idx="134">
                  <c:v>3.6887134311293396E-2</c:v>
                </c:pt>
              </c:numCache>
            </c:numRef>
          </c:yVal>
          <c:smooth val="1"/>
          <c:extLst>
            <c:ext xmlns:c16="http://schemas.microsoft.com/office/drawing/2014/chart" uri="{C3380CC4-5D6E-409C-BE32-E72D297353CC}">
              <c16:uniqueId val="{00000000-FAB8-4980-AA9F-AD53296E80C0}"/>
            </c:ext>
          </c:extLst>
        </c:ser>
        <c:ser>
          <c:idx val="2"/>
          <c:order val="2"/>
          <c:tx>
            <c:v>2SD Upper</c:v>
          </c:tx>
          <c:spPr>
            <a:ln>
              <a:solidFill>
                <a:schemeClr val="accent6"/>
              </a:solidFill>
              <a:prstDash val="sysDash"/>
            </a:ln>
          </c:spPr>
          <c:marker>
            <c:symbol val="none"/>
          </c:marker>
          <c:xVal>
            <c:numRef>
              <c:f>[0]!x_axis2015</c:f>
              <c:numCache>
                <c:formatCode>General</c:formatCode>
                <c:ptCount val="195"/>
                <c:pt idx="0">
                  <c:v>1</c:v>
                </c:pt>
                <c:pt idx="1">
                  <c:v>1</c:v>
                </c:pt>
                <c:pt idx="2">
                  <c:v>13</c:v>
                </c:pt>
                <c:pt idx="3">
                  <c:v>17</c:v>
                </c:pt>
                <c:pt idx="4">
                  <c:v>41</c:v>
                </c:pt>
                <c:pt idx="5">
                  <c:v>41</c:v>
                </c:pt>
                <c:pt idx="6">
                  <c:v>48</c:v>
                </c:pt>
                <c:pt idx="7">
                  <c:v>50</c:v>
                </c:pt>
                <c:pt idx="8">
                  <c:v>60</c:v>
                </c:pt>
                <c:pt idx="9">
                  <c:v>62</c:v>
                </c:pt>
                <c:pt idx="10">
                  <c:v>71</c:v>
                </c:pt>
                <c:pt idx="11">
                  <c:v>73</c:v>
                </c:pt>
                <c:pt idx="12">
                  <c:v>78</c:v>
                </c:pt>
                <c:pt idx="13">
                  <c:v>84</c:v>
                </c:pt>
                <c:pt idx="14">
                  <c:v>86</c:v>
                </c:pt>
                <c:pt idx="15">
                  <c:v>96</c:v>
                </c:pt>
                <c:pt idx="16">
                  <c:v>102</c:v>
                </c:pt>
                <c:pt idx="17">
                  <c:v>104</c:v>
                </c:pt>
                <c:pt idx="18">
                  <c:v>107</c:v>
                </c:pt>
                <c:pt idx="19">
                  <c:v>109</c:v>
                </c:pt>
                <c:pt idx="20">
                  <c:v>109</c:v>
                </c:pt>
                <c:pt idx="21">
                  <c:v>112</c:v>
                </c:pt>
                <c:pt idx="22">
                  <c:v>122</c:v>
                </c:pt>
                <c:pt idx="23">
                  <c:v>135</c:v>
                </c:pt>
                <c:pt idx="24">
                  <c:v>138</c:v>
                </c:pt>
                <c:pt idx="25">
                  <c:v>147</c:v>
                </c:pt>
                <c:pt idx="26">
                  <c:v>149</c:v>
                </c:pt>
                <c:pt idx="27">
                  <c:v>158</c:v>
                </c:pt>
                <c:pt idx="28">
                  <c:v>171</c:v>
                </c:pt>
                <c:pt idx="29">
                  <c:v>174</c:v>
                </c:pt>
                <c:pt idx="30">
                  <c:v>181</c:v>
                </c:pt>
                <c:pt idx="31">
                  <c:v>189</c:v>
                </c:pt>
                <c:pt idx="32">
                  <c:v>212</c:v>
                </c:pt>
                <c:pt idx="33">
                  <c:v>220</c:v>
                </c:pt>
                <c:pt idx="34">
                  <c:v>224</c:v>
                </c:pt>
                <c:pt idx="35">
                  <c:v>233</c:v>
                </c:pt>
                <c:pt idx="36">
                  <c:v>234</c:v>
                </c:pt>
                <c:pt idx="37">
                  <c:v>273</c:v>
                </c:pt>
                <c:pt idx="38">
                  <c:v>299</c:v>
                </c:pt>
                <c:pt idx="39">
                  <c:v>317</c:v>
                </c:pt>
                <c:pt idx="40">
                  <c:v>338</c:v>
                </c:pt>
                <c:pt idx="41">
                  <c:v>339</c:v>
                </c:pt>
                <c:pt idx="42">
                  <c:v>344</c:v>
                </c:pt>
                <c:pt idx="43">
                  <c:v>351</c:v>
                </c:pt>
                <c:pt idx="44">
                  <c:v>356</c:v>
                </c:pt>
                <c:pt idx="45">
                  <c:v>357</c:v>
                </c:pt>
                <c:pt idx="46">
                  <c:v>362</c:v>
                </c:pt>
                <c:pt idx="47">
                  <c:v>365</c:v>
                </c:pt>
                <c:pt idx="48">
                  <c:v>379</c:v>
                </c:pt>
                <c:pt idx="49">
                  <c:v>400</c:v>
                </c:pt>
                <c:pt idx="50">
                  <c:v>401</c:v>
                </c:pt>
                <c:pt idx="51">
                  <c:v>410</c:v>
                </c:pt>
                <c:pt idx="52">
                  <c:v>414</c:v>
                </c:pt>
                <c:pt idx="53">
                  <c:v>418</c:v>
                </c:pt>
                <c:pt idx="54">
                  <c:v>421</c:v>
                </c:pt>
                <c:pt idx="55">
                  <c:v>444</c:v>
                </c:pt>
                <c:pt idx="56">
                  <c:v>454</c:v>
                </c:pt>
                <c:pt idx="57">
                  <c:v>456</c:v>
                </c:pt>
                <c:pt idx="58">
                  <c:v>494</c:v>
                </c:pt>
                <c:pt idx="59">
                  <c:v>498</c:v>
                </c:pt>
                <c:pt idx="60">
                  <c:v>509</c:v>
                </c:pt>
                <c:pt idx="61">
                  <c:v>510</c:v>
                </c:pt>
                <c:pt idx="62">
                  <c:v>515</c:v>
                </c:pt>
                <c:pt idx="63">
                  <c:v>522</c:v>
                </c:pt>
                <c:pt idx="64">
                  <c:v>523</c:v>
                </c:pt>
                <c:pt idx="65">
                  <c:v>561</c:v>
                </c:pt>
                <c:pt idx="66">
                  <c:v>582</c:v>
                </c:pt>
                <c:pt idx="67">
                  <c:v>583</c:v>
                </c:pt>
                <c:pt idx="68">
                  <c:v>584</c:v>
                </c:pt>
                <c:pt idx="69">
                  <c:v>602</c:v>
                </c:pt>
                <c:pt idx="70">
                  <c:v>625</c:v>
                </c:pt>
                <c:pt idx="71">
                  <c:v>630</c:v>
                </c:pt>
                <c:pt idx="72">
                  <c:v>658</c:v>
                </c:pt>
                <c:pt idx="73">
                  <c:v>674</c:v>
                </c:pt>
                <c:pt idx="74">
                  <c:v>712</c:v>
                </c:pt>
                <c:pt idx="75">
                  <c:v>713</c:v>
                </c:pt>
                <c:pt idx="76">
                  <c:v>718</c:v>
                </c:pt>
                <c:pt idx="77">
                  <c:v>751</c:v>
                </c:pt>
                <c:pt idx="78">
                  <c:v>761</c:v>
                </c:pt>
                <c:pt idx="79">
                  <c:v>766</c:v>
                </c:pt>
                <c:pt idx="80">
                  <c:v>786</c:v>
                </c:pt>
                <c:pt idx="81">
                  <c:v>808</c:v>
                </c:pt>
                <c:pt idx="82">
                  <c:v>810</c:v>
                </c:pt>
                <c:pt idx="83">
                  <c:v>829</c:v>
                </c:pt>
                <c:pt idx="84">
                  <c:v>839</c:v>
                </c:pt>
                <c:pt idx="85">
                  <c:v>840</c:v>
                </c:pt>
                <c:pt idx="86">
                  <c:v>852</c:v>
                </c:pt>
                <c:pt idx="87">
                  <c:v>863</c:v>
                </c:pt>
                <c:pt idx="88">
                  <c:v>875</c:v>
                </c:pt>
                <c:pt idx="89">
                  <c:v>878</c:v>
                </c:pt>
                <c:pt idx="90">
                  <c:v>879</c:v>
                </c:pt>
                <c:pt idx="91">
                  <c:v>898</c:v>
                </c:pt>
                <c:pt idx="92">
                  <c:v>899</c:v>
                </c:pt>
                <c:pt idx="93">
                  <c:v>911</c:v>
                </c:pt>
                <c:pt idx="94">
                  <c:v>932</c:v>
                </c:pt>
                <c:pt idx="95">
                  <c:v>989</c:v>
                </c:pt>
                <c:pt idx="96">
                  <c:v>1006</c:v>
                </c:pt>
                <c:pt idx="97">
                  <c:v>1009</c:v>
                </c:pt>
                <c:pt idx="98">
                  <c:v>1059</c:v>
                </c:pt>
                <c:pt idx="99">
                  <c:v>1082</c:v>
                </c:pt>
                <c:pt idx="100">
                  <c:v>1102</c:v>
                </c:pt>
                <c:pt idx="101">
                  <c:v>1117</c:v>
                </c:pt>
                <c:pt idx="102">
                  <c:v>1156</c:v>
                </c:pt>
                <c:pt idx="103">
                  <c:v>1182</c:v>
                </c:pt>
                <c:pt idx="104">
                  <c:v>1208</c:v>
                </c:pt>
                <c:pt idx="105">
                  <c:v>1216</c:v>
                </c:pt>
                <c:pt idx="106">
                  <c:v>1319</c:v>
                </c:pt>
                <c:pt idx="107">
                  <c:v>1335</c:v>
                </c:pt>
                <c:pt idx="108">
                  <c:v>1363</c:v>
                </c:pt>
                <c:pt idx="109">
                  <c:v>1363</c:v>
                </c:pt>
                <c:pt idx="110">
                  <c:v>1431</c:v>
                </c:pt>
                <c:pt idx="111">
                  <c:v>1442</c:v>
                </c:pt>
                <c:pt idx="112">
                  <c:v>1516</c:v>
                </c:pt>
                <c:pt idx="113">
                  <c:v>1531</c:v>
                </c:pt>
                <c:pt idx="114">
                  <c:v>1562</c:v>
                </c:pt>
                <c:pt idx="115">
                  <c:v>1602</c:v>
                </c:pt>
                <c:pt idx="116">
                  <c:v>1607</c:v>
                </c:pt>
                <c:pt idx="117">
                  <c:v>1642</c:v>
                </c:pt>
                <c:pt idx="118">
                  <c:v>1734</c:v>
                </c:pt>
                <c:pt idx="119">
                  <c:v>1828</c:v>
                </c:pt>
                <c:pt idx="120">
                  <c:v>1851</c:v>
                </c:pt>
                <c:pt idx="121">
                  <c:v>1851</c:v>
                </c:pt>
                <c:pt idx="122">
                  <c:v>1925</c:v>
                </c:pt>
                <c:pt idx="123">
                  <c:v>2060</c:v>
                </c:pt>
                <c:pt idx="124">
                  <c:v>2126</c:v>
                </c:pt>
                <c:pt idx="125">
                  <c:v>2138</c:v>
                </c:pt>
                <c:pt idx="126">
                  <c:v>2171</c:v>
                </c:pt>
                <c:pt idx="127">
                  <c:v>2329</c:v>
                </c:pt>
                <c:pt idx="128">
                  <c:v>2449</c:v>
                </c:pt>
                <c:pt idx="129">
                  <c:v>2533</c:v>
                </c:pt>
                <c:pt idx="130">
                  <c:v>2633</c:v>
                </c:pt>
                <c:pt idx="131">
                  <c:v>3719</c:v>
                </c:pt>
                <c:pt idx="132">
                  <c:v>3845</c:v>
                </c:pt>
                <c:pt idx="133">
                  <c:v>4580</c:v>
                </c:pt>
                <c:pt idx="134">
                  <c:v>5526</c:v>
                </c:pt>
              </c:numCache>
            </c:numRef>
          </c:xVal>
          <c:yVal>
            <c:numRef>
              <c:f>[0]!ub2sd2015</c:f>
              <c:numCache>
                <c:formatCode>General</c:formatCode>
                <c:ptCount val="195"/>
                <c:pt idx="0">
                  <c:v>0.81030061116346164</c:v>
                </c:pt>
                <c:pt idx="1">
                  <c:v>0.81030061116346164</c:v>
                </c:pt>
                <c:pt idx="2">
                  <c:v>0.288024923944186</c:v>
                </c:pt>
                <c:pt idx="3">
                  <c:v>0.24681690290388991</c:v>
                </c:pt>
                <c:pt idx="4">
                  <c:v>0.15164907075258391</c:v>
                </c:pt>
                <c:pt idx="5">
                  <c:v>0.15164907075258391</c:v>
                </c:pt>
                <c:pt idx="6">
                  <c:v>0.1400282964609344</c:v>
                </c:pt>
                <c:pt idx="7">
                  <c:v>0.13723519365287526</c:v>
                </c:pt>
                <c:pt idx="8">
                  <c:v>0.12575688830253953</c:v>
                </c:pt>
                <c:pt idx="9">
                  <c:v>0.12385516961622602</c:v>
                </c:pt>
                <c:pt idx="10">
                  <c:v>0.11647687467504884</c:v>
                </c:pt>
                <c:pt idx="11">
                  <c:v>0.11505618723027582</c:v>
                </c:pt>
                <c:pt idx="12">
                  <c:v>0.11178659620767904</c:v>
                </c:pt>
                <c:pt idx="13">
                  <c:v>0.10831873935189779</c:v>
                </c:pt>
                <c:pt idx="14">
                  <c:v>0.10725777818717293</c:v>
                </c:pt>
                <c:pt idx="15">
                  <c:v>0.10254116403936001</c:v>
                </c:pt>
                <c:pt idx="16">
                  <c:v>0.10010450047287774</c:v>
                </c:pt>
                <c:pt idx="17">
                  <c:v>9.9347297380683833E-2</c:v>
                </c:pt>
                <c:pt idx="18">
                  <c:v>9.8258157730392898E-2</c:v>
                </c:pt>
                <c:pt idx="19">
                  <c:v>9.7561324603084462E-2</c:v>
                </c:pt>
                <c:pt idx="20">
                  <c:v>9.7561324603084462E-2</c:v>
                </c:pt>
                <c:pt idx="21">
                  <c:v>9.655706096515039E-2</c:v>
                </c:pt>
                <c:pt idx="22">
                  <c:v>9.3524138192469686E-2</c:v>
                </c:pt>
                <c:pt idx="23">
                  <c:v>9.0175058347105458E-2</c:v>
                </c:pt>
                <c:pt idx="24">
                  <c:v>8.9480813039792981E-2</c:v>
                </c:pt>
                <c:pt idx="25">
                  <c:v>8.7547024408753893E-2</c:v>
                </c:pt>
                <c:pt idx="26">
                  <c:v>8.7144994511258775E-2</c:v>
                </c:pt>
                <c:pt idx="27">
                  <c:v>8.5445884910884631E-2</c:v>
                </c:pt>
                <c:pt idx="28">
                  <c:v>8.3268049769130062E-2</c:v>
                </c:pt>
                <c:pt idx="29">
                  <c:v>8.2805692393144961E-2</c:v>
                </c:pt>
                <c:pt idx="30">
                  <c:v>8.1778617588191604E-2</c:v>
                </c:pt>
                <c:pt idx="31">
                  <c:v>8.0685735760758631E-2</c:v>
                </c:pt>
                <c:pt idx="32">
                  <c:v>7.7944514587778124E-2</c:v>
                </c:pt>
                <c:pt idx="33">
                  <c:v>7.7107580657152328E-2</c:v>
                </c:pt>
                <c:pt idx="34">
                  <c:v>7.6708417774686122E-2</c:v>
                </c:pt>
                <c:pt idx="35">
                  <c:v>7.5853450700293645E-2</c:v>
                </c:pt>
                <c:pt idx="36">
                  <c:v>7.5761939632249933E-2</c:v>
                </c:pt>
                <c:pt idx="37">
                  <c:v>7.2646430959923833E-2</c:v>
                </c:pt>
                <c:pt idx="38">
                  <c:v>7.0960302506571885E-2</c:v>
                </c:pt>
                <c:pt idx="39">
                  <c:v>6.9931906318389817E-2</c:v>
                </c:pt>
                <c:pt idx="40">
                  <c:v>6.885038380915813E-2</c:v>
                </c:pt>
                <c:pt idx="41">
                  <c:v>6.8801717208014618E-2</c:v>
                </c:pt>
                <c:pt idx="42">
                  <c:v>6.8561972869414553E-2</c:v>
                </c:pt>
                <c:pt idx="43">
                  <c:v>6.8236040208688467E-2</c:v>
                </c:pt>
                <c:pt idx="44">
                  <c:v>6.800986497384244E-2</c:v>
                </c:pt>
                <c:pt idx="45">
                  <c:v>6.7965271343559633E-2</c:v>
                </c:pt>
                <c:pt idx="46">
                  <c:v>6.7745421685061299E-2</c:v>
                </c:pt>
                <c:pt idx="47">
                  <c:v>6.7615950783500411E-2</c:v>
                </c:pt>
                <c:pt idx="48">
                  <c:v>6.7034661065532769E-2</c:v>
                </c:pt>
                <c:pt idx="49">
                  <c:v>6.6227343785673382E-2</c:v>
                </c:pt>
                <c:pt idx="50">
                  <c:v>6.619067633923327E-2</c:v>
                </c:pt>
                <c:pt idx="51">
                  <c:v>6.5867436806236079E-2</c:v>
                </c:pt>
                <c:pt idx="52">
                  <c:v>6.5727565020694351E-2</c:v>
                </c:pt>
                <c:pt idx="53">
                  <c:v>6.5589939718858542E-2</c:v>
                </c:pt>
                <c:pt idx="54">
                  <c:v>6.5488160116551689E-2</c:v>
                </c:pt>
                <c:pt idx="55">
                  <c:v>6.4746323240576914E-2</c:v>
                </c:pt>
                <c:pt idx="56">
                  <c:v>6.4443488994790396E-2</c:v>
                </c:pt>
                <c:pt idx="57">
                  <c:v>6.4384255540983662E-2</c:v>
                </c:pt>
                <c:pt idx="58">
                  <c:v>6.3335507211936273E-2</c:v>
                </c:pt>
                <c:pt idx="59">
                  <c:v>6.3232910383027308E-2</c:v>
                </c:pt>
                <c:pt idx="60">
                  <c:v>6.295770632618071E-2</c:v>
                </c:pt>
                <c:pt idx="61">
                  <c:v>6.2933178030955148E-2</c:v>
                </c:pt>
                <c:pt idx="62">
                  <c:v>6.2811725730212001E-2</c:v>
                </c:pt>
                <c:pt idx="63">
                  <c:v>6.2644947473512333E-2</c:v>
                </c:pt>
                <c:pt idx="64">
                  <c:v>6.2621425065559136E-2</c:v>
                </c:pt>
                <c:pt idx="65">
                  <c:v>6.1779552714897185E-2</c:v>
                </c:pt>
                <c:pt idx="66">
                  <c:v>6.1353713430904025E-2</c:v>
                </c:pt>
                <c:pt idx="67">
                  <c:v>6.1334070175611613E-2</c:v>
                </c:pt>
                <c:pt idx="68">
                  <c:v>6.1314482588423078E-2</c:v>
                </c:pt>
                <c:pt idx="69">
                  <c:v>6.0971140949705196E-2</c:v>
                </c:pt>
                <c:pt idx="70">
                  <c:v>6.0556349450356844E-2</c:v>
                </c:pt>
                <c:pt idx="71">
                  <c:v>6.0469495895268829E-2</c:v>
                </c:pt>
                <c:pt idx="72">
                  <c:v>6.0003341323662022E-2</c:v>
                </c:pt>
                <c:pt idx="73">
                  <c:v>5.9751370367521497E-2</c:v>
                </c:pt>
                <c:pt idx="74">
                  <c:v>5.9190569797007549E-2</c:v>
                </c:pt>
                <c:pt idx="75">
                  <c:v>5.9176477621263046E-2</c:v>
                </c:pt>
                <c:pt idx="76">
                  <c:v>5.9106500766947158E-2</c:v>
                </c:pt>
                <c:pt idx="77">
                  <c:v>5.8663944524041799E-2</c:v>
                </c:pt>
                <c:pt idx="78">
                  <c:v>5.8536078009533747E-2</c:v>
                </c:pt>
                <c:pt idx="79">
                  <c:v>5.8473172409117251E-2</c:v>
                </c:pt>
                <c:pt idx="80">
                  <c:v>5.8228128462967377E-2</c:v>
                </c:pt>
                <c:pt idx="81">
                  <c:v>5.7970104888722715E-2</c:v>
                </c:pt>
                <c:pt idx="82">
                  <c:v>5.794721786534645E-2</c:v>
                </c:pt>
                <c:pt idx="83">
                  <c:v>5.7734307300447547E-2</c:v>
                </c:pt>
                <c:pt idx="84">
                  <c:v>5.7625423392655015E-2</c:v>
                </c:pt>
                <c:pt idx="85">
                  <c:v>5.7614651576142262E-2</c:v>
                </c:pt>
                <c:pt idx="86">
                  <c:v>5.748700327201655E-2</c:v>
                </c:pt>
                <c:pt idx="87">
                  <c:v>5.7372544277607782E-2</c:v>
                </c:pt>
                <c:pt idx="88">
                  <c:v>5.7250364687658255E-2</c:v>
                </c:pt>
                <c:pt idx="89">
                  <c:v>5.7220245991865919E-2</c:v>
                </c:pt>
                <c:pt idx="90">
                  <c:v>5.7210243698262206E-2</c:v>
                </c:pt>
                <c:pt idx="91">
                  <c:v>5.7023660236627131E-2</c:v>
                </c:pt>
                <c:pt idx="92">
                  <c:v>5.7014018383791422E-2</c:v>
                </c:pt>
                <c:pt idx="93">
                  <c:v>5.6899663669513253E-2</c:v>
                </c:pt>
                <c:pt idx="94">
                  <c:v>5.6705334711352542E-2</c:v>
                </c:pt>
                <c:pt idx="95">
                  <c:v>5.6212009456874538E-2</c:v>
                </c:pt>
                <c:pt idx="96">
                  <c:v>5.6073724171658547E-2</c:v>
                </c:pt>
                <c:pt idx="97">
                  <c:v>5.6049714226633927E-2</c:v>
                </c:pt>
                <c:pt idx="98">
                  <c:v>5.5665899751147316E-2</c:v>
                </c:pt>
                <c:pt idx="99">
                  <c:v>5.5499058230396831E-2</c:v>
                </c:pt>
                <c:pt idx="100">
                  <c:v>5.5358580997057233E-2</c:v>
                </c:pt>
                <c:pt idx="101">
                  <c:v>5.525590335719037E-2</c:v>
                </c:pt>
                <c:pt idx="102">
                  <c:v>5.4999082739771214E-2</c:v>
                </c:pt>
                <c:pt idx="103">
                  <c:v>5.4835518668463201E-2</c:v>
                </c:pt>
                <c:pt idx="104">
                  <c:v>5.4677665843510838E-2</c:v>
                </c:pt>
                <c:pt idx="105">
                  <c:v>5.4630194623482072E-2</c:v>
                </c:pt>
                <c:pt idx="106">
                  <c:v>5.4060929551720545E-2</c:v>
                </c:pt>
                <c:pt idx="107">
                  <c:v>5.3978893777812793E-2</c:v>
                </c:pt>
                <c:pt idx="108">
                  <c:v>5.3839073626797435E-2</c:v>
                </c:pt>
                <c:pt idx="109">
                  <c:v>5.3839073626797435E-2</c:v>
                </c:pt>
                <c:pt idx="110">
                  <c:v>5.3517967608710706E-2</c:v>
                </c:pt>
                <c:pt idx="111">
                  <c:v>5.3468320062293719E-2</c:v>
                </c:pt>
                <c:pt idx="112">
                  <c:v>5.3149464193141267E-2</c:v>
                </c:pt>
                <c:pt idx="113">
                  <c:v>5.3087858918285838E-2</c:v>
                </c:pt>
                <c:pt idx="114">
                  <c:v>5.2963556539565373E-2</c:v>
                </c:pt>
                <c:pt idx="115">
                  <c:v>5.2808887597069136E-2</c:v>
                </c:pt>
                <c:pt idx="116">
                  <c:v>5.2789988406207682E-2</c:v>
                </c:pt>
                <c:pt idx="117">
                  <c:v>5.266028141495837E-2</c:v>
                </c:pt>
                <c:pt idx="118">
                  <c:v>5.2339481559566921E-2</c:v>
                </c:pt>
                <c:pt idx="119">
                  <c:v>5.2038633636723196E-2</c:v>
                </c:pt>
                <c:pt idx="120">
                  <c:v>5.1968754317054465E-2</c:v>
                </c:pt>
                <c:pt idx="121">
                  <c:v>5.1968754317054465E-2</c:v>
                </c:pt>
                <c:pt idx="122">
                  <c:v>5.1753012448234548E-2</c:v>
                </c:pt>
                <c:pt idx="123">
                  <c:v>5.1391604068408293E-2</c:v>
                </c:pt>
                <c:pt idx="124">
                  <c:v>5.1228321343972753E-2</c:v>
                </c:pt>
                <c:pt idx="125">
                  <c:v>5.1199496881323865E-2</c:v>
                </c:pt>
                <c:pt idx="126">
                  <c:v>5.1121538071736368E-2</c:v>
                </c:pt>
                <c:pt idx="127">
                  <c:v>5.0772836653607913E-2</c:v>
                </c:pt>
                <c:pt idx="128">
                  <c:v>5.0532115463221054E-2</c:v>
                </c:pt>
                <c:pt idx="129">
                  <c:v>5.037444472775747E-2</c:v>
                </c:pt>
                <c:pt idx="130">
                  <c:v>5.0197198703073757E-2</c:v>
                </c:pt>
                <c:pt idx="131">
                  <c:v>4.877995103336135E-2</c:v>
                </c:pt>
                <c:pt idx="132">
                  <c:v>4.8657454164632387E-2</c:v>
                </c:pt>
                <c:pt idx="133">
                  <c:v>4.8050935725194449E-2</c:v>
                </c:pt>
                <c:pt idx="134">
                  <c:v>4.7463001736018334E-2</c:v>
                </c:pt>
              </c:numCache>
            </c:numRef>
          </c:yVal>
          <c:smooth val="1"/>
          <c:extLst>
            <c:ext xmlns:c16="http://schemas.microsoft.com/office/drawing/2014/chart" uri="{C3380CC4-5D6E-409C-BE32-E72D297353CC}">
              <c16:uniqueId val="{00000001-FAB8-4980-AA9F-AD53296E80C0}"/>
            </c:ext>
          </c:extLst>
        </c:ser>
        <c:ser>
          <c:idx val="4"/>
          <c:order val="3"/>
          <c:tx>
            <c:v>3SD Lower</c:v>
          </c:tx>
          <c:spPr>
            <a:ln>
              <a:solidFill>
                <a:srgbClr val="FF0000"/>
              </a:solidFill>
              <a:prstDash val="sysDash"/>
            </a:ln>
          </c:spPr>
          <c:marker>
            <c:symbol val="none"/>
          </c:marker>
          <c:xVal>
            <c:numRef>
              <c:f>[0]!x_axis2015</c:f>
              <c:numCache>
                <c:formatCode>General</c:formatCode>
                <c:ptCount val="195"/>
                <c:pt idx="0">
                  <c:v>1</c:v>
                </c:pt>
                <c:pt idx="1">
                  <c:v>1</c:v>
                </c:pt>
                <c:pt idx="2">
                  <c:v>13</c:v>
                </c:pt>
                <c:pt idx="3">
                  <c:v>17</c:v>
                </c:pt>
                <c:pt idx="4">
                  <c:v>41</c:v>
                </c:pt>
                <c:pt idx="5">
                  <c:v>41</c:v>
                </c:pt>
                <c:pt idx="6">
                  <c:v>48</c:v>
                </c:pt>
                <c:pt idx="7">
                  <c:v>50</c:v>
                </c:pt>
                <c:pt idx="8">
                  <c:v>60</c:v>
                </c:pt>
                <c:pt idx="9">
                  <c:v>62</c:v>
                </c:pt>
                <c:pt idx="10">
                  <c:v>71</c:v>
                </c:pt>
                <c:pt idx="11">
                  <c:v>73</c:v>
                </c:pt>
                <c:pt idx="12">
                  <c:v>78</c:v>
                </c:pt>
                <c:pt idx="13">
                  <c:v>84</c:v>
                </c:pt>
                <c:pt idx="14">
                  <c:v>86</c:v>
                </c:pt>
                <c:pt idx="15">
                  <c:v>96</c:v>
                </c:pt>
                <c:pt idx="16">
                  <c:v>102</c:v>
                </c:pt>
                <c:pt idx="17">
                  <c:v>104</c:v>
                </c:pt>
                <c:pt idx="18">
                  <c:v>107</c:v>
                </c:pt>
                <c:pt idx="19">
                  <c:v>109</c:v>
                </c:pt>
                <c:pt idx="20">
                  <c:v>109</c:v>
                </c:pt>
                <c:pt idx="21">
                  <c:v>112</c:v>
                </c:pt>
                <c:pt idx="22">
                  <c:v>122</c:v>
                </c:pt>
                <c:pt idx="23">
                  <c:v>135</c:v>
                </c:pt>
                <c:pt idx="24">
                  <c:v>138</c:v>
                </c:pt>
                <c:pt idx="25">
                  <c:v>147</c:v>
                </c:pt>
                <c:pt idx="26">
                  <c:v>149</c:v>
                </c:pt>
                <c:pt idx="27">
                  <c:v>158</c:v>
                </c:pt>
                <c:pt idx="28">
                  <c:v>171</c:v>
                </c:pt>
                <c:pt idx="29">
                  <c:v>174</c:v>
                </c:pt>
                <c:pt idx="30">
                  <c:v>181</c:v>
                </c:pt>
                <c:pt idx="31">
                  <c:v>189</c:v>
                </c:pt>
                <c:pt idx="32">
                  <c:v>212</c:v>
                </c:pt>
                <c:pt idx="33">
                  <c:v>220</c:v>
                </c:pt>
                <c:pt idx="34">
                  <c:v>224</c:v>
                </c:pt>
                <c:pt idx="35">
                  <c:v>233</c:v>
                </c:pt>
                <c:pt idx="36">
                  <c:v>234</c:v>
                </c:pt>
                <c:pt idx="37">
                  <c:v>273</c:v>
                </c:pt>
                <c:pt idx="38">
                  <c:v>299</c:v>
                </c:pt>
                <c:pt idx="39">
                  <c:v>317</c:v>
                </c:pt>
                <c:pt idx="40">
                  <c:v>338</c:v>
                </c:pt>
                <c:pt idx="41">
                  <c:v>339</c:v>
                </c:pt>
                <c:pt idx="42">
                  <c:v>344</c:v>
                </c:pt>
                <c:pt idx="43">
                  <c:v>351</c:v>
                </c:pt>
                <c:pt idx="44">
                  <c:v>356</c:v>
                </c:pt>
                <c:pt idx="45">
                  <c:v>357</c:v>
                </c:pt>
                <c:pt idx="46">
                  <c:v>362</c:v>
                </c:pt>
                <c:pt idx="47">
                  <c:v>365</c:v>
                </c:pt>
                <c:pt idx="48">
                  <c:v>379</c:v>
                </c:pt>
                <c:pt idx="49">
                  <c:v>400</c:v>
                </c:pt>
                <c:pt idx="50">
                  <c:v>401</c:v>
                </c:pt>
                <c:pt idx="51">
                  <c:v>410</c:v>
                </c:pt>
                <c:pt idx="52">
                  <c:v>414</c:v>
                </c:pt>
                <c:pt idx="53">
                  <c:v>418</c:v>
                </c:pt>
                <c:pt idx="54">
                  <c:v>421</c:v>
                </c:pt>
                <c:pt idx="55">
                  <c:v>444</c:v>
                </c:pt>
                <c:pt idx="56">
                  <c:v>454</c:v>
                </c:pt>
                <c:pt idx="57">
                  <c:v>456</c:v>
                </c:pt>
                <c:pt idx="58">
                  <c:v>494</c:v>
                </c:pt>
                <c:pt idx="59">
                  <c:v>498</c:v>
                </c:pt>
                <c:pt idx="60">
                  <c:v>509</c:v>
                </c:pt>
                <c:pt idx="61">
                  <c:v>510</c:v>
                </c:pt>
                <c:pt idx="62">
                  <c:v>515</c:v>
                </c:pt>
                <c:pt idx="63">
                  <c:v>522</c:v>
                </c:pt>
                <c:pt idx="64">
                  <c:v>523</c:v>
                </c:pt>
                <c:pt idx="65">
                  <c:v>561</c:v>
                </c:pt>
                <c:pt idx="66">
                  <c:v>582</c:v>
                </c:pt>
                <c:pt idx="67">
                  <c:v>583</c:v>
                </c:pt>
                <c:pt idx="68">
                  <c:v>584</c:v>
                </c:pt>
                <c:pt idx="69">
                  <c:v>602</c:v>
                </c:pt>
                <c:pt idx="70">
                  <c:v>625</c:v>
                </c:pt>
                <c:pt idx="71">
                  <c:v>630</c:v>
                </c:pt>
                <c:pt idx="72">
                  <c:v>658</c:v>
                </c:pt>
                <c:pt idx="73">
                  <c:v>674</c:v>
                </c:pt>
                <c:pt idx="74">
                  <c:v>712</c:v>
                </c:pt>
                <c:pt idx="75">
                  <c:v>713</c:v>
                </c:pt>
                <c:pt idx="76">
                  <c:v>718</c:v>
                </c:pt>
                <c:pt idx="77">
                  <c:v>751</c:v>
                </c:pt>
                <c:pt idx="78">
                  <c:v>761</c:v>
                </c:pt>
                <c:pt idx="79">
                  <c:v>766</c:v>
                </c:pt>
                <c:pt idx="80">
                  <c:v>786</c:v>
                </c:pt>
                <c:pt idx="81">
                  <c:v>808</c:v>
                </c:pt>
                <c:pt idx="82">
                  <c:v>810</c:v>
                </c:pt>
                <c:pt idx="83">
                  <c:v>829</c:v>
                </c:pt>
                <c:pt idx="84">
                  <c:v>839</c:v>
                </c:pt>
                <c:pt idx="85">
                  <c:v>840</c:v>
                </c:pt>
                <c:pt idx="86">
                  <c:v>852</c:v>
                </c:pt>
                <c:pt idx="87">
                  <c:v>863</c:v>
                </c:pt>
                <c:pt idx="88">
                  <c:v>875</c:v>
                </c:pt>
                <c:pt idx="89">
                  <c:v>878</c:v>
                </c:pt>
                <c:pt idx="90">
                  <c:v>879</c:v>
                </c:pt>
                <c:pt idx="91">
                  <c:v>898</c:v>
                </c:pt>
                <c:pt idx="92">
                  <c:v>899</c:v>
                </c:pt>
                <c:pt idx="93">
                  <c:v>911</c:v>
                </c:pt>
                <c:pt idx="94">
                  <c:v>932</c:v>
                </c:pt>
                <c:pt idx="95">
                  <c:v>989</c:v>
                </c:pt>
                <c:pt idx="96">
                  <c:v>1006</c:v>
                </c:pt>
                <c:pt idx="97">
                  <c:v>1009</c:v>
                </c:pt>
                <c:pt idx="98">
                  <c:v>1059</c:v>
                </c:pt>
                <c:pt idx="99">
                  <c:v>1082</c:v>
                </c:pt>
                <c:pt idx="100">
                  <c:v>1102</c:v>
                </c:pt>
                <c:pt idx="101">
                  <c:v>1117</c:v>
                </c:pt>
                <c:pt idx="102">
                  <c:v>1156</c:v>
                </c:pt>
                <c:pt idx="103">
                  <c:v>1182</c:v>
                </c:pt>
                <c:pt idx="104">
                  <c:v>1208</c:v>
                </c:pt>
                <c:pt idx="105">
                  <c:v>1216</c:v>
                </c:pt>
                <c:pt idx="106">
                  <c:v>1319</c:v>
                </c:pt>
                <c:pt idx="107">
                  <c:v>1335</c:v>
                </c:pt>
                <c:pt idx="108">
                  <c:v>1363</c:v>
                </c:pt>
                <c:pt idx="109">
                  <c:v>1363</c:v>
                </c:pt>
                <c:pt idx="110">
                  <c:v>1431</c:v>
                </c:pt>
                <c:pt idx="111">
                  <c:v>1442</c:v>
                </c:pt>
                <c:pt idx="112">
                  <c:v>1516</c:v>
                </c:pt>
                <c:pt idx="113">
                  <c:v>1531</c:v>
                </c:pt>
                <c:pt idx="114">
                  <c:v>1562</c:v>
                </c:pt>
                <c:pt idx="115">
                  <c:v>1602</c:v>
                </c:pt>
                <c:pt idx="116">
                  <c:v>1607</c:v>
                </c:pt>
                <c:pt idx="117">
                  <c:v>1642</c:v>
                </c:pt>
                <c:pt idx="118">
                  <c:v>1734</c:v>
                </c:pt>
                <c:pt idx="119">
                  <c:v>1828</c:v>
                </c:pt>
                <c:pt idx="120">
                  <c:v>1851</c:v>
                </c:pt>
                <c:pt idx="121">
                  <c:v>1851</c:v>
                </c:pt>
                <c:pt idx="122">
                  <c:v>1925</c:v>
                </c:pt>
                <c:pt idx="123">
                  <c:v>2060</c:v>
                </c:pt>
                <c:pt idx="124">
                  <c:v>2126</c:v>
                </c:pt>
                <c:pt idx="125">
                  <c:v>2138</c:v>
                </c:pt>
                <c:pt idx="126">
                  <c:v>2171</c:v>
                </c:pt>
                <c:pt idx="127">
                  <c:v>2329</c:v>
                </c:pt>
                <c:pt idx="128">
                  <c:v>2449</c:v>
                </c:pt>
                <c:pt idx="129">
                  <c:v>2533</c:v>
                </c:pt>
                <c:pt idx="130">
                  <c:v>2633</c:v>
                </c:pt>
                <c:pt idx="131">
                  <c:v>3719</c:v>
                </c:pt>
                <c:pt idx="132">
                  <c:v>3845</c:v>
                </c:pt>
                <c:pt idx="133">
                  <c:v>4580</c:v>
                </c:pt>
                <c:pt idx="134">
                  <c:v>5526</c:v>
                </c:pt>
              </c:numCache>
            </c:numRef>
          </c:xVal>
          <c:yVal>
            <c:numRef>
              <c:f>[0]!lb3sd2015</c:f>
              <c:numCache>
                <c:formatCode>General</c:formatCode>
                <c:ptCount val="195"/>
                <c:pt idx="0">
                  <c:v>1.8190919691566841E-4</c:v>
                </c:pt>
                <c:pt idx="1">
                  <c:v>1.8190919691566841E-4</c:v>
                </c:pt>
                <c:pt idx="2">
                  <c:v>2.1508778468599275E-3</c:v>
                </c:pt>
                <c:pt idx="3">
                  <c:v>2.7324830875777649E-3</c:v>
                </c:pt>
                <c:pt idx="4">
                  <c:v>5.6580016501740753E-3</c:v>
                </c:pt>
                <c:pt idx="5">
                  <c:v>5.6580016501740753E-3</c:v>
                </c:pt>
                <c:pt idx="6">
                  <c:v>6.3704063639879903E-3</c:v>
                </c:pt>
                <c:pt idx="7">
                  <c:v>6.5646692188752378E-3</c:v>
                </c:pt>
                <c:pt idx="8">
                  <c:v>7.4808199322626183E-3</c:v>
                </c:pt>
                <c:pt idx="9">
                  <c:v>7.6538789496523926E-3</c:v>
                </c:pt>
                <c:pt idx="10">
                  <c:v>8.3953134674314995E-3</c:v>
                </c:pt>
                <c:pt idx="11">
                  <c:v>8.5523344955898296E-3</c:v>
                </c:pt>
                <c:pt idx="12">
                  <c:v>8.9335477228139303E-3</c:v>
                </c:pt>
                <c:pt idx="13">
                  <c:v>9.3709465333847632E-3</c:v>
                </c:pt>
                <c:pt idx="14">
                  <c:v>9.5121804240681021E-3</c:v>
                </c:pt>
                <c:pt idx="15">
                  <c:v>1.0186843204571965E-2</c:v>
                </c:pt>
                <c:pt idx="16">
                  <c:v>1.0568378516047052E-2</c:v>
                </c:pt>
                <c:pt idx="17">
                  <c:v>1.0691973886845837E-2</c:v>
                </c:pt>
                <c:pt idx="18">
                  <c:v>1.0874160273135829E-2</c:v>
                </c:pt>
                <c:pt idx="19">
                  <c:v>1.0993541019624509E-2</c:v>
                </c:pt>
                <c:pt idx="20">
                  <c:v>1.0993541019624509E-2</c:v>
                </c:pt>
                <c:pt idx="21">
                  <c:v>1.1169596763661293E-2</c:v>
                </c:pt>
                <c:pt idx="22">
                  <c:v>1.173181729258139E-2</c:v>
                </c:pt>
                <c:pt idx="23">
                  <c:v>1.2411376610572731E-2</c:v>
                </c:pt>
                <c:pt idx="24">
                  <c:v>1.2560717409769566E-2</c:v>
                </c:pt>
                <c:pt idx="25">
                  <c:v>1.2993338165269401E-2</c:v>
                </c:pt>
                <c:pt idx="26">
                  <c:v>1.3086485755991839E-2</c:v>
                </c:pt>
                <c:pt idx="27">
                  <c:v>1.3493062131139174E-2</c:v>
                </c:pt>
                <c:pt idx="28">
                  <c:v>1.4046654737498641E-2</c:v>
                </c:pt>
                <c:pt idx="29">
                  <c:v>1.4169180614776015E-2</c:v>
                </c:pt>
                <c:pt idx="30">
                  <c:v>1.4447967165435718E-2</c:v>
                </c:pt>
                <c:pt idx="31">
                  <c:v>1.4755020736136385E-2</c:v>
                </c:pt>
                <c:pt idx="32">
                  <c:v>1.5576025275700881E-2</c:v>
                </c:pt>
                <c:pt idx="33">
                  <c:v>1.584225617424715E-2</c:v>
                </c:pt>
                <c:pt idx="34">
                  <c:v>1.5971958916920468E-2</c:v>
                </c:pt>
                <c:pt idx="35">
                  <c:v>1.6255897675403471E-2</c:v>
                </c:pt>
                <c:pt idx="36">
                  <c:v>1.6286794736710242E-2</c:v>
                </c:pt>
                <c:pt idx="37">
                  <c:v>1.7401041538756143E-2</c:v>
                </c:pt>
                <c:pt idx="38">
                  <c:v>1.805887247080163E-2</c:v>
                </c:pt>
                <c:pt idx="39">
                  <c:v>1.8480911383503513E-2</c:v>
                </c:pt>
                <c:pt idx="40">
                  <c:v>1.8942909690874064E-2</c:v>
                </c:pt>
                <c:pt idx="41">
                  <c:v>1.8964153063042593E-2</c:v>
                </c:pt>
                <c:pt idx="42">
                  <c:v>1.9069388283785474E-2</c:v>
                </c:pt>
                <c:pt idx="43">
                  <c:v>1.9214032063104163E-2</c:v>
                </c:pt>
                <c:pt idx="44">
                  <c:v>1.9315487724429946E-2</c:v>
                </c:pt>
                <c:pt idx="45">
                  <c:v>1.9335596929640087E-2</c:v>
                </c:pt>
                <c:pt idx="46">
                  <c:v>1.9435250519108199E-2</c:v>
                </c:pt>
                <c:pt idx="47">
                  <c:v>1.9494339691099614E-2</c:v>
                </c:pt>
                <c:pt idx="48">
                  <c:v>1.9763372852479668E-2</c:v>
                </c:pt>
                <c:pt idx="49">
                  <c:v>2.0147440451358835E-2</c:v>
                </c:pt>
                <c:pt idx="50">
                  <c:v>2.0165179577648528E-2</c:v>
                </c:pt>
                <c:pt idx="51">
                  <c:v>2.032269106276776E-2</c:v>
                </c:pt>
                <c:pt idx="52">
                  <c:v>2.0391486027648058E-2</c:v>
                </c:pt>
                <c:pt idx="53">
                  <c:v>2.0459555638984172E-2</c:v>
                </c:pt>
                <c:pt idx="54">
                  <c:v>2.0510139781571863E-2</c:v>
                </c:pt>
                <c:pt idx="55">
                  <c:v>2.0885207086181867E-2</c:v>
                </c:pt>
                <c:pt idx="56">
                  <c:v>2.1041610007889521E-2</c:v>
                </c:pt>
                <c:pt idx="57">
                  <c:v>2.1072429692566945E-2</c:v>
                </c:pt>
                <c:pt idx="58">
                  <c:v>2.1630770950567906E-2</c:v>
                </c:pt>
                <c:pt idx="59">
                  <c:v>2.1686709527179215E-2</c:v>
                </c:pt>
                <c:pt idx="60">
                  <c:v>2.1837948973465731E-2</c:v>
                </c:pt>
                <c:pt idx="61">
                  <c:v>2.1851513428809987E-2</c:v>
                </c:pt>
                <c:pt idx="62">
                  <c:v>2.1918884296435345E-2</c:v>
                </c:pt>
                <c:pt idx="63">
                  <c:v>2.2011960390087185E-2</c:v>
                </c:pt>
                <c:pt idx="64">
                  <c:v>2.202514052803E-2</c:v>
                </c:pt>
                <c:pt idx="65">
                  <c:v>2.2505605664287696E-2</c:v>
                </c:pt>
                <c:pt idx="66">
                  <c:v>2.2755278291725405E-2</c:v>
                </c:pt>
                <c:pt idx="67">
                  <c:v>2.2766905614113923E-2</c:v>
                </c:pt>
                <c:pt idx="68">
                  <c:v>2.2778509761628426E-2</c:v>
                </c:pt>
                <c:pt idx="69">
                  <c:v>2.298351052498741E-2</c:v>
                </c:pt>
                <c:pt idx="70">
                  <c:v>2.3235263947789735E-2</c:v>
                </c:pt>
                <c:pt idx="71">
                  <c:v>2.3288555088389191E-2</c:v>
                </c:pt>
                <c:pt idx="72">
                  <c:v>2.3578050261739186E-2</c:v>
                </c:pt>
                <c:pt idx="73">
                  <c:v>2.3737008962082754E-2</c:v>
                </c:pt>
                <c:pt idx="74">
                  <c:v>2.409719631614466E-2</c:v>
                </c:pt>
                <c:pt idx="75">
                  <c:v>2.41063629721989E-2</c:v>
                </c:pt>
                <c:pt idx="76">
                  <c:v>2.4151966442165326E-2</c:v>
                </c:pt>
                <c:pt idx="77">
                  <c:v>2.4443690844606208E-2</c:v>
                </c:pt>
                <c:pt idx="78">
                  <c:v>2.4529057059458702E-2</c:v>
                </c:pt>
                <c:pt idx="79">
                  <c:v>2.4571233886565891E-2</c:v>
                </c:pt>
                <c:pt idx="80">
                  <c:v>2.4736671023310994E-2</c:v>
                </c:pt>
                <c:pt idx="81">
                  <c:v>2.4912855441626806E-2</c:v>
                </c:pt>
                <c:pt idx="82">
                  <c:v>2.4928582554110602E-2</c:v>
                </c:pt>
                <c:pt idx="83">
                  <c:v>2.50756701661492E-2</c:v>
                </c:pt>
                <c:pt idx="84">
                  <c:v>2.5151442326882392E-2</c:v>
                </c:pt>
                <c:pt idx="85">
                  <c:v>2.5158958808333583E-2</c:v>
                </c:pt>
                <c:pt idx="86">
                  <c:v>2.5248311614529308E-2</c:v>
                </c:pt>
                <c:pt idx="87">
                  <c:v>2.5328874842047534E-2</c:v>
                </c:pt>
                <c:pt idx="88">
                  <c:v>2.5415337753722938E-2</c:v>
                </c:pt>
                <c:pt idx="89">
                  <c:v>2.5436726118731694E-2</c:v>
                </c:pt>
                <c:pt idx="90">
                  <c:v>2.5443835622916026E-2</c:v>
                </c:pt>
                <c:pt idx="91">
                  <c:v>2.5577055231168044E-2</c:v>
                </c:pt>
                <c:pt idx="92">
                  <c:v>2.5583970461356409E-2</c:v>
                </c:pt>
                <c:pt idx="93">
                  <c:v>2.5666220564759847E-2</c:v>
                </c:pt>
                <c:pt idx="94">
                  <c:v>2.5806988003270831E-2</c:v>
                </c:pt>
                <c:pt idx="95">
                  <c:v>2.6170065016889402E-2</c:v>
                </c:pt>
                <c:pt idx="96">
                  <c:v>2.6273338946070712E-2</c:v>
                </c:pt>
                <c:pt idx="97">
                  <c:v>2.6291337782421174E-2</c:v>
                </c:pt>
                <c:pt idx="98">
                  <c:v>2.6581814471168301E-2</c:v>
                </c:pt>
                <c:pt idx="99">
                  <c:v>2.6709718330482021E-2</c:v>
                </c:pt>
                <c:pt idx="100">
                  <c:v>2.6818190543376769E-2</c:v>
                </c:pt>
                <c:pt idx="101">
                  <c:v>2.689792986188343E-2</c:v>
                </c:pt>
                <c:pt idx="102">
                  <c:v>2.7099075929871954E-2</c:v>
                </c:pt>
                <c:pt idx="103">
                  <c:v>2.7228461629388776E-2</c:v>
                </c:pt>
                <c:pt idx="104">
                  <c:v>2.7354285286100618E-2</c:v>
                </c:pt>
                <c:pt idx="105">
                  <c:v>2.7392309391717946E-2</c:v>
                </c:pt>
                <c:pt idx="106">
                  <c:v>2.7855062188769597E-2</c:v>
                </c:pt>
                <c:pt idx="107">
                  <c:v>2.7922795192025836E-2</c:v>
                </c:pt>
                <c:pt idx="108">
                  <c:v>2.803885584385854E-2</c:v>
                </c:pt>
                <c:pt idx="109">
                  <c:v>2.803885584385854E-2</c:v>
                </c:pt>
                <c:pt idx="110">
                  <c:v>2.8308379042302694E-2</c:v>
                </c:pt>
                <c:pt idx="111">
                  <c:v>2.8350426133436902E-2</c:v>
                </c:pt>
                <c:pt idx="112">
                  <c:v>2.8622898232466949E-2</c:v>
                </c:pt>
                <c:pt idx="113">
                  <c:v>2.8676030918679162E-2</c:v>
                </c:pt>
                <c:pt idx="114">
                  <c:v>2.8783725441369139E-2</c:v>
                </c:pt>
                <c:pt idx="115">
                  <c:v>2.8918646231529656E-2</c:v>
                </c:pt>
                <c:pt idx="116">
                  <c:v>2.8935202530173829E-2</c:v>
                </c:pt>
                <c:pt idx="117">
                  <c:v>2.9049244999095423E-2</c:v>
                </c:pt>
                <c:pt idx="118">
                  <c:v>2.9334445649051164E-2</c:v>
                </c:pt>
                <c:pt idx="119">
                  <c:v>2.9606043203075166E-2</c:v>
                </c:pt>
                <c:pt idx="120">
                  <c:v>2.9669709849747598E-2</c:v>
                </c:pt>
                <c:pt idx="121">
                  <c:v>2.9669709849747598E-2</c:v>
                </c:pt>
                <c:pt idx="122">
                  <c:v>2.9867671912551939E-2</c:v>
                </c:pt>
                <c:pt idx="123">
                  <c:v>3.0204105784648196E-2</c:v>
                </c:pt>
                <c:pt idx="124">
                  <c:v>3.0358113240093992E-2</c:v>
                </c:pt>
                <c:pt idx="125">
                  <c:v>3.0385431715823929E-2</c:v>
                </c:pt>
                <c:pt idx="126">
                  <c:v>3.0459516128560508E-2</c:v>
                </c:pt>
                <c:pt idx="127">
                  <c:v>3.0794475116292807E-2</c:v>
                </c:pt>
                <c:pt idx="128">
                  <c:v>3.1029181814696827E-2</c:v>
                </c:pt>
                <c:pt idx="129">
                  <c:v>3.1184476182849162E-2</c:v>
                </c:pt>
                <c:pt idx="130">
                  <c:v>3.1360547140907163E-2</c:v>
                </c:pt>
                <c:pt idx="131">
                  <c:v>3.2827673204509591E-2</c:v>
                </c:pt>
                <c:pt idx="132">
                  <c:v>3.2959625130624316E-2</c:v>
                </c:pt>
                <c:pt idx="133">
                  <c:v>3.362562166240457E-2</c:v>
                </c:pt>
                <c:pt idx="134">
                  <c:v>3.4291947365506378E-2</c:v>
                </c:pt>
              </c:numCache>
            </c:numRef>
          </c:yVal>
          <c:smooth val="1"/>
          <c:extLst>
            <c:ext xmlns:c16="http://schemas.microsoft.com/office/drawing/2014/chart" uri="{C3380CC4-5D6E-409C-BE32-E72D297353CC}">
              <c16:uniqueId val="{00000002-FAB8-4980-AA9F-AD53296E80C0}"/>
            </c:ext>
          </c:extLst>
        </c:ser>
        <c:ser>
          <c:idx val="3"/>
          <c:order val="4"/>
          <c:tx>
            <c:v>3SD Upper</c:v>
          </c:tx>
          <c:spPr>
            <a:ln>
              <a:solidFill>
                <a:srgbClr val="FF0000"/>
              </a:solidFill>
              <a:prstDash val="sysDash"/>
            </a:ln>
          </c:spPr>
          <c:marker>
            <c:symbol val="none"/>
          </c:marker>
          <c:xVal>
            <c:numRef>
              <c:f>[0]!x_axis2015</c:f>
              <c:numCache>
                <c:formatCode>General</c:formatCode>
                <c:ptCount val="195"/>
                <c:pt idx="0">
                  <c:v>1</c:v>
                </c:pt>
                <c:pt idx="1">
                  <c:v>1</c:v>
                </c:pt>
                <c:pt idx="2">
                  <c:v>13</c:v>
                </c:pt>
                <c:pt idx="3">
                  <c:v>17</c:v>
                </c:pt>
                <c:pt idx="4">
                  <c:v>41</c:v>
                </c:pt>
                <c:pt idx="5">
                  <c:v>41</c:v>
                </c:pt>
                <c:pt idx="6">
                  <c:v>48</c:v>
                </c:pt>
                <c:pt idx="7">
                  <c:v>50</c:v>
                </c:pt>
                <c:pt idx="8">
                  <c:v>60</c:v>
                </c:pt>
                <c:pt idx="9">
                  <c:v>62</c:v>
                </c:pt>
                <c:pt idx="10">
                  <c:v>71</c:v>
                </c:pt>
                <c:pt idx="11">
                  <c:v>73</c:v>
                </c:pt>
                <c:pt idx="12">
                  <c:v>78</c:v>
                </c:pt>
                <c:pt idx="13">
                  <c:v>84</c:v>
                </c:pt>
                <c:pt idx="14">
                  <c:v>86</c:v>
                </c:pt>
                <c:pt idx="15">
                  <c:v>96</c:v>
                </c:pt>
                <c:pt idx="16">
                  <c:v>102</c:v>
                </c:pt>
                <c:pt idx="17">
                  <c:v>104</c:v>
                </c:pt>
                <c:pt idx="18">
                  <c:v>107</c:v>
                </c:pt>
                <c:pt idx="19">
                  <c:v>109</c:v>
                </c:pt>
                <c:pt idx="20">
                  <c:v>109</c:v>
                </c:pt>
                <c:pt idx="21">
                  <c:v>112</c:v>
                </c:pt>
                <c:pt idx="22">
                  <c:v>122</c:v>
                </c:pt>
                <c:pt idx="23">
                  <c:v>135</c:v>
                </c:pt>
                <c:pt idx="24">
                  <c:v>138</c:v>
                </c:pt>
                <c:pt idx="25">
                  <c:v>147</c:v>
                </c:pt>
                <c:pt idx="26">
                  <c:v>149</c:v>
                </c:pt>
                <c:pt idx="27">
                  <c:v>158</c:v>
                </c:pt>
                <c:pt idx="28">
                  <c:v>171</c:v>
                </c:pt>
                <c:pt idx="29">
                  <c:v>174</c:v>
                </c:pt>
                <c:pt idx="30">
                  <c:v>181</c:v>
                </c:pt>
                <c:pt idx="31">
                  <c:v>189</c:v>
                </c:pt>
                <c:pt idx="32">
                  <c:v>212</c:v>
                </c:pt>
                <c:pt idx="33">
                  <c:v>220</c:v>
                </c:pt>
                <c:pt idx="34">
                  <c:v>224</c:v>
                </c:pt>
                <c:pt idx="35">
                  <c:v>233</c:v>
                </c:pt>
                <c:pt idx="36">
                  <c:v>234</c:v>
                </c:pt>
                <c:pt idx="37">
                  <c:v>273</c:v>
                </c:pt>
                <c:pt idx="38">
                  <c:v>299</c:v>
                </c:pt>
                <c:pt idx="39">
                  <c:v>317</c:v>
                </c:pt>
                <c:pt idx="40">
                  <c:v>338</c:v>
                </c:pt>
                <c:pt idx="41">
                  <c:v>339</c:v>
                </c:pt>
                <c:pt idx="42">
                  <c:v>344</c:v>
                </c:pt>
                <c:pt idx="43">
                  <c:v>351</c:v>
                </c:pt>
                <c:pt idx="44">
                  <c:v>356</c:v>
                </c:pt>
                <c:pt idx="45">
                  <c:v>357</c:v>
                </c:pt>
                <c:pt idx="46">
                  <c:v>362</c:v>
                </c:pt>
                <c:pt idx="47">
                  <c:v>365</c:v>
                </c:pt>
                <c:pt idx="48">
                  <c:v>379</c:v>
                </c:pt>
                <c:pt idx="49">
                  <c:v>400</c:v>
                </c:pt>
                <c:pt idx="50">
                  <c:v>401</c:v>
                </c:pt>
                <c:pt idx="51">
                  <c:v>410</c:v>
                </c:pt>
                <c:pt idx="52">
                  <c:v>414</c:v>
                </c:pt>
                <c:pt idx="53">
                  <c:v>418</c:v>
                </c:pt>
                <c:pt idx="54">
                  <c:v>421</c:v>
                </c:pt>
                <c:pt idx="55">
                  <c:v>444</c:v>
                </c:pt>
                <c:pt idx="56">
                  <c:v>454</c:v>
                </c:pt>
                <c:pt idx="57">
                  <c:v>456</c:v>
                </c:pt>
                <c:pt idx="58">
                  <c:v>494</c:v>
                </c:pt>
                <c:pt idx="59">
                  <c:v>498</c:v>
                </c:pt>
                <c:pt idx="60">
                  <c:v>509</c:v>
                </c:pt>
                <c:pt idx="61">
                  <c:v>510</c:v>
                </c:pt>
                <c:pt idx="62">
                  <c:v>515</c:v>
                </c:pt>
                <c:pt idx="63">
                  <c:v>522</c:v>
                </c:pt>
                <c:pt idx="64">
                  <c:v>523</c:v>
                </c:pt>
                <c:pt idx="65">
                  <c:v>561</c:v>
                </c:pt>
                <c:pt idx="66">
                  <c:v>582</c:v>
                </c:pt>
                <c:pt idx="67">
                  <c:v>583</c:v>
                </c:pt>
                <c:pt idx="68">
                  <c:v>584</c:v>
                </c:pt>
                <c:pt idx="69">
                  <c:v>602</c:v>
                </c:pt>
                <c:pt idx="70">
                  <c:v>625</c:v>
                </c:pt>
                <c:pt idx="71">
                  <c:v>630</c:v>
                </c:pt>
                <c:pt idx="72">
                  <c:v>658</c:v>
                </c:pt>
                <c:pt idx="73">
                  <c:v>674</c:v>
                </c:pt>
                <c:pt idx="74">
                  <c:v>712</c:v>
                </c:pt>
                <c:pt idx="75">
                  <c:v>713</c:v>
                </c:pt>
                <c:pt idx="76">
                  <c:v>718</c:v>
                </c:pt>
                <c:pt idx="77">
                  <c:v>751</c:v>
                </c:pt>
                <c:pt idx="78">
                  <c:v>761</c:v>
                </c:pt>
                <c:pt idx="79">
                  <c:v>766</c:v>
                </c:pt>
                <c:pt idx="80">
                  <c:v>786</c:v>
                </c:pt>
                <c:pt idx="81">
                  <c:v>808</c:v>
                </c:pt>
                <c:pt idx="82">
                  <c:v>810</c:v>
                </c:pt>
                <c:pt idx="83">
                  <c:v>829</c:v>
                </c:pt>
                <c:pt idx="84">
                  <c:v>839</c:v>
                </c:pt>
                <c:pt idx="85">
                  <c:v>840</c:v>
                </c:pt>
                <c:pt idx="86">
                  <c:v>852</c:v>
                </c:pt>
                <c:pt idx="87">
                  <c:v>863</c:v>
                </c:pt>
                <c:pt idx="88">
                  <c:v>875</c:v>
                </c:pt>
                <c:pt idx="89">
                  <c:v>878</c:v>
                </c:pt>
                <c:pt idx="90">
                  <c:v>879</c:v>
                </c:pt>
                <c:pt idx="91">
                  <c:v>898</c:v>
                </c:pt>
                <c:pt idx="92">
                  <c:v>899</c:v>
                </c:pt>
                <c:pt idx="93">
                  <c:v>911</c:v>
                </c:pt>
                <c:pt idx="94">
                  <c:v>932</c:v>
                </c:pt>
                <c:pt idx="95">
                  <c:v>989</c:v>
                </c:pt>
                <c:pt idx="96">
                  <c:v>1006</c:v>
                </c:pt>
                <c:pt idx="97">
                  <c:v>1009</c:v>
                </c:pt>
                <c:pt idx="98">
                  <c:v>1059</c:v>
                </c:pt>
                <c:pt idx="99">
                  <c:v>1082</c:v>
                </c:pt>
                <c:pt idx="100">
                  <c:v>1102</c:v>
                </c:pt>
                <c:pt idx="101">
                  <c:v>1117</c:v>
                </c:pt>
                <c:pt idx="102">
                  <c:v>1156</c:v>
                </c:pt>
                <c:pt idx="103">
                  <c:v>1182</c:v>
                </c:pt>
                <c:pt idx="104">
                  <c:v>1208</c:v>
                </c:pt>
                <c:pt idx="105">
                  <c:v>1216</c:v>
                </c:pt>
                <c:pt idx="106">
                  <c:v>1319</c:v>
                </c:pt>
                <c:pt idx="107">
                  <c:v>1335</c:v>
                </c:pt>
                <c:pt idx="108">
                  <c:v>1363</c:v>
                </c:pt>
                <c:pt idx="109">
                  <c:v>1363</c:v>
                </c:pt>
                <c:pt idx="110">
                  <c:v>1431</c:v>
                </c:pt>
                <c:pt idx="111">
                  <c:v>1442</c:v>
                </c:pt>
                <c:pt idx="112">
                  <c:v>1516</c:v>
                </c:pt>
                <c:pt idx="113">
                  <c:v>1531</c:v>
                </c:pt>
                <c:pt idx="114">
                  <c:v>1562</c:v>
                </c:pt>
                <c:pt idx="115">
                  <c:v>1602</c:v>
                </c:pt>
                <c:pt idx="116">
                  <c:v>1607</c:v>
                </c:pt>
                <c:pt idx="117">
                  <c:v>1642</c:v>
                </c:pt>
                <c:pt idx="118">
                  <c:v>1734</c:v>
                </c:pt>
                <c:pt idx="119">
                  <c:v>1828</c:v>
                </c:pt>
                <c:pt idx="120">
                  <c:v>1851</c:v>
                </c:pt>
                <c:pt idx="121">
                  <c:v>1851</c:v>
                </c:pt>
                <c:pt idx="122">
                  <c:v>1925</c:v>
                </c:pt>
                <c:pt idx="123">
                  <c:v>2060</c:v>
                </c:pt>
                <c:pt idx="124">
                  <c:v>2126</c:v>
                </c:pt>
                <c:pt idx="125">
                  <c:v>2138</c:v>
                </c:pt>
                <c:pt idx="126">
                  <c:v>2171</c:v>
                </c:pt>
                <c:pt idx="127">
                  <c:v>2329</c:v>
                </c:pt>
                <c:pt idx="128">
                  <c:v>2449</c:v>
                </c:pt>
                <c:pt idx="129">
                  <c:v>2533</c:v>
                </c:pt>
                <c:pt idx="130">
                  <c:v>2633</c:v>
                </c:pt>
                <c:pt idx="131">
                  <c:v>3719</c:v>
                </c:pt>
                <c:pt idx="132">
                  <c:v>3845</c:v>
                </c:pt>
                <c:pt idx="133">
                  <c:v>4580</c:v>
                </c:pt>
                <c:pt idx="134">
                  <c:v>5526</c:v>
                </c:pt>
              </c:numCache>
            </c:numRef>
          </c:xVal>
          <c:yVal>
            <c:numRef>
              <c:f>[0]!ub3sd2015</c:f>
              <c:numCache>
                <c:formatCode>General</c:formatCode>
                <c:ptCount val="195"/>
                <c:pt idx="0">
                  <c:v>0.91296083193832811</c:v>
                </c:pt>
                <c:pt idx="1">
                  <c:v>0.91296083193832811</c:v>
                </c:pt>
                <c:pt idx="2">
                  <c:v>0.46959749977816206</c:v>
                </c:pt>
                <c:pt idx="3">
                  <c:v>0.41055344736844851</c:v>
                </c:pt>
                <c:pt idx="4">
                  <c:v>0.25115235818020504</c:v>
                </c:pt>
                <c:pt idx="5">
                  <c:v>0.25115235818020504</c:v>
                </c:pt>
                <c:pt idx="6">
                  <c:v>0.22938536828553793</c:v>
                </c:pt>
                <c:pt idx="7">
                  <c:v>0.22408467785184513</c:v>
                </c:pt>
                <c:pt idx="8">
                  <c:v>0.20204168873646428</c:v>
                </c:pt>
                <c:pt idx="9">
                  <c:v>0.19835192566815293</c:v>
                </c:pt>
                <c:pt idx="10">
                  <c:v>0.18394644378303215</c:v>
                </c:pt>
                <c:pt idx="11">
                  <c:v>0.18115758648000885</c:v>
                </c:pt>
                <c:pt idx="12">
                  <c:v>0.17472285320068795</c:v>
                </c:pt>
                <c:pt idx="13">
                  <c:v>0.16787539421662642</c:v>
                </c:pt>
                <c:pt idx="14">
                  <c:v>0.1657763706456791</c:v>
                </c:pt>
                <c:pt idx="15">
                  <c:v>0.15642567390958273</c:v>
                </c:pt>
                <c:pt idx="16">
                  <c:v>0.1515851826956533</c:v>
                </c:pt>
                <c:pt idx="17">
                  <c:v>0.15007998571933476</c:v>
                </c:pt>
                <c:pt idx="18">
                  <c:v>0.14791430358346844</c:v>
                </c:pt>
                <c:pt idx="19">
                  <c:v>0.14652836365340313</c:v>
                </c:pt>
                <c:pt idx="20">
                  <c:v>0.14652836365340313</c:v>
                </c:pt>
                <c:pt idx="21">
                  <c:v>0.14453062006584774</c:v>
                </c:pt>
                <c:pt idx="22">
                  <c:v>0.13849618430011323</c:v>
                </c:pt>
                <c:pt idx="23">
                  <c:v>0.13183467175423358</c:v>
                </c:pt>
                <c:pt idx="24">
                  <c:v>0.13045457394994978</c:v>
                </c:pt>
                <c:pt idx="25">
                  <c:v>0.12661270638934471</c:v>
                </c:pt>
                <c:pt idx="26">
                  <c:v>0.1258145106763382</c:v>
                </c:pt>
                <c:pt idx="27">
                  <c:v>0.12244351390342438</c:v>
                </c:pt>
                <c:pt idx="28">
                  <c:v>0.1181297366852119</c:v>
                </c:pt>
                <c:pt idx="29">
                  <c:v>0.11721511637034314</c:v>
                </c:pt>
                <c:pt idx="30">
                  <c:v>0.11518510378671076</c:v>
                </c:pt>
                <c:pt idx="31">
                  <c:v>0.11302785083904611</c:v>
                </c:pt>
                <c:pt idx="32">
                  <c:v>0.10763182240759968</c:v>
                </c:pt>
                <c:pt idx="33">
                  <c:v>0.1059891812038108</c:v>
                </c:pt>
                <c:pt idx="34">
                  <c:v>0.10520663398207442</c:v>
                </c:pt>
                <c:pt idx="35">
                  <c:v>0.10353252428726042</c:v>
                </c:pt>
                <c:pt idx="36">
                  <c:v>0.10335350597123458</c:v>
                </c:pt>
                <c:pt idx="37">
                  <c:v>9.7280331333530312E-2</c:v>
                </c:pt>
                <c:pt idx="38">
                  <c:v>9.4012991017247527E-2</c:v>
                </c:pt>
                <c:pt idx="39">
                  <c:v>9.2027791842235931E-2</c:v>
                </c:pt>
                <c:pt idx="40">
                  <c:v>8.9946750290584854E-2</c:v>
                </c:pt>
                <c:pt idx="41">
                  <c:v>8.9853275906459515E-2</c:v>
                </c:pt>
                <c:pt idx="42">
                  <c:v>8.9393014700824919E-2</c:v>
                </c:pt>
                <c:pt idx="43">
                  <c:v>8.8767877178990692E-2</c:v>
                </c:pt>
                <c:pt idx="44">
                  <c:v>8.8334478355319504E-2</c:v>
                </c:pt>
                <c:pt idx="45">
                  <c:v>8.8249067224818983E-2</c:v>
                </c:pt>
                <c:pt idx="46">
                  <c:v>8.7828176680839504E-2</c:v>
                </c:pt>
                <c:pt idx="47">
                  <c:v>8.7580462116584559E-2</c:v>
                </c:pt>
                <c:pt idx="48">
                  <c:v>8.6469690331926932E-2</c:v>
                </c:pt>
                <c:pt idx="49">
                  <c:v>8.4930917006322923E-2</c:v>
                </c:pt>
                <c:pt idx="50">
                  <c:v>8.4861138412763978E-2</c:v>
                </c:pt>
                <c:pt idx="51">
                  <c:v>8.4246435014954754E-2</c:v>
                </c:pt>
                <c:pt idx="52">
                  <c:v>8.3980680351822587E-2</c:v>
                </c:pt>
                <c:pt idx="53">
                  <c:v>8.3719336412443821E-2</c:v>
                </c:pt>
                <c:pt idx="54">
                  <c:v>8.3526153257738905E-2</c:v>
                </c:pt>
                <c:pt idx="55">
                  <c:v>8.2120498623050014E-2</c:v>
                </c:pt>
                <c:pt idx="56">
                  <c:v>8.1547913097099578E-2</c:v>
                </c:pt>
                <c:pt idx="57">
                  <c:v>8.1436002396191184E-2</c:v>
                </c:pt>
                <c:pt idx="58">
                  <c:v>7.9459321371251918E-2</c:v>
                </c:pt>
                <c:pt idx="59">
                  <c:v>7.9266438443693549E-2</c:v>
                </c:pt>
                <c:pt idx="60">
                  <c:v>7.8749495797049707E-2</c:v>
                </c:pt>
                <c:pt idx="61">
                  <c:v>7.8703453471217336E-2</c:v>
                </c:pt>
                <c:pt idx="62">
                  <c:v>7.8475550723933613E-2</c:v>
                </c:pt>
                <c:pt idx="63">
                  <c:v>7.8162803724556348E-2</c:v>
                </c:pt>
                <c:pt idx="64">
                  <c:v>7.8118713445001819E-2</c:v>
                </c:pt>
                <c:pt idx="65">
                  <c:v>7.6543951917380809E-2</c:v>
                </c:pt>
                <c:pt idx="66">
                  <c:v>7.5749852432497544E-2</c:v>
                </c:pt>
                <c:pt idx="67">
                  <c:v>7.5713262560828901E-2</c:v>
                </c:pt>
                <c:pt idx="68">
                  <c:v>7.5676779976837583E-2</c:v>
                </c:pt>
                <c:pt idx="69">
                  <c:v>7.5037880257742523E-2</c:v>
                </c:pt>
                <c:pt idx="70">
                  <c:v>7.426752342824397E-2</c:v>
                </c:pt>
                <c:pt idx="71">
                  <c:v>7.410642826161741E-2</c:v>
                </c:pt>
                <c:pt idx="72">
                  <c:v>7.3243074305267275E-2</c:v>
                </c:pt>
                <c:pt idx="73">
                  <c:v>7.2777304432041307E-2</c:v>
                </c:pt>
                <c:pt idx="74">
                  <c:v>7.1742973934567425E-2</c:v>
                </c:pt>
                <c:pt idx="75">
                  <c:v>7.1717024228659831E-2</c:v>
                </c:pt>
                <c:pt idx="76">
                  <c:v>7.1588197547025348E-2</c:v>
                </c:pt>
                <c:pt idx="77">
                  <c:v>7.0774643770740109E-2</c:v>
                </c:pt>
                <c:pt idx="78">
                  <c:v>7.053997178979543E-2</c:v>
                </c:pt>
                <c:pt idx="79">
                  <c:v>7.0424585950707039E-2</c:v>
                </c:pt>
                <c:pt idx="80">
                  <c:v>6.9975515088088566E-2</c:v>
                </c:pt>
                <c:pt idx="81">
                  <c:v>6.9503361812737641E-2</c:v>
                </c:pt>
                <c:pt idx="82">
                  <c:v>6.9461516373848592E-2</c:v>
                </c:pt>
                <c:pt idx="83">
                  <c:v>6.9072518494653581E-2</c:v>
                </c:pt>
                <c:pt idx="84">
                  <c:v>6.887377646646306E-2</c:v>
                </c:pt>
                <c:pt idx="85">
                  <c:v>6.8854122220159991E-2</c:v>
                </c:pt>
                <c:pt idx="86">
                  <c:v>6.8621314010422332E-2</c:v>
                </c:pt>
                <c:pt idx="87">
                  <c:v>6.8412716296699705E-2</c:v>
                </c:pt>
                <c:pt idx="88">
                  <c:v>6.8190211194845668E-2</c:v>
                </c:pt>
                <c:pt idx="89">
                  <c:v>6.8135387076495177E-2</c:v>
                </c:pt>
                <c:pt idx="90">
                  <c:v>6.8117182493992803E-2</c:v>
                </c:pt>
                <c:pt idx="91">
                  <c:v>6.7777802018154545E-2</c:v>
                </c:pt>
                <c:pt idx="92">
                  <c:v>6.7760275070864573E-2</c:v>
                </c:pt>
                <c:pt idx="93">
                  <c:v>6.755248266658373E-2</c:v>
                </c:pt>
                <c:pt idx="94">
                  <c:v>6.7199716348091659E-2</c:v>
                </c:pt>
                <c:pt idx="95">
                  <c:v>6.6306162199562049E-2</c:v>
                </c:pt>
                <c:pt idx="96">
                  <c:v>6.6056204255028575E-2</c:v>
                </c:pt>
                <c:pt idx="97">
                  <c:v>6.6012828284236547E-2</c:v>
                </c:pt>
                <c:pt idx="98">
                  <c:v>6.5320377767304955E-2</c:v>
                </c:pt>
                <c:pt idx="99">
                  <c:v>6.5019932113817722E-2</c:v>
                </c:pt>
                <c:pt idx="100">
                  <c:v>6.4767227675470163E-2</c:v>
                </c:pt>
                <c:pt idx="101">
                  <c:v>6.4582674978029303E-2</c:v>
                </c:pt>
                <c:pt idx="102">
                  <c:v>6.4121639758019613E-2</c:v>
                </c:pt>
                <c:pt idx="103">
                  <c:v>6.382844606902334E-2</c:v>
                </c:pt>
                <c:pt idx="104">
                  <c:v>6.3545810455929649E-2</c:v>
                </c:pt>
                <c:pt idx="105">
                  <c:v>6.3460875096341379E-2</c:v>
                </c:pt>
                <c:pt idx="106">
                  <c:v>6.2444602498472272E-2</c:v>
                </c:pt>
                <c:pt idx="107">
                  <c:v>6.2298495862793186E-2</c:v>
                </c:pt>
                <c:pt idx="108">
                  <c:v>6.2049678113985783E-2</c:v>
                </c:pt>
                <c:pt idx="109">
                  <c:v>6.2049678113985783E-2</c:v>
                </c:pt>
                <c:pt idx="110">
                  <c:v>6.147923063258675E-2</c:v>
                </c:pt>
                <c:pt idx="111">
                  <c:v>6.1391153944787599E-2</c:v>
                </c:pt>
                <c:pt idx="112">
                  <c:v>6.0826281364310293E-2</c:v>
                </c:pt>
                <c:pt idx="113">
                  <c:v>6.0717302454220218E-2</c:v>
                </c:pt>
                <c:pt idx="114">
                  <c:v>6.0497570669875697E-2</c:v>
                </c:pt>
                <c:pt idx="115">
                  <c:v>6.0224454733856167E-2</c:v>
                </c:pt>
                <c:pt idx="116">
                  <c:v>6.0191104910505014E-2</c:v>
                </c:pt>
                <c:pt idx="117">
                  <c:v>5.9962354905450502E-2</c:v>
                </c:pt>
                <c:pt idx="118">
                  <c:v>5.9397599775056147E-2</c:v>
                </c:pt>
                <c:pt idx="119">
                  <c:v>5.8869282621342174E-2</c:v>
                </c:pt>
                <c:pt idx="120">
                  <c:v>5.8746751664423023E-2</c:v>
                </c:pt>
                <c:pt idx="121">
                  <c:v>5.8746751664423023E-2</c:v>
                </c:pt>
                <c:pt idx="122">
                  <c:v>5.8368896238287858E-2</c:v>
                </c:pt>
                <c:pt idx="123">
                  <c:v>5.773742121293006E-2</c:v>
                </c:pt>
                <c:pt idx="124">
                  <c:v>5.7452747646684871E-2</c:v>
                </c:pt>
                <c:pt idx="125">
                  <c:v>5.7402534578897296E-2</c:v>
                </c:pt>
                <c:pt idx="126">
                  <c:v>5.7266789346263745E-2</c:v>
                </c:pt>
                <c:pt idx="127">
                  <c:v>5.6660718162132917E-2</c:v>
                </c:pt>
                <c:pt idx="128">
                  <c:v>5.6243386474212079E-2</c:v>
                </c:pt>
                <c:pt idx="129">
                  <c:v>5.5970511581919041E-2</c:v>
                </c:pt>
                <c:pt idx="130">
                  <c:v>5.5664210357375003E-2</c:v>
                </c:pt>
                <c:pt idx="131">
                  <c:v>5.3232653099090511E-2</c:v>
                </c:pt>
                <c:pt idx="132">
                  <c:v>5.3023989498159688E-2</c:v>
                </c:pt>
                <c:pt idx="133">
                  <c:v>5.1994456392520899E-2</c:v>
                </c:pt>
                <c:pt idx="134">
                  <c:v>5.1002320404103865E-2</c:v>
                </c:pt>
              </c:numCache>
            </c:numRef>
          </c:yVal>
          <c:smooth val="1"/>
          <c:extLst>
            <c:ext xmlns:c16="http://schemas.microsoft.com/office/drawing/2014/chart" uri="{C3380CC4-5D6E-409C-BE32-E72D297353CC}">
              <c16:uniqueId val="{00000003-FAB8-4980-AA9F-AD53296E80C0}"/>
            </c:ext>
          </c:extLst>
        </c:ser>
        <c:ser>
          <c:idx val="5"/>
          <c:order val="5"/>
          <c:tx>
            <c:v>Average rate of all trusts</c:v>
          </c:tx>
          <c:spPr>
            <a:ln>
              <a:solidFill>
                <a:srgbClr val="7030A0"/>
              </a:solidFill>
            </a:ln>
          </c:spPr>
          <c:marker>
            <c:symbol val="none"/>
          </c:marker>
          <c:xVal>
            <c:numRef>
              <c:f>[0]!x_axis2015</c:f>
              <c:numCache>
                <c:formatCode>General</c:formatCode>
                <c:ptCount val="195"/>
                <c:pt idx="0">
                  <c:v>1</c:v>
                </c:pt>
                <c:pt idx="1">
                  <c:v>1</c:v>
                </c:pt>
                <c:pt idx="2">
                  <c:v>13</c:v>
                </c:pt>
                <c:pt idx="3">
                  <c:v>17</c:v>
                </c:pt>
                <c:pt idx="4">
                  <c:v>41</c:v>
                </c:pt>
                <c:pt idx="5">
                  <c:v>41</c:v>
                </c:pt>
                <c:pt idx="6">
                  <c:v>48</c:v>
                </c:pt>
                <c:pt idx="7">
                  <c:v>50</c:v>
                </c:pt>
                <c:pt idx="8">
                  <c:v>60</c:v>
                </c:pt>
                <c:pt idx="9">
                  <c:v>62</c:v>
                </c:pt>
                <c:pt idx="10">
                  <c:v>71</c:v>
                </c:pt>
                <c:pt idx="11">
                  <c:v>73</c:v>
                </c:pt>
                <c:pt idx="12">
                  <c:v>78</c:v>
                </c:pt>
                <c:pt idx="13">
                  <c:v>84</c:v>
                </c:pt>
                <c:pt idx="14">
                  <c:v>86</c:v>
                </c:pt>
                <c:pt idx="15">
                  <c:v>96</c:v>
                </c:pt>
                <c:pt idx="16">
                  <c:v>102</c:v>
                </c:pt>
                <c:pt idx="17">
                  <c:v>104</c:v>
                </c:pt>
                <c:pt idx="18">
                  <c:v>107</c:v>
                </c:pt>
                <c:pt idx="19">
                  <c:v>109</c:v>
                </c:pt>
                <c:pt idx="20">
                  <c:v>109</c:v>
                </c:pt>
                <c:pt idx="21">
                  <c:v>112</c:v>
                </c:pt>
                <c:pt idx="22">
                  <c:v>122</c:v>
                </c:pt>
                <c:pt idx="23">
                  <c:v>135</c:v>
                </c:pt>
                <c:pt idx="24">
                  <c:v>138</c:v>
                </c:pt>
                <c:pt idx="25">
                  <c:v>147</c:v>
                </c:pt>
                <c:pt idx="26">
                  <c:v>149</c:v>
                </c:pt>
                <c:pt idx="27">
                  <c:v>158</c:v>
                </c:pt>
                <c:pt idx="28">
                  <c:v>171</c:v>
                </c:pt>
                <c:pt idx="29">
                  <c:v>174</c:v>
                </c:pt>
                <c:pt idx="30">
                  <c:v>181</c:v>
                </c:pt>
                <c:pt idx="31">
                  <c:v>189</c:v>
                </c:pt>
                <c:pt idx="32">
                  <c:v>212</c:v>
                </c:pt>
                <c:pt idx="33">
                  <c:v>220</c:v>
                </c:pt>
                <c:pt idx="34">
                  <c:v>224</c:v>
                </c:pt>
                <c:pt idx="35">
                  <c:v>233</c:v>
                </c:pt>
                <c:pt idx="36">
                  <c:v>234</c:v>
                </c:pt>
                <c:pt idx="37">
                  <c:v>273</c:v>
                </c:pt>
                <c:pt idx="38">
                  <c:v>299</c:v>
                </c:pt>
                <c:pt idx="39">
                  <c:v>317</c:v>
                </c:pt>
                <c:pt idx="40">
                  <c:v>338</c:v>
                </c:pt>
                <c:pt idx="41">
                  <c:v>339</c:v>
                </c:pt>
                <c:pt idx="42">
                  <c:v>344</c:v>
                </c:pt>
                <c:pt idx="43">
                  <c:v>351</c:v>
                </c:pt>
                <c:pt idx="44">
                  <c:v>356</c:v>
                </c:pt>
                <c:pt idx="45">
                  <c:v>357</c:v>
                </c:pt>
                <c:pt idx="46">
                  <c:v>362</c:v>
                </c:pt>
                <c:pt idx="47">
                  <c:v>365</c:v>
                </c:pt>
                <c:pt idx="48">
                  <c:v>379</c:v>
                </c:pt>
                <c:pt idx="49">
                  <c:v>400</c:v>
                </c:pt>
                <c:pt idx="50">
                  <c:v>401</c:v>
                </c:pt>
                <c:pt idx="51">
                  <c:v>410</c:v>
                </c:pt>
                <c:pt idx="52">
                  <c:v>414</c:v>
                </c:pt>
                <c:pt idx="53">
                  <c:v>418</c:v>
                </c:pt>
                <c:pt idx="54">
                  <c:v>421</c:v>
                </c:pt>
                <c:pt idx="55">
                  <c:v>444</c:v>
                </c:pt>
                <c:pt idx="56">
                  <c:v>454</c:v>
                </c:pt>
                <c:pt idx="57">
                  <c:v>456</c:v>
                </c:pt>
                <c:pt idx="58">
                  <c:v>494</c:v>
                </c:pt>
                <c:pt idx="59">
                  <c:v>498</c:v>
                </c:pt>
                <c:pt idx="60">
                  <c:v>509</c:v>
                </c:pt>
                <c:pt idx="61">
                  <c:v>510</c:v>
                </c:pt>
                <c:pt idx="62">
                  <c:v>515</c:v>
                </c:pt>
                <c:pt idx="63">
                  <c:v>522</c:v>
                </c:pt>
                <c:pt idx="64">
                  <c:v>523</c:v>
                </c:pt>
                <c:pt idx="65">
                  <c:v>561</c:v>
                </c:pt>
                <c:pt idx="66">
                  <c:v>582</c:v>
                </c:pt>
                <c:pt idx="67">
                  <c:v>583</c:v>
                </c:pt>
                <c:pt idx="68">
                  <c:v>584</c:v>
                </c:pt>
                <c:pt idx="69">
                  <c:v>602</c:v>
                </c:pt>
                <c:pt idx="70">
                  <c:v>625</c:v>
                </c:pt>
                <c:pt idx="71">
                  <c:v>630</c:v>
                </c:pt>
                <c:pt idx="72">
                  <c:v>658</c:v>
                </c:pt>
                <c:pt idx="73">
                  <c:v>674</c:v>
                </c:pt>
                <c:pt idx="74">
                  <c:v>712</c:v>
                </c:pt>
                <c:pt idx="75">
                  <c:v>713</c:v>
                </c:pt>
                <c:pt idx="76">
                  <c:v>718</c:v>
                </c:pt>
                <c:pt idx="77">
                  <c:v>751</c:v>
                </c:pt>
                <c:pt idx="78">
                  <c:v>761</c:v>
                </c:pt>
                <c:pt idx="79">
                  <c:v>766</c:v>
                </c:pt>
                <c:pt idx="80">
                  <c:v>786</c:v>
                </c:pt>
                <c:pt idx="81">
                  <c:v>808</c:v>
                </c:pt>
                <c:pt idx="82">
                  <c:v>810</c:v>
                </c:pt>
                <c:pt idx="83">
                  <c:v>829</c:v>
                </c:pt>
                <c:pt idx="84">
                  <c:v>839</c:v>
                </c:pt>
                <c:pt idx="85">
                  <c:v>840</c:v>
                </c:pt>
                <c:pt idx="86">
                  <c:v>852</c:v>
                </c:pt>
                <c:pt idx="87">
                  <c:v>863</c:v>
                </c:pt>
                <c:pt idx="88">
                  <c:v>875</c:v>
                </c:pt>
                <c:pt idx="89">
                  <c:v>878</c:v>
                </c:pt>
                <c:pt idx="90">
                  <c:v>879</c:v>
                </c:pt>
                <c:pt idx="91">
                  <c:v>898</c:v>
                </c:pt>
                <c:pt idx="92">
                  <c:v>899</c:v>
                </c:pt>
                <c:pt idx="93">
                  <c:v>911</c:v>
                </c:pt>
                <c:pt idx="94">
                  <c:v>932</c:v>
                </c:pt>
                <c:pt idx="95">
                  <c:v>989</c:v>
                </c:pt>
                <c:pt idx="96">
                  <c:v>1006</c:v>
                </c:pt>
                <c:pt idx="97">
                  <c:v>1009</c:v>
                </c:pt>
                <c:pt idx="98">
                  <c:v>1059</c:v>
                </c:pt>
                <c:pt idx="99">
                  <c:v>1082</c:v>
                </c:pt>
                <c:pt idx="100">
                  <c:v>1102</c:v>
                </c:pt>
                <c:pt idx="101">
                  <c:v>1117</c:v>
                </c:pt>
                <c:pt idx="102">
                  <c:v>1156</c:v>
                </c:pt>
                <c:pt idx="103">
                  <c:v>1182</c:v>
                </c:pt>
                <c:pt idx="104">
                  <c:v>1208</c:v>
                </c:pt>
                <c:pt idx="105">
                  <c:v>1216</c:v>
                </c:pt>
                <c:pt idx="106">
                  <c:v>1319</c:v>
                </c:pt>
                <c:pt idx="107">
                  <c:v>1335</c:v>
                </c:pt>
                <c:pt idx="108">
                  <c:v>1363</c:v>
                </c:pt>
                <c:pt idx="109">
                  <c:v>1363</c:v>
                </c:pt>
                <c:pt idx="110">
                  <c:v>1431</c:v>
                </c:pt>
                <c:pt idx="111">
                  <c:v>1442</c:v>
                </c:pt>
                <c:pt idx="112">
                  <c:v>1516</c:v>
                </c:pt>
                <c:pt idx="113">
                  <c:v>1531</c:v>
                </c:pt>
                <c:pt idx="114">
                  <c:v>1562</c:v>
                </c:pt>
                <c:pt idx="115">
                  <c:v>1602</c:v>
                </c:pt>
                <c:pt idx="116">
                  <c:v>1607</c:v>
                </c:pt>
                <c:pt idx="117">
                  <c:v>1642</c:v>
                </c:pt>
                <c:pt idx="118">
                  <c:v>1734</c:v>
                </c:pt>
                <c:pt idx="119">
                  <c:v>1828</c:v>
                </c:pt>
                <c:pt idx="120">
                  <c:v>1851</c:v>
                </c:pt>
                <c:pt idx="121">
                  <c:v>1851</c:v>
                </c:pt>
                <c:pt idx="122">
                  <c:v>1925</c:v>
                </c:pt>
                <c:pt idx="123">
                  <c:v>2060</c:v>
                </c:pt>
                <c:pt idx="124">
                  <c:v>2126</c:v>
                </c:pt>
                <c:pt idx="125">
                  <c:v>2138</c:v>
                </c:pt>
                <c:pt idx="126">
                  <c:v>2171</c:v>
                </c:pt>
                <c:pt idx="127">
                  <c:v>2329</c:v>
                </c:pt>
                <c:pt idx="128">
                  <c:v>2449</c:v>
                </c:pt>
                <c:pt idx="129">
                  <c:v>2533</c:v>
                </c:pt>
                <c:pt idx="130">
                  <c:v>2633</c:v>
                </c:pt>
                <c:pt idx="131">
                  <c:v>3719</c:v>
                </c:pt>
                <c:pt idx="132">
                  <c:v>3845</c:v>
                </c:pt>
                <c:pt idx="133">
                  <c:v>4580</c:v>
                </c:pt>
                <c:pt idx="134">
                  <c:v>5526</c:v>
                </c:pt>
              </c:numCache>
            </c:numRef>
          </c:xVal>
          <c:yVal>
            <c:numRef>
              <c:f>[0]!national2015</c:f>
              <c:numCache>
                <c:formatCode>General</c:formatCode>
                <c:ptCount val="195"/>
                <c:pt idx="0">
                  <c:v>4.1856794361209183E-2</c:v>
                </c:pt>
                <c:pt idx="1">
                  <c:v>4.1856794361209183E-2</c:v>
                </c:pt>
                <c:pt idx="2">
                  <c:v>4.1856794361209183E-2</c:v>
                </c:pt>
                <c:pt idx="3">
                  <c:v>4.1856794361209183E-2</c:v>
                </c:pt>
                <c:pt idx="4">
                  <c:v>4.1856794361209183E-2</c:v>
                </c:pt>
                <c:pt idx="5">
                  <c:v>4.1856794361209183E-2</c:v>
                </c:pt>
                <c:pt idx="6">
                  <c:v>4.1856794361209183E-2</c:v>
                </c:pt>
                <c:pt idx="7">
                  <c:v>4.1856794361209183E-2</c:v>
                </c:pt>
                <c:pt idx="8">
                  <c:v>4.1856794361209183E-2</c:v>
                </c:pt>
                <c:pt idx="9">
                  <c:v>4.1856794361209183E-2</c:v>
                </c:pt>
                <c:pt idx="10">
                  <c:v>4.1856794361209183E-2</c:v>
                </c:pt>
                <c:pt idx="11">
                  <c:v>4.1856794361209183E-2</c:v>
                </c:pt>
                <c:pt idx="12">
                  <c:v>4.1856794361209183E-2</c:v>
                </c:pt>
                <c:pt idx="13">
                  <c:v>4.1856794361209183E-2</c:v>
                </c:pt>
                <c:pt idx="14">
                  <c:v>4.1856794361209183E-2</c:v>
                </c:pt>
                <c:pt idx="15">
                  <c:v>4.1856794361209183E-2</c:v>
                </c:pt>
                <c:pt idx="16">
                  <c:v>4.1856794361209183E-2</c:v>
                </c:pt>
                <c:pt idx="17">
                  <c:v>4.1856794361209183E-2</c:v>
                </c:pt>
                <c:pt idx="18">
                  <c:v>4.1856794361209183E-2</c:v>
                </c:pt>
                <c:pt idx="19">
                  <c:v>4.1856794361209183E-2</c:v>
                </c:pt>
                <c:pt idx="20">
                  <c:v>4.1856794361209183E-2</c:v>
                </c:pt>
                <c:pt idx="21">
                  <c:v>4.1856794361209183E-2</c:v>
                </c:pt>
                <c:pt idx="22">
                  <c:v>4.1856794361209183E-2</c:v>
                </c:pt>
                <c:pt idx="23">
                  <c:v>4.1856794361209183E-2</c:v>
                </c:pt>
                <c:pt idx="24">
                  <c:v>4.1856794361209183E-2</c:v>
                </c:pt>
                <c:pt idx="25">
                  <c:v>4.1856794361209183E-2</c:v>
                </c:pt>
                <c:pt idx="26">
                  <c:v>4.1856794361209183E-2</c:v>
                </c:pt>
                <c:pt idx="27">
                  <c:v>4.1856794361209183E-2</c:v>
                </c:pt>
                <c:pt idx="28">
                  <c:v>4.1856794361209183E-2</c:v>
                </c:pt>
                <c:pt idx="29">
                  <c:v>4.1856794361209183E-2</c:v>
                </c:pt>
                <c:pt idx="30">
                  <c:v>4.1856794361209183E-2</c:v>
                </c:pt>
                <c:pt idx="31">
                  <c:v>4.1856794361209183E-2</c:v>
                </c:pt>
                <c:pt idx="32">
                  <c:v>4.1856794361209183E-2</c:v>
                </c:pt>
                <c:pt idx="33">
                  <c:v>4.1856794361209183E-2</c:v>
                </c:pt>
                <c:pt idx="34">
                  <c:v>4.1856794361209183E-2</c:v>
                </c:pt>
                <c:pt idx="35">
                  <c:v>4.1856794361209183E-2</c:v>
                </c:pt>
                <c:pt idx="36">
                  <c:v>4.1856794361209183E-2</c:v>
                </c:pt>
                <c:pt idx="37">
                  <c:v>4.1856794361209183E-2</c:v>
                </c:pt>
                <c:pt idx="38">
                  <c:v>4.1856794361209183E-2</c:v>
                </c:pt>
                <c:pt idx="39">
                  <c:v>4.1856794361209183E-2</c:v>
                </c:pt>
                <c:pt idx="40">
                  <c:v>4.1856794361209183E-2</c:v>
                </c:pt>
                <c:pt idx="41">
                  <c:v>4.1856794361209183E-2</c:v>
                </c:pt>
                <c:pt idx="42">
                  <c:v>4.1856794361209183E-2</c:v>
                </c:pt>
                <c:pt idx="43">
                  <c:v>4.1856794361209183E-2</c:v>
                </c:pt>
                <c:pt idx="44">
                  <c:v>4.1856794361209183E-2</c:v>
                </c:pt>
                <c:pt idx="45">
                  <c:v>4.1856794361209183E-2</c:v>
                </c:pt>
                <c:pt idx="46">
                  <c:v>4.1856794361209183E-2</c:v>
                </c:pt>
                <c:pt idx="47">
                  <c:v>4.1856794361209183E-2</c:v>
                </c:pt>
                <c:pt idx="48">
                  <c:v>4.1856794361209183E-2</c:v>
                </c:pt>
                <c:pt idx="49">
                  <c:v>4.1856794361209183E-2</c:v>
                </c:pt>
                <c:pt idx="50">
                  <c:v>4.1856794361209183E-2</c:v>
                </c:pt>
                <c:pt idx="51">
                  <c:v>4.1856794361209183E-2</c:v>
                </c:pt>
                <c:pt idx="52">
                  <c:v>4.1856794361209183E-2</c:v>
                </c:pt>
                <c:pt idx="53">
                  <c:v>4.1856794361209183E-2</c:v>
                </c:pt>
                <c:pt idx="54">
                  <c:v>4.1856794361209183E-2</c:v>
                </c:pt>
                <c:pt idx="55">
                  <c:v>4.1856794361209183E-2</c:v>
                </c:pt>
                <c:pt idx="56">
                  <c:v>4.1856794361209183E-2</c:v>
                </c:pt>
                <c:pt idx="57">
                  <c:v>4.1856794361209183E-2</c:v>
                </c:pt>
                <c:pt idx="58">
                  <c:v>4.1856794361209183E-2</c:v>
                </c:pt>
                <c:pt idx="59">
                  <c:v>4.1856794361209183E-2</c:v>
                </c:pt>
                <c:pt idx="60">
                  <c:v>4.1856794361209183E-2</c:v>
                </c:pt>
                <c:pt idx="61">
                  <c:v>4.1856794361209183E-2</c:v>
                </c:pt>
                <c:pt idx="62">
                  <c:v>4.1856794361209183E-2</c:v>
                </c:pt>
                <c:pt idx="63">
                  <c:v>4.1856794361209183E-2</c:v>
                </c:pt>
                <c:pt idx="64">
                  <c:v>4.1856794361209183E-2</c:v>
                </c:pt>
                <c:pt idx="65">
                  <c:v>4.1856794361209183E-2</c:v>
                </c:pt>
                <c:pt idx="66">
                  <c:v>4.1856794361209183E-2</c:v>
                </c:pt>
                <c:pt idx="67">
                  <c:v>4.1856794361209183E-2</c:v>
                </c:pt>
                <c:pt idx="68">
                  <c:v>4.1856794361209183E-2</c:v>
                </c:pt>
                <c:pt idx="69">
                  <c:v>4.1856794361209183E-2</c:v>
                </c:pt>
                <c:pt idx="70">
                  <c:v>4.1856794361209183E-2</c:v>
                </c:pt>
                <c:pt idx="71">
                  <c:v>4.1856794361209183E-2</c:v>
                </c:pt>
                <c:pt idx="72">
                  <c:v>4.1856794361209183E-2</c:v>
                </c:pt>
                <c:pt idx="73">
                  <c:v>4.1856794361209183E-2</c:v>
                </c:pt>
                <c:pt idx="74">
                  <c:v>4.1856794361209183E-2</c:v>
                </c:pt>
                <c:pt idx="75">
                  <c:v>4.1856794361209183E-2</c:v>
                </c:pt>
                <c:pt idx="76">
                  <c:v>4.1856794361209183E-2</c:v>
                </c:pt>
                <c:pt idx="77">
                  <c:v>4.1856794361209183E-2</c:v>
                </c:pt>
                <c:pt idx="78">
                  <c:v>4.1856794361209183E-2</c:v>
                </c:pt>
                <c:pt idx="79">
                  <c:v>4.1856794361209183E-2</c:v>
                </c:pt>
                <c:pt idx="80">
                  <c:v>4.1856794361209183E-2</c:v>
                </c:pt>
                <c:pt idx="81">
                  <c:v>4.1856794361209183E-2</c:v>
                </c:pt>
                <c:pt idx="82">
                  <c:v>4.1856794361209183E-2</c:v>
                </c:pt>
                <c:pt idx="83">
                  <c:v>4.1856794361209183E-2</c:v>
                </c:pt>
                <c:pt idx="84">
                  <c:v>4.1856794361209183E-2</c:v>
                </c:pt>
                <c:pt idx="85">
                  <c:v>4.1856794361209183E-2</c:v>
                </c:pt>
                <c:pt idx="86">
                  <c:v>4.1856794361209183E-2</c:v>
                </c:pt>
                <c:pt idx="87">
                  <c:v>4.1856794361209183E-2</c:v>
                </c:pt>
                <c:pt idx="88">
                  <c:v>4.1856794361209183E-2</c:v>
                </c:pt>
                <c:pt idx="89">
                  <c:v>4.1856794361209183E-2</c:v>
                </c:pt>
                <c:pt idx="90">
                  <c:v>4.1856794361209183E-2</c:v>
                </c:pt>
                <c:pt idx="91">
                  <c:v>4.1856794361209183E-2</c:v>
                </c:pt>
                <c:pt idx="92">
                  <c:v>4.1856794361209183E-2</c:v>
                </c:pt>
                <c:pt idx="93">
                  <c:v>4.1856794361209183E-2</c:v>
                </c:pt>
                <c:pt idx="94">
                  <c:v>4.1856794361209183E-2</c:v>
                </c:pt>
                <c:pt idx="95">
                  <c:v>4.1856794361209183E-2</c:v>
                </c:pt>
                <c:pt idx="96">
                  <c:v>4.1856794361209183E-2</c:v>
                </c:pt>
                <c:pt idx="97">
                  <c:v>4.1856794361209183E-2</c:v>
                </c:pt>
                <c:pt idx="98">
                  <c:v>4.1856794361209183E-2</c:v>
                </c:pt>
                <c:pt idx="99">
                  <c:v>4.1856794361209183E-2</c:v>
                </c:pt>
                <c:pt idx="100">
                  <c:v>4.1856794361209183E-2</c:v>
                </c:pt>
                <c:pt idx="101">
                  <c:v>4.1856794361209183E-2</c:v>
                </c:pt>
                <c:pt idx="102">
                  <c:v>4.1856794361209183E-2</c:v>
                </c:pt>
                <c:pt idx="103">
                  <c:v>4.1856794361209183E-2</c:v>
                </c:pt>
                <c:pt idx="104">
                  <c:v>4.1856794361209183E-2</c:v>
                </c:pt>
                <c:pt idx="105">
                  <c:v>4.1856794361209183E-2</c:v>
                </c:pt>
                <c:pt idx="106">
                  <c:v>4.1856794361209183E-2</c:v>
                </c:pt>
                <c:pt idx="107">
                  <c:v>4.1856794361209183E-2</c:v>
                </c:pt>
                <c:pt idx="108">
                  <c:v>4.1856794361209183E-2</c:v>
                </c:pt>
                <c:pt idx="109">
                  <c:v>4.1856794361209183E-2</c:v>
                </c:pt>
                <c:pt idx="110">
                  <c:v>4.1856794361209183E-2</c:v>
                </c:pt>
                <c:pt idx="111">
                  <c:v>4.1856794361209183E-2</c:v>
                </c:pt>
                <c:pt idx="112">
                  <c:v>4.1856794361209183E-2</c:v>
                </c:pt>
                <c:pt idx="113">
                  <c:v>4.1856794361209183E-2</c:v>
                </c:pt>
                <c:pt idx="114">
                  <c:v>4.1856794361209183E-2</c:v>
                </c:pt>
                <c:pt idx="115">
                  <c:v>4.1856794361209183E-2</c:v>
                </c:pt>
                <c:pt idx="116">
                  <c:v>4.1856794361209183E-2</c:v>
                </c:pt>
                <c:pt idx="117">
                  <c:v>4.1856794361209183E-2</c:v>
                </c:pt>
                <c:pt idx="118">
                  <c:v>4.1856794361209183E-2</c:v>
                </c:pt>
                <c:pt idx="119">
                  <c:v>4.1856794361209183E-2</c:v>
                </c:pt>
                <c:pt idx="120">
                  <c:v>4.1856794361209183E-2</c:v>
                </c:pt>
                <c:pt idx="121">
                  <c:v>4.1856794361209183E-2</c:v>
                </c:pt>
                <c:pt idx="122">
                  <c:v>4.1856794361209183E-2</c:v>
                </c:pt>
                <c:pt idx="123">
                  <c:v>4.1856794361209183E-2</c:v>
                </c:pt>
                <c:pt idx="124">
                  <c:v>4.1856794361209183E-2</c:v>
                </c:pt>
                <c:pt idx="125">
                  <c:v>4.1856794361209183E-2</c:v>
                </c:pt>
                <c:pt idx="126">
                  <c:v>4.1856794361209183E-2</c:v>
                </c:pt>
                <c:pt idx="127">
                  <c:v>4.1856794361209183E-2</c:v>
                </c:pt>
                <c:pt idx="128">
                  <c:v>4.1856794361209183E-2</c:v>
                </c:pt>
                <c:pt idx="129">
                  <c:v>4.1856794361209183E-2</c:v>
                </c:pt>
                <c:pt idx="130">
                  <c:v>4.1856794361209183E-2</c:v>
                </c:pt>
                <c:pt idx="131">
                  <c:v>4.1856794361209183E-2</c:v>
                </c:pt>
                <c:pt idx="132">
                  <c:v>4.1856794361209183E-2</c:v>
                </c:pt>
                <c:pt idx="133">
                  <c:v>4.1856794361209183E-2</c:v>
                </c:pt>
                <c:pt idx="134">
                  <c:v>4.1856794361209183E-2</c:v>
                </c:pt>
              </c:numCache>
            </c:numRef>
          </c:yVal>
          <c:smooth val="1"/>
          <c:extLst>
            <c:ext xmlns:c16="http://schemas.microsoft.com/office/drawing/2014/chart" uri="{C3380CC4-5D6E-409C-BE32-E72D297353CC}">
              <c16:uniqueId val="{00000004-FAB8-4980-AA9F-AD53296E80C0}"/>
            </c:ext>
          </c:extLst>
        </c:ser>
        <c:dLbls>
          <c:showLegendKey val="0"/>
          <c:showVal val="0"/>
          <c:showCatName val="0"/>
          <c:showSerName val="0"/>
          <c:showPercent val="0"/>
          <c:showBubbleSize val="0"/>
        </c:dLbls>
        <c:axId val="62750080"/>
        <c:axId val="62780928"/>
      </c:scatterChart>
      <c:scatterChart>
        <c:scatterStyle val="lineMarker"/>
        <c:varyColors val="0"/>
        <c:ser>
          <c:idx val="0"/>
          <c:order val="0"/>
          <c:tx>
            <c:v>All Trusts</c:v>
          </c:tx>
          <c:spPr>
            <a:ln w="28575">
              <a:noFill/>
            </a:ln>
          </c:spPr>
          <c:marker>
            <c:symbol val="circle"/>
            <c:size val="7"/>
            <c:spPr>
              <a:noFill/>
            </c:spPr>
          </c:marker>
          <c:xVal>
            <c:numRef>
              <c:f>[0]!x_axis2015</c:f>
              <c:numCache>
                <c:formatCode>General</c:formatCode>
                <c:ptCount val="195"/>
                <c:pt idx="0">
                  <c:v>1</c:v>
                </c:pt>
                <c:pt idx="1">
                  <c:v>1</c:v>
                </c:pt>
                <c:pt idx="2">
                  <c:v>13</c:v>
                </c:pt>
                <c:pt idx="3">
                  <c:v>17</c:v>
                </c:pt>
                <c:pt idx="4">
                  <c:v>41</c:v>
                </c:pt>
                <c:pt idx="5">
                  <c:v>41</c:v>
                </c:pt>
                <c:pt idx="6">
                  <c:v>48</c:v>
                </c:pt>
                <c:pt idx="7">
                  <c:v>50</c:v>
                </c:pt>
                <c:pt idx="8">
                  <c:v>60</c:v>
                </c:pt>
                <c:pt idx="9">
                  <c:v>62</c:v>
                </c:pt>
                <c:pt idx="10">
                  <c:v>71</c:v>
                </c:pt>
                <c:pt idx="11">
                  <c:v>73</c:v>
                </c:pt>
                <c:pt idx="12">
                  <c:v>78</c:v>
                </c:pt>
                <c:pt idx="13">
                  <c:v>84</c:v>
                </c:pt>
                <c:pt idx="14">
                  <c:v>86</c:v>
                </c:pt>
                <c:pt idx="15">
                  <c:v>96</c:v>
                </c:pt>
                <c:pt idx="16">
                  <c:v>102</c:v>
                </c:pt>
                <c:pt idx="17">
                  <c:v>104</c:v>
                </c:pt>
                <c:pt idx="18">
                  <c:v>107</c:v>
                </c:pt>
                <c:pt idx="19">
                  <c:v>109</c:v>
                </c:pt>
                <c:pt idx="20">
                  <c:v>109</c:v>
                </c:pt>
                <c:pt idx="21">
                  <c:v>112</c:v>
                </c:pt>
                <c:pt idx="22">
                  <c:v>122</c:v>
                </c:pt>
                <c:pt idx="23">
                  <c:v>135</c:v>
                </c:pt>
                <c:pt idx="24">
                  <c:v>138</c:v>
                </c:pt>
                <c:pt idx="25">
                  <c:v>147</c:v>
                </c:pt>
                <c:pt idx="26">
                  <c:v>149</c:v>
                </c:pt>
                <c:pt idx="27">
                  <c:v>158</c:v>
                </c:pt>
                <c:pt idx="28">
                  <c:v>171</c:v>
                </c:pt>
                <c:pt idx="29">
                  <c:v>174</c:v>
                </c:pt>
                <c:pt idx="30">
                  <c:v>181</c:v>
                </c:pt>
                <c:pt idx="31">
                  <c:v>189</c:v>
                </c:pt>
                <c:pt idx="32">
                  <c:v>212</c:v>
                </c:pt>
                <c:pt idx="33">
                  <c:v>220</c:v>
                </c:pt>
                <c:pt idx="34">
                  <c:v>224</c:v>
                </c:pt>
                <c:pt idx="35">
                  <c:v>233</c:v>
                </c:pt>
                <c:pt idx="36">
                  <c:v>234</c:v>
                </c:pt>
                <c:pt idx="37">
                  <c:v>273</c:v>
                </c:pt>
                <c:pt idx="38">
                  <c:v>299</c:v>
                </c:pt>
                <c:pt idx="39">
                  <c:v>317</c:v>
                </c:pt>
                <c:pt idx="40">
                  <c:v>338</c:v>
                </c:pt>
                <c:pt idx="41">
                  <c:v>339</c:v>
                </c:pt>
                <c:pt idx="42">
                  <c:v>344</c:v>
                </c:pt>
                <c:pt idx="43">
                  <c:v>351</c:v>
                </c:pt>
                <c:pt idx="44">
                  <c:v>356</c:v>
                </c:pt>
                <c:pt idx="45">
                  <c:v>357</c:v>
                </c:pt>
                <c:pt idx="46">
                  <c:v>362</c:v>
                </c:pt>
                <c:pt idx="47">
                  <c:v>365</c:v>
                </c:pt>
                <c:pt idx="48">
                  <c:v>379</c:v>
                </c:pt>
                <c:pt idx="49">
                  <c:v>400</c:v>
                </c:pt>
                <c:pt idx="50">
                  <c:v>401</c:v>
                </c:pt>
                <c:pt idx="51">
                  <c:v>410</c:v>
                </c:pt>
                <c:pt idx="52">
                  <c:v>414</c:v>
                </c:pt>
                <c:pt idx="53">
                  <c:v>418</c:v>
                </c:pt>
                <c:pt idx="54">
                  <c:v>421</c:v>
                </c:pt>
                <c:pt idx="55">
                  <c:v>444</c:v>
                </c:pt>
                <c:pt idx="56">
                  <c:v>454</c:v>
                </c:pt>
                <c:pt idx="57">
                  <c:v>456</c:v>
                </c:pt>
                <c:pt idx="58">
                  <c:v>494</c:v>
                </c:pt>
                <c:pt idx="59">
                  <c:v>498</c:v>
                </c:pt>
                <c:pt idx="60">
                  <c:v>509</c:v>
                </c:pt>
                <c:pt idx="61">
                  <c:v>510</c:v>
                </c:pt>
                <c:pt idx="62">
                  <c:v>515</c:v>
                </c:pt>
                <c:pt idx="63">
                  <c:v>522</c:v>
                </c:pt>
                <c:pt idx="64">
                  <c:v>523</c:v>
                </c:pt>
                <c:pt idx="65">
                  <c:v>561</c:v>
                </c:pt>
                <c:pt idx="66">
                  <c:v>582</c:v>
                </c:pt>
                <c:pt idx="67">
                  <c:v>583</c:v>
                </c:pt>
                <c:pt idx="68">
                  <c:v>584</c:v>
                </c:pt>
                <c:pt idx="69">
                  <c:v>602</c:v>
                </c:pt>
                <c:pt idx="70">
                  <c:v>625</c:v>
                </c:pt>
                <c:pt idx="71">
                  <c:v>630</c:v>
                </c:pt>
                <c:pt idx="72">
                  <c:v>658</c:v>
                </c:pt>
                <c:pt idx="73">
                  <c:v>674</c:v>
                </c:pt>
                <c:pt idx="74">
                  <c:v>712</c:v>
                </c:pt>
                <c:pt idx="75">
                  <c:v>713</c:v>
                </c:pt>
                <c:pt idx="76">
                  <c:v>718</c:v>
                </c:pt>
                <c:pt idx="77">
                  <c:v>751</c:v>
                </c:pt>
                <c:pt idx="78">
                  <c:v>761</c:v>
                </c:pt>
                <c:pt idx="79">
                  <c:v>766</c:v>
                </c:pt>
                <c:pt idx="80">
                  <c:v>786</c:v>
                </c:pt>
                <c:pt idx="81">
                  <c:v>808</c:v>
                </c:pt>
                <c:pt idx="82">
                  <c:v>810</c:v>
                </c:pt>
                <c:pt idx="83">
                  <c:v>829</c:v>
                </c:pt>
                <c:pt idx="84">
                  <c:v>839</c:v>
                </c:pt>
                <c:pt idx="85">
                  <c:v>840</c:v>
                </c:pt>
                <c:pt idx="86">
                  <c:v>852</c:v>
                </c:pt>
                <c:pt idx="87">
                  <c:v>863</c:v>
                </c:pt>
                <c:pt idx="88">
                  <c:v>875</c:v>
                </c:pt>
                <c:pt idx="89">
                  <c:v>878</c:v>
                </c:pt>
                <c:pt idx="90">
                  <c:v>879</c:v>
                </c:pt>
                <c:pt idx="91">
                  <c:v>898</c:v>
                </c:pt>
                <c:pt idx="92">
                  <c:v>899</c:v>
                </c:pt>
                <c:pt idx="93">
                  <c:v>911</c:v>
                </c:pt>
                <c:pt idx="94">
                  <c:v>932</c:v>
                </c:pt>
                <c:pt idx="95">
                  <c:v>989</c:v>
                </c:pt>
                <c:pt idx="96">
                  <c:v>1006</c:v>
                </c:pt>
                <c:pt idx="97">
                  <c:v>1009</c:v>
                </c:pt>
                <c:pt idx="98">
                  <c:v>1059</c:v>
                </c:pt>
                <c:pt idx="99">
                  <c:v>1082</c:v>
                </c:pt>
                <c:pt idx="100">
                  <c:v>1102</c:v>
                </c:pt>
                <c:pt idx="101">
                  <c:v>1117</c:v>
                </c:pt>
                <c:pt idx="102">
                  <c:v>1156</c:v>
                </c:pt>
                <c:pt idx="103">
                  <c:v>1182</c:v>
                </c:pt>
                <c:pt idx="104">
                  <c:v>1208</c:v>
                </c:pt>
                <c:pt idx="105">
                  <c:v>1216</c:v>
                </c:pt>
                <c:pt idx="106">
                  <c:v>1319</c:v>
                </c:pt>
                <c:pt idx="107">
                  <c:v>1335</c:v>
                </c:pt>
                <c:pt idx="108">
                  <c:v>1363</c:v>
                </c:pt>
                <c:pt idx="109">
                  <c:v>1363</c:v>
                </c:pt>
                <c:pt idx="110">
                  <c:v>1431</c:v>
                </c:pt>
                <c:pt idx="111">
                  <c:v>1442</c:v>
                </c:pt>
                <c:pt idx="112">
                  <c:v>1516</c:v>
                </c:pt>
                <c:pt idx="113">
                  <c:v>1531</c:v>
                </c:pt>
                <c:pt idx="114">
                  <c:v>1562</c:v>
                </c:pt>
                <c:pt idx="115">
                  <c:v>1602</c:v>
                </c:pt>
                <c:pt idx="116">
                  <c:v>1607</c:v>
                </c:pt>
                <c:pt idx="117">
                  <c:v>1642</c:v>
                </c:pt>
                <c:pt idx="118">
                  <c:v>1734</c:v>
                </c:pt>
                <c:pt idx="119">
                  <c:v>1828</c:v>
                </c:pt>
                <c:pt idx="120">
                  <c:v>1851</c:v>
                </c:pt>
                <c:pt idx="121">
                  <c:v>1851</c:v>
                </c:pt>
                <c:pt idx="122">
                  <c:v>1925</c:v>
                </c:pt>
                <c:pt idx="123">
                  <c:v>2060</c:v>
                </c:pt>
                <c:pt idx="124">
                  <c:v>2126</c:v>
                </c:pt>
                <c:pt idx="125">
                  <c:v>2138</c:v>
                </c:pt>
                <c:pt idx="126">
                  <c:v>2171</c:v>
                </c:pt>
                <c:pt idx="127">
                  <c:v>2329</c:v>
                </c:pt>
                <c:pt idx="128">
                  <c:v>2449</c:v>
                </c:pt>
                <c:pt idx="129">
                  <c:v>2533</c:v>
                </c:pt>
                <c:pt idx="130">
                  <c:v>2633</c:v>
                </c:pt>
                <c:pt idx="131">
                  <c:v>3719</c:v>
                </c:pt>
                <c:pt idx="132">
                  <c:v>3845</c:v>
                </c:pt>
                <c:pt idx="133">
                  <c:v>4580</c:v>
                </c:pt>
                <c:pt idx="134">
                  <c:v>5526</c:v>
                </c:pt>
              </c:numCache>
            </c:numRef>
          </c:xVal>
          <c:yVal>
            <c:numRef>
              <c:f>[0]!crude2015</c:f>
              <c:numCache>
                <c:formatCode>General</c:formatCode>
                <c:ptCount val="195"/>
                <c:pt idx="0">
                  <c:v>0</c:v>
                </c:pt>
                <c:pt idx="1">
                  <c:v>0</c:v>
                </c:pt>
                <c:pt idx="2">
                  <c:v>0</c:v>
                </c:pt>
                <c:pt idx="3">
                  <c:v>0</c:v>
                </c:pt>
                <c:pt idx="4">
                  <c:v>0</c:v>
                </c:pt>
                <c:pt idx="5">
                  <c:v>2.4390243902439025E-2</c:v>
                </c:pt>
                <c:pt idx="6">
                  <c:v>0</c:v>
                </c:pt>
                <c:pt idx="7">
                  <c:v>0</c:v>
                </c:pt>
                <c:pt idx="8">
                  <c:v>8.3333333333333329E-2</c:v>
                </c:pt>
                <c:pt idx="9">
                  <c:v>0.11290322580645161</c:v>
                </c:pt>
                <c:pt idx="10">
                  <c:v>1.4084507042253521E-2</c:v>
                </c:pt>
                <c:pt idx="11">
                  <c:v>1.3698630136986301E-2</c:v>
                </c:pt>
                <c:pt idx="12">
                  <c:v>1.282051282051282E-2</c:v>
                </c:pt>
                <c:pt idx="13">
                  <c:v>1.1904761904761904E-2</c:v>
                </c:pt>
                <c:pt idx="14">
                  <c:v>6.9767441860465115E-2</c:v>
                </c:pt>
                <c:pt idx="15">
                  <c:v>4.1666666666666664E-2</c:v>
                </c:pt>
                <c:pt idx="16">
                  <c:v>5.8823529411764705E-2</c:v>
                </c:pt>
                <c:pt idx="17">
                  <c:v>4.807692307692308E-2</c:v>
                </c:pt>
                <c:pt idx="18">
                  <c:v>1.8691588785046728E-2</c:v>
                </c:pt>
                <c:pt idx="19">
                  <c:v>3.669724770642202E-2</c:v>
                </c:pt>
                <c:pt idx="20">
                  <c:v>9.1743119266055051E-3</c:v>
                </c:pt>
                <c:pt idx="21">
                  <c:v>0.10714285714285714</c:v>
                </c:pt>
                <c:pt idx="22">
                  <c:v>5.737704918032787E-2</c:v>
                </c:pt>
                <c:pt idx="23">
                  <c:v>0.1111111111111111</c:v>
                </c:pt>
                <c:pt idx="24">
                  <c:v>7.9710144927536225E-2</c:v>
                </c:pt>
                <c:pt idx="25">
                  <c:v>5.4421768707482991E-2</c:v>
                </c:pt>
                <c:pt idx="26">
                  <c:v>8.7248322147651006E-2</c:v>
                </c:pt>
                <c:pt idx="27">
                  <c:v>2.5316455696202531E-2</c:v>
                </c:pt>
                <c:pt idx="28">
                  <c:v>4.0935672514619881E-2</c:v>
                </c:pt>
                <c:pt idx="29">
                  <c:v>2.2988505747126436E-2</c:v>
                </c:pt>
                <c:pt idx="30">
                  <c:v>1.6574585635359115E-2</c:v>
                </c:pt>
                <c:pt idx="31">
                  <c:v>6.3492063492063489E-2</c:v>
                </c:pt>
                <c:pt idx="32">
                  <c:v>4.2452830188679243E-2</c:v>
                </c:pt>
                <c:pt idx="33">
                  <c:v>4.5454545454545456E-2</c:v>
                </c:pt>
                <c:pt idx="34">
                  <c:v>4.4642857142857144E-2</c:v>
                </c:pt>
                <c:pt idx="35">
                  <c:v>6.0085836909871244E-2</c:v>
                </c:pt>
                <c:pt idx="36">
                  <c:v>2.1367521367521368E-2</c:v>
                </c:pt>
                <c:pt idx="37">
                  <c:v>2.9304029304029304E-2</c:v>
                </c:pt>
                <c:pt idx="38">
                  <c:v>3.0100334448160536E-2</c:v>
                </c:pt>
                <c:pt idx="39">
                  <c:v>4.1009463722397478E-2</c:v>
                </c:pt>
                <c:pt idx="40">
                  <c:v>5.6213017751479293E-2</c:v>
                </c:pt>
                <c:pt idx="41">
                  <c:v>4.1297935103244837E-2</c:v>
                </c:pt>
                <c:pt idx="42">
                  <c:v>2.0348837209302327E-2</c:v>
                </c:pt>
                <c:pt idx="43">
                  <c:v>8.2621082621082614E-2</c:v>
                </c:pt>
                <c:pt idx="44">
                  <c:v>3.0898876404494381E-2</c:v>
                </c:pt>
                <c:pt idx="45">
                  <c:v>3.3613445378151259E-2</c:v>
                </c:pt>
                <c:pt idx="46">
                  <c:v>3.3149171270718231E-2</c:v>
                </c:pt>
                <c:pt idx="47">
                  <c:v>4.1095890410958902E-2</c:v>
                </c:pt>
                <c:pt idx="48">
                  <c:v>5.2770448548812663E-3</c:v>
                </c:pt>
                <c:pt idx="49">
                  <c:v>0.04</c:v>
                </c:pt>
                <c:pt idx="50">
                  <c:v>2.2443890274314215E-2</c:v>
                </c:pt>
                <c:pt idx="51">
                  <c:v>4.1463414634146344E-2</c:v>
                </c:pt>
                <c:pt idx="52">
                  <c:v>7.4879227053140096E-2</c:v>
                </c:pt>
                <c:pt idx="53">
                  <c:v>1.9138755980861243E-2</c:v>
                </c:pt>
                <c:pt idx="54">
                  <c:v>1.66270783847981E-2</c:v>
                </c:pt>
                <c:pt idx="55">
                  <c:v>5.18018018018018E-2</c:v>
                </c:pt>
                <c:pt idx="56">
                  <c:v>7.9295154185022032E-2</c:v>
                </c:pt>
                <c:pt idx="57">
                  <c:v>2.1929824561403508E-2</c:v>
                </c:pt>
                <c:pt idx="58">
                  <c:v>4.4534412955465584E-2</c:v>
                </c:pt>
                <c:pt idx="59">
                  <c:v>4.4176706827309238E-2</c:v>
                </c:pt>
                <c:pt idx="60">
                  <c:v>3.732809430255403E-2</c:v>
                </c:pt>
                <c:pt idx="61">
                  <c:v>5.4901960784313725E-2</c:v>
                </c:pt>
                <c:pt idx="62">
                  <c:v>5.8252427184466021E-2</c:v>
                </c:pt>
                <c:pt idx="63">
                  <c:v>5.1724137931034482E-2</c:v>
                </c:pt>
                <c:pt idx="64">
                  <c:v>2.676864244741874E-2</c:v>
                </c:pt>
                <c:pt idx="65">
                  <c:v>1.2477718360071301E-2</c:v>
                </c:pt>
                <c:pt idx="66">
                  <c:v>4.4673539518900345E-2</c:v>
                </c:pt>
                <c:pt idx="67">
                  <c:v>3.430531732418525E-2</c:v>
                </c:pt>
                <c:pt idx="68">
                  <c:v>3.2534246575342464E-2</c:v>
                </c:pt>
                <c:pt idx="69">
                  <c:v>5.1495016611295678E-2</c:v>
                </c:pt>
                <c:pt idx="70">
                  <c:v>0.04</c:v>
                </c:pt>
                <c:pt idx="71">
                  <c:v>5.3968253968253971E-2</c:v>
                </c:pt>
                <c:pt idx="72">
                  <c:v>3.9513677811550151E-2</c:v>
                </c:pt>
                <c:pt idx="73">
                  <c:v>5.3412462908011868E-2</c:v>
                </c:pt>
                <c:pt idx="74">
                  <c:v>3.7921348314606744E-2</c:v>
                </c:pt>
                <c:pt idx="75">
                  <c:v>3.2258064516129031E-2</c:v>
                </c:pt>
                <c:pt idx="76">
                  <c:v>4.1782729805013928E-2</c:v>
                </c:pt>
                <c:pt idx="77">
                  <c:v>3.7283621837549935E-2</c:v>
                </c:pt>
                <c:pt idx="78">
                  <c:v>3.9421813403416557E-2</c:v>
                </c:pt>
                <c:pt idx="79">
                  <c:v>4.6997389033942558E-2</c:v>
                </c:pt>
                <c:pt idx="80">
                  <c:v>3.8167938931297711E-2</c:v>
                </c:pt>
                <c:pt idx="81">
                  <c:v>2.8465346534653466E-2</c:v>
                </c:pt>
                <c:pt idx="82">
                  <c:v>6.6666666666666666E-2</c:v>
                </c:pt>
                <c:pt idx="83">
                  <c:v>3.2569360675512665E-2</c:v>
                </c:pt>
                <c:pt idx="84">
                  <c:v>4.0524433849821219E-2</c:v>
                </c:pt>
                <c:pt idx="85">
                  <c:v>2.1428571428571429E-2</c:v>
                </c:pt>
                <c:pt idx="86">
                  <c:v>3.5211267605633804E-2</c:v>
                </c:pt>
                <c:pt idx="87">
                  <c:v>4.287369640787949E-2</c:v>
                </c:pt>
                <c:pt idx="88">
                  <c:v>4.4571428571428574E-2</c:v>
                </c:pt>
                <c:pt idx="89">
                  <c:v>4.8974943052391799E-2</c:v>
                </c:pt>
                <c:pt idx="90">
                  <c:v>7.2810011376564274E-2</c:v>
                </c:pt>
                <c:pt idx="91">
                  <c:v>6.347438752783964E-2</c:v>
                </c:pt>
                <c:pt idx="92">
                  <c:v>5.116796440489433E-2</c:v>
                </c:pt>
                <c:pt idx="93">
                  <c:v>5.2689352360043906E-2</c:v>
                </c:pt>
                <c:pt idx="94">
                  <c:v>6.4377682403433473E-2</c:v>
                </c:pt>
                <c:pt idx="95">
                  <c:v>4.5500505561172903E-2</c:v>
                </c:pt>
                <c:pt idx="96">
                  <c:v>2.982107355864811E-2</c:v>
                </c:pt>
                <c:pt idx="97">
                  <c:v>4.3607532210109018E-2</c:v>
                </c:pt>
                <c:pt idx="98">
                  <c:v>3.588290840415486E-2</c:v>
                </c:pt>
                <c:pt idx="99">
                  <c:v>5.0831792975970423E-2</c:v>
                </c:pt>
                <c:pt idx="100">
                  <c:v>6.2613430127041736E-2</c:v>
                </c:pt>
                <c:pt idx="101">
                  <c:v>4.6553267681289166E-2</c:v>
                </c:pt>
                <c:pt idx="102">
                  <c:v>4.930795847750865E-2</c:v>
                </c:pt>
                <c:pt idx="103">
                  <c:v>3.1302876480541454E-2</c:v>
                </c:pt>
                <c:pt idx="104">
                  <c:v>3.3940397350993377E-2</c:v>
                </c:pt>
                <c:pt idx="105">
                  <c:v>8.3059210526315791E-2</c:v>
                </c:pt>
                <c:pt idx="106">
                  <c:v>4.3972706595905992E-2</c:v>
                </c:pt>
                <c:pt idx="107">
                  <c:v>2.3970037453183522E-2</c:v>
                </c:pt>
                <c:pt idx="108">
                  <c:v>4.9889948642699924E-2</c:v>
                </c:pt>
                <c:pt idx="109">
                  <c:v>4.9156272927366101E-2</c:v>
                </c:pt>
                <c:pt idx="110">
                  <c:v>3.5639412997903561E-2</c:v>
                </c:pt>
                <c:pt idx="111">
                  <c:v>5.8252427184466021E-2</c:v>
                </c:pt>
                <c:pt idx="112">
                  <c:v>5.0131926121372031E-2</c:v>
                </c:pt>
                <c:pt idx="113">
                  <c:v>3.5924232527759635E-2</c:v>
                </c:pt>
                <c:pt idx="114">
                  <c:v>3.3930857874519847E-2</c:v>
                </c:pt>
                <c:pt idx="115">
                  <c:v>3.870162297128589E-2</c:v>
                </c:pt>
                <c:pt idx="116">
                  <c:v>5.8494088363410079E-2</c:v>
                </c:pt>
                <c:pt idx="117">
                  <c:v>4.2021924482338609E-2</c:v>
                </c:pt>
                <c:pt idx="118">
                  <c:v>4.2099192618223757E-2</c:v>
                </c:pt>
                <c:pt idx="119">
                  <c:v>5.3610503282275714E-2</c:v>
                </c:pt>
                <c:pt idx="120">
                  <c:v>4.3219881145326849E-2</c:v>
                </c:pt>
                <c:pt idx="121">
                  <c:v>5.0243111831442464E-2</c:v>
                </c:pt>
                <c:pt idx="122">
                  <c:v>3.9480519480519484E-2</c:v>
                </c:pt>
                <c:pt idx="123">
                  <c:v>4.4660194174757278E-2</c:v>
                </c:pt>
                <c:pt idx="124">
                  <c:v>4.2333019755409221E-2</c:v>
                </c:pt>
                <c:pt idx="125">
                  <c:v>3.6950420954162767E-2</c:v>
                </c:pt>
                <c:pt idx="126">
                  <c:v>5.25103638876094E-2</c:v>
                </c:pt>
                <c:pt idx="127">
                  <c:v>4.1219407471017606E-2</c:v>
                </c:pt>
                <c:pt idx="128">
                  <c:v>6.0432829726418946E-2</c:v>
                </c:pt>
                <c:pt idx="129">
                  <c:v>3.4741413343861036E-2</c:v>
                </c:pt>
                <c:pt idx="130">
                  <c:v>4.5575389289783517E-2</c:v>
                </c:pt>
                <c:pt idx="131">
                  <c:v>3.7106749126109166E-2</c:v>
                </c:pt>
                <c:pt idx="132">
                  <c:v>5.1495448634590379E-2</c:v>
                </c:pt>
                <c:pt idx="133">
                  <c:v>4.1703056768558955E-2</c:v>
                </c:pt>
                <c:pt idx="134">
                  <c:v>3.2211364458921463E-2</c:v>
                </c:pt>
              </c:numCache>
            </c:numRef>
          </c:yVal>
          <c:smooth val="0"/>
          <c:extLst>
            <c:ext xmlns:c16="http://schemas.microsoft.com/office/drawing/2014/chart" uri="{C3380CC4-5D6E-409C-BE32-E72D297353CC}">
              <c16:uniqueId val="{00000005-FAB8-4980-AA9F-AD53296E80C0}"/>
            </c:ext>
          </c:extLst>
        </c:ser>
        <c:ser>
          <c:idx val="6"/>
          <c:order val="6"/>
          <c:tx>
            <c:strRef>
              <c:f>Trust_selected!$J$24</c:f>
              <c:strCache>
                <c:ptCount val="1"/>
                <c:pt idx="0">
                  <c:v>Selected trust (NoTrust)</c:v>
                </c:pt>
              </c:strCache>
            </c:strRef>
          </c:tx>
          <c:spPr>
            <a:ln w="28575">
              <a:noFill/>
            </a:ln>
          </c:spPr>
          <c:marker>
            <c:symbol val="circle"/>
            <c:size val="10"/>
            <c:spPr>
              <a:solidFill>
                <a:srgbClr val="00B050"/>
              </a:solidFill>
            </c:spPr>
          </c:marker>
          <c:xVal>
            <c:numRef>
              <c:f>Trust_selected!$S$3</c:f>
              <c:numCache>
                <c:formatCode>General</c:formatCode>
                <c:ptCount val="1"/>
                <c:pt idx="0">
                  <c:v>#N/A</c:v>
                </c:pt>
              </c:numCache>
            </c:numRef>
          </c:xVal>
          <c:yVal>
            <c:numRef>
              <c:f>Trust_selected!$S$4</c:f>
              <c:numCache>
                <c:formatCode>0.0%</c:formatCode>
                <c:ptCount val="1"/>
                <c:pt idx="0">
                  <c:v>#N/A</c:v>
                </c:pt>
              </c:numCache>
            </c:numRef>
          </c:yVal>
          <c:smooth val="0"/>
          <c:extLst>
            <c:ext xmlns:c16="http://schemas.microsoft.com/office/drawing/2014/chart" uri="{C3380CC4-5D6E-409C-BE32-E72D297353CC}">
              <c16:uniqueId val="{00000006-FAB8-4980-AA9F-AD53296E80C0}"/>
            </c:ext>
          </c:extLst>
        </c:ser>
        <c:dLbls>
          <c:showLegendKey val="0"/>
          <c:showVal val="0"/>
          <c:showCatName val="0"/>
          <c:showSerName val="0"/>
          <c:showPercent val="0"/>
          <c:showBubbleSize val="0"/>
        </c:dLbls>
        <c:axId val="62750080"/>
        <c:axId val="62780928"/>
      </c:scatterChart>
      <c:valAx>
        <c:axId val="62750080"/>
        <c:scaling>
          <c:orientation val="minMax"/>
        </c:scaling>
        <c:delete val="0"/>
        <c:axPos val="b"/>
        <c:title>
          <c:tx>
            <c:rich>
              <a:bodyPr/>
              <a:lstStyle/>
              <a:p>
                <a:pPr>
                  <a:defRPr sz="1200" b="1"/>
                </a:pPr>
                <a:r>
                  <a:rPr lang="en-GB" sz="1100" b="1">
                    <a:latin typeface="Arial" panose="020B0604020202020204" pitchFamily="34" charset="0"/>
                    <a:cs typeface="Arial" panose="020B0604020202020204" pitchFamily="34" charset="0"/>
                  </a:rPr>
                  <a:t>Patients receiving SACT</a:t>
                </a:r>
              </a:p>
            </c:rich>
          </c:tx>
          <c:overlay val="0"/>
        </c:title>
        <c:numFmt formatCode="General" sourceLinked="1"/>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62780928"/>
        <c:crosses val="autoZero"/>
        <c:crossBetween val="midCat"/>
      </c:valAx>
      <c:valAx>
        <c:axId val="62780928"/>
        <c:scaling>
          <c:orientation val="minMax"/>
          <c:max val="0.5"/>
          <c:min val="0"/>
        </c:scaling>
        <c:delete val="0"/>
        <c:axPos val="l"/>
        <c:title>
          <c:tx>
            <c:rich>
              <a:bodyPr rot="-5400000" vert="horz"/>
              <a:lstStyle/>
              <a:p>
                <a:pPr>
                  <a:defRPr sz="1100" b="1">
                    <a:latin typeface="Arial" panose="020B0604020202020204" pitchFamily="34" charset="0"/>
                    <a:cs typeface="Arial" panose="020B0604020202020204" pitchFamily="34" charset="0"/>
                  </a:defRPr>
                </a:pPr>
                <a:r>
                  <a:rPr lang="en-GB" sz="1100" b="1">
                    <a:latin typeface="Arial" panose="020B0604020202020204" pitchFamily="34" charset="0"/>
                    <a:cs typeface="Arial" panose="020B0604020202020204" pitchFamily="34" charset="0"/>
                  </a:rPr>
                  <a:t>Crude rate of 30-day mortality</a:t>
                </a:r>
              </a:p>
            </c:rich>
          </c:tx>
          <c:overlay val="0"/>
        </c:title>
        <c:numFmt formatCode="0%" sourceLinked="0"/>
        <c:majorTickMark val="none"/>
        <c:minorTickMark val="none"/>
        <c:tickLblPos val="nextTo"/>
        <c:txPr>
          <a:bodyPr/>
          <a:lstStyle/>
          <a:p>
            <a:pPr>
              <a:defRPr sz="1000">
                <a:latin typeface="Arial" panose="020B0604020202020204" pitchFamily="34" charset="0"/>
                <a:cs typeface="Arial" panose="020B0604020202020204" pitchFamily="34" charset="0"/>
              </a:defRPr>
            </a:pPr>
            <a:endParaRPr lang="en-US"/>
          </a:p>
        </c:txPr>
        <c:crossAx val="62750080"/>
        <c:crosses val="autoZero"/>
        <c:crossBetween val="midCat"/>
      </c:valAx>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txPr>
          <a:bodyPr/>
          <a:lstStyle/>
          <a:p>
            <a:pPr>
              <a:defRPr sz="1200" b="1">
                <a:latin typeface="Arial" panose="020B0604020202020204" pitchFamily="34" charset="0"/>
                <a:cs typeface="Arial" panose="020B0604020202020204" pitchFamily="34" charset="0"/>
              </a:defRPr>
            </a:pPr>
            <a:endParaRPr lang="en-US"/>
          </a:p>
        </c:txPr>
      </c:legendEntry>
      <c:overlay val="0"/>
      <c:txPr>
        <a:bodyPr/>
        <a:lstStyle/>
        <a:p>
          <a:pPr>
            <a:defRPr sz="1200" b="1">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2016</a:t>
            </a:r>
          </a:p>
        </c:rich>
      </c:tx>
      <c:overlay val="0"/>
    </c:title>
    <c:autoTitleDeleted val="0"/>
    <c:plotArea>
      <c:layout>
        <c:manualLayout>
          <c:layoutTarget val="inner"/>
          <c:xMode val="edge"/>
          <c:yMode val="edge"/>
          <c:x val="0.1251715350587857"/>
          <c:y val="0.13124747794653824"/>
          <c:w val="0.81882102645329025"/>
          <c:h val="0.72567514513525133"/>
        </c:manualLayout>
      </c:layout>
      <c:scatterChart>
        <c:scatterStyle val="smoothMarker"/>
        <c:varyColors val="0"/>
        <c:ser>
          <c:idx val="1"/>
          <c:order val="1"/>
          <c:tx>
            <c:v>95% confidence interval boundaries</c:v>
          </c:tx>
          <c:spPr>
            <a:ln>
              <a:solidFill>
                <a:schemeClr val="accent6"/>
              </a:solidFill>
              <a:prstDash val="sysDash"/>
            </a:ln>
          </c:spPr>
          <c:marker>
            <c:symbol val="none"/>
          </c:marker>
          <c:xVal>
            <c:numRef>
              <c:f>[0]!x_axis2016</c:f>
              <c:numCache>
                <c:formatCode>General</c:formatCode>
                <c:ptCount val="195"/>
                <c:pt idx="0">
                  <c:v>1</c:v>
                </c:pt>
                <c:pt idx="1">
                  <c:v>9</c:v>
                </c:pt>
                <c:pt idx="2">
                  <c:v>18</c:v>
                </c:pt>
                <c:pt idx="3">
                  <c:v>48</c:v>
                </c:pt>
                <c:pt idx="4">
                  <c:v>52</c:v>
                </c:pt>
                <c:pt idx="5">
                  <c:v>58</c:v>
                </c:pt>
                <c:pt idx="6">
                  <c:v>59</c:v>
                </c:pt>
                <c:pt idx="7">
                  <c:v>61</c:v>
                </c:pt>
                <c:pt idx="8">
                  <c:v>67</c:v>
                </c:pt>
                <c:pt idx="9">
                  <c:v>72</c:v>
                </c:pt>
                <c:pt idx="10">
                  <c:v>75</c:v>
                </c:pt>
                <c:pt idx="11">
                  <c:v>89</c:v>
                </c:pt>
                <c:pt idx="12">
                  <c:v>93</c:v>
                </c:pt>
                <c:pt idx="13">
                  <c:v>98</c:v>
                </c:pt>
                <c:pt idx="14">
                  <c:v>107</c:v>
                </c:pt>
                <c:pt idx="15">
                  <c:v>111</c:v>
                </c:pt>
                <c:pt idx="16">
                  <c:v>114</c:v>
                </c:pt>
                <c:pt idx="17">
                  <c:v>114</c:v>
                </c:pt>
                <c:pt idx="18">
                  <c:v>117</c:v>
                </c:pt>
                <c:pt idx="19">
                  <c:v>128</c:v>
                </c:pt>
                <c:pt idx="20">
                  <c:v>135</c:v>
                </c:pt>
                <c:pt idx="21">
                  <c:v>135</c:v>
                </c:pt>
                <c:pt idx="22">
                  <c:v>145</c:v>
                </c:pt>
                <c:pt idx="23">
                  <c:v>146</c:v>
                </c:pt>
                <c:pt idx="24">
                  <c:v>150</c:v>
                </c:pt>
                <c:pt idx="25">
                  <c:v>165</c:v>
                </c:pt>
                <c:pt idx="26">
                  <c:v>172</c:v>
                </c:pt>
                <c:pt idx="27">
                  <c:v>176</c:v>
                </c:pt>
                <c:pt idx="28">
                  <c:v>182</c:v>
                </c:pt>
                <c:pt idx="29">
                  <c:v>184</c:v>
                </c:pt>
                <c:pt idx="30">
                  <c:v>218</c:v>
                </c:pt>
                <c:pt idx="31">
                  <c:v>219</c:v>
                </c:pt>
                <c:pt idx="32">
                  <c:v>223</c:v>
                </c:pt>
                <c:pt idx="33">
                  <c:v>243</c:v>
                </c:pt>
                <c:pt idx="34">
                  <c:v>244</c:v>
                </c:pt>
                <c:pt idx="35">
                  <c:v>247</c:v>
                </c:pt>
                <c:pt idx="36">
                  <c:v>250</c:v>
                </c:pt>
                <c:pt idx="37">
                  <c:v>261</c:v>
                </c:pt>
                <c:pt idx="38">
                  <c:v>263</c:v>
                </c:pt>
                <c:pt idx="39">
                  <c:v>313</c:v>
                </c:pt>
                <c:pt idx="40">
                  <c:v>314</c:v>
                </c:pt>
                <c:pt idx="41">
                  <c:v>353</c:v>
                </c:pt>
                <c:pt idx="42">
                  <c:v>366</c:v>
                </c:pt>
                <c:pt idx="43">
                  <c:v>371</c:v>
                </c:pt>
                <c:pt idx="44">
                  <c:v>372</c:v>
                </c:pt>
                <c:pt idx="45">
                  <c:v>379</c:v>
                </c:pt>
                <c:pt idx="46">
                  <c:v>394</c:v>
                </c:pt>
                <c:pt idx="47">
                  <c:v>414</c:v>
                </c:pt>
                <c:pt idx="48">
                  <c:v>424</c:v>
                </c:pt>
                <c:pt idx="49">
                  <c:v>438</c:v>
                </c:pt>
                <c:pt idx="50">
                  <c:v>449</c:v>
                </c:pt>
                <c:pt idx="51">
                  <c:v>450</c:v>
                </c:pt>
                <c:pt idx="52">
                  <c:v>452</c:v>
                </c:pt>
                <c:pt idx="53">
                  <c:v>469</c:v>
                </c:pt>
                <c:pt idx="54">
                  <c:v>475</c:v>
                </c:pt>
                <c:pt idx="55">
                  <c:v>477</c:v>
                </c:pt>
                <c:pt idx="56">
                  <c:v>500</c:v>
                </c:pt>
                <c:pt idx="57">
                  <c:v>526</c:v>
                </c:pt>
                <c:pt idx="58">
                  <c:v>538</c:v>
                </c:pt>
                <c:pt idx="59">
                  <c:v>541</c:v>
                </c:pt>
                <c:pt idx="60">
                  <c:v>547</c:v>
                </c:pt>
                <c:pt idx="61">
                  <c:v>558</c:v>
                </c:pt>
                <c:pt idx="62">
                  <c:v>575</c:v>
                </c:pt>
                <c:pt idx="63">
                  <c:v>590</c:v>
                </c:pt>
                <c:pt idx="64">
                  <c:v>615</c:v>
                </c:pt>
                <c:pt idx="65">
                  <c:v>616</c:v>
                </c:pt>
                <c:pt idx="66">
                  <c:v>627</c:v>
                </c:pt>
                <c:pt idx="67">
                  <c:v>646</c:v>
                </c:pt>
                <c:pt idx="68">
                  <c:v>655</c:v>
                </c:pt>
                <c:pt idx="69">
                  <c:v>658</c:v>
                </c:pt>
                <c:pt idx="70">
                  <c:v>708</c:v>
                </c:pt>
                <c:pt idx="71">
                  <c:v>717</c:v>
                </c:pt>
                <c:pt idx="72">
                  <c:v>734</c:v>
                </c:pt>
                <c:pt idx="73">
                  <c:v>748</c:v>
                </c:pt>
                <c:pt idx="74">
                  <c:v>757</c:v>
                </c:pt>
                <c:pt idx="75">
                  <c:v>766</c:v>
                </c:pt>
                <c:pt idx="76">
                  <c:v>804</c:v>
                </c:pt>
                <c:pt idx="77">
                  <c:v>814</c:v>
                </c:pt>
                <c:pt idx="78">
                  <c:v>852</c:v>
                </c:pt>
                <c:pt idx="79">
                  <c:v>871</c:v>
                </c:pt>
                <c:pt idx="80">
                  <c:v>874</c:v>
                </c:pt>
                <c:pt idx="81">
                  <c:v>886</c:v>
                </c:pt>
                <c:pt idx="82">
                  <c:v>887</c:v>
                </c:pt>
                <c:pt idx="83">
                  <c:v>892</c:v>
                </c:pt>
                <c:pt idx="84">
                  <c:v>901</c:v>
                </c:pt>
                <c:pt idx="85">
                  <c:v>931</c:v>
                </c:pt>
                <c:pt idx="86">
                  <c:v>946</c:v>
                </c:pt>
                <c:pt idx="87">
                  <c:v>946</c:v>
                </c:pt>
                <c:pt idx="88">
                  <c:v>959</c:v>
                </c:pt>
                <c:pt idx="89">
                  <c:v>983</c:v>
                </c:pt>
                <c:pt idx="90">
                  <c:v>983</c:v>
                </c:pt>
                <c:pt idx="91">
                  <c:v>996</c:v>
                </c:pt>
                <c:pt idx="92">
                  <c:v>1007</c:v>
                </c:pt>
                <c:pt idx="93">
                  <c:v>1008</c:v>
                </c:pt>
                <c:pt idx="94">
                  <c:v>1030</c:v>
                </c:pt>
                <c:pt idx="95">
                  <c:v>1068</c:v>
                </c:pt>
                <c:pt idx="96">
                  <c:v>1072</c:v>
                </c:pt>
                <c:pt idx="97">
                  <c:v>1137</c:v>
                </c:pt>
                <c:pt idx="98">
                  <c:v>1155</c:v>
                </c:pt>
                <c:pt idx="99">
                  <c:v>1197</c:v>
                </c:pt>
                <c:pt idx="100">
                  <c:v>1207</c:v>
                </c:pt>
                <c:pt idx="101">
                  <c:v>1237</c:v>
                </c:pt>
                <c:pt idx="102">
                  <c:v>1245</c:v>
                </c:pt>
                <c:pt idx="103">
                  <c:v>1250</c:v>
                </c:pt>
                <c:pt idx="104">
                  <c:v>1267</c:v>
                </c:pt>
                <c:pt idx="105">
                  <c:v>1329</c:v>
                </c:pt>
                <c:pt idx="106">
                  <c:v>1346</c:v>
                </c:pt>
                <c:pt idx="107">
                  <c:v>1436</c:v>
                </c:pt>
                <c:pt idx="108">
                  <c:v>1459</c:v>
                </c:pt>
                <c:pt idx="109">
                  <c:v>1604</c:v>
                </c:pt>
                <c:pt idx="110">
                  <c:v>1635</c:v>
                </c:pt>
                <c:pt idx="111">
                  <c:v>1680</c:v>
                </c:pt>
                <c:pt idx="112">
                  <c:v>1682</c:v>
                </c:pt>
                <c:pt idx="113">
                  <c:v>1690</c:v>
                </c:pt>
                <c:pt idx="114">
                  <c:v>1708</c:v>
                </c:pt>
                <c:pt idx="115">
                  <c:v>1734</c:v>
                </c:pt>
                <c:pt idx="116">
                  <c:v>1763</c:v>
                </c:pt>
                <c:pt idx="117">
                  <c:v>1763</c:v>
                </c:pt>
                <c:pt idx="118">
                  <c:v>1776</c:v>
                </c:pt>
                <c:pt idx="119">
                  <c:v>1831</c:v>
                </c:pt>
                <c:pt idx="120">
                  <c:v>1880</c:v>
                </c:pt>
                <c:pt idx="121">
                  <c:v>1885</c:v>
                </c:pt>
                <c:pt idx="122">
                  <c:v>2105</c:v>
                </c:pt>
                <c:pt idx="123">
                  <c:v>2261</c:v>
                </c:pt>
                <c:pt idx="124">
                  <c:v>2321</c:v>
                </c:pt>
                <c:pt idx="125">
                  <c:v>2385</c:v>
                </c:pt>
                <c:pt idx="126">
                  <c:v>2416</c:v>
                </c:pt>
                <c:pt idx="127">
                  <c:v>2431</c:v>
                </c:pt>
                <c:pt idx="128">
                  <c:v>2564</c:v>
                </c:pt>
                <c:pt idx="129">
                  <c:v>2579</c:v>
                </c:pt>
                <c:pt idx="130">
                  <c:v>2758</c:v>
                </c:pt>
                <c:pt idx="131">
                  <c:v>3821</c:v>
                </c:pt>
                <c:pt idx="132">
                  <c:v>4018</c:v>
                </c:pt>
                <c:pt idx="133">
                  <c:v>4560</c:v>
                </c:pt>
                <c:pt idx="134">
                  <c:v>6189</c:v>
                </c:pt>
              </c:numCache>
            </c:numRef>
          </c:xVal>
          <c:yVal>
            <c:numRef>
              <c:f>[0]!lb2sd2016</c:f>
              <c:numCache>
                <c:formatCode>General</c:formatCode>
                <c:ptCount val="195"/>
                <c:pt idx="0">
                  <c:v>4.6715639513631444E-4</c:v>
                </c:pt>
                <c:pt idx="1">
                  <c:v>3.6141870861886786E-3</c:v>
                </c:pt>
                <c:pt idx="2">
                  <c:v>6.2916971430077764E-3</c:v>
                </c:pt>
                <c:pt idx="3">
                  <c:v>1.2007272657166633E-2</c:v>
                </c:pt>
                <c:pt idx="4">
                  <c:v>1.2555824619162072E-2</c:v>
                </c:pt>
                <c:pt idx="5">
                  <c:v>1.3318189648756215E-2</c:v>
                </c:pt>
                <c:pt idx="6">
                  <c:v>1.3438858198180909E-2</c:v>
                </c:pt>
                <c:pt idx="7">
                  <c:v>1.3675125646671244E-2</c:v>
                </c:pt>
                <c:pt idx="8">
                  <c:v>1.4346228188589355E-2</c:v>
                </c:pt>
                <c:pt idx="9">
                  <c:v>1.486647584327975E-2</c:v>
                </c:pt>
                <c:pt idx="10">
                  <c:v>1.5163327315567075E-2</c:v>
                </c:pt>
                <c:pt idx="11">
                  <c:v>1.6418524507223628E-2</c:v>
                </c:pt>
                <c:pt idx="12">
                  <c:v>1.6742933123864163E-2</c:v>
                </c:pt>
                <c:pt idx="13">
                  <c:v>1.7129986145684853E-2</c:v>
                </c:pt>
                <c:pt idx="14">
                  <c:v>1.7780179199779523E-2</c:v>
                </c:pt>
                <c:pt idx="15">
                  <c:v>1.8051825796246177E-2</c:v>
                </c:pt>
                <c:pt idx="16">
                  <c:v>1.8249151839916815E-2</c:v>
                </c:pt>
                <c:pt idx="17">
                  <c:v>1.8249151839916815E-2</c:v>
                </c:pt>
                <c:pt idx="18">
                  <c:v>1.8441266746295901E-2</c:v>
                </c:pt>
                <c:pt idx="19">
                  <c:v>1.9104760379087912E-2</c:v>
                </c:pt>
                <c:pt idx="20">
                  <c:v>1.9496750876173342E-2</c:v>
                </c:pt>
                <c:pt idx="21">
                  <c:v>1.9496750876173342E-2</c:v>
                </c:pt>
                <c:pt idx="22">
                  <c:v>2.0020945048609535E-2</c:v>
                </c:pt>
                <c:pt idx="23">
                  <c:v>2.0071228313232787E-2</c:v>
                </c:pt>
                <c:pt idx="24">
                  <c:v>2.02687226977523E-2</c:v>
                </c:pt>
                <c:pt idx="25">
                  <c:v>2.0961545175903196E-2</c:v>
                </c:pt>
                <c:pt idx="26">
                  <c:v>2.1261588077663103E-2</c:v>
                </c:pt>
                <c:pt idx="27">
                  <c:v>2.142703148784296E-2</c:v>
                </c:pt>
                <c:pt idx="28">
                  <c:v>2.1667501705642321E-2</c:v>
                </c:pt>
                <c:pt idx="29">
                  <c:v>2.1745693790638079E-2</c:v>
                </c:pt>
                <c:pt idx="30">
                  <c:v>2.2944438890228364E-2</c:v>
                </c:pt>
                <c:pt idx="31">
                  <c:v>2.2976390998142665E-2</c:v>
                </c:pt>
                <c:pt idx="32">
                  <c:v>2.3102533748992644E-2</c:v>
                </c:pt>
                <c:pt idx="33">
                  <c:v>2.3696088134873623E-2</c:v>
                </c:pt>
                <c:pt idx="34">
                  <c:v>2.3724253776507078E-2</c:v>
                </c:pt>
                <c:pt idx="35">
                  <c:v>2.3807943836286385E-2</c:v>
                </c:pt>
                <c:pt idx="36">
                  <c:v>2.3890446641919177E-2</c:v>
                </c:pt>
                <c:pt idx="37">
                  <c:v>2.4183253832679E-2</c:v>
                </c:pt>
                <c:pt idx="38">
                  <c:v>2.4234921708178446E-2</c:v>
                </c:pt>
                <c:pt idx="39">
                  <c:v>2.5392238734348059E-2</c:v>
                </c:pt>
                <c:pt idx="40">
                  <c:v>2.5413064486170391E-2</c:v>
                </c:pt>
                <c:pt idx="41">
                  <c:v>2.6167370134637703E-2</c:v>
                </c:pt>
                <c:pt idx="42">
                  <c:v>2.6396330229493264E-2</c:v>
                </c:pt>
                <c:pt idx="43">
                  <c:v>2.6481729055844366E-2</c:v>
                </c:pt>
                <c:pt idx="44">
                  <c:v>2.649863775614706E-2</c:v>
                </c:pt>
                <c:pt idx="45">
                  <c:v>2.6615441098728002E-2</c:v>
                </c:pt>
                <c:pt idx="46">
                  <c:v>2.6856940427107102E-2</c:v>
                </c:pt>
                <c:pt idx="47">
                  <c:v>2.7161657968334828E-2</c:v>
                </c:pt>
                <c:pt idx="48">
                  <c:v>2.7307180344646416E-2</c:v>
                </c:pt>
                <c:pt idx="49">
                  <c:v>2.7503813897363234E-2</c:v>
                </c:pt>
                <c:pt idx="50">
                  <c:v>2.765283182370757E-2</c:v>
                </c:pt>
                <c:pt idx="51">
                  <c:v>2.7666149801203088E-2</c:v>
                </c:pt>
                <c:pt idx="52">
                  <c:v>2.7692673770101567E-2</c:v>
                </c:pt>
                <c:pt idx="53">
                  <c:v>2.7912286223527968E-2</c:v>
                </c:pt>
                <c:pt idx="54">
                  <c:v>2.7987396621716523E-2</c:v>
                </c:pt>
                <c:pt idx="55">
                  <c:v>2.8012165790897488E-2</c:v>
                </c:pt>
                <c:pt idx="56">
                  <c:v>2.8287830869719796E-2</c:v>
                </c:pt>
                <c:pt idx="57">
                  <c:v>2.8580570793287002E-2</c:v>
                </c:pt>
                <c:pt idx="58">
                  <c:v>2.8709490325978245E-2</c:v>
                </c:pt>
                <c:pt idx="59">
                  <c:v>2.8741143347695671E-2</c:v>
                </c:pt>
                <c:pt idx="60">
                  <c:v>2.8803776710644043E-2</c:v>
                </c:pt>
                <c:pt idx="61">
                  <c:v>2.8916336658432767E-2</c:v>
                </c:pt>
                <c:pt idx="62">
                  <c:v>2.9084773113762008E-2</c:v>
                </c:pt>
                <c:pt idx="63">
                  <c:v>2.9228128739699339E-2</c:v>
                </c:pt>
                <c:pt idx="64">
                  <c:v>2.9456845824938706E-2</c:v>
                </c:pt>
                <c:pt idx="65">
                  <c:v>2.9465742217038435E-2</c:v>
                </c:pt>
                <c:pt idx="66">
                  <c:v>2.9562377919675198E-2</c:v>
                </c:pt>
                <c:pt idx="67">
                  <c:v>2.9724195544140564E-2</c:v>
                </c:pt>
                <c:pt idx="68">
                  <c:v>2.9798692171139674E-2</c:v>
                </c:pt>
                <c:pt idx="69">
                  <c:v>2.9823227501542662E-2</c:v>
                </c:pt>
                <c:pt idx="70">
                  <c:v>3.0211741622047452E-2</c:v>
                </c:pt>
                <c:pt idx="71">
                  <c:v>3.027785151548627E-2</c:v>
                </c:pt>
                <c:pt idx="72">
                  <c:v>3.0399792416135343E-2</c:v>
                </c:pt>
                <c:pt idx="73">
                  <c:v>3.0497450156858008E-2</c:v>
                </c:pt>
                <c:pt idx="74">
                  <c:v>3.0558964227067775E-2</c:v>
                </c:pt>
                <c:pt idx="75">
                  <c:v>3.0619518769021116E-2</c:v>
                </c:pt>
                <c:pt idx="76">
                  <c:v>3.0865174361573041E-2</c:v>
                </c:pt>
                <c:pt idx="77">
                  <c:v>3.0927270878633523E-2</c:v>
                </c:pt>
                <c:pt idx="78">
                  <c:v>3.1154294775850907E-2</c:v>
                </c:pt>
                <c:pt idx="79">
                  <c:v>3.1262808264232063E-2</c:v>
                </c:pt>
                <c:pt idx="80">
                  <c:v>3.127965325142644E-2</c:v>
                </c:pt>
                <c:pt idx="81">
                  <c:v>3.1346268729452342E-2</c:v>
                </c:pt>
                <c:pt idx="82">
                  <c:v>3.1351765562767218E-2</c:v>
                </c:pt>
                <c:pt idx="83">
                  <c:v>3.1379125984030559E-2</c:v>
                </c:pt>
                <c:pt idx="84">
                  <c:v>3.1427861581889739E-2</c:v>
                </c:pt>
                <c:pt idx="85">
                  <c:v>3.1585720460559012E-2</c:v>
                </c:pt>
                <c:pt idx="86">
                  <c:v>3.1662115615661617E-2</c:v>
                </c:pt>
                <c:pt idx="87">
                  <c:v>3.1662115615661617E-2</c:v>
                </c:pt>
                <c:pt idx="88">
                  <c:v>3.1727021269919199E-2</c:v>
                </c:pt>
                <c:pt idx="89">
                  <c:v>3.1843795944948447E-2</c:v>
                </c:pt>
                <c:pt idx="90">
                  <c:v>3.1843795944948447E-2</c:v>
                </c:pt>
                <c:pt idx="91">
                  <c:v>3.1905459700971348E-2</c:v>
                </c:pt>
                <c:pt idx="92">
                  <c:v>3.1956796304619152E-2</c:v>
                </c:pt>
                <c:pt idx="93">
                  <c:v>3.1961425791227335E-2</c:v>
                </c:pt>
                <c:pt idx="94">
                  <c:v>3.2061734157632298E-2</c:v>
                </c:pt>
                <c:pt idx="95">
                  <c:v>3.2228358646658184E-2</c:v>
                </c:pt>
                <c:pt idx="96">
                  <c:v>3.2245431572545849E-2</c:v>
                </c:pt>
                <c:pt idx="97">
                  <c:v>3.2511320811631814E-2</c:v>
                </c:pt>
                <c:pt idx="98">
                  <c:v>3.258132972479183E-2</c:v>
                </c:pt>
                <c:pt idx="99">
                  <c:v>3.2739069461862717E-2</c:v>
                </c:pt>
                <c:pt idx="100">
                  <c:v>3.2775519958276836E-2</c:v>
                </c:pt>
                <c:pt idx="101">
                  <c:v>3.2882448887443884E-2</c:v>
                </c:pt>
                <c:pt idx="102">
                  <c:v>3.2910367841572724E-2</c:v>
                </c:pt>
                <c:pt idx="103">
                  <c:v>3.2927693257613501E-2</c:v>
                </c:pt>
                <c:pt idx="104">
                  <c:v>3.2985899643656141E-2</c:v>
                </c:pt>
                <c:pt idx="105">
                  <c:v>3.3189465148443523E-2</c:v>
                </c:pt>
                <c:pt idx="106">
                  <c:v>3.3243024088926112E-2</c:v>
                </c:pt>
                <c:pt idx="107">
                  <c:v>3.3511878829368687E-2</c:v>
                </c:pt>
                <c:pt idx="108">
                  <c:v>3.357689718910932E-2</c:v>
                </c:pt>
                <c:pt idx="109">
                  <c:v>3.3956622472078972E-2</c:v>
                </c:pt>
                <c:pt idx="110">
                  <c:v>3.403169549383326E-2</c:v>
                </c:pt>
                <c:pt idx="111">
                  <c:v>3.4137239415697497E-2</c:v>
                </c:pt>
                <c:pt idx="112">
                  <c:v>3.4141839322356725E-2</c:v>
                </c:pt>
                <c:pt idx="113">
                  <c:v>3.4160163526439913E-2</c:v>
                </c:pt>
                <c:pt idx="114">
                  <c:v>3.4200957418366242E-2</c:v>
                </c:pt>
                <c:pt idx="115">
                  <c:v>3.4258842216920847E-2</c:v>
                </c:pt>
                <c:pt idx="116">
                  <c:v>3.432200351351572E-2</c:v>
                </c:pt>
                <c:pt idx="117">
                  <c:v>3.432200351351572E-2</c:v>
                </c:pt>
                <c:pt idx="118">
                  <c:v>3.4349851498628008E-2</c:v>
                </c:pt>
                <c:pt idx="119">
                  <c:v>3.4464612867856445E-2</c:v>
                </c:pt>
                <c:pt idx="120">
                  <c:v>3.4562893730708061E-2</c:v>
                </c:pt>
                <c:pt idx="121">
                  <c:v>3.4572722063271409E-2</c:v>
                </c:pt>
                <c:pt idx="122">
                  <c:v>3.4972260033574259E-2</c:v>
                </c:pt>
                <c:pt idx="123">
                  <c:v>3.5221849850588093E-2</c:v>
                </c:pt>
                <c:pt idx="124">
                  <c:v>3.5311515537628742E-2</c:v>
                </c:pt>
                <c:pt idx="125">
                  <c:v>3.540364495379765E-2</c:v>
                </c:pt>
                <c:pt idx="126">
                  <c:v>3.5447032516703759E-2</c:v>
                </c:pt>
                <c:pt idx="127">
                  <c:v>3.5467746922074564E-2</c:v>
                </c:pt>
                <c:pt idx="128">
                  <c:v>3.5643882954558538E-2</c:v>
                </c:pt>
                <c:pt idx="129">
                  <c:v>3.5662941190866132E-2</c:v>
                </c:pt>
                <c:pt idx="130">
                  <c:v>3.5878949922742313E-2</c:v>
                </c:pt>
                <c:pt idx="131">
                  <c:v>3.6846984774918275E-2</c:v>
                </c:pt>
                <c:pt idx="132">
                  <c:v>3.6984793976154104E-2</c:v>
                </c:pt>
                <c:pt idx="133">
                  <c:v>3.7318837741353611E-2</c:v>
                </c:pt>
                <c:pt idx="134">
                  <c:v>3.8053595922056128E-2</c:v>
                </c:pt>
              </c:numCache>
            </c:numRef>
          </c:yVal>
          <c:smooth val="1"/>
          <c:extLst>
            <c:ext xmlns:c16="http://schemas.microsoft.com/office/drawing/2014/chart" uri="{C3380CC4-5D6E-409C-BE32-E72D297353CC}">
              <c16:uniqueId val="{00000000-B34E-4730-8529-01697899E27D}"/>
            </c:ext>
          </c:extLst>
        </c:ser>
        <c:ser>
          <c:idx val="2"/>
          <c:order val="2"/>
          <c:tx>
            <c:v>2SD Upper</c:v>
          </c:tx>
          <c:spPr>
            <a:ln>
              <a:solidFill>
                <a:schemeClr val="accent6"/>
              </a:solidFill>
              <a:prstDash val="sysDash"/>
            </a:ln>
          </c:spPr>
          <c:marker>
            <c:symbol val="none"/>
          </c:marker>
          <c:xVal>
            <c:numRef>
              <c:f>[0]!x_axis2016</c:f>
              <c:numCache>
                <c:formatCode>General</c:formatCode>
                <c:ptCount val="195"/>
                <c:pt idx="0">
                  <c:v>1</c:v>
                </c:pt>
                <c:pt idx="1">
                  <c:v>9</c:v>
                </c:pt>
                <c:pt idx="2">
                  <c:v>18</c:v>
                </c:pt>
                <c:pt idx="3">
                  <c:v>48</c:v>
                </c:pt>
                <c:pt idx="4">
                  <c:v>52</c:v>
                </c:pt>
                <c:pt idx="5">
                  <c:v>58</c:v>
                </c:pt>
                <c:pt idx="6">
                  <c:v>59</c:v>
                </c:pt>
                <c:pt idx="7">
                  <c:v>61</c:v>
                </c:pt>
                <c:pt idx="8">
                  <c:v>67</c:v>
                </c:pt>
                <c:pt idx="9">
                  <c:v>72</c:v>
                </c:pt>
                <c:pt idx="10">
                  <c:v>75</c:v>
                </c:pt>
                <c:pt idx="11">
                  <c:v>89</c:v>
                </c:pt>
                <c:pt idx="12">
                  <c:v>93</c:v>
                </c:pt>
                <c:pt idx="13">
                  <c:v>98</c:v>
                </c:pt>
                <c:pt idx="14">
                  <c:v>107</c:v>
                </c:pt>
                <c:pt idx="15">
                  <c:v>111</c:v>
                </c:pt>
                <c:pt idx="16">
                  <c:v>114</c:v>
                </c:pt>
                <c:pt idx="17">
                  <c:v>114</c:v>
                </c:pt>
                <c:pt idx="18">
                  <c:v>117</c:v>
                </c:pt>
                <c:pt idx="19">
                  <c:v>128</c:v>
                </c:pt>
                <c:pt idx="20">
                  <c:v>135</c:v>
                </c:pt>
                <c:pt idx="21">
                  <c:v>135</c:v>
                </c:pt>
                <c:pt idx="22">
                  <c:v>145</c:v>
                </c:pt>
                <c:pt idx="23">
                  <c:v>146</c:v>
                </c:pt>
                <c:pt idx="24">
                  <c:v>150</c:v>
                </c:pt>
                <c:pt idx="25">
                  <c:v>165</c:v>
                </c:pt>
                <c:pt idx="26">
                  <c:v>172</c:v>
                </c:pt>
                <c:pt idx="27">
                  <c:v>176</c:v>
                </c:pt>
                <c:pt idx="28">
                  <c:v>182</c:v>
                </c:pt>
                <c:pt idx="29">
                  <c:v>184</c:v>
                </c:pt>
                <c:pt idx="30">
                  <c:v>218</c:v>
                </c:pt>
                <c:pt idx="31">
                  <c:v>219</c:v>
                </c:pt>
                <c:pt idx="32">
                  <c:v>223</c:v>
                </c:pt>
                <c:pt idx="33">
                  <c:v>243</c:v>
                </c:pt>
                <c:pt idx="34">
                  <c:v>244</c:v>
                </c:pt>
                <c:pt idx="35">
                  <c:v>247</c:v>
                </c:pt>
                <c:pt idx="36">
                  <c:v>250</c:v>
                </c:pt>
                <c:pt idx="37">
                  <c:v>261</c:v>
                </c:pt>
                <c:pt idx="38">
                  <c:v>263</c:v>
                </c:pt>
                <c:pt idx="39">
                  <c:v>313</c:v>
                </c:pt>
                <c:pt idx="40">
                  <c:v>314</c:v>
                </c:pt>
                <c:pt idx="41">
                  <c:v>353</c:v>
                </c:pt>
                <c:pt idx="42">
                  <c:v>366</c:v>
                </c:pt>
                <c:pt idx="43">
                  <c:v>371</c:v>
                </c:pt>
                <c:pt idx="44">
                  <c:v>372</c:v>
                </c:pt>
                <c:pt idx="45">
                  <c:v>379</c:v>
                </c:pt>
                <c:pt idx="46">
                  <c:v>394</c:v>
                </c:pt>
                <c:pt idx="47">
                  <c:v>414</c:v>
                </c:pt>
                <c:pt idx="48">
                  <c:v>424</c:v>
                </c:pt>
                <c:pt idx="49">
                  <c:v>438</c:v>
                </c:pt>
                <c:pt idx="50">
                  <c:v>449</c:v>
                </c:pt>
                <c:pt idx="51">
                  <c:v>450</c:v>
                </c:pt>
                <c:pt idx="52">
                  <c:v>452</c:v>
                </c:pt>
                <c:pt idx="53">
                  <c:v>469</c:v>
                </c:pt>
                <c:pt idx="54">
                  <c:v>475</c:v>
                </c:pt>
                <c:pt idx="55">
                  <c:v>477</c:v>
                </c:pt>
                <c:pt idx="56">
                  <c:v>500</c:v>
                </c:pt>
                <c:pt idx="57">
                  <c:v>526</c:v>
                </c:pt>
                <c:pt idx="58">
                  <c:v>538</c:v>
                </c:pt>
                <c:pt idx="59">
                  <c:v>541</c:v>
                </c:pt>
                <c:pt idx="60">
                  <c:v>547</c:v>
                </c:pt>
                <c:pt idx="61">
                  <c:v>558</c:v>
                </c:pt>
                <c:pt idx="62">
                  <c:v>575</c:v>
                </c:pt>
                <c:pt idx="63">
                  <c:v>590</c:v>
                </c:pt>
                <c:pt idx="64">
                  <c:v>615</c:v>
                </c:pt>
                <c:pt idx="65">
                  <c:v>616</c:v>
                </c:pt>
                <c:pt idx="66">
                  <c:v>627</c:v>
                </c:pt>
                <c:pt idx="67">
                  <c:v>646</c:v>
                </c:pt>
                <c:pt idx="68">
                  <c:v>655</c:v>
                </c:pt>
                <c:pt idx="69">
                  <c:v>658</c:v>
                </c:pt>
                <c:pt idx="70">
                  <c:v>708</c:v>
                </c:pt>
                <c:pt idx="71">
                  <c:v>717</c:v>
                </c:pt>
                <c:pt idx="72">
                  <c:v>734</c:v>
                </c:pt>
                <c:pt idx="73">
                  <c:v>748</c:v>
                </c:pt>
                <c:pt idx="74">
                  <c:v>757</c:v>
                </c:pt>
                <c:pt idx="75">
                  <c:v>766</c:v>
                </c:pt>
                <c:pt idx="76">
                  <c:v>804</c:v>
                </c:pt>
                <c:pt idx="77">
                  <c:v>814</c:v>
                </c:pt>
                <c:pt idx="78">
                  <c:v>852</c:v>
                </c:pt>
                <c:pt idx="79">
                  <c:v>871</c:v>
                </c:pt>
                <c:pt idx="80">
                  <c:v>874</c:v>
                </c:pt>
                <c:pt idx="81">
                  <c:v>886</c:v>
                </c:pt>
                <c:pt idx="82">
                  <c:v>887</c:v>
                </c:pt>
                <c:pt idx="83">
                  <c:v>892</c:v>
                </c:pt>
                <c:pt idx="84">
                  <c:v>901</c:v>
                </c:pt>
                <c:pt idx="85">
                  <c:v>931</c:v>
                </c:pt>
                <c:pt idx="86">
                  <c:v>946</c:v>
                </c:pt>
                <c:pt idx="87">
                  <c:v>946</c:v>
                </c:pt>
                <c:pt idx="88">
                  <c:v>959</c:v>
                </c:pt>
                <c:pt idx="89">
                  <c:v>983</c:v>
                </c:pt>
                <c:pt idx="90">
                  <c:v>983</c:v>
                </c:pt>
                <c:pt idx="91">
                  <c:v>996</c:v>
                </c:pt>
                <c:pt idx="92">
                  <c:v>1007</c:v>
                </c:pt>
                <c:pt idx="93">
                  <c:v>1008</c:v>
                </c:pt>
                <c:pt idx="94">
                  <c:v>1030</c:v>
                </c:pt>
                <c:pt idx="95">
                  <c:v>1068</c:v>
                </c:pt>
                <c:pt idx="96">
                  <c:v>1072</c:v>
                </c:pt>
                <c:pt idx="97">
                  <c:v>1137</c:v>
                </c:pt>
                <c:pt idx="98">
                  <c:v>1155</c:v>
                </c:pt>
                <c:pt idx="99">
                  <c:v>1197</c:v>
                </c:pt>
                <c:pt idx="100">
                  <c:v>1207</c:v>
                </c:pt>
                <c:pt idx="101">
                  <c:v>1237</c:v>
                </c:pt>
                <c:pt idx="102">
                  <c:v>1245</c:v>
                </c:pt>
                <c:pt idx="103">
                  <c:v>1250</c:v>
                </c:pt>
                <c:pt idx="104">
                  <c:v>1267</c:v>
                </c:pt>
                <c:pt idx="105">
                  <c:v>1329</c:v>
                </c:pt>
                <c:pt idx="106">
                  <c:v>1346</c:v>
                </c:pt>
                <c:pt idx="107">
                  <c:v>1436</c:v>
                </c:pt>
                <c:pt idx="108">
                  <c:v>1459</c:v>
                </c:pt>
                <c:pt idx="109">
                  <c:v>1604</c:v>
                </c:pt>
                <c:pt idx="110">
                  <c:v>1635</c:v>
                </c:pt>
                <c:pt idx="111">
                  <c:v>1680</c:v>
                </c:pt>
                <c:pt idx="112">
                  <c:v>1682</c:v>
                </c:pt>
                <c:pt idx="113">
                  <c:v>1690</c:v>
                </c:pt>
                <c:pt idx="114">
                  <c:v>1708</c:v>
                </c:pt>
                <c:pt idx="115">
                  <c:v>1734</c:v>
                </c:pt>
                <c:pt idx="116">
                  <c:v>1763</c:v>
                </c:pt>
                <c:pt idx="117">
                  <c:v>1763</c:v>
                </c:pt>
                <c:pt idx="118">
                  <c:v>1776</c:v>
                </c:pt>
                <c:pt idx="119">
                  <c:v>1831</c:v>
                </c:pt>
                <c:pt idx="120">
                  <c:v>1880</c:v>
                </c:pt>
                <c:pt idx="121">
                  <c:v>1885</c:v>
                </c:pt>
                <c:pt idx="122">
                  <c:v>2105</c:v>
                </c:pt>
                <c:pt idx="123">
                  <c:v>2261</c:v>
                </c:pt>
                <c:pt idx="124">
                  <c:v>2321</c:v>
                </c:pt>
                <c:pt idx="125">
                  <c:v>2385</c:v>
                </c:pt>
                <c:pt idx="126">
                  <c:v>2416</c:v>
                </c:pt>
                <c:pt idx="127">
                  <c:v>2431</c:v>
                </c:pt>
                <c:pt idx="128">
                  <c:v>2564</c:v>
                </c:pt>
                <c:pt idx="129">
                  <c:v>2579</c:v>
                </c:pt>
                <c:pt idx="130">
                  <c:v>2758</c:v>
                </c:pt>
                <c:pt idx="131">
                  <c:v>3821</c:v>
                </c:pt>
                <c:pt idx="132">
                  <c:v>4018</c:v>
                </c:pt>
                <c:pt idx="133">
                  <c:v>4560</c:v>
                </c:pt>
                <c:pt idx="134">
                  <c:v>6189</c:v>
                </c:pt>
              </c:numCache>
            </c:numRef>
          </c:xVal>
          <c:yVal>
            <c:numRef>
              <c:f>[0]!ub2sd2016</c:f>
              <c:numCache>
                <c:formatCode>General</c:formatCode>
                <c:ptCount val="195"/>
                <c:pt idx="0">
                  <c:v>0.8106780477443849</c:v>
                </c:pt>
                <c:pt idx="1">
                  <c:v>0.35555955942960005</c:v>
                </c:pt>
                <c:pt idx="2">
                  <c:v>0.24017061177732341</c:v>
                </c:pt>
                <c:pt idx="3">
                  <c:v>0.14138980184229871</c:v>
                </c:pt>
                <c:pt idx="4">
                  <c:v>0.13598777475512352</c:v>
                </c:pt>
                <c:pt idx="5">
                  <c:v>0.12912243253745082</c:v>
                </c:pt>
                <c:pt idx="6">
                  <c:v>0.12809790409546609</c:v>
                </c:pt>
                <c:pt idx="7">
                  <c:v>0.12613755389973505</c:v>
                </c:pt>
                <c:pt idx="8">
                  <c:v>0.12087829475058333</c:v>
                </c:pt>
                <c:pt idx="9">
                  <c:v>0.11708913514142026</c:v>
                </c:pt>
                <c:pt idx="10">
                  <c:v>0.11502995297228782</c:v>
                </c:pt>
                <c:pt idx="11">
                  <c:v>0.10705646097568086</c:v>
                </c:pt>
                <c:pt idx="12">
                  <c:v>0.10516932042891942</c:v>
                </c:pt>
                <c:pt idx="13">
                  <c:v>0.10300148071527154</c:v>
                </c:pt>
                <c:pt idx="14">
                  <c:v>9.9550736076830793E-2</c:v>
                </c:pt>
                <c:pt idx="15">
                  <c:v>9.8175298000109448E-2</c:v>
                </c:pt>
                <c:pt idx="16">
                  <c:v>9.7199303724648425E-2</c:v>
                </c:pt>
                <c:pt idx="17">
                  <c:v>9.7199303724648425E-2</c:v>
                </c:pt>
                <c:pt idx="18">
                  <c:v>9.6267182846749788E-2</c:v>
                </c:pt>
                <c:pt idx="19">
                  <c:v>9.3178459836109367E-2</c:v>
                </c:pt>
                <c:pt idx="20">
                  <c:v>9.1443224958571392E-2</c:v>
                </c:pt>
                <c:pt idx="21">
                  <c:v>9.1443224958571392E-2</c:v>
                </c:pt>
                <c:pt idx="22">
                  <c:v>8.9219280482937785E-2</c:v>
                </c:pt>
                <c:pt idx="23">
                  <c:v>8.9011500200332591E-2</c:v>
                </c:pt>
                <c:pt idx="24">
                  <c:v>8.820449296228948E-2</c:v>
                </c:pt>
                <c:pt idx="25">
                  <c:v>8.5483207537376427E-2</c:v>
                </c:pt>
                <c:pt idx="26">
                  <c:v>8.4354982189257882E-2</c:v>
                </c:pt>
                <c:pt idx="27">
                  <c:v>8.3745237796323965E-2</c:v>
                </c:pt>
                <c:pt idx="28">
                  <c:v>8.2874177368724627E-2</c:v>
                </c:pt>
                <c:pt idx="29">
                  <c:v>8.2594740631719288E-2</c:v>
                </c:pt>
                <c:pt idx="30">
                  <c:v>7.8530015129646552E-2</c:v>
                </c:pt>
                <c:pt idx="31">
                  <c:v>7.842700881256319E-2</c:v>
                </c:pt>
                <c:pt idx="32">
                  <c:v>7.8022913879242276E-2</c:v>
                </c:pt>
                <c:pt idx="33">
                  <c:v>7.6174722733080291E-2</c:v>
                </c:pt>
                <c:pt idx="34">
                  <c:v>7.6089140618562354E-2</c:v>
                </c:pt>
                <c:pt idx="35">
                  <c:v>7.5835947884188834E-2</c:v>
                </c:pt>
                <c:pt idx="36">
                  <c:v>7.5587948902690022E-2</c:v>
                </c:pt>
                <c:pt idx="37">
                  <c:v>7.4720399953045913E-2</c:v>
                </c:pt>
                <c:pt idx="38">
                  <c:v>7.4569324538213619E-2</c:v>
                </c:pt>
                <c:pt idx="39">
                  <c:v>7.1334687822254814E-2</c:v>
                </c:pt>
                <c:pt idx="40">
                  <c:v>7.1278982098161081E-2</c:v>
                </c:pt>
                <c:pt idx="41">
                  <c:v>6.9316841873583279E-2</c:v>
                </c:pt>
                <c:pt idx="42">
                  <c:v>6.8741877728880157E-2</c:v>
                </c:pt>
                <c:pt idx="43">
                  <c:v>6.8529790888225584E-2</c:v>
                </c:pt>
                <c:pt idx="44">
                  <c:v>6.848794907891588E-2</c:v>
                </c:pt>
                <c:pt idx="45">
                  <c:v>6.8200261053708772E-2</c:v>
                </c:pt>
                <c:pt idx="46">
                  <c:v>6.7612829507939717E-2</c:v>
                </c:pt>
                <c:pt idx="47">
                  <c:v>6.68855044727171E-2</c:v>
                </c:pt>
                <c:pt idx="48">
                  <c:v>6.6543494843199047E-2</c:v>
                </c:pt>
                <c:pt idx="49">
                  <c:v>6.6086721078326666E-2</c:v>
                </c:pt>
                <c:pt idx="50">
                  <c:v>6.5744591342573419E-2</c:v>
                </c:pt>
                <c:pt idx="51">
                  <c:v>6.5714181933167803E-2</c:v>
                </c:pt>
                <c:pt idx="52">
                  <c:v>6.565370006585694E-2</c:v>
                </c:pt>
                <c:pt idx="53">
                  <c:v>6.5157043864463166E-2</c:v>
                </c:pt>
                <c:pt idx="54">
                  <c:v>6.4988849953153544E-2</c:v>
                </c:pt>
                <c:pt idx="55">
                  <c:v>6.4933569171778616E-2</c:v>
                </c:pt>
                <c:pt idx="56">
                  <c:v>6.4324430962080015E-2</c:v>
                </c:pt>
                <c:pt idx="57">
                  <c:v>6.3689583740374575E-2</c:v>
                </c:pt>
                <c:pt idx="58">
                  <c:v>6.3413841944385221E-2</c:v>
                </c:pt>
                <c:pt idx="59">
                  <c:v>6.3346493895479389E-2</c:v>
                </c:pt>
                <c:pt idx="60">
                  <c:v>6.3213636894215372E-2</c:v>
                </c:pt>
                <c:pt idx="61">
                  <c:v>6.2976229078855986E-2</c:v>
                </c:pt>
                <c:pt idx="62">
                  <c:v>6.2624179228460614E-2</c:v>
                </c:pt>
                <c:pt idx="63">
                  <c:v>6.2327542020861187E-2</c:v>
                </c:pt>
                <c:pt idx="64">
                  <c:v>6.1859868375548348E-2</c:v>
                </c:pt>
                <c:pt idx="65">
                  <c:v>6.1841814653836376E-2</c:v>
                </c:pt>
                <c:pt idx="66">
                  <c:v>6.1646364444358816E-2</c:v>
                </c:pt>
                <c:pt idx="67">
                  <c:v>6.1321746657453199E-2</c:v>
                </c:pt>
                <c:pt idx="68">
                  <c:v>6.1173411498465224E-2</c:v>
                </c:pt>
                <c:pt idx="69">
                  <c:v>6.1124709585116864E-2</c:v>
                </c:pt>
                <c:pt idx="70">
                  <c:v>6.0363407703630308E-2</c:v>
                </c:pt>
                <c:pt idx="71">
                  <c:v>6.0235688212918026E-2</c:v>
                </c:pt>
                <c:pt idx="72">
                  <c:v>6.0001474394571618E-2</c:v>
                </c:pt>
                <c:pt idx="73">
                  <c:v>5.9815168925014574E-2</c:v>
                </c:pt>
                <c:pt idx="74">
                  <c:v>5.9698389753002151E-2</c:v>
                </c:pt>
                <c:pt idx="75">
                  <c:v>5.9583862286536178E-2</c:v>
                </c:pt>
                <c:pt idx="76">
                  <c:v>5.9123579338375483E-2</c:v>
                </c:pt>
                <c:pt idx="77">
                  <c:v>5.9008316861818171E-2</c:v>
                </c:pt>
                <c:pt idx="78">
                  <c:v>5.8590593236538091E-2</c:v>
                </c:pt>
                <c:pt idx="79">
                  <c:v>5.8392942371334459E-2</c:v>
                </c:pt>
                <c:pt idx="80">
                  <c:v>5.8362375784684117E-2</c:v>
                </c:pt>
                <c:pt idx="81">
                  <c:v>5.8241799125150796E-2</c:v>
                </c:pt>
                <c:pt idx="82">
                  <c:v>5.8231871147743967E-2</c:v>
                </c:pt>
                <c:pt idx="83">
                  <c:v>5.8182503396453734E-2</c:v>
                </c:pt>
                <c:pt idx="84">
                  <c:v>5.8094767512613887E-2</c:v>
                </c:pt>
                <c:pt idx="85">
                  <c:v>5.7812331099121678E-2</c:v>
                </c:pt>
                <c:pt idx="86">
                  <c:v>5.7676598189211725E-2</c:v>
                </c:pt>
                <c:pt idx="87">
                  <c:v>5.7676598189211725E-2</c:v>
                </c:pt>
                <c:pt idx="88">
                  <c:v>5.7561761980687909E-2</c:v>
                </c:pt>
                <c:pt idx="89">
                  <c:v>5.7356263938779094E-2</c:v>
                </c:pt>
                <c:pt idx="90">
                  <c:v>5.7356263938779094E-2</c:v>
                </c:pt>
                <c:pt idx="91">
                  <c:v>5.7248320138213453E-2</c:v>
                </c:pt>
                <c:pt idx="92">
                  <c:v>5.71587532576854E-2</c:v>
                </c:pt>
                <c:pt idx="93">
                  <c:v>5.7150689509034236E-2</c:v>
                </c:pt>
                <c:pt idx="94">
                  <c:v>5.6976508231494888E-2</c:v>
                </c:pt>
                <c:pt idx="95">
                  <c:v>5.6689427849513925E-2</c:v>
                </c:pt>
                <c:pt idx="96">
                  <c:v>5.6660170356179644E-2</c:v>
                </c:pt>
                <c:pt idx="97">
                  <c:v>5.6208257218733675E-2</c:v>
                </c:pt>
                <c:pt idx="98">
                  <c:v>5.6090423617512507E-2</c:v>
                </c:pt>
                <c:pt idx="99">
                  <c:v>5.5826668578192989E-2</c:v>
                </c:pt>
                <c:pt idx="100">
                  <c:v>5.576606035810841E-2</c:v>
                </c:pt>
                <c:pt idx="101">
                  <c:v>5.5588994516514847E-2</c:v>
                </c:pt>
                <c:pt idx="102">
                  <c:v>5.5542941489709029E-2</c:v>
                </c:pt>
                <c:pt idx="103">
                  <c:v>5.5514399788575398E-2</c:v>
                </c:pt>
                <c:pt idx="104">
                  <c:v>5.5418718208430834E-2</c:v>
                </c:pt>
                <c:pt idx="105">
                  <c:v>5.5086579402516579E-2</c:v>
                </c:pt>
                <c:pt idx="106">
                  <c:v>5.4999829744535038E-2</c:v>
                </c:pt>
                <c:pt idx="107">
                  <c:v>5.4568317519796988E-2</c:v>
                </c:pt>
                <c:pt idx="108">
                  <c:v>5.4464942137869551E-2</c:v>
                </c:pt>
                <c:pt idx="109">
                  <c:v>5.3868667693629566E-2</c:v>
                </c:pt>
                <c:pt idx="110">
                  <c:v>5.3752269894716889E-2</c:v>
                </c:pt>
                <c:pt idx="111">
                  <c:v>5.3589445925727681E-2</c:v>
                </c:pt>
                <c:pt idx="112">
                  <c:v>5.3582371213630589E-2</c:v>
                </c:pt>
                <c:pt idx="113">
                  <c:v>5.355420623022504E-2</c:v>
                </c:pt>
                <c:pt idx="114">
                  <c:v>5.349160688088625E-2</c:v>
                </c:pt>
                <c:pt idx="115">
                  <c:v>5.3403022769821798E-2</c:v>
                </c:pt>
                <c:pt idx="116">
                  <c:v>5.3306685837040721E-2</c:v>
                </c:pt>
                <c:pt idx="117">
                  <c:v>5.3306685837040721E-2</c:v>
                </c:pt>
                <c:pt idx="118">
                  <c:v>5.3264316954758452E-2</c:v>
                </c:pt>
                <c:pt idx="119">
                  <c:v>5.3090397811348611E-2</c:v>
                </c:pt>
                <c:pt idx="120">
                  <c:v>5.2942322355603602E-2</c:v>
                </c:pt>
                <c:pt idx="121">
                  <c:v>5.2927558204905988E-2</c:v>
                </c:pt>
                <c:pt idx="122">
                  <c:v>5.2334015535824549E-2</c:v>
                </c:pt>
                <c:pt idx="123">
                  <c:v>5.1969697071840931E-2</c:v>
                </c:pt>
                <c:pt idx="124">
                  <c:v>5.1840004746584845E-2</c:v>
                </c:pt>
                <c:pt idx="125">
                  <c:v>5.1707396466087852E-2</c:v>
                </c:pt>
                <c:pt idx="126">
                  <c:v>5.1645171697970706E-2</c:v>
                </c:pt>
                <c:pt idx="127">
                  <c:v>5.1615514715887108E-2</c:v>
                </c:pt>
                <c:pt idx="128">
                  <c:v>5.1364657840141062E-2</c:v>
                </c:pt>
                <c:pt idx="129">
                  <c:v>5.1337655327850021E-2</c:v>
                </c:pt>
                <c:pt idx="130">
                  <c:v>5.1033504056564982E-2</c:v>
                </c:pt>
                <c:pt idx="131">
                  <c:v>4.9712001197949829E-2</c:v>
                </c:pt>
                <c:pt idx="132">
                  <c:v>4.95292081203327E-2</c:v>
                </c:pt>
                <c:pt idx="133">
                  <c:v>4.9091441890238084E-2</c:v>
                </c:pt>
                <c:pt idx="134">
                  <c:v>4.815422819213333E-2</c:v>
                </c:pt>
              </c:numCache>
            </c:numRef>
          </c:yVal>
          <c:smooth val="1"/>
          <c:extLst>
            <c:ext xmlns:c16="http://schemas.microsoft.com/office/drawing/2014/chart" uri="{C3380CC4-5D6E-409C-BE32-E72D297353CC}">
              <c16:uniqueId val="{00000001-B34E-4730-8529-01697899E27D}"/>
            </c:ext>
          </c:extLst>
        </c:ser>
        <c:ser>
          <c:idx val="4"/>
          <c:order val="3"/>
          <c:tx>
            <c:v>3SD Lower</c:v>
          </c:tx>
          <c:spPr>
            <a:ln>
              <a:solidFill>
                <a:srgbClr val="FF0000"/>
              </a:solidFill>
              <a:prstDash val="sysDash"/>
            </a:ln>
          </c:spPr>
          <c:marker>
            <c:symbol val="none"/>
          </c:marker>
          <c:xVal>
            <c:numRef>
              <c:f>[0]!x_axis2016</c:f>
              <c:numCache>
                <c:formatCode>General</c:formatCode>
                <c:ptCount val="195"/>
                <c:pt idx="0">
                  <c:v>1</c:v>
                </c:pt>
                <c:pt idx="1">
                  <c:v>9</c:v>
                </c:pt>
                <c:pt idx="2">
                  <c:v>18</c:v>
                </c:pt>
                <c:pt idx="3">
                  <c:v>48</c:v>
                </c:pt>
                <c:pt idx="4">
                  <c:v>52</c:v>
                </c:pt>
                <c:pt idx="5">
                  <c:v>58</c:v>
                </c:pt>
                <c:pt idx="6">
                  <c:v>59</c:v>
                </c:pt>
                <c:pt idx="7">
                  <c:v>61</c:v>
                </c:pt>
                <c:pt idx="8">
                  <c:v>67</c:v>
                </c:pt>
                <c:pt idx="9">
                  <c:v>72</c:v>
                </c:pt>
                <c:pt idx="10">
                  <c:v>75</c:v>
                </c:pt>
                <c:pt idx="11">
                  <c:v>89</c:v>
                </c:pt>
                <c:pt idx="12">
                  <c:v>93</c:v>
                </c:pt>
                <c:pt idx="13">
                  <c:v>98</c:v>
                </c:pt>
                <c:pt idx="14">
                  <c:v>107</c:v>
                </c:pt>
                <c:pt idx="15">
                  <c:v>111</c:v>
                </c:pt>
                <c:pt idx="16">
                  <c:v>114</c:v>
                </c:pt>
                <c:pt idx="17">
                  <c:v>114</c:v>
                </c:pt>
                <c:pt idx="18">
                  <c:v>117</c:v>
                </c:pt>
                <c:pt idx="19">
                  <c:v>128</c:v>
                </c:pt>
                <c:pt idx="20">
                  <c:v>135</c:v>
                </c:pt>
                <c:pt idx="21">
                  <c:v>135</c:v>
                </c:pt>
                <c:pt idx="22">
                  <c:v>145</c:v>
                </c:pt>
                <c:pt idx="23">
                  <c:v>146</c:v>
                </c:pt>
                <c:pt idx="24">
                  <c:v>150</c:v>
                </c:pt>
                <c:pt idx="25">
                  <c:v>165</c:v>
                </c:pt>
                <c:pt idx="26">
                  <c:v>172</c:v>
                </c:pt>
                <c:pt idx="27">
                  <c:v>176</c:v>
                </c:pt>
                <c:pt idx="28">
                  <c:v>182</c:v>
                </c:pt>
                <c:pt idx="29">
                  <c:v>184</c:v>
                </c:pt>
                <c:pt idx="30">
                  <c:v>218</c:v>
                </c:pt>
                <c:pt idx="31">
                  <c:v>219</c:v>
                </c:pt>
                <c:pt idx="32">
                  <c:v>223</c:v>
                </c:pt>
                <c:pt idx="33">
                  <c:v>243</c:v>
                </c:pt>
                <c:pt idx="34">
                  <c:v>244</c:v>
                </c:pt>
                <c:pt idx="35">
                  <c:v>247</c:v>
                </c:pt>
                <c:pt idx="36">
                  <c:v>250</c:v>
                </c:pt>
                <c:pt idx="37">
                  <c:v>261</c:v>
                </c:pt>
                <c:pt idx="38">
                  <c:v>263</c:v>
                </c:pt>
                <c:pt idx="39">
                  <c:v>313</c:v>
                </c:pt>
                <c:pt idx="40">
                  <c:v>314</c:v>
                </c:pt>
                <c:pt idx="41">
                  <c:v>353</c:v>
                </c:pt>
                <c:pt idx="42">
                  <c:v>366</c:v>
                </c:pt>
                <c:pt idx="43">
                  <c:v>371</c:v>
                </c:pt>
                <c:pt idx="44">
                  <c:v>372</c:v>
                </c:pt>
                <c:pt idx="45">
                  <c:v>379</c:v>
                </c:pt>
                <c:pt idx="46">
                  <c:v>394</c:v>
                </c:pt>
                <c:pt idx="47">
                  <c:v>414</c:v>
                </c:pt>
                <c:pt idx="48">
                  <c:v>424</c:v>
                </c:pt>
                <c:pt idx="49">
                  <c:v>438</c:v>
                </c:pt>
                <c:pt idx="50">
                  <c:v>449</c:v>
                </c:pt>
                <c:pt idx="51">
                  <c:v>450</c:v>
                </c:pt>
                <c:pt idx="52">
                  <c:v>452</c:v>
                </c:pt>
                <c:pt idx="53">
                  <c:v>469</c:v>
                </c:pt>
                <c:pt idx="54">
                  <c:v>475</c:v>
                </c:pt>
                <c:pt idx="55">
                  <c:v>477</c:v>
                </c:pt>
                <c:pt idx="56">
                  <c:v>500</c:v>
                </c:pt>
                <c:pt idx="57">
                  <c:v>526</c:v>
                </c:pt>
                <c:pt idx="58">
                  <c:v>538</c:v>
                </c:pt>
                <c:pt idx="59">
                  <c:v>541</c:v>
                </c:pt>
                <c:pt idx="60">
                  <c:v>547</c:v>
                </c:pt>
                <c:pt idx="61">
                  <c:v>558</c:v>
                </c:pt>
                <c:pt idx="62">
                  <c:v>575</c:v>
                </c:pt>
                <c:pt idx="63">
                  <c:v>590</c:v>
                </c:pt>
                <c:pt idx="64">
                  <c:v>615</c:v>
                </c:pt>
                <c:pt idx="65">
                  <c:v>616</c:v>
                </c:pt>
                <c:pt idx="66">
                  <c:v>627</c:v>
                </c:pt>
                <c:pt idx="67">
                  <c:v>646</c:v>
                </c:pt>
                <c:pt idx="68">
                  <c:v>655</c:v>
                </c:pt>
                <c:pt idx="69">
                  <c:v>658</c:v>
                </c:pt>
                <c:pt idx="70">
                  <c:v>708</c:v>
                </c:pt>
                <c:pt idx="71">
                  <c:v>717</c:v>
                </c:pt>
                <c:pt idx="72">
                  <c:v>734</c:v>
                </c:pt>
                <c:pt idx="73">
                  <c:v>748</c:v>
                </c:pt>
                <c:pt idx="74">
                  <c:v>757</c:v>
                </c:pt>
                <c:pt idx="75">
                  <c:v>766</c:v>
                </c:pt>
                <c:pt idx="76">
                  <c:v>804</c:v>
                </c:pt>
                <c:pt idx="77">
                  <c:v>814</c:v>
                </c:pt>
                <c:pt idx="78">
                  <c:v>852</c:v>
                </c:pt>
                <c:pt idx="79">
                  <c:v>871</c:v>
                </c:pt>
                <c:pt idx="80">
                  <c:v>874</c:v>
                </c:pt>
                <c:pt idx="81">
                  <c:v>886</c:v>
                </c:pt>
                <c:pt idx="82">
                  <c:v>887</c:v>
                </c:pt>
                <c:pt idx="83">
                  <c:v>892</c:v>
                </c:pt>
                <c:pt idx="84">
                  <c:v>901</c:v>
                </c:pt>
                <c:pt idx="85">
                  <c:v>931</c:v>
                </c:pt>
                <c:pt idx="86">
                  <c:v>946</c:v>
                </c:pt>
                <c:pt idx="87">
                  <c:v>946</c:v>
                </c:pt>
                <c:pt idx="88">
                  <c:v>959</c:v>
                </c:pt>
                <c:pt idx="89">
                  <c:v>983</c:v>
                </c:pt>
                <c:pt idx="90">
                  <c:v>983</c:v>
                </c:pt>
                <c:pt idx="91">
                  <c:v>996</c:v>
                </c:pt>
                <c:pt idx="92">
                  <c:v>1007</c:v>
                </c:pt>
                <c:pt idx="93">
                  <c:v>1008</c:v>
                </c:pt>
                <c:pt idx="94">
                  <c:v>1030</c:v>
                </c:pt>
                <c:pt idx="95">
                  <c:v>1068</c:v>
                </c:pt>
                <c:pt idx="96">
                  <c:v>1072</c:v>
                </c:pt>
                <c:pt idx="97">
                  <c:v>1137</c:v>
                </c:pt>
                <c:pt idx="98">
                  <c:v>1155</c:v>
                </c:pt>
                <c:pt idx="99">
                  <c:v>1197</c:v>
                </c:pt>
                <c:pt idx="100">
                  <c:v>1207</c:v>
                </c:pt>
                <c:pt idx="101">
                  <c:v>1237</c:v>
                </c:pt>
                <c:pt idx="102">
                  <c:v>1245</c:v>
                </c:pt>
                <c:pt idx="103">
                  <c:v>1250</c:v>
                </c:pt>
                <c:pt idx="104">
                  <c:v>1267</c:v>
                </c:pt>
                <c:pt idx="105">
                  <c:v>1329</c:v>
                </c:pt>
                <c:pt idx="106">
                  <c:v>1346</c:v>
                </c:pt>
                <c:pt idx="107">
                  <c:v>1436</c:v>
                </c:pt>
                <c:pt idx="108">
                  <c:v>1459</c:v>
                </c:pt>
                <c:pt idx="109">
                  <c:v>1604</c:v>
                </c:pt>
                <c:pt idx="110">
                  <c:v>1635</c:v>
                </c:pt>
                <c:pt idx="111">
                  <c:v>1680</c:v>
                </c:pt>
                <c:pt idx="112">
                  <c:v>1682</c:v>
                </c:pt>
                <c:pt idx="113">
                  <c:v>1690</c:v>
                </c:pt>
                <c:pt idx="114">
                  <c:v>1708</c:v>
                </c:pt>
                <c:pt idx="115">
                  <c:v>1734</c:v>
                </c:pt>
                <c:pt idx="116">
                  <c:v>1763</c:v>
                </c:pt>
                <c:pt idx="117">
                  <c:v>1763</c:v>
                </c:pt>
                <c:pt idx="118">
                  <c:v>1776</c:v>
                </c:pt>
                <c:pt idx="119">
                  <c:v>1831</c:v>
                </c:pt>
                <c:pt idx="120">
                  <c:v>1880</c:v>
                </c:pt>
                <c:pt idx="121">
                  <c:v>1885</c:v>
                </c:pt>
                <c:pt idx="122">
                  <c:v>2105</c:v>
                </c:pt>
                <c:pt idx="123">
                  <c:v>2261</c:v>
                </c:pt>
                <c:pt idx="124">
                  <c:v>2321</c:v>
                </c:pt>
                <c:pt idx="125">
                  <c:v>2385</c:v>
                </c:pt>
                <c:pt idx="126">
                  <c:v>2416</c:v>
                </c:pt>
                <c:pt idx="127">
                  <c:v>2431</c:v>
                </c:pt>
                <c:pt idx="128">
                  <c:v>2564</c:v>
                </c:pt>
                <c:pt idx="129">
                  <c:v>2579</c:v>
                </c:pt>
                <c:pt idx="130">
                  <c:v>2758</c:v>
                </c:pt>
                <c:pt idx="131">
                  <c:v>3821</c:v>
                </c:pt>
                <c:pt idx="132">
                  <c:v>4018</c:v>
                </c:pt>
                <c:pt idx="133">
                  <c:v>4560</c:v>
                </c:pt>
                <c:pt idx="134">
                  <c:v>6189</c:v>
                </c:pt>
              </c:numCache>
            </c:numRef>
          </c:xVal>
          <c:yVal>
            <c:numRef>
              <c:f>[0]!lb3sd2016</c:f>
              <c:numCache>
                <c:formatCode>General</c:formatCode>
                <c:ptCount val="195"/>
                <c:pt idx="0">
                  <c:v>1.9034412229736462E-4</c:v>
                </c:pt>
                <c:pt idx="1">
                  <c:v>1.6036580805572514E-3</c:v>
                </c:pt>
                <c:pt idx="2">
                  <c:v>2.9981478177711594E-3</c:v>
                </c:pt>
                <c:pt idx="3">
                  <c:v>6.6280702404213918E-3</c:v>
                </c:pt>
                <c:pt idx="4">
                  <c:v>7.0261417451240983E-3</c:v>
                </c:pt>
                <c:pt idx="5">
                  <c:v>7.5943581094830622E-3</c:v>
                </c:pt>
                <c:pt idx="6">
                  <c:v>7.6859034370608441E-3</c:v>
                </c:pt>
                <c:pt idx="7">
                  <c:v>7.8664252000142879E-3</c:v>
                </c:pt>
                <c:pt idx="8">
                  <c:v>8.3884408781582688E-3</c:v>
                </c:pt>
                <c:pt idx="9">
                  <c:v>8.8025778587603101E-3</c:v>
                </c:pt>
                <c:pt idx="10">
                  <c:v>9.0426026160727035E-3</c:v>
                </c:pt>
                <c:pt idx="11">
                  <c:v>1.0087544226707167E-2</c:v>
                </c:pt>
                <c:pt idx="12">
                  <c:v>1.0365541570620945E-2</c:v>
                </c:pt>
                <c:pt idx="13">
                  <c:v>1.0701496880831574E-2</c:v>
                </c:pt>
                <c:pt idx="14">
                  <c:v>1.12763433437208E-2</c:v>
                </c:pt>
                <c:pt idx="15">
                  <c:v>1.1520411007744598E-2</c:v>
                </c:pt>
                <c:pt idx="16">
                  <c:v>1.1699146200335794E-2</c:v>
                </c:pt>
                <c:pt idx="17">
                  <c:v>1.1699146200335794E-2</c:v>
                </c:pt>
                <c:pt idx="18">
                  <c:v>1.1874328060588048E-2</c:v>
                </c:pt>
                <c:pt idx="19">
                  <c:v>1.2488198472978473E-2</c:v>
                </c:pt>
                <c:pt idx="20">
                  <c:v>1.2857328240658956E-2</c:v>
                </c:pt>
                <c:pt idx="21">
                  <c:v>1.2857328240658956E-2</c:v>
                </c:pt>
                <c:pt idx="22">
                  <c:v>1.3358444867507495E-2</c:v>
                </c:pt>
                <c:pt idx="23">
                  <c:v>1.3406964965908992E-2</c:v>
                </c:pt>
                <c:pt idx="24">
                  <c:v>1.3598297188775465E-2</c:v>
                </c:pt>
                <c:pt idx="25">
                  <c:v>1.4279112174077587E-2</c:v>
                </c:pt>
                <c:pt idx="26">
                  <c:v>1.4578590762703132E-2</c:v>
                </c:pt>
                <c:pt idx="27">
                  <c:v>1.4744919822105051E-2</c:v>
                </c:pt>
                <c:pt idx="28">
                  <c:v>1.4988192783100394E-2</c:v>
                </c:pt>
                <c:pt idx="29">
                  <c:v>1.5067682790311406E-2</c:v>
                </c:pt>
                <c:pt idx="30">
                  <c:v>1.6310012181123008E-2</c:v>
                </c:pt>
                <c:pt idx="31">
                  <c:v>1.6343732938969333E-2</c:v>
                </c:pt>
                <c:pt idx="32">
                  <c:v>1.647716498352746E-2</c:v>
                </c:pt>
                <c:pt idx="33">
                  <c:v>1.7111580328965481E-2</c:v>
                </c:pt>
                <c:pt idx="34">
                  <c:v>1.7141953395792945E-2</c:v>
                </c:pt>
                <c:pt idx="35">
                  <c:v>1.7232345744812704E-2</c:v>
                </c:pt>
                <c:pt idx="36">
                  <c:v>1.7321665463977003E-2</c:v>
                </c:pt>
                <c:pt idx="37">
                  <c:v>1.7640344811297122E-2</c:v>
                </c:pt>
                <c:pt idx="38">
                  <c:v>1.7696849526083098E-2</c:v>
                </c:pt>
                <c:pt idx="39">
                  <c:v>1.8983752043355385E-2</c:v>
                </c:pt>
                <c:pt idx="40">
                  <c:v>1.9007280672210462E-2</c:v>
                </c:pt>
                <c:pt idx="41">
                  <c:v>1.9868263552774736E-2</c:v>
                </c:pt>
                <c:pt idx="42">
                  <c:v>2.0132971408324641E-2</c:v>
                </c:pt>
                <c:pt idx="43">
                  <c:v>2.0232103430067056E-2</c:v>
                </c:pt>
                <c:pt idx="44">
                  <c:v>2.0251756986125476E-2</c:v>
                </c:pt>
                <c:pt idx="45">
                  <c:v>2.0387753521611148E-2</c:v>
                </c:pt>
                <c:pt idx="46">
                  <c:v>2.0670219714660487E-2</c:v>
                </c:pt>
                <c:pt idx="47">
                  <c:v>2.1029089930288836E-2</c:v>
                </c:pt>
                <c:pt idx="48">
                  <c:v>2.1201439776977533E-2</c:v>
                </c:pt>
                <c:pt idx="49">
                  <c:v>2.143531233461449E-2</c:v>
                </c:pt>
                <c:pt idx="50">
                  <c:v>2.1613307133711294E-2</c:v>
                </c:pt>
                <c:pt idx="51">
                  <c:v>2.1629246476467107E-2</c:v>
                </c:pt>
                <c:pt idx="52">
                  <c:v>2.1661006592164932E-2</c:v>
                </c:pt>
                <c:pt idx="53">
                  <c:v>2.1924762866644212E-2</c:v>
                </c:pt>
                <c:pt idx="54">
                  <c:v>2.2015293938783313E-2</c:v>
                </c:pt>
                <c:pt idx="55">
                  <c:v>2.2045184415004047E-2</c:v>
                </c:pt>
                <c:pt idx="56">
                  <c:v>2.2379050223405167E-2</c:v>
                </c:pt>
                <c:pt idx="57">
                  <c:v>2.273600721130644E-2</c:v>
                </c:pt>
                <c:pt idx="58">
                  <c:v>2.2893992168811699E-2</c:v>
                </c:pt>
                <c:pt idx="59">
                  <c:v>2.2932854703629262E-2</c:v>
                </c:pt>
                <c:pt idx="60">
                  <c:v>2.3009838842297209E-2</c:v>
                </c:pt>
                <c:pt idx="61">
                  <c:v>2.3148472317553643E-2</c:v>
                </c:pt>
                <c:pt idx="62">
                  <c:v>2.3356604525244566E-2</c:v>
                </c:pt>
                <c:pt idx="63">
                  <c:v>2.3534384712573065E-2</c:v>
                </c:pt>
                <c:pt idx="64">
                  <c:v>2.3819238731228258E-2</c:v>
                </c:pt>
                <c:pt idx="65">
                  <c:v>2.3830348773551648E-2</c:v>
                </c:pt>
                <c:pt idx="66">
                  <c:v>2.3951174830396875E-2</c:v>
                </c:pt>
                <c:pt idx="67">
                  <c:v>2.4154092869638648E-2</c:v>
                </c:pt>
                <c:pt idx="68">
                  <c:v>2.4247760353795542E-2</c:v>
                </c:pt>
                <c:pt idx="69">
                  <c:v>2.4278643926740059E-2</c:v>
                </c:pt>
                <c:pt idx="70">
                  <c:v>2.4769944191161498E-2</c:v>
                </c:pt>
                <c:pt idx="71">
                  <c:v>2.4853966780190157E-2</c:v>
                </c:pt>
                <c:pt idx="72">
                  <c:v>2.5009269217059475E-2</c:v>
                </c:pt>
                <c:pt idx="73">
                  <c:v>2.5133944825095029E-2</c:v>
                </c:pt>
                <c:pt idx="74">
                  <c:v>2.5212613990146942E-2</c:v>
                </c:pt>
                <c:pt idx="75">
                  <c:v>2.5290159084235351E-2</c:v>
                </c:pt>
                <c:pt idx="76">
                  <c:v>2.5605787649992759E-2</c:v>
                </c:pt>
                <c:pt idx="77">
                  <c:v>2.5685837041514639E-2</c:v>
                </c:pt>
                <c:pt idx="78">
                  <c:v>2.5979404109263381E-2</c:v>
                </c:pt>
                <c:pt idx="79">
                  <c:v>2.6120226333118467E-2</c:v>
                </c:pt>
                <c:pt idx="80">
                  <c:v>2.6142115798004743E-2</c:v>
                </c:pt>
                <c:pt idx="81">
                  <c:v>2.6228756676049996E-2</c:v>
                </c:pt>
                <c:pt idx="82">
                  <c:v>2.6235911367781244E-2</c:v>
                </c:pt>
                <c:pt idx="83">
                  <c:v>2.627153610091108E-2</c:v>
                </c:pt>
                <c:pt idx="84">
                  <c:v>2.6335043343778442E-2</c:v>
                </c:pt>
                <c:pt idx="85">
                  <c:v>2.6541195665027568E-2</c:v>
                </c:pt>
                <c:pt idx="86">
                  <c:v>2.6641206941390209E-2</c:v>
                </c:pt>
                <c:pt idx="87">
                  <c:v>2.6641206941390209E-2</c:v>
                </c:pt>
                <c:pt idx="88">
                  <c:v>2.6726302110900158E-2</c:v>
                </c:pt>
                <c:pt idx="89">
                  <c:v>2.6879689668463356E-2</c:v>
                </c:pt>
                <c:pt idx="90">
                  <c:v>2.6879689668463356E-2</c:v>
                </c:pt>
                <c:pt idx="91">
                  <c:v>2.6960836784642957E-2</c:v>
                </c:pt>
                <c:pt idx="92">
                  <c:v>2.7028472541985666E-2</c:v>
                </c:pt>
                <c:pt idx="93">
                  <c:v>2.7034575386415544E-2</c:v>
                </c:pt>
                <c:pt idx="94">
                  <c:v>2.7166950073546831E-2</c:v>
                </c:pt>
                <c:pt idx="95">
                  <c:v>2.7387442364864518E-2</c:v>
                </c:pt>
                <c:pt idx="96">
                  <c:v>2.7410077118944835E-2</c:v>
                </c:pt>
                <c:pt idx="97">
                  <c:v>2.7763597457682188E-2</c:v>
                </c:pt>
                <c:pt idx="98">
                  <c:v>2.7856995460234679E-2</c:v>
                </c:pt>
                <c:pt idx="99">
                  <c:v>2.806791469411794E-2</c:v>
                </c:pt>
                <c:pt idx="100">
                  <c:v>2.811674843265068E-2</c:v>
                </c:pt>
                <c:pt idx="101">
                  <c:v>2.8260208372026582E-2</c:v>
                </c:pt>
                <c:pt idx="102">
                  <c:v>2.8297715613235862E-2</c:v>
                </c:pt>
                <c:pt idx="103">
                  <c:v>2.8321001567914634E-2</c:v>
                </c:pt>
                <c:pt idx="104">
                  <c:v>2.8399291354221364E-2</c:v>
                </c:pt>
                <c:pt idx="105">
                  <c:v>2.8673801083769324E-2</c:v>
                </c:pt>
                <c:pt idx="106">
                  <c:v>2.8746207894726993E-2</c:v>
                </c:pt>
                <c:pt idx="107">
                  <c:v>2.911081708527026E-2</c:v>
                </c:pt>
                <c:pt idx="108">
                  <c:v>2.919927735943156E-2</c:v>
                </c:pt>
                <c:pt idx="109">
                  <c:v>2.9718116676068978E-2</c:v>
                </c:pt>
                <c:pt idx="110">
                  <c:v>2.9821137413632598E-2</c:v>
                </c:pt>
                <c:pt idx="111">
                  <c:v>2.9966219614089563E-2</c:v>
                </c:pt>
                <c:pt idx="112">
                  <c:v>2.9972549268798644E-2</c:v>
                </c:pt>
                <c:pt idx="113">
                  <c:v>2.9997769533827417E-2</c:v>
                </c:pt>
                <c:pt idx="114">
                  <c:v>3.0053946805730473E-2</c:v>
                </c:pt>
                <c:pt idx="115">
                  <c:v>3.0133733707773867E-2</c:v>
                </c:pt>
                <c:pt idx="116">
                  <c:v>3.0220892174762849E-2</c:v>
                </c:pt>
                <c:pt idx="117">
                  <c:v>3.0220892174762849E-2</c:v>
                </c:pt>
                <c:pt idx="118">
                  <c:v>3.025935321656421E-2</c:v>
                </c:pt>
                <c:pt idx="119">
                  <c:v>3.0418061357010792E-2</c:v>
                </c:pt>
                <c:pt idx="120">
                  <c:v>3.0554246645939531E-2</c:v>
                </c:pt>
                <c:pt idx="121">
                  <c:v>3.0567879128132663E-2</c:v>
                </c:pt>
                <c:pt idx="122">
                  <c:v>3.1124148951558663E-2</c:v>
                </c:pt>
                <c:pt idx="123">
                  <c:v>3.1473704850991477E-2</c:v>
                </c:pt>
                <c:pt idx="124">
                  <c:v>3.1599667350613279E-2</c:v>
                </c:pt>
                <c:pt idx="125">
                  <c:v>3.1729301460269782E-2</c:v>
                </c:pt>
                <c:pt idx="126">
                  <c:v>3.1790425320374995E-2</c:v>
                </c:pt>
                <c:pt idx="127">
                  <c:v>3.1819624158311278E-2</c:v>
                </c:pt>
                <c:pt idx="128">
                  <c:v>3.2068337572306677E-2</c:v>
                </c:pt>
                <c:pt idx="129">
                  <c:v>3.2095295256778018E-2</c:v>
                </c:pt>
                <c:pt idx="130">
                  <c:v>3.2401469213096487E-2</c:v>
                </c:pt>
                <c:pt idx="131">
                  <c:v>3.3787692684296496E-2</c:v>
                </c:pt>
                <c:pt idx="132">
                  <c:v>3.3986890794732064E-2</c:v>
                </c:pt>
                <c:pt idx="133">
                  <c:v>3.4471633929890853E-2</c:v>
                </c:pt>
                <c:pt idx="134">
                  <c:v>3.5547209634176222E-2</c:v>
                </c:pt>
              </c:numCache>
            </c:numRef>
          </c:yVal>
          <c:smooth val="1"/>
          <c:extLst>
            <c:ext xmlns:c16="http://schemas.microsoft.com/office/drawing/2014/chart" uri="{C3380CC4-5D6E-409C-BE32-E72D297353CC}">
              <c16:uniqueId val="{00000002-B34E-4730-8529-01697899E27D}"/>
            </c:ext>
          </c:extLst>
        </c:ser>
        <c:ser>
          <c:idx val="3"/>
          <c:order val="4"/>
          <c:tx>
            <c:v>3SD Upper</c:v>
          </c:tx>
          <c:spPr>
            <a:ln>
              <a:solidFill>
                <a:srgbClr val="FF0000"/>
              </a:solidFill>
              <a:prstDash val="sysDash"/>
            </a:ln>
          </c:spPr>
          <c:marker>
            <c:symbol val="none"/>
          </c:marker>
          <c:xVal>
            <c:numRef>
              <c:f>[0]!x_axis2016</c:f>
              <c:numCache>
                <c:formatCode>General</c:formatCode>
                <c:ptCount val="195"/>
                <c:pt idx="0">
                  <c:v>1</c:v>
                </c:pt>
                <c:pt idx="1">
                  <c:v>9</c:v>
                </c:pt>
                <c:pt idx="2">
                  <c:v>18</c:v>
                </c:pt>
                <c:pt idx="3">
                  <c:v>48</c:v>
                </c:pt>
                <c:pt idx="4">
                  <c:v>52</c:v>
                </c:pt>
                <c:pt idx="5">
                  <c:v>58</c:v>
                </c:pt>
                <c:pt idx="6">
                  <c:v>59</c:v>
                </c:pt>
                <c:pt idx="7">
                  <c:v>61</c:v>
                </c:pt>
                <c:pt idx="8">
                  <c:v>67</c:v>
                </c:pt>
                <c:pt idx="9">
                  <c:v>72</c:v>
                </c:pt>
                <c:pt idx="10">
                  <c:v>75</c:v>
                </c:pt>
                <c:pt idx="11">
                  <c:v>89</c:v>
                </c:pt>
                <c:pt idx="12">
                  <c:v>93</c:v>
                </c:pt>
                <c:pt idx="13">
                  <c:v>98</c:v>
                </c:pt>
                <c:pt idx="14">
                  <c:v>107</c:v>
                </c:pt>
                <c:pt idx="15">
                  <c:v>111</c:v>
                </c:pt>
                <c:pt idx="16">
                  <c:v>114</c:v>
                </c:pt>
                <c:pt idx="17">
                  <c:v>114</c:v>
                </c:pt>
                <c:pt idx="18">
                  <c:v>117</c:v>
                </c:pt>
                <c:pt idx="19">
                  <c:v>128</c:v>
                </c:pt>
                <c:pt idx="20">
                  <c:v>135</c:v>
                </c:pt>
                <c:pt idx="21">
                  <c:v>135</c:v>
                </c:pt>
                <c:pt idx="22">
                  <c:v>145</c:v>
                </c:pt>
                <c:pt idx="23">
                  <c:v>146</c:v>
                </c:pt>
                <c:pt idx="24">
                  <c:v>150</c:v>
                </c:pt>
                <c:pt idx="25">
                  <c:v>165</c:v>
                </c:pt>
                <c:pt idx="26">
                  <c:v>172</c:v>
                </c:pt>
                <c:pt idx="27">
                  <c:v>176</c:v>
                </c:pt>
                <c:pt idx="28">
                  <c:v>182</c:v>
                </c:pt>
                <c:pt idx="29">
                  <c:v>184</c:v>
                </c:pt>
                <c:pt idx="30">
                  <c:v>218</c:v>
                </c:pt>
                <c:pt idx="31">
                  <c:v>219</c:v>
                </c:pt>
                <c:pt idx="32">
                  <c:v>223</c:v>
                </c:pt>
                <c:pt idx="33">
                  <c:v>243</c:v>
                </c:pt>
                <c:pt idx="34">
                  <c:v>244</c:v>
                </c:pt>
                <c:pt idx="35">
                  <c:v>247</c:v>
                </c:pt>
                <c:pt idx="36">
                  <c:v>250</c:v>
                </c:pt>
                <c:pt idx="37">
                  <c:v>261</c:v>
                </c:pt>
                <c:pt idx="38">
                  <c:v>263</c:v>
                </c:pt>
                <c:pt idx="39">
                  <c:v>313</c:v>
                </c:pt>
                <c:pt idx="40">
                  <c:v>314</c:v>
                </c:pt>
                <c:pt idx="41">
                  <c:v>353</c:v>
                </c:pt>
                <c:pt idx="42">
                  <c:v>366</c:v>
                </c:pt>
                <c:pt idx="43">
                  <c:v>371</c:v>
                </c:pt>
                <c:pt idx="44">
                  <c:v>372</c:v>
                </c:pt>
                <c:pt idx="45">
                  <c:v>379</c:v>
                </c:pt>
                <c:pt idx="46">
                  <c:v>394</c:v>
                </c:pt>
                <c:pt idx="47">
                  <c:v>414</c:v>
                </c:pt>
                <c:pt idx="48">
                  <c:v>424</c:v>
                </c:pt>
                <c:pt idx="49">
                  <c:v>438</c:v>
                </c:pt>
                <c:pt idx="50">
                  <c:v>449</c:v>
                </c:pt>
                <c:pt idx="51">
                  <c:v>450</c:v>
                </c:pt>
                <c:pt idx="52">
                  <c:v>452</c:v>
                </c:pt>
                <c:pt idx="53">
                  <c:v>469</c:v>
                </c:pt>
                <c:pt idx="54">
                  <c:v>475</c:v>
                </c:pt>
                <c:pt idx="55">
                  <c:v>477</c:v>
                </c:pt>
                <c:pt idx="56">
                  <c:v>500</c:v>
                </c:pt>
                <c:pt idx="57">
                  <c:v>526</c:v>
                </c:pt>
                <c:pt idx="58">
                  <c:v>538</c:v>
                </c:pt>
                <c:pt idx="59">
                  <c:v>541</c:v>
                </c:pt>
                <c:pt idx="60">
                  <c:v>547</c:v>
                </c:pt>
                <c:pt idx="61">
                  <c:v>558</c:v>
                </c:pt>
                <c:pt idx="62">
                  <c:v>575</c:v>
                </c:pt>
                <c:pt idx="63">
                  <c:v>590</c:v>
                </c:pt>
                <c:pt idx="64">
                  <c:v>615</c:v>
                </c:pt>
                <c:pt idx="65">
                  <c:v>616</c:v>
                </c:pt>
                <c:pt idx="66">
                  <c:v>627</c:v>
                </c:pt>
                <c:pt idx="67">
                  <c:v>646</c:v>
                </c:pt>
                <c:pt idx="68">
                  <c:v>655</c:v>
                </c:pt>
                <c:pt idx="69">
                  <c:v>658</c:v>
                </c:pt>
                <c:pt idx="70">
                  <c:v>708</c:v>
                </c:pt>
                <c:pt idx="71">
                  <c:v>717</c:v>
                </c:pt>
                <c:pt idx="72">
                  <c:v>734</c:v>
                </c:pt>
                <c:pt idx="73">
                  <c:v>748</c:v>
                </c:pt>
                <c:pt idx="74">
                  <c:v>757</c:v>
                </c:pt>
                <c:pt idx="75">
                  <c:v>766</c:v>
                </c:pt>
                <c:pt idx="76">
                  <c:v>804</c:v>
                </c:pt>
                <c:pt idx="77">
                  <c:v>814</c:v>
                </c:pt>
                <c:pt idx="78">
                  <c:v>852</c:v>
                </c:pt>
                <c:pt idx="79">
                  <c:v>871</c:v>
                </c:pt>
                <c:pt idx="80">
                  <c:v>874</c:v>
                </c:pt>
                <c:pt idx="81">
                  <c:v>886</c:v>
                </c:pt>
                <c:pt idx="82">
                  <c:v>887</c:v>
                </c:pt>
                <c:pt idx="83">
                  <c:v>892</c:v>
                </c:pt>
                <c:pt idx="84">
                  <c:v>901</c:v>
                </c:pt>
                <c:pt idx="85">
                  <c:v>931</c:v>
                </c:pt>
                <c:pt idx="86">
                  <c:v>946</c:v>
                </c:pt>
                <c:pt idx="87">
                  <c:v>946</c:v>
                </c:pt>
                <c:pt idx="88">
                  <c:v>959</c:v>
                </c:pt>
                <c:pt idx="89">
                  <c:v>983</c:v>
                </c:pt>
                <c:pt idx="90">
                  <c:v>983</c:v>
                </c:pt>
                <c:pt idx="91">
                  <c:v>996</c:v>
                </c:pt>
                <c:pt idx="92">
                  <c:v>1007</c:v>
                </c:pt>
                <c:pt idx="93">
                  <c:v>1008</c:v>
                </c:pt>
                <c:pt idx="94">
                  <c:v>1030</c:v>
                </c:pt>
                <c:pt idx="95">
                  <c:v>1068</c:v>
                </c:pt>
                <c:pt idx="96">
                  <c:v>1072</c:v>
                </c:pt>
                <c:pt idx="97">
                  <c:v>1137</c:v>
                </c:pt>
                <c:pt idx="98">
                  <c:v>1155</c:v>
                </c:pt>
                <c:pt idx="99">
                  <c:v>1197</c:v>
                </c:pt>
                <c:pt idx="100">
                  <c:v>1207</c:v>
                </c:pt>
                <c:pt idx="101">
                  <c:v>1237</c:v>
                </c:pt>
                <c:pt idx="102">
                  <c:v>1245</c:v>
                </c:pt>
                <c:pt idx="103">
                  <c:v>1250</c:v>
                </c:pt>
                <c:pt idx="104">
                  <c:v>1267</c:v>
                </c:pt>
                <c:pt idx="105">
                  <c:v>1329</c:v>
                </c:pt>
                <c:pt idx="106">
                  <c:v>1346</c:v>
                </c:pt>
                <c:pt idx="107">
                  <c:v>1436</c:v>
                </c:pt>
                <c:pt idx="108">
                  <c:v>1459</c:v>
                </c:pt>
                <c:pt idx="109">
                  <c:v>1604</c:v>
                </c:pt>
                <c:pt idx="110">
                  <c:v>1635</c:v>
                </c:pt>
                <c:pt idx="111">
                  <c:v>1680</c:v>
                </c:pt>
                <c:pt idx="112">
                  <c:v>1682</c:v>
                </c:pt>
                <c:pt idx="113">
                  <c:v>1690</c:v>
                </c:pt>
                <c:pt idx="114">
                  <c:v>1708</c:v>
                </c:pt>
                <c:pt idx="115">
                  <c:v>1734</c:v>
                </c:pt>
                <c:pt idx="116">
                  <c:v>1763</c:v>
                </c:pt>
                <c:pt idx="117">
                  <c:v>1763</c:v>
                </c:pt>
                <c:pt idx="118">
                  <c:v>1776</c:v>
                </c:pt>
                <c:pt idx="119">
                  <c:v>1831</c:v>
                </c:pt>
                <c:pt idx="120">
                  <c:v>1880</c:v>
                </c:pt>
                <c:pt idx="121">
                  <c:v>1885</c:v>
                </c:pt>
                <c:pt idx="122">
                  <c:v>2105</c:v>
                </c:pt>
                <c:pt idx="123">
                  <c:v>2261</c:v>
                </c:pt>
                <c:pt idx="124">
                  <c:v>2321</c:v>
                </c:pt>
                <c:pt idx="125">
                  <c:v>2385</c:v>
                </c:pt>
                <c:pt idx="126">
                  <c:v>2416</c:v>
                </c:pt>
                <c:pt idx="127">
                  <c:v>2431</c:v>
                </c:pt>
                <c:pt idx="128">
                  <c:v>2564</c:v>
                </c:pt>
                <c:pt idx="129">
                  <c:v>2579</c:v>
                </c:pt>
                <c:pt idx="130">
                  <c:v>2758</c:v>
                </c:pt>
                <c:pt idx="131">
                  <c:v>3821</c:v>
                </c:pt>
                <c:pt idx="132">
                  <c:v>4018</c:v>
                </c:pt>
                <c:pt idx="133">
                  <c:v>4560</c:v>
                </c:pt>
                <c:pt idx="134">
                  <c:v>6189</c:v>
                </c:pt>
              </c:numCache>
            </c:numRef>
          </c:xVal>
          <c:yVal>
            <c:numRef>
              <c:f>[0]!ub3sd2016</c:f>
              <c:numCache>
                <c:formatCode>General</c:formatCode>
                <c:ptCount val="195"/>
                <c:pt idx="0">
                  <c:v>0.91313506553655599</c:v>
                </c:pt>
                <c:pt idx="1">
                  <c:v>0.55475596584359654</c:v>
                </c:pt>
                <c:pt idx="2">
                  <c:v>0.39958386687801034</c:v>
                </c:pt>
                <c:pt idx="3">
                  <c:v>0.23073497783848188</c:v>
                </c:pt>
                <c:pt idx="4">
                  <c:v>0.22047669093724623</c:v>
                </c:pt>
                <c:pt idx="5">
                  <c:v>0.20730771009729337</c:v>
                </c:pt>
                <c:pt idx="6">
                  <c:v>0.20533049445819798</c:v>
                </c:pt>
                <c:pt idx="7">
                  <c:v>0.20153900242442205</c:v>
                </c:pt>
                <c:pt idx="8">
                  <c:v>0.19131619922818446</c:v>
                </c:pt>
                <c:pt idx="9">
                  <c:v>0.18390850317749458</c:v>
                </c:pt>
                <c:pt idx="10">
                  <c:v>0.17986937842640954</c:v>
                </c:pt>
                <c:pt idx="11">
                  <c:v>0.16415362209875622</c:v>
                </c:pt>
                <c:pt idx="12">
                  <c:v>0.16041970590115048</c:v>
                </c:pt>
                <c:pt idx="13">
                  <c:v>0.1561253520435886</c:v>
                </c:pt>
                <c:pt idx="14">
                  <c:v>0.14928126302738393</c:v>
                </c:pt>
                <c:pt idx="15">
                  <c:v>0.14655134223566341</c:v>
                </c:pt>
                <c:pt idx="16">
                  <c:v>0.14461384891770149</c:v>
                </c:pt>
                <c:pt idx="17">
                  <c:v>0.14461384891770149</c:v>
                </c:pt>
                <c:pt idx="18">
                  <c:v>0.14276329576825197</c:v>
                </c:pt>
                <c:pt idx="19">
                  <c:v>0.13663164489986895</c:v>
                </c:pt>
                <c:pt idx="20">
                  <c:v>0.13318844662900534</c:v>
                </c:pt>
                <c:pt idx="21">
                  <c:v>0.13318844662900534</c:v>
                </c:pt>
                <c:pt idx="22">
                  <c:v>0.12877885934446831</c:v>
                </c:pt>
                <c:pt idx="23">
                  <c:v>0.12836713175647946</c:v>
                </c:pt>
                <c:pt idx="24">
                  <c:v>0.12676849875120397</c:v>
                </c:pt>
                <c:pt idx="25">
                  <c:v>0.12138475763455872</c:v>
                </c:pt>
                <c:pt idx="26">
                  <c:v>0.11915653199697696</c:v>
                </c:pt>
                <c:pt idx="27">
                  <c:v>0.11795340046931063</c:v>
                </c:pt>
                <c:pt idx="28">
                  <c:v>0.11623611457037381</c:v>
                </c:pt>
                <c:pt idx="29">
                  <c:v>0.11568559544031271</c:v>
                </c:pt>
                <c:pt idx="30">
                  <c:v>0.10770261633269948</c:v>
                </c:pt>
                <c:pt idx="31">
                  <c:v>0.10750100181144623</c:v>
                </c:pt>
                <c:pt idx="32">
                  <c:v>0.10671043412351755</c:v>
                </c:pt>
                <c:pt idx="33">
                  <c:v>0.10310258164030045</c:v>
                </c:pt>
                <c:pt idx="34">
                  <c:v>0.10293585033192781</c:v>
                </c:pt>
                <c:pt idx="35">
                  <c:v>0.10244276136442476</c:v>
                </c:pt>
                <c:pt idx="36">
                  <c:v>0.10196005416140166</c:v>
                </c:pt>
                <c:pt idx="37">
                  <c:v>0.10027359436666072</c:v>
                </c:pt>
                <c:pt idx="38">
                  <c:v>9.9980264134080662E-2</c:v>
                </c:pt>
                <c:pt idx="39">
                  <c:v>9.3727223150740516E-2</c:v>
                </c:pt>
                <c:pt idx="40">
                  <c:v>9.3620027668590317E-2</c:v>
                </c:pt>
                <c:pt idx="41">
                  <c:v>8.9856044488335035E-2</c:v>
                </c:pt>
                <c:pt idx="42">
                  <c:v>8.8757656714372732E-2</c:v>
                </c:pt>
                <c:pt idx="43">
                  <c:v>8.8353045145579581E-2</c:v>
                </c:pt>
                <c:pt idx="44">
                  <c:v>8.827325643517421E-2</c:v>
                </c:pt>
                <c:pt idx="45">
                  <c:v>8.7724980848980644E-2</c:v>
                </c:pt>
                <c:pt idx="46">
                  <c:v>8.660722221452119E-2</c:v>
                </c:pt>
                <c:pt idx="47">
                  <c:v>8.5226661266494544E-2</c:v>
                </c:pt>
                <c:pt idx="48">
                  <c:v>8.4578814651129541E-2</c:v>
                </c:pt>
                <c:pt idx="49">
                  <c:v>8.3714944785438006E-2</c:v>
                </c:pt>
                <c:pt idx="50">
                  <c:v>8.3068939267597314E-2</c:v>
                </c:pt>
                <c:pt idx="51">
                  <c:v>8.3011564491154488E-2</c:v>
                </c:pt>
                <c:pt idx="52">
                  <c:v>8.2897472156029217E-2</c:v>
                </c:pt>
                <c:pt idx="53">
                  <c:v>8.1961677351044038E-2</c:v>
                </c:pt>
                <c:pt idx="54">
                  <c:v>8.164521485976528E-2</c:v>
                </c:pt>
                <c:pt idx="55">
                  <c:v>8.154125218941391E-2</c:v>
                </c:pt>
                <c:pt idx="56">
                  <c:v>8.0397349463320916E-2</c:v>
                </c:pt>
                <c:pt idx="57">
                  <c:v>7.9208479834579334E-2</c:v>
                </c:pt>
                <c:pt idx="58">
                  <c:v>7.8693182051854133E-2</c:v>
                </c:pt>
                <c:pt idx="59">
                  <c:v>7.8567425103685015E-2</c:v>
                </c:pt>
                <c:pt idx="60">
                  <c:v>7.8319462490135536E-2</c:v>
                </c:pt>
                <c:pt idx="61">
                  <c:v>7.7876757668624133E-2</c:v>
                </c:pt>
                <c:pt idx="62">
                  <c:v>7.7221206658981606E-2</c:v>
                </c:pt>
                <c:pt idx="63">
                  <c:v>7.6669716004696881E-2</c:v>
                </c:pt>
                <c:pt idx="64">
                  <c:v>7.5801902421641823E-2</c:v>
                </c:pt>
                <c:pt idx="65">
                  <c:v>7.5768443189597495E-2</c:v>
                </c:pt>
                <c:pt idx="66">
                  <c:v>7.5406410553905054E-2</c:v>
                </c:pt>
                <c:pt idx="67">
                  <c:v>7.4805929248105987E-2</c:v>
                </c:pt>
                <c:pt idx="68">
                  <c:v>7.4531876938772876E-2</c:v>
                </c:pt>
                <c:pt idx="69">
                  <c:v>7.4441945968633988E-2</c:v>
                </c:pt>
                <c:pt idx="70">
                  <c:v>7.3039212240581061E-2</c:v>
                </c:pt>
                <c:pt idx="71">
                  <c:v>7.2804454086607226E-2</c:v>
                </c:pt>
                <c:pt idx="72">
                  <c:v>7.237438493463165E-2</c:v>
                </c:pt>
                <c:pt idx="73">
                  <c:v>7.2032690493319326E-2</c:v>
                </c:pt>
                <c:pt idx="74">
                  <c:v>7.1818695224999923E-2</c:v>
                </c:pt>
                <c:pt idx="75">
                  <c:v>7.1608964859239926E-2</c:v>
                </c:pt>
                <c:pt idx="76">
                  <c:v>7.0767463900565222E-2</c:v>
                </c:pt>
                <c:pt idx="77">
                  <c:v>7.0557092854723752E-2</c:v>
                </c:pt>
                <c:pt idx="78">
                  <c:v>6.9795894108264131E-2</c:v>
                </c:pt>
                <c:pt idx="79">
                  <c:v>6.9436391486417059E-2</c:v>
                </c:pt>
                <c:pt idx="80">
                  <c:v>6.9380833282096016E-2</c:v>
                </c:pt>
                <c:pt idx="81">
                  <c:v>6.9161773183974387E-2</c:v>
                </c:pt>
                <c:pt idx="82">
                  <c:v>6.9143743564220567E-2</c:v>
                </c:pt>
                <c:pt idx="83">
                  <c:v>6.9054106065617044E-2</c:v>
                </c:pt>
                <c:pt idx="84">
                  <c:v>6.8894870680636391E-2</c:v>
                </c:pt>
                <c:pt idx="85">
                  <c:v>6.8382855818367907E-2</c:v>
                </c:pt>
                <c:pt idx="86">
                  <c:v>6.8137115314250873E-2</c:v>
                </c:pt>
                <c:pt idx="87">
                  <c:v>6.8137115314250873E-2</c:v>
                </c:pt>
                <c:pt idx="88">
                  <c:v>6.7929372675790869E-2</c:v>
                </c:pt>
                <c:pt idx="89">
                  <c:v>6.7557999675752781E-2</c:v>
                </c:pt>
                <c:pt idx="90">
                  <c:v>6.7557999675752781E-2</c:v>
                </c:pt>
                <c:pt idx="91">
                  <c:v>6.7363121793044697E-2</c:v>
                </c:pt>
                <c:pt idx="92">
                  <c:v>6.7201524319347228E-2</c:v>
                </c:pt>
                <c:pt idx="93">
                  <c:v>6.7186980236546692E-2</c:v>
                </c:pt>
                <c:pt idx="94">
                  <c:v>6.6873007072846324E-2</c:v>
                </c:pt>
                <c:pt idx="95">
                  <c:v>6.6356310434186661E-2</c:v>
                </c:pt>
                <c:pt idx="96">
                  <c:v>6.630370707056768E-2</c:v>
                </c:pt>
                <c:pt idx="97">
                  <c:v>6.5492504160047718E-2</c:v>
                </c:pt>
                <c:pt idx="98">
                  <c:v>6.52813965351009E-2</c:v>
                </c:pt>
                <c:pt idx="99">
                  <c:v>6.4809479761210209E-2</c:v>
                </c:pt>
                <c:pt idx="100">
                  <c:v>6.4701159951056408E-2</c:v>
                </c:pt>
                <c:pt idx="101">
                  <c:v>6.4384968267794579E-2</c:v>
                </c:pt>
                <c:pt idx="102">
                  <c:v>6.4302794429096033E-2</c:v>
                </c:pt>
                <c:pt idx="103">
                  <c:v>6.4251879982696936E-2</c:v>
                </c:pt>
                <c:pt idx="104">
                  <c:v>6.4081272228818681E-2</c:v>
                </c:pt>
                <c:pt idx="105">
                  <c:v>6.3489944532019005E-2</c:v>
                </c:pt>
                <c:pt idx="106">
                  <c:v>6.3335730938845675E-2</c:v>
                </c:pt>
                <c:pt idx="107">
                  <c:v>6.2570084822064997E-2</c:v>
                </c:pt>
                <c:pt idx="108">
                  <c:v>6.2387023384609101E-2</c:v>
                </c:pt>
                <c:pt idx="109">
                  <c:v>6.1333881437024333E-2</c:v>
                </c:pt>
                <c:pt idx="110">
                  <c:v>6.1128855422628608E-2</c:v>
                </c:pt>
                <c:pt idx="111">
                  <c:v>6.0842361689374395E-2</c:v>
                </c:pt>
                <c:pt idx="112">
                  <c:v>6.082992170630367E-2</c:v>
                </c:pt>
                <c:pt idx="113">
                  <c:v>6.0780403938384062E-2</c:v>
                </c:pt>
                <c:pt idx="114">
                  <c:v>6.0670384861739174E-2</c:v>
                </c:pt>
                <c:pt idx="115">
                  <c:v>6.0514789096010359E-2</c:v>
                </c:pt>
                <c:pt idx="116">
                  <c:v>6.0345698257458225E-2</c:v>
                </c:pt>
                <c:pt idx="117">
                  <c:v>6.0345698257458225E-2</c:v>
                </c:pt>
                <c:pt idx="118">
                  <c:v>6.0271372840687461E-2</c:v>
                </c:pt>
                <c:pt idx="119">
                  <c:v>5.9966536689446723E-2</c:v>
                </c:pt>
                <c:pt idx="120">
                  <c:v>5.9707330052459318E-2</c:v>
                </c:pt>
                <c:pt idx="121">
                  <c:v>5.9681502173058544E-2</c:v>
                </c:pt>
                <c:pt idx="122">
                  <c:v>5.8645731876713056E-2</c:v>
                </c:pt>
                <c:pt idx="123">
                  <c:v>5.8012471667257828E-2</c:v>
                </c:pt>
                <c:pt idx="124">
                  <c:v>5.7787505312273467E-2</c:v>
                </c:pt>
                <c:pt idx="125">
                  <c:v>5.7557735722569066E-2</c:v>
                </c:pt>
                <c:pt idx="126">
                  <c:v>5.7450008431327929E-2</c:v>
                </c:pt>
                <c:pt idx="127">
                  <c:v>5.7398684574220933E-2</c:v>
                </c:pt>
                <c:pt idx="128">
                  <c:v>5.6965077656677833E-2</c:v>
                </c:pt>
                <c:pt idx="129">
                  <c:v>5.6918459569255064E-2</c:v>
                </c:pt>
                <c:pt idx="130">
                  <c:v>5.6394117480858159E-2</c:v>
                </c:pt>
                <c:pt idx="131">
                  <c:v>5.4132372271975773E-2</c:v>
                </c:pt>
                <c:pt idx="132">
                  <c:v>5.3821679416814955E-2</c:v>
                </c:pt>
                <c:pt idx="133">
                  <c:v>5.3079793020451384E-2</c:v>
                </c:pt>
                <c:pt idx="134">
                  <c:v>5.1502050798838364E-2</c:v>
                </c:pt>
              </c:numCache>
            </c:numRef>
          </c:yVal>
          <c:smooth val="1"/>
          <c:extLst>
            <c:ext xmlns:c16="http://schemas.microsoft.com/office/drawing/2014/chart" uri="{C3380CC4-5D6E-409C-BE32-E72D297353CC}">
              <c16:uniqueId val="{00000003-B34E-4730-8529-01697899E27D}"/>
            </c:ext>
          </c:extLst>
        </c:ser>
        <c:ser>
          <c:idx val="5"/>
          <c:order val="5"/>
          <c:tx>
            <c:v>Average rate of all trusts</c:v>
          </c:tx>
          <c:spPr>
            <a:ln>
              <a:solidFill>
                <a:srgbClr val="7030A0"/>
              </a:solidFill>
            </a:ln>
          </c:spPr>
          <c:marker>
            <c:symbol val="none"/>
          </c:marker>
          <c:xVal>
            <c:numRef>
              <c:f>[0]!x_axis2016</c:f>
              <c:numCache>
                <c:formatCode>General</c:formatCode>
                <c:ptCount val="195"/>
                <c:pt idx="0">
                  <c:v>1</c:v>
                </c:pt>
                <c:pt idx="1">
                  <c:v>9</c:v>
                </c:pt>
                <c:pt idx="2">
                  <c:v>18</c:v>
                </c:pt>
                <c:pt idx="3">
                  <c:v>48</c:v>
                </c:pt>
                <c:pt idx="4">
                  <c:v>52</c:v>
                </c:pt>
                <c:pt idx="5">
                  <c:v>58</c:v>
                </c:pt>
                <c:pt idx="6">
                  <c:v>59</c:v>
                </c:pt>
                <c:pt idx="7">
                  <c:v>61</c:v>
                </c:pt>
                <c:pt idx="8">
                  <c:v>67</c:v>
                </c:pt>
                <c:pt idx="9">
                  <c:v>72</c:v>
                </c:pt>
                <c:pt idx="10">
                  <c:v>75</c:v>
                </c:pt>
                <c:pt idx="11">
                  <c:v>89</c:v>
                </c:pt>
                <c:pt idx="12">
                  <c:v>93</c:v>
                </c:pt>
                <c:pt idx="13">
                  <c:v>98</c:v>
                </c:pt>
                <c:pt idx="14">
                  <c:v>107</c:v>
                </c:pt>
                <c:pt idx="15">
                  <c:v>111</c:v>
                </c:pt>
                <c:pt idx="16">
                  <c:v>114</c:v>
                </c:pt>
                <c:pt idx="17">
                  <c:v>114</c:v>
                </c:pt>
                <c:pt idx="18">
                  <c:v>117</c:v>
                </c:pt>
                <c:pt idx="19">
                  <c:v>128</c:v>
                </c:pt>
                <c:pt idx="20">
                  <c:v>135</c:v>
                </c:pt>
                <c:pt idx="21">
                  <c:v>135</c:v>
                </c:pt>
                <c:pt idx="22">
                  <c:v>145</c:v>
                </c:pt>
                <c:pt idx="23">
                  <c:v>146</c:v>
                </c:pt>
                <c:pt idx="24">
                  <c:v>150</c:v>
                </c:pt>
                <c:pt idx="25">
                  <c:v>165</c:v>
                </c:pt>
                <c:pt idx="26">
                  <c:v>172</c:v>
                </c:pt>
                <c:pt idx="27">
                  <c:v>176</c:v>
                </c:pt>
                <c:pt idx="28">
                  <c:v>182</c:v>
                </c:pt>
                <c:pt idx="29">
                  <c:v>184</c:v>
                </c:pt>
                <c:pt idx="30">
                  <c:v>218</c:v>
                </c:pt>
                <c:pt idx="31">
                  <c:v>219</c:v>
                </c:pt>
                <c:pt idx="32">
                  <c:v>223</c:v>
                </c:pt>
                <c:pt idx="33">
                  <c:v>243</c:v>
                </c:pt>
                <c:pt idx="34">
                  <c:v>244</c:v>
                </c:pt>
                <c:pt idx="35">
                  <c:v>247</c:v>
                </c:pt>
                <c:pt idx="36">
                  <c:v>250</c:v>
                </c:pt>
                <c:pt idx="37">
                  <c:v>261</c:v>
                </c:pt>
                <c:pt idx="38">
                  <c:v>263</c:v>
                </c:pt>
                <c:pt idx="39">
                  <c:v>313</c:v>
                </c:pt>
                <c:pt idx="40">
                  <c:v>314</c:v>
                </c:pt>
                <c:pt idx="41">
                  <c:v>353</c:v>
                </c:pt>
                <c:pt idx="42">
                  <c:v>366</c:v>
                </c:pt>
                <c:pt idx="43">
                  <c:v>371</c:v>
                </c:pt>
                <c:pt idx="44">
                  <c:v>372</c:v>
                </c:pt>
                <c:pt idx="45">
                  <c:v>379</c:v>
                </c:pt>
                <c:pt idx="46">
                  <c:v>394</c:v>
                </c:pt>
                <c:pt idx="47">
                  <c:v>414</c:v>
                </c:pt>
                <c:pt idx="48">
                  <c:v>424</c:v>
                </c:pt>
                <c:pt idx="49">
                  <c:v>438</c:v>
                </c:pt>
                <c:pt idx="50">
                  <c:v>449</c:v>
                </c:pt>
                <c:pt idx="51">
                  <c:v>450</c:v>
                </c:pt>
                <c:pt idx="52">
                  <c:v>452</c:v>
                </c:pt>
                <c:pt idx="53">
                  <c:v>469</c:v>
                </c:pt>
                <c:pt idx="54">
                  <c:v>475</c:v>
                </c:pt>
                <c:pt idx="55">
                  <c:v>477</c:v>
                </c:pt>
                <c:pt idx="56">
                  <c:v>500</c:v>
                </c:pt>
                <c:pt idx="57">
                  <c:v>526</c:v>
                </c:pt>
                <c:pt idx="58">
                  <c:v>538</c:v>
                </c:pt>
                <c:pt idx="59">
                  <c:v>541</c:v>
                </c:pt>
                <c:pt idx="60">
                  <c:v>547</c:v>
                </c:pt>
                <c:pt idx="61">
                  <c:v>558</c:v>
                </c:pt>
                <c:pt idx="62">
                  <c:v>575</c:v>
                </c:pt>
                <c:pt idx="63">
                  <c:v>590</c:v>
                </c:pt>
                <c:pt idx="64">
                  <c:v>615</c:v>
                </c:pt>
                <c:pt idx="65">
                  <c:v>616</c:v>
                </c:pt>
                <c:pt idx="66">
                  <c:v>627</c:v>
                </c:pt>
                <c:pt idx="67">
                  <c:v>646</c:v>
                </c:pt>
                <c:pt idx="68">
                  <c:v>655</c:v>
                </c:pt>
                <c:pt idx="69">
                  <c:v>658</c:v>
                </c:pt>
                <c:pt idx="70">
                  <c:v>708</c:v>
                </c:pt>
                <c:pt idx="71">
                  <c:v>717</c:v>
                </c:pt>
                <c:pt idx="72">
                  <c:v>734</c:v>
                </c:pt>
                <c:pt idx="73">
                  <c:v>748</c:v>
                </c:pt>
                <c:pt idx="74">
                  <c:v>757</c:v>
                </c:pt>
                <c:pt idx="75">
                  <c:v>766</c:v>
                </c:pt>
                <c:pt idx="76">
                  <c:v>804</c:v>
                </c:pt>
                <c:pt idx="77">
                  <c:v>814</c:v>
                </c:pt>
                <c:pt idx="78">
                  <c:v>852</c:v>
                </c:pt>
                <c:pt idx="79">
                  <c:v>871</c:v>
                </c:pt>
                <c:pt idx="80">
                  <c:v>874</c:v>
                </c:pt>
                <c:pt idx="81">
                  <c:v>886</c:v>
                </c:pt>
                <c:pt idx="82">
                  <c:v>887</c:v>
                </c:pt>
                <c:pt idx="83">
                  <c:v>892</c:v>
                </c:pt>
                <c:pt idx="84">
                  <c:v>901</c:v>
                </c:pt>
                <c:pt idx="85">
                  <c:v>931</c:v>
                </c:pt>
                <c:pt idx="86">
                  <c:v>946</c:v>
                </c:pt>
                <c:pt idx="87">
                  <c:v>946</c:v>
                </c:pt>
                <c:pt idx="88">
                  <c:v>959</c:v>
                </c:pt>
                <c:pt idx="89">
                  <c:v>983</c:v>
                </c:pt>
                <c:pt idx="90">
                  <c:v>983</c:v>
                </c:pt>
                <c:pt idx="91">
                  <c:v>996</c:v>
                </c:pt>
                <c:pt idx="92">
                  <c:v>1007</c:v>
                </c:pt>
                <c:pt idx="93">
                  <c:v>1008</c:v>
                </c:pt>
                <c:pt idx="94">
                  <c:v>1030</c:v>
                </c:pt>
                <c:pt idx="95">
                  <c:v>1068</c:v>
                </c:pt>
                <c:pt idx="96">
                  <c:v>1072</c:v>
                </c:pt>
                <c:pt idx="97">
                  <c:v>1137</c:v>
                </c:pt>
                <c:pt idx="98">
                  <c:v>1155</c:v>
                </c:pt>
                <c:pt idx="99">
                  <c:v>1197</c:v>
                </c:pt>
                <c:pt idx="100">
                  <c:v>1207</c:v>
                </c:pt>
                <c:pt idx="101">
                  <c:v>1237</c:v>
                </c:pt>
                <c:pt idx="102">
                  <c:v>1245</c:v>
                </c:pt>
                <c:pt idx="103">
                  <c:v>1250</c:v>
                </c:pt>
                <c:pt idx="104">
                  <c:v>1267</c:v>
                </c:pt>
                <c:pt idx="105">
                  <c:v>1329</c:v>
                </c:pt>
                <c:pt idx="106">
                  <c:v>1346</c:v>
                </c:pt>
                <c:pt idx="107">
                  <c:v>1436</c:v>
                </c:pt>
                <c:pt idx="108">
                  <c:v>1459</c:v>
                </c:pt>
                <c:pt idx="109">
                  <c:v>1604</c:v>
                </c:pt>
                <c:pt idx="110">
                  <c:v>1635</c:v>
                </c:pt>
                <c:pt idx="111">
                  <c:v>1680</c:v>
                </c:pt>
                <c:pt idx="112">
                  <c:v>1682</c:v>
                </c:pt>
                <c:pt idx="113">
                  <c:v>1690</c:v>
                </c:pt>
                <c:pt idx="114">
                  <c:v>1708</c:v>
                </c:pt>
                <c:pt idx="115">
                  <c:v>1734</c:v>
                </c:pt>
                <c:pt idx="116">
                  <c:v>1763</c:v>
                </c:pt>
                <c:pt idx="117">
                  <c:v>1763</c:v>
                </c:pt>
                <c:pt idx="118">
                  <c:v>1776</c:v>
                </c:pt>
                <c:pt idx="119">
                  <c:v>1831</c:v>
                </c:pt>
                <c:pt idx="120">
                  <c:v>1880</c:v>
                </c:pt>
                <c:pt idx="121">
                  <c:v>1885</c:v>
                </c:pt>
                <c:pt idx="122">
                  <c:v>2105</c:v>
                </c:pt>
                <c:pt idx="123">
                  <c:v>2261</c:v>
                </c:pt>
                <c:pt idx="124">
                  <c:v>2321</c:v>
                </c:pt>
                <c:pt idx="125">
                  <c:v>2385</c:v>
                </c:pt>
                <c:pt idx="126">
                  <c:v>2416</c:v>
                </c:pt>
                <c:pt idx="127">
                  <c:v>2431</c:v>
                </c:pt>
                <c:pt idx="128">
                  <c:v>2564</c:v>
                </c:pt>
                <c:pt idx="129">
                  <c:v>2579</c:v>
                </c:pt>
                <c:pt idx="130">
                  <c:v>2758</c:v>
                </c:pt>
                <c:pt idx="131">
                  <c:v>3821</c:v>
                </c:pt>
                <c:pt idx="132">
                  <c:v>4018</c:v>
                </c:pt>
                <c:pt idx="133">
                  <c:v>4560</c:v>
                </c:pt>
                <c:pt idx="134">
                  <c:v>6189</c:v>
                </c:pt>
              </c:numCache>
            </c:numRef>
          </c:xVal>
          <c:yVal>
            <c:numRef>
              <c:f>[0]!national2016</c:f>
              <c:numCache>
                <c:formatCode>General</c:formatCode>
                <c:ptCount val="195"/>
                <c:pt idx="0">
                  <c:v>4.2820310180952947E-2</c:v>
                </c:pt>
                <c:pt idx="1">
                  <c:v>4.2820310180952947E-2</c:v>
                </c:pt>
                <c:pt idx="2">
                  <c:v>4.2820310180952947E-2</c:v>
                </c:pt>
                <c:pt idx="3">
                  <c:v>4.2820310180952947E-2</c:v>
                </c:pt>
                <c:pt idx="4">
                  <c:v>4.2820310180952947E-2</c:v>
                </c:pt>
                <c:pt idx="5">
                  <c:v>4.2820310180952947E-2</c:v>
                </c:pt>
                <c:pt idx="6">
                  <c:v>4.2820310180952947E-2</c:v>
                </c:pt>
                <c:pt idx="7">
                  <c:v>4.2820310180952947E-2</c:v>
                </c:pt>
                <c:pt idx="8">
                  <c:v>4.2820310180952947E-2</c:v>
                </c:pt>
                <c:pt idx="9">
                  <c:v>4.2820310180952947E-2</c:v>
                </c:pt>
                <c:pt idx="10">
                  <c:v>4.2820310180952947E-2</c:v>
                </c:pt>
                <c:pt idx="11">
                  <c:v>4.2820310180952947E-2</c:v>
                </c:pt>
                <c:pt idx="12">
                  <c:v>4.2820310180952947E-2</c:v>
                </c:pt>
                <c:pt idx="13">
                  <c:v>4.2820310180952947E-2</c:v>
                </c:pt>
                <c:pt idx="14">
                  <c:v>4.2820310180952947E-2</c:v>
                </c:pt>
                <c:pt idx="15">
                  <c:v>4.2820310180952947E-2</c:v>
                </c:pt>
                <c:pt idx="16">
                  <c:v>4.2820310180952947E-2</c:v>
                </c:pt>
                <c:pt idx="17">
                  <c:v>4.2820310180952947E-2</c:v>
                </c:pt>
                <c:pt idx="18">
                  <c:v>4.2820310180952947E-2</c:v>
                </c:pt>
                <c:pt idx="19">
                  <c:v>4.2820310180952947E-2</c:v>
                </c:pt>
                <c:pt idx="20">
                  <c:v>4.2820310180952947E-2</c:v>
                </c:pt>
                <c:pt idx="21">
                  <c:v>4.2820310180952947E-2</c:v>
                </c:pt>
                <c:pt idx="22">
                  <c:v>4.2820310180952947E-2</c:v>
                </c:pt>
                <c:pt idx="23">
                  <c:v>4.2820310180952947E-2</c:v>
                </c:pt>
                <c:pt idx="24">
                  <c:v>4.2820310180952947E-2</c:v>
                </c:pt>
                <c:pt idx="25">
                  <c:v>4.2820310180952947E-2</c:v>
                </c:pt>
                <c:pt idx="26">
                  <c:v>4.2820310180952947E-2</c:v>
                </c:pt>
                <c:pt idx="27">
                  <c:v>4.2820310180952947E-2</c:v>
                </c:pt>
                <c:pt idx="28">
                  <c:v>4.2820310180952947E-2</c:v>
                </c:pt>
                <c:pt idx="29">
                  <c:v>4.2820310180952947E-2</c:v>
                </c:pt>
                <c:pt idx="30">
                  <c:v>4.2820310180952947E-2</c:v>
                </c:pt>
                <c:pt idx="31">
                  <c:v>4.2820310180952947E-2</c:v>
                </c:pt>
                <c:pt idx="32">
                  <c:v>4.2820310180952947E-2</c:v>
                </c:pt>
                <c:pt idx="33">
                  <c:v>4.2820310180952947E-2</c:v>
                </c:pt>
                <c:pt idx="34">
                  <c:v>4.2820310180952947E-2</c:v>
                </c:pt>
                <c:pt idx="35">
                  <c:v>4.2820310180952947E-2</c:v>
                </c:pt>
                <c:pt idx="36">
                  <c:v>4.2820310180952947E-2</c:v>
                </c:pt>
                <c:pt idx="37">
                  <c:v>4.2820310180952947E-2</c:v>
                </c:pt>
                <c:pt idx="38">
                  <c:v>4.2820310180952947E-2</c:v>
                </c:pt>
                <c:pt idx="39">
                  <c:v>4.2820310180952947E-2</c:v>
                </c:pt>
                <c:pt idx="40">
                  <c:v>4.2820310180952947E-2</c:v>
                </c:pt>
                <c:pt idx="41">
                  <c:v>4.2820310180952947E-2</c:v>
                </c:pt>
                <c:pt idx="42">
                  <c:v>4.2820310180952947E-2</c:v>
                </c:pt>
                <c:pt idx="43">
                  <c:v>4.2820310180952947E-2</c:v>
                </c:pt>
                <c:pt idx="44">
                  <c:v>4.2820310180952947E-2</c:v>
                </c:pt>
                <c:pt idx="45">
                  <c:v>4.2820310180952947E-2</c:v>
                </c:pt>
                <c:pt idx="46">
                  <c:v>4.2820310180952947E-2</c:v>
                </c:pt>
                <c:pt idx="47">
                  <c:v>4.2820310180952947E-2</c:v>
                </c:pt>
                <c:pt idx="48">
                  <c:v>4.2820310180952947E-2</c:v>
                </c:pt>
                <c:pt idx="49">
                  <c:v>4.2820310180952947E-2</c:v>
                </c:pt>
                <c:pt idx="50">
                  <c:v>4.2820310180952947E-2</c:v>
                </c:pt>
                <c:pt idx="51">
                  <c:v>4.2820310180952947E-2</c:v>
                </c:pt>
                <c:pt idx="52">
                  <c:v>4.2820310180952947E-2</c:v>
                </c:pt>
                <c:pt idx="53">
                  <c:v>4.2820310180952947E-2</c:v>
                </c:pt>
                <c:pt idx="54">
                  <c:v>4.2820310180952947E-2</c:v>
                </c:pt>
                <c:pt idx="55">
                  <c:v>4.2820310180952947E-2</c:v>
                </c:pt>
                <c:pt idx="56">
                  <c:v>4.2820310180952947E-2</c:v>
                </c:pt>
                <c:pt idx="57">
                  <c:v>4.2820310180952947E-2</c:v>
                </c:pt>
                <c:pt idx="58">
                  <c:v>4.2820310180952947E-2</c:v>
                </c:pt>
                <c:pt idx="59">
                  <c:v>4.2820310180952947E-2</c:v>
                </c:pt>
                <c:pt idx="60">
                  <c:v>4.2820310180952947E-2</c:v>
                </c:pt>
                <c:pt idx="61">
                  <c:v>4.2820310180952947E-2</c:v>
                </c:pt>
                <c:pt idx="62">
                  <c:v>4.2820310180952947E-2</c:v>
                </c:pt>
                <c:pt idx="63">
                  <c:v>4.2820310180952947E-2</c:v>
                </c:pt>
                <c:pt idx="64">
                  <c:v>4.2820310180952947E-2</c:v>
                </c:pt>
                <c:pt idx="65">
                  <c:v>4.2820310180952947E-2</c:v>
                </c:pt>
                <c:pt idx="66">
                  <c:v>4.2820310180952947E-2</c:v>
                </c:pt>
                <c:pt idx="67">
                  <c:v>4.2820310180952947E-2</c:v>
                </c:pt>
                <c:pt idx="68">
                  <c:v>4.2820310180952947E-2</c:v>
                </c:pt>
                <c:pt idx="69">
                  <c:v>4.2820310180952947E-2</c:v>
                </c:pt>
                <c:pt idx="70">
                  <c:v>4.2820310180952947E-2</c:v>
                </c:pt>
                <c:pt idx="71">
                  <c:v>4.2820310180952947E-2</c:v>
                </c:pt>
                <c:pt idx="72">
                  <c:v>4.2820310180952947E-2</c:v>
                </c:pt>
                <c:pt idx="73">
                  <c:v>4.2820310180952947E-2</c:v>
                </c:pt>
                <c:pt idx="74">
                  <c:v>4.2820310180952947E-2</c:v>
                </c:pt>
                <c:pt idx="75">
                  <c:v>4.2820310180952947E-2</c:v>
                </c:pt>
                <c:pt idx="76">
                  <c:v>4.2820310180952947E-2</c:v>
                </c:pt>
                <c:pt idx="77">
                  <c:v>4.2820310180952947E-2</c:v>
                </c:pt>
                <c:pt idx="78">
                  <c:v>4.2820310180952947E-2</c:v>
                </c:pt>
                <c:pt idx="79">
                  <c:v>4.2820310180952947E-2</c:v>
                </c:pt>
                <c:pt idx="80">
                  <c:v>4.2820310180952947E-2</c:v>
                </c:pt>
                <c:pt idx="81">
                  <c:v>4.2820310180952947E-2</c:v>
                </c:pt>
                <c:pt idx="82">
                  <c:v>4.2820310180952947E-2</c:v>
                </c:pt>
                <c:pt idx="83">
                  <c:v>4.2820310180952947E-2</c:v>
                </c:pt>
                <c:pt idx="84">
                  <c:v>4.2820310180952947E-2</c:v>
                </c:pt>
                <c:pt idx="85">
                  <c:v>4.2820310180952947E-2</c:v>
                </c:pt>
                <c:pt idx="86">
                  <c:v>4.2820310180952947E-2</c:v>
                </c:pt>
                <c:pt idx="87">
                  <c:v>4.2820310180952947E-2</c:v>
                </c:pt>
                <c:pt idx="88">
                  <c:v>4.2820310180952947E-2</c:v>
                </c:pt>
                <c:pt idx="89">
                  <c:v>4.2820310180952947E-2</c:v>
                </c:pt>
                <c:pt idx="90">
                  <c:v>4.2820310180952947E-2</c:v>
                </c:pt>
                <c:pt idx="91">
                  <c:v>4.2820310180952947E-2</c:v>
                </c:pt>
                <c:pt idx="92">
                  <c:v>4.2820310180952947E-2</c:v>
                </c:pt>
                <c:pt idx="93">
                  <c:v>4.2820310180952947E-2</c:v>
                </c:pt>
                <c:pt idx="94">
                  <c:v>4.2820310180952947E-2</c:v>
                </c:pt>
                <c:pt idx="95">
                  <c:v>4.2820310180952947E-2</c:v>
                </c:pt>
                <c:pt idx="96">
                  <c:v>4.2820310180952947E-2</c:v>
                </c:pt>
                <c:pt idx="97">
                  <c:v>4.2820310180952947E-2</c:v>
                </c:pt>
                <c:pt idx="98">
                  <c:v>4.2820310180952947E-2</c:v>
                </c:pt>
                <c:pt idx="99">
                  <c:v>4.2820310180952947E-2</c:v>
                </c:pt>
                <c:pt idx="100">
                  <c:v>4.2820310180952947E-2</c:v>
                </c:pt>
                <c:pt idx="101">
                  <c:v>4.2820310180952947E-2</c:v>
                </c:pt>
                <c:pt idx="102">
                  <c:v>4.2820310180952947E-2</c:v>
                </c:pt>
                <c:pt idx="103">
                  <c:v>4.2820310180952947E-2</c:v>
                </c:pt>
                <c:pt idx="104">
                  <c:v>4.2820310180952947E-2</c:v>
                </c:pt>
                <c:pt idx="105">
                  <c:v>4.2820310180952947E-2</c:v>
                </c:pt>
                <c:pt idx="106">
                  <c:v>4.2820310180952947E-2</c:v>
                </c:pt>
                <c:pt idx="107">
                  <c:v>4.2820310180952947E-2</c:v>
                </c:pt>
                <c:pt idx="108">
                  <c:v>4.2820310180952947E-2</c:v>
                </c:pt>
                <c:pt idx="109">
                  <c:v>4.2820310180952947E-2</c:v>
                </c:pt>
                <c:pt idx="110">
                  <c:v>4.2820310180952947E-2</c:v>
                </c:pt>
                <c:pt idx="111">
                  <c:v>4.2820310180952947E-2</c:v>
                </c:pt>
                <c:pt idx="112">
                  <c:v>4.2820310180952947E-2</c:v>
                </c:pt>
                <c:pt idx="113">
                  <c:v>4.2820310180952947E-2</c:v>
                </c:pt>
                <c:pt idx="114">
                  <c:v>4.2820310180952947E-2</c:v>
                </c:pt>
                <c:pt idx="115">
                  <c:v>4.2820310180952947E-2</c:v>
                </c:pt>
                <c:pt idx="116">
                  <c:v>4.2820310180952947E-2</c:v>
                </c:pt>
                <c:pt idx="117">
                  <c:v>4.2820310180952947E-2</c:v>
                </c:pt>
                <c:pt idx="118">
                  <c:v>4.2820310180952947E-2</c:v>
                </c:pt>
                <c:pt idx="119">
                  <c:v>4.2820310180952947E-2</c:v>
                </c:pt>
                <c:pt idx="120">
                  <c:v>4.2820310180952947E-2</c:v>
                </c:pt>
                <c:pt idx="121">
                  <c:v>4.2820310180952947E-2</c:v>
                </c:pt>
                <c:pt idx="122">
                  <c:v>4.2820310180952947E-2</c:v>
                </c:pt>
                <c:pt idx="123">
                  <c:v>4.2820310180952947E-2</c:v>
                </c:pt>
                <c:pt idx="124">
                  <c:v>4.2820310180952947E-2</c:v>
                </c:pt>
                <c:pt idx="125">
                  <c:v>4.2820310180952947E-2</c:v>
                </c:pt>
                <c:pt idx="126">
                  <c:v>4.2820310180952947E-2</c:v>
                </c:pt>
                <c:pt idx="127">
                  <c:v>4.2820310180952947E-2</c:v>
                </c:pt>
                <c:pt idx="128">
                  <c:v>4.2820310180952947E-2</c:v>
                </c:pt>
                <c:pt idx="129">
                  <c:v>4.2820310180952947E-2</c:v>
                </c:pt>
                <c:pt idx="130">
                  <c:v>4.2820310180952947E-2</c:v>
                </c:pt>
                <c:pt idx="131">
                  <c:v>4.2820310180952947E-2</c:v>
                </c:pt>
                <c:pt idx="132">
                  <c:v>4.2820310180952947E-2</c:v>
                </c:pt>
                <c:pt idx="133">
                  <c:v>4.2820310180952947E-2</c:v>
                </c:pt>
                <c:pt idx="134">
                  <c:v>4.2820310180952947E-2</c:v>
                </c:pt>
              </c:numCache>
            </c:numRef>
          </c:yVal>
          <c:smooth val="1"/>
          <c:extLst>
            <c:ext xmlns:c16="http://schemas.microsoft.com/office/drawing/2014/chart" uri="{C3380CC4-5D6E-409C-BE32-E72D297353CC}">
              <c16:uniqueId val="{00000004-B34E-4730-8529-01697899E27D}"/>
            </c:ext>
          </c:extLst>
        </c:ser>
        <c:dLbls>
          <c:showLegendKey val="0"/>
          <c:showVal val="0"/>
          <c:showCatName val="0"/>
          <c:showSerName val="0"/>
          <c:showPercent val="0"/>
          <c:showBubbleSize val="0"/>
        </c:dLbls>
        <c:axId val="62750080"/>
        <c:axId val="62780928"/>
      </c:scatterChart>
      <c:scatterChart>
        <c:scatterStyle val="lineMarker"/>
        <c:varyColors val="0"/>
        <c:ser>
          <c:idx val="0"/>
          <c:order val="0"/>
          <c:tx>
            <c:v>All Trusts</c:v>
          </c:tx>
          <c:spPr>
            <a:ln w="28575">
              <a:noFill/>
            </a:ln>
          </c:spPr>
          <c:marker>
            <c:symbol val="circle"/>
            <c:size val="7"/>
            <c:spPr>
              <a:noFill/>
            </c:spPr>
          </c:marker>
          <c:xVal>
            <c:numRef>
              <c:f>[0]!x_axis2016</c:f>
              <c:numCache>
                <c:formatCode>General</c:formatCode>
                <c:ptCount val="195"/>
                <c:pt idx="0">
                  <c:v>1</c:v>
                </c:pt>
                <c:pt idx="1">
                  <c:v>9</c:v>
                </c:pt>
                <c:pt idx="2">
                  <c:v>18</c:v>
                </c:pt>
                <c:pt idx="3">
                  <c:v>48</c:v>
                </c:pt>
                <c:pt idx="4">
                  <c:v>52</c:v>
                </c:pt>
                <c:pt idx="5">
                  <c:v>58</c:v>
                </c:pt>
                <c:pt idx="6">
                  <c:v>59</c:v>
                </c:pt>
                <c:pt idx="7">
                  <c:v>61</c:v>
                </c:pt>
                <c:pt idx="8">
                  <c:v>67</c:v>
                </c:pt>
                <c:pt idx="9">
                  <c:v>72</c:v>
                </c:pt>
                <c:pt idx="10">
                  <c:v>75</c:v>
                </c:pt>
                <c:pt idx="11">
                  <c:v>89</c:v>
                </c:pt>
                <c:pt idx="12">
                  <c:v>93</c:v>
                </c:pt>
                <c:pt idx="13">
                  <c:v>98</c:v>
                </c:pt>
                <c:pt idx="14">
                  <c:v>107</c:v>
                </c:pt>
                <c:pt idx="15">
                  <c:v>111</c:v>
                </c:pt>
                <c:pt idx="16">
                  <c:v>114</c:v>
                </c:pt>
                <c:pt idx="17">
                  <c:v>114</c:v>
                </c:pt>
                <c:pt idx="18">
                  <c:v>117</c:v>
                </c:pt>
                <c:pt idx="19">
                  <c:v>128</c:v>
                </c:pt>
                <c:pt idx="20">
                  <c:v>135</c:v>
                </c:pt>
                <c:pt idx="21">
                  <c:v>135</c:v>
                </c:pt>
                <c:pt idx="22">
                  <c:v>145</c:v>
                </c:pt>
                <c:pt idx="23">
                  <c:v>146</c:v>
                </c:pt>
                <c:pt idx="24">
                  <c:v>150</c:v>
                </c:pt>
                <c:pt idx="25">
                  <c:v>165</c:v>
                </c:pt>
                <c:pt idx="26">
                  <c:v>172</c:v>
                </c:pt>
                <c:pt idx="27">
                  <c:v>176</c:v>
                </c:pt>
                <c:pt idx="28">
                  <c:v>182</c:v>
                </c:pt>
                <c:pt idx="29">
                  <c:v>184</c:v>
                </c:pt>
                <c:pt idx="30">
                  <c:v>218</c:v>
                </c:pt>
                <c:pt idx="31">
                  <c:v>219</c:v>
                </c:pt>
                <c:pt idx="32">
                  <c:v>223</c:v>
                </c:pt>
                <c:pt idx="33">
                  <c:v>243</c:v>
                </c:pt>
                <c:pt idx="34">
                  <c:v>244</c:v>
                </c:pt>
                <c:pt idx="35">
                  <c:v>247</c:v>
                </c:pt>
                <c:pt idx="36">
                  <c:v>250</c:v>
                </c:pt>
                <c:pt idx="37">
                  <c:v>261</c:v>
                </c:pt>
                <c:pt idx="38">
                  <c:v>263</c:v>
                </c:pt>
                <c:pt idx="39">
                  <c:v>313</c:v>
                </c:pt>
                <c:pt idx="40">
                  <c:v>314</c:v>
                </c:pt>
                <c:pt idx="41">
                  <c:v>353</c:v>
                </c:pt>
                <c:pt idx="42">
                  <c:v>366</c:v>
                </c:pt>
                <c:pt idx="43">
                  <c:v>371</c:v>
                </c:pt>
                <c:pt idx="44">
                  <c:v>372</c:v>
                </c:pt>
                <c:pt idx="45">
                  <c:v>379</c:v>
                </c:pt>
                <c:pt idx="46">
                  <c:v>394</c:v>
                </c:pt>
                <c:pt idx="47">
                  <c:v>414</c:v>
                </c:pt>
                <c:pt idx="48">
                  <c:v>424</c:v>
                </c:pt>
                <c:pt idx="49">
                  <c:v>438</c:v>
                </c:pt>
                <c:pt idx="50">
                  <c:v>449</c:v>
                </c:pt>
                <c:pt idx="51">
                  <c:v>450</c:v>
                </c:pt>
                <c:pt idx="52">
                  <c:v>452</c:v>
                </c:pt>
                <c:pt idx="53">
                  <c:v>469</c:v>
                </c:pt>
                <c:pt idx="54">
                  <c:v>475</c:v>
                </c:pt>
                <c:pt idx="55">
                  <c:v>477</c:v>
                </c:pt>
                <c:pt idx="56">
                  <c:v>500</c:v>
                </c:pt>
                <c:pt idx="57">
                  <c:v>526</c:v>
                </c:pt>
                <c:pt idx="58">
                  <c:v>538</c:v>
                </c:pt>
                <c:pt idx="59">
                  <c:v>541</c:v>
                </c:pt>
                <c:pt idx="60">
                  <c:v>547</c:v>
                </c:pt>
                <c:pt idx="61">
                  <c:v>558</c:v>
                </c:pt>
                <c:pt idx="62">
                  <c:v>575</c:v>
                </c:pt>
                <c:pt idx="63">
                  <c:v>590</c:v>
                </c:pt>
                <c:pt idx="64">
                  <c:v>615</c:v>
                </c:pt>
                <c:pt idx="65">
                  <c:v>616</c:v>
                </c:pt>
                <c:pt idx="66">
                  <c:v>627</c:v>
                </c:pt>
                <c:pt idx="67">
                  <c:v>646</c:v>
                </c:pt>
                <c:pt idx="68">
                  <c:v>655</c:v>
                </c:pt>
                <c:pt idx="69">
                  <c:v>658</c:v>
                </c:pt>
                <c:pt idx="70">
                  <c:v>708</c:v>
                </c:pt>
                <c:pt idx="71">
                  <c:v>717</c:v>
                </c:pt>
                <c:pt idx="72">
                  <c:v>734</c:v>
                </c:pt>
                <c:pt idx="73">
                  <c:v>748</c:v>
                </c:pt>
                <c:pt idx="74">
                  <c:v>757</c:v>
                </c:pt>
                <c:pt idx="75">
                  <c:v>766</c:v>
                </c:pt>
                <c:pt idx="76">
                  <c:v>804</c:v>
                </c:pt>
                <c:pt idx="77">
                  <c:v>814</c:v>
                </c:pt>
                <c:pt idx="78">
                  <c:v>852</c:v>
                </c:pt>
                <c:pt idx="79">
                  <c:v>871</c:v>
                </c:pt>
                <c:pt idx="80">
                  <c:v>874</c:v>
                </c:pt>
                <c:pt idx="81">
                  <c:v>886</c:v>
                </c:pt>
                <c:pt idx="82">
                  <c:v>887</c:v>
                </c:pt>
                <c:pt idx="83">
                  <c:v>892</c:v>
                </c:pt>
                <c:pt idx="84">
                  <c:v>901</c:v>
                </c:pt>
                <c:pt idx="85">
                  <c:v>931</c:v>
                </c:pt>
                <c:pt idx="86">
                  <c:v>946</c:v>
                </c:pt>
                <c:pt idx="87">
                  <c:v>946</c:v>
                </c:pt>
                <c:pt idx="88">
                  <c:v>959</c:v>
                </c:pt>
                <c:pt idx="89">
                  <c:v>983</c:v>
                </c:pt>
                <c:pt idx="90">
                  <c:v>983</c:v>
                </c:pt>
                <c:pt idx="91">
                  <c:v>996</c:v>
                </c:pt>
                <c:pt idx="92">
                  <c:v>1007</c:v>
                </c:pt>
                <c:pt idx="93">
                  <c:v>1008</c:v>
                </c:pt>
                <c:pt idx="94">
                  <c:v>1030</c:v>
                </c:pt>
                <c:pt idx="95">
                  <c:v>1068</c:v>
                </c:pt>
                <c:pt idx="96">
                  <c:v>1072</c:v>
                </c:pt>
                <c:pt idx="97">
                  <c:v>1137</c:v>
                </c:pt>
                <c:pt idx="98">
                  <c:v>1155</c:v>
                </c:pt>
                <c:pt idx="99">
                  <c:v>1197</c:v>
                </c:pt>
                <c:pt idx="100">
                  <c:v>1207</c:v>
                </c:pt>
                <c:pt idx="101">
                  <c:v>1237</c:v>
                </c:pt>
                <c:pt idx="102">
                  <c:v>1245</c:v>
                </c:pt>
                <c:pt idx="103">
                  <c:v>1250</c:v>
                </c:pt>
                <c:pt idx="104">
                  <c:v>1267</c:v>
                </c:pt>
                <c:pt idx="105">
                  <c:v>1329</c:v>
                </c:pt>
                <c:pt idx="106">
                  <c:v>1346</c:v>
                </c:pt>
                <c:pt idx="107">
                  <c:v>1436</c:v>
                </c:pt>
                <c:pt idx="108">
                  <c:v>1459</c:v>
                </c:pt>
                <c:pt idx="109">
                  <c:v>1604</c:v>
                </c:pt>
                <c:pt idx="110">
                  <c:v>1635</c:v>
                </c:pt>
                <c:pt idx="111">
                  <c:v>1680</c:v>
                </c:pt>
                <c:pt idx="112">
                  <c:v>1682</c:v>
                </c:pt>
                <c:pt idx="113">
                  <c:v>1690</c:v>
                </c:pt>
                <c:pt idx="114">
                  <c:v>1708</c:v>
                </c:pt>
                <c:pt idx="115">
                  <c:v>1734</c:v>
                </c:pt>
                <c:pt idx="116">
                  <c:v>1763</c:v>
                </c:pt>
                <c:pt idx="117">
                  <c:v>1763</c:v>
                </c:pt>
                <c:pt idx="118">
                  <c:v>1776</c:v>
                </c:pt>
                <c:pt idx="119">
                  <c:v>1831</c:v>
                </c:pt>
                <c:pt idx="120">
                  <c:v>1880</c:v>
                </c:pt>
                <c:pt idx="121">
                  <c:v>1885</c:v>
                </c:pt>
                <c:pt idx="122">
                  <c:v>2105</c:v>
                </c:pt>
                <c:pt idx="123">
                  <c:v>2261</c:v>
                </c:pt>
                <c:pt idx="124">
                  <c:v>2321</c:v>
                </c:pt>
                <c:pt idx="125">
                  <c:v>2385</c:v>
                </c:pt>
                <c:pt idx="126">
                  <c:v>2416</c:v>
                </c:pt>
                <c:pt idx="127">
                  <c:v>2431</c:v>
                </c:pt>
                <c:pt idx="128">
                  <c:v>2564</c:v>
                </c:pt>
                <c:pt idx="129">
                  <c:v>2579</c:v>
                </c:pt>
                <c:pt idx="130">
                  <c:v>2758</c:v>
                </c:pt>
                <c:pt idx="131">
                  <c:v>3821</c:v>
                </c:pt>
                <c:pt idx="132">
                  <c:v>4018</c:v>
                </c:pt>
                <c:pt idx="133">
                  <c:v>4560</c:v>
                </c:pt>
                <c:pt idx="134">
                  <c:v>6189</c:v>
                </c:pt>
              </c:numCache>
            </c:numRef>
          </c:xVal>
          <c:yVal>
            <c:numRef>
              <c:f>[0]!crude2016</c:f>
              <c:numCache>
                <c:formatCode>General</c:formatCode>
                <c:ptCount val="195"/>
                <c:pt idx="0">
                  <c:v>0</c:v>
                </c:pt>
                <c:pt idx="1">
                  <c:v>0</c:v>
                </c:pt>
                <c:pt idx="2">
                  <c:v>0</c:v>
                </c:pt>
                <c:pt idx="3">
                  <c:v>0</c:v>
                </c:pt>
                <c:pt idx="4">
                  <c:v>3.8461538461538464E-2</c:v>
                </c:pt>
                <c:pt idx="5">
                  <c:v>3.4482758620689655E-2</c:v>
                </c:pt>
                <c:pt idx="6">
                  <c:v>1.6949152542372881E-2</c:v>
                </c:pt>
                <c:pt idx="7">
                  <c:v>1.6393442622950821E-2</c:v>
                </c:pt>
                <c:pt idx="8">
                  <c:v>1.4925373134328358E-2</c:v>
                </c:pt>
                <c:pt idx="9">
                  <c:v>2.7777777777777776E-2</c:v>
                </c:pt>
                <c:pt idx="10">
                  <c:v>0.12</c:v>
                </c:pt>
                <c:pt idx="11">
                  <c:v>3.3707865168539325E-2</c:v>
                </c:pt>
                <c:pt idx="12">
                  <c:v>3.2258064516129031E-2</c:v>
                </c:pt>
                <c:pt idx="13">
                  <c:v>6.1224489795918366E-2</c:v>
                </c:pt>
                <c:pt idx="14">
                  <c:v>7.476635514018691E-2</c:v>
                </c:pt>
                <c:pt idx="15">
                  <c:v>3.6036036036036036E-2</c:v>
                </c:pt>
                <c:pt idx="16">
                  <c:v>3.5087719298245612E-2</c:v>
                </c:pt>
                <c:pt idx="17">
                  <c:v>2.6315789473684209E-2</c:v>
                </c:pt>
                <c:pt idx="18">
                  <c:v>5.128205128205128E-2</c:v>
                </c:pt>
                <c:pt idx="19">
                  <c:v>4.6875E-2</c:v>
                </c:pt>
                <c:pt idx="20">
                  <c:v>1.4814814814814815E-2</c:v>
                </c:pt>
                <c:pt idx="21">
                  <c:v>8.8888888888888892E-2</c:v>
                </c:pt>
                <c:pt idx="22">
                  <c:v>8.2758620689655171E-2</c:v>
                </c:pt>
                <c:pt idx="23">
                  <c:v>8.2191780821917804E-2</c:v>
                </c:pt>
                <c:pt idx="24">
                  <c:v>6.6666666666666666E-2</c:v>
                </c:pt>
                <c:pt idx="25">
                  <c:v>3.0303030303030304E-2</c:v>
                </c:pt>
                <c:pt idx="26">
                  <c:v>1.7441860465116279E-2</c:v>
                </c:pt>
                <c:pt idx="27">
                  <c:v>3.4090909090909088E-2</c:v>
                </c:pt>
                <c:pt idx="28">
                  <c:v>3.2967032967032968E-2</c:v>
                </c:pt>
                <c:pt idx="29">
                  <c:v>4.3478260869565216E-2</c:v>
                </c:pt>
                <c:pt idx="30">
                  <c:v>6.8807339449541288E-2</c:v>
                </c:pt>
                <c:pt idx="31">
                  <c:v>4.5662100456621002E-2</c:v>
                </c:pt>
                <c:pt idx="32">
                  <c:v>8.9686098654708519E-3</c:v>
                </c:pt>
                <c:pt idx="33">
                  <c:v>6.1728395061728392E-2</c:v>
                </c:pt>
                <c:pt idx="34">
                  <c:v>3.2786885245901641E-2</c:v>
                </c:pt>
                <c:pt idx="35">
                  <c:v>2.8340080971659919E-2</c:v>
                </c:pt>
                <c:pt idx="36">
                  <c:v>4.8000000000000001E-2</c:v>
                </c:pt>
                <c:pt idx="37">
                  <c:v>3.0651340996168581E-2</c:v>
                </c:pt>
                <c:pt idx="38">
                  <c:v>6.4638783269961975E-2</c:v>
                </c:pt>
                <c:pt idx="39">
                  <c:v>4.472843450479233E-2</c:v>
                </c:pt>
                <c:pt idx="40">
                  <c:v>6.0509554140127389E-2</c:v>
                </c:pt>
                <c:pt idx="41">
                  <c:v>4.2492917847025496E-2</c:v>
                </c:pt>
                <c:pt idx="42">
                  <c:v>3.0054644808743168E-2</c:v>
                </c:pt>
                <c:pt idx="43">
                  <c:v>3.7735849056603772E-2</c:v>
                </c:pt>
                <c:pt idx="44">
                  <c:v>1.6129032258064516E-2</c:v>
                </c:pt>
                <c:pt idx="45">
                  <c:v>5.5408970976253295E-2</c:v>
                </c:pt>
                <c:pt idx="46">
                  <c:v>3.0456852791878174E-2</c:v>
                </c:pt>
                <c:pt idx="47">
                  <c:v>3.6231884057971016E-2</c:v>
                </c:pt>
                <c:pt idx="48">
                  <c:v>2.358490566037736E-2</c:v>
                </c:pt>
                <c:pt idx="49">
                  <c:v>5.9360730593607303E-2</c:v>
                </c:pt>
                <c:pt idx="50">
                  <c:v>4.0089086859688199E-2</c:v>
                </c:pt>
                <c:pt idx="51">
                  <c:v>3.3333333333333333E-2</c:v>
                </c:pt>
                <c:pt idx="52">
                  <c:v>2.6548672566371681E-2</c:v>
                </c:pt>
                <c:pt idx="53">
                  <c:v>2.9850746268656716E-2</c:v>
                </c:pt>
                <c:pt idx="54">
                  <c:v>3.1578947368421054E-2</c:v>
                </c:pt>
                <c:pt idx="55">
                  <c:v>6.2893081761006289E-2</c:v>
                </c:pt>
                <c:pt idx="56">
                  <c:v>4.5999999999999999E-2</c:v>
                </c:pt>
                <c:pt idx="57">
                  <c:v>7.4144486692015205E-2</c:v>
                </c:pt>
                <c:pt idx="58">
                  <c:v>3.717472118959108E-2</c:v>
                </c:pt>
                <c:pt idx="59">
                  <c:v>7.2088724584103508E-2</c:v>
                </c:pt>
                <c:pt idx="60">
                  <c:v>3.4734917733089579E-2</c:v>
                </c:pt>
                <c:pt idx="61">
                  <c:v>4.1218637992831542E-2</c:v>
                </c:pt>
                <c:pt idx="62">
                  <c:v>5.7391304347826085E-2</c:v>
                </c:pt>
                <c:pt idx="63">
                  <c:v>4.7457627118644069E-2</c:v>
                </c:pt>
                <c:pt idx="64">
                  <c:v>6.6666666666666666E-2</c:v>
                </c:pt>
                <c:pt idx="65">
                  <c:v>3.2467532467532464E-2</c:v>
                </c:pt>
                <c:pt idx="66">
                  <c:v>3.3492822966507178E-2</c:v>
                </c:pt>
                <c:pt idx="67">
                  <c:v>4.6439628482972138E-2</c:v>
                </c:pt>
                <c:pt idx="68">
                  <c:v>5.1908396946564885E-2</c:v>
                </c:pt>
                <c:pt idx="69">
                  <c:v>2.2796352583586626E-2</c:v>
                </c:pt>
                <c:pt idx="70">
                  <c:v>3.5310734463276837E-2</c:v>
                </c:pt>
                <c:pt idx="71">
                  <c:v>3.9051603905160388E-2</c:v>
                </c:pt>
                <c:pt idx="72">
                  <c:v>3.1335149863760216E-2</c:v>
                </c:pt>
                <c:pt idx="73">
                  <c:v>3.8770053475935831E-2</c:v>
                </c:pt>
                <c:pt idx="74">
                  <c:v>1.9815059445178335E-2</c:v>
                </c:pt>
                <c:pt idx="75">
                  <c:v>5.0913838120104436E-2</c:v>
                </c:pt>
                <c:pt idx="76">
                  <c:v>3.8557213930348257E-2</c:v>
                </c:pt>
                <c:pt idx="77">
                  <c:v>5.1597051597051594E-2</c:v>
                </c:pt>
                <c:pt idx="78">
                  <c:v>2.699530516431925E-2</c:v>
                </c:pt>
                <c:pt idx="79">
                  <c:v>5.0516647531572902E-2</c:v>
                </c:pt>
                <c:pt idx="80">
                  <c:v>6.1784897025171627E-2</c:v>
                </c:pt>
                <c:pt idx="81">
                  <c:v>3.9503386004514675E-2</c:v>
                </c:pt>
                <c:pt idx="82">
                  <c:v>3.9458850056369787E-2</c:v>
                </c:pt>
                <c:pt idx="83">
                  <c:v>5.6053811659192827E-2</c:v>
                </c:pt>
                <c:pt idx="84">
                  <c:v>8.2130965593784688E-2</c:v>
                </c:pt>
                <c:pt idx="85">
                  <c:v>3.4371643394199784E-2</c:v>
                </c:pt>
                <c:pt idx="86">
                  <c:v>3.4883720930232558E-2</c:v>
                </c:pt>
                <c:pt idx="87">
                  <c:v>1.7970401691331923E-2</c:v>
                </c:pt>
                <c:pt idx="88">
                  <c:v>5.8394160583941604E-2</c:v>
                </c:pt>
                <c:pt idx="89">
                  <c:v>3.5605289928789419E-2</c:v>
                </c:pt>
                <c:pt idx="90">
                  <c:v>5.188199389623601E-2</c:v>
                </c:pt>
                <c:pt idx="91">
                  <c:v>5.1204819277108432E-2</c:v>
                </c:pt>
                <c:pt idx="92">
                  <c:v>4.7666335650446874E-2</c:v>
                </c:pt>
                <c:pt idx="93">
                  <c:v>4.1666666666666664E-2</c:v>
                </c:pt>
                <c:pt idx="94">
                  <c:v>4.3689320388349516E-2</c:v>
                </c:pt>
                <c:pt idx="95">
                  <c:v>5.9925093632958802E-2</c:v>
                </c:pt>
                <c:pt idx="96">
                  <c:v>5.5970149253731345E-2</c:v>
                </c:pt>
                <c:pt idx="97">
                  <c:v>4.6613896218117852E-2</c:v>
                </c:pt>
                <c:pt idx="98">
                  <c:v>5.0216450216450215E-2</c:v>
                </c:pt>
                <c:pt idx="99">
                  <c:v>3.7593984962406013E-2</c:v>
                </c:pt>
                <c:pt idx="100">
                  <c:v>2.8997514498757249E-2</c:v>
                </c:pt>
                <c:pt idx="101">
                  <c:v>6.4672594987873894E-2</c:v>
                </c:pt>
                <c:pt idx="102">
                  <c:v>5.3012048192771083E-2</c:v>
                </c:pt>
                <c:pt idx="103">
                  <c:v>2.8799999999999999E-2</c:v>
                </c:pt>
                <c:pt idx="104">
                  <c:v>7.18232044198895E-2</c:v>
                </c:pt>
                <c:pt idx="105">
                  <c:v>3.160270880361174E-2</c:v>
                </c:pt>
                <c:pt idx="106">
                  <c:v>3.7890044576523028E-2</c:v>
                </c:pt>
                <c:pt idx="107">
                  <c:v>5.3621169916434543E-2</c:v>
                </c:pt>
                <c:pt idx="108">
                  <c:v>4.5236463331048665E-2</c:v>
                </c:pt>
                <c:pt idx="109">
                  <c:v>2.8678304239401497E-2</c:v>
                </c:pt>
                <c:pt idx="110">
                  <c:v>4.1590214067278287E-2</c:v>
                </c:pt>
                <c:pt idx="111">
                  <c:v>4.1071428571428571E-2</c:v>
                </c:pt>
                <c:pt idx="112">
                  <c:v>3.56718192627824E-2</c:v>
                </c:pt>
                <c:pt idx="113">
                  <c:v>4.0236686390532544E-2</c:v>
                </c:pt>
                <c:pt idx="114">
                  <c:v>5.5620608899297423E-2</c:v>
                </c:pt>
                <c:pt idx="115">
                  <c:v>5.0749711649365627E-2</c:v>
                </c:pt>
                <c:pt idx="116">
                  <c:v>4.254112308564946E-2</c:v>
                </c:pt>
                <c:pt idx="117">
                  <c:v>4.1973908111174137E-2</c:v>
                </c:pt>
                <c:pt idx="118">
                  <c:v>4.954954954954955E-2</c:v>
                </c:pt>
                <c:pt idx="119">
                  <c:v>5.0245767340251227E-2</c:v>
                </c:pt>
                <c:pt idx="120">
                  <c:v>4.0957446808510635E-2</c:v>
                </c:pt>
                <c:pt idx="121">
                  <c:v>5.9416445623342175E-2</c:v>
                </c:pt>
                <c:pt idx="122">
                  <c:v>5.6057007125890734E-2</c:v>
                </c:pt>
                <c:pt idx="123">
                  <c:v>4.37859354268023E-2</c:v>
                </c:pt>
                <c:pt idx="124">
                  <c:v>3.5329599310641967E-2</c:v>
                </c:pt>
                <c:pt idx="125">
                  <c:v>4.1509433962264149E-2</c:v>
                </c:pt>
                <c:pt idx="126">
                  <c:v>5.3807947019867547E-2</c:v>
                </c:pt>
                <c:pt idx="127">
                  <c:v>5.6766762649115593E-2</c:v>
                </c:pt>
                <c:pt idx="128">
                  <c:v>4.4851794071762874E-2</c:v>
                </c:pt>
                <c:pt idx="129">
                  <c:v>3.8386971694455214E-2</c:v>
                </c:pt>
                <c:pt idx="130">
                  <c:v>4.3147208121827409E-2</c:v>
                </c:pt>
                <c:pt idx="131">
                  <c:v>3.6377911541481289E-2</c:v>
                </c:pt>
                <c:pt idx="132">
                  <c:v>5.7491289198606271E-2</c:v>
                </c:pt>
                <c:pt idx="133">
                  <c:v>3.9254385964912278E-2</c:v>
                </c:pt>
                <c:pt idx="134">
                  <c:v>3.5870092098885122E-2</c:v>
                </c:pt>
              </c:numCache>
            </c:numRef>
          </c:yVal>
          <c:smooth val="0"/>
          <c:extLst>
            <c:ext xmlns:c16="http://schemas.microsoft.com/office/drawing/2014/chart" uri="{C3380CC4-5D6E-409C-BE32-E72D297353CC}">
              <c16:uniqueId val="{00000005-B34E-4730-8529-01697899E27D}"/>
            </c:ext>
          </c:extLst>
        </c:ser>
        <c:ser>
          <c:idx val="6"/>
          <c:order val="6"/>
          <c:tx>
            <c:strRef>
              <c:f>Trust_selected!$J$24</c:f>
              <c:strCache>
                <c:ptCount val="1"/>
                <c:pt idx="0">
                  <c:v>Selected trust (NoTrust)</c:v>
                </c:pt>
              </c:strCache>
            </c:strRef>
          </c:tx>
          <c:spPr>
            <a:ln w="28575">
              <a:noFill/>
            </a:ln>
          </c:spPr>
          <c:marker>
            <c:symbol val="circle"/>
            <c:size val="10"/>
            <c:spPr>
              <a:solidFill>
                <a:srgbClr val="00B050"/>
              </a:solidFill>
            </c:spPr>
          </c:marker>
          <c:xVal>
            <c:numRef>
              <c:f>Trust_selected!$S$6</c:f>
              <c:numCache>
                <c:formatCode>General</c:formatCode>
                <c:ptCount val="1"/>
                <c:pt idx="0">
                  <c:v>#N/A</c:v>
                </c:pt>
              </c:numCache>
            </c:numRef>
          </c:xVal>
          <c:yVal>
            <c:numRef>
              <c:f>Trust_selected!$S$7</c:f>
              <c:numCache>
                <c:formatCode>0.0%</c:formatCode>
                <c:ptCount val="1"/>
                <c:pt idx="0">
                  <c:v>#N/A</c:v>
                </c:pt>
              </c:numCache>
            </c:numRef>
          </c:yVal>
          <c:smooth val="0"/>
          <c:extLst>
            <c:ext xmlns:c16="http://schemas.microsoft.com/office/drawing/2014/chart" uri="{C3380CC4-5D6E-409C-BE32-E72D297353CC}">
              <c16:uniqueId val="{00000006-B34E-4730-8529-01697899E27D}"/>
            </c:ext>
          </c:extLst>
        </c:ser>
        <c:dLbls>
          <c:showLegendKey val="0"/>
          <c:showVal val="0"/>
          <c:showCatName val="0"/>
          <c:showSerName val="0"/>
          <c:showPercent val="0"/>
          <c:showBubbleSize val="0"/>
        </c:dLbls>
        <c:axId val="62750080"/>
        <c:axId val="62780928"/>
      </c:scatterChart>
      <c:valAx>
        <c:axId val="62750080"/>
        <c:scaling>
          <c:orientation val="minMax"/>
        </c:scaling>
        <c:delete val="0"/>
        <c:axPos val="b"/>
        <c:title>
          <c:tx>
            <c:rich>
              <a:bodyPr/>
              <a:lstStyle/>
              <a:p>
                <a:pPr>
                  <a:defRPr sz="1200" b="1"/>
                </a:pPr>
                <a:r>
                  <a:rPr lang="en-GB" sz="1100" b="1">
                    <a:latin typeface="Arial" panose="020B0604020202020204" pitchFamily="34" charset="0"/>
                    <a:cs typeface="Arial" panose="020B0604020202020204" pitchFamily="34" charset="0"/>
                  </a:rPr>
                  <a:t>Patients receiving SACT</a:t>
                </a:r>
              </a:p>
            </c:rich>
          </c:tx>
          <c:overlay val="0"/>
        </c:title>
        <c:numFmt formatCode="General" sourceLinked="1"/>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62780928"/>
        <c:crosses val="autoZero"/>
        <c:crossBetween val="midCat"/>
      </c:valAx>
      <c:valAx>
        <c:axId val="62780928"/>
        <c:scaling>
          <c:orientation val="minMax"/>
          <c:max val="0.5"/>
          <c:min val="0"/>
        </c:scaling>
        <c:delete val="0"/>
        <c:axPos val="l"/>
        <c:numFmt formatCode="0%" sourceLinked="0"/>
        <c:majorTickMark val="none"/>
        <c:minorTickMark val="none"/>
        <c:tickLblPos val="nextTo"/>
        <c:txPr>
          <a:bodyPr/>
          <a:lstStyle/>
          <a:p>
            <a:pPr>
              <a:defRPr sz="1000">
                <a:latin typeface="Arial" panose="020B0604020202020204" pitchFamily="34" charset="0"/>
                <a:cs typeface="Arial" panose="020B0604020202020204" pitchFamily="34" charset="0"/>
              </a:defRPr>
            </a:pPr>
            <a:endParaRPr lang="en-US"/>
          </a:p>
        </c:txPr>
        <c:crossAx val="62750080"/>
        <c:crosses val="autoZero"/>
        <c:crossBetween val="midCat"/>
      </c:valAx>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txPr>
          <a:bodyPr/>
          <a:lstStyle/>
          <a:p>
            <a:pPr>
              <a:defRPr sz="1200" b="1">
                <a:latin typeface="Arial" panose="020B0604020202020204" pitchFamily="34" charset="0"/>
                <a:cs typeface="Arial" panose="020B0604020202020204" pitchFamily="34" charset="0"/>
              </a:defRPr>
            </a:pPr>
            <a:endParaRPr lang="en-US"/>
          </a:p>
        </c:txPr>
      </c:legendEntry>
      <c:overlay val="0"/>
      <c:txPr>
        <a:bodyPr/>
        <a:lstStyle/>
        <a:p>
          <a:pPr>
            <a:defRPr sz="1200" b="1">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Trust_selected!$J$24</c:f>
          <c:strCache>
            <c:ptCount val="1"/>
            <c:pt idx="0">
              <c:v>Selected trust (NoTrust)</c:v>
            </c:pt>
          </c:strCache>
        </c:strRef>
      </c:tx>
      <c:layout>
        <c:manualLayout>
          <c:xMode val="edge"/>
          <c:yMode val="edge"/>
          <c:x val="0.1659019919756618"/>
          <c:y val="4.8273123318637728E-2"/>
        </c:manualLayout>
      </c:layout>
      <c:overlay val="0"/>
      <c:txPr>
        <a:bodyPr/>
        <a:lstStyle/>
        <a:p>
          <a:pPr>
            <a:defRPr sz="1400">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6.0974552094031721E-2"/>
          <c:y val="0.1591585447068172"/>
          <c:w val="0.26864614466544284"/>
          <c:h val="0.61117732975454819"/>
        </c:manualLayout>
      </c:layout>
      <c:barChart>
        <c:barDir val="col"/>
        <c:grouping val="clustered"/>
        <c:varyColors val="0"/>
        <c:ser>
          <c:idx val="0"/>
          <c:order val="0"/>
          <c:tx>
            <c:strRef>
              <c:f>#REF!</c:f>
              <c:strCache>
                <c:ptCount val="1"/>
                <c:pt idx="0">
                  <c:v>#REF!</c:v>
                </c:pt>
              </c:strCache>
            </c:strRef>
          </c:tx>
          <c:spPr>
            <a:solidFill>
              <a:schemeClr val="tx2">
                <a:lumMod val="60000"/>
                <a:lumOff val="40000"/>
              </a:schemeClr>
            </a:solidFill>
          </c:spPr>
          <c:invertIfNegative val="0"/>
          <c:errBars>
            <c:errBarType val="both"/>
            <c:errValType val="cust"/>
            <c:noEndCap val="0"/>
            <c:plus>
              <c:numLit>
                <c:formatCode>General</c:formatCode>
                <c:ptCount val="1"/>
                <c:pt idx="0">
                  <c:v>1</c:v>
                </c:pt>
              </c:numLit>
            </c:plus>
            <c:minus>
              <c:numLit>
                <c:formatCode>General</c:formatCode>
                <c:ptCount val="1"/>
                <c:pt idx="0">
                  <c:v>1</c:v>
                </c:pt>
              </c:numLit>
            </c:minus>
          </c:errBars>
          <c:cat>
            <c:numLit>
              <c:formatCode>General</c:formatCode>
              <c:ptCount val="4"/>
              <c:pt idx="0">
                <c:v>2015</c:v>
              </c:pt>
              <c:pt idx="1">
                <c:v>2016</c:v>
              </c:pt>
              <c:pt idx="2">
                <c:v>2017</c:v>
              </c:pt>
              <c:pt idx="3">
                <c:v>2017</c:v>
              </c:pt>
            </c:numLit>
          </c:cat>
          <c:val>
            <c:numLit>
              <c:formatCode>General</c:formatCode>
              <c:ptCount val="1"/>
              <c:pt idx="0">
                <c:v>1</c:v>
              </c:pt>
            </c:numLit>
          </c:val>
          <c:extLst>
            <c:ext xmlns:c16="http://schemas.microsoft.com/office/drawing/2014/chart" uri="{C3380CC4-5D6E-409C-BE32-E72D297353CC}">
              <c16:uniqueId val="{00000000-4C51-4664-B91E-3E9F64E98877}"/>
            </c:ext>
          </c:extLst>
        </c:ser>
        <c:ser>
          <c:idx val="3"/>
          <c:order val="2"/>
          <c:tx>
            <c:strRef>
              <c:f>#REF!</c:f>
              <c:strCache>
                <c:ptCount val="1"/>
                <c:pt idx="0">
                  <c:v>#REF!</c:v>
                </c:pt>
              </c:strCache>
            </c:strRef>
          </c:tx>
          <c:spPr>
            <a:solidFill>
              <a:srgbClr val="7030A0"/>
            </a:solidFill>
          </c:spPr>
          <c:invertIfNegative val="0"/>
          <c:errBars>
            <c:errBarType val="both"/>
            <c:errValType val="cust"/>
            <c:noEndCap val="0"/>
            <c:plus>
              <c:numLit>
                <c:formatCode>General</c:formatCode>
                <c:ptCount val="1"/>
                <c:pt idx="0">
                  <c:v>1</c:v>
                </c:pt>
              </c:numLit>
            </c:plus>
            <c:minus>
              <c:numLit>
                <c:formatCode>General</c:formatCode>
                <c:ptCount val="1"/>
                <c:pt idx="0">
                  <c:v>1</c:v>
                </c:pt>
              </c:numLit>
            </c:minus>
          </c:errBars>
          <c:cat>
            <c:numLit>
              <c:formatCode>General</c:formatCode>
              <c:ptCount val="4"/>
              <c:pt idx="0">
                <c:v>2015</c:v>
              </c:pt>
              <c:pt idx="1">
                <c:v>2016</c:v>
              </c:pt>
              <c:pt idx="2">
                <c:v>2017</c:v>
              </c:pt>
              <c:pt idx="3">
                <c:v>2017</c:v>
              </c:pt>
            </c:numLit>
          </c:cat>
          <c:val>
            <c:numLit>
              <c:formatCode>General</c:formatCode>
              <c:ptCount val="1"/>
              <c:pt idx="0">
                <c:v>1</c:v>
              </c:pt>
            </c:numLit>
          </c:val>
          <c:extLst>
            <c:ext xmlns:c16="http://schemas.microsoft.com/office/drawing/2014/chart" uri="{C3380CC4-5D6E-409C-BE32-E72D297353CC}">
              <c16:uniqueId val="{00000001-4C51-4664-B91E-3E9F64E98877}"/>
            </c:ext>
          </c:extLst>
        </c:ser>
        <c:dLbls>
          <c:showLegendKey val="0"/>
          <c:showVal val="0"/>
          <c:showCatName val="0"/>
          <c:showSerName val="0"/>
          <c:showPercent val="0"/>
          <c:showBubbleSize val="0"/>
        </c:dLbls>
        <c:gapWidth val="150"/>
        <c:axId val="60408960"/>
        <c:axId val="60410496"/>
      </c:barChart>
      <c:lineChart>
        <c:grouping val="standard"/>
        <c:varyColors val="0"/>
        <c:ser>
          <c:idx val="2"/>
          <c:order val="1"/>
          <c:tx>
            <c:strRef>
              <c:f>#REF!</c:f>
              <c:strCache>
                <c:ptCount val="1"/>
                <c:pt idx="0">
                  <c:v>#REF!</c:v>
                </c:pt>
              </c:strCache>
            </c:strRef>
          </c:tx>
          <c:spPr>
            <a:ln w="25400" cap="flat" cmpd="sng" algn="ctr">
              <a:solidFill>
                <a:srgbClr val="C00000"/>
              </a:solidFill>
              <a:prstDash val="solid"/>
            </a:ln>
            <a:effectLst/>
          </c:spPr>
          <c:marker>
            <c:symbol val="none"/>
          </c:marker>
          <c:cat>
            <c:numLit>
              <c:formatCode>General</c:formatCode>
              <c:ptCount val="4"/>
              <c:pt idx="0">
                <c:v>2015</c:v>
              </c:pt>
              <c:pt idx="1">
                <c:v>2016</c:v>
              </c:pt>
              <c:pt idx="2">
                <c:v>2017</c:v>
              </c:pt>
              <c:pt idx="3">
                <c:v>2017</c:v>
              </c:pt>
            </c:numLit>
          </c:cat>
          <c:val>
            <c:numLit>
              <c:formatCode>General</c:formatCode>
              <c:ptCount val="1"/>
              <c:pt idx="0">
                <c:v>1</c:v>
              </c:pt>
            </c:numLit>
          </c:val>
          <c:smooth val="0"/>
          <c:extLst>
            <c:ext xmlns:c16="http://schemas.microsoft.com/office/drawing/2014/chart" uri="{C3380CC4-5D6E-409C-BE32-E72D297353CC}">
              <c16:uniqueId val="{00000002-4C51-4664-B91E-3E9F64E98877}"/>
            </c:ext>
          </c:extLst>
        </c:ser>
        <c:ser>
          <c:idx val="4"/>
          <c:order val="3"/>
          <c:tx>
            <c:v>noshow</c:v>
          </c:tx>
          <c:spPr>
            <a:ln>
              <a:noFill/>
            </a:ln>
          </c:spPr>
          <c:marker>
            <c:symbol val="none"/>
          </c:marker>
          <c:cat>
            <c:numLit>
              <c:formatCode>General</c:formatCode>
              <c:ptCount val="4"/>
              <c:pt idx="0">
                <c:v>2015</c:v>
              </c:pt>
              <c:pt idx="1">
                <c:v>2016</c:v>
              </c:pt>
              <c:pt idx="2">
                <c:v>2017</c:v>
              </c:pt>
              <c:pt idx="3">
                <c:v>2017</c:v>
              </c:pt>
            </c:numLit>
          </c:cat>
          <c:val>
            <c:numLit>
              <c:formatCode>General</c:formatCode>
              <c:ptCount val="1"/>
              <c:pt idx="0">
                <c:v>1</c:v>
              </c:pt>
            </c:numLit>
          </c:val>
          <c:smooth val="0"/>
          <c:extLst>
            <c:ext xmlns:c16="http://schemas.microsoft.com/office/drawing/2014/chart" uri="{C3380CC4-5D6E-409C-BE32-E72D297353CC}">
              <c16:uniqueId val="{00000003-4C51-4664-B91E-3E9F64E98877}"/>
            </c:ext>
          </c:extLst>
        </c:ser>
        <c:ser>
          <c:idx val="5"/>
          <c:order val="4"/>
          <c:tx>
            <c:strRef>
              <c:f>#REF!</c:f>
              <c:strCache>
                <c:ptCount val="1"/>
                <c:pt idx="0">
                  <c:v>#REF!</c:v>
                </c:pt>
              </c:strCache>
            </c:strRef>
          </c:tx>
          <c:spPr>
            <a:ln w="25400" cap="flat" cmpd="sng" algn="ctr">
              <a:solidFill>
                <a:srgbClr val="FFFF00"/>
              </a:solidFill>
              <a:prstDash val="solid"/>
            </a:ln>
            <a:effectLst/>
          </c:spPr>
          <c:marker>
            <c:symbol val="none"/>
          </c:marker>
          <c:cat>
            <c:numLit>
              <c:formatCode>General</c:formatCode>
              <c:ptCount val="4"/>
              <c:pt idx="0">
                <c:v>2015</c:v>
              </c:pt>
              <c:pt idx="1">
                <c:v>2016</c:v>
              </c:pt>
              <c:pt idx="2">
                <c:v>2017</c:v>
              </c:pt>
              <c:pt idx="3">
                <c:v>2017</c:v>
              </c:pt>
            </c:numLit>
          </c:cat>
          <c:val>
            <c:numLit>
              <c:formatCode>General</c:formatCode>
              <c:ptCount val="1"/>
              <c:pt idx="0">
                <c:v>1</c:v>
              </c:pt>
            </c:numLit>
          </c:val>
          <c:smooth val="0"/>
          <c:extLst>
            <c:ext xmlns:c16="http://schemas.microsoft.com/office/drawing/2014/chart" uri="{C3380CC4-5D6E-409C-BE32-E72D297353CC}">
              <c16:uniqueId val="{00000004-4C51-4664-B91E-3E9F64E98877}"/>
            </c:ext>
          </c:extLst>
        </c:ser>
        <c:ser>
          <c:idx val="1"/>
          <c:order val="5"/>
          <c:tx>
            <c:strRef>
              <c:f>#REF!</c:f>
              <c:strCache>
                <c:ptCount val="1"/>
                <c:pt idx="0">
                  <c:v>#REF!</c:v>
                </c:pt>
              </c:strCache>
            </c:strRef>
          </c:tx>
          <c:spPr>
            <a:ln w="25400" cap="flat" cmpd="sng" algn="ctr">
              <a:solidFill>
                <a:schemeClr val="accent3"/>
              </a:solidFill>
              <a:prstDash val="solid"/>
            </a:ln>
            <a:effectLst/>
          </c:spPr>
          <c:marker>
            <c:symbol val="none"/>
          </c:marker>
          <c:cat>
            <c:numLit>
              <c:formatCode>General</c:formatCode>
              <c:ptCount val="4"/>
              <c:pt idx="0">
                <c:v>2015</c:v>
              </c:pt>
              <c:pt idx="1">
                <c:v>2016</c:v>
              </c:pt>
              <c:pt idx="2">
                <c:v>2017</c:v>
              </c:pt>
              <c:pt idx="3">
                <c:v>2017</c:v>
              </c:pt>
            </c:numLit>
          </c:cat>
          <c:val>
            <c:numLit>
              <c:formatCode>General</c:formatCode>
              <c:ptCount val="1"/>
              <c:pt idx="0">
                <c:v>1</c:v>
              </c:pt>
            </c:numLit>
          </c:val>
          <c:smooth val="0"/>
          <c:extLst>
            <c:ext xmlns:c16="http://schemas.microsoft.com/office/drawing/2014/chart" uri="{C3380CC4-5D6E-409C-BE32-E72D297353CC}">
              <c16:uniqueId val="{00000005-4C51-4664-B91E-3E9F64E98877}"/>
            </c:ext>
          </c:extLst>
        </c:ser>
        <c:dLbls>
          <c:showLegendKey val="0"/>
          <c:showVal val="0"/>
          <c:showCatName val="0"/>
          <c:showSerName val="0"/>
          <c:showPercent val="0"/>
          <c:showBubbleSize val="0"/>
        </c:dLbls>
        <c:marker val="1"/>
        <c:smooth val="0"/>
        <c:axId val="60408960"/>
        <c:axId val="60410496"/>
      </c:lineChart>
      <c:catAx>
        <c:axId val="60408960"/>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en-US"/>
          </a:p>
        </c:txPr>
        <c:crossAx val="60410496"/>
        <c:crosses val="autoZero"/>
        <c:auto val="1"/>
        <c:lblAlgn val="ctr"/>
        <c:lblOffset val="100"/>
        <c:noMultiLvlLbl val="0"/>
      </c:catAx>
      <c:valAx>
        <c:axId val="60410496"/>
        <c:scaling>
          <c:orientation val="minMax"/>
          <c:min val="0"/>
        </c:scaling>
        <c:delete val="0"/>
        <c:axPos val="l"/>
        <c:title>
          <c:tx>
            <c:rich>
              <a:bodyPr rot="-5400000" vert="horz"/>
              <a:lstStyle/>
              <a:p>
                <a:pPr>
                  <a:defRPr sz="1100">
                    <a:latin typeface="Arial" panose="020B0604020202020204" pitchFamily="34" charset="0"/>
                    <a:cs typeface="Arial" panose="020B0604020202020204" pitchFamily="34" charset="0"/>
                  </a:defRPr>
                </a:pPr>
                <a:r>
                  <a:rPr lang="en-US" sz="1100">
                    <a:latin typeface="Arial" panose="020B0604020202020204" pitchFamily="34" charset="0"/>
                    <a:cs typeface="Arial" panose="020B0604020202020204" pitchFamily="34" charset="0"/>
                  </a:rPr>
                  <a:t>Crude rate of 30-day mortality </a:t>
                </a:r>
              </a:p>
            </c:rich>
          </c:tx>
          <c:overlay val="0"/>
        </c:title>
        <c:numFmt formatCode="0%"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60408960"/>
        <c:crosses val="autoZero"/>
        <c:crossBetween val="between"/>
      </c:valAx>
    </c:plotArea>
    <c:legend>
      <c:legendPos val="b"/>
      <c:legendEntry>
        <c:idx val="0"/>
        <c:delete val="1"/>
      </c:legendEntry>
      <c:legendEntry>
        <c:idx val="3"/>
        <c:delete val="1"/>
      </c:legendEntry>
      <c:layout>
        <c:manualLayout>
          <c:xMode val="edge"/>
          <c:yMode val="edge"/>
          <c:x val="0"/>
          <c:y val="0.83931093911432531"/>
          <c:w val="0.81661031637320058"/>
          <c:h val="5.4073253290737713E-2"/>
        </c:manualLayout>
      </c:layout>
      <c:overlay val="0"/>
      <c:txPr>
        <a:bodyPr/>
        <a:lstStyle/>
        <a:p>
          <a:pPr>
            <a:defRPr sz="11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#REF!</c:f>
          <c:strCache>
            <c:ptCount val="1"/>
            <c:pt idx="0">
              <c:v>#REF!</c:v>
            </c:pt>
          </c:strCache>
        </c:strRef>
      </c:tx>
      <c:layout>
        <c:manualLayout>
          <c:xMode val="edge"/>
          <c:yMode val="edge"/>
          <c:x val="0.32174957822620759"/>
          <c:y val="4.3259860406050843E-2"/>
        </c:manualLayout>
      </c:layout>
      <c:overlay val="0"/>
      <c:txPr>
        <a:bodyPr/>
        <a:lstStyle/>
        <a:p>
          <a:pPr>
            <a:defRPr sz="1400">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0915205469630002"/>
          <c:y val="0.17296429039032873"/>
          <c:w val="0.75609372924769946"/>
          <c:h val="0.62925009298631396"/>
        </c:manualLayout>
      </c:layout>
      <c:barChart>
        <c:barDir val="col"/>
        <c:grouping val="clustered"/>
        <c:varyColors val="0"/>
        <c:ser>
          <c:idx val="4"/>
          <c:order val="2"/>
          <c:tx>
            <c:strRef>
              <c:f>#REF!</c:f>
              <c:strCache>
                <c:ptCount val="1"/>
                <c:pt idx="0">
                  <c:v>#REF!</c:v>
                </c:pt>
              </c:strCache>
            </c:strRef>
          </c:tx>
          <c:spPr>
            <a:solidFill>
              <a:schemeClr val="accent2">
                <a:lumMod val="60000"/>
                <a:lumOff val="40000"/>
              </a:schemeClr>
            </a:solidFill>
          </c:spPr>
          <c:invertIfNegative val="0"/>
          <c:errBars>
            <c:errBarType val="both"/>
            <c:errValType val="cust"/>
            <c:noEndCap val="0"/>
            <c:plus>
              <c:numLit>
                <c:formatCode>General</c:formatCode>
                <c:ptCount val="1"/>
                <c:pt idx="0">
                  <c:v>1</c:v>
                </c:pt>
              </c:numLit>
            </c:plus>
            <c:minus>
              <c:numLit>
                <c:formatCode>General</c:formatCode>
                <c:ptCount val="1"/>
                <c:pt idx="0">
                  <c:v>1</c:v>
                </c:pt>
              </c:numLit>
            </c:minus>
          </c:errBars>
          <c:cat>
            <c:numLit>
              <c:formatCode>General</c:formatCode>
              <c:ptCount val="4"/>
              <c:pt idx="0">
                <c:v>2015</c:v>
              </c:pt>
              <c:pt idx="1">
                <c:v>2016</c:v>
              </c:pt>
              <c:pt idx="2">
                <c:v>2017</c:v>
              </c:pt>
              <c:pt idx="3">
                <c:v>2017</c:v>
              </c:pt>
            </c:numLit>
          </c:cat>
          <c:val>
            <c:numLit>
              <c:formatCode>General</c:formatCode>
              <c:ptCount val="1"/>
              <c:pt idx="0">
                <c:v>1</c:v>
              </c:pt>
            </c:numLit>
          </c:val>
          <c:extLst>
            <c:ext xmlns:c16="http://schemas.microsoft.com/office/drawing/2014/chart" uri="{C3380CC4-5D6E-409C-BE32-E72D297353CC}">
              <c16:uniqueId val="{00000000-11C4-44F9-B905-194073BF774C}"/>
            </c:ext>
          </c:extLst>
        </c:ser>
        <c:ser>
          <c:idx val="3"/>
          <c:order val="3"/>
          <c:tx>
            <c:strRef>
              <c:f>#REF!</c:f>
              <c:strCache>
                <c:ptCount val="1"/>
                <c:pt idx="0">
                  <c:v>#REF!</c:v>
                </c:pt>
              </c:strCache>
            </c:strRef>
          </c:tx>
          <c:spPr>
            <a:solidFill>
              <a:srgbClr val="7030A0"/>
            </a:solidFill>
          </c:spPr>
          <c:invertIfNegative val="0"/>
          <c:errBars>
            <c:errBarType val="both"/>
            <c:errValType val="cust"/>
            <c:noEndCap val="0"/>
            <c:plus>
              <c:numLit>
                <c:formatCode>General</c:formatCode>
                <c:ptCount val="1"/>
                <c:pt idx="0">
                  <c:v>1</c:v>
                </c:pt>
              </c:numLit>
            </c:plus>
            <c:minus>
              <c:numLit>
                <c:formatCode>General</c:formatCode>
                <c:ptCount val="1"/>
                <c:pt idx="0">
                  <c:v>1</c:v>
                </c:pt>
              </c:numLit>
            </c:minus>
          </c:errBars>
          <c:cat>
            <c:numLit>
              <c:formatCode>General</c:formatCode>
              <c:ptCount val="4"/>
              <c:pt idx="0">
                <c:v>2015</c:v>
              </c:pt>
              <c:pt idx="1">
                <c:v>2016</c:v>
              </c:pt>
              <c:pt idx="2">
                <c:v>2017</c:v>
              </c:pt>
              <c:pt idx="3">
                <c:v>2017</c:v>
              </c:pt>
            </c:numLit>
          </c:cat>
          <c:val>
            <c:numLit>
              <c:formatCode>General</c:formatCode>
              <c:ptCount val="1"/>
              <c:pt idx="0">
                <c:v>1</c:v>
              </c:pt>
            </c:numLit>
          </c:val>
          <c:extLst>
            <c:ext xmlns:c16="http://schemas.microsoft.com/office/drawing/2014/chart" uri="{C3380CC4-5D6E-409C-BE32-E72D297353CC}">
              <c16:uniqueId val="{00000001-11C4-44F9-B905-194073BF774C}"/>
            </c:ext>
          </c:extLst>
        </c:ser>
        <c:dLbls>
          <c:showLegendKey val="0"/>
          <c:showVal val="0"/>
          <c:showCatName val="0"/>
          <c:showSerName val="0"/>
          <c:showPercent val="0"/>
          <c:showBubbleSize val="0"/>
        </c:dLbls>
        <c:gapWidth val="150"/>
        <c:axId val="60470400"/>
        <c:axId val="60471936"/>
      </c:barChart>
      <c:lineChart>
        <c:grouping val="standard"/>
        <c:varyColors val="0"/>
        <c:ser>
          <c:idx val="1"/>
          <c:order val="0"/>
          <c:tx>
            <c:strRef>
              <c:f>#REF!</c:f>
              <c:strCache>
                <c:ptCount val="1"/>
                <c:pt idx="0">
                  <c:v>#REF!</c:v>
                </c:pt>
              </c:strCache>
            </c:strRef>
          </c:tx>
          <c:spPr>
            <a:ln w="25400" cap="flat" cmpd="sng" algn="ctr">
              <a:solidFill>
                <a:schemeClr val="accent3"/>
              </a:solidFill>
              <a:prstDash val="solid"/>
            </a:ln>
            <a:effectLst/>
          </c:spPr>
          <c:marker>
            <c:symbol val="none"/>
          </c:marker>
          <c:cat>
            <c:numLit>
              <c:formatCode>General</c:formatCode>
              <c:ptCount val="4"/>
              <c:pt idx="0">
                <c:v>2015</c:v>
              </c:pt>
              <c:pt idx="1">
                <c:v>2016</c:v>
              </c:pt>
              <c:pt idx="2">
                <c:v>2017</c:v>
              </c:pt>
              <c:pt idx="3">
                <c:v>2017</c:v>
              </c:pt>
            </c:numLit>
          </c:cat>
          <c:val>
            <c:numLit>
              <c:formatCode>General</c:formatCode>
              <c:ptCount val="1"/>
              <c:pt idx="0">
                <c:v>1</c:v>
              </c:pt>
            </c:numLit>
          </c:val>
          <c:smooth val="0"/>
          <c:extLst>
            <c:ext xmlns:c16="http://schemas.microsoft.com/office/drawing/2014/chart" uri="{C3380CC4-5D6E-409C-BE32-E72D297353CC}">
              <c16:uniqueId val="{00000002-11C4-44F9-B905-194073BF774C}"/>
            </c:ext>
          </c:extLst>
        </c:ser>
        <c:ser>
          <c:idx val="2"/>
          <c:order val="1"/>
          <c:tx>
            <c:strRef>
              <c:f>#REF!</c:f>
              <c:strCache>
                <c:ptCount val="1"/>
                <c:pt idx="0">
                  <c:v>#REF!</c:v>
                </c:pt>
              </c:strCache>
            </c:strRef>
          </c:tx>
          <c:spPr>
            <a:ln w="25400" cap="flat" cmpd="sng" algn="ctr">
              <a:solidFill>
                <a:srgbClr val="C00000"/>
              </a:solidFill>
              <a:prstDash val="solid"/>
            </a:ln>
            <a:effectLst/>
          </c:spPr>
          <c:marker>
            <c:symbol val="none"/>
          </c:marker>
          <c:cat>
            <c:numLit>
              <c:formatCode>General</c:formatCode>
              <c:ptCount val="4"/>
              <c:pt idx="0">
                <c:v>2015</c:v>
              </c:pt>
              <c:pt idx="1">
                <c:v>2016</c:v>
              </c:pt>
              <c:pt idx="2">
                <c:v>2017</c:v>
              </c:pt>
              <c:pt idx="3">
                <c:v>2017</c:v>
              </c:pt>
            </c:numLit>
          </c:cat>
          <c:val>
            <c:numLit>
              <c:formatCode>General</c:formatCode>
              <c:ptCount val="1"/>
              <c:pt idx="0">
                <c:v>1</c:v>
              </c:pt>
            </c:numLit>
          </c:val>
          <c:smooth val="0"/>
          <c:extLst>
            <c:ext xmlns:c16="http://schemas.microsoft.com/office/drawing/2014/chart" uri="{C3380CC4-5D6E-409C-BE32-E72D297353CC}">
              <c16:uniqueId val="{00000003-11C4-44F9-B905-194073BF774C}"/>
            </c:ext>
          </c:extLst>
        </c:ser>
        <c:ser>
          <c:idx val="0"/>
          <c:order val="4"/>
          <c:tx>
            <c:v>noshow</c:v>
          </c:tx>
          <c:spPr>
            <a:ln>
              <a:noFill/>
            </a:ln>
          </c:spPr>
          <c:marker>
            <c:symbol val="none"/>
          </c:marker>
          <c:cat>
            <c:numLit>
              <c:formatCode>General</c:formatCode>
              <c:ptCount val="4"/>
              <c:pt idx="0">
                <c:v>2015</c:v>
              </c:pt>
              <c:pt idx="1">
                <c:v>2016</c:v>
              </c:pt>
              <c:pt idx="2">
                <c:v>2017</c:v>
              </c:pt>
              <c:pt idx="3">
                <c:v>2017</c:v>
              </c:pt>
            </c:numLit>
          </c:cat>
          <c:val>
            <c:numLit>
              <c:formatCode>General</c:formatCode>
              <c:ptCount val="1"/>
              <c:pt idx="0">
                <c:v>1</c:v>
              </c:pt>
            </c:numLit>
          </c:val>
          <c:smooth val="0"/>
          <c:extLst>
            <c:ext xmlns:c16="http://schemas.microsoft.com/office/drawing/2014/chart" uri="{C3380CC4-5D6E-409C-BE32-E72D297353CC}">
              <c16:uniqueId val="{00000004-11C4-44F9-B905-194073BF774C}"/>
            </c:ext>
          </c:extLst>
        </c:ser>
        <c:ser>
          <c:idx val="5"/>
          <c:order val="5"/>
          <c:tx>
            <c:strRef>
              <c:f>#REF!</c:f>
              <c:strCache>
                <c:ptCount val="1"/>
                <c:pt idx="0">
                  <c:v>#REF!</c:v>
                </c:pt>
              </c:strCache>
            </c:strRef>
          </c:tx>
          <c:spPr>
            <a:ln w="25400" cap="flat" cmpd="sng" algn="ctr">
              <a:solidFill>
                <a:srgbClr val="FFFF00"/>
              </a:solidFill>
              <a:prstDash val="solid"/>
            </a:ln>
            <a:effectLst/>
          </c:spPr>
          <c:marker>
            <c:symbol val="none"/>
          </c:marker>
          <c:cat>
            <c:numLit>
              <c:formatCode>General</c:formatCode>
              <c:ptCount val="4"/>
              <c:pt idx="0">
                <c:v>2015</c:v>
              </c:pt>
              <c:pt idx="1">
                <c:v>2016</c:v>
              </c:pt>
              <c:pt idx="2">
                <c:v>2017</c:v>
              </c:pt>
              <c:pt idx="3">
                <c:v>2017</c:v>
              </c:pt>
            </c:numLit>
          </c:cat>
          <c:val>
            <c:numLit>
              <c:formatCode>General</c:formatCode>
              <c:ptCount val="1"/>
              <c:pt idx="0">
                <c:v>1</c:v>
              </c:pt>
            </c:numLit>
          </c:val>
          <c:smooth val="0"/>
          <c:extLst>
            <c:ext xmlns:c16="http://schemas.microsoft.com/office/drawing/2014/chart" uri="{C3380CC4-5D6E-409C-BE32-E72D297353CC}">
              <c16:uniqueId val="{00000005-11C4-44F9-B905-194073BF774C}"/>
            </c:ext>
          </c:extLst>
        </c:ser>
        <c:dLbls>
          <c:showLegendKey val="0"/>
          <c:showVal val="0"/>
          <c:showCatName val="0"/>
          <c:showSerName val="0"/>
          <c:showPercent val="0"/>
          <c:showBubbleSize val="0"/>
        </c:dLbls>
        <c:marker val="1"/>
        <c:smooth val="0"/>
        <c:axId val="60470400"/>
        <c:axId val="60471936"/>
      </c:lineChart>
      <c:catAx>
        <c:axId val="60470400"/>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en-US"/>
          </a:p>
        </c:txPr>
        <c:crossAx val="60471936"/>
        <c:crosses val="autoZero"/>
        <c:auto val="1"/>
        <c:lblAlgn val="ctr"/>
        <c:lblOffset val="100"/>
        <c:noMultiLvlLbl val="0"/>
      </c:catAx>
      <c:valAx>
        <c:axId val="60471936"/>
        <c:scaling>
          <c:orientation val="minMax"/>
          <c:min val="0"/>
        </c:scaling>
        <c:delete val="0"/>
        <c:axPos val="l"/>
        <c:numFmt formatCode="0%"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60470400"/>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#REF!</c:f>
          <c:strCache>
            <c:ptCount val="1"/>
            <c:pt idx="0">
              <c:v>#REF!</c:v>
            </c:pt>
          </c:strCache>
        </c:strRef>
      </c:tx>
      <c:layout>
        <c:manualLayout>
          <c:xMode val="edge"/>
          <c:yMode val="edge"/>
          <c:x val="0.26854394628123729"/>
          <c:y val="3.1635920869345142E-2"/>
        </c:manualLayout>
      </c:layout>
      <c:overlay val="0"/>
      <c:txPr>
        <a:bodyPr/>
        <a:lstStyle/>
        <a:p>
          <a:pPr>
            <a:defRPr sz="1400">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9.281681684838429E-2"/>
          <c:y val="0.19124686380910436"/>
          <c:w val="0.96958827925606772"/>
          <c:h val="0.72969071199714708"/>
        </c:manualLayout>
      </c:layout>
      <c:barChart>
        <c:barDir val="col"/>
        <c:grouping val="clustered"/>
        <c:varyColors val="0"/>
        <c:ser>
          <c:idx val="5"/>
          <c:order val="2"/>
          <c:tx>
            <c:strRef>
              <c:f>#REF!</c:f>
              <c:strCache>
                <c:ptCount val="1"/>
                <c:pt idx="0">
                  <c:v>#REF!</c:v>
                </c:pt>
              </c:strCache>
            </c:strRef>
          </c:tx>
          <c:spPr>
            <a:solidFill>
              <a:schemeClr val="accent4">
                <a:lumMod val="40000"/>
                <a:lumOff val="60000"/>
              </a:schemeClr>
            </a:solidFill>
          </c:spPr>
          <c:invertIfNegative val="0"/>
          <c:errBars>
            <c:errBarType val="both"/>
            <c:errValType val="cust"/>
            <c:noEndCap val="0"/>
            <c:plus>
              <c:numLit>
                <c:formatCode>General</c:formatCode>
                <c:ptCount val="1"/>
                <c:pt idx="0">
                  <c:v>1</c:v>
                </c:pt>
              </c:numLit>
            </c:plus>
            <c:minus>
              <c:numLit>
                <c:formatCode>General</c:formatCode>
                <c:ptCount val="1"/>
                <c:pt idx="0">
                  <c:v>1</c:v>
                </c:pt>
              </c:numLit>
            </c:minus>
          </c:errBars>
          <c:cat>
            <c:numLit>
              <c:formatCode>General</c:formatCode>
              <c:ptCount val="4"/>
              <c:pt idx="0">
                <c:v>2015</c:v>
              </c:pt>
              <c:pt idx="1">
                <c:v>2016</c:v>
              </c:pt>
              <c:pt idx="2">
                <c:v>2017</c:v>
              </c:pt>
              <c:pt idx="3">
                <c:v>2017</c:v>
              </c:pt>
            </c:numLit>
          </c:cat>
          <c:val>
            <c:numLit>
              <c:formatCode>General</c:formatCode>
              <c:ptCount val="1"/>
              <c:pt idx="0">
                <c:v>1</c:v>
              </c:pt>
            </c:numLit>
          </c:val>
          <c:extLst>
            <c:ext xmlns:c16="http://schemas.microsoft.com/office/drawing/2014/chart" uri="{C3380CC4-5D6E-409C-BE32-E72D297353CC}">
              <c16:uniqueId val="{00000000-6057-44CF-80AE-BEF0E3534B84}"/>
            </c:ext>
          </c:extLst>
        </c:ser>
        <c:ser>
          <c:idx val="3"/>
          <c:order val="3"/>
          <c:tx>
            <c:strRef>
              <c:f>#REF!</c:f>
              <c:strCache>
                <c:ptCount val="1"/>
                <c:pt idx="0">
                  <c:v>#REF!</c:v>
                </c:pt>
              </c:strCache>
            </c:strRef>
          </c:tx>
          <c:spPr>
            <a:solidFill>
              <a:srgbClr val="7030A0"/>
            </a:solidFill>
          </c:spPr>
          <c:invertIfNegative val="0"/>
          <c:errBars>
            <c:errBarType val="both"/>
            <c:errValType val="cust"/>
            <c:noEndCap val="0"/>
            <c:plus>
              <c:numLit>
                <c:formatCode>General</c:formatCode>
                <c:ptCount val="1"/>
                <c:pt idx="0">
                  <c:v>1</c:v>
                </c:pt>
              </c:numLit>
            </c:plus>
            <c:minus>
              <c:numLit>
                <c:formatCode>General</c:formatCode>
                <c:ptCount val="1"/>
                <c:pt idx="0">
                  <c:v>1</c:v>
                </c:pt>
              </c:numLit>
            </c:minus>
          </c:errBars>
          <c:cat>
            <c:numLit>
              <c:formatCode>General</c:formatCode>
              <c:ptCount val="4"/>
              <c:pt idx="0">
                <c:v>2015</c:v>
              </c:pt>
              <c:pt idx="1">
                <c:v>2016</c:v>
              </c:pt>
              <c:pt idx="2">
                <c:v>2017</c:v>
              </c:pt>
              <c:pt idx="3">
                <c:v>2017</c:v>
              </c:pt>
            </c:numLit>
          </c:cat>
          <c:val>
            <c:numLit>
              <c:formatCode>General</c:formatCode>
              <c:ptCount val="1"/>
              <c:pt idx="0">
                <c:v>1</c:v>
              </c:pt>
            </c:numLit>
          </c:val>
          <c:extLst>
            <c:ext xmlns:c16="http://schemas.microsoft.com/office/drawing/2014/chart" uri="{C3380CC4-5D6E-409C-BE32-E72D297353CC}">
              <c16:uniqueId val="{00000001-6057-44CF-80AE-BEF0E3534B84}"/>
            </c:ext>
          </c:extLst>
        </c:ser>
        <c:dLbls>
          <c:showLegendKey val="0"/>
          <c:showVal val="0"/>
          <c:showCatName val="0"/>
          <c:showSerName val="0"/>
          <c:showPercent val="0"/>
          <c:showBubbleSize val="0"/>
        </c:dLbls>
        <c:gapWidth val="150"/>
        <c:axId val="62817792"/>
        <c:axId val="62819328"/>
      </c:barChart>
      <c:lineChart>
        <c:grouping val="standard"/>
        <c:varyColors val="0"/>
        <c:ser>
          <c:idx val="1"/>
          <c:order val="0"/>
          <c:tx>
            <c:strRef>
              <c:f>#REF!</c:f>
              <c:strCache>
                <c:ptCount val="1"/>
                <c:pt idx="0">
                  <c:v>#REF!</c:v>
                </c:pt>
              </c:strCache>
            </c:strRef>
          </c:tx>
          <c:spPr>
            <a:ln w="25400" cap="flat" cmpd="sng" algn="ctr">
              <a:solidFill>
                <a:schemeClr val="accent3"/>
              </a:solidFill>
              <a:prstDash val="solid"/>
            </a:ln>
            <a:effectLst/>
          </c:spPr>
          <c:marker>
            <c:symbol val="none"/>
          </c:marker>
          <c:cat>
            <c:numLit>
              <c:formatCode>General</c:formatCode>
              <c:ptCount val="4"/>
              <c:pt idx="0">
                <c:v>2015</c:v>
              </c:pt>
              <c:pt idx="1">
                <c:v>2016</c:v>
              </c:pt>
              <c:pt idx="2">
                <c:v>2017</c:v>
              </c:pt>
              <c:pt idx="3">
                <c:v>2017</c:v>
              </c:pt>
            </c:numLit>
          </c:cat>
          <c:val>
            <c:numLit>
              <c:formatCode>General</c:formatCode>
              <c:ptCount val="1"/>
              <c:pt idx="0">
                <c:v>1</c:v>
              </c:pt>
            </c:numLit>
          </c:val>
          <c:smooth val="0"/>
          <c:extLst>
            <c:ext xmlns:c16="http://schemas.microsoft.com/office/drawing/2014/chart" uri="{C3380CC4-5D6E-409C-BE32-E72D297353CC}">
              <c16:uniqueId val="{00000002-6057-44CF-80AE-BEF0E3534B84}"/>
            </c:ext>
          </c:extLst>
        </c:ser>
        <c:ser>
          <c:idx val="2"/>
          <c:order val="1"/>
          <c:tx>
            <c:strRef>
              <c:f>#REF!</c:f>
              <c:strCache>
                <c:ptCount val="1"/>
                <c:pt idx="0">
                  <c:v>#REF!</c:v>
                </c:pt>
              </c:strCache>
            </c:strRef>
          </c:tx>
          <c:spPr>
            <a:ln w="25400" cap="flat" cmpd="sng" algn="ctr">
              <a:solidFill>
                <a:srgbClr val="C00000"/>
              </a:solidFill>
              <a:prstDash val="solid"/>
            </a:ln>
            <a:effectLst/>
          </c:spPr>
          <c:marker>
            <c:symbol val="none"/>
          </c:marker>
          <c:cat>
            <c:numLit>
              <c:formatCode>General</c:formatCode>
              <c:ptCount val="4"/>
              <c:pt idx="0">
                <c:v>2015</c:v>
              </c:pt>
              <c:pt idx="1">
                <c:v>2016</c:v>
              </c:pt>
              <c:pt idx="2">
                <c:v>2017</c:v>
              </c:pt>
              <c:pt idx="3">
                <c:v>2017</c:v>
              </c:pt>
            </c:numLit>
          </c:cat>
          <c:val>
            <c:numLit>
              <c:formatCode>General</c:formatCode>
              <c:ptCount val="1"/>
              <c:pt idx="0">
                <c:v>1</c:v>
              </c:pt>
            </c:numLit>
          </c:val>
          <c:smooth val="0"/>
          <c:extLst>
            <c:ext xmlns:c16="http://schemas.microsoft.com/office/drawing/2014/chart" uri="{C3380CC4-5D6E-409C-BE32-E72D297353CC}">
              <c16:uniqueId val="{00000003-6057-44CF-80AE-BEF0E3534B84}"/>
            </c:ext>
          </c:extLst>
        </c:ser>
        <c:ser>
          <c:idx val="0"/>
          <c:order val="4"/>
          <c:tx>
            <c:v>noshow</c:v>
          </c:tx>
          <c:spPr>
            <a:ln>
              <a:noFill/>
            </a:ln>
          </c:spPr>
          <c:marker>
            <c:symbol val="none"/>
          </c:marker>
          <c:cat>
            <c:numLit>
              <c:formatCode>General</c:formatCode>
              <c:ptCount val="4"/>
              <c:pt idx="0">
                <c:v>2015</c:v>
              </c:pt>
              <c:pt idx="1">
                <c:v>2016</c:v>
              </c:pt>
              <c:pt idx="2">
                <c:v>2017</c:v>
              </c:pt>
              <c:pt idx="3">
                <c:v>2017</c:v>
              </c:pt>
            </c:numLit>
          </c:cat>
          <c:val>
            <c:numLit>
              <c:formatCode>General</c:formatCode>
              <c:ptCount val="1"/>
              <c:pt idx="0">
                <c:v>1</c:v>
              </c:pt>
            </c:numLit>
          </c:val>
          <c:smooth val="0"/>
          <c:extLst>
            <c:ext xmlns:c16="http://schemas.microsoft.com/office/drawing/2014/chart" uri="{C3380CC4-5D6E-409C-BE32-E72D297353CC}">
              <c16:uniqueId val="{00000004-6057-44CF-80AE-BEF0E3534B84}"/>
            </c:ext>
          </c:extLst>
        </c:ser>
        <c:ser>
          <c:idx val="4"/>
          <c:order val="5"/>
          <c:tx>
            <c:strRef>
              <c:f>#REF!</c:f>
              <c:strCache>
                <c:ptCount val="1"/>
                <c:pt idx="0">
                  <c:v>#REF!</c:v>
                </c:pt>
              </c:strCache>
            </c:strRef>
          </c:tx>
          <c:spPr>
            <a:ln w="25400" cap="flat" cmpd="sng" algn="ctr">
              <a:solidFill>
                <a:srgbClr val="FFFF00"/>
              </a:solidFill>
              <a:prstDash val="solid"/>
            </a:ln>
            <a:effectLst/>
          </c:spPr>
          <c:marker>
            <c:symbol val="none"/>
          </c:marker>
          <c:cat>
            <c:numLit>
              <c:formatCode>General</c:formatCode>
              <c:ptCount val="4"/>
              <c:pt idx="0">
                <c:v>2015</c:v>
              </c:pt>
              <c:pt idx="1">
                <c:v>2016</c:v>
              </c:pt>
              <c:pt idx="2">
                <c:v>2017</c:v>
              </c:pt>
              <c:pt idx="3">
                <c:v>2017</c:v>
              </c:pt>
            </c:numLit>
          </c:cat>
          <c:val>
            <c:numLit>
              <c:formatCode>General</c:formatCode>
              <c:ptCount val="1"/>
              <c:pt idx="0">
                <c:v>1</c:v>
              </c:pt>
            </c:numLit>
          </c:val>
          <c:smooth val="0"/>
          <c:extLst>
            <c:ext xmlns:c16="http://schemas.microsoft.com/office/drawing/2014/chart" uri="{C3380CC4-5D6E-409C-BE32-E72D297353CC}">
              <c16:uniqueId val="{00000005-6057-44CF-80AE-BEF0E3534B84}"/>
            </c:ext>
          </c:extLst>
        </c:ser>
        <c:dLbls>
          <c:showLegendKey val="0"/>
          <c:showVal val="0"/>
          <c:showCatName val="0"/>
          <c:showSerName val="0"/>
          <c:showPercent val="0"/>
          <c:showBubbleSize val="0"/>
        </c:dLbls>
        <c:marker val="1"/>
        <c:smooth val="0"/>
        <c:axId val="62817792"/>
        <c:axId val="62819328"/>
      </c:lineChart>
      <c:catAx>
        <c:axId val="62817792"/>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en-US"/>
          </a:p>
        </c:txPr>
        <c:crossAx val="62819328"/>
        <c:crosses val="autoZero"/>
        <c:auto val="1"/>
        <c:lblAlgn val="ctr"/>
        <c:lblOffset val="100"/>
        <c:noMultiLvlLbl val="0"/>
      </c:catAx>
      <c:valAx>
        <c:axId val="62819328"/>
        <c:scaling>
          <c:orientation val="minMax"/>
          <c:min val="0"/>
        </c:scaling>
        <c:delete val="0"/>
        <c:axPos val="l"/>
        <c:numFmt formatCode="0%"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62817792"/>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'30_Day_Mortality_Pseudo'!$A$81</c:f>
          <c:strCache>
            <c:ptCount val="1"/>
            <c:pt idx="0">
              <c:v>NoTrust</c:v>
            </c:pt>
          </c:strCache>
        </c:strRef>
      </c:tx>
      <c:layout>
        <c:manualLayout>
          <c:xMode val="edge"/>
          <c:yMode val="edge"/>
          <c:x val="0.11993362368165518"/>
          <c:y val="2.1978015690817938E-2"/>
        </c:manualLayout>
      </c:layout>
      <c:overlay val="0"/>
      <c:txPr>
        <a:bodyPr/>
        <a:lstStyle/>
        <a:p>
          <a:pPr>
            <a:defRPr sz="1400">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6.0974552094031721E-2"/>
          <c:y val="0.1591585447068172"/>
          <c:w val="0.26864614466544284"/>
          <c:h val="0.61117732975454819"/>
        </c:manualLayout>
      </c:layout>
      <c:barChart>
        <c:barDir val="col"/>
        <c:grouping val="clustered"/>
        <c:varyColors val="0"/>
        <c:ser>
          <c:idx val="0"/>
          <c:order val="0"/>
          <c:tx>
            <c:strRef>
              <c:f>'30_Day_Mortality_Pseudo'!$A$81</c:f>
              <c:strCache>
                <c:ptCount val="1"/>
                <c:pt idx="0">
                  <c:v>NoTrust</c:v>
                </c:pt>
              </c:strCache>
            </c:strRef>
          </c:tx>
          <c:spPr>
            <a:solidFill>
              <a:schemeClr val="tx2">
                <a:lumMod val="60000"/>
                <a:lumOff val="40000"/>
              </a:schemeClr>
            </a:solidFill>
          </c:spPr>
          <c:invertIfNegative val="0"/>
          <c:errBars>
            <c:errBarType val="both"/>
            <c:errValType val="cust"/>
            <c:noEndCap val="0"/>
            <c:plus>
              <c:numRef>
                <c:extLst>
                  <c:ext xmlns:c15="http://schemas.microsoft.com/office/drawing/2012/chart" uri="{02D57815-91ED-43cb-92C2-25804820EDAC}">
                    <c15:fullRef>
                      <c15:sqref>('30_Day_Mortality_Pseudo'!$G$81,'30_Day_Mortality_Pseudo'!$L$81,'30_Day_Mortality_Pseudo'!$Q$81)</c15:sqref>
                    </c15:fullRef>
                  </c:ext>
                </c:extLst>
                <c:f>('30_Day_Mortality_Pseudo'!$G$81,'30_Day_Mortality_Pseudo'!$L$81)</c:f>
                <c:numCache>
                  <c:formatCode>General</c:formatCode>
                  <c:ptCount val="2"/>
                  <c:pt idx="0">
                    <c:v>0</c:v>
                  </c:pt>
                  <c:pt idx="1">
                    <c:v>0</c:v>
                  </c:pt>
                </c:numCache>
              </c:numRef>
            </c:plus>
            <c:minus>
              <c:numRef>
                <c:extLst>
                  <c:ext xmlns:c15="http://schemas.microsoft.com/office/drawing/2012/chart" uri="{02D57815-91ED-43cb-92C2-25804820EDAC}">
                    <c15:fullRef>
                      <c15:sqref>('30_Day_Mortality_Pseudo'!$F$81,'30_Day_Mortality_Pseudo'!$K$81,'30_Day_Mortality_Pseudo'!$P$81)</c15:sqref>
                    </c15:fullRef>
                  </c:ext>
                </c:extLst>
                <c:f>('30_Day_Mortality_Pseudo'!$F$81,'30_Day_Mortality_Pseudo'!$K$81)</c:f>
                <c:numCache>
                  <c:formatCode>General</c:formatCode>
                  <c:ptCount val="2"/>
                  <c:pt idx="0">
                    <c:v>0</c:v>
                  </c:pt>
                  <c:pt idx="1">
                    <c:v>0</c:v>
                  </c:pt>
                </c:numCache>
              </c:numRef>
            </c:minus>
          </c:errBars>
          <c:cat>
            <c:numRef>
              <c:extLst>
                <c:ext xmlns:c16="http://schemas.microsoft.com/office/drawing/2014/chart" uri="{F5D05F6E-A05E-4728-AFD3-386EB277150F}">
                  <c16:filteredLitCache>
                    <c:numCache>
                      <c:formatCode>General</c:formatCode>
                      <c:ptCount val="1"/>
                      <c:pt idx="2">
                        <c:v>2017</c:v>
                      </c:pt>
                    </c:numCache>
                  </c16:filteredLitCache>
                </c:ext>
              </c:extLst>
              <c:f/>
              <c:numCache>
                <c:formatCode>General</c:formatCode>
                <c:ptCount val="2"/>
                <c:pt idx="0">
                  <c:v>2015</c:v>
                </c:pt>
                <c:pt idx="1">
                  <c:v>2016</c:v>
                </c:pt>
              </c:numCache>
            </c:numRef>
          </c:cat>
          <c:val>
            <c:numRef>
              <c:extLst>
                <c:ext xmlns:c15="http://schemas.microsoft.com/office/drawing/2012/chart" uri="{02D57815-91ED-43cb-92C2-25804820EDAC}">
                  <c15:fullRef>
                    <c15:sqref>('30_Day_Mortality_Pseudo'!$E$81,'30_Day_Mortality_Pseudo'!$J$81,'30_Day_Mortality_Pseudo'!$O$81)</c15:sqref>
                  </c15:fullRef>
                </c:ext>
              </c:extLst>
              <c:f>('30_Day_Mortality_Pseudo'!$E$81,'30_Day_Mortality_Pseudo'!$J$81)</c:f>
              <c:numCache>
                <c:formatCode>0.0%</c:formatCode>
                <c:ptCount val="2"/>
                <c:pt idx="0">
                  <c:v>0</c:v>
                </c:pt>
                <c:pt idx="1">
                  <c:v>0</c:v>
                </c:pt>
              </c:numCache>
            </c:numRef>
          </c:val>
          <c:extLst>
            <c:ext xmlns:c16="http://schemas.microsoft.com/office/drawing/2014/chart" uri="{C3380CC4-5D6E-409C-BE32-E72D297353CC}">
              <c16:uniqueId val="{00000000-0959-4019-98D8-5302185CC630}"/>
            </c:ext>
          </c:extLst>
        </c:ser>
        <c:ser>
          <c:idx val="3"/>
          <c:order val="2"/>
          <c:tx>
            <c:strRef>
              <c:f>'30_Day_Mortality_Pseudo'!$A$85</c:f>
              <c:strCache>
                <c:ptCount val="1"/>
                <c:pt idx="0">
                  <c:v>All trusts</c:v>
                </c:pt>
              </c:strCache>
            </c:strRef>
          </c:tx>
          <c:spPr>
            <a:solidFill>
              <a:srgbClr val="7030A0"/>
            </a:solidFill>
          </c:spPr>
          <c:invertIfNegative val="0"/>
          <c:errBars>
            <c:errBarType val="both"/>
            <c:errValType val="cust"/>
            <c:noEndCap val="0"/>
            <c:plus>
              <c:numRef>
                <c:extLst>
                  <c:ext xmlns:c15="http://schemas.microsoft.com/office/drawing/2012/chart" uri="{02D57815-91ED-43cb-92C2-25804820EDAC}">
                    <c15:fullRef>
                      <c15:sqref>('30_Day_Mortality_Pseudo'!$G$85,'30_Day_Mortality_Pseudo'!$L$85,'30_Day_Mortality_Pseudo'!$Q$85)</c15:sqref>
                    </c15:fullRef>
                  </c:ext>
                </c:extLst>
                <c:f>('30_Day_Mortality_Pseudo'!$G$85,'30_Day_Mortality_Pseudo'!$L$85)</c:f>
                <c:numCache>
                  <c:formatCode>General</c:formatCode>
                  <c:ptCount val="2"/>
                  <c:pt idx="0">
                    <c:v>1.2036800092092431E-3</c:v>
                  </c:pt>
                  <c:pt idx="1">
                    <c:v>1.1658019160997526E-3</c:v>
                  </c:pt>
                </c:numCache>
              </c:numRef>
            </c:plus>
            <c:minus>
              <c:numRef>
                <c:extLst>
                  <c:ext xmlns:c15="http://schemas.microsoft.com/office/drawing/2012/chart" uri="{02D57815-91ED-43cb-92C2-25804820EDAC}">
                    <c15:fullRef>
                      <c15:sqref>('30_Day_Mortality_Pseudo'!$F$85,'30_Day_Mortality_Pseudo'!$K$85,'30_Day_Mortality_Pseudo'!$P$85)</c15:sqref>
                    </c15:fullRef>
                  </c:ext>
                </c:extLst>
                <c:f>('30_Day_Mortality_Pseudo'!$F$85,'30_Day_Mortality_Pseudo'!$K$85)</c:f>
                <c:numCache>
                  <c:formatCode>General</c:formatCode>
                  <c:ptCount val="2"/>
                  <c:pt idx="0">
                    <c:v>1.1728108727754455E-3</c:v>
                  </c:pt>
                  <c:pt idx="1">
                    <c:v>1.1372941649716653E-3</c:v>
                  </c:pt>
                </c:numCache>
              </c:numRef>
            </c:minus>
          </c:errBars>
          <c:cat>
            <c:numRef>
              <c:extLst>
                <c:ext xmlns:c16="http://schemas.microsoft.com/office/drawing/2014/chart" uri="{F5D05F6E-A05E-4728-AFD3-386EB277150F}">
                  <c16:filteredLitCache>
                    <c:numCache>
                      <c:formatCode>General</c:formatCode>
                      <c:ptCount val="1"/>
                      <c:pt idx="2">
                        <c:v>2017</c:v>
                      </c:pt>
                    </c:numCache>
                  </c16:filteredLitCache>
                </c:ext>
              </c:extLst>
              <c:f/>
              <c:numCache>
                <c:formatCode>General</c:formatCode>
                <c:ptCount val="2"/>
                <c:pt idx="0">
                  <c:v>2015</c:v>
                </c:pt>
                <c:pt idx="1">
                  <c:v>2016</c:v>
                </c:pt>
              </c:numCache>
            </c:numRef>
          </c:cat>
          <c:val>
            <c:numRef>
              <c:extLst>
                <c:ext xmlns:c15="http://schemas.microsoft.com/office/drawing/2012/chart" uri="{02D57815-91ED-43cb-92C2-25804820EDAC}">
                  <c15:fullRef>
                    <c15:sqref>('30_Day_Mortality_Pseudo'!$E$85,'30_Day_Mortality_Pseudo'!$J$85,'30_Day_Mortality_Pseudo'!$O$85)</c15:sqref>
                  </c15:fullRef>
                </c:ext>
              </c:extLst>
              <c:f>('30_Day_Mortality_Pseudo'!$E$85,'30_Day_Mortality_Pseudo'!$J$85)</c:f>
              <c:numCache>
                <c:formatCode>0.0%</c:formatCode>
                <c:ptCount val="2"/>
                <c:pt idx="0">
                  <c:v>4.3644399834473532E-2</c:v>
                </c:pt>
                <c:pt idx="1">
                  <c:v>4.4350339997556901E-2</c:v>
                </c:pt>
              </c:numCache>
            </c:numRef>
          </c:val>
          <c:extLst>
            <c:ext xmlns:c16="http://schemas.microsoft.com/office/drawing/2014/chart" uri="{C3380CC4-5D6E-409C-BE32-E72D297353CC}">
              <c16:uniqueId val="{00000001-0959-4019-98D8-5302185CC630}"/>
            </c:ext>
          </c:extLst>
        </c:ser>
        <c:dLbls>
          <c:showLegendKey val="0"/>
          <c:showVal val="0"/>
          <c:showCatName val="0"/>
          <c:showSerName val="0"/>
          <c:showPercent val="0"/>
          <c:showBubbleSize val="0"/>
        </c:dLbls>
        <c:gapWidth val="150"/>
        <c:axId val="60408960"/>
        <c:axId val="60410496"/>
      </c:barChart>
      <c:lineChart>
        <c:grouping val="standard"/>
        <c:varyColors val="0"/>
        <c:ser>
          <c:idx val="2"/>
          <c:order val="1"/>
          <c:tx>
            <c:strRef>
              <c:f>'30_Day_Mortality_Pseudo'!$A$84</c:f>
              <c:strCache>
                <c:ptCount val="1"/>
                <c:pt idx="0">
                  <c:v>The 75th percentile</c:v>
                </c:pt>
              </c:strCache>
            </c:strRef>
          </c:tx>
          <c:spPr>
            <a:ln w="25400" cap="flat" cmpd="sng" algn="ctr">
              <a:solidFill>
                <a:srgbClr val="C00000"/>
              </a:solidFill>
              <a:prstDash val="solid"/>
            </a:ln>
            <a:effectLst/>
          </c:spPr>
          <c:marker>
            <c:symbol val="none"/>
          </c:marker>
          <c:cat>
            <c:numRef>
              <c:extLst>
                <c:ext xmlns:c16="http://schemas.microsoft.com/office/drawing/2014/chart" uri="{F5D05F6E-A05E-4728-AFD3-386EB277150F}">
                  <c16:filteredLitCache>
                    <c:numCache>
                      <c:formatCode>General</c:formatCode>
                      <c:ptCount val="1"/>
                      <c:pt idx="2">
                        <c:v>2017</c:v>
                      </c:pt>
                    </c:numCache>
                  </c16:filteredLitCache>
                </c:ext>
              </c:extLst>
              <c:f/>
              <c:numCache>
                <c:formatCode>General</c:formatCode>
                <c:ptCount val="2"/>
                <c:pt idx="0">
                  <c:v>2015</c:v>
                </c:pt>
                <c:pt idx="1">
                  <c:v>2016</c:v>
                </c:pt>
              </c:numCache>
            </c:numRef>
          </c:cat>
          <c:val>
            <c:numRef>
              <c:extLst>
                <c:ext xmlns:c15="http://schemas.microsoft.com/office/drawing/2012/chart" uri="{02D57815-91ED-43cb-92C2-25804820EDAC}">
                  <c15:fullRef>
                    <c15:sqref>('30_Day_Mortality_Pseudo'!$E$84,'30_Day_Mortality_Pseudo'!$J$84,'30_Day_Mortality_Pseudo'!$O$84)</c15:sqref>
                  </c15:fullRef>
                </c:ext>
              </c:extLst>
              <c:f>('30_Day_Mortality_Pseudo'!$E$84,'30_Day_Mortality_Pseudo'!$J$84)</c:f>
              <c:numCache>
                <c:formatCode>0.0%</c:formatCode>
                <c:ptCount val="2"/>
                <c:pt idx="0">
                  <c:v>5.1495340628766706E-2</c:v>
                </c:pt>
                <c:pt idx="1">
                  <c:v>5.1901796183982662E-2</c:v>
                </c:pt>
              </c:numCache>
            </c:numRef>
          </c:val>
          <c:smooth val="0"/>
          <c:extLst>
            <c:ext xmlns:c16="http://schemas.microsoft.com/office/drawing/2014/chart" uri="{C3380CC4-5D6E-409C-BE32-E72D297353CC}">
              <c16:uniqueId val="{00000002-0959-4019-98D8-5302185CC630}"/>
            </c:ext>
          </c:extLst>
        </c:ser>
        <c:ser>
          <c:idx val="4"/>
          <c:order val="3"/>
          <c:tx>
            <c:v>noshow</c:v>
          </c:tx>
          <c:spPr>
            <a:ln>
              <a:noFill/>
            </a:ln>
          </c:spPr>
          <c:marker>
            <c:symbol val="none"/>
          </c:marker>
          <c:cat>
            <c:numRef>
              <c:extLst>
                <c:ext xmlns:c16="http://schemas.microsoft.com/office/drawing/2014/chart" uri="{F5D05F6E-A05E-4728-AFD3-386EB277150F}">
                  <c16:filteredLitCache>
                    <c:numCache>
                      <c:formatCode>General</c:formatCode>
                      <c:ptCount val="1"/>
                      <c:pt idx="2">
                        <c:v>2017</c:v>
                      </c:pt>
                    </c:numCache>
                  </c16:filteredLitCache>
                </c:ext>
              </c:extLst>
              <c:f/>
              <c:numCache>
                <c:formatCode>General</c:formatCode>
                <c:ptCount val="2"/>
                <c:pt idx="0">
                  <c:v>2015</c:v>
                </c:pt>
                <c:pt idx="1">
                  <c:v>2016</c:v>
                </c:pt>
              </c:numCache>
            </c:numRef>
          </c:cat>
          <c:val>
            <c:numRef>
              <c:extLst>
                <c:ext xmlns:c15="http://schemas.microsoft.com/office/drawing/2012/chart" uri="{02D57815-91ED-43cb-92C2-25804820EDAC}">
                  <c15:fullRef>
                    <c15:sqref>'30_Day_Mortality_Pseudo'!$V$80:$V$82</c15:sqref>
                  </c15:fullRef>
                </c:ext>
              </c:extLst>
              <c:f>'30_Day_Mortality_Pseudo'!$V$80:$V$81</c:f>
              <c:numCache>
                <c:formatCode>0.00</c:formatCode>
                <c:ptCount val="2"/>
                <c:pt idx="0">
                  <c:v>5.1901796183982662E-2</c:v>
                </c:pt>
                <c:pt idx="1">
                  <c:v>2.5950898091991331E-2</c:v>
                </c:pt>
              </c:numCache>
            </c:numRef>
          </c:val>
          <c:smooth val="0"/>
          <c:extLst>
            <c:ext xmlns:c16="http://schemas.microsoft.com/office/drawing/2014/chart" uri="{C3380CC4-5D6E-409C-BE32-E72D297353CC}">
              <c16:uniqueId val="{00000003-0959-4019-98D8-5302185CC630}"/>
            </c:ext>
          </c:extLst>
        </c:ser>
        <c:ser>
          <c:idx val="5"/>
          <c:order val="4"/>
          <c:tx>
            <c:strRef>
              <c:f>'30_Day_Mortality_Pseudo'!$A$83</c:f>
              <c:strCache>
                <c:ptCount val="1"/>
                <c:pt idx="0">
                  <c:v>The median (the 50th percentile)</c:v>
                </c:pt>
              </c:strCache>
            </c:strRef>
          </c:tx>
          <c:spPr>
            <a:ln w="25400" cap="flat" cmpd="sng" algn="ctr">
              <a:solidFill>
                <a:srgbClr val="FFFF00"/>
              </a:solidFill>
              <a:prstDash val="solid"/>
            </a:ln>
            <a:effectLst/>
          </c:spPr>
          <c:marker>
            <c:symbol val="none"/>
          </c:marker>
          <c:cat>
            <c:numRef>
              <c:extLst>
                <c:ext xmlns:c16="http://schemas.microsoft.com/office/drawing/2014/chart" uri="{F5D05F6E-A05E-4728-AFD3-386EB277150F}">
                  <c16:filteredLitCache>
                    <c:numCache>
                      <c:formatCode>General</c:formatCode>
                      <c:ptCount val="1"/>
                      <c:pt idx="2">
                        <c:v>2017</c:v>
                      </c:pt>
                    </c:numCache>
                  </c16:filteredLitCache>
                </c:ext>
              </c:extLst>
              <c:f/>
              <c:numCache>
                <c:formatCode>General</c:formatCode>
                <c:ptCount val="2"/>
                <c:pt idx="0">
                  <c:v>2015</c:v>
                </c:pt>
                <c:pt idx="1">
                  <c:v>2016</c:v>
                </c:pt>
              </c:numCache>
            </c:numRef>
          </c:cat>
          <c:val>
            <c:numRef>
              <c:extLst>
                <c:ext xmlns:c15="http://schemas.microsoft.com/office/drawing/2012/chart" uri="{02D57815-91ED-43cb-92C2-25804820EDAC}">
                  <c15:fullRef>
                    <c15:sqref>('30_Day_Mortality_Pseudo'!$E$83,'30_Day_Mortality_Pseudo'!$J$83,'30_Day_Mortality_Pseudo'!$O$83)</c15:sqref>
                  </c15:fullRef>
                </c:ext>
              </c:extLst>
              <c:f>('30_Day_Mortality_Pseudo'!$E$83,'30_Day_Mortality_Pseudo'!$J$83)</c:f>
              <c:numCache>
                <c:formatCode>0.0%</c:formatCode>
                <c:ptCount val="2"/>
                <c:pt idx="0">
                  <c:v>4.1258671287131218E-2</c:v>
                </c:pt>
                <c:pt idx="1">
                  <c:v>4.0597066599521586E-2</c:v>
                </c:pt>
              </c:numCache>
            </c:numRef>
          </c:val>
          <c:smooth val="0"/>
          <c:extLst>
            <c:ext xmlns:c16="http://schemas.microsoft.com/office/drawing/2014/chart" uri="{C3380CC4-5D6E-409C-BE32-E72D297353CC}">
              <c16:uniqueId val="{00000004-0959-4019-98D8-5302185CC630}"/>
            </c:ext>
          </c:extLst>
        </c:ser>
        <c:ser>
          <c:idx val="1"/>
          <c:order val="5"/>
          <c:tx>
            <c:strRef>
              <c:f>'30_Day_Mortality_Pseudo'!$A$82</c:f>
              <c:strCache>
                <c:ptCount val="1"/>
                <c:pt idx="0">
                  <c:v>The 25th percentile</c:v>
                </c:pt>
              </c:strCache>
            </c:strRef>
          </c:tx>
          <c:spPr>
            <a:ln w="25400" cap="flat" cmpd="sng" algn="ctr">
              <a:solidFill>
                <a:schemeClr val="accent3"/>
              </a:solidFill>
              <a:prstDash val="solid"/>
            </a:ln>
            <a:effectLst/>
          </c:spPr>
          <c:marker>
            <c:symbol val="none"/>
          </c:marker>
          <c:cat>
            <c:numRef>
              <c:extLst>
                <c:ext xmlns:c16="http://schemas.microsoft.com/office/drawing/2014/chart" uri="{F5D05F6E-A05E-4728-AFD3-386EB277150F}">
                  <c16:filteredLitCache>
                    <c:numCache>
                      <c:formatCode>General</c:formatCode>
                      <c:ptCount val="1"/>
                      <c:pt idx="2">
                        <c:v>2017</c:v>
                      </c:pt>
                    </c:numCache>
                  </c16:filteredLitCache>
                </c:ext>
              </c:extLst>
              <c:f/>
              <c:numCache>
                <c:formatCode>General</c:formatCode>
                <c:ptCount val="2"/>
                <c:pt idx="0">
                  <c:v>2015</c:v>
                </c:pt>
                <c:pt idx="1">
                  <c:v>2016</c:v>
                </c:pt>
              </c:numCache>
            </c:numRef>
          </c:cat>
          <c:val>
            <c:numRef>
              <c:extLst>
                <c:ext xmlns:c15="http://schemas.microsoft.com/office/drawing/2012/chart" uri="{02D57815-91ED-43cb-92C2-25804820EDAC}">
                  <c15:fullRef>
                    <c15:sqref>('30_Day_Mortality_Pseudo'!$E$82,'30_Day_Mortality_Pseudo'!$J$82,'30_Day_Mortality_Pseudo'!$O$82)</c15:sqref>
                  </c15:fullRef>
                </c:ext>
              </c:extLst>
              <c:f>('30_Day_Mortality_Pseudo'!$E$82,'30_Day_Mortality_Pseudo'!$J$82)</c:f>
              <c:numCache>
                <c:formatCode>0.0%</c:formatCode>
                <c:ptCount val="2"/>
                <c:pt idx="0">
                  <c:v>3.0299969937243997E-2</c:v>
                </c:pt>
                <c:pt idx="1">
                  <c:v>3.2310431503979886E-2</c:v>
                </c:pt>
              </c:numCache>
            </c:numRef>
          </c:val>
          <c:smooth val="0"/>
          <c:extLst>
            <c:ext xmlns:c16="http://schemas.microsoft.com/office/drawing/2014/chart" uri="{C3380CC4-5D6E-409C-BE32-E72D297353CC}">
              <c16:uniqueId val="{00000005-0959-4019-98D8-5302185CC630}"/>
            </c:ext>
          </c:extLst>
        </c:ser>
        <c:dLbls>
          <c:showLegendKey val="0"/>
          <c:showVal val="0"/>
          <c:showCatName val="0"/>
          <c:showSerName val="0"/>
          <c:showPercent val="0"/>
          <c:showBubbleSize val="0"/>
        </c:dLbls>
        <c:marker val="1"/>
        <c:smooth val="0"/>
        <c:axId val="60408960"/>
        <c:axId val="60410496"/>
      </c:lineChart>
      <c:catAx>
        <c:axId val="60408960"/>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en-US"/>
          </a:p>
        </c:txPr>
        <c:crossAx val="60410496"/>
        <c:crosses val="autoZero"/>
        <c:auto val="1"/>
        <c:lblAlgn val="ctr"/>
        <c:lblOffset val="100"/>
        <c:noMultiLvlLbl val="0"/>
      </c:catAx>
      <c:valAx>
        <c:axId val="60410496"/>
        <c:scaling>
          <c:orientation val="minMax"/>
          <c:min val="0"/>
        </c:scaling>
        <c:delete val="0"/>
        <c:axPos val="l"/>
        <c:title>
          <c:tx>
            <c:rich>
              <a:bodyPr rot="-5400000" vert="horz"/>
              <a:lstStyle/>
              <a:p>
                <a:pPr>
                  <a:defRPr sz="1100">
                    <a:latin typeface="Arial" panose="020B0604020202020204" pitchFamily="34" charset="0"/>
                    <a:cs typeface="Arial" panose="020B0604020202020204" pitchFamily="34" charset="0"/>
                  </a:defRPr>
                </a:pPr>
                <a:r>
                  <a:rPr lang="en-US" sz="1100">
                    <a:latin typeface="Arial" panose="020B0604020202020204" pitchFamily="34" charset="0"/>
                    <a:cs typeface="Arial" panose="020B0604020202020204" pitchFamily="34" charset="0"/>
                  </a:rPr>
                  <a:t>Crude rate of 30-day mortality </a:t>
                </a:r>
              </a:p>
            </c:rich>
          </c:tx>
          <c:overlay val="0"/>
        </c:title>
        <c:numFmt formatCode="0%"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60408960"/>
        <c:crosses val="autoZero"/>
        <c:crossBetween val="between"/>
      </c:valAx>
    </c:plotArea>
    <c:legend>
      <c:legendPos val="b"/>
      <c:legendEntry>
        <c:idx val="0"/>
        <c:delete val="1"/>
      </c:legendEntry>
      <c:legendEntry>
        <c:idx val="3"/>
        <c:delete val="1"/>
      </c:legendEntry>
      <c:layout>
        <c:manualLayout>
          <c:xMode val="edge"/>
          <c:yMode val="edge"/>
          <c:x val="0"/>
          <c:y val="0.83931093911432531"/>
          <c:w val="0.51748975739002345"/>
          <c:h val="5.4073253290737713E-2"/>
        </c:manualLayout>
      </c:layout>
      <c:overlay val="0"/>
      <c:txPr>
        <a:bodyPr/>
        <a:lstStyle/>
        <a:p>
          <a:pPr>
            <a:defRPr sz="11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'30_Day_Mortality_Pseudo'!$A$86</c:f>
          <c:strCache>
            <c:ptCount val="1"/>
            <c:pt idx="0">
              <c:v>NoCA (CA)</c:v>
            </c:pt>
          </c:strCache>
        </c:strRef>
      </c:tx>
      <c:overlay val="0"/>
      <c:txPr>
        <a:bodyPr/>
        <a:lstStyle/>
        <a:p>
          <a:pPr>
            <a:defRPr sz="1400">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0915205469630002"/>
          <c:y val="0.17296429039032873"/>
          <c:w val="0.75609372924769946"/>
          <c:h val="0.62925009298631396"/>
        </c:manualLayout>
      </c:layout>
      <c:barChart>
        <c:barDir val="col"/>
        <c:grouping val="clustered"/>
        <c:varyColors val="0"/>
        <c:ser>
          <c:idx val="4"/>
          <c:order val="2"/>
          <c:tx>
            <c:strRef>
              <c:f>'30_Day_Mortality_Pseudo'!$A$86</c:f>
              <c:strCache>
                <c:ptCount val="1"/>
                <c:pt idx="0">
                  <c:v>NoCA (CA)</c:v>
                </c:pt>
              </c:strCache>
            </c:strRef>
          </c:tx>
          <c:spPr>
            <a:solidFill>
              <a:schemeClr val="accent2">
                <a:lumMod val="60000"/>
                <a:lumOff val="40000"/>
              </a:schemeClr>
            </a:solidFill>
          </c:spPr>
          <c:invertIfNegative val="0"/>
          <c:errBars>
            <c:errBarType val="both"/>
            <c:errValType val="cust"/>
            <c:noEndCap val="0"/>
            <c:plus>
              <c:numRef>
                <c:extLst>
                  <c:ext xmlns:c15="http://schemas.microsoft.com/office/drawing/2012/chart" uri="{02D57815-91ED-43cb-92C2-25804820EDAC}">
                    <c15:fullRef>
                      <c15:sqref>('30_Day_Mortality_Pseudo'!$G$86,'30_Day_Mortality_Pseudo'!$L$86,'30_Day_Mortality_Pseudo'!$Q$86)</c15:sqref>
                    </c15:fullRef>
                  </c:ext>
                </c:extLst>
                <c:f>('30_Day_Mortality_Pseudo'!$G$86,'30_Day_Mortality_Pseudo'!$L$86)</c:f>
                <c:numCache>
                  <c:formatCode>General</c:formatCode>
                  <c:ptCount val="2"/>
                  <c:pt idx="0">
                    <c:v>0</c:v>
                  </c:pt>
                  <c:pt idx="1">
                    <c:v>0</c:v>
                  </c:pt>
                </c:numCache>
              </c:numRef>
            </c:plus>
            <c:minus>
              <c:numRef>
                <c:extLst>
                  <c:ext xmlns:c15="http://schemas.microsoft.com/office/drawing/2012/chart" uri="{02D57815-91ED-43cb-92C2-25804820EDAC}">
                    <c15:fullRef>
                      <c15:sqref>('30_Day_Mortality_Pseudo'!$F$86,'30_Day_Mortality_Pseudo'!$K$86,'30_Day_Mortality_Pseudo'!$P$86)</c15:sqref>
                    </c15:fullRef>
                  </c:ext>
                </c:extLst>
                <c:f>('30_Day_Mortality_Pseudo'!$F$86,'30_Day_Mortality_Pseudo'!$K$86)</c:f>
                <c:numCache>
                  <c:formatCode>General</c:formatCode>
                  <c:ptCount val="2"/>
                  <c:pt idx="0">
                    <c:v>0</c:v>
                  </c:pt>
                  <c:pt idx="1">
                    <c:v>0</c:v>
                  </c:pt>
                </c:numCache>
              </c:numRef>
            </c:minus>
          </c:errBars>
          <c:cat>
            <c:numRef>
              <c:extLst>
                <c:ext xmlns:c16="http://schemas.microsoft.com/office/drawing/2014/chart" uri="{F5D05F6E-A05E-4728-AFD3-386EB277150F}">
                  <c16:filteredLitCache>
                    <c:numCache>
                      <c:formatCode>General</c:formatCode>
                      <c:ptCount val="1"/>
                      <c:pt idx="2">
                        <c:v>2017</c:v>
                      </c:pt>
                    </c:numCache>
                  </c16:filteredLitCache>
                </c:ext>
              </c:extLst>
              <c:f/>
              <c:numCache>
                <c:formatCode>General</c:formatCode>
                <c:ptCount val="2"/>
                <c:pt idx="0">
                  <c:v>2015</c:v>
                </c:pt>
                <c:pt idx="1">
                  <c:v>2016</c:v>
                </c:pt>
              </c:numCache>
            </c:numRef>
          </c:cat>
          <c:val>
            <c:numRef>
              <c:extLst>
                <c:ext xmlns:c15="http://schemas.microsoft.com/office/drawing/2012/chart" uri="{02D57815-91ED-43cb-92C2-25804820EDAC}">
                  <c15:fullRef>
                    <c15:sqref>('30_Day_Mortality_Pseudo'!$E$86,'30_Day_Mortality_Pseudo'!$J$86,'30_Day_Mortality_Pseudo'!$O$86)</c15:sqref>
                  </c15:fullRef>
                </c:ext>
              </c:extLst>
              <c:f>('30_Day_Mortality_Pseudo'!$E$86,'30_Day_Mortality_Pseudo'!$J$86)</c:f>
              <c:numCache>
                <c:formatCode>0.0%</c:formatCode>
                <c:ptCount val="2"/>
                <c:pt idx="0">
                  <c:v>0</c:v>
                </c:pt>
                <c:pt idx="1">
                  <c:v>0</c:v>
                </c:pt>
              </c:numCache>
            </c:numRef>
          </c:val>
          <c:extLst>
            <c:ext xmlns:c16="http://schemas.microsoft.com/office/drawing/2014/chart" uri="{C3380CC4-5D6E-409C-BE32-E72D297353CC}">
              <c16:uniqueId val="{00000000-B5F4-480D-AC72-735A422C6F22}"/>
            </c:ext>
          </c:extLst>
        </c:ser>
        <c:ser>
          <c:idx val="3"/>
          <c:order val="3"/>
          <c:tx>
            <c:strRef>
              <c:f>'30_Day_Mortality_Pseudo'!$A$85</c:f>
              <c:strCache>
                <c:ptCount val="1"/>
                <c:pt idx="0">
                  <c:v>All trusts</c:v>
                </c:pt>
              </c:strCache>
            </c:strRef>
          </c:tx>
          <c:spPr>
            <a:solidFill>
              <a:srgbClr val="7030A0"/>
            </a:solidFill>
          </c:spPr>
          <c:invertIfNegative val="0"/>
          <c:errBars>
            <c:errBarType val="both"/>
            <c:errValType val="cust"/>
            <c:noEndCap val="0"/>
            <c:plus>
              <c:numRef>
                <c:extLst>
                  <c:ext xmlns:c15="http://schemas.microsoft.com/office/drawing/2012/chart" uri="{02D57815-91ED-43cb-92C2-25804820EDAC}">
                    <c15:fullRef>
                      <c15:sqref>('30_Day_Mortality_Pseudo'!$G$85,'30_Day_Mortality_Pseudo'!$L$85,'30_Day_Mortality_Pseudo'!$Q$85)</c15:sqref>
                    </c15:fullRef>
                  </c:ext>
                </c:extLst>
                <c:f>('30_Day_Mortality_Pseudo'!$G$85,'30_Day_Mortality_Pseudo'!$L$85)</c:f>
                <c:numCache>
                  <c:formatCode>General</c:formatCode>
                  <c:ptCount val="2"/>
                  <c:pt idx="0">
                    <c:v>1.2036800092092431E-3</c:v>
                  </c:pt>
                  <c:pt idx="1">
                    <c:v>1.1658019160997526E-3</c:v>
                  </c:pt>
                </c:numCache>
              </c:numRef>
            </c:plus>
            <c:minus>
              <c:numRef>
                <c:extLst>
                  <c:ext xmlns:c15="http://schemas.microsoft.com/office/drawing/2012/chart" uri="{02D57815-91ED-43cb-92C2-25804820EDAC}">
                    <c15:fullRef>
                      <c15:sqref>('30_Day_Mortality_Pseudo'!$F$85,'30_Day_Mortality_Pseudo'!$K$85,'30_Day_Mortality_Pseudo'!$P$85)</c15:sqref>
                    </c15:fullRef>
                  </c:ext>
                </c:extLst>
                <c:f>('30_Day_Mortality_Pseudo'!$F$85,'30_Day_Mortality_Pseudo'!$K$85)</c:f>
                <c:numCache>
                  <c:formatCode>General</c:formatCode>
                  <c:ptCount val="2"/>
                  <c:pt idx="0">
                    <c:v>1.1728108727754455E-3</c:v>
                  </c:pt>
                  <c:pt idx="1">
                    <c:v>1.1372941649716653E-3</c:v>
                  </c:pt>
                </c:numCache>
              </c:numRef>
            </c:minus>
          </c:errBars>
          <c:cat>
            <c:numRef>
              <c:extLst>
                <c:ext xmlns:c16="http://schemas.microsoft.com/office/drawing/2014/chart" uri="{F5D05F6E-A05E-4728-AFD3-386EB277150F}">
                  <c16:filteredLitCache>
                    <c:numCache>
                      <c:formatCode>General</c:formatCode>
                      <c:ptCount val="1"/>
                      <c:pt idx="2">
                        <c:v>2017</c:v>
                      </c:pt>
                    </c:numCache>
                  </c16:filteredLitCache>
                </c:ext>
              </c:extLst>
              <c:f/>
              <c:numCache>
                <c:formatCode>General</c:formatCode>
                <c:ptCount val="2"/>
                <c:pt idx="0">
                  <c:v>2015</c:v>
                </c:pt>
                <c:pt idx="1">
                  <c:v>2016</c:v>
                </c:pt>
              </c:numCache>
            </c:numRef>
          </c:cat>
          <c:val>
            <c:numRef>
              <c:extLst>
                <c:ext xmlns:c15="http://schemas.microsoft.com/office/drawing/2012/chart" uri="{02D57815-91ED-43cb-92C2-25804820EDAC}">
                  <c15:fullRef>
                    <c15:sqref>('30_Day_Mortality_Pseudo'!$E$85,'30_Day_Mortality_Pseudo'!$J$85,'30_Day_Mortality_Pseudo'!$O$85)</c15:sqref>
                  </c15:fullRef>
                </c:ext>
              </c:extLst>
              <c:f>('30_Day_Mortality_Pseudo'!$E$85,'30_Day_Mortality_Pseudo'!$J$85)</c:f>
              <c:numCache>
                <c:formatCode>0.0%</c:formatCode>
                <c:ptCount val="2"/>
                <c:pt idx="0">
                  <c:v>4.3644399834473532E-2</c:v>
                </c:pt>
                <c:pt idx="1">
                  <c:v>4.4350339997556901E-2</c:v>
                </c:pt>
              </c:numCache>
            </c:numRef>
          </c:val>
          <c:extLst>
            <c:ext xmlns:c16="http://schemas.microsoft.com/office/drawing/2014/chart" uri="{C3380CC4-5D6E-409C-BE32-E72D297353CC}">
              <c16:uniqueId val="{00000001-B5F4-480D-AC72-735A422C6F22}"/>
            </c:ext>
          </c:extLst>
        </c:ser>
        <c:dLbls>
          <c:showLegendKey val="0"/>
          <c:showVal val="0"/>
          <c:showCatName val="0"/>
          <c:showSerName val="0"/>
          <c:showPercent val="0"/>
          <c:showBubbleSize val="0"/>
        </c:dLbls>
        <c:gapWidth val="150"/>
        <c:axId val="60470400"/>
        <c:axId val="60471936"/>
      </c:barChart>
      <c:lineChart>
        <c:grouping val="standard"/>
        <c:varyColors val="0"/>
        <c:ser>
          <c:idx val="1"/>
          <c:order val="0"/>
          <c:tx>
            <c:strRef>
              <c:f>'30_Day_Mortality_Pseudo'!$A$82</c:f>
              <c:strCache>
                <c:ptCount val="1"/>
                <c:pt idx="0">
                  <c:v>The 25th percentile</c:v>
                </c:pt>
              </c:strCache>
            </c:strRef>
          </c:tx>
          <c:spPr>
            <a:ln w="25400" cap="flat" cmpd="sng" algn="ctr">
              <a:solidFill>
                <a:schemeClr val="accent3"/>
              </a:solidFill>
              <a:prstDash val="solid"/>
            </a:ln>
            <a:effectLst/>
          </c:spPr>
          <c:marker>
            <c:symbol val="none"/>
          </c:marker>
          <c:cat>
            <c:numRef>
              <c:extLst>
                <c:ext xmlns:c16="http://schemas.microsoft.com/office/drawing/2014/chart" uri="{F5D05F6E-A05E-4728-AFD3-386EB277150F}">
                  <c16:filteredLitCache>
                    <c:numCache>
                      <c:formatCode>General</c:formatCode>
                      <c:ptCount val="1"/>
                      <c:pt idx="2">
                        <c:v>2017</c:v>
                      </c:pt>
                    </c:numCache>
                  </c16:filteredLitCache>
                </c:ext>
              </c:extLst>
              <c:f/>
              <c:numCache>
                <c:formatCode>General</c:formatCode>
                <c:ptCount val="2"/>
                <c:pt idx="0">
                  <c:v>2015</c:v>
                </c:pt>
                <c:pt idx="1">
                  <c:v>2016</c:v>
                </c:pt>
              </c:numCache>
            </c:numRef>
          </c:cat>
          <c:val>
            <c:numRef>
              <c:extLst>
                <c:ext xmlns:c15="http://schemas.microsoft.com/office/drawing/2012/chart" uri="{02D57815-91ED-43cb-92C2-25804820EDAC}">
                  <c15:fullRef>
                    <c15:sqref>('30_Day_Mortality_Pseudo'!$E$82,'30_Day_Mortality_Pseudo'!$J$82,'30_Day_Mortality_Pseudo'!$O$82)</c15:sqref>
                  </c15:fullRef>
                </c:ext>
              </c:extLst>
              <c:f>('30_Day_Mortality_Pseudo'!$E$82,'30_Day_Mortality_Pseudo'!$J$82)</c:f>
              <c:numCache>
                <c:formatCode>0.0%</c:formatCode>
                <c:ptCount val="2"/>
                <c:pt idx="0">
                  <c:v>3.0299969937243997E-2</c:v>
                </c:pt>
                <c:pt idx="1">
                  <c:v>3.2310431503979886E-2</c:v>
                </c:pt>
              </c:numCache>
            </c:numRef>
          </c:val>
          <c:smooth val="0"/>
          <c:extLst>
            <c:ext xmlns:c16="http://schemas.microsoft.com/office/drawing/2014/chart" uri="{C3380CC4-5D6E-409C-BE32-E72D297353CC}">
              <c16:uniqueId val="{00000002-B5F4-480D-AC72-735A422C6F22}"/>
            </c:ext>
          </c:extLst>
        </c:ser>
        <c:ser>
          <c:idx val="2"/>
          <c:order val="1"/>
          <c:tx>
            <c:strRef>
              <c:f>'30_Day_Mortality_Pseudo'!$A$84</c:f>
              <c:strCache>
                <c:ptCount val="1"/>
                <c:pt idx="0">
                  <c:v>The 75th percentile</c:v>
                </c:pt>
              </c:strCache>
            </c:strRef>
          </c:tx>
          <c:spPr>
            <a:ln w="25400" cap="flat" cmpd="sng" algn="ctr">
              <a:solidFill>
                <a:srgbClr val="C00000"/>
              </a:solidFill>
              <a:prstDash val="solid"/>
            </a:ln>
            <a:effectLst/>
          </c:spPr>
          <c:marker>
            <c:symbol val="none"/>
          </c:marker>
          <c:cat>
            <c:numRef>
              <c:extLst>
                <c:ext xmlns:c16="http://schemas.microsoft.com/office/drawing/2014/chart" uri="{F5D05F6E-A05E-4728-AFD3-386EB277150F}">
                  <c16:filteredLitCache>
                    <c:numCache>
                      <c:formatCode>General</c:formatCode>
                      <c:ptCount val="1"/>
                      <c:pt idx="2">
                        <c:v>2017</c:v>
                      </c:pt>
                    </c:numCache>
                  </c16:filteredLitCache>
                </c:ext>
              </c:extLst>
              <c:f/>
              <c:numCache>
                <c:formatCode>General</c:formatCode>
                <c:ptCount val="2"/>
                <c:pt idx="0">
                  <c:v>2015</c:v>
                </c:pt>
                <c:pt idx="1">
                  <c:v>2016</c:v>
                </c:pt>
              </c:numCache>
            </c:numRef>
          </c:cat>
          <c:val>
            <c:numRef>
              <c:extLst>
                <c:ext xmlns:c15="http://schemas.microsoft.com/office/drawing/2012/chart" uri="{02D57815-91ED-43cb-92C2-25804820EDAC}">
                  <c15:fullRef>
                    <c15:sqref>('30_Day_Mortality_Pseudo'!$E$84,'30_Day_Mortality_Pseudo'!$J$84,'30_Day_Mortality_Pseudo'!$O$84)</c15:sqref>
                  </c15:fullRef>
                </c:ext>
              </c:extLst>
              <c:f>('30_Day_Mortality_Pseudo'!$E$84,'30_Day_Mortality_Pseudo'!$J$84)</c:f>
              <c:numCache>
                <c:formatCode>0.0%</c:formatCode>
                <c:ptCount val="2"/>
                <c:pt idx="0">
                  <c:v>5.1495340628766706E-2</c:v>
                </c:pt>
                <c:pt idx="1">
                  <c:v>5.1901796183982662E-2</c:v>
                </c:pt>
              </c:numCache>
            </c:numRef>
          </c:val>
          <c:smooth val="0"/>
          <c:extLst>
            <c:ext xmlns:c16="http://schemas.microsoft.com/office/drawing/2014/chart" uri="{C3380CC4-5D6E-409C-BE32-E72D297353CC}">
              <c16:uniqueId val="{00000003-B5F4-480D-AC72-735A422C6F22}"/>
            </c:ext>
          </c:extLst>
        </c:ser>
        <c:ser>
          <c:idx val="0"/>
          <c:order val="4"/>
          <c:tx>
            <c:v>noshow</c:v>
          </c:tx>
          <c:spPr>
            <a:ln>
              <a:noFill/>
            </a:ln>
          </c:spPr>
          <c:marker>
            <c:symbol val="none"/>
          </c:marker>
          <c:cat>
            <c:numRef>
              <c:extLst>
                <c:ext xmlns:c16="http://schemas.microsoft.com/office/drawing/2014/chart" uri="{F5D05F6E-A05E-4728-AFD3-386EB277150F}">
                  <c16:filteredLitCache>
                    <c:numCache>
                      <c:formatCode>General</c:formatCode>
                      <c:ptCount val="1"/>
                      <c:pt idx="2">
                        <c:v>2017</c:v>
                      </c:pt>
                    </c:numCache>
                  </c16:filteredLitCache>
                </c:ext>
              </c:extLst>
              <c:f/>
              <c:numCache>
                <c:formatCode>General</c:formatCode>
                <c:ptCount val="2"/>
                <c:pt idx="0">
                  <c:v>2015</c:v>
                </c:pt>
                <c:pt idx="1">
                  <c:v>2016</c:v>
                </c:pt>
              </c:numCache>
            </c:numRef>
          </c:cat>
          <c:val>
            <c:numRef>
              <c:extLst>
                <c:ext xmlns:c15="http://schemas.microsoft.com/office/drawing/2012/chart" uri="{02D57815-91ED-43cb-92C2-25804820EDAC}">
                  <c15:fullRef>
                    <c15:sqref>'30_Day_Mortality_Pseudo'!$V$80:$V$82</c15:sqref>
                  </c15:fullRef>
                </c:ext>
              </c:extLst>
              <c:f>'30_Day_Mortality_Pseudo'!$V$80:$V$81</c:f>
              <c:numCache>
                <c:formatCode>0.00</c:formatCode>
                <c:ptCount val="2"/>
                <c:pt idx="0">
                  <c:v>5.1901796183982662E-2</c:v>
                </c:pt>
                <c:pt idx="1">
                  <c:v>2.5950898091991331E-2</c:v>
                </c:pt>
              </c:numCache>
            </c:numRef>
          </c:val>
          <c:smooth val="0"/>
          <c:extLst>
            <c:ext xmlns:c16="http://schemas.microsoft.com/office/drawing/2014/chart" uri="{C3380CC4-5D6E-409C-BE32-E72D297353CC}">
              <c16:uniqueId val="{00000004-B5F4-480D-AC72-735A422C6F22}"/>
            </c:ext>
          </c:extLst>
        </c:ser>
        <c:ser>
          <c:idx val="5"/>
          <c:order val="5"/>
          <c:tx>
            <c:strRef>
              <c:f>'30_Day_Mortality_Pseudo'!$A$83</c:f>
              <c:strCache>
                <c:ptCount val="1"/>
                <c:pt idx="0">
                  <c:v>The median (the 50th percentile)</c:v>
                </c:pt>
              </c:strCache>
            </c:strRef>
          </c:tx>
          <c:spPr>
            <a:ln w="25400" cap="flat" cmpd="sng" algn="ctr">
              <a:solidFill>
                <a:srgbClr val="FFFF00"/>
              </a:solidFill>
              <a:prstDash val="solid"/>
            </a:ln>
            <a:effectLst/>
          </c:spPr>
          <c:marker>
            <c:symbol val="none"/>
          </c:marker>
          <c:cat>
            <c:numRef>
              <c:extLst>
                <c:ext xmlns:c16="http://schemas.microsoft.com/office/drawing/2014/chart" uri="{F5D05F6E-A05E-4728-AFD3-386EB277150F}">
                  <c16:filteredLitCache>
                    <c:numCache>
                      <c:formatCode>General</c:formatCode>
                      <c:ptCount val="1"/>
                      <c:pt idx="2">
                        <c:v>2017</c:v>
                      </c:pt>
                    </c:numCache>
                  </c16:filteredLitCache>
                </c:ext>
              </c:extLst>
              <c:f/>
              <c:numCache>
                <c:formatCode>General</c:formatCode>
                <c:ptCount val="2"/>
                <c:pt idx="0">
                  <c:v>2015</c:v>
                </c:pt>
                <c:pt idx="1">
                  <c:v>2016</c:v>
                </c:pt>
              </c:numCache>
            </c:numRef>
          </c:cat>
          <c:val>
            <c:numRef>
              <c:extLst>
                <c:ext xmlns:c15="http://schemas.microsoft.com/office/drawing/2012/chart" uri="{02D57815-91ED-43cb-92C2-25804820EDAC}">
                  <c15:fullRef>
                    <c15:sqref>('30_Day_Mortality_Pseudo'!$E$83,'30_Day_Mortality_Pseudo'!$J$83,'30_Day_Mortality_Pseudo'!$O$83)</c15:sqref>
                  </c15:fullRef>
                </c:ext>
              </c:extLst>
              <c:f>('30_Day_Mortality_Pseudo'!$E$83,'30_Day_Mortality_Pseudo'!$J$83)</c:f>
              <c:numCache>
                <c:formatCode>0.0%</c:formatCode>
                <c:ptCount val="2"/>
                <c:pt idx="0">
                  <c:v>4.1258671287131218E-2</c:v>
                </c:pt>
                <c:pt idx="1">
                  <c:v>4.0597066599521586E-2</c:v>
                </c:pt>
              </c:numCache>
            </c:numRef>
          </c:val>
          <c:smooth val="0"/>
          <c:extLst>
            <c:ext xmlns:c16="http://schemas.microsoft.com/office/drawing/2014/chart" uri="{C3380CC4-5D6E-409C-BE32-E72D297353CC}">
              <c16:uniqueId val="{00000005-B5F4-480D-AC72-735A422C6F22}"/>
            </c:ext>
          </c:extLst>
        </c:ser>
        <c:dLbls>
          <c:showLegendKey val="0"/>
          <c:showVal val="0"/>
          <c:showCatName val="0"/>
          <c:showSerName val="0"/>
          <c:showPercent val="0"/>
          <c:showBubbleSize val="0"/>
        </c:dLbls>
        <c:marker val="1"/>
        <c:smooth val="0"/>
        <c:axId val="60470400"/>
        <c:axId val="60471936"/>
      </c:lineChart>
      <c:catAx>
        <c:axId val="60470400"/>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en-US"/>
          </a:p>
        </c:txPr>
        <c:crossAx val="60471936"/>
        <c:crosses val="autoZero"/>
        <c:auto val="1"/>
        <c:lblAlgn val="ctr"/>
        <c:lblOffset val="100"/>
        <c:noMultiLvlLbl val="0"/>
      </c:catAx>
      <c:valAx>
        <c:axId val="60471936"/>
        <c:scaling>
          <c:orientation val="minMax"/>
          <c:min val="0"/>
        </c:scaling>
        <c:delete val="0"/>
        <c:axPos val="l"/>
        <c:numFmt formatCode="0%"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60470400"/>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20" fmlaLink="Trust_selected!$D$2" fmlaRange="Trust_selected!$B$3:$B$10" noThreeD="1" sel="1" val="0"/>
</file>

<file path=xl/ctrlProps/ctrlProp10.xml><?xml version="1.0" encoding="utf-8"?>
<formControlPr xmlns="http://schemas.microsoft.com/office/spreadsheetml/2009/9/main" objectType="Drop" dropLines="4" dropStyle="combo" dx="20" fmlaLink="Trust_selected!$D$12" fmlaRange="Trust_selected!$B$13:$B$16" noThreeD="1" sel="1" val="0"/>
</file>

<file path=xl/ctrlProps/ctrlProp11.xml><?xml version="1.0" encoding="utf-8"?>
<formControlPr xmlns="http://schemas.microsoft.com/office/spreadsheetml/2009/9/main" objectType="Drop" dropLines="4" dropStyle="combo" dx="20" fmlaLink="Trust_selected!$D$18" fmlaRange="Trust_selected!$B$19:$B$22" noThreeD="1" sel="1" val="0"/>
</file>

<file path=xl/ctrlProps/ctrlProp12.xml><?xml version="1.0" encoding="utf-8"?>
<formControlPr xmlns="http://schemas.microsoft.com/office/spreadsheetml/2009/9/main" objectType="Drop" dropLines="10" dropStyle="combo" dx="20" fmlaLink="Trust_selected!$D$24" fmlaRange="Trust_selected!$B$26:$B$163" noThreeD="1" sel="1" val="8"/>
</file>

<file path=xl/ctrlProps/ctrlProp13.xml><?xml version="1.0" encoding="utf-8"?>
<formControlPr xmlns="http://schemas.microsoft.com/office/spreadsheetml/2009/9/main" objectType="Drop" dropLines="4" dropStyle="combo" dx="20" fmlaLink="Trust_selected!$D$12" fmlaRange="Trust_selected!$B$13:$B$16" noThreeD="1" sel="1" val="0"/>
</file>

<file path=xl/ctrlProps/ctrlProp14.xml><?xml version="1.0" encoding="utf-8"?>
<formControlPr xmlns="http://schemas.microsoft.com/office/spreadsheetml/2009/9/main" objectType="Drop" dropStyle="combo" dx="20" fmlaLink="Trust_selected!$D$2" fmlaRange="Trust_selected!$B$3:$B$10" noThreeD="1" sel="1" val="0"/>
</file>

<file path=xl/ctrlProps/ctrlProp15.xml><?xml version="1.0" encoding="utf-8"?>
<formControlPr xmlns="http://schemas.microsoft.com/office/spreadsheetml/2009/9/main" objectType="Drop" dropLines="10" dropStyle="combo" dx="20" fmlaLink="Trust_selected!$D$24" fmlaRange="Trust_selected!$A$26:$A$163" noThreeD="1" sel="1" val="58"/>
</file>

<file path=xl/ctrlProps/ctrlProp16.xml><?xml version="1.0" encoding="utf-8"?>
<formControlPr xmlns="http://schemas.microsoft.com/office/spreadsheetml/2009/9/main" objectType="Drop" dropLines="4" dropStyle="combo" dx="20" fmlaLink="Trust_selected!$D$18" fmlaRange="Trust_selected!$B$19:$B$22" noThreeD="1" sel="1" val="0"/>
</file>

<file path=xl/ctrlProps/ctrlProp17.xml><?xml version="1.0" encoding="utf-8"?>
<formControlPr xmlns="http://schemas.microsoft.com/office/spreadsheetml/2009/9/main" objectType="Drop" dropStyle="combo" dx="20" fmlaLink="Trust_selected!$D$2" fmlaRange="Trust_selected!$B$3:$B$10" noThreeD="1" sel="1" val="0"/>
</file>

<file path=xl/ctrlProps/ctrlProp18.xml><?xml version="1.0" encoding="utf-8"?>
<formControlPr xmlns="http://schemas.microsoft.com/office/spreadsheetml/2009/9/main" objectType="Drop" dropLines="4" dropStyle="combo" dx="20" fmlaLink="Trust_selected!$D$12" fmlaRange="Trust_selected!$B$13:$B$16" noThreeD="1" sel="1" val="0"/>
</file>

<file path=xl/ctrlProps/ctrlProp19.xml><?xml version="1.0" encoding="utf-8"?>
<formControlPr xmlns="http://schemas.microsoft.com/office/spreadsheetml/2009/9/main" objectType="Drop" dropLines="4" dropStyle="combo" dx="20" fmlaLink="Trust_selected!$D$18" fmlaRange="Trust_selected!$B$19:$B$22" noThreeD="1" sel="1" val="0"/>
</file>

<file path=xl/ctrlProps/ctrlProp2.xml><?xml version="1.0" encoding="utf-8"?>
<formControlPr xmlns="http://schemas.microsoft.com/office/spreadsheetml/2009/9/main" objectType="Drop" dropLines="4" dropStyle="combo" dx="20" fmlaLink="Trust_selected!$D$12" fmlaRange="Trust_selected!$B$13:$B$16" noThreeD="1" sel="1" val="0"/>
</file>

<file path=xl/ctrlProps/ctrlProp20.xml><?xml version="1.0" encoding="utf-8"?>
<formControlPr xmlns="http://schemas.microsoft.com/office/spreadsheetml/2009/9/main" objectType="Drop" dropStyle="combo" dx="20" fmlaLink="Trust_selected!$D$2" fmlaRange="Trust_selected!$B$3:$B$10" noThreeD="1" sel="1" val="0"/>
</file>

<file path=xl/ctrlProps/ctrlProp21.xml><?xml version="1.0" encoding="utf-8"?>
<formControlPr xmlns="http://schemas.microsoft.com/office/spreadsheetml/2009/9/main" objectType="Drop" dropLines="4" dropStyle="combo" dx="20" fmlaLink="Trust_selected!$D$12" fmlaRange="Trust_selected!$B$13:$B$16" noThreeD="1" sel="1" val="0"/>
</file>

<file path=xl/ctrlProps/ctrlProp22.xml><?xml version="1.0" encoding="utf-8"?>
<formControlPr xmlns="http://schemas.microsoft.com/office/spreadsheetml/2009/9/main" objectType="Drop" dropLines="4" dropStyle="combo" dx="20" fmlaLink="Trust_selected!$D$18" fmlaRange="Trust_selected!$B$19:$B$22" noThreeD="1" sel="1" val="0"/>
</file>

<file path=xl/ctrlProps/ctrlProp23.xml><?xml version="1.0" encoding="utf-8"?>
<formControlPr xmlns="http://schemas.microsoft.com/office/spreadsheetml/2009/9/main" objectType="Drop" dropStyle="combo" dx="20" fmlaLink="Trust_selected!$D$2" fmlaRange="Trust_selected!$B$3:$B$10" noThreeD="1" sel="1" val="0"/>
</file>

<file path=xl/ctrlProps/ctrlProp24.xml><?xml version="1.0" encoding="utf-8"?>
<formControlPr xmlns="http://schemas.microsoft.com/office/spreadsheetml/2009/9/main" objectType="Drop" dropLines="4" dropStyle="combo" dx="20" fmlaLink="Trust_selected!$D$12" fmlaRange="Trust_selected!$B$13:$B$16" noThreeD="1" sel="1" val="0"/>
</file>

<file path=xl/ctrlProps/ctrlProp25.xml><?xml version="1.0" encoding="utf-8"?>
<formControlPr xmlns="http://schemas.microsoft.com/office/spreadsheetml/2009/9/main" objectType="Drop" dropLines="4" dropStyle="combo" dx="20" fmlaLink="Trust_selected!$D$18" fmlaRange="Trust_selected!$B$19:$B$22" noThreeD="1" sel="1" val="0"/>
</file>

<file path=xl/ctrlProps/ctrlProp26.xml><?xml version="1.0" encoding="utf-8"?>
<formControlPr xmlns="http://schemas.microsoft.com/office/spreadsheetml/2009/9/main" objectType="Drop" dropStyle="combo" dx="20" fmlaLink="Trust_selected!$D$2" fmlaRange="Trust_selected!$B$3:$B$10" noThreeD="1" sel="1" val="0"/>
</file>

<file path=xl/ctrlProps/ctrlProp27.xml><?xml version="1.0" encoding="utf-8"?>
<formControlPr xmlns="http://schemas.microsoft.com/office/spreadsheetml/2009/9/main" objectType="Drop" dropLines="4" dropStyle="combo" dx="20" fmlaLink="Trust_selected!$D$12" fmlaRange="Trust_selected!$B$13:$B$16" noThreeD="1" sel="1" val="0"/>
</file>

<file path=xl/ctrlProps/ctrlProp28.xml><?xml version="1.0" encoding="utf-8"?>
<formControlPr xmlns="http://schemas.microsoft.com/office/spreadsheetml/2009/9/main" objectType="Drop" dropLines="4" dropStyle="combo" dx="20" fmlaLink="Trust_selected!$D$18" fmlaRange="Trust_selected!$B$19:$B$22" noThreeD="1" sel="1" val="0"/>
</file>

<file path=xl/ctrlProps/ctrlProp29.xml><?xml version="1.0" encoding="utf-8"?>
<formControlPr xmlns="http://schemas.microsoft.com/office/spreadsheetml/2009/9/main" objectType="Drop" dropLines="20" dropStyle="combo" dx="20" fmlaLink="Data_table_select_CA!$A$7" fmlaRange="Data_table_select_CA!$A$9:$A$28" noThreeD="1" sel="1" val="0"/>
</file>

<file path=xl/ctrlProps/ctrlProp3.xml><?xml version="1.0" encoding="utf-8"?>
<formControlPr xmlns="http://schemas.microsoft.com/office/spreadsheetml/2009/9/main" objectType="Drop" dropLines="4" dropStyle="combo" dx="20" fmlaLink="Trust_selected!$D$18" fmlaRange="Trust_selected!$B$19:$B$22" noThreeD="1" sel="1" val="0"/>
</file>

<file path=xl/ctrlProps/ctrlProp30.xml><?xml version="1.0" encoding="utf-8"?>
<formControlPr xmlns="http://schemas.microsoft.com/office/spreadsheetml/2009/9/main" objectType="Drop" dropStyle="combo" dx="20" fmlaLink="Trust_selected!$D$2" fmlaRange="Trust_selected!$B$3:$B$10" noThreeD="1" sel="1" val="0"/>
</file>

<file path=xl/ctrlProps/ctrlProp31.xml><?xml version="1.0" encoding="utf-8"?>
<formControlPr xmlns="http://schemas.microsoft.com/office/spreadsheetml/2009/9/main" objectType="Drop" dropLines="4" dropStyle="combo" dx="20" fmlaLink="Trust_selected!$D$12" fmlaRange="Trust_selected!$B$13:$B$16" noThreeD="1" sel="1" val="0"/>
</file>

<file path=xl/ctrlProps/ctrlProp32.xml><?xml version="1.0" encoding="utf-8"?>
<formControlPr xmlns="http://schemas.microsoft.com/office/spreadsheetml/2009/9/main" objectType="Drop" dropLines="4" dropStyle="combo" dx="20" fmlaLink="Trust_selected!$D$18" fmlaRange="Trust_selected!$B$19:$B$22" noThreeD="1" sel="1" val="0"/>
</file>

<file path=xl/ctrlProps/ctrlProp33.xml><?xml version="1.0" encoding="utf-8"?>
<formControlPr xmlns="http://schemas.microsoft.com/office/spreadsheetml/2009/9/main" objectType="Drop" dropLines="11" dropStyle="combo" dx="20" fmlaLink="Data_table_select_Region!$A$7" fmlaRange="$B$9:$B$19" noThreeD="1" sel="1" val="0"/>
</file>

<file path=xl/ctrlProps/ctrlProp4.xml><?xml version="1.0" encoding="utf-8"?>
<formControlPr xmlns="http://schemas.microsoft.com/office/spreadsheetml/2009/9/main" objectType="Drop" dropLines="10" dropStyle="combo" dx="20" fmlaLink="Trust_selected!$D$24" fmlaRange="Trust_selected!$B$25:$B$163" noThreeD="1" sel="1" val="0"/>
</file>

<file path=xl/ctrlProps/ctrlProp5.xml><?xml version="1.0" encoding="utf-8"?>
<formControlPr xmlns="http://schemas.microsoft.com/office/spreadsheetml/2009/9/main" objectType="Drop" dropStyle="combo" dx="20" fmlaLink="Trust_selected!$D$2" fmlaRange="Trust_selected!$B$3:$B$10" noThreeD="1" sel="1" val="0"/>
</file>

<file path=xl/ctrlProps/ctrlProp6.xml><?xml version="1.0" encoding="utf-8"?>
<formControlPr xmlns="http://schemas.microsoft.com/office/spreadsheetml/2009/9/main" objectType="Drop" dropLines="4" dropStyle="combo" dx="20" fmlaLink="Trust_selected!$D$12" fmlaRange="Trust_selected!$B$13:$B$16" noThreeD="1" sel="1" val="0"/>
</file>

<file path=xl/ctrlProps/ctrlProp7.xml><?xml version="1.0" encoding="utf-8"?>
<formControlPr xmlns="http://schemas.microsoft.com/office/spreadsheetml/2009/9/main" objectType="Drop" dropLines="4" dropStyle="combo" dx="20" fmlaLink="Trust_selected!$D$18" fmlaRange="Trust_selected!$B$19:$B$22" noThreeD="1" sel="1" val="0"/>
</file>

<file path=xl/ctrlProps/ctrlProp8.xml><?xml version="1.0" encoding="utf-8"?>
<formControlPr xmlns="http://schemas.microsoft.com/office/spreadsheetml/2009/9/main" objectType="Drop" dropLines="10" dropStyle="combo" dx="20" fmlaLink="Trust_selected!$D$24" fmlaRange="Trust_selected!$B$26:$B$163" noThreeD="1" sel="1" val="21"/>
</file>

<file path=xl/ctrlProps/ctrlProp9.xml><?xml version="1.0" encoding="utf-8"?>
<formControlPr xmlns="http://schemas.microsoft.com/office/spreadsheetml/2009/9/main" objectType="Drop" dropStyle="combo" dx="20" fmlaLink="Trust_selected!$D$2" fmlaRange="Trust_selected!$B$3:$B$10"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168275</xdr:colOff>
      <xdr:row>8</xdr:row>
      <xdr:rowOff>98424</xdr:rowOff>
    </xdr:from>
    <xdr:to>
      <xdr:col>17</xdr:col>
      <xdr:colOff>6350</xdr:colOff>
      <xdr:row>45</xdr:row>
      <xdr:rowOff>101600</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168275" y="1561464"/>
          <a:ext cx="10201275" cy="8301356"/>
        </a:xfrm>
        <a:prstGeom prst="rect">
          <a:avLst/>
        </a:prstGeom>
        <a:noFill/>
        <a:ln w="19050">
          <a:solidFill>
            <a:srgbClr val="00B0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0</xdr:col>
      <xdr:colOff>533400</xdr:colOff>
      <xdr:row>1</xdr:row>
      <xdr:rowOff>114300</xdr:rowOff>
    </xdr:from>
    <xdr:to>
      <xdr:col>3</xdr:col>
      <xdr:colOff>39801</xdr:colOff>
      <xdr:row>8</xdr:row>
      <xdr:rowOff>70485</xdr:rowOff>
    </xdr:to>
    <xdr:pic>
      <xdr:nvPicPr>
        <xdr:cNvPr id="3" name="Picture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297180"/>
          <a:ext cx="1335201" cy="1236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575734</xdr:colOff>
      <xdr:row>31</xdr:row>
      <xdr:rowOff>169333</xdr:rowOff>
    </xdr:from>
    <xdr:ext cx="9355668" cy="198120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75734" y="7662333"/>
          <a:ext cx="9355668" cy="1981200"/>
        </a:xfrm>
        <a:prstGeom prst="rect">
          <a:avLst/>
        </a:prstGeom>
        <a:noFill/>
        <a:ln>
          <a:noFill/>
        </a:ln>
        <a:effectLst/>
      </xdr:spPr>
      <xdr:txBody>
        <a:bodyPr vertOverflow="clip" horzOverflow="clip" wrap="square" rtlCol="0" anchor="t">
          <a:noAutofit/>
        </a:bodyPr>
        <a:lstStyle/>
        <a:p>
          <a:pPr>
            <a:lnSpc>
              <a:spcPct val="150000"/>
            </a:lnSpc>
            <a:spcAft>
              <a:spcPts val="0"/>
            </a:spcAft>
          </a:pPr>
          <a:r>
            <a:rPr lang="en-US" sz="1200" b="1">
              <a:effectLst/>
              <a:latin typeface="Arial" panose="020B0604020202020204" pitchFamily="34" charset="0"/>
              <a:ea typeface="Times New Roman" panose="02020603050405020304" pitchFamily="18" charset="0"/>
              <a:cs typeface="Arial" panose="020B0604020202020204" pitchFamily="34" charset="0"/>
            </a:rPr>
            <a:t>Please note this report presents crude mortality rates.  These rates are not adjusted for variations in patient case mix e.g. disease stage, other co-morbid conditions and patient performance status.  Case mix will have an important influence on outcomes and this should be considered when interpreting results.  </a:t>
          </a:r>
        </a:p>
        <a:p>
          <a:pPr>
            <a:lnSpc>
              <a:spcPct val="150000"/>
            </a:lnSpc>
            <a:spcAft>
              <a:spcPts val="0"/>
            </a:spcAft>
          </a:pPr>
          <a:endParaRPr lang="en-US" sz="1200" b="1">
            <a:effectLst/>
            <a:latin typeface="Arial" panose="020B0604020202020204" pitchFamily="34" charset="0"/>
            <a:ea typeface="Calibri" panose="020F0502020204030204" pitchFamily="34" charset="0"/>
            <a:cs typeface="Arial" panose="020B0604020202020204" pitchFamily="34" charset="0"/>
          </a:endParaRPr>
        </a:p>
        <a:p>
          <a:pPr>
            <a:lnSpc>
              <a:spcPct val="150000"/>
            </a:lnSpc>
            <a:spcAft>
              <a:spcPts val="0"/>
            </a:spcAft>
          </a:pPr>
          <a:r>
            <a:rPr lang="en-US" sz="1200" b="1">
              <a:effectLst/>
              <a:latin typeface="Arial" panose="020B0604020202020204" pitchFamily="34" charset="0"/>
              <a:ea typeface="Times New Roman" panose="02020603050405020304" pitchFamily="18" charset="0"/>
              <a:cs typeface="Arial" panose="020B0604020202020204" pitchFamily="34" charset="0"/>
            </a:rPr>
            <a:t>A high 30-day mortality rate is not indicative of poor clinical practice. The rates are designed to support case review and not act as a quality indicator.  We recommend that they act as a trigger for case review and action for improvement if required. We suggest that data is used to support morbidity and mortality meetings as proposed by the UK Chemotherapy Board</a:t>
          </a:r>
          <a:endParaRPr lang="en-GB" sz="1200">
            <a:effectLst/>
            <a:latin typeface="Arial" panose="020B0604020202020204" pitchFamily="34" charset="0"/>
            <a:ea typeface="Calibri" panose="020F050202020403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xdr:colOff>
          <xdr:row>2</xdr:row>
          <xdr:rowOff>228600</xdr:rowOff>
        </xdr:from>
        <xdr:to>
          <xdr:col>1</xdr:col>
          <xdr:colOff>2004060</xdr:colOff>
          <xdr:row>4</xdr:row>
          <xdr:rowOff>22860</xdr:rowOff>
        </xdr:to>
        <xdr:sp macro="" textlink="">
          <xdr:nvSpPr>
            <xdr:cNvPr id="179201" name="Drop Down 1" descr="Select cancer type" hidden="1">
              <a:extLst>
                <a:ext uri="{63B3BB69-23CF-44E3-9099-C40C66FF867C}">
                  <a14:compatExt spid="_x0000_s179201"/>
                </a:ext>
                <a:ext uri="{FF2B5EF4-FFF2-40B4-BE49-F238E27FC236}">
                  <a16:creationId xmlns:a16="http://schemas.microsoft.com/office/drawing/2014/main" id="{00000000-0008-0000-0900-000001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91440</xdr:colOff>
          <xdr:row>3</xdr:row>
          <xdr:rowOff>15240</xdr:rowOff>
        </xdr:from>
        <xdr:to>
          <xdr:col>6</xdr:col>
          <xdr:colOff>525780</xdr:colOff>
          <xdr:row>4</xdr:row>
          <xdr:rowOff>38100</xdr:rowOff>
        </xdr:to>
        <xdr:sp macro="" textlink="">
          <xdr:nvSpPr>
            <xdr:cNvPr id="179202" name="Drop Down 2" descr="Select treatment intent" hidden="1">
              <a:extLst>
                <a:ext uri="{63B3BB69-23CF-44E3-9099-C40C66FF867C}">
                  <a14:compatExt spid="_x0000_s179202"/>
                </a:ext>
                <a:ext uri="{FF2B5EF4-FFF2-40B4-BE49-F238E27FC236}">
                  <a16:creationId xmlns:a16="http://schemas.microsoft.com/office/drawing/2014/main" id="{00000000-0008-0000-0900-000002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xdr:row>
          <xdr:rowOff>15240</xdr:rowOff>
        </xdr:from>
        <xdr:to>
          <xdr:col>11</xdr:col>
          <xdr:colOff>381000</xdr:colOff>
          <xdr:row>4</xdr:row>
          <xdr:rowOff>22860</xdr:rowOff>
        </xdr:to>
        <xdr:sp macro="" textlink="">
          <xdr:nvSpPr>
            <xdr:cNvPr id="179203" name="Drop Down 3" descr="Select treatment intent" hidden="1">
              <a:extLst>
                <a:ext uri="{63B3BB69-23CF-44E3-9099-C40C66FF867C}">
                  <a14:compatExt spid="_x0000_s179203"/>
                </a:ext>
                <a:ext uri="{FF2B5EF4-FFF2-40B4-BE49-F238E27FC236}">
                  <a16:creationId xmlns:a16="http://schemas.microsoft.com/office/drawing/2014/main" id="{00000000-0008-0000-0900-000003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15240</xdr:colOff>
          <xdr:row>2</xdr:row>
          <xdr:rowOff>228600</xdr:rowOff>
        </xdr:from>
        <xdr:to>
          <xdr:col>10</xdr:col>
          <xdr:colOff>2004060</xdr:colOff>
          <xdr:row>4</xdr:row>
          <xdr:rowOff>22860</xdr:rowOff>
        </xdr:to>
        <xdr:sp macro="" textlink="">
          <xdr:nvSpPr>
            <xdr:cNvPr id="141313" name="Drop Down 1" descr="Select cancer type" hidden="1">
              <a:extLst>
                <a:ext uri="{63B3BB69-23CF-44E3-9099-C40C66FF867C}">
                  <a14:compatExt spid="_x0000_s141313"/>
                </a:ext>
                <a:ext uri="{FF2B5EF4-FFF2-40B4-BE49-F238E27FC236}">
                  <a16:creationId xmlns:a16="http://schemas.microsoft.com/office/drawing/2014/main" id="{00000000-0008-0000-0A00-000001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91440</xdr:colOff>
          <xdr:row>3</xdr:row>
          <xdr:rowOff>15240</xdr:rowOff>
        </xdr:from>
        <xdr:to>
          <xdr:col>15</xdr:col>
          <xdr:colOff>525780</xdr:colOff>
          <xdr:row>4</xdr:row>
          <xdr:rowOff>38100</xdr:rowOff>
        </xdr:to>
        <xdr:sp macro="" textlink="">
          <xdr:nvSpPr>
            <xdr:cNvPr id="141314" name="Drop Down 2" descr="Select treatment intent" hidden="1">
              <a:extLst>
                <a:ext uri="{63B3BB69-23CF-44E3-9099-C40C66FF867C}">
                  <a14:compatExt spid="_x0000_s141314"/>
                </a:ext>
                <a:ext uri="{FF2B5EF4-FFF2-40B4-BE49-F238E27FC236}">
                  <a16:creationId xmlns:a16="http://schemas.microsoft.com/office/drawing/2014/main" id="{00000000-0008-0000-0A00-00000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xdr:row>
          <xdr:rowOff>15240</xdr:rowOff>
        </xdr:from>
        <xdr:to>
          <xdr:col>20</xdr:col>
          <xdr:colOff>381000</xdr:colOff>
          <xdr:row>4</xdr:row>
          <xdr:rowOff>22860</xdr:rowOff>
        </xdr:to>
        <xdr:sp macro="" textlink="">
          <xdr:nvSpPr>
            <xdr:cNvPr id="141315" name="Drop Down 3" descr="Select treatment intent" hidden="1">
              <a:extLst>
                <a:ext uri="{63B3BB69-23CF-44E3-9099-C40C66FF867C}">
                  <a14:compatExt spid="_x0000_s141315"/>
                </a:ext>
                <a:ext uri="{FF2B5EF4-FFF2-40B4-BE49-F238E27FC236}">
                  <a16:creationId xmlns:a16="http://schemas.microsoft.com/office/drawing/2014/main" id="{00000000-0008-0000-0A00-000003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2423160</xdr:colOff>
          <xdr:row>3</xdr:row>
          <xdr:rowOff>0</xdr:rowOff>
        </xdr:from>
        <xdr:to>
          <xdr:col>12</xdr:col>
          <xdr:colOff>281940</xdr:colOff>
          <xdr:row>4</xdr:row>
          <xdr:rowOff>22860</xdr:rowOff>
        </xdr:to>
        <xdr:sp macro="" textlink="">
          <xdr:nvSpPr>
            <xdr:cNvPr id="141317" name="Drop Down 5" descr="Select cancer type" hidden="1">
              <a:extLst>
                <a:ext uri="{63B3BB69-23CF-44E3-9099-C40C66FF867C}">
                  <a14:compatExt spid="_x0000_s141317"/>
                </a:ext>
                <a:ext uri="{FF2B5EF4-FFF2-40B4-BE49-F238E27FC236}">
                  <a16:creationId xmlns:a16="http://schemas.microsoft.com/office/drawing/2014/main" id="{00000000-0008-0000-0A00-000005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15240</xdr:colOff>
          <xdr:row>2</xdr:row>
          <xdr:rowOff>228600</xdr:rowOff>
        </xdr:from>
        <xdr:to>
          <xdr:col>10</xdr:col>
          <xdr:colOff>2004060</xdr:colOff>
          <xdr:row>4</xdr:row>
          <xdr:rowOff>22860</xdr:rowOff>
        </xdr:to>
        <xdr:sp macro="" textlink="">
          <xdr:nvSpPr>
            <xdr:cNvPr id="159745" name="Drop Down 1" descr="Select cancer type" hidden="1">
              <a:extLst>
                <a:ext uri="{63B3BB69-23CF-44E3-9099-C40C66FF867C}">
                  <a14:compatExt spid="_x0000_s159745"/>
                </a:ext>
                <a:ext uri="{FF2B5EF4-FFF2-40B4-BE49-F238E27FC236}">
                  <a16:creationId xmlns:a16="http://schemas.microsoft.com/office/drawing/2014/main" id="{00000000-0008-0000-0B00-0000017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91440</xdr:colOff>
          <xdr:row>3</xdr:row>
          <xdr:rowOff>15240</xdr:rowOff>
        </xdr:from>
        <xdr:to>
          <xdr:col>15</xdr:col>
          <xdr:colOff>525780</xdr:colOff>
          <xdr:row>4</xdr:row>
          <xdr:rowOff>38100</xdr:rowOff>
        </xdr:to>
        <xdr:sp macro="" textlink="">
          <xdr:nvSpPr>
            <xdr:cNvPr id="159746" name="Drop Down 2" descr="Select treatment intent" hidden="1">
              <a:extLst>
                <a:ext uri="{63B3BB69-23CF-44E3-9099-C40C66FF867C}">
                  <a14:compatExt spid="_x0000_s159746"/>
                </a:ext>
                <a:ext uri="{FF2B5EF4-FFF2-40B4-BE49-F238E27FC236}">
                  <a16:creationId xmlns:a16="http://schemas.microsoft.com/office/drawing/2014/main" id="{00000000-0008-0000-0B00-0000027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xdr:row>
          <xdr:rowOff>15240</xdr:rowOff>
        </xdr:from>
        <xdr:to>
          <xdr:col>20</xdr:col>
          <xdr:colOff>381000</xdr:colOff>
          <xdr:row>4</xdr:row>
          <xdr:rowOff>22860</xdr:rowOff>
        </xdr:to>
        <xdr:sp macro="" textlink="">
          <xdr:nvSpPr>
            <xdr:cNvPr id="159747" name="Drop Down 3" descr="Select treatment intent" hidden="1">
              <a:extLst>
                <a:ext uri="{63B3BB69-23CF-44E3-9099-C40C66FF867C}">
                  <a14:compatExt spid="_x0000_s159747"/>
                </a:ext>
                <a:ext uri="{FF2B5EF4-FFF2-40B4-BE49-F238E27FC236}">
                  <a16:creationId xmlns:a16="http://schemas.microsoft.com/office/drawing/2014/main" id="{00000000-0008-0000-0B00-0000037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2423160</xdr:colOff>
          <xdr:row>3</xdr:row>
          <xdr:rowOff>0</xdr:rowOff>
        </xdr:from>
        <xdr:to>
          <xdr:col>12</xdr:col>
          <xdr:colOff>281940</xdr:colOff>
          <xdr:row>4</xdr:row>
          <xdr:rowOff>22860</xdr:rowOff>
        </xdr:to>
        <xdr:sp macro="" textlink="">
          <xdr:nvSpPr>
            <xdr:cNvPr id="159748" name="Drop Down 4" descr="Select cancer type" hidden="1">
              <a:extLst>
                <a:ext uri="{63B3BB69-23CF-44E3-9099-C40C66FF867C}">
                  <a14:compatExt spid="_x0000_s159748"/>
                </a:ext>
                <a:ext uri="{FF2B5EF4-FFF2-40B4-BE49-F238E27FC236}">
                  <a16:creationId xmlns:a16="http://schemas.microsoft.com/office/drawing/2014/main" id="{00000000-0008-0000-0B00-0000047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0</xdr:col>
      <xdr:colOff>168275</xdr:colOff>
      <xdr:row>1</xdr:row>
      <xdr:rowOff>75472</xdr:rowOff>
    </xdr:from>
    <xdr:to>
      <xdr:col>17</xdr:col>
      <xdr:colOff>6350</xdr:colOff>
      <xdr:row>44</xdr:row>
      <xdr:rowOff>50800</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168275" y="258352"/>
          <a:ext cx="10028555" cy="8692608"/>
        </a:xfrm>
        <a:prstGeom prst="rect">
          <a:avLst/>
        </a:prstGeom>
        <a:noFill/>
        <a:ln w="19050">
          <a:solidFill>
            <a:srgbClr val="00B0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168275</xdr:colOff>
      <xdr:row>0</xdr:row>
      <xdr:rowOff>228600</xdr:rowOff>
    </xdr:from>
    <xdr:to>
      <xdr:col>17</xdr:col>
      <xdr:colOff>6350</xdr:colOff>
      <xdr:row>29</xdr:row>
      <xdr:rowOff>30480</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168275" y="228600"/>
          <a:ext cx="10028555" cy="7462520"/>
        </a:xfrm>
        <a:prstGeom prst="rect">
          <a:avLst/>
        </a:prstGeom>
        <a:noFill/>
        <a:ln w="19050">
          <a:solidFill>
            <a:srgbClr val="00B0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oneCellAnchor>
    <xdr:from>
      <xdr:col>0</xdr:col>
      <xdr:colOff>474132</xdr:colOff>
      <xdr:row>0</xdr:row>
      <xdr:rowOff>304802</xdr:rowOff>
    </xdr:from>
    <xdr:ext cx="9499601" cy="668865"/>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474132" y="304802"/>
          <a:ext cx="9499601" cy="6688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150000"/>
            </a:lnSpc>
            <a:spcAft>
              <a:spcPts val="0"/>
            </a:spcAft>
          </a:pPr>
          <a:r>
            <a:rPr lang="en-US" sz="1200" b="1">
              <a:solidFill>
                <a:srgbClr val="C00000"/>
              </a:solidFill>
              <a:effectLst/>
              <a:latin typeface="Arial" panose="020B0604020202020204" pitchFamily="34" charset="0"/>
              <a:ea typeface="Times New Roman" panose="02020603050405020304" pitchFamily="18" charset="0"/>
              <a:cs typeface="Arial" panose="020B0604020202020204" pitchFamily="34" charset="0"/>
            </a:rPr>
            <a:t>The National Cancer Registration and Analysis Service, Public Health England would like to thank the following analysts and clinicians who developed this workbook:</a:t>
          </a:r>
          <a:endParaRPr lang="en-GB" sz="1200">
            <a:effectLst/>
            <a:latin typeface="Arial" panose="020B0604020202020204" pitchFamily="34" charset="0"/>
            <a:ea typeface="Calibri" panose="020F0502020204030204" pitchFamily="34" charset="0"/>
            <a:cs typeface="Times New Roman" panose="02020603050405020304" pitchFamily="18" charset="0"/>
          </a:endParaRPr>
        </a:p>
        <a:p>
          <a:endParaRPr lang="en-GB" sz="1100"/>
        </a:p>
      </xdr:txBody>
    </xdr:sp>
    <xdr:clientData/>
  </xdr:oneCellAnchor>
  <xdr:oneCellAnchor>
    <xdr:from>
      <xdr:col>0</xdr:col>
      <xdr:colOff>609600</xdr:colOff>
      <xdr:row>11</xdr:row>
      <xdr:rowOff>50804</xdr:rowOff>
    </xdr:from>
    <xdr:ext cx="9499601" cy="685800"/>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609600" y="3462871"/>
          <a:ext cx="9499601" cy="685800"/>
        </a:xfrm>
        <a:prstGeom prst="rect">
          <a:avLst/>
        </a:prstGeom>
        <a:noFill/>
        <a:ln>
          <a:noFill/>
        </a:ln>
        <a:effectLst/>
      </xdr:spPr>
      <xdr:txBody>
        <a:bodyPr vertOverflow="clip" horzOverflow="clip" wrap="square" rtlCol="0" anchor="t">
          <a:noAutofit/>
        </a:bodyPr>
        <a:lstStyle/>
        <a:p>
          <a:pPr>
            <a:lnSpc>
              <a:spcPct val="150000"/>
            </a:lnSpc>
            <a:spcAft>
              <a:spcPts val="0"/>
            </a:spcAft>
          </a:pPr>
          <a:r>
            <a:rPr lang="en-US" sz="1200" b="1">
              <a:solidFill>
                <a:srgbClr val="C00000"/>
              </a:solidFill>
              <a:effectLst/>
              <a:latin typeface="Arial" panose="020B0604020202020204" pitchFamily="34" charset="0"/>
              <a:ea typeface="Times New Roman" panose="02020603050405020304" pitchFamily="18" charset="0"/>
              <a:cs typeface="Arial" panose="020B0604020202020204" pitchFamily="34" charset="0"/>
            </a:rPr>
            <a:t>We would also like to thank the following colleagues who helped improve the data extracts or presentation featured in this workbook:</a:t>
          </a:r>
          <a:endParaRPr lang="en-GB" sz="1200" b="1">
            <a:effectLst/>
            <a:latin typeface="Arial" panose="020B060402020202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11</xdr:col>
      <xdr:colOff>396240</xdr:colOff>
      <xdr:row>30</xdr:row>
      <xdr:rowOff>10160</xdr:rowOff>
    </xdr:from>
    <xdr:ext cx="184731" cy="264560"/>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6990080" y="78536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518160</xdr:colOff>
      <xdr:row>24</xdr:row>
      <xdr:rowOff>132081</xdr:rowOff>
    </xdr:from>
    <xdr:ext cx="9382761" cy="741679"/>
    <xdr:sp macro="" textlink="">
      <xdr:nvSpPr>
        <xdr:cNvPr id="9" name="TextBox 8">
          <a:extLst>
            <a:ext uri="{FF2B5EF4-FFF2-40B4-BE49-F238E27FC236}">
              <a16:creationId xmlns:a16="http://schemas.microsoft.com/office/drawing/2014/main" id="{00000000-0008-0000-0E00-000009000000}"/>
            </a:ext>
          </a:extLst>
        </xdr:cNvPr>
        <xdr:cNvSpPr txBox="1"/>
      </xdr:nvSpPr>
      <xdr:spPr>
        <a:xfrm>
          <a:off x="518160" y="6817361"/>
          <a:ext cx="9382761" cy="741679"/>
        </a:xfrm>
        <a:prstGeom prst="rect">
          <a:avLst/>
        </a:prstGeom>
        <a:noFill/>
        <a:ln>
          <a:noFill/>
        </a:ln>
        <a:effectLst/>
      </xdr:spPr>
      <xdr:txBody>
        <a:bodyPr vertOverflow="clip" horzOverflow="clip" wrap="square" rtlCol="0" anchor="t">
          <a:noAutofit/>
        </a:bodyPr>
        <a:lstStyle/>
        <a:p>
          <a:pPr>
            <a:lnSpc>
              <a:spcPct val="107000"/>
            </a:lnSpc>
            <a:spcAft>
              <a:spcPts val="0"/>
            </a:spcAft>
          </a:pPr>
          <a:r>
            <a:rPr lang="en-GB" sz="1200" b="1">
              <a:solidFill>
                <a:srgbClr val="C00000"/>
              </a:solidFill>
              <a:effectLst/>
              <a:latin typeface="Arial" panose="020B0604020202020204" pitchFamily="34" charset="0"/>
              <a:ea typeface="Times New Roman" panose="02020603050405020304" pitchFamily="18" charset="0"/>
              <a:cs typeface="Times New Roman" panose="02020603050405020304" pitchFamily="18" charset="0"/>
            </a:rPr>
            <a:t>Data for this work is based on patient-level information collected by the NHS, as part of the care and support of cancer patients. The data is collated, maintained and quality assured by the National Cancer Registration and Analysis Service, which is part of Public Health England (PHE).</a:t>
          </a:r>
          <a:endParaRPr lang="en-GB" sz="1200" b="1">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44</xdr:row>
      <xdr:rowOff>144780</xdr:rowOff>
    </xdr:from>
    <xdr:ext cx="1303020" cy="45720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0" y="9212580"/>
          <a:ext cx="1303020"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mc:AlternateContent xmlns:mc="http://schemas.openxmlformats.org/markup-compatibility/2006">
    <mc:Choice xmlns:a14="http://schemas.microsoft.com/office/drawing/2010/main" Requires="a14">
      <xdr:twoCellAnchor editAs="oneCell">
        <xdr:from>
          <xdr:col>1</xdr:col>
          <xdr:colOff>15240</xdr:colOff>
          <xdr:row>3</xdr:row>
          <xdr:rowOff>228600</xdr:rowOff>
        </xdr:from>
        <xdr:to>
          <xdr:col>4</xdr:col>
          <xdr:colOff>190500</xdr:colOff>
          <xdr:row>5</xdr:row>
          <xdr:rowOff>15240</xdr:rowOff>
        </xdr:to>
        <xdr:sp macro="" textlink="">
          <xdr:nvSpPr>
            <xdr:cNvPr id="90113" name="Drop Down 1" descr="Select cancer type" hidden="1">
              <a:extLst>
                <a:ext uri="{63B3BB69-23CF-44E3-9099-C40C66FF867C}">
                  <a14:compatExt spid="_x0000_s90113"/>
                </a:ext>
                <a:ext uri="{FF2B5EF4-FFF2-40B4-BE49-F238E27FC236}">
                  <a16:creationId xmlns:a16="http://schemas.microsoft.com/office/drawing/2014/main" id="{00000000-0008-0000-0100-000001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91440</xdr:colOff>
          <xdr:row>4</xdr:row>
          <xdr:rowOff>15240</xdr:rowOff>
        </xdr:from>
        <xdr:to>
          <xdr:col>6</xdr:col>
          <xdr:colOff>510540</xdr:colOff>
          <xdr:row>5</xdr:row>
          <xdr:rowOff>38100</xdr:rowOff>
        </xdr:to>
        <xdr:sp macro="" textlink="">
          <xdr:nvSpPr>
            <xdr:cNvPr id="90114" name="Drop Down 2" descr="Select treatment intent" hidden="1">
              <a:extLst>
                <a:ext uri="{63B3BB69-23CF-44E3-9099-C40C66FF867C}">
                  <a14:compatExt spid="_x0000_s90114"/>
                </a:ext>
                <a:ext uri="{FF2B5EF4-FFF2-40B4-BE49-F238E27FC236}">
                  <a16:creationId xmlns:a16="http://schemas.microsoft.com/office/drawing/2014/main" id="{00000000-0008-0000-0100-000002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xdr:row>
          <xdr:rowOff>15240</xdr:rowOff>
        </xdr:from>
        <xdr:to>
          <xdr:col>11</xdr:col>
          <xdr:colOff>381000</xdr:colOff>
          <xdr:row>5</xdr:row>
          <xdr:rowOff>15240</xdr:rowOff>
        </xdr:to>
        <xdr:sp macro="" textlink="">
          <xdr:nvSpPr>
            <xdr:cNvPr id="90115" name="Drop Down 3" descr="Select treatment intent" hidden="1">
              <a:extLst>
                <a:ext uri="{63B3BB69-23CF-44E3-9099-C40C66FF867C}">
                  <a14:compatExt spid="_x0000_s90115"/>
                </a:ext>
                <a:ext uri="{FF2B5EF4-FFF2-40B4-BE49-F238E27FC236}">
                  <a16:creationId xmlns:a16="http://schemas.microsoft.com/office/drawing/2014/main" id="{00000000-0008-0000-0100-000003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53340</xdr:colOff>
          <xdr:row>4</xdr:row>
          <xdr:rowOff>22860</xdr:rowOff>
        </xdr:from>
        <xdr:to>
          <xdr:col>21</xdr:col>
          <xdr:colOff>15240</xdr:colOff>
          <xdr:row>5</xdr:row>
          <xdr:rowOff>22860</xdr:rowOff>
        </xdr:to>
        <xdr:sp macro="" textlink="">
          <xdr:nvSpPr>
            <xdr:cNvPr id="90116" name="Drop Down 4" descr="Select trust" hidden="1">
              <a:extLst>
                <a:ext uri="{63B3BB69-23CF-44E3-9099-C40C66FF867C}">
                  <a14:compatExt spid="_x0000_s90116"/>
                </a:ext>
                <a:ext uri="{FF2B5EF4-FFF2-40B4-BE49-F238E27FC236}">
                  <a16:creationId xmlns:a16="http://schemas.microsoft.com/office/drawing/2014/main" id="{00000000-0008-0000-0100-000004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582083</xdr:colOff>
      <xdr:row>17</xdr:row>
      <xdr:rowOff>168610</xdr:rowOff>
    </xdr:from>
    <xdr:to>
      <xdr:col>11</xdr:col>
      <xdr:colOff>15875</xdr:colOff>
      <xdr:row>43</xdr:row>
      <xdr:rowOff>101600</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579120</xdr:colOff>
      <xdr:row>43</xdr:row>
      <xdr:rowOff>98726</xdr:rowOff>
    </xdr:from>
    <xdr:to>
      <xdr:col>21</xdr:col>
      <xdr:colOff>0</xdr:colOff>
      <xdr:row>47</xdr:row>
      <xdr:rowOff>0</xdr:rowOff>
    </xdr:to>
    <xdr:sp macro="" textlink="">
      <xdr:nvSpPr>
        <xdr:cNvPr id="8" name="TextBox 1">
          <a:extLst>
            <a:ext uri="{FF2B5EF4-FFF2-40B4-BE49-F238E27FC236}">
              <a16:creationId xmlns:a16="http://schemas.microsoft.com/office/drawing/2014/main" id="{00000000-0008-0000-0100-000008000000}"/>
            </a:ext>
          </a:extLst>
        </xdr:cNvPr>
        <xdr:cNvSpPr txBox="1"/>
      </xdr:nvSpPr>
      <xdr:spPr>
        <a:xfrm>
          <a:off x="579120" y="8511206"/>
          <a:ext cx="12080240" cy="632794"/>
        </a:xfrm>
        <a:prstGeom prst="rect">
          <a:avLst/>
        </a:prstGeom>
        <a:solidFill>
          <a:sysClr val="window" lastClr="FFFFFF"/>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1100">
              <a:effectLst/>
              <a:latin typeface="Arial" panose="020B0604020202020204" pitchFamily="34" charset="0"/>
              <a:ea typeface="+mn-ea"/>
              <a:cs typeface="Arial" panose="020B0604020202020204" pitchFamily="34" charset="0"/>
            </a:rPr>
            <a:t>Each circle represents a separate hospital trust;</a:t>
          </a:r>
          <a:r>
            <a:rPr lang="en-GB" sz="1100" baseline="0">
              <a:effectLst/>
              <a:latin typeface="Arial" panose="020B0604020202020204" pitchFamily="34" charset="0"/>
              <a:ea typeface="+mn-ea"/>
              <a:cs typeface="Arial" panose="020B0604020202020204" pitchFamily="34" charset="0"/>
            </a:rPr>
            <a:t> the circle shaded in green represents the selected trust; </a:t>
          </a:r>
          <a:r>
            <a:rPr lang="en-GB" sz="1100">
              <a:effectLst/>
              <a:latin typeface="Arial" panose="020B0604020202020204" pitchFamily="34" charset="0"/>
              <a:ea typeface="+mn-ea"/>
              <a:cs typeface="Arial" panose="020B0604020202020204" pitchFamily="34" charset="0"/>
            </a:rPr>
            <a:t>the solid purple</a:t>
          </a:r>
          <a:r>
            <a:rPr lang="en-GB" sz="1100" baseline="0">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horizontal line shows average crude rate of all trusts; the orange lines represent the ±2 standard deviations (SDs) (roughly equivalent to 95% confidence intervals);</a:t>
          </a:r>
          <a:r>
            <a:rPr lang="en-GB" sz="1100" baseline="0">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the red lines represent the ±3 standard deviations (SDs) (roughly equivalent to 99.8% confidence intervals).</a:t>
          </a:r>
        </a:p>
      </xdr:txBody>
    </xdr:sp>
    <xdr:clientData/>
  </xdr:twoCellAnchor>
  <xdr:twoCellAnchor>
    <xdr:from>
      <xdr:col>11</xdr:col>
      <xdr:colOff>13608</xdr:colOff>
      <xdr:row>17</xdr:row>
      <xdr:rowOff>176048</xdr:rowOff>
    </xdr:from>
    <xdr:to>
      <xdr:col>21</xdr:col>
      <xdr:colOff>3810</xdr:colOff>
      <xdr:row>43</xdr:row>
      <xdr:rowOff>88719</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45</xdr:row>
      <xdr:rowOff>144780</xdr:rowOff>
    </xdr:from>
    <xdr:ext cx="1303020" cy="45720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8710930"/>
          <a:ext cx="1303020"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mc:AlternateContent xmlns:mc="http://schemas.openxmlformats.org/markup-compatibility/2006">
    <mc:Choice xmlns:a14="http://schemas.microsoft.com/office/drawing/2010/main" Requires="a14">
      <xdr:twoCellAnchor editAs="oneCell">
        <xdr:from>
          <xdr:col>1</xdr:col>
          <xdr:colOff>15240</xdr:colOff>
          <xdr:row>3</xdr:row>
          <xdr:rowOff>228600</xdr:rowOff>
        </xdr:from>
        <xdr:to>
          <xdr:col>4</xdr:col>
          <xdr:colOff>190500</xdr:colOff>
          <xdr:row>5</xdr:row>
          <xdr:rowOff>15240</xdr:rowOff>
        </xdr:to>
        <xdr:sp macro="" textlink="">
          <xdr:nvSpPr>
            <xdr:cNvPr id="66561" name="Drop Down 1" descr="Select cancer type" hidden="1">
              <a:extLst>
                <a:ext uri="{63B3BB69-23CF-44E3-9099-C40C66FF867C}">
                  <a14:compatExt spid="_x0000_s66561"/>
                </a:ext>
                <a:ext uri="{FF2B5EF4-FFF2-40B4-BE49-F238E27FC236}">
                  <a16:creationId xmlns:a16="http://schemas.microsoft.com/office/drawing/2014/main" id="{00000000-0008-0000-0200-000001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91440</xdr:colOff>
          <xdr:row>4</xdr:row>
          <xdr:rowOff>15240</xdr:rowOff>
        </xdr:from>
        <xdr:to>
          <xdr:col>6</xdr:col>
          <xdr:colOff>510540</xdr:colOff>
          <xdr:row>5</xdr:row>
          <xdr:rowOff>38100</xdr:rowOff>
        </xdr:to>
        <xdr:sp macro="" textlink="">
          <xdr:nvSpPr>
            <xdr:cNvPr id="66562" name="Drop Down 2" descr="Select treatment intent" hidden="1">
              <a:extLst>
                <a:ext uri="{63B3BB69-23CF-44E3-9099-C40C66FF867C}">
                  <a14:compatExt spid="_x0000_s66562"/>
                </a:ext>
                <a:ext uri="{FF2B5EF4-FFF2-40B4-BE49-F238E27FC236}">
                  <a16:creationId xmlns:a16="http://schemas.microsoft.com/office/drawing/2014/main" id="{00000000-0008-0000-0200-000002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xdr:row>
          <xdr:rowOff>15240</xdr:rowOff>
        </xdr:from>
        <xdr:to>
          <xdr:col>10</xdr:col>
          <xdr:colOff>381000</xdr:colOff>
          <xdr:row>5</xdr:row>
          <xdr:rowOff>15240</xdr:rowOff>
        </xdr:to>
        <xdr:sp macro="" textlink="">
          <xdr:nvSpPr>
            <xdr:cNvPr id="66563" name="Drop Down 3" descr="Select treatment intent" hidden="1">
              <a:extLst>
                <a:ext uri="{63B3BB69-23CF-44E3-9099-C40C66FF867C}">
                  <a14:compatExt spid="_x0000_s66563"/>
                </a:ext>
                <a:ext uri="{FF2B5EF4-FFF2-40B4-BE49-F238E27FC236}">
                  <a16:creationId xmlns:a16="http://schemas.microsoft.com/office/drawing/2014/main" id="{00000000-0008-0000-0200-000003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53340</xdr:colOff>
          <xdr:row>4</xdr:row>
          <xdr:rowOff>22860</xdr:rowOff>
        </xdr:from>
        <xdr:to>
          <xdr:col>20</xdr:col>
          <xdr:colOff>15240</xdr:colOff>
          <xdr:row>5</xdr:row>
          <xdr:rowOff>22860</xdr:rowOff>
        </xdr:to>
        <xdr:sp macro="" textlink="">
          <xdr:nvSpPr>
            <xdr:cNvPr id="66564" name="Drop Down 4" descr="Select trust" hidden="1">
              <a:extLst>
                <a:ext uri="{63B3BB69-23CF-44E3-9099-C40C66FF867C}">
                  <a14:compatExt spid="_x0000_s66564"/>
                </a:ext>
                <a:ext uri="{FF2B5EF4-FFF2-40B4-BE49-F238E27FC236}">
                  <a16:creationId xmlns:a16="http://schemas.microsoft.com/office/drawing/2014/main" id="{00000000-0008-0000-0200-000004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582083</xdr:colOff>
      <xdr:row>19</xdr:row>
      <xdr:rowOff>6050</xdr:rowOff>
    </xdr:from>
    <xdr:to>
      <xdr:col>10</xdr:col>
      <xdr:colOff>150822</xdr:colOff>
      <xdr:row>44</xdr:row>
      <xdr:rowOff>95252</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579120</xdr:colOff>
      <xdr:row>44</xdr:row>
      <xdr:rowOff>106346</xdr:rowOff>
    </xdr:from>
    <xdr:to>
      <xdr:col>18</xdr:col>
      <xdr:colOff>589280</xdr:colOff>
      <xdr:row>46</xdr:row>
      <xdr:rowOff>138096</xdr:rowOff>
    </xdr:to>
    <xdr:sp macro="" textlink="">
      <xdr:nvSpPr>
        <xdr:cNvPr id="8" name="TextBox 1">
          <a:extLst>
            <a:ext uri="{FF2B5EF4-FFF2-40B4-BE49-F238E27FC236}">
              <a16:creationId xmlns:a16="http://schemas.microsoft.com/office/drawing/2014/main" id="{00000000-0008-0000-0200-000008000000}"/>
            </a:ext>
          </a:extLst>
        </xdr:cNvPr>
        <xdr:cNvSpPr txBox="1"/>
      </xdr:nvSpPr>
      <xdr:spPr>
        <a:xfrm>
          <a:off x="579120" y="9169066"/>
          <a:ext cx="10871200" cy="438150"/>
        </a:xfrm>
        <a:prstGeom prst="rect">
          <a:avLst/>
        </a:prstGeom>
        <a:solidFill>
          <a:sysClr val="window" lastClr="FFFFFF"/>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1100">
              <a:effectLst/>
              <a:latin typeface="Arial" panose="020B0604020202020204" pitchFamily="34" charset="0"/>
              <a:ea typeface="+mn-ea"/>
              <a:cs typeface="Arial" panose="020B0604020202020204" pitchFamily="34" charset="0"/>
            </a:rPr>
            <a:t>Each circle represents a separate hospital trust;</a:t>
          </a:r>
          <a:r>
            <a:rPr lang="en-GB" sz="1100" baseline="0">
              <a:effectLst/>
              <a:latin typeface="Arial" panose="020B0604020202020204" pitchFamily="34" charset="0"/>
              <a:ea typeface="+mn-ea"/>
              <a:cs typeface="Arial" panose="020B0604020202020204" pitchFamily="34" charset="0"/>
            </a:rPr>
            <a:t> the circle shaded in green represents the selected trust; </a:t>
          </a:r>
          <a:r>
            <a:rPr lang="en-GB" sz="1100">
              <a:effectLst/>
              <a:latin typeface="Arial" panose="020B0604020202020204" pitchFamily="34" charset="0"/>
              <a:ea typeface="+mn-ea"/>
              <a:cs typeface="Arial" panose="020B0604020202020204" pitchFamily="34" charset="0"/>
            </a:rPr>
            <a:t>the purple horizontal line shows average crude rate of all trusts; the amber lines represent the 95% confidence interval (0.025) limits;</a:t>
          </a:r>
          <a:r>
            <a:rPr lang="en-GB" sz="1100" baseline="0">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the red lines represent the 99.8% confidence interval (0.001) limits.</a:t>
          </a:r>
        </a:p>
      </xdr:txBody>
    </xdr:sp>
    <xdr:clientData/>
  </xdr:twoCellAnchor>
  <xdr:twoCellAnchor>
    <xdr:from>
      <xdr:col>10</xdr:col>
      <xdr:colOff>190500</xdr:colOff>
      <xdr:row>18</xdr:row>
      <xdr:rowOff>187478</xdr:rowOff>
    </xdr:from>
    <xdr:to>
      <xdr:col>19</xdr:col>
      <xdr:colOff>0</xdr:colOff>
      <xdr:row>44</xdr:row>
      <xdr:rowOff>86179</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43</xdr:row>
      <xdr:rowOff>144780</xdr:rowOff>
    </xdr:from>
    <xdr:ext cx="1303020" cy="457200"/>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0" y="8710930"/>
          <a:ext cx="1303020"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mc:AlternateContent xmlns:mc="http://schemas.openxmlformats.org/markup-compatibility/2006">
    <mc:Choice xmlns:a14="http://schemas.microsoft.com/office/drawing/2010/main" Requires="a14">
      <xdr:twoCellAnchor editAs="oneCell">
        <xdr:from>
          <xdr:col>1</xdr:col>
          <xdr:colOff>15240</xdr:colOff>
          <xdr:row>3</xdr:row>
          <xdr:rowOff>228600</xdr:rowOff>
        </xdr:from>
        <xdr:to>
          <xdr:col>4</xdr:col>
          <xdr:colOff>175260</xdr:colOff>
          <xdr:row>5</xdr:row>
          <xdr:rowOff>15240</xdr:rowOff>
        </xdr:to>
        <xdr:sp macro="" textlink="">
          <xdr:nvSpPr>
            <xdr:cNvPr id="46081" name="Drop Down 1" descr="Select cancer type" hidden="1">
              <a:extLst>
                <a:ext uri="{63B3BB69-23CF-44E3-9099-C40C66FF867C}">
                  <a14:compatExt spid="_x0000_s46081"/>
                </a:ext>
                <a:ext uri="{FF2B5EF4-FFF2-40B4-BE49-F238E27FC236}">
                  <a16:creationId xmlns:a16="http://schemas.microsoft.com/office/drawing/2014/main" id="{00000000-0008-0000-03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91440</xdr:colOff>
          <xdr:row>4</xdr:row>
          <xdr:rowOff>15240</xdr:rowOff>
        </xdr:from>
        <xdr:to>
          <xdr:col>6</xdr:col>
          <xdr:colOff>495300</xdr:colOff>
          <xdr:row>5</xdr:row>
          <xdr:rowOff>53340</xdr:rowOff>
        </xdr:to>
        <xdr:sp macro="" textlink="">
          <xdr:nvSpPr>
            <xdr:cNvPr id="46082" name="Drop Down 2" descr="Select treatment intent" hidden="1">
              <a:extLst>
                <a:ext uri="{63B3BB69-23CF-44E3-9099-C40C66FF867C}">
                  <a14:compatExt spid="_x0000_s46082"/>
                </a:ext>
                <a:ext uri="{FF2B5EF4-FFF2-40B4-BE49-F238E27FC236}">
                  <a16:creationId xmlns:a16="http://schemas.microsoft.com/office/drawing/2014/main" id="{00000000-0008-0000-0300-000002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xdr:row>
          <xdr:rowOff>15240</xdr:rowOff>
        </xdr:from>
        <xdr:to>
          <xdr:col>10</xdr:col>
          <xdr:colOff>365760</xdr:colOff>
          <xdr:row>5</xdr:row>
          <xdr:rowOff>22860</xdr:rowOff>
        </xdr:to>
        <xdr:sp macro="" textlink="">
          <xdr:nvSpPr>
            <xdr:cNvPr id="46083" name="Drop Down 3" descr="Select treatment intent" hidden="1">
              <a:extLst>
                <a:ext uri="{63B3BB69-23CF-44E3-9099-C40C66FF867C}">
                  <a14:compatExt spid="_x0000_s46083"/>
                </a:ext>
                <a:ext uri="{FF2B5EF4-FFF2-40B4-BE49-F238E27FC236}">
                  <a16:creationId xmlns:a16="http://schemas.microsoft.com/office/drawing/2014/main" id="{00000000-0008-0000-0300-000003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53340</xdr:colOff>
          <xdr:row>4</xdr:row>
          <xdr:rowOff>22860</xdr:rowOff>
        </xdr:from>
        <xdr:to>
          <xdr:col>19</xdr:col>
          <xdr:colOff>609600</xdr:colOff>
          <xdr:row>5</xdr:row>
          <xdr:rowOff>22860</xdr:rowOff>
        </xdr:to>
        <xdr:sp macro="" textlink="">
          <xdr:nvSpPr>
            <xdr:cNvPr id="46084" name="Drop Down 4" descr="Select trust" hidden="1">
              <a:extLst>
                <a:ext uri="{63B3BB69-23CF-44E3-9099-C40C66FF867C}">
                  <a14:compatExt spid="_x0000_s46084"/>
                </a:ext>
                <a:ext uri="{FF2B5EF4-FFF2-40B4-BE49-F238E27FC236}">
                  <a16:creationId xmlns:a16="http://schemas.microsoft.com/office/drawing/2014/main" id="{00000000-0008-0000-0300-000004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0</xdr:colOff>
      <xdr:row>18</xdr:row>
      <xdr:rowOff>0</xdr:rowOff>
    </xdr:from>
    <xdr:to>
      <xdr:col>19</xdr:col>
      <xdr:colOff>235685</xdr:colOff>
      <xdr:row>45</xdr:row>
      <xdr:rowOff>57770</xdr:rowOff>
    </xdr:to>
    <xdr:grpSp>
      <xdr:nvGrpSpPr>
        <xdr:cNvPr id="10" name="Group 9">
          <a:extLst>
            <a:ext uri="{FF2B5EF4-FFF2-40B4-BE49-F238E27FC236}">
              <a16:creationId xmlns:a16="http://schemas.microsoft.com/office/drawing/2014/main" id="{00000000-0008-0000-0300-00000A000000}"/>
            </a:ext>
          </a:extLst>
        </xdr:cNvPr>
        <xdr:cNvGrpSpPr/>
      </xdr:nvGrpSpPr>
      <xdr:grpSpPr>
        <a:xfrm>
          <a:off x="613833" y="3958167"/>
          <a:ext cx="11358769" cy="4915520"/>
          <a:chOff x="1221740" y="5190393"/>
          <a:chExt cx="12793980" cy="4512407"/>
        </a:xfrm>
      </xdr:grpSpPr>
      <xdr:grpSp>
        <xdr:nvGrpSpPr>
          <xdr:cNvPr id="11" name="Group 10">
            <a:extLst>
              <a:ext uri="{FF2B5EF4-FFF2-40B4-BE49-F238E27FC236}">
                <a16:creationId xmlns:a16="http://schemas.microsoft.com/office/drawing/2014/main" id="{00000000-0008-0000-0300-00000B000000}"/>
              </a:ext>
            </a:extLst>
          </xdr:cNvPr>
          <xdr:cNvGrpSpPr/>
        </xdr:nvGrpSpPr>
        <xdr:grpSpPr>
          <a:xfrm>
            <a:off x="1221740" y="5190393"/>
            <a:ext cx="12793980" cy="4512407"/>
            <a:chOff x="1828800" y="7057293"/>
            <a:chExt cx="9793166" cy="3507244"/>
          </a:xfrm>
        </xdr:grpSpPr>
        <xdr:graphicFrame macro="">
          <xdr:nvGraphicFramePr>
            <xdr:cNvPr id="13" name="Chart 12">
              <a:extLst>
                <a:ext uri="{FF2B5EF4-FFF2-40B4-BE49-F238E27FC236}">
                  <a16:creationId xmlns:a16="http://schemas.microsoft.com/office/drawing/2014/main" id="{00000000-0008-0000-0300-00000D000000}"/>
                </a:ext>
              </a:extLst>
            </xdr:cNvPr>
            <xdr:cNvGraphicFramePr>
              <a:graphicFrameLocks/>
            </xdr:cNvGraphicFramePr>
          </xdr:nvGraphicFramePr>
          <xdr:xfrm>
            <a:off x="1828800" y="7073900"/>
            <a:ext cx="9793166" cy="349063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4" name="Chart 13">
              <a:extLst>
                <a:ext uri="{FF2B5EF4-FFF2-40B4-BE49-F238E27FC236}">
                  <a16:creationId xmlns:a16="http://schemas.microsoft.com/office/drawing/2014/main" id="{00000000-0008-0000-0300-00000E000000}"/>
                </a:ext>
              </a:extLst>
            </xdr:cNvPr>
            <xdr:cNvGraphicFramePr>
              <a:graphicFrameLocks/>
            </xdr:cNvGraphicFramePr>
          </xdr:nvGraphicFramePr>
          <xdr:xfrm>
            <a:off x="4860387" y="7057293"/>
            <a:ext cx="3847947" cy="339480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5" name="Chart 14">
              <a:extLst>
                <a:ext uri="{FF2B5EF4-FFF2-40B4-BE49-F238E27FC236}">
                  <a16:creationId xmlns:a16="http://schemas.microsoft.com/office/drawing/2014/main" id="{00000000-0008-0000-0300-00000F000000}"/>
                </a:ext>
              </a:extLst>
            </xdr:cNvPr>
            <xdr:cNvGraphicFramePr>
              <a:graphicFrameLocks/>
            </xdr:cNvGraphicFramePr>
          </xdr:nvGraphicFramePr>
          <xdr:xfrm>
            <a:off x="8086630" y="7114038"/>
            <a:ext cx="3104418" cy="2901348"/>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1241126" y="9366854"/>
            <a:ext cx="5596060" cy="2648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t>N</a:t>
            </a:r>
            <a:r>
              <a:rPr lang="en-GB" sz="1100">
                <a:latin typeface="Arial" panose="020B0604020202020204" pitchFamily="34" charset="0"/>
                <a:cs typeface="Arial" panose="020B0604020202020204" pitchFamily="34" charset="0"/>
              </a:rPr>
              <a:t>ote: </a:t>
            </a:r>
            <a:r>
              <a:rPr lang="en-GB" sz="1100" baseline="0">
                <a:latin typeface="Arial" panose="020B0604020202020204" pitchFamily="34" charset="0"/>
                <a:cs typeface="Arial" panose="020B0604020202020204" pitchFamily="34" charset="0"/>
              </a:rPr>
              <a:t>verticle lines on bars show the 95% confidence intervals</a:t>
            </a:r>
            <a:endParaRPr lang="en-GB" sz="1100">
              <a:latin typeface="Arial" panose="020B0604020202020204" pitchFamily="34" charset="0"/>
              <a:cs typeface="Arial" panose="020B0604020202020204"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91440</xdr:colOff>
          <xdr:row>4</xdr:row>
          <xdr:rowOff>15240</xdr:rowOff>
        </xdr:from>
        <xdr:to>
          <xdr:col>4</xdr:col>
          <xdr:colOff>0</xdr:colOff>
          <xdr:row>4</xdr:row>
          <xdr:rowOff>205740</xdr:rowOff>
        </xdr:to>
        <xdr:sp macro="" textlink="">
          <xdr:nvSpPr>
            <xdr:cNvPr id="24577" name="Drop Down 1" descr="Select treatment intent" hidden="1">
              <a:extLst>
                <a:ext uri="{63B3BB69-23CF-44E3-9099-C40C66FF867C}">
                  <a14:compatExt spid="_x0000_s24577"/>
                </a:ext>
                <a:ext uri="{FF2B5EF4-FFF2-40B4-BE49-F238E27FC236}">
                  <a16:creationId xmlns:a16="http://schemas.microsoft.com/office/drawing/2014/main" id="{00000000-0008-0000-0400-000001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xdr:colOff>
          <xdr:row>4</xdr:row>
          <xdr:rowOff>15240</xdr:rowOff>
        </xdr:from>
        <xdr:to>
          <xdr:col>2</xdr:col>
          <xdr:colOff>1524000</xdr:colOff>
          <xdr:row>5</xdr:row>
          <xdr:rowOff>0</xdr:rowOff>
        </xdr:to>
        <xdr:sp macro="" textlink="">
          <xdr:nvSpPr>
            <xdr:cNvPr id="24578" name="Drop Down 2" descr="Select cancer type" hidden="1">
              <a:extLst>
                <a:ext uri="{63B3BB69-23CF-44E3-9099-C40C66FF867C}">
                  <a14:compatExt spid="_x0000_s24578"/>
                </a:ext>
                <a:ext uri="{FF2B5EF4-FFF2-40B4-BE49-F238E27FC236}">
                  <a16:creationId xmlns:a16="http://schemas.microsoft.com/office/drawing/2014/main" id="{00000000-0008-0000-0400-000002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4</xdr:row>
          <xdr:rowOff>15240</xdr:rowOff>
        </xdr:from>
        <xdr:to>
          <xdr:col>10</xdr:col>
          <xdr:colOff>129540</xdr:colOff>
          <xdr:row>4</xdr:row>
          <xdr:rowOff>205740</xdr:rowOff>
        </xdr:to>
        <xdr:sp macro="" textlink="">
          <xdr:nvSpPr>
            <xdr:cNvPr id="24579" name="Drop Down 3" descr="Select trust" hidden="1">
              <a:extLst>
                <a:ext uri="{63B3BB69-23CF-44E3-9099-C40C66FF867C}">
                  <a14:compatExt spid="_x0000_s24579"/>
                </a:ext>
                <a:ext uri="{FF2B5EF4-FFF2-40B4-BE49-F238E27FC236}">
                  <a16:creationId xmlns:a16="http://schemas.microsoft.com/office/drawing/2014/main" id="{00000000-0008-0000-0400-000003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4</xdr:row>
          <xdr:rowOff>15240</xdr:rowOff>
        </xdr:from>
        <xdr:to>
          <xdr:col>5</xdr:col>
          <xdr:colOff>990600</xdr:colOff>
          <xdr:row>4</xdr:row>
          <xdr:rowOff>205740</xdr:rowOff>
        </xdr:to>
        <xdr:sp macro="" textlink="">
          <xdr:nvSpPr>
            <xdr:cNvPr id="24580" name="Drop Down 4" descr="Select treatment intent" hidden="1">
              <a:extLst>
                <a:ext uri="{63B3BB69-23CF-44E3-9099-C40C66FF867C}">
                  <a14:compatExt spid="_x0000_s24580"/>
                </a:ext>
                <a:ext uri="{FF2B5EF4-FFF2-40B4-BE49-F238E27FC236}">
                  <a16:creationId xmlns:a16="http://schemas.microsoft.com/office/drawing/2014/main" id="{00000000-0008-0000-0400-000004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396875</xdr:colOff>
      <xdr:row>21</xdr:row>
      <xdr:rowOff>31265</xdr:rowOff>
    </xdr:from>
    <xdr:to>
      <xdr:col>10</xdr:col>
      <xdr:colOff>1188720</xdr:colOff>
      <xdr:row>43</xdr:row>
      <xdr:rowOff>26797</xdr:rowOff>
    </xdr:to>
    <xdr:grpSp>
      <xdr:nvGrpSpPr>
        <xdr:cNvPr id="6" name="Group 5">
          <a:extLst>
            <a:ext uri="{FF2B5EF4-FFF2-40B4-BE49-F238E27FC236}">
              <a16:creationId xmlns:a16="http://schemas.microsoft.com/office/drawing/2014/main" id="{00000000-0008-0000-0400-000006000000}"/>
            </a:ext>
          </a:extLst>
        </xdr:cNvPr>
        <xdr:cNvGrpSpPr/>
      </xdr:nvGrpSpPr>
      <xdr:grpSpPr>
        <a:xfrm>
          <a:off x="396875" y="4694705"/>
          <a:ext cx="11134725" cy="4912972"/>
          <a:chOff x="1221740" y="4960605"/>
          <a:chExt cx="12793980" cy="4671075"/>
        </a:xfrm>
      </xdr:grpSpPr>
      <xdr:grpSp>
        <xdr:nvGrpSpPr>
          <xdr:cNvPr id="7" name="Group 6">
            <a:extLst>
              <a:ext uri="{FF2B5EF4-FFF2-40B4-BE49-F238E27FC236}">
                <a16:creationId xmlns:a16="http://schemas.microsoft.com/office/drawing/2014/main" id="{00000000-0008-0000-0400-000007000000}"/>
              </a:ext>
            </a:extLst>
          </xdr:cNvPr>
          <xdr:cNvGrpSpPr/>
        </xdr:nvGrpSpPr>
        <xdr:grpSpPr>
          <a:xfrm>
            <a:off x="1221740" y="4960605"/>
            <a:ext cx="12793980" cy="4597533"/>
            <a:chOff x="1828800" y="6878692"/>
            <a:chExt cx="9793166" cy="3573408"/>
          </a:xfrm>
        </xdr:grpSpPr>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1828800" y="6878692"/>
            <a:ext cx="9793166" cy="349063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4860387" y="7057293"/>
            <a:ext cx="3847947" cy="339480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8086630" y="7114038"/>
            <a:ext cx="3104418" cy="2901348"/>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1241126" y="9366854"/>
            <a:ext cx="5596060" cy="2648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t>N</a:t>
            </a:r>
            <a:r>
              <a:rPr lang="en-GB" sz="1100">
                <a:latin typeface="Arial" panose="020B0604020202020204" pitchFamily="34" charset="0"/>
                <a:cs typeface="Arial" panose="020B0604020202020204" pitchFamily="34" charset="0"/>
              </a:rPr>
              <a:t>ote: </a:t>
            </a:r>
            <a:r>
              <a:rPr lang="en-GB" sz="1100" baseline="0">
                <a:latin typeface="Arial" panose="020B0604020202020204" pitchFamily="34" charset="0"/>
                <a:cs typeface="Arial" panose="020B0604020202020204" pitchFamily="34" charset="0"/>
              </a:rPr>
              <a:t>verticle lines on bars show the 95% confidence intervals</a:t>
            </a:r>
            <a:endParaRPr lang="en-GB" sz="1100">
              <a:latin typeface="Arial" panose="020B0604020202020204" pitchFamily="34" charset="0"/>
              <a:cs typeface="Arial" panose="020B0604020202020204" pitchFamily="34" charset="0"/>
            </a:endParaRPr>
          </a:p>
        </xdr:txBody>
      </xdr:sp>
    </xdr:grpSp>
    <xdr:clientData/>
  </xdr:twoCellAnchor>
  <xdr:twoCellAnchor>
    <xdr:from>
      <xdr:col>0</xdr:col>
      <xdr:colOff>429145</xdr:colOff>
      <xdr:row>42</xdr:row>
      <xdr:rowOff>102357</xdr:rowOff>
    </xdr:from>
    <xdr:to>
      <xdr:col>5</xdr:col>
      <xdr:colOff>1176867</xdr:colOff>
      <xdr:row>65</xdr:row>
      <xdr:rowOff>180975</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1706880</xdr:colOff>
      <xdr:row>67</xdr:row>
      <xdr:rowOff>144780</xdr:rowOff>
    </xdr:from>
    <xdr:ext cx="1303020" cy="457200"/>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2310130" y="14260830"/>
          <a:ext cx="1303020"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twoCellAnchor>
    <xdr:from>
      <xdr:col>1</xdr:col>
      <xdr:colOff>8254</xdr:colOff>
      <xdr:row>66</xdr:row>
      <xdr:rowOff>6350</xdr:rowOff>
    </xdr:from>
    <xdr:to>
      <xdr:col>11</xdr:col>
      <xdr:colOff>8467</xdr:colOff>
      <xdr:row>68</xdr:row>
      <xdr:rowOff>38100</xdr:rowOff>
    </xdr:to>
    <xdr:sp macro="" textlink="">
      <xdr:nvSpPr>
        <xdr:cNvPr id="14" name="TextBox 1">
          <a:extLst>
            <a:ext uri="{FF2B5EF4-FFF2-40B4-BE49-F238E27FC236}">
              <a16:creationId xmlns:a16="http://schemas.microsoft.com/office/drawing/2014/main" id="{00000000-0008-0000-0400-00000E000000}"/>
            </a:ext>
          </a:extLst>
        </xdr:cNvPr>
        <xdr:cNvSpPr txBox="1"/>
      </xdr:nvSpPr>
      <xdr:spPr>
        <a:xfrm>
          <a:off x="440054" y="13984817"/>
          <a:ext cx="11328613" cy="404283"/>
        </a:xfrm>
        <a:prstGeom prst="rect">
          <a:avLst/>
        </a:prstGeom>
        <a:solidFill>
          <a:sysClr val="window" lastClr="FFFFFF"/>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1100">
              <a:effectLst/>
              <a:latin typeface="Arial" panose="020B0604020202020204" pitchFamily="34" charset="0"/>
              <a:ea typeface="+mn-ea"/>
              <a:cs typeface="Arial" panose="020B0604020202020204" pitchFamily="34" charset="0"/>
            </a:rPr>
            <a:t>Each circle represents a separate hospital trust;</a:t>
          </a:r>
          <a:r>
            <a:rPr lang="en-GB" sz="1100" baseline="0">
              <a:effectLst/>
              <a:latin typeface="Arial" panose="020B0604020202020204" pitchFamily="34" charset="0"/>
              <a:ea typeface="+mn-ea"/>
              <a:cs typeface="Arial" panose="020B0604020202020204" pitchFamily="34" charset="0"/>
            </a:rPr>
            <a:t> the circle shaded in green represents the selected trust; </a:t>
          </a:r>
          <a:r>
            <a:rPr lang="en-GB" sz="1100">
              <a:effectLst/>
              <a:latin typeface="Arial" panose="020B0604020202020204" pitchFamily="34" charset="0"/>
              <a:ea typeface="+mn-ea"/>
              <a:cs typeface="Arial" panose="020B0604020202020204" pitchFamily="34" charset="0"/>
            </a:rPr>
            <a:t>the purple horizontal line shows average crude rate of all trusts; the amber lines represent the 95% confidence interval boundaries;</a:t>
          </a:r>
          <a:r>
            <a:rPr lang="en-GB" sz="1100" baseline="0">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the red lines represent the 99.8% confidence interval boundaries.</a:t>
          </a:r>
        </a:p>
      </xdr:txBody>
    </xdr:sp>
    <xdr:clientData/>
  </xdr:twoCellAnchor>
  <xdr:twoCellAnchor>
    <xdr:from>
      <xdr:col>5</xdr:col>
      <xdr:colOff>1202267</xdr:colOff>
      <xdr:row>42</xdr:row>
      <xdr:rowOff>104774</xdr:rowOff>
    </xdr:from>
    <xdr:to>
      <xdr:col>11</xdr:col>
      <xdr:colOff>8468</xdr:colOff>
      <xdr:row>65</xdr:row>
      <xdr:rowOff>180974</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168275</xdr:colOff>
      <xdr:row>1</xdr:row>
      <xdr:rowOff>98428</xdr:rowOff>
    </xdr:from>
    <xdr:to>
      <xdr:col>17</xdr:col>
      <xdr:colOff>6350</xdr:colOff>
      <xdr:row>64</xdr:row>
      <xdr:rowOff>50801</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168275" y="284695"/>
          <a:ext cx="10345208" cy="10840506"/>
        </a:xfrm>
        <a:prstGeom prst="rect">
          <a:avLst/>
        </a:prstGeom>
        <a:noFill/>
        <a:ln w="19050">
          <a:solidFill>
            <a:srgbClr val="00B0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8467</xdr:colOff>
      <xdr:row>7</xdr:row>
      <xdr:rowOff>186267</xdr:rowOff>
    </xdr:from>
    <xdr:to>
      <xdr:col>9</xdr:col>
      <xdr:colOff>575733</xdr:colOff>
      <xdr:row>10</xdr:row>
      <xdr:rowOff>184008</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62667" y="1600200"/>
          <a:ext cx="4275666" cy="581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584199</xdr:colOff>
      <xdr:row>32</xdr:row>
      <xdr:rowOff>93131</xdr:rowOff>
    </xdr:from>
    <xdr:ext cx="9321801" cy="5689602"/>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584199" y="5147731"/>
          <a:ext cx="9321801" cy="5689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200" b="1">
              <a:latin typeface="Arial" panose="020B0604020202020204" pitchFamily="34" charset="0"/>
              <a:cs typeface="Arial" panose="020B0604020202020204" pitchFamily="34" charset="0"/>
            </a:rPr>
            <a:t>2015 cohort</a:t>
          </a:r>
          <a:r>
            <a:rPr lang="en-GB" sz="1200" b="0" baseline="0">
              <a:latin typeface="Arial" panose="020B0604020202020204" pitchFamily="34" charset="0"/>
              <a:cs typeface="Arial" panose="020B0604020202020204" pitchFamily="34" charset="0"/>
            </a:rPr>
            <a:t> = </a:t>
          </a:r>
          <a:r>
            <a:rPr lang="en-GB" sz="1200">
              <a:latin typeface="Arial" panose="020B0604020202020204" pitchFamily="34" charset="0"/>
              <a:cs typeface="Arial" panose="020B0604020202020204" pitchFamily="34" charset="0"/>
            </a:rPr>
            <a:t>patients diagnosed with cancer in England</a:t>
          </a:r>
          <a:r>
            <a:rPr lang="en-GB" sz="1200" baseline="0">
              <a:latin typeface="Arial" panose="020B0604020202020204" pitchFamily="34" charset="0"/>
              <a:cs typeface="Arial" panose="020B0604020202020204" pitchFamily="34" charset="0"/>
            </a:rPr>
            <a:t> </a:t>
          </a:r>
          <a:r>
            <a:rPr lang="en-GB" sz="1200">
              <a:latin typeface="Arial" panose="020B0604020202020204" pitchFamily="34" charset="0"/>
              <a:cs typeface="Arial" panose="020B0604020202020204" pitchFamily="34" charset="0"/>
            </a:rPr>
            <a:t>between 2010 and 2015</a:t>
          </a:r>
          <a:r>
            <a:rPr lang="en-GB" sz="1200" baseline="0">
              <a:latin typeface="Arial" panose="020B0604020202020204" pitchFamily="34" charset="0"/>
              <a:cs typeface="Arial" panose="020B0604020202020204" pitchFamily="34" charset="0"/>
            </a:rPr>
            <a:t> (inclusive) </a:t>
          </a:r>
          <a:r>
            <a:rPr lang="en-GB" sz="1200">
              <a:latin typeface="Arial" panose="020B0604020202020204" pitchFamily="34" charset="0"/>
              <a:cs typeface="Arial" panose="020B0604020202020204" pitchFamily="34" charset="0"/>
            </a:rPr>
            <a:t>who had SACT regimens recorded in 2015.</a:t>
          </a:r>
        </a:p>
        <a:p>
          <a:r>
            <a:rPr lang="en-GB" sz="1200">
              <a:latin typeface="Arial" panose="020B0604020202020204" pitchFamily="34" charset="0"/>
              <a:cs typeface="Arial" panose="020B0604020202020204" pitchFamily="34" charset="0"/>
            </a:rPr>
            <a:t> </a:t>
          </a:r>
        </a:p>
        <a:p>
          <a:r>
            <a:rPr lang="en-GB" sz="1200" b="1">
              <a:latin typeface="Arial" panose="020B0604020202020204" pitchFamily="34" charset="0"/>
              <a:cs typeface="Arial" panose="020B0604020202020204" pitchFamily="34" charset="0"/>
            </a:rPr>
            <a:t>2016 cohort</a:t>
          </a:r>
          <a:r>
            <a:rPr lang="en-GB" sz="1200" b="0" baseline="0">
              <a:latin typeface="Arial" panose="020B0604020202020204" pitchFamily="34" charset="0"/>
              <a:cs typeface="Arial" panose="020B0604020202020204" pitchFamily="34" charset="0"/>
            </a:rPr>
            <a:t> = </a:t>
          </a:r>
          <a:r>
            <a:rPr lang="en-GB" sz="1200">
              <a:latin typeface="Arial" panose="020B0604020202020204" pitchFamily="34" charset="0"/>
              <a:cs typeface="Arial" panose="020B0604020202020204" pitchFamily="34" charset="0"/>
            </a:rPr>
            <a:t>patients diagnosed with cancer in England between 2010 and 2016</a:t>
          </a:r>
          <a:r>
            <a:rPr lang="en-GB" sz="1200" baseline="0">
              <a:latin typeface="Arial" panose="020B0604020202020204" pitchFamily="34" charset="0"/>
              <a:cs typeface="Arial" panose="020B0604020202020204" pitchFamily="34" charset="0"/>
            </a:rPr>
            <a:t> (inclusive) </a:t>
          </a:r>
          <a:r>
            <a:rPr lang="en-GB" sz="1200">
              <a:latin typeface="Arial" panose="020B0604020202020204" pitchFamily="34" charset="0"/>
              <a:cs typeface="Arial" panose="020B0604020202020204" pitchFamily="34" charset="0"/>
            </a:rPr>
            <a:t>who had</a:t>
          </a:r>
          <a:r>
            <a:rPr lang="en-GB" sz="1200" baseline="0">
              <a:latin typeface="Arial" panose="020B0604020202020204" pitchFamily="34" charset="0"/>
              <a:cs typeface="Arial" panose="020B0604020202020204" pitchFamily="34" charset="0"/>
            </a:rPr>
            <a:t> SACT regimens </a:t>
          </a:r>
          <a:r>
            <a:rPr lang="en-GB" sz="1200">
              <a:latin typeface="Arial" panose="020B0604020202020204" pitchFamily="34" charset="0"/>
              <a:cs typeface="Arial" panose="020B0604020202020204" pitchFamily="34" charset="0"/>
            </a:rPr>
            <a:t>recorded in 2016.</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Patients were assigned to the following groups based on age at date of final SACT and primary diagnosis using ICD10 and ICD-O-2 coding:</a:t>
          </a:r>
        </a:p>
        <a:p>
          <a:r>
            <a:rPr lang="en-GB" sz="1200">
              <a:latin typeface="Arial" panose="020B0604020202020204" pitchFamily="34" charset="0"/>
              <a:cs typeface="Arial" panose="020B0604020202020204" pitchFamily="34" charset="0"/>
            </a:rPr>
            <a:t> </a:t>
          </a:r>
        </a:p>
        <a:p>
          <a:r>
            <a:rPr lang="en-GB" sz="1200" b="1">
              <a:latin typeface="Arial" panose="020B0604020202020204" pitchFamily="34" charset="0"/>
              <a:cs typeface="Arial" panose="020B0604020202020204" pitchFamily="34" charset="0"/>
            </a:rPr>
            <a:t>All adults </a:t>
          </a:r>
          <a:r>
            <a:rPr lang="en-GB" sz="1200">
              <a:latin typeface="Arial" panose="020B0604020202020204" pitchFamily="34" charset="0"/>
              <a:cs typeface="Arial" panose="020B0604020202020204" pitchFamily="34" charset="0"/>
            </a:rPr>
            <a:t>= all cancers excluding non-melanoma skin cancer (ICD10 C00-C97, excl. C44), male and female, age bands: 18+, 18-49, 50-69, 70+.</a:t>
          </a:r>
        </a:p>
        <a:p>
          <a:r>
            <a:rPr lang="en-GB" sz="1200">
              <a:latin typeface="Arial" panose="020B0604020202020204" pitchFamily="34" charset="0"/>
              <a:cs typeface="Arial" panose="020B0604020202020204" pitchFamily="34" charset="0"/>
            </a:rPr>
            <a:t> </a:t>
          </a:r>
        </a:p>
        <a:p>
          <a:r>
            <a:rPr lang="en-GB" sz="1200" b="1">
              <a:latin typeface="Arial" panose="020B0604020202020204" pitchFamily="34" charset="0"/>
              <a:cs typeface="Arial" panose="020B0604020202020204" pitchFamily="34" charset="0"/>
            </a:rPr>
            <a:t>CYTA</a:t>
          </a:r>
          <a:r>
            <a:rPr lang="en-GB" sz="1200">
              <a:latin typeface="Arial" panose="020B0604020202020204" pitchFamily="34" charset="0"/>
              <a:cs typeface="Arial" panose="020B0604020202020204" pitchFamily="34" charset="0"/>
            </a:rPr>
            <a:t> = all cancers excluding non-melanoma skin cancer (ICD10 C00-C97 (excl. C44), D32-D33, D35.2-D35.4, D42-43 and D44.3-44.5) in male and female children, teenagers and young adults aged 0-24 years old.</a:t>
          </a:r>
        </a:p>
        <a:p>
          <a:r>
            <a:rPr lang="en-GB" sz="1200">
              <a:latin typeface="Arial" panose="020B0604020202020204" pitchFamily="34" charset="0"/>
              <a:cs typeface="Arial" panose="020B0604020202020204" pitchFamily="34" charset="0"/>
            </a:rPr>
            <a:t> </a:t>
          </a:r>
        </a:p>
        <a:p>
          <a:r>
            <a:rPr lang="en-GB" sz="1200" b="1">
              <a:latin typeface="Arial" panose="020B0604020202020204" pitchFamily="34" charset="0"/>
              <a:cs typeface="Arial" panose="020B0604020202020204" pitchFamily="34" charset="0"/>
            </a:rPr>
            <a:t>AML</a:t>
          </a:r>
          <a:r>
            <a:rPr lang="en-GB" sz="1200">
              <a:latin typeface="Arial" panose="020B0604020202020204" pitchFamily="34" charset="0"/>
              <a:cs typeface="Arial" panose="020B0604020202020204" pitchFamily="34" charset="0"/>
            </a:rPr>
            <a:t> = acute myeloid leukaemia: ICD10 C92.0, C92.4, C92.5, C92.6, C92.8, C93.0, C94.0, C94.2, D46.3 male and female, age bands: 18+, 18-49, 50-69, 70+.</a:t>
          </a:r>
        </a:p>
        <a:p>
          <a:r>
            <a:rPr lang="en-GB" sz="1200">
              <a:latin typeface="Arial" panose="020B0604020202020204" pitchFamily="34" charset="0"/>
              <a:cs typeface="Arial" panose="020B0604020202020204" pitchFamily="34" charset="0"/>
            </a:rPr>
            <a:t> </a:t>
          </a:r>
        </a:p>
        <a:p>
          <a:r>
            <a:rPr lang="en-GB" sz="1200" b="1">
              <a:latin typeface="Arial" panose="020B0604020202020204" pitchFamily="34" charset="0"/>
              <a:cs typeface="Arial" panose="020B0604020202020204" pitchFamily="34" charset="0"/>
            </a:rPr>
            <a:t>Breast</a:t>
          </a:r>
          <a:r>
            <a:rPr lang="en-GB" sz="1200">
              <a:latin typeface="Arial" panose="020B0604020202020204" pitchFamily="34" charset="0"/>
              <a:cs typeface="Arial" panose="020B0604020202020204" pitchFamily="34" charset="0"/>
            </a:rPr>
            <a:t> = ICD10 C50, male and female, age bands: 18+, 18-49, 50-69, 70+.</a:t>
          </a:r>
        </a:p>
        <a:p>
          <a:r>
            <a:rPr lang="en-GB" sz="1200">
              <a:latin typeface="Arial" panose="020B0604020202020204" pitchFamily="34" charset="0"/>
              <a:cs typeface="Arial" panose="020B0604020202020204" pitchFamily="34" charset="0"/>
            </a:rPr>
            <a:t> </a:t>
          </a:r>
        </a:p>
        <a:p>
          <a:r>
            <a:rPr lang="en-GB" sz="1200" b="1">
              <a:latin typeface="Arial" panose="020B0604020202020204" pitchFamily="34" charset="0"/>
              <a:cs typeface="Arial" panose="020B0604020202020204" pitchFamily="34" charset="0"/>
            </a:rPr>
            <a:t>Colon</a:t>
          </a:r>
          <a:r>
            <a:rPr lang="en-GB" sz="1200">
              <a:latin typeface="Arial" panose="020B0604020202020204" pitchFamily="34" charset="0"/>
              <a:cs typeface="Arial" panose="020B0604020202020204" pitchFamily="34" charset="0"/>
            </a:rPr>
            <a:t> = ICD10 C18-C19, male and female, age bands: </a:t>
          </a:r>
          <a:r>
            <a:rPr lang="en-US" sz="1200">
              <a:solidFill>
                <a:schemeClr val="tx1"/>
              </a:solidFill>
              <a:effectLst/>
              <a:latin typeface="Arial" panose="020B0604020202020204" pitchFamily="34" charset="0"/>
              <a:ea typeface="+mn-ea"/>
              <a:cs typeface="Arial" panose="020B0604020202020204" pitchFamily="34" charset="0"/>
            </a:rPr>
            <a:t>18+, 18-49, 50-69, 70+.</a:t>
          </a:r>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 </a:t>
          </a:r>
        </a:p>
        <a:p>
          <a:r>
            <a:rPr lang="en-GB" sz="1200" b="1">
              <a:latin typeface="Arial" panose="020B0604020202020204" pitchFamily="34" charset="0"/>
              <a:cs typeface="Arial" panose="020B0604020202020204" pitchFamily="34" charset="0"/>
            </a:rPr>
            <a:t>SCLC</a:t>
          </a:r>
          <a:r>
            <a:rPr lang="en-GB" sz="1200">
              <a:latin typeface="Arial" panose="020B0604020202020204" pitchFamily="34" charset="0"/>
              <a:cs typeface="Arial" panose="020B0604020202020204" pitchFamily="34" charset="0"/>
            </a:rPr>
            <a:t> = small cell lung cancer: ICD10 C33-C34, with ICD-O-2 morphology in list 8041, 8042, 8043, 8044, 8045, male and female, age bands: 18+, 18-49, 50-69, 70+.</a:t>
          </a:r>
        </a:p>
        <a:p>
          <a:r>
            <a:rPr lang="en-GB" sz="1200">
              <a:latin typeface="Arial" panose="020B0604020202020204" pitchFamily="34" charset="0"/>
              <a:cs typeface="Arial" panose="020B0604020202020204" pitchFamily="34" charset="0"/>
            </a:rPr>
            <a:t> </a:t>
          </a:r>
        </a:p>
        <a:p>
          <a:r>
            <a:rPr lang="en-GB" sz="1200" b="1">
              <a:latin typeface="Arial" panose="020B0604020202020204" pitchFamily="34" charset="0"/>
              <a:cs typeface="Arial" panose="020B0604020202020204" pitchFamily="34" charset="0"/>
            </a:rPr>
            <a:t>NSCLC </a:t>
          </a:r>
          <a:r>
            <a:rPr lang="en-GB" sz="1200">
              <a:latin typeface="Arial" panose="020B0604020202020204" pitchFamily="34" charset="0"/>
              <a:cs typeface="Arial" panose="020B0604020202020204" pitchFamily="34" charset="0"/>
            </a:rPr>
            <a:t>= non-small cell lung cancer: ICD10 C33-C34, with ICD-O-2 morphology not in list 8041, 8042, 8043, 8044, 8045, male and female, age bands: 18+, 18-49, 50-69, 70+. </a:t>
          </a:r>
        </a:p>
        <a:p>
          <a:endParaRPr lang="en-GB" sz="1200">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Upper GI-OG </a:t>
          </a:r>
          <a:r>
            <a:rPr lang="en-GB" sz="1200">
              <a:latin typeface="Arial" panose="020B0604020202020204" pitchFamily="34" charset="0"/>
              <a:cs typeface="Arial" panose="020B0604020202020204" pitchFamily="34" charset="0"/>
            </a:rPr>
            <a:t>= Oesophago-gastric cancers: IDC10 C15 (oesophagus) and ICD10 C16 (stomach), male and female, age bands: 18+, 18-49, 50-69, 70+.</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168274</xdr:colOff>
      <xdr:row>1</xdr:row>
      <xdr:rowOff>75473</xdr:rowOff>
    </xdr:from>
    <xdr:to>
      <xdr:col>17</xdr:col>
      <xdr:colOff>25400</xdr:colOff>
      <xdr:row>99</xdr:row>
      <xdr:rowOff>0</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168274" y="261740"/>
          <a:ext cx="10364259" cy="18576593"/>
        </a:xfrm>
        <a:prstGeom prst="rect">
          <a:avLst/>
        </a:prstGeom>
        <a:noFill/>
        <a:ln w="19050">
          <a:solidFill>
            <a:srgbClr val="00B0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oneCellAnchor>
    <xdr:from>
      <xdr:col>1</xdr:col>
      <xdr:colOff>0</xdr:colOff>
      <xdr:row>3</xdr:row>
      <xdr:rowOff>110066</xdr:rowOff>
    </xdr:from>
    <xdr:ext cx="9355668" cy="1041400"/>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618067" y="1642533"/>
          <a:ext cx="9355668" cy="1041400"/>
        </a:xfrm>
        <a:prstGeom prst="rect">
          <a:avLst/>
        </a:prstGeom>
        <a:no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This workbook provides basic information on the crude rate (proportion) of 30-day mortality after receiving systemic anti-cancer therapy (SACT) in NHS trusts in England in 2015 and 2016 respectively.</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The proportion of patients who died within 30 days of receiving SACT for each of the included tumour groups in each NHS trust, with regional and national comparisons, is presented as a percentage, stratified by </a:t>
          </a:r>
          <a:endParaRPr kumimoji="0" lang="en-GB"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oneCellAnchor>
  <xdr:oneCellAnchor>
    <xdr:from>
      <xdr:col>1</xdr:col>
      <xdr:colOff>39690</xdr:colOff>
      <xdr:row>10</xdr:row>
      <xdr:rowOff>162375</xdr:rowOff>
    </xdr:from>
    <xdr:ext cx="9355668" cy="3058345"/>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639130" y="2143575"/>
          <a:ext cx="9355668" cy="3058345"/>
        </a:xfrm>
        <a:prstGeom prst="rect">
          <a:avLst/>
        </a:prstGeom>
        <a:noFill/>
        <a:ln>
          <a:noFill/>
        </a:ln>
        <a:effectLst/>
      </xdr:spPr>
      <xdr:txBody>
        <a:bodyPr vertOverflow="clip" horzOverflow="clip" wrap="square" rtlCol="0" anchor="t">
          <a:noAutofit/>
        </a:bodyPr>
        <a:lstStyle/>
        <a:p>
          <a:pPr>
            <a:lnSpc>
              <a:spcPct val="150000"/>
            </a:lnSpc>
            <a:spcAft>
              <a:spcPts val="0"/>
            </a:spcAft>
          </a:pPr>
          <a:r>
            <a:rPr lang="en-US" sz="1200">
              <a:effectLst/>
              <a:latin typeface="Arial" panose="020B0604020202020204" pitchFamily="34" charset="0"/>
              <a:ea typeface="Times New Roman" panose="02020603050405020304" pitchFamily="18" charset="0"/>
              <a:cs typeface="Arial" panose="020B0604020202020204" pitchFamily="34" charset="0"/>
            </a:rPr>
            <a:t>The proportion is unadjusted for other factors that may affect 30-day mortality such as stage, performance status or presence of comorbidities.</a:t>
          </a:r>
          <a:endParaRPr lang="en-GB" sz="1200">
            <a:effectLst/>
            <a:latin typeface="Arial" panose="020B0604020202020204" pitchFamily="34" charset="0"/>
            <a:ea typeface="Calibri" panose="020F0502020204030204" pitchFamily="34" charset="0"/>
            <a:cs typeface="Arial" panose="020B0604020202020204" pitchFamily="34" charset="0"/>
          </a:endParaRPr>
        </a:p>
        <a:p>
          <a:pPr>
            <a:lnSpc>
              <a:spcPct val="115000"/>
            </a:lnSpc>
            <a:spcAft>
              <a:spcPts val="0"/>
            </a:spcAft>
          </a:pPr>
          <a:r>
            <a:rPr lang="en-US" sz="1200">
              <a:effectLst/>
              <a:latin typeface="Arial" panose="020B0604020202020204" pitchFamily="34" charset="0"/>
              <a:ea typeface="Times New Roman" panose="02020603050405020304" pitchFamily="18" charset="0"/>
              <a:cs typeface="Arial" panose="020B0604020202020204" pitchFamily="34" charset="0"/>
            </a:rPr>
            <a:t> </a:t>
          </a:r>
          <a:endParaRPr lang="en-GB" sz="1200">
            <a:effectLst/>
            <a:latin typeface="Arial" panose="020B0604020202020204" pitchFamily="34" charset="0"/>
            <a:ea typeface="Calibri" panose="020F0502020204030204" pitchFamily="34" charset="0"/>
            <a:cs typeface="Arial" panose="020B0604020202020204" pitchFamily="34" charset="0"/>
          </a:endParaRPr>
        </a:p>
        <a:p>
          <a:pPr>
            <a:lnSpc>
              <a:spcPct val="115000"/>
            </a:lnSpc>
            <a:spcAft>
              <a:spcPts val="0"/>
            </a:spcAft>
          </a:pPr>
          <a:r>
            <a:rPr lang="en-US" sz="1200">
              <a:effectLst/>
              <a:latin typeface="Arial" panose="020B0604020202020204" pitchFamily="34" charset="0"/>
              <a:ea typeface="Times New Roman" panose="02020603050405020304" pitchFamily="18" charset="0"/>
              <a:cs typeface="Arial" panose="020B0604020202020204" pitchFamily="34" charset="0"/>
            </a:rPr>
            <a:t>The crude rate is calculated by identifying the total number of patients who died within 30 days of receiving SACT, divided by the total number of patients receiving SACT. </a:t>
          </a:r>
          <a:endParaRPr lang="en-GB" sz="1200">
            <a:effectLst/>
            <a:latin typeface="Arial" panose="020B0604020202020204" pitchFamily="34" charset="0"/>
            <a:ea typeface="Calibri" panose="020F0502020204030204" pitchFamily="34" charset="0"/>
            <a:cs typeface="Arial" panose="020B0604020202020204" pitchFamily="34" charset="0"/>
          </a:endParaRPr>
        </a:p>
        <a:p>
          <a:pPr>
            <a:lnSpc>
              <a:spcPct val="150000"/>
            </a:lnSpc>
            <a:spcAft>
              <a:spcPts val="0"/>
            </a:spcAft>
          </a:pPr>
          <a:r>
            <a:rPr lang="en-US" sz="1200">
              <a:effectLst/>
              <a:latin typeface="Arial" panose="020B0604020202020204" pitchFamily="34" charset="0"/>
              <a:ea typeface="Times New Roman" panose="02020603050405020304" pitchFamily="18" charset="0"/>
              <a:cs typeface="Arial" panose="020B0604020202020204" pitchFamily="34" charset="0"/>
            </a:rPr>
            <a:t> </a:t>
          </a:r>
          <a:endParaRPr lang="en-GB" sz="1200">
            <a:effectLst/>
            <a:latin typeface="Arial" panose="020B0604020202020204" pitchFamily="34" charset="0"/>
            <a:ea typeface="Calibri" panose="020F0502020204030204" pitchFamily="34" charset="0"/>
            <a:cs typeface="Arial" panose="020B0604020202020204" pitchFamily="34" charset="0"/>
          </a:endParaRPr>
        </a:p>
        <a:p>
          <a:pPr>
            <a:lnSpc>
              <a:spcPct val="150000"/>
            </a:lnSpc>
            <a:spcAft>
              <a:spcPts val="0"/>
            </a:spcAft>
          </a:pPr>
          <a:r>
            <a:rPr lang="en-US" sz="1200">
              <a:effectLst/>
              <a:latin typeface="Arial" panose="020B0604020202020204" pitchFamily="34" charset="0"/>
              <a:ea typeface="Times New Roman" panose="02020603050405020304" pitchFamily="18" charset="0"/>
              <a:cs typeface="Arial" panose="020B0604020202020204" pitchFamily="34" charset="0"/>
            </a:rPr>
            <a:t>The 30-day period is defined as death within 30 days of the date of the last SACT cycle.</a:t>
          </a:r>
          <a:r>
            <a:rPr lang="en-US" sz="1200" baseline="0">
              <a:effectLst/>
              <a:latin typeface="Arial" panose="020B0604020202020204" pitchFamily="34" charset="0"/>
              <a:ea typeface="Times New Roman" panose="02020603050405020304" pitchFamily="18" charset="0"/>
              <a:cs typeface="Arial" panose="020B0604020202020204" pitchFamily="34" charset="0"/>
            </a:rPr>
            <a:t> </a:t>
          </a:r>
          <a:r>
            <a:rPr lang="en-US" sz="1200">
              <a:effectLst/>
              <a:latin typeface="Arial" panose="020B0604020202020204" pitchFamily="34" charset="0"/>
              <a:ea typeface="Times New Roman" panose="02020603050405020304" pitchFamily="18" charset="0"/>
              <a:cs typeface="Arial" panose="020B0604020202020204" pitchFamily="34" charset="0"/>
            </a:rPr>
            <a:t>We identified the latest date from the following fields in the SACT database:</a:t>
          </a:r>
        </a:p>
        <a:p>
          <a:pPr>
            <a:lnSpc>
              <a:spcPct val="150000"/>
            </a:lnSpc>
            <a:spcAft>
              <a:spcPts val="0"/>
            </a:spcAft>
          </a:pPr>
          <a:r>
            <a:rPr lang="en-GB" sz="1200" b="0" i="0">
              <a:effectLst/>
              <a:latin typeface="Arial" panose="020B0604020202020204" pitchFamily="34" charset="0"/>
              <a:ea typeface="+mn-ea"/>
              <a:cs typeface="Arial" panose="020B0604020202020204" pitchFamily="34" charset="0"/>
            </a:rPr>
            <a:t>  ●</a:t>
          </a:r>
          <a:r>
            <a:rPr lang="en-GB" sz="1200" b="0" i="0" baseline="0">
              <a:effectLst/>
              <a:latin typeface="Arial" panose="020B0604020202020204" pitchFamily="34" charset="0"/>
              <a:ea typeface="+mn-ea"/>
              <a:cs typeface="Arial" panose="020B0604020202020204" pitchFamily="34" charset="0"/>
            </a:rPr>
            <a:t>   </a:t>
          </a:r>
          <a:r>
            <a:rPr lang="en-US" sz="1200">
              <a:effectLst/>
              <a:latin typeface="Arial" panose="020B0604020202020204" pitchFamily="34" charset="0"/>
              <a:ea typeface="Times New Roman" panose="02020603050405020304" pitchFamily="18" charset="0"/>
              <a:cs typeface="Arial" panose="020B0604020202020204" pitchFamily="34" charset="0"/>
            </a:rPr>
            <a:t>Start date of cycle</a:t>
          </a:r>
        </a:p>
        <a:p>
          <a:pPr>
            <a:lnSpc>
              <a:spcPct val="150000"/>
            </a:lnSpc>
            <a:spcAft>
              <a:spcPts val="0"/>
            </a:spcAft>
          </a:pPr>
          <a:r>
            <a:rPr lang="en-US" sz="1200">
              <a:effectLst/>
              <a:latin typeface="Arial" panose="020B0604020202020204" pitchFamily="34" charset="0"/>
              <a:ea typeface="Times New Roman" panose="02020603050405020304" pitchFamily="18" charset="0"/>
              <a:cs typeface="Arial" panose="020B0604020202020204" pitchFamily="34" charset="0"/>
            </a:rPr>
            <a:t>  </a:t>
          </a:r>
          <a:r>
            <a:rPr lang="en-GB" sz="1200" b="0" i="0">
              <a:effectLst/>
              <a:latin typeface="Arial" panose="020B0604020202020204" pitchFamily="34" charset="0"/>
              <a:ea typeface="+mn-ea"/>
              <a:cs typeface="Arial" panose="020B0604020202020204" pitchFamily="34" charset="0"/>
            </a:rPr>
            <a:t>●</a:t>
          </a:r>
          <a:r>
            <a:rPr lang="en-GB" sz="1200" b="0" i="0" baseline="0">
              <a:effectLst/>
              <a:latin typeface="Arial" panose="020B0604020202020204" pitchFamily="34" charset="0"/>
              <a:ea typeface="+mn-ea"/>
              <a:cs typeface="Arial" panose="020B0604020202020204" pitchFamily="34" charset="0"/>
            </a:rPr>
            <a:t>   </a:t>
          </a:r>
          <a:r>
            <a:rPr lang="en-US" sz="1200">
              <a:effectLst/>
              <a:latin typeface="Arial" panose="020B0604020202020204" pitchFamily="34" charset="0"/>
              <a:ea typeface="Times New Roman" panose="02020603050405020304" pitchFamily="18" charset="0"/>
              <a:cs typeface="Arial" panose="020B0604020202020204" pitchFamily="34" charset="0"/>
            </a:rPr>
            <a:t>Start date of regimen</a:t>
          </a:r>
        </a:p>
        <a:p>
          <a:pPr>
            <a:lnSpc>
              <a:spcPct val="150000"/>
            </a:lnSpc>
            <a:spcAft>
              <a:spcPts val="0"/>
            </a:spcAft>
          </a:pPr>
          <a:r>
            <a:rPr lang="en-US" sz="1200">
              <a:effectLst/>
              <a:latin typeface="Arial" panose="020B0604020202020204" pitchFamily="34" charset="0"/>
              <a:ea typeface="Times New Roman" panose="02020603050405020304" pitchFamily="18" charset="0"/>
              <a:cs typeface="Arial" panose="020B0604020202020204" pitchFamily="34" charset="0"/>
            </a:rPr>
            <a:t>We calculated whether the patient had died within 30 days of this date.</a:t>
          </a:r>
          <a:r>
            <a:rPr lang="en-US" sz="1200" baseline="0">
              <a:effectLst/>
              <a:latin typeface="Arial" panose="020B0604020202020204" pitchFamily="34" charset="0"/>
              <a:ea typeface="Times New Roman" panose="02020603050405020304" pitchFamily="18" charset="0"/>
              <a:cs typeface="Arial" panose="020B0604020202020204" pitchFamily="34" charset="0"/>
            </a:rPr>
            <a:t> </a:t>
          </a:r>
          <a:r>
            <a:rPr lang="en-US" sz="1200" baseline="0">
              <a:effectLst/>
              <a:latin typeface="Arial" panose="020B0604020202020204" pitchFamily="34" charset="0"/>
              <a:ea typeface="+mn-ea"/>
              <a:cs typeface="Arial" panose="020B0604020202020204" pitchFamily="34" charset="0"/>
            </a:rPr>
            <a:t>To find out </a:t>
          </a:r>
          <a:r>
            <a:rPr lang="en-US" sz="1200">
              <a:effectLst/>
              <a:latin typeface="Arial" panose="020B0604020202020204" pitchFamily="34" charset="0"/>
              <a:ea typeface="+mn-ea"/>
              <a:cs typeface="Arial" panose="020B0604020202020204" pitchFamily="34" charset="0"/>
            </a:rPr>
            <a:t>more about</a:t>
          </a:r>
          <a:r>
            <a:rPr lang="en-US" sz="1200" baseline="0">
              <a:effectLst/>
              <a:latin typeface="Arial" panose="020B0604020202020204" pitchFamily="34" charset="0"/>
              <a:ea typeface="+mn-ea"/>
              <a:cs typeface="Arial" panose="020B0604020202020204" pitchFamily="34" charset="0"/>
            </a:rPr>
            <a:t> </a:t>
          </a:r>
          <a:r>
            <a:rPr lang="en-US" sz="1200">
              <a:effectLst/>
              <a:latin typeface="Arial" panose="020B0604020202020204" pitchFamily="34" charset="0"/>
              <a:ea typeface="+mn-ea"/>
              <a:cs typeface="Arial" panose="020B0604020202020204" pitchFamily="34" charset="0"/>
            </a:rPr>
            <a:t>definition of the 30-day period, please read: </a:t>
          </a:r>
          <a:endParaRPr lang="en-GB" sz="1200">
            <a:effectLst/>
            <a:latin typeface="Arial" panose="020B0604020202020204" pitchFamily="34" charset="0"/>
            <a:ea typeface="Calibri" panose="020F0502020204030204" pitchFamily="34" charset="0"/>
            <a:cs typeface="Arial" panose="020B0604020202020204" pitchFamily="34" charset="0"/>
          </a:endParaRPr>
        </a:p>
      </xdr:txBody>
    </xdr:sp>
    <xdr:clientData/>
  </xdr:oneCellAnchor>
  <xdr:oneCellAnchor>
    <xdr:from>
      <xdr:col>0</xdr:col>
      <xdr:colOff>573795</xdr:colOff>
      <xdr:row>33</xdr:row>
      <xdr:rowOff>84156</xdr:rowOff>
    </xdr:from>
    <xdr:ext cx="9355668" cy="1002229"/>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573795" y="5401325"/>
          <a:ext cx="9355668" cy="1002229"/>
        </a:xfrm>
        <a:prstGeom prst="rect">
          <a:avLst/>
        </a:prstGeom>
        <a:no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The England national cancer registration dataset and the SACT dataset, both held by Public Health England (PHE), were used for this analysis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Submission of SACT data became mandatory for all NHS hospital trusts in England from April 2014. For more information on the SACT dataset please visit </a:t>
          </a:r>
          <a:endParaRPr kumimoji="0" lang="en-GB"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oneCellAnchor>
  <xdr:oneCellAnchor>
    <xdr:from>
      <xdr:col>1</xdr:col>
      <xdr:colOff>0</xdr:colOff>
      <xdr:row>62</xdr:row>
      <xdr:rowOff>0</xdr:rowOff>
    </xdr:from>
    <xdr:ext cx="9355668" cy="6392333"/>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618067" y="11946467"/>
              <a:ext cx="9355668" cy="6392333"/>
            </a:xfrm>
            <a:prstGeom prst="rect">
              <a:avLst/>
            </a:prstGeom>
            <a:noFill/>
            <a:ln>
              <a:noFill/>
            </a:ln>
            <a:effectLst/>
          </xdr:spPr>
          <xdr:txBody>
            <a:bodyPr vertOverflow="clip" horzOverflow="clip" wrap="square" rtlCol="0" anchor="t">
              <a:noAutofit/>
            </a:bodyPr>
            <a:lstStyle/>
            <a:p>
              <a:pPr>
                <a:lnSpc>
                  <a:spcPct val="150000"/>
                </a:lnSpc>
                <a:spcAft>
                  <a:spcPts val="0"/>
                </a:spcAft>
              </a:pPr>
              <a:r>
                <a:rPr lang="en-GB" sz="1100">
                  <a:effectLst/>
                  <a:latin typeface="Arial" panose="020B0604020202020204" pitchFamily="34" charset="0"/>
                  <a:ea typeface="Calibri" panose="020F0502020204030204" pitchFamily="34" charset="0"/>
                  <a:cs typeface="Arial" panose="020B0604020202020204" pitchFamily="34" charset="0"/>
                </a:rPr>
                <a:t>We have adopted the two-proportions z-test approach to testing whether </a:t>
              </a:r>
              <a14:m>
                <m:oMath xmlns:m="http://schemas.openxmlformats.org/officeDocument/2006/math">
                  <m:sSub>
                    <m:sSubPr>
                      <m:ctrlPr>
                        <a:rPr lang="en-GB" sz="1100" i="1">
                          <a:effectLst/>
                          <a:latin typeface="Cambria Math" panose="02040503050406030204" pitchFamily="18" charset="0"/>
                          <a:ea typeface="Calibri" panose="020F0502020204030204" pitchFamily="34" charset="0"/>
                          <a:cs typeface="Arial" panose="020B0604020202020204" pitchFamily="34" charset="0"/>
                        </a:rPr>
                      </m:ctrlPr>
                    </m:sSubPr>
                    <m:e>
                      <m:r>
                        <a:rPr lang="en-GB" sz="1100" i="1">
                          <a:effectLst/>
                          <a:latin typeface="Cambria Math" panose="02040503050406030204" pitchFamily="18" charset="0"/>
                          <a:ea typeface="Calibri" panose="020F0502020204030204" pitchFamily="34" charset="0"/>
                          <a:cs typeface="Arial" panose="020B0604020202020204" pitchFamily="34" charset="0"/>
                        </a:rPr>
                        <m:t>𝑝</m:t>
                      </m:r>
                    </m:e>
                    <m:sub>
                      <m:r>
                        <a:rPr lang="en-GB" sz="1100" i="1">
                          <a:effectLst/>
                          <a:latin typeface="Cambria Math" panose="02040503050406030204" pitchFamily="18" charset="0"/>
                          <a:ea typeface="Calibri" panose="020F0502020204030204" pitchFamily="34" charset="0"/>
                          <a:cs typeface="Arial" panose="020B0604020202020204" pitchFamily="34" charset="0"/>
                        </a:rPr>
                        <m:t>1</m:t>
                      </m:r>
                    </m:sub>
                  </m:sSub>
                  <m:r>
                    <a:rPr lang="en-GB" sz="1100" i="1">
                      <a:effectLst/>
                      <a:latin typeface="Cambria Math" panose="02040503050406030204" pitchFamily="18" charset="0"/>
                      <a:ea typeface="Calibri" panose="020F0502020204030204" pitchFamily="34" charset="0"/>
                      <a:cs typeface="Arial" panose="020B0604020202020204" pitchFamily="34" charset="0"/>
                    </a:rPr>
                    <m:t> </m:t>
                  </m:r>
                </m:oMath>
              </a14:m>
              <a:r>
                <a:rPr lang="en-GB" sz="1100">
                  <a:effectLst/>
                  <a:latin typeface="Arial" panose="020B0604020202020204" pitchFamily="34" charset="0"/>
                  <a:ea typeface="Calibri" panose="020F0502020204030204" pitchFamily="34" charset="0"/>
                  <a:cs typeface="Arial" panose="020B0604020202020204" pitchFamily="34" charset="0"/>
                </a:rPr>
                <a:t>(the population proportion of 2015) equals </a:t>
              </a:r>
              <a14:m>
                <m:oMath xmlns:m="http://schemas.openxmlformats.org/officeDocument/2006/math">
                  <m:sSub>
                    <m:sSubPr>
                      <m:ctrlPr>
                        <a:rPr lang="en-GB" sz="1100" i="1">
                          <a:effectLst/>
                          <a:latin typeface="Cambria Math" panose="02040503050406030204" pitchFamily="18" charset="0"/>
                          <a:ea typeface="Calibri" panose="020F0502020204030204" pitchFamily="34" charset="0"/>
                          <a:cs typeface="Arial" panose="020B0604020202020204" pitchFamily="34" charset="0"/>
                        </a:rPr>
                      </m:ctrlPr>
                    </m:sSubPr>
                    <m:e>
                      <m:r>
                        <a:rPr lang="en-GB" sz="1100" i="1">
                          <a:effectLst/>
                          <a:latin typeface="Cambria Math" panose="02040503050406030204" pitchFamily="18" charset="0"/>
                          <a:ea typeface="Calibri" panose="020F0502020204030204" pitchFamily="34" charset="0"/>
                          <a:cs typeface="Arial" panose="020B0604020202020204" pitchFamily="34" charset="0"/>
                        </a:rPr>
                        <m:t>𝑝</m:t>
                      </m:r>
                    </m:e>
                    <m:sub>
                      <m:r>
                        <a:rPr lang="en-GB" sz="1100" i="1">
                          <a:effectLst/>
                          <a:latin typeface="Cambria Math" panose="02040503050406030204" pitchFamily="18" charset="0"/>
                          <a:ea typeface="Calibri" panose="020F0502020204030204" pitchFamily="34" charset="0"/>
                          <a:cs typeface="Arial" panose="020B0604020202020204" pitchFamily="34" charset="0"/>
                        </a:rPr>
                        <m:t>2</m:t>
                      </m:r>
                    </m:sub>
                  </m:sSub>
                  <m:r>
                    <a:rPr lang="en-GB" sz="1100" i="1">
                      <a:effectLst/>
                      <a:latin typeface="Cambria Math" panose="02040503050406030204" pitchFamily="18" charset="0"/>
                      <a:ea typeface="Calibri" panose="020F0502020204030204" pitchFamily="34" charset="0"/>
                      <a:cs typeface="Arial" panose="020B0604020202020204" pitchFamily="34" charset="0"/>
                    </a:rPr>
                    <m:t> </m:t>
                  </m:r>
                </m:oMath>
              </a14:m>
              <a:r>
                <a:rPr lang="en-GB" sz="1100">
                  <a:effectLst/>
                  <a:latin typeface="Arial" panose="020B0604020202020204" pitchFamily="34" charset="0"/>
                  <a:ea typeface="Calibri" panose="020F0502020204030204" pitchFamily="34" charset="0"/>
                  <a:cs typeface="Arial" panose="020B0604020202020204" pitchFamily="34" charset="0"/>
                </a:rPr>
                <a:t>(the population proportion of 2016). </a:t>
              </a:r>
            </a:p>
            <a:p>
              <a:pPr>
                <a:lnSpc>
                  <a:spcPct val="150000"/>
                </a:lnSpc>
                <a:spcAft>
                  <a:spcPts val="0"/>
                </a:spcAft>
              </a:pPr>
              <a:r>
                <a:rPr lang="en-GB" sz="1100">
                  <a:effectLst/>
                  <a:latin typeface="Arial" panose="020B0604020202020204" pitchFamily="34" charset="0"/>
                  <a:ea typeface="Calibri" panose="020F0502020204030204" pitchFamily="34" charset="0"/>
                  <a:cs typeface="Arial" panose="020B0604020202020204" pitchFamily="34" charset="0"/>
                </a:rPr>
                <a:t> </a:t>
              </a:r>
            </a:p>
            <a:p>
              <a:pPr>
                <a:lnSpc>
                  <a:spcPct val="150000"/>
                </a:lnSpc>
                <a:spcAft>
                  <a:spcPts val="0"/>
                </a:spcAft>
              </a:pPr>
              <a:r>
                <a:rPr lang="en-GB" sz="1100">
                  <a:effectLst/>
                  <a:latin typeface="Arial" panose="020B0604020202020204" pitchFamily="34" charset="0"/>
                  <a:ea typeface="Calibri" panose="020F0502020204030204" pitchFamily="34" charset="0"/>
                  <a:cs typeface="Arial" panose="020B0604020202020204" pitchFamily="34" charset="0"/>
                </a:rPr>
                <a:t>When the observed number of patients who did not die within 30 days of receiving SACT and the observed number of patients who died within 30 days of receiving SACT were ≥ 5 for both populations, then the sampling distribution of  </a:t>
              </a:r>
              <a14:m>
                <m:oMath xmlns:m="http://schemas.openxmlformats.org/officeDocument/2006/math">
                  <m:sSub>
                    <m:sSubPr>
                      <m:ctrlPr>
                        <a:rPr lang="en-GB" sz="1100" i="1">
                          <a:effectLst/>
                          <a:latin typeface="Cambria Math" panose="02040503050406030204" pitchFamily="18" charset="0"/>
                          <a:ea typeface="Calibri" panose="020F0502020204030204" pitchFamily="34" charset="0"/>
                          <a:cs typeface="Arial" panose="020B0604020202020204" pitchFamily="34" charset="0"/>
                        </a:rPr>
                      </m:ctrlPr>
                    </m:sSubPr>
                    <m:e>
                      <m:acc>
                        <m:accPr>
                          <m:chr m:val="̂"/>
                          <m:ctrlPr>
                            <a:rPr lang="en-GB" sz="1100" i="1">
                              <a:effectLst/>
                              <a:latin typeface="Cambria Math" panose="02040503050406030204" pitchFamily="18" charset="0"/>
                              <a:ea typeface="Calibri" panose="020F0502020204030204" pitchFamily="34" charset="0"/>
                              <a:cs typeface="Arial" panose="020B0604020202020204" pitchFamily="34" charset="0"/>
                            </a:rPr>
                          </m:ctrlPr>
                        </m:accPr>
                        <m:e>
                          <m:r>
                            <a:rPr lang="en-GB" sz="1100" i="1">
                              <a:effectLst/>
                              <a:latin typeface="Cambria Math" panose="02040503050406030204" pitchFamily="18" charset="0"/>
                              <a:ea typeface="Calibri" panose="020F0502020204030204" pitchFamily="34" charset="0"/>
                              <a:cs typeface="Arial" panose="020B0604020202020204" pitchFamily="34" charset="0"/>
                            </a:rPr>
                            <m:t>𝑝</m:t>
                          </m:r>
                        </m:e>
                      </m:acc>
                    </m:e>
                    <m:sub>
                      <m:r>
                        <a:rPr lang="en-GB" sz="1100" i="1">
                          <a:effectLst/>
                          <a:latin typeface="Cambria Math" panose="02040503050406030204" pitchFamily="18" charset="0"/>
                          <a:ea typeface="Calibri" panose="020F0502020204030204" pitchFamily="34" charset="0"/>
                          <a:cs typeface="Arial" panose="020B0604020202020204" pitchFamily="34" charset="0"/>
                        </a:rPr>
                        <m:t>1</m:t>
                      </m:r>
                    </m:sub>
                  </m:sSub>
                  <m:r>
                    <a:rPr lang="en-GB" sz="1100" i="1">
                      <a:effectLst/>
                      <a:latin typeface="Cambria Math" panose="02040503050406030204" pitchFamily="18" charset="0"/>
                      <a:ea typeface="Calibri" panose="020F0502020204030204" pitchFamily="34" charset="0"/>
                      <a:cs typeface="Arial" panose="020B0604020202020204" pitchFamily="34" charset="0"/>
                    </a:rPr>
                    <m:t>− </m:t>
                  </m:r>
                  <m:sSub>
                    <m:sSubPr>
                      <m:ctrlPr>
                        <a:rPr lang="en-GB" sz="1100" i="1">
                          <a:effectLst/>
                          <a:latin typeface="Cambria Math" panose="02040503050406030204" pitchFamily="18" charset="0"/>
                          <a:ea typeface="Calibri" panose="020F0502020204030204" pitchFamily="34" charset="0"/>
                          <a:cs typeface="Arial" panose="020B0604020202020204" pitchFamily="34" charset="0"/>
                        </a:rPr>
                      </m:ctrlPr>
                    </m:sSubPr>
                    <m:e>
                      <m:acc>
                        <m:accPr>
                          <m:chr m:val="̂"/>
                          <m:ctrlPr>
                            <a:rPr lang="en-GB" sz="1100" i="1">
                              <a:effectLst/>
                              <a:latin typeface="Cambria Math" panose="02040503050406030204" pitchFamily="18" charset="0"/>
                              <a:ea typeface="Calibri" panose="020F0502020204030204" pitchFamily="34" charset="0"/>
                              <a:cs typeface="Arial" panose="020B0604020202020204" pitchFamily="34" charset="0"/>
                            </a:rPr>
                          </m:ctrlPr>
                        </m:accPr>
                        <m:e>
                          <m:r>
                            <a:rPr lang="en-GB" sz="1100" i="1">
                              <a:effectLst/>
                              <a:latin typeface="Cambria Math" panose="02040503050406030204" pitchFamily="18" charset="0"/>
                              <a:ea typeface="Calibri" panose="020F0502020204030204" pitchFamily="34" charset="0"/>
                              <a:cs typeface="Arial" panose="020B0604020202020204" pitchFamily="34" charset="0"/>
                            </a:rPr>
                            <m:t>𝑝</m:t>
                          </m:r>
                        </m:e>
                      </m:acc>
                    </m:e>
                    <m:sub>
                      <m:r>
                        <a:rPr lang="en-GB" sz="1100" i="1">
                          <a:effectLst/>
                          <a:latin typeface="Cambria Math" panose="02040503050406030204" pitchFamily="18" charset="0"/>
                          <a:ea typeface="Calibri" panose="020F0502020204030204" pitchFamily="34" charset="0"/>
                          <a:cs typeface="Arial" panose="020B0604020202020204" pitchFamily="34" charset="0"/>
                        </a:rPr>
                        <m:t>2</m:t>
                      </m:r>
                    </m:sub>
                  </m:sSub>
                </m:oMath>
              </a14:m>
              <a:r>
                <a:rPr lang="en-GB" sz="1100">
                  <a:effectLst/>
                  <a:latin typeface="Arial" panose="020B0604020202020204" pitchFamily="34" charset="0"/>
                  <a:ea typeface="Calibri" panose="020F0502020204030204" pitchFamily="34" charset="0"/>
                  <a:cs typeface="Arial" panose="020B0604020202020204" pitchFamily="34" charset="0"/>
                </a:rPr>
                <a:t> is approximately normal and it is appropriate to use z-methods to test the null hypothesis (</a:t>
              </a:r>
              <a14:m>
                <m:oMath xmlns:m="http://schemas.openxmlformats.org/officeDocument/2006/math">
                  <m:sSub>
                    <m:sSubPr>
                      <m:ctrlPr>
                        <a:rPr lang="en-GB" sz="1100" i="1">
                          <a:effectLst/>
                          <a:latin typeface="Cambria Math" panose="02040503050406030204" pitchFamily="18" charset="0"/>
                          <a:ea typeface="Calibri" panose="020F0502020204030204" pitchFamily="34" charset="0"/>
                          <a:cs typeface="Arial" panose="020B0604020202020204" pitchFamily="34" charset="0"/>
                        </a:rPr>
                      </m:ctrlPr>
                    </m:sSubPr>
                    <m:e>
                      <m:r>
                        <a:rPr lang="en-GB" sz="1100" i="1">
                          <a:effectLst/>
                          <a:latin typeface="Cambria Math" panose="02040503050406030204" pitchFamily="18" charset="0"/>
                          <a:ea typeface="Calibri" panose="020F0502020204030204" pitchFamily="34" charset="0"/>
                          <a:cs typeface="Arial" panose="020B0604020202020204" pitchFamily="34" charset="0"/>
                        </a:rPr>
                        <m:t>𝐻</m:t>
                      </m:r>
                    </m:e>
                    <m:sub>
                      <m:r>
                        <a:rPr lang="en-GB" sz="1100" i="1">
                          <a:effectLst/>
                          <a:latin typeface="Cambria Math" panose="02040503050406030204" pitchFamily="18" charset="0"/>
                          <a:ea typeface="Calibri" panose="020F0502020204030204" pitchFamily="34" charset="0"/>
                          <a:cs typeface="Arial" panose="020B0604020202020204" pitchFamily="34" charset="0"/>
                        </a:rPr>
                        <m:t>0</m:t>
                      </m:r>
                    </m:sub>
                  </m:sSub>
                </m:oMath>
              </a14:m>
              <a:r>
                <a:rPr lang="en-GB" sz="1100">
                  <a:effectLst/>
                  <a:latin typeface="Arial" panose="020B0604020202020204" pitchFamily="34" charset="0"/>
                  <a:ea typeface="Calibri" panose="020F0502020204030204" pitchFamily="34" charset="0"/>
                  <a:cs typeface="Arial" panose="020B0604020202020204" pitchFamily="34" charset="0"/>
                </a:rPr>
                <a:t>) versus the alternative hypotheses (</a:t>
              </a:r>
              <a14:m>
                <m:oMath xmlns:m="http://schemas.openxmlformats.org/officeDocument/2006/math">
                  <m:sSub>
                    <m:sSubPr>
                      <m:ctrlPr>
                        <a:rPr lang="en-GB" sz="1100" i="1">
                          <a:effectLst/>
                          <a:latin typeface="Cambria Math" panose="02040503050406030204" pitchFamily="18" charset="0"/>
                          <a:ea typeface="Calibri" panose="020F0502020204030204" pitchFamily="34" charset="0"/>
                          <a:cs typeface="Arial" panose="020B0604020202020204" pitchFamily="34" charset="0"/>
                        </a:rPr>
                      </m:ctrlPr>
                    </m:sSubPr>
                    <m:e>
                      <m:r>
                        <a:rPr lang="en-GB" sz="1100" i="1">
                          <a:effectLst/>
                          <a:latin typeface="Cambria Math" panose="02040503050406030204" pitchFamily="18" charset="0"/>
                          <a:ea typeface="Calibri" panose="020F0502020204030204" pitchFamily="34" charset="0"/>
                          <a:cs typeface="Arial" panose="020B0604020202020204" pitchFamily="34" charset="0"/>
                        </a:rPr>
                        <m:t>𝐻</m:t>
                      </m:r>
                    </m:e>
                    <m:sub>
                      <m:r>
                        <a:rPr lang="en-GB" sz="1100" i="1">
                          <a:effectLst/>
                          <a:latin typeface="Cambria Math" panose="02040503050406030204" pitchFamily="18" charset="0"/>
                          <a:ea typeface="Calibri" panose="020F0502020204030204" pitchFamily="34" charset="0"/>
                          <a:cs typeface="Arial" panose="020B0604020202020204" pitchFamily="34" charset="0"/>
                        </a:rPr>
                        <m:t>𝐴</m:t>
                      </m:r>
                    </m:sub>
                  </m:sSub>
                </m:oMath>
              </a14:m>
              <a:r>
                <a:rPr lang="en-GB" sz="1100">
                  <a:effectLst/>
                  <a:latin typeface="Arial" panose="020B0604020202020204" pitchFamily="34" charset="0"/>
                  <a:ea typeface="Calibri" panose="020F0502020204030204" pitchFamily="34" charset="0"/>
                  <a:cs typeface="Arial" panose="020B0604020202020204" pitchFamily="34" charset="0"/>
                </a:rPr>
                <a:t>) written as: </a:t>
              </a:r>
            </a:p>
            <a:p>
              <a:pPr indent="457200">
                <a:lnSpc>
                  <a:spcPct val="150000"/>
                </a:lnSpc>
                <a:spcAft>
                  <a:spcPts val="0"/>
                </a:spcAft>
              </a:pPr>
              <a14:m>
                <m:oMath xmlns:m="http://schemas.openxmlformats.org/officeDocument/2006/math">
                  <m:sSub>
                    <m:sSubPr>
                      <m:ctrlPr>
                        <a:rPr lang="en-GB" sz="1100" i="1">
                          <a:effectLst/>
                          <a:latin typeface="Cambria Math" panose="02040503050406030204" pitchFamily="18" charset="0"/>
                          <a:ea typeface="Calibri" panose="020F0502020204030204" pitchFamily="34" charset="0"/>
                          <a:cs typeface="Arial" panose="020B0604020202020204" pitchFamily="34" charset="0"/>
                        </a:rPr>
                      </m:ctrlPr>
                    </m:sSubPr>
                    <m:e>
                      <m:r>
                        <a:rPr lang="en-GB" sz="1100" i="1">
                          <a:effectLst/>
                          <a:latin typeface="Cambria Math" panose="02040503050406030204" pitchFamily="18" charset="0"/>
                          <a:ea typeface="Calibri" panose="020F0502020204030204" pitchFamily="34" charset="0"/>
                          <a:cs typeface="Arial" panose="020B0604020202020204" pitchFamily="34" charset="0"/>
                        </a:rPr>
                        <m:t>𝐻</m:t>
                      </m:r>
                    </m:e>
                    <m:sub>
                      <m:r>
                        <a:rPr lang="en-GB" sz="1100" i="1">
                          <a:effectLst/>
                          <a:latin typeface="Cambria Math" panose="02040503050406030204" pitchFamily="18" charset="0"/>
                          <a:ea typeface="Calibri" panose="020F0502020204030204" pitchFamily="34" charset="0"/>
                          <a:cs typeface="Arial" panose="020B0604020202020204" pitchFamily="34" charset="0"/>
                        </a:rPr>
                        <m:t>0</m:t>
                      </m:r>
                    </m:sub>
                  </m:sSub>
                  <m:r>
                    <a:rPr lang="en-GB" sz="1100" i="1">
                      <a:effectLst/>
                      <a:latin typeface="Cambria Math" panose="02040503050406030204" pitchFamily="18" charset="0"/>
                      <a:ea typeface="Calibri" panose="020F0502020204030204" pitchFamily="34" charset="0"/>
                      <a:cs typeface="Arial" panose="020B0604020202020204" pitchFamily="34" charset="0"/>
                    </a:rPr>
                    <m:t>: </m:t>
                  </m:r>
                  <m:sSub>
                    <m:sSubPr>
                      <m:ctrlPr>
                        <a:rPr lang="en-GB" sz="1100" i="1">
                          <a:effectLst/>
                          <a:latin typeface="Cambria Math" panose="02040503050406030204" pitchFamily="18" charset="0"/>
                          <a:ea typeface="Calibri" panose="020F0502020204030204" pitchFamily="34" charset="0"/>
                          <a:cs typeface="Arial" panose="020B0604020202020204" pitchFamily="34" charset="0"/>
                        </a:rPr>
                      </m:ctrlPr>
                    </m:sSubPr>
                    <m:e>
                      <m:r>
                        <a:rPr lang="en-GB" sz="1100" i="1">
                          <a:effectLst/>
                          <a:latin typeface="Cambria Math" panose="02040503050406030204" pitchFamily="18" charset="0"/>
                          <a:ea typeface="Calibri" panose="020F0502020204030204" pitchFamily="34" charset="0"/>
                          <a:cs typeface="Arial" panose="020B0604020202020204" pitchFamily="34" charset="0"/>
                        </a:rPr>
                        <m:t>𝑝</m:t>
                      </m:r>
                    </m:e>
                    <m:sub>
                      <m:r>
                        <a:rPr lang="en-GB" sz="1100" i="1">
                          <a:effectLst/>
                          <a:latin typeface="Cambria Math" panose="02040503050406030204" pitchFamily="18" charset="0"/>
                          <a:ea typeface="Calibri" panose="020F0502020204030204" pitchFamily="34" charset="0"/>
                          <a:cs typeface="Arial" panose="020B0604020202020204" pitchFamily="34" charset="0"/>
                        </a:rPr>
                        <m:t>1</m:t>
                      </m:r>
                    </m:sub>
                  </m:sSub>
                  <m:r>
                    <a:rPr lang="en-GB" sz="1100" i="1">
                      <a:effectLst/>
                      <a:latin typeface="Cambria Math" panose="02040503050406030204" pitchFamily="18" charset="0"/>
                      <a:ea typeface="Calibri" panose="020F0502020204030204" pitchFamily="34" charset="0"/>
                      <a:cs typeface="Arial" panose="020B0604020202020204" pitchFamily="34" charset="0"/>
                    </a:rPr>
                    <m:t>=</m:t>
                  </m:r>
                  <m:sSub>
                    <m:sSubPr>
                      <m:ctrlPr>
                        <a:rPr lang="en-GB" sz="1100" i="1">
                          <a:effectLst/>
                          <a:latin typeface="Cambria Math" panose="02040503050406030204" pitchFamily="18" charset="0"/>
                          <a:ea typeface="Calibri" panose="020F0502020204030204" pitchFamily="34" charset="0"/>
                          <a:cs typeface="Arial" panose="020B0604020202020204" pitchFamily="34" charset="0"/>
                        </a:rPr>
                      </m:ctrlPr>
                    </m:sSubPr>
                    <m:e>
                      <m:r>
                        <a:rPr lang="en-GB" sz="1100" i="1">
                          <a:effectLst/>
                          <a:latin typeface="Cambria Math" panose="02040503050406030204" pitchFamily="18" charset="0"/>
                          <a:ea typeface="Calibri" panose="020F0502020204030204" pitchFamily="34" charset="0"/>
                          <a:cs typeface="Arial" panose="020B0604020202020204" pitchFamily="34" charset="0"/>
                        </a:rPr>
                        <m:t>𝑝</m:t>
                      </m:r>
                    </m:e>
                    <m:sub>
                      <m:r>
                        <a:rPr lang="en-GB" sz="1100" i="1">
                          <a:effectLst/>
                          <a:latin typeface="Cambria Math" panose="02040503050406030204" pitchFamily="18" charset="0"/>
                          <a:ea typeface="Calibri" panose="020F0502020204030204" pitchFamily="34" charset="0"/>
                          <a:cs typeface="Arial" panose="020B0604020202020204" pitchFamily="34" charset="0"/>
                        </a:rPr>
                        <m:t>2</m:t>
                      </m:r>
                    </m:sub>
                  </m:sSub>
                </m:oMath>
              </a14:m>
              <a:r>
                <a:rPr lang="en-GB" sz="1100">
                  <a:effectLst/>
                  <a:latin typeface="Arial" panose="020B0604020202020204" pitchFamily="34" charset="0"/>
                  <a:ea typeface="Calibri" panose="020F0502020204030204" pitchFamily="34" charset="0"/>
                  <a:cs typeface="Arial" panose="020B0604020202020204" pitchFamily="34" charset="0"/>
                </a:rPr>
                <a:t>  versus </a:t>
              </a:r>
              <a14:m>
                <m:oMath xmlns:m="http://schemas.openxmlformats.org/officeDocument/2006/math">
                  <m:sSub>
                    <m:sSubPr>
                      <m:ctrlPr>
                        <a:rPr lang="en-GB" sz="1100" i="1">
                          <a:effectLst/>
                          <a:latin typeface="Cambria Math" panose="02040503050406030204" pitchFamily="18" charset="0"/>
                          <a:ea typeface="Calibri" panose="020F0502020204030204" pitchFamily="34" charset="0"/>
                          <a:cs typeface="Arial" panose="020B0604020202020204" pitchFamily="34" charset="0"/>
                        </a:rPr>
                      </m:ctrlPr>
                    </m:sSubPr>
                    <m:e>
                      <m:r>
                        <a:rPr lang="en-GB" sz="1100" i="1">
                          <a:effectLst/>
                          <a:latin typeface="Cambria Math" panose="02040503050406030204" pitchFamily="18" charset="0"/>
                          <a:ea typeface="Calibri" panose="020F0502020204030204" pitchFamily="34" charset="0"/>
                          <a:cs typeface="Arial" panose="020B0604020202020204" pitchFamily="34" charset="0"/>
                        </a:rPr>
                        <m:t> </m:t>
                      </m:r>
                      <m:r>
                        <a:rPr lang="en-GB" sz="1100" i="1">
                          <a:effectLst/>
                          <a:latin typeface="Cambria Math" panose="02040503050406030204" pitchFamily="18" charset="0"/>
                          <a:ea typeface="Calibri" panose="020F0502020204030204" pitchFamily="34" charset="0"/>
                          <a:cs typeface="Arial" panose="020B0604020202020204" pitchFamily="34" charset="0"/>
                        </a:rPr>
                        <m:t>𝐻</m:t>
                      </m:r>
                    </m:e>
                    <m:sub>
                      <m:r>
                        <a:rPr lang="en-GB" sz="1100" i="1">
                          <a:effectLst/>
                          <a:latin typeface="Cambria Math" panose="02040503050406030204" pitchFamily="18" charset="0"/>
                          <a:ea typeface="Calibri" panose="020F0502020204030204" pitchFamily="34" charset="0"/>
                          <a:cs typeface="Arial" panose="020B0604020202020204" pitchFamily="34" charset="0"/>
                        </a:rPr>
                        <m:t>𝐴</m:t>
                      </m:r>
                    </m:sub>
                  </m:sSub>
                  <m:r>
                    <a:rPr lang="en-GB" sz="1100" i="1">
                      <a:effectLst/>
                      <a:latin typeface="Cambria Math" panose="02040503050406030204" pitchFamily="18" charset="0"/>
                      <a:ea typeface="Calibri" panose="020F0502020204030204" pitchFamily="34" charset="0"/>
                      <a:cs typeface="Arial" panose="020B0604020202020204" pitchFamily="34" charset="0"/>
                    </a:rPr>
                    <m:t>: </m:t>
                  </m:r>
                  <m:sSub>
                    <m:sSubPr>
                      <m:ctrlPr>
                        <a:rPr lang="en-GB" sz="1100" i="1">
                          <a:effectLst/>
                          <a:latin typeface="Cambria Math" panose="02040503050406030204" pitchFamily="18" charset="0"/>
                          <a:ea typeface="Calibri" panose="020F0502020204030204" pitchFamily="34" charset="0"/>
                          <a:cs typeface="Arial" panose="020B0604020202020204" pitchFamily="34" charset="0"/>
                        </a:rPr>
                      </m:ctrlPr>
                    </m:sSubPr>
                    <m:e>
                      <m:r>
                        <a:rPr lang="en-GB" sz="1100" i="1">
                          <a:effectLst/>
                          <a:latin typeface="Cambria Math" panose="02040503050406030204" pitchFamily="18" charset="0"/>
                          <a:ea typeface="Calibri" panose="020F0502020204030204" pitchFamily="34" charset="0"/>
                          <a:cs typeface="Arial" panose="020B0604020202020204" pitchFamily="34" charset="0"/>
                        </a:rPr>
                        <m:t>𝑝</m:t>
                      </m:r>
                    </m:e>
                    <m:sub>
                      <m:r>
                        <a:rPr lang="en-GB" sz="1100" i="1">
                          <a:effectLst/>
                          <a:latin typeface="Cambria Math" panose="02040503050406030204" pitchFamily="18" charset="0"/>
                          <a:ea typeface="Calibri" panose="020F0502020204030204" pitchFamily="34" charset="0"/>
                          <a:cs typeface="Arial" panose="020B0604020202020204" pitchFamily="34" charset="0"/>
                        </a:rPr>
                        <m:t>1</m:t>
                      </m:r>
                    </m:sub>
                  </m:sSub>
                  <m:r>
                    <a:rPr lang="en-GB" sz="1100" i="1">
                      <a:effectLst/>
                      <a:latin typeface="Cambria Math" panose="02040503050406030204" pitchFamily="18" charset="0"/>
                      <a:ea typeface="Calibri" panose="020F0502020204030204" pitchFamily="34" charset="0"/>
                      <a:cs typeface="Arial" panose="020B0604020202020204" pitchFamily="34" charset="0"/>
                    </a:rPr>
                    <m:t>≠</m:t>
                  </m:r>
                  <m:sSub>
                    <m:sSubPr>
                      <m:ctrlPr>
                        <a:rPr lang="en-GB" sz="1100" i="1">
                          <a:effectLst/>
                          <a:latin typeface="Cambria Math" panose="02040503050406030204" pitchFamily="18" charset="0"/>
                          <a:ea typeface="Calibri" panose="020F0502020204030204" pitchFamily="34" charset="0"/>
                          <a:cs typeface="Arial" panose="020B0604020202020204" pitchFamily="34" charset="0"/>
                        </a:rPr>
                      </m:ctrlPr>
                    </m:sSubPr>
                    <m:e>
                      <m:r>
                        <a:rPr lang="en-GB" sz="1100" i="1">
                          <a:effectLst/>
                          <a:latin typeface="Cambria Math" panose="02040503050406030204" pitchFamily="18" charset="0"/>
                          <a:ea typeface="Calibri" panose="020F0502020204030204" pitchFamily="34" charset="0"/>
                          <a:cs typeface="Arial" panose="020B0604020202020204" pitchFamily="34" charset="0"/>
                        </a:rPr>
                        <m:t>𝑝</m:t>
                      </m:r>
                    </m:e>
                    <m:sub>
                      <m:r>
                        <a:rPr lang="en-GB" sz="1100" i="1">
                          <a:effectLst/>
                          <a:latin typeface="Cambria Math" panose="02040503050406030204" pitchFamily="18" charset="0"/>
                          <a:ea typeface="Calibri" panose="020F0502020204030204" pitchFamily="34" charset="0"/>
                          <a:cs typeface="Arial" panose="020B0604020202020204" pitchFamily="34" charset="0"/>
                        </a:rPr>
                        <m:t>2</m:t>
                      </m:r>
                    </m:sub>
                  </m:sSub>
                </m:oMath>
              </a14:m>
              <a:r>
                <a:rPr lang="en-GB" sz="1100">
                  <a:effectLst/>
                  <a:latin typeface="Arial" panose="020B0604020202020204" pitchFamily="34" charset="0"/>
                  <a:ea typeface="Calibri" panose="020F0502020204030204" pitchFamily="34" charset="0"/>
                  <a:cs typeface="Arial" panose="020B0604020202020204" pitchFamily="34" charset="0"/>
                </a:rPr>
                <a:t>  </a:t>
              </a:r>
            </a:p>
            <a:p>
              <a:pPr indent="457200">
                <a:lnSpc>
                  <a:spcPct val="150000"/>
                </a:lnSpc>
                <a:spcAft>
                  <a:spcPts val="0"/>
                </a:spcAft>
              </a:pPr>
              <a:r>
                <a:rPr lang="en-GB" sz="1100">
                  <a:effectLst/>
                  <a:latin typeface="Arial" panose="020B0604020202020204" pitchFamily="34" charset="0"/>
                  <a:ea typeface="Calibri" panose="020F0502020204030204" pitchFamily="34" charset="0"/>
                  <a:cs typeface="Arial" panose="020B0604020202020204" pitchFamily="34" charset="0"/>
                </a:rPr>
                <a:t> </a:t>
              </a:r>
            </a:p>
            <a:p>
              <a:pPr>
                <a:lnSpc>
                  <a:spcPct val="150000"/>
                </a:lnSpc>
                <a:spcAft>
                  <a:spcPts val="0"/>
                </a:spcAft>
              </a:pPr>
              <a:r>
                <a:rPr lang="en-GB" sz="1100">
                  <a:effectLst/>
                  <a:latin typeface="Arial" panose="020B0604020202020204" pitchFamily="34" charset="0"/>
                  <a:ea typeface="Calibri" panose="020F0502020204030204" pitchFamily="34" charset="0"/>
                  <a:cs typeface="Arial" panose="020B0604020202020204" pitchFamily="34" charset="0"/>
                </a:rPr>
                <a:t>Two-proportions z-test:</a:t>
              </a:r>
            </a:p>
            <a:p>
              <a:pPr>
                <a:lnSpc>
                  <a:spcPct val="150000"/>
                </a:lnSpc>
                <a:spcAft>
                  <a:spcPts val="0"/>
                </a:spcAft>
              </a:pPr>
              <a14:m>
                <m:oMathPara xmlns:m="http://schemas.openxmlformats.org/officeDocument/2006/math">
                  <m:oMathParaPr>
                    <m:jc m:val="centerGroup"/>
                  </m:oMathParaPr>
                  <m:oMath xmlns:m="http://schemas.openxmlformats.org/officeDocument/2006/math">
                    <m:r>
                      <a:rPr lang="en-GB" sz="1100" i="1">
                        <a:effectLst/>
                        <a:latin typeface="Cambria Math" panose="02040503050406030204" pitchFamily="18" charset="0"/>
                        <a:ea typeface="Calibri" panose="020F0502020204030204" pitchFamily="34" charset="0"/>
                        <a:cs typeface="Arial" panose="020B0604020202020204" pitchFamily="34" charset="0"/>
                      </a:rPr>
                      <m:t>𝑍</m:t>
                    </m:r>
                    <m:r>
                      <a:rPr lang="en-GB" sz="1100" i="1">
                        <a:effectLst/>
                        <a:latin typeface="Cambria Math" panose="02040503050406030204" pitchFamily="18" charset="0"/>
                        <a:ea typeface="Calibri" panose="020F0502020204030204" pitchFamily="34" charset="0"/>
                        <a:cs typeface="Arial" panose="020B0604020202020204" pitchFamily="34" charset="0"/>
                      </a:rPr>
                      <m:t>=</m:t>
                    </m:r>
                    <m:f>
                      <m:fPr>
                        <m:ctrlPr>
                          <a:rPr lang="en-GB" sz="1100" i="1">
                            <a:effectLst/>
                            <a:latin typeface="Cambria Math" panose="02040503050406030204" pitchFamily="18" charset="0"/>
                            <a:ea typeface="Calibri" panose="020F0502020204030204" pitchFamily="34" charset="0"/>
                            <a:cs typeface="Arial" panose="020B0604020202020204" pitchFamily="34" charset="0"/>
                          </a:rPr>
                        </m:ctrlPr>
                      </m:fPr>
                      <m:num>
                        <m:d>
                          <m:dPr>
                            <m:ctrlPr>
                              <a:rPr lang="en-GB" sz="1100" i="1">
                                <a:effectLst/>
                                <a:latin typeface="Cambria Math" panose="02040503050406030204" pitchFamily="18" charset="0"/>
                                <a:ea typeface="Calibri" panose="020F0502020204030204" pitchFamily="34" charset="0"/>
                                <a:cs typeface="Arial" panose="020B0604020202020204" pitchFamily="34" charset="0"/>
                              </a:rPr>
                            </m:ctrlPr>
                          </m:dPr>
                          <m:e>
                            <m:sSub>
                              <m:sSubPr>
                                <m:ctrlPr>
                                  <a:rPr lang="en-GB" sz="1100" i="1">
                                    <a:effectLst/>
                                    <a:latin typeface="Cambria Math" panose="02040503050406030204" pitchFamily="18" charset="0"/>
                                    <a:ea typeface="Calibri" panose="020F0502020204030204" pitchFamily="34" charset="0"/>
                                    <a:cs typeface="Arial" panose="020B0604020202020204" pitchFamily="34" charset="0"/>
                                  </a:rPr>
                                </m:ctrlPr>
                              </m:sSubPr>
                              <m:e>
                                <m:acc>
                                  <m:accPr>
                                    <m:chr m:val="̂"/>
                                    <m:ctrlPr>
                                      <a:rPr lang="en-GB" sz="1100" i="1">
                                        <a:effectLst/>
                                        <a:latin typeface="Cambria Math" panose="02040503050406030204" pitchFamily="18" charset="0"/>
                                        <a:ea typeface="Calibri" panose="020F0502020204030204" pitchFamily="34" charset="0"/>
                                        <a:cs typeface="Arial" panose="020B0604020202020204" pitchFamily="34" charset="0"/>
                                      </a:rPr>
                                    </m:ctrlPr>
                                  </m:accPr>
                                  <m:e>
                                    <m:r>
                                      <a:rPr lang="en-GB" sz="1100" i="1">
                                        <a:effectLst/>
                                        <a:latin typeface="Cambria Math" panose="02040503050406030204" pitchFamily="18" charset="0"/>
                                        <a:ea typeface="Calibri" panose="020F0502020204030204" pitchFamily="34" charset="0"/>
                                        <a:cs typeface="Arial" panose="020B0604020202020204" pitchFamily="34" charset="0"/>
                                      </a:rPr>
                                      <m:t>𝑝</m:t>
                                    </m:r>
                                  </m:e>
                                </m:acc>
                              </m:e>
                              <m:sub>
                                <m:r>
                                  <a:rPr lang="en-GB" sz="1100" i="1">
                                    <a:effectLst/>
                                    <a:latin typeface="Cambria Math" panose="02040503050406030204" pitchFamily="18" charset="0"/>
                                    <a:ea typeface="Calibri" panose="020F0502020204030204" pitchFamily="34" charset="0"/>
                                    <a:cs typeface="Arial" panose="020B0604020202020204" pitchFamily="34" charset="0"/>
                                  </a:rPr>
                                  <m:t>1</m:t>
                                </m:r>
                              </m:sub>
                            </m:sSub>
                            <m:r>
                              <a:rPr lang="en-GB" sz="1100" i="1">
                                <a:effectLst/>
                                <a:latin typeface="Cambria Math" panose="02040503050406030204" pitchFamily="18" charset="0"/>
                                <a:ea typeface="Calibri" panose="020F0502020204030204" pitchFamily="34" charset="0"/>
                                <a:cs typeface="Arial" panose="020B0604020202020204" pitchFamily="34" charset="0"/>
                              </a:rPr>
                              <m:t>− </m:t>
                            </m:r>
                            <m:sSub>
                              <m:sSubPr>
                                <m:ctrlPr>
                                  <a:rPr lang="en-GB" sz="1100" i="1">
                                    <a:effectLst/>
                                    <a:latin typeface="Cambria Math" panose="02040503050406030204" pitchFamily="18" charset="0"/>
                                    <a:ea typeface="Calibri" panose="020F0502020204030204" pitchFamily="34" charset="0"/>
                                    <a:cs typeface="Arial" panose="020B0604020202020204" pitchFamily="34" charset="0"/>
                                  </a:rPr>
                                </m:ctrlPr>
                              </m:sSubPr>
                              <m:e>
                                <m:acc>
                                  <m:accPr>
                                    <m:chr m:val="̂"/>
                                    <m:ctrlPr>
                                      <a:rPr lang="en-GB" sz="1100" i="1">
                                        <a:effectLst/>
                                        <a:latin typeface="Cambria Math" panose="02040503050406030204" pitchFamily="18" charset="0"/>
                                        <a:ea typeface="Calibri" panose="020F0502020204030204" pitchFamily="34" charset="0"/>
                                        <a:cs typeface="Arial" panose="020B0604020202020204" pitchFamily="34" charset="0"/>
                                      </a:rPr>
                                    </m:ctrlPr>
                                  </m:accPr>
                                  <m:e>
                                    <m:r>
                                      <a:rPr lang="en-GB" sz="1100" i="1">
                                        <a:effectLst/>
                                        <a:latin typeface="Cambria Math" panose="02040503050406030204" pitchFamily="18" charset="0"/>
                                        <a:ea typeface="Calibri" panose="020F0502020204030204" pitchFamily="34" charset="0"/>
                                        <a:cs typeface="Arial" panose="020B0604020202020204" pitchFamily="34" charset="0"/>
                                      </a:rPr>
                                      <m:t>𝑝</m:t>
                                    </m:r>
                                  </m:e>
                                </m:acc>
                              </m:e>
                              <m:sub>
                                <m:r>
                                  <a:rPr lang="en-GB" sz="1100" i="1">
                                    <a:effectLst/>
                                    <a:latin typeface="Cambria Math" panose="02040503050406030204" pitchFamily="18" charset="0"/>
                                    <a:ea typeface="Calibri" panose="020F0502020204030204" pitchFamily="34" charset="0"/>
                                    <a:cs typeface="Arial" panose="020B0604020202020204" pitchFamily="34" charset="0"/>
                                  </a:rPr>
                                  <m:t>2</m:t>
                                </m:r>
                              </m:sub>
                            </m:sSub>
                          </m:e>
                        </m:d>
                        <m:r>
                          <a:rPr lang="en-GB" sz="1100" i="1">
                            <a:effectLst/>
                            <a:latin typeface="Cambria Math" panose="02040503050406030204" pitchFamily="18" charset="0"/>
                            <a:ea typeface="Calibri" panose="020F0502020204030204" pitchFamily="34" charset="0"/>
                            <a:cs typeface="Arial" panose="020B0604020202020204" pitchFamily="34" charset="0"/>
                          </a:rPr>
                          <m:t>−0</m:t>
                        </m:r>
                      </m:num>
                      <m:den>
                        <m:rad>
                          <m:radPr>
                            <m:degHide m:val="on"/>
                            <m:ctrlPr>
                              <a:rPr lang="en-GB" sz="1100" i="1">
                                <a:effectLst/>
                                <a:latin typeface="Cambria Math" panose="02040503050406030204" pitchFamily="18" charset="0"/>
                                <a:ea typeface="Calibri" panose="020F0502020204030204" pitchFamily="34" charset="0"/>
                                <a:cs typeface="Arial" panose="020B0604020202020204" pitchFamily="34" charset="0"/>
                              </a:rPr>
                            </m:ctrlPr>
                          </m:radPr>
                          <m:deg/>
                          <m:e>
                            <m:acc>
                              <m:accPr>
                                <m:chr m:val="̂"/>
                                <m:ctrlPr>
                                  <a:rPr lang="en-GB" sz="1100" i="1">
                                    <a:effectLst/>
                                    <a:latin typeface="Cambria Math" panose="02040503050406030204" pitchFamily="18" charset="0"/>
                                    <a:ea typeface="Calibri" panose="020F0502020204030204" pitchFamily="34" charset="0"/>
                                    <a:cs typeface="Arial" panose="020B0604020202020204" pitchFamily="34" charset="0"/>
                                  </a:rPr>
                                </m:ctrlPr>
                              </m:accPr>
                              <m:e>
                                <m:r>
                                  <a:rPr lang="en-GB" sz="1100" i="1">
                                    <a:effectLst/>
                                    <a:latin typeface="Cambria Math" panose="02040503050406030204" pitchFamily="18" charset="0"/>
                                    <a:ea typeface="Calibri" panose="020F0502020204030204" pitchFamily="34" charset="0"/>
                                    <a:cs typeface="Arial" panose="020B0604020202020204" pitchFamily="34" charset="0"/>
                                  </a:rPr>
                                  <m:t>𝑝</m:t>
                                </m:r>
                              </m:e>
                            </m:acc>
                            <m:d>
                              <m:dPr>
                                <m:ctrlPr>
                                  <a:rPr lang="en-GB" sz="1100" i="1">
                                    <a:effectLst/>
                                    <a:latin typeface="Cambria Math" panose="02040503050406030204" pitchFamily="18" charset="0"/>
                                    <a:ea typeface="Calibri" panose="020F0502020204030204" pitchFamily="34" charset="0"/>
                                    <a:cs typeface="Arial" panose="020B0604020202020204" pitchFamily="34" charset="0"/>
                                  </a:rPr>
                                </m:ctrlPr>
                              </m:dPr>
                              <m:e>
                                <m:r>
                                  <a:rPr lang="en-GB" sz="1100" i="1">
                                    <a:effectLst/>
                                    <a:latin typeface="Cambria Math" panose="02040503050406030204" pitchFamily="18" charset="0"/>
                                    <a:ea typeface="Calibri" panose="020F0502020204030204" pitchFamily="34" charset="0"/>
                                    <a:cs typeface="Arial" panose="020B0604020202020204" pitchFamily="34" charset="0"/>
                                  </a:rPr>
                                  <m:t>1−</m:t>
                                </m:r>
                                <m:acc>
                                  <m:accPr>
                                    <m:chr m:val="̂"/>
                                    <m:ctrlPr>
                                      <a:rPr lang="en-GB" sz="1100" i="1">
                                        <a:effectLst/>
                                        <a:latin typeface="Cambria Math" panose="02040503050406030204" pitchFamily="18" charset="0"/>
                                        <a:ea typeface="Calibri" panose="020F0502020204030204" pitchFamily="34" charset="0"/>
                                        <a:cs typeface="Arial" panose="020B0604020202020204" pitchFamily="34" charset="0"/>
                                      </a:rPr>
                                    </m:ctrlPr>
                                  </m:accPr>
                                  <m:e>
                                    <m:r>
                                      <a:rPr lang="en-GB" sz="1100" i="1">
                                        <a:effectLst/>
                                        <a:latin typeface="Cambria Math" panose="02040503050406030204" pitchFamily="18" charset="0"/>
                                        <a:ea typeface="Calibri" panose="020F0502020204030204" pitchFamily="34" charset="0"/>
                                        <a:cs typeface="Arial" panose="020B0604020202020204" pitchFamily="34" charset="0"/>
                                      </a:rPr>
                                      <m:t>𝑝</m:t>
                                    </m:r>
                                  </m:e>
                                </m:acc>
                              </m:e>
                            </m:d>
                            <m:r>
                              <a:rPr lang="en-GB" sz="1100" i="1">
                                <a:effectLst/>
                                <a:latin typeface="Cambria Math" panose="02040503050406030204" pitchFamily="18" charset="0"/>
                                <a:ea typeface="Calibri" panose="020F0502020204030204" pitchFamily="34" charset="0"/>
                                <a:cs typeface="Arial" panose="020B0604020202020204" pitchFamily="34" charset="0"/>
                              </a:rPr>
                              <m:t>(</m:t>
                            </m:r>
                            <m:f>
                              <m:fPr>
                                <m:ctrlPr>
                                  <a:rPr lang="en-GB" sz="1100" i="1">
                                    <a:effectLst/>
                                    <a:latin typeface="Cambria Math" panose="02040503050406030204" pitchFamily="18" charset="0"/>
                                    <a:ea typeface="Calibri" panose="020F0502020204030204" pitchFamily="34" charset="0"/>
                                    <a:cs typeface="Arial" panose="020B0604020202020204" pitchFamily="34" charset="0"/>
                                  </a:rPr>
                                </m:ctrlPr>
                              </m:fPr>
                              <m:num>
                                <m:r>
                                  <a:rPr lang="en-GB" sz="1100" i="1">
                                    <a:effectLst/>
                                    <a:latin typeface="Cambria Math" panose="02040503050406030204" pitchFamily="18" charset="0"/>
                                    <a:ea typeface="Calibri" panose="020F0502020204030204" pitchFamily="34" charset="0"/>
                                    <a:cs typeface="Arial" panose="020B0604020202020204" pitchFamily="34" charset="0"/>
                                  </a:rPr>
                                  <m:t>1</m:t>
                                </m:r>
                              </m:num>
                              <m:den>
                                <m:sSub>
                                  <m:sSubPr>
                                    <m:ctrlPr>
                                      <a:rPr lang="en-GB" sz="1100" i="1">
                                        <a:effectLst/>
                                        <a:latin typeface="Cambria Math" panose="02040503050406030204" pitchFamily="18" charset="0"/>
                                        <a:ea typeface="Calibri" panose="020F0502020204030204" pitchFamily="34" charset="0"/>
                                        <a:cs typeface="Arial" panose="020B0604020202020204" pitchFamily="34" charset="0"/>
                                      </a:rPr>
                                    </m:ctrlPr>
                                  </m:sSubPr>
                                  <m:e>
                                    <m:r>
                                      <a:rPr lang="en-GB" sz="1100" i="1">
                                        <a:effectLst/>
                                        <a:latin typeface="Cambria Math" panose="02040503050406030204" pitchFamily="18" charset="0"/>
                                        <a:ea typeface="Calibri" panose="020F0502020204030204" pitchFamily="34" charset="0"/>
                                        <a:cs typeface="Arial" panose="020B0604020202020204" pitchFamily="34" charset="0"/>
                                      </a:rPr>
                                      <m:t>𝑛</m:t>
                                    </m:r>
                                  </m:e>
                                  <m:sub>
                                    <m:r>
                                      <a:rPr lang="en-GB" sz="1100" i="1">
                                        <a:effectLst/>
                                        <a:latin typeface="Cambria Math" panose="02040503050406030204" pitchFamily="18" charset="0"/>
                                        <a:ea typeface="Calibri" panose="020F0502020204030204" pitchFamily="34" charset="0"/>
                                        <a:cs typeface="Arial" panose="020B0604020202020204" pitchFamily="34" charset="0"/>
                                      </a:rPr>
                                      <m:t>1</m:t>
                                    </m:r>
                                  </m:sub>
                                </m:sSub>
                              </m:den>
                            </m:f>
                            <m:r>
                              <a:rPr lang="en-GB" sz="1100" i="1">
                                <a:effectLst/>
                                <a:latin typeface="Cambria Math" panose="02040503050406030204" pitchFamily="18" charset="0"/>
                                <a:ea typeface="Calibri" panose="020F0502020204030204" pitchFamily="34" charset="0"/>
                                <a:cs typeface="Arial" panose="020B0604020202020204" pitchFamily="34" charset="0"/>
                              </a:rPr>
                              <m:t>+</m:t>
                            </m:r>
                            <m:f>
                              <m:fPr>
                                <m:ctrlPr>
                                  <a:rPr lang="en-GB" sz="1100" i="1">
                                    <a:effectLst/>
                                    <a:latin typeface="Cambria Math" panose="02040503050406030204" pitchFamily="18" charset="0"/>
                                    <a:ea typeface="Calibri" panose="020F0502020204030204" pitchFamily="34" charset="0"/>
                                    <a:cs typeface="Arial" panose="020B0604020202020204" pitchFamily="34" charset="0"/>
                                  </a:rPr>
                                </m:ctrlPr>
                              </m:fPr>
                              <m:num>
                                <m:r>
                                  <a:rPr lang="en-GB" sz="1100" i="1">
                                    <a:effectLst/>
                                    <a:latin typeface="Cambria Math" panose="02040503050406030204" pitchFamily="18" charset="0"/>
                                    <a:ea typeface="Calibri" panose="020F0502020204030204" pitchFamily="34" charset="0"/>
                                    <a:cs typeface="Arial" panose="020B0604020202020204" pitchFamily="34" charset="0"/>
                                  </a:rPr>
                                  <m:t>1</m:t>
                                </m:r>
                              </m:num>
                              <m:den>
                                <m:sSub>
                                  <m:sSubPr>
                                    <m:ctrlPr>
                                      <a:rPr lang="en-GB" sz="1100" i="1">
                                        <a:effectLst/>
                                        <a:latin typeface="Cambria Math" panose="02040503050406030204" pitchFamily="18" charset="0"/>
                                        <a:ea typeface="Calibri" panose="020F0502020204030204" pitchFamily="34" charset="0"/>
                                        <a:cs typeface="Arial" panose="020B0604020202020204" pitchFamily="34" charset="0"/>
                                      </a:rPr>
                                    </m:ctrlPr>
                                  </m:sSubPr>
                                  <m:e>
                                    <m:r>
                                      <a:rPr lang="en-GB" sz="1100" i="1">
                                        <a:effectLst/>
                                        <a:latin typeface="Cambria Math" panose="02040503050406030204" pitchFamily="18" charset="0"/>
                                        <a:ea typeface="Calibri" panose="020F0502020204030204" pitchFamily="34" charset="0"/>
                                        <a:cs typeface="Arial" panose="020B0604020202020204" pitchFamily="34" charset="0"/>
                                      </a:rPr>
                                      <m:t>𝑛</m:t>
                                    </m:r>
                                  </m:e>
                                  <m:sub>
                                    <m:r>
                                      <a:rPr lang="en-GB" sz="1100" i="1">
                                        <a:effectLst/>
                                        <a:latin typeface="Cambria Math" panose="02040503050406030204" pitchFamily="18" charset="0"/>
                                        <a:ea typeface="Calibri" panose="020F0502020204030204" pitchFamily="34" charset="0"/>
                                        <a:cs typeface="Arial" panose="020B0604020202020204" pitchFamily="34" charset="0"/>
                                      </a:rPr>
                                      <m:t>2</m:t>
                                    </m:r>
                                  </m:sub>
                                </m:sSub>
                              </m:den>
                            </m:f>
                            <m:r>
                              <a:rPr lang="en-GB" sz="1100" b="0" i="1">
                                <a:effectLst/>
                                <a:latin typeface="Cambria Math" panose="02040503050406030204" pitchFamily="18" charset="0"/>
                                <a:ea typeface="Calibri" panose="020F0502020204030204" pitchFamily="34" charset="0"/>
                                <a:cs typeface="Arial" panose="020B0604020202020204" pitchFamily="34" charset="0"/>
                              </a:rPr>
                              <m:t>)</m:t>
                            </m:r>
                          </m:e>
                        </m:rad>
                      </m:den>
                    </m:f>
                    <m:r>
                      <a:rPr lang="en-GB" sz="1100" i="1">
                        <a:effectLst/>
                        <a:latin typeface="Cambria Math" panose="02040503050406030204" pitchFamily="18" charset="0"/>
                        <a:ea typeface="Calibri" panose="020F0502020204030204" pitchFamily="34" charset="0"/>
                        <a:cs typeface="Arial" panose="020B0604020202020204" pitchFamily="34" charset="0"/>
                      </a:rPr>
                      <m:t> </m:t>
                    </m:r>
                  </m:oMath>
                </m:oMathPara>
              </a14:m>
              <a:endParaRPr lang="en-GB" sz="1100">
                <a:effectLst/>
                <a:latin typeface="Arial" panose="020B0604020202020204" pitchFamily="34" charset="0"/>
                <a:ea typeface="Calibri" panose="020F0502020204030204" pitchFamily="34" charset="0"/>
                <a:cs typeface="Arial" panose="020B0604020202020204" pitchFamily="34" charset="0"/>
              </a:endParaRPr>
            </a:p>
            <a:p>
              <a:pPr>
                <a:lnSpc>
                  <a:spcPct val="150000"/>
                </a:lnSpc>
                <a:spcAft>
                  <a:spcPts val="0"/>
                </a:spcAft>
              </a:pPr>
              <a:r>
                <a:rPr lang="en-GB" sz="1100">
                  <a:effectLst/>
                  <a:latin typeface="Arial" panose="020B0604020202020204" pitchFamily="34" charset="0"/>
                  <a:ea typeface="Calibri" panose="020F0502020204030204" pitchFamily="34" charset="0"/>
                  <a:cs typeface="Arial" panose="020B0604020202020204" pitchFamily="34" charset="0"/>
                </a:rPr>
                <a:t> </a:t>
              </a:r>
            </a:p>
            <a:p>
              <a:pPr>
                <a:lnSpc>
                  <a:spcPct val="150000"/>
                </a:lnSpc>
                <a:spcAft>
                  <a:spcPts val="0"/>
                </a:spcAft>
              </a:pPr>
              <a:r>
                <a:rPr lang="en-GB" sz="1100">
                  <a:effectLst/>
                  <a:latin typeface="Arial" panose="020B0604020202020204" pitchFamily="34" charset="0"/>
                  <a:ea typeface="Calibri" panose="020F0502020204030204" pitchFamily="34" charset="0"/>
                  <a:cs typeface="Arial" panose="020B0604020202020204" pitchFamily="34" charset="0"/>
                </a:rPr>
                <a:t>where: </a:t>
              </a:r>
              <a14:m>
                <m:oMath xmlns:m="http://schemas.openxmlformats.org/officeDocument/2006/math">
                  <m:acc>
                    <m:accPr>
                      <m:chr m:val="̂"/>
                      <m:ctrlPr>
                        <a:rPr lang="en-GB" sz="1100" i="1">
                          <a:effectLst/>
                          <a:latin typeface="Cambria Math" panose="02040503050406030204" pitchFamily="18" charset="0"/>
                          <a:ea typeface="Calibri" panose="020F0502020204030204" pitchFamily="34" charset="0"/>
                          <a:cs typeface="Arial" panose="020B0604020202020204" pitchFamily="34" charset="0"/>
                        </a:rPr>
                      </m:ctrlPr>
                    </m:accPr>
                    <m:e>
                      <m:r>
                        <a:rPr lang="en-GB" sz="1100" i="1">
                          <a:effectLst/>
                          <a:latin typeface="Cambria Math" panose="02040503050406030204" pitchFamily="18" charset="0"/>
                          <a:ea typeface="Calibri" panose="020F0502020204030204" pitchFamily="34" charset="0"/>
                          <a:cs typeface="Arial" panose="020B0604020202020204" pitchFamily="34" charset="0"/>
                        </a:rPr>
                        <m:t>𝑝</m:t>
                      </m:r>
                    </m:e>
                  </m:acc>
                  <m:r>
                    <a:rPr lang="en-GB" sz="1100" i="1">
                      <a:effectLst/>
                      <a:latin typeface="Cambria Math" panose="02040503050406030204" pitchFamily="18" charset="0"/>
                      <a:ea typeface="Calibri" panose="020F0502020204030204" pitchFamily="34" charset="0"/>
                      <a:cs typeface="Arial" panose="020B0604020202020204" pitchFamily="34" charset="0"/>
                    </a:rPr>
                    <m:t>=</m:t>
                  </m:r>
                  <m:f>
                    <m:fPr>
                      <m:ctrlPr>
                        <a:rPr lang="en-GB" sz="1100" i="1">
                          <a:effectLst/>
                          <a:latin typeface="Cambria Math" panose="02040503050406030204" pitchFamily="18" charset="0"/>
                          <a:ea typeface="Calibri" panose="020F0502020204030204" pitchFamily="34" charset="0"/>
                          <a:cs typeface="Arial" panose="020B0604020202020204" pitchFamily="34" charset="0"/>
                        </a:rPr>
                      </m:ctrlPr>
                    </m:fPr>
                    <m:num>
                      <m:sSub>
                        <m:sSubPr>
                          <m:ctrlPr>
                            <a:rPr lang="en-GB" sz="1100" i="1">
                              <a:effectLst/>
                              <a:latin typeface="Cambria Math" panose="02040503050406030204" pitchFamily="18" charset="0"/>
                              <a:ea typeface="Calibri" panose="020F0502020204030204" pitchFamily="34" charset="0"/>
                              <a:cs typeface="Arial" panose="020B0604020202020204" pitchFamily="34" charset="0"/>
                            </a:rPr>
                          </m:ctrlPr>
                        </m:sSubPr>
                        <m:e>
                          <m:r>
                            <a:rPr lang="en-GB" sz="1100" i="1">
                              <a:effectLst/>
                              <a:latin typeface="Cambria Math" panose="02040503050406030204" pitchFamily="18" charset="0"/>
                              <a:ea typeface="Calibri" panose="020F0502020204030204" pitchFamily="34" charset="0"/>
                              <a:cs typeface="Arial" panose="020B0604020202020204" pitchFamily="34" charset="0"/>
                            </a:rPr>
                            <m:t>𝑌</m:t>
                          </m:r>
                        </m:e>
                        <m:sub>
                          <m:r>
                            <a:rPr lang="en-GB" sz="1100" i="1">
                              <a:effectLst/>
                              <a:latin typeface="Cambria Math" panose="02040503050406030204" pitchFamily="18" charset="0"/>
                              <a:ea typeface="Calibri" panose="020F0502020204030204" pitchFamily="34" charset="0"/>
                              <a:cs typeface="Arial" panose="020B0604020202020204" pitchFamily="34" charset="0"/>
                            </a:rPr>
                            <m:t>1</m:t>
                          </m:r>
                        </m:sub>
                      </m:sSub>
                      <m:r>
                        <a:rPr lang="en-GB" sz="1100" i="1">
                          <a:effectLst/>
                          <a:latin typeface="Cambria Math" panose="02040503050406030204" pitchFamily="18" charset="0"/>
                          <a:ea typeface="Calibri" panose="020F0502020204030204" pitchFamily="34" charset="0"/>
                          <a:cs typeface="Arial" panose="020B0604020202020204" pitchFamily="34" charset="0"/>
                        </a:rPr>
                        <m:t>+</m:t>
                      </m:r>
                      <m:sSub>
                        <m:sSubPr>
                          <m:ctrlPr>
                            <a:rPr lang="en-GB" sz="1100" i="1">
                              <a:effectLst/>
                              <a:latin typeface="Cambria Math" panose="02040503050406030204" pitchFamily="18" charset="0"/>
                              <a:ea typeface="Calibri" panose="020F0502020204030204" pitchFamily="34" charset="0"/>
                              <a:cs typeface="Arial" panose="020B0604020202020204" pitchFamily="34" charset="0"/>
                            </a:rPr>
                          </m:ctrlPr>
                        </m:sSubPr>
                        <m:e>
                          <m:r>
                            <a:rPr lang="en-GB" sz="1100" i="1">
                              <a:effectLst/>
                              <a:latin typeface="Cambria Math" panose="02040503050406030204" pitchFamily="18" charset="0"/>
                              <a:ea typeface="Calibri" panose="020F0502020204030204" pitchFamily="34" charset="0"/>
                              <a:cs typeface="Arial" panose="020B0604020202020204" pitchFamily="34" charset="0"/>
                            </a:rPr>
                            <m:t>𝑌</m:t>
                          </m:r>
                        </m:e>
                        <m:sub>
                          <m:r>
                            <a:rPr lang="en-GB" sz="1100" i="1">
                              <a:effectLst/>
                              <a:latin typeface="Cambria Math" panose="02040503050406030204" pitchFamily="18" charset="0"/>
                              <a:ea typeface="Calibri" panose="020F0502020204030204" pitchFamily="34" charset="0"/>
                              <a:cs typeface="Arial" panose="020B0604020202020204" pitchFamily="34" charset="0"/>
                            </a:rPr>
                            <m:t>2</m:t>
                          </m:r>
                        </m:sub>
                      </m:sSub>
                    </m:num>
                    <m:den>
                      <m:sSub>
                        <m:sSubPr>
                          <m:ctrlPr>
                            <a:rPr lang="en-GB" sz="1100" i="1">
                              <a:effectLst/>
                              <a:latin typeface="Cambria Math" panose="02040503050406030204" pitchFamily="18" charset="0"/>
                              <a:ea typeface="Calibri" panose="020F0502020204030204" pitchFamily="34" charset="0"/>
                              <a:cs typeface="Arial" panose="020B0604020202020204" pitchFamily="34" charset="0"/>
                            </a:rPr>
                          </m:ctrlPr>
                        </m:sSubPr>
                        <m:e>
                          <m:r>
                            <a:rPr lang="en-GB" sz="1100" i="1">
                              <a:effectLst/>
                              <a:latin typeface="Cambria Math" panose="02040503050406030204" pitchFamily="18" charset="0"/>
                              <a:ea typeface="Calibri" panose="020F0502020204030204" pitchFamily="34" charset="0"/>
                              <a:cs typeface="Arial" panose="020B0604020202020204" pitchFamily="34" charset="0"/>
                            </a:rPr>
                            <m:t>𝑛</m:t>
                          </m:r>
                        </m:e>
                        <m:sub>
                          <m:r>
                            <a:rPr lang="en-GB" sz="1100" i="1">
                              <a:effectLst/>
                              <a:latin typeface="Cambria Math" panose="02040503050406030204" pitchFamily="18" charset="0"/>
                              <a:ea typeface="Calibri" panose="020F0502020204030204" pitchFamily="34" charset="0"/>
                              <a:cs typeface="Arial" panose="020B0604020202020204" pitchFamily="34" charset="0"/>
                            </a:rPr>
                            <m:t>1</m:t>
                          </m:r>
                        </m:sub>
                      </m:sSub>
                      <m:r>
                        <a:rPr lang="en-GB" sz="1100" i="1">
                          <a:effectLst/>
                          <a:latin typeface="Cambria Math" panose="02040503050406030204" pitchFamily="18" charset="0"/>
                          <a:ea typeface="Calibri" panose="020F0502020204030204" pitchFamily="34" charset="0"/>
                          <a:cs typeface="Arial" panose="020B0604020202020204" pitchFamily="34" charset="0"/>
                        </a:rPr>
                        <m:t>+</m:t>
                      </m:r>
                      <m:sSub>
                        <m:sSubPr>
                          <m:ctrlPr>
                            <a:rPr lang="en-GB" sz="1100" i="1">
                              <a:effectLst/>
                              <a:latin typeface="Cambria Math" panose="02040503050406030204" pitchFamily="18" charset="0"/>
                              <a:ea typeface="Calibri" panose="020F0502020204030204" pitchFamily="34" charset="0"/>
                              <a:cs typeface="Arial" panose="020B0604020202020204" pitchFamily="34" charset="0"/>
                            </a:rPr>
                          </m:ctrlPr>
                        </m:sSubPr>
                        <m:e>
                          <m:r>
                            <a:rPr lang="en-GB" sz="1100" i="1">
                              <a:effectLst/>
                              <a:latin typeface="Cambria Math" panose="02040503050406030204" pitchFamily="18" charset="0"/>
                              <a:ea typeface="Calibri" panose="020F0502020204030204" pitchFamily="34" charset="0"/>
                              <a:cs typeface="Arial" panose="020B0604020202020204" pitchFamily="34" charset="0"/>
                            </a:rPr>
                            <m:t>𝑛</m:t>
                          </m:r>
                        </m:e>
                        <m:sub>
                          <m:r>
                            <a:rPr lang="en-GB" sz="1100" i="1">
                              <a:effectLst/>
                              <a:latin typeface="Cambria Math" panose="02040503050406030204" pitchFamily="18" charset="0"/>
                              <a:ea typeface="Calibri" panose="020F0502020204030204" pitchFamily="34" charset="0"/>
                              <a:cs typeface="Arial" panose="020B0604020202020204" pitchFamily="34" charset="0"/>
                            </a:rPr>
                            <m:t>2</m:t>
                          </m:r>
                        </m:sub>
                      </m:sSub>
                    </m:den>
                  </m:f>
                </m:oMath>
              </a14:m>
              <a:r>
                <a:rPr lang="en-GB" sz="1100">
                  <a:effectLst/>
                  <a:latin typeface="Arial" panose="020B0604020202020204" pitchFamily="34" charset="0"/>
                  <a:ea typeface="Calibri" panose="020F0502020204030204" pitchFamily="34" charset="0"/>
                  <a:cs typeface="Arial" panose="020B0604020202020204" pitchFamily="34" charset="0"/>
                </a:rPr>
                <a:t> </a:t>
              </a:r>
            </a:p>
            <a:p>
              <a:pPr>
                <a:lnSpc>
                  <a:spcPct val="150000"/>
                </a:lnSpc>
                <a:spcAft>
                  <a:spcPts val="0"/>
                </a:spcAft>
              </a:pPr>
              <a:r>
                <a:rPr lang="en-GB" sz="1100">
                  <a:effectLst/>
                  <a:latin typeface="Arial" panose="020B0604020202020204" pitchFamily="34" charset="0"/>
                  <a:ea typeface="Calibri" panose="020F0502020204030204" pitchFamily="34" charset="0"/>
                  <a:cs typeface="Arial" panose="020B0604020202020204" pitchFamily="34" charset="0"/>
                </a:rPr>
                <a:t>is the proportion of patients who died within 30 days of receiving SACT in the two samples combined. </a:t>
              </a:r>
            </a:p>
            <a:p>
              <a:pPr>
                <a:lnSpc>
                  <a:spcPct val="150000"/>
                </a:lnSpc>
                <a:spcAft>
                  <a:spcPts val="0"/>
                </a:spcAft>
              </a:pPr>
              <a:r>
                <a:rPr lang="en-GB" sz="1100">
                  <a:effectLst/>
                  <a:latin typeface="Arial" panose="020B0604020202020204" pitchFamily="34" charset="0"/>
                  <a:ea typeface="Calibri" panose="020F0502020204030204" pitchFamily="34" charset="0"/>
                  <a:cs typeface="Arial" panose="020B0604020202020204" pitchFamily="34" charset="0"/>
                </a:rPr>
                <a:t> </a:t>
              </a:r>
              <a:endParaRPr kumimoji="0" lang="en-GB"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a:lnSpc>
                  <a:spcPct val="115000"/>
                </a:lnSpc>
                <a:spcAft>
                  <a:spcPts val="0"/>
                </a:spcAft>
              </a:pPr>
              <a:r>
                <a:rPr lang="en-GB" sz="1100" b="0">
                  <a:effectLst/>
                  <a:latin typeface="Arial" panose="020B0604020202020204" pitchFamily="34" charset="0"/>
                  <a:ea typeface="Calibri" panose="020F0502020204030204" pitchFamily="34" charset="0"/>
                  <a:cs typeface="Arial" panose="020B0604020202020204" pitchFamily="34" charset="0"/>
                </a:rPr>
                <a:t>The results of the test (based on the 95% confidence intervals (</a:t>
              </a:r>
              <a:r>
                <a:rPr lang="el-GR" sz="1100" b="0">
                  <a:effectLst/>
                  <a:latin typeface="Arial" panose="020B0604020202020204" pitchFamily="34" charset="0"/>
                  <a:ea typeface="Calibri" panose="020F0502020204030204" pitchFamily="34" charset="0"/>
                  <a:cs typeface="Arial" panose="020B0604020202020204" pitchFamily="34" charset="0"/>
                </a:rPr>
                <a:t>α= 0.05)</a:t>
              </a:r>
              <a:r>
                <a:rPr lang="en-GB" sz="1100" b="0">
                  <a:effectLst/>
                  <a:latin typeface="Arial" panose="020B0604020202020204" pitchFamily="34" charset="0"/>
                  <a:ea typeface="Calibri" panose="020F0502020204030204" pitchFamily="34" charset="0"/>
                  <a:cs typeface="Arial" panose="020B0604020202020204" pitchFamily="34" charset="0"/>
                </a:rPr>
                <a:t>) are as follows:</a:t>
              </a:r>
            </a:p>
            <a:p>
              <a:r>
                <a:rPr lang="en-GB" sz="1100" b="0">
                  <a:effectLst/>
                  <a:latin typeface="Arial" panose="020B0604020202020204" pitchFamily="34" charset="0"/>
                  <a:ea typeface="+mn-ea"/>
                  <a:cs typeface="Arial" panose="020B0604020202020204" pitchFamily="34" charset="0"/>
                </a:rPr>
                <a:t>  </a:t>
              </a:r>
              <a14:m>
                <m:oMath xmlns:m="http://schemas.openxmlformats.org/officeDocument/2006/math">
                  <m:r>
                    <m:rPr>
                      <m:nor/>
                    </m:rPr>
                    <a:rPr lang="en-GB" sz="1100" b="0" i="0">
                      <a:effectLst/>
                      <a:latin typeface="Arial" panose="020B0604020202020204" pitchFamily="34" charset="0"/>
                      <a:ea typeface="+mn-ea"/>
                      <a:cs typeface="Arial" panose="020B0604020202020204" pitchFamily="34" charset="0"/>
                    </a:rPr>
                    <m:t>●</m:t>
                  </m:r>
                  <m:r>
                    <a:rPr lang="en-GB" sz="1100" b="0" i="1">
                      <a:effectLst/>
                      <a:latin typeface="Cambria Math" panose="02040503050406030204" pitchFamily="18" charset="0"/>
                      <a:ea typeface="+mn-ea"/>
                      <a:cs typeface="Arial" panose="020B0604020202020204" pitchFamily="34" charset="0"/>
                    </a:rPr>
                    <m:t>  </m:t>
                  </m:r>
                  <m:r>
                    <a:rPr lang="en-GB" sz="1100" b="0" i="1">
                      <a:effectLst/>
                      <a:latin typeface="Cambria Math" panose="02040503050406030204" pitchFamily="18" charset="0"/>
                      <a:ea typeface="+mn-ea"/>
                      <a:cs typeface="+mn-cs"/>
                    </a:rPr>
                    <m:t>|</m:t>
                  </m:r>
                  <m:r>
                    <a:rPr lang="en-GB" sz="1100" b="0" i="1">
                      <a:effectLst/>
                      <a:latin typeface="Cambria Math" panose="02040503050406030204" pitchFamily="18" charset="0"/>
                      <a:ea typeface="+mn-ea"/>
                      <a:cs typeface="+mn-cs"/>
                    </a:rPr>
                    <m:t>𝑍</m:t>
                  </m:r>
                  <m:r>
                    <a:rPr lang="en-GB" sz="1100" b="0" i="1">
                      <a:effectLst/>
                      <a:latin typeface="Cambria Math" panose="02040503050406030204" pitchFamily="18" charset="0"/>
                      <a:ea typeface="+mn-ea"/>
                      <a:cs typeface="+mn-cs"/>
                    </a:rPr>
                    <m:t>|</m:t>
                  </m:r>
                </m:oMath>
              </a14:m>
              <a:r>
                <a:rPr lang="en-GB" sz="1100" b="0">
                  <a:effectLst/>
                  <a:latin typeface="Arial" panose="020B0604020202020204" pitchFamily="34" charset="0"/>
                  <a:ea typeface="+mn-ea"/>
                  <a:cs typeface="Arial" panose="020B0604020202020204" pitchFamily="34" charset="0"/>
                </a:rPr>
                <a:t> ≥ 1.96 </a:t>
              </a:r>
              <a:endParaRPr lang="en-GB" sz="1100" b="0">
                <a:effectLst/>
                <a:latin typeface="Arial" panose="020B0604020202020204" pitchFamily="34" charset="0"/>
                <a:cs typeface="Arial" panose="020B0604020202020204" pitchFamily="34" charset="0"/>
              </a:endParaRPr>
            </a:p>
            <a:p>
              <a:r>
                <a:rPr lang="en-GB" sz="1100" b="0">
                  <a:effectLst/>
                  <a:latin typeface="Arial" panose="020B0604020202020204" pitchFamily="34" charset="0"/>
                  <a:ea typeface="+mn-ea"/>
                  <a:cs typeface="Arial" panose="020B0604020202020204" pitchFamily="34" charset="0"/>
                </a:rPr>
                <a:t>      </a:t>
              </a:r>
              <a:r>
                <a:rPr lang="en-GB" sz="1100" b="0" i="0">
                  <a:effectLst/>
                  <a:latin typeface="Arial" panose="020B0604020202020204" pitchFamily="34" charset="0"/>
                  <a:ea typeface="+mn-ea"/>
                  <a:cs typeface="Arial" panose="020B0604020202020204" pitchFamily="34" charset="0"/>
                </a:rPr>
                <a:t>✦ </a:t>
              </a:r>
              <a:r>
                <a:rPr lang="en-GB" sz="1100" b="0">
                  <a:effectLst/>
                  <a:latin typeface="Arial" panose="020B0604020202020204" pitchFamily="34" charset="0"/>
                  <a:ea typeface="+mn-ea"/>
                  <a:cs typeface="Arial" panose="020B0604020202020204" pitchFamily="34" charset="0"/>
                </a:rPr>
                <a:t>‘Decreased’ if the crude rate of 2016 &lt; the crude rate of 2015 </a:t>
              </a:r>
              <a:endParaRPr lang="en-GB" sz="1100" b="0">
                <a:effectLst/>
                <a:latin typeface="Arial" panose="020B0604020202020204" pitchFamily="34" charset="0"/>
                <a:cs typeface="Arial" panose="020B0604020202020204" pitchFamily="34" charset="0"/>
              </a:endParaRPr>
            </a:p>
            <a:p>
              <a:r>
                <a:rPr lang="en-GB" sz="1100" b="0">
                  <a:effectLst/>
                  <a:latin typeface="Arial" panose="020B0604020202020204" pitchFamily="34" charset="0"/>
                  <a:ea typeface="+mn-ea"/>
                  <a:cs typeface="Arial" panose="020B0604020202020204" pitchFamily="34" charset="0"/>
                </a:rPr>
                <a:t>      </a:t>
              </a:r>
              <a:r>
                <a:rPr lang="en-GB" sz="1100" b="0" i="0">
                  <a:effectLst/>
                  <a:latin typeface="Arial" panose="020B0604020202020204" pitchFamily="34" charset="0"/>
                  <a:ea typeface="+mn-ea"/>
                  <a:cs typeface="Arial" panose="020B0604020202020204" pitchFamily="34" charset="0"/>
                </a:rPr>
                <a:t>✦ </a:t>
              </a:r>
              <a:r>
                <a:rPr lang="en-GB" sz="1100" b="0">
                  <a:effectLst/>
                  <a:latin typeface="Arial" panose="020B0604020202020204" pitchFamily="34" charset="0"/>
                  <a:ea typeface="+mn-ea"/>
                  <a:cs typeface="Arial" panose="020B0604020202020204" pitchFamily="34" charset="0"/>
                </a:rPr>
                <a:t>‘Increased’ if the crude rate of 2016 &gt; the crude rate of 2015 </a:t>
              </a:r>
              <a:endParaRPr lang="en-GB" sz="1100" b="0">
                <a:effectLst/>
                <a:latin typeface="Arial" panose="020B0604020202020204" pitchFamily="34" charset="0"/>
                <a:cs typeface="Arial" panose="020B0604020202020204" pitchFamily="34" charset="0"/>
              </a:endParaRPr>
            </a:p>
            <a:p>
              <a:endParaRPr lang="en-GB" sz="1100" b="0">
                <a:effectLst/>
                <a:latin typeface="Arial" panose="020B0604020202020204" pitchFamily="34" charset="0"/>
                <a:ea typeface="+mn-ea"/>
                <a:cs typeface="Arial" panose="020B0604020202020204" pitchFamily="34" charset="0"/>
              </a:endParaRPr>
            </a:p>
            <a:p>
              <a14:m>
                <m:oMath xmlns:m="http://schemas.openxmlformats.org/officeDocument/2006/math">
                  <m:r>
                    <m:rPr>
                      <m:nor/>
                    </m:rPr>
                    <a:rPr lang="en-GB" sz="1100" b="0" i="0">
                      <a:effectLst/>
                      <a:latin typeface="Arial" panose="020B0604020202020204" pitchFamily="34" charset="0"/>
                      <a:ea typeface="+mn-ea"/>
                      <a:cs typeface="Arial" panose="020B0604020202020204" pitchFamily="34" charset="0"/>
                    </a:rPr>
                    <m:t>  ●</m:t>
                  </m:r>
                </m:oMath>
              </a14:m>
              <a:r>
                <a:rPr lang="en-GB" sz="1100" b="0">
                  <a:effectLst/>
                  <a:latin typeface="Arial" panose="020B0604020202020204" pitchFamily="34" charset="0"/>
                  <a:ea typeface="+mn-ea"/>
                  <a:cs typeface="Arial" panose="020B0604020202020204" pitchFamily="34" charset="0"/>
                </a:rPr>
                <a:t>  −1.96 &lt; </a:t>
              </a:r>
              <a14:m>
                <m:oMath xmlns:m="http://schemas.openxmlformats.org/officeDocument/2006/math">
                  <m:r>
                    <a:rPr lang="en-GB" sz="1100" b="0" i="1">
                      <a:effectLst/>
                      <a:latin typeface="Cambria Math" panose="02040503050406030204" pitchFamily="18" charset="0"/>
                      <a:ea typeface="+mn-ea"/>
                      <a:cs typeface="+mn-cs"/>
                    </a:rPr>
                    <m:t>𝑍</m:t>
                  </m:r>
                  <m:r>
                    <a:rPr lang="en-GB" sz="1100" b="0" i="0">
                      <a:effectLst/>
                      <a:latin typeface="Cambria Math" panose="02040503050406030204" pitchFamily="18" charset="0"/>
                      <a:ea typeface="+mn-ea"/>
                      <a:cs typeface="+mn-cs"/>
                    </a:rPr>
                    <m:t> </m:t>
                  </m:r>
                </m:oMath>
              </a14:m>
              <a:r>
                <a:rPr lang="en-GB" sz="1100" b="0">
                  <a:effectLst/>
                  <a:latin typeface="Arial" panose="020B0604020202020204" pitchFamily="34" charset="0"/>
                  <a:ea typeface="+mn-ea"/>
                  <a:cs typeface="Arial" panose="020B0604020202020204" pitchFamily="34" charset="0"/>
                </a:rPr>
                <a:t>&lt;</a:t>
              </a:r>
              <a:r>
                <a:rPr lang="en-GB" sz="1100" b="0" baseline="0">
                  <a:effectLst/>
                  <a:latin typeface="Arial" panose="020B0604020202020204" pitchFamily="34" charset="0"/>
                  <a:ea typeface="+mn-ea"/>
                  <a:cs typeface="Arial" panose="020B0604020202020204" pitchFamily="34" charset="0"/>
                </a:rPr>
                <a:t> </a:t>
              </a:r>
              <a:r>
                <a:rPr lang="en-GB" sz="1100" b="0">
                  <a:effectLst/>
                  <a:latin typeface="Arial" panose="020B0604020202020204" pitchFamily="34" charset="0"/>
                  <a:ea typeface="+mn-ea"/>
                  <a:cs typeface="Arial" panose="020B0604020202020204" pitchFamily="34" charset="0"/>
                </a:rPr>
                <a:t>1.96</a:t>
              </a:r>
            </a:p>
            <a:p>
              <a:r>
                <a:rPr lang="en-GB" sz="1100" b="0" baseline="0">
                  <a:effectLst/>
                  <a:latin typeface="Arial" panose="020B0604020202020204" pitchFamily="34" charset="0"/>
                  <a:ea typeface="+mn-ea"/>
                  <a:cs typeface="Arial" panose="020B0604020202020204" pitchFamily="34" charset="0"/>
                </a:rPr>
                <a:t>      </a:t>
              </a:r>
              <a:r>
                <a:rPr lang="en-GB" sz="1100" b="0" i="0">
                  <a:effectLst/>
                  <a:latin typeface="Arial" panose="020B0604020202020204" pitchFamily="34" charset="0"/>
                  <a:ea typeface="+mn-ea"/>
                  <a:cs typeface="Arial" panose="020B0604020202020204" pitchFamily="34" charset="0"/>
                </a:rPr>
                <a:t>✦ </a:t>
              </a:r>
              <a:r>
                <a:rPr lang="en-GB" sz="1100" b="0">
                  <a:effectLst/>
                  <a:latin typeface="Arial" panose="020B0604020202020204" pitchFamily="34" charset="0"/>
                  <a:ea typeface="+mn-ea"/>
                  <a:cs typeface="Arial" panose="020B0604020202020204" pitchFamily="34" charset="0"/>
                </a:rPr>
                <a:t>‘Change not </a:t>
              </a:r>
              <a:r>
                <a:rPr lang="en-GB" sz="1100">
                  <a:effectLst/>
                  <a:latin typeface="Arial" panose="020B0604020202020204" pitchFamily="34" charset="0"/>
                  <a:ea typeface="+mn-ea"/>
                  <a:cs typeface="Arial" panose="020B0604020202020204" pitchFamily="34" charset="0"/>
                </a:rPr>
                <a:t>statistically </a:t>
              </a:r>
              <a:r>
                <a:rPr lang="en-GB" sz="1100" b="0">
                  <a:effectLst/>
                  <a:latin typeface="Arial" panose="020B0604020202020204" pitchFamily="34" charset="0"/>
                  <a:ea typeface="+mn-ea"/>
                  <a:cs typeface="Arial" panose="020B0604020202020204" pitchFamily="34" charset="0"/>
                </a:rPr>
                <a:t>significant’</a:t>
              </a:r>
            </a:p>
            <a:p>
              <a:endParaRPr lang="en-GB" sz="1100" b="0">
                <a:effectLst/>
                <a:latin typeface="Arial" panose="020B0604020202020204" pitchFamily="34" charset="0"/>
                <a:ea typeface="+mn-ea"/>
                <a:cs typeface="Arial" panose="020B0604020202020204" pitchFamily="34" charset="0"/>
              </a:endParaRPr>
            </a:p>
            <a:p>
              <a14:m>
                <m:oMath xmlns:m="http://schemas.openxmlformats.org/officeDocument/2006/math">
                  <m:r>
                    <m:rPr>
                      <m:nor/>
                    </m:rPr>
                    <a:rPr lang="en-GB" sz="1100" b="0" i="0">
                      <a:effectLst/>
                      <a:latin typeface="Arial" panose="020B0604020202020204" pitchFamily="34" charset="0"/>
                      <a:ea typeface="+mn-ea"/>
                      <a:cs typeface="Arial" panose="020B0604020202020204" pitchFamily="34" charset="0"/>
                    </a:rPr>
                    <m:t>  ●   </m:t>
                  </m:r>
                </m:oMath>
              </a14:m>
              <a:r>
                <a:rPr lang="en-GB" sz="1100" b="0">
                  <a:effectLst/>
                  <a:latin typeface="Arial" panose="020B0604020202020204" pitchFamily="34" charset="0"/>
                  <a:cs typeface="Arial" panose="020B0604020202020204" pitchFamily="34" charset="0"/>
                </a:rPr>
                <a:t>Number of patients who died within 30 days of receiving SACT AND number of patients who did not die within 30 days </a:t>
              </a:r>
            </a:p>
            <a:p>
              <a:r>
                <a:rPr lang="en-GB" sz="1100" b="0">
                  <a:effectLst/>
                  <a:latin typeface="Arial" panose="020B0604020202020204" pitchFamily="34" charset="0"/>
                  <a:cs typeface="Arial" panose="020B0604020202020204" pitchFamily="34" charset="0"/>
                </a:rPr>
                <a:t>       of receiving SACT in both 2015 and 2016 &lt; 5 </a:t>
              </a:r>
            </a:p>
            <a:p>
              <a:r>
                <a:rPr lang="en-GB" sz="1100" b="0" baseline="0">
                  <a:effectLst/>
                  <a:latin typeface="Arial" panose="020B0604020202020204" pitchFamily="34" charset="0"/>
                  <a:ea typeface="+mn-ea"/>
                  <a:cs typeface="Arial" panose="020B0604020202020204" pitchFamily="34" charset="0"/>
                </a:rPr>
                <a:t>      </a:t>
              </a:r>
              <a:r>
                <a:rPr lang="en-GB" sz="1100" b="0" i="0">
                  <a:effectLst/>
                  <a:latin typeface="Arial" panose="020B0604020202020204" pitchFamily="34" charset="0"/>
                  <a:ea typeface="+mn-ea"/>
                  <a:cs typeface="Arial" panose="020B0604020202020204" pitchFamily="34" charset="0"/>
                </a:rPr>
                <a:t>✦ </a:t>
              </a:r>
              <a:r>
                <a:rPr lang="en-GB" sz="1100" b="0">
                  <a:effectLst/>
                  <a:latin typeface="Arial" panose="020B0604020202020204" pitchFamily="34" charset="0"/>
                  <a:ea typeface="+mn-ea"/>
                  <a:cs typeface="Arial" panose="020B0604020202020204" pitchFamily="34" charset="0"/>
                </a:rPr>
                <a:t>‘Numbers too small for z-test’</a:t>
              </a:r>
              <a:endParaRPr lang="en-GB" sz="1100" b="0">
                <a:effectLst/>
                <a:latin typeface="Arial" panose="020B0604020202020204" pitchFamily="34" charset="0"/>
                <a:cs typeface="Arial" panose="020B0604020202020204" pitchFamily="34" charset="0"/>
              </a:endParaRPr>
            </a:p>
            <a:p>
              <a:endParaRPr lang="en-GB" b="0">
                <a:effectLst/>
              </a:endParaRPr>
            </a:p>
            <a:p>
              <a:pPr>
                <a:lnSpc>
                  <a:spcPct val="115000"/>
                </a:lnSpc>
              </a:pPr>
              <a:endParaRPr lang="en-GB" sz="1200">
                <a:effectLst/>
              </a:endParaRPr>
            </a:p>
            <a:p>
              <a:pPr>
                <a:lnSpc>
                  <a:spcPct val="150000"/>
                </a:lnSpc>
                <a:spcAft>
                  <a:spcPts val="0"/>
                </a:spcAft>
              </a:pPr>
              <a:endParaRPr lang="en-GB" sz="1200">
                <a:effectLst/>
                <a:latin typeface="Arial" panose="020B0604020202020204" pitchFamily="34" charset="0"/>
                <a:ea typeface="Calibri" panose="020F0502020204030204" pitchFamily="34" charset="0"/>
                <a:cs typeface="Arial" panose="020B0604020202020204" pitchFamily="34" charset="0"/>
              </a:endParaRPr>
            </a:p>
          </xdr:txBody>
        </xdr:sp>
      </mc:Choice>
      <mc:Fallback xmlns="">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618067" y="11946467"/>
              <a:ext cx="9355668" cy="6392333"/>
            </a:xfrm>
            <a:prstGeom prst="rect">
              <a:avLst/>
            </a:prstGeom>
            <a:noFill/>
            <a:ln>
              <a:noFill/>
            </a:ln>
            <a:effectLst/>
          </xdr:spPr>
          <xdr:txBody>
            <a:bodyPr vertOverflow="clip" horzOverflow="clip" wrap="square" rtlCol="0" anchor="t">
              <a:noAutofit/>
            </a:bodyPr>
            <a:lstStyle/>
            <a:p>
              <a:pPr>
                <a:lnSpc>
                  <a:spcPct val="150000"/>
                </a:lnSpc>
                <a:spcAft>
                  <a:spcPts val="0"/>
                </a:spcAft>
              </a:pPr>
              <a:r>
                <a:rPr lang="en-GB" sz="1100">
                  <a:effectLst/>
                  <a:latin typeface="Arial" panose="020B0604020202020204" pitchFamily="34" charset="0"/>
                  <a:ea typeface="Calibri" panose="020F0502020204030204" pitchFamily="34" charset="0"/>
                  <a:cs typeface="Arial" panose="020B0604020202020204" pitchFamily="34" charset="0"/>
                </a:rPr>
                <a:t>We have adopted the two-proportions z-test approach to testing whether </a:t>
              </a:r>
              <a:r>
                <a:rPr lang="en-GB" sz="1100" i="0">
                  <a:effectLst/>
                  <a:latin typeface="Cambria Math" panose="02040503050406030204" pitchFamily="18" charset="0"/>
                  <a:ea typeface="Calibri" panose="020F0502020204030204" pitchFamily="34" charset="0"/>
                  <a:cs typeface="Arial" panose="020B0604020202020204" pitchFamily="34" charset="0"/>
                </a:rPr>
                <a:t>𝑝_1  </a:t>
              </a:r>
              <a:r>
                <a:rPr lang="en-GB" sz="1100">
                  <a:effectLst/>
                  <a:latin typeface="Arial" panose="020B0604020202020204" pitchFamily="34" charset="0"/>
                  <a:ea typeface="Calibri" panose="020F0502020204030204" pitchFamily="34" charset="0"/>
                  <a:cs typeface="Arial" panose="020B0604020202020204" pitchFamily="34" charset="0"/>
                </a:rPr>
                <a:t>(the population proportion of 2015) equals </a:t>
              </a:r>
              <a:r>
                <a:rPr lang="en-GB" sz="1100" i="0">
                  <a:effectLst/>
                  <a:latin typeface="Cambria Math" panose="02040503050406030204" pitchFamily="18" charset="0"/>
                  <a:ea typeface="Calibri" panose="020F0502020204030204" pitchFamily="34" charset="0"/>
                  <a:cs typeface="Arial" panose="020B0604020202020204" pitchFamily="34" charset="0"/>
                </a:rPr>
                <a:t>𝑝_2  </a:t>
              </a:r>
              <a:r>
                <a:rPr lang="en-GB" sz="1100">
                  <a:effectLst/>
                  <a:latin typeface="Arial" panose="020B0604020202020204" pitchFamily="34" charset="0"/>
                  <a:ea typeface="Calibri" panose="020F0502020204030204" pitchFamily="34" charset="0"/>
                  <a:cs typeface="Arial" panose="020B0604020202020204" pitchFamily="34" charset="0"/>
                </a:rPr>
                <a:t>(the population proportion of 2016). </a:t>
              </a:r>
            </a:p>
            <a:p>
              <a:pPr>
                <a:lnSpc>
                  <a:spcPct val="150000"/>
                </a:lnSpc>
                <a:spcAft>
                  <a:spcPts val="0"/>
                </a:spcAft>
              </a:pPr>
              <a:r>
                <a:rPr lang="en-GB" sz="1100">
                  <a:effectLst/>
                  <a:latin typeface="Arial" panose="020B0604020202020204" pitchFamily="34" charset="0"/>
                  <a:ea typeface="Calibri" panose="020F0502020204030204" pitchFamily="34" charset="0"/>
                  <a:cs typeface="Arial" panose="020B0604020202020204" pitchFamily="34" charset="0"/>
                </a:rPr>
                <a:t> </a:t>
              </a:r>
            </a:p>
            <a:p>
              <a:pPr>
                <a:lnSpc>
                  <a:spcPct val="150000"/>
                </a:lnSpc>
                <a:spcAft>
                  <a:spcPts val="0"/>
                </a:spcAft>
              </a:pPr>
              <a:r>
                <a:rPr lang="en-GB" sz="1100">
                  <a:effectLst/>
                  <a:latin typeface="Arial" panose="020B0604020202020204" pitchFamily="34" charset="0"/>
                  <a:ea typeface="Calibri" panose="020F0502020204030204" pitchFamily="34" charset="0"/>
                  <a:cs typeface="Arial" panose="020B0604020202020204" pitchFamily="34" charset="0"/>
                </a:rPr>
                <a:t>When the observed number of patients who did not die within 30 days of receiving SACT and the observed number of patients who died within 30 days of receiving SACT were ≥ 5 for both populations, then the sampling distribution of  </a:t>
              </a:r>
              <a:r>
                <a:rPr lang="en-GB" sz="1100" i="0">
                  <a:effectLst/>
                  <a:latin typeface="Cambria Math" panose="02040503050406030204" pitchFamily="18" charset="0"/>
                  <a:ea typeface="Calibri" panose="020F0502020204030204" pitchFamily="34" charset="0"/>
                  <a:cs typeface="Arial" panose="020B0604020202020204" pitchFamily="34" charset="0"/>
                </a:rPr>
                <a:t>𝑝 ̂_1− 𝑝 ̂_2</a:t>
              </a:r>
              <a:r>
                <a:rPr lang="en-GB" sz="1100">
                  <a:effectLst/>
                  <a:latin typeface="Arial" panose="020B0604020202020204" pitchFamily="34" charset="0"/>
                  <a:ea typeface="Calibri" panose="020F0502020204030204" pitchFamily="34" charset="0"/>
                  <a:cs typeface="Arial" panose="020B0604020202020204" pitchFamily="34" charset="0"/>
                </a:rPr>
                <a:t> is approximately normal and it is appropriate to use z-methods to test the null hypothesis (</a:t>
              </a:r>
              <a:r>
                <a:rPr lang="en-GB" sz="1100" i="0">
                  <a:effectLst/>
                  <a:latin typeface="Cambria Math" panose="02040503050406030204" pitchFamily="18" charset="0"/>
                  <a:ea typeface="Calibri" panose="020F0502020204030204" pitchFamily="34" charset="0"/>
                  <a:cs typeface="Arial" panose="020B0604020202020204" pitchFamily="34" charset="0"/>
                </a:rPr>
                <a:t>𝐻_0</a:t>
              </a:r>
              <a:r>
                <a:rPr lang="en-GB" sz="1100">
                  <a:effectLst/>
                  <a:latin typeface="Arial" panose="020B0604020202020204" pitchFamily="34" charset="0"/>
                  <a:ea typeface="Calibri" panose="020F0502020204030204" pitchFamily="34" charset="0"/>
                  <a:cs typeface="Arial" panose="020B0604020202020204" pitchFamily="34" charset="0"/>
                </a:rPr>
                <a:t>) versus the alternative hypotheses (</a:t>
              </a:r>
              <a:r>
                <a:rPr lang="en-GB" sz="1100" i="0">
                  <a:effectLst/>
                  <a:latin typeface="Cambria Math" panose="02040503050406030204" pitchFamily="18" charset="0"/>
                  <a:ea typeface="Calibri" panose="020F0502020204030204" pitchFamily="34" charset="0"/>
                  <a:cs typeface="Arial" panose="020B0604020202020204" pitchFamily="34" charset="0"/>
                </a:rPr>
                <a:t>𝐻_𝐴</a:t>
              </a:r>
              <a:r>
                <a:rPr lang="en-GB" sz="1100">
                  <a:effectLst/>
                  <a:latin typeface="Arial" panose="020B0604020202020204" pitchFamily="34" charset="0"/>
                  <a:ea typeface="Calibri" panose="020F0502020204030204" pitchFamily="34" charset="0"/>
                  <a:cs typeface="Arial" panose="020B0604020202020204" pitchFamily="34" charset="0"/>
                </a:rPr>
                <a:t>) written as: </a:t>
              </a:r>
            </a:p>
            <a:p>
              <a:pPr indent="457200">
                <a:lnSpc>
                  <a:spcPct val="150000"/>
                </a:lnSpc>
                <a:spcAft>
                  <a:spcPts val="0"/>
                </a:spcAft>
              </a:pPr>
              <a:r>
                <a:rPr lang="en-GB" sz="1100" i="0">
                  <a:effectLst/>
                  <a:latin typeface="Cambria Math" panose="02040503050406030204" pitchFamily="18" charset="0"/>
                  <a:ea typeface="Calibri" panose="020F0502020204030204" pitchFamily="34" charset="0"/>
                  <a:cs typeface="Arial" panose="020B0604020202020204" pitchFamily="34" charset="0"/>
                </a:rPr>
                <a:t>𝐻_0: 𝑝_1=𝑝_2</a:t>
              </a:r>
              <a:r>
                <a:rPr lang="en-GB" sz="1100">
                  <a:effectLst/>
                  <a:latin typeface="Arial" panose="020B0604020202020204" pitchFamily="34" charset="0"/>
                  <a:ea typeface="Calibri" panose="020F0502020204030204" pitchFamily="34" charset="0"/>
                  <a:cs typeface="Arial" panose="020B0604020202020204" pitchFamily="34" charset="0"/>
                </a:rPr>
                <a:t>  versus </a:t>
              </a:r>
              <a:r>
                <a:rPr lang="en-GB" sz="1100" i="0">
                  <a:effectLst/>
                  <a:latin typeface="Cambria Math" panose="02040503050406030204" pitchFamily="18" charset="0"/>
                  <a:cs typeface="Arial" panose="020B0604020202020204" pitchFamily="34" charset="0"/>
                </a:rPr>
                <a:t>〖</a:t>
              </a:r>
              <a:r>
                <a:rPr lang="en-GB" sz="1100" i="0">
                  <a:effectLst/>
                  <a:latin typeface="Cambria Math" panose="02040503050406030204" pitchFamily="18" charset="0"/>
                  <a:ea typeface="Calibri" panose="020F0502020204030204" pitchFamily="34" charset="0"/>
                  <a:cs typeface="Arial" panose="020B0604020202020204" pitchFamily="34" charset="0"/>
                </a:rPr>
                <a:t> 𝐻〗_𝐴: 𝑝_1≠𝑝_2</a:t>
              </a:r>
              <a:r>
                <a:rPr lang="en-GB" sz="1100">
                  <a:effectLst/>
                  <a:latin typeface="Arial" panose="020B0604020202020204" pitchFamily="34" charset="0"/>
                  <a:ea typeface="Calibri" panose="020F0502020204030204" pitchFamily="34" charset="0"/>
                  <a:cs typeface="Arial" panose="020B0604020202020204" pitchFamily="34" charset="0"/>
                </a:rPr>
                <a:t>  </a:t>
              </a:r>
            </a:p>
            <a:p>
              <a:pPr indent="457200">
                <a:lnSpc>
                  <a:spcPct val="150000"/>
                </a:lnSpc>
                <a:spcAft>
                  <a:spcPts val="0"/>
                </a:spcAft>
              </a:pPr>
              <a:r>
                <a:rPr lang="en-GB" sz="1100">
                  <a:effectLst/>
                  <a:latin typeface="Arial" panose="020B0604020202020204" pitchFamily="34" charset="0"/>
                  <a:ea typeface="Calibri" panose="020F0502020204030204" pitchFamily="34" charset="0"/>
                  <a:cs typeface="Arial" panose="020B0604020202020204" pitchFamily="34" charset="0"/>
                </a:rPr>
                <a:t> </a:t>
              </a:r>
            </a:p>
            <a:p>
              <a:pPr>
                <a:lnSpc>
                  <a:spcPct val="150000"/>
                </a:lnSpc>
                <a:spcAft>
                  <a:spcPts val="0"/>
                </a:spcAft>
              </a:pPr>
              <a:r>
                <a:rPr lang="en-GB" sz="1100">
                  <a:effectLst/>
                  <a:latin typeface="Arial" panose="020B0604020202020204" pitchFamily="34" charset="0"/>
                  <a:ea typeface="Calibri" panose="020F0502020204030204" pitchFamily="34" charset="0"/>
                  <a:cs typeface="Arial" panose="020B0604020202020204" pitchFamily="34" charset="0"/>
                </a:rPr>
                <a:t>Two-proportions z-test:</a:t>
              </a:r>
            </a:p>
            <a:p>
              <a:pPr>
                <a:lnSpc>
                  <a:spcPct val="150000"/>
                </a:lnSpc>
                <a:spcAft>
                  <a:spcPts val="0"/>
                </a:spcAft>
              </a:pPr>
              <a:r>
                <a:rPr lang="en-GB" sz="1100" i="0">
                  <a:effectLst/>
                  <a:latin typeface="Cambria Math" panose="02040503050406030204" pitchFamily="18" charset="0"/>
                  <a:ea typeface="Calibri" panose="020F0502020204030204" pitchFamily="34" charset="0"/>
                  <a:cs typeface="Arial" panose="020B0604020202020204" pitchFamily="34" charset="0"/>
                </a:rPr>
                <a:t>𝑍=</a:t>
              </a:r>
              <a:r>
                <a:rPr lang="en-GB" sz="1100" i="0">
                  <a:effectLst/>
                  <a:latin typeface="Cambria Math" panose="02040503050406030204" pitchFamily="18" charset="0"/>
                  <a:cs typeface="Arial" panose="020B0604020202020204" pitchFamily="34" charset="0"/>
                </a:rPr>
                <a:t>((</a:t>
              </a:r>
              <a:r>
                <a:rPr lang="en-GB" sz="1100" i="0">
                  <a:effectLst/>
                  <a:latin typeface="Cambria Math" panose="02040503050406030204" pitchFamily="18" charset="0"/>
                  <a:ea typeface="Calibri" panose="020F0502020204030204" pitchFamily="34" charset="0"/>
                  <a:cs typeface="Arial" panose="020B0604020202020204" pitchFamily="34" charset="0"/>
                </a:rPr>
                <a:t>𝑝 ̂_1− 𝑝 ̂_2 )−0)/√(𝑝 ̂(1−𝑝 ̂ )(1/𝑛_1 +1/𝑛_2 </a:t>
              </a:r>
              <a:r>
                <a:rPr lang="en-GB" sz="1100" b="0" i="0">
                  <a:effectLst/>
                  <a:latin typeface="Cambria Math" panose="02040503050406030204" pitchFamily="18" charset="0"/>
                  <a:ea typeface="Calibri" panose="020F0502020204030204" pitchFamily="34" charset="0"/>
                  <a:cs typeface="Arial" panose="020B0604020202020204" pitchFamily="34" charset="0"/>
                </a:rPr>
                <a:t>)) </a:t>
              </a:r>
              <a:r>
                <a:rPr lang="en-GB" sz="1100" i="0">
                  <a:effectLst/>
                  <a:latin typeface="Cambria Math" panose="02040503050406030204" pitchFamily="18" charset="0"/>
                  <a:ea typeface="Calibri" panose="020F0502020204030204" pitchFamily="34" charset="0"/>
                  <a:cs typeface="Arial" panose="020B0604020202020204" pitchFamily="34" charset="0"/>
                </a:rPr>
                <a:t> </a:t>
              </a:r>
              <a:endParaRPr lang="en-GB" sz="1100">
                <a:effectLst/>
                <a:latin typeface="Arial" panose="020B0604020202020204" pitchFamily="34" charset="0"/>
                <a:ea typeface="Calibri" panose="020F0502020204030204" pitchFamily="34" charset="0"/>
                <a:cs typeface="Arial" panose="020B0604020202020204" pitchFamily="34" charset="0"/>
              </a:endParaRPr>
            </a:p>
            <a:p>
              <a:pPr>
                <a:lnSpc>
                  <a:spcPct val="150000"/>
                </a:lnSpc>
                <a:spcAft>
                  <a:spcPts val="0"/>
                </a:spcAft>
              </a:pPr>
              <a:r>
                <a:rPr lang="en-GB" sz="1100">
                  <a:effectLst/>
                  <a:latin typeface="Arial" panose="020B0604020202020204" pitchFamily="34" charset="0"/>
                  <a:ea typeface="Calibri" panose="020F0502020204030204" pitchFamily="34" charset="0"/>
                  <a:cs typeface="Arial" panose="020B0604020202020204" pitchFamily="34" charset="0"/>
                </a:rPr>
                <a:t> </a:t>
              </a:r>
            </a:p>
            <a:p>
              <a:pPr>
                <a:lnSpc>
                  <a:spcPct val="150000"/>
                </a:lnSpc>
                <a:spcAft>
                  <a:spcPts val="0"/>
                </a:spcAft>
              </a:pPr>
              <a:r>
                <a:rPr lang="en-GB" sz="1100">
                  <a:effectLst/>
                  <a:latin typeface="Arial" panose="020B0604020202020204" pitchFamily="34" charset="0"/>
                  <a:ea typeface="Calibri" panose="020F0502020204030204" pitchFamily="34" charset="0"/>
                  <a:cs typeface="Arial" panose="020B0604020202020204" pitchFamily="34" charset="0"/>
                </a:rPr>
                <a:t>where: </a:t>
              </a:r>
              <a:r>
                <a:rPr lang="en-GB" sz="1100" i="0">
                  <a:effectLst/>
                  <a:latin typeface="Cambria Math" panose="02040503050406030204" pitchFamily="18" charset="0"/>
                  <a:ea typeface="Calibri" panose="020F0502020204030204" pitchFamily="34" charset="0"/>
                  <a:cs typeface="Arial" panose="020B0604020202020204" pitchFamily="34" charset="0"/>
                </a:rPr>
                <a:t>𝑝 ̂=</a:t>
              </a:r>
              <a:r>
                <a:rPr lang="en-GB" sz="1100" i="0">
                  <a:effectLst/>
                  <a:latin typeface="Cambria Math" panose="02040503050406030204" pitchFamily="18" charset="0"/>
                  <a:cs typeface="Arial" panose="020B0604020202020204" pitchFamily="34" charset="0"/>
                </a:rPr>
                <a:t>(</a:t>
              </a:r>
              <a:r>
                <a:rPr lang="en-GB" sz="1100" i="0">
                  <a:effectLst/>
                  <a:latin typeface="Cambria Math" panose="02040503050406030204" pitchFamily="18" charset="0"/>
                  <a:ea typeface="Calibri" panose="020F0502020204030204" pitchFamily="34" charset="0"/>
                  <a:cs typeface="Arial" panose="020B0604020202020204" pitchFamily="34" charset="0"/>
                </a:rPr>
                <a:t>𝑌_1+𝑌_2)/(𝑛_1+𝑛_2 )</a:t>
              </a:r>
              <a:r>
                <a:rPr lang="en-GB" sz="1100">
                  <a:effectLst/>
                  <a:latin typeface="Arial" panose="020B0604020202020204" pitchFamily="34" charset="0"/>
                  <a:ea typeface="Calibri" panose="020F0502020204030204" pitchFamily="34" charset="0"/>
                  <a:cs typeface="Arial" panose="020B0604020202020204" pitchFamily="34" charset="0"/>
                </a:rPr>
                <a:t> </a:t>
              </a:r>
            </a:p>
            <a:p>
              <a:pPr>
                <a:lnSpc>
                  <a:spcPct val="150000"/>
                </a:lnSpc>
                <a:spcAft>
                  <a:spcPts val="0"/>
                </a:spcAft>
              </a:pPr>
              <a:r>
                <a:rPr lang="en-GB" sz="1100">
                  <a:effectLst/>
                  <a:latin typeface="Arial" panose="020B0604020202020204" pitchFamily="34" charset="0"/>
                  <a:ea typeface="Calibri" panose="020F0502020204030204" pitchFamily="34" charset="0"/>
                  <a:cs typeface="Arial" panose="020B0604020202020204" pitchFamily="34" charset="0"/>
                </a:rPr>
                <a:t>is the proportion of patients who died within 30 days of receiving SACT in the two samples combined. </a:t>
              </a:r>
            </a:p>
            <a:p>
              <a:pPr>
                <a:lnSpc>
                  <a:spcPct val="150000"/>
                </a:lnSpc>
                <a:spcAft>
                  <a:spcPts val="0"/>
                </a:spcAft>
              </a:pPr>
              <a:r>
                <a:rPr lang="en-GB" sz="1100">
                  <a:effectLst/>
                  <a:latin typeface="Arial" panose="020B0604020202020204" pitchFamily="34" charset="0"/>
                  <a:ea typeface="Calibri" panose="020F0502020204030204" pitchFamily="34" charset="0"/>
                  <a:cs typeface="Arial" panose="020B0604020202020204" pitchFamily="34" charset="0"/>
                </a:rPr>
                <a:t> </a:t>
              </a:r>
              <a:endParaRPr kumimoji="0" lang="en-GB"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a:lnSpc>
                  <a:spcPct val="115000"/>
                </a:lnSpc>
                <a:spcAft>
                  <a:spcPts val="0"/>
                </a:spcAft>
              </a:pPr>
              <a:r>
                <a:rPr lang="en-GB" sz="1100" b="0">
                  <a:effectLst/>
                  <a:latin typeface="Arial" panose="020B0604020202020204" pitchFamily="34" charset="0"/>
                  <a:ea typeface="Calibri" panose="020F0502020204030204" pitchFamily="34" charset="0"/>
                  <a:cs typeface="Arial" panose="020B0604020202020204" pitchFamily="34" charset="0"/>
                </a:rPr>
                <a:t>The results of the test (based on the 95% confidence intervals (</a:t>
              </a:r>
              <a:r>
                <a:rPr lang="el-GR" sz="1100" b="0">
                  <a:effectLst/>
                  <a:latin typeface="Arial" panose="020B0604020202020204" pitchFamily="34" charset="0"/>
                  <a:ea typeface="Calibri" panose="020F0502020204030204" pitchFamily="34" charset="0"/>
                  <a:cs typeface="Arial" panose="020B0604020202020204" pitchFamily="34" charset="0"/>
                </a:rPr>
                <a:t>α= 0.05)</a:t>
              </a:r>
              <a:r>
                <a:rPr lang="en-GB" sz="1100" b="0">
                  <a:effectLst/>
                  <a:latin typeface="Arial" panose="020B0604020202020204" pitchFamily="34" charset="0"/>
                  <a:ea typeface="Calibri" panose="020F0502020204030204" pitchFamily="34" charset="0"/>
                  <a:cs typeface="Arial" panose="020B0604020202020204" pitchFamily="34" charset="0"/>
                </a:rPr>
                <a:t>) are as follows:</a:t>
              </a:r>
            </a:p>
            <a:p>
              <a:r>
                <a:rPr lang="en-GB" sz="1100" b="0">
                  <a:effectLst/>
                  <a:latin typeface="Arial" panose="020B0604020202020204" pitchFamily="34" charset="0"/>
                  <a:ea typeface="+mn-ea"/>
                  <a:cs typeface="Arial" panose="020B0604020202020204" pitchFamily="34" charset="0"/>
                </a:rPr>
                <a:t>  </a:t>
              </a:r>
              <a:r>
                <a:rPr lang="en-GB" sz="1100" b="0" i="0">
                  <a:effectLst/>
                  <a:latin typeface="Cambria Math" panose="02040503050406030204" pitchFamily="18" charset="0"/>
                  <a:ea typeface="+mn-ea"/>
                  <a:cs typeface="Arial" panose="020B0604020202020204" pitchFamily="34" charset="0"/>
                </a:rPr>
                <a:t>"●"  </a:t>
              </a:r>
              <a:r>
                <a:rPr lang="en-GB" sz="1100" b="0" i="0">
                  <a:effectLst/>
                  <a:latin typeface="Cambria Math" panose="02040503050406030204" pitchFamily="18" charset="0"/>
                  <a:ea typeface="+mn-ea"/>
                  <a:cs typeface="+mn-cs"/>
                </a:rPr>
                <a:t>|𝑍|</a:t>
              </a:r>
              <a:r>
                <a:rPr lang="en-GB" sz="1100" b="0">
                  <a:effectLst/>
                  <a:latin typeface="Arial" panose="020B0604020202020204" pitchFamily="34" charset="0"/>
                  <a:ea typeface="+mn-ea"/>
                  <a:cs typeface="Arial" panose="020B0604020202020204" pitchFamily="34" charset="0"/>
                </a:rPr>
                <a:t> ≥ 1.96 </a:t>
              </a:r>
              <a:endParaRPr lang="en-GB" sz="1100" b="0">
                <a:effectLst/>
                <a:latin typeface="Arial" panose="020B0604020202020204" pitchFamily="34" charset="0"/>
                <a:cs typeface="Arial" panose="020B0604020202020204" pitchFamily="34" charset="0"/>
              </a:endParaRPr>
            </a:p>
            <a:p>
              <a:r>
                <a:rPr lang="en-GB" sz="1100" b="0">
                  <a:effectLst/>
                  <a:latin typeface="Arial" panose="020B0604020202020204" pitchFamily="34" charset="0"/>
                  <a:ea typeface="+mn-ea"/>
                  <a:cs typeface="Arial" panose="020B0604020202020204" pitchFamily="34" charset="0"/>
                </a:rPr>
                <a:t>      </a:t>
              </a:r>
              <a:r>
                <a:rPr lang="en-GB" sz="1100" b="0" i="0">
                  <a:effectLst/>
                  <a:latin typeface="Arial" panose="020B0604020202020204" pitchFamily="34" charset="0"/>
                  <a:ea typeface="+mn-ea"/>
                  <a:cs typeface="Arial" panose="020B0604020202020204" pitchFamily="34" charset="0"/>
                </a:rPr>
                <a:t>✦ </a:t>
              </a:r>
              <a:r>
                <a:rPr lang="en-GB" sz="1100" b="0">
                  <a:effectLst/>
                  <a:latin typeface="Arial" panose="020B0604020202020204" pitchFamily="34" charset="0"/>
                  <a:ea typeface="+mn-ea"/>
                  <a:cs typeface="Arial" panose="020B0604020202020204" pitchFamily="34" charset="0"/>
                </a:rPr>
                <a:t>‘Decreased’ if the crude rate of 2016 &lt; the crude rate of 2015 </a:t>
              </a:r>
              <a:endParaRPr lang="en-GB" sz="1100" b="0">
                <a:effectLst/>
                <a:latin typeface="Arial" panose="020B0604020202020204" pitchFamily="34" charset="0"/>
                <a:cs typeface="Arial" panose="020B0604020202020204" pitchFamily="34" charset="0"/>
              </a:endParaRPr>
            </a:p>
            <a:p>
              <a:r>
                <a:rPr lang="en-GB" sz="1100" b="0">
                  <a:effectLst/>
                  <a:latin typeface="Arial" panose="020B0604020202020204" pitchFamily="34" charset="0"/>
                  <a:ea typeface="+mn-ea"/>
                  <a:cs typeface="Arial" panose="020B0604020202020204" pitchFamily="34" charset="0"/>
                </a:rPr>
                <a:t>      </a:t>
              </a:r>
              <a:r>
                <a:rPr lang="en-GB" sz="1100" b="0" i="0">
                  <a:effectLst/>
                  <a:latin typeface="Arial" panose="020B0604020202020204" pitchFamily="34" charset="0"/>
                  <a:ea typeface="+mn-ea"/>
                  <a:cs typeface="Arial" panose="020B0604020202020204" pitchFamily="34" charset="0"/>
                </a:rPr>
                <a:t>✦ </a:t>
              </a:r>
              <a:r>
                <a:rPr lang="en-GB" sz="1100" b="0">
                  <a:effectLst/>
                  <a:latin typeface="Arial" panose="020B0604020202020204" pitchFamily="34" charset="0"/>
                  <a:ea typeface="+mn-ea"/>
                  <a:cs typeface="Arial" panose="020B0604020202020204" pitchFamily="34" charset="0"/>
                </a:rPr>
                <a:t>‘Increased’ if the crude rate of 2016 &gt; the crude rate of 2015 </a:t>
              </a:r>
              <a:endParaRPr lang="en-GB" sz="1100" b="0">
                <a:effectLst/>
                <a:latin typeface="Arial" panose="020B0604020202020204" pitchFamily="34" charset="0"/>
                <a:cs typeface="Arial" panose="020B0604020202020204" pitchFamily="34" charset="0"/>
              </a:endParaRPr>
            </a:p>
            <a:p>
              <a:endParaRPr lang="en-GB" sz="1100" b="0">
                <a:effectLst/>
                <a:latin typeface="Arial" panose="020B0604020202020204" pitchFamily="34" charset="0"/>
                <a:ea typeface="+mn-ea"/>
                <a:cs typeface="Arial" panose="020B0604020202020204" pitchFamily="34" charset="0"/>
              </a:endParaRPr>
            </a:p>
            <a:p>
              <a:r>
                <a:rPr lang="en-GB" sz="1100" b="0" i="0">
                  <a:effectLst/>
                  <a:latin typeface="Cambria Math" panose="02040503050406030204" pitchFamily="18" charset="0"/>
                  <a:ea typeface="+mn-ea"/>
                  <a:cs typeface="Arial" panose="020B0604020202020204" pitchFamily="34" charset="0"/>
                </a:rPr>
                <a:t>"  ●</a:t>
              </a:r>
              <a:r>
                <a:rPr lang="en-GB" sz="1100" b="0" i="0">
                  <a:effectLst/>
                  <a:latin typeface="Arial" panose="020B0604020202020204" pitchFamily="34" charset="0"/>
                  <a:ea typeface="+mn-ea"/>
                  <a:cs typeface="Arial" panose="020B0604020202020204" pitchFamily="34" charset="0"/>
                </a:rPr>
                <a:t>"</a:t>
              </a:r>
              <a:r>
                <a:rPr lang="en-GB" sz="1100" b="0">
                  <a:effectLst/>
                  <a:latin typeface="Arial" panose="020B0604020202020204" pitchFamily="34" charset="0"/>
                  <a:ea typeface="+mn-ea"/>
                  <a:cs typeface="Arial" panose="020B0604020202020204" pitchFamily="34" charset="0"/>
                </a:rPr>
                <a:t>  −1.96 &lt; </a:t>
              </a:r>
              <a:r>
                <a:rPr lang="en-GB" sz="1100" b="0" i="0">
                  <a:effectLst/>
                  <a:latin typeface="Cambria Math" panose="02040503050406030204" pitchFamily="18" charset="0"/>
                  <a:ea typeface="+mn-ea"/>
                  <a:cs typeface="+mn-cs"/>
                </a:rPr>
                <a:t>𝑍 </a:t>
              </a:r>
              <a:r>
                <a:rPr lang="en-GB" sz="1100" b="0">
                  <a:effectLst/>
                  <a:latin typeface="Arial" panose="020B0604020202020204" pitchFamily="34" charset="0"/>
                  <a:ea typeface="+mn-ea"/>
                  <a:cs typeface="Arial" panose="020B0604020202020204" pitchFamily="34" charset="0"/>
                </a:rPr>
                <a:t>&lt;</a:t>
              </a:r>
              <a:r>
                <a:rPr lang="en-GB" sz="1100" b="0" baseline="0">
                  <a:effectLst/>
                  <a:latin typeface="Arial" panose="020B0604020202020204" pitchFamily="34" charset="0"/>
                  <a:ea typeface="+mn-ea"/>
                  <a:cs typeface="Arial" panose="020B0604020202020204" pitchFamily="34" charset="0"/>
                </a:rPr>
                <a:t> </a:t>
              </a:r>
              <a:r>
                <a:rPr lang="en-GB" sz="1100" b="0">
                  <a:effectLst/>
                  <a:latin typeface="Arial" panose="020B0604020202020204" pitchFamily="34" charset="0"/>
                  <a:ea typeface="+mn-ea"/>
                  <a:cs typeface="Arial" panose="020B0604020202020204" pitchFamily="34" charset="0"/>
                </a:rPr>
                <a:t>1.96</a:t>
              </a:r>
            </a:p>
            <a:p>
              <a:r>
                <a:rPr lang="en-GB" sz="1100" b="0" baseline="0">
                  <a:effectLst/>
                  <a:latin typeface="Arial" panose="020B0604020202020204" pitchFamily="34" charset="0"/>
                  <a:ea typeface="+mn-ea"/>
                  <a:cs typeface="Arial" panose="020B0604020202020204" pitchFamily="34" charset="0"/>
                </a:rPr>
                <a:t>      </a:t>
              </a:r>
              <a:r>
                <a:rPr lang="en-GB" sz="1100" b="0" i="0">
                  <a:effectLst/>
                  <a:latin typeface="Arial" panose="020B0604020202020204" pitchFamily="34" charset="0"/>
                  <a:ea typeface="+mn-ea"/>
                  <a:cs typeface="Arial" panose="020B0604020202020204" pitchFamily="34" charset="0"/>
                </a:rPr>
                <a:t>✦ </a:t>
              </a:r>
              <a:r>
                <a:rPr lang="en-GB" sz="1100" b="0">
                  <a:effectLst/>
                  <a:latin typeface="Arial" panose="020B0604020202020204" pitchFamily="34" charset="0"/>
                  <a:ea typeface="+mn-ea"/>
                  <a:cs typeface="Arial" panose="020B0604020202020204" pitchFamily="34" charset="0"/>
                </a:rPr>
                <a:t>‘Change not </a:t>
              </a:r>
              <a:r>
                <a:rPr lang="en-GB" sz="1100">
                  <a:effectLst/>
                  <a:latin typeface="Arial" panose="020B0604020202020204" pitchFamily="34" charset="0"/>
                  <a:ea typeface="+mn-ea"/>
                  <a:cs typeface="Arial" panose="020B0604020202020204" pitchFamily="34" charset="0"/>
                </a:rPr>
                <a:t>statistically </a:t>
              </a:r>
              <a:r>
                <a:rPr lang="en-GB" sz="1100" b="0">
                  <a:effectLst/>
                  <a:latin typeface="Arial" panose="020B0604020202020204" pitchFamily="34" charset="0"/>
                  <a:ea typeface="+mn-ea"/>
                  <a:cs typeface="Arial" panose="020B0604020202020204" pitchFamily="34" charset="0"/>
                </a:rPr>
                <a:t>significant’</a:t>
              </a:r>
            </a:p>
            <a:p>
              <a:endParaRPr lang="en-GB" sz="1100" b="0">
                <a:effectLst/>
                <a:latin typeface="Arial" panose="020B0604020202020204" pitchFamily="34" charset="0"/>
                <a:ea typeface="+mn-ea"/>
                <a:cs typeface="Arial" panose="020B0604020202020204" pitchFamily="34" charset="0"/>
              </a:endParaRPr>
            </a:p>
            <a:p>
              <a:r>
                <a:rPr lang="en-GB" sz="1100" b="0" i="0">
                  <a:effectLst/>
                  <a:latin typeface="Cambria Math" panose="02040503050406030204" pitchFamily="18" charset="0"/>
                  <a:ea typeface="+mn-ea"/>
                  <a:cs typeface="Arial" panose="020B0604020202020204" pitchFamily="34" charset="0"/>
                </a:rPr>
                <a:t>"  ●   </a:t>
              </a:r>
              <a:r>
                <a:rPr lang="en-GB" sz="1100" b="0" i="0">
                  <a:effectLst/>
                  <a:latin typeface="Arial" panose="020B0604020202020204" pitchFamily="34" charset="0"/>
                  <a:ea typeface="+mn-ea"/>
                  <a:cs typeface="Arial" panose="020B0604020202020204" pitchFamily="34" charset="0"/>
                </a:rPr>
                <a:t>"</a:t>
              </a:r>
              <a:r>
                <a:rPr lang="en-GB" sz="1100" b="0">
                  <a:effectLst/>
                  <a:latin typeface="Arial" panose="020B0604020202020204" pitchFamily="34" charset="0"/>
                  <a:cs typeface="Arial" panose="020B0604020202020204" pitchFamily="34" charset="0"/>
                </a:rPr>
                <a:t>Number of patients who died within 30 days of receiving SACT AND number of patients who did not die within 30 days </a:t>
              </a:r>
            </a:p>
            <a:p>
              <a:r>
                <a:rPr lang="en-GB" sz="1100" b="0">
                  <a:effectLst/>
                  <a:latin typeface="Arial" panose="020B0604020202020204" pitchFamily="34" charset="0"/>
                  <a:cs typeface="Arial" panose="020B0604020202020204" pitchFamily="34" charset="0"/>
                </a:rPr>
                <a:t>       of receiving SACT in both 2015 and 2016 &lt; 5 </a:t>
              </a:r>
            </a:p>
            <a:p>
              <a:r>
                <a:rPr lang="en-GB" sz="1100" b="0" baseline="0">
                  <a:effectLst/>
                  <a:latin typeface="Arial" panose="020B0604020202020204" pitchFamily="34" charset="0"/>
                  <a:ea typeface="+mn-ea"/>
                  <a:cs typeface="Arial" panose="020B0604020202020204" pitchFamily="34" charset="0"/>
                </a:rPr>
                <a:t>      </a:t>
              </a:r>
              <a:r>
                <a:rPr lang="en-GB" sz="1100" b="0" i="0">
                  <a:effectLst/>
                  <a:latin typeface="Arial" panose="020B0604020202020204" pitchFamily="34" charset="0"/>
                  <a:ea typeface="+mn-ea"/>
                  <a:cs typeface="Arial" panose="020B0604020202020204" pitchFamily="34" charset="0"/>
                </a:rPr>
                <a:t>✦ </a:t>
              </a:r>
              <a:r>
                <a:rPr lang="en-GB" sz="1100" b="0">
                  <a:effectLst/>
                  <a:latin typeface="Arial" panose="020B0604020202020204" pitchFamily="34" charset="0"/>
                  <a:ea typeface="+mn-ea"/>
                  <a:cs typeface="Arial" panose="020B0604020202020204" pitchFamily="34" charset="0"/>
                </a:rPr>
                <a:t>‘Numbers too small for z-test’</a:t>
              </a:r>
              <a:endParaRPr lang="en-GB" sz="1100" b="0">
                <a:effectLst/>
                <a:latin typeface="Arial" panose="020B0604020202020204" pitchFamily="34" charset="0"/>
                <a:cs typeface="Arial" panose="020B0604020202020204" pitchFamily="34" charset="0"/>
              </a:endParaRPr>
            </a:p>
            <a:p>
              <a:endParaRPr lang="en-GB" b="0">
                <a:effectLst/>
              </a:endParaRPr>
            </a:p>
            <a:p>
              <a:pPr>
                <a:lnSpc>
                  <a:spcPct val="115000"/>
                </a:lnSpc>
              </a:pPr>
              <a:endParaRPr lang="en-GB" sz="1200">
                <a:effectLst/>
              </a:endParaRPr>
            </a:p>
            <a:p>
              <a:pPr>
                <a:lnSpc>
                  <a:spcPct val="150000"/>
                </a:lnSpc>
                <a:spcAft>
                  <a:spcPts val="0"/>
                </a:spcAft>
              </a:pPr>
              <a:endParaRPr lang="en-GB" sz="1200">
                <a:effectLst/>
                <a:latin typeface="Arial" panose="020B0604020202020204" pitchFamily="34" charset="0"/>
                <a:ea typeface="Calibri" panose="020F0502020204030204" pitchFamily="34" charset="0"/>
                <a:cs typeface="Arial" panose="020B0604020202020204" pitchFamily="34" charset="0"/>
              </a:endParaRPr>
            </a:p>
          </xdr:txBody>
        </xdr:sp>
      </mc:Fallback>
    </mc:AlternateContent>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xdr:colOff>
          <xdr:row>2</xdr:row>
          <xdr:rowOff>228600</xdr:rowOff>
        </xdr:from>
        <xdr:to>
          <xdr:col>1</xdr:col>
          <xdr:colOff>2004060</xdr:colOff>
          <xdr:row>4</xdr:row>
          <xdr:rowOff>15240</xdr:rowOff>
        </xdr:to>
        <xdr:sp macro="" textlink="">
          <xdr:nvSpPr>
            <xdr:cNvPr id="122881" name="Drop Down 1" descr="Select cancer type" hidden="1">
              <a:extLst>
                <a:ext uri="{63B3BB69-23CF-44E3-9099-C40C66FF867C}">
                  <a14:compatExt spid="_x0000_s122881"/>
                </a:ext>
                <a:ext uri="{FF2B5EF4-FFF2-40B4-BE49-F238E27FC236}">
                  <a16:creationId xmlns:a16="http://schemas.microsoft.com/office/drawing/2014/main" id="{00000000-0008-0000-0700-000001E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91440</xdr:colOff>
          <xdr:row>3</xdr:row>
          <xdr:rowOff>15240</xdr:rowOff>
        </xdr:from>
        <xdr:to>
          <xdr:col>8</xdr:col>
          <xdr:colOff>518160</xdr:colOff>
          <xdr:row>4</xdr:row>
          <xdr:rowOff>38100</xdr:rowOff>
        </xdr:to>
        <xdr:sp macro="" textlink="">
          <xdr:nvSpPr>
            <xdr:cNvPr id="122882" name="Drop Down 2" descr="Select treatment intent" hidden="1">
              <a:extLst>
                <a:ext uri="{63B3BB69-23CF-44E3-9099-C40C66FF867C}">
                  <a14:compatExt spid="_x0000_s122882"/>
                </a:ext>
                <a:ext uri="{FF2B5EF4-FFF2-40B4-BE49-F238E27FC236}">
                  <a16:creationId xmlns:a16="http://schemas.microsoft.com/office/drawing/2014/main" id="{00000000-0008-0000-0700-000002E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xdr:row>
          <xdr:rowOff>15240</xdr:rowOff>
        </xdr:from>
        <xdr:to>
          <xdr:col>13</xdr:col>
          <xdr:colOff>381000</xdr:colOff>
          <xdr:row>4</xdr:row>
          <xdr:rowOff>15240</xdr:rowOff>
        </xdr:to>
        <xdr:sp macro="" textlink="">
          <xdr:nvSpPr>
            <xdr:cNvPr id="122883" name="Drop Down 3" descr="Select treatment intent" hidden="1">
              <a:extLst>
                <a:ext uri="{63B3BB69-23CF-44E3-9099-C40C66FF867C}">
                  <a14:compatExt spid="_x0000_s122883"/>
                </a:ext>
                <a:ext uri="{FF2B5EF4-FFF2-40B4-BE49-F238E27FC236}">
                  <a16:creationId xmlns:a16="http://schemas.microsoft.com/office/drawing/2014/main" id="{00000000-0008-0000-0700-000003E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xdr:colOff>
          <xdr:row>2</xdr:row>
          <xdr:rowOff>228600</xdr:rowOff>
        </xdr:from>
        <xdr:to>
          <xdr:col>1</xdr:col>
          <xdr:colOff>2004060</xdr:colOff>
          <xdr:row>4</xdr:row>
          <xdr:rowOff>22860</xdr:rowOff>
        </xdr:to>
        <xdr:sp macro="" textlink="">
          <xdr:nvSpPr>
            <xdr:cNvPr id="178177" name="Drop Down 1" descr="Select cancer type" hidden="1">
              <a:extLst>
                <a:ext uri="{63B3BB69-23CF-44E3-9099-C40C66FF867C}">
                  <a14:compatExt spid="_x0000_s178177"/>
                </a:ext>
                <a:ext uri="{FF2B5EF4-FFF2-40B4-BE49-F238E27FC236}">
                  <a16:creationId xmlns:a16="http://schemas.microsoft.com/office/drawing/2014/main" id="{00000000-0008-0000-0800-000001B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91440</xdr:colOff>
          <xdr:row>3</xdr:row>
          <xdr:rowOff>15240</xdr:rowOff>
        </xdr:from>
        <xdr:to>
          <xdr:col>6</xdr:col>
          <xdr:colOff>525780</xdr:colOff>
          <xdr:row>4</xdr:row>
          <xdr:rowOff>38100</xdr:rowOff>
        </xdr:to>
        <xdr:sp macro="" textlink="">
          <xdr:nvSpPr>
            <xdr:cNvPr id="178178" name="Drop Down 2" descr="Select treatment intent" hidden="1">
              <a:extLst>
                <a:ext uri="{63B3BB69-23CF-44E3-9099-C40C66FF867C}">
                  <a14:compatExt spid="_x0000_s178178"/>
                </a:ext>
                <a:ext uri="{FF2B5EF4-FFF2-40B4-BE49-F238E27FC236}">
                  <a16:creationId xmlns:a16="http://schemas.microsoft.com/office/drawing/2014/main" id="{00000000-0008-0000-0800-000002B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xdr:row>
          <xdr:rowOff>15240</xdr:rowOff>
        </xdr:from>
        <xdr:to>
          <xdr:col>11</xdr:col>
          <xdr:colOff>381000</xdr:colOff>
          <xdr:row>4</xdr:row>
          <xdr:rowOff>22860</xdr:rowOff>
        </xdr:to>
        <xdr:sp macro="" textlink="">
          <xdr:nvSpPr>
            <xdr:cNvPr id="178179" name="Drop Down 3" descr="Select treatment intent" hidden="1">
              <a:extLst>
                <a:ext uri="{63B3BB69-23CF-44E3-9099-C40C66FF867C}">
                  <a14:compatExt spid="_x0000_s178179"/>
                </a:ext>
                <a:ext uri="{FF2B5EF4-FFF2-40B4-BE49-F238E27FC236}">
                  <a16:creationId xmlns:a16="http://schemas.microsoft.com/office/drawing/2014/main" id="{00000000-0008-0000-0800-000003B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TELLIGENCE/Analysis%20from%20MO/1HL/Post-SACT%20mortality/6November2018_CCIG_meet/Docs_Circulated_by_AliceTurnbull/6%2030%20day%20mortality%20workbook%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ouise.Miller/AppData/Local/Microsoft/Windows/Temporary%20Internet%20Files/Content.Outlook/6Q1SEZ8G/20181203_Workbook_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30_Day_Mortality"/>
      <sheetName val="Definitions"/>
      <sheetName val="Methodology"/>
      <sheetName val="List_of_excluded_regimens"/>
      <sheetName val="List_of_included_trusts"/>
      <sheetName val="Acknowledgements"/>
      <sheetName val="Trust_selected"/>
      <sheetName val="Bar_data"/>
      <sheetName val="funnel_data"/>
      <sheetName val="TrustCAHUB_map"/>
      <sheetName val="funnel_2015"/>
      <sheetName val="funnel_2016"/>
      <sheetName val="funnel_2017"/>
      <sheetName val="Trust_All"/>
      <sheetName val="Trust_AML"/>
      <sheetName val="Trust_Breast"/>
      <sheetName val="Trust_Colon"/>
      <sheetName val="Trust_CTYA"/>
      <sheetName val="Trust_NSCLC"/>
      <sheetName val="Trust_OG"/>
      <sheetName val="Trust_SCLC"/>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4">
          <cell r="M14">
            <v>7</v>
          </cell>
          <cell r="N14">
            <v>7</v>
          </cell>
          <cell r="O14">
            <v>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30_Day_Mortality"/>
      <sheetName val="30_Day_Mortality_Pseudo"/>
      <sheetName val="Definitions"/>
      <sheetName val="Methodology"/>
      <sheetName val="List_of_excluded_regimens"/>
      <sheetName val="Acknowledgements"/>
      <sheetName val="Trust_selected"/>
      <sheetName val="Bar_data"/>
      <sheetName val="funnel_data"/>
      <sheetName val="TrustCAHUB_map"/>
      <sheetName val="funnel_2015"/>
      <sheetName val="funnel_2016"/>
      <sheetName val="funnel_2017"/>
      <sheetName val="Trust_All"/>
      <sheetName val="Trust_AML"/>
      <sheetName val="Trust_Breast"/>
      <sheetName val="Trust_Colon"/>
      <sheetName val="Trust_CTYA"/>
      <sheetName val="Trust_NSCLC"/>
      <sheetName val="Trust_OG"/>
      <sheetName val="Trust_SCLC"/>
    </sheetNames>
    <sheetDataSet>
      <sheetData sheetId="0"/>
      <sheetData sheetId="1"/>
      <sheetData sheetId="2"/>
      <sheetData sheetId="3"/>
      <sheetData sheetId="4"/>
      <sheetData sheetId="5"/>
      <sheetData sheetId="6"/>
      <sheetData sheetId="7">
        <row r="14">
          <cell r="M14">
            <v>34</v>
          </cell>
          <cell r="N14">
            <v>36</v>
          </cell>
          <cell r="O14">
            <v>144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mailto:sact@phe.gov.uk" TargetMode="External"/><Relationship Id="rId7" Type="http://schemas.openxmlformats.org/officeDocument/2006/relationships/drawing" Target="../drawings/drawing1.xml"/><Relationship Id="rId2" Type="http://schemas.openxmlformats.org/officeDocument/2006/relationships/hyperlink" Target="https://www.gov.uk/government/publications/chemotherapy-for-breast-and-lung-cancer-30-day-mortality" TargetMode="External"/><Relationship Id="rId1" Type="http://schemas.openxmlformats.org/officeDocument/2006/relationships/hyperlink" Target="https://www.ncepod.org.uk/2008sact.html" TargetMode="External"/><Relationship Id="rId6" Type="http://schemas.openxmlformats.org/officeDocument/2006/relationships/printerSettings" Target="../printerSettings/printerSettings1.bin"/><Relationship Id="rId5" Type="http://schemas.openxmlformats.org/officeDocument/2006/relationships/hyperlink" Target="http://www.rcr.ac.uk/clinical-oncology/faculty-and-partnership-working/partnership-working/uk-chemotherapy-board" TargetMode="External"/><Relationship Id="rId4" Type="http://schemas.openxmlformats.org/officeDocument/2006/relationships/hyperlink" Target="https://www.thelancet.com/journals/lanonc/article/PIIS1470-2045(16)30383-7/fulltext"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29.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28.xml"/><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33.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6.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www.chemodataset.nhs.uk/home" TargetMode="External"/><Relationship Id="rId7" Type="http://schemas.openxmlformats.org/officeDocument/2006/relationships/drawing" Target="../drawings/drawing7.xml"/><Relationship Id="rId2" Type="http://schemas.openxmlformats.org/officeDocument/2006/relationships/hyperlink" Target="https://www.thelancet.com/journals/lanonc/article/PIIS1470-2045(16)30383-7/fulltext" TargetMode="External"/><Relationship Id="rId1" Type="http://schemas.openxmlformats.org/officeDocument/2006/relationships/hyperlink" Target="https://www.ncepod.org.uk/2008sact.html" TargetMode="External"/><Relationship Id="rId6" Type="http://schemas.openxmlformats.org/officeDocument/2006/relationships/printerSettings" Target="../printerSettings/printerSettings7.bin"/><Relationship Id="rId5" Type="http://schemas.openxmlformats.org/officeDocument/2006/relationships/hyperlink" Target="https://digital.nhs.uk/services/national-back-office-for-the-personal-demographics-service/demographics-batch-service-bureau" TargetMode="External"/><Relationship Id="rId4" Type="http://schemas.openxmlformats.org/officeDocument/2006/relationships/hyperlink" Target="https://webarchive.nationalarchives.gov.uk/20080906025915/http:/www.apho.org.uk/resource/item.aspx?RID=39445"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0:P44"/>
  <sheetViews>
    <sheetView showGridLines="0" tabSelected="1" zoomScale="75" zoomScaleNormal="75" workbookViewId="0">
      <selection activeCell="B10" sqref="B10"/>
    </sheetView>
  </sheetViews>
  <sheetFormatPr defaultColWidth="8.77734375" defaultRowHeight="14.4" x14ac:dyDescent="0.3"/>
  <cols>
    <col min="1" max="16384" width="8.77734375" style="22"/>
  </cols>
  <sheetData>
    <row r="10" spans="2:16" ht="24.6" x14ac:dyDescent="0.3">
      <c r="B10" s="64" t="s">
        <v>632</v>
      </c>
      <c r="C10" s="65"/>
      <c r="D10" s="65"/>
      <c r="E10" s="65"/>
      <c r="F10" s="65"/>
      <c r="G10" s="65"/>
      <c r="H10" s="65"/>
      <c r="I10" s="65"/>
      <c r="J10" s="65"/>
      <c r="K10" s="65"/>
      <c r="L10" s="65"/>
      <c r="M10" s="65"/>
      <c r="N10" s="65"/>
      <c r="O10" s="65"/>
      <c r="P10" s="65"/>
    </row>
    <row r="11" spans="2:16" ht="148.5" customHeight="1" x14ac:dyDescent="0.3">
      <c r="B11" s="255" t="s">
        <v>631</v>
      </c>
      <c r="C11" s="255"/>
      <c r="D11" s="255"/>
      <c r="E11" s="255"/>
      <c r="F11" s="255"/>
      <c r="G11" s="255"/>
      <c r="H11" s="255"/>
      <c r="I11" s="255"/>
      <c r="J11" s="255"/>
      <c r="K11" s="255"/>
      <c r="L11" s="255"/>
      <c r="M11" s="255"/>
      <c r="N11" s="255"/>
      <c r="O11" s="255"/>
      <c r="P11" s="255"/>
    </row>
    <row r="12" spans="2:16" ht="17.399999999999999" x14ac:dyDescent="0.3">
      <c r="B12" s="80" t="s">
        <v>483</v>
      </c>
      <c r="C12" s="65"/>
      <c r="D12" s="67"/>
      <c r="E12" s="65"/>
      <c r="F12" s="65"/>
      <c r="G12" s="65"/>
      <c r="H12" s="65"/>
      <c r="I12" s="65"/>
      <c r="J12" s="65"/>
      <c r="K12" s="65"/>
      <c r="L12" s="65"/>
      <c r="M12" s="65"/>
      <c r="N12" s="65"/>
      <c r="O12" s="65"/>
      <c r="P12" s="65"/>
    </row>
    <row r="13" spans="2:16" ht="15.6" x14ac:dyDescent="0.3">
      <c r="B13" s="92" t="s">
        <v>501</v>
      </c>
      <c r="C13" s="65"/>
      <c r="D13" s="67"/>
      <c r="E13" s="65"/>
      <c r="F13" s="65"/>
      <c r="G13" s="65"/>
      <c r="H13" s="65"/>
      <c r="I13" s="65"/>
      <c r="J13" s="65"/>
      <c r="K13" s="65"/>
      <c r="L13" s="65"/>
      <c r="M13" s="65"/>
      <c r="N13" s="65"/>
      <c r="O13" s="65"/>
      <c r="P13" s="65"/>
    </row>
    <row r="14" spans="2:16" ht="15" x14ac:dyDescent="0.3">
      <c r="B14" s="73" t="s">
        <v>549</v>
      </c>
      <c r="C14" s="65"/>
      <c r="D14" s="67"/>
      <c r="E14" s="65"/>
      <c r="F14" s="65"/>
      <c r="G14" s="65"/>
      <c r="H14" s="65"/>
      <c r="I14" s="65"/>
      <c r="J14" s="65"/>
      <c r="K14" s="65"/>
      <c r="L14" s="65"/>
      <c r="M14" s="65"/>
      <c r="N14" s="65"/>
      <c r="O14" s="65"/>
      <c r="P14" s="65"/>
    </row>
    <row r="15" spans="2:16" ht="15" x14ac:dyDescent="0.3">
      <c r="B15" s="73" t="s">
        <v>550</v>
      </c>
      <c r="C15" s="65"/>
      <c r="D15" s="67"/>
      <c r="E15" s="65"/>
      <c r="F15" s="65"/>
      <c r="G15" s="65"/>
      <c r="H15" s="65"/>
      <c r="I15" s="65"/>
      <c r="J15" s="65"/>
      <c r="K15" s="65"/>
      <c r="L15" s="65"/>
      <c r="M15" s="65"/>
      <c r="N15" s="65"/>
      <c r="O15" s="65"/>
      <c r="P15" s="65"/>
    </row>
    <row r="16" spans="2:16" s="16" customFormat="1" ht="15.6" x14ac:dyDescent="0.3">
      <c r="B16" s="92" t="s">
        <v>671</v>
      </c>
      <c r="C16" s="206"/>
      <c r="D16" s="207"/>
      <c r="E16" s="206"/>
      <c r="F16" s="206"/>
      <c r="G16" s="206"/>
      <c r="H16" s="206"/>
      <c r="I16" s="206"/>
      <c r="J16" s="206"/>
      <c r="K16" s="206"/>
      <c r="L16" s="206"/>
      <c r="M16" s="206"/>
      <c r="N16" s="206"/>
      <c r="O16" s="206"/>
      <c r="P16" s="206"/>
    </row>
    <row r="17" spans="2:16" s="16" customFormat="1" ht="15.6" x14ac:dyDescent="0.3">
      <c r="B17" s="92" t="s">
        <v>710</v>
      </c>
      <c r="C17" s="206"/>
      <c r="D17" s="207"/>
      <c r="E17" s="206"/>
      <c r="F17" s="206"/>
      <c r="G17" s="206"/>
      <c r="H17" s="206"/>
      <c r="I17" s="206"/>
      <c r="J17" s="206"/>
      <c r="K17" s="206"/>
      <c r="L17" s="206"/>
      <c r="M17" s="206"/>
      <c r="N17" s="206"/>
      <c r="O17" s="206"/>
      <c r="P17" s="206"/>
    </row>
    <row r="18" spans="2:16" ht="15.6" x14ac:dyDescent="0.3">
      <c r="B18" s="92" t="s">
        <v>711</v>
      </c>
      <c r="C18" s="65"/>
      <c r="D18" s="67"/>
      <c r="E18" s="65"/>
      <c r="F18" s="65"/>
      <c r="G18" s="65"/>
      <c r="H18" s="65"/>
      <c r="I18" s="65"/>
      <c r="J18" s="65"/>
      <c r="K18" s="65"/>
      <c r="L18" s="65"/>
      <c r="M18" s="65"/>
      <c r="N18" s="65"/>
      <c r="O18" s="65"/>
      <c r="P18" s="65"/>
    </row>
    <row r="19" spans="2:16" ht="15.6" x14ac:dyDescent="0.3">
      <c r="B19" s="92" t="s">
        <v>630</v>
      </c>
      <c r="C19" s="65"/>
      <c r="D19" s="67"/>
      <c r="E19" s="65"/>
      <c r="F19" s="65"/>
      <c r="G19" s="65"/>
      <c r="H19" s="65"/>
      <c r="I19" s="65"/>
      <c r="J19" s="65"/>
      <c r="K19" s="65"/>
      <c r="L19" s="65"/>
      <c r="M19" s="65"/>
      <c r="N19" s="65"/>
      <c r="O19" s="65"/>
      <c r="P19" s="65"/>
    </row>
    <row r="20" spans="2:16" ht="15" x14ac:dyDescent="0.3">
      <c r="B20" s="73" t="s">
        <v>629</v>
      </c>
      <c r="C20" s="65"/>
      <c r="D20" s="67"/>
      <c r="E20" s="65"/>
      <c r="F20" s="65"/>
      <c r="G20" s="65"/>
      <c r="H20" s="65"/>
      <c r="I20" s="65"/>
      <c r="J20" s="65"/>
      <c r="K20" s="65"/>
      <c r="L20" s="65"/>
      <c r="M20" s="65"/>
      <c r="N20" s="65"/>
      <c r="O20" s="65"/>
      <c r="P20" s="65"/>
    </row>
    <row r="21" spans="2:16" ht="15" x14ac:dyDescent="0.3">
      <c r="B21" s="73" t="s">
        <v>551</v>
      </c>
      <c r="C21" s="65"/>
      <c r="D21" s="67"/>
      <c r="E21" s="65"/>
      <c r="F21" s="65"/>
      <c r="G21" s="65"/>
      <c r="H21" s="65"/>
      <c r="I21" s="65"/>
      <c r="J21" s="65"/>
      <c r="K21" s="65"/>
      <c r="L21" s="65"/>
      <c r="M21" s="65"/>
      <c r="N21" s="65"/>
      <c r="O21" s="65"/>
      <c r="P21" s="65"/>
    </row>
    <row r="22" spans="2:16" ht="15" x14ac:dyDescent="0.3">
      <c r="B22" s="73"/>
      <c r="C22" s="65"/>
      <c r="D22" s="67"/>
      <c r="E22" s="65"/>
      <c r="F22" s="65"/>
      <c r="G22" s="65"/>
      <c r="H22" s="65"/>
      <c r="I22" s="65"/>
      <c r="J22" s="65"/>
      <c r="K22" s="65"/>
      <c r="L22" s="65"/>
      <c r="M22" s="65"/>
      <c r="N22" s="65"/>
      <c r="O22" s="65"/>
      <c r="P22" s="65"/>
    </row>
    <row r="23" spans="2:16" ht="17.399999999999999" x14ac:dyDescent="0.3">
      <c r="B23" s="80" t="s">
        <v>486</v>
      </c>
      <c r="C23" s="70"/>
      <c r="D23" s="70"/>
      <c r="E23" s="70"/>
      <c r="F23" s="70"/>
      <c r="G23" s="70"/>
      <c r="H23" s="70"/>
      <c r="I23" s="70"/>
      <c r="J23" s="70"/>
      <c r="K23" s="70"/>
      <c r="L23" s="70"/>
      <c r="M23" s="70"/>
      <c r="N23" s="70"/>
      <c r="O23" s="70"/>
      <c r="P23" s="70"/>
    </row>
    <row r="24" spans="2:16" ht="15" x14ac:dyDescent="0.3">
      <c r="B24" s="72" t="s">
        <v>552</v>
      </c>
      <c r="C24" s="65"/>
      <c r="D24" s="65"/>
      <c r="E24" s="65"/>
      <c r="F24" s="65"/>
      <c r="G24" s="65"/>
      <c r="H24" s="65"/>
      <c r="I24" s="65"/>
      <c r="J24" s="65"/>
      <c r="K24" s="65"/>
      <c r="L24" s="65"/>
      <c r="M24" s="65"/>
      <c r="N24" s="65"/>
      <c r="O24" s="65"/>
      <c r="P24" s="65"/>
    </row>
    <row r="25" spans="2:16" ht="15" x14ac:dyDescent="0.3">
      <c r="B25" s="73" t="s">
        <v>502</v>
      </c>
      <c r="C25" s="65"/>
      <c r="D25" s="65"/>
      <c r="E25" s="65"/>
      <c r="F25" s="65"/>
      <c r="G25" s="65"/>
      <c r="H25" s="65"/>
      <c r="I25" s="65"/>
      <c r="J25" s="65"/>
      <c r="K25" s="65"/>
      <c r="L25" s="65"/>
      <c r="M25" s="65"/>
      <c r="N25" s="65"/>
      <c r="O25" s="65"/>
      <c r="P25" s="65"/>
    </row>
    <row r="26" spans="2:16" ht="15" x14ac:dyDescent="0.3">
      <c r="B26" s="73"/>
      <c r="C26" s="65"/>
      <c r="D26" s="65"/>
      <c r="E26" s="65"/>
      <c r="F26" s="65"/>
      <c r="G26" s="65"/>
      <c r="H26" s="65"/>
      <c r="I26" s="65"/>
      <c r="J26" s="65"/>
      <c r="K26" s="65"/>
      <c r="L26" s="65"/>
      <c r="M26" s="65"/>
      <c r="N26" s="65"/>
      <c r="O26" s="65"/>
      <c r="P26" s="65"/>
    </row>
    <row r="27" spans="2:16" ht="17.399999999999999" x14ac:dyDescent="0.3">
      <c r="B27" s="80" t="s">
        <v>484</v>
      </c>
      <c r="C27" s="65"/>
      <c r="D27" s="65"/>
      <c r="E27" s="65"/>
      <c r="F27" s="65"/>
      <c r="G27" s="65"/>
      <c r="H27" s="65"/>
      <c r="I27" s="65"/>
      <c r="J27" s="65"/>
      <c r="K27" s="65"/>
      <c r="L27" s="65"/>
      <c r="M27" s="65"/>
      <c r="N27" s="65"/>
      <c r="O27" s="65"/>
      <c r="P27" s="65"/>
    </row>
    <row r="28" spans="2:16" ht="15.6" x14ac:dyDescent="0.3">
      <c r="B28" s="70" t="s">
        <v>673</v>
      </c>
      <c r="C28" s="65"/>
      <c r="D28" s="65"/>
      <c r="E28" s="65"/>
      <c r="F28" s="65"/>
      <c r="G28" s="65"/>
      <c r="H28" s="65"/>
      <c r="I28" s="65"/>
      <c r="J28" s="65"/>
      <c r="K28" s="65"/>
      <c r="L28" s="65"/>
      <c r="M28" s="65"/>
      <c r="N28" s="65"/>
      <c r="O28" s="65"/>
      <c r="P28" s="65"/>
    </row>
    <row r="29" spans="2:16" ht="15.6" x14ac:dyDescent="0.3">
      <c r="B29" s="69" t="s">
        <v>503</v>
      </c>
      <c r="C29" s="65"/>
      <c r="D29" s="65"/>
      <c r="E29" s="65"/>
      <c r="F29" s="65"/>
      <c r="G29" s="65"/>
      <c r="H29" s="65"/>
      <c r="I29" s="65"/>
      <c r="J29" s="65"/>
      <c r="K29" s="65"/>
      <c r="L29" s="65"/>
      <c r="M29" s="65"/>
      <c r="N29" s="65"/>
      <c r="O29" s="65"/>
      <c r="P29" s="65"/>
    </row>
    <row r="30" spans="2:16" ht="15.6" x14ac:dyDescent="0.3">
      <c r="B30" s="69" t="s">
        <v>504</v>
      </c>
      <c r="C30" s="65"/>
      <c r="D30" s="65"/>
      <c r="E30" s="65"/>
      <c r="F30" s="65"/>
      <c r="G30" s="65"/>
      <c r="H30" s="65"/>
      <c r="I30" s="65"/>
      <c r="J30" s="65"/>
    </row>
    <row r="31" spans="2:16" ht="15.6" x14ac:dyDescent="0.3">
      <c r="B31" s="69" t="s">
        <v>487</v>
      </c>
    </row>
    <row r="33" spans="3:5" x14ac:dyDescent="0.3">
      <c r="D33" s="71"/>
    </row>
    <row r="34" spans="3:5" x14ac:dyDescent="0.3">
      <c r="D34" s="71"/>
    </row>
    <row r="40" spans="3:5" x14ac:dyDescent="0.3">
      <c r="E40" s="71"/>
    </row>
    <row r="44" spans="3:5" ht="15.6" x14ac:dyDescent="0.3">
      <c r="C44" s="69" t="s">
        <v>621</v>
      </c>
    </row>
  </sheetData>
  <mergeCells count="1">
    <mergeCell ref="B11:P11"/>
  </mergeCells>
  <hyperlinks>
    <hyperlink ref="B29" r:id="rId1" display="For better, for worse? A review of the care of patients who died within 30 days of receiving systemic anti-cancer therapy  "/>
    <hyperlink ref="B31" r:id="rId2"/>
    <hyperlink ref="B25" r:id="rId3" display="mailto:sact@phe.gov.uk"/>
    <hyperlink ref="B30" r:id="rId4"/>
    <hyperlink ref="B14" location="Definitions!A1" display="Definitions"/>
    <hyperlink ref="B15" location="Methodology!A1" display="Methodology"/>
    <hyperlink ref="C44" r:id="rId5" display="http://www.rcr.ac.uk/clinical-oncology/faculty-and-partnership-working/partnership-working/uk-chemotherapy-board"/>
    <hyperlink ref="B20" location="List_of_excluded_regimens!A1" display="List_of_excluded_regimens"/>
    <hyperlink ref="B21" location="Acknowledgements!A1" display="Acknowledgements "/>
    <hyperlink ref="B19" location="List_of_included_trusts!A1" display="List_of_included_trusts"/>
    <hyperlink ref="B13" location="'30_Day_Mortality'!A1" display="30-day mortality following SACT"/>
    <hyperlink ref="B16" location="Data_table!A1" display="Data table"/>
    <hyperlink ref="B17" location="Data_table_CA!A1" display="Data table for Cancer Alliance"/>
    <hyperlink ref="B18" location="Data_table_Region!A1" display="Data table for Region"/>
  </hyperlinks>
  <pageMargins left="0.7" right="0.7" top="0.75" bottom="0.75" header="0.3" footer="0.3"/>
  <pageSetup paperSize="9" orientation="portrait" r:id="rId6"/>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F20"/>
  <sheetViews>
    <sheetView zoomScale="80" zoomScaleNormal="80" workbookViewId="0">
      <pane xSplit="2" ySplit="8" topLeftCell="C9" activePane="bottomRight" state="frozen"/>
      <selection pane="topRight" activeCell="C1" sqref="C1"/>
      <selection pane="bottomLeft" activeCell="A4" sqref="A4"/>
      <selection pane="bottomRight" activeCell="B1" sqref="B1"/>
    </sheetView>
  </sheetViews>
  <sheetFormatPr defaultColWidth="8.77734375" defaultRowHeight="14.4" x14ac:dyDescent="0.3"/>
  <cols>
    <col min="1" max="1" width="11.44140625" style="175" bestFit="1" customWidth="1"/>
    <col min="2" max="2" width="44.21875" style="175" customWidth="1"/>
    <col min="3" max="4" width="8.77734375" style="171"/>
    <col min="5" max="12" width="8.77734375" style="176"/>
    <col min="13" max="13" width="14.77734375" style="171" customWidth="1"/>
    <col min="14" max="14" width="15.21875" style="171" customWidth="1"/>
    <col min="15" max="16" width="8.77734375" style="171"/>
    <col min="17" max="24" width="8.77734375" style="176"/>
    <col min="25" max="26" width="15.44140625" style="171" bestFit="1" customWidth="1"/>
    <col min="27" max="27" width="37.21875" style="171" customWidth="1"/>
    <col min="28" max="32" width="8.77734375" style="171"/>
    <col min="33" max="16384" width="8.77734375" style="22"/>
  </cols>
  <sheetData>
    <row r="1" spans="1:32" s="3" customFormat="1" ht="24.6" x14ac:dyDescent="0.4">
      <c r="B1" s="23" t="s">
        <v>632</v>
      </c>
      <c r="C1" s="24"/>
      <c r="D1" s="24"/>
      <c r="E1" s="201"/>
      <c r="F1" s="201"/>
      <c r="G1" s="201"/>
      <c r="H1" s="201"/>
      <c r="I1" s="201"/>
      <c r="J1" s="201"/>
      <c r="K1" s="201"/>
      <c r="L1" s="202"/>
      <c r="Q1" s="202"/>
      <c r="R1" s="202"/>
      <c r="S1" s="202"/>
      <c r="T1" s="202"/>
    </row>
    <row r="2" spans="1:32" s="3" customFormat="1" x14ac:dyDescent="0.3">
      <c r="E2" s="202"/>
      <c r="F2" s="202"/>
      <c r="G2" s="202"/>
      <c r="H2" s="202"/>
      <c r="I2" s="202"/>
      <c r="J2" s="202"/>
      <c r="K2" s="202"/>
      <c r="L2" s="202"/>
      <c r="Q2" s="202"/>
      <c r="R2" s="202"/>
      <c r="S2" s="202"/>
      <c r="T2" s="202"/>
    </row>
    <row r="3" spans="1:32" s="3" customFormat="1" ht="17.399999999999999" x14ac:dyDescent="0.3">
      <c r="B3" s="63" t="s">
        <v>622</v>
      </c>
      <c r="C3" s="36"/>
      <c r="E3" s="202"/>
      <c r="F3" s="203" t="s">
        <v>623</v>
      </c>
      <c r="G3" s="204"/>
      <c r="H3" s="204"/>
      <c r="I3" s="202"/>
      <c r="J3" s="202"/>
      <c r="K3" s="203" t="s">
        <v>624</v>
      </c>
      <c r="L3" s="202"/>
      <c r="M3" s="63"/>
      <c r="O3" s="63"/>
      <c r="Q3" s="202"/>
      <c r="R3" s="202"/>
      <c r="S3" s="202"/>
      <c r="T3" s="202"/>
    </row>
    <row r="4" spans="1:32" s="3" customFormat="1" x14ac:dyDescent="0.3">
      <c r="E4" s="202"/>
      <c r="F4" s="202"/>
      <c r="G4" s="202"/>
      <c r="H4" s="202"/>
      <c r="I4" s="202"/>
      <c r="J4" s="202"/>
      <c r="K4" s="202"/>
      <c r="L4" s="202"/>
      <c r="O4" s="115"/>
      <c r="Q4" s="202"/>
      <c r="R4" s="202"/>
      <c r="S4" s="202"/>
      <c r="T4" s="202"/>
    </row>
    <row r="5" spans="1:32" s="3" customFormat="1" x14ac:dyDescent="0.3">
      <c r="E5" s="202"/>
      <c r="F5" s="202"/>
      <c r="G5" s="202"/>
      <c r="H5" s="202"/>
      <c r="I5" s="202"/>
      <c r="J5" s="202"/>
      <c r="K5" s="202"/>
      <c r="L5" s="202"/>
      <c r="Q5" s="202"/>
      <c r="R5" s="202"/>
      <c r="S5" s="202"/>
      <c r="T5" s="202"/>
    </row>
    <row r="6" spans="1:32" s="11" customFormat="1" ht="16.2" thickBot="1" x14ac:dyDescent="0.35">
      <c r="A6" s="188" t="str">
        <f ca="1">" " &amp; Trust_selected!$E$2 &amp; ", " &amp; Trust_selected!$E$12 &amp; ", " &amp; Trust_selected!$E$18 &amp;" "</f>
        <v xml:space="preserve"> All adults (ICD10 C00-C97, excl. C44), All intent, 18+ </v>
      </c>
      <c r="B6" s="160"/>
      <c r="C6" s="181"/>
      <c r="D6" s="181"/>
      <c r="E6" s="205"/>
      <c r="F6" s="205"/>
      <c r="G6" s="205"/>
      <c r="H6" s="205"/>
      <c r="I6" s="205"/>
      <c r="J6" s="205"/>
      <c r="K6" s="205"/>
      <c r="L6" s="205"/>
      <c r="M6" s="181"/>
      <c r="N6" s="181"/>
      <c r="O6" s="329"/>
      <c r="P6" s="329"/>
      <c r="Q6" s="329"/>
      <c r="R6" s="329"/>
      <c r="S6" s="329"/>
      <c r="T6" s="329"/>
      <c r="U6" s="329"/>
      <c r="V6" s="329"/>
      <c r="W6" s="329"/>
      <c r="X6" s="329"/>
      <c r="Y6" s="329"/>
      <c r="Z6" s="329"/>
      <c r="AA6" s="181"/>
      <c r="AB6" s="161"/>
      <c r="AC6" s="161"/>
      <c r="AD6" s="161"/>
      <c r="AE6" s="161"/>
      <c r="AF6" s="161"/>
    </row>
    <row r="7" spans="1:32" s="11" customFormat="1" ht="15" thickBot="1" x14ac:dyDescent="0.35">
      <c r="A7" s="160"/>
      <c r="B7" s="160"/>
      <c r="C7" s="330">
        <v>2015</v>
      </c>
      <c r="D7" s="331"/>
      <c r="E7" s="331"/>
      <c r="F7" s="331"/>
      <c r="G7" s="331"/>
      <c r="H7" s="331"/>
      <c r="I7" s="331"/>
      <c r="J7" s="331"/>
      <c r="K7" s="331"/>
      <c r="L7" s="331"/>
      <c r="M7" s="331"/>
      <c r="N7" s="332"/>
      <c r="O7" s="330">
        <v>2016</v>
      </c>
      <c r="P7" s="331"/>
      <c r="Q7" s="331"/>
      <c r="R7" s="331"/>
      <c r="S7" s="331"/>
      <c r="T7" s="331"/>
      <c r="U7" s="331"/>
      <c r="V7" s="331"/>
      <c r="W7" s="331"/>
      <c r="X7" s="331"/>
      <c r="Y7" s="331"/>
      <c r="Z7" s="332"/>
      <c r="AA7" s="180" t="s">
        <v>681</v>
      </c>
      <c r="AB7" s="161"/>
      <c r="AC7" s="161"/>
      <c r="AD7" s="161"/>
      <c r="AE7" s="161"/>
      <c r="AF7" s="161"/>
    </row>
    <row r="8" spans="1:32" s="11" customFormat="1" ht="53.4" x14ac:dyDescent="0.3">
      <c r="A8" s="162"/>
      <c r="B8" s="163" t="s">
        <v>698</v>
      </c>
      <c r="C8" s="164" t="s">
        <v>658</v>
      </c>
      <c r="D8" s="165" t="s">
        <v>659</v>
      </c>
      <c r="E8" s="166" t="s">
        <v>660</v>
      </c>
      <c r="F8" s="166" t="s">
        <v>662</v>
      </c>
      <c r="G8" s="166" t="s">
        <v>661</v>
      </c>
      <c r="H8" s="166" t="s">
        <v>663</v>
      </c>
      <c r="I8" s="166" t="s">
        <v>667</v>
      </c>
      <c r="J8" s="166" t="s">
        <v>665</v>
      </c>
      <c r="K8" s="166" t="s">
        <v>668</v>
      </c>
      <c r="L8" s="166" t="s">
        <v>666</v>
      </c>
      <c r="M8" s="165" t="s">
        <v>669</v>
      </c>
      <c r="N8" s="167" t="s">
        <v>670</v>
      </c>
      <c r="O8" s="164" t="s">
        <v>658</v>
      </c>
      <c r="P8" s="165" t="s">
        <v>659</v>
      </c>
      <c r="Q8" s="166" t="s">
        <v>660</v>
      </c>
      <c r="R8" s="166" t="s">
        <v>662</v>
      </c>
      <c r="S8" s="166" t="s">
        <v>661</v>
      </c>
      <c r="T8" s="166" t="s">
        <v>663</v>
      </c>
      <c r="U8" s="166" t="s">
        <v>667</v>
      </c>
      <c r="V8" s="166" t="s">
        <v>665</v>
      </c>
      <c r="W8" s="166" t="s">
        <v>668</v>
      </c>
      <c r="X8" s="166" t="s">
        <v>666</v>
      </c>
      <c r="Y8" s="165" t="s">
        <v>669</v>
      </c>
      <c r="Z8" s="167" t="s">
        <v>670</v>
      </c>
      <c r="AA8" s="179" t="s">
        <v>672</v>
      </c>
      <c r="AB8" s="161"/>
      <c r="AC8" s="161"/>
      <c r="AD8" s="161"/>
      <c r="AE8" s="161"/>
      <c r="AF8" s="161"/>
    </row>
    <row r="9" spans="1:32" x14ac:dyDescent="0.3">
      <c r="A9" s="168"/>
      <c r="B9" s="169" t="s">
        <v>154</v>
      </c>
      <c r="C9" s="239">
        <f ca="1">IF(AND(Trust_selected!$E$12="All intent",Trust_selected!$E$18="18+"), SUMIFS(INDIRECT("'"&amp;Trust_selected!$H$2&amp;"'!F:F"),INDIRECT("'"&amp;Trust_selected!$H$2&amp;"'!B:B"),C$7,INDIRECT("'"&amp;Trust_selected!$H$2&amp;"'!J:J"),$B9), IF(Trust_selected!$E$12="All intent", SUMIFS(INDIRECT("'"&amp;Trust_selected!$H$2&amp;"'!F:F"),INDIRECT("'"&amp;Trust_selected!$H$2&amp;"'!B:B"),C$7,INDIRECT("'"&amp;Trust_selected!$H$2&amp;"'!E:E"),Trust_selected!$E$18,INDIRECT("'"&amp;Trust_selected!$H$2&amp;"'!J:J"),$B9), IF(Trust_selected!$E$18="18+", SUMIFS(INDIRECT("'"&amp;Trust_selected!$H$2&amp;"'!F:F"),INDIRECT("'"&amp;Trust_selected!$H$2&amp;"'!B:B"),C$7,INDIRECT("'"&amp;Trust_selected!$H$2&amp;"'!D:D"),Trust_selected!$E$12,INDIRECT("'"&amp;Trust_selected!$H$2&amp;"'!J:J"),$B9), SUMIFS(INDIRECT("'"&amp;Trust_selected!$H$2&amp;"'!F:F"),INDIRECT("'"&amp;Trust_selected!$H$2&amp;"'!B:B"),C$7,INDIRECT("'"&amp;Trust_selected!$H$2&amp;"'!D:D"),Trust_selected!$E$12,INDIRECT("'"&amp;Trust_selected!$H$2&amp;"'!E:E"),Trust_selected!$E$18,INDIRECT("'"&amp;Trust_selected!$H$2&amp;"'!J:J"),$B9))))</f>
        <v>9761</v>
      </c>
      <c r="D9" s="241">
        <f ca="1">IF(AND(Trust_selected!$E$12="All intent",Trust_selected!$E$18="18+"), SUMIFS(INDIRECT("'"&amp;Trust_selected!$H$2&amp;"'!G:G"),INDIRECT("'"&amp;Trust_selected!$H$2&amp;"'!B:B"),C$7,INDIRECT("'"&amp;Trust_selected!$H$2&amp;"'!J:J"),$B9), IF(Trust_selected!$E$12="All intent", SUMIFS(INDIRECT("'"&amp;Trust_selected!$H$2&amp;"'!G:G"),INDIRECT("'"&amp;Trust_selected!$H$2&amp;"'!B:B"),C$7,INDIRECT("'"&amp;Trust_selected!$H$2&amp;"'!E:E"),Trust_selected!$E$18,INDIRECT("'"&amp;Trust_selected!$H$2&amp;"'!J:J"),$B9), IF(Trust_selected!$E$18="18+", SUMIFS(INDIRECT("'"&amp;Trust_selected!$H$2&amp;"'!G:G"),INDIRECT("'"&amp;Trust_selected!$H$2&amp;"'!B:B"),C$7,INDIRECT("'"&amp;Trust_selected!$H$2&amp;"'!D:D"),Trust_selected!$E$12,INDIRECT("'"&amp;Trust_selected!$H$2&amp;"'!J:J"),$B9), SUMIFS(INDIRECT("'"&amp;Trust_selected!$H$2&amp;"'!G:G"),INDIRECT("'"&amp;Trust_selected!$H$2&amp;"'!B:B"),C$7,INDIRECT("'"&amp;Trust_selected!$H$2&amp;"'!D:D"),Trust_selected!$E$12,INDIRECT("'"&amp;Trust_selected!$H$2&amp;"'!E:E"),Trust_selected!$E$18,INDIRECT("'"&amp;Trust_selected!$H$2&amp;"'!J:J"),$B9))))</f>
        <v>482</v>
      </c>
      <c r="E9" s="249">
        <f t="shared" ref="E9:E18" ca="1" si="0">IFERROR(D9/C9,"")</f>
        <v>4.9380186456305708E-2</v>
      </c>
      <c r="F9" s="249">
        <f ca="1">IFERROR((2*D9+NORMSINV((100+95)/200)^2-NORMSINV((100+95)/200)*SQRT(NORMSINV((100+95)/200)^2+4*D9*(1-E9)))/2/(C9+NORMSINV((100+95)/200)^2),"")</f>
        <v>4.5256507868203233E-2</v>
      </c>
      <c r="G9" s="249">
        <f ca="1">IFERROR((2*D9+NORMSINV((100+95)/200)^2+NORMSINV((100+95)/200)*SQRT(NORMSINV((100+95)/200)^2+4*D9*(1-E9)))/2/(C9+NORMSINV((100+95)/200)^2),"")</f>
        <v>5.3858409962483283E-2</v>
      </c>
      <c r="H9" s="250">
        <f t="shared" ref="H9:H18" ca="1" si="1">AVERAGE(E$9:E$18)</f>
        <v>4.3370021918585577E-2</v>
      </c>
      <c r="I9" s="251">
        <f ca="1">IFERROR((2*C9*H9+1.96^2-1.96*SQRT(1.96^2+4*C9*H9*(1-H9)))/2/(C9+1.96^2), "")</f>
        <v>3.9505590413526137E-2</v>
      </c>
      <c r="J9" s="251">
        <f ca="1">IFERROR((2*C9*H9+1.96^2+1.96*SQRT(1.96^2+4*C9*H9*(1-H9)))/2/(C9+1.96^2), "")</f>
        <v>4.7593740301129561E-2</v>
      </c>
      <c r="K9" s="251">
        <f ca="1">IFERROR((2*C9*H9+3.0902^2-3.0902*SQRT(3.0902^2+4*C9*H9*(1-H9)))/2/(C9+3.0902^2), "")</f>
        <v>3.7432827488089404E-2</v>
      </c>
      <c r="L9" s="251">
        <f ca="1">IFERROR((2*C9*H9+3.0902^2+3.0902*SQRT(3.0902^2+4*C9*H9*(1-H9)))/2/(C9+3.0902^2), "")</f>
        <v>5.0199799346550056E-2</v>
      </c>
      <c r="M9" s="241" t="str">
        <f ca="1">IF(E9="","", IF(E9&gt;L9,"&gt;Upper 3SD Limit",""))</f>
        <v/>
      </c>
      <c r="N9" s="240" t="str">
        <f ca="1">IF(E9="","", IF(E9&lt;K9,"&lt;Lower 3SD Limit",""))</f>
        <v/>
      </c>
      <c r="O9" s="239">
        <f ca="1">IF(AND(Trust_selected!$E$12="All intent",Trust_selected!$E$18="18+"), SUMIFS(INDIRECT("'"&amp;Trust_selected!$H$2&amp;"'!F:F"),INDIRECT("'"&amp;Trust_selected!$H$2&amp;"'!B:B"),O$7,INDIRECT("'"&amp;Trust_selected!$H$2&amp;"'!J:J"),$B9), IF(Trust_selected!$E$12="All intent", SUMIFS(INDIRECT("'"&amp;Trust_selected!$H$2&amp;"'!F:F"),INDIRECT("'"&amp;Trust_selected!$H$2&amp;"'!B:B"),O$7,INDIRECT("'"&amp;Trust_selected!$H$2&amp;"'!E:E"),Trust_selected!$E$18,INDIRECT("'"&amp;Trust_selected!$H$2&amp;"'!J:J"),$B9), IF(Trust_selected!$E$18="18+", SUMIFS(INDIRECT("'"&amp;Trust_selected!$H$2&amp;"'!F:F"),INDIRECT("'"&amp;Trust_selected!$H$2&amp;"'!B:B"),O$7,INDIRECT("'"&amp;Trust_selected!$H$2&amp;"'!D:D"),Trust_selected!$E$12,INDIRECT("'"&amp;Trust_selected!$H$2&amp;"'!J:J"),$B9), SUMIFS(INDIRECT("'"&amp;Trust_selected!$H$2&amp;"'!F:F"),INDIRECT("'"&amp;Trust_selected!$H$2&amp;"'!B:B"),O$7,INDIRECT("'"&amp;Trust_selected!$H$2&amp;"'!D:D"),Trust_selected!$E$12,INDIRECT("'"&amp;Trust_selected!$H$2&amp;"'!E:E"),Trust_selected!$E$18,INDIRECT("'"&amp;Trust_selected!$H$2&amp;"'!J:J"),$B9))))</f>
        <v>10440</v>
      </c>
      <c r="P9" s="241">
        <f ca="1">IF(AND(Trust_selected!$E$12="All intent",Trust_selected!$E$18="18+"), SUMIFS(INDIRECT("'"&amp;Trust_selected!$H$2&amp;"'!G:G"),INDIRECT("'"&amp;Trust_selected!$H$2&amp;"'!B:B"),O$7,INDIRECT("'"&amp;Trust_selected!$H$2&amp;"'!J:J"),$B9), IF(Trust_selected!$E$12="All intent", SUMIFS(INDIRECT("'"&amp;Trust_selected!$H$2&amp;"'!G:G"),INDIRECT("'"&amp;Trust_selected!$H$2&amp;"'!B:B"),O$7,INDIRECT("'"&amp;Trust_selected!$H$2&amp;"'!E:E"),Trust_selected!$E$18,INDIRECT("'"&amp;Trust_selected!$H$2&amp;"'!J:J"),$B9), IF(Trust_selected!$E$18="18+", SUMIFS(INDIRECT("'"&amp;Trust_selected!$H$2&amp;"'!G:G"),INDIRECT("'"&amp;Trust_selected!$H$2&amp;"'!B:B"),O$7,INDIRECT("'"&amp;Trust_selected!$H$2&amp;"'!D:D"),Trust_selected!$E$12,INDIRECT("'"&amp;Trust_selected!$H$2&amp;"'!J:J"),$B9), SUMIFS(INDIRECT("'"&amp;Trust_selected!$H$2&amp;"'!G:G"),INDIRECT("'"&amp;Trust_selected!$H$2&amp;"'!B:B"),O$7,INDIRECT("'"&amp;Trust_selected!$H$2&amp;"'!D:D"),Trust_selected!$E$12,INDIRECT("'"&amp;Trust_selected!$H$2&amp;"'!E:E"),Trust_selected!$E$18,INDIRECT("'"&amp;Trust_selected!$H$2&amp;"'!J:J"),$B9))))</f>
        <v>448</v>
      </c>
      <c r="Q9" s="249">
        <f t="shared" ref="Q9:Q18" ca="1" si="2">IFERROR(P9/O9,"")</f>
        <v>4.2911877394636012E-2</v>
      </c>
      <c r="R9" s="249">
        <f ca="1">IFERROR((2*P9+NORMSINV((100+95)/200)^2-NORMSINV((100+95)/200)*SQRT(NORMSINV((100+95)/200)^2+4*P9*(1-Q9)))/2/(O9+NORMSINV((100+95)/200)^2),"")</f>
        <v>3.9189654349765436E-2</v>
      </c>
      <c r="S9" s="249">
        <f ca="1">IFERROR((2*P9+NORMSINV((100+95)/200)^2+NORMSINV((100+95)/200)*SQRT(NORMSINV((100+95)/200)^2+4*P9*(1-Q9)))/2/(O9+NORMSINV((100+95)/200)^2),"")</f>
        <v>4.6970353188524321E-2</v>
      </c>
      <c r="T9" s="250">
        <f t="shared" ref="T9:T18" ca="1" si="3">AVERAGE(Q$9:Q$18)</f>
        <v>4.3927152535263317E-2</v>
      </c>
      <c r="U9" s="251">
        <f ca="1">IFERROR((2*O9*T9+1.96^2-1.96*SQRT(1.96^2+4*O9*T9*(1-T9)))/2/(O9+1.96^2), "")</f>
        <v>4.0160922224968018E-2</v>
      </c>
      <c r="V9" s="251">
        <f ca="1">IFERROR((2*O9*T9+1.96^2+1.96*SQRT(1.96^2+4*O9*T9*(1-T9)))/2/(O9+1.96^2), "")</f>
        <v>4.8028901042391575E-2</v>
      </c>
      <c r="W9" s="251">
        <f ca="1">IFERROR((2*O9*T9+3.0902^2-3.0902*SQRT(3.0902^2+4*O9*T9*(1-T9)))/2/(O9+3.0902^2), "")</f>
        <v>3.8134810001009871E-2</v>
      </c>
      <c r="X9" s="251">
        <f ca="1">IFERROR((2*O9*T9+3.0902^2+3.0902*SQRT(3.0902^2+4*O9*T9*(1-T9)))/2/(O9+3.0902^2), "")</f>
        <v>5.0553060755290327E-2</v>
      </c>
      <c r="Y9" s="241" t="str">
        <f ca="1">IF(Q9="","", IF(Q9&gt;X9,"&gt;Upper 3SD Limit",""))</f>
        <v/>
      </c>
      <c r="Z9" s="240" t="str">
        <f ca="1">IF(Q9="","", IF(Q9&lt;W9,"&lt;Lower 3SD Limit",""))</f>
        <v/>
      </c>
      <c r="AA9" s="243" t="str">
        <f ca="1">IFERROR(IF(AND(D9&gt;=5, P9&gt;=5, C9-D9&gt;=5,O9-P9&gt;=5), IF(ABS((Q9-E9)/SQRT((P9+D9)/(O9+C9)*(1-(P9+D9)/(O9+C9))*(1/O9+1/C9)))&lt;1.96,"Change not statistically significant",IF(Q9&gt;E9,"Increased","Decreased")), "Numbers too small for z-test"), "N/A")</f>
        <v>Decreased</v>
      </c>
    </row>
    <row r="10" spans="1:32" x14ac:dyDescent="0.3">
      <c r="A10" s="168"/>
      <c r="B10" s="169" t="s">
        <v>300</v>
      </c>
      <c r="C10" s="239">
        <f ca="1">IF(AND(Trust_selected!$E$12="All intent",Trust_selected!$E$18="18+"), SUMIFS(INDIRECT("'"&amp;Trust_selected!$H$2&amp;"'!F:F"),INDIRECT("'"&amp;Trust_selected!$H$2&amp;"'!B:B"),C$7,INDIRECT("'"&amp;Trust_selected!$H$2&amp;"'!J:J"),$B10), IF(Trust_selected!$E$12="All intent", SUMIFS(INDIRECT("'"&amp;Trust_selected!$H$2&amp;"'!F:F"),INDIRECT("'"&amp;Trust_selected!$H$2&amp;"'!B:B"),C$7,INDIRECT("'"&amp;Trust_selected!$H$2&amp;"'!E:E"),Trust_selected!$E$18,INDIRECT("'"&amp;Trust_selected!$H$2&amp;"'!J:J"),$B10), IF(Trust_selected!$E$18="18+", SUMIFS(INDIRECT("'"&amp;Trust_selected!$H$2&amp;"'!F:F"),INDIRECT("'"&amp;Trust_selected!$H$2&amp;"'!B:B"),C$7,INDIRECT("'"&amp;Trust_selected!$H$2&amp;"'!D:D"),Trust_selected!$E$12,INDIRECT("'"&amp;Trust_selected!$H$2&amp;"'!J:J"),$B10), SUMIFS(INDIRECT("'"&amp;Trust_selected!$H$2&amp;"'!F:F"),INDIRECT("'"&amp;Trust_selected!$H$2&amp;"'!B:B"),C$7,INDIRECT("'"&amp;Trust_selected!$H$2&amp;"'!D:D"),Trust_selected!$E$12,INDIRECT("'"&amp;Trust_selected!$H$2&amp;"'!E:E"),Trust_selected!$E$18,INDIRECT("'"&amp;Trust_selected!$H$2&amp;"'!J:J"),$B10))))</f>
        <v>12940</v>
      </c>
      <c r="D10" s="241">
        <f ca="1">IF(AND(Trust_selected!$E$12="All intent",Trust_selected!$E$18="18+"), SUMIFS(INDIRECT("'"&amp;Trust_selected!$H$2&amp;"'!G:G"),INDIRECT("'"&amp;Trust_selected!$H$2&amp;"'!B:B"),C$7,INDIRECT("'"&amp;Trust_selected!$H$2&amp;"'!J:J"),$B10), IF(Trust_selected!$E$12="All intent", SUMIFS(INDIRECT("'"&amp;Trust_selected!$H$2&amp;"'!G:G"),INDIRECT("'"&amp;Trust_selected!$H$2&amp;"'!B:B"),C$7,INDIRECT("'"&amp;Trust_selected!$H$2&amp;"'!E:E"),Trust_selected!$E$18,INDIRECT("'"&amp;Trust_selected!$H$2&amp;"'!J:J"),$B10), IF(Trust_selected!$E$18="18+", SUMIFS(INDIRECT("'"&amp;Trust_selected!$H$2&amp;"'!G:G"),INDIRECT("'"&amp;Trust_selected!$H$2&amp;"'!B:B"),C$7,INDIRECT("'"&amp;Trust_selected!$H$2&amp;"'!D:D"),Trust_selected!$E$12,INDIRECT("'"&amp;Trust_selected!$H$2&amp;"'!J:J"),$B10), SUMIFS(INDIRECT("'"&amp;Trust_selected!$H$2&amp;"'!G:G"),INDIRECT("'"&amp;Trust_selected!$H$2&amp;"'!B:B"),C$7,INDIRECT("'"&amp;Trust_selected!$H$2&amp;"'!D:D"),Trust_selected!$E$12,INDIRECT("'"&amp;Trust_selected!$H$2&amp;"'!E:E"),Trust_selected!$E$18,INDIRECT("'"&amp;Trust_selected!$H$2&amp;"'!J:J"),$B10))))</f>
        <v>533</v>
      </c>
      <c r="E10" s="249">
        <f t="shared" ca="1" si="0"/>
        <v>4.1190108191653786E-2</v>
      </c>
      <c r="F10" s="249">
        <f t="shared" ref="F10:F18" ca="1" si="4">IFERROR((2*D10+NORMSINV((100+95)/200)^2-NORMSINV((100+95)/200)*SQRT(NORMSINV((100+95)/200)^2+4*D10*(1-E10)))/2/(C10+NORMSINV((100+95)/200)^2),"")</f>
        <v>3.7899996467935369E-2</v>
      </c>
      <c r="G10" s="249">
        <f t="shared" ref="G10:G18" ca="1" si="5">IFERROR((2*D10+NORMSINV((100+95)/200)^2+NORMSINV((100+95)/200)*SQRT(NORMSINV((100+95)/200)^2+4*D10*(1-E10)))/2/(C10+NORMSINV((100+95)/200)^2),"")</f>
        <v>4.4752550090539446E-2</v>
      </c>
      <c r="H10" s="250">
        <f t="shared" ca="1" si="1"/>
        <v>4.3370021918585577E-2</v>
      </c>
      <c r="I10" s="251">
        <f t="shared" ref="I10:I18" ca="1" si="6">IFERROR((2*C10*H10+1.96^2-1.96*SQRT(1.96^2+4*C10*H10*(1-H10)))/2/(C10+1.96^2), "")</f>
        <v>3.9993864986545356E-2</v>
      </c>
      <c r="J10" s="251">
        <f t="shared" ref="J10:J18" ca="1" si="7">IFERROR((2*C10*H10+1.96^2+1.96*SQRT(1.96^2+4*C10*H10*(1-H10)))/2/(C10+1.96^2), "")</f>
        <v>4.7017225079095948E-2</v>
      </c>
      <c r="K10" s="251">
        <f t="shared" ref="K10:K18" ca="1" si="8">IFERROR((2*C10*H10+3.0902^2-3.0902*SQRT(3.0902^2+4*C10*H10*(1-H10)))/2/(C10+3.0902^2), "")</f>
        <v>3.81652271126093E-2</v>
      </c>
      <c r="L10" s="251">
        <f t="shared" ref="L10:L18" ca="1" si="9">IFERROR((2*C10*H10+3.0902^2+3.0902*SQRT(3.0902^2+4*C10*H10*(1-H10)))/2/(C10+3.0902^2), "")</f>
        <v>4.9248278478864226E-2</v>
      </c>
      <c r="M10" s="241" t="str">
        <f t="shared" ref="M10:M18" ca="1" si="10">IF(E10="","", IF(E10&gt;L10,"&gt;Upper 3SD Limit",""))</f>
        <v/>
      </c>
      <c r="N10" s="240" t="str">
        <f t="shared" ref="N10:N18" ca="1" si="11">IF(E10="","", IF(E10&lt;K10,"&lt;Lower 3SD Limit",""))</f>
        <v/>
      </c>
      <c r="O10" s="239">
        <f ca="1">IF(AND(Trust_selected!$E$12="All intent",Trust_selected!$E$18="18+"), SUMIFS(INDIRECT("'"&amp;Trust_selected!$H$2&amp;"'!F:F"),INDIRECT("'"&amp;Trust_selected!$H$2&amp;"'!B:B"),O$7,INDIRECT("'"&amp;Trust_selected!$H$2&amp;"'!J:J"),$B10), IF(Trust_selected!$E$12="All intent", SUMIFS(INDIRECT("'"&amp;Trust_selected!$H$2&amp;"'!F:F"),INDIRECT("'"&amp;Trust_selected!$H$2&amp;"'!B:B"),O$7,INDIRECT("'"&amp;Trust_selected!$H$2&amp;"'!E:E"),Trust_selected!$E$18,INDIRECT("'"&amp;Trust_selected!$H$2&amp;"'!J:J"),$B10), IF(Trust_selected!$E$18="18+", SUMIFS(INDIRECT("'"&amp;Trust_selected!$H$2&amp;"'!F:F"),INDIRECT("'"&amp;Trust_selected!$H$2&amp;"'!B:B"),O$7,INDIRECT("'"&amp;Trust_selected!$H$2&amp;"'!D:D"),Trust_selected!$E$12,INDIRECT("'"&amp;Trust_selected!$H$2&amp;"'!J:J"),$B10), SUMIFS(INDIRECT("'"&amp;Trust_selected!$H$2&amp;"'!F:F"),INDIRECT("'"&amp;Trust_selected!$H$2&amp;"'!B:B"),O$7,INDIRECT("'"&amp;Trust_selected!$H$2&amp;"'!D:D"),Trust_selected!$E$12,INDIRECT("'"&amp;Trust_selected!$H$2&amp;"'!E:E"),Trust_selected!$E$18,INDIRECT("'"&amp;Trust_selected!$H$2&amp;"'!J:J"),$B10))))</f>
        <v>13838</v>
      </c>
      <c r="P10" s="241">
        <f ca="1">IF(AND(Trust_selected!$E$12="All intent",Trust_selected!$E$18="18+"), SUMIFS(INDIRECT("'"&amp;Trust_selected!$H$2&amp;"'!G:G"),INDIRECT("'"&amp;Trust_selected!$H$2&amp;"'!B:B"),O$7,INDIRECT("'"&amp;Trust_selected!$H$2&amp;"'!J:J"),$B10), IF(Trust_selected!$E$12="All intent", SUMIFS(INDIRECT("'"&amp;Trust_selected!$H$2&amp;"'!G:G"),INDIRECT("'"&amp;Trust_selected!$H$2&amp;"'!B:B"),O$7,INDIRECT("'"&amp;Trust_selected!$H$2&amp;"'!E:E"),Trust_selected!$E$18,INDIRECT("'"&amp;Trust_selected!$H$2&amp;"'!J:J"),$B10), IF(Trust_selected!$E$18="18+", SUMIFS(INDIRECT("'"&amp;Trust_selected!$H$2&amp;"'!G:G"),INDIRECT("'"&amp;Trust_selected!$H$2&amp;"'!B:B"),O$7,INDIRECT("'"&amp;Trust_selected!$H$2&amp;"'!D:D"),Trust_selected!$E$12,INDIRECT("'"&amp;Trust_selected!$H$2&amp;"'!J:J"),$B10), SUMIFS(INDIRECT("'"&amp;Trust_selected!$H$2&amp;"'!G:G"),INDIRECT("'"&amp;Trust_selected!$H$2&amp;"'!B:B"),O$7,INDIRECT("'"&amp;Trust_selected!$H$2&amp;"'!D:D"),Trust_selected!$E$12,INDIRECT("'"&amp;Trust_selected!$H$2&amp;"'!E:E"),Trust_selected!$E$18,INDIRECT("'"&amp;Trust_selected!$H$2&amp;"'!J:J"),$B10))))</f>
        <v>580</v>
      </c>
      <c r="Q10" s="249">
        <f t="shared" ca="1" si="2"/>
        <v>4.1913571325336033E-2</v>
      </c>
      <c r="R10" s="249">
        <f t="shared" ref="R10:R18" ca="1" si="12">IFERROR((2*P10+NORMSINV((100+95)/200)^2-NORMSINV((100+95)/200)*SQRT(NORMSINV((100+95)/200)^2+4*P10*(1-Q10)))/2/(O10+NORMSINV((100+95)/200)^2),"")</f>
        <v>3.8699939954812211E-2</v>
      </c>
      <c r="S10" s="249">
        <f t="shared" ref="S10:S18" ca="1" si="13">IFERROR((2*P10+NORMSINV((100+95)/200)^2+NORMSINV((100+95)/200)*SQRT(NORMSINV((100+95)/200)^2+4*P10*(1-Q10)))/2/(O10+NORMSINV((100+95)/200)^2),"")</f>
        <v>4.5381463685238703E-2</v>
      </c>
      <c r="T10" s="250">
        <f t="shared" ca="1" si="3"/>
        <v>4.3927152535263317E-2</v>
      </c>
      <c r="U10" s="251" t="b">
        <f ca="1">N10=IFERROR((2*O10*T10+1.96^2-1.96*SQRT(1.96^2+4*O10*T10*(1-T10)))/2/(O10+1.96^2), "")</f>
        <v>0</v>
      </c>
      <c r="V10" s="251">
        <f t="shared" ref="V10:V18" ca="1" si="14">IFERROR((2*O10*T10+1.96^2+1.96*SQRT(1.96^2+4*O10*T10*(1-T10)))/2/(O10+1.96^2), "")</f>
        <v>4.7470134486711099E-2</v>
      </c>
      <c r="W10" s="251">
        <f t="shared" ref="W10:W18" ca="1" si="15">IFERROR((2*O10*T10+3.0902^2-3.0902*SQRT(3.0902^2+4*O10*T10*(1-T10)))/2/(O10+3.0902^2), "")</f>
        <v>3.8850871079059192E-2</v>
      </c>
      <c r="X10" s="251">
        <f t="shared" ref="X10:X18" ca="1" si="16">IFERROR((2*O10*T10+3.0902^2+3.0902*SQRT(3.0902^2+4*O10*T10*(1-T10)))/2/(O10+3.0902^2), "")</f>
        <v>4.9632454011324018E-2</v>
      </c>
      <c r="Y10" s="241" t="str">
        <f t="shared" ref="Y10:Y18" ca="1" si="17">IF(Q10="","", IF(Q10&gt;X10,"&gt;Upper 3SD Limit",""))</f>
        <v/>
      </c>
      <c r="Z10" s="240" t="str">
        <f t="shared" ref="Z10:Z18" ca="1" si="18">IF(Q10="","", IF(Q10&lt;W10,"&lt;Lower 3SD Limit",""))</f>
        <v/>
      </c>
      <c r="AA10" s="243" t="str">
        <f t="shared" ref="AA10:AA18" ca="1" si="19">IFERROR(IF(AND(D10&gt;=5, P10&gt;=5, C10-D10&gt;=5,O10-P10&gt;=5), IF(ABS((Q10-E10)/SQRT((P10+D10)/(O10+C10)*(1-(P10+D10)/(O10+C10))*(1/O10+1/C10)))&lt;1.96,"Change not statistically significant",IF(Q10&gt;E10,"Increased","Decreased")), "Numbers too small for z-test"), "N/A")</f>
        <v>Change not statistically significant</v>
      </c>
    </row>
    <row r="11" spans="1:32" x14ac:dyDescent="0.3">
      <c r="A11" s="168"/>
      <c r="B11" s="169" t="s">
        <v>301</v>
      </c>
      <c r="C11" s="239">
        <f ca="1">IF(AND(Trust_selected!$E$12="All intent",Trust_selected!$E$18="18+"), SUMIFS(INDIRECT("'"&amp;Trust_selected!$H$2&amp;"'!F:F"),INDIRECT("'"&amp;Trust_selected!$H$2&amp;"'!B:B"),C$7,INDIRECT("'"&amp;Trust_selected!$H$2&amp;"'!J:J"),$B11), IF(Trust_selected!$E$12="All intent", SUMIFS(INDIRECT("'"&amp;Trust_selected!$H$2&amp;"'!F:F"),INDIRECT("'"&amp;Trust_selected!$H$2&amp;"'!B:B"),C$7,INDIRECT("'"&amp;Trust_selected!$H$2&amp;"'!E:E"),Trust_selected!$E$18,INDIRECT("'"&amp;Trust_selected!$H$2&amp;"'!J:J"),$B11), IF(Trust_selected!$E$18="18+", SUMIFS(INDIRECT("'"&amp;Trust_selected!$H$2&amp;"'!F:F"),INDIRECT("'"&amp;Trust_selected!$H$2&amp;"'!B:B"),C$7,INDIRECT("'"&amp;Trust_selected!$H$2&amp;"'!D:D"),Trust_selected!$E$12,INDIRECT("'"&amp;Trust_selected!$H$2&amp;"'!J:J"),$B11), SUMIFS(INDIRECT("'"&amp;Trust_selected!$H$2&amp;"'!F:F"),INDIRECT("'"&amp;Trust_selected!$H$2&amp;"'!B:B"),C$7,INDIRECT("'"&amp;Trust_selected!$H$2&amp;"'!D:D"),Trust_selected!$E$12,INDIRECT("'"&amp;Trust_selected!$H$2&amp;"'!E:E"),Trust_selected!$E$18,INDIRECT("'"&amp;Trust_selected!$H$2&amp;"'!J:J"),$B11))))</f>
        <v>16839</v>
      </c>
      <c r="D11" s="241">
        <f ca="1">IF(AND(Trust_selected!$E$12="All intent",Trust_selected!$E$18="18+"), SUMIFS(INDIRECT("'"&amp;Trust_selected!$H$2&amp;"'!G:G"),INDIRECT("'"&amp;Trust_selected!$H$2&amp;"'!B:B"),C$7,INDIRECT("'"&amp;Trust_selected!$H$2&amp;"'!J:J"),$B11), IF(Trust_selected!$E$12="All intent", SUMIFS(INDIRECT("'"&amp;Trust_selected!$H$2&amp;"'!G:G"),INDIRECT("'"&amp;Trust_selected!$H$2&amp;"'!B:B"),C$7,INDIRECT("'"&amp;Trust_selected!$H$2&amp;"'!E:E"),Trust_selected!$E$18,INDIRECT("'"&amp;Trust_selected!$H$2&amp;"'!J:J"),$B11), IF(Trust_selected!$E$18="18+", SUMIFS(INDIRECT("'"&amp;Trust_selected!$H$2&amp;"'!G:G"),INDIRECT("'"&amp;Trust_selected!$H$2&amp;"'!B:B"),C$7,INDIRECT("'"&amp;Trust_selected!$H$2&amp;"'!D:D"),Trust_selected!$E$12,INDIRECT("'"&amp;Trust_selected!$H$2&amp;"'!J:J"),$B11), SUMIFS(INDIRECT("'"&amp;Trust_selected!$H$2&amp;"'!G:G"),INDIRECT("'"&amp;Trust_selected!$H$2&amp;"'!B:B"),C$7,INDIRECT("'"&amp;Trust_selected!$H$2&amp;"'!D:D"),Trust_selected!$E$12,INDIRECT("'"&amp;Trust_selected!$H$2&amp;"'!E:E"),Trust_selected!$E$18,INDIRECT("'"&amp;Trust_selected!$H$2&amp;"'!J:J"),$B11))))</f>
        <v>749</v>
      </c>
      <c r="E11" s="249">
        <f t="shared" ca="1" si="0"/>
        <v>4.4480076014015081E-2</v>
      </c>
      <c r="F11" s="249">
        <f t="shared" ca="1" si="4"/>
        <v>4.1468778298035552E-2</v>
      </c>
      <c r="G11" s="249">
        <f t="shared" ca="1" si="5"/>
        <v>4.7699160644604728E-2</v>
      </c>
      <c r="H11" s="250">
        <f t="shared" ca="1" si="1"/>
        <v>4.3370021918585577E-2</v>
      </c>
      <c r="I11" s="251">
        <f t="shared" ca="1" si="6"/>
        <v>4.0396205283579359E-2</v>
      </c>
      <c r="J11" s="251">
        <f t="shared" ca="1" si="7"/>
        <v>4.655213947637641E-2</v>
      </c>
      <c r="K11" s="251">
        <f t="shared" ca="1" si="8"/>
        <v>3.8772704055442066E-2</v>
      </c>
      <c r="L11" s="251">
        <f t="shared" ca="1" si="9"/>
        <v>4.8484952665742785E-2</v>
      </c>
      <c r="M11" s="241" t="str">
        <f t="shared" ca="1" si="10"/>
        <v/>
      </c>
      <c r="N11" s="240" t="str">
        <f t="shared" ca="1" si="11"/>
        <v/>
      </c>
      <c r="O11" s="239">
        <f ca="1">IF(AND(Trust_selected!$E$12="All intent",Trust_selected!$E$18="18+"), SUMIFS(INDIRECT("'"&amp;Trust_selected!$H$2&amp;"'!F:F"),INDIRECT("'"&amp;Trust_selected!$H$2&amp;"'!B:B"),O$7,INDIRECT("'"&amp;Trust_selected!$H$2&amp;"'!J:J"),$B11), IF(Trust_selected!$E$12="All intent", SUMIFS(INDIRECT("'"&amp;Trust_selected!$H$2&amp;"'!F:F"),INDIRECT("'"&amp;Trust_selected!$H$2&amp;"'!B:B"),O$7,INDIRECT("'"&amp;Trust_selected!$H$2&amp;"'!E:E"),Trust_selected!$E$18,INDIRECT("'"&amp;Trust_selected!$H$2&amp;"'!J:J"),$B11), IF(Trust_selected!$E$18="18+", SUMIFS(INDIRECT("'"&amp;Trust_selected!$H$2&amp;"'!F:F"),INDIRECT("'"&amp;Trust_selected!$H$2&amp;"'!B:B"),O$7,INDIRECT("'"&amp;Trust_selected!$H$2&amp;"'!D:D"),Trust_selected!$E$12,INDIRECT("'"&amp;Trust_selected!$H$2&amp;"'!J:J"),$B11), SUMIFS(INDIRECT("'"&amp;Trust_selected!$H$2&amp;"'!F:F"),INDIRECT("'"&amp;Trust_selected!$H$2&amp;"'!B:B"),O$7,INDIRECT("'"&amp;Trust_selected!$H$2&amp;"'!D:D"),Trust_selected!$E$12,INDIRECT("'"&amp;Trust_selected!$H$2&amp;"'!E:E"),Trust_selected!$E$18,INDIRECT("'"&amp;Trust_selected!$H$2&amp;"'!J:J"),$B11))))</f>
        <v>18451</v>
      </c>
      <c r="P11" s="241">
        <f ca="1">IF(AND(Trust_selected!$E$12="All intent",Trust_selected!$E$18="18+"), SUMIFS(INDIRECT("'"&amp;Trust_selected!$H$2&amp;"'!G:G"),INDIRECT("'"&amp;Trust_selected!$H$2&amp;"'!B:B"),O$7,INDIRECT("'"&amp;Trust_selected!$H$2&amp;"'!J:J"),$B11), IF(Trust_selected!$E$12="All intent", SUMIFS(INDIRECT("'"&amp;Trust_selected!$H$2&amp;"'!G:G"),INDIRECT("'"&amp;Trust_selected!$H$2&amp;"'!B:B"),O$7,INDIRECT("'"&amp;Trust_selected!$H$2&amp;"'!E:E"),Trust_selected!$E$18,INDIRECT("'"&amp;Trust_selected!$H$2&amp;"'!J:J"),$B11), IF(Trust_selected!$E$18="18+", SUMIFS(INDIRECT("'"&amp;Trust_selected!$H$2&amp;"'!G:G"),INDIRECT("'"&amp;Trust_selected!$H$2&amp;"'!B:B"),O$7,INDIRECT("'"&amp;Trust_selected!$H$2&amp;"'!D:D"),Trust_selected!$E$12,INDIRECT("'"&amp;Trust_selected!$H$2&amp;"'!J:J"),$B11), SUMIFS(INDIRECT("'"&amp;Trust_selected!$H$2&amp;"'!G:G"),INDIRECT("'"&amp;Trust_selected!$H$2&amp;"'!B:B"),O$7,INDIRECT("'"&amp;Trust_selected!$H$2&amp;"'!D:D"),Trust_selected!$E$12,INDIRECT("'"&amp;Trust_selected!$H$2&amp;"'!E:E"),Trust_selected!$E$18,INDIRECT("'"&amp;Trust_selected!$H$2&amp;"'!J:J"),$B11))))</f>
        <v>905</v>
      </c>
      <c r="Q11" s="249">
        <f t="shared" ca="1" si="2"/>
        <v>4.9048832041623761E-2</v>
      </c>
      <c r="R11" s="249">
        <f t="shared" ca="1" si="12"/>
        <v>4.6025365457553848E-2</v>
      </c>
      <c r="S11" s="249">
        <f t="shared" ca="1" si="13"/>
        <v>5.2260033681095948E-2</v>
      </c>
      <c r="T11" s="250">
        <f t="shared" ca="1" si="3"/>
        <v>4.3927152535263317E-2</v>
      </c>
      <c r="U11" s="251">
        <f t="shared" ref="U11:U18" ca="1" si="20">IFERROR((2*O11*T11+1.96^2-1.96*SQRT(1.96^2+4*O11*T11*(1-T11)))/2/(O11+1.96^2), "")</f>
        <v>4.1063827305713993E-2</v>
      </c>
      <c r="V11" s="251">
        <f t="shared" ca="1" si="14"/>
        <v>4.698035199823012E-2</v>
      </c>
      <c r="W11" s="251">
        <f t="shared" ca="1" si="15"/>
        <v>3.9496134779536875E-2</v>
      </c>
      <c r="X11" s="251">
        <f t="shared" ca="1" si="16"/>
        <v>4.8830008132852668E-2</v>
      </c>
      <c r="Y11" s="241" t="str">
        <f t="shared" ca="1" si="17"/>
        <v>&gt;Upper 3SD Limit</v>
      </c>
      <c r="Z11" s="240" t="str">
        <f t="shared" ca="1" si="18"/>
        <v/>
      </c>
      <c r="AA11" s="243" t="str">
        <f t="shared" ca="1" si="19"/>
        <v>Increased</v>
      </c>
    </row>
    <row r="12" spans="1:32" x14ac:dyDescent="0.3">
      <c r="A12" s="168"/>
      <c r="B12" s="169" t="s">
        <v>302</v>
      </c>
      <c r="C12" s="239">
        <f ca="1">IF(AND(Trust_selected!$E$12="All intent",Trust_selected!$E$18="18+"), SUMIFS(INDIRECT("'"&amp;Trust_selected!$H$2&amp;"'!F:F"),INDIRECT("'"&amp;Trust_selected!$H$2&amp;"'!B:B"),C$7,INDIRECT("'"&amp;Trust_selected!$H$2&amp;"'!J:J"),$B12), IF(Trust_selected!$E$12="All intent", SUMIFS(INDIRECT("'"&amp;Trust_selected!$H$2&amp;"'!F:F"),INDIRECT("'"&amp;Trust_selected!$H$2&amp;"'!B:B"),C$7,INDIRECT("'"&amp;Trust_selected!$H$2&amp;"'!E:E"),Trust_selected!$E$18,INDIRECT("'"&amp;Trust_selected!$H$2&amp;"'!J:J"),$B12), IF(Trust_selected!$E$18="18+", SUMIFS(INDIRECT("'"&amp;Trust_selected!$H$2&amp;"'!F:F"),INDIRECT("'"&amp;Trust_selected!$H$2&amp;"'!B:B"),C$7,INDIRECT("'"&amp;Trust_selected!$H$2&amp;"'!D:D"),Trust_selected!$E$12,INDIRECT("'"&amp;Trust_selected!$H$2&amp;"'!J:J"),$B12), SUMIFS(INDIRECT("'"&amp;Trust_selected!$H$2&amp;"'!F:F"),INDIRECT("'"&amp;Trust_selected!$H$2&amp;"'!B:B"),C$7,INDIRECT("'"&amp;Trust_selected!$H$2&amp;"'!D:D"),Trust_selected!$E$12,INDIRECT("'"&amp;Trust_selected!$H$2&amp;"'!E:E"),Trust_selected!$E$18,INDIRECT("'"&amp;Trust_selected!$H$2&amp;"'!J:J"),$B12))))</f>
        <v>6031</v>
      </c>
      <c r="D12" s="241">
        <f ca="1">IF(AND(Trust_selected!$E$12="All intent",Trust_selected!$E$18="18+"), SUMIFS(INDIRECT("'"&amp;Trust_selected!$H$2&amp;"'!G:G"),INDIRECT("'"&amp;Trust_selected!$H$2&amp;"'!B:B"),C$7,INDIRECT("'"&amp;Trust_selected!$H$2&amp;"'!J:J"),$B12), IF(Trust_selected!$E$12="All intent", SUMIFS(INDIRECT("'"&amp;Trust_selected!$H$2&amp;"'!G:G"),INDIRECT("'"&amp;Trust_selected!$H$2&amp;"'!B:B"),C$7,INDIRECT("'"&amp;Trust_selected!$H$2&amp;"'!E:E"),Trust_selected!$E$18,INDIRECT("'"&amp;Trust_selected!$H$2&amp;"'!J:J"),$B12), IF(Trust_selected!$E$18="18+", SUMIFS(INDIRECT("'"&amp;Trust_selected!$H$2&amp;"'!G:G"),INDIRECT("'"&amp;Trust_selected!$H$2&amp;"'!B:B"),C$7,INDIRECT("'"&amp;Trust_selected!$H$2&amp;"'!D:D"),Trust_selected!$E$12,INDIRECT("'"&amp;Trust_selected!$H$2&amp;"'!J:J"),$B12), SUMIFS(INDIRECT("'"&amp;Trust_selected!$H$2&amp;"'!G:G"),INDIRECT("'"&amp;Trust_selected!$H$2&amp;"'!B:B"),C$7,INDIRECT("'"&amp;Trust_selected!$H$2&amp;"'!D:D"),Trust_selected!$E$12,INDIRECT("'"&amp;Trust_selected!$H$2&amp;"'!E:E"),Trust_selected!$E$18,INDIRECT("'"&amp;Trust_selected!$H$2&amp;"'!J:J"),$B12))))</f>
        <v>233</v>
      </c>
      <c r="E12" s="249">
        <f t="shared" ca="1" si="0"/>
        <v>3.8633725750290164E-2</v>
      </c>
      <c r="F12" s="249">
        <f t="shared" ca="1" si="4"/>
        <v>3.4056233117968654E-2</v>
      </c>
      <c r="G12" s="249">
        <f t="shared" ca="1" si="5"/>
        <v>4.3798580803275394E-2</v>
      </c>
      <c r="H12" s="250">
        <f t="shared" ca="1" si="1"/>
        <v>4.3370021918585577E-2</v>
      </c>
      <c r="I12" s="251">
        <f t="shared" ca="1" si="6"/>
        <v>3.8513350865517895E-2</v>
      </c>
      <c r="J12" s="251">
        <f t="shared" ca="1" si="7"/>
        <v>4.8808046995526086E-2</v>
      </c>
      <c r="K12" s="251">
        <f t="shared" ca="1" si="8"/>
        <v>3.5961089613328841E-2</v>
      </c>
      <c r="L12" s="251">
        <f t="shared" ca="1" si="9"/>
        <v>5.2222701427634174E-2</v>
      </c>
      <c r="M12" s="241" t="str">
        <f t="shared" ca="1" si="10"/>
        <v/>
      </c>
      <c r="N12" s="240" t="str">
        <f t="shared" ca="1" si="11"/>
        <v/>
      </c>
      <c r="O12" s="239">
        <f ca="1">IF(AND(Trust_selected!$E$12="All intent",Trust_selected!$E$18="18+"), SUMIFS(INDIRECT("'"&amp;Trust_selected!$H$2&amp;"'!F:F"),INDIRECT("'"&amp;Trust_selected!$H$2&amp;"'!B:B"),O$7,INDIRECT("'"&amp;Trust_selected!$H$2&amp;"'!J:J"),$B12), IF(Trust_selected!$E$12="All intent", SUMIFS(INDIRECT("'"&amp;Trust_selected!$H$2&amp;"'!F:F"),INDIRECT("'"&amp;Trust_selected!$H$2&amp;"'!B:B"),O$7,INDIRECT("'"&amp;Trust_selected!$H$2&amp;"'!E:E"),Trust_selected!$E$18,INDIRECT("'"&amp;Trust_selected!$H$2&amp;"'!J:J"),$B12), IF(Trust_selected!$E$18="18+", SUMIFS(INDIRECT("'"&amp;Trust_selected!$H$2&amp;"'!F:F"),INDIRECT("'"&amp;Trust_selected!$H$2&amp;"'!B:B"),O$7,INDIRECT("'"&amp;Trust_selected!$H$2&amp;"'!D:D"),Trust_selected!$E$12,INDIRECT("'"&amp;Trust_selected!$H$2&amp;"'!J:J"),$B12), SUMIFS(INDIRECT("'"&amp;Trust_selected!$H$2&amp;"'!F:F"),INDIRECT("'"&amp;Trust_selected!$H$2&amp;"'!B:B"),O$7,INDIRECT("'"&amp;Trust_selected!$H$2&amp;"'!D:D"),Trust_selected!$E$12,INDIRECT("'"&amp;Trust_selected!$H$2&amp;"'!E:E"),Trust_selected!$E$18,INDIRECT("'"&amp;Trust_selected!$H$2&amp;"'!J:J"),$B12))))</f>
        <v>7069</v>
      </c>
      <c r="P12" s="241">
        <f ca="1">IF(AND(Trust_selected!$E$12="All intent",Trust_selected!$E$18="18+"), SUMIFS(INDIRECT("'"&amp;Trust_selected!$H$2&amp;"'!G:G"),INDIRECT("'"&amp;Trust_selected!$H$2&amp;"'!B:B"),O$7,INDIRECT("'"&amp;Trust_selected!$H$2&amp;"'!J:J"),$B12), IF(Trust_selected!$E$12="All intent", SUMIFS(INDIRECT("'"&amp;Trust_selected!$H$2&amp;"'!G:G"),INDIRECT("'"&amp;Trust_selected!$H$2&amp;"'!B:B"),O$7,INDIRECT("'"&amp;Trust_selected!$H$2&amp;"'!E:E"),Trust_selected!$E$18,INDIRECT("'"&amp;Trust_selected!$H$2&amp;"'!J:J"),$B12), IF(Trust_selected!$E$18="18+", SUMIFS(INDIRECT("'"&amp;Trust_selected!$H$2&amp;"'!G:G"),INDIRECT("'"&amp;Trust_selected!$H$2&amp;"'!B:B"),O$7,INDIRECT("'"&amp;Trust_selected!$H$2&amp;"'!D:D"),Trust_selected!$E$12,INDIRECT("'"&amp;Trust_selected!$H$2&amp;"'!J:J"),$B12), SUMIFS(INDIRECT("'"&amp;Trust_selected!$H$2&amp;"'!G:G"),INDIRECT("'"&amp;Trust_selected!$H$2&amp;"'!B:B"),O$7,INDIRECT("'"&amp;Trust_selected!$H$2&amp;"'!D:D"),Trust_selected!$E$12,INDIRECT("'"&amp;Trust_selected!$H$2&amp;"'!E:E"),Trust_selected!$E$18,INDIRECT("'"&amp;Trust_selected!$H$2&amp;"'!J:J"),$B12))))</f>
        <v>289</v>
      </c>
      <c r="Q12" s="249">
        <f t="shared" ca="1" si="2"/>
        <v>4.0882727401329748E-2</v>
      </c>
      <c r="R12" s="249">
        <f t="shared" ca="1" si="12"/>
        <v>3.6510511976736763E-2</v>
      </c>
      <c r="S12" s="249">
        <f t="shared" ca="1" si="13"/>
        <v>4.5753661793914775E-2</v>
      </c>
      <c r="T12" s="250">
        <f t="shared" ca="1" si="3"/>
        <v>4.3927152535263317E-2</v>
      </c>
      <c r="U12" s="251">
        <f t="shared" ca="1" si="20"/>
        <v>3.9392373104075541E-2</v>
      </c>
      <c r="V12" s="251">
        <f t="shared" ca="1" si="14"/>
        <v>4.8957362106105434E-2</v>
      </c>
      <c r="W12" s="251">
        <f t="shared" ca="1" si="15"/>
        <v>3.699023564016795E-2</v>
      </c>
      <c r="X12" s="251">
        <f t="shared" ca="1" si="16"/>
        <v>5.2094602035955208E-2</v>
      </c>
      <c r="Y12" s="241" t="str">
        <f t="shared" ca="1" si="17"/>
        <v/>
      </c>
      <c r="Z12" s="240" t="str">
        <f t="shared" ca="1" si="18"/>
        <v/>
      </c>
      <c r="AA12" s="243" t="str">
        <f t="shared" ca="1" si="19"/>
        <v>Change not statistically significant</v>
      </c>
    </row>
    <row r="13" spans="1:32" x14ac:dyDescent="0.3">
      <c r="A13" s="168"/>
      <c r="B13" s="169" t="s">
        <v>303</v>
      </c>
      <c r="C13" s="239">
        <f ca="1">IF(AND(Trust_selected!$E$12="All intent",Trust_selected!$E$18="18+"), SUMIFS(INDIRECT("'"&amp;Trust_selected!$H$2&amp;"'!F:F"),INDIRECT("'"&amp;Trust_selected!$H$2&amp;"'!B:B"),C$7,INDIRECT("'"&amp;Trust_selected!$H$2&amp;"'!J:J"),$B13), IF(Trust_selected!$E$12="All intent", SUMIFS(INDIRECT("'"&amp;Trust_selected!$H$2&amp;"'!F:F"),INDIRECT("'"&amp;Trust_selected!$H$2&amp;"'!B:B"),C$7,INDIRECT("'"&amp;Trust_selected!$H$2&amp;"'!E:E"),Trust_selected!$E$18,INDIRECT("'"&amp;Trust_selected!$H$2&amp;"'!J:J"),$B13), IF(Trust_selected!$E$18="18+", SUMIFS(INDIRECT("'"&amp;Trust_selected!$H$2&amp;"'!F:F"),INDIRECT("'"&amp;Trust_selected!$H$2&amp;"'!B:B"),C$7,INDIRECT("'"&amp;Trust_selected!$H$2&amp;"'!D:D"),Trust_selected!$E$12,INDIRECT("'"&amp;Trust_selected!$H$2&amp;"'!J:J"),$B13), SUMIFS(INDIRECT("'"&amp;Trust_selected!$H$2&amp;"'!F:F"),INDIRECT("'"&amp;Trust_selected!$H$2&amp;"'!B:B"),C$7,INDIRECT("'"&amp;Trust_selected!$H$2&amp;"'!D:D"),Trust_selected!$E$12,INDIRECT("'"&amp;Trust_selected!$H$2&amp;"'!E:E"),Trust_selected!$E$18,INDIRECT("'"&amp;Trust_selected!$H$2&amp;"'!J:J"),$B13))))</f>
        <v>16326</v>
      </c>
      <c r="D13" s="241">
        <f ca="1">IF(AND(Trust_selected!$E$12="All intent",Trust_selected!$E$18="18+"), SUMIFS(INDIRECT("'"&amp;Trust_selected!$H$2&amp;"'!G:G"),INDIRECT("'"&amp;Trust_selected!$H$2&amp;"'!B:B"),C$7,INDIRECT("'"&amp;Trust_selected!$H$2&amp;"'!J:J"),$B13), IF(Trust_selected!$E$12="All intent", SUMIFS(INDIRECT("'"&amp;Trust_selected!$H$2&amp;"'!G:G"),INDIRECT("'"&amp;Trust_selected!$H$2&amp;"'!B:B"),C$7,INDIRECT("'"&amp;Trust_selected!$H$2&amp;"'!E:E"),Trust_selected!$E$18,INDIRECT("'"&amp;Trust_selected!$H$2&amp;"'!J:J"),$B13), IF(Trust_selected!$E$18="18+", SUMIFS(INDIRECT("'"&amp;Trust_selected!$H$2&amp;"'!G:G"),INDIRECT("'"&amp;Trust_selected!$H$2&amp;"'!B:B"),C$7,INDIRECT("'"&amp;Trust_selected!$H$2&amp;"'!D:D"),Trust_selected!$E$12,INDIRECT("'"&amp;Trust_selected!$H$2&amp;"'!J:J"),$B13), SUMIFS(INDIRECT("'"&amp;Trust_selected!$H$2&amp;"'!G:G"),INDIRECT("'"&amp;Trust_selected!$H$2&amp;"'!B:B"),C$7,INDIRECT("'"&amp;Trust_selected!$H$2&amp;"'!D:D"),Trust_selected!$E$12,INDIRECT("'"&amp;Trust_selected!$H$2&amp;"'!E:E"),Trust_selected!$E$18,INDIRECT("'"&amp;Trust_selected!$H$2&amp;"'!J:J"),$B13))))</f>
        <v>675</v>
      </c>
      <c r="E13" s="249">
        <f t="shared" ca="1" si="0"/>
        <v>4.1345093715545754E-2</v>
      </c>
      <c r="F13" s="249">
        <f t="shared" ca="1" si="4"/>
        <v>3.8397566508995666E-2</v>
      </c>
      <c r="G13" s="249">
        <f t="shared" ca="1" si="5"/>
        <v>4.4508410394375052E-2</v>
      </c>
      <c r="H13" s="250">
        <f t="shared" ca="1" si="1"/>
        <v>4.3370021918585577E-2</v>
      </c>
      <c r="I13" s="251">
        <f t="shared" ca="1" si="6"/>
        <v>4.0351447811498575E-2</v>
      </c>
      <c r="J13" s="251">
        <f t="shared" ca="1" si="7"/>
        <v>4.6603440696768167E-2</v>
      </c>
      <c r="K13" s="251">
        <f t="shared" ca="1" si="8"/>
        <v>3.8704950435603035E-2</v>
      </c>
      <c r="L13" s="251">
        <f t="shared" ca="1" si="9"/>
        <v>4.8568961350167437E-2</v>
      </c>
      <c r="M13" s="241" t="str">
        <f t="shared" ca="1" si="10"/>
        <v/>
      </c>
      <c r="N13" s="240" t="str">
        <f t="shared" ca="1" si="11"/>
        <v/>
      </c>
      <c r="O13" s="239">
        <f ca="1">IF(AND(Trust_selected!$E$12="All intent",Trust_selected!$E$18="18+"), SUMIFS(INDIRECT("'"&amp;Trust_selected!$H$2&amp;"'!F:F"),INDIRECT("'"&amp;Trust_selected!$H$2&amp;"'!B:B"),O$7,INDIRECT("'"&amp;Trust_selected!$H$2&amp;"'!J:J"),$B13), IF(Trust_selected!$E$12="All intent", SUMIFS(INDIRECT("'"&amp;Trust_selected!$H$2&amp;"'!F:F"),INDIRECT("'"&amp;Trust_selected!$H$2&amp;"'!B:B"),O$7,INDIRECT("'"&amp;Trust_selected!$H$2&amp;"'!E:E"),Trust_selected!$E$18,INDIRECT("'"&amp;Trust_selected!$H$2&amp;"'!J:J"),$B13), IF(Trust_selected!$E$18="18+", SUMIFS(INDIRECT("'"&amp;Trust_selected!$H$2&amp;"'!F:F"),INDIRECT("'"&amp;Trust_selected!$H$2&amp;"'!B:B"),O$7,INDIRECT("'"&amp;Trust_selected!$H$2&amp;"'!D:D"),Trust_selected!$E$12,INDIRECT("'"&amp;Trust_selected!$H$2&amp;"'!J:J"),$B13), SUMIFS(INDIRECT("'"&amp;Trust_selected!$H$2&amp;"'!F:F"),INDIRECT("'"&amp;Trust_selected!$H$2&amp;"'!B:B"),O$7,INDIRECT("'"&amp;Trust_selected!$H$2&amp;"'!D:D"),Trust_selected!$E$12,INDIRECT("'"&amp;Trust_selected!$H$2&amp;"'!E:E"),Trust_selected!$E$18,INDIRECT("'"&amp;Trust_selected!$H$2&amp;"'!J:J"),$B13))))</f>
        <v>17296</v>
      </c>
      <c r="P13" s="241">
        <f ca="1">IF(AND(Trust_selected!$E$12="All intent",Trust_selected!$E$18="18+"), SUMIFS(INDIRECT("'"&amp;Trust_selected!$H$2&amp;"'!G:G"),INDIRECT("'"&amp;Trust_selected!$H$2&amp;"'!B:B"),O$7,INDIRECT("'"&amp;Trust_selected!$H$2&amp;"'!J:J"),$B13), IF(Trust_selected!$E$12="All intent", SUMIFS(INDIRECT("'"&amp;Trust_selected!$H$2&amp;"'!G:G"),INDIRECT("'"&amp;Trust_selected!$H$2&amp;"'!B:B"),O$7,INDIRECT("'"&amp;Trust_selected!$H$2&amp;"'!E:E"),Trust_selected!$E$18,INDIRECT("'"&amp;Trust_selected!$H$2&amp;"'!J:J"),$B13), IF(Trust_selected!$E$18="18+", SUMIFS(INDIRECT("'"&amp;Trust_selected!$H$2&amp;"'!G:G"),INDIRECT("'"&amp;Trust_selected!$H$2&amp;"'!B:B"),O$7,INDIRECT("'"&amp;Trust_selected!$H$2&amp;"'!D:D"),Trust_selected!$E$12,INDIRECT("'"&amp;Trust_selected!$H$2&amp;"'!J:J"),$B13), SUMIFS(INDIRECT("'"&amp;Trust_selected!$H$2&amp;"'!G:G"),INDIRECT("'"&amp;Trust_selected!$H$2&amp;"'!B:B"),O$7,INDIRECT("'"&amp;Trust_selected!$H$2&amp;"'!D:D"),Trust_selected!$E$12,INDIRECT("'"&amp;Trust_selected!$H$2&amp;"'!E:E"),Trust_selected!$E$18,INDIRECT("'"&amp;Trust_selected!$H$2&amp;"'!J:J"),$B13))))</f>
        <v>732</v>
      </c>
      <c r="Q13" s="249">
        <f t="shared" ca="1" si="2"/>
        <v>4.2321924144310824E-2</v>
      </c>
      <c r="R13" s="249">
        <f t="shared" ca="1" si="12"/>
        <v>3.9421843525782846E-2</v>
      </c>
      <c r="S13" s="249">
        <f t="shared" ca="1" si="13"/>
        <v>4.5425261132062654E-2</v>
      </c>
      <c r="T13" s="250">
        <f t="shared" ca="1" si="3"/>
        <v>4.3927152535263317E-2</v>
      </c>
      <c r="U13" s="251">
        <f t="shared" ca="1" si="20"/>
        <v>4.0972903893995556E-2</v>
      </c>
      <c r="V13" s="251">
        <f t="shared" ca="1" si="14"/>
        <v>4.7083952100560406E-2</v>
      </c>
      <c r="W13" s="251">
        <f t="shared" ca="1" si="15"/>
        <v>3.9358245267584649E-2</v>
      </c>
      <c r="X13" s="251">
        <f t="shared" ca="1" si="16"/>
        <v>4.8999388855905414E-2</v>
      </c>
      <c r="Y13" s="241" t="str">
        <f t="shared" ca="1" si="17"/>
        <v/>
      </c>
      <c r="Z13" s="240" t="str">
        <f t="shared" ca="1" si="18"/>
        <v/>
      </c>
      <c r="AA13" s="243" t="str">
        <f t="shared" ca="1" si="19"/>
        <v>Change not statistically significant</v>
      </c>
    </row>
    <row r="14" spans="1:32" x14ac:dyDescent="0.3">
      <c r="A14" s="168"/>
      <c r="B14" s="169" t="s">
        <v>304</v>
      </c>
      <c r="C14" s="239">
        <f ca="1">IF(AND(Trust_selected!$E$12="All intent",Trust_selected!$E$18="18+"), SUMIFS(INDIRECT("'"&amp;Trust_selected!$H$2&amp;"'!F:F"),INDIRECT("'"&amp;Trust_selected!$H$2&amp;"'!B:B"),C$7,INDIRECT("'"&amp;Trust_selected!$H$2&amp;"'!J:J"),$B14), IF(Trust_selected!$E$12="All intent", SUMIFS(INDIRECT("'"&amp;Trust_selected!$H$2&amp;"'!F:F"),INDIRECT("'"&amp;Trust_selected!$H$2&amp;"'!B:B"),C$7,INDIRECT("'"&amp;Trust_selected!$H$2&amp;"'!E:E"),Trust_selected!$E$18,INDIRECT("'"&amp;Trust_selected!$H$2&amp;"'!J:J"),$B14), IF(Trust_selected!$E$18="18+", SUMIFS(INDIRECT("'"&amp;Trust_selected!$H$2&amp;"'!F:F"),INDIRECT("'"&amp;Trust_selected!$H$2&amp;"'!B:B"),C$7,INDIRECT("'"&amp;Trust_selected!$H$2&amp;"'!D:D"),Trust_selected!$E$12,INDIRECT("'"&amp;Trust_selected!$H$2&amp;"'!J:J"),$B14), SUMIFS(INDIRECT("'"&amp;Trust_selected!$H$2&amp;"'!F:F"),INDIRECT("'"&amp;Trust_selected!$H$2&amp;"'!B:B"),C$7,INDIRECT("'"&amp;Trust_selected!$H$2&amp;"'!D:D"),Trust_selected!$E$12,INDIRECT("'"&amp;Trust_selected!$H$2&amp;"'!E:E"),Trust_selected!$E$18,INDIRECT("'"&amp;Trust_selected!$H$2&amp;"'!J:J"),$B14))))</f>
        <v>10639</v>
      </c>
      <c r="D14" s="241">
        <f ca="1">IF(AND(Trust_selected!$E$12="All intent",Trust_selected!$E$18="18+"), SUMIFS(INDIRECT("'"&amp;Trust_selected!$H$2&amp;"'!G:G"),INDIRECT("'"&amp;Trust_selected!$H$2&amp;"'!B:B"),C$7,INDIRECT("'"&amp;Trust_selected!$H$2&amp;"'!J:J"),$B14), IF(Trust_selected!$E$12="All intent", SUMIFS(INDIRECT("'"&amp;Trust_selected!$H$2&amp;"'!G:G"),INDIRECT("'"&amp;Trust_selected!$H$2&amp;"'!B:B"),C$7,INDIRECT("'"&amp;Trust_selected!$H$2&amp;"'!E:E"),Trust_selected!$E$18,INDIRECT("'"&amp;Trust_selected!$H$2&amp;"'!J:J"),$B14), IF(Trust_selected!$E$18="18+", SUMIFS(INDIRECT("'"&amp;Trust_selected!$H$2&amp;"'!G:G"),INDIRECT("'"&amp;Trust_selected!$H$2&amp;"'!B:B"),C$7,INDIRECT("'"&amp;Trust_selected!$H$2&amp;"'!D:D"),Trust_selected!$E$12,INDIRECT("'"&amp;Trust_selected!$H$2&amp;"'!J:J"),$B14), SUMIFS(INDIRECT("'"&amp;Trust_selected!$H$2&amp;"'!G:G"),INDIRECT("'"&amp;Trust_selected!$H$2&amp;"'!B:B"),C$7,INDIRECT("'"&amp;Trust_selected!$H$2&amp;"'!D:D"),Trust_selected!$E$12,INDIRECT("'"&amp;Trust_selected!$H$2&amp;"'!E:E"),Trust_selected!$E$18,INDIRECT("'"&amp;Trust_selected!$H$2&amp;"'!J:J"),$B14))))</f>
        <v>464</v>
      </c>
      <c r="E14" s="249">
        <f t="shared" ca="1" si="0"/>
        <v>4.3613121533978755E-2</v>
      </c>
      <c r="F14" s="249">
        <f t="shared" ca="1" si="4"/>
        <v>3.9894240178956084E-2</v>
      </c>
      <c r="G14" s="249">
        <f t="shared" ca="1" si="5"/>
        <v>4.7661462161079436E-2</v>
      </c>
      <c r="H14" s="250">
        <f t="shared" ca="1" si="1"/>
        <v>4.3370021918585577E-2</v>
      </c>
      <c r="I14" s="251">
        <f t="shared" ca="1" si="6"/>
        <v>3.9661487296166684E-2</v>
      </c>
      <c r="J14" s="251">
        <f t="shared" ca="1" si="7"/>
        <v>4.7408203413470858E-2</v>
      </c>
      <c r="K14" s="251">
        <f t="shared" ca="1" si="8"/>
        <v>3.7666089814541642E-2</v>
      </c>
      <c r="L14" s="251">
        <f t="shared" ca="1" si="9"/>
        <v>4.9892941279772444E-2</v>
      </c>
      <c r="M14" s="241" t="str">
        <f t="shared" ca="1" si="10"/>
        <v/>
      </c>
      <c r="N14" s="240" t="str">
        <f t="shared" ca="1" si="11"/>
        <v/>
      </c>
      <c r="O14" s="239">
        <f ca="1">IF(AND(Trust_selected!$E$12="All intent",Trust_selected!$E$18="18+"), SUMIFS(INDIRECT("'"&amp;Trust_selected!$H$2&amp;"'!F:F"),INDIRECT("'"&amp;Trust_selected!$H$2&amp;"'!B:B"),O$7,INDIRECT("'"&amp;Trust_selected!$H$2&amp;"'!J:J"),$B14), IF(Trust_selected!$E$12="All intent", SUMIFS(INDIRECT("'"&amp;Trust_selected!$H$2&amp;"'!F:F"),INDIRECT("'"&amp;Trust_selected!$H$2&amp;"'!B:B"),O$7,INDIRECT("'"&amp;Trust_selected!$H$2&amp;"'!E:E"),Trust_selected!$E$18,INDIRECT("'"&amp;Trust_selected!$H$2&amp;"'!J:J"),$B14), IF(Trust_selected!$E$18="18+", SUMIFS(INDIRECT("'"&amp;Trust_selected!$H$2&amp;"'!F:F"),INDIRECT("'"&amp;Trust_selected!$H$2&amp;"'!B:B"),O$7,INDIRECT("'"&amp;Trust_selected!$H$2&amp;"'!D:D"),Trust_selected!$E$12,INDIRECT("'"&amp;Trust_selected!$H$2&amp;"'!J:J"),$B14), SUMIFS(INDIRECT("'"&amp;Trust_selected!$H$2&amp;"'!F:F"),INDIRECT("'"&amp;Trust_selected!$H$2&amp;"'!B:B"),O$7,INDIRECT("'"&amp;Trust_selected!$H$2&amp;"'!D:D"),Trust_selected!$E$12,INDIRECT("'"&amp;Trust_selected!$H$2&amp;"'!E:E"),Trust_selected!$E$18,INDIRECT("'"&amp;Trust_selected!$H$2&amp;"'!J:J"),$B14))))</f>
        <v>11072</v>
      </c>
      <c r="P14" s="241">
        <f ca="1">IF(AND(Trust_selected!$E$12="All intent",Trust_selected!$E$18="18+"), SUMIFS(INDIRECT("'"&amp;Trust_selected!$H$2&amp;"'!G:G"),INDIRECT("'"&amp;Trust_selected!$H$2&amp;"'!B:B"),O$7,INDIRECT("'"&amp;Trust_selected!$H$2&amp;"'!J:J"),$B14), IF(Trust_selected!$E$12="All intent", SUMIFS(INDIRECT("'"&amp;Trust_selected!$H$2&amp;"'!G:G"),INDIRECT("'"&amp;Trust_selected!$H$2&amp;"'!B:B"),O$7,INDIRECT("'"&amp;Trust_selected!$H$2&amp;"'!E:E"),Trust_selected!$E$18,INDIRECT("'"&amp;Trust_selected!$H$2&amp;"'!J:J"),$B14), IF(Trust_selected!$E$18="18+", SUMIFS(INDIRECT("'"&amp;Trust_selected!$H$2&amp;"'!G:G"),INDIRECT("'"&amp;Trust_selected!$H$2&amp;"'!B:B"),O$7,INDIRECT("'"&amp;Trust_selected!$H$2&amp;"'!D:D"),Trust_selected!$E$12,INDIRECT("'"&amp;Trust_selected!$H$2&amp;"'!J:J"),$B14), SUMIFS(INDIRECT("'"&amp;Trust_selected!$H$2&amp;"'!G:G"),INDIRECT("'"&amp;Trust_selected!$H$2&amp;"'!B:B"),O$7,INDIRECT("'"&amp;Trust_selected!$H$2&amp;"'!D:D"),Trust_selected!$E$12,INDIRECT("'"&amp;Trust_selected!$H$2&amp;"'!E:E"),Trust_selected!$E$18,INDIRECT("'"&amp;Trust_selected!$H$2&amp;"'!J:J"),$B14))))</f>
        <v>455</v>
      </c>
      <c r="Q14" s="249">
        <f t="shared" ca="1" si="2"/>
        <v>4.1094653179190754E-2</v>
      </c>
      <c r="R14" s="249">
        <f t="shared" ca="1" si="12"/>
        <v>3.7553469986741181E-2</v>
      </c>
      <c r="S14" s="249">
        <f t="shared" ca="1" si="13"/>
        <v>4.4954162703587694E-2</v>
      </c>
      <c r="T14" s="250">
        <f t="shared" ca="1" si="3"/>
        <v>4.3927152535263317E-2</v>
      </c>
      <c r="U14" s="251">
        <f t="shared" ca="1" si="20"/>
        <v>4.0265435333090641E-2</v>
      </c>
      <c r="V14" s="251">
        <f t="shared" ca="1" si="14"/>
        <v>4.7905242887954967E-2</v>
      </c>
      <c r="W14" s="251">
        <f t="shared" ca="1" si="15"/>
        <v>3.8291472636814976E-2</v>
      </c>
      <c r="X14" s="251">
        <f t="shared" ca="1" si="16"/>
        <v>5.0348858421069995E-2</v>
      </c>
      <c r="Y14" s="241" t="str">
        <f t="shared" ca="1" si="17"/>
        <v/>
      </c>
      <c r="Z14" s="240" t="str">
        <f t="shared" ca="1" si="18"/>
        <v/>
      </c>
      <c r="AA14" s="243" t="str">
        <f t="shared" ca="1" si="19"/>
        <v>Change not statistically significant</v>
      </c>
    </row>
    <row r="15" spans="1:32" x14ac:dyDescent="0.3">
      <c r="A15" s="168"/>
      <c r="B15" s="169" t="s">
        <v>305</v>
      </c>
      <c r="C15" s="239">
        <f ca="1">IF(AND(Trust_selected!$E$12="All intent",Trust_selected!$E$18="18+"), SUMIFS(INDIRECT("'"&amp;Trust_selected!$H$2&amp;"'!F:F"),INDIRECT("'"&amp;Trust_selected!$H$2&amp;"'!B:B"),C$7,INDIRECT("'"&amp;Trust_selected!$H$2&amp;"'!J:J"),$B15), IF(Trust_selected!$E$12="All intent", SUMIFS(INDIRECT("'"&amp;Trust_selected!$H$2&amp;"'!F:F"),INDIRECT("'"&amp;Trust_selected!$H$2&amp;"'!B:B"),C$7,INDIRECT("'"&amp;Trust_selected!$H$2&amp;"'!E:E"),Trust_selected!$E$18,INDIRECT("'"&amp;Trust_selected!$H$2&amp;"'!J:J"),$B15), IF(Trust_selected!$E$18="18+", SUMIFS(INDIRECT("'"&amp;Trust_selected!$H$2&amp;"'!F:F"),INDIRECT("'"&amp;Trust_selected!$H$2&amp;"'!B:B"),C$7,INDIRECT("'"&amp;Trust_selected!$H$2&amp;"'!D:D"),Trust_selected!$E$12,INDIRECT("'"&amp;Trust_selected!$H$2&amp;"'!J:J"),$B15), SUMIFS(INDIRECT("'"&amp;Trust_selected!$H$2&amp;"'!F:F"),INDIRECT("'"&amp;Trust_selected!$H$2&amp;"'!B:B"),C$7,INDIRECT("'"&amp;Trust_selected!$H$2&amp;"'!D:D"),Trust_selected!$E$12,INDIRECT("'"&amp;Trust_selected!$H$2&amp;"'!E:E"),Trust_selected!$E$18,INDIRECT("'"&amp;Trust_selected!$H$2&amp;"'!J:J"),$B15))))</f>
        <v>11066</v>
      </c>
      <c r="D15" s="241">
        <f ca="1">IF(AND(Trust_selected!$E$12="All intent",Trust_selected!$E$18="18+"), SUMIFS(INDIRECT("'"&amp;Trust_selected!$H$2&amp;"'!G:G"),INDIRECT("'"&amp;Trust_selected!$H$2&amp;"'!B:B"),C$7,INDIRECT("'"&amp;Trust_selected!$H$2&amp;"'!J:J"),$B15), IF(Trust_selected!$E$12="All intent", SUMIFS(INDIRECT("'"&amp;Trust_selected!$H$2&amp;"'!G:G"),INDIRECT("'"&amp;Trust_selected!$H$2&amp;"'!B:B"),C$7,INDIRECT("'"&amp;Trust_selected!$H$2&amp;"'!E:E"),Trust_selected!$E$18,INDIRECT("'"&amp;Trust_selected!$H$2&amp;"'!J:J"),$B15), IF(Trust_selected!$E$18="18+", SUMIFS(INDIRECT("'"&amp;Trust_selected!$H$2&amp;"'!G:G"),INDIRECT("'"&amp;Trust_selected!$H$2&amp;"'!B:B"),C$7,INDIRECT("'"&amp;Trust_selected!$H$2&amp;"'!D:D"),Trust_selected!$E$12,INDIRECT("'"&amp;Trust_selected!$H$2&amp;"'!J:J"),$B15), SUMIFS(INDIRECT("'"&amp;Trust_selected!$H$2&amp;"'!G:G"),INDIRECT("'"&amp;Trust_selected!$H$2&amp;"'!B:B"),C$7,INDIRECT("'"&amp;Trust_selected!$H$2&amp;"'!D:D"),Trust_selected!$E$12,INDIRECT("'"&amp;Trust_selected!$H$2&amp;"'!E:E"),Trust_selected!$E$18,INDIRECT("'"&amp;Trust_selected!$H$2&amp;"'!J:J"),$B15))))</f>
        <v>541</v>
      </c>
      <c r="E15" s="249">
        <f t="shared" ca="1" si="0"/>
        <v>4.8888487258268568E-2</v>
      </c>
      <c r="F15" s="249">
        <f t="shared" ca="1" si="4"/>
        <v>4.5025033025898352E-2</v>
      </c>
      <c r="G15" s="249">
        <f t="shared" ca="1" si="5"/>
        <v>5.3065031123617677E-2</v>
      </c>
      <c r="H15" s="250">
        <f t="shared" ca="1" si="1"/>
        <v>4.3370021918585577E-2</v>
      </c>
      <c r="I15" s="251">
        <f t="shared" ca="1" si="6"/>
        <v>3.9730700834614073E-2</v>
      </c>
      <c r="J15" s="251">
        <f t="shared" ca="1" si="7"/>
        <v>4.7326274316876443E-2</v>
      </c>
      <c r="K15" s="251">
        <f t="shared" ca="1" si="8"/>
        <v>3.7769825851346479E-2</v>
      </c>
      <c r="L15" s="251">
        <f t="shared" ca="1" si="9"/>
        <v>4.9757630505842636E-2</v>
      </c>
      <c r="M15" s="241" t="str">
        <f t="shared" ca="1" si="10"/>
        <v/>
      </c>
      <c r="N15" s="240" t="str">
        <f t="shared" ca="1" si="11"/>
        <v/>
      </c>
      <c r="O15" s="239">
        <f ca="1">IF(AND(Trust_selected!$E$12="All intent",Trust_selected!$E$18="18+"), SUMIFS(INDIRECT("'"&amp;Trust_selected!$H$2&amp;"'!F:F"),INDIRECT("'"&amp;Trust_selected!$H$2&amp;"'!B:B"),O$7,INDIRECT("'"&amp;Trust_selected!$H$2&amp;"'!J:J"),$B15), IF(Trust_selected!$E$12="All intent", SUMIFS(INDIRECT("'"&amp;Trust_selected!$H$2&amp;"'!F:F"),INDIRECT("'"&amp;Trust_selected!$H$2&amp;"'!B:B"),O$7,INDIRECT("'"&amp;Trust_selected!$H$2&amp;"'!E:E"),Trust_selected!$E$18,INDIRECT("'"&amp;Trust_selected!$H$2&amp;"'!J:J"),$B15), IF(Trust_selected!$E$18="18+", SUMIFS(INDIRECT("'"&amp;Trust_selected!$H$2&amp;"'!F:F"),INDIRECT("'"&amp;Trust_selected!$H$2&amp;"'!B:B"),O$7,INDIRECT("'"&amp;Trust_selected!$H$2&amp;"'!D:D"),Trust_selected!$E$12,INDIRECT("'"&amp;Trust_selected!$H$2&amp;"'!J:J"),$B15), SUMIFS(INDIRECT("'"&amp;Trust_selected!$H$2&amp;"'!F:F"),INDIRECT("'"&amp;Trust_selected!$H$2&amp;"'!B:B"),O$7,INDIRECT("'"&amp;Trust_selected!$H$2&amp;"'!D:D"),Trust_selected!$E$12,INDIRECT("'"&amp;Trust_selected!$H$2&amp;"'!E:E"),Trust_selected!$E$18,INDIRECT("'"&amp;Trust_selected!$H$2&amp;"'!J:J"),$B15))))</f>
        <v>11399</v>
      </c>
      <c r="P15" s="241">
        <f ca="1">IF(AND(Trust_selected!$E$12="All intent",Trust_selected!$E$18="18+"), SUMIFS(INDIRECT("'"&amp;Trust_selected!$H$2&amp;"'!G:G"),INDIRECT("'"&amp;Trust_selected!$H$2&amp;"'!B:B"),O$7,INDIRECT("'"&amp;Trust_selected!$H$2&amp;"'!J:J"),$B15), IF(Trust_selected!$E$12="All intent", SUMIFS(INDIRECT("'"&amp;Trust_selected!$H$2&amp;"'!G:G"),INDIRECT("'"&amp;Trust_selected!$H$2&amp;"'!B:B"),O$7,INDIRECT("'"&amp;Trust_selected!$H$2&amp;"'!E:E"),Trust_selected!$E$18,INDIRECT("'"&amp;Trust_selected!$H$2&amp;"'!J:J"),$B15), IF(Trust_selected!$E$18="18+", SUMIFS(INDIRECT("'"&amp;Trust_selected!$H$2&amp;"'!G:G"),INDIRECT("'"&amp;Trust_selected!$H$2&amp;"'!B:B"),O$7,INDIRECT("'"&amp;Trust_selected!$H$2&amp;"'!D:D"),Trust_selected!$E$12,INDIRECT("'"&amp;Trust_selected!$H$2&amp;"'!J:J"),$B15), SUMIFS(INDIRECT("'"&amp;Trust_selected!$H$2&amp;"'!G:G"),INDIRECT("'"&amp;Trust_selected!$H$2&amp;"'!B:B"),O$7,INDIRECT("'"&amp;Trust_selected!$H$2&amp;"'!D:D"),Trust_selected!$E$12,INDIRECT("'"&amp;Trust_selected!$H$2&amp;"'!E:E"),Trust_selected!$E$18,INDIRECT("'"&amp;Trust_selected!$H$2&amp;"'!J:J"),$B15))))</f>
        <v>552</v>
      </c>
      <c r="Q15" s="249">
        <f t="shared" ca="1" si="2"/>
        <v>4.8425300464953067E-2</v>
      </c>
      <c r="R15" s="249">
        <f t="shared" ca="1" si="12"/>
        <v>4.4634467256880354E-2</v>
      </c>
      <c r="S15" s="249">
        <f t="shared" ca="1" si="13"/>
        <v>5.2520392154386877E-2</v>
      </c>
      <c r="T15" s="250">
        <f t="shared" ca="1" si="3"/>
        <v>4.3927152535263317E-2</v>
      </c>
      <c r="U15" s="251">
        <f t="shared" ca="1" si="20"/>
        <v>4.0316161795064233E-2</v>
      </c>
      <c r="V15" s="251">
        <f t="shared" ca="1" si="14"/>
        <v>4.7845443773405043E-2</v>
      </c>
      <c r="W15" s="251">
        <f t="shared" ca="1" si="15"/>
        <v>3.8367597205525815E-2</v>
      </c>
      <c r="X15" s="251">
        <f t="shared" ca="1" si="16"/>
        <v>5.0250204213375671E-2</v>
      </c>
      <c r="Y15" s="241" t="str">
        <f t="shared" ca="1" si="17"/>
        <v/>
      </c>
      <c r="Z15" s="240" t="str">
        <f t="shared" ca="1" si="18"/>
        <v/>
      </c>
      <c r="AA15" s="243" t="str">
        <f t="shared" ca="1" si="19"/>
        <v>Change not statistically significant</v>
      </c>
    </row>
    <row r="16" spans="1:32" x14ac:dyDescent="0.3">
      <c r="A16" s="168"/>
      <c r="B16" s="169" t="s">
        <v>160</v>
      </c>
      <c r="C16" s="239">
        <f ca="1">IF(AND(Trust_selected!$E$12="All intent",Trust_selected!$E$18="18+"), SUMIFS(INDIRECT("'"&amp;Trust_selected!$H$2&amp;"'!F:F"),INDIRECT("'"&amp;Trust_selected!$H$2&amp;"'!B:B"),C$7,INDIRECT("'"&amp;Trust_selected!$H$2&amp;"'!J:J"),$B16), IF(Trust_selected!$E$12="All intent", SUMIFS(INDIRECT("'"&amp;Trust_selected!$H$2&amp;"'!F:F"),INDIRECT("'"&amp;Trust_selected!$H$2&amp;"'!B:B"),C$7,INDIRECT("'"&amp;Trust_selected!$H$2&amp;"'!E:E"),Trust_selected!$E$18,INDIRECT("'"&amp;Trust_selected!$H$2&amp;"'!J:J"),$B16), IF(Trust_selected!$E$18="18+", SUMIFS(INDIRECT("'"&amp;Trust_selected!$H$2&amp;"'!F:F"),INDIRECT("'"&amp;Trust_selected!$H$2&amp;"'!B:B"),C$7,INDIRECT("'"&amp;Trust_selected!$H$2&amp;"'!D:D"),Trust_selected!$E$12,INDIRECT("'"&amp;Trust_selected!$H$2&amp;"'!J:J"),$B16), SUMIFS(INDIRECT("'"&amp;Trust_selected!$H$2&amp;"'!F:F"),INDIRECT("'"&amp;Trust_selected!$H$2&amp;"'!B:B"),C$7,INDIRECT("'"&amp;Trust_selected!$H$2&amp;"'!D:D"),Trust_selected!$E$12,INDIRECT("'"&amp;Trust_selected!$H$2&amp;"'!E:E"),Trust_selected!$E$18,INDIRECT("'"&amp;Trust_selected!$H$2&amp;"'!J:J"),$B16))))</f>
        <v>9329</v>
      </c>
      <c r="D16" s="241">
        <f ca="1">IF(AND(Trust_selected!$E$12="All intent",Trust_selected!$E$18="18+"), SUMIFS(INDIRECT("'"&amp;Trust_selected!$H$2&amp;"'!G:G"),INDIRECT("'"&amp;Trust_selected!$H$2&amp;"'!B:B"),C$7,INDIRECT("'"&amp;Trust_selected!$H$2&amp;"'!J:J"),$B16), IF(Trust_selected!$E$12="All intent", SUMIFS(INDIRECT("'"&amp;Trust_selected!$H$2&amp;"'!G:G"),INDIRECT("'"&amp;Trust_selected!$H$2&amp;"'!B:B"),C$7,INDIRECT("'"&amp;Trust_selected!$H$2&amp;"'!E:E"),Trust_selected!$E$18,INDIRECT("'"&amp;Trust_selected!$H$2&amp;"'!J:J"),$B16), IF(Trust_selected!$E$18="18+", SUMIFS(INDIRECT("'"&amp;Trust_selected!$H$2&amp;"'!G:G"),INDIRECT("'"&amp;Trust_selected!$H$2&amp;"'!B:B"),C$7,INDIRECT("'"&amp;Trust_selected!$H$2&amp;"'!D:D"),Trust_selected!$E$12,INDIRECT("'"&amp;Trust_selected!$H$2&amp;"'!J:J"),$B16), SUMIFS(INDIRECT("'"&amp;Trust_selected!$H$2&amp;"'!G:G"),INDIRECT("'"&amp;Trust_selected!$H$2&amp;"'!B:B"),C$7,INDIRECT("'"&amp;Trust_selected!$H$2&amp;"'!D:D"),Trust_selected!$E$12,INDIRECT("'"&amp;Trust_selected!$H$2&amp;"'!E:E"),Trust_selected!$E$18,INDIRECT("'"&amp;Trust_selected!$H$2&amp;"'!J:J"),$B16))))</f>
        <v>370</v>
      </c>
      <c r="E16" s="249">
        <f t="shared" ca="1" si="0"/>
        <v>3.966127130453425E-2</v>
      </c>
      <c r="F16" s="249">
        <f t="shared" ca="1" si="4"/>
        <v>3.5886752036227078E-2</v>
      </c>
      <c r="G16" s="249">
        <f t="shared" ca="1" si="5"/>
        <v>4.3814747459156672E-2</v>
      </c>
      <c r="H16" s="250">
        <f t="shared" ca="1" si="1"/>
        <v>4.3370021918585577E-2</v>
      </c>
      <c r="I16" s="251">
        <f t="shared" ca="1" si="6"/>
        <v>3.942117922080994E-2</v>
      </c>
      <c r="J16" s="251">
        <f t="shared" ca="1" si="7"/>
        <v>4.769478221980529E-2</v>
      </c>
      <c r="K16" s="251">
        <f t="shared" ca="1" si="8"/>
        <v>3.7306754298701415E-2</v>
      </c>
      <c r="L16" s="251">
        <f t="shared" ca="1" si="9"/>
        <v>5.0367163301883691E-2</v>
      </c>
      <c r="M16" s="241" t="str">
        <f t="shared" ca="1" si="10"/>
        <v/>
      </c>
      <c r="N16" s="240" t="str">
        <f t="shared" ca="1" si="11"/>
        <v/>
      </c>
      <c r="O16" s="239">
        <f ca="1">IF(AND(Trust_selected!$E$12="All intent",Trust_selected!$E$18="18+"), SUMIFS(INDIRECT("'"&amp;Trust_selected!$H$2&amp;"'!F:F"),INDIRECT("'"&amp;Trust_selected!$H$2&amp;"'!B:B"),O$7,INDIRECT("'"&amp;Trust_selected!$H$2&amp;"'!J:J"),$B16), IF(Trust_selected!$E$12="All intent", SUMIFS(INDIRECT("'"&amp;Trust_selected!$H$2&amp;"'!F:F"),INDIRECT("'"&amp;Trust_selected!$H$2&amp;"'!B:B"),O$7,INDIRECT("'"&amp;Trust_selected!$H$2&amp;"'!E:E"),Trust_selected!$E$18,INDIRECT("'"&amp;Trust_selected!$H$2&amp;"'!J:J"),$B16), IF(Trust_selected!$E$18="18+", SUMIFS(INDIRECT("'"&amp;Trust_selected!$H$2&amp;"'!F:F"),INDIRECT("'"&amp;Trust_selected!$H$2&amp;"'!B:B"),O$7,INDIRECT("'"&amp;Trust_selected!$H$2&amp;"'!D:D"),Trust_selected!$E$12,INDIRECT("'"&amp;Trust_selected!$H$2&amp;"'!J:J"),$B16), SUMIFS(INDIRECT("'"&amp;Trust_selected!$H$2&amp;"'!F:F"),INDIRECT("'"&amp;Trust_selected!$H$2&amp;"'!B:B"),O$7,INDIRECT("'"&amp;Trust_selected!$H$2&amp;"'!D:D"),Trust_selected!$E$12,INDIRECT("'"&amp;Trust_selected!$H$2&amp;"'!E:E"),Trust_selected!$E$18,INDIRECT("'"&amp;Trust_selected!$H$2&amp;"'!J:J"),$B16))))</f>
        <v>10135</v>
      </c>
      <c r="P16" s="241">
        <f ca="1">IF(AND(Trust_selected!$E$12="All intent",Trust_selected!$E$18="18+"), SUMIFS(INDIRECT("'"&amp;Trust_selected!$H$2&amp;"'!G:G"),INDIRECT("'"&amp;Trust_selected!$H$2&amp;"'!B:B"),O$7,INDIRECT("'"&amp;Trust_selected!$H$2&amp;"'!J:J"),$B16), IF(Trust_selected!$E$12="All intent", SUMIFS(INDIRECT("'"&amp;Trust_selected!$H$2&amp;"'!G:G"),INDIRECT("'"&amp;Trust_selected!$H$2&amp;"'!B:B"),O$7,INDIRECT("'"&amp;Trust_selected!$H$2&amp;"'!E:E"),Trust_selected!$E$18,INDIRECT("'"&amp;Trust_selected!$H$2&amp;"'!J:J"),$B16), IF(Trust_selected!$E$18="18+", SUMIFS(INDIRECT("'"&amp;Trust_selected!$H$2&amp;"'!G:G"),INDIRECT("'"&amp;Trust_selected!$H$2&amp;"'!B:B"),O$7,INDIRECT("'"&amp;Trust_selected!$H$2&amp;"'!D:D"),Trust_selected!$E$12,INDIRECT("'"&amp;Trust_selected!$H$2&amp;"'!J:J"),$B16), SUMIFS(INDIRECT("'"&amp;Trust_selected!$H$2&amp;"'!G:G"),INDIRECT("'"&amp;Trust_selected!$H$2&amp;"'!B:B"),O$7,INDIRECT("'"&amp;Trust_selected!$H$2&amp;"'!D:D"),Trust_selected!$E$12,INDIRECT("'"&amp;Trust_selected!$H$2&amp;"'!E:E"),Trust_selected!$E$18,INDIRECT("'"&amp;Trust_selected!$H$2&amp;"'!J:J"),$B16))))</f>
        <v>420</v>
      </c>
      <c r="Q16" s="249">
        <f t="shared" ca="1" si="2"/>
        <v>4.1440552540700545E-2</v>
      </c>
      <c r="R16" s="249">
        <f t="shared" ca="1" si="12"/>
        <v>3.7730901362760368E-2</v>
      </c>
      <c r="S16" s="249">
        <f t="shared" ca="1" si="13"/>
        <v>4.5497686661619893E-2</v>
      </c>
      <c r="T16" s="250">
        <f t="shared" ca="1" si="3"/>
        <v>4.3927152535263317E-2</v>
      </c>
      <c r="U16" s="251">
        <f t="shared" ca="1" si="20"/>
        <v>4.010712625113913E-2</v>
      </c>
      <c r="V16" s="251">
        <f t="shared" ca="1" si="14"/>
        <v>4.8092790186039194E-2</v>
      </c>
      <c r="W16" s="251">
        <f t="shared" ca="1" si="15"/>
        <v>3.8054265211306282E-2</v>
      </c>
      <c r="X16" s="251">
        <f t="shared" ca="1" si="16"/>
        <v>5.0658667036218338E-2</v>
      </c>
      <c r="Y16" s="241" t="str">
        <f t="shared" ca="1" si="17"/>
        <v/>
      </c>
      <c r="Z16" s="240" t="str">
        <f t="shared" ca="1" si="18"/>
        <v/>
      </c>
      <c r="AA16" s="243" t="str">
        <f t="shared" ca="1" si="19"/>
        <v>Change not statistically significant</v>
      </c>
    </row>
    <row r="17" spans="1:27" x14ac:dyDescent="0.3">
      <c r="A17" s="168"/>
      <c r="B17" s="169" t="s">
        <v>161</v>
      </c>
      <c r="C17" s="239">
        <f ca="1">IF(AND(Trust_selected!$E$12="All intent",Trust_selected!$E$18="18+"), SUMIFS(INDIRECT("'"&amp;Trust_selected!$H$2&amp;"'!F:F"),INDIRECT("'"&amp;Trust_selected!$H$2&amp;"'!B:B"),C$7,INDIRECT("'"&amp;Trust_selected!$H$2&amp;"'!J:J"),$B17), IF(Trust_selected!$E$12="All intent", SUMIFS(INDIRECT("'"&amp;Trust_selected!$H$2&amp;"'!F:F"),INDIRECT("'"&amp;Trust_selected!$H$2&amp;"'!B:B"),C$7,INDIRECT("'"&amp;Trust_selected!$H$2&amp;"'!E:E"),Trust_selected!$E$18,INDIRECT("'"&amp;Trust_selected!$H$2&amp;"'!J:J"),$B17), IF(Trust_selected!$E$18="18+", SUMIFS(INDIRECT("'"&amp;Trust_selected!$H$2&amp;"'!F:F"),INDIRECT("'"&amp;Trust_selected!$H$2&amp;"'!B:B"),C$7,INDIRECT("'"&amp;Trust_selected!$H$2&amp;"'!D:D"),Trust_selected!$E$12,INDIRECT("'"&amp;Trust_selected!$H$2&amp;"'!J:J"),$B17), SUMIFS(INDIRECT("'"&amp;Trust_selected!$H$2&amp;"'!F:F"),INDIRECT("'"&amp;Trust_selected!$H$2&amp;"'!B:B"),C$7,INDIRECT("'"&amp;Trust_selected!$H$2&amp;"'!D:D"),Trust_selected!$E$12,INDIRECT("'"&amp;Trust_selected!$H$2&amp;"'!E:E"),Trust_selected!$E$18,INDIRECT("'"&amp;Trust_selected!$H$2&amp;"'!J:J"),$B17))))</f>
        <v>8387</v>
      </c>
      <c r="D17" s="241">
        <f ca="1">IF(AND(Trust_selected!$E$12="All intent",Trust_selected!$E$18="18+"), SUMIFS(INDIRECT("'"&amp;Trust_selected!$H$2&amp;"'!G:G"),INDIRECT("'"&amp;Trust_selected!$H$2&amp;"'!B:B"),C$7,INDIRECT("'"&amp;Trust_selected!$H$2&amp;"'!J:J"),$B17), IF(Trust_selected!$E$12="All intent", SUMIFS(INDIRECT("'"&amp;Trust_selected!$H$2&amp;"'!G:G"),INDIRECT("'"&amp;Trust_selected!$H$2&amp;"'!B:B"),C$7,INDIRECT("'"&amp;Trust_selected!$H$2&amp;"'!E:E"),Trust_selected!$E$18,INDIRECT("'"&amp;Trust_selected!$H$2&amp;"'!J:J"),$B17), IF(Trust_selected!$E$18="18+", SUMIFS(INDIRECT("'"&amp;Trust_selected!$H$2&amp;"'!G:G"),INDIRECT("'"&amp;Trust_selected!$H$2&amp;"'!B:B"),C$7,INDIRECT("'"&amp;Trust_selected!$H$2&amp;"'!D:D"),Trust_selected!$E$12,INDIRECT("'"&amp;Trust_selected!$H$2&amp;"'!J:J"),$B17), SUMIFS(INDIRECT("'"&amp;Trust_selected!$H$2&amp;"'!G:G"),INDIRECT("'"&amp;Trust_selected!$H$2&amp;"'!B:B"),C$7,INDIRECT("'"&amp;Trust_selected!$H$2&amp;"'!D:D"),Trust_selected!$E$12,INDIRECT("'"&amp;Trust_selected!$H$2&amp;"'!E:E"),Trust_selected!$E$18,INDIRECT("'"&amp;Trust_selected!$H$2&amp;"'!J:J"),$B17))))</f>
        <v>326</v>
      </c>
      <c r="E17" s="249">
        <f t="shared" ca="1" si="0"/>
        <v>3.8869679265529984E-2</v>
      </c>
      <c r="F17" s="249">
        <f t="shared" ca="1" si="4"/>
        <v>3.493977449459891E-2</v>
      </c>
      <c r="G17" s="249">
        <f t="shared" ca="1" si="5"/>
        <v>4.3221809422739281E-2</v>
      </c>
      <c r="H17" s="250">
        <f t="shared" ca="1" si="1"/>
        <v>4.3370021918585577E-2</v>
      </c>
      <c r="I17" s="251">
        <f t="shared" ca="1" si="6"/>
        <v>3.9215740622834602E-2</v>
      </c>
      <c r="J17" s="251">
        <f t="shared" ca="1" si="7"/>
        <v>4.7942423304649678E-2</v>
      </c>
      <c r="K17" s="251">
        <f t="shared" ca="1" si="8"/>
        <v>3.7000591328360873E-2</v>
      </c>
      <c r="L17" s="251">
        <f t="shared" ca="1" si="9"/>
        <v>5.0778096583209018E-2</v>
      </c>
      <c r="M17" s="241" t="str">
        <f t="shared" ca="1" si="10"/>
        <v/>
      </c>
      <c r="N17" s="240" t="str">
        <f t="shared" ca="1" si="11"/>
        <v/>
      </c>
      <c r="O17" s="239">
        <f ca="1">IF(AND(Trust_selected!$E$12="All intent",Trust_selected!$E$18="18+"), SUMIFS(INDIRECT("'"&amp;Trust_selected!$H$2&amp;"'!F:F"),INDIRECT("'"&amp;Trust_selected!$H$2&amp;"'!B:B"),O$7,INDIRECT("'"&amp;Trust_selected!$H$2&amp;"'!J:J"),$B17), IF(Trust_selected!$E$12="All intent", SUMIFS(INDIRECT("'"&amp;Trust_selected!$H$2&amp;"'!F:F"),INDIRECT("'"&amp;Trust_selected!$H$2&amp;"'!B:B"),O$7,INDIRECT("'"&amp;Trust_selected!$H$2&amp;"'!E:E"),Trust_selected!$E$18,INDIRECT("'"&amp;Trust_selected!$H$2&amp;"'!J:J"),$B17), IF(Trust_selected!$E$18="18+", SUMIFS(INDIRECT("'"&amp;Trust_selected!$H$2&amp;"'!F:F"),INDIRECT("'"&amp;Trust_selected!$H$2&amp;"'!B:B"),O$7,INDIRECT("'"&amp;Trust_selected!$H$2&amp;"'!D:D"),Trust_selected!$E$12,INDIRECT("'"&amp;Trust_selected!$H$2&amp;"'!J:J"),$B17), SUMIFS(INDIRECT("'"&amp;Trust_selected!$H$2&amp;"'!F:F"),INDIRECT("'"&amp;Trust_selected!$H$2&amp;"'!B:B"),O$7,INDIRECT("'"&amp;Trust_selected!$H$2&amp;"'!D:D"),Trust_selected!$E$12,INDIRECT("'"&amp;Trust_selected!$H$2&amp;"'!E:E"),Trust_selected!$E$18,INDIRECT("'"&amp;Trust_selected!$H$2&amp;"'!J:J"),$B17))))</f>
        <v>10228</v>
      </c>
      <c r="P17" s="241">
        <f ca="1">IF(AND(Trust_selected!$E$12="All intent",Trust_selected!$E$18="18+"), SUMIFS(INDIRECT("'"&amp;Trust_selected!$H$2&amp;"'!G:G"),INDIRECT("'"&amp;Trust_selected!$H$2&amp;"'!B:B"),O$7,INDIRECT("'"&amp;Trust_selected!$H$2&amp;"'!J:J"),$B17), IF(Trust_selected!$E$12="All intent", SUMIFS(INDIRECT("'"&amp;Trust_selected!$H$2&amp;"'!G:G"),INDIRECT("'"&amp;Trust_selected!$H$2&amp;"'!B:B"),O$7,INDIRECT("'"&amp;Trust_selected!$H$2&amp;"'!E:E"),Trust_selected!$E$18,INDIRECT("'"&amp;Trust_selected!$H$2&amp;"'!J:J"),$B17), IF(Trust_selected!$E$18="18+", SUMIFS(INDIRECT("'"&amp;Trust_selected!$H$2&amp;"'!G:G"),INDIRECT("'"&amp;Trust_selected!$H$2&amp;"'!B:B"),O$7,INDIRECT("'"&amp;Trust_selected!$H$2&amp;"'!D:D"),Trust_selected!$E$12,INDIRECT("'"&amp;Trust_selected!$H$2&amp;"'!J:J"),$B17), SUMIFS(INDIRECT("'"&amp;Trust_selected!$H$2&amp;"'!G:G"),INDIRECT("'"&amp;Trust_selected!$H$2&amp;"'!B:B"),O$7,INDIRECT("'"&amp;Trust_selected!$H$2&amp;"'!D:D"),Trust_selected!$E$12,INDIRECT("'"&amp;Trust_selected!$H$2&amp;"'!E:E"),Trust_selected!$E$18,INDIRECT("'"&amp;Trust_selected!$H$2&amp;"'!J:J"),$B17))))</f>
        <v>422</v>
      </c>
      <c r="Q17" s="249">
        <f t="shared" ca="1" si="2"/>
        <v>4.125928822839265E-2</v>
      </c>
      <c r="R17" s="249">
        <f t="shared" ca="1" si="12"/>
        <v>3.7573929817109504E-2</v>
      </c>
      <c r="S17" s="249">
        <f t="shared" ca="1" si="13"/>
        <v>4.5289107323657041E-2</v>
      </c>
      <c r="T17" s="250">
        <f t="shared" ca="1" si="3"/>
        <v>4.3927152535263317E-2</v>
      </c>
      <c r="U17" s="251">
        <f t="shared" ca="1" si="20"/>
        <v>4.0123776798594135E-2</v>
      </c>
      <c r="V17" s="251">
        <f t="shared" ca="1" si="14"/>
        <v>4.8072998282574678E-2</v>
      </c>
      <c r="W17" s="251">
        <f t="shared" ca="1" si="15"/>
        <v>3.8079188020484489E-2</v>
      </c>
      <c r="X17" s="251">
        <f t="shared" ca="1" si="16"/>
        <v>5.0625944281482878E-2</v>
      </c>
      <c r="Y17" s="241" t="str">
        <f t="shared" ca="1" si="17"/>
        <v/>
      </c>
      <c r="Z17" s="240" t="str">
        <f t="shared" ca="1" si="18"/>
        <v/>
      </c>
      <c r="AA17" s="243" t="str">
        <f t="shared" ca="1" si="19"/>
        <v>Change not statistically significant</v>
      </c>
    </row>
    <row r="18" spans="1:27" ht="15" thickBot="1" x14ac:dyDescent="0.35">
      <c r="A18" s="172"/>
      <c r="B18" s="173" t="s">
        <v>306</v>
      </c>
      <c r="C18" s="244">
        <f ca="1">IF(AND(Trust_selected!$E$12="All intent",Trust_selected!$E$18="18+"), SUMIFS(INDIRECT("'"&amp;Trust_selected!$H$2&amp;"'!F:F"),INDIRECT("'"&amp;Trust_selected!$H$2&amp;"'!B:B"),C$7,INDIRECT("'"&amp;Trust_selected!$H$2&amp;"'!J:J"),$B18), IF(Trust_selected!$E$12="All intent", SUMIFS(INDIRECT("'"&amp;Trust_selected!$H$2&amp;"'!F:F"),INDIRECT("'"&amp;Trust_selected!$H$2&amp;"'!B:B"),C$7,INDIRECT("'"&amp;Trust_selected!$H$2&amp;"'!E:E"),Trust_selected!$E$18,INDIRECT("'"&amp;Trust_selected!$H$2&amp;"'!J:J"),$B18), IF(Trust_selected!$E$18="18+", SUMIFS(INDIRECT("'"&amp;Trust_selected!$H$2&amp;"'!F:F"),INDIRECT("'"&amp;Trust_selected!$H$2&amp;"'!B:B"),C$7,INDIRECT("'"&amp;Trust_selected!$H$2&amp;"'!D:D"),Trust_selected!$E$12,INDIRECT("'"&amp;Trust_selected!$H$2&amp;"'!J:J"),$B18), SUMIFS(INDIRECT("'"&amp;Trust_selected!$H$2&amp;"'!F:F"),INDIRECT("'"&amp;Trust_selected!$H$2&amp;"'!B:B"),C$7,INDIRECT("'"&amp;Trust_selected!$H$2&amp;"'!D:D"),Trust_selected!$E$12,INDIRECT("'"&amp;Trust_selected!$H$2&amp;"'!E:E"),Trust_selected!$E$18,INDIRECT("'"&amp;Trust_selected!$H$2&amp;"'!J:J"),$B18))))</f>
        <v>12259</v>
      </c>
      <c r="D18" s="246">
        <f ca="1">IF(AND(Trust_selected!$E$12="All intent",Trust_selected!$E$18="18+"), SUMIFS(INDIRECT("'"&amp;Trust_selected!$H$2&amp;"'!G:G"),INDIRECT("'"&amp;Trust_selected!$H$2&amp;"'!B:B"),C$7,INDIRECT("'"&amp;Trust_selected!$H$2&amp;"'!J:J"),$B18), IF(Trust_selected!$E$12="All intent", SUMIFS(INDIRECT("'"&amp;Trust_selected!$H$2&amp;"'!G:G"),INDIRECT("'"&amp;Trust_selected!$H$2&amp;"'!B:B"),C$7,INDIRECT("'"&amp;Trust_selected!$H$2&amp;"'!E:E"),Trust_selected!$E$18,INDIRECT("'"&amp;Trust_selected!$H$2&amp;"'!J:J"),$B18), IF(Trust_selected!$E$18="18+", SUMIFS(INDIRECT("'"&amp;Trust_selected!$H$2&amp;"'!G:G"),INDIRECT("'"&amp;Trust_selected!$H$2&amp;"'!B:B"),C$7,INDIRECT("'"&amp;Trust_selected!$H$2&amp;"'!D:D"),Trust_selected!$E$12,INDIRECT("'"&amp;Trust_selected!$H$2&amp;"'!J:J"),$B18), SUMIFS(INDIRECT("'"&amp;Trust_selected!$H$2&amp;"'!G:G"),INDIRECT("'"&amp;Trust_selected!$H$2&amp;"'!B:B"),C$7,INDIRECT("'"&amp;Trust_selected!$H$2&amp;"'!D:D"),Trust_selected!$E$12,INDIRECT("'"&amp;Trust_selected!$H$2&amp;"'!E:E"),Trust_selected!$E$18,INDIRECT("'"&amp;Trust_selected!$H$2&amp;"'!J:J"),$B18))))</f>
        <v>584</v>
      </c>
      <c r="E18" s="252">
        <f t="shared" ca="1" si="0"/>
        <v>4.7638469695733744E-2</v>
      </c>
      <c r="F18" s="252">
        <f t="shared" ca="1" si="4"/>
        <v>4.4007592218946623E-2</v>
      </c>
      <c r="G18" s="252">
        <f t="shared" ca="1" si="5"/>
        <v>5.1552760800033771E-2</v>
      </c>
      <c r="H18" s="253">
        <f t="shared" ca="1" si="1"/>
        <v>4.3370021918585577E-2</v>
      </c>
      <c r="I18" s="254">
        <f t="shared" ca="1" si="6"/>
        <v>3.9905051134512967E-2</v>
      </c>
      <c r="J18" s="254">
        <f t="shared" ca="1" si="7"/>
        <v>4.7121091109702376E-2</v>
      </c>
      <c r="K18" s="254">
        <f t="shared" ca="1" si="8"/>
        <v>3.8031612989571931E-2</v>
      </c>
      <c r="L18" s="254">
        <f t="shared" ca="1" si="9"/>
        <v>4.9419274972230642E-2</v>
      </c>
      <c r="M18" s="246" t="str">
        <f t="shared" ca="1" si="10"/>
        <v/>
      </c>
      <c r="N18" s="245" t="str">
        <f t="shared" ca="1" si="11"/>
        <v/>
      </c>
      <c r="O18" s="244">
        <f ca="1">IF(AND(Trust_selected!$E$12="All intent",Trust_selected!$E$18="18+"), SUMIFS(INDIRECT("'"&amp;Trust_selected!$H$2&amp;"'!F:F"),INDIRECT("'"&amp;Trust_selected!$H$2&amp;"'!B:B"),O$7,INDIRECT("'"&amp;Trust_selected!$H$2&amp;"'!J:J"),$B18), IF(Trust_selected!$E$12="All intent", SUMIFS(INDIRECT("'"&amp;Trust_selected!$H$2&amp;"'!F:F"),INDIRECT("'"&amp;Trust_selected!$H$2&amp;"'!B:B"),O$7,INDIRECT("'"&amp;Trust_selected!$H$2&amp;"'!E:E"),Trust_selected!$E$18,INDIRECT("'"&amp;Trust_selected!$H$2&amp;"'!J:J"),$B18), IF(Trust_selected!$E$18="18+", SUMIFS(INDIRECT("'"&amp;Trust_selected!$H$2&amp;"'!F:F"),INDIRECT("'"&amp;Trust_selected!$H$2&amp;"'!B:B"),O$7,INDIRECT("'"&amp;Trust_selected!$H$2&amp;"'!D:D"),Trust_selected!$E$12,INDIRECT("'"&amp;Trust_selected!$H$2&amp;"'!J:J"),$B18), SUMIFS(INDIRECT("'"&amp;Trust_selected!$H$2&amp;"'!F:F"),INDIRECT("'"&amp;Trust_selected!$H$2&amp;"'!B:B"),O$7,INDIRECT("'"&amp;Trust_selected!$H$2&amp;"'!D:D"),Trust_selected!$E$12,INDIRECT("'"&amp;Trust_selected!$H$2&amp;"'!E:E"),Trust_selected!$E$18,INDIRECT("'"&amp;Trust_selected!$H$2&amp;"'!J:J"),$B18))))</f>
        <v>12867</v>
      </c>
      <c r="P18" s="246">
        <f ca="1">IF(AND(Trust_selected!$E$12="All intent",Trust_selected!$E$18="18+"), SUMIFS(INDIRECT("'"&amp;Trust_selected!$H$2&amp;"'!G:G"),INDIRECT("'"&amp;Trust_selected!$H$2&amp;"'!B:B"),O$7,INDIRECT("'"&amp;Trust_selected!$H$2&amp;"'!J:J"),$B18), IF(Trust_selected!$E$12="All intent", SUMIFS(INDIRECT("'"&amp;Trust_selected!$H$2&amp;"'!G:G"),INDIRECT("'"&amp;Trust_selected!$H$2&amp;"'!B:B"),O$7,INDIRECT("'"&amp;Trust_selected!$H$2&amp;"'!E:E"),Trust_selected!$E$18,INDIRECT("'"&amp;Trust_selected!$H$2&amp;"'!J:J"),$B18), IF(Trust_selected!$E$18="18+", SUMIFS(INDIRECT("'"&amp;Trust_selected!$H$2&amp;"'!G:G"),INDIRECT("'"&amp;Trust_selected!$H$2&amp;"'!B:B"),O$7,INDIRECT("'"&amp;Trust_selected!$H$2&amp;"'!D:D"),Trust_selected!$E$12,INDIRECT("'"&amp;Trust_selected!$H$2&amp;"'!J:J"),$B18), SUMIFS(INDIRECT("'"&amp;Trust_selected!$H$2&amp;"'!G:G"),INDIRECT("'"&amp;Trust_selected!$H$2&amp;"'!B:B"),O$7,INDIRECT("'"&amp;Trust_selected!$H$2&amp;"'!D:D"),Trust_selected!$E$12,INDIRECT("'"&amp;Trust_selected!$H$2&amp;"'!E:E"),Trust_selected!$E$18,INDIRECT("'"&amp;Trust_selected!$H$2&amp;"'!J:J"),$B18))))</f>
        <v>643</v>
      </c>
      <c r="Q18" s="252">
        <f t="shared" ca="1" si="2"/>
        <v>4.9972798632159789E-2</v>
      </c>
      <c r="R18" s="252">
        <f t="shared" ca="1" si="12"/>
        <v>4.6340460323422719E-2</v>
      </c>
      <c r="S18" s="252">
        <f t="shared" ca="1" si="13"/>
        <v>5.3873769099528873E-2</v>
      </c>
      <c r="T18" s="253">
        <f t="shared" ca="1" si="3"/>
        <v>4.3927152535263317E-2</v>
      </c>
      <c r="U18" s="254">
        <f t="shared" ca="1" si="20"/>
        <v>4.0520161948252045E-2</v>
      </c>
      <c r="V18" s="254">
        <f t="shared" ca="1" si="14"/>
        <v>4.7606394076061556E-2</v>
      </c>
      <c r="W18" s="254">
        <f t="shared" ca="1" si="15"/>
        <v>3.8674308673927245E-2</v>
      </c>
      <c r="X18" s="254">
        <f t="shared" ca="1" si="16"/>
        <v>4.9856449810554128E-2</v>
      </c>
      <c r="Y18" s="246" t="str">
        <f t="shared" ca="1" si="17"/>
        <v>&gt;Upper 3SD Limit</v>
      </c>
      <c r="Z18" s="245" t="str">
        <f t="shared" ca="1" si="18"/>
        <v/>
      </c>
      <c r="AA18" s="248" t="str">
        <f t="shared" ca="1" si="19"/>
        <v>Change not statistically significant</v>
      </c>
    </row>
    <row r="19" spans="1:27" s="171" customFormat="1" ht="13.8" x14ac:dyDescent="0.3">
      <c r="A19" s="175"/>
      <c r="B19" s="175"/>
      <c r="D19" s="170"/>
      <c r="E19" s="176"/>
      <c r="F19" s="176"/>
      <c r="G19" s="176"/>
      <c r="H19" s="177"/>
      <c r="I19" s="177"/>
      <c r="J19" s="177"/>
      <c r="K19" s="177"/>
      <c r="L19" s="177"/>
      <c r="M19" s="178"/>
      <c r="N19" s="178"/>
      <c r="Q19" s="176"/>
      <c r="R19" s="176"/>
      <c r="S19" s="176"/>
      <c r="T19" s="177"/>
      <c r="U19" s="177"/>
      <c r="V19" s="177"/>
      <c r="W19" s="177"/>
      <c r="X19" s="177"/>
      <c r="Y19" s="178"/>
      <c r="Z19" s="178"/>
    </row>
    <row r="20" spans="1:27" s="171" customFormat="1" ht="13.8" x14ac:dyDescent="0.3">
      <c r="A20" s="175"/>
      <c r="B20" s="175"/>
      <c r="D20" s="170"/>
      <c r="E20" s="176"/>
      <c r="F20" s="176"/>
      <c r="G20" s="176"/>
      <c r="H20" s="177"/>
      <c r="I20" s="177"/>
      <c r="J20" s="177"/>
      <c r="K20" s="177"/>
      <c r="L20" s="177"/>
      <c r="M20" s="178"/>
      <c r="N20" s="178"/>
      <c r="Q20" s="176"/>
      <c r="R20" s="176"/>
      <c r="S20" s="176"/>
      <c r="T20" s="177"/>
      <c r="U20" s="177"/>
      <c r="V20" s="177"/>
      <c r="W20" s="177"/>
      <c r="X20" s="177"/>
      <c r="Y20" s="178"/>
      <c r="Z20" s="178"/>
    </row>
  </sheetData>
  <sheetProtection algorithmName="SHA-512" hashValue="Gs/N5vxzBdqDI5MnHS1VzE+e+HPv3qiNvZWODtTZusTv5IvPwHSU6/vs9+JvWFybbvl3zXXYqzxWHdGSsKp64w==" saltValue="SE8ezI1+AAxlbzZs2zBxEg==" spinCount="100000" sheet="1" objects="1" scenarios="1" sort="0" autoFilter="0"/>
  <mergeCells count="3">
    <mergeCell ref="O6:Z6"/>
    <mergeCell ref="C7:N7"/>
    <mergeCell ref="O7:Z7"/>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9201" r:id="rId4" name="Drop Down 1">
              <controlPr defaultSize="0" autoLine="0" autoPict="0" altText="Select cancer type">
                <anchor moveWithCells="1">
                  <from>
                    <xdr:col>1</xdr:col>
                    <xdr:colOff>15240</xdr:colOff>
                    <xdr:row>2</xdr:row>
                    <xdr:rowOff>228600</xdr:rowOff>
                  </from>
                  <to>
                    <xdr:col>1</xdr:col>
                    <xdr:colOff>2004060</xdr:colOff>
                    <xdr:row>4</xdr:row>
                    <xdr:rowOff>22860</xdr:rowOff>
                  </to>
                </anchor>
              </controlPr>
            </control>
          </mc:Choice>
        </mc:AlternateContent>
        <mc:AlternateContent xmlns:mc="http://schemas.openxmlformats.org/markup-compatibility/2006">
          <mc:Choice Requires="x14">
            <control shapeId="179202" r:id="rId5" name="Drop Down 2">
              <controlPr defaultSize="0" autoLine="0" autoPict="0" altText="Select treatment intent">
                <anchor moveWithCells="1">
                  <from>
                    <xdr:col>5</xdr:col>
                    <xdr:colOff>91440</xdr:colOff>
                    <xdr:row>3</xdr:row>
                    <xdr:rowOff>15240</xdr:rowOff>
                  </from>
                  <to>
                    <xdr:col>6</xdr:col>
                    <xdr:colOff>525780</xdr:colOff>
                    <xdr:row>4</xdr:row>
                    <xdr:rowOff>38100</xdr:rowOff>
                  </to>
                </anchor>
              </controlPr>
            </control>
          </mc:Choice>
        </mc:AlternateContent>
        <mc:AlternateContent xmlns:mc="http://schemas.openxmlformats.org/markup-compatibility/2006">
          <mc:Choice Requires="x14">
            <control shapeId="179203" r:id="rId6" name="Drop Down 3">
              <controlPr defaultSize="0" autoLine="0" autoPict="0" altText="Select treatment intent">
                <anchor moveWithCells="1">
                  <from>
                    <xdr:col>10</xdr:col>
                    <xdr:colOff>76200</xdr:colOff>
                    <xdr:row>3</xdr:row>
                    <xdr:rowOff>15240</xdr:rowOff>
                  </from>
                  <to>
                    <xdr:col>11</xdr:col>
                    <xdr:colOff>381000</xdr:colOff>
                    <xdr:row>4</xdr:row>
                    <xdr:rowOff>22860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O149"/>
  <sheetViews>
    <sheetView topLeftCell="J1" zoomScale="80" zoomScaleNormal="80" workbookViewId="0">
      <selection activeCell="K8" sqref="K8"/>
    </sheetView>
  </sheetViews>
  <sheetFormatPr defaultColWidth="8.77734375" defaultRowHeight="14.4" x14ac:dyDescent="0.3"/>
  <cols>
    <col min="1" max="1" width="10.5546875" style="22" hidden="1" customWidth="1"/>
    <col min="2" max="2" width="14.21875" style="22" hidden="1" customWidth="1"/>
    <col min="3" max="5" width="4.5546875" style="22" hidden="1" customWidth="1"/>
    <col min="6" max="6" width="4.77734375" style="22" hidden="1" customWidth="1"/>
    <col min="7" max="8" width="4.21875" style="22" hidden="1" customWidth="1"/>
    <col min="9" max="9" width="0" style="22" hidden="1" customWidth="1"/>
    <col min="10" max="10" width="11.44140625" style="175" bestFit="1" customWidth="1"/>
    <col min="11" max="11" width="50.5546875" style="175" customWidth="1"/>
    <col min="12" max="13" width="8.77734375" style="171"/>
    <col min="14" max="21" width="8.77734375" style="197"/>
    <col min="22" max="22" width="14.77734375" style="171" customWidth="1"/>
    <col min="23" max="23" width="15.21875" style="171" customWidth="1"/>
    <col min="24" max="25" width="8.77734375" style="171"/>
    <col min="26" max="33" width="8.77734375" style="197"/>
    <col min="34" max="35" width="15.44140625" style="171" bestFit="1" customWidth="1"/>
    <col min="36" max="36" width="37.21875" style="171" customWidth="1"/>
    <col min="37" max="41" width="8.77734375" style="171"/>
    <col min="42" max="16384" width="8.77734375" style="22"/>
  </cols>
  <sheetData>
    <row r="1" spans="1:41" s="3" customFormat="1" ht="24.6" x14ac:dyDescent="0.4">
      <c r="K1" s="23" t="s">
        <v>632</v>
      </c>
      <c r="L1" s="24"/>
      <c r="M1" s="24"/>
      <c r="N1" s="190"/>
      <c r="O1" s="190"/>
      <c r="P1" s="190"/>
      <c r="Q1" s="190"/>
      <c r="R1" s="190"/>
      <c r="S1" s="190"/>
      <c r="T1" s="190"/>
      <c r="U1" s="191"/>
      <c r="Z1" s="191"/>
      <c r="AA1" s="191"/>
      <c r="AB1" s="191"/>
      <c r="AC1" s="191"/>
      <c r="AD1" s="191"/>
      <c r="AE1" s="191"/>
      <c r="AF1" s="191"/>
      <c r="AG1" s="191"/>
    </row>
    <row r="2" spans="1:41" s="3" customFormat="1" x14ac:dyDescent="0.3">
      <c r="N2" s="191"/>
      <c r="O2" s="191"/>
      <c r="P2" s="191"/>
      <c r="Q2" s="191"/>
      <c r="R2" s="191"/>
      <c r="S2" s="191"/>
      <c r="T2" s="191"/>
      <c r="U2" s="191"/>
      <c r="Z2" s="191"/>
      <c r="AA2" s="191"/>
      <c r="AB2" s="191"/>
      <c r="AC2" s="191"/>
      <c r="AD2" s="191"/>
      <c r="AE2" s="191"/>
      <c r="AF2" s="191"/>
      <c r="AG2" s="191"/>
    </row>
    <row r="3" spans="1:41" s="3" customFormat="1" ht="17.399999999999999" x14ac:dyDescent="0.3">
      <c r="K3" s="63" t="s">
        <v>622</v>
      </c>
      <c r="L3" s="63" t="s">
        <v>704</v>
      </c>
      <c r="N3" s="191"/>
      <c r="O3" s="192" t="s">
        <v>623</v>
      </c>
      <c r="P3" s="193"/>
      <c r="Q3" s="193"/>
      <c r="R3" s="191"/>
      <c r="S3" s="191"/>
      <c r="T3" s="192" t="s">
        <v>624</v>
      </c>
      <c r="U3" s="191"/>
      <c r="V3" s="63"/>
      <c r="X3" s="63"/>
      <c r="Z3" s="191"/>
      <c r="AA3" s="191"/>
      <c r="AB3" s="191"/>
      <c r="AC3" s="191"/>
      <c r="AD3" s="191"/>
      <c r="AE3" s="191"/>
      <c r="AF3" s="191"/>
      <c r="AG3" s="191"/>
    </row>
    <row r="4" spans="1:41" s="3" customFormat="1" x14ac:dyDescent="0.3">
      <c r="N4" s="191"/>
      <c r="O4" s="191"/>
      <c r="P4" s="191"/>
      <c r="Q4" s="191"/>
      <c r="R4" s="191"/>
      <c r="S4" s="191"/>
      <c r="T4" s="191"/>
      <c r="U4" s="191"/>
      <c r="X4" s="115"/>
      <c r="Z4" s="191"/>
      <c r="AA4" s="191"/>
      <c r="AB4" s="191"/>
      <c r="AC4" s="191"/>
      <c r="AD4" s="191"/>
      <c r="AE4" s="191"/>
      <c r="AF4" s="191"/>
      <c r="AG4" s="191"/>
    </row>
    <row r="5" spans="1:41" s="3" customFormat="1" x14ac:dyDescent="0.3">
      <c r="N5" s="191"/>
      <c r="O5" s="191"/>
      <c r="P5" s="191"/>
      <c r="Q5" s="191"/>
      <c r="R5" s="191"/>
      <c r="S5" s="191"/>
      <c r="T5" s="191"/>
      <c r="U5" s="191"/>
      <c r="Z5" s="191"/>
      <c r="AA5" s="191"/>
      <c r="AB5" s="191"/>
      <c r="AC5" s="191"/>
      <c r="AD5" s="191"/>
      <c r="AE5" s="191"/>
      <c r="AF5" s="191"/>
      <c r="AG5" s="191"/>
    </row>
    <row r="6" spans="1:41" s="11" customFormat="1" ht="16.2" thickBot="1" x14ac:dyDescent="0.35">
      <c r="J6" s="188" t="str">
        <f ca="1">" " &amp; Trust_selected!$E$2 &amp; ", " &amp; Trust_selected!$E$12 &amp; ", " &amp; Trust_selected!$E$18 &amp;" "</f>
        <v xml:space="preserve"> All adults (ICD10 C00-C97, excl. C44), All intent, 18+ </v>
      </c>
      <c r="K6" s="160"/>
      <c r="L6" s="181"/>
      <c r="M6" s="181"/>
      <c r="N6" s="194"/>
      <c r="O6" s="194"/>
      <c r="P6" s="194"/>
      <c r="Q6" s="194"/>
      <c r="R6" s="194"/>
      <c r="S6" s="194"/>
      <c r="T6" s="194"/>
      <c r="U6" s="194"/>
      <c r="V6" s="181"/>
      <c r="W6" s="181"/>
      <c r="X6" s="329"/>
      <c r="Y6" s="329"/>
      <c r="Z6" s="329"/>
      <c r="AA6" s="329"/>
      <c r="AB6" s="329"/>
      <c r="AC6" s="329"/>
      <c r="AD6" s="329"/>
      <c r="AE6" s="329"/>
      <c r="AF6" s="329"/>
      <c r="AG6" s="329"/>
      <c r="AH6" s="329"/>
      <c r="AI6" s="329"/>
      <c r="AJ6" s="181"/>
      <c r="AK6" s="161"/>
      <c r="AL6" s="161"/>
      <c r="AM6" s="161"/>
      <c r="AN6" s="161"/>
      <c r="AO6" s="161"/>
    </row>
    <row r="7" spans="1:41" s="11" customFormat="1" ht="15" thickBot="1" x14ac:dyDescent="0.35">
      <c r="A7" s="95">
        <v>1</v>
      </c>
      <c r="B7" s="95" t="str">
        <f>IF($A$7=1,"", INDEX($A$9:$A$28,$A$7))</f>
        <v/>
      </c>
      <c r="J7" s="160"/>
      <c r="K7" s="160"/>
      <c r="L7" s="330">
        <v>2015</v>
      </c>
      <c r="M7" s="331"/>
      <c r="N7" s="331"/>
      <c r="O7" s="331"/>
      <c r="P7" s="331"/>
      <c r="Q7" s="331"/>
      <c r="R7" s="331"/>
      <c r="S7" s="331"/>
      <c r="T7" s="331"/>
      <c r="U7" s="331"/>
      <c r="V7" s="331"/>
      <c r="W7" s="332"/>
      <c r="X7" s="330">
        <v>2016</v>
      </c>
      <c r="Y7" s="331"/>
      <c r="Z7" s="331"/>
      <c r="AA7" s="331"/>
      <c r="AB7" s="331"/>
      <c r="AC7" s="331"/>
      <c r="AD7" s="331"/>
      <c r="AE7" s="331"/>
      <c r="AF7" s="331"/>
      <c r="AG7" s="331"/>
      <c r="AH7" s="331"/>
      <c r="AI7" s="332"/>
      <c r="AJ7" s="180" t="s">
        <v>681</v>
      </c>
      <c r="AK7" s="161"/>
      <c r="AL7" s="161"/>
      <c r="AM7" s="161"/>
      <c r="AN7" s="161"/>
      <c r="AO7" s="161"/>
    </row>
    <row r="8" spans="1:41" s="11" customFormat="1" ht="53.4" x14ac:dyDescent="0.3">
      <c r="A8" s="11" t="s">
        <v>699</v>
      </c>
      <c r="B8" s="11" t="s">
        <v>700</v>
      </c>
      <c r="C8" s="11" t="s">
        <v>3</v>
      </c>
      <c r="D8" s="11" t="s">
        <v>450</v>
      </c>
      <c r="E8" s="11" t="s">
        <v>698</v>
      </c>
      <c r="F8" s="11" t="s">
        <v>701</v>
      </c>
      <c r="G8" s="11" t="s">
        <v>702</v>
      </c>
      <c r="H8" s="11" t="s">
        <v>703</v>
      </c>
      <c r="J8" s="162" t="s">
        <v>654</v>
      </c>
      <c r="K8" s="163" t="s">
        <v>664</v>
      </c>
      <c r="L8" s="164" t="s">
        <v>658</v>
      </c>
      <c r="M8" s="165" t="s">
        <v>659</v>
      </c>
      <c r="N8" s="195" t="s">
        <v>660</v>
      </c>
      <c r="O8" s="195" t="s">
        <v>662</v>
      </c>
      <c r="P8" s="195" t="s">
        <v>661</v>
      </c>
      <c r="Q8" s="195" t="s">
        <v>663</v>
      </c>
      <c r="R8" s="195" t="s">
        <v>667</v>
      </c>
      <c r="S8" s="195" t="s">
        <v>665</v>
      </c>
      <c r="T8" s="195" t="s">
        <v>668</v>
      </c>
      <c r="U8" s="195" t="s">
        <v>666</v>
      </c>
      <c r="V8" s="165" t="s">
        <v>669</v>
      </c>
      <c r="W8" s="167" t="s">
        <v>670</v>
      </c>
      <c r="X8" s="164" t="s">
        <v>658</v>
      </c>
      <c r="Y8" s="165" t="s">
        <v>659</v>
      </c>
      <c r="Z8" s="195" t="s">
        <v>660</v>
      </c>
      <c r="AA8" s="195" t="s">
        <v>662</v>
      </c>
      <c r="AB8" s="195" t="s">
        <v>661</v>
      </c>
      <c r="AC8" s="195" t="s">
        <v>663</v>
      </c>
      <c r="AD8" s="195" t="s">
        <v>667</v>
      </c>
      <c r="AE8" s="195" t="s">
        <v>665</v>
      </c>
      <c r="AF8" s="195" t="s">
        <v>668</v>
      </c>
      <c r="AG8" s="195" t="s">
        <v>666</v>
      </c>
      <c r="AH8" s="165" t="s">
        <v>669</v>
      </c>
      <c r="AI8" s="167" t="s">
        <v>670</v>
      </c>
      <c r="AJ8" s="179" t="s">
        <v>672</v>
      </c>
      <c r="AK8" s="161"/>
      <c r="AL8" s="161"/>
      <c r="AM8" s="161"/>
      <c r="AN8" s="161"/>
      <c r="AO8" s="161"/>
    </row>
    <row r="9" spans="1:41" x14ac:dyDescent="0.3">
      <c r="A9" s="82" t="s">
        <v>705</v>
      </c>
      <c r="B9" s="12" t="s">
        <v>154</v>
      </c>
      <c r="C9" s="12" t="str">
        <f>funnel_data!A3</f>
        <v>R0A</v>
      </c>
      <c r="D9" s="12" t="str">
        <f>INDEX(TrustCAHUB_map!C$2:C$139,MATCH($C9,TrustCAHUB_map!$A$2:$A$139,FALSE))</f>
        <v>Greater Manchester</v>
      </c>
      <c r="E9" s="12" t="str">
        <f>INDEX(TrustCAHUB_map!D$2:D$139,MATCH($C9,TrustCAHUB_map!$A$2:$A$139,FALSE))</f>
        <v>North West</v>
      </c>
      <c r="F9" s="12">
        <f>ROWS($F$9:F9)</f>
        <v>1</v>
      </c>
      <c r="G9" s="22">
        <f>IF(ISNUMBER(SEARCH($B$7,D9)),F9,"")</f>
        <v>1</v>
      </c>
      <c r="H9" s="22">
        <f>IFERROR(SMALL($G$9:$G$146,F9),"")</f>
        <v>1</v>
      </c>
      <c r="J9" s="168" t="str">
        <f>IFERROR(INDEX($C$9:$C$146,H9),"")</f>
        <v>R0A</v>
      </c>
      <c r="K9" s="169" t="str">
        <f>IFERROR(INDEX(TrustCAHUB_map!$B$2:$B$139, MATCH(J9, TrustCAHUB_map!$A$2:$A$139, FALSE)),"")</f>
        <v>Manchester University NHS Foundation Trust</v>
      </c>
      <c r="L9" s="168">
        <f ca="1">IFERROR(INDEX(funnel_data!E$3:E$140,MATCH($J9, funnel_data!$A$3:$A$140, FALSE)),"")</f>
        <v>523</v>
      </c>
      <c r="M9" s="168">
        <f ca="1">IFERROR(INDEX(funnel_data!F$3:F$140,MATCH($J9, funnel_data!$A$3:$A$140, FALSE)),"")</f>
        <v>14</v>
      </c>
      <c r="N9" s="196">
        <f ca="1">IFERROR(INDEX(funnel_data!G$3:G$140,MATCH($J9, funnel_data!$A$3:$A$140, FALSE)),"")</f>
        <v>2.676864244741874E-2</v>
      </c>
      <c r="O9" s="196">
        <f ca="1">IFERROR(INDEX(funnel_data!Y$3:Y$140,MATCH($J9, funnel_data!$A$3:$A$140, FALSE)),"")</f>
        <v>1.6011288727935436E-2</v>
      </c>
      <c r="P9" s="196">
        <f ca="1">IFERROR(INDEX(funnel_data!Z$3:Z$140,MATCH($J9, funnel_data!$A$3:$A$140, FALSE)),"")</f>
        <v>4.4427118856709642E-2</v>
      </c>
      <c r="Q9" s="196">
        <f ca="1">IFERROR(INDEX(funnel_data!H$3:H$140,MATCH($J9, funnel_data!$A$3:$A$140, FALSE)),"")</f>
        <v>4.1856794361209183E-2</v>
      </c>
      <c r="R9" s="196">
        <f ca="1">IFERROR(INDEX(funnel_data!I$3:I$140,MATCH($J9, funnel_data!$A$3:$A$140, FALSE)),"")</f>
        <v>2.777349990206833E-2</v>
      </c>
      <c r="S9" s="196">
        <f ca="1">IFERROR(INDEX(funnel_data!J$3:J$140,MATCH($J9, funnel_data!$A$3:$A$140, FALSE)),"")</f>
        <v>6.2621425065559136E-2</v>
      </c>
      <c r="T9" s="196">
        <f ca="1">IFERROR(INDEX(funnel_data!K$3:K$140,MATCH($J9, funnel_data!$A$3:$A$140, FALSE)),"")</f>
        <v>2.202514052803E-2</v>
      </c>
      <c r="U9" s="196">
        <f ca="1">IFERROR(INDEX(funnel_data!L$3:L$140,MATCH($J9, funnel_data!$A$3:$A$140, FALSE)),"")</f>
        <v>7.8118713445001819E-2</v>
      </c>
      <c r="V9" s="170" t="str">
        <f ca="1">IF(N9="","", IF(N9&gt;U9,"&gt;Upper 3SD Limit",""))</f>
        <v/>
      </c>
      <c r="W9" s="169" t="str">
        <f ca="1">IF(N9="","", IF(N9&lt;T9,"&lt;Lower 3SD Limit",""))</f>
        <v/>
      </c>
      <c r="X9" s="168">
        <f ca="1">IFERROR(INDEX(funnel_data!P$3:P$140,MATCH($J9, funnel_data!$A$3:$A$140, FALSE)),"")</f>
        <v>558</v>
      </c>
      <c r="Y9" s="168">
        <f ca="1">IFERROR(INDEX(funnel_data!Q$3:Q$140,MATCH($J9, funnel_data!$A$3:$A$140, FALSE)),"")</f>
        <v>23</v>
      </c>
      <c r="Z9" s="196">
        <f ca="1">IFERROR(INDEX(funnel_data!R$3:R$140,MATCH($J9, funnel_data!$A$3:$A$140, FALSE)),"")</f>
        <v>4.1218637992831542E-2</v>
      </c>
      <c r="AA9" s="196">
        <f ca="1">IFERROR(INDEX(funnel_data!AA$3:AA$140,MATCH($J9, funnel_data!$A$3:$A$140, FALSE)),"")</f>
        <v>2.7620873635769743E-2</v>
      </c>
      <c r="AB9" s="196">
        <f ca="1">IFERROR(INDEX(funnel_data!AB$3:AB$140,MATCH($J9, funnel_data!$A$3:$A$140, FALSE)),"")</f>
        <v>6.109002165008439E-2</v>
      </c>
      <c r="AC9" s="196">
        <f ca="1">IFERROR(INDEX(funnel_data!S$3:S$140,MATCH($J9, funnel_data!$A$3:$A$140, FALSE)),"")</f>
        <v>4.2820310180952947E-2</v>
      </c>
      <c r="AD9" s="196">
        <f ca="1">IFERROR(INDEX(funnel_data!T$3:T$140,MATCH($J9, funnel_data!$A$3:$A$140, FALSE)),"")</f>
        <v>2.8916336658432767E-2</v>
      </c>
      <c r="AE9" s="196">
        <f ca="1">IFERROR(INDEX(funnel_data!U$3:U$140,MATCH($J9, funnel_data!$A$3:$A$140, FALSE)),"")</f>
        <v>6.2976229078855986E-2</v>
      </c>
      <c r="AF9" s="196">
        <f ca="1">IFERROR(INDEX(funnel_data!V$3:V$140,MATCH($J9, funnel_data!$A$3:$A$140, FALSE)),"")</f>
        <v>2.3148472317553643E-2</v>
      </c>
      <c r="AG9" s="196">
        <f ca="1">IFERROR(INDEX(funnel_data!W$3:W$140,MATCH($J9, funnel_data!$A$3:$A$140, FALSE)),"")</f>
        <v>7.7876757668624133E-2</v>
      </c>
      <c r="AH9" s="170" t="str">
        <f ca="1">IF(Z9="","", IF(Z9&gt;AG9,"&gt;Upper 3SD Limit",""))</f>
        <v/>
      </c>
      <c r="AI9" s="169" t="str">
        <f ca="1">IF(Z9="","", IF(Z9&lt;AF9,"&lt;Lower 3SD Limit",""))</f>
        <v/>
      </c>
      <c r="AJ9" s="168" t="str">
        <f ca="1">IFERROR(INDEX(funnel_data!AG$3:AG$140,MATCH($J9, funnel_data!$A$3:$A$140, FALSE)),"")</f>
        <v>Change not statistically significant</v>
      </c>
    </row>
    <row r="10" spans="1:41" x14ac:dyDescent="0.3">
      <c r="A10" s="20" t="s">
        <v>476</v>
      </c>
      <c r="B10" s="12" t="s">
        <v>300</v>
      </c>
      <c r="C10" s="12" t="str">
        <f>funnel_data!A4</f>
        <v>R1F</v>
      </c>
      <c r="D10" s="12" t="str">
        <f>INDEX(TrustCAHUB_map!C$2:C$139,MATCH($C10,TrustCAHUB_map!$A$2:$A$139,FALSE))</f>
        <v>Wessex</v>
      </c>
      <c r="E10" s="12" t="str">
        <f>INDEX(TrustCAHUB_map!D$2:D$139,MATCH($C10,TrustCAHUB_map!$A$2:$A$139,FALSE))</f>
        <v>Wessex</v>
      </c>
      <c r="F10" s="12">
        <f>ROWS($F$9:F10)</f>
        <v>2</v>
      </c>
      <c r="G10" s="22">
        <f t="shared" ref="G10:G73" si="0">IF(ISNUMBER(SEARCH($B$7,D10)),F10,"")</f>
        <v>2</v>
      </c>
      <c r="H10" s="22">
        <f t="shared" ref="H10:H73" si="1">IFERROR(SMALL($G$9:$G$146,F10),"")</f>
        <v>2</v>
      </c>
      <c r="J10" s="168" t="str">
        <f t="shared" ref="J10:J73" si="2">IFERROR(INDEX($C$9:$C$146,H10),"")</f>
        <v>R1F</v>
      </c>
      <c r="K10" s="169" t="str">
        <f>IFERROR(INDEX(TrustCAHUB_map!$B$2:$B$139, MATCH(J10, TrustCAHUB_map!$A$2:$A$139, FALSE)),"")</f>
        <v>Isle of Wight NHS Trust</v>
      </c>
      <c r="L10" s="168">
        <f ca="1">IFERROR(INDEX(funnel_data!E$3:E$140,MATCH($J10, funnel_data!$A$3:$A$140, FALSE)),"")</f>
        <v>356</v>
      </c>
      <c r="M10" s="168">
        <f ca="1">IFERROR(INDEX(funnel_data!F$3:F$140,MATCH($J10, funnel_data!$A$3:$A$140, FALSE)),"")</f>
        <v>11</v>
      </c>
      <c r="N10" s="196">
        <f ca="1">IFERROR(INDEX(funnel_data!G$3:G$140,MATCH($J10, funnel_data!$A$3:$A$140, FALSE)),"")</f>
        <v>3.0898876404494381E-2</v>
      </c>
      <c r="O10" s="196">
        <f ca="1">IFERROR(INDEX(funnel_data!Y$3:Y$140,MATCH($J10, funnel_data!$A$3:$A$140, FALSE)),"")</f>
        <v>1.7339423083726158E-2</v>
      </c>
      <c r="P10" s="196">
        <f ca="1">IFERROR(INDEX(funnel_data!Z$3:Z$140,MATCH($J10, funnel_data!$A$3:$A$140, FALSE)),"")</f>
        <v>5.447403305716475E-2</v>
      </c>
      <c r="Q10" s="196">
        <f ca="1">IFERROR(INDEX(funnel_data!H$3:H$140,MATCH($J10, funnel_data!$A$3:$A$140, FALSE)),"")</f>
        <v>4.1856794361209183E-2</v>
      </c>
      <c r="R10" s="196">
        <f ca="1">IFERROR(INDEX(funnel_data!I$3:I$140,MATCH($J10, funnel_data!$A$3:$A$140, FALSE)),"")</f>
        <v>2.5485821976140396E-2</v>
      </c>
      <c r="S10" s="196">
        <f ca="1">IFERROR(INDEX(funnel_data!J$3:J$140,MATCH($J10, funnel_data!$A$3:$A$140, FALSE)),"")</f>
        <v>6.800986497384244E-2</v>
      </c>
      <c r="T10" s="196">
        <f ca="1">IFERROR(INDEX(funnel_data!K$3:K$140,MATCH($J10, funnel_data!$A$3:$A$140, FALSE)),"")</f>
        <v>1.9315487724429946E-2</v>
      </c>
      <c r="U10" s="196">
        <f ca="1">IFERROR(INDEX(funnel_data!L$3:L$140,MATCH($J10, funnel_data!$A$3:$A$140, FALSE)),"")</f>
        <v>8.8334478355319504E-2</v>
      </c>
      <c r="V10" s="170" t="str">
        <f t="shared" ref="V10:V73" ca="1" si="3">IF(N10="","", IF(N10&gt;U10,"&gt;Upper 3SD Limit",""))</f>
        <v/>
      </c>
      <c r="W10" s="169" t="str">
        <f t="shared" ref="W10:W73" ca="1" si="4">IF(N10="","", IF(N10&lt;T10,"&lt;Lower 3SD Limit",""))</f>
        <v/>
      </c>
      <c r="X10" s="168">
        <f ca="1">IFERROR(INDEX(funnel_data!P$3:P$140,MATCH($J10, funnel_data!$A$3:$A$140, FALSE)),"")</f>
        <v>371</v>
      </c>
      <c r="Y10" s="168">
        <f ca="1">IFERROR(INDEX(funnel_data!Q$3:Q$140,MATCH($J10, funnel_data!$A$3:$A$140, FALSE)),"")</f>
        <v>14</v>
      </c>
      <c r="Z10" s="196">
        <f ca="1">IFERROR(INDEX(funnel_data!R$3:R$140,MATCH($J10, funnel_data!$A$3:$A$140, FALSE)),"")</f>
        <v>3.7735849056603772E-2</v>
      </c>
      <c r="AA10" s="196">
        <f ca="1">IFERROR(INDEX(funnel_data!AA$3:AA$140,MATCH($J10, funnel_data!$A$3:$A$140, FALSE)),"")</f>
        <v>2.2609327945920844E-2</v>
      </c>
      <c r="AB10" s="196">
        <f ca="1">IFERROR(INDEX(funnel_data!AB$3:AB$140,MATCH($J10, funnel_data!$A$3:$A$140, FALSE)),"")</f>
        <v>6.2337142278776271E-2</v>
      </c>
      <c r="AC10" s="196">
        <f ca="1">IFERROR(INDEX(funnel_data!S$3:S$140,MATCH($J10, funnel_data!$A$3:$A$140, FALSE)),"")</f>
        <v>4.2820310180952947E-2</v>
      </c>
      <c r="AD10" s="196">
        <f ca="1">IFERROR(INDEX(funnel_data!T$3:T$140,MATCH($J10, funnel_data!$A$3:$A$140, FALSE)),"")</f>
        <v>2.6481729055844366E-2</v>
      </c>
      <c r="AE10" s="196">
        <f ca="1">IFERROR(INDEX(funnel_data!U$3:U$140,MATCH($J10, funnel_data!$A$3:$A$140, FALSE)),"")</f>
        <v>6.8529790888225584E-2</v>
      </c>
      <c r="AF10" s="196">
        <f ca="1">IFERROR(INDEX(funnel_data!V$3:V$140,MATCH($J10, funnel_data!$A$3:$A$140, FALSE)),"")</f>
        <v>2.0232103430067056E-2</v>
      </c>
      <c r="AG10" s="196">
        <f ca="1">IFERROR(INDEX(funnel_data!W$3:W$140,MATCH($J10, funnel_data!$A$3:$A$140, FALSE)),"")</f>
        <v>8.8353045145579581E-2</v>
      </c>
      <c r="AH10" s="170" t="str">
        <f t="shared" ref="AH10:AH73" ca="1" si="5">IF(Z10="","", IF(Z10&gt;AG10,"&gt;Upper 3SD Limit",""))</f>
        <v/>
      </c>
      <c r="AI10" s="169" t="str">
        <f t="shared" ref="AI10:AI73" ca="1" si="6">IF(Z10="","", IF(Z10&lt;AF10,"&lt;Lower 3SD Limit",""))</f>
        <v/>
      </c>
      <c r="AJ10" s="168" t="str">
        <f ca="1">IFERROR(INDEX(funnel_data!AG$3:AG$140,MATCH($J10, funnel_data!$A$3:$A$140, FALSE)),"")</f>
        <v>Change not statistically significant</v>
      </c>
    </row>
    <row r="11" spans="1:41" x14ac:dyDescent="0.3">
      <c r="A11" s="20" t="s">
        <v>154</v>
      </c>
      <c r="B11" s="12" t="s">
        <v>301</v>
      </c>
      <c r="C11" s="12" t="str">
        <f>funnel_data!A5</f>
        <v>R1H</v>
      </c>
      <c r="D11" s="12" t="str">
        <f>INDEX(TrustCAHUB_map!C$2:C$139,MATCH($C11,TrustCAHUB_map!$A$2:$A$139,FALSE))</f>
        <v>North Central and North East London</v>
      </c>
      <c r="E11" s="12" t="str">
        <f>INDEX(TrustCAHUB_map!D$2:D$139,MATCH($C11,TrustCAHUB_map!$A$2:$A$139,FALSE))</f>
        <v>London</v>
      </c>
      <c r="F11" s="12">
        <f>ROWS($F$9:F11)</f>
        <v>3</v>
      </c>
      <c r="G11" s="22">
        <f t="shared" si="0"/>
        <v>3</v>
      </c>
      <c r="H11" s="22">
        <f t="shared" si="1"/>
        <v>3</v>
      </c>
      <c r="J11" s="168" t="str">
        <f t="shared" si="2"/>
        <v>R1H</v>
      </c>
      <c r="K11" s="169" t="str">
        <f>IFERROR(INDEX(TrustCAHUB_map!$B$2:$B$139, MATCH(J11, TrustCAHUB_map!$A$2:$A$139, FALSE)),"")</f>
        <v>Barts Health NHS Trust</v>
      </c>
      <c r="L11" s="168">
        <f ca="1">IFERROR(INDEX(funnel_data!E$3:E$140,MATCH($J11, funnel_data!$A$3:$A$140, FALSE)),"")</f>
        <v>2171</v>
      </c>
      <c r="M11" s="168">
        <f ca="1">IFERROR(INDEX(funnel_data!F$3:F$140,MATCH($J11, funnel_data!$A$3:$A$140, FALSE)),"")</f>
        <v>114</v>
      </c>
      <c r="N11" s="196">
        <f ca="1">IFERROR(INDEX(funnel_data!G$3:G$140,MATCH($J11, funnel_data!$A$3:$A$140, FALSE)),"")</f>
        <v>5.25103638876094E-2</v>
      </c>
      <c r="O11" s="196">
        <f ca="1">IFERROR(INDEX(funnel_data!Y$3:Y$140,MATCH($J11, funnel_data!$A$3:$A$140, FALSE)),"")</f>
        <v>4.3893097457754653E-2</v>
      </c>
      <c r="P11" s="196">
        <f ca="1">IFERROR(INDEX(funnel_data!Z$3:Z$140,MATCH($J11, funnel_data!$A$3:$A$140, FALSE)),"")</f>
        <v>6.270844716536926E-2</v>
      </c>
      <c r="Q11" s="196">
        <f ca="1">IFERROR(INDEX(funnel_data!H$3:H$140,MATCH($J11, funnel_data!$A$3:$A$140, FALSE)),"")</f>
        <v>4.1856794361209183E-2</v>
      </c>
      <c r="R11" s="196">
        <f ca="1">IFERROR(INDEX(funnel_data!I$3:I$140,MATCH($J11, funnel_data!$A$3:$A$140, FALSE)),"")</f>
        <v>3.4210562029884942E-2</v>
      </c>
      <c r="S11" s="196">
        <f ca="1">IFERROR(INDEX(funnel_data!J$3:J$140,MATCH($J11, funnel_data!$A$3:$A$140, FALSE)),"")</f>
        <v>5.1121538071736368E-2</v>
      </c>
      <c r="T11" s="196">
        <f ca="1">IFERROR(INDEX(funnel_data!K$3:K$140,MATCH($J11, funnel_data!$A$3:$A$140, FALSE)),"")</f>
        <v>3.0459516128560508E-2</v>
      </c>
      <c r="U11" s="196">
        <f ca="1">IFERROR(INDEX(funnel_data!L$3:L$140,MATCH($J11, funnel_data!$A$3:$A$140, FALSE)),"")</f>
        <v>5.7266789346263745E-2</v>
      </c>
      <c r="V11" s="170" t="str">
        <f t="shared" ca="1" si="3"/>
        <v/>
      </c>
      <c r="W11" s="169" t="str">
        <f t="shared" ca="1" si="4"/>
        <v/>
      </c>
      <c r="X11" s="168">
        <f ca="1">IFERROR(INDEX(funnel_data!P$3:P$140,MATCH($J11, funnel_data!$A$3:$A$140, FALSE)),"")</f>
        <v>2431</v>
      </c>
      <c r="Y11" s="168">
        <f ca="1">IFERROR(INDEX(funnel_data!Q$3:Q$140,MATCH($J11, funnel_data!$A$3:$A$140, FALSE)),"")</f>
        <v>138</v>
      </c>
      <c r="Z11" s="196">
        <f ca="1">IFERROR(INDEX(funnel_data!R$3:R$140,MATCH($J11, funnel_data!$A$3:$A$140, FALSE)),"")</f>
        <v>5.6766762649115593E-2</v>
      </c>
      <c r="AA11" s="196">
        <f ca="1">IFERROR(INDEX(funnel_data!AA$3:AA$140,MATCH($J11, funnel_data!$A$3:$A$140, FALSE)),"")</f>
        <v>4.8248350191810216E-2</v>
      </c>
      <c r="AB11" s="196">
        <f ca="1">IFERROR(INDEX(funnel_data!AB$3:AB$140,MATCH($J11, funnel_data!$A$3:$A$140, FALSE)),"")</f>
        <v>6.6683756704477903E-2</v>
      </c>
      <c r="AC11" s="196">
        <f ca="1">IFERROR(INDEX(funnel_data!S$3:S$140,MATCH($J11, funnel_data!$A$3:$A$140, FALSE)),"")</f>
        <v>4.2820310180952947E-2</v>
      </c>
      <c r="AD11" s="196">
        <f ca="1">IFERROR(INDEX(funnel_data!T$3:T$140,MATCH($J11, funnel_data!$A$3:$A$140, FALSE)),"")</f>
        <v>3.5467746922074564E-2</v>
      </c>
      <c r="AE11" s="196">
        <f ca="1">IFERROR(INDEX(funnel_data!U$3:U$140,MATCH($J11, funnel_data!$A$3:$A$140, FALSE)),"")</f>
        <v>5.1615514715887108E-2</v>
      </c>
      <c r="AF11" s="196">
        <f ca="1">IFERROR(INDEX(funnel_data!V$3:V$140,MATCH($J11, funnel_data!$A$3:$A$140, FALSE)),"")</f>
        <v>3.1819624158311278E-2</v>
      </c>
      <c r="AG11" s="196">
        <f ca="1">IFERROR(INDEX(funnel_data!W$3:W$140,MATCH($J11, funnel_data!$A$3:$A$140, FALSE)),"")</f>
        <v>5.7398684574220933E-2</v>
      </c>
      <c r="AH11" s="170" t="str">
        <f t="shared" ca="1" si="5"/>
        <v/>
      </c>
      <c r="AI11" s="169" t="str">
        <f t="shared" ca="1" si="6"/>
        <v/>
      </c>
      <c r="AJ11" s="168" t="str">
        <f ca="1">IFERROR(INDEX(funnel_data!AG$3:AG$140,MATCH($J11, funnel_data!$A$3:$A$140, FALSE)),"")</f>
        <v>Change not statistically significant</v>
      </c>
    </row>
    <row r="12" spans="1:41" x14ac:dyDescent="0.3">
      <c r="A12" s="20" t="s">
        <v>300</v>
      </c>
      <c r="B12" s="12" t="s">
        <v>302</v>
      </c>
      <c r="C12" s="12" t="str">
        <f>funnel_data!A6</f>
        <v>R1K</v>
      </c>
      <c r="D12" s="12" t="str">
        <f>INDEX(TrustCAHUB_map!C$2:C$139,MATCH($C12,TrustCAHUB_map!$A$2:$A$139,FALSE))</f>
        <v>North West and South West London</v>
      </c>
      <c r="E12" s="12" t="str">
        <f>INDEX(TrustCAHUB_map!D$2:D$139,MATCH($C12,TrustCAHUB_map!$A$2:$A$139,FALSE))</f>
        <v>London</v>
      </c>
      <c r="F12" s="12">
        <f>ROWS($F$9:F12)</f>
        <v>4</v>
      </c>
      <c r="G12" s="22">
        <f t="shared" si="0"/>
        <v>4</v>
      </c>
      <c r="H12" s="22">
        <f t="shared" si="1"/>
        <v>4</v>
      </c>
      <c r="J12" s="168" t="str">
        <f t="shared" si="2"/>
        <v>R1K</v>
      </c>
      <c r="K12" s="169" t="str">
        <f>IFERROR(INDEX(TrustCAHUB_map!$B$2:$B$139, MATCH(J12, TrustCAHUB_map!$A$2:$A$139, FALSE)),"")</f>
        <v>London North West University Healthcare NHS Trust</v>
      </c>
      <c r="L12" s="168">
        <f ca="1">IFERROR(INDEX(funnel_data!E$3:E$140,MATCH($J12, funnel_data!$A$3:$A$140, FALSE)),"")</f>
        <v>220</v>
      </c>
      <c r="M12" s="168">
        <f ca="1">IFERROR(INDEX(funnel_data!F$3:F$140,MATCH($J12, funnel_data!$A$3:$A$140, FALSE)),"")</f>
        <v>10</v>
      </c>
      <c r="N12" s="196">
        <f ca="1">IFERROR(INDEX(funnel_data!G$3:G$140,MATCH($J12, funnel_data!$A$3:$A$140, FALSE)),"")</f>
        <v>4.5454545454545456E-2</v>
      </c>
      <c r="O12" s="196">
        <f ca="1">IFERROR(INDEX(funnel_data!Y$3:Y$140,MATCH($J12, funnel_data!$A$3:$A$140, FALSE)),"")</f>
        <v>2.4874572352443444E-2</v>
      </c>
      <c r="P12" s="196">
        <f ca="1">IFERROR(INDEX(funnel_data!Z$3:Z$140,MATCH($J12, funnel_data!$A$3:$A$140, FALSE)),"")</f>
        <v>8.163589691586165E-2</v>
      </c>
      <c r="Q12" s="196">
        <f ca="1">IFERROR(INDEX(funnel_data!H$3:H$140,MATCH($J12, funnel_data!$A$3:$A$140, FALSE)),"")</f>
        <v>4.1856794361209183E-2</v>
      </c>
      <c r="R12" s="196">
        <f ca="1">IFERROR(INDEX(funnel_data!I$3:I$140,MATCH($J12, funnel_data!$A$3:$A$140, FALSE)),"")</f>
        <v>2.2331440145647696E-2</v>
      </c>
      <c r="S12" s="196">
        <f ca="1">IFERROR(INDEX(funnel_data!J$3:J$140,MATCH($J12, funnel_data!$A$3:$A$140, FALSE)),"")</f>
        <v>7.7107580657152328E-2</v>
      </c>
      <c r="T12" s="196">
        <f ca="1">IFERROR(INDEX(funnel_data!K$3:K$140,MATCH($J12, funnel_data!$A$3:$A$140, FALSE)),"")</f>
        <v>1.584225617424715E-2</v>
      </c>
      <c r="U12" s="196">
        <f ca="1">IFERROR(INDEX(funnel_data!L$3:L$140,MATCH($J12, funnel_data!$A$3:$A$140, FALSE)),"")</f>
        <v>0.1059891812038108</v>
      </c>
      <c r="V12" s="170" t="str">
        <f t="shared" ca="1" si="3"/>
        <v/>
      </c>
      <c r="W12" s="169" t="str">
        <f t="shared" ca="1" si="4"/>
        <v/>
      </c>
      <c r="X12" s="168">
        <f ca="1">IFERROR(INDEX(funnel_data!P$3:P$140,MATCH($J12, funnel_data!$A$3:$A$140, FALSE)),"")</f>
        <v>379</v>
      </c>
      <c r="Y12" s="168">
        <f ca="1">IFERROR(INDEX(funnel_data!Q$3:Q$140,MATCH($J12, funnel_data!$A$3:$A$140, FALSE)),"")</f>
        <v>21</v>
      </c>
      <c r="Z12" s="196">
        <f ca="1">IFERROR(INDEX(funnel_data!R$3:R$140,MATCH($J12, funnel_data!$A$3:$A$140, FALSE)),"")</f>
        <v>5.5408970976253295E-2</v>
      </c>
      <c r="AA12" s="196">
        <f ca="1">IFERROR(INDEX(funnel_data!AA$3:AA$140,MATCH($J12, funnel_data!$A$3:$A$140, FALSE)),"")</f>
        <v>3.6523241483552252E-2</v>
      </c>
      <c r="AB12" s="196">
        <f ca="1">IFERROR(INDEX(funnel_data!AB$3:AB$140,MATCH($J12, funnel_data!$A$3:$A$140, FALSE)),"")</f>
        <v>8.3216817395923015E-2</v>
      </c>
      <c r="AC12" s="196">
        <f ca="1">IFERROR(INDEX(funnel_data!S$3:S$140,MATCH($J12, funnel_data!$A$3:$A$140, FALSE)),"")</f>
        <v>4.2820310180952947E-2</v>
      </c>
      <c r="AD12" s="196">
        <f ca="1">IFERROR(INDEX(funnel_data!T$3:T$140,MATCH($J12, funnel_data!$A$3:$A$140, FALSE)),"")</f>
        <v>2.6615441098728002E-2</v>
      </c>
      <c r="AE12" s="196">
        <f ca="1">IFERROR(INDEX(funnel_data!U$3:U$140,MATCH($J12, funnel_data!$A$3:$A$140, FALSE)),"")</f>
        <v>6.8200261053708772E-2</v>
      </c>
      <c r="AF12" s="196">
        <f ca="1">IFERROR(INDEX(funnel_data!V$3:V$140,MATCH($J12, funnel_data!$A$3:$A$140, FALSE)),"")</f>
        <v>2.0387753521611148E-2</v>
      </c>
      <c r="AG12" s="196">
        <f ca="1">IFERROR(INDEX(funnel_data!W$3:W$140,MATCH($J12, funnel_data!$A$3:$A$140, FALSE)),"")</f>
        <v>8.7724980848980644E-2</v>
      </c>
      <c r="AH12" s="170" t="str">
        <f t="shared" ca="1" si="5"/>
        <v/>
      </c>
      <c r="AI12" s="169" t="str">
        <f t="shared" ca="1" si="6"/>
        <v/>
      </c>
      <c r="AJ12" s="168" t="str">
        <f ca="1">IFERROR(INDEX(funnel_data!AG$3:AG$140,MATCH($J12, funnel_data!$A$3:$A$140, FALSE)),"")</f>
        <v>Change not statistically significant</v>
      </c>
    </row>
    <row r="13" spans="1:41" x14ac:dyDescent="0.3">
      <c r="A13" s="20" t="s">
        <v>155</v>
      </c>
      <c r="B13" s="12" t="s">
        <v>303</v>
      </c>
      <c r="C13" s="12" t="str">
        <f>funnel_data!A7</f>
        <v>RA2</v>
      </c>
      <c r="D13" s="12" t="str">
        <f>INDEX(TrustCAHUB_map!C$2:C$139,MATCH($C13,TrustCAHUB_map!$A$2:$A$139,FALSE))</f>
        <v>Surrey and Sussex</v>
      </c>
      <c r="E13" s="12" t="str">
        <f>INDEX(TrustCAHUB_map!D$2:D$139,MATCH($C13,TrustCAHUB_map!$A$2:$A$139,FALSE))</f>
        <v>South East</v>
      </c>
      <c r="F13" s="12">
        <f>ROWS($F$9:F13)</f>
        <v>5</v>
      </c>
      <c r="G13" s="22">
        <f t="shared" si="0"/>
        <v>5</v>
      </c>
      <c r="H13" s="22">
        <f t="shared" si="1"/>
        <v>5</v>
      </c>
      <c r="J13" s="168" t="str">
        <f t="shared" si="2"/>
        <v>RA2</v>
      </c>
      <c r="K13" s="169" t="str">
        <f>IFERROR(INDEX(TrustCAHUB_map!$B$2:$B$139, MATCH(J13, TrustCAHUB_map!$A$2:$A$139, FALSE)),"")</f>
        <v>Royal Surrey County Hospital NHS Foundation Trust</v>
      </c>
      <c r="L13" s="168">
        <f ca="1">IFERROR(INDEX(funnel_data!E$3:E$140,MATCH($J13, funnel_data!$A$3:$A$140, FALSE)),"")</f>
        <v>2138</v>
      </c>
      <c r="M13" s="168">
        <f ca="1">IFERROR(INDEX(funnel_data!F$3:F$140,MATCH($J13, funnel_data!$A$3:$A$140, FALSE)),"")</f>
        <v>79</v>
      </c>
      <c r="N13" s="196">
        <f ca="1">IFERROR(INDEX(funnel_data!G$3:G$140,MATCH($J13, funnel_data!$A$3:$A$140, FALSE)),"")</f>
        <v>3.6950420954162767E-2</v>
      </c>
      <c r="O13" s="196">
        <f ca="1">IFERROR(INDEX(funnel_data!Y$3:Y$140,MATCH($J13, funnel_data!$A$3:$A$140, FALSE)),"")</f>
        <v>2.9748936512943941E-2</v>
      </c>
      <c r="P13" s="196">
        <f ca="1">IFERROR(INDEX(funnel_data!Z$3:Z$140,MATCH($J13, funnel_data!$A$3:$A$140, FALSE)),"")</f>
        <v>4.5812892843839839E-2</v>
      </c>
      <c r="Q13" s="196">
        <f ca="1">IFERROR(INDEX(funnel_data!H$3:H$140,MATCH($J13, funnel_data!$A$3:$A$140, FALSE)),"")</f>
        <v>4.1856794361209183E-2</v>
      </c>
      <c r="R13" s="196">
        <f ca="1">IFERROR(INDEX(funnel_data!I$3:I$140,MATCH($J13, funnel_data!$A$3:$A$140, FALSE)),"")</f>
        <v>3.4157540113629668E-2</v>
      </c>
      <c r="S13" s="196">
        <f ca="1">IFERROR(INDEX(funnel_data!J$3:J$140,MATCH($J13, funnel_data!$A$3:$A$140, FALSE)),"")</f>
        <v>5.1199496881323865E-2</v>
      </c>
      <c r="T13" s="196">
        <f ca="1">IFERROR(INDEX(funnel_data!K$3:K$140,MATCH($J13, funnel_data!$A$3:$A$140, FALSE)),"")</f>
        <v>3.0385431715823929E-2</v>
      </c>
      <c r="U13" s="196">
        <f ca="1">IFERROR(INDEX(funnel_data!L$3:L$140,MATCH($J13, funnel_data!$A$3:$A$140, FALSE)),"")</f>
        <v>5.7402534578897296E-2</v>
      </c>
      <c r="V13" s="170" t="str">
        <f t="shared" ca="1" si="3"/>
        <v/>
      </c>
      <c r="W13" s="169" t="str">
        <f t="shared" ca="1" si="4"/>
        <v/>
      </c>
      <c r="X13" s="168">
        <f ca="1">IFERROR(INDEX(funnel_data!P$3:P$140,MATCH($J13, funnel_data!$A$3:$A$140, FALSE)),"")</f>
        <v>2416</v>
      </c>
      <c r="Y13" s="168">
        <f ca="1">IFERROR(INDEX(funnel_data!Q$3:Q$140,MATCH($J13, funnel_data!$A$3:$A$140, FALSE)),"")</f>
        <v>130</v>
      </c>
      <c r="Z13" s="196">
        <f ca="1">IFERROR(INDEX(funnel_data!R$3:R$140,MATCH($J13, funnel_data!$A$3:$A$140, FALSE)),"")</f>
        <v>5.3807947019867547E-2</v>
      </c>
      <c r="AA13" s="196">
        <f ca="1">IFERROR(INDEX(funnel_data!AA$3:AA$140,MATCH($J13, funnel_data!$A$3:$A$140, FALSE)),"")</f>
        <v>4.5498247401179193E-2</v>
      </c>
      <c r="AB13" s="196">
        <f ca="1">IFERROR(INDEX(funnel_data!AB$3:AB$140,MATCH($J13, funnel_data!$A$3:$A$140, FALSE)),"")</f>
        <v>6.3534291841816012E-2</v>
      </c>
      <c r="AC13" s="196">
        <f ca="1">IFERROR(INDEX(funnel_data!S$3:S$140,MATCH($J13, funnel_data!$A$3:$A$140, FALSE)),"")</f>
        <v>4.2820310180952947E-2</v>
      </c>
      <c r="AD13" s="196">
        <f ca="1">IFERROR(INDEX(funnel_data!T$3:T$140,MATCH($J13, funnel_data!$A$3:$A$140, FALSE)),"")</f>
        <v>3.5447032516703759E-2</v>
      </c>
      <c r="AE13" s="196">
        <f ca="1">IFERROR(INDEX(funnel_data!U$3:U$140,MATCH($J13, funnel_data!$A$3:$A$140, FALSE)),"")</f>
        <v>5.1645171697970706E-2</v>
      </c>
      <c r="AF13" s="196">
        <f ca="1">IFERROR(INDEX(funnel_data!V$3:V$140,MATCH($J13, funnel_data!$A$3:$A$140, FALSE)),"")</f>
        <v>3.1790425320374995E-2</v>
      </c>
      <c r="AG13" s="196">
        <f ca="1">IFERROR(INDEX(funnel_data!W$3:W$140,MATCH($J13, funnel_data!$A$3:$A$140, FALSE)),"")</f>
        <v>5.7450008431327929E-2</v>
      </c>
      <c r="AH13" s="170" t="str">
        <f t="shared" ca="1" si="5"/>
        <v/>
      </c>
      <c r="AI13" s="169" t="str">
        <f t="shared" ca="1" si="6"/>
        <v/>
      </c>
      <c r="AJ13" s="168" t="str">
        <f ca="1">IFERROR(INDEX(funnel_data!AG$3:AG$140,MATCH($J13, funnel_data!$A$3:$A$140, FALSE)),"")</f>
        <v>Increased</v>
      </c>
    </row>
    <row r="14" spans="1:41" x14ac:dyDescent="0.3">
      <c r="A14" s="21" t="s">
        <v>468</v>
      </c>
      <c r="B14" s="12" t="s">
        <v>304</v>
      </c>
      <c r="C14" s="12" t="str">
        <f>funnel_data!A8</f>
        <v>RA3</v>
      </c>
      <c r="D14" s="12" t="str">
        <f>INDEX(TrustCAHUB_map!C$2:C$139,MATCH($C14,TrustCAHUB_map!$A$2:$A$139,FALSE))</f>
        <v>Somerset, Wiltshire, Avon and Gloucester</v>
      </c>
      <c r="E14" s="12" t="str">
        <f>INDEX(TrustCAHUB_map!D$2:D$139,MATCH($C14,TrustCAHUB_map!$A$2:$A$139,FALSE))</f>
        <v>South West</v>
      </c>
      <c r="F14" s="12">
        <f>ROWS($F$9:F14)</f>
        <v>6</v>
      </c>
      <c r="G14" s="22">
        <f t="shared" si="0"/>
        <v>6</v>
      </c>
      <c r="H14" s="22">
        <f t="shared" si="1"/>
        <v>6</v>
      </c>
      <c r="J14" s="168" t="str">
        <f t="shared" si="2"/>
        <v>RA3</v>
      </c>
      <c r="K14" s="169" t="str">
        <f>IFERROR(INDEX(TrustCAHUB_map!$B$2:$B$139, MATCH(J14, TrustCAHUB_map!$A$2:$A$139, FALSE)),"")</f>
        <v>Weston Area Health NHS Trust</v>
      </c>
      <c r="L14" s="168">
        <f ca="1">IFERROR(INDEX(funnel_data!E$3:E$140,MATCH($J14, funnel_data!$A$3:$A$140, FALSE)),"")</f>
        <v>234</v>
      </c>
      <c r="M14" s="168">
        <f ca="1">IFERROR(INDEX(funnel_data!F$3:F$140,MATCH($J14, funnel_data!$A$3:$A$140, FALSE)),"")</f>
        <v>5</v>
      </c>
      <c r="N14" s="196">
        <f ca="1">IFERROR(INDEX(funnel_data!G$3:G$140,MATCH($J14, funnel_data!$A$3:$A$140, FALSE)),"")</f>
        <v>2.1367521367521368E-2</v>
      </c>
      <c r="O14" s="196">
        <f ca="1">IFERROR(INDEX(funnel_data!Y$3:Y$140,MATCH($J14, funnel_data!$A$3:$A$140, FALSE)),"")</f>
        <v>9.1606404802439794E-3</v>
      </c>
      <c r="P14" s="196">
        <f ca="1">IFERROR(INDEX(funnel_data!Z$3:Z$140,MATCH($J14, funnel_data!$A$3:$A$140, FALSE)),"")</f>
        <v>4.9035516276131438E-2</v>
      </c>
      <c r="Q14" s="196">
        <f ca="1">IFERROR(INDEX(funnel_data!H$3:H$140,MATCH($J14, funnel_data!$A$3:$A$140, FALSE)),"")</f>
        <v>4.1856794361209183E-2</v>
      </c>
      <c r="R14" s="196">
        <f ca="1">IFERROR(INDEX(funnel_data!I$3:I$140,MATCH($J14, funnel_data!$A$3:$A$140, FALSE)),"")</f>
        <v>2.275143969687457E-2</v>
      </c>
      <c r="S14" s="196">
        <f ca="1">IFERROR(INDEX(funnel_data!J$3:J$140,MATCH($J14, funnel_data!$A$3:$A$140, FALSE)),"")</f>
        <v>7.5761939632249933E-2</v>
      </c>
      <c r="T14" s="196">
        <f ca="1">IFERROR(INDEX(funnel_data!K$3:K$140,MATCH($J14, funnel_data!$A$3:$A$140, FALSE)),"")</f>
        <v>1.6286794736710242E-2</v>
      </c>
      <c r="U14" s="196">
        <f ca="1">IFERROR(INDEX(funnel_data!L$3:L$140,MATCH($J14, funnel_data!$A$3:$A$140, FALSE)),"")</f>
        <v>0.10335350597123458</v>
      </c>
      <c r="V14" s="170" t="str">
        <f t="shared" ca="1" si="3"/>
        <v/>
      </c>
      <c r="W14" s="169" t="str">
        <f t="shared" ca="1" si="4"/>
        <v/>
      </c>
      <c r="X14" s="168">
        <f ca="1">IFERROR(INDEX(funnel_data!P$3:P$140,MATCH($J14, funnel_data!$A$3:$A$140, FALSE)),"")</f>
        <v>261</v>
      </c>
      <c r="Y14" s="168">
        <f ca="1">IFERROR(INDEX(funnel_data!Q$3:Q$140,MATCH($J14, funnel_data!$A$3:$A$140, FALSE)),"")</f>
        <v>8</v>
      </c>
      <c r="Z14" s="196">
        <f ca="1">IFERROR(INDEX(funnel_data!R$3:R$140,MATCH($J14, funnel_data!$A$3:$A$140, FALSE)),"")</f>
        <v>3.0651340996168581E-2</v>
      </c>
      <c r="AA14" s="196">
        <f ca="1">IFERROR(INDEX(funnel_data!AA$3:AA$140,MATCH($J14, funnel_data!$A$3:$A$140, FALSE)),"")</f>
        <v>1.5611730823629221E-2</v>
      </c>
      <c r="AB14" s="196">
        <f ca="1">IFERROR(INDEX(funnel_data!AB$3:AB$140,MATCH($J14, funnel_data!$A$3:$A$140, FALSE)),"")</f>
        <v>5.9306519925500671E-2</v>
      </c>
      <c r="AC14" s="196">
        <f ca="1">IFERROR(INDEX(funnel_data!S$3:S$140,MATCH($J14, funnel_data!$A$3:$A$140, FALSE)),"")</f>
        <v>4.2820310180952947E-2</v>
      </c>
      <c r="AD14" s="196">
        <f ca="1">IFERROR(INDEX(funnel_data!T$3:T$140,MATCH($J14, funnel_data!$A$3:$A$140, FALSE)),"")</f>
        <v>2.4183253832679E-2</v>
      </c>
      <c r="AE14" s="196">
        <f ca="1">IFERROR(INDEX(funnel_data!U$3:U$140,MATCH($J14, funnel_data!$A$3:$A$140, FALSE)),"")</f>
        <v>7.4720399953045913E-2</v>
      </c>
      <c r="AF14" s="196">
        <f ca="1">IFERROR(INDEX(funnel_data!V$3:V$140,MATCH($J14, funnel_data!$A$3:$A$140, FALSE)),"")</f>
        <v>1.7640344811297122E-2</v>
      </c>
      <c r="AG14" s="196">
        <f ca="1">IFERROR(INDEX(funnel_data!W$3:W$140,MATCH($J14, funnel_data!$A$3:$A$140, FALSE)),"")</f>
        <v>0.10027359436666072</v>
      </c>
      <c r="AH14" s="170" t="str">
        <f t="shared" ca="1" si="5"/>
        <v/>
      </c>
      <c r="AI14" s="169" t="str">
        <f t="shared" ca="1" si="6"/>
        <v/>
      </c>
      <c r="AJ14" s="168" t="str">
        <f ca="1">IFERROR(INDEX(funnel_data!AG$3:AG$140,MATCH($J14, funnel_data!$A$3:$A$140, FALSE)),"")</f>
        <v>Change not statistically significant</v>
      </c>
    </row>
    <row r="15" spans="1:41" x14ac:dyDescent="0.3">
      <c r="A15" s="20" t="s">
        <v>469</v>
      </c>
      <c r="B15" s="12" t="s">
        <v>305</v>
      </c>
      <c r="C15" s="12" t="str">
        <f>funnel_data!A9</f>
        <v>RA4</v>
      </c>
      <c r="D15" s="12" t="str">
        <f>INDEX(TrustCAHUB_map!C$2:C$139,MATCH($C15,TrustCAHUB_map!$A$2:$A$139,FALSE))</f>
        <v>Somerset, Wiltshire, Avon and Gloucester</v>
      </c>
      <c r="E15" s="12" t="str">
        <f>INDEX(TrustCAHUB_map!D$2:D$139,MATCH($C15,TrustCAHUB_map!$A$2:$A$139,FALSE))</f>
        <v>South West</v>
      </c>
      <c r="F15" s="12">
        <f>ROWS($F$9:F15)</f>
        <v>7</v>
      </c>
      <c r="G15" s="22">
        <f t="shared" si="0"/>
        <v>7</v>
      </c>
      <c r="H15" s="22">
        <f t="shared" si="1"/>
        <v>7</v>
      </c>
      <c r="J15" s="168" t="str">
        <f t="shared" si="2"/>
        <v>RA4</v>
      </c>
      <c r="K15" s="169" t="str">
        <f>IFERROR(INDEX(TrustCAHUB_map!$B$2:$B$139, MATCH(J15, TrustCAHUB_map!$A$2:$A$139, FALSE)),"")</f>
        <v>Yeovil District Hospital NHS Foundation Trust</v>
      </c>
      <c r="L15" s="168">
        <f ca="1">IFERROR(INDEX(funnel_data!E$3:E$140,MATCH($J15, funnel_data!$A$3:$A$140, FALSE)),"")</f>
        <v>344</v>
      </c>
      <c r="M15" s="168">
        <f ca="1">IFERROR(INDEX(funnel_data!F$3:F$140,MATCH($J15, funnel_data!$A$3:$A$140, FALSE)),"")</f>
        <v>7</v>
      </c>
      <c r="N15" s="196">
        <f ca="1">IFERROR(INDEX(funnel_data!G$3:G$140,MATCH($J15, funnel_data!$A$3:$A$140, FALSE)),"")</f>
        <v>2.0348837209302327E-2</v>
      </c>
      <c r="O15" s="196">
        <f ca="1">IFERROR(INDEX(funnel_data!Y$3:Y$140,MATCH($J15, funnel_data!$A$3:$A$140, FALSE)),"")</f>
        <v>9.8911802376276618E-3</v>
      </c>
      <c r="P15" s="196">
        <f ca="1">IFERROR(INDEX(funnel_data!Z$3:Z$140,MATCH($J15, funnel_data!$A$3:$A$140, FALSE)),"")</f>
        <v>4.140074707081623E-2</v>
      </c>
      <c r="Q15" s="196">
        <f ca="1">IFERROR(INDEX(funnel_data!H$3:H$140,MATCH($J15, funnel_data!$A$3:$A$140, FALSE)),"")</f>
        <v>4.1856794361209183E-2</v>
      </c>
      <c r="R15" s="196">
        <f ca="1">IFERROR(INDEX(funnel_data!I$3:I$140,MATCH($J15, funnel_data!$A$3:$A$140, FALSE)),"")</f>
        <v>2.527118141837599E-2</v>
      </c>
      <c r="S15" s="196">
        <f ca="1">IFERROR(INDEX(funnel_data!J$3:J$140,MATCH($J15, funnel_data!$A$3:$A$140, FALSE)),"")</f>
        <v>6.8561972869414553E-2</v>
      </c>
      <c r="T15" s="196">
        <f ca="1">IFERROR(INDEX(funnel_data!K$3:K$140,MATCH($J15, funnel_data!$A$3:$A$140, FALSE)),"")</f>
        <v>1.9069388283785474E-2</v>
      </c>
      <c r="U15" s="196">
        <f ca="1">IFERROR(INDEX(funnel_data!L$3:L$140,MATCH($J15, funnel_data!$A$3:$A$140, FALSE)),"")</f>
        <v>8.9393014700824919E-2</v>
      </c>
      <c r="V15" s="170" t="str">
        <f t="shared" ca="1" si="3"/>
        <v/>
      </c>
      <c r="W15" s="169" t="str">
        <f t="shared" ca="1" si="4"/>
        <v/>
      </c>
      <c r="X15" s="168">
        <f ca="1">IFERROR(INDEX(funnel_data!P$3:P$140,MATCH($J15, funnel_data!$A$3:$A$140, FALSE)),"")</f>
        <v>366</v>
      </c>
      <c r="Y15" s="168">
        <f ca="1">IFERROR(INDEX(funnel_data!Q$3:Q$140,MATCH($J15, funnel_data!$A$3:$A$140, FALSE)),"")</f>
        <v>11</v>
      </c>
      <c r="Z15" s="196">
        <f ca="1">IFERROR(INDEX(funnel_data!R$3:R$140,MATCH($J15, funnel_data!$A$3:$A$140, FALSE)),"")</f>
        <v>3.0054644808743168E-2</v>
      </c>
      <c r="AA15" s="196">
        <f ca="1">IFERROR(INDEX(funnel_data!AA$3:AA$140,MATCH($J15, funnel_data!$A$3:$A$140, FALSE)),"")</f>
        <v>1.6863372114244785E-2</v>
      </c>
      <c r="AB15" s="196">
        <f ca="1">IFERROR(INDEX(funnel_data!AB$3:AB$140,MATCH($J15, funnel_data!$A$3:$A$140, FALSE)),"")</f>
        <v>5.3008347792696565E-2</v>
      </c>
      <c r="AC15" s="196">
        <f ca="1">IFERROR(INDEX(funnel_data!S$3:S$140,MATCH($J15, funnel_data!$A$3:$A$140, FALSE)),"")</f>
        <v>4.2820310180952947E-2</v>
      </c>
      <c r="AD15" s="196">
        <f ca="1">IFERROR(INDEX(funnel_data!T$3:T$140,MATCH($J15, funnel_data!$A$3:$A$140, FALSE)),"")</f>
        <v>2.6396330229493264E-2</v>
      </c>
      <c r="AE15" s="196">
        <f ca="1">IFERROR(INDEX(funnel_data!U$3:U$140,MATCH($J15, funnel_data!$A$3:$A$140, FALSE)),"")</f>
        <v>6.8741877728880157E-2</v>
      </c>
      <c r="AF15" s="196">
        <f ca="1">IFERROR(INDEX(funnel_data!V$3:V$140,MATCH($J15, funnel_data!$A$3:$A$140, FALSE)),"")</f>
        <v>2.0132971408324641E-2</v>
      </c>
      <c r="AG15" s="196">
        <f ca="1">IFERROR(INDEX(funnel_data!W$3:W$140,MATCH($J15, funnel_data!$A$3:$A$140, FALSE)),"")</f>
        <v>8.8757656714372732E-2</v>
      </c>
      <c r="AH15" s="170" t="str">
        <f t="shared" ca="1" si="5"/>
        <v/>
      </c>
      <c r="AI15" s="169" t="str">
        <f t="shared" ca="1" si="6"/>
        <v/>
      </c>
      <c r="AJ15" s="168" t="str">
        <f ca="1">IFERROR(INDEX(funnel_data!AG$3:AG$140,MATCH($J15, funnel_data!$A$3:$A$140, FALSE)),"")</f>
        <v>Change not statistically significant</v>
      </c>
    </row>
    <row r="16" spans="1:41" x14ac:dyDescent="0.3">
      <c r="A16" s="20" t="s">
        <v>470</v>
      </c>
      <c r="B16" s="12" t="s">
        <v>160</v>
      </c>
      <c r="C16" s="12" t="str">
        <f>funnel_data!A10</f>
        <v>RA7</v>
      </c>
      <c r="D16" s="12" t="str">
        <f>INDEX(TrustCAHUB_map!C$2:C$139,MATCH($C16,TrustCAHUB_map!$A$2:$A$139,FALSE))</f>
        <v>Somerset, Wiltshire, Avon and Gloucester</v>
      </c>
      <c r="E16" s="12" t="str">
        <f>INDEX(TrustCAHUB_map!D$2:D$139,MATCH($C16,TrustCAHUB_map!$A$2:$A$139,FALSE))</f>
        <v>South West</v>
      </c>
      <c r="F16" s="12">
        <f>ROWS($F$9:F16)</f>
        <v>8</v>
      </c>
      <c r="G16" s="22">
        <f t="shared" si="0"/>
        <v>8</v>
      </c>
      <c r="H16" s="22">
        <f t="shared" si="1"/>
        <v>8</v>
      </c>
      <c r="J16" s="168" t="str">
        <f t="shared" si="2"/>
        <v>RA7</v>
      </c>
      <c r="K16" s="169" t="str">
        <f>IFERROR(INDEX(TrustCAHUB_map!$B$2:$B$139, MATCH(J16, TrustCAHUB_map!$A$2:$A$139, FALSE)),"")</f>
        <v>University Hospitals Bristol NHS Foundation Trust</v>
      </c>
      <c r="L16" s="168">
        <f ca="1">IFERROR(INDEX(funnel_data!E$3:E$140,MATCH($J16, funnel_data!$A$3:$A$140, FALSE)),"")</f>
        <v>1828</v>
      </c>
      <c r="M16" s="168">
        <f ca="1">IFERROR(INDEX(funnel_data!F$3:F$140,MATCH($J16, funnel_data!$A$3:$A$140, FALSE)),"")</f>
        <v>98</v>
      </c>
      <c r="N16" s="196">
        <f ca="1">IFERROR(INDEX(funnel_data!G$3:G$140,MATCH($J16, funnel_data!$A$3:$A$140, FALSE)),"")</f>
        <v>5.3610503282275714E-2</v>
      </c>
      <c r="O16" s="196">
        <f ca="1">IFERROR(INDEX(funnel_data!Y$3:Y$140,MATCH($J16, funnel_data!$A$3:$A$140, FALSE)),"")</f>
        <v>4.4189336908863661E-2</v>
      </c>
      <c r="P16" s="196">
        <f ca="1">IFERROR(INDEX(funnel_data!Z$3:Z$140,MATCH($J16, funnel_data!$A$3:$A$140, FALSE)),"")</f>
        <v>6.4903869743063738E-2</v>
      </c>
      <c r="Q16" s="196">
        <f ca="1">IFERROR(INDEX(funnel_data!H$3:H$140,MATCH($J16, funnel_data!$A$3:$A$140, FALSE)),"")</f>
        <v>4.1856794361209183E-2</v>
      </c>
      <c r="R16" s="196">
        <f ca="1">IFERROR(INDEX(funnel_data!I$3:I$140,MATCH($J16, funnel_data!$A$3:$A$140, FALSE)),"")</f>
        <v>3.3596521818082932E-2</v>
      </c>
      <c r="S16" s="196">
        <f ca="1">IFERROR(INDEX(funnel_data!J$3:J$140,MATCH($J16, funnel_data!$A$3:$A$140, FALSE)),"")</f>
        <v>5.2038633636723196E-2</v>
      </c>
      <c r="T16" s="196">
        <f ca="1">IFERROR(INDEX(funnel_data!K$3:K$140,MATCH($J16, funnel_data!$A$3:$A$140, FALSE)),"")</f>
        <v>2.9606043203075166E-2</v>
      </c>
      <c r="U16" s="196">
        <f ca="1">IFERROR(INDEX(funnel_data!L$3:L$140,MATCH($J16, funnel_data!$A$3:$A$140, FALSE)),"")</f>
        <v>5.8869282621342174E-2</v>
      </c>
      <c r="V16" s="170" t="str">
        <f t="shared" ca="1" si="3"/>
        <v/>
      </c>
      <c r="W16" s="169" t="str">
        <f t="shared" ca="1" si="4"/>
        <v/>
      </c>
      <c r="X16" s="168">
        <f ca="1">IFERROR(INDEX(funnel_data!P$3:P$140,MATCH($J16, funnel_data!$A$3:$A$140, FALSE)),"")</f>
        <v>1885</v>
      </c>
      <c r="Y16" s="168">
        <f ca="1">IFERROR(INDEX(funnel_data!Q$3:Q$140,MATCH($J16, funnel_data!$A$3:$A$140, FALSE)),"")</f>
        <v>112</v>
      </c>
      <c r="Z16" s="196">
        <f ca="1">IFERROR(INDEX(funnel_data!R$3:R$140,MATCH($J16, funnel_data!$A$3:$A$140, FALSE)),"")</f>
        <v>5.9416445623342175E-2</v>
      </c>
      <c r="AA16" s="196">
        <f ca="1">IFERROR(INDEX(funnel_data!AA$3:AA$140,MATCH($J16, funnel_data!$A$3:$A$140, FALSE)),"")</f>
        <v>4.961379138027646E-2</v>
      </c>
      <c r="AB16" s="196">
        <f ca="1">IFERROR(INDEX(funnel_data!AB$3:AB$140,MATCH($J16, funnel_data!$A$3:$A$140, FALSE)),"")</f>
        <v>7.1011186304694454E-2</v>
      </c>
      <c r="AC16" s="196">
        <f ca="1">IFERROR(INDEX(funnel_data!S$3:S$140,MATCH($J16, funnel_data!$A$3:$A$140, FALSE)),"")</f>
        <v>4.2820310180952947E-2</v>
      </c>
      <c r="AD16" s="196">
        <f ca="1">IFERROR(INDEX(funnel_data!T$3:T$140,MATCH($J16, funnel_data!$A$3:$A$140, FALSE)),"")</f>
        <v>3.4572722063271409E-2</v>
      </c>
      <c r="AE16" s="196">
        <f ca="1">IFERROR(INDEX(funnel_data!U$3:U$140,MATCH($J16, funnel_data!$A$3:$A$140, FALSE)),"")</f>
        <v>5.2927558204905988E-2</v>
      </c>
      <c r="AF16" s="196">
        <f ca="1">IFERROR(INDEX(funnel_data!V$3:V$140,MATCH($J16, funnel_data!$A$3:$A$140, FALSE)),"")</f>
        <v>3.0567879128132663E-2</v>
      </c>
      <c r="AG16" s="196">
        <f ca="1">IFERROR(INDEX(funnel_data!W$3:W$140,MATCH($J16, funnel_data!$A$3:$A$140, FALSE)),"")</f>
        <v>5.9681502173058544E-2</v>
      </c>
      <c r="AH16" s="170" t="str">
        <f t="shared" ca="1" si="5"/>
        <v/>
      </c>
      <c r="AI16" s="169" t="str">
        <f t="shared" ca="1" si="6"/>
        <v/>
      </c>
      <c r="AJ16" s="168" t="str">
        <f ca="1">IFERROR(INDEX(funnel_data!AG$3:AG$140,MATCH($J16, funnel_data!$A$3:$A$140, FALSE)),"")</f>
        <v>Change not statistically significant</v>
      </c>
    </row>
    <row r="17" spans="1:36" x14ac:dyDescent="0.3">
      <c r="A17" s="20" t="s">
        <v>471</v>
      </c>
      <c r="B17" s="12" t="s">
        <v>161</v>
      </c>
      <c r="C17" s="12" t="str">
        <f>funnel_data!A11</f>
        <v>RA9</v>
      </c>
      <c r="D17" s="12" t="str">
        <f>INDEX(TrustCAHUB_map!C$2:C$139,MATCH($C17,TrustCAHUB_map!$A$2:$A$139,FALSE))</f>
        <v>Peninsula</v>
      </c>
      <c r="E17" s="12" t="str">
        <f>INDEX(TrustCAHUB_map!D$2:D$139,MATCH($C17,TrustCAHUB_map!$A$2:$A$139,FALSE))</f>
        <v>South West</v>
      </c>
      <c r="F17" s="12">
        <f>ROWS($F$9:F17)</f>
        <v>9</v>
      </c>
      <c r="G17" s="22">
        <f t="shared" si="0"/>
        <v>9</v>
      </c>
      <c r="H17" s="22">
        <f t="shared" si="1"/>
        <v>9</v>
      </c>
      <c r="J17" s="168" t="str">
        <f t="shared" si="2"/>
        <v>RA9</v>
      </c>
      <c r="K17" s="169" t="str">
        <f>IFERROR(INDEX(TrustCAHUB_map!$B$2:$B$139, MATCH(J17, TrustCAHUB_map!$A$2:$A$139, FALSE)),"")</f>
        <v>Torbay and South Devon NHS Foundation Trust</v>
      </c>
      <c r="L17" s="168">
        <f ca="1">IFERROR(INDEX(funnel_data!E$3:E$140,MATCH($J17, funnel_data!$A$3:$A$140, FALSE)),"")</f>
        <v>713</v>
      </c>
      <c r="M17" s="168">
        <f ca="1">IFERROR(INDEX(funnel_data!F$3:F$140,MATCH($J17, funnel_data!$A$3:$A$140, FALSE)),"")</f>
        <v>23</v>
      </c>
      <c r="N17" s="196">
        <f ca="1">IFERROR(INDEX(funnel_data!G$3:G$140,MATCH($J17, funnel_data!$A$3:$A$140, FALSE)),"")</f>
        <v>3.2258064516129031E-2</v>
      </c>
      <c r="O17" s="196">
        <f ca="1">IFERROR(INDEX(funnel_data!Y$3:Y$140,MATCH($J17, funnel_data!$A$3:$A$140, FALSE)),"")</f>
        <v>2.1589911857297302E-2</v>
      </c>
      <c r="P17" s="196">
        <f ca="1">IFERROR(INDEX(funnel_data!Z$3:Z$140,MATCH($J17, funnel_data!$A$3:$A$140, FALSE)),"")</f>
        <v>4.7939351841666748E-2</v>
      </c>
      <c r="Q17" s="196">
        <f ca="1">IFERROR(INDEX(funnel_data!H$3:H$140,MATCH($J17, funnel_data!$A$3:$A$140, FALSE)),"")</f>
        <v>4.1856794361209183E-2</v>
      </c>
      <c r="R17" s="196">
        <f ca="1">IFERROR(INDEX(funnel_data!I$3:I$140,MATCH($J17, funnel_data!$A$3:$A$140, FALSE)),"")</f>
        <v>2.9447548605848081E-2</v>
      </c>
      <c r="S17" s="196">
        <f ca="1">IFERROR(INDEX(funnel_data!J$3:J$140,MATCH($J17, funnel_data!$A$3:$A$140, FALSE)),"")</f>
        <v>5.9176477621263046E-2</v>
      </c>
      <c r="T17" s="196">
        <f ca="1">IFERROR(INDEX(funnel_data!K$3:K$140,MATCH($J17, funnel_data!$A$3:$A$140, FALSE)),"")</f>
        <v>2.41063629721989E-2</v>
      </c>
      <c r="U17" s="196">
        <f ca="1">IFERROR(INDEX(funnel_data!L$3:L$140,MATCH($J17, funnel_data!$A$3:$A$140, FALSE)),"")</f>
        <v>7.1717024228659831E-2</v>
      </c>
      <c r="V17" s="170" t="str">
        <f t="shared" ca="1" si="3"/>
        <v/>
      </c>
      <c r="W17" s="169" t="str">
        <f t="shared" ca="1" si="4"/>
        <v/>
      </c>
      <c r="X17" s="168">
        <f ca="1">IFERROR(INDEX(funnel_data!P$3:P$140,MATCH($J17, funnel_data!$A$3:$A$140, FALSE)),"")</f>
        <v>734</v>
      </c>
      <c r="Y17" s="168">
        <f ca="1">IFERROR(INDEX(funnel_data!Q$3:Q$140,MATCH($J17, funnel_data!$A$3:$A$140, FALSE)),"")</f>
        <v>23</v>
      </c>
      <c r="Z17" s="196">
        <f ca="1">IFERROR(INDEX(funnel_data!R$3:R$140,MATCH($J17, funnel_data!$A$3:$A$140, FALSE)),"")</f>
        <v>3.1335149863760216E-2</v>
      </c>
      <c r="AA17" s="196">
        <f ca="1">IFERROR(INDEX(funnel_data!AA$3:AA$140,MATCH($J17, funnel_data!$A$3:$A$140, FALSE)),"")</f>
        <v>2.096958313111965E-2</v>
      </c>
      <c r="AB17" s="196">
        <f ca="1">IFERROR(INDEX(funnel_data!AB$3:AB$140,MATCH($J17, funnel_data!$A$3:$A$140, FALSE)),"")</f>
        <v>4.6580780466443254E-2</v>
      </c>
      <c r="AC17" s="196">
        <f ca="1">IFERROR(INDEX(funnel_data!S$3:S$140,MATCH($J17, funnel_data!$A$3:$A$140, FALSE)),"")</f>
        <v>4.2820310180952947E-2</v>
      </c>
      <c r="AD17" s="196">
        <f ca="1">IFERROR(INDEX(funnel_data!T$3:T$140,MATCH($J17, funnel_data!$A$3:$A$140, FALSE)),"")</f>
        <v>3.0399792416135343E-2</v>
      </c>
      <c r="AE17" s="196">
        <f ca="1">IFERROR(INDEX(funnel_data!U$3:U$140,MATCH($J17, funnel_data!$A$3:$A$140, FALSE)),"")</f>
        <v>6.0001474394571618E-2</v>
      </c>
      <c r="AF17" s="196">
        <f ca="1">IFERROR(INDEX(funnel_data!V$3:V$140,MATCH($J17, funnel_data!$A$3:$A$140, FALSE)),"")</f>
        <v>2.5009269217059475E-2</v>
      </c>
      <c r="AG17" s="196">
        <f ca="1">IFERROR(INDEX(funnel_data!W$3:W$140,MATCH($J17, funnel_data!$A$3:$A$140, FALSE)),"")</f>
        <v>7.237438493463165E-2</v>
      </c>
      <c r="AH17" s="170" t="str">
        <f t="shared" ca="1" si="5"/>
        <v/>
      </c>
      <c r="AI17" s="169" t="str">
        <f t="shared" ca="1" si="6"/>
        <v/>
      </c>
      <c r="AJ17" s="168" t="str">
        <f ca="1">IFERROR(INDEX(funnel_data!AG$3:AG$140,MATCH($J17, funnel_data!$A$3:$A$140, FALSE)),"")</f>
        <v>Change not statistically significant</v>
      </c>
    </row>
    <row r="18" spans="1:36" x14ac:dyDescent="0.3">
      <c r="A18" s="20" t="s">
        <v>472</v>
      </c>
      <c r="B18" s="14" t="s">
        <v>306</v>
      </c>
      <c r="C18" s="12" t="str">
        <f>funnel_data!A12</f>
        <v>RAE</v>
      </c>
      <c r="D18" s="12" t="str">
        <f>INDEX(TrustCAHUB_map!C$2:C$139,MATCH($C18,TrustCAHUB_map!$A$2:$A$139,FALSE))</f>
        <v>West Yorkshire</v>
      </c>
      <c r="E18" s="12" t="str">
        <f>INDEX(TrustCAHUB_map!D$2:D$139,MATCH($C18,TrustCAHUB_map!$A$2:$A$139,FALSE))</f>
        <v>Yorkshire and Humber</v>
      </c>
      <c r="F18" s="12">
        <f>ROWS($F$9:F18)</f>
        <v>10</v>
      </c>
      <c r="G18" s="22">
        <f t="shared" si="0"/>
        <v>10</v>
      </c>
      <c r="H18" s="22">
        <f t="shared" si="1"/>
        <v>10</v>
      </c>
      <c r="J18" s="168" t="str">
        <f t="shared" si="2"/>
        <v>RAE</v>
      </c>
      <c r="K18" s="169" t="str">
        <f>IFERROR(INDEX(TrustCAHUB_map!$B$2:$B$139, MATCH(J18, TrustCAHUB_map!$A$2:$A$139, FALSE)),"")</f>
        <v>Bradford Teaching Hospitals NHS Foundation Trust</v>
      </c>
      <c r="L18" s="168">
        <f ca="1">IFERROR(INDEX(funnel_data!E$3:E$140,MATCH($J18, funnel_data!$A$3:$A$140, FALSE)),"")</f>
        <v>583</v>
      </c>
      <c r="M18" s="168">
        <f ca="1">IFERROR(INDEX(funnel_data!F$3:F$140,MATCH($J18, funnel_data!$A$3:$A$140, FALSE)),"")</f>
        <v>20</v>
      </c>
      <c r="N18" s="196">
        <f ca="1">IFERROR(INDEX(funnel_data!G$3:G$140,MATCH($J18, funnel_data!$A$3:$A$140, FALSE)),"")</f>
        <v>3.430531732418525E-2</v>
      </c>
      <c r="O18" s="196">
        <f ca="1">IFERROR(INDEX(funnel_data!Y$3:Y$140,MATCH($J18, funnel_data!$A$3:$A$140, FALSE)),"")</f>
        <v>2.2315414205819971E-2</v>
      </c>
      <c r="P18" s="196">
        <f ca="1">IFERROR(INDEX(funnel_data!Z$3:Z$140,MATCH($J18, funnel_data!$A$3:$A$140, FALSE)),"")</f>
        <v>5.239208670728375E-2</v>
      </c>
      <c r="Q18" s="196">
        <f ca="1">IFERROR(INDEX(funnel_data!H$3:H$140,MATCH($J18, funnel_data!$A$3:$A$140, FALSE)),"")</f>
        <v>4.1856794361209183E-2</v>
      </c>
      <c r="R18" s="196">
        <f ca="1">IFERROR(INDEX(funnel_data!I$3:I$140,MATCH($J18, funnel_data!$A$3:$A$140, FALSE)),"")</f>
        <v>2.8377740004801481E-2</v>
      </c>
      <c r="S18" s="196">
        <f ca="1">IFERROR(INDEX(funnel_data!J$3:J$140,MATCH($J18, funnel_data!$A$3:$A$140, FALSE)),"")</f>
        <v>6.1334070175611613E-2</v>
      </c>
      <c r="T18" s="196">
        <f ca="1">IFERROR(INDEX(funnel_data!K$3:K$140,MATCH($J18, funnel_data!$A$3:$A$140, FALSE)),"")</f>
        <v>2.2766905614113923E-2</v>
      </c>
      <c r="U18" s="196">
        <f ca="1">IFERROR(INDEX(funnel_data!L$3:L$140,MATCH($J18, funnel_data!$A$3:$A$140, FALSE)),"")</f>
        <v>7.5713262560828901E-2</v>
      </c>
      <c r="V18" s="170" t="str">
        <f t="shared" ca="1" si="3"/>
        <v/>
      </c>
      <c r="W18" s="169" t="str">
        <f t="shared" ca="1" si="4"/>
        <v/>
      </c>
      <c r="X18" s="168">
        <f ca="1">IFERROR(INDEX(funnel_data!P$3:P$140,MATCH($J18, funnel_data!$A$3:$A$140, FALSE)),"")</f>
        <v>616</v>
      </c>
      <c r="Y18" s="168">
        <f ca="1">IFERROR(INDEX(funnel_data!Q$3:Q$140,MATCH($J18, funnel_data!$A$3:$A$140, FALSE)),"")</f>
        <v>20</v>
      </c>
      <c r="Z18" s="196">
        <f ca="1">IFERROR(INDEX(funnel_data!R$3:R$140,MATCH($J18, funnel_data!$A$3:$A$140, FALSE)),"")</f>
        <v>3.2467532467532464E-2</v>
      </c>
      <c r="AA18" s="196">
        <f ca="1">IFERROR(INDEX(funnel_data!AA$3:AA$140,MATCH($J18, funnel_data!$A$3:$A$140, FALSE)),"")</f>
        <v>2.111445439161113E-2</v>
      </c>
      <c r="AB18" s="196">
        <f ca="1">IFERROR(INDEX(funnel_data!AB$3:AB$140,MATCH($J18, funnel_data!$A$3:$A$140, FALSE)),"")</f>
        <v>4.9615662474250935E-2</v>
      </c>
      <c r="AC18" s="196">
        <f ca="1">IFERROR(INDEX(funnel_data!S$3:S$140,MATCH($J18, funnel_data!$A$3:$A$140, FALSE)),"")</f>
        <v>4.2820310180952947E-2</v>
      </c>
      <c r="AD18" s="196">
        <f ca="1">IFERROR(INDEX(funnel_data!T$3:T$140,MATCH($J18, funnel_data!$A$3:$A$140, FALSE)),"")</f>
        <v>2.9465742217038435E-2</v>
      </c>
      <c r="AE18" s="196">
        <f ca="1">IFERROR(INDEX(funnel_data!U$3:U$140,MATCH($J18, funnel_data!$A$3:$A$140, FALSE)),"")</f>
        <v>6.1841814653836376E-2</v>
      </c>
      <c r="AF18" s="196">
        <f ca="1">IFERROR(INDEX(funnel_data!V$3:V$140,MATCH($J18, funnel_data!$A$3:$A$140, FALSE)),"")</f>
        <v>2.3830348773551648E-2</v>
      </c>
      <c r="AG18" s="196">
        <f ca="1">IFERROR(INDEX(funnel_data!W$3:W$140,MATCH($J18, funnel_data!$A$3:$A$140, FALSE)),"")</f>
        <v>7.5768443189597495E-2</v>
      </c>
      <c r="AH18" s="170" t="str">
        <f t="shared" ca="1" si="5"/>
        <v/>
      </c>
      <c r="AI18" s="169" t="str">
        <f t="shared" ca="1" si="6"/>
        <v/>
      </c>
      <c r="AJ18" s="168" t="str">
        <f ca="1">IFERROR(INDEX(funnel_data!AG$3:AG$140,MATCH($J18, funnel_data!$A$3:$A$140, FALSE)),"")</f>
        <v>Change not statistically significant</v>
      </c>
    </row>
    <row r="19" spans="1:36" x14ac:dyDescent="0.3">
      <c r="A19" s="20" t="s">
        <v>473</v>
      </c>
      <c r="C19" s="12" t="str">
        <f>funnel_data!A13</f>
        <v>RAJ</v>
      </c>
      <c r="D19" s="12" t="str">
        <f>INDEX(TrustCAHUB_map!C$2:C$139,MATCH($C19,TrustCAHUB_map!$A$2:$A$139,FALSE))</f>
        <v>East of England</v>
      </c>
      <c r="E19" s="12" t="str">
        <f>INDEX(TrustCAHUB_map!D$2:D$139,MATCH($C19,TrustCAHUB_map!$A$2:$A$139,FALSE))</f>
        <v>East of England</v>
      </c>
      <c r="F19" s="12">
        <f>ROWS($F$9:F19)</f>
        <v>11</v>
      </c>
      <c r="G19" s="22">
        <f t="shared" si="0"/>
        <v>11</v>
      </c>
      <c r="H19" s="22">
        <f t="shared" si="1"/>
        <v>11</v>
      </c>
      <c r="J19" s="168" t="str">
        <f t="shared" si="2"/>
        <v>RAJ</v>
      </c>
      <c r="K19" s="169" t="str">
        <f>IFERROR(INDEX(TrustCAHUB_map!$B$2:$B$139, MATCH(J19, TrustCAHUB_map!$A$2:$A$139, FALSE)),"")</f>
        <v>Southend University Hospital NHS Foundation Trust</v>
      </c>
      <c r="L19" s="168">
        <f ca="1">IFERROR(INDEX(funnel_data!E$3:E$140,MATCH($J19, funnel_data!$A$3:$A$140, FALSE)),"")</f>
        <v>1442</v>
      </c>
      <c r="M19" s="168">
        <f ca="1">IFERROR(INDEX(funnel_data!F$3:F$140,MATCH($J19, funnel_data!$A$3:$A$140, FALSE)),"")</f>
        <v>84</v>
      </c>
      <c r="N19" s="196">
        <f ca="1">IFERROR(INDEX(funnel_data!G$3:G$140,MATCH($J19, funnel_data!$A$3:$A$140, FALSE)),"")</f>
        <v>5.8252427184466021E-2</v>
      </c>
      <c r="O19" s="196">
        <f ca="1">IFERROR(INDEX(funnel_data!Y$3:Y$140,MATCH($J19, funnel_data!$A$3:$A$140, FALSE)),"")</f>
        <v>4.7296279428570343E-2</v>
      </c>
      <c r="P19" s="196">
        <f ca="1">IFERROR(INDEX(funnel_data!Z$3:Z$140,MATCH($J19, funnel_data!$A$3:$A$140, FALSE)),"")</f>
        <v>7.1555934811334806E-2</v>
      </c>
      <c r="Q19" s="196">
        <f ca="1">IFERROR(INDEX(funnel_data!H$3:H$140,MATCH($J19, funnel_data!$A$3:$A$140, FALSE)),"")</f>
        <v>4.1856794361209183E-2</v>
      </c>
      <c r="R19" s="196">
        <f ca="1">IFERROR(INDEX(funnel_data!I$3:I$140,MATCH($J19, funnel_data!$A$3:$A$140, FALSE)),"")</f>
        <v>3.2679840938003475E-2</v>
      </c>
      <c r="S19" s="196">
        <f ca="1">IFERROR(INDEX(funnel_data!J$3:J$140,MATCH($J19, funnel_data!$A$3:$A$140, FALSE)),"")</f>
        <v>5.3468320062293719E-2</v>
      </c>
      <c r="T19" s="196">
        <f ca="1">IFERROR(INDEX(funnel_data!K$3:K$140,MATCH($J19, funnel_data!$A$3:$A$140, FALSE)),"")</f>
        <v>2.8350426133436902E-2</v>
      </c>
      <c r="U19" s="196">
        <f ca="1">IFERROR(INDEX(funnel_data!L$3:L$140,MATCH($J19, funnel_data!$A$3:$A$140, FALSE)),"")</f>
        <v>6.1391153944787599E-2</v>
      </c>
      <c r="V19" s="170" t="str">
        <f t="shared" ca="1" si="3"/>
        <v/>
      </c>
      <c r="W19" s="169" t="str">
        <f t="shared" ca="1" si="4"/>
        <v/>
      </c>
      <c r="X19" s="168">
        <f ca="1">IFERROR(INDEX(funnel_data!P$3:P$140,MATCH($J19, funnel_data!$A$3:$A$140, FALSE)),"")</f>
        <v>1436</v>
      </c>
      <c r="Y19" s="168">
        <f ca="1">IFERROR(INDEX(funnel_data!Q$3:Q$140,MATCH($J19, funnel_data!$A$3:$A$140, FALSE)),"")</f>
        <v>77</v>
      </c>
      <c r="Z19" s="196">
        <f ca="1">IFERROR(INDEX(funnel_data!R$3:R$140,MATCH($J19, funnel_data!$A$3:$A$140, FALSE)),"")</f>
        <v>5.3621169916434543E-2</v>
      </c>
      <c r="AA19" s="196">
        <f ca="1">IFERROR(INDEX(funnel_data!AA$3:AA$140,MATCH($J19, funnel_data!$A$3:$A$140, FALSE)),"")</f>
        <v>4.311563883250695E-2</v>
      </c>
      <c r="AB19" s="196">
        <f ca="1">IFERROR(INDEX(funnel_data!AB$3:AB$140,MATCH($J19, funnel_data!$A$3:$A$140, FALSE)),"")</f>
        <v>6.6508554757511357E-2</v>
      </c>
      <c r="AC19" s="196">
        <f ca="1">IFERROR(INDEX(funnel_data!S$3:S$140,MATCH($J19, funnel_data!$A$3:$A$140, FALSE)),"")</f>
        <v>4.2820310180952947E-2</v>
      </c>
      <c r="AD19" s="196">
        <f ca="1">IFERROR(INDEX(funnel_data!T$3:T$140,MATCH($J19, funnel_data!$A$3:$A$140, FALSE)),"")</f>
        <v>3.3511878829368687E-2</v>
      </c>
      <c r="AE19" s="196">
        <f ca="1">IFERROR(INDEX(funnel_data!U$3:U$140,MATCH($J19, funnel_data!$A$3:$A$140, FALSE)),"")</f>
        <v>5.4568317519796988E-2</v>
      </c>
      <c r="AF19" s="196">
        <f ca="1">IFERROR(INDEX(funnel_data!V$3:V$140,MATCH($J19, funnel_data!$A$3:$A$140, FALSE)),"")</f>
        <v>2.911081708527026E-2</v>
      </c>
      <c r="AG19" s="196">
        <f ca="1">IFERROR(INDEX(funnel_data!W$3:W$140,MATCH($J19, funnel_data!$A$3:$A$140, FALSE)),"")</f>
        <v>6.2570084822064997E-2</v>
      </c>
      <c r="AH19" s="170" t="str">
        <f t="shared" ca="1" si="5"/>
        <v/>
      </c>
      <c r="AI19" s="169" t="str">
        <f t="shared" ca="1" si="6"/>
        <v/>
      </c>
      <c r="AJ19" s="168" t="str">
        <f ca="1">IFERROR(INDEX(funnel_data!AG$3:AG$140,MATCH($J19, funnel_data!$A$3:$A$140, FALSE)),"")</f>
        <v>Change not statistically significant</v>
      </c>
    </row>
    <row r="20" spans="1:36" x14ac:dyDescent="0.3">
      <c r="A20" s="20" t="s">
        <v>156</v>
      </c>
      <c r="C20" s="12" t="str">
        <f>funnel_data!A14</f>
        <v>RAL</v>
      </c>
      <c r="D20" s="12" t="str">
        <f>INDEX(TrustCAHUB_map!C$2:C$139,MATCH($C20,TrustCAHUB_map!$A$2:$A$139,FALSE))</f>
        <v>North Central and North East London</v>
      </c>
      <c r="E20" s="12" t="str">
        <f>INDEX(TrustCAHUB_map!D$2:D$139,MATCH($C20,TrustCAHUB_map!$A$2:$A$139,FALSE))</f>
        <v>London</v>
      </c>
      <c r="F20" s="12">
        <f>ROWS($F$9:F20)</f>
        <v>12</v>
      </c>
      <c r="G20" s="22">
        <f t="shared" si="0"/>
        <v>12</v>
      </c>
      <c r="H20" s="22">
        <f t="shared" si="1"/>
        <v>12</v>
      </c>
      <c r="J20" s="168" t="str">
        <f t="shared" si="2"/>
        <v>RAL</v>
      </c>
      <c r="K20" s="169" t="str">
        <f>IFERROR(INDEX(TrustCAHUB_map!$B$2:$B$139, MATCH(J20, TrustCAHUB_map!$A$2:$A$139, FALSE)),"")</f>
        <v>Royal Free London NHS Foundation Trust</v>
      </c>
      <c r="L20" s="168">
        <f ca="1">IFERROR(INDEX(funnel_data!E$3:E$140,MATCH($J20, funnel_data!$A$3:$A$140, FALSE)),"")</f>
        <v>899</v>
      </c>
      <c r="M20" s="168">
        <f ca="1">IFERROR(INDEX(funnel_data!F$3:F$140,MATCH($J20, funnel_data!$A$3:$A$140, FALSE)),"")</f>
        <v>46</v>
      </c>
      <c r="N20" s="196">
        <f ca="1">IFERROR(INDEX(funnel_data!G$3:G$140,MATCH($J20, funnel_data!$A$3:$A$140, FALSE)),"")</f>
        <v>5.116796440489433E-2</v>
      </c>
      <c r="O20" s="196">
        <f ca="1">IFERROR(INDEX(funnel_data!Y$3:Y$140,MATCH($J20, funnel_data!$A$3:$A$140, FALSE)),"")</f>
        <v>3.8578736226644331E-2</v>
      </c>
      <c r="P20" s="196">
        <f ca="1">IFERROR(INDEX(funnel_data!Z$3:Z$140,MATCH($J20, funnel_data!$A$3:$A$140, FALSE)),"")</f>
        <v>6.7576622374060355E-2</v>
      </c>
      <c r="Q20" s="196">
        <f ca="1">IFERROR(INDEX(funnel_data!H$3:H$140,MATCH($J20, funnel_data!$A$3:$A$140, FALSE)),"")</f>
        <v>4.1856794361209183E-2</v>
      </c>
      <c r="R20" s="196">
        <f ca="1">IFERROR(INDEX(funnel_data!I$3:I$140,MATCH($J20, funnel_data!$A$3:$A$140, FALSE)),"")</f>
        <v>3.0598378144518868E-2</v>
      </c>
      <c r="S20" s="196">
        <f ca="1">IFERROR(INDEX(funnel_data!J$3:J$140,MATCH($J20, funnel_data!$A$3:$A$140, FALSE)),"")</f>
        <v>5.7014018383791422E-2</v>
      </c>
      <c r="T20" s="196">
        <f ca="1">IFERROR(INDEX(funnel_data!K$3:K$140,MATCH($J20, funnel_data!$A$3:$A$140, FALSE)),"")</f>
        <v>2.5583970461356409E-2</v>
      </c>
      <c r="U20" s="196">
        <f ca="1">IFERROR(INDEX(funnel_data!L$3:L$140,MATCH($J20, funnel_data!$A$3:$A$140, FALSE)),"")</f>
        <v>6.7760275070864573E-2</v>
      </c>
      <c r="V20" s="170" t="str">
        <f t="shared" ca="1" si="3"/>
        <v/>
      </c>
      <c r="W20" s="169" t="str">
        <f t="shared" ca="1" si="4"/>
        <v/>
      </c>
      <c r="X20" s="168">
        <f ca="1">IFERROR(INDEX(funnel_data!P$3:P$140,MATCH($J20, funnel_data!$A$3:$A$140, FALSE)),"")</f>
        <v>1008</v>
      </c>
      <c r="Y20" s="168">
        <f ca="1">IFERROR(INDEX(funnel_data!Q$3:Q$140,MATCH($J20, funnel_data!$A$3:$A$140, FALSE)),"")</f>
        <v>42</v>
      </c>
      <c r="Z20" s="196">
        <f ca="1">IFERROR(INDEX(funnel_data!R$3:R$140,MATCH($J20, funnel_data!$A$3:$A$140, FALSE)),"")</f>
        <v>4.1666666666666664E-2</v>
      </c>
      <c r="AA20" s="196">
        <f ca="1">IFERROR(INDEX(funnel_data!AA$3:AA$140,MATCH($J20, funnel_data!$A$3:$A$140, FALSE)),"")</f>
        <v>3.0971929098910635E-2</v>
      </c>
      <c r="AB20" s="196">
        <f ca="1">IFERROR(INDEX(funnel_data!AB$3:AB$140,MATCH($J20, funnel_data!$A$3:$A$140, FALSE)),"")</f>
        <v>5.5841531700643626E-2</v>
      </c>
      <c r="AC20" s="196">
        <f ca="1">IFERROR(INDEX(funnel_data!S$3:S$140,MATCH($J20, funnel_data!$A$3:$A$140, FALSE)),"")</f>
        <v>4.2820310180952947E-2</v>
      </c>
      <c r="AD20" s="196">
        <f ca="1">IFERROR(INDEX(funnel_data!T$3:T$140,MATCH($J20, funnel_data!$A$3:$A$140, FALSE)),"")</f>
        <v>3.1961425791227335E-2</v>
      </c>
      <c r="AE20" s="196">
        <f ca="1">IFERROR(INDEX(funnel_data!U$3:U$140,MATCH($J20, funnel_data!$A$3:$A$140, FALSE)),"")</f>
        <v>5.7150689509034236E-2</v>
      </c>
      <c r="AF20" s="196">
        <f ca="1">IFERROR(INDEX(funnel_data!V$3:V$140,MATCH($J20, funnel_data!$A$3:$A$140, FALSE)),"")</f>
        <v>2.7034575386415544E-2</v>
      </c>
      <c r="AG20" s="196">
        <f ca="1">IFERROR(INDEX(funnel_data!W$3:W$140,MATCH($J20, funnel_data!$A$3:$A$140, FALSE)),"")</f>
        <v>6.7186980236546692E-2</v>
      </c>
      <c r="AH20" s="170" t="str">
        <f t="shared" ca="1" si="5"/>
        <v/>
      </c>
      <c r="AI20" s="169" t="str">
        <f t="shared" ca="1" si="6"/>
        <v/>
      </c>
      <c r="AJ20" s="168" t="str">
        <f ca="1">IFERROR(INDEX(funnel_data!AG$3:AG$140,MATCH($J20, funnel_data!$A$3:$A$140, FALSE)),"")</f>
        <v>Change not statistically significant</v>
      </c>
    </row>
    <row r="21" spans="1:36" x14ac:dyDescent="0.3">
      <c r="A21" s="20" t="s">
        <v>157</v>
      </c>
      <c r="C21" s="12" t="str">
        <f>funnel_data!A15</f>
        <v>RAP</v>
      </c>
      <c r="D21" s="12" t="str">
        <f>INDEX(TrustCAHUB_map!C$2:C$139,MATCH($C21,TrustCAHUB_map!$A$2:$A$139,FALSE))</f>
        <v>North Central and North East London</v>
      </c>
      <c r="E21" s="12" t="str">
        <f>INDEX(TrustCAHUB_map!D$2:D$139,MATCH($C21,TrustCAHUB_map!$A$2:$A$139,FALSE))</f>
        <v>London</v>
      </c>
      <c r="F21" s="12">
        <f>ROWS($F$9:F21)</f>
        <v>13</v>
      </c>
      <c r="G21" s="22">
        <f t="shared" si="0"/>
        <v>13</v>
      </c>
      <c r="H21" s="22">
        <f t="shared" si="1"/>
        <v>13</v>
      </c>
      <c r="J21" s="168" t="str">
        <f t="shared" si="2"/>
        <v>RAP</v>
      </c>
      <c r="K21" s="169" t="str">
        <f>IFERROR(INDEX(TrustCAHUB_map!$B$2:$B$139, MATCH(J21, TrustCAHUB_map!$A$2:$A$139, FALSE)),"")</f>
        <v>North Middlesex University Hospital NHS Trust</v>
      </c>
      <c r="L21" s="168">
        <f ca="1">IFERROR(INDEX(funnel_data!E$3:E$140,MATCH($J21, funnel_data!$A$3:$A$140, FALSE)),"")</f>
        <v>630</v>
      </c>
      <c r="M21" s="168">
        <f ca="1">IFERROR(INDEX(funnel_data!F$3:F$140,MATCH($J21, funnel_data!$A$3:$A$140, FALSE)),"")</f>
        <v>34</v>
      </c>
      <c r="N21" s="196">
        <f ca="1">IFERROR(INDEX(funnel_data!G$3:G$140,MATCH($J21, funnel_data!$A$3:$A$140, FALSE)),"")</f>
        <v>5.3968253968253971E-2</v>
      </c>
      <c r="O21" s="196">
        <f ca="1">IFERROR(INDEX(funnel_data!Y$3:Y$140,MATCH($J21, funnel_data!$A$3:$A$140, FALSE)),"")</f>
        <v>3.8874411882482307E-2</v>
      </c>
      <c r="P21" s="196">
        <f ca="1">IFERROR(INDEX(funnel_data!Z$3:Z$140,MATCH($J21, funnel_data!$A$3:$A$140, FALSE)),"")</f>
        <v>7.4468535034180633E-2</v>
      </c>
      <c r="Q21" s="196">
        <f ca="1">IFERROR(INDEX(funnel_data!H$3:H$140,MATCH($J21, funnel_data!$A$3:$A$140, FALSE)),"")</f>
        <v>4.1856794361209183E-2</v>
      </c>
      <c r="R21" s="196">
        <f ca="1">IFERROR(INDEX(funnel_data!I$3:I$140,MATCH($J21, funnel_data!$A$3:$A$140, FALSE)),"")</f>
        <v>2.8797540056810643E-2</v>
      </c>
      <c r="S21" s="196">
        <f ca="1">IFERROR(INDEX(funnel_data!J$3:J$140,MATCH($J21, funnel_data!$A$3:$A$140, FALSE)),"")</f>
        <v>6.0469495895268829E-2</v>
      </c>
      <c r="T21" s="196">
        <f ca="1">IFERROR(INDEX(funnel_data!K$3:K$140,MATCH($J21, funnel_data!$A$3:$A$140, FALSE)),"")</f>
        <v>2.3288555088389191E-2</v>
      </c>
      <c r="U21" s="196">
        <f ca="1">IFERROR(INDEX(funnel_data!L$3:L$140,MATCH($J21, funnel_data!$A$3:$A$140, FALSE)),"")</f>
        <v>7.410642826161741E-2</v>
      </c>
      <c r="V21" s="170" t="str">
        <f t="shared" ca="1" si="3"/>
        <v/>
      </c>
      <c r="W21" s="169" t="str">
        <f t="shared" ca="1" si="4"/>
        <v/>
      </c>
      <c r="X21" s="168">
        <f ca="1">IFERROR(INDEX(funnel_data!P$3:P$140,MATCH($J21, funnel_data!$A$3:$A$140, FALSE)),"")</f>
        <v>655</v>
      </c>
      <c r="Y21" s="168">
        <f ca="1">IFERROR(INDEX(funnel_data!Q$3:Q$140,MATCH($J21, funnel_data!$A$3:$A$140, FALSE)),"")</f>
        <v>34</v>
      </c>
      <c r="Z21" s="196">
        <f ca="1">IFERROR(INDEX(funnel_data!R$3:R$140,MATCH($J21, funnel_data!$A$3:$A$140, FALSE)),"")</f>
        <v>5.1908396946564885E-2</v>
      </c>
      <c r="AA21" s="196">
        <f ca="1">IFERROR(INDEX(funnel_data!AA$3:AA$140,MATCH($J21, funnel_data!$A$3:$A$140, FALSE)),"")</f>
        <v>3.7381216750277058E-2</v>
      </c>
      <c r="AB21" s="196">
        <f ca="1">IFERROR(INDEX(funnel_data!AB$3:AB$140,MATCH($J21, funnel_data!$A$3:$A$140, FALSE)),"")</f>
        <v>7.1660887171489066E-2</v>
      </c>
      <c r="AC21" s="196">
        <f ca="1">IFERROR(INDEX(funnel_data!S$3:S$140,MATCH($J21, funnel_data!$A$3:$A$140, FALSE)),"")</f>
        <v>4.2820310180952947E-2</v>
      </c>
      <c r="AD21" s="196">
        <f ca="1">IFERROR(INDEX(funnel_data!T$3:T$140,MATCH($J21, funnel_data!$A$3:$A$140, FALSE)),"")</f>
        <v>2.9798692171139674E-2</v>
      </c>
      <c r="AE21" s="196">
        <f ca="1">IFERROR(INDEX(funnel_data!U$3:U$140,MATCH($J21, funnel_data!$A$3:$A$140, FALSE)),"")</f>
        <v>6.1173411498465224E-2</v>
      </c>
      <c r="AF21" s="196">
        <f ca="1">IFERROR(INDEX(funnel_data!V$3:V$140,MATCH($J21, funnel_data!$A$3:$A$140, FALSE)),"")</f>
        <v>2.4247760353795542E-2</v>
      </c>
      <c r="AG21" s="196">
        <f ca="1">IFERROR(INDEX(funnel_data!W$3:W$140,MATCH($J21, funnel_data!$A$3:$A$140, FALSE)),"")</f>
        <v>7.4531876938772876E-2</v>
      </c>
      <c r="AH21" s="170" t="str">
        <f t="shared" ca="1" si="5"/>
        <v/>
      </c>
      <c r="AI21" s="169" t="str">
        <f t="shared" ca="1" si="6"/>
        <v/>
      </c>
      <c r="AJ21" s="168" t="str">
        <f ca="1">IFERROR(INDEX(funnel_data!AG$3:AG$140,MATCH($J21, funnel_data!$A$3:$A$140, FALSE)),"")</f>
        <v>Change not statistically significant</v>
      </c>
    </row>
    <row r="22" spans="1:36" s="171" customFormat="1" x14ac:dyDescent="0.3">
      <c r="A22" s="20" t="s">
        <v>158</v>
      </c>
      <c r="C22" s="12" t="str">
        <f>funnel_data!A16</f>
        <v>RAS</v>
      </c>
      <c r="D22" s="12" t="str">
        <f>INDEX(TrustCAHUB_map!C$2:C$139,MATCH($C22,TrustCAHUB_map!$A$2:$A$139,FALSE))</f>
        <v>North West and South West London</v>
      </c>
      <c r="E22" s="12" t="str">
        <f>INDEX(TrustCAHUB_map!D$2:D$139,MATCH($C22,TrustCAHUB_map!$A$2:$A$139,FALSE))</f>
        <v>London</v>
      </c>
      <c r="F22" s="12">
        <f>ROWS($F$9:F22)</f>
        <v>14</v>
      </c>
      <c r="G22" s="22">
        <f t="shared" si="0"/>
        <v>14</v>
      </c>
      <c r="H22" s="22">
        <f t="shared" si="1"/>
        <v>14</v>
      </c>
      <c r="I22" s="22"/>
      <c r="J22" s="168" t="str">
        <f t="shared" si="2"/>
        <v>RAS</v>
      </c>
      <c r="K22" s="169" t="str">
        <f>IFERROR(INDEX(TrustCAHUB_map!$B$2:$B$139, MATCH(J22, TrustCAHUB_map!$A$2:$A$139, FALSE)),"")</f>
        <v>The Hillingdon Hospital NHS FoundationTrust</v>
      </c>
      <c r="L22" s="168">
        <f ca="1">IFERROR(INDEX(funnel_data!E$3:E$140,MATCH($J22, funnel_data!$A$3:$A$140, FALSE)),"")</f>
        <v>73</v>
      </c>
      <c r="M22" s="168">
        <f ca="1">IFERROR(INDEX(funnel_data!F$3:F$140,MATCH($J22, funnel_data!$A$3:$A$140, FALSE)),"")</f>
        <v>1</v>
      </c>
      <c r="N22" s="196">
        <f ca="1">IFERROR(INDEX(funnel_data!G$3:G$140,MATCH($J22, funnel_data!$A$3:$A$140, FALSE)),"")</f>
        <v>1.3698630136986301E-2</v>
      </c>
      <c r="O22" s="196">
        <f ca="1">IFERROR(INDEX(funnel_data!Y$3:Y$140,MATCH($J22, funnel_data!$A$3:$A$140, FALSE)),"")</f>
        <v>2.4222514664838627E-3</v>
      </c>
      <c r="P22" s="196">
        <f ca="1">IFERROR(INDEX(funnel_data!Z$3:Z$140,MATCH($J22, funnel_data!$A$3:$A$140, FALSE)),"")</f>
        <v>7.3597372709638148E-2</v>
      </c>
      <c r="Q22" s="196">
        <f ca="1">IFERROR(INDEX(funnel_data!H$3:H$140,MATCH($J22, funnel_data!$A$3:$A$140, FALSE)),"")</f>
        <v>4.1856794361209183E-2</v>
      </c>
      <c r="R22" s="196">
        <f ca="1">IFERROR(INDEX(funnel_data!I$3:I$140,MATCH($J22, funnel_data!$A$3:$A$140, FALSE)),"")</f>
        <v>1.4465998366283069E-2</v>
      </c>
      <c r="S22" s="196">
        <f ca="1">IFERROR(INDEX(funnel_data!J$3:J$140,MATCH($J22, funnel_data!$A$3:$A$140, FALSE)),"")</f>
        <v>0.11505618723027582</v>
      </c>
      <c r="T22" s="196">
        <f ca="1">IFERROR(INDEX(funnel_data!K$3:K$140,MATCH($J22, funnel_data!$A$3:$A$140, FALSE)),"")</f>
        <v>8.5523344955898296E-3</v>
      </c>
      <c r="U22" s="196">
        <f ca="1">IFERROR(INDEX(funnel_data!L$3:L$140,MATCH($J22, funnel_data!$A$3:$A$140, FALSE)),"")</f>
        <v>0.18115758648000885</v>
      </c>
      <c r="V22" s="170" t="str">
        <f t="shared" ca="1" si="3"/>
        <v/>
      </c>
      <c r="W22" s="169" t="str">
        <f t="shared" ca="1" si="4"/>
        <v/>
      </c>
      <c r="X22" s="168">
        <f ca="1">IFERROR(INDEX(funnel_data!P$3:P$140,MATCH($J22, funnel_data!$A$3:$A$140, FALSE)),"")</f>
        <v>48</v>
      </c>
      <c r="Y22" s="168">
        <f ca="1">IFERROR(INDEX(funnel_data!Q$3:Q$140,MATCH($J22, funnel_data!$A$3:$A$140, FALSE)),"")</f>
        <v>0</v>
      </c>
      <c r="Z22" s="196">
        <f ca="1">IFERROR(INDEX(funnel_data!R$3:R$140,MATCH($J22, funnel_data!$A$3:$A$140, FALSE)),"")</f>
        <v>0</v>
      </c>
      <c r="AA22" s="196">
        <f ca="1">IFERROR(INDEX(funnel_data!AA$3:AA$140,MATCH($J22, funnel_data!$A$3:$A$140, FALSE)),"")</f>
        <v>0</v>
      </c>
      <c r="AB22" s="196">
        <f ca="1">IFERROR(INDEX(funnel_data!AB$3:AB$140,MATCH($J22, funnel_data!$A$3:$A$140, FALSE)),"")</f>
        <v>7.4100129666117467E-2</v>
      </c>
      <c r="AC22" s="196">
        <f ca="1">IFERROR(INDEX(funnel_data!S$3:S$140,MATCH($J22, funnel_data!$A$3:$A$140, FALSE)),"")</f>
        <v>4.2820310180952947E-2</v>
      </c>
      <c r="AD22" s="196">
        <f ca="1">IFERROR(INDEX(funnel_data!T$3:T$140,MATCH($J22, funnel_data!$A$3:$A$140, FALSE)),"")</f>
        <v>1.2007272657166633E-2</v>
      </c>
      <c r="AE22" s="196">
        <f ca="1">IFERROR(INDEX(funnel_data!U$3:U$140,MATCH($J22, funnel_data!$A$3:$A$140, FALSE)),"")</f>
        <v>0.14138980184229871</v>
      </c>
      <c r="AF22" s="196">
        <f ca="1">IFERROR(INDEX(funnel_data!V$3:V$140,MATCH($J22, funnel_data!$A$3:$A$140, FALSE)),"")</f>
        <v>6.6280702404213918E-3</v>
      </c>
      <c r="AG22" s="196">
        <f ca="1">IFERROR(INDEX(funnel_data!W$3:W$140,MATCH($J22, funnel_data!$A$3:$A$140, FALSE)),"")</f>
        <v>0.23073497783848188</v>
      </c>
      <c r="AH22" s="170" t="str">
        <f t="shared" ca="1" si="5"/>
        <v/>
      </c>
      <c r="AI22" s="169" t="str">
        <f t="shared" ca="1" si="6"/>
        <v>&lt;Lower 3SD Limit</v>
      </c>
      <c r="AJ22" s="168" t="str">
        <f ca="1">IFERROR(INDEX(funnel_data!AG$3:AG$140,MATCH($J22, funnel_data!$A$3:$A$140, FALSE)),"")</f>
        <v>Numbers too small for z-test</v>
      </c>
    </row>
    <row r="23" spans="1:36" s="171" customFormat="1" x14ac:dyDescent="0.3">
      <c r="A23" s="20" t="s">
        <v>474</v>
      </c>
      <c r="C23" s="12" t="str">
        <f>funnel_data!A17</f>
        <v>RAX</v>
      </c>
      <c r="D23" s="12" t="str">
        <f>INDEX(TrustCAHUB_map!C$2:C$139,MATCH($C23,TrustCAHUB_map!$A$2:$A$139,FALSE))</f>
        <v>North West and South West London</v>
      </c>
      <c r="E23" s="12" t="str">
        <f>INDEX(TrustCAHUB_map!D$2:D$139,MATCH($C23,TrustCAHUB_map!$A$2:$A$139,FALSE))</f>
        <v>London</v>
      </c>
      <c r="F23" s="12">
        <f>ROWS($F$9:F23)</f>
        <v>15</v>
      </c>
      <c r="G23" s="22">
        <f t="shared" si="0"/>
        <v>15</v>
      </c>
      <c r="H23" s="22">
        <f t="shared" si="1"/>
        <v>15</v>
      </c>
      <c r="I23" s="22"/>
      <c r="J23" s="168" t="str">
        <f t="shared" si="2"/>
        <v>RAX</v>
      </c>
      <c r="K23" s="169" t="str">
        <f>IFERROR(INDEX(TrustCAHUB_map!$B$2:$B$139, MATCH(J23, TrustCAHUB_map!$A$2:$A$139, FALSE)),"")</f>
        <v>Kingston Hospital NHS Foundation Trust</v>
      </c>
      <c r="L23" s="168">
        <f ca="1">IFERROR(INDEX(funnel_data!E$3:E$140,MATCH($J23, funnel_data!$A$3:$A$140, FALSE)),"")</f>
        <v>78</v>
      </c>
      <c r="M23" s="168">
        <f ca="1">IFERROR(INDEX(funnel_data!F$3:F$140,MATCH($J23, funnel_data!$A$3:$A$140, FALSE)),"")</f>
        <v>1</v>
      </c>
      <c r="N23" s="196">
        <f ca="1">IFERROR(INDEX(funnel_data!G$3:G$140,MATCH($J23, funnel_data!$A$3:$A$140, FALSE)),"")</f>
        <v>1.282051282051282E-2</v>
      </c>
      <c r="O23" s="196">
        <f ca="1">IFERROR(INDEX(funnel_data!Y$3:Y$140,MATCH($J23, funnel_data!$A$3:$A$140, FALSE)),"")</f>
        <v>2.2667317538337325E-3</v>
      </c>
      <c r="P23" s="196">
        <f ca="1">IFERROR(INDEX(funnel_data!Z$3:Z$140,MATCH($J23, funnel_data!$A$3:$A$140, FALSE)),"")</f>
        <v>6.9108570017022211E-2</v>
      </c>
      <c r="Q23" s="196">
        <f ca="1">IFERROR(INDEX(funnel_data!H$3:H$140,MATCH($J23, funnel_data!$A$3:$A$140, FALSE)),"")</f>
        <v>4.1856794361209183E-2</v>
      </c>
      <c r="R23" s="196">
        <f ca="1">IFERROR(INDEX(funnel_data!I$3:I$140,MATCH($J23, funnel_data!$A$3:$A$140, FALSE)),"")</f>
        <v>1.4936976160757436E-2</v>
      </c>
      <c r="S23" s="196">
        <f ca="1">IFERROR(INDEX(funnel_data!J$3:J$140,MATCH($J23, funnel_data!$A$3:$A$140, FALSE)),"")</f>
        <v>0.11178659620767904</v>
      </c>
      <c r="T23" s="196">
        <f ca="1">IFERROR(INDEX(funnel_data!K$3:K$140,MATCH($J23, funnel_data!$A$3:$A$140, FALSE)),"")</f>
        <v>8.9335477228139303E-3</v>
      </c>
      <c r="U23" s="196">
        <f ca="1">IFERROR(INDEX(funnel_data!L$3:L$140,MATCH($J23, funnel_data!$A$3:$A$140, FALSE)),"")</f>
        <v>0.17472285320068795</v>
      </c>
      <c r="V23" s="170" t="str">
        <f t="shared" ca="1" si="3"/>
        <v/>
      </c>
      <c r="W23" s="169" t="str">
        <f t="shared" ca="1" si="4"/>
        <v/>
      </c>
      <c r="X23" s="168">
        <f ca="1">IFERROR(INDEX(funnel_data!P$3:P$140,MATCH($J23, funnel_data!$A$3:$A$140, FALSE)),"")</f>
        <v>89</v>
      </c>
      <c r="Y23" s="168">
        <f ca="1">IFERROR(INDEX(funnel_data!Q$3:Q$140,MATCH($J23, funnel_data!$A$3:$A$140, FALSE)),"")</f>
        <v>3</v>
      </c>
      <c r="Z23" s="196">
        <f ca="1">IFERROR(INDEX(funnel_data!R$3:R$140,MATCH($J23, funnel_data!$A$3:$A$140, FALSE)),"")</f>
        <v>3.3707865168539325E-2</v>
      </c>
      <c r="AA23" s="196">
        <f ca="1">IFERROR(INDEX(funnel_data!AA$3:AA$140,MATCH($J23, funnel_data!$A$3:$A$140, FALSE)),"")</f>
        <v>1.15292211517898E-2</v>
      </c>
      <c r="AB23" s="196">
        <f ca="1">IFERROR(INDEX(funnel_data!AB$3:AB$140,MATCH($J23, funnel_data!$A$3:$A$140, FALSE)),"")</f>
        <v>9.4473624405614201E-2</v>
      </c>
      <c r="AC23" s="196">
        <f ca="1">IFERROR(INDEX(funnel_data!S$3:S$140,MATCH($J23, funnel_data!$A$3:$A$140, FALSE)),"")</f>
        <v>4.2820310180952947E-2</v>
      </c>
      <c r="AD23" s="196">
        <f ca="1">IFERROR(INDEX(funnel_data!T$3:T$140,MATCH($J23, funnel_data!$A$3:$A$140, FALSE)),"")</f>
        <v>1.6418524507223628E-2</v>
      </c>
      <c r="AE23" s="196">
        <f ca="1">IFERROR(INDEX(funnel_data!U$3:U$140,MATCH($J23, funnel_data!$A$3:$A$140, FALSE)),"")</f>
        <v>0.10705646097568086</v>
      </c>
      <c r="AF23" s="196">
        <f ca="1">IFERROR(INDEX(funnel_data!V$3:V$140,MATCH($J23, funnel_data!$A$3:$A$140, FALSE)),"")</f>
        <v>1.0087544226707167E-2</v>
      </c>
      <c r="AG23" s="196">
        <f ca="1">IFERROR(INDEX(funnel_data!W$3:W$140,MATCH($J23, funnel_data!$A$3:$A$140, FALSE)),"")</f>
        <v>0.16415362209875622</v>
      </c>
      <c r="AH23" s="170" t="str">
        <f t="shared" ca="1" si="5"/>
        <v/>
      </c>
      <c r="AI23" s="169" t="str">
        <f t="shared" ca="1" si="6"/>
        <v/>
      </c>
      <c r="AJ23" s="168" t="str">
        <f ca="1">IFERROR(INDEX(funnel_data!AG$3:AG$140,MATCH($J23, funnel_data!$A$3:$A$140, FALSE)),"")</f>
        <v>Numbers too small for z-test</v>
      </c>
    </row>
    <row r="24" spans="1:36" s="171" customFormat="1" x14ac:dyDescent="0.3">
      <c r="A24" s="20" t="s">
        <v>475</v>
      </c>
      <c r="C24" s="12" t="str">
        <f>funnel_data!A18</f>
        <v>RBA</v>
      </c>
      <c r="D24" s="12" t="str">
        <f>INDEX(TrustCAHUB_map!C$2:C$139,MATCH($C24,TrustCAHUB_map!$A$2:$A$139,FALSE))</f>
        <v>Somerset, Wiltshire, Avon and Gloucester</v>
      </c>
      <c r="E24" s="12" t="str">
        <f>INDEX(TrustCAHUB_map!D$2:D$139,MATCH($C24,TrustCAHUB_map!$A$2:$A$139,FALSE))</f>
        <v>South West</v>
      </c>
      <c r="F24" s="12">
        <f>ROWS($F$9:F24)</f>
        <v>16</v>
      </c>
      <c r="G24" s="22">
        <f t="shared" si="0"/>
        <v>16</v>
      </c>
      <c r="H24" s="22">
        <f t="shared" si="1"/>
        <v>16</v>
      </c>
      <c r="I24" s="22"/>
      <c r="J24" s="168" t="str">
        <f t="shared" si="2"/>
        <v>RBA</v>
      </c>
      <c r="K24" s="169" t="str">
        <f>IFERROR(INDEX(TrustCAHUB_map!$B$2:$B$139, MATCH(J24, TrustCAHUB_map!$A$2:$A$139, FALSE)),"")</f>
        <v>Taunton and Somerset NHS Foundation Trust</v>
      </c>
      <c r="L24" s="168">
        <f ca="1">IFERROR(INDEX(funnel_data!E$3:E$140,MATCH($J24, funnel_data!$A$3:$A$140, FALSE)),"")</f>
        <v>989</v>
      </c>
      <c r="M24" s="168">
        <f ca="1">IFERROR(INDEX(funnel_data!F$3:F$140,MATCH($J24, funnel_data!$A$3:$A$140, FALSE)),"")</f>
        <v>45</v>
      </c>
      <c r="N24" s="196">
        <f ca="1">IFERROR(INDEX(funnel_data!G$3:G$140,MATCH($J24, funnel_data!$A$3:$A$140, FALSE)),"")</f>
        <v>4.5500505561172903E-2</v>
      </c>
      <c r="O24" s="196">
        <f ca="1">IFERROR(INDEX(funnel_data!Y$3:Y$140,MATCH($J24, funnel_data!$A$3:$A$140, FALSE)),"")</f>
        <v>3.4177341966221839E-2</v>
      </c>
      <c r="P24" s="196">
        <f ca="1">IFERROR(INDEX(funnel_data!Z$3:Z$140,MATCH($J24, funnel_data!$A$3:$A$140, FALSE)),"")</f>
        <v>6.0340728353041259E-2</v>
      </c>
      <c r="Q24" s="196">
        <f ca="1">IFERROR(INDEX(funnel_data!H$3:H$140,MATCH($J24, funnel_data!$A$3:$A$140, FALSE)),"")</f>
        <v>4.1856794361209183E-2</v>
      </c>
      <c r="R24" s="196">
        <f ca="1">IFERROR(INDEX(funnel_data!I$3:I$140,MATCH($J24, funnel_data!$A$3:$A$140, FALSE)),"")</f>
        <v>3.1046964428256552E-2</v>
      </c>
      <c r="S24" s="196">
        <f ca="1">IFERROR(INDEX(funnel_data!J$3:J$140,MATCH($J24, funnel_data!$A$3:$A$140, FALSE)),"")</f>
        <v>5.6212009456874538E-2</v>
      </c>
      <c r="T24" s="196">
        <f ca="1">IFERROR(INDEX(funnel_data!K$3:K$140,MATCH($J24, funnel_data!$A$3:$A$140, FALSE)),"")</f>
        <v>2.6170065016889402E-2</v>
      </c>
      <c r="U24" s="196">
        <f ca="1">IFERROR(INDEX(funnel_data!L$3:L$140,MATCH($J24, funnel_data!$A$3:$A$140, FALSE)),"")</f>
        <v>6.6306162199562049E-2</v>
      </c>
      <c r="V24" s="170" t="str">
        <f t="shared" ca="1" si="3"/>
        <v/>
      </c>
      <c r="W24" s="169" t="str">
        <f t="shared" ca="1" si="4"/>
        <v/>
      </c>
      <c r="X24" s="168">
        <f ca="1">IFERROR(INDEX(funnel_data!P$3:P$140,MATCH($J24, funnel_data!$A$3:$A$140, FALSE)),"")</f>
        <v>1007</v>
      </c>
      <c r="Y24" s="168">
        <f ca="1">IFERROR(INDEX(funnel_data!Q$3:Q$140,MATCH($J24, funnel_data!$A$3:$A$140, FALSE)),"")</f>
        <v>48</v>
      </c>
      <c r="Z24" s="196">
        <f ca="1">IFERROR(INDEX(funnel_data!R$3:R$140,MATCH($J24, funnel_data!$A$3:$A$140, FALSE)),"")</f>
        <v>4.7666335650446874E-2</v>
      </c>
      <c r="AA24" s="196">
        <f ca="1">IFERROR(INDEX(funnel_data!AA$3:AA$140,MATCH($J24, funnel_data!$A$3:$A$140, FALSE)),"")</f>
        <v>3.6139007218848856E-2</v>
      </c>
      <c r="AB24" s="196">
        <f ca="1">IFERROR(INDEX(funnel_data!AB$3:AB$140,MATCH($J24, funnel_data!$A$3:$A$140, FALSE)),"")</f>
        <v>6.2631633764926115E-2</v>
      </c>
      <c r="AC24" s="196">
        <f ca="1">IFERROR(INDEX(funnel_data!S$3:S$140,MATCH($J24, funnel_data!$A$3:$A$140, FALSE)),"")</f>
        <v>4.2820310180952947E-2</v>
      </c>
      <c r="AD24" s="196">
        <f ca="1">IFERROR(INDEX(funnel_data!T$3:T$140,MATCH($J24, funnel_data!$A$3:$A$140, FALSE)),"")</f>
        <v>3.1956796304619152E-2</v>
      </c>
      <c r="AE24" s="196">
        <f ca="1">IFERROR(INDEX(funnel_data!U$3:U$140,MATCH($J24, funnel_data!$A$3:$A$140, FALSE)),"")</f>
        <v>5.71587532576854E-2</v>
      </c>
      <c r="AF24" s="196">
        <f ca="1">IFERROR(INDEX(funnel_data!V$3:V$140,MATCH($J24, funnel_data!$A$3:$A$140, FALSE)),"")</f>
        <v>2.7028472541985666E-2</v>
      </c>
      <c r="AG24" s="196">
        <f ca="1">IFERROR(INDEX(funnel_data!W$3:W$140,MATCH($J24, funnel_data!$A$3:$A$140, FALSE)),"")</f>
        <v>6.7201524319347228E-2</v>
      </c>
      <c r="AH24" s="170" t="str">
        <f t="shared" ca="1" si="5"/>
        <v/>
      </c>
      <c r="AI24" s="169" t="str">
        <f t="shared" ca="1" si="6"/>
        <v/>
      </c>
      <c r="AJ24" s="168" t="str">
        <f ca="1">IFERROR(INDEX(funnel_data!AG$3:AG$140,MATCH($J24, funnel_data!$A$3:$A$140, FALSE)),"")</f>
        <v>Change not statistically significant</v>
      </c>
    </row>
    <row r="25" spans="1:36" s="171" customFormat="1" x14ac:dyDescent="0.3">
      <c r="A25" s="20" t="s">
        <v>159</v>
      </c>
      <c r="C25" s="12" t="str">
        <f>funnel_data!A19</f>
        <v>RBD</v>
      </c>
      <c r="D25" s="12" t="str">
        <f>INDEX(TrustCAHUB_map!C$2:C$139,MATCH($C25,TrustCAHUB_map!$A$2:$A$139,FALSE))</f>
        <v>Wessex</v>
      </c>
      <c r="E25" s="12" t="str">
        <f>INDEX(TrustCAHUB_map!D$2:D$139,MATCH($C25,TrustCAHUB_map!$A$2:$A$139,FALSE))</f>
        <v>Wessex</v>
      </c>
      <c r="F25" s="12">
        <f>ROWS($F$9:F25)</f>
        <v>17</v>
      </c>
      <c r="G25" s="22">
        <f t="shared" si="0"/>
        <v>17</v>
      </c>
      <c r="H25" s="22">
        <f t="shared" si="1"/>
        <v>17</v>
      </c>
      <c r="I25" s="22"/>
      <c r="J25" s="168" t="str">
        <f t="shared" si="2"/>
        <v>RBD</v>
      </c>
      <c r="K25" s="169" t="str">
        <f>IFERROR(INDEX(TrustCAHUB_map!$B$2:$B$139, MATCH(J25, TrustCAHUB_map!$A$2:$A$139, FALSE)),"")</f>
        <v>Dorset County Hospital NHS Foundation Trust</v>
      </c>
      <c r="L25" s="168">
        <f ca="1">IFERROR(INDEX(funnel_data!E$3:E$140,MATCH($J25, funnel_data!$A$3:$A$140, FALSE)),"")</f>
        <v>454</v>
      </c>
      <c r="M25" s="168">
        <f ca="1">IFERROR(INDEX(funnel_data!F$3:F$140,MATCH($J25, funnel_data!$A$3:$A$140, FALSE)),"")</f>
        <v>36</v>
      </c>
      <c r="N25" s="196">
        <f ca="1">IFERROR(INDEX(funnel_data!G$3:G$140,MATCH($J25, funnel_data!$A$3:$A$140, FALSE)),"")</f>
        <v>7.9295154185022032E-2</v>
      </c>
      <c r="O25" s="196">
        <f ca="1">IFERROR(INDEX(funnel_data!Y$3:Y$140,MATCH($J25, funnel_data!$A$3:$A$140, FALSE)),"")</f>
        <v>5.7824637502265561E-2</v>
      </c>
      <c r="P25" s="196">
        <f ca="1">IFERROR(INDEX(funnel_data!Z$3:Z$140,MATCH($J25, funnel_data!$A$3:$A$140, FALSE)),"")</f>
        <v>0.10782540872999616</v>
      </c>
      <c r="Q25" s="196">
        <f ca="1">IFERROR(INDEX(funnel_data!H$3:H$140,MATCH($J25, funnel_data!$A$3:$A$140, FALSE)),"")</f>
        <v>4.1856794361209183E-2</v>
      </c>
      <c r="R25" s="196">
        <f ca="1">IFERROR(INDEX(funnel_data!I$3:I$140,MATCH($J25, funnel_data!$A$3:$A$140, FALSE)),"")</f>
        <v>2.6958361077326114E-2</v>
      </c>
      <c r="S25" s="196">
        <f ca="1">IFERROR(INDEX(funnel_data!J$3:J$140,MATCH($J25, funnel_data!$A$3:$A$140, FALSE)),"")</f>
        <v>6.4443488994790396E-2</v>
      </c>
      <c r="T25" s="196">
        <f ca="1">IFERROR(INDEX(funnel_data!K$3:K$140,MATCH($J25, funnel_data!$A$3:$A$140, FALSE)),"")</f>
        <v>2.1041610007889521E-2</v>
      </c>
      <c r="U25" s="196">
        <f ca="1">IFERROR(INDEX(funnel_data!L$3:L$140,MATCH($J25, funnel_data!$A$3:$A$140, FALSE)),"")</f>
        <v>8.1547913097099578E-2</v>
      </c>
      <c r="V25" s="170" t="str">
        <f t="shared" ca="1" si="3"/>
        <v/>
      </c>
      <c r="W25" s="169" t="str">
        <f t="shared" ca="1" si="4"/>
        <v/>
      </c>
      <c r="X25" s="168">
        <f ca="1">IFERROR(INDEX(funnel_data!P$3:P$140,MATCH($J25, funnel_data!$A$3:$A$140, FALSE)),"")</f>
        <v>477</v>
      </c>
      <c r="Y25" s="168">
        <f ca="1">IFERROR(INDEX(funnel_data!Q$3:Q$140,MATCH($J25, funnel_data!$A$3:$A$140, FALSE)),"")</f>
        <v>30</v>
      </c>
      <c r="Z25" s="196">
        <f ca="1">IFERROR(INDEX(funnel_data!R$3:R$140,MATCH($J25, funnel_data!$A$3:$A$140, FALSE)),"")</f>
        <v>6.2893081761006289E-2</v>
      </c>
      <c r="AA25" s="196">
        <f ca="1">IFERROR(INDEX(funnel_data!AA$3:AA$140,MATCH($J25, funnel_data!$A$3:$A$140, FALSE)),"")</f>
        <v>4.4406778760275101E-2</v>
      </c>
      <c r="AB25" s="196">
        <f ca="1">IFERROR(INDEX(funnel_data!AB$3:AB$140,MATCH($J25, funnel_data!$A$3:$A$140, FALSE)),"")</f>
        <v>8.8363508929290818E-2</v>
      </c>
      <c r="AC25" s="196">
        <f ca="1">IFERROR(INDEX(funnel_data!S$3:S$140,MATCH($J25, funnel_data!$A$3:$A$140, FALSE)),"")</f>
        <v>4.2820310180952947E-2</v>
      </c>
      <c r="AD25" s="196">
        <f ca="1">IFERROR(INDEX(funnel_data!T$3:T$140,MATCH($J25, funnel_data!$A$3:$A$140, FALSE)),"")</f>
        <v>2.8012165790897488E-2</v>
      </c>
      <c r="AE25" s="196">
        <f ca="1">IFERROR(INDEX(funnel_data!U$3:U$140,MATCH($J25, funnel_data!$A$3:$A$140, FALSE)),"")</f>
        <v>6.4933569171778616E-2</v>
      </c>
      <c r="AF25" s="196">
        <f ca="1">IFERROR(INDEX(funnel_data!V$3:V$140,MATCH($J25, funnel_data!$A$3:$A$140, FALSE)),"")</f>
        <v>2.2045184415004047E-2</v>
      </c>
      <c r="AG25" s="196">
        <f ca="1">IFERROR(INDEX(funnel_data!W$3:W$140,MATCH($J25, funnel_data!$A$3:$A$140, FALSE)),"")</f>
        <v>8.154125218941391E-2</v>
      </c>
      <c r="AH25" s="170" t="str">
        <f t="shared" ca="1" si="5"/>
        <v/>
      </c>
      <c r="AI25" s="169" t="str">
        <f t="shared" ca="1" si="6"/>
        <v/>
      </c>
      <c r="AJ25" s="168" t="str">
        <f ca="1">IFERROR(INDEX(funnel_data!AG$3:AG$140,MATCH($J25, funnel_data!$A$3:$A$140, FALSE)),"")</f>
        <v>Change not statistically significant</v>
      </c>
    </row>
    <row r="26" spans="1:36" s="171" customFormat="1" x14ac:dyDescent="0.3">
      <c r="A26" s="20" t="s">
        <v>160</v>
      </c>
      <c r="C26" s="12" t="str">
        <f>funnel_data!A20</f>
        <v>RBK</v>
      </c>
      <c r="D26" s="12" t="str">
        <f>INDEX(TrustCAHUB_map!C$2:C$139,MATCH($C26,TrustCAHUB_map!$A$2:$A$139,FALSE))</f>
        <v>West Midlands</v>
      </c>
      <c r="E26" s="12" t="str">
        <f>INDEX(TrustCAHUB_map!D$2:D$139,MATCH($C26,TrustCAHUB_map!$A$2:$A$139,FALSE))</f>
        <v>West Midlands</v>
      </c>
      <c r="F26" s="12">
        <f>ROWS($F$9:F26)</f>
        <v>18</v>
      </c>
      <c r="G26" s="22">
        <f t="shared" si="0"/>
        <v>18</v>
      </c>
      <c r="H26" s="22">
        <f t="shared" si="1"/>
        <v>18</v>
      </c>
      <c r="I26" s="22"/>
      <c r="J26" s="168" t="str">
        <f t="shared" si="2"/>
        <v>RBK</v>
      </c>
      <c r="K26" s="169" t="str">
        <f>IFERROR(INDEX(TrustCAHUB_map!$B$2:$B$139, MATCH(J26, TrustCAHUB_map!$A$2:$A$139, FALSE)),"")</f>
        <v>Walsall Healthcare NHS Trust</v>
      </c>
      <c r="L26" s="168">
        <f ca="1">IFERROR(INDEX(funnel_data!E$3:E$140,MATCH($J26, funnel_data!$A$3:$A$140, FALSE)),"")</f>
        <v>357</v>
      </c>
      <c r="M26" s="168">
        <f ca="1">IFERROR(INDEX(funnel_data!F$3:F$140,MATCH($J26, funnel_data!$A$3:$A$140, FALSE)),"")</f>
        <v>12</v>
      </c>
      <c r="N26" s="196">
        <f ca="1">IFERROR(INDEX(funnel_data!G$3:G$140,MATCH($J26, funnel_data!$A$3:$A$140, FALSE)),"")</f>
        <v>3.3613445378151259E-2</v>
      </c>
      <c r="O26" s="196">
        <f ca="1">IFERROR(INDEX(funnel_data!Y$3:Y$140,MATCH($J26, funnel_data!$A$3:$A$140, FALSE)),"")</f>
        <v>1.9331004947903012E-2</v>
      </c>
      <c r="P26" s="196">
        <f ca="1">IFERROR(INDEX(funnel_data!Z$3:Z$140,MATCH($J26, funnel_data!$A$3:$A$140, FALSE)),"")</f>
        <v>5.7826034910227121E-2</v>
      </c>
      <c r="Q26" s="196">
        <f ca="1">IFERROR(INDEX(funnel_data!H$3:H$140,MATCH($J26, funnel_data!$A$3:$A$140, FALSE)),"")</f>
        <v>4.1856794361209183E-2</v>
      </c>
      <c r="R26" s="196">
        <f ca="1">IFERROR(INDEX(funnel_data!I$3:I$140,MATCH($J26, funnel_data!$A$3:$A$140, FALSE)),"")</f>
        <v>2.5503306486444891E-2</v>
      </c>
      <c r="S26" s="196">
        <f ca="1">IFERROR(INDEX(funnel_data!J$3:J$140,MATCH($J26, funnel_data!$A$3:$A$140, FALSE)),"")</f>
        <v>6.7965271343559633E-2</v>
      </c>
      <c r="T26" s="196">
        <f ca="1">IFERROR(INDEX(funnel_data!K$3:K$140,MATCH($J26, funnel_data!$A$3:$A$140, FALSE)),"")</f>
        <v>1.9335596929640087E-2</v>
      </c>
      <c r="U26" s="196">
        <f ca="1">IFERROR(INDEX(funnel_data!L$3:L$140,MATCH($J26, funnel_data!$A$3:$A$140, FALSE)),"")</f>
        <v>8.8249067224818983E-2</v>
      </c>
      <c r="V26" s="170" t="str">
        <f t="shared" ca="1" si="3"/>
        <v/>
      </c>
      <c r="W26" s="169" t="str">
        <f t="shared" ca="1" si="4"/>
        <v/>
      </c>
      <c r="X26" s="168">
        <f ca="1">IFERROR(INDEX(funnel_data!P$3:P$140,MATCH($J26, funnel_data!$A$3:$A$140, FALSE)),"")</f>
        <v>438</v>
      </c>
      <c r="Y26" s="168">
        <f ca="1">IFERROR(INDEX(funnel_data!Q$3:Q$140,MATCH($J26, funnel_data!$A$3:$A$140, FALSE)),"")</f>
        <v>26</v>
      </c>
      <c r="Z26" s="196">
        <f ca="1">IFERROR(INDEX(funnel_data!R$3:R$140,MATCH($J26, funnel_data!$A$3:$A$140, FALSE)),"")</f>
        <v>5.9360730593607303E-2</v>
      </c>
      <c r="AA26" s="196">
        <f ca="1">IFERROR(INDEX(funnel_data!AA$3:AA$140,MATCH($J26, funnel_data!$A$3:$A$140, FALSE)),"")</f>
        <v>4.0828037772802341E-2</v>
      </c>
      <c r="AB26" s="196">
        <f ca="1">IFERROR(INDEX(funnel_data!AB$3:AB$140,MATCH($J26, funnel_data!$A$3:$A$140, FALSE)),"")</f>
        <v>8.5555436900984258E-2</v>
      </c>
      <c r="AC26" s="196">
        <f ca="1">IFERROR(INDEX(funnel_data!S$3:S$140,MATCH($J26, funnel_data!$A$3:$A$140, FALSE)),"")</f>
        <v>4.2820310180952947E-2</v>
      </c>
      <c r="AD26" s="196">
        <f ca="1">IFERROR(INDEX(funnel_data!T$3:T$140,MATCH($J26, funnel_data!$A$3:$A$140, FALSE)),"")</f>
        <v>2.7503813897363234E-2</v>
      </c>
      <c r="AE26" s="196">
        <f ca="1">IFERROR(INDEX(funnel_data!U$3:U$140,MATCH($J26, funnel_data!$A$3:$A$140, FALSE)),"")</f>
        <v>6.6086721078326666E-2</v>
      </c>
      <c r="AF26" s="196">
        <f ca="1">IFERROR(INDEX(funnel_data!V$3:V$140,MATCH($J26, funnel_data!$A$3:$A$140, FALSE)),"")</f>
        <v>2.143531233461449E-2</v>
      </c>
      <c r="AG26" s="196">
        <f ca="1">IFERROR(INDEX(funnel_data!W$3:W$140,MATCH($J26, funnel_data!$A$3:$A$140, FALSE)),"")</f>
        <v>8.3714944785438006E-2</v>
      </c>
      <c r="AH26" s="170" t="str">
        <f t="shared" ca="1" si="5"/>
        <v/>
      </c>
      <c r="AI26" s="169" t="str">
        <f t="shared" ca="1" si="6"/>
        <v/>
      </c>
      <c r="AJ26" s="168" t="str">
        <f ca="1">IFERROR(INDEX(funnel_data!AG$3:AG$140,MATCH($J26, funnel_data!$A$3:$A$140, FALSE)),"")</f>
        <v>Change not statistically significant</v>
      </c>
    </row>
    <row r="27" spans="1:36" s="171" customFormat="1" x14ac:dyDescent="0.3">
      <c r="A27" s="20" t="s">
        <v>161</v>
      </c>
      <c r="C27" s="12" t="str">
        <f>funnel_data!A21</f>
        <v>RBL</v>
      </c>
      <c r="D27" s="12" t="str">
        <f>INDEX(TrustCAHUB_map!C$2:C$139,MATCH($C27,TrustCAHUB_map!$A$2:$A$139,FALSE))</f>
        <v>Cheshire and Merseyside</v>
      </c>
      <c r="E27" s="12" t="str">
        <f>INDEX(TrustCAHUB_map!D$2:D$139,MATCH($C27,TrustCAHUB_map!$A$2:$A$139,FALSE))</f>
        <v>North West</v>
      </c>
      <c r="F27" s="12">
        <f>ROWS($F$9:F27)</f>
        <v>19</v>
      </c>
      <c r="G27" s="22">
        <f t="shared" si="0"/>
        <v>19</v>
      </c>
      <c r="H27" s="22">
        <f t="shared" si="1"/>
        <v>19</v>
      </c>
      <c r="I27" s="22"/>
      <c r="J27" s="168" t="str">
        <f t="shared" si="2"/>
        <v>RBL</v>
      </c>
      <c r="K27" s="169" t="str">
        <f>IFERROR(INDEX(TrustCAHUB_map!$B$2:$B$139, MATCH(J27, TrustCAHUB_map!$A$2:$A$139, FALSE)),"")</f>
        <v>Wirral University Teaching Hospital NHS Foundation Trust</v>
      </c>
      <c r="L27" s="168">
        <f ca="1">IFERROR(INDEX(funnel_data!E$3:E$140,MATCH($J27, funnel_data!$A$3:$A$140, FALSE)),"")</f>
        <v>107</v>
      </c>
      <c r="M27" s="168">
        <f ca="1">IFERROR(INDEX(funnel_data!F$3:F$140,MATCH($J27, funnel_data!$A$3:$A$140, FALSE)),"")</f>
        <v>2</v>
      </c>
      <c r="N27" s="196">
        <f ca="1">IFERROR(INDEX(funnel_data!G$3:G$140,MATCH($J27, funnel_data!$A$3:$A$140, FALSE)),"")</f>
        <v>1.8691588785046728E-2</v>
      </c>
      <c r="O27" s="196">
        <f ca="1">IFERROR(INDEX(funnel_data!Y$3:Y$140,MATCH($J27, funnel_data!$A$3:$A$140, FALSE)),"")</f>
        <v>5.1409648361753829E-3</v>
      </c>
      <c r="P27" s="196">
        <f ca="1">IFERROR(INDEX(funnel_data!Z$3:Z$140,MATCH($J27, funnel_data!$A$3:$A$140, FALSE)),"")</f>
        <v>6.5603853069722842E-2</v>
      </c>
      <c r="Q27" s="196">
        <f ca="1">IFERROR(INDEX(funnel_data!H$3:H$140,MATCH($J27, funnel_data!$A$3:$A$140, FALSE)),"")</f>
        <v>4.1856794361209183E-2</v>
      </c>
      <c r="R27" s="196">
        <f ca="1">IFERROR(INDEX(funnel_data!I$3:I$140,MATCH($J27, funnel_data!$A$3:$A$140, FALSE)),"")</f>
        <v>1.7212513870330706E-2</v>
      </c>
      <c r="S27" s="196">
        <f ca="1">IFERROR(INDEX(funnel_data!J$3:J$140,MATCH($J27, funnel_data!$A$3:$A$140, FALSE)),"")</f>
        <v>9.8258157730392898E-2</v>
      </c>
      <c r="T27" s="196">
        <f ca="1">IFERROR(INDEX(funnel_data!K$3:K$140,MATCH($J27, funnel_data!$A$3:$A$140, FALSE)),"")</f>
        <v>1.0874160273135829E-2</v>
      </c>
      <c r="U27" s="196">
        <f ca="1">IFERROR(INDEX(funnel_data!L$3:L$140,MATCH($J27, funnel_data!$A$3:$A$140, FALSE)),"")</f>
        <v>0.14791430358346844</v>
      </c>
      <c r="V27" s="170" t="str">
        <f t="shared" ca="1" si="3"/>
        <v/>
      </c>
      <c r="W27" s="169" t="str">
        <f t="shared" ca="1" si="4"/>
        <v/>
      </c>
      <c r="X27" s="168">
        <f ca="1">IFERROR(INDEX(funnel_data!P$3:P$140,MATCH($J27, funnel_data!$A$3:$A$140, FALSE)),"")</f>
        <v>135</v>
      </c>
      <c r="Y27" s="168">
        <f ca="1">IFERROR(INDEX(funnel_data!Q$3:Q$140,MATCH($J27, funnel_data!$A$3:$A$140, FALSE)),"")</f>
        <v>2</v>
      </c>
      <c r="Z27" s="196">
        <f ca="1">IFERROR(INDEX(funnel_data!R$3:R$140,MATCH($J27, funnel_data!$A$3:$A$140, FALSE)),"")</f>
        <v>1.4814814814814815E-2</v>
      </c>
      <c r="AA27" s="196">
        <f ca="1">IFERROR(INDEX(funnel_data!AA$3:AA$140,MATCH($J27, funnel_data!$A$3:$A$140, FALSE)),"")</f>
        <v>4.0722034193348688E-3</v>
      </c>
      <c r="AB27" s="196">
        <f ca="1">IFERROR(INDEX(funnel_data!AB$3:AB$140,MATCH($J27, funnel_data!$A$3:$A$140, FALSE)),"")</f>
        <v>5.2405587056930027E-2</v>
      </c>
      <c r="AC27" s="196">
        <f ca="1">IFERROR(INDEX(funnel_data!S$3:S$140,MATCH($J27, funnel_data!$A$3:$A$140, FALSE)),"")</f>
        <v>4.2820310180952947E-2</v>
      </c>
      <c r="AD27" s="196">
        <f ca="1">IFERROR(INDEX(funnel_data!T$3:T$140,MATCH($J27, funnel_data!$A$3:$A$140, FALSE)),"")</f>
        <v>1.9496750876173342E-2</v>
      </c>
      <c r="AE27" s="196">
        <f ca="1">IFERROR(INDEX(funnel_data!U$3:U$140,MATCH($J27, funnel_data!$A$3:$A$140, FALSE)),"")</f>
        <v>9.1443224958571392E-2</v>
      </c>
      <c r="AF27" s="196">
        <f ca="1">IFERROR(INDEX(funnel_data!V$3:V$140,MATCH($J27, funnel_data!$A$3:$A$140, FALSE)),"")</f>
        <v>1.2857328240658956E-2</v>
      </c>
      <c r="AG27" s="196">
        <f ca="1">IFERROR(INDEX(funnel_data!W$3:W$140,MATCH($J27, funnel_data!$A$3:$A$140, FALSE)),"")</f>
        <v>0.13318844662900534</v>
      </c>
      <c r="AH27" s="170" t="str">
        <f t="shared" ca="1" si="5"/>
        <v/>
      </c>
      <c r="AI27" s="169" t="str">
        <f t="shared" ca="1" si="6"/>
        <v/>
      </c>
      <c r="AJ27" s="168" t="str">
        <f ca="1">IFERROR(INDEX(funnel_data!AG$3:AG$140,MATCH($J27, funnel_data!$A$3:$A$140, FALSE)),"")</f>
        <v>Numbers too small for z-test</v>
      </c>
    </row>
    <row r="28" spans="1:36" s="171" customFormat="1" x14ac:dyDescent="0.3">
      <c r="A28" s="21" t="s">
        <v>162</v>
      </c>
      <c r="C28" s="12" t="str">
        <f>funnel_data!A22</f>
        <v>RBN</v>
      </c>
      <c r="D28" s="12" t="str">
        <f>INDEX(TrustCAHUB_map!C$2:C$139,MATCH($C28,TrustCAHUB_map!$A$2:$A$139,FALSE))</f>
        <v>Cheshire and Merseyside</v>
      </c>
      <c r="E28" s="12" t="str">
        <f>INDEX(TrustCAHUB_map!D$2:D$139,MATCH($C28,TrustCAHUB_map!$A$2:$A$139,FALSE))</f>
        <v>North West</v>
      </c>
      <c r="F28" s="12">
        <f>ROWS($F$9:F28)</f>
        <v>20</v>
      </c>
      <c r="G28" s="22">
        <f t="shared" si="0"/>
        <v>20</v>
      </c>
      <c r="H28" s="22">
        <f t="shared" si="1"/>
        <v>20</v>
      </c>
      <c r="I28" s="22"/>
      <c r="J28" s="168" t="str">
        <f t="shared" si="2"/>
        <v>RBN</v>
      </c>
      <c r="K28" s="169" t="str">
        <f>IFERROR(INDEX(TrustCAHUB_map!$B$2:$B$139, MATCH(J28, TrustCAHUB_map!$A$2:$A$139, FALSE)),"")</f>
        <v>St Helens and Knowsley Hospitals NHS Trust</v>
      </c>
      <c r="L28" s="168">
        <f ca="1">IFERROR(INDEX(funnel_data!E$3:E$140,MATCH($J28, funnel_data!$A$3:$A$140, FALSE)),"")</f>
        <v>138</v>
      </c>
      <c r="M28" s="168">
        <f ca="1">IFERROR(INDEX(funnel_data!F$3:F$140,MATCH($J28, funnel_data!$A$3:$A$140, FALSE)),"")</f>
        <v>11</v>
      </c>
      <c r="N28" s="196">
        <f ca="1">IFERROR(INDEX(funnel_data!G$3:G$140,MATCH($J28, funnel_data!$A$3:$A$140, FALSE)),"")</f>
        <v>7.9710144927536225E-2</v>
      </c>
      <c r="O28" s="196">
        <f ca="1">IFERROR(INDEX(funnel_data!Y$3:Y$140,MATCH($J28, funnel_data!$A$3:$A$140, FALSE)),"")</f>
        <v>4.5089941366586485E-2</v>
      </c>
      <c r="P28" s="196">
        <f ca="1">IFERROR(INDEX(funnel_data!Z$3:Z$140,MATCH($J28, funnel_data!$A$3:$A$140, FALSE)),"")</f>
        <v>0.13709557079288062</v>
      </c>
      <c r="Q28" s="196">
        <f ca="1">IFERROR(INDEX(funnel_data!H$3:H$140,MATCH($J28, funnel_data!$A$3:$A$140, FALSE)),"")</f>
        <v>4.1856794361209183E-2</v>
      </c>
      <c r="R28" s="196">
        <f ca="1">IFERROR(INDEX(funnel_data!I$3:I$140,MATCH($J28, funnel_data!$A$3:$A$140, FALSE)),"")</f>
        <v>1.9049232050601762E-2</v>
      </c>
      <c r="S28" s="196">
        <f ca="1">IFERROR(INDEX(funnel_data!J$3:J$140,MATCH($J28, funnel_data!$A$3:$A$140, FALSE)),"")</f>
        <v>8.9480813039792981E-2</v>
      </c>
      <c r="T28" s="196">
        <f ca="1">IFERROR(INDEX(funnel_data!K$3:K$140,MATCH($J28, funnel_data!$A$3:$A$140, FALSE)),"")</f>
        <v>1.2560717409769566E-2</v>
      </c>
      <c r="U28" s="196">
        <f ca="1">IFERROR(INDEX(funnel_data!L$3:L$140,MATCH($J28, funnel_data!$A$3:$A$140, FALSE)),"")</f>
        <v>0.13045457394994978</v>
      </c>
      <c r="V28" s="170" t="str">
        <f t="shared" ca="1" si="3"/>
        <v/>
      </c>
      <c r="W28" s="169" t="str">
        <f t="shared" ca="1" si="4"/>
        <v/>
      </c>
      <c r="X28" s="168">
        <f ca="1">IFERROR(INDEX(funnel_data!P$3:P$140,MATCH($J28, funnel_data!$A$3:$A$140, FALSE)),"")</f>
        <v>150</v>
      </c>
      <c r="Y28" s="168">
        <f ca="1">IFERROR(INDEX(funnel_data!Q$3:Q$140,MATCH($J28, funnel_data!$A$3:$A$140, FALSE)),"")</f>
        <v>10</v>
      </c>
      <c r="Z28" s="196">
        <f ca="1">IFERROR(INDEX(funnel_data!R$3:R$140,MATCH($J28, funnel_data!$A$3:$A$140, FALSE)),"")</f>
        <v>6.6666666666666666E-2</v>
      </c>
      <c r="AA28" s="196">
        <f ca="1">IFERROR(INDEX(funnel_data!AA$3:AA$140,MATCH($J28, funnel_data!$A$3:$A$140, FALSE)),"")</f>
        <v>3.661185666960743E-2</v>
      </c>
      <c r="AB28" s="196">
        <f ca="1">IFERROR(INDEX(funnel_data!AB$3:AB$140,MATCH($J28, funnel_data!$A$3:$A$140, FALSE)),"")</f>
        <v>0.11836235511605891</v>
      </c>
      <c r="AC28" s="196">
        <f ca="1">IFERROR(INDEX(funnel_data!S$3:S$140,MATCH($J28, funnel_data!$A$3:$A$140, FALSE)),"")</f>
        <v>4.2820310180952947E-2</v>
      </c>
      <c r="AD28" s="196">
        <f ca="1">IFERROR(INDEX(funnel_data!T$3:T$140,MATCH($J28, funnel_data!$A$3:$A$140, FALSE)),"")</f>
        <v>2.02687226977523E-2</v>
      </c>
      <c r="AE28" s="196">
        <f ca="1">IFERROR(INDEX(funnel_data!U$3:U$140,MATCH($J28, funnel_data!$A$3:$A$140, FALSE)),"")</f>
        <v>8.820449296228948E-2</v>
      </c>
      <c r="AF28" s="196">
        <f ca="1">IFERROR(INDEX(funnel_data!V$3:V$140,MATCH($J28, funnel_data!$A$3:$A$140, FALSE)),"")</f>
        <v>1.3598297188775465E-2</v>
      </c>
      <c r="AG28" s="196">
        <f ca="1">IFERROR(INDEX(funnel_data!W$3:W$140,MATCH($J28, funnel_data!$A$3:$A$140, FALSE)),"")</f>
        <v>0.12676849875120397</v>
      </c>
      <c r="AH28" s="170" t="str">
        <f t="shared" ca="1" si="5"/>
        <v/>
      </c>
      <c r="AI28" s="169" t="str">
        <f t="shared" ca="1" si="6"/>
        <v/>
      </c>
      <c r="AJ28" s="168" t="str">
        <f ca="1">IFERROR(INDEX(funnel_data!AG$3:AG$140,MATCH($J28, funnel_data!$A$3:$A$140, FALSE)),"")</f>
        <v>Change not statistically significant</v>
      </c>
    </row>
    <row r="29" spans="1:36" s="171" customFormat="1" x14ac:dyDescent="0.3">
      <c r="C29" s="12" t="str">
        <f>funnel_data!A23</f>
        <v>RBS</v>
      </c>
      <c r="D29" s="12" t="str">
        <f>INDEX(TrustCAHUB_map!C$2:C$139,MATCH($C29,TrustCAHUB_map!$A$2:$A$139,FALSE))</f>
        <v>Cheshire and Merseyside</v>
      </c>
      <c r="E29" s="12" t="str">
        <f>INDEX(TrustCAHUB_map!D$2:D$139,MATCH($C29,TrustCAHUB_map!$A$2:$A$139,FALSE))</f>
        <v>North West</v>
      </c>
      <c r="F29" s="12">
        <f>ROWS($F$9:F29)</f>
        <v>21</v>
      </c>
      <c r="G29" s="22">
        <f t="shared" si="0"/>
        <v>21</v>
      </c>
      <c r="H29" s="22">
        <f t="shared" si="1"/>
        <v>21</v>
      </c>
      <c r="I29" s="22"/>
      <c r="J29" s="168" t="str">
        <f t="shared" si="2"/>
        <v>RBS</v>
      </c>
      <c r="K29" s="169" t="str">
        <f>IFERROR(INDEX(TrustCAHUB_map!$B$2:$B$139, MATCH(J29, TrustCAHUB_map!$A$2:$A$139, FALSE)),"")</f>
        <v>Alder Hey Childrens NHS Foundation Trust</v>
      </c>
      <c r="L29" s="168">
        <f ca="1">IFERROR(INDEX(funnel_data!E$3:E$140,MATCH($J29, funnel_data!$A$3:$A$140, FALSE)),"")</f>
        <v>1</v>
      </c>
      <c r="M29" s="168">
        <f ca="1">IFERROR(INDEX(funnel_data!F$3:F$140,MATCH($J29, funnel_data!$A$3:$A$140, FALSE)),"")</f>
        <v>0</v>
      </c>
      <c r="N29" s="196">
        <f ca="1">IFERROR(INDEX(funnel_data!G$3:G$140,MATCH($J29, funnel_data!$A$3:$A$140, FALSE)),"")</f>
        <v>0</v>
      </c>
      <c r="O29" s="196">
        <f ca="1">IFERROR(INDEX(funnel_data!Y$3:Y$140,MATCH($J29, funnel_data!$A$3:$A$140, FALSE)),"")</f>
        <v>0</v>
      </c>
      <c r="P29" s="196">
        <f ca="1">IFERROR(INDEX(funnel_data!Z$3:Z$140,MATCH($J29, funnel_data!$A$3:$A$140, FALSE)),"")</f>
        <v>0.79345068562276255</v>
      </c>
      <c r="Q29" s="196">
        <f ca="1">IFERROR(INDEX(funnel_data!H$3:H$140,MATCH($J29, funnel_data!$A$3:$A$140, FALSE)),"")</f>
        <v>4.1856794361209183E-2</v>
      </c>
      <c r="R29" s="196">
        <f ca="1">IFERROR(INDEX(funnel_data!I$3:I$140,MATCH($J29, funnel_data!$A$3:$A$140, FALSE)),"")</f>
        <v>4.4657751846540757E-4</v>
      </c>
      <c r="S29" s="196">
        <f ca="1">IFERROR(INDEX(funnel_data!J$3:J$140,MATCH($J29, funnel_data!$A$3:$A$140, FALSE)),"")</f>
        <v>0.81030061116346164</v>
      </c>
      <c r="T29" s="196">
        <f ca="1">IFERROR(INDEX(funnel_data!K$3:K$140,MATCH($J29, funnel_data!$A$3:$A$140, FALSE)),"")</f>
        <v>1.8190919691566841E-4</v>
      </c>
      <c r="U29" s="196">
        <f ca="1">IFERROR(INDEX(funnel_data!L$3:L$140,MATCH($J29, funnel_data!$A$3:$A$140, FALSE)),"")</f>
        <v>0.91296083193832811</v>
      </c>
      <c r="V29" s="170" t="str">
        <f t="shared" ca="1" si="3"/>
        <v/>
      </c>
      <c r="W29" s="169" t="str">
        <f t="shared" ca="1" si="4"/>
        <v>&lt;Lower 3SD Limit</v>
      </c>
      <c r="X29" s="168">
        <f ca="1">IFERROR(INDEX(funnel_data!P$3:P$140,MATCH($J29, funnel_data!$A$3:$A$140, FALSE)),"")</f>
        <v>1</v>
      </c>
      <c r="Y29" s="168">
        <f ca="1">IFERROR(INDEX(funnel_data!Q$3:Q$140,MATCH($J29, funnel_data!$A$3:$A$140, FALSE)),"")</f>
        <v>0</v>
      </c>
      <c r="Z29" s="196">
        <f ca="1">IFERROR(INDEX(funnel_data!R$3:R$140,MATCH($J29, funnel_data!$A$3:$A$140, FALSE)),"")</f>
        <v>0</v>
      </c>
      <c r="AA29" s="196">
        <f ca="1">IFERROR(INDEX(funnel_data!AA$3:AA$140,MATCH($J29, funnel_data!$A$3:$A$140, FALSE)),"")</f>
        <v>0</v>
      </c>
      <c r="AB29" s="196">
        <f ca="1">IFERROR(INDEX(funnel_data!AB$3:AB$140,MATCH($J29, funnel_data!$A$3:$A$140, FALSE)),"")</f>
        <v>0.79345068562276255</v>
      </c>
      <c r="AC29" s="196">
        <f ca="1">IFERROR(INDEX(funnel_data!S$3:S$140,MATCH($J29, funnel_data!$A$3:$A$140, FALSE)),"")</f>
        <v>4.2820310180952947E-2</v>
      </c>
      <c r="AD29" s="196">
        <f ca="1">IFERROR(INDEX(funnel_data!T$3:T$140,MATCH($J29, funnel_data!$A$3:$A$140, FALSE)),"")</f>
        <v>4.6715639513631444E-4</v>
      </c>
      <c r="AE29" s="196">
        <f ca="1">IFERROR(INDEX(funnel_data!U$3:U$140,MATCH($J29, funnel_data!$A$3:$A$140, FALSE)),"")</f>
        <v>0.8106780477443849</v>
      </c>
      <c r="AF29" s="196">
        <f ca="1">IFERROR(INDEX(funnel_data!V$3:V$140,MATCH($J29, funnel_data!$A$3:$A$140, FALSE)),"")</f>
        <v>1.9034412229736462E-4</v>
      </c>
      <c r="AG29" s="196">
        <f ca="1">IFERROR(INDEX(funnel_data!W$3:W$140,MATCH($J29, funnel_data!$A$3:$A$140, FALSE)),"")</f>
        <v>0.91313506553655599</v>
      </c>
      <c r="AH29" s="170" t="str">
        <f t="shared" ca="1" si="5"/>
        <v/>
      </c>
      <c r="AI29" s="169" t="str">
        <f t="shared" ca="1" si="6"/>
        <v>&lt;Lower 3SD Limit</v>
      </c>
      <c r="AJ29" s="168" t="str">
        <f ca="1">IFERROR(INDEX(funnel_data!AG$3:AG$140,MATCH($J29, funnel_data!$A$3:$A$140, FALSE)),"")</f>
        <v>Numbers too small for z-test</v>
      </c>
    </row>
    <row r="30" spans="1:36" s="171" customFormat="1" x14ac:dyDescent="0.3">
      <c r="C30" s="12" t="str">
        <f>funnel_data!A24</f>
        <v>RBT</v>
      </c>
      <c r="D30" s="12" t="str">
        <f>INDEX(TrustCAHUB_map!C$2:C$139,MATCH($C30,TrustCAHUB_map!$A$2:$A$139,FALSE))</f>
        <v>Cheshire and Merseyside</v>
      </c>
      <c r="E30" s="12" t="str">
        <f>INDEX(TrustCAHUB_map!D$2:D$139,MATCH($C30,TrustCAHUB_map!$A$2:$A$139,FALSE))</f>
        <v>North West</v>
      </c>
      <c r="F30" s="12">
        <f>ROWS($F$9:F30)</f>
        <v>22</v>
      </c>
      <c r="G30" s="22">
        <f t="shared" si="0"/>
        <v>22</v>
      </c>
      <c r="H30" s="22">
        <f t="shared" si="1"/>
        <v>22</v>
      </c>
      <c r="I30" s="22"/>
      <c r="J30" s="168" t="str">
        <f t="shared" si="2"/>
        <v>RBT</v>
      </c>
      <c r="K30" s="169" t="str">
        <f>IFERROR(INDEX(TrustCAHUB_map!$B$2:$B$139, MATCH(J30, TrustCAHUB_map!$A$2:$A$139, FALSE)),"")</f>
        <v>Mid Cheshire Hospitals NHS Foundation Trust</v>
      </c>
      <c r="L30" s="168">
        <f ca="1">IFERROR(INDEX(funnel_data!E$3:E$140,MATCH($J30, funnel_data!$A$3:$A$140, FALSE)),"")</f>
        <v>171</v>
      </c>
      <c r="M30" s="168">
        <f ca="1">IFERROR(INDEX(funnel_data!F$3:F$140,MATCH($J30, funnel_data!$A$3:$A$140, FALSE)),"")</f>
        <v>7</v>
      </c>
      <c r="N30" s="196">
        <f ca="1">IFERROR(INDEX(funnel_data!G$3:G$140,MATCH($J30, funnel_data!$A$3:$A$140, FALSE)),"")</f>
        <v>4.0935672514619881E-2</v>
      </c>
      <c r="O30" s="196">
        <f ca="1">IFERROR(INDEX(funnel_data!Y$3:Y$140,MATCH($J30, funnel_data!$A$3:$A$140, FALSE)),"")</f>
        <v>1.9968407348956118E-2</v>
      </c>
      <c r="P30" s="196">
        <f ca="1">IFERROR(INDEX(funnel_data!Z$3:Z$140,MATCH($J30, funnel_data!$A$3:$A$140, FALSE)),"")</f>
        <v>8.2075232306276599E-2</v>
      </c>
      <c r="Q30" s="196">
        <f ca="1">IFERROR(INDEX(funnel_data!H$3:H$140,MATCH($J30, funnel_data!$A$3:$A$140, FALSE)),"")</f>
        <v>4.1856794361209183E-2</v>
      </c>
      <c r="R30" s="196">
        <f ca="1">IFERROR(INDEX(funnel_data!I$3:I$140,MATCH($J30, funnel_data!$A$3:$A$140, FALSE)),"")</f>
        <v>2.0578081080356206E-2</v>
      </c>
      <c r="S30" s="196">
        <f ca="1">IFERROR(INDEX(funnel_data!J$3:J$140,MATCH($J30, funnel_data!$A$3:$A$140, FALSE)),"")</f>
        <v>8.3268049769130062E-2</v>
      </c>
      <c r="T30" s="196">
        <f ca="1">IFERROR(INDEX(funnel_data!K$3:K$140,MATCH($J30, funnel_data!$A$3:$A$140, FALSE)),"")</f>
        <v>1.4046654737498641E-2</v>
      </c>
      <c r="U30" s="196">
        <f ca="1">IFERROR(INDEX(funnel_data!L$3:L$140,MATCH($J30, funnel_data!$A$3:$A$140, FALSE)),"")</f>
        <v>0.1181297366852119</v>
      </c>
      <c r="V30" s="170" t="str">
        <f t="shared" ca="1" si="3"/>
        <v/>
      </c>
      <c r="W30" s="169" t="str">
        <f t="shared" ca="1" si="4"/>
        <v/>
      </c>
      <c r="X30" s="168">
        <f ca="1">IFERROR(INDEX(funnel_data!P$3:P$140,MATCH($J30, funnel_data!$A$3:$A$140, FALSE)),"")</f>
        <v>128</v>
      </c>
      <c r="Y30" s="168">
        <f ca="1">IFERROR(INDEX(funnel_data!Q$3:Q$140,MATCH($J30, funnel_data!$A$3:$A$140, FALSE)),"")</f>
        <v>6</v>
      </c>
      <c r="Z30" s="196">
        <f ca="1">IFERROR(INDEX(funnel_data!R$3:R$140,MATCH($J30, funnel_data!$A$3:$A$140, FALSE)),"")</f>
        <v>4.6875E-2</v>
      </c>
      <c r="AA30" s="196">
        <f ca="1">IFERROR(INDEX(funnel_data!AA$3:AA$140,MATCH($J30, funnel_data!$A$3:$A$140, FALSE)),"")</f>
        <v>2.1657844171923776E-2</v>
      </c>
      <c r="AB30" s="196">
        <f ca="1">IFERROR(INDEX(funnel_data!AB$3:AB$140,MATCH($J30, funnel_data!$A$3:$A$140, FALSE)),"")</f>
        <v>9.8497522450943217E-2</v>
      </c>
      <c r="AC30" s="196">
        <f ca="1">IFERROR(INDEX(funnel_data!S$3:S$140,MATCH($J30, funnel_data!$A$3:$A$140, FALSE)),"")</f>
        <v>4.2820310180952947E-2</v>
      </c>
      <c r="AD30" s="196">
        <f ca="1">IFERROR(INDEX(funnel_data!T$3:T$140,MATCH($J30, funnel_data!$A$3:$A$140, FALSE)),"")</f>
        <v>1.9104760379087912E-2</v>
      </c>
      <c r="AE30" s="196">
        <f ca="1">IFERROR(INDEX(funnel_data!U$3:U$140,MATCH($J30, funnel_data!$A$3:$A$140, FALSE)),"")</f>
        <v>9.3178459836109367E-2</v>
      </c>
      <c r="AF30" s="196">
        <f ca="1">IFERROR(INDEX(funnel_data!V$3:V$140,MATCH($J30, funnel_data!$A$3:$A$140, FALSE)),"")</f>
        <v>1.2488198472978473E-2</v>
      </c>
      <c r="AG30" s="196">
        <f ca="1">IFERROR(INDEX(funnel_data!W$3:W$140,MATCH($J30, funnel_data!$A$3:$A$140, FALSE)),"")</f>
        <v>0.13663164489986895</v>
      </c>
      <c r="AH30" s="170" t="str">
        <f t="shared" ca="1" si="5"/>
        <v/>
      </c>
      <c r="AI30" s="169" t="str">
        <f t="shared" ca="1" si="6"/>
        <v/>
      </c>
      <c r="AJ30" s="168" t="str">
        <f ca="1">IFERROR(INDEX(funnel_data!AG$3:AG$140,MATCH($J30, funnel_data!$A$3:$A$140, FALSE)),"")</f>
        <v>Change not statistically significant</v>
      </c>
    </row>
    <row r="31" spans="1:36" s="171" customFormat="1" x14ac:dyDescent="0.3">
      <c r="C31" s="12" t="str">
        <f>funnel_data!A25</f>
        <v>RBV</v>
      </c>
      <c r="D31" s="12" t="str">
        <f>INDEX(TrustCAHUB_map!C$2:C$139,MATCH($C31,TrustCAHUB_map!$A$2:$A$139,FALSE))</f>
        <v>Greater Manchester</v>
      </c>
      <c r="E31" s="12" t="str">
        <f>INDEX(TrustCAHUB_map!D$2:D$139,MATCH($C31,TrustCAHUB_map!$A$2:$A$139,FALSE))</f>
        <v>North West</v>
      </c>
      <c r="F31" s="12">
        <f>ROWS($F$9:F31)</f>
        <v>23</v>
      </c>
      <c r="G31" s="22">
        <f t="shared" si="0"/>
        <v>23</v>
      </c>
      <c r="H31" s="22">
        <f t="shared" si="1"/>
        <v>23</v>
      </c>
      <c r="I31" s="22"/>
      <c r="J31" s="168" t="str">
        <f t="shared" si="2"/>
        <v>RBV</v>
      </c>
      <c r="K31" s="169" t="str">
        <f>IFERROR(INDEX(TrustCAHUB_map!$B$2:$B$139, MATCH(J31, TrustCAHUB_map!$A$2:$A$139, FALSE)),"")</f>
        <v>The Christie NHS Foundation Trust</v>
      </c>
      <c r="L31" s="168">
        <f ca="1">IFERROR(INDEX(funnel_data!E$3:E$140,MATCH($J31, funnel_data!$A$3:$A$140, FALSE)),"")</f>
        <v>5526</v>
      </c>
      <c r="M31" s="168">
        <f ca="1">IFERROR(INDEX(funnel_data!F$3:F$140,MATCH($J31, funnel_data!$A$3:$A$140, FALSE)),"")</f>
        <v>178</v>
      </c>
      <c r="N31" s="196">
        <f ca="1">IFERROR(INDEX(funnel_data!G$3:G$140,MATCH($J31, funnel_data!$A$3:$A$140, FALSE)),"")</f>
        <v>3.2211364458921463E-2</v>
      </c>
      <c r="O31" s="196">
        <f ca="1">IFERROR(INDEX(funnel_data!Y$3:Y$140,MATCH($J31, funnel_data!$A$3:$A$140, FALSE)),"")</f>
        <v>2.7871421089798901E-2</v>
      </c>
      <c r="P31" s="196">
        <f ca="1">IFERROR(INDEX(funnel_data!Z$3:Z$140,MATCH($J31, funnel_data!$A$3:$A$140, FALSE)),"")</f>
        <v>3.720123271055701E-2</v>
      </c>
      <c r="Q31" s="196">
        <f ca="1">IFERROR(INDEX(funnel_data!H$3:H$140,MATCH($J31, funnel_data!$A$3:$A$140, FALSE)),"")</f>
        <v>4.1856794361209183E-2</v>
      </c>
      <c r="R31" s="196">
        <f ca="1">IFERROR(INDEX(funnel_data!I$3:I$140,MATCH($J31, funnel_data!$A$3:$A$140, FALSE)),"")</f>
        <v>3.6887134311293396E-2</v>
      </c>
      <c r="S31" s="196">
        <f ca="1">IFERROR(INDEX(funnel_data!J$3:J$140,MATCH($J31, funnel_data!$A$3:$A$140, FALSE)),"")</f>
        <v>4.7463001736018334E-2</v>
      </c>
      <c r="T31" s="196">
        <f ca="1">IFERROR(INDEX(funnel_data!K$3:K$140,MATCH($J31, funnel_data!$A$3:$A$140, FALSE)),"")</f>
        <v>3.4291947365506378E-2</v>
      </c>
      <c r="U31" s="196">
        <f ca="1">IFERROR(INDEX(funnel_data!L$3:L$140,MATCH($J31, funnel_data!$A$3:$A$140, FALSE)),"")</f>
        <v>5.1002320404103865E-2</v>
      </c>
      <c r="V31" s="170" t="str">
        <f t="shared" ca="1" si="3"/>
        <v/>
      </c>
      <c r="W31" s="169" t="str">
        <f t="shared" ca="1" si="4"/>
        <v>&lt;Lower 3SD Limit</v>
      </c>
      <c r="X31" s="168">
        <f ca="1">IFERROR(INDEX(funnel_data!P$3:P$140,MATCH($J31, funnel_data!$A$3:$A$140, FALSE)),"")</f>
        <v>6189</v>
      </c>
      <c r="Y31" s="168">
        <f ca="1">IFERROR(INDEX(funnel_data!Q$3:Q$140,MATCH($J31, funnel_data!$A$3:$A$140, FALSE)),"")</f>
        <v>222</v>
      </c>
      <c r="Z31" s="196">
        <f ca="1">IFERROR(INDEX(funnel_data!R$3:R$140,MATCH($J31, funnel_data!$A$3:$A$140, FALSE)),"")</f>
        <v>3.5870092098885122E-2</v>
      </c>
      <c r="AA31" s="196">
        <f ca="1">IFERROR(INDEX(funnel_data!AA$3:AA$140,MATCH($J31, funnel_data!$A$3:$A$140, FALSE)),"")</f>
        <v>3.1517390552460514E-2</v>
      </c>
      <c r="AB31" s="196">
        <f ca="1">IFERROR(INDEX(funnel_data!AB$3:AB$140,MATCH($J31, funnel_data!$A$3:$A$140, FALSE)),"")</f>
        <v>4.0798599094394872E-2</v>
      </c>
      <c r="AC31" s="196">
        <f ca="1">IFERROR(INDEX(funnel_data!S$3:S$140,MATCH($J31, funnel_data!$A$3:$A$140, FALSE)),"")</f>
        <v>4.2820310180952947E-2</v>
      </c>
      <c r="AD31" s="196">
        <f ca="1">IFERROR(INDEX(funnel_data!T$3:T$140,MATCH($J31, funnel_data!$A$3:$A$140, FALSE)),"")</f>
        <v>3.8053595922056128E-2</v>
      </c>
      <c r="AE31" s="196">
        <f ca="1">IFERROR(INDEX(funnel_data!U$3:U$140,MATCH($J31, funnel_data!$A$3:$A$140, FALSE)),"")</f>
        <v>4.815422819213333E-2</v>
      </c>
      <c r="AF31" s="196">
        <f ca="1">IFERROR(INDEX(funnel_data!V$3:V$140,MATCH($J31, funnel_data!$A$3:$A$140, FALSE)),"")</f>
        <v>3.5547209634176222E-2</v>
      </c>
      <c r="AG31" s="196">
        <f ca="1">IFERROR(INDEX(funnel_data!W$3:W$140,MATCH($J31, funnel_data!$A$3:$A$140, FALSE)),"")</f>
        <v>5.1502050798838364E-2</v>
      </c>
      <c r="AH31" s="170" t="str">
        <f t="shared" ca="1" si="5"/>
        <v/>
      </c>
      <c r="AI31" s="169" t="str">
        <f t="shared" ca="1" si="6"/>
        <v/>
      </c>
      <c r="AJ31" s="168" t="str">
        <f ca="1">IFERROR(INDEX(funnel_data!AG$3:AG$140,MATCH($J31, funnel_data!$A$3:$A$140, FALSE)),"")</f>
        <v>Change not statistically significant</v>
      </c>
    </row>
    <row r="32" spans="1:36" s="171" customFormat="1" x14ac:dyDescent="0.3">
      <c r="C32" s="12" t="str">
        <f>funnel_data!A26</f>
        <v>RBZ</v>
      </c>
      <c r="D32" s="12" t="str">
        <f>INDEX(TrustCAHUB_map!C$2:C$139,MATCH($C32,TrustCAHUB_map!$A$2:$A$139,FALSE))</f>
        <v>Peninsula</v>
      </c>
      <c r="E32" s="12" t="str">
        <f>INDEX(TrustCAHUB_map!D$2:D$139,MATCH($C32,TrustCAHUB_map!$A$2:$A$139,FALSE))</f>
        <v>South West</v>
      </c>
      <c r="F32" s="12">
        <f>ROWS($F$9:F32)</f>
        <v>24</v>
      </c>
      <c r="G32" s="22">
        <f t="shared" si="0"/>
        <v>24</v>
      </c>
      <c r="H32" s="22">
        <f t="shared" si="1"/>
        <v>24</v>
      </c>
      <c r="I32" s="22"/>
      <c r="J32" s="168" t="str">
        <f t="shared" si="2"/>
        <v>RBZ</v>
      </c>
      <c r="K32" s="169" t="str">
        <f>IFERROR(INDEX(TrustCAHUB_map!$B$2:$B$139, MATCH(J32, TrustCAHUB_map!$A$2:$A$139, FALSE)),"")</f>
        <v>Northern Devon Healthcare NHS Trust</v>
      </c>
      <c r="L32" s="168">
        <f ca="1">IFERROR(INDEX(funnel_data!E$3:E$140,MATCH($J32, funnel_data!$A$3:$A$140, FALSE)),"")</f>
        <v>418</v>
      </c>
      <c r="M32" s="168">
        <f ca="1">IFERROR(INDEX(funnel_data!F$3:F$140,MATCH($J32, funnel_data!$A$3:$A$140, FALSE)),"")</f>
        <v>8</v>
      </c>
      <c r="N32" s="196">
        <f ca="1">IFERROR(INDEX(funnel_data!G$3:G$140,MATCH($J32, funnel_data!$A$3:$A$140, FALSE)),"")</f>
        <v>1.9138755980861243E-2</v>
      </c>
      <c r="O32" s="196">
        <f ca="1">IFERROR(INDEX(funnel_data!Y$3:Y$140,MATCH($J32, funnel_data!$A$3:$A$140, FALSE)),"")</f>
        <v>9.7291066440679669E-3</v>
      </c>
      <c r="P32" s="196">
        <f ca="1">IFERROR(INDEX(funnel_data!Z$3:Z$140,MATCH($J32, funnel_data!$A$3:$A$140, FALSE)),"")</f>
        <v>3.7306238995412751E-2</v>
      </c>
      <c r="Q32" s="196">
        <f ca="1">IFERROR(INDEX(funnel_data!H$3:H$140,MATCH($J32, funnel_data!$A$3:$A$140, FALSE)),"")</f>
        <v>4.1856794361209183E-2</v>
      </c>
      <c r="R32" s="196">
        <f ca="1">IFERROR(INDEX(funnel_data!I$3:I$140,MATCH($J32, funnel_data!$A$3:$A$140, FALSE)),"")</f>
        <v>2.6468027266784593E-2</v>
      </c>
      <c r="S32" s="196">
        <f ca="1">IFERROR(INDEX(funnel_data!J$3:J$140,MATCH($J32, funnel_data!$A$3:$A$140, FALSE)),"")</f>
        <v>6.5589939718858542E-2</v>
      </c>
      <c r="T32" s="196">
        <f ca="1">IFERROR(INDEX(funnel_data!K$3:K$140,MATCH($J32, funnel_data!$A$3:$A$140, FALSE)),"")</f>
        <v>2.0459555638984172E-2</v>
      </c>
      <c r="U32" s="196">
        <f ca="1">IFERROR(INDEX(funnel_data!L$3:L$140,MATCH($J32, funnel_data!$A$3:$A$140, FALSE)),"")</f>
        <v>8.3719336412443821E-2</v>
      </c>
      <c r="V32" s="170" t="str">
        <f t="shared" ca="1" si="3"/>
        <v/>
      </c>
      <c r="W32" s="169" t="str">
        <f t="shared" ca="1" si="4"/>
        <v>&lt;Lower 3SD Limit</v>
      </c>
      <c r="X32" s="168">
        <f ca="1">IFERROR(INDEX(funnel_data!P$3:P$140,MATCH($J32, funnel_data!$A$3:$A$140, FALSE)),"")</f>
        <v>353</v>
      </c>
      <c r="Y32" s="168">
        <f ca="1">IFERROR(INDEX(funnel_data!Q$3:Q$140,MATCH($J32, funnel_data!$A$3:$A$140, FALSE)),"")</f>
        <v>15</v>
      </c>
      <c r="Z32" s="196">
        <f ca="1">IFERROR(INDEX(funnel_data!R$3:R$140,MATCH($J32, funnel_data!$A$3:$A$140, FALSE)),"")</f>
        <v>4.2492917847025496E-2</v>
      </c>
      <c r="AA32" s="196">
        <f ca="1">IFERROR(INDEX(funnel_data!AA$3:AA$140,MATCH($J32, funnel_data!$A$3:$A$140, FALSE)),"")</f>
        <v>2.5917771353302338E-2</v>
      </c>
      <c r="AB32" s="196">
        <f ca="1">IFERROR(INDEX(funnel_data!AB$3:AB$140,MATCH($J32, funnel_data!$A$3:$A$140, FALSE)),"")</f>
        <v>6.8918346996103913E-2</v>
      </c>
      <c r="AC32" s="196">
        <f ca="1">IFERROR(INDEX(funnel_data!S$3:S$140,MATCH($J32, funnel_data!$A$3:$A$140, FALSE)),"")</f>
        <v>4.2820310180952947E-2</v>
      </c>
      <c r="AD32" s="196">
        <f ca="1">IFERROR(INDEX(funnel_data!T$3:T$140,MATCH($J32, funnel_data!$A$3:$A$140, FALSE)),"")</f>
        <v>2.6167370134637703E-2</v>
      </c>
      <c r="AE32" s="196">
        <f ca="1">IFERROR(INDEX(funnel_data!U$3:U$140,MATCH($J32, funnel_data!$A$3:$A$140, FALSE)),"")</f>
        <v>6.9316841873583279E-2</v>
      </c>
      <c r="AF32" s="196">
        <f ca="1">IFERROR(INDEX(funnel_data!V$3:V$140,MATCH($J32, funnel_data!$A$3:$A$140, FALSE)),"")</f>
        <v>1.9868263552774736E-2</v>
      </c>
      <c r="AG32" s="196">
        <f ca="1">IFERROR(INDEX(funnel_data!W$3:W$140,MATCH($J32, funnel_data!$A$3:$A$140, FALSE)),"")</f>
        <v>8.9856044488335035E-2</v>
      </c>
      <c r="AH32" s="170" t="str">
        <f t="shared" ca="1" si="5"/>
        <v/>
      </c>
      <c r="AI32" s="169" t="str">
        <f t="shared" ca="1" si="6"/>
        <v/>
      </c>
      <c r="AJ32" s="168" t="str">
        <f ca="1">IFERROR(INDEX(funnel_data!AG$3:AG$140,MATCH($J32, funnel_data!$A$3:$A$140, FALSE)),"")</f>
        <v>Change not statistically significant</v>
      </c>
    </row>
    <row r="33" spans="3:36" s="171" customFormat="1" x14ac:dyDescent="0.3">
      <c r="C33" s="12" t="str">
        <f>funnel_data!A27</f>
        <v>RC1</v>
      </c>
      <c r="D33" s="12" t="str">
        <f>INDEX(TrustCAHUB_map!C$2:C$139,MATCH($C33,TrustCAHUB_map!$A$2:$A$139,FALSE))</f>
        <v>East of England</v>
      </c>
      <c r="E33" s="12" t="str">
        <f>INDEX(TrustCAHUB_map!D$2:D$139,MATCH($C33,TrustCAHUB_map!$A$2:$A$139,FALSE))</f>
        <v>East of England</v>
      </c>
      <c r="F33" s="12">
        <f>ROWS($F$9:F33)</f>
        <v>25</v>
      </c>
      <c r="G33" s="22">
        <f t="shared" si="0"/>
        <v>25</v>
      </c>
      <c r="H33" s="22">
        <f t="shared" si="1"/>
        <v>25</v>
      </c>
      <c r="I33" s="22"/>
      <c r="J33" s="168" t="str">
        <f t="shared" si="2"/>
        <v>RC1</v>
      </c>
      <c r="K33" s="169" t="str">
        <f>IFERROR(INDEX(TrustCAHUB_map!$B$2:$B$139, MATCH(J33, TrustCAHUB_map!$A$2:$A$139, FALSE)),"")</f>
        <v>Bedford Hospital NHS Trust</v>
      </c>
      <c r="L33" s="168">
        <f ca="1">IFERROR(INDEX(funnel_data!E$3:E$140,MATCH($J33, funnel_data!$A$3:$A$140, FALSE)),"")</f>
        <v>362</v>
      </c>
      <c r="M33" s="168">
        <f ca="1">IFERROR(INDEX(funnel_data!F$3:F$140,MATCH($J33, funnel_data!$A$3:$A$140, FALSE)),"")</f>
        <v>12</v>
      </c>
      <c r="N33" s="196">
        <f ca="1">IFERROR(INDEX(funnel_data!G$3:G$140,MATCH($J33, funnel_data!$A$3:$A$140, FALSE)),"")</f>
        <v>3.3149171270718231E-2</v>
      </c>
      <c r="O33" s="196">
        <f ca="1">IFERROR(INDEX(funnel_data!Y$3:Y$140,MATCH($J33, funnel_data!$A$3:$A$140, FALSE)),"")</f>
        <v>1.9062594693605571E-2</v>
      </c>
      <c r="P33" s="196">
        <f ca="1">IFERROR(INDEX(funnel_data!Z$3:Z$140,MATCH($J33, funnel_data!$A$3:$A$140, FALSE)),"")</f>
        <v>5.7039930456065209E-2</v>
      </c>
      <c r="Q33" s="196">
        <f ca="1">IFERROR(INDEX(funnel_data!H$3:H$140,MATCH($J33, funnel_data!$A$3:$A$140, FALSE)),"")</f>
        <v>4.1856794361209183E-2</v>
      </c>
      <c r="R33" s="196">
        <f ca="1">IFERROR(INDEX(funnel_data!I$3:I$140,MATCH($J33, funnel_data!$A$3:$A$140, FALSE)),"")</f>
        <v>2.5589833566160677E-2</v>
      </c>
      <c r="S33" s="196">
        <f ca="1">IFERROR(INDEX(funnel_data!J$3:J$140,MATCH($J33, funnel_data!$A$3:$A$140, FALSE)),"")</f>
        <v>6.7745421685061299E-2</v>
      </c>
      <c r="T33" s="196">
        <f ca="1">IFERROR(INDEX(funnel_data!K$3:K$140,MATCH($J33, funnel_data!$A$3:$A$140, FALSE)),"")</f>
        <v>1.9435250519108199E-2</v>
      </c>
      <c r="U33" s="196">
        <f ca="1">IFERROR(INDEX(funnel_data!L$3:L$140,MATCH($J33, funnel_data!$A$3:$A$140, FALSE)),"")</f>
        <v>8.7828176680839504E-2</v>
      </c>
      <c r="V33" s="170" t="str">
        <f t="shared" ca="1" si="3"/>
        <v/>
      </c>
      <c r="W33" s="169" t="str">
        <f t="shared" ca="1" si="4"/>
        <v/>
      </c>
      <c r="X33" s="168">
        <f ca="1">IFERROR(INDEX(funnel_data!P$3:P$140,MATCH($J33, funnel_data!$A$3:$A$140, FALSE)),"")</f>
        <v>424</v>
      </c>
      <c r="Y33" s="168">
        <f ca="1">IFERROR(INDEX(funnel_data!Q$3:Q$140,MATCH($J33, funnel_data!$A$3:$A$140, FALSE)),"")</f>
        <v>10</v>
      </c>
      <c r="Z33" s="196">
        <f ca="1">IFERROR(INDEX(funnel_data!R$3:R$140,MATCH($J33, funnel_data!$A$3:$A$140, FALSE)),"")</f>
        <v>2.358490566037736E-2</v>
      </c>
      <c r="AA33" s="196">
        <f ca="1">IFERROR(INDEX(funnel_data!AA$3:AA$140,MATCH($J33, funnel_data!$A$3:$A$140, FALSE)),"")</f>
        <v>1.2860322927153082E-2</v>
      </c>
      <c r="AB33" s="196">
        <f ca="1">IFERROR(INDEX(funnel_data!AB$3:AB$140,MATCH($J33, funnel_data!$A$3:$A$140, FALSE)),"")</f>
        <v>4.2864661945539999E-2</v>
      </c>
      <c r="AC33" s="196">
        <f ca="1">IFERROR(INDEX(funnel_data!S$3:S$140,MATCH($J33, funnel_data!$A$3:$A$140, FALSE)),"")</f>
        <v>4.2820310180952947E-2</v>
      </c>
      <c r="AD33" s="196">
        <f ca="1">IFERROR(INDEX(funnel_data!T$3:T$140,MATCH($J33, funnel_data!$A$3:$A$140, FALSE)),"")</f>
        <v>2.7307180344646416E-2</v>
      </c>
      <c r="AE33" s="196">
        <f ca="1">IFERROR(INDEX(funnel_data!U$3:U$140,MATCH($J33, funnel_data!$A$3:$A$140, FALSE)),"")</f>
        <v>6.6543494843199047E-2</v>
      </c>
      <c r="AF33" s="196">
        <f ca="1">IFERROR(INDEX(funnel_data!V$3:V$140,MATCH($J33, funnel_data!$A$3:$A$140, FALSE)),"")</f>
        <v>2.1201439776977533E-2</v>
      </c>
      <c r="AG33" s="196">
        <f ca="1">IFERROR(INDEX(funnel_data!W$3:W$140,MATCH($J33, funnel_data!$A$3:$A$140, FALSE)),"")</f>
        <v>8.4578814651129541E-2</v>
      </c>
      <c r="AH33" s="170" t="str">
        <f t="shared" ca="1" si="5"/>
        <v/>
      </c>
      <c r="AI33" s="169" t="str">
        <f t="shared" ca="1" si="6"/>
        <v/>
      </c>
      <c r="AJ33" s="168" t="str">
        <f ca="1">IFERROR(INDEX(funnel_data!AG$3:AG$140,MATCH($J33, funnel_data!$A$3:$A$140, FALSE)),"")</f>
        <v>Change not statistically significant</v>
      </c>
    </row>
    <row r="34" spans="3:36" s="171" customFormat="1" x14ac:dyDescent="0.3">
      <c r="C34" s="12" t="str">
        <f>funnel_data!A28</f>
        <v>RC9</v>
      </c>
      <c r="D34" s="12" t="str">
        <f>INDEX(TrustCAHUB_map!C$2:C$139,MATCH($C34,TrustCAHUB_map!$A$2:$A$139,FALSE))</f>
        <v>East of England</v>
      </c>
      <c r="E34" s="12" t="str">
        <f>INDEX(TrustCAHUB_map!D$2:D$139,MATCH($C34,TrustCAHUB_map!$A$2:$A$139,FALSE))</f>
        <v>East of England</v>
      </c>
      <c r="F34" s="12">
        <f>ROWS($F$9:F34)</f>
        <v>26</v>
      </c>
      <c r="G34" s="22">
        <f t="shared" si="0"/>
        <v>26</v>
      </c>
      <c r="H34" s="22">
        <f t="shared" si="1"/>
        <v>26</v>
      </c>
      <c r="I34" s="22"/>
      <c r="J34" s="168" t="str">
        <f t="shared" si="2"/>
        <v>RC9</v>
      </c>
      <c r="K34" s="169" t="str">
        <f>IFERROR(INDEX(TrustCAHUB_map!$B$2:$B$139, MATCH(J34, TrustCAHUB_map!$A$2:$A$139, FALSE)),"")</f>
        <v>Luton and Dunstable University Hospital NHS Foundation Trust</v>
      </c>
      <c r="L34" s="168">
        <f ca="1">IFERROR(INDEX(funnel_data!E$3:E$140,MATCH($J34, funnel_data!$A$3:$A$140, FALSE)),"")</f>
        <v>456</v>
      </c>
      <c r="M34" s="168">
        <f ca="1">IFERROR(INDEX(funnel_data!F$3:F$140,MATCH($J34, funnel_data!$A$3:$A$140, FALSE)),"")</f>
        <v>10</v>
      </c>
      <c r="N34" s="196">
        <f ca="1">IFERROR(INDEX(funnel_data!G$3:G$140,MATCH($J34, funnel_data!$A$3:$A$140, FALSE)),"")</f>
        <v>2.1929824561403508E-2</v>
      </c>
      <c r="O34" s="196">
        <f ca="1">IFERROR(INDEX(funnel_data!Y$3:Y$140,MATCH($J34, funnel_data!$A$3:$A$140, FALSE)),"")</f>
        <v>1.1954616861483023E-2</v>
      </c>
      <c r="P34" s="196">
        <f ca="1">IFERROR(INDEX(funnel_data!Z$3:Z$140,MATCH($J34, funnel_data!$A$3:$A$140, FALSE)),"")</f>
        <v>3.9892510802555237E-2</v>
      </c>
      <c r="Q34" s="196">
        <f ca="1">IFERROR(INDEX(funnel_data!H$3:H$140,MATCH($J34, funnel_data!$A$3:$A$140, FALSE)),"")</f>
        <v>4.1856794361209183E-2</v>
      </c>
      <c r="R34" s="196">
        <f ca="1">IFERROR(INDEX(funnel_data!I$3:I$140,MATCH($J34, funnel_data!$A$3:$A$140, FALSE)),"")</f>
        <v>2.6984155793316617E-2</v>
      </c>
      <c r="S34" s="196">
        <f ca="1">IFERROR(INDEX(funnel_data!J$3:J$140,MATCH($J34, funnel_data!$A$3:$A$140, FALSE)),"")</f>
        <v>6.4384255540983662E-2</v>
      </c>
      <c r="T34" s="196">
        <f ca="1">IFERROR(INDEX(funnel_data!K$3:K$140,MATCH($J34, funnel_data!$A$3:$A$140, FALSE)),"")</f>
        <v>2.1072429692566945E-2</v>
      </c>
      <c r="U34" s="196">
        <f ca="1">IFERROR(INDEX(funnel_data!L$3:L$140,MATCH($J34, funnel_data!$A$3:$A$140, FALSE)),"")</f>
        <v>8.1436002396191184E-2</v>
      </c>
      <c r="V34" s="170" t="str">
        <f t="shared" ca="1" si="3"/>
        <v/>
      </c>
      <c r="W34" s="169" t="str">
        <f t="shared" ca="1" si="4"/>
        <v/>
      </c>
      <c r="X34" s="168">
        <f ca="1">IFERROR(INDEX(funnel_data!P$3:P$140,MATCH($J34, funnel_data!$A$3:$A$140, FALSE)),"")</f>
        <v>469</v>
      </c>
      <c r="Y34" s="168">
        <f ca="1">IFERROR(INDEX(funnel_data!Q$3:Q$140,MATCH($J34, funnel_data!$A$3:$A$140, FALSE)),"")</f>
        <v>14</v>
      </c>
      <c r="Z34" s="196">
        <f ca="1">IFERROR(INDEX(funnel_data!R$3:R$140,MATCH($J34, funnel_data!$A$3:$A$140, FALSE)),"")</f>
        <v>2.9850746268656716E-2</v>
      </c>
      <c r="AA34" s="196">
        <f ca="1">IFERROR(INDEX(funnel_data!AA$3:AA$140,MATCH($J34, funnel_data!$A$3:$A$140, FALSE)),"")</f>
        <v>1.7863262378501461E-2</v>
      </c>
      <c r="AB34" s="196">
        <f ca="1">IFERROR(INDEX(funnel_data!AB$3:AB$140,MATCH($J34, funnel_data!$A$3:$A$140, FALSE)),"")</f>
        <v>4.9477403772282706E-2</v>
      </c>
      <c r="AC34" s="196">
        <f ca="1">IFERROR(INDEX(funnel_data!S$3:S$140,MATCH($J34, funnel_data!$A$3:$A$140, FALSE)),"")</f>
        <v>4.2820310180952947E-2</v>
      </c>
      <c r="AD34" s="196">
        <f ca="1">IFERROR(INDEX(funnel_data!T$3:T$140,MATCH($J34, funnel_data!$A$3:$A$140, FALSE)),"")</f>
        <v>2.7912286223527968E-2</v>
      </c>
      <c r="AE34" s="196">
        <f ca="1">IFERROR(INDEX(funnel_data!U$3:U$140,MATCH($J34, funnel_data!$A$3:$A$140, FALSE)),"")</f>
        <v>6.5157043864463166E-2</v>
      </c>
      <c r="AF34" s="196">
        <f ca="1">IFERROR(INDEX(funnel_data!V$3:V$140,MATCH($J34, funnel_data!$A$3:$A$140, FALSE)),"")</f>
        <v>2.1924762866644212E-2</v>
      </c>
      <c r="AG34" s="196">
        <f ca="1">IFERROR(INDEX(funnel_data!W$3:W$140,MATCH($J34, funnel_data!$A$3:$A$140, FALSE)),"")</f>
        <v>8.1961677351044038E-2</v>
      </c>
      <c r="AH34" s="170" t="str">
        <f t="shared" ca="1" si="5"/>
        <v/>
      </c>
      <c r="AI34" s="169" t="str">
        <f t="shared" ca="1" si="6"/>
        <v/>
      </c>
      <c r="AJ34" s="168" t="str">
        <f ca="1">IFERROR(INDEX(funnel_data!AG$3:AG$140,MATCH($J34, funnel_data!$A$3:$A$140, FALSE)),"")</f>
        <v>Change not statistically significant</v>
      </c>
    </row>
    <row r="35" spans="3:36" s="171" customFormat="1" x14ac:dyDescent="0.3">
      <c r="C35" s="12" t="str">
        <f>funnel_data!A29</f>
        <v>RCB</v>
      </c>
      <c r="D35" s="12" t="str">
        <f>INDEX(TrustCAHUB_map!C$2:C$139,MATCH($C35,TrustCAHUB_map!$A$2:$A$139,FALSE))</f>
        <v>Humber, Coast and Vale</v>
      </c>
      <c r="E35" s="12" t="str">
        <f>INDEX(TrustCAHUB_map!D$2:D$139,MATCH($C35,TrustCAHUB_map!$A$2:$A$139,FALSE))</f>
        <v>Yorkshire and Humber</v>
      </c>
      <c r="F35" s="12">
        <f>ROWS($F$9:F35)</f>
        <v>27</v>
      </c>
      <c r="G35" s="22">
        <f t="shared" si="0"/>
        <v>27</v>
      </c>
      <c r="H35" s="22">
        <f t="shared" si="1"/>
        <v>27</v>
      </c>
      <c r="I35" s="22"/>
      <c r="J35" s="168" t="str">
        <f t="shared" si="2"/>
        <v>RCB</v>
      </c>
      <c r="K35" s="169" t="str">
        <f>IFERROR(INDEX(TrustCAHUB_map!$B$2:$B$139, MATCH(J35, TrustCAHUB_map!$A$2:$A$139, FALSE)),"")</f>
        <v>York Teaching Hospital NHS Foundation Trust</v>
      </c>
      <c r="L35" s="168">
        <f ca="1">IFERROR(INDEX(funnel_data!E$3:E$140,MATCH($J35, funnel_data!$A$3:$A$140, FALSE)),"")</f>
        <v>1009</v>
      </c>
      <c r="M35" s="168">
        <f ca="1">IFERROR(INDEX(funnel_data!F$3:F$140,MATCH($J35, funnel_data!$A$3:$A$140, FALSE)),"")</f>
        <v>44</v>
      </c>
      <c r="N35" s="196">
        <f ca="1">IFERROR(INDEX(funnel_data!G$3:G$140,MATCH($J35, funnel_data!$A$3:$A$140, FALSE)),"")</f>
        <v>4.3607532210109018E-2</v>
      </c>
      <c r="O35" s="196">
        <f ca="1">IFERROR(INDEX(funnel_data!Y$3:Y$140,MATCH($J35, funnel_data!$A$3:$A$140, FALSE)),"")</f>
        <v>3.2642982143987267E-2</v>
      </c>
      <c r="P35" s="196">
        <f ca="1">IFERROR(INDEX(funnel_data!Z$3:Z$140,MATCH($J35, funnel_data!$A$3:$A$140, FALSE)),"")</f>
        <v>5.8034051285933828E-2</v>
      </c>
      <c r="Q35" s="196">
        <f ca="1">IFERROR(INDEX(funnel_data!H$3:H$140,MATCH($J35, funnel_data!$A$3:$A$140, FALSE)),"")</f>
        <v>4.1856794361209183E-2</v>
      </c>
      <c r="R35" s="196">
        <f ca="1">IFERROR(INDEX(funnel_data!I$3:I$140,MATCH($J35, funnel_data!$A$3:$A$140, FALSE)),"")</f>
        <v>3.1139250978705315E-2</v>
      </c>
      <c r="S35" s="196">
        <f ca="1">IFERROR(INDEX(funnel_data!J$3:J$140,MATCH($J35, funnel_data!$A$3:$A$140, FALSE)),"")</f>
        <v>5.6049714226633927E-2</v>
      </c>
      <c r="T35" s="196">
        <f ca="1">IFERROR(INDEX(funnel_data!K$3:K$140,MATCH($J35, funnel_data!$A$3:$A$140, FALSE)),"")</f>
        <v>2.6291337782421174E-2</v>
      </c>
      <c r="U35" s="196">
        <f ca="1">IFERROR(INDEX(funnel_data!L$3:L$140,MATCH($J35, funnel_data!$A$3:$A$140, FALSE)),"")</f>
        <v>6.6012828284236547E-2</v>
      </c>
      <c r="V35" s="170" t="str">
        <f t="shared" ca="1" si="3"/>
        <v/>
      </c>
      <c r="W35" s="169" t="str">
        <f t="shared" ca="1" si="4"/>
        <v/>
      </c>
      <c r="X35" s="168">
        <f ca="1">IFERROR(INDEX(funnel_data!P$3:P$140,MATCH($J35, funnel_data!$A$3:$A$140, FALSE)),"")</f>
        <v>1072</v>
      </c>
      <c r="Y35" s="168">
        <f ca="1">IFERROR(INDEX(funnel_data!Q$3:Q$140,MATCH($J35, funnel_data!$A$3:$A$140, FALSE)),"")</f>
        <v>60</v>
      </c>
      <c r="Z35" s="196">
        <f ca="1">IFERROR(INDEX(funnel_data!R$3:R$140,MATCH($J35, funnel_data!$A$3:$A$140, FALSE)),"")</f>
        <v>5.5970149253731345E-2</v>
      </c>
      <c r="AA35" s="196">
        <f ca="1">IFERROR(INDEX(funnel_data!AA$3:AA$140,MATCH($J35, funnel_data!$A$3:$A$140, FALSE)),"")</f>
        <v>4.372890623701247E-2</v>
      </c>
      <c r="AB35" s="196">
        <f ca="1">IFERROR(INDEX(funnel_data!AB$3:AB$140,MATCH($J35, funnel_data!$A$3:$A$140, FALSE)),"")</f>
        <v>7.1382347196598014E-2</v>
      </c>
      <c r="AC35" s="196">
        <f ca="1">IFERROR(INDEX(funnel_data!S$3:S$140,MATCH($J35, funnel_data!$A$3:$A$140, FALSE)),"")</f>
        <v>4.2820310180952947E-2</v>
      </c>
      <c r="AD35" s="196">
        <f ca="1">IFERROR(INDEX(funnel_data!T$3:T$140,MATCH($J35, funnel_data!$A$3:$A$140, FALSE)),"")</f>
        <v>3.2245431572545849E-2</v>
      </c>
      <c r="AE35" s="196">
        <f ca="1">IFERROR(INDEX(funnel_data!U$3:U$140,MATCH($J35, funnel_data!$A$3:$A$140, FALSE)),"")</f>
        <v>5.6660170356179644E-2</v>
      </c>
      <c r="AF35" s="196">
        <f ca="1">IFERROR(INDEX(funnel_data!V$3:V$140,MATCH($J35, funnel_data!$A$3:$A$140, FALSE)),"")</f>
        <v>2.7410077118944835E-2</v>
      </c>
      <c r="AG35" s="196">
        <f ca="1">IFERROR(INDEX(funnel_data!W$3:W$140,MATCH($J35, funnel_data!$A$3:$A$140, FALSE)),"")</f>
        <v>6.630370707056768E-2</v>
      </c>
      <c r="AH35" s="170" t="str">
        <f t="shared" ca="1" si="5"/>
        <v/>
      </c>
      <c r="AI35" s="169" t="str">
        <f t="shared" ca="1" si="6"/>
        <v/>
      </c>
      <c r="AJ35" s="168" t="str">
        <f ca="1">IFERROR(INDEX(funnel_data!AG$3:AG$140,MATCH($J35, funnel_data!$A$3:$A$140, FALSE)),"")</f>
        <v>Change not statistically significant</v>
      </c>
    </row>
    <row r="36" spans="3:36" s="171" customFormat="1" x14ac:dyDescent="0.3">
      <c r="C36" s="12" t="str">
        <f>funnel_data!A30</f>
        <v>RCD</v>
      </c>
      <c r="D36" s="12" t="str">
        <f>INDEX(TrustCAHUB_map!C$2:C$139,MATCH($C36,TrustCAHUB_map!$A$2:$A$139,FALSE))</f>
        <v>West Yorkshire</v>
      </c>
      <c r="E36" s="12" t="str">
        <f>INDEX(TrustCAHUB_map!D$2:D$139,MATCH($C36,TrustCAHUB_map!$A$2:$A$139,FALSE))</f>
        <v>Yorkshire and Humber</v>
      </c>
      <c r="F36" s="12">
        <f>ROWS($F$9:F36)</f>
        <v>28</v>
      </c>
      <c r="G36" s="22">
        <f t="shared" si="0"/>
        <v>28</v>
      </c>
      <c r="H36" s="22">
        <f t="shared" si="1"/>
        <v>28</v>
      </c>
      <c r="I36" s="22"/>
      <c r="J36" s="168" t="str">
        <f t="shared" si="2"/>
        <v>RCD</v>
      </c>
      <c r="K36" s="169" t="str">
        <f>IFERROR(INDEX(TrustCAHUB_map!$B$2:$B$139, MATCH(J36, TrustCAHUB_map!$A$2:$A$139, FALSE)),"")</f>
        <v>Harrogate and District NHS Foundation Trust</v>
      </c>
      <c r="L36" s="168">
        <f ca="1">IFERROR(INDEX(funnel_data!E$3:E$140,MATCH($J36, funnel_data!$A$3:$A$140, FALSE)),"")</f>
        <v>273</v>
      </c>
      <c r="M36" s="168">
        <f ca="1">IFERROR(INDEX(funnel_data!F$3:F$140,MATCH($J36, funnel_data!$A$3:$A$140, FALSE)),"")</f>
        <v>8</v>
      </c>
      <c r="N36" s="196">
        <f ca="1">IFERROR(INDEX(funnel_data!G$3:G$140,MATCH($J36, funnel_data!$A$3:$A$140, FALSE)),"")</f>
        <v>2.9304029304029304E-2</v>
      </c>
      <c r="O36" s="196">
        <f ca="1">IFERROR(INDEX(funnel_data!Y$3:Y$140,MATCH($J36, funnel_data!$A$3:$A$140, FALSE)),"")</f>
        <v>1.4922102720086554E-2</v>
      </c>
      <c r="P36" s="196">
        <f ca="1">IFERROR(INDEX(funnel_data!Z$3:Z$140,MATCH($J36, funnel_data!$A$3:$A$140, FALSE)),"")</f>
        <v>5.6748733379448392E-2</v>
      </c>
      <c r="Q36" s="196">
        <f ca="1">IFERROR(INDEX(funnel_data!H$3:H$140,MATCH($J36, funnel_data!$A$3:$A$140, FALSE)),"")</f>
        <v>4.1856794361209183E-2</v>
      </c>
      <c r="R36" s="196">
        <f ca="1">IFERROR(INDEX(funnel_data!I$3:I$140,MATCH($J36, funnel_data!$A$3:$A$140, FALSE)),"")</f>
        <v>2.3782031096429748E-2</v>
      </c>
      <c r="S36" s="196">
        <f ca="1">IFERROR(INDEX(funnel_data!J$3:J$140,MATCH($J36, funnel_data!$A$3:$A$140, FALSE)),"")</f>
        <v>7.2646430959923833E-2</v>
      </c>
      <c r="T36" s="196">
        <f ca="1">IFERROR(INDEX(funnel_data!K$3:K$140,MATCH($J36, funnel_data!$A$3:$A$140, FALSE)),"")</f>
        <v>1.7401041538756143E-2</v>
      </c>
      <c r="U36" s="196">
        <f ca="1">IFERROR(INDEX(funnel_data!L$3:L$140,MATCH($J36, funnel_data!$A$3:$A$140, FALSE)),"")</f>
        <v>9.7280331333530312E-2</v>
      </c>
      <c r="V36" s="170" t="str">
        <f t="shared" ca="1" si="3"/>
        <v/>
      </c>
      <c r="W36" s="169" t="str">
        <f t="shared" ca="1" si="4"/>
        <v/>
      </c>
      <c r="X36" s="168">
        <f ca="1">IFERROR(INDEX(funnel_data!P$3:P$140,MATCH($J36, funnel_data!$A$3:$A$140, FALSE)),"")</f>
        <v>314</v>
      </c>
      <c r="Y36" s="168">
        <f ca="1">IFERROR(INDEX(funnel_data!Q$3:Q$140,MATCH($J36, funnel_data!$A$3:$A$140, FALSE)),"")</f>
        <v>19</v>
      </c>
      <c r="Z36" s="196">
        <f ca="1">IFERROR(INDEX(funnel_data!R$3:R$140,MATCH($J36, funnel_data!$A$3:$A$140, FALSE)),"")</f>
        <v>6.0509554140127389E-2</v>
      </c>
      <c r="AA36" s="196">
        <f ca="1">IFERROR(INDEX(funnel_data!AA$3:AA$140,MATCH($J36, funnel_data!$A$3:$A$140, FALSE)),"")</f>
        <v>3.907644365074503E-2</v>
      </c>
      <c r="AB36" s="196">
        <f ca="1">IFERROR(INDEX(funnel_data!AB$3:AB$140,MATCH($J36, funnel_data!$A$3:$A$140, FALSE)),"")</f>
        <v>9.2566102214545629E-2</v>
      </c>
      <c r="AC36" s="196">
        <f ca="1">IFERROR(INDEX(funnel_data!S$3:S$140,MATCH($J36, funnel_data!$A$3:$A$140, FALSE)),"")</f>
        <v>4.2820310180952947E-2</v>
      </c>
      <c r="AD36" s="196">
        <f ca="1">IFERROR(INDEX(funnel_data!T$3:T$140,MATCH($J36, funnel_data!$A$3:$A$140, FALSE)),"")</f>
        <v>2.5413064486170391E-2</v>
      </c>
      <c r="AE36" s="196">
        <f ca="1">IFERROR(INDEX(funnel_data!U$3:U$140,MATCH($J36, funnel_data!$A$3:$A$140, FALSE)),"")</f>
        <v>7.1278982098161081E-2</v>
      </c>
      <c r="AF36" s="196">
        <f ca="1">IFERROR(INDEX(funnel_data!V$3:V$140,MATCH($J36, funnel_data!$A$3:$A$140, FALSE)),"")</f>
        <v>1.9007280672210462E-2</v>
      </c>
      <c r="AG36" s="196">
        <f ca="1">IFERROR(INDEX(funnel_data!W$3:W$140,MATCH($J36, funnel_data!$A$3:$A$140, FALSE)),"")</f>
        <v>9.3620027668590317E-2</v>
      </c>
      <c r="AH36" s="170" t="str">
        <f t="shared" ca="1" si="5"/>
        <v/>
      </c>
      <c r="AI36" s="169" t="str">
        <f t="shared" ca="1" si="6"/>
        <v/>
      </c>
      <c r="AJ36" s="168" t="str">
        <f ca="1">IFERROR(INDEX(funnel_data!AG$3:AG$140,MATCH($J36, funnel_data!$A$3:$A$140, FALSE)),"")</f>
        <v>Change not statistically significant</v>
      </c>
    </row>
    <row r="37" spans="3:36" s="171" customFormat="1" x14ac:dyDescent="0.3">
      <c r="C37" s="12" t="str">
        <f>funnel_data!A31</f>
        <v>RCF</v>
      </c>
      <c r="D37" s="12" t="str">
        <f>INDEX(TrustCAHUB_map!C$2:C$139,MATCH($C37,TrustCAHUB_map!$A$2:$A$139,FALSE))</f>
        <v>West Yorkshire</v>
      </c>
      <c r="E37" s="12" t="str">
        <f>INDEX(TrustCAHUB_map!D$2:D$139,MATCH($C37,TrustCAHUB_map!$A$2:$A$139,FALSE))</f>
        <v>Yorkshire and Humber</v>
      </c>
      <c r="F37" s="12">
        <f>ROWS($F$9:F37)</f>
        <v>29</v>
      </c>
      <c r="G37" s="22">
        <f t="shared" si="0"/>
        <v>29</v>
      </c>
      <c r="H37" s="22">
        <f t="shared" si="1"/>
        <v>29</v>
      </c>
      <c r="I37" s="22"/>
      <c r="J37" s="168" t="str">
        <f t="shared" si="2"/>
        <v>RCF</v>
      </c>
      <c r="K37" s="169" t="str">
        <f>IFERROR(INDEX(TrustCAHUB_map!$B$2:$B$139, MATCH(J37, TrustCAHUB_map!$A$2:$A$139, FALSE)),"")</f>
        <v>Airedale NHS Foundation Trust</v>
      </c>
      <c r="L37" s="168">
        <f ca="1">IFERROR(INDEX(funnel_data!E$3:E$140,MATCH($J37, funnel_data!$A$3:$A$140, FALSE)),"")</f>
        <v>494</v>
      </c>
      <c r="M37" s="168">
        <f ca="1">IFERROR(INDEX(funnel_data!F$3:F$140,MATCH($J37, funnel_data!$A$3:$A$140, FALSE)),"")</f>
        <v>22</v>
      </c>
      <c r="N37" s="196">
        <f ca="1">IFERROR(INDEX(funnel_data!G$3:G$140,MATCH($J37, funnel_data!$A$3:$A$140, FALSE)),"")</f>
        <v>4.4534412955465584E-2</v>
      </c>
      <c r="O37" s="196">
        <f ca="1">IFERROR(INDEX(funnel_data!Y$3:Y$140,MATCH($J37, funnel_data!$A$3:$A$140, FALSE)),"")</f>
        <v>2.9591219827629831E-2</v>
      </c>
      <c r="P37" s="196">
        <f ca="1">IFERROR(INDEX(funnel_data!Z$3:Z$140,MATCH($J37, funnel_data!$A$3:$A$140, FALSE)),"")</f>
        <v>6.6506559843076574E-2</v>
      </c>
      <c r="Q37" s="196">
        <f ca="1">IFERROR(INDEX(funnel_data!H$3:H$140,MATCH($J37, funnel_data!$A$3:$A$140, FALSE)),"")</f>
        <v>4.1856794361209183E-2</v>
      </c>
      <c r="R37" s="196">
        <f ca="1">IFERROR(INDEX(funnel_data!I$3:I$140,MATCH($J37, funnel_data!$A$3:$A$140, FALSE)),"")</f>
        <v>2.7448615346071497E-2</v>
      </c>
      <c r="S37" s="196">
        <f ca="1">IFERROR(INDEX(funnel_data!J$3:J$140,MATCH($J37, funnel_data!$A$3:$A$140, FALSE)),"")</f>
        <v>6.3335507211936273E-2</v>
      </c>
      <c r="T37" s="196">
        <f ca="1">IFERROR(INDEX(funnel_data!K$3:K$140,MATCH($J37, funnel_data!$A$3:$A$140, FALSE)),"")</f>
        <v>2.1630770950567906E-2</v>
      </c>
      <c r="U37" s="196">
        <f ca="1">IFERROR(INDEX(funnel_data!L$3:L$140,MATCH($J37, funnel_data!$A$3:$A$140, FALSE)),"")</f>
        <v>7.9459321371251918E-2</v>
      </c>
      <c r="V37" s="170" t="str">
        <f t="shared" ca="1" si="3"/>
        <v/>
      </c>
      <c r="W37" s="169" t="str">
        <f t="shared" ca="1" si="4"/>
        <v/>
      </c>
      <c r="X37" s="168">
        <f ca="1">IFERROR(INDEX(funnel_data!P$3:P$140,MATCH($J37, funnel_data!$A$3:$A$140, FALSE)),"")</f>
        <v>500</v>
      </c>
      <c r="Y37" s="168">
        <f ca="1">IFERROR(INDEX(funnel_data!Q$3:Q$140,MATCH($J37, funnel_data!$A$3:$A$140, FALSE)),"")</f>
        <v>23</v>
      </c>
      <c r="Z37" s="196">
        <f ca="1">IFERROR(INDEX(funnel_data!R$3:R$140,MATCH($J37, funnel_data!$A$3:$A$140, FALSE)),"")</f>
        <v>4.5999999999999999E-2</v>
      </c>
      <c r="AA37" s="196">
        <f ca="1">IFERROR(INDEX(funnel_data!AA$3:AA$140,MATCH($J37, funnel_data!$A$3:$A$140, FALSE)),"")</f>
        <v>3.0845108370816204E-2</v>
      </c>
      <c r="AB37" s="196">
        <f ca="1">IFERROR(INDEX(funnel_data!AB$3:AB$140,MATCH($J37, funnel_data!$A$3:$A$140, FALSE)),"")</f>
        <v>6.8077792768273221E-2</v>
      </c>
      <c r="AC37" s="196">
        <f ca="1">IFERROR(INDEX(funnel_data!S$3:S$140,MATCH($J37, funnel_data!$A$3:$A$140, FALSE)),"")</f>
        <v>4.2820310180952947E-2</v>
      </c>
      <c r="AD37" s="196">
        <f ca="1">IFERROR(INDEX(funnel_data!T$3:T$140,MATCH($J37, funnel_data!$A$3:$A$140, FALSE)),"")</f>
        <v>2.8287830869719796E-2</v>
      </c>
      <c r="AE37" s="196">
        <f ca="1">IFERROR(INDEX(funnel_data!U$3:U$140,MATCH($J37, funnel_data!$A$3:$A$140, FALSE)),"")</f>
        <v>6.4324430962080015E-2</v>
      </c>
      <c r="AF37" s="196">
        <f ca="1">IFERROR(INDEX(funnel_data!V$3:V$140,MATCH($J37, funnel_data!$A$3:$A$140, FALSE)),"")</f>
        <v>2.2379050223405167E-2</v>
      </c>
      <c r="AG37" s="196">
        <f ca="1">IFERROR(INDEX(funnel_data!W$3:W$140,MATCH($J37, funnel_data!$A$3:$A$140, FALSE)),"")</f>
        <v>8.0397349463320916E-2</v>
      </c>
      <c r="AH37" s="170" t="str">
        <f t="shared" ca="1" si="5"/>
        <v/>
      </c>
      <c r="AI37" s="169" t="str">
        <f t="shared" ca="1" si="6"/>
        <v/>
      </c>
      <c r="AJ37" s="168" t="str">
        <f ca="1">IFERROR(INDEX(funnel_data!AG$3:AG$140,MATCH($J37, funnel_data!$A$3:$A$140, FALSE)),"")</f>
        <v>Change not statistically significant</v>
      </c>
    </row>
    <row r="38" spans="3:36" s="171" customFormat="1" x14ac:dyDescent="0.3">
      <c r="C38" s="12" t="str">
        <f>funnel_data!A32</f>
        <v>RCU</v>
      </c>
      <c r="D38" s="12" t="str">
        <f>INDEX(TrustCAHUB_map!C$2:C$139,MATCH($C38,TrustCAHUB_map!$A$2:$A$139,FALSE))</f>
        <v>South Yorkshire and Bassetlaw</v>
      </c>
      <c r="E38" s="12" t="str">
        <f>INDEX(TrustCAHUB_map!D$2:D$139,MATCH($C38,TrustCAHUB_map!$A$2:$A$139,FALSE))</f>
        <v>Yorkshire and Humber</v>
      </c>
      <c r="F38" s="12">
        <f>ROWS($F$9:F38)</f>
        <v>30</v>
      </c>
      <c r="G38" s="22">
        <f t="shared" si="0"/>
        <v>30</v>
      </c>
      <c r="H38" s="22">
        <f t="shared" si="1"/>
        <v>30</v>
      </c>
      <c r="I38" s="22"/>
      <c r="J38" s="168" t="str">
        <f t="shared" si="2"/>
        <v>RCU</v>
      </c>
      <c r="K38" s="169" t="str">
        <f>IFERROR(INDEX(TrustCAHUB_map!$B$2:$B$139, MATCH(J38, TrustCAHUB_map!$A$2:$A$139, FALSE)),"")</f>
        <v>Sheffield Childrens NHS Foundation Trust</v>
      </c>
      <c r="L38" s="168">
        <f ca="1">IFERROR(INDEX(funnel_data!E$3:E$140,MATCH($J38, funnel_data!$A$3:$A$140, FALSE)),"")</f>
        <v>0</v>
      </c>
      <c r="M38" s="168">
        <f ca="1">IFERROR(INDEX(funnel_data!F$3:F$140,MATCH($J38, funnel_data!$A$3:$A$140, FALSE)),"")</f>
        <v>0</v>
      </c>
      <c r="N38" s="196" t="str">
        <f ca="1">IFERROR(INDEX(funnel_data!G$3:G$140,MATCH($J38, funnel_data!$A$3:$A$140, FALSE)),"")</f>
        <v/>
      </c>
      <c r="O38" s="196" t="str">
        <f ca="1">IFERROR(INDEX(funnel_data!Y$3:Y$140,MATCH($J38, funnel_data!$A$3:$A$140, FALSE)),"")</f>
        <v/>
      </c>
      <c r="P38" s="196" t="str">
        <f ca="1">IFERROR(INDEX(funnel_data!Z$3:Z$140,MATCH($J38, funnel_data!$A$3:$A$140, FALSE)),"")</f>
        <v/>
      </c>
      <c r="Q38" s="196">
        <f ca="1">IFERROR(INDEX(funnel_data!H$3:H$140,MATCH($J38, funnel_data!$A$3:$A$140, FALSE)),"")</f>
        <v>4.1856794361209183E-2</v>
      </c>
      <c r="R38" s="196">
        <f ca="1">IFERROR(INDEX(funnel_data!I$3:I$140,MATCH($J38, funnel_data!$A$3:$A$140, FALSE)),"")</f>
        <v>0</v>
      </c>
      <c r="S38" s="196">
        <f ca="1">IFERROR(INDEX(funnel_data!J$3:J$140,MATCH($J38, funnel_data!$A$3:$A$140, FALSE)),"")</f>
        <v>1</v>
      </c>
      <c r="T38" s="196">
        <f ca="1">IFERROR(INDEX(funnel_data!K$3:K$140,MATCH($J38, funnel_data!$A$3:$A$140, FALSE)),"")</f>
        <v>0</v>
      </c>
      <c r="U38" s="196">
        <f ca="1">IFERROR(INDEX(funnel_data!L$3:L$140,MATCH($J38, funnel_data!$A$3:$A$140, FALSE)),"")</f>
        <v>1</v>
      </c>
      <c r="V38" s="170" t="str">
        <f t="shared" ca="1" si="3"/>
        <v/>
      </c>
      <c r="W38" s="169" t="str">
        <f t="shared" ca="1" si="4"/>
        <v/>
      </c>
      <c r="X38" s="168">
        <f ca="1">IFERROR(INDEX(funnel_data!P$3:P$140,MATCH($J38, funnel_data!$A$3:$A$140, FALSE)),"")</f>
        <v>0</v>
      </c>
      <c r="Y38" s="168">
        <f ca="1">IFERROR(INDEX(funnel_data!Q$3:Q$140,MATCH($J38, funnel_data!$A$3:$A$140, FALSE)),"")</f>
        <v>0</v>
      </c>
      <c r="Z38" s="196" t="str">
        <f ca="1">IFERROR(INDEX(funnel_data!R$3:R$140,MATCH($J38, funnel_data!$A$3:$A$140, FALSE)),"")</f>
        <v/>
      </c>
      <c r="AA38" s="196" t="str">
        <f ca="1">IFERROR(INDEX(funnel_data!AA$3:AA$140,MATCH($J38, funnel_data!$A$3:$A$140, FALSE)),"")</f>
        <v/>
      </c>
      <c r="AB38" s="196" t="str">
        <f ca="1">IFERROR(INDEX(funnel_data!AB$3:AB$140,MATCH($J38, funnel_data!$A$3:$A$140, FALSE)),"")</f>
        <v/>
      </c>
      <c r="AC38" s="196">
        <f ca="1">IFERROR(INDEX(funnel_data!S$3:S$140,MATCH($J38, funnel_data!$A$3:$A$140, FALSE)),"")</f>
        <v>4.2820310180952947E-2</v>
      </c>
      <c r="AD38" s="196">
        <f ca="1">IFERROR(INDEX(funnel_data!T$3:T$140,MATCH($J38, funnel_data!$A$3:$A$140, FALSE)),"")</f>
        <v>0</v>
      </c>
      <c r="AE38" s="196">
        <f ca="1">IFERROR(INDEX(funnel_data!U$3:U$140,MATCH($J38, funnel_data!$A$3:$A$140, FALSE)),"")</f>
        <v>1</v>
      </c>
      <c r="AF38" s="196">
        <f ca="1">IFERROR(INDEX(funnel_data!V$3:V$140,MATCH($J38, funnel_data!$A$3:$A$140, FALSE)),"")</f>
        <v>0</v>
      </c>
      <c r="AG38" s="196">
        <f ca="1">IFERROR(INDEX(funnel_data!W$3:W$140,MATCH($J38, funnel_data!$A$3:$A$140, FALSE)),"")</f>
        <v>1</v>
      </c>
      <c r="AH38" s="170" t="str">
        <f t="shared" ca="1" si="5"/>
        <v/>
      </c>
      <c r="AI38" s="169" t="str">
        <f t="shared" ca="1" si="6"/>
        <v/>
      </c>
      <c r="AJ38" s="168" t="str">
        <f ca="1">IFERROR(INDEX(funnel_data!AG$3:AG$140,MATCH($J38, funnel_data!$A$3:$A$140, FALSE)),"")</f>
        <v>Numbers too small for z-test</v>
      </c>
    </row>
    <row r="39" spans="3:36" s="171" customFormat="1" x14ac:dyDescent="0.3">
      <c r="C39" s="12" t="str">
        <f>funnel_data!A33</f>
        <v>RCX</v>
      </c>
      <c r="D39" s="12" t="str">
        <f>INDEX(TrustCAHUB_map!C$2:C$139,MATCH($C39,TrustCAHUB_map!$A$2:$A$139,FALSE))</f>
        <v>East of England</v>
      </c>
      <c r="E39" s="12" t="str">
        <f>INDEX(TrustCAHUB_map!D$2:D$139,MATCH($C39,TrustCAHUB_map!$A$2:$A$139,FALSE))</f>
        <v>East of England</v>
      </c>
      <c r="F39" s="12">
        <f>ROWS($F$9:F39)</f>
        <v>31</v>
      </c>
      <c r="G39" s="22">
        <f t="shared" si="0"/>
        <v>31</v>
      </c>
      <c r="H39" s="22">
        <f t="shared" si="1"/>
        <v>31</v>
      </c>
      <c r="I39" s="22"/>
      <c r="J39" s="168" t="str">
        <f t="shared" si="2"/>
        <v>RCX</v>
      </c>
      <c r="K39" s="169" t="str">
        <f>IFERROR(INDEX(TrustCAHUB_map!$B$2:$B$139, MATCH(J39, TrustCAHUB_map!$A$2:$A$139, FALSE)),"")</f>
        <v>The Queen Elizabeth Hospital, King's Lynn, NHS Foundation Trust</v>
      </c>
      <c r="L39" s="168">
        <f ca="1">IFERROR(INDEX(funnel_data!E$3:E$140,MATCH($J39, funnel_data!$A$3:$A$140, FALSE)),"")</f>
        <v>510</v>
      </c>
      <c r="M39" s="168">
        <f ca="1">IFERROR(INDEX(funnel_data!F$3:F$140,MATCH($J39, funnel_data!$A$3:$A$140, FALSE)),"")</f>
        <v>28</v>
      </c>
      <c r="N39" s="196">
        <f ca="1">IFERROR(INDEX(funnel_data!G$3:G$140,MATCH($J39, funnel_data!$A$3:$A$140, FALSE)),"")</f>
        <v>5.4901960784313725E-2</v>
      </c>
      <c r="O39" s="196">
        <f ca="1">IFERROR(INDEX(funnel_data!Y$3:Y$140,MATCH($J39, funnel_data!$A$3:$A$140, FALSE)),"")</f>
        <v>3.8254932837603083E-2</v>
      </c>
      <c r="P39" s="196">
        <f ca="1">IFERROR(INDEX(funnel_data!Z$3:Z$140,MATCH($J39, funnel_data!$A$3:$A$140, FALSE)),"")</f>
        <v>7.8204060093864325E-2</v>
      </c>
      <c r="Q39" s="196">
        <f ca="1">IFERROR(INDEX(funnel_data!H$3:H$140,MATCH($J39, funnel_data!$A$3:$A$140, FALSE)),"")</f>
        <v>4.1856794361209183E-2</v>
      </c>
      <c r="R39" s="196">
        <f ca="1">IFERROR(INDEX(funnel_data!I$3:I$140,MATCH($J39, funnel_data!$A$3:$A$140, FALSE)),"")</f>
        <v>2.7630782240913396E-2</v>
      </c>
      <c r="S39" s="196">
        <f ca="1">IFERROR(INDEX(funnel_data!J$3:J$140,MATCH($J39, funnel_data!$A$3:$A$140, FALSE)),"")</f>
        <v>6.2933178030955148E-2</v>
      </c>
      <c r="T39" s="196">
        <f ca="1">IFERROR(INDEX(funnel_data!K$3:K$140,MATCH($J39, funnel_data!$A$3:$A$140, FALSE)),"")</f>
        <v>2.1851513428809987E-2</v>
      </c>
      <c r="U39" s="196">
        <f ca="1">IFERROR(INDEX(funnel_data!L$3:L$140,MATCH($J39, funnel_data!$A$3:$A$140, FALSE)),"")</f>
        <v>7.8703453471217336E-2</v>
      </c>
      <c r="V39" s="170" t="str">
        <f t="shared" ca="1" si="3"/>
        <v/>
      </c>
      <c r="W39" s="169" t="str">
        <f t="shared" ca="1" si="4"/>
        <v/>
      </c>
      <c r="X39" s="168">
        <f ca="1">IFERROR(INDEX(funnel_data!P$3:P$140,MATCH($J39, funnel_data!$A$3:$A$140, FALSE)),"")</f>
        <v>575</v>
      </c>
      <c r="Y39" s="168">
        <f ca="1">IFERROR(INDEX(funnel_data!Q$3:Q$140,MATCH($J39, funnel_data!$A$3:$A$140, FALSE)),"")</f>
        <v>33</v>
      </c>
      <c r="Z39" s="196">
        <f ca="1">IFERROR(INDEX(funnel_data!R$3:R$140,MATCH($J39, funnel_data!$A$3:$A$140, FALSE)),"")</f>
        <v>5.7391304347826085E-2</v>
      </c>
      <c r="AA39" s="196">
        <f ca="1">IFERROR(INDEX(funnel_data!AA$3:AA$140,MATCH($J39, funnel_data!$A$3:$A$140, FALSE)),"")</f>
        <v>4.1154607140351622E-2</v>
      </c>
      <c r="AB39" s="196">
        <f ca="1">IFERROR(INDEX(funnel_data!AB$3:AB$140,MATCH($J39, funnel_data!$A$3:$A$140, FALSE)),"")</f>
        <v>7.9502712331867953E-2</v>
      </c>
      <c r="AC39" s="196">
        <f ca="1">IFERROR(INDEX(funnel_data!S$3:S$140,MATCH($J39, funnel_data!$A$3:$A$140, FALSE)),"")</f>
        <v>4.2820310180952947E-2</v>
      </c>
      <c r="AD39" s="196">
        <f ca="1">IFERROR(INDEX(funnel_data!T$3:T$140,MATCH($J39, funnel_data!$A$3:$A$140, FALSE)),"")</f>
        <v>2.9084773113762008E-2</v>
      </c>
      <c r="AE39" s="196">
        <f ca="1">IFERROR(INDEX(funnel_data!U$3:U$140,MATCH($J39, funnel_data!$A$3:$A$140, FALSE)),"")</f>
        <v>6.2624179228460614E-2</v>
      </c>
      <c r="AF39" s="196">
        <f ca="1">IFERROR(INDEX(funnel_data!V$3:V$140,MATCH($J39, funnel_data!$A$3:$A$140, FALSE)),"")</f>
        <v>2.3356604525244566E-2</v>
      </c>
      <c r="AG39" s="196">
        <f ca="1">IFERROR(INDEX(funnel_data!W$3:W$140,MATCH($J39, funnel_data!$A$3:$A$140, FALSE)),"")</f>
        <v>7.7221206658981606E-2</v>
      </c>
      <c r="AH39" s="170" t="str">
        <f t="shared" ca="1" si="5"/>
        <v/>
      </c>
      <c r="AI39" s="169" t="str">
        <f t="shared" ca="1" si="6"/>
        <v/>
      </c>
      <c r="AJ39" s="168" t="str">
        <f ca="1">IFERROR(INDEX(funnel_data!AG$3:AG$140,MATCH($J39, funnel_data!$A$3:$A$140, FALSE)),"")</f>
        <v>Change not statistically significant</v>
      </c>
    </row>
    <row r="40" spans="3:36" s="171" customFormat="1" x14ac:dyDescent="0.3">
      <c r="C40" s="12" t="str">
        <f>funnel_data!A34</f>
        <v>RD1</v>
      </c>
      <c r="D40" s="12" t="str">
        <f>INDEX(TrustCAHUB_map!C$2:C$139,MATCH($C40,TrustCAHUB_map!$A$2:$A$139,FALSE))</f>
        <v>Somerset, Wiltshire, Avon and Gloucester</v>
      </c>
      <c r="E40" s="12" t="str">
        <f>INDEX(TrustCAHUB_map!D$2:D$139,MATCH($C40,TrustCAHUB_map!$A$2:$A$139,FALSE))</f>
        <v>South West</v>
      </c>
      <c r="F40" s="12">
        <f>ROWS($F$9:F40)</f>
        <v>32</v>
      </c>
      <c r="G40" s="22">
        <f t="shared" si="0"/>
        <v>32</v>
      </c>
      <c r="H40" s="22">
        <f t="shared" si="1"/>
        <v>32</v>
      </c>
      <c r="I40" s="22"/>
      <c r="J40" s="168" t="str">
        <f t="shared" si="2"/>
        <v>RD1</v>
      </c>
      <c r="K40" s="169" t="str">
        <f>IFERROR(INDEX(TrustCAHUB_map!$B$2:$B$139, MATCH(J40, TrustCAHUB_map!$A$2:$A$139, FALSE)),"")</f>
        <v>Royal United Hospitals Bath NHS Foundation Trust</v>
      </c>
      <c r="L40" s="168">
        <f ca="1">IFERROR(INDEX(funnel_data!E$3:E$140,MATCH($J40, funnel_data!$A$3:$A$140, FALSE)),"")</f>
        <v>674</v>
      </c>
      <c r="M40" s="168">
        <f ca="1">IFERROR(INDEX(funnel_data!F$3:F$140,MATCH($J40, funnel_data!$A$3:$A$140, FALSE)),"")</f>
        <v>36</v>
      </c>
      <c r="N40" s="196">
        <f ca="1">IFERROR(INDEX(funnel_data!G$3:G$140,MATCH($J40, funnel_data!$A$3:$A$140, FALSE)),"")</f>
        <v>5.3412462908011868E-2</v>
      </c>
      <c r="O40" s="196">
        <f ca="1">IFERROR(INDEX(funnel_data!Y$3:Y$140,MATCH($J40, funnel_data!$A$3:$A$140, FALSE)),"")</f>
        <v>3.8827978137109406E-2</v>
      </c>
      <c r="P40" s="196">
        <f ca="1">IFERROR(INDEX(funnel_data!Z$3:Z$140,MATCH($J40, funnel_data!$A$3:$A$140, FALSE)),"")</f>
        <v>7.3058743800263379E-2</v>
      </c>
      <c r="Q40" s="196">
        <f ca="1">IFERROR(INDEX(funnel_data!H$3:H$140,MATCH($J40, funnel_data!$A$3:$A$140, FALSE)),"")</f>
        <v>4.1856794361209183E-2</v>
      </c>
      <c r="R40" s="196">
        <f ca="1">IFERROR(INDEX(funnel_data!I$3:I$140,MATCH($J40, funnel_data!$A$3:$A$140, FALSE)),"")</f>
        <v>2.9155180659901404E-2</v>
      </c>
      <c r="S40" s="196">
        <f ca="1">IFERROR(INDEX(funnel_data!J$3:J$140,MATCH($J40, funnel_data!$A$3:$A$140, FALSE)),"")</f>
        <v>5.9751370367521497E-2</v>
      </c>
      <c r="T40" s="196">
        <f ca="1">IFERROR(INDEX(funnel_data!K$3:K$140,MATCH($J40, funnel_data!$A$3:$A$140, FALSE)),"")</f>
        <v>2.3737008962082754E-2</v>
      </c>
      <c r="U40" s="196">
        <f ca="1">IFERROR(INDEX(funnel_data!L$3:L$140,MATCH($J40, funnel_data!$A$3:$A$140, FALSE)),"")</f>
        <v>7.2777304432041307E-2</v>
      </c>
      <c r="V40" s="170" t="str">
        <f t="shared" ca="1" si="3"/>
        <v/>
      </c>
      <c r="W40" s="169" t="str">
        <f t="shared" ca="1" si="4"/>
        <v/>
      </c>
      <c r="X40" s="168">
        <f ca="1">IFERROR(INDEX(funnel_data!P$3:P$140,MATCH($J40, funnel_data!$A$3:$A$140, FALSE)),"")</f>
        <v>748</v>
      </c>
      <c r="Y40" s="168">
        <f ca="1">IFERROR(INDEX(funnel_data!Q$3:Q$140,MATCH($J40, funnel_data!$A$3:$A$140, FALSE)),"")</f>
        <v>29</v>
      </c>
      <c r="Z40" s="196">
        <f ca="1">IFERROR(INDEX(funnel_data!R$3:R$140,MATCH($J40, funnel_data!$A$3:$A$140, FALSE)),"")</f>
        <v>3.8770053475935831E-2</v>
      </c>
      <c r="AA40" s="196">
        <f ca="1">IFERROR(INDEX(funnel_data!AA$3:AA$140,MATCH($J40, funnel_data!$A$3:$A$140, FALSE)),"")</f>
        <v>2.7127901458018376E-2</v>
      </c>
      <c r="AB40" s="196">
        <f ca="1">IFERROR(INDEX(funnel_data!AB$3:AB$140,MATCH($J40, funnel_data!$A$3:$A$140, FALSE)),"")</f>
        <v>5.5125422158500394E-2</v>
      </c>
      <c r="AC40" s="196">
        <f ca="1">IFERROR(INDEX(funnel_data!S$3:S$140,MATCH($J40, funnel_data!$A$3:$A$140, FALSE)),"")</f>
        <v>4.2820310180952947E-2</v>
      </c>
      <c r="AD40" s="196">
        <f ca="1">IFERROR(INDEX(funnel_data!T$3:T$140,MATCH($J40, funnel_data!$A$3:$A$140, FALSE)),"")</f>
        <v>3.0497450156858008E-2</v>
      </c>
      <c r="AE40" s="196">
        <f ca="1">IFERROR(INDEX(funnel_data!U$3:U$140,MATCH($J40, funnel_data!$A$3:$A$140, FALSE)),"")</f>
        <v>5.9815168925014574E-2</v>
      </c>
      <c r="AF40" s="196">
        <f ca="1">IFERROR(INDEX(funnel_data!V$3:V$140,MATCH($J40, funnel_data!$A$3:$A$140, FALSE)),"")</f>
        <v>2.5133944825095029E-2</v>
      </c>
      <c r="AG40" s="196">
        <f ca="1">IFERROR(INDEX(funnel_data!W$3:W$140,MATCH($J40, funnel_data!$A$3:$A$140, FALSE)),"")</f>
        <v>7.2032690493319326E-2</v>
      </c>
      <c r="AH40" s="170" t="str">
        <f t="shared" ca="1" si="5"/>
        <v/>
      </c>
      <c r="AI40" s="169" t="str">
        <f t="shared" ca="1" si="6"/>
        <v/>
      </c>
      <c r="AJ40" s="168" t="str">
        <f ca="1">IFERROR(INDEX(funnel_data!AG$3:AG$140,MATCH($J40, funnel_data!$A$3:$A$140, FALSE)),"")</f>
        <v>Change not statistically significant</v>
      </c>
    </row>
    <row r="41" spans="3:36" s="171" customFormat="1" x14ac:dyDescent="0.3">
      <c r="C41" s="12" t="str">
        <f>funnel_data!A35</f>
        <v>RD3</v>
      </c>
      <c r="D41" s="12" t="str">
        <f>INDEX(TrustCAHUB_map!C$2:C$139,MATCH($C41,TrustCAHUB_map!$A$2:$A$139,FALSE))</f>
        <v>Wessex</v>
      </c>
      <c r="E41" s="12" t="str">
        <f>INDEX(TrustCAHUB_map!D$2:D$139,MATCH($C41,TrustCAHUB_map!$A$2:$A$139,FALSE))</f>
        <v>Wessex</v>
      </c>
      <c r="F41" s="12">
        <f>ROWS($F$9:F41)</f>
        <v>33</v>
      </c>
      <c r="G41" s="22">
        <f t="shared" si="0"/>
        <v>33</v>
      </c>
      <c r="H41" s="22">
        <f t="shared" si="1"/>
        <v>33</v>
      </c>
      <c r="I41" s="22"/>
      <c r="J41" s="168" t="str">
        <f t="shared" si="2"/>
        <v>RD3</v>
      </c>
      <c r="K41" s="169" t="str">
        <f>IFERROR(INDEX(TrustCAHUB_map!$B$2:$B$139, MATCH(J41, TrustCAHUB_map!$A$2:$A$139, FALSE)),"")</f>
        <v>Poole Hospital NHS Foundation Trust</v>
      </c>
      <c r="L41" s="168">
        <f ca="1">IFERROR(INDEX(funnel_data!E$3:E$140,MATCH($J41, funnel_data!$A$3:$A$140, FALSE)),"")</f>
        <v>878</v>
      </c>
      <c r="M41" s="168">
        <f ca="1">IFERROR(INDEX(funnel_data!F$3:F$140,MATCH($J41, funnel_data!$A$3:$A$140, FALSE)),"")</f>
        <v>43</v>
      </c>
      <c r="N41" s="196">
        <f ca="1">IFERROR(INDEX(funnel_data!G$3:G$140,MATCH($J41, funnel_data!$A$3:$A$140, FALSE)),"")</f>
        <v>4.8974943052391799E-2</v>
      </c>
      <c r="O41" s="196">
        <f ca="1">IFERROR(INDEX(funnel_data!Y$3:Y$140,MATCH($J41, funnel_data!$A$3:$A$140, FALSE)),"")</f>
        <v>3.6560699530172387E-2</v>
      </c>
      <c r="P41" s="196">
        <f ca="1">IFERROR(INDEX(funnel_data!Z$3:Z$140,MATCH($J41, funnel_data!$A$3:$A$140, FALSE)),"")</f>
        <v>6.5318677904452963E-2</v>
      </c>
      <c r="Q41" s="196">
        <f ca="1">IFERROR(INDEX(funnel_data!H$3:H$140,MATCH($J41, funnel_data!$A$3:$A$140, FALSE)),"")</f>
        <v>4.1856794361209183E-2</v>
      </c>
      <c r="R41" s="196">
        <f ca="1">IFERROR(INDEX(funnel_data!I$3:I$140,MATCH($J41, funnel_data!$A$3:$A$140, FALSE)),"")</f>
        <v>3.0484995968009111E-2</v>
      </c>
      <c r="S41" s="196">
        <f ca="1">IFERROR(INDEX(funnel_data!J$3:J$140,MATCH($J41, funnel_data!$A$3:$A$140, FALSE)),"")</f>
        <v>5.7220245991865919E-2</v>
      </c>
      <c r="T41" s="196">
        <f ca="1">IFERROR(INDEX(funnel_data!K$3:K$140,MATCH($J41, funnel_data!$A$3:$A$140, FALSE)),"")</f>
        <v>2.5436726118731694E-2</v>
      </c>
      <c r="U41" s="196">
        <f ca="1">IFERROR(INDEX(funnel_data!L$3:L$140,MATCH($J41, funnel_data!$A$3:$A$140, FALSE)),"")</f>
        <v>6.8135387076495177E-2</v>
      </c>
      <c r="V41" s="170" t="str">
        <f t="shared" ca="1" si="3"/>
        <v/>
      </c>
      <c r="W41" s="169" t="str">
        <f t="shared" ca="1" si="4"/>
        <v/>
      </c>
      <c r="X41" s="168">
        <f ca="1">IFERROR(INDEX(funnel_data!P$3:P$140,MATCH($J41, funnel_data!$A$3:$A$140, FALSE)),"")</f>
        <v>931</v>
      </c>
      <c r="Y41" s="168">
        <f ca="1">IFERROR(INDEX(funnel_data!Q$3:Q$140,MATCH($J41, funnel_data!$A$3:$A$140, FALSE)),"")</f>
        <v>32</v>
      </c>
      <c r="Z41" s="196">
        <f ca="1">IFERROR(INDEX(funnel_data!R$3:R$140,MATCH($J41, funnel_data!$A$3:$A$140, FALSE)),"")</f>
        <v>3.4371643394199784E-2</v>
      </c>
      <c r="AA41" s="196">
        <f ca="1">IFERROR(INDEX(funnel_data!AA$3:AA$140,MATCH($J41, funnel_data!$A$3:$A$140, FALSE)),"")</f>
        <v>2.4450880450731502E-2</v>
      </c>
      <c r="AB41" s="196">
        <f ca="1">IFERROR(INDEX(funnel_data!AB$3:AB$140,MATCH($J41, funnel_data!$A$3:$A$140, FALSE)),"")</f>
        <v>4.8119134689885365E-2</v>
      </c>
      <c r="AC41" s="196">
        <f ca="1">IFERROR(INDEX(funnel_data!S$3:S$140,MATCH($J41, funnel_data!$A$3:$A$140, FALSE)),"")</f>
        <v>4.2820310180952947E-2</v>
      </c>
      <c r="AD41" s="196">
        <f ca="1">IFERROR(INDEX(funnel_data!T$3:T$140,MATCH($J41, funnel_data!$A$3:$A$140, FALSE)),"")</f>
        <v>3.1585720460559012E-2</v>
      </c>
      <c r="AE41" s="196">
        <f ca="1">IFERROR(INDEX(funnel_data!U$3:U$140,MATCH($J41, funnel_data!$A$3:$A$140, FALSE)),"")</f>
        <v>5.7812331099121678E-2</v>
      </c>
      <c r="AF41" s="196">
        <f ca="1">IFERROR(INDEX(funnel_data!V$3:V$140,MATCH($J41, funnel_data!$A$3:$A$140, FALSE)),"")</f>
        <v>2.6541195665027568E-2</v>
      </c>
      <c r="AG41" s="196">
        <f ca="1">IFERROR(INDEX(funnel_data!W$3:W$140,MATCH($J41, funnel_data!$A$3:$A$140, FALSE)),"")</f>
        <v>6.8382855818367907E-2</v>
      </c>
      <c r="AH41" s="170" t="str">
        <f t="shared" ca="1" si="5"/>
        <v/>
      </c>
      <c r="AI41" s="169" t="str">
        <f t="shared" ca="1" si="6"/>
        <v/>
      </c>
      <c r="AJ41" s="168" t="str">
        <f ca="1">IFERROR(INDEX(funnel_data!AG$3:AG$140,MATCH($J41, funnel_data!$A$3:$A$140, FALSE)),"")</f>
        <v>Change not statistically significant</v>
      </c>
    </row>
    <row r="42" spans="3:36" s="171" customFormat="1" x14ac:dyDescent="0.3">
      <c r="C42" s="12" t="str">
        <f>funnel_data!A36</f>
        <v>RD8</v>
      </c>
      <c r="D42" s="12" t="str">
        <f>INDEX(TrustCAHUB_map!C$2:C$139,MATCH($C42,TrustCAHUB_map!$A$2:$A$139,FALSE))</f>
        <v>East of England</v>
      </c>
      <c r="E42" s="12" t="str">
        <f>INDEX(TrustCAHUB_map!D$2:D$139,MATCH($C42,TrustCAHUB_map!$A$2:$A$139,FALSE))</f>
        <v>East Midlands</v>
      </c>
      <c r="F42" s="12">
        <f>ROWS($F$9:F42)</f>
        <v>34</v>
      </c>
      <c r="G42" s="22">
        <f t="shared" si="0"/>
        <v>34</v>
      </c>
      <c r="H42" s="22">
        <f t="shared" si="1"/>
        <v>34</v>
      </c>
      <c r="I42" s="22"/>
      <c r="J42" s="168" t="str">
        <f t="shared" si="2"/>
        <v>RD8</v>
      </c>
      <c r="K42" s="169" t="str">
        <f>IFERROR(INDEX(TrustCAHUB_map!$B$2:$B$139, MATCH(J42, TrustCAHUB_map!$A$2:$A$139, FALSE)),"")</f>
        <v>Milton Keynes Hospital NHS Foundation Trust</v>
      </c>
      <c r="L42" s="168">
        <f ca="1">IFERROR(INDEX(funnel_data!E$3:E$140,MATCH($J42, funnel_data!$A$3:$A$140, FALSE)),"")</f>
        <v>498</v>
      </c>
      <c r="M42" s="168">
        <f ca="1">IFERROR(INDEX(funnel_data!F$3:F$140,MATCH($J42, funnel_data!$A$3:$A$140, FALSE)),"")</f>
        <v>22</v>
      </c>
      <c r="N42" s="196">
        <f ca="1">IFERROR(INDEX(funnel_data!G$3:G$140,MATCH($J42, funnel_data!$A$3:$A$140, FALSE)),"")</f>
        <v>4.4176706827309238E-2</v>
      </c>
      <c r="O42" s="196">
        <f ca="1">IFERROR(INDEX(funnel_data!Y$3:Y$140,MATCH($J42, funnel_data!$A$3:$A$140, FALSE)),"")</f>
        <v>2.9352081232013213E-2</v>
      </c>
      <c r="P42" s="196">
        <f ca="1">IFERROR(INDEX(funnel_data!Z$3:Z$140,MATCH($J42, funnel_data!$A$3:$A$140, FALSE)),"")</f>
        <v>6.5979737173583436E-2</v>
      </c>
      <c r="Q42" s="196">
        <f ca="1">IFERROR(INDEX(funnel_data!H$3:H$140,MATCH($J42, funnel_data!$A$3:$A$140, FALSE)),"")</f>
        <v>4.1856794361209183E-2</v>
      </c>
      <c r="R42" s="196">
        <f ca="1">IFERROR(INDEX(funnel_data!I$3:I$140,MATCH($J42, funnel_data!$A$3:$A$140, FALSE)),"")</f>
        <v>2.7494855477284686E-2</v>
      </c>
      <c r="S42" s="196">
        <f ca="1">IFERROR(INDEX(funnel_data!J$3:J$140,MATCH($J42, funnel_data!$A$3:$A$140, FALSE)),"")</f>
        <v>6.3232910383027308E-2</v>
      </c>
      <c r="T42" s="196">
        <f ca="1">IFERROR(INDEX(funnel_data!K$3:K$140,MATCH($J42, funnel_data!$A$3:$A$140, FALSE)),"")</f>
        <v>2.1686709527179215E-2</v>
      </c>
      <c r="U42" s="196">
        <f ca="1">IFERROR(INDEX(funnel_data!L$3:L$140,MATCH($J42, funnel_data!$A$3:$A$140, FALSE)),"")</f>
        <v>7.9266438443693549E-2</v>
      </c>
      <c r="V42" s="170" t="str">
        <f t="shared" ca="1" si="3"/>
        <v/>
      </c>
      <c r="W42" s="169" t="str">
        <f t="shared" ca="1" si="4"/>
        <v/>
      </c>
      <c r="X42" s="168">
        <f ca="1">IFERROR(INDEX(funnel_data!P$3:P$140,MATCH($J42, funnel_data!$A$3:$A$140, FALSE)),"")</f>
        <v>590</v>
      </c>
      <c r="Y42" s="168">
        <f ca="1">IFERROR(INDEX(funnel_data!Q$3:Q$140,MATCH($J42, funnel_data!$A$3:$A$140, FALSE)),"")</f>
        <v>28</v>
      </c>
      <c r="Z42" s="196">
        <f ca="1">IFERROR(INDEX(funnel_data!R$3:R$140,MATCH($J42, funnel_data!$A$3:$A$140, FALSE)),"")</f>
        <v>4.7457627118644069E-2</v>
      </c>
      <c r="AA42" s="196">
        <f ca="1">IFERROR(INDEX(funnel_data!AA$3:AA$140,MATCH($J42, funnel_data!$A$3:$A$140, FALSE)),"")</f>
        <v>3.3035816129706283E-2</v>
      </c>
      <c r="AB42" s="196">
        <f ca="1">IFERROR(INDEX(funnel_data!AB$3:AB$140,MATCH($J42, funnel_data!$A$3:$A$140, FALSE)),"")</f>
        <v>6.7734276513425909E-2</v>
      </c>
      <c r="AC42" s="196">
        <f ca="1">IFERROR(INDEX(funnel_data!S$3:S$140,MATCH($J42, funnel_data!$A$3:$A$140, FALSE)),"")</f>
        <v>4.2820310180952947E-2</v>
      </c>
      <c r="AD42" s="196">
        <f ca="1">IFERROR(INDEX(funnel_data!T$3:T$140,MATCH($J42, funnel_data!$A$3:$A$140, FALSE)),"")</f>
        <v>2.9228128739699339E-2</v>
      </c>
      <c r="AE42" s="196">
        <f ca="1">IFERROR(INDEX(funnel_data!U$3:U$140,MATCH($J42, funnel_data!$A$3:$A$140, FALSE)),"")</f>
        <v>6.2327542020861187E-2</v>
      </c>
      <c r="AF42" s="196">
        <f ca="1">IFERROR(INDEX(funnel_data!V$3:V$140,MATCH($J42, funnel_data!$A$3:$A$140, FALSE)),"")</f>
        <v>2.3534384712573065E-2</v>
      </c>
      <c r="AG42" s="196">
        <f ca="1">IFERROR(INDEX(funnel_data!W$3:W$140,MATCH($J42, funnel_data!$A$3:$A$140, FALSE)),"")</f>
        <v>7.6669716004696881E-2</v>
      </c>
      <c r="AH42" s="170" t="str">
        <f t="shared" ca="1" si="5"/>
        <v/>
      </c>
      <c r="AI42" s="169" t="str">
        <f t="shared" ca="1" si="6"/>
        <v/>
      </c>
      <c r="AJ42" s="168" t="str">
        <f ca="1">IFERROR(INDEX(funnel_data!AG$3:AG$140,MATCH($J42, funnel_data!$A$3:$A$140, FALSE)),"")</f>
        <v>Change not statistically significant</v>
      </c>
    </row>
    <row r="43" spans="3:36" s="171" customFormat="1" x14ac:dyDescent="0.3">
      <c r="C43" s="12" t="str">
        <f>funnel_data!A37</f>
        <v>RDD</v>
      </c>
      <c r="D43" s="12" t="str">
        <f>INDEX(TrustCAHUB_map!C$2:C$139,MATCH($C43,TrustCAHUB_map!$A$2:$A$139,FALSE))</f>
        <v>East of England</v>
      </c>
      <c r="E43" s="12" t="str">
        <f>INDEX(TrustCAHUB_map!D$2:D$139,MATCH($C43,TrustCAHUB_map!$A$2:$A$139,FALSE))</f>
        <v>East of England</v>
      </c>
      <c r="F43" s="12">
        <f>ROWS($F$9:F43)</f>
        <v>35</v>
      </c>
      <c r="G43" s="22">
        <f t="shared" si="0"/>
        <v>35</v>
      </c>
      <c r="H43" s="22">
        <f t="shared" si="1"/>
        <v>35</v>
      </c>
      <c r="I43" s="22"/>
      <c r="J43" s="168" t="str">
        <f t="shared" si="2"/>
        <v>RDD</v>
      </c>
      <c r="K43" s="169" t="str">
        <f>IFERROR(INDEX(TrustCAHUB_map!$B$2:$B$139, MATCH(J43, TrustCAHUB_map!$A$2:$A$139, FALSE)),"")</f>
        <v>Basildon and Thurrock University Hospitals NHS Foundation Trust</v>
      </c>
      <c r="L43" s="168">
        <f ca="1">IFERROR(INDEX(funnel_data!E$3:E$140,MATCH($J43, funnel_data!$A$3:$A$140, FALSE)),"")</f>
        <v>147</v>
      </c>
      <c r="M43" s="168">
        <f ca="1">IFERROR(INDEX(funnel_data!F$3:F$140,MATCH($J43, funnel_data!$A$3:$A$140, FALSE)),"")</f>
        <v>8</v>
      </c>
      <c r="N43" s="196">
        <f ca="1">IFERROR(INDEX(funnel_data!G$3:G$140,MATCH($J43, funnel_data!$A$3:$A$140, FALSE)),"")</f>
        <v>5.4421768707482991E-2</v>
      </c>
      <c r="O43" s="196">
        <f ca="1">IFERROR(INDEX(funnel_data!Y$3:Y$140,MATCH($J43, funnel_data!$A$3:$A$140, FALSE)),"")</f>
        <v>2.7831258408052437E-2</v>
      </c>
      <c r="P43" s="196">
        <f ca="1">IFERROR(INDEX(funnel_data!Z$3:Z$140,MATCH($J43, funnel_data!$A$3:$A$140, FALSE)),"")</f>
        <v>0.10370723887126482</v>
      </c>
      <c r="Q43" s="196">
        <f ca="1">IFERROR(INDEX(funnel_data!H$3:H$140,MATCH($J43, funnel_data!$A$3:$A$140, FALSE)),"")</f>
        <v>4.1856794361209183E-2</v>
      </c>
      <c r="R43" s="196">
        <f ca="1">IFERROR(INDEX(funnel_data!I$3:I$140,MATCH($J43, funnel_data!$A$3:$A$140, FALSE)),"")</f>
        <v>1.9502340900255689E-2</v>
      </c>
      <c r="S43" s="196">
        <f ca="1">IFERROR(INDEX(funnel_data!J$3:J$140,MATCH($J43, funnel_data!$A$3:$A$140, FALSE)),"")</f>
        <v>8.7547024408753893E-2</v>
      </c>
      <c r="T43" s="196">
        <f ca="1">IFERROR(INDEX(funnel_data!K$3:K$140,MATCH($J43, funnel_data!$A$3:$A$140, FALSE)),"")</f>
        <v>1.2993338165269401E-2</v>
      </c>
      <c r="U43" s="196">
        <f ca="1">IFERROR(INDEX(funnel_data!L$3:L$140,MATCH($J43, funnel_data!$A$3:$A$140, FALSE)),"")</f>
        <v>0.12661270638934471</v>
      </c>
      <c r="V43" s="170" t="str">
        <f t="shared" ca="1" si="3"/>
        <v/>
      </c>
      <c r="W43" s="169" t="str">
        <f t="shared" ca="1" si="4"/>
        <v/>
      </c>
      <c r="X43" s="168">
        <f ca="1">IFERROR(INDEX(funnel_data!P$3:P$140,MATCH($J43, funnel_data!$A$3:$A$140, FALSE)),"")</f>
        <v>145</v>
      </c>
      <c r="Y43" s="168">
        <f ca="1">IFERROR(INDEX(funnel_data!Q$3:Q$140,MATCH($J43, funnel_data!$A$3:$A$140, FALSE)),"")</f>
        <v>12</v>
      </c>
      <c r="Z43" s="196">
        <f ca="1">IFERROR(INDEX(funnel_data!R$3:R$140,MATCH($J43, funnel_data!$A$3:$A$140, FALSE)),"")</f>
        <v>8.2758620689655171E-2</v>
      </c>
      <c r="AA43" s="196">
        <f ca="1">IFERROR(INDEX(funnel_data!AA$3:AA$140,MATCH($J43, funnel_data!$A$3:$A$140, FALSE)),"")</f>
        <v>4.7973750470801921E-2</v>
      </c>
      <c r="AB43" s="196">
        <f ca="1">IFERROR(INDEX(funnel_data!AB$3:AB$140,MATCH($J43, funnel_data!$A$3:$A$140, FALSE)),"")</f>
        <v>0.13908071030436481</v>
      </c>
      <c r="AC43" s="196">
        <f ca="1">IFERROR(INDEX(funnel_data!S$3:S$140,MATCH($J43, funnel_data!$A$3:$A$140, FALSE)),"")</f>
        <v>4.2820310180952947E-2</v>
      </c>
      <c r="AD43" s="196">
        <f ca="1">IFERROR(INDEX(funnel_data!T$3:T$140,MATCH($J43, funnel_data!$A$3:$A$140, FALSE)),"")</f>
        <v>2.0020945048609535E-2</v>
      </c>
      <c r="AE43" s="196">
        <f ca="1">IFERROR(INDEX(funnel_data!U$3:U$140,MATCH($J43, funnel_data!$A$3:$A$140, FALSE)),"")</f>
        <v>8.9219280482937785E-2</v>
      </c>
      <c r="AF43" s="196">
        <f ca="1">IFERROR(INDEX(funnel_data!V$3:V$140,MATCH($J43, funnel_data!$A$3:$A$140, FALSE)),"")</f>
        <v>1.3358444867507495E-2</v>
      </c>
      <c r="AG43" s="196">
        <f ca="1">IFERROR(INDEX(funnel_data!W$3:W$140,MATCH($J43, funnel_data!$A$3:$A$140, FALSE)),"")</f>
        <v>0.12877885934446831</v>
      </c>
      <c r="AH43" s="170" t="str">
        <f t="shared" ca="1" si="5"/>
        <v/>
      </c>
      <c r="AI43" s="169" t="str">
        <f t="shared" ca="1" si="6"/>
        <v/>
      </c>
      <c r="AJ43" s="168" t="str">
        <f ca="1">IFERROR(INDEX(funnel_data!AG$3:AG$140,MATCH($J43, funnel_data!$A$3:$A$140, FALSE)),"")</f>
        <v>Change not statistically significant</v>
      </c>
    </row>
    <row r="44" spans="3:36" s="171" customFormat="1" x14ac:dyDescent="0.3">
      <c r="C44" s="12" t="str">
        <f>funnel_data!A38</f>
        <v>RDE</v>
      </c>
      <c r="D44" s="12" t="str">
        <f>INDEX(TrustCAHUB_map!C$2:C$139,MATCH($C44,TrustCAHUB_map!$A$2:$A$139,FALSE))</f>
        <v>East of England</v>
      </c>
      <c r="E44" s="12" t="str">
        <f>INDEX(TrustCAHUB_map!D$2:D$139,MATCH($C44,TrustCAHUB_map!$A$2:$A$139,FALSE))</f>
        <v>East of England</v>
      </c>
      <c r="F44" s="12">
        <f>ROWS($F$9:F44)</f>
        <v>36</v>
      </c>
      <c r="G44" s="22">
        <f t="shared" si="0"/>
        <v>36</v>
      </c>
      <c r="H44" s="22">
        <f t="shared" si="1"/>
        <v>36</v>
      </c>
      <c r="I44" s="22"/>
      <c r="J44" s="168" t="str">
        <f t="shared" si="2"/>
        <v>RDE</v>
      </c>
      <c r="K44" s="169" t="str">
        <f>IFERROR(INDEX(TrustCAHUB_map!$B$2:$B$139, MATCH(J44, TrustCAHUB_map!$A$2:$A$139, FALSE)),"")</f>
        <v>East Suffolk and North Essex NHS Foundation Trust</v>
      </c>
      <c r="L44" s="168">
        <f ca="1">IFERROR(INDEX(funnel_data!E$3:E$140,MATCH($J44, funnel_data!$A$3:$A$140, FALSE)),"")</f>
        <v>1531</v>
      </c>
      <c r="M44" s="168">
        <f ca="1">IFERROR(INDEX(funnel_data!F$3:F$140,MATCH($J44, funnel_data!$A$3:$A$140, FALSE)),"")</f>
        <v>55</v>
      </c>
      <c r="N44" s="196">
        <f ca="1">IFERROR(INDEX(funnel_data!G$3:G$140,MATCH($J44, funnel_data!$A$3:$A$140, FALSE)),"")</f>
        <v>3.5924232527759635E-2</v>
      </c>
      <c r="O44" s="196">
        <f ca="1">IFERROR(INDEX(funnel_data!Y$3:Y$140,MATCH($J44, funnel_data!$A$3:$A$140, FALSE)),"")</f>
        <v>2.7703224386831968E-2</v>
      </c>
      <c r="P44" s="196">
        <f ca="1">IFERROR(INDEX(funnel_data!Z$3:Z$140,MATCH($J44, funnel_data!$A$3:$A$140, FALSE)),"")</f>
        <v>4.6468253172918729E-2</v>
      </c>
      <c r="Q44" s="196">
        <f ca="1">IFERROR(INDEX(funnel_data!H$3:H$140,MATCH($J44, funnel_data!$A$3:$A$140, FALSE)),"")</f>
        <v>4.1856794361209183E-2</v>
      </c>
      <c r="R44" s="196">
        <f ca="1">IFERROR(INDEX(funnel_data!I$3:I$140,MATCH($J44, funnel_data!$A$3:$A$140, FALSE)),"")</f>
        <v>3.2919129903246323E-2</v>
      </c>
      <c r="S44" s="196">
        <f ca="1">IFERROR(INDEX(funnel_data!J$3:J$140,MATCH($J44, funnel_data!$A$3:$A$140, FALSE)),"")</f>
        <v>5.3087858918285838E-2</v>
      </c>
      <c r="T44" s="196">
        <f ca="1">IFERROR(INDEX(funnel_data!K$3:K$140,MATCH($J44, funnel_data!$A$3:$A$140, FALSE)),"")</f>
        <v>2.8676030918679162E-2</v>
      </c>
      <c r="U44" s="196">
        <f ca="1">IFERROR(INDEX(funnel_data!L$3:L$140,MATCH($J44, funnel_data!$A$3:$A$140, FALSE)),"")</f>
        <v>6.0717302454220218E-2</v>
      </c>
      <c r="V44" s="170" t="str">
        <f t="shared" ca="1" si="3"/>
        <v/>
      </c>
      <c r="W44" s="169" t="str">
        <f t="shared" ca="1" si="4"/>
        <v/>
      </c>
      <c r="X44" s="168">
        <f ca="1">IFERROR(INDEX(funnel_data!P$3:P$140,MATCH($J44, funnel_data!$A$3:$A$140, FALSE)),"")</f>
        <v>1635</v>
      </c>
      <c r="Y44" s="168">
        <f ca="1">IFERROR(INDEX(funnel_data!Q$3:Q$140,MATCH($J44, funnel_data!$A$3:$A$140, FALSE)),"")</f>
        <v>68</v>
      </c>
      <c r="Z44" s="196">
        <f ca="1">IFERROR(INDEX(funnel_data!R$3:R$140,MATCH($J44, funnel_data!$A$3:$A$140, FALSE)),"")</f>
        <v>4.1590214067278287E-2</v>
      </c>
      <c r="AA44" s="196">
        <f ca="1">IFERROR(INDEX(funnel_data!AA$3:AA$140,MATCH($J44, funnel_data!$A$3:$A$140, FALSE)),"")</f>
        <v>3.293910087152107E-2</v>
      </c>
      <c r="AB44" s="196">
        <f ca="1">IFERROR(INDEX(funnel_data!AB$3:AB$140,MATCH($J44, funnel_data!$A$3:$A$140, FALSE)),"")</f>
        <v>5.2390360418360919E-2</v>
      </c>
      <c r="AC44" s="196">
        <f ca="1">IFERROR(INDEX(funnel_data!S$3:S$140,MATCH($J44, funnel_data!$A$3:$A$140, FALSE)),"")</f>
        <v>4.2820310180952947E-2</v>
      </c>
      <c r="AD44" s="196">
        <f ca="1">IFERROR(INDEX(funnel_data!T$3:T$140,MATCH($J44, funnel_data!$A$3:$A$140, FALSE)),"")</f>
        <v>3.403169549383326E-2</v>
      </c>
      <c r="AE44" s="196">
        <f ca="1">IFERROR(INDEX(funnel_data!U$3:U$140,MATCH($J44, funnel_data!$A$3:$A$140, FALSE)),"")</f>
        <v>5.3752269894716889E-2</v>
      </c>
      <c r="AF44" s="196">
        <f ca="1">IFERROR(INDEX(funnel_data!V$3:V$140,MATCH($J44, funnel_data!$A$3:$A$140, FALSE)),"")</f>
        <v>2.9821137413632598E-2</v>
      </c>
      <c r="AG44" s="196">
        <f ca="1">IFERROR(INDEX(funnel_data!W$3:W$140,MATCH($J44, funnel_data!$A$3:$A$140, FALSE)),"")</f>
        <v>6.1128855422628608E-2</v>
      </c>
      <c r="AH44" s="170" t="str">
        <f t="shared" ca="1" si="5"/>
        <v/>
      </c>
      <c r="AI44" s="169" t="str">
        <f t="shared" ca="1" si="6"/>
        <v/>
      </c>
      <c r="AJ44" s="168" t="str">
        <f ca="1">IFERROR(INDEX(funnel_data!AG$3:AG$140,MATCH($J44, funnel_data!$A$3:$A$140, FALSE)),"")</f>
        <v>Change not statistically significant</v>
      </c>
    </row>
    <row r="45" spans="3:36" s="171" customFormat="1" x14ac:dyDescent="0.3">
      <c r="C45" s="12" t="str">
        <f>funnel_data!A39</f>
        <v>RDU</v>
      </c>
      <c r="D45" s="12" t="str">
        <f>INDEX(TrustCAHUB_map!C$2:C$139,MATCH($C45,TrustCAHUB_map!$A$2:$A$139,FALSE))</f>
        <v>Surrey and Sussex</v>
      </c>
      <c r="E45" s="12" t="str">
        <f>INDEX(TrustCAHUB_map!D$2:D$139,MATCH($C45,TrustCAHUB_map!$A$2:$A$139,FALSE))</f>
        <v>South East</v>
      </c>
      <c r="F45" s="12">
        <f>ROWS($F$9:F45)</f>
        <v>37</v>
      </c>
      <c r="G45" s="22">
        <f t="shared" si="0"/>
        <v>37</v>
      </c>
      <c r="H45" s="22">
        <f t="shared" si="1"/>
        <v>37</v>
      </c>
      <c r="I45" s="22"/>
      <c r="J45" s="168" t="str">
        <f t="shared" si="2"/>
        <v>RDU</v>
      </c>
      <c r="K45" s="169" t="str">
        <f>IFERROR(INDEX(TrustCAHUB_map!$B$2:$B$139, MATCH(J45, TrustCAHUB_map!$A$2:$A$139, FALSE)),"")</f>
        <v>Frimley Health NHS Foundation Trust</v>
      </c>
      <c r="L45" s="168">
        <f ca="1">IFERROR(INDEX(funnel_data!E$3:E$140,MATCH($J45, funnel_data!$A$3:$A$140, FALSE)),"")</f>
        <v>625</v>
      </c>
      <c r="M45" s="168">
        <f ca="1">IFERROR(INDEX(funnel_data!F$3:F$140,MATCH($J45, funnel_data!$A$3:$A$140, FALSE)),"")</f>
        <v>25</v>
      </c>
      <c r="N45" s="196">
        <f ca="1">IFERROR(INDEX(funnel_data!G$3:G$140,MATCH($J45, funnel_data!$A$3:$A$140, FALSE)),"")</f>
        <v>0.04</v>
      </c>
      <c r="O45" s="196">
        <f ca="1">IFERROR(INDEX(funnel_data!Y$3:Y$140,MATCH($J45, funnel_data!$A$3:$A$140, FALSE)),"")</f>
        <v>2.7238472756342211E-2</v>
      </c>
      <c r="P45" s="196">
        <f ca="1">IFERROR(INDEX(funnel_data!Z$3:Z$140,MATCH($J45, funnel_data!$A$3:$A$140, FALSE)),"")</f>
        <v>5.8381611710840331E-2</v>
      </c>
      <c r="Q45" s="196">
        <f ca="1">IFERROR(INDEX(funnel_data!H$3:H$140,MATCH($J45, funnel_data!$A$3:$A$140, FALSE)),"")</f>
        <v>4.1856794361209183E-2</v>
      </c>
      <c r="R45" s="196">
        <f ca="1">IFERROR(INDEX(funnel_data!I$3:I$140,MATCH($J45, funnel_data!$A$3:$A$140, FALSE)),"")</f>
        <v>2.8754842671015978E-2</v>
      </c>
      <c r="S45" s="196">
        <f ca="1">IFERROR(INDEX(funnel_data!J$3:J$140,MATCH($J45, funnel_data!$A$3:$A$140, FALSE)),"")</f>
        <v>6.0556349450356844E-2</v>
      </c>
      <c r="T45" s="196">
        <f ca="1">IFERROR(INDEX(funnel_data!K$3:K$140,MATCH($J45, funnel_data!$A$3:$A$140, FALSE)),"")</f>
        <v>2.3235263947789735E-2</v>
      </c>
      <c r="U45" s="196">
        <f ca="1">IFERROR(INDEX(funnel_data!L$3:L$140,MATCH($J45, funnel_data!$A$3:$A$140, FALSE)),"")</f>
        <v>7.426752342824397E-2</v>
      </c>
      <c r="V45" s="170" t="str">
        <f t="shared" ca="1" si="3"/>
        <v/>
      </c>
      <c r="W45" s="169" t="str">
        <f t="shared" ca="1" si="4"/>
        <v/>
      </c>
      <c r="X45" s="168">
        <f ca="1">IFERROR(INDEX(funnel_data!P$3:P$140,MATCH($J45, funnel_data!$A$3:$A$140, FALSE)),"")</f>
        <v>646</v>
      </c>
      <c r="Y45" s="168">
        <f ca="1">IFERROR(INDEX(funnel_data!Q$3:Q$140,MATCH($J45, funnel_data!$A$3:$A$140, FALSE)),"")</f>
        <v>30</v>
      </c>
      <c r="Z45" s="196">
        <f ca="1">IFERROR(INDEX(funnel_data!R$3:R$140,MATCH($J45, funnel_data!$A$3:$A$140, FALSE)),"")</f>
        <v>4.6439628482972138E-2</v>
      </c>
      <c r="AA45" s="196">
        <f ca="1">IFERROR(INDEX(funnel_data!AA$3:AA$140,MATCH($J45, funnel_data!$A$3:$A$140, FALSE)),"")</f>
        <v>3.2720729424384067E-2</v>
      </c>
      <c r="AB45" s="196">
        <f ca="1">IFERROR(INDEX(funnel_data!AB$3:AB$140,MATCH($J45, funnel_data!$A$3:$A$140, FALSE)),"")</f>
        <v>6.5520861588523924E-2</v>
      </c>
      <c r="AC45" s="196">
        <f ca="1">IFERROR(INDEX(funnel_data!S$3:S$140,MATCH($J45, funnel_data!$A$3:$A$140, FALSE)),"")</f>
        <v>4.2820310180952947E-2</v>
      </c>
      <c r="AD45" s="196">
        <f ca="1">IFERROR(INDEX(funnel_data!T$3:T$140,MATCH($J45, funnel_data!$A$3:$A$140, FALSE)),"")</f>
        <v>2.9724195544140564E-2</v>
      </c>
      <c r="AE45" s="196">
        <f ca="1">IFERROR(INDEX(funnel_data!U$3:U$140,MATCH($J45, funnel_data!$A$3:$A$140, FALSE)),"")</f>
        <v>6.1321746657453199E-2</v>
      </c>
      <c r="AF45" s="196">
        <f ca="1">IFERROR(INDEX(funnel_data!V$3:V$140,MATCH($J45, funnel_data!$A$3:$A$140, FALSE)),"")</f>
        <v>2.4154092869638648E-2</v>
      </c>
      <c r="AG45" s="196">
        <f ca="1">IFERROR(INDEX(funnel_data!W$3:W$140,MATCH($J45, funnel_data!$A$3:$A$140, FALSE)),"")</f>
        <v>7.4805929248105987E-2</v>
      </c>
      <c r="AH45" s="170" t="str">
        <f t="shared" ca="1" si="5"/>
        <v/>
      </c>
      <c r="AI45" s="169" t="str">
        <f t="shared" ca="1" si="6"/>
        <v/>
      </c>
      <c r="AJ45" s="168" t="str">
        <f ca="1">IFERROR(INDEX(funnel_data!AG$3:AG$140,MATCH($J45, funnel_data!$A$3:$A$140, FALSE)),"")</f>
        <v>Change not statistically significant</v>
      </c>
    </row>
    <row r="46" spans="3:36" s="171" customFormat="1" x14ac:dyDescent="0.3">
      <c r="C46" s="12" t="str">
        <f>funnel_data!A40</f>
        <v>RDZ</v>
      </c>
      <c r="D46" s="12" t="str">
        <f>INDEX(TrustCAHUB_map!C$2:C$139,MATCH($C46,TrustCAHUB_map!$A$2:$A$139,FALSE))</f>
        <v>Wessex</v>
      </c>
      <c r="E46" s="12" t="str">
        <f>INDEX(TrustCAHUB_map!D$2:D$139,MATCH($C46,TrustCAHUB_map!$A$2:$A$139,FALSE))</f>
        <v>Wessex</v>
      </c>
      <c r="F46" s="12">
        <f>ROWS($F$9:F46)</f>
        <v>38</v>
      </c>
      <c r="G46" s="22">
        <f t="shared" si="0"/>
        <v>38</v>
      </c>
      <c r="H46" s="22">
        <f t="shared" si="1"/>
        <v>38</v>
      </c>
      <c r="I46" s="22"/>
      <c r="J46" s="168" t="str">
        <f t="shared" si="2"/>
        <v>RDZ</v>
      </c>
      <c r="K46" s="169" t="str">
        <f>IFERROR(INDEX(TrustCAHUB_map!$B$2:$B$139, MATCH(J46, TrustCAHUB_map!$A$2:$A$139, FALSE)),"")</f>
        <v>The Royal Bournemouth and Christchurch Hospitals NHS Foundation Trust</v>
      </c>
      <c r="L46" s="168">
        <f ca="1">IFERROR(INDEX(funnel_data!E$3:E$140,MATCH($J46, funnel_data!$A$3:$A$140, FALSE)),"")</f>
        <v>712</v>
      </c>
      <c r="M46" s="168">
        <f ca="1">IFERROR(INDEX(funnel_data!F$3:F$140,MATCH($J46, funnel_data!$A$3:$A$140, FALSE)),"")</f>
        <v>27</v>
      </c>
      <c r="N46" s="196">
        <f ca="1">IFERROR(INDEX(funnel_data!G$3:G$140,MATCH($J46, funnel_data!$A$3:$A$140, FALSE)),"")</f>
        <v>3.7921348314606744E-2</v>
      </c>
      <c r="O46" s="196">
        <f ca="1">IFERROR(INDEX(funnel_data!Y$3:Y$140,MATCH($J46, funnel_data!$A$3:$A$140, FALSE)),"")</f>
        <v>2.6190775597627201E-2</v>
      </c>
      <c r="P46" s="196">
        <f ca="1">IFERROR(INDEX(funnel_data!Z$3:Z$140,MATCH($J46, funnel_data!$A$3:$A$140, FALSE)),"")</f>
        <v>5.4611276460079058E-2</v>
      </c>
      <c r="Q46" s="196">
        <f ca="1">IFERROR(INDEX(funnel_data!H$3:H$140,MATCH($J46, funnel_data!$A$3:$A$140, FALSE)),"")</f>
        <v>4.1856794361209183E-2</v>
      </c>
      <c r="R46" s="196">
        <f ca="1">IFERROR(INDEX(funnel_data!I$3:I$140,MATCH($J46, funnel_data!$A$3:$A$140, FALSE)),"")</f>
        <v>2.9440316100601473E-2</v>
      </c>
      <c r="S46" s="196">
        <f ca="1">IFERROR(INDEX(funnel_data!J$3:J$140,MATCH($J46, funnel_data!$A$3:$A$140, FALSE)),"")</f>
        <v>5.9190569797007549E-2</v>
      </c>
      <c r="T46" s="196">
        <f ca="1">IFERROR(INDEX(funnel_data!K$3:K$140,MATCH($J46, funnel_data!$A$3:$A$140, FALSE)),"")</f>
        <v>2.409719631614466E-2</v>
      </c>
      <c r="U46" s="196">
        <f ca="1">IFERROR(INDEX(funnel_data!L$3:L$140,MATCH($J46, funnel_data!$A$3:$A$140, FALSE)),"")</f>
        <v>7.1742973934567425E-2</v>
      </c>
      <c r="V46" s="170" t="str">
        <f t="shared" ca="1" si="3"/>
        <v/>
      </c>
      <c r="W46" s="169" t="str">
        <f t="shared" ca="1" si="4"/>
        <v/>
      </c>
      <c r="X46" s="168">
        <f ca="1">IFERROR(INDEX(funnel_data!P$3:P$140,MATCH($J46, funnel_data!$A$3:$A$140, FALSE)),"")</f>
        <v>766</v>
      </c>
      <c r="Y46" s="168">
        <f ca="1">IFERROR(INDEX(funnel_data!Q$3:Q$140,MATCH($J46, funnel_data!$A$3:$A$140, FALSE)),"")</f>
        <v>39</v>
      </c>
      <c r="Z46" s="196">
        <f ca="1">IFERROR(INDEX(funnel_data!R$3:R$140,MATCH($J46, funnel_data!$A$3:$A$140, FALSE)),"")</f>
        <v>5.0913838120104436E-2</v>
      </c>
      <c r="AA46" s="196">
        <f ca="1">IFERROR(INDEX(funnel_data!AA$3:AA$140,MATCH($J46, funnel_data!$A$3:$A$140, FALSE)),"")</f>
        <v>3.746579036934658E-2</v>
      </c>
      <c r="AB46" s="196">
        <f ca="1">IFERROR(INDEX(funnel_data!AB$3:AB$140,MATCH($J46, funnel_data!$A$3:$A$140, FALSE)),"")</f>
        <v>6.8843707362907985E-2</v>
      </c>
      <c r="AC46" s="196">
        <f ca="1">IFERROR(INDEX(funnel_data!S$3:S$140,MATCH($J46, funnel_data!$A$3:$A$140, FALSE)),"")</f>
        <v>4.2820310180952947E-2</v>
      </c>
      <c r="AD46" s="196">
        <f ca="1">IFERROR(INDEX(funnel_data!T$3:T$140,MATCH($J46, funnel_data!$A$3:$A$140, FALSE)),"")</f>
        <v>3.0619518769021116E-2</v>
      </c>
      <c r="AE46" s="196">
        <f ca="1">IFERROR(INDEX(funnel_data!U$3:U$140,MATCH($J46, funnel_data!$A$3:$A$140, FALSE)),"")</f>
        <v>5.9583862286536178E-2</v>
      </c>
      <c r="AF46" s="196">
        <f ca="1">IFERROR(INDEX(funnel_data!V$3:V$140,MATCH($J46, funnel_data!$A$3:$A$140, FALSE)),"")</f>
        <v>2.5290159084235351E-2</v>
      </c>
      <c r="AG46" s="196">
        <f ca="1">IFERROR(INDEX(funnel_data!W$3:W$140,MATCH($J46, funnel_data!$A$3:$A$140, FALSE)),"")</f>
        <v>7.1608964859239926E-2</v>
      </c>
      <c r="AH46" s="170" t="str">
        <f t="shared" ca="1" si="5"/>
        <v/>
      </c>
      <c r="AI46" s="169" t="str">
        <f t="shared" ca="1" si="6"/>
        <v/>
      </c>
      <c r="AJ46" s="168" t="str">
        <f ca="1">IFERROR(INDEX(funnel_data!AG$3:AG$140,MATCH($J46, funnel_data!$A$3:$A$140, FALSE)),"")</f>
        <v>Change not statistically significant</v>
      </c>
    </row>
    <row r="47" spans="3:36" s="171" customFormat="1" x14ac:dyDescent="0.3">
      <c r="C47" s="12" t="str">
        <f>funnel_data!A41</f>
        <v>RE9</v>
      </c>
      <c r="D47" s="12" t="str">
        <f>INDEX(TrustCAHUB_map!C$2:C$139,MATCH($C47,TrustCAHUB_map!$A$2:$A$139,FALSE))</f>
        <v>North East and Cumbria</v>
      </c>
      <c r="E47" s="12" t="str">
        <f>INDEX(TrustCAHUB_map!D$2:D$139,MATCH($C47,TrustCAHUB_map!$A$2:$A$139,FALSE))</f>
        <v>North East</v>
      </c>
      <c r="F47" s="12">
        <f>ROWS($F$9:F47)</f>
        <v>39</v>
      </c>
      <c r="G47" s="22">
        <f t="shared" si="0"/>
        <v>39</v>
      </c>
      <c r="H47" s="22">
        <f t="shared" si="1"/>
        <v>39</v>
      </c>
      <c r="I47" s="22"/>
      <c r="J47" s="168" t="str">
        <f t="shared" si="2"/>
        <v>RE9</v>
      </c>
      <c r="K47" s="169" t="str">
        <f>IFERROR(INDEX(TrustCAHUB_map!$B$2:$B$139, MATCH(J47, TrustCAHUB_map!$A$2:$A$139, FALSE)),"")</f>
        <v>South Tyneside NHS Foundation Trust</v>
      </c>
      <c r="L47" s="168">
        <f ca="1">IFERROR(INDEX(funnel_data!E$3:E$140,MATCH($J47, funnel_data!$A$3:$A$140, FALSE)),"")</f>
        <v>224</v>
      </c>
      <c r="M47" s="168">
        <f ca="1">IFERROR(INDEX(funnel_data!F$3:F$140,MATCH($J47, funnel_data!$A$3:$A$140, FALSE)),"")</f>
        <v>10</v>
      </c>
      <c r="N47" s="196">
        <f ca="1">IFERROR(INDEX(funnel_data!G$3:G$140,MATCH($J47, funnel_data!$A$3:$A$140, FALSE)),"")</f>
        <v>4.4642857142857144E-2</v>
      </c>
      <c r="O47" s="196">
        <f ca="1">IFERROR(INDEX(funnel_data!Y$3:Y$140,MATCH($J47, funnel_data!$A$3:$A$140, FALSE)),"")</f>
        <v>2.4427103673717674E-2</v>
      </c>
      <c r="P47" s="196">
        <f ca="1">IFERROR(INDEX(funnel_data!Z$3:Z$140,MATCH($J47, funnel_data!$A$3:$A$140, FALSE)),"")</f>
        <v>8.021346062084643E-2</v>
      </c>
      <c r="Q47" s="196">
        <f ca="1">IFERROR(INDEX(funnel_data!H$3:H$140,MATCH($J47, funnel_data!$A$3:$A$140, FALSE)),"")</f>
        <v>4.1856794361209183E-2</v>
      </c>
      <c r="R47" s="196">
        <f ca="1">IFERROR(INDEX(funnel_data!I$3:I$140,MATCH($J47, funnel_data!$A$3:$A$140, FALSE)),"")</f>
        <v>2.2454526454206727E-2</v>
      </c>
      <c r="S47" s="196">
        <f ca="1">IFERROR(INDEX(funnel_data!J$3:J$140,MATCH($J47, funnel_data!$A$3:$A$140, FALSE)),"")</f>
        <v>7.6708417774686122E-2</v>
      </c>
      <c r="T47" s="196">
        <f ca="1">IFERROR(INDEX(funnel_data!K$3:K$140,MATCH($J47, funnel_data!$A$3:$A$140, FALSE)),"")</f>
        <v>1.5971958916920468E-2</v>
      </c>
      <c r="U47" s="196">
        <f ca="1">IFERROR(INDEX(funnel_data!L$3:L$140,MATCH($J47, funnel_data!$A$3:$A$140, FALSE)),"")</f>
        <v>0.10520663398207442</v>
      </c>
      <c r="V47" s="170" t="str">
        <f t="shared" ca="1" si="3"/>
        <v/>
      </c>
      <c r="W47" s="169" t="str">
        <f t="shared" ca="1" si="4"/>
        <v/>
      </c>
      <c r="X47" s="168">
        <f ca="1">IFERROR(INDEX(funnel_data!P$3:P$140,MATCH($J47, funnel_data!$A$3:$A$140, FALSE)),"")</f>
        <v>219</v>
      </c>
      <c r="Y47" s="168">
        <f ca="1">IFERROR(INDEX(funnel_data!Q$3:Q$140,MATCH($J47, funnel_data!$A$3:$A$140, FALSE)),"")</f>
        <v>10</v>
      </c>
      <c r="Z47" s="196">
        <f ca="1">IFERROR(INDEX(funnel_data!R$3:R$140,MATCH($J47, funnel_data!$A$3:$A$140, FALSE)),"")</f>
        <v>4.5662100456621002E-2</v>
      </c>
      <c r="AA47" s="196">
        <f ca="1">IFERROR(INDEX(funnel_data!AA$3:AA$140,MATCH($J47, funnel_data!$A$3:$A$140, FALSE)),"")</f>
        <v>2.4989013068053595E-2</v>
      </c>
      <c r="AB47" s="196">
        <f ca="1">IFERROR(INDEX(funnel_data!AB$3:AB$140,MATCH($J47, funnel_data!$A$3:$A$140, FALSE)),"")</f>
        <v>8.1999421430922537E-2</v>
      </c>
      <c r="AC47" s="196">
        <f ca="1">IFERROR(INDEX(funnel_data!S$3:S$140,MATCH($J47, funnel_data!$A$3:$A$140, FALSE)),"")</f>
        <v>4.2820310180952947E-2</v>
      </c>
      <c r="AD47" s="196">
        <f ca="1">IFERROR(INDEX(funnel_data!T$3:T$140,MATCH($J47, funnel_data!$A$3:$A$140, FALSE)),"")</f>
        <v>2.2976390998142665E-2</v>
      </c>
      <c r="AE47" s="196">
        <f ca="1">IFERROR(INDEX(funnel_data!U$3:U$140,MATCH($J47, funnel_data!$A$3:$A$140, FALSE)),"")</f>
        <v>7.842700881256319E-2</v>
      </c>
      <c r="AF47" s="196">
        <f ca="1">IFERROR(INDEX(funnel_data!V$3:V$140,MATCH($J47, funnel_data!$A$3:$A$140, FALSE)),"")</f>
        <v>1.6343732938969333E-2</v>
      </c>
      <c r="AG47" s="196">
        <f ca="1">IFERROR(INDEX(funnel_data!W$3:W$140,MATCH($J47, funnel_data!$A$3:$A$140, FALSE)),"")</f>
        <v>0.10750100181144623</v>
      </c>
      <c r="AH47" s="170" t="str">
        <f t="shared" ca="1" si="5"/>
        <v/>
      </c>
      <c r="AI47" s="169" t="str">
        <f t="shared" ca="1" si="6"/>
        <v/>
      </c>
      <c r="AJ47" s="168" t="str">
        <f ca="1">IFERROR(INDEX(funnel_data!AG$3:AG$140,MATCH($J47, funnel_data!$A$3:$A$140, FALSE)),"")</f>
        <v>Change not statistically significant</v>
      </c>
    </row>
    <row r="48" spans="3:36" s="171" customFormat="1" x14ac:dyDescent="0.3">
      <c r="C48" s="12" t="str">
        <f>funnel_data!A42</f>
        <v>REF</v>
      </c>
      <c r="D48" s="12" t="str">
        <f>INDEX(TrustCAHUB_map!C$2:C$139,MATCH($C48,TrustCAHUB_map!$A$2:$A$139,FALSE))</f>
        <v>Peninsula</v>
      </c>
      <c r="E48" s="12" t="str">
        <f>INDEX(TrustCAHUB_map!D$2:D$139,MATCH($C48,TrustCAHUB_map!$A$2:$A$139,FALSE))</f>
        <v>South West</v>
      </c>
      <c r="F48" s="12">
        <f>ROWS($F$9:F48)</f>
        <v>40</v>
      </c>
      <c r="G48" s="22">
        <f t="shared" si="0"/>
        <v>40</v>
      </c>
      <c r="H48" s="22">
        <f t="shared" si="1"/>
        <v>40</v>
      </c>
      <c r="I48" s="22"/>
      <c r="J48" s="168" t="str">
        <f t="shared" si="2"/>
        <v>REF</v>
      </c>
      <c r="K48" s="169" t="str">
        <f>IFERROR(INDEX(TrustCAHUB_map!$B$2:$B$139, MATCH(J48, TrustCAHUB_map!$A$2:$A$139, FALSE)),"")</f>
        <v>Royal Cornwall Hospitals NHS Trust</v>
      </c>
      <c r="L48" s="168">
        <f ca="1">IFERROR(INDEX(funnel_data!E$3:E$140,MATCH($J48, funnel_data!$A$3:$A$140, FALSE)),"")</f>
        <v>1216</v>
      </c>
      <c r="M48" s="168">
        <f ca="1">IFERROR(INDEX(funnel_data!F$3:F$140,MATCH($J48, funnel_data!$A$3:$A$140, FALSE)),"")</f>
        <v>101</v>
      </c>
      <c r="N48" s="196">
        <f ca="1">IFERROR(INDEX(funnel_data!G$3:G$140,MATCH($J48, funnel_data!$A$3:$A$140, FALSE)),"")</f>
        <v>8.3059210526315791E-2</v>
      </c>
      <c r="O48" s="196">
        <f ca="1">IFERROR(INDEX(funnel_data!Y$3:Y$140,MATCH($J48, funnel_data!$A$3:$A$140, FALSE)),"")</f>
        <v>6.8829884244820186E-2</v>
      </c>
      <c r="P48" s="196">
        <f ca="1">IFERROR(INDEX(funnel_data!Z$3:Z$140,MATCH($J48, funnel_data!$A$3:$A$140, FALSE)),"")</f>
        <v>9.9914551626129347E-2</v>
      </c>
      <c r="Q48" s="196">
        <f ca="1">IFERROR(INDEX(funnel_data!H$3:H$140,MATCH($J48, funnel_data!$A$3:$A$140, FALSE)),"")</f>
        <v>4.1856794361209183E-2</v>
      </c>
      <c r="R48" s="196">
        <f ca="1">IFERROR(INDEX(funnel_data!I$3:I$140,MATCH($J48, funnel_data!$A$3:$A$140, FALSE)),"")</f>
        <v>3.1969019476496767E-2</v>
      </c>
      <c r="S48" s="196">
        <f ca="1">IFERROR(INDEX(funnel_data!J$3:J$140,MATCH($J48, funnel_data!$A$3:$A$140, FALSE)),"")</f>
        <v>5.4630194623482072E-2</v>
      </c>
      <c r="T48" s="196">
        <f ca="1">IFERROR(INDEX(funnel_data!K$3:K$140,MATCH($J48, funnel_data!$A$3:$A$140, FALSE)),"")</f>
        <v>2.7392309391717946E-2</v>
      </c>
      <c r="U48" s="196">
        <f ca="1">IFERROR(INDEX(funnel_data!L$3:L$140,MATCH($J48, funnel_data!$A$3:$A$140, FALSE)),"")</f>
        <v>6.3460875096341379E-2</v>
      </c>
      <c r="V48" s="170" t="str">
        <f t="shared" ca="1" si="3"/>
        <v>&gt;Upper 3SD Limit</v>
      </c>
      <c r="W48" s="169" t="str">
        <f t="shared" ca="1" si="4"/>
        <v/>
      </c>
      <c r="X48" s="168">
        <f ca="1">IFERROR(INDEX(funnel_data!P$3:P$140,MATCH($J48, funnel_data!$A$3:$A$140, FALSE)),"")</f>
        <v>1267</v>
      </c>
      <c r="Y48" s="168">
        <f ca="1">IFERROR(INDEX(funnel_data!Q$3:Q$140,MATCH($J48, funnel_data!$A$3:$A$140, FALSE)),"")</f>
        <v>91</v>
      </c>
      <c r="Z48" s="196">
        <f ca="1">IFERROR(INDEX(funnel_data!R$3:R$140,MATCH($J48, funnel_data!$A$3:$A$140, FALSE)),"")</f>
        <v>7.18232044198895E-2</v>
      </c>
      <c r="AA48" s="196">
        <f ca="1">IFERROR(INDEX(funnel_data!AA$3:AA$140,MATCH($J48, funnel_data!$A$3:$A$140, FALSE)),"")</f>
        <v>5.8863120319495359E-2</v>
      </c>
      <c r="AB48" s="196">
        <f ca="1">IFERROR(INDEX(funnel_data!AB$3:AB$140,MATCH($J48, funnel_data!$A$3:$A$140, FALSE)),"")</f>
        <v>8.7371846702394146E-2</v>
      </c>
      <c r="AC48" s="196">
        <f ca="1">IFERROR(INDEX(funnel_data!S$3:S$140,MATCH($J48, funnel_data!$A$3:$A$140, FALSE)),"")</f>
        <v>4.2820310180952947E-2</v>
      </c>
      <c r="AD48" s="196">
        <f ca="1">IFERROR(INDEX(funnel_data!T$3:T$140,MATCH($J48, funnel_data!$A$3:$A$140, FALSE)),"")</f>
        <v>3.2985899643656141E-2</v>
      </c>
      <c r="AE48" s="196">
        <f ca="1">IFERROR(INDEX(funnel_data!U$3:U$140,MATCH($J48, funnel_data!$A$3:$A$140, FALSE)),"")</f>
        <v>5.5418718208430834E-2</v>
      </c>
      <c r="AF48" s="196">
        <f ca="1">IFERROR(INDEX(funnel_data!V$3:V$140,MATCH($J48, funnel_data!$A$3:$A$140, FALSE)),"")</f>
        <v>2.8399291354221364E-2</v>
      </c>
      <c r="AG48" s="196">
        <f ca="1">IFERROR(INDEX(funnel_data!W$3:W$140,MATCH($J48, funnel_data!$A$3:$A$140, FALSE)),"")</f>
        <v>6.4081272228818681E-2</v>
      </c>
      <c r="AH48" s="170" t="str">
        <f t="shared" ca="1" si="5"/>
        <v>&gt;Upper 3SD Limit</v>
      </c>
      <c r="AI48" s="169" t="str">
        <f t="shared" ca="1" si="6"/>
        <v/>
      </c>
      <c r="AJ48" s="168" t="str">
        <f ca="1">IFERROR(INDEX(funnel_data!AG$3:AG$140,MATCH($J48, funnel_data!$A$3:$A$140, FALSE)),"")</f>
        <v>Change not statistically significant</v>
      </c>
    </row>
    <row r="49" spans="3:36" s="171" customFormat="1" x14ac:dyDescent="0.3">
      <c r="C49" s="12" t="str">
        <f>funnel_data!A43</f>
        <v>REM</v>
      </c>
      <c r="D49" s="12" t="str">
        <f>INDEX(TrustCAHUB_map!C$2:C$139,MATCH($C49,TrustCAHUB_map!$A$2:$A$139,FALSE))</f>
        <v>Cheshire and Merseyside</v>
      </c>
      <c r="E49" s="12" t="str">
        <f>INDEX(TrustCAHUB_map!D$2:D$139,MATCH($C49,TrustCAHUB_map!$A$2:$A$139,FALSE))</f>
        <v>North West</v>
      </c>
      <c r="F49" s="12">
        <f>ROWS($F$9:F49)</f>
        <v>41</v>
      </c>
      <c r="G49" s="22">
        <f t="shared" si="0"/>
        <v>41</v>
      </c>
      <c r="H49" s="22">
        <f t="shared" si="1"/>
        <v>41</v>
      </c>
      <c r="I49" s="22"/>
      <c r="J49" s="168" t="str">
        <f t="shared" si="2"/>
        <v>REM</v>
      </c>
      <c r="K49" s="169" t="str">
        <f>IFERROR(INDEX(TrustCAHUB_map!$B$2:$B$139, MATCH(J49, TrustCAHUB_map!$A$2:$A$139, FALSE)),"")</f>
        <v>Aintree University Hospitals NHS Foundation Trust</v>
      </c>
      <c r="L49" s="168">
        <f ca="1">IFERROR(INDEX(funnel_data!E$3:E$140,MATCH($J49, funnel_data!$A$3:$A$140, FALSE)),"")</f>
        <v>189</v>
      </c>
      <c r="M49" s="168">
        <f ca="1">IFERROR(INDEX(funnel_data!F$3:F$140,MATCH($J49, funnel_data!$A$3:$A$140, FALSE)),"")</f>
        <v>12</v>
      </c>
      <c r="N49" s="196">
        <f ca="1">IFERROR(INDEX(funnel_data!G$3:G$140,MATCH($J49, funnel_data!$A$3:$A$140, FALSE)),"")</f>
        <v>6.3492063492063489E-2</v>
      </c>
      <c r="O49" s="196">
        <f ca="1">IFERROR(INDEX(funnel_data!Y$3:Y$140,MATCH($J49, funnel_data!$A$3:$A$140, FALSE)),"")</f>
        <v>3.6689732951979262E-2</v>
      </c>
      <c r="P49" s="196">
        <f ca="1">IFERROR(INDEX(funnel_data!Z$3:Z$140,MATCH($J49, funnel_data!$A$3:$A$140, FALSE)),"")</f>
        <v>0.10768512809167931</v>
      </c>
      <c r="Q49" s="196">
        <f ca="1">IFERROR(INDEX(funnel_data!H$3:H$140,MATCH($J49, funnel_data!$A$3:$A$140, FALSE)),"")</f>
        <v>4.1856794361209183E-2</v>
      </c>
      <c r="R49" s="196">
        <f ca="1">IFERROR(INDEX(funnel_data!I$3:I$140,MATCH($J49, funnel_data!$A$3:$A$140, FALSE)),"")</f>
        <v>2.1281206374844232E-2</v>
      </c>
      <c r="S49" s="196">
        <f ca="1">IFERROR(INDEX(funnel_data!J$3:J$140,MATCH($J49, funnel_data!$A$3:$A$140, FALSE)),"")</f>
        <v>8.0685735760758631E-2</v>
      </c>
      <c r="T49" s="196">
        <f ca="1">IFERROR(INDEX(funnel_data!K$3:K$140,MATCH($J49, funnel_data!$A$3:$A$140, FALSE)),"")</f>
        <v>1.4755020736136385E-2</v>
      </c>
      <c r="U49" s="196">
        <f ca="1">IFERROR(INDEX(funnel_data!L$3:L$140,MATCH($J49, funnel_data!$A$3:$A$140, FALSE)),"")</f>
        <v>0.11302785083904611</v>
      </c>
      <c r="V49" s="170" t="str">
        <f t="shared" ca="1" si="3"/>
        <v/>
      </c>
      <c r="W49" s="169" t="str">
        <f t="shared" ca="1" si="4"/>
        <v/>
      </c>
      <c r="X49" s="168">
        <f ca="1">IFERROR(INDEX(funnel_data!P$3:P$140,MATCH($J49, funnel_data!$A$3:$A$140, FALSE)),"")</f>
        <v>182</v>
      </c>
      <c r="Y49" s="168">
        <f ca="1">IFERROR(INDEX(funnel_data!Q$3:Q$140,MATCH($J49, funnel_data!$A$3:$A$140, FALSE)),"")</f>
        <v>6</v>
      </c>
      <c r="Z49" s="196">
        <f ca="1">IFERROR(INDEX(funnel_data!R$3:R$140,MATCH($J49, funnel_data!$A$3:$A$140, FALSE)),"")</f>
        <v>3.2967032967032968E-2</v>
      </c>
      <c r="AA49" s="196">
        <f ca="1">IFERROR(INDEX(funnel_data!AA$3:AA$140,MATCH($J49, funnel_data!$A$3:$A$140, FALSE)),"")</f>
        <v>1.5194980224332837E-2</v>
      </c>
      <c r="AB49" s="196">
        <f ca="1">IFERROR(INDEX(funnel_data!AB$3:AB$140,MATCH($J49, funnel_data!$A$3:$A$140, FALSE)),"")</f>
        <v>7.0046810930451828E-2</v>
      </c>
      <c r="AC49" s="196">
        <f ca="1">IFERROR(INDEX(funnel_data!S$3:S$140,MATCH($J49, funnel_data!$A$3:$A$140, FALSE)),"")</f>
        <v>4.2820310180952947E-2</v>
      </c>
      <c r="AD49" s="196">
        <f ca="1">IFERROR(INDEX(funnel_data!T$3:T$140,MATCH($J49, funnel_data!$A$3:$A$140, FALSE)),"")</f>
        <v>2.1667501705642321E-2</v>
      </c>
      <c r="AE49" s="196">
        <f ca="1">IFERROR(INDEX(funnel_data!U$3:U$140,MATCH($J49, funnel_data!$A$3:$A$140, FALSE)),"")</f>
        <v>8.2874177368724627E-2</v>
      </c>
      <c r="AF49" s="196">
        <f ca="1">IFERROR(INDEX(funnel_data!V$3:V$140,MATCH($J49, funnel_data!$A$3:$A$140, FALSE)),"")</f>
        <v>1.4988192783100394E-2</v>
      </c>
      <c r="AG49" s="196">
        <f ca="1">IFERROR(INDEX(funnel_data!W$3:W$140,MATCH($J49, funnel_data!$A$3:$A$140, FALSE)),"")</f>
        <v>0.11623611457037381</v>
      </c>
      <c r="AH49" s="170" t="str">
        <f t="shared" ca="1" si="5"/>
        <v/>
      </c>
      <c r="AI49" s="169" t="str">
        <f t="shared" ca="1" si="6"/>
        <v/>
      </c>
      <c r="AJ49" s="168" t="str">
        <f ca="1">IFERROR(INDEX(funnel_data!AG$3:AG$140,MATCH($J49, funnel_data!$A$3:$A$140, FALSE)),"")</f>
        <v>Change not statistically significant</v>
      </c>
    </row>
    <row r="50" spans="3:36" s="171" customFormat="1" x14ac:dyDescent="0.3">
      <c r="C50" s="12" t="str">
        <f>funnel_data!A44</f>
        <v>REN</v>
      </c>
      <c r="D50" s="12" t="str">
        <f>INDEX(TrustCAHUB_map!C$2:C$139,MATCH($C50,TrustCAHUB_map!$A$2:$A$139,FALSE))</f>
        <v>Cheshire and Merseyside</v>
      </c>
      <c r="E50" s="12" t="str">
        <f>INDEX(TrustCAHUB_map!D$2:D$139,MATCH($C50,TrustCAHUB_map!$A$2:$A$139,FALSE))</f>
        <v>North West</v>
      </c>
      <c r="F50" s="12">
        <f>ROWS($F$9:F50)</f>
        <v>42</v>
      </c>
      <c r="G50" s="22">
        <f t="shared" si="0"/>
        <v>42</v>
      </c>
      <c r="H50" s="22">
        <f t="shared" si="1"/>
        <v>42</v>
      </c>
      <c r="I50" s="22"/>
      <c r="J50" s="168" t="str">
        <f t="shared" si="2"/>
        <v>REN</v>
      </c>
      <c r="K50" s="169" t="str">
        <f>IFERROR(INDEX(TrustCAHUB_map!$B$2:$B$139, MATCH(J50, TrustCAHUB_map!$A$2:$A$139, FALSE)),"")</f>
        <v>The Clatterbridge Cancer Centre NHS Foundation Trust</v>
      </c>
      <c r="L50" s="168">
        <f ca="1">IFERROR(INDEX(funnel_data!E$3:E$140,MATCH($J50, funnel_data!$A$3:$A$140, FALSE)),"")</f>
        <v>4580</v>
      </c>
      <c r="M50" s="168">
        <f ca="1">IFERROR(INDEX(funnel_data!F$3:F$140,MATCH($J50, funnel_data!$A$3:$A$140, FALSE)),"")</f>
        <v>191</v>
      </c>
      <c r="N50" s="196">
        <f ca="1">IFERROR(INDEX(funnel_data!G$3:G$140,MATCH($J50, funnel_data!$A$3:$A$140, FALSE)),"")</f>
        <v>4.1703056768558955E-2</v>
      </c>
      <c r="O50" s="196">
        <f ca="1">IFERROR(INDEX(funnel_data!Y$3:Y$140,MATCH($J50, funnel_data!$A$3:$A$140, FALSE)),"")</f>
        <v>3.6287214838221372E-2</v>
      </c>
      <c r="P50" s="196">
        <f ca="1">IFERROR(INDEX(funnel_data!Z$3:Z$140,MATCH($J50, funnel_data!$A$3:$A$140, FALSE)),"")</f>
        <v>4.7887044303795576E-2</v>
      </c>
      <c r="Q50" s="196">
        <f ca="1">IFERROR(INDEX(funnel_data!H$3:H$140,MATCH($J50, funnel_data!$A$3:$A$140, FALSE)),"")</f>
        <v>4.1856794361209183E-2</v>
      </c>
      <c r="R50" s="196">
        <f ca="1">IFERROR(INDEX(funnel_data!I$3:I$140,MATCH($J50, funnel_data!$A$3:$A$140, FALSE)),"")</f>
        <v>3.6430569121891923E-2</v>
      </c>
      <c r="S50" s="196">
        <f ca="1">IFERROR(INDEX(funnel_data!J$3:J$140,MATCH($J50, funnel_data!$A$3:$A$140, FALSE)),"")</f>
        <v>4.8050935725194449E-2</v>
      </c>
      <c r="T50" s="196">
        <f ca="1">IFERROR(INDEX(funnel_data!K$3:K$140,MATCH($J50, funnel_data!$A$3:$A$140, FALSE)),"")</f>
        <v>3.362562166240457E-2</v>
      </c>
      <c r="U50" s="196">
        <f ca="1">IFERROR(INDEX(funnel_data!L$3:L$140,MATCH($J50, funnel_data!$A$3:$A$140, FALSE)),"")</f>
        <v>5.1994456392520899E-2</v>
      </c>
      <c r="V50" s="170" t="str">
        <f t="shared" ca="1" si="3"/>
        <v/>
      </c>
      <c r="W50" s="169" t="str">
        <f t="shared" ca="1" si="4"/>
        <v/>
      </c>
      <c r="X50" s="168">
        <f ca="1">IFERROR(INDEX(funnel_data!P$3:P$140,MATCH($J50, funnel_data!$A$3:$A$140, FALSE)),"")</f>
        <v>4560</v>
      </c>
      <c r="Y50" s="168">
        <f ca="1">IFERROR(INDEX(funnel_data!Q$3:Q$140,MATCH($J50, funnel_data!$A$3:$A$140, FALSE)),"")</f>
        <v>179</v>
      </c>
      <c r="Z50" s="196">
        <f ca="1">IFERROR(INDEX(funnel_data!R$3:R$140,MATCH($J50, funnel_data!$A$3:$A$140, FALSE)),"")</f>
        <v>3.9254385964912278E-2</v>
      </c>
      <c r="AA50" s="196">
        <f ca="1">IFERROR(INDEX(funnel_data!AA$3:AA$140,MATCH($J50, funnel_data!$A$3:$A$140, FALSE)),"")</f>
        <v>3.3994686298013881E-2</v>
      </c>
      <c r="AB50" s="196">
        <f ca="1">IFERROR(INDEX(funnel_data!AB$3:AB$140,MATCH($J50, funnel_data!$A$3:$A$140, FALSE)),"")</f>
        <v>4.5289719631852639E-2</v>
      </c>
      <c r="AC50" s="196">
        <f ca="1">IFERROR(INDEX(funnel_data!S$3:S$140,MATCH($J50, funnel_data!$A$3:$A$140, FALSE)),"")</f>
        <v>4.2820310180952947E-2</v>
      </c>
      <c r="AD50" s="196">
        <f ca="1">IFERROR(INDEX(funnel_data!T$3:T$140,MATCH($J50, funnel_data!$A$3:$A$140, FALSE)),"")</f>
        <v>3.7318837741353611E-2</v>
      </c>
      <c r="AE50" s="196">
        <f ca="1">IFERROR(INDEX(funnel_data!U$3:U$140,MATCH($J50, funnel_data!$A$3:$A$140, FALSE)),"")</f>
        <v>4.9091441890238084E-2</v>
      </c>
      <c r="AF50" s="196">
        <f ca="1">IFERROR(INDEX(funnel_data!V$3:V$140,MATCH($J50, funnel_data!$A$3:$A$140, FALSE)),"")</f>
        <v>3.4471633929890853E-2</v>
      </c>
      <c r="AG50" s="196">
        <f ca="1">IFERROR(INDEX(funnel_data!W$3:W$140,MATCH($J50, funnel_data!$A$3:$A$140, FALSE)),"")</f>
        <v>5.3079793020451384E-2</v>
      </c>
      <c r="AH50" s="170" t="str">
        <f t="shared" ca="1" si="5"/>
        <v/>
      </c>
      <c r="AI50" s="169" t="str">
        <f t="shared" ca="1" si="6"/>
        <v/>
      </c>
      <c r="AJ50" s="168" t="str">
        <f ca="1">IFERROR(INDEX(funnel_data!AG$3:AG$140,MATCH($J50, funnel_data!$A$3:$A$140, FALSE)),"")</f>
        <v>Change not statistically significant</v>
      </c>
    </row>
    <row r="51" spans="3:36" s="171" customFormat="1" x14ac:dyDescent="0.3">
      <c r="C51" s="12" t="str">
        <f>funnel_data!A45</f>
        <v>RF4</v>
      </c>
      <c r="D51" s="12" t="str">
        <f>INDEX(TrustCAHUB_map!C$2:C$139,MATCH($C51,TrustCAHUB_map!$A$2:$A$139,FALSE))</f>
        <v>North Central and North East London</v>
      </c>
      <c r="E51" s="12" t="str">
        <f>INDEX(TrustCAHUB_map!D$2:D$139,MATCH($C51,TrustCAHUB_map!$A$2:$A$139,FALSE))</f>
        <v>London</v>
      </c>
      <c r="F51" s="12">
        <f>ROWS($F$9:F51)</f>
        <v>43</v>
      </c>
      <c r="G51" s="22">
        <f t="shared" si="0"/>
        <v>43</v>
      </c>
      <c r="H51" s="22">
        <f t="shared" si="1"/>
        <v>43</v>
      </c>
      <c r="I51" s="22"/>
      <c r="J51" s="168" t="str">
        <f t="shared" si="2"/>
        <v>RF4</v>
      </c>
      <c r="K51" s="169" t="str">
        <f>IFERROR(INDEX(TrustCAHUB_map!$B$2:$B$139, MATCH(J51, TrustCAHUB_map!$A$2:$A$139, FALSE)),"")</f>
        <v>Barking, Havering and Redbridge University Hospitals NHS Trust</v>
      </c>
      <c r="L51" s="168">
        <f ca="1">IFERROR(INDEX(funnel_data!E$3:E$140,MATCH($J51, funnel_data!$A$3:$A$140, FALSE)),"")</f>
        <v>1156</v>
      </c>
      <c r="M51" s="168">
        <f ca="1">IFERROR(INDEX(funnel_data!F$3:F$140,MATCH($J51, funnel_data!$A$3:$A$140, FALSE)),"")</f>
        <v>57</v>
      </c>
      <c r="N51" s="196">
        <f ca="1">IFERROR(INDEX(funnel_data!G$3:G$140,MATCH($J51, funnel_data!$A$3:$A$140, FALSE)),"")</f>
        <v>4.930795847750865E-2</v>
      </c>
      <c r="O51" s="196">
        <f ca="1">IFERROR(INDEX(funnel_data!Y$3:Y$140,MATCH($J51, funnel_data!$A$3:$A$140, FALSE)),"")</f>
        <v>3.8251318274097591E-2</v>
      </c>
      <c r="P51" s="196">
        <f ca="1">IFERROR(INDEX(funnel_data!Z$3:Z$140,MATCH($J51, funnel_data!$A$3:$A$140, FALSE)),"")</f>
        <v>6.3350032431638698E-2</v>
      </c>
      <c r="Q51" s="196">
        <f ca="1">IFERROR(INDEX(funnel_data!H$3:H$140,MATCH($J51, funnel_data!$A$3:$A$140, FALSE)),"")</f>
        <v>4.1856794361209183E-2</v>
      </c>
      <c r="R51" s="196">
        <f ca="1">IFERROR(INDEX(funnel_data!I$3:I$140,MATCH($J51, funnel_data!$A$3:$A$140, FALSE)),"")</f>
        <v>3.1749408229267695E-2</v>
      </c>
      <c r="S51" s="196">
        <f ca="1">IFERROR(INDEX(funnel_data!J$3:J$140,MATCH($J51, funnel_data!$A$3:$A$140, FALSE)),"")</f>
        <v>5.4999082739771214E-2</v>
      </c>
      <c r="T51" s="196">
        <f ca="1">IFERROR(INDEX(funnel_data!K$3:K$140,MATCH($J51, funnel_data!$A$3:$A$140, FALSE)),"")</f>
        <v>2.7099075929871954E-2</v>
      </c>
      <c r="U51" s="196">
        <f ca="1">IFERROR(INDEX(funnel_data!L$3:L$140,MATCH($J51, funnel_data!$A$3:$A$140, FALSE)),"")</f>
        <v>6.4121639758019613E-2</v>
      </c>
      <c r="V51" s="170" t="str">
        <f t="shared" ca="1" si="3"/>
        <v/>
      </c>
      <c r="W51" s="169" t="str">
        <f t="shared" ca="1" si="4"/>
        <v/>
      </c>
      <c r="X51" s="168">
        <f ca="1">IFERROR(INDEX(funnel_data!P$3:P$140,MATCH($J51, funnel_data!$A$3:$A$140, FALSE)),"")</f>
        <v>1237</v>
      </c>
      <c r="Y51" s="168">
        <f ca="1">IFERROR(INDEX(funnel_data!Q$3:Q$140,MATCH($J51, funnel_data!$A$3:$A$140, FALSE)),"")</f>
        <v>80</v>
      </c>
      <c r="Z51" s="196">
        <f ca="1">IFERROR(INDEX(funnel_data!R$3:R$140,MATCH($J51, funnel_data!$A$3:$A$140, FALSE)),"")</f>
        <v>6.4672594987873894E-2</v>
      </c>
      <c r="AA51" s="196">
        <f ca="1">IFERROR(INDEX(funnel_data!AA$3:AA$140,MATCH($J51, funnel_data!$A$3:$A$140, FALSE)),"")</f>
        <v>5.2269505828139232E-2</v>
      </c>
      <c r="AB51" s="196">
        <f ca="1">IFERROR(INDEX(funnel_data!AB$3:AB$140,MATCH($J51, funnel_data!$A$3:$A$140, FALSE)),"")</f>
        <v>7.977110069415605E-2</v>
      </c>
      <c r="AC51" s="196">
        <f ca="1">IFERROR(INDEX(funnel_data!S$3:S$140,MATCH($J51, funnel_data!$A$3:$A$140, FALSE)),"")</f>
        <v>4.2820310180952947E-2</v>
      </c>
      <c r="AD51" s="196">
        <f ca="1">IFERROR(INDEX(funnel_data!T$3:T$140,MATCH($J51, funnel_data!$A$3:$A$140, FALSE)),"")</f>
        <v>3.2882448887443884E-2</v>
      </c>
      <c r="AE51" s="196">
        <f ca="1">IFERROR(INDEX(funnel_data!U$3:U$140,MATCH($J51, funnel_data!$A$3:$A$140, FALSE)),"")</f>
        <v>5.5588994516514847E-2</v>
      </c>
      <c r="AF51" s="196">
        <f ca="1">IFERROR(INDEX(funnel_data!V$3:V$140,MATCH($J51, funnel_data!$A$3:$A$140, FALSE)),"")</f>
        <v>2.8260208372026582E-2</v>
      </c>
      <c r="AG51" s="196">
        <f ca="1">IFERROR(INDEX(funnel_data!W$3:W$140,MATCH($J51, funnel_data!$A$3:$A$140, FALSE)),"")</f>
        <v>6.4384968267794579E-2</v>
      </c>
      <c r="AH51" s="170" t="str">
        <f t="shared" ca="1" si="5"/>
        <v>&gt;Upper 3SD Limit</v>
      </c>
      <c r="AI51" s="169" t="str">
        <f t="shared" ca="1" si="6"/>
        <v/>
      </c>
      <c r="AJ51" s="168" t="str">
        <f ca="1">IFERROR(INDEX(funnel_data!AG$3:AG$140,MATCH($J51, funnel_data!$A$3:$A$140, FALSE)),"")</f>
        <v>Change not statistically significant</v>
      </c>
    </row>
    <row r="52" spans="3:36" s="171" customFormat="1" x14ac:dyDescent="0.3">
      <c r="C52" s="12" t="str">
        <f>funnel_data!A46</f>
        <v>RFF</v>
      </c>
      <c r="D52" s="12" t="str">
        <f>INDEX(TrustCAHUB_map!C$2:C$139,MATCH($C52,TrustCAHUB_map!$A$2:$A$139,FALSE))</f>
        <v>South Yorkshire and Bassetlaw</v>
      </c>
      <c r="E52" s="12" t="str">
        <f>INDEX(TrustCAHUB_map!D$2:D$139,MATCH($C52,TrustCAHUB_map!$A$2:$A$139,FALSE))</f>
        <v>Yorkshire and Humber</v>
      </c>
      <c r="F52" s="12">
        <f>ROWS($F$9:F52)</f>
        <v>44</v>
      </c>
      <c r="G52" s="22">
        <f t="shared" si="0"/>
        <v>44</v>
      </c>
      <c r="H52" s="22">
        <f t="shared" si="1"/>
        <v>44</v>
      </c>
      <c r="I52" s="22"/>
      <c r="J52" s="168" t="str">
        <f t="shared" si="2"/>
        <v>RFF</v>
      </c>
      <c r="K52" s="169" t="str">
        <f>IFERROR(INDEX(TrustCAHUB_map!$B$2:$B$139, MATCH(J52, TrustCAHUB_map!$A$2:$A$139, FALSE)),"")</f>
        <v>Barnsley Hospital NHS Foundation Trust</v>
      </c>
      <c r="L52" s="168">
        <f ca="1">IFERROR(INDEX(funnel_data!E$3:E$140,MATCH($J52, funnel_data!$A$3:$A$140, FALSE)),"")</f>
        <v>60</v>
      </c>
      <c r="M52" s="168">
        <f ca="1">IFERROR(INDEX(funnel_data!F$3:F$140,MATCH($J52, funnel_data!$A$3:$A$140, FALSE)),"")</f>
        <v>5</v>
      </c>
      <c r="N52" s="196">
        <f ca="1">IFERROR(INDEX(funnel_data!G$3:G$140,MATCH($J52, funnel_data!$A$3:$A$140, FALSE)),"")</f>
        <v>8.3333333333333329E-2</v>
      </c>
      <c r="O52" s="196">
        <f ca="1">IFERROR(INDEX(funnel_data!Y$3:Y$140,MATCH($J52, funnel_data!$A$3:$A$140, FALSE)),"")</f>
        <v>3.6120456601730772E-2</v>
      </c>
      <c r="P52" s="196">
        <f ca="1">IFERROR(INDEX(funnel_data!Z$3:Z$140,MATCH($J52, funnel_data!$A$3:$A$140, FALSE)),"")</f>
        <v>0.18068942018334408</v>
      </c>
      <c r="Q52" s="196">
        <f ca="1">IFERROR(INDEX(funnel_data!H$3:H$140,MATCH($J52, funnel_data!$A$3:$A$140, FALSE)),"")</f>
        <v>4.1856794361209183E-2</v>
      </c>
      <c r="R52" s="196">
        <f ca="1">IFERROR(INDEX(funnel_data!I$3:I$140,MATCH($J52, funnel_data!$A$3:$A$140, FALSE)),"")</f>
        <v>1.3093255229970667E-2</v>
      </c>
      <c r="S52" s="196">
        <f ca="1">IFERROR(INDEX(funnel_data!J$3:J$140,MATCH($J52, funnel_data!$A$3:$A$140, FALSE)),"")</f>
        <v>0.12575688830253953</v>
      </c>
      <c r="T52" s="196">
        <f ca="1">IFERROR(INDEX(funnel_data!K$3:K$140,MATCH($J52, funnel_data!$A$3:$A$140, FALSE)),"")</f>
        <v>7.4808199322626183E-3</v>
      </c>
      <c r="U52" s="196">
        <f ca="1">IFERROR(INDEX(funnel_data!L$3:L$140,MATCH($J52, funnel_data!$A$3:$A$140, FALSE)),"")</f>
        <v>0.20204168873646428</v>
      </c>
      <c r="V52" s="170" t="str">
        <f t="shared" ca="1" si="3"/>
        <v/>
      </c>
      <c r="W52" s="169" t="str">
        <f t="shared" ca="1" si="4"/>
        <v/>
      </c>
      <c r="X52" s="168">
        <f ca="1">IFERROR(INDEX(funnel_data!P$3:P$140,MATCH($J52, funnel_data!$A$3:$A$140, FALSE)),"")</f>
        <v>75</v>
      </c>
      <c r="Y52" s="168">
        <f ca="1">IFERROR(INDEX(funnel_data!Q$3:Q$140,MATCH($J52, funnel_data!$A$3:$A$140, FALSE)),"")</f>
        <v>9</v>
      </c>
      <c r="Z52" s="196">
        <f ca="1">IFERROR(INDEX(funnel_data!R$3:R$140,MATCH($J52, funnel_data!$A$3:$A$140, FALSE)),"")</f>
        <v>0.12</v>
      </c>
      <c r="AA52" s="196">
        <f ca="1">IFERROR(INDEX(funnel_data!AA$3:AA$140,MATCH($J52, funnel_data!$A$3:$A$140, FALSE)),"")</f>
        <v>6.4433718239445131E-2</v>
      </c>
      <c r="AB52" s="196">
        <f ca="1">IFERROR(INDEX(funnel_data!AB$3:AB$140,MATCH($J52, funnel_data!$A$3:$A$140, FALSE)),"")</f>
        <v>0.21259640204748725</v>
      </c>
      <c r="AC52" s="196">
        <f ca="1">IFERROR(INDEX(funnel_data!S$3:S$140,MATCH($J52, funnel_data!$A$3:$A$140, FALSE)),"")</f>
        <v>4.2820310180952947E-2</v>
      </c>
      <c r="AD52" s="196">
        <f ca="1">IFERROR(INDEX(funnel_data!T$3:T$140,MATCH($J52, funnel_data!$A$3:$A$140, FALSE)),"")</f>
        <v>1.5163327315567075E-2</v>
      </c>
      <c r="AE52" s="196">
        <f ca="1">IFERROR(INDEX(funnel_data!U$3:U$140,MATCH($J52, funnel_data!$A$3:$A$140, FALSE)),"")</f>
        <v>0.11502995297228782</v>
      </c>
      <c r="AF52" s="196">
        <f ca="1">IFERROR(INDEX(funnel_data!V$3:V$140,MATCH($J52, funnel_data!$A$3:$A$140, FALSE)),"")</f>
        <v>9.0426026160727035E-3</v>
      </c>
      <c r="AG52" s="196">
        <f ca="1">IFERROR(INDEX(funnel_data!W$3:W$140,MATCH($J52, funnel_data!$A$3:$A$140, FALSE)),"")</f>
        <v>0.17986937842640954</v>
      </c>
      <c r="AH52" s="170" t="str">
        <f t="shared" ca="1" si="5"/>
        <v/>
      </c>
      <c r="AI52" s="169" t="str">
        <f t="shared" ca="1" si="6"/>
        <v/>
      </c>
      <c r="AJ52" s="168" t="str">
        <f ca="1">IFERROR(INDEX(funnel_data!AG$3:AG$140,MATCH($J52, funnel_data!$A$3:$A$140, FALSE)),"")</f>
        <v>Change not statistically significant</v>
      </c>
    </row>
    <row r="53" spans="3:36" s="171" customFormat="1" x14ac:dyDescent="0.3">
      <c r="C53" s="12" t="str">
        <f>funnel_data!A47</f>
        <v>RFR</v>
      </c>
      <c r="D53" s="12" t="str">
        <f>INDEX(TrustCAHUB_map!C$2:C$139,MATCH($C53,TrustCAHUB_map!$A$2:$A$139,FALSE))</f>
        <v>South Yorkshire and Bassetlaw</v>
      </c>
      <c r="E53" s="12" t="str">
        <f>INDEX(TrustCAHUB_map!D$2:D$139,MATCH($C53,TrustCAHUB_map!$A$2:$A$139,FALSE))</f>
        <v>Yorkshire and Humber</v>
      </c>
      <c r="F53" s="12">
        <f>ROWS($F$9:F53)</f>
        <v>45</v>
      </c>
      <c r="G53" s="22">
        <f t="shared" si="0"/>
        <v>45</v>
      </c>
      <c r="H53" s="22">
        <f t="shared" si="1"/>
        <v>45</v>
      </c>
      <c r="I53" s="22"/>
      <c r="J53" s="168" t="str">
        <f t="shared" si="2"/>
        <v>RFR</v>
      </c>
      <c r="K53" s="169" t="str">
        <f>IFERROR(INDEX(TrustCAHUB_map!$B$2:$B$139, MATCH(J53, TrustCAHUB_map!$A$2:$A$139, FALSE)),"")</f>
        <v>The Rotherham NHS Foundation Trust</v>
      </c>
      <c r="L53" s="168">
        <f ca="1">IFERROR(INDEX(funnel_data!E$3:E$140,MATCH($J53, funnel_data!$A$3:$A$140, FALSE)),"")</f>
        <v>86</v>
      </c>
      <c r="M53" s="168">
        <f ca="1">IFERROR(INDEX(funnel_data!F$3:F$140,MATCH($J53, funnel_data!$A$3:$A$140, FALSE)),"")</f>
        <v>6</v>
      </c>
      <c r="N53" s="196">
        <f ca="1">IFERROR(INDEX(funnel_data!G$3:G$140,MATCH($J53, funnel_data!$A$3:$A$140, FALSE)),"")</f>
        <v>6.9767441860465115E-2</v>
      </c>
      <c r="O53" s="196">
        <f ca="1">IFERROR(INDEX(funnel_data!Y$3:Y$140,MATCH($J53, funnel_data!$A$3:$A$140, FALSE)),"")</f>
        <v>3.2365414509921343E-2</v>
      </c>
      <c r="P53" s="196">
        <f ca="1">IFERROR(INDEX(funnel_data!Z$3:Z$140,MATCH($J53, funnel_data!$A$3:$A$140, FALSE)),"")</f>
        <v>0.14396140641036845</v>
      </c>
      <c r="Q53" s="196">
        <f ca="1">IFERROR(INDEX(funnel_data!H$3:H$140,MATCH($J53, funnel_data!$A$3:$A$140, FALSE)),"")</f>
        <v>4.1856794361209183E-2</v>
      </c>
      <c r="R53" s="196">
        <f ca="1">IFERROR(INDEX(funnel_data!I$3:I$140,MATCH($J53, funnel_data!$A$3:$A$140, FALSE)),"")</f>
        <v>1.5635943987498704E-2</v>
      </c>
      <c r="S53" s="196">
        <f ca="1">IFERROR(INDEX(funnel_data!J$3:J$140,MATCH($J53, funnel_data!$A$3:$A$140, FALSE)),"")</f>
        <v>0.10725777818717293</v>
      </c>
      <c r="T53" s="196">
        <f ca="1">IFERROR(INDEX(funnel_data!K$3:K$140,MATCH($J53, funnel_data!$A$3:$A$140, FALSE)),"")</f>
        <v>9.5121804240681021E-3</v>
      </c>
      <c r="U53" s="196">
        <f ca="1">IFERROR(INDEX(funnel_data!L$3:L$140,MATCH($J53, funnel_data!$A$3:$A$140, FALSE)),"")</f>
        <v>0.1657763706456791</v>
      </c>
      <c r="V53" s="170" t="str">
        <f t="shared" ca="1" si="3"/>
        <v/>
      </c>
      <c r="W53" s="169" t="str">
        <f t="shared" ca="1" si="4"/>
        <v/>
      </c>
      <c r="X53" s="168">
        <f ca="1">IFERROR(INDEX(funnel_data!P$3:P$140,MATCH($J53, funnel_data!$A$3:$A$140, FALSE)),"")</f>
        <v>107</v>
      </c>
      <c r="Y53" s="168">
        <f ca="1">IFERROR(INDEX(funnel_data!Q$3:Q$140,MATCH($J53, funnel_data!$A$3:$A$140, FALSE)),"")</f>
        <v>8</v>
      </c>
      <c r="Z53" s="196">
        <f ca="1">IFERROR(INDEX(funnel_data!R$3:R$140,MATCH($J53, funnel_data!$A$3:$A$140, FALSE)),"")</f>
        <v>7.476635514018691E-2</v>
      </c>
      <c r="AA53" s="196">
        <f ca="1">IFERROR(INDEX(funnel_data!AA$3:AA$140,MATCH($J53, funnel_data!$A$3:$A$140, FALSE)),"")</f>
        <v>3.8370103103435346E-2</v>
      </c>
      <c r="AB53" s="196">
        <f ca="1">IFERROR(INDEX(funnel_data!AB$3:AB$140,MATCH($J53, funnel_data!$A$3:$A$140, FALSE)),"")</f>
        <v>0.14063745446391163</v>
      </c>
      <c r="AC53" s="196">
        <f ca="1">IFERROR(INDEX(funnel_data!S$3:S$140,MATCH($J53, funnel_data!$A$3:$A$140, FALSE)),"")</f>
        <v>4.2820310180952947E-2</v>
      </c>
      <c r="AD53" s="196">
        <f ca="1">IFERROR(INDEX(funnel_data!T$3:T$140,MATCH($J53, funnel_data!$A$3:$A$140, FALSE)),"")</f>
        <v>1.7780179199779523E-2</v>
      </c>
      <c r="AE53" s="196">
        <f ca="1">IFERROR(INDEX(funnel_data!U$3:U$140,MATCH($J53, funnel_data!$A$3:$A$140, FALSE)),"")</f>
        <v>9.9550736076830793E-2</v>
      </c>
      <c r="AF53" s="196">
        <f ca="1">IFERROR(INDEX(funnel_data!V$3:V$140,MATCH($J53, funnel_data!$A$3:$A$140, FALSE)),"")</f>
        <v>1.12763433437208E-2</v>
      </c>
      <c r="AG53" s="196">
        <f ca="1">IFERROR(INDEX(funnel_data!W$3:W$140,MATCH($J53, funnel_data!$A$3:$A$140, FALSE)),"")</f>
        <v>0.14928126302738393</v>
      </c>
      <c r="AH53" s="170" t="str">
        <f t="shared" ca="1" si="5"/>
        <v/>
      </c>
      <c r="AI53" s="169" t="str">
        <f t="shared" ca="1" si="6"/>
        <v/>
      </c>
      <c r="AJ53" s="168" t="str">
        <f ca="1">IFERROR(INDEX(funnel_data!AG$3:AG$140,MATCH($J53, funnel_data!$A$3:$A$140, FALSE)),"")</f>
        <v>Change not statistically significant</v>
      </c>
    </row>
    <row r="54" spans="3:36" s="171" customFormat="1" x14ac:dyDescent="0.3">
      <c r="C54" s="12" t="str">
        <f>funnel_data!A48</f>
        <v>RFS</v>
      </c>
      <c r="D54" s="12" t="str">
        <f>INDEX(TrustCAHUB_map!C$2:C$139,MATCH($C54,TrustCAHUB_map!$A$2:$A$139,FALSE))</f>
        <v>South Yorkshire and Bassetlaw</v>
      </c>
      <c r="E54" s="12" t="str">
        <f>INDEX(TrustCAHUB_map!D$2:D$139,MATCH($C54,TrustCAHUB_map!$A$2:$A$139,FALSE))</f>
        <v>East Midlands</v>
      </c>
      <c r="F54" s="12">
        <f>ROWS($F$9:F54)</f>
        <v>46</v>
      </c>
      <c r="G54" s="22">
        <f t="shared" si="0"/>
        <v>46</v>
      </c>
      <c r="H54" s="22">
        <f t="shared" si="1"/>
        <v>46</v>
      </c>
      <c r="I54" s="22"/>
      <c r="J54" s="168" t="str">
        <f t="shared" si="2"/>
        <v>RFS</v>
      </c>
      <c r="K54" s="169" t="str">
        <f>IFERROR(INDEX(TrustCAHUB_map!$B$2:$B$139, MATCH(J54, TrustCAHUB_map!$A$2:$A$139, FALSE)),"")</f>
        <v>Chesterfield Royal Hospital NHS Foundation Trust</v>
      </c>
      <c r="L54" s="168">
        <f ca="1">IFERROR(INDEX(funnel_data!E$3:E$140,MATCH($J54, funnel_data!$A$3:$A$140, FALSE)),"")</f>
        <v>135</v>
      </c>
      <c r="M54" s="168">
        <f ca="1">IFERROR(INDEX(funnel_data!F$3:F$140,MATCH($J54, funnel_data!$A$3:$A$140, FALSE)),"")</f>
        <v>15</v>
      </c>
      <c r="N54" s="196">
        <f ca="1">IFERROR(INDEX(funnel_data!G$3:G$140,MATCH($J54, funnel_data!$A$3:$A$140, FALSE)),"")</f>
        <v>0.1111111111111111</v>
      </c>
      <c r="O54" s="196">
        <f ca="1">IFERROR(INDEX(funnel_data!Y$3:Y$140,MATCH($J54, funnel_data!$A$3:$A$140, FALSE)),"")</f>
        <v>6.8500376015712475E-2</v>
      </c>
      <c r="P54" s="196">
        <f ca="1">IFERROR(INDEX(funnel_data!Z$3:Z$140,MATCH($J54, funnel_data!$A$3:$A$140, FALSE)),"")</f>
        <v>0.17524136444236241</v>
      </c>
      <c r="Q54" s="196">
        <f ca="1">IFERROR(INDEX(funnel_data!H$3:H$140,MATCH($J54, funnel_data!$A$3:$A$140, FALSE)),"")</f>
        <v>4.1856794361209183E-2</v>
      </c>
      <c r="R54" s="196">
        <f ca="1">IFERROR(INDEX(funnel_data!I$3:I$140,MATCH($J54, funnel_data!$A$3:$A$140, FALSE)),"")</f>
        <v>1.8891204772352097E-2</v>
      </c>
      <c r="S54" s="196">
        <f ca="1">IFERROR(INDEX(funnel_data!J$3:J$140,MATCH($J54, funnel_data!$A$3:$A$140, FALSE)),"")</f>
        <v>9.0175058347105458E-2</v>
      </c>
      <c r="T54" s="196">
        <f ca="1">IFERROR(INDEX(funnel_data!K$3:K$140,MATCH($J54, funnel_data!$A$3:$A$140, FALSE)),"")</f>
        <v>1.2411376610572731E-2</v>
      </c>
      <c r="U54" s="196">
        <f ca="1">IFERROR(INDEX(funnel_data!L$3:L$140,MATCH($J54, funnel_data!$A$3:$A$140, FALSE)),"")</f>
        <v>0.13183467175423358</v>
      </c>
      <c r="V54" s="170" t="str">
        <f t="shared" ca="1" si="3"/>
        <v/>
      </c>
      <c r="W54" s="169" t="str">
        <f t="shared" ca="1" si="4"/>
        <v/>
      </c>
      <c r="X54" s="168">
        <f ca="1">IFERROR(INDEX(funnel_data!P$3:P$140,MATCH($J54, funnel_data!$A$3:$A$140, FALSE)),"")</f>
        <v>135</v>
      </c>
      <c r="Y54" s="168">
        <f ca="1">IFERROR(INDEX(funnel_data!Q$3:Q$140,MATCH($J54, funnel_data!$A$3:$A$140, FALSE)),"")</f>
        <v>12</v>
      </c>
      <c r="Z54" s="196">
        <f ca="1">IFERROR(INDEX(funnel_data!R$3:R$140,MATCH($J54, funnel_data!$A$3:$A$140, FALSE)),"")</f>
        <v>8.8888888888888892E-2</v>
      </c>
      <c r="AA54" s="196">
        <f ca="1">IFERROR(INDEX(funnel_data!AA$3:AA$140,MATCH($J54, funnel_data!$A$3:$A$140, FALSE)),"")</f>
        <v>5.1579365474074726E-2</v>
      </c>
      <c r="AB54" s="196">
        <f ca="1">IFERROR(INDEX(funnel_data!AB$3:AB$140,MATCH($J54, funnel_data!$A$3:$A$140, FALSE)),"")</f>
        <v>0.14894761729589015</v>
      </c>
      <c r="AC54" s="196">
        <f ca="1">IFERROR(INDEX(funnel_data!S$3:S$140,MATCH($J54, funnel_data!$A$3:$A$140, FALSE)),"")</f>
        <v>4.2820310180952947E-2</v>
      </c>
      <c r="AD54" s="196">
        <f ca="1">IFERROR(INDEX(funnel_data!T$3:T$140,MATCH($J54, funnel_data!$A$3:$A$140, FALSE)),"")</f>
        <v>1.9496750876173342E-2</v>
      </c>
      <c r="AE54" s="196">
        <f ca="1">IFERROR(INDEX(funnel_data!U$3:U$140,MATCH($J54, funnel_data!$A$3:$A$140, FALSE)),"")</f>
        <v>9.1443224958571392E-2</v>
      </c>
      <c r="AF54" s="196">
        <f ca="1">IFERROR(INDEX(funnel_data!V$3:V$140,MATCH($J54, funnel_data!$A$3:$A$140, FALSE)),"")</f>
        <v>1.2857328240658956E-2</v>
      </c>
      <c r="AG54" s="196">
        <f ca="1">IFERROR(INDEX(funnel_data!W$3:W$140,MATCH($J54, funnel_data!$A$3:$A$140, FALSE)),"")</f>
        <v>0.13318844662900534</v>
      </c>
      <c r="AH54" s="170" t="str">
        <f t="shared" ca="1" si="5"/>
        <v/>
      </c>
      <c r="AI54" s="169" t="str">
        <f t="shared" ca="1" si="6"/>
        <v/>
      </c>
      <c r="AJ54" s="168" t="str">
        <f ca="1">IFERROR(INDEX(funnel_data!AG$3:AG$140,MATCH($J54, funnel_data!$A$3:$A$140, FALSE)),"")</f>
        <v>Change not statistically significant</v>
      </c>
    </row>
    <row r="55" spans="3:36" s="171" customFormat="1" x14ac:dyDescent="0.3">
      <c r="C55" s="12" t="str">
        <f>funnel_data!A49</f>
        <v>RGN</v>
      </c>
      <c r="D55" s="12" t="str">
        <f>INDEX(TrustCAHUB_map!C$2:C$139,MATCH($C55,TrustCAHUB_map!$A$2:$A$139,FALSE))</f>
        <v>East of England</v>
      </c>
      <c r="E55" s="12" t="str">
        <f>INDEX(TrustCAHUB_map!D$2:D$139,MATCH($C55,TrustCAHUB_map!$A$2:$A$139,FALSE))</f>
        <v>East of England</v>
      </c>
      <c r="F55" s="12">
        <f>ROWS($F$9:F55)</f>
        <v>47</v>
      </c>
      <c r="G55" s="22">
        <f t="shared" si="0"/>
        <v>47</v>
      </c>
      <c r="H55" s="22">
        <f t="shared" si="1"/>
        <v>47</v>
      </c>
      <c r="I55" s="22"/>
      <c r="J55" s="168" t="str">
        <f t="shared" si="2"/>
        <v>RGN</v>
      </c>
      <c r="K55" s="169" t="str">
        <f>IFERROR(INDEX(TrustCAHUB_map!$B$2:$B$139, MATCH(J55, TrustCAHUB_map!$A$2:$A$139, FALSE)),"")</f>
        <v>North West Anglia NHS Foundation Trust</v>
      </c>
      <c r="L55" s="168">
        <f ca="1">IFERROR(INDEX(funnel_data!E$3:E$140,MATCH($J55, funnel_data!$A$3:$A$140, FALSE)),"")</f>
        <v>852</v>
      </c>
      <c r="M55" s="168">
        <f ca="1">IFERROR(INDEX(funnel_data!F$3:F$140,MATCH($J55, funnel_data!$A$3:$A$140, FALSE)),"")</f>
        <v>30</v>
      </c>
      <c r="N55" s="196">
        <f ca="1">IFERROR(INDEX(funnel_data!G$3:G$140,MATCH($J55, funnel_data!$A$3:$A$140, FALSE)),"")</f>
        <v>3.5211267605633804E-2</v>
      </c>
      <c r="O55" s="196">
        <f ca="1">IFERROR(INDEX(funnel_data!Y$3:Y$140,MATCH($J55, funnel_data!$A$3:$A$140, FALSE)),"")</f>
        <v>2.477415597906724E-2</v>
      </c>
      <c r="P55" s="196">
        <f ca="1">IFERROR(INDEX(funnel_data!Z$3:Z$140,MATCH($J55, funnel_data!$A$3:$A$140, FALSE)),"")</f>
        <v>4.9820803359154578E-2</v>
      </c>
      <c r="Q55" s="196">
        <f ca="1">IFERROR(INDEX(funnel_data!H$3:H$140,MATCH($J55, funnel_data!$A$3:$A$140, FALSE)),"")</f>
        <v>4.1856794361209183E-2</v>
      </c>
      <c r="R55" s="196">
        <f ca="1">IFERROR(INDEX(funnel_data!I$3:I$140,MATCH($J55, funnel_data!$A$3:$A$140, FALSE)),"")</f>
        <v>3.0339502931351518E-2</v>
      </c>
      <c r="S55" s="196">
        <f ca="1">IFERROR(INDEX(funnel_data!J$3:J$140,MATCH($J55, funnel_data!$A$3:$A$140, FALSE)),"")</f>
        <v>5.748700327201655E-2</v>
      </c>
      <c r="T55" s="196">
        <f ca="1">IFERROR(INDEX(funnel_data!K$3:K$140,MATCH($J55, funnel_data!$A$3:$A$140, FALSE)),"")</f>
        <v>2.5248311614529308E-2</v>
      </c>
      <c r="U55" s="196">
        <f ca="1">IFERROR(INDEX(funnel_data!L$3:L$140,MATCH($J55, funnel_data!$A$3:$A$140, FALSE)),"")</f>
        <v>6.8621314010422332E-2</v>
      </c>
      <c r="V55" s="170" t="str">
        <f t="shared" ca="1" si="3"/>
        <v/>
      </c>
      <c r="W55" s="169" t="str">
        <f t="shared" ca="1" si="4"/>
        <v/>
      </c>
      <c r="X55" s="168">
        <f ca="1">IFERROR(INDEX(funnel_data!P$3:P$140,MATCH($J55, funnel_data!$A$3:$A$140, FALSE)),"")</f>
        <v>983</v>
      </c>
      <c r="Y55" s="168">
        <f ca="1">IFERROR(INDEX(funnel_data!Q$3:Q$140,MATCH($J55, funnel_data!$A$3:$A$140, FALSE)),"")</f>
        <v>35</v>
      </c>
      <c r="Z55" s="196">
        <f ca="1">IFERROR(INDEX(funnel_data!R$3:R$140,MATCH($J55, funnel_data!$A$3:$A$140, FALSE)),"")</f>
        <v>3.5605289928789419E-2</v>
      </c>
      <c r="AA55" s="196">
        <f ca="1">IFERROR(INDEX(funnel_data!AA$3:AA$140,MATCH($J55, funnel_data!$A$3:$A$140, FALSE)),"")</f>
        <v>2.5711190270656631E-2</v>
      </c>
      <c r="AB55" s="196">
        <f ca="1">IFERROR(INDEX(funnel_data!AB$3:AB$140,MATCH($J55, funnel_data!$A$3:$A$140, FALSE)),"")</f>
        <v>4.9114870349999638E-2</v>
      </c>
      <c r="AC55" s="196">
        <f ca="1">IFERROR(INDEX(funnel_data!S$3:S$140,MATCH($J55, funnel_data!$A$3:$A$140, FALSE)),"")</f>
        <v>4.2820310180952947E-2</v>
      </c>
      <c r="AD55" s="196">
        <f ca="1">IFERROR(INDEX(funnel_data!T$3:T$140,MATCH($J55, funnel_data!$A$3:$A$140, FALSE)),"")</f>
        <v>3.1843795944948447E-2</v>
      </c>
      <c r="AE55" s="196">
        <f ca="1">IFERROR(INDEX(funnel_data!U$3:U$140,MATCH($J55, funnel_data!$A$3:$A$140, FALSE)),"")</f>
        <v>5.7356263938779094E-2</v>
      </c>
      <c r="AF55" s="196">
        <f ca="1">IFERROR(INDEX(funnel_data!V$3:V$140,MATCH($J55, funnel_data!$A$3:$A$140, FALSE)),"")</f>
        <v>2.6879689668463356E-2</v>
      </c>
      <c r="AG55" s="196">
        <f ca="1">IFERROR(INDEX(funnel_data!W$3:W$140,MATCH($J55, funnel_data!$A$3:$A$140, FALSE)),"")</f>
        <v>6.7557999675752781E-2</v>
      </c>
      <c r="AH55" s="170" t="str">
        <f t="shared" ca="1" si="5"/>
        <v/>
      </c>
      <c r="AI55" s="169" t="str">
        <f t="shared" ca="1" si="6"/>
        <v/>
      </c>
      <c r="AJ55" s="168" t="str">
        <f ca="1">IFERROR(INDEX(funnel_data!AG$3:AG$140,MATCH($J55, funnel_data!$A$3:$A$140, FALSE)),"")</f>
        <v>Change not statistically significant</v>
      </c>
    </row>
    <row r="56" spans="3:36" s="171" customFormat="1" x14ac:dyDescent="0.3">
      <c r="C56" s="12" t="str">
        <f>funnel_data!A50</f>
        <v>RGP</v>
      </c>
      <c r="D56" s="12" t="str">
        <f>INDEX(TrustCAHUB_map!C$2:C$139,MATCH($C56,TrustCAHUB_map!$A$2:$A$139,FALSE))</f>
        <v>East of England</v>
      </c>
      <c r="E56" s="12" t="str">
        <f>INDEX(TrustCAHUB_map!D$2:D$139,MATCH($C56,TrustCAHUB_map!$A$2:$A$139,FALSE))</f>
        <v>East of England</v>
      </c>
      <c r="F56" s="12">
        <f>ROWS($F$9:F56)</f>
        <v>48</v>
      </c>
      <c r="G56" s="22">
        <f t="shared" si="0"/>
        <v>48</v>
      </c>
      <c r="H56" s="22">
        <f t="shared" si="1"/>
        <v>48</v>
      </c>
      <c r="I56" s="22"/>
      <c r="J56" s="168" t="str">
        <f t="shared" si="2"/>
        <v>RGP</v>
      </c>
      <c r="K56" s="169" t="str">
        <f>IFERROR(INDEX(TrustCAHUB_map!$B$2:$B$139, MATCH(J56, TrustCAHUB_map!$A$2:$A$139, FALSE)),"")</f>
        <v>James Paget University Hospitals NHS Foundation Trust</v>
      </c>
      <c r="L56" s="168">
        <f ca="1">IFERROR(INDEX(funnel_data!E$3:E$140,MATCH($J56, funnel_data!$A$3:$A$140, FALSE)),"")</f>
        <v>602</v>
      </c>
      <c r="M56" s="168">
        <f ca="1">IFERROR(INDEX(funnel_data!F$3:F$140,MATCH($J56, funnel_data!$A$3:$A$140, FALSE)),"")</f>
        <v>31</v>
      </c>
      <c r="N56" s="196">
        <f ca="1">IFERROR(INDEX(funnel_data!G$3:G$140,MATCH($J56, funnel_data!$A$3:$A$140, FALSE)),"")</f>
        <v>5.1495016611295678E-2</v>
      </c>
      <c r="O56" s="196">
        <f ca="1">IFERROR(INDEX(funnel_data!Y$3:Y$140,MATCH($J56, funnel_data!$A$3:$A$140, FALSE)),"")</f>
        <v>3.651224343879856E-2</v>
      </c>
      <c r="P56" s="196">
        <f ca="1">IFERROR(INDEX(funnel_data!Z$3:Z$140,MATCH($J56, funnel_data!$A$3:$A$140, FALSE)),"")</f>
        <v>7.2165460706537385E-2</v>
      </c>
      <c r="Q56" s="196">
        <f ca="1">IFERROR(INDEX(funnel_data!H$3:H$140,MATCH($J56, funnel_data!$A$3:$A$140, FALSE)),"")</f>
        <v>4.1856794361209183E-2</v>
      </c>
      <c r="R56" s="196">
        <f ca="1">IFERROR(INDEX(funnel_data!I$3:I$140,MATCH($J56, funnel_data!$A$3:$A$140, FALSE)),"")</f>
        <v>2.8552557011768336E-2</v>
      </c>
      <c r="S56" s="196">
        <f ca="1">IFERROR(INDEX(funnel_data!J$3:J$140,MATCH($J56, funnel_data!$A$3:$A$140, FALSE)),"")</f>
        <v>6.0971140949705196E-2</v>
      </c>
      <c r="T56" s="196">
        <f ca="1">IFERROR(INDEX(funnel_data!K$3:K$140,MATCH($J56, funnel_data!$A$3:$A$140, FALSE)),"")</f>
        <v>2.298351052498741E-2</v>
      </c>
      <c r="U56" s="196">
        <f ca="1">IFERROR(INDEX(funnel_data!L$3:L$140,MATCH($J56, funnel_data!$A$3:$A$140, FALSE)),"")</f>
        <v>7.5037880257742523E-2</v>
      </c>
      <c r="V56" s="170" t="str">
        <f t="shared" ca="1" si="3"/>
        <v/>
      </c>
      <c r="W56" s="169" t="str">
        <f t="shared" ca="1" si="4"/>
        <v/>
      </c>
      <c r="X56" s="168">
        <f ca="1">IFERROR(INDEX(funnel_data!P$3:P$140,MATCH($J56, funnel_data!$A$3:$A$140, FALSE)),"")</f>
        <v>615</v>
      </c>
      <c r="Y56" s="168">
        <f ca="1">IFERROR(INDEX(funnel_data!Q$3:Q$140,MATCH($J56, funnel_data!$A$3:$A$140, FALSE)),"")</f>
        <v>41</v>
      </c>
      <c r="Z56" s="196">
        <f ca="1">IFERROR(INDEX(funnel_data!R$3:R$140,MATCH($J56, funnel_data!$A$3:$A$140, FALSE)),"")</f>
        <v>6.6666666666666666E-2</v>
      </c>
      <c r="AA56" s="196">
        <f ca="1">IFERROR(INDEX(funnel_data!AA$3:AA$140,MATCH($J56, funnel_data!$A$3:$A$140, FALSE)),"")</f>
        <v>4.9520249707610049E-2</v>
      </c>
      <c r="AB56" s="196">
        <f ca="1">IFERROR(INDEX(funnel_data!AB$3:AB$140,MATCH($J56, funnel_data!$A$3:$A$140, FALSE)),"")</f>
        <v>8.9192917610364061E-2</v>
      </c>
      <c r="AC56" s="196">
        <f ca="1">IFERROR(INDEX(funnel_data!S$3:S$140,MATCH($J56, funnel_data!$A$3:$A$140, FALSE)),"")</f>
        <v>4.2820310180952947E-2</v>
      </c>
      <c r="AD56" s="196">
        <f ca="1">IFERROR(INDEX(funnel_data!T$3:T$140,MATCH($J56, funnel_data!$A$3:$A$140, FALSE)),"")</f>
        <v>2.9456845824938706E-2</v>
      </c>
      <c r="AE56" s="196">
        <f ca="1">IFERROR(INDEX(funnel_data!U$3:U$140,MATCH($J56, funnel_data!$A$3:$A$140, FALSE)),"")</f>
        <v>6.1859868375548348E-2</v>
      </c>
      <c r="AF56" s="196">
        <f ca="1">IFERROR(INDEX(funnel_data!V$3:V$140,MATCH($J56, funnel_data!$A$3:$A$140, FALSE)),"")</f>
        <v>2.3819238731228258E-2</v>
      </c>
      <c r="AG56" s="196">
        <f ca="1">IFERROR(INDEX(funnel_data!W$3:W$140,MATCH($J56, funnel_data!$A$3:$A$140, FALSE)),"")</f>
        <v>7.5801902421641823E-2</v>
      </c>
      <c r="AH56" s="170" t="str">
        <f t="shared" ca="1" si="5"/>
        <v/>
      </c>
      <c r="AI56" s="169" t="str">
        <f t="shared" ca="1" si="6"/>
        <v/>
      </c>
      <c r="AJ56" s="168" t="str">
        <f ca="1">IFERROR(INDEX(funnel_data!AG$3:AG$140,MATCH($J56, funnel_data!$A$3:$A$140, FALSE)),"")</f>
        <v>Change not statistically significant</v>
      </c>
    </row>
    <row r="57" spans="3:36" s="171" customFormat="1" x14ac:dyDescent="0.3">
      <c r="C57" s="12" t="str">
        <f>funnel_data!A51</f>
        <v>RGR</v>
      </c>
      <c r="D57" s="12" t="str">
        <f>INDEX(TrustCAHUB_map!C$2:C$139,MATCH($C57,TrustCAHUB_map!$A$2:$A$139,FALSE))</f>
        <v>East of England</v>
      </c>
      <c r="E57" s="12" t="str">
        <f>INDEX(TrustCAHUB_map!D$2:D$139,MATCH($C57,TrustCAHUB_map!$A$2:$A$139,FALSE))</f>
        <v>East of England</v>
      </c>
      <c r="F57" s="12">
        <f>ROWS($F$9:F57)</f>
        <v>49</v>
      </c>
      <c r="G57" s="22">
        <f t="shared" si="0"/>
        <v>49</v>
      </c>
      <c r="H57" s="22">
        <f t="shared" si="1"/>
        <v>49</v>
      </c>
      <c r="I57" s="22"/>
      <c r="J57" s="168" t="str">
        <f t="shared" si="2"/>
        <v>RGR</v>
      </c>
      <c r="K57" s="169" t="str">
        <f>IFERROR(INDEX(TrustCAHUB_map!$B$2:$B$139, MATCH(J57, TrustCAHUB_map!$A$2:$A$139, FALSE)),"")</f>
        <v>West Suffolk NHS Foundation Trust</v>
      </c>
      <c r="L57" s="168">
        <f ca="1">IFERROR(INDEX(funnel_data!E$3:E$140,MATCH($J57, funnel_data!$A$3:$A$140, FALSE)),"")</f>
        <v>509</v>
      </c>
      <c r="M57" s="168">
        <f ca="1">IFERROR(INDEX(funnel_data!F$3:F$140,MATCH($J57, funnel_data!$A$3:$A$140, FALSE)),"")</f>
        <v>19</v>
      </c>
      <c r="N57" s="196">
        <f ca="1">IFERROR(INDEX(funnel_data!G$3:G$140,MATCH($J57, funnel_data!$A$3:$A$140, FALSE)),"")</f>
        <v>3.732809430255403E-2</v>
      </c>
      <c r="O57" s="196">
        <f ca="1">IFERROR(INDEX(funnel_data!Y$3:Y$140,MATCH($J57, funnel_data!$A$3:$A$140, FALSE)),"")</f>
        <v>2.4025299671884652E-2</v>
      </c>
      <c r="P57" s="196">
        <f ca="1">IFERROR(INDEX(funnel_data!Z$3:Z$140,MATCH($J57, funnel_data!$A$3:$A$140, FALSE)),"")</f>
        <v>5.7562212610977104E-2</v>
      </c>
      <c r="Q57" s="196">
        <f ca="1">IFERROR(INDEX(funnel_data!H$3:H$140,MATCH($J57, funnel_data!$A$3:$A$140, FALSE)),"")</f>
        <v>4.1856794361209183E-2</v>
      </c>
      <c r="R57" s="196">
        <f ca="1">IFERROR(INDEX(funnel_data!I$3:I$140,MATCH($J57, funnel_data!$A$3:$A$140, FALSE)),"")</f>
        <v>2.7619611620941658E-2</v>
      </c>
      <c r="S57" s="196">
        <f ca="1">IFERROR(INDEX(funnel_data!J$3:J$140,MATCH($J57, funnel_data!$A$3:$A$140, FALSE)),"")</f>
        <v>6.295770632618071E-2</v>
      </c>
      <c r="T57" s="196">
        <f ca="1">IFERROR(INDEX(funnel_data!K$3:K$140,MATCH($J57, funnel_data!$A$3:$A$140, FALSE)),"")</f>
        <v>2.1837948973465731E-2</v>
      </c>
      <c r="U57" s="196">
        <f ca="1">IFERROR(INDEX(funnel_data!L$3:L$140,MATCH($J57, funnel_data!$A$3:$A$140, FALSE)),"")</f>
        <v>7.8749495797049707E-2</v>
      </c>
      <c r="V57" s="170" t="str">
        <f t="shared" ca="1" si="3"/>
        <v/>
      </c>
      <c r="W57" s="169" t="str">
        <f t="shared" ca="1" si="4"/>
        <v/>
      </c>
      <c r="X57" s="168">
        <f ca="1">IFERROR(INDEX(funnel_data!P$3:P$140,MATCH($J57, funnel_data!$A$3:$A$140, FALSE)),"")</f>
        <v>547</v>
      </c>
      <c r="Y57" s="168">
        <f ca="1">IFERROR(INDEX(funnel_data!Q$3:Q$140,MATCH($J57, funnel_data!$A$3:$A$140, FALSE)),"")</f>
        <v>19</v>
      </c>
      <c r="Z57" s="196">
        <f ca="1">IFERROR(INDEX(funnel_data!R$3:R$140,MATCH($J57, funnel_data!$A$3:$A$140, FALSE)),"")</f>
        <v>3.4734917733089579E-2</v>
      </c>
      <c r="AA57" s="196">
        <f ca="1">IFERROR(INDEX(funnel_data!AA$3:AA$140,MATCH($J57, funnel_data!$A$3:$A$140, FALSE)),"")</f>
        <v>2.2347940467998668E-2</v>
      </c>
      <c r="AB57" s="196">
        <f ca="1">IFERROR(INDEX(funnel_data!AB$3:AB$140,MATCH($J57, funnel_data!$A$3:$A$140, FALSE)),"")</f>
        <v>5.3611227366378238E-2</v>
      </c>
      <c r="AC57" s="196">
        <f ca="1">IFERROR(INDEX(funnel_data!S$3:S$140,MATCH($J57, funnel_data!$A$3:$A$140, FALSE)),"")</f>
        <v>4.2820310180952947E-2</v>
      </c>
      <c r="AD57" s="196">
        <f ca="1">IFERROR(INDEX(funnel_data!T$3:T$140,MATCH($J57, funnel_data!$A$3:$A$140, FALSE)),"")</f>
        <v>2.8803776710644043E-2</v>
      </c>
      <c r="AE57" s="196">
        <f ca="1">IFERROR(INDEX(funnel_data!U$3:U$140,MATCH($J57, funnel_data!$A$3:$A$140, FALSE)),"")</f>
        <v>6.3213636894215372E-2</v>
      </c>
      <c r="AF57" s="196">
        <f ca="1">IFERROR(INDEX(funnel_data!V$3:V$140,MATCH($J57, funnel_data!$A$3:$A$140, FALSE)),"")</f>
        <v>2.3009838842297209E-2</v>
      </c>
      <c r="AG57" s="196">
        <f ca="1">IFERROR(INDEX(funnel_data!W$3:W$140,MATCH($J57, funnel_data!$A$3:$A$140, FALSE)),"")</f>
        <v>7.8319462490135536E-2</v>
      </c>
      <c r="AH57" s="170" t="str">
        <f t="shared" ca="1" si="5"/>
        <v/>
      </c>
      <c r="AI57" s="169" t="str">
        <f t="shared" ca="1" si="6"/>
        <v/>
      </c>
      <c r="AJ57" s="168" t="str">
        <f ca="1">IFERROR(INDEX(funnel_data!AG$3:AG$140,MATCH($J57, funnel_data!$A$3:$A$140, FALSE)),"")</f>
        <v>Change not statistically significant</v>
      </c>
    </row>
    <row r="58" spans="3:36" s="171" customFormat="1" x14ac:dyDescent="0.3">
      <c r="C58" s="12" t="str">
        <f>funnel_data!A52</f>
        <v>RGT</v>
      </c>
      <c r="D58" s="12" t="str">
        <f>INDEX(TrustCAHUB_map!C$2:C$139,MATCH($C58,TrustCAHUB_map!$A$2:$A$139,FALSE))</f>
        <v>East of England</v>
      </c>
      <c r="E58" s="12" t="str">
        <f>INDEX(TrustCAHUB_map!D$2:D$139,MATCH($C58,TrustCAHUB_map!$A$2:$A$139,FALSE))</f>
        <v>East of England</v>
      </c>
      <c r="F58" s="12">
        <f>ROWS($F$9:F58)</f>
        <v>50</v>
      </c>
      <c r="G58" s="22">
        <f t="shared" si="0"/>
        <v>50</v>
      </c>
      <c r="H58" s="22">
        <f t="shared" si="1"/>
        <v>50</v>
      </c>
      <c r="I58" s="22"/>
      <c r="J58" s="168" t="str">
        <f t="shared" si="2"/>
        <v>RGT</v>
      </c>
      <c r="K58" s="169" t="str">
        <f>IFERROR(INDEX(TrustCAHUB_map!$B$2:$B$139, MATCH(J58, TrustCAHUB_map!$A$2:$A$139, FALSE)),"")</f>
        <v>Cambridge University Hospitals NHS Foundation Trust</v>
      </c>
      <c r="L58" s="168">
        <f ca="1">IFERROR(INDEX(funnel_data!E$3:E$140,MATCH($J58, funnel_data!$A$3:$A$140, FALSE)),"")</f>
        <v>1602</v>
      </c>
      <c r="M58" s="168">
        <f ca="1">IFERROR(INDEX(funnel_data!F$3:F$140,MATCH($J58, funnel_data!$A$3:$A$140, FALSE)),"")</f>
        <v>62</v>
      </c>
      <c r="N58" s="196">
        <f ca="1">IFERROR(INDEX(funnel_data!G$3:G$140,MATCH($J58, funnel_data!$A$3:$A$140, FALSE)),"")</f>
        <v>3.870162297128589E-2</v>
      </c>
      <c r="O58" s="196">
        <f ca="1">IFERROR(INDEX(funnel_data!Y$3:Y$140,MATCH($J58, funnel_data!$A$3:$A$140, FALSE)),"")</f>
        <v>3.0306927661366816E-2</v>
      </c>
      <c r="P58" s="196">
        <f ca="1">IFERROR(INDEX(funnel_data!Z$3:Z$140,MATCH($J58, funnel_data!$A$3:$A$140, FALSE)),"")</f>
        <v>4.9303334060596067E-2</v>
      </c>
      <c r="Q58" s="196">
        <f ca="1">IFERROR(INDEX(funnel_data!H$3:H$140,MATCH($J58, funnel_data!$A$3:$A$140, FALSE)),"")</f>
        <v>4.1856794361209183E-2</v>
      </c>
      <c r="R58" s="196">
        <f ca="1">IFERROR(INDEX(funnel_data!I$3:I$140,MATCH($J58, funnel_data!$A$3:$A$140, FALSE)),"")</f>
        <v>3.3096701804347678E-2</v>
      </c>
      <c r="S58" s="196">
        <f ca="1">IFERROR(INDEX(funnel_data!J$3:J$140,MATCH($J58, funnel_data!$A$3:$A$140, FALSE)),"")</f>
        <v>5.2808887597069136E-2</v>
      </c>
      <c r="T58" s="196">
        <f ca="1">IFERROR(INDEX(funnel_data!K$3:K$140,MATCH($J58, funnel_data!$A$3:$A$140, FALSE)),"")</f>
        <v>2.8918646231529656E-2</v>
      </c>
      <c r="U58" s="196">
        <f ca="1">IFERROR(INDEX(funnel_data!L$3:L$140,MATCH($J58, funnel_data!$A$3:$A$140, FALSE)),"")</f>
        <v>6.0224454733856167E-2</v>
      </c>
      <c r="V58" s="170" t="str">
        <f t="shared" ca="1" si="3"/>
        <v/>
      </c>
      <c r="W58" s="169" t="str">
        <f t="shared" ca="1" si="4"/>
        <v/>
      </c>
      <c r="X58" s="168">
        <f ca="1">IFERROR(INDEX(funnel_data!P$3:P$140,MATCH($J58, funnel_data!$A$3:$A$140, FALSE)),"")</f>
        <v>1763</v>
      </c>
      <c r="Y58" s="168">
        <f ca="1">IFERROR(INDEX(funnel_data!Q$3:Q$140,MATCH($J58, funnel_data!$A$3:$A$140, FALSE)),"")</f>
        <v>75</v>
      </c>
      <c r="Z58" s="196">
        <f ca="1">IFERROR(INDEX(funnel_data!R$3:R$140,MATCH($J58, funnel_data!$A$3:$A$140, FALSE)),"")</f>
        <v>4.254112308564946E-2</v>
      </c>
      <c r="AA58" s="196">
        <f ca="1">IFERROR(INDEX(funnel_data!AA$3:AA$140,MATCH($J58, funnel_data!$A$3:$A$140, FALSE)),"")</f>
        <v>3.4072789104026502E-2</v>
      </c>
      <c r="AB58" s="196">
        <f ca="1">IFERROR(INDEX(funnel_data!AB$3:AB$140,MATCH($J58, funnel_data!$A$3:$A$140, FALSE)),"")</f>
        <v>5.299866716765167E-2</v>
      </c>
      <c r="AC58" s="196">
        <f ca="1">IFERROR(INDEX(funnel_data!S$3:S$140,MATCH($J58, funnel_data!$A$3:$A$140, FALSE)),"")</f>
        <v>4.2820310180952947E-2</v>
      </c>
      <c r="AD58" s="196">
        <f ca="1">IFERROR(INDEX(funnel_data!T$3:T$140,MATCH($J58, funnel_data!$A$3:$A$140, FALSE)),"")</f>
        <v>3.432200351351572E-2</v>
      </c>
      <c r="AE58" s="196">
        <f ca="1">IFERROR(INDEX(funnel_data!U$3:U$140,MATCH($J58, funnel_data!$A$3:$A$140, FALSE)),"")</f>
        <v>5.3306685837040721E-2</v>
      </c>
      <c r="AF58" s="196">
        <f ca="1">IFERROR(INDEX(funnel_data!V$3:V$140,MATCH($J58, funnel_data!$A$3:$A$140, FALSE)),"")</f>
        <v>3.0220892174762849E-2</v>
      </c>
      <c r="AG58" s="196">
        <f ca="1">IFERROR(INDEX(funnel_data!W$3:W$140,MATCH($J58, funnel_data!$A$3:$A$140, FALSE)),"")</f>
        <v>6.0345698257458225E-2</v>
      </c>
      <c r="AH58" s="170" t="str">
        <f t="shared" ca="1" si="5"/>
        <v/>
      </c>
      <c r="AI58" s="169" t="str">
        <f t="shared" ca="1" si="6"/>
        <v/>
      </c>
      <c r="AJ58" s="168" t="str">
        <f ca="1">IFERROR(INDEX(funnel_data!AG$3:AG$140,MATCH($J58, funnel_data!$A$3:$A$140, FALSE)),"")</f>
        <v>Change not statistically significant</v>
      </c>
    </row>
    <row r="59" spans="3:36" s="171" customFormat="1" x14ac:dyDescent="0.3">
      <c r="C59" s="12" t="str">
        <f>funnel_data!A53</f>
        <v>RH8</v>
      </c>
      <c r="D59" s="12" t="str">
        <f>INDEX(TrustCAHUB_map!C$2:C$139,MATCH($C59,TrustCAHUB_map!$A$2:$A$139,FALSE))</f>
        <v>Peninsula</v>
      </c>
      <c r="E59" s="12" t="str">
        <f>INDEX(TrustCAHUB_map!D$2:D$139,MATCH($C59,TrustCAHUB_map!$A$2:$A$139,FALSE))</f>
        <v>South West</v>
      </c>
      <c r="F59" s="12">
        <f>ROWS($F$9:F59)</f>
        <v>51</v>
      </c>
      <c r="G59" s="22">
        <f t="shared" si="0"/>
        <v>51</v>
      </c>
      <c r="H59" s="22">
        <f t="shared" si="1"/>
        <v>51</v>
      </c>
      <c r="I59" s="22"/>
      <c r="J59" s="168" t="str">
        <f t="shared" si="2"/>
        <v>RH8</v>
      </c>
      <c r="K59" s="169" t="str">
        <f>IFERROR(INDEX(TrustCAHUB_map!$B$2:$B$139, MATCH(J59, TrustCAHUB_map!$A$2:$A$139, FALSE)),"")</f>
        <v>Royal Devon and Exeter NHS Foundation Trust</v>
      </c>
      <c r="L59" s="168">
        <f ca="1">IFERROR(INDEX(funnel_data!E$3:E$140,MATCH($J59, funnel_data!$A$3:$A$140, FALSE)),"")</f>
        <v>1117</v>
      </c>
      <c r="M59" s="168">
        <f ca="1">IFERROR(INDEX(funnel_data!F$3:F$140,MATCH($J59, funnel_data!$A$3:$A$140, FALSE)),"")</f>
        <v>52</v>
      </c>
      <c r="N59" s="196">
        <f ca="1">IFERROR(INDEX(funnel_data!G$3:G$140,MATCH($J59, funnel_data!$A$3:$A$140, FALSE)),"")</f>
        <v>4.6553267681289166E-2</v>
      </c>
      <c r="O59" s="196">
        <f ca="1">IFERROR(INDEX(funnel_data!Y$3:Y$140,MATCH($J59, funnel_data!$A$3:$A$140, FALSE)),"")</f>
        <v>3.5675972622777011E-2</v>
      </c>
      <c r="P59" s="196">
        <f ca="1">IFERROR(INDEX(funnel_data!Z$3:Z$140,MATCH($J59, funnel_data!$A$3:$A$140, FALSE)),"")</f>
        <v>6.053875781212386E-2</v>
      </c>
      <c r="Q59" s="196">
        <f ca="1">IFERROR(INDEX(funnel_data!H$3:H$140,MATCH($J59, funnel_data!$A$3:$A$140, FALSE)),"")</f>
        <v>4.1856794361209183E-2</v>
      </c>
      <c r="R59" s="196">
        <f ca="1">IFERROR(INDEX(funnel_data!I$3:I$140,MATCH($J59, funnel_data!$A$3:$A$140, FALSE)),"")</f>
        <v>3.1598187892582397E-2</v>
      </c>
      <c r="S59" s="196">
        <f ca="1">IFERROR(INDEX(funnel_data!J$3:J$140,MATCH($J59, funnel_data!$A$3:$A$140, FALSE)),"")</f>
        <v>5.525590335719037E-2</v>
      </c>
      <c r="T59" s="196">
        <f ca="1">IFERROR(INDEX(funnel_data!K$3:K$140,MATCH($J59, funnel_data!$A$3:$A$140, FALSE)),"")</f>
        <v>2.689792986188343E-2</v>
      </c>
      <c r="U59" s="196">
        <f ca="1">IFERROR(INDEX(funnel_data!L$3:L$140,MATCH($J59, funnel_data!$A$3:$A$140, FALSE)),"")</f>
        <v>6.4582674978029303E-2</v>
      </c>
      <c r="V59" s="170" t="str">
        <f t="shared" ca="1" si="3"/>
        <v/>
      </c>
      <c r="W59" s="169" t="str">
        <f t="shared" ca="1" si="4"/>
        <v/>
      </c>
      <c r="X59" s="168">
        <f ca="1">IFERROR(INDEX(funnel_data!P$3:P$140,MATCH($J59, funnel_data!$A$3:$A$140, FALSE)),"")</f>
        <v>1245</v>
      </c>
      <c r="Y59" s="168">
        <f ca="1">IFERROR(INDEX(funnel_data!Q$3:Q$140,MATCH($J59, funnel_data!$A$3:$A$140, FALSE)),"")</f>
        <v>66</v>
      </c>
      <c r="Z59" s="196">
        <f ca="1">IFERROR(INDEX(funnel_data!R$3:R$140,MATCH($J59, funnel_data!$A$3:$A$140, FALSE)),"")</f>
        <v>5.3012048192771083E-2</v>
      </c>
      <c r="AA59" s="196">
        <f ca="1">IFERROR(INDEX(funnel_data!AA$3:AA$140,MATCH($J59, funnel_data!$A$3:$A$140, FALSE)),"")</f>
        <v>4.1884510635937358E-2</v>
      </c>
      <c r="AB59" s="196">
        <f ca="1">IFERROR(INDEX(funnel_data!AB$3:AB$140,MATCH($J59, funnel_data!$A$3:$A$140, FALSE)),"")</f>
        <v>6.688947173086518E-2</v>
      </c>
      <c r="AC59" s="196">
        <f ca="1">IFERROR(INDEX(funnel_data!S$3:S$140,MATCH($J59, funnel_data!$A$3:$A$140, FALSE)),"")</f>
        <v>4.2820310180952947E-2</v>
      </c>
      <c r="AD59" s="196">
        <f ca="1">IFERROR(INDEX(funnel_data!T$3:T$140,MATCH($J59, funnel_data!$A$3:$A$140, FALSE)),"")</f>
        <v>3.2910367841572724E-2</v>
      </c>
      <c r="AE59" s="196">
        <f ca="1">IFERROR(INDEX(funnel_data!U$3:U$140,MATCH($J59, funnel_data!$A$3:$A$140, FALSE)),"")</f>
        <v>5.5542941489709029E-2</v>
      </c>
      <c r="AF59" s="196">
        <f ca="1">IFERROR(INDEX(funnel_data!V$3:V$140,MATCH($J59, funnel_data!$A$3:$A$140, FALSE)),"")</f>
        <v>2.8297715613235862E-2</v>
      </c>
      <c r="AG59" s="196">
        <f ca="1">IFERROR(INDEX(funnel_data!W$3:W$140,MATCH($J59, funnel_data!$A$3:$A$140, FALSE)),"")</f>
        <v>6.4302794429096033E-2</v>
      </c>
      <c r="AH59" s="170" t="str">
        <f t="shared" ca="1" si="5"/>
        <v/>
      </c>
      <c r="AI59" s="169" t="str">
        <f t="shared" ca="1" si="6"/>
        <v/>
      </c>
      <c r="AJ59" s="168" t="str">
        <f ca="1">IFERROR(INDEX(funnel_data!AG$3:AG$140,MATCH($J59, funnel_data!$A$3:$A$140, FALSE)),"")</f>
        <v>Change not statistically significant</v>
      </c>
    </row>
    <row r="60" spans="3:36" s="171" customFormat="1" x14ac:dyDescent="0.3">
      <c r="C60" s="12" t="str">
        <f>funnel_data!A54</f>
        <v>RHM</v>
      </c>
      <c r="D60" s="12" t="str">
        <f>INDEX(TrustCAHUB_map!C$2:C$139,MATCH($C60,TrustCAHUB_map!$A$2:$A$139,FALSE))</f>
        <v>Wessex</v>
      </c>
      <c r="E60" s="12" t="str">
        <f>INDEX(TrustCAHUB_map!D$2:D$139,MATCH($C60,TrustCAHUB_map!$A$2:$A$139,FALSE))</f>
        <v>Wessex</v>
      </c>
      <c r="F60" s="12">
        <f>ROWS($F$9:F60)</f>
        <v>52</v>
      </c>
      <c r="G60" s="22">
        <f t="shared" si="0"/>
        <v>52</v>
      </c>
      <c r="H60" s="22">
        <f t="shared" si="1"/>
        <v>52</v>
      </c>
      <c r="I60" s="22"/>
      <c r="J60" s="168" t="str">
        <f t="shared" si="2"/>
        <v>RHM</v>
      </c>
      <c r="K60" s="169" t="str">
        <f>IFERROR(INDEX(TrustCAHUB_map!$B$2:$B$139, MATCH(J60, TrustCAHUB_map!$A$2:$A$139, FALSE)),"")</f>
        <v>University Hospital Southampton NHS Foundation Trust</v>
      </c>
      <c r="L60" s="168">
        <f ca="1">IFERROR(INDEX(funnel_data!E$3:E$140,MATCH($J60, funnel_data!$A$3:$A$140, FALSE)),"")</f>
        <v>1208</v>
      </c>
      <c r="M60" s="168">
        <f ca="1">IFERROR(INDEX(funnel_data!F$3:F$140,MATCH($J60, funnel_data!$A$3:$A$140, FALSE)),"")</f>
        <v>41</v>
      </c>
      <c r="N60" s="196">
        <f ca="1">IFERROR(INDEX(funnel_data!G$3:G$140,MATCH($J60, funnel_data!$A$3:$A$140, FALSE)),"")</f>
        <v>3.3940397350993377E-2</v>
      </c>
      <c r="O60" s="196">
        <f ca="1">IFERROR(INDEX(funnel_data!Y$3:Y$140,MATCH($J60, funnel_data!$A$3:$A$140, FALSE)),"")</f>
        <v>2.5116324834319276E-2</v>
      </c>
      <c r="P60" s="196">
        <f ca="1">IFERROR(INDEX(funnel_data!Z$3:Z$140,MATCH($J60, funnel_data!$A$3:$A$140, FALSE)),"")</f>
        <v>4.5719227288341165E-2</v>
      </c>
      <c r="Q60" s="196">
        <f ca="1">IFERROR(INDEX(funnel_data!H$3:H$140,MATCH($J60, funnel_data!$A$3:$A$140, FALSE)),"")</f>
        <v>4.1856794361209183E-2</v>
      </c>
      <c r="R60" s="196">
        <f ca="1">IFERROR(INDEX(funnel_data!I$3:I$140,MATCH($J60, funnel_data!$A$3:$A$140, FALSE)),"")</f>
        <v>3.1940597778303589E-2</v>
      </c>
      <c r="S60" s="196">
        <f ca="1">IFERROR(INDEX(funnel_data!J$3:J$140,MATCH($J60, funnel_data!$A$3:$A$140, FALSE)),"")</f>
        <v>5.4677665843510838E-2</v>
      </c>
      <c r="T60" s="196">
        <f ca="1">IFERROR(INDEX(funnel_data!K$3:K$140,MATCH($J60, funnel_data!$A$3:$A$140, FALSE)),"")</f>
        <v>2.7354285286100618E-2</v>
      </c>
      <c r="U60" s="196">
        <f ca="1">IFERROR(INDEX(funnel_data!L$3:L$140,MATCH($J60, funnel_data!$A$3:$A$140, FALSE)),"")</f>
        <v>6.3545810455929649E-2</v>
      </c>
      <c r="V60" s="170" t="str">
        <f t="shared" ca="1" si="3"/>
        <v/>
      </c>
      <c r="W60" s="169" t="str">
        <f t="shared" ca="1" si="4"/>
        <v/>
      </c>
      <c r="X60" s="168">
        <f ca="1">IFERROR(INDEX(funnel_data!P$3:P$140,MATCH($J60, funnel_data!$A$3:$A$140, FALSE)),"")</f>
        <v>1346</v>
      </c>
      <c r="Y60" s="168">
        <f ca="1">IFERROR(INDEX(funnel_data!Q$3:Q$140,MATCH($J60, funnel_data!$A$3:$A$140, FALSE)),"")</f>
        <v>51</v>
      </c>
      <c r="Z60" s="196">
        <f ca="1">IFERROR(INDEX(funnel_data!R$3:R$140,MATCH($J60, funnel_data!$A$3:$A$140, FALSE)),"")</f>
        <v>3.7890044576523028E-2</v>
      </c>
      <c r="AA60" s="196">
        <f ca="1">IFERROR(INDEX(funnel_data!AA$3:AA$140,MATCH($J60, funnel_data!$A$3:$A$140, FALSE)),"")</f>
        <v>2.8935112893191398E-2</v>
      </c>
      <c r="AB60" s="196">
        <f ca="1">IFERROR(INDEX(funnel_data!AB$3:AB$140,MATCH($J60, funnel_data!$A$3:$A$140, FALSE)),"")</f>
        <v>4.9475176055233584E-2</v>
      </c>
      <c r="AC60" s="196">
        <f ca="1">IFERROR(INDEX(funnel_data!S$3:S$140,MATCH($J60, funnel_data!$A$3:$A$140, FALSE)),"")</f>
        <v>4.2820310180952947E-2</v>
      </c>
      <c r="AD60" s="196">
        <f ca="1">IFERROR(INDEX(funnel_data!T$3:T$140,MATCH($J60, funnel_data!$A$3:$A$140, FALSE)),"")</f>
        <v>3.3243024088926112E-2</v>
      </c>
      <c r="AE60" s="196">
        <f ca="1">IFERROR(INDEX(funnel_data!U$3:U$140,MATCH($J60, funnel_data!$A$3:$A$140, FALSE)),"")</f>
        <v>5.4999829744535038E-2</v>
      </c>
      <c r="AF60" s="196">
        <f ca="1">IFERROR(INDEX(funnel_data!V$3:V$140,MATCH($J60, funnel_data!$A$3:$A$140, FALSE)),"")</f>
        <v>2.8746207894726993E-2</v>
      </c>
      <c r="AG60" s="196">
        <f ca="1">IFERROR(INDEX(funnel_data!W$3:W$140,MATCH($J60, funnel_data!$A$3:$A$140, FALSE)),"")</f>
        <v>6.3335730938845675E-2</v>
      </c>
      <c r="AH60" s="170" t="str">
        <f t="shared" ca="1" si="5"/>
        <v/>
      </c>
      <c r="AI60" s="169" t="str">
        <f t="shared" ca="1" si="6"/>
        <v/>
      </c>
      <c r="AJ60" s="168" t="str">
        <f ca="1">IFERROR(INDEX(funnel_data!AG$3:AG$140,MATCH($J60, funnel_data!$A$3:$A$140, FALSE)),"")</f>
        <v>Change not statistically significant</v>
      </c>
    </row>
    <row r="61" spans="3:36" s="171" customFormat="1" x14ac:dyDescent="0.3">
      <c r="C61" s="12" t="str">
        <f>funnel_data!A55</f>
        <v>RHQ</v>
      </c>
      <c r="D61" s="12" t="str">
        <f>INDEX(TrustCAHUB_map!C$2:C$139,MATCH($C61,TrustCAHUB_map!$A$2:$A$139,FALSE))</f>
        <v>South Yorkshire and Bassetlaw</v>
      </c>
      <c r="E61" s="12" t="str">
        <f>INDEX(TrustCAHUB_map!D$2:D$139,MATCH($C61,TrustCAHUB_map!$A$2:$A$139,FALSE))</f>
        <v>Yorkshire and Humber</v>
      </c>
      <c r="F61" s="12">
        <f>ROWS($F$9:F61)</f>
        <v>53</v>
      </c>
      <c r="G61" s="22">
        <f t="shared" si="0"/>
        <v>53</v>
      </c>
      <c r="H61" s="22">
        <f t="shared" si="1"/>
        <v>53</v>
      </c>
      <c r="I61" s="22"/>
      <c r="J61" s="168" t="str">
        <f t="shared" si="2"/>
        <v>RHQ</v>
      </c>
      <c r="K61" s="169" t="str">
        <f>IFERROR(INDEX(TrustCAHUB_map!$B$2:$B$139, MATCH(J61, TrustCAHUB_map!$A$2:$A$139, FALSE)),"")</f>
        <v>Sheffield Teaching Hospitals NHS Foundation Trust</v>
      </c>
      <c r="L61" s="168">
        <f ca="1">IFERROR(INDEX(funnel_data!E$3:E$140,MATCH($J61, funnel_data!$A$3:$A$140, FALSE)),"")</f>
        <v>3845</v>
      </c>
      <c r="M61" s="168">
        <f ca="1">IFERROR(INDEX(funnel_data!F$3:F$140,MATCH($J61, funnel_data!$A$3:$A$140, FALSE)),"")</f>
        <v>198</v>
      </c>
      <c r="N61" s="196">
        <f ca="1">IFERROR(INDEX(funnel_data!G$3:G$140,MATCH($J61, funnel_data!$A$3:$A$140, FALSE)),"")</f>
        <v>5.1495448634590379E-2</v>
      </c>
      <c r="O61" s="196">
        <f ca="1">IFERROR(INDEX(funnel_data!Y$3:Y$140,MATCH($J61, funnel_data!$A$3:$A$140, FALSE)),"")</f>
        <v>4.4946639250167356E-2</v>
      </c>
      <c r="P61" s="196">
        <f ca="1">IFERROR(INDEX(funnel_data!Z$3:Z$140,MATCH($J61, funnel_data!$A$3:$A$140, FALSE)),"")</f>
        <v>5.8939546527723249E-2</v>
      </c>
      <c r="Q61" s="196">
        <f ca="1">IFERROR(INDEX(funnel_data!H$3:H$140,MATCH($J61, funnel_data!$A$3:$A$140, FALSE)),"")</f>
        <v>4.1856794361209183E-2</v>
      </c>
      <c r="R61" s="196">
        <f ca="1">IFERROR(INDEX(funnel_data!I$3:I$140,MATCH($J61, funnel_data!$A$3:$A$140, FALSE)),"")</f>
        <v>3.5970696975102384E-2</v>
      </c>
      <c r="S61" s="196">
        <f ca="1">IFERROR(INDEX(funnel_data!J$3:J$140,MATCH($J61, funnel_data!$A$3:$A$140, FALSE)),"")</f>
        <v>4.8657454164632387E-2</v>
      </c>
      <c r="T61" s="196">
        <f ca="1">IFERROR(INDEX(funnel_data!K$3:K$140,MATCH($J61, funnel_data!$A$3:$A$140, FALSE)),"")</f>
        <v>3.2959625130624316E-2</v>
      </c>
      <c r="U61" s="196">
        <f ca="1">IFERROR(INDEX(funnel_data!L$3:L$140,MATCH($J61, funnel_data!$A$3:$A$140, FALSE)),"")</f>
        <v>5.3023989498159688E-2</v>
      </c>
      <c r="V61" s="170" t="str">
        <f t="shared" ca="1" si="3"/>
        <v/>
      </c>
      <c r="W61" s="169" t="str">
        <f t="shared" ca="1" si="4"/>
        <v/>
      </c>
      <c r="X61" s="168">
        <f ca="1">IFERROR(INDEX(funnel_data!P$3:P$140,MATCH($J61, funnel_data!$A$3:$A$140, FALSE)),"")</f>
        <v>4018</v>
      </c>
      <c r="Y61" s="168">
        <f ca="1">IFERROR(INDEX(funnel_data!Q$3:Q$140,MATCH($J61, funnel_data!$A$3:$A$140, FALSE)),"")</f>
        <v>231</v>
      </c>
      <c r="Z61" s="196">
        <f ca="1">IFERROR(INDEX(funnel_data!R$3:R$140,MATCH($J61, funnel_data!$A$3:$A$140, FALSE)),"")</f>
        <v>5.7491289198606271E-2</v>
      </c>
      <c r="AA61" s="196">
        <f ca="1">IFERROR(INDEX(funnel_data!AA$3:AA$140,MATCH($J61, funnel_data!$A$3:$A$140, FALSE)),"")</f>
        <v>5.0707398560404744E-2</v>
      </c>
      <c r="AB61" s="196">
        <f ca="1">IFERROR(INDEX(funnel_data!AB$3:AB$140,MATCH($J61, funnel_data!$A$3:$A$140, FALSE)),"")</f>
        <v>6.5120503556177115E-2</v>
      </c>
      <c r="AC61" s="196">
        <f ca="1">IFERROR(INDEX(funnel_data!S$3:S$140,MATCH($J61, funnel_data!$A$3:$A$140, FALSE)),"")</f>
        <v>4.2820310180952947E-2</v>
      </c>
      <c r="AD61" s="196">
        <f ca="1">IFERROR(INDEX(funnel_data!T$3:T$140,MATCH($J61, funnel_data!$A$3:$A$140, FALSE)),"")</f>
        <v>3.6984793976154104E-2</v>
      </c>
      <c r="AE61" s="196">
        <f ca="1">IFERROR(INDEX(funnel_data!U$3:U$140,MATCH($J61, funnel_data!$A$3:$A$140, FALSE)),"")</f>
        <v>4.95292081203327E-2</v>
      </c>
      <c r="AF61" s="196">
        <f ca="1">IFERROR(INDEX(funnel_data!V$3:V$140,MATCH($J61, funnel_data!$A$3:$A$140, FALSE)),"")</f>
        <v>3.3986890794732064E-2</v>
      </c>
      <c r="AG61" s="196">
        <f ca="1">IFERROR(INDEX(funnel_data!W$3:W$140,MATCH($J61, funnel_data!$A$3:$A$140, FALSE)),"")</f>
        <v>5.3821679416814955E-2</v>
      </c>
      <c r="AH61" s="170" t="str">
        <f t="shared" ca="1" si="5"/>
        <v>&gt;Upper 3SD Limit</v>
      </c>
      <c r="AI61" s="169" t="str">
        <f t="shared" ca="1" si="6"/>
        <v/>
      </c>
      <c r="AJ61" s="168" t="str">
        <f ca="1">IFERROR(INDEX(funnel_data!AG$3:AG$140,MATCH($J61, funnel_data!$A$3:$A$140, FALSE)),"")</f>
        <v>Change not statistically significant</v>
      </c>
    </row>
    <row r="62" spans="3:36" s="171" customFormat="1" x14ac:dyDescent="0.3">
      <c r="C62" s="12" t="str">
        <f>funnel_data!A56</f>
        <v>RHU</v>
      </c>
      <c r="D62" s="12" t="str">
        <f>INDEX(TrustCAHUB_map!C$2:C$139,MATCH($C62,TrustCAHUB_map!$A$2:$A$139,FALSE))</f>
        <v>Wessex</v>
      </c>
      <c r="E62" s="12" t="str">
        <f>INDEX(TrustCAHUB_map!D$2:D$139,MATCH($C62,TrustCAHUB_map!$A$2:$A$139,FALSE))</f>
        <v>Wessex</v>
      </c>
      <c r="F62" s="12">
        <f>ROWS($F$9:F62)</f>
        <v>54</v>
      </c>
      <c r="G62" s="22">
        <f t="shared" si="0"/>
        <v>54</v>
      </c>
      <c r="H62" s="22">
        <f t="shared" si="1"/>
        <v>54</v>
      </c>
      <c r="I62" s="22"/>
      <c r="J62" s="168" t="str">
        <f t="shared" si="2"/>
        <v>RHU</v>
      </c>
      <c r="K62" s="169" t="str">
        <f>IFERROR(INDEX(TrustCAHUB_map!$B$2:$B$139, MATCH(J62, TrustCAHUB_map!$A$2:$A$139, FALSE)),"")</f>
        <v>Portsmouth Hospitals NHS Trust</v>
      </c>
      <c r="L62" s="168">
        <f ca="1">IFERROR(INDEX(funnel_data!E$3:E$140,MATCH($J62, funnel_data!$A$3:$A$140, FALSE)),"")</f>
        <v>1335</v>
      </c>
      <c r="M62" s="168">
        <f ca="1">IFERROR(INDEX(funnel_data!F$3:F$140,MATCH($J62, funnel_data!$A$3:$A$140, FALSE)),"")</f>
        <v>32</v>
      </c>
      <c r="N62" s="196">
        <f ca="1">IFERROR(INDEX(funnel_data!G$3:G$140,MATCH($J62, funnel_data!$A$3:$A$140, FALSE)),"")</f>
        <v>2.3970037453183522E-2</v>
      </c>
      <c r="O62" s="196">
        <f ca="1">IFERROR(INDEX(funnel_data!Y$3:Y$140,MATCH($J62, funnel_data!$A$3:$A$140, FALSE)),"")</f>
        <v>1.7029692442271864E-2</v>
      </c>
      <c r="P62" s="196">
        <f ca="1">IFERROR(INDEX(funnel_data!Z$3:Z$140,MATCH($J62, funnel_data!$A$3:$A$140, FALSE)),"")</f>
        <v>3.3642071845974515E-2</v>
      </c>
      <c r="Q62" s="196">
        <f ca="1">IFERROR(INDEX(funnel_data!H$3:H$140,MATCH($J62, funnel_data!$A$3:$A$140, FALSE)),"")</f>
        <v>4.1856794361209183E-2</v>
      </c>
      <c r="R62" s="196">
        <f ca="1">IFERROR(INDEX(funnel_data!I$3:I$140,MATCH($J62, funnel_data!$A$3:$A$140, FALSE)),"")</f>
        <v>3.2363837837658761E-2</v>
      </c>
      <c r="S62" s="196">
        <f ca="1">IFERROR(INDEX(funnel_data!J$3:J$140,MATCH($J62, funnel_data!$A$3:$A$140, FALSE)),"")</f>
        <v>5.3978893777812793E-2</v>
      </c>
      <c r="T62" s="196">
        <f ca="1">IFERROR(INDEX(funnel_data!K$3:K$140,MATCH($J62, funnel_data!$A$3:$A$140, FALSE)),"")</f>
        <v>2.7922795192025836E-2</v>
      </c>
      <c r="U62" s="196">
        <f ca="1">IFERROR(INDEX(funnel_data!L$3:L$140,MATCH($J62, funnel_data!$A$3:$A$140, FALSE)),"")</f>
        <v>6.2298495862793186E-2</v>
      </c>
      <c r="V62" s="170" t="str">
        <f t="shared" ca="1" si="3"/>
        <v/>
      </c>
      <c r="W62" s="169" t="str">
        <f t="shared" ca="1" si="4"/>
        <v>&lt;Lower 3SD Limit</v>
      </c>
      <c r="X62" s="168">
        <f ca="1">IFERROR(INDEX(funnel_data!P$3:P$140,MATCH($J62, funnel_data!$A$3:$A$140, FALSE)),"")</f>
        <v>1604</v>
      </c>
      <c r="Y62" s="168">
        <f ca="1">IFERROR(INDEX(funnel_data!Q$3:Q$140,MATCH($J62, funnel_data!$A$3:$A$140, FALSE)),"")</f>
        <v>46</v>
      </c>
      <c r="Z62" s="196">
        <f ca="1">IFERROR(INDEX(funnel_data!R$3:R$140,MATCH($J62, funnel_data!$A$3:$A$140, FALSE)),"")</f>
        <v>2.8678304239401497E-2</v>
      </c>
      <c r="AA62" s="196">
        <f ca="1">IFERROR(INDEX(funnel_data!AA$3:AA$140,MATCH($J62, funnel_data!$A$3:$A$140, FALSE)),"")</f>
        <v>2.156901527772245E-2</v>
      </c>
      <c r="AB62" s="196">
        <f ca="1">IFERROR(INDEX(funnel_data!AB$3:AB$140,MATCH($J62, funnel_data!$A$3:$A$140, FALSE)),"")</f>
        <v>3.8039759141486218E-2</v>
      </c>
      <c r="AC62" s="196">
        <f ca="1">IFERROR(INDEX(funnel_data!S$3:S$140,MATCH($J62, funnel_data!$A$3:$A$140, FALSE)),"")</f>
        <v>4.2820310180952947E-2</v>
      </c>
      <c r="AD62" s="196">
        <f ca="1">IFERROR(INDEX(funnel_data!T$3:T$140,MATCH($J62, funnel_data!$A$3:$A$140, FALSE)),"")</f>
        <v>3.3956622472078972E-2</v>
      </c>
      <c r="AE62" s="196">
        <f ca="1">IFERROR(INDEX(funnel_data!U$3:U$140,MATCH($J62, funnel_data!$A$3:$A$140, FALSE)),"")</f>
        <v>5.3868667693629566E-2</v>
      </c>
      <c r="AF62" s="196">
        <f ca="1">IFERROR(INDEX(funnel_data!V$3:V$140,MATCH($J62, funnel_data!$A$3:$A$140, FALSE)),"")</f>
        <v>2.9718116676068978E-2</v>
      </c>
      <c r="AG62" s="196">
        <f ca="1">IFERROR(INDEX(funnel_data!W$3:W$140,MATCH($J62, funnel_data!$A$3:$A$140, FALSE)),"")</f>
        <v>6.1333881437024333E-2</v>
      </c>
      <c r="AH62" s="170" t="str">
        <f t="shared" ca="1" si="5"/>
        <v/>
      </c>
      <c r="AI62" s="169" t="str">
        <f t="shared" ca="1" si="6"/>
        <v>&lt;Lower 3SD Limit</v>
      </c>
      <c r="AJ62" s="168" t="str">
        <f ca="1">IFERROR(INDEX(funnel_data!AG$3:AG$140,MATCH($J62, funnel_data!$A$3:$A$140, FALSE)),"")</f>
        <v>Change not statistically significant</v>
      </c>
    </row>
    <row r="63" spans="3:36" s="171" customFormat="1" x14ac:dyDescent="0.3">
      <c r="C63" s="12" t="str">
        <f>funnel_data!A57</f>
        <v>RHW</v>
      </c>
      <c r="D63" s="12" t="str">
        <f>INDEX(TrustCAHUB_map!C$2:C$139,MATCH($C63,TrustCAHUB_map!$A$2:$A$139,FALSE))</f>
        <v>Thames Valley</v>
      </c>
      <c r="E63" s="12" t="str">
        <f>INDEX(TrustCAHUB_map!D$2:D$139,MATCH($C63,TrustCAHUB_map!$A$2:$A$139,FALSE))</f>
        <v>Wessex</v>
      </c>
      <c r="F63" s="12">
        <f>ROWS($F$9:F63)</f>
        <v>55</v>
      </c>
      <c r="G63" s="22">
        <f t="shared" si="0"/>
        <v>55</v>
      </c>
      <c r="H63" s="22">
        <f t="shared" si="1"/>
        <v>55</v>
      </c>
      <c r="I63" s="22"/>
      <c r="J63" s="168" t="str">
        <f t="shared" si="2"/>
        <v>RHW</v>
      </c>
      <c r="K63" s="169" t="str">
        <f>IFERROR(INDEX(TrustCAHUB_map!$B$2:$B$139, MATCH(J63, TrustCAHUB_map!$A$2:$A$139, FALSE)),"")</f>
        <v>Royal Berkshire NHS Foundation Trust</v>
      </c>
      <c r="L63" s="168">
        <f ca="1">IFERROR(INDEX(funnel_data!E$3:E$140,MATCH($J63, funnel_data!$A$3:$A$140, FALSE)),"")</f>
        <v>1059</v>
      </c>
      <c r="M63" s="168">
        <f ca="1">IFERROR(INDEX(funnel_data!F$3:F$140,MATCH($J63, funnel_data!$A$3:$A$140, FALSE)),"")</f>
        <v>38</v>
      </c>
      <c r="N63" s="196">
        <f ca="1">IFERROR(INDEX(funnel_data!G$3:G$140,MATCH($J63, funnel_data!$A$3:$A$140, FALSE)),"")</f>
        <v>3.588290840415486E-2</v>
      </c>
      <c r="O63" s="196">
        <f ca="1">IFERROR(INDEX(funnel_data!Y$3:Y$140,MATCH($J63, funnel_data!$A$3:$A$140, FALSE)),"")</f>
        <v>2.6253178931734403E-2</v>
      </c>
      <c r="P63" s="196">
        <f ca="1">IFERROR(INDEX(funnel_data!Z$3:Z$140,MATCH($J63, funnel_data!$A$3:$A$140, FALSE)),"")</f>
        <v>4.8867581702955638E-2</v>
      </c>
      <c r="Q63" s="196">
        <f ca="1">IFERROR(INDEX(funnel_data!H$3:H$140,MATCH($J63, funnel_data!$A$3:$A$140, FALSE)),"")</f>
        <v>4.1856794361209183E-2</v>
      </c>
      <c r="R63" s="196">
        <f ca="1">IFERROR(INDEX(funnel_data!I$3:I$140,MATCH($J63, funnel_data!$A$3:$A$140, FALSE)),"")</f>
        <v>3.1359570890047997E-2</v>
      </c>
      <c r="S63" s="196">
        <f ca="1">IFERROR(INDEX(funnel_data!J$3:J$140,MATCH($J63, funnel_data!$A$3:$A$140, FALSE)),"")</f>
        <v>5.5665899751147316E-2</v>
      </c>
      <c r="T63" s="196">
        <f ca="1">IFERROR(INDEX(funnel_data!K$3:K$140,MATCH($J63, funnel_data!$A$3:$A$140, FALSE)),"")</f>
        <v>2.6581814471168301E-2</v>
      </c>
      <c r="U63" s="196">
        <f ca="1">IFERROR(INDEX(funnel_data!L$3:L$140,MATCH($J63, funnel_data!$A$3:$A$140, FALSE)),"")</f>
        <v>6.5320377767304955E-2</v>
      </c>
      <c r="V63" s="170" t="str">
        <f t="shared" ca="1" si="3"/>
        <v/>
      </c>
      <c r="W63" s="169" t="str">
        <f t="shared" ca="1" si="4"/>
        <v/>
      </c>
      <c r="X63" s="168">
        <f ca="1">IFERROR(INDEX(funnel_data!P$3:P$140,MATCH($J63, funnel_data!$A$3:$A$140, FALSE)),"")</f>
        <v>1155</v>
      </c>
      <c r="Y63" s="168">
        <f ca="1">IFERROR(INDEX(funnel_data!Q$3:Q$140,MATCH($J63, funnel_data!$A$3:$A$140, FALSE)),"")</f>
        <v>58</v>
      </c>
      <c r="Z63" s="196">
        <f ca="1">IFERROR(INDEX(funnel_data!R$3:R$140,MATCH($J63, funnel_data!$A$3:$A$140, FALSE)),"")</f>
        <v>5.0216450216450215E-2</v>
      </c>
      <c r="AA63" s="196">
        <f ca="1">IFERROR(INDEX(funnel_data!AA$3:AA$140,MATCH($J63, funnel_data!$A$3:$A$140, FALSE)),"")</f>
        <v>3.9045412032556966E-2</v>
      </c>
      <c r="AB63" s="196">
        <f ca="1">IFERROR(INDEX(funnel_data!AB$3:AB$140,MATCH($J63, funnel_data!$A$3:$A$140, FALSE)),"")</f>
        <v>6.4369475231359122E-2</v>
      </c>
      <c r="AC63" s="196">
        <f ca="1">IFERROR(INDEX(funnel_data!S$3:S$140,MATCH($J63, funnel_data!$A$3:$A$140, FALSE)),"")</f>
        <v>4.2820310180952947E-2</v>
      </c>
      <c r="AD63" s="196">
        <f ca="1">IFERROR(INDEX(funnel_data!T$3:T$140,MATCH($J63, funnel_data!$A$3:$A$140, FALSE)),"")</f>
        <v>3.258132972479183E-2</v>
      </c>
      <c r="AE63" s="196">
        <f ca="1">IFERROR(INDEX(funnel_data!U$3:U$140,MATCH($J63, funnel_data!$A$3:$A$140, FALSE)),"")</f>
        <v>5.6090423617512507E-2</v>
      </c>
      <c r="AF63" s="196">
        <f ca="1">IFERROR(INDEX(funnel_data!V$3:V$140,MATCH($J63, funnel_data!$A$3:$A$140, FALSE)),"")</f>
        <v>2.7856995460234679E-2</v>
      </c>
      <c r="AG63" s="196">
        <f ca="1">IFERROR(INDEX(funnel_data!W$3:W$140,MATCH($J63, funnel_data!$A$3:$A$140, FALSE)),"")</f>
        <v>6.52813965351009E-2</v>
      </c>
      <c r="AH63" s="170" t="str">
        <f t="shared" ca="1" si="5"/>
        <v/>
      </c>
      <c r="AI63" s="169" t="str">
        <f t="shared" ca="1" si="6"/>
        <v/>
      </c>
      <c r="AJ63" s="168" t="str">
        <f ca="1">IFERROR(INDEX(funnel_data!AG$3:AG$140,MATCH($J63, funnel_data!$A$3:$A$140, FALSE)),"")</f>
        <v>Change not statistically significant</v>
      </c>
    </row>
    <row r="64" spans="3:36" s="171" customFormat="1" x14ac:dyDescent="0.3">
      <c r="C64" s="12" t="str">
        <f>funnel_data!A58</f>
        <v>RJ1</v>
      </c>
      <c r="D64" s="12" t="str">
        <f>INDEX(TrustCAHUB_map!C$2:C$139,MATCH($C64,TrustCAHUB_map!$A$2:$A$139,FALSE))</f>
        <v>South East London</v>
      </c>
      <c r="E64" s="12" t="str">
        <f>INDEX(TrustCAHUB_map!D$2:D$139,MATCH($C64,TrustCAHUB_map!$A$2:$A$139,FALSE))</f>
        <v>London</v>
      </c>
      <c r="F64" s="12">
        <f>ROWS($F$9:F64)</f>
        <v>56</v>
      </c>
      <c r="G64" s="22">
        <f t="shared" si="0"/>
        <v>56</v>
      </c>
      <c r="H64" s="22">
        <f t="shared" si="1"/>
        <v>56</v>
      </c>
      <c r="I64" s="22"/>
      <c r="J64" s="168" t="str">
        <f t="shared" si="2"/>
        <v>RJ1</v>
      </c>
      <c r="K64" s="169" t="str">
        <f>IFERROR(INDEX(TrustCAHUB_map!$B$2:$B$139, MATCH(J64, TrustCAHUB_map!$A$2:$A$139, FALSE)),"")</f>
        <v>Guy's and St Thomas' NHS Foundation Trust</v>
      </c>
      <c r="L64" s="168">
        <f ca="1">IFERROR(INDEX(funnel_data!E$3:E$140,MATCH($J64, funnel_data!$A$3:$A$140, FALSE)),"")</f>
        <v>2329</v>
      </c>
      <c r="M64" s="168">
        <f ca="1">IFERROR(INDEX(funnel_data!F$3:F$140,MATCH($J64, funnel_data!$A$3:$A$140, FALSE)),"")</f>
        <v>96</v>
      </c>
      <c r="N64" s="196">
        <f ca="1">IFERROR(INDEX(funnel_data!G$3:G$140,MATCH($J64, funnel_data!$A$3:$A$140, FALSE)),"")</f>
        <v>4.1219407471017606E-2</v>
      </c>
      <c r="O64" s="196">
        <f ca="1">IFERROR(INDEX(funnel_data!Y$3:Y$140,MATCH($J64, funnel_data!$A$3:$A$140, FALSE)),"")</f>
        <v>3.3872505753931179E-2</v>
      </c>
      <c r="P64" s="196">
        <f ca="1">IFERROR(INDEX(funnel_data!Z$3:Z$140,MATCH($J64, funnel_data!$A$3:$A$140, FALSE)),"")</f>
        <v>5.007724491609359E-2</v>
      </c>
      <c r="Q64" s="196">
        <f ca="1">IFERROR(INDEX(funnel_data!H$3:H$140,MATCH($J64, funnel_data!$A$3:$A$140, FALSE)),"")</f>
        <v>4.1856794361209183E-2</v>
      </c>
      <c r="R64" s="196">
        <f ca="1">IFERROR(INDEX(funnel_data!I$3:I$140,MATCH($J64, funnel_data!$A$3:$A$140, FALSE)),"")</f>
        <v>3.4449644004535505E-2</v>
      </c>
      <c r="S64" s="196">
        <f ca="1">IFERROR(INDEX(funnel_data!J$3:J$140,MATCH($J64, funnel_data!$A$3:$A$140, FALSE)),"")</f>
        <v>5.0772836653607913E-2</v>
      </c>
      <c r="T64" s="196">
        <f ca="1">IFERROR(INDEX(funnel_data!K$3:K$140,MATCH($J64, funnel_data!$A$3:$A$140, FALSE)),"")</f>
        <v>3.0794475116292807E-2</v>
      </c>
      <c r="U64" s="196">
        <f ca="1">IFERROR(INDEX(funnel_data!L$3:L$140,MATCH($J64, funnel_data!$A$3:$A$140, FALSE)),"")</f>
        <v>5.6660718162132917E-2</v>
      </c>
      <c r="V64" s="170" t="str">
        <f t="shared" ca="1" si="3"/>
        <v/>
      </c>
      <c r="W64" s="169" t="str">
        <f t="shared" ca="1" si="4"/>
        <v/>
      </c>
      <c r="X64" s="168">
        <f ca="1">IFERROR(INDEX(funnel_data!P$3:P$140,MATCH($J64, funnel_data!$A$3:$A$140, FALSE)),"")</f>
        <v>2385</v>
      </c>
      <c r="Y64" s="168">
        <f ca="1">IFERROR(INDEX(funnel_data!Q$3:Q$140,MATCH($J64, funnel_data!$A$3:$A$140, FALSE)),"")</f>
        <v>99</v>
      </c>
      <c r="Z64" s="196">
        <f ca="1">IFERROR(INDEX(funnel_data!R$3:R$140,MATCH($J64, funnel_data!$A$3:$A$140, FALSE)),"")</f>
        <v>4.1509433962264149E-2</v>
      </c>
      <c r="AA64" s="196">
        <f ca="1">IFERROR(INDEX(funnel_data!AA$3:AA$140,MATCH($J64, funnel_data!$A$3:$A$140, FALSE)),"")</f>
        <v>3.4214073919655641E-2</v>
      </c>
      <c r="AB64" s="196">
        <f ca="1">IFERROR(INDEX(funnel_data!AB$3:AB$140,MATCH($J64, funnel_data!$A$3:$A$140, FALSE)),"")</f>
        <v>5.027937711092792E-2</v>
      </c>
      <c r="AC64" s="196">
        <f ca="1">IFERROR(INDEX(funnel_data!S$3:S$140,MATCH($J64, funnel_data!$A$3:$A$140, FALSE)),"")</f>
        <v>4.2820310180952947E-2</v>
      </c>
      <c r="AD64" s="196">
        <f ca="1">IFERROR(INDEX(funnel_data!T$3:T$140,MATCH($J64, funnel_data!$A$3:$A$140, FALSE)),"")</f>
        <v>3.540364495379765E-2</v>
      </c>
      <c r="AE64" s="196">
        <f ca="1">IFERROR(INDEX(funnel_data!U$3:U$140,MATCH($J64, funnel_data!$A$3:$A$140, FALSE)),"")</f>
        <v>5.1707396466087852E-2</v>
      </c>
      <c r="AF64" s="196">
        <f ca="1">IFERROR(INDEX(funnel_data!V$3:V$140,MATCH($J64, funnel_data!$A$3:$A$140, FALSE)),"")</f>
        <v>3.1729301460269782E-2</v>
      </c>
      <c r="AG64" s="196">
        <f ca="1">IFERROR(INDEX(funnel_data!W$3:W$140,MATCH($J64, funnel_data!$A$3:$A$140, FALSE)),"")</f>
        <v>5.7557735722569066E-2</v>
      </c>
      <c r="AH64" s="170" t="str">
        <f t="shared" ca="1" si="5"/>
        <v/>
      </c>
      <c r="AI64" s="169" t="str">
        <f t="shared" ca="1" si="6"/>
        <v/>
      </c>
      <c r="AJ64" s="168" t="str">
        <f ca="1">IFERROR(INDEX(funnel_data!AG$3:AG$140,MATCH($J64, funnel_data!$A$3:$A$140, FALSE)),"")</f>
        <v>Change not statistically significant</v>
      </c>
    </row>
    <row r="65" spans="3:36" s="171" customFormat="1" x14ac:dyDescent="0.3">
      <c r="C65" s="12" t="str">
        <f>funnel_data!A59</f>
        <v>RJ2</v>
      </c>
      <c r="D65" s="12" t="str">
        <f>INDEX(TrustCAHUB_map!C$2:C$139,MATCH($C65,TrustCAHUB_map!$A$2:$A$139,FALSE))</f>
        <v>South East London</v>
      </c>
      <c r="E65" s="12" t="str">
        <f>INDEX(TrustCAHUB_map!D$2:D$139,MATCH($C65,TrustCAHUB_map!$A$2:$A$139,FALSE))</f>
        <v>London</v>
      </c>
      <c r="F65" s="12">
        <f>ROWS($F$9:F65)</f>
        <v>57</v>
      </c>
      <c r="G65" s="22">
        <f t="shared" si="0"/>
        <v>57</v>
      </c>
      <c r="H65" s="22">
        <f t="shared" si="1"/>
        <v>57</v>
      </c>
      <c r="I65" s="22"/>
      <c r="J65" s="168" t="str">
        <f t="shared" si="2"/>
        <v>RJ2</v>
      </c>
      <c r="K65" s="169" t="str">
        <f>IFERROR(INDEX(TrustCAHUB_map!$B$2:$B$139, MATCH(J65, TrustCAHUB_map!$A$2:$A$139, FALSE)),"")</f>
        <v>Lewisham and Greenwich NHS Trust</v>
      </c>
      <c r="L65" s="168">
        <f ca="1">IFERROR(INDEX(funnel_data!E$3:E$140,MATCH($J65, funnel_data!$A$3:$A$140, FALSE)),"")</f>
        <v>414</v>
      </c>
      <c r="M65" s="168">
        <f ca="1">IFERROR(INDEX(funnel_data!F$3:F$140,MATCH($J65, funnel_data!$A$3:$A$140, FALSE)),"")</f>
        <v>31</v>
      </c>
      <c r="N65" s="196">
        <f ca="1">IFERROR(INDEX(funnel_data!G$3:G$140,MATCH($J65, funnel_data!$A$3:$A$140, FALSE)),"")</f>
        <v>7.4879227053140096E-2</v>
      </c>
      <c r="O65" s="196">
        <f ca="1">IFERROR(INDEX(funnel_data!Y$3:Y$140,MATCH($J65, funnel_data!$A$3:$A$140, FALSE)),"")</f>
        <v>5.3250652639354148E-2</v>
      </c>
      <c r="P65" s="196">
        <f ca="1">IFERROR(INDEX(funnel_data!Z$3:Z$140,MATCH($J65, funnel_data!$A$3:$A$140, FALSE)),"")</f>
        <v>0.10432456501981138</v>
      </c>
      <c r="Q65" s="196">
        <f ca="1">IFERROR(INDEX(funnel_data!H$3:H$140,MATCH($J65, funnel_data!$A$3:$A$140, FALSE)),"")</f>
        <v>4.1856794361209183E-2</v>
      </c>
      <c r="R65" s="196">
        <f ca="1">IFERROR(INDEX(funnel_data!I$3:I$140,MATCH($J65, funnel_data!$A$3:$A$140, FALSE)),"")</f>
        <v>2.6410282745256218E-2</v>
      </c>
      <c r="S65" s="196">
        <f ca="1">IFERROR(INDEX(funnel_data!J$3:J$140,MATCH($J65, funnel_data!$A$3:$A$140, FALSE)),"")</f>
        <v>6.5727565020694351E-2</v>
      </c>
      <c r="T65" s="196">
        <f ca="1">IFERROR(INDEX(funnel_data!K$3:K$140,MATCH($J65, funnel_data!$A$3:$A$140, FALSE)),"")</f>
        <v>2.0391486027648058E-2</v>
      </c>
      <c r="U65" s="196">
        <f ca="1">IFERROR(INDEX(funnel_data!L$3:L$140,MATCH($J65, funnel_data!$A$3:$A$140, FALSE)),"")</f>
        <v>8.3980680351822587E-2</v>
      </c>
      <c r="V65" s="170" t="str">
        <f t="shared" ca="1" si="3"/>
        <v/>
      </c>
      <c r="W65" s="169" t="str">
        <f t="shared" ca="1" si="4"/>
        <v/>
      </c>
      <c r="X65" s="168">
        <f ca="1">IFERROR(INDEX(funnel_data!P$3:P$140,MATCH($J65, funnel_data!$A$3:$A$140, FALSE)),"")</f>
        <v>541</v>
      </c>
      <c r="Y65" s="168">
        <f ca="1">IFERROR(INDEX(funnel_data!Q$3:Q$140,MATCH($J65, funnel_data!$A$3:$A$140, FALSE)),"")</f>
        <v>39</v>
      </c>
      <c r="Z65" s="196">
        <f ca="1">IFERROR(INDEX(funnel_data!R$3:R$140,MATCH($J65, funnel_data!$A$3:$A$140, FALSE)),"")</f>
        <v>7.2088724584103508E-2</v>
      </c>
      <c r="AA65" s="196">
        <f ca="1">IFERROR(INDEX(funnel_data!AA$3:AA$140,MATCH($J65, funnel_data!$A$3:$A$140, FALSE)),"")</f>
        <v>5.3180182672712545E-2</v>
      </c>
      <c r="AB65" s="196">
        <f ca="1">IFERROR(INDEX(funnel_data!AB$3:AB$140,MATCH($J65, funnel_data!$A$3:$A$140, FALSE)),"")</f>
        <v>9.7031328392982508E-2</v>
      </c>
      <c r="AC65" s="196">
        <f ca="1">IFERROR(INDEX(funnel_data!S$3:S$140,MATCH($J65, funnel_data!$A$3:$A$140, FALSE)),"")</f>
        <v>4.2820310180952947E-2</v>
      </c>
      <c r="AD65" s="196">
        <f ca="1">IFERROR(INDEX(funnel_data!T$3:T$140,MATCH($J65, funnel_data!$A$3:$A$140, FALSE)),"")</f>
        <v>2.8741143347695671E-2</v>
      </c>
      <c r="AE65" s="196">
        <f ca="1">IFERROR(INDEX(funnel_data!U$3:U$140,MATCH($J65, funnel_data!$A$3:$A$140, FALSE)),"")</f>
        <v>6.3346493895479389E-2</v>
      </c>
      <c r="AF65" s="196">
        <f ca="1">IFERROR(INDEX(funnel_data!V$3:V$140,MATCH($J65, funnel_data!$A$3:$A$140, FALSE)),"")</f>
        <v>2.2932854703629262E-2</v>
      </c>
      <c r="AG65" s="196">
        <f ca="1">IFERROR(INDEX(funnel_data!W$3:W$140,MATCH($J65, funnel_data!$A$3:$A$140, FALSE)),"")</f>
        <v>7.8567425103685015E-2</v>
      </c>
      <c r="AH65" s="170" t="str">
        <f t="shared" ca="1" si="5"/>
        <v/>
      </c>
      <c r="AI65" s="169" t="str">
        <f t="shared" ca="1" si="6"/>
        <v/>
      </c>
      <c r="AJ65" s="168" t="str">
        <f ca="1">IFERROR(INDEX(funnel_data!AG$3:AG$140,MATCH($J65, funnel_data!$A$3:$A$140, FALSE)),"")</f>
        <v>Change not statistically significant</v>
      </c>
    </row>
    <row r="66" spans="3:36" s="171" customFormat="1" x14ac:dyDescent="0.3">
      <c r="C66" s="12" t="str">
        <f>funnel_data!A60</f>
        <v>RJ6</v>
      </c>
      <c r="D66" s="12" t="str">
        <f>INDEX(TrustCAHUB_map!C$2:C$139,MATCH($C66,TrustCAHUB_map!$A$2:$A$139,FALSE))</f>
        <v>North West and South West London</v>
      </c>
      <c r="E66" s="12" t="str">
        <f>INDEX(TrustCAHUB_map!D$2:D$139,MATCH($C66,TrustCAHUB_map!$A$2:$A$139,FALSE))</f>
        <v>London</v>
      </c>
      <c r="F66" s="12">
        <f>ROWS($F$9:F66)</f>
        <v>58</v>
      </c>
      <c r="G66" s="22">
        <f t="shared" si="0"/>
        <v>58</v>
      </c>
      <c r="H66" s="22">
        <f t="shared" si="1"/>
        <v>58</v>
      </c>
      <c r="I66" s="22"/>
      <c r="J66" s="168" t="str">
        <f t="shared" si="2"/>
        <v>RJ6</v>
      </c>
      <c r="K66" s="169" t="str">
        <f>IFERROR(INDEX(TrustCAHUB_map!$B$2:$B$139, MATCH(J66, TrustCAHUB_map!$A$2:$A$139, FALSE)),"")</f>
        <v>Croydon Health Services NHS Trust</v>
      </c>
      <c r="L66" s="168">
        <f ca="1">IFERROR(INDEX(funnel_data!E$3:E$140,MATCH($J66, funnel_data!$A$3:$A$140, FALSE)),"")</f>
        <v>41</v>
      </c>
      <c r="M66" s="168">
        <f ca="1">IFERROR(INDEX(funnel_data!F$3:F$140,MATCH($J66, funnel_data!$A$3:$A$140, FALSE)),"")</f>
        <v>0</v>
      </c>
      <c r="N66" s="196">
        <f ca="1">IFERROR(INDEX(funnel_data!G$3:G$140,MATCH($J66, funnel_data!$A$3:$A$140, FALSE)),"")</f>
        <v>0</v>
      </c>
      <c r="O66" s="196">
        <f ca="1">IFERROR(INDEX(funnel_data!Y$3:Y$140,MATCH($J66, funnel_data!$A$3:$A$140, FALSE)),"")</f>
        <v>0</v>
      </c>
      <c r="P66" s="196">
        <f ca="1">IFERROR(INDEX(funnel_data!Z$3:Z$140,MATCH($J66, funnel_data!$A$3:$A$140, FALSE)),"")</f>
        <v>8.5667570184431829E-2</v>
      </c>
      <c r="Q66" s="196">
        <f ca="1">IFERROR(INDEX(funnel_data!H$3:H$140,MATCH($J66, funnel_data!$A$3:$A$140, FALSE)),"")</f>
        <v>4.1856794361209183E-2</v>
      </c>
      <c r="R66" s="196">
        <f ca="1">IFERROR(INDEX(funnel_data!I$3:I$140,MATCH($J66, funnel_data!$A$3:$A$140, FALSE)),"")</f>
        <v>1.0563186116465201E-2</v>
      </c>
      <c r="S66" s="196">
        <f ca="1">IFERROR(INDEX(funnel_data!J$3:J$140,MATCH($J66, funnel_data!$A$3:$A$140, FALSE)),"")</f>
        <v>0.15164907075258391</v>
      </c>
      <c r="T66" s="196">
        <f ca="1">IFERROR(INDEX(funnel_data!K$3:K$140,MATCH($J66, funnel_data!$A$3:$A$140, FALSE)),"")</f>
        <v>5.6580016501740753E-3</v>
      </c>
      <c r="U66" s="196">
        <f ca="1">IFERROR(INDEX(funnel_data!L$3:L$140,MATCH($J66, funnel_data!$A$3:$A$140, FALSE)),"")</f>
        <v>0.25115235818020504</v>
      </c>
      <c r="V66" s="170" t="str">
        <f t="shared" ca="1" si="3"/>
        <v/>
      </c>
      <c r="W66" s="169" t="str">
        <f t="shared" ca="1" si="4"/>
        <v>&lt;Lower 3SD Limit</v>
      </c>
      <c r="X66" s="168">
        <f ca="1">IFERROR(INDEX(funnel_data!P$3:P$140,MATCH($J66, funnel_data!$A$3:$A$140, FALSE)),"")</f>
        <v>58</v>
      </c>
      <c r="Y66" s="168">
        <f ca="1">IFERROR(INDEX(funnel_data!Q$3:Q$140,MATCH($J66, funnel_data!$A$3:$A$140, FALSE)),"")</f>
        <v>2</v>
      </c>
      <c r="Z66" s="196">
        <f ca="1">IFERROR(INDEX(funnel_data!R$3:R$140,MATCH($J66, funnel_data!$A$3:$A$140, FALSE)),"")</f>
        <v>3.4482758620689655E-2</v>
      </c>
      <c r="AA66" s="196">
        <f ca="1">IFERROR(INDEX(funnel_data!AA$3:AA$140,MATCH($J66, funnel_data!$A$3:$A$140, FALSE)),"")</f>
        <v>9.507928331165429E-3</v>
      </c>
      <c r="AB66" s="196">
        <f ca="1">IFERROR(INDEX(funnel_data!AB$3:AB$140,MATCH($J66, funnel_data!$A$3:$A$140, FALSE)),"")</f>
        <v>0.11729145464312692</v>
      </c>
      <c r="AC66" s="196">
        <f ca="1">IFERROR(INDEX(funnel_data!S$3:S$140,MATCH($J66, funnel_data!$A$3:$A$140, FALSE)),"")</f>
        <v>4.2820310180952947E-2</v>
      </c>
      <c r="AD66" s="196">
        <f ca="1">IFERROR(INDEX(funnel_data!T$3:T$140,MATCH($J66, funnel_data!$A$3:$A$140, FALSE)),"")</f>
        <v>1.3318189648756215E-2</v>
      </c>
      <c r="AE66" s="196">
        <f ca="1">IFERROR(INDEX(funnel_data!U$3:U$140,MATCH($J66, funnel_data!$A$3:$A$140, FALSE)),"")</f>
        <v>0.12912243253745082</v>
      </c>
      <c r="AF66" s="196">
        <f ca="1">IFERROR(INDEX(funnel_data!V$3:V$140,MATCH($J66, funnel_data!$A$3:$A$140, FALSE)),"")</f>
        <v>7.5943581094830622E-3</v>
      </c>
      <c r="AG66" s="196">
        <f ca="1">IFERROR(INDEX(funnel_data!W$3:W$140,MATCH($J66, funnel_data!$A$3:$A$140, FALSE)),"")</f>
        <v>0.20730771009729337</v>
      </c>
      <c r="AH66" s="170" t="str">
        <f t="shared" ca="1" si="5"/>
        <v/>
      </c>
      <c r="AI66" s="169" t="str">
        <f t="shared" ca="1" si="6"/>
        <v/>
      </c>
      <c r="AJ66" s="168" t="str">
        <f ca="1">IFERROR(INDEX(funnel_data!AG$3:AG$140,MATCH($J66, funnel_data!$A$3:$A$140, FALSE)),"")</f>
        <v>Numbers too small for z-test</v>
      </c>
    </row>
    <row r="67" spans="3:36" s="171" customFormat="1" x14ac:dyDescent="0.3">
      <c r="C67" s="12" t="str">
        <f>funnel_data!A61</f>
        <v>RJ7</v>
      </c>
      <c r="D67" s="12" t="str">
        <f>INDEX(TrustCAHUB_map!C$2:C$139,MATCH($C67,TrustCAHUB_map!$A$2:$A$139,FALSE))</f>
        <v>North West and South West London</v>
      </c>
      <c r="E67" s="12" t="str">
        <f>INDEX(TrustCAHUB_map!D$2:D$139,MATCH($C67,TrustCAHUB_map!$A$2:$A$139,FALSE))</f>
        <v>London</v>
      </c>
      <c r="F67" s="12">
        <f>ROWS($F$9:F67)</f>
        <v>59</v>
      </c>
      <c r="G67" s="22">
        <f t="shared" si="0"/>
        <v>59</v>
      </c>
      <c r="H67" s="22">
        <f t="shared" si="1"/>
        <v>59</v>
      </c>
      <c r="I67" s="22"/>
      <c r="J67" s="168" t="str">
        <f t="shared" si="2"/>
        <v>RJ7</v>
      </c>
      <c r="K67" s="169" t="str">
        <f>IFERROR(INDEX(TrustCAHUB_map!$B$2:$B$139, MATCH(J67, TrustCAHUB_map!$A$2:$A$139, FALSE)),"")</f>
        <v>St George's Healthcare NHS Trust</v>
      </c>
      <c r="L67" s="168">
        <f ca="1">IFERROR(INDEX(funnel_data!E$3:E$140,MATCH($J67, funnel_data!$A$3:$A$140, FALSE)),"")</f>
        <v>766</v>
      </c>
      <c r="M67" s="168">
        <f ca="1">IFERROR(INDEX(funnel_data!F$3:F$140,MATCH($J67, funnel_data!$A$3:$A$140, FALSE)),"")</f>
        <v>36</v>
      </c>
      <c r="N67" s="196">
        <f ca="1">IFERROR(INDEX(funnel_data!G$3:G$140,MATCH($J67, funnel_data!$A$3:$A$140, FALSE)),"")</f>
        <v>4.6997389033942558E-2</v>
      </c>
      <c r="O67" s="196">
        <f ca="1">IFERROR(INDEX(funnel_data!Y$3:Y$140,MATCH($J67, funnel_data!$A$3:$A$140, FALSE)),"")</f>
        <v>3.4138251873563209E-2</v>
      </c>
      <c r="P67" s="196">
        <f ca="1">IFERROR(INDEX(funnel_data!Z$3:Z$140,MATCH($J67, funnel_data!$A$3:$A$140, FALSE)),"")</f>
        <v>6.4377433338914505E-2</v>
      </c>
      <c r="Q67" s="196">
        <f ca="1">IFERROR(INDEX(funnel_data!H$3:H$140,MATCH($J67, funnel_data!$A$3:$A$140, FALSE)),"")</f>
        <v>4.1856794361209183E-2</v>
      </c>
      <c r="R67" s="196">
        <f ca="1">IFERROR(INDEX(funnel_data!I$3:I$140,MATCH($J67, funnel_data!$A$3:$A$140, FALSE)),"")</f>
        <v>2.9812793121158684E-2</v>
      </c>
      <c r="S67" s="196">
        <f ca="1">IFERROR(INDEX(funnel_data!J$3:J$140,MATCH($J67, funnel_data!$A$3:$A$140, FALSE)),"")</f>
        <v>5.8473172409117251E-2</v>
      </c>
      <c r="T67" s="196">
        <f ca="1">IFERROR(INDEX(funnel_data!K$3:K$140,MATCH($J67, funnel_data!$A$3:$A$140, FALSE)),"")</f>
        <v>2.4571233886565891E-2</v>
      </c>
      <c r="U67" s="196">
        <f ca="1">IFERROR(INDEX(funnel_data!L$3:L$140,MATCH($J67, funnel_data!$A$3:$A$140, FALSE)),"")</f>
        <v>7.0424585950707039E-2</v>
      </c>
      <c r="V67" s="170" t="str">
        <f t="shared" ca="1" si="3"/>
        <v/>
      </c>
      <c r="W67" s="169" t="str">
        <f t="shared" ca="1" si="4"/>
        <v/>
      </c>
      <c r="X67" s="168">
        <f ca="1">IFERROR(INDEX(funnel_data!P$3:P$140,MATCH($J67, funnel_data!$A$3:$A$140, FALSE)),"")</f>
        <v>874</v>
      </c>
      <c r="Y67" s="168">
        <f ca="1">IFERROR(INDEX(funnel_data!Q$3:Q$140,MATCH($J67, funnel_data!$A$3:$A$140, FALSE)),"")</f>
        <v>54</v>
      </c>
      <c r="Z67" s="196">
        <f ca="1">IFERROR(INDEX(funnel_data!R$3:R$140,MATCH($J67, funnel_data!$A$3:$A$140, FALSE)),"")</f>
        <v>6.1784897025171627E-2</v>
      </c>
      <c r="AA67" s="196">
        <f ca="1">IFERROR(INDEX(funnel_data!AA$3:AA$140,MATCH($J67, funnel_data!$A$3:$A$140, FALSE)),"")</f>
        <v>4.7660566883733407E-2</v>
      </c>
      <c r="AB67" s="196">
        <f ca="1">IFERROR(INDEX(funnel_data!AB$3:AB$140,MATCH($J67, funnel_data!$A$3:$A$140, FALSE)),"")</f>
        <v>7.9744510305197358E-2</v>
      </c>
      <c r="AC67" s="196">
        <f ca="1">IFERROR(INDEX(funnel_data!S$3:S$140,MATCH($J67, funnel_data!$A$3:$A$140, FALSE)),"")</f>
        <v>4.2820310180952947E-2</v>
      </c>
      <c r="AD67" s="196">
        <f ca="1">IFERROR(INDEX(funnel_data!T$3:T$140,MATCH($J67, funnel_data!$A$3:$A$140, FALSE)),"")</f>
        <v>3.127965325142644E-2</v>
      </c>
      <c r="AE67" s="196">
        <f ca="1">IFERROR(INDEX(funnel_data!U$3:U$140,MATCH($J67, funnel_data!$A$3:$A$140, FALSE)),"")</f>
        <v>5.8362375784684117E-2</v>
      </c>
      <c r="AF67" s="196">
        <f ca="1">IFERROR(INDEX(funnel_data!V$3:V$140,MATCH($J67, funnel_data!$A$3:$A$140, FALSE)),"")</f>
        <v>2.6142115798004743E-2</v>
      </c>
      <c r="AG67" s="196">
        <f ca="1">IFERROR(INDEX(funnel_data!W$3:W$140,MATCH($J67, funnel_data!$A$3:$A$140, FALSE)),"")</f>
        <v>6.9380833282096016E-2</v>
      </c>
      <c r="AH67" s="170" t="str">
        <f t="shared" ca="1" si="5"/>
        <v/>
      </c>
      <c r="AI67" s="169" t="str">
        <f t="shared" ca="1" si="6"/>
        <v/>
      </c>
      <c r="AJ67" s="168" t="str">
        <f ca="1">IFERROR(INDEX(funnel_data!AG$3:AG$140,MATCH($J67, funnel_data!$A$3:$A$140, FALSE)),"")</f>
        <v>Change not statistically significant</v>
      </c>
    </row>
    <row r="68" spans="3:36" s="171" customFormat="1" x14ac:dyDescent="0.3">
      <c r="C68" s="12" t="str">
        <f>funnel_data!A62</f>
        <v>RJC</v>
      </c>
      <c r="D68" s="12" t="str">
        <f>INDEX(TrustCAHUB_map!C$2:C$139,MATCH($C68,TrustCAHUB_map!$A$2:$A$139,FALSE))</f>
        <v>West Midlands</v>
      </c>
      <c r="E68" s="12" t="str">
        <f>INDEX(TrustCAHUB_map!D$2:D$139,MATCH($C68,TrustCAHUB_map!$A$2:$A$139,FALSE))</f>
        <v>West Midlands</v>
      </c>
      <c r="F68" s="12">
        <f>ROWS($F$9:F68)</f>
        <v>60</v>
      </c>
      <c r="G68" s="22">
        <f t="shared" si="0"/>
        <v>60</v>
      </c>
      <c r="H68" s="22">
        <f t="shared" si="1"/>
        <v>60</v>
      </c>
      <c r="I68" s="22"/>
      <c r="J68" s="168" t="str">
        <f t="shared" si="2"/>
        <v>RJC</v>
      </c>
      <c r="K68" s="169" t="str">
        <f>IFERROR(INDEX(TrustCAHUB_map!$B$2:$B$139, MATCH(J68, TrustCAHUB_map!$A$2:$A$139, FALSE)),"")</f>
        <v>South Warwickshire NHS Foundation Trust</v>
      </c>
      <c r="L68" s="168">
        <f ca="1">IFERROR(INDEX(funnel_data!E$3:E$140,MATCH($J68, funnel_data!$A$3:$A$140, FALSE)),"")</f>
        <v>444</v>
      </c>
      <c r="M68" s="168">
        <f ca="1">IFERROR(INDEX(funnel_data!F$3:F$140,MATCH($J68, funnel_data!$A$3:$A$140, FALSE)),"")</f>
        <v>23</v>
      </c>
      <c r="N68" s="196">
        <f ca="1">IFERROR(INDEX(funnel_data!G$3:G$140,MATCH($J68, funnel_data!$A$3:$A$140, FALSE)),"")</f>
        <v>5.18018018018018E-2</v>
      </c>
      <c r="O68" s="196">
        <f ca="1">IFERROR(INDEX(funnel_data!Y$3:Y$140,MATCH($J68, funnel_data!$A$3:$A$140, FALSE)),"")</f>
        <v>3.4763217085020302E-2</v>
      </c>
      <c r="P68" s="196">
        <f ca="1">IFERROR(INDEX(funnel_data!Z$3:Z$140,MATCH($J68, funnel_data!$A$3:$A$140, FALSE)),"")</f>
        <v>7.6529424181248765E-2</v>
      </c>
      <c r="Q68" s="196">
        <f ca="1">IFERROR(INDEX(funnel_data!H$3:H$140,MATCH($J68, funnel_data!$A$3:$A$140, FALSE)),"")</f>
        <v>4.1856794361209183E-2</v>
      </c>
      <c r="R68" s="196">
        <f ca="1">IFERROR(INDEX(funnel_data!I$3:I$140,MATCH($J68, funnel_data!$A$3:$A$140, FALSE)),"")</f>
        <v>2.6827200507002037E-2</v>
      </c>
      <c r="S68" s="196">
        <f ca="1">IFERROR(INDEX(funnel_data!J$3:J$140,MATCH($J68, funnel_data!$A$3:$A$140, FALSE)),"")</f>
        <v>6.4746323240576914E-2</v>
      </c>
      <c r="T68" s="196">
        <f ca="1">IFERROR(INDEX(funnel_data!K$3:K$140,MATCH($J68, funnel_data!$A$3:$A$140, FALSE)),"")</f>
        <v>2.0885207086181867E-2</v>
      </c>
      <c r="U68" s="196">
        <f ca="1">IFERROR(INDEX(funnel_data!L$3:L$140,MATCH($J68, funnel_data!$A$3:$A$140, FALSE)),"")</f>
        <v>8.2120498623050014E-2</v>
      </c>
      <c r="V68" s="170" t="str">
        <f t="shared" ca="1" si="3"/>
        <v/>
      </c>
      <c r="W68" s="169" t="str">
        <f t="shared" ca="1" si="4"/>
        <v/>
      </c>
      <c r="X68" s="168">
        <f ca="1">IFERROR(INDEX(funnel_data!P$3:P$140,MATCH($J68, funnel_data!$A$3:$A$140, FALSE)),"")</f>
        <v>414</v>
      </c>
      <c r="Y68" s="168">
        <f ca="1">IFERROR(INDEX(funnel_data!Q$3:Q$140,MATCH($J68, funnel_data!$A$3:$A$140, FALSE)),"")</f>
        <v>15</v>
      </c>
      <c r="Z68" s="196">
        <f ca="1">IFERROR(INDEX(funnel_data!R$3:R$140,MATCH($J68, funnel_data!$A$3:$A$140, FALSE)),"")</f>
        <v>3.6231884057971016E-2</v>
      </c>
      <c r="AA68" s="196">
        <f ca="1">IFERROR(INDEX(funnel_data!AA$3:AA$140,MATCH($J68, funnel_data!$A$3:$A$140, FALSE)),"")</f>
        <v>2.2077894299320524E-2</v>
      </c>
      <c r="AB68" s="196">
        <f ca="1">IFERROR(INDEX(funnel_data!AB$3:AB$140,MATCH($J68, funnel_data!$A$3:$A$140, FALSE)),"")</f>
        <v>5.891325223795095E-2</v>
      </c>
      <c r="AC68" s="196">
        <f ca="1">IFERROR(INDEX(funnel_data!S$3:S$140,MATCH($J68, funnel_data!$A$3:$A$140, FALSE)),"")</f>
        <v>4.2820310180952947E-2</v>
      </c>
      <c r="AD68" s="196">
        <f ca="1">IFERROR(INDEX(funnel_data!T$3:T$140,MATCH($J68, funnel_data!$A$3:$A$140, FALSE)),"")</f>
        <v>2.7161657968334828E-2</v>
      </c>
      <c r="AE68" s="196">
        <f ca="1">IFERROR(INDEX(funnel_data!U$3:U$140,MATCH($J68, funnel_data!$A$3:$A$140, FALSE)),"")</f>
        <v>6.68855044727171E-2</v>
      </c>
      <c r="AF68" s="196">
        <f ca="1">IFERROR(INDEX(funnel_data!V$3:V$140,MATCH($J68, funnel_data!$A$3:$A$140, FALSE)),"")</f>
        <v>2.1029089930288836E-2</v>
      </c>
      <c r="AG68" s="196">
        <f ca="1">IFERROR(INDEX(funnel_data!W$3:W$140,MATCH($J68, funnel_data!$A$3:$A$140, FALSE)),"")</f>
        <v>8.5226661266494544E-2</v>
      </c>
      <c r="AH68" s="170" t="str">
        <f t="shared" ca="1" si="5"/>
        <v/>
      </c>
      <c r="AI68" s="169" t="str">
        <f t="shared" ca="1" si="6"/>
        <v/>
      </c>
      <c r="AJ68" s="168" t="str">
        <f ca="1">IFERROR(INDEX(funnel_data!AG$3:AG$140,MATCH($J68, funnel_data!$A$3:$A$140, FALSE)),"")</f>
        <v>Change not statistically significant</v>
      </c>
    </row>
    <row r="69" spans="3:36" s="171" customFormat="1" x14ac:dyDescent="0.3">
      <c r="C69" s="12" t="str">
        <f>funnel_data!A63</f>
        <v>RJE</v>
      </c>
      <c r="D69" s="12" t="str">
        <f>INDEX(TrustCAHUB_map!C$2:C$139,MATCH($C69,TrustCAHUB_map!$A$2:$A$139,FALSE))</f>
        <v>West Midlands</v>
      </c>
      <c r="E69" s="12" t="str">
        <f>INDEX(TrustCAHUB_map!D$2:D$139,MATCH($C69,TrustCAHUB_map!$A$2:$A$139,FALSE))</f>
        <v>West Midlands</v>
      </c>
      <c r="F69" s="12">
        <f>ROWS($F$9:F69)</f>
        <v>61</v>
      </c>
      <c r="G69" s="22">
        <f t="shared" si="0"/>
        <v>61</v>
      </c>
      <c r="H69" s="22">
        <f t="shared" si="1"/>
        <v>61</v>
      </c>
      <c r="I69" s="22"/>
      <c r="J69" s="168" t="str">
        <f t="shared" si="2"/>
        <v>RJE</v>
      </c>
      <c r="K69" s="169" t="str">
        <f>IFERROR(INDEX(TrustCAHUB_map!$B$2:$B$139, MATCH(J69, TrustCAHUB_map!$A$2:$A$139, FALSE)),"")</f>
        <v>University Hospitals of North Midlands NHS Trust</v>
      </c>
      <c r="L69" s="168">
        <f ca="1">IFERROR(INDEX(funnel_data!E$3:E$140,MATCH($J69, funnel_data!$A$3:$A$140, FALSE)),"")</f>
        <v>1607</v>
      </c>
      <c r="M69" s="168">
        <f ca="1">IFERROR(INDEX(funnel_data!F$3:F$140,MATCH($J69, funnel_data!$A$3:$A$140, FALSE)),"")</f>
        <v>94</v>
      </c>
      <c r="N69" s="196">
        <f ca="1">IFERROR(INDEX(funnel_data!G$3:G$140,MATCH($J69, funnel_data!$A$3:$A$140, FALSE)),"")</f>
        <v>5.8494088363410079E-2</v>
      </c>
      <c r="O69" s="196">
        <f ca="1">IFERROR(INDEX(funnel_data!Y$3:Y$140,MATCH($J69, funnel_data!$A$3:$A$140, FALSE)),"")</f>
        <v>4.8038585375548254E-2</v>
      </c>
      <c r="P69" s="196">
        <f ca="1">IFERROR(INDEX(funnel_data!Z$3:Z$140,MATCH($J69, funnel_data!$A$3:$A$140, FALSE)),"")</f>
        <v>7.1055356346775136E-2</v>
      </c>
      <c r="Q69" s="196">
        <f ca="1">IFERROR(INDEX(funnel_data!H$3:H$140,MATCH($J69, funnel_data!$A$3:$A$140, FALSE)),"")</f>
        <v>4.1856794361209183E-2</v>
      </c>
      <c r="R69" s="196">
        <f ca="1">IFERROR(INDEX(funnel_data!I$3:I$140,MATCH($J69, funnel_data!$A$3:$A$140, FALSE)),"")</f>
        <v>3.3108797096306229E-2</v>
      </c>
      <c r="S69" s="196">
        <f ca="1">IFERROR(INDEX(funnel_data!J$3:J$140,MATCH($J69, funnel_data!$A$3:$A$140, FALSE)),"")</f>
        <v>5.2789988406207682E-2</v>
      </c>
      <c r="T69" s="196">
        <f ca="1">IFERROR(INDEX(funnel_data!K$3:K$140,MATCH($J69, funnel_data!$A$3:$A$140, FALSE)),"")</f>
        <v>2.8935202530173829E-2</v>
      </c>
      <c r="U69" s="196">
        <f ca="1">IFERROR(INDEX(funnel_data!L$3:L$140,MATCH($J69, funnel_data!$A$3:$A$140, FALSE)),"")</f>
        <v>6.0191104910505014E-2</v>
      </c>
      <c r="V69" s="170" t="str">
        <f t="shared" ca="1" si="3"/>
        <v/>
      </c>
      <c r="W69" s="169" t="str">
        <f t="shared" ca="1" si="4"/>
        <v/>
      </c>
      <c r="X69" s="168">
        <f ca="1">IFERROR(INDEX(funnel_data!P$3:P$140,MATCH($J69, funnel_data!$A$3:$A$140, FALSE)),"")</f>
        <v>1734</v>
      </c>
      <c r="Y69" s="168">
        <f ca="1">IFERROR(INDEX(funnel_data!Q$3:Q$140,MATCH($J69, funnel_data!$A$3:$A$140, FALSE)),"")</f>
        <v>88</v>
      </c>
      <c r="Z69" s="196">
        <f ca="1">IFERROR(INDEX(funnel_data!R$3:R$140,MATCH($J69, funnel_data!$A$3:$A$140, FALSE)),"")</f>
        <v>5.0749711649365627E-2</v>
      </c>
      <c r="AA69" s="196">
        <f ca="1">IFERROR(INDEX(funnel_data!AA$3:AA$140,MATCH($J69, funnel_data!$A$3:$A$140, FALSE)),"")</f>
        <v>4.1375798350900793E-2</v>
      </c>
      <c r="AB69" s="196">
        <f ca="1">IFERROR(INDEX(funnel_data!AB$3:AB$140,MATCH($J69, funnel_data!$A$3:$A$140, FALSE)),"")</f>
        <v>6.2109739934470325E-2</v>
      </c>
      <c r="AC69" s="196">
        <f ca="1">IFERROR(INDEX(funnel_data!S$3:S$140,MATCH($J69, funnel_data!$A$3:$A$140, FALSE)),"")</f>
        <v>4.2820310180952947E-2</v>
      </c>
      <c r="AD69" s="196">
        <f ca="1">IFERROR(INDEX(funnel_data!T$3:T$140,MATCH($J69, funnel_data!$A$3:$A$140, FALSE)),"")</f>
        <v>3.4258842216920847E-2</v>
      </c>
      <c r="AE69" s="196">
        <f ca="1">IFERROR(INDEX(funnel_data!U$3:U$140,MATCH($J69, funnel_data!$A$3:$A$140, FALSE)),"")</f>
        <v>5.3403022769821798E-2</v>
      </c>
      <c r="AF69" s="196">
        <f ca="1">IFERROR(INDEX(funnel_data!V$3:V$140,MATCH($J69, funnel_data!$A$3:$A$140, FALSE)),"")</f>
        <v>3.0133733707773867E-2</v>
      </c>
      <c r="AG69" s="196">
        <f ca="1">IFERROR(INDEX(funnel_data!W$3:W$140,MATCH($J69, funnel_data!$A$3:$A$140, FALSE)),"")</f>
        <v>6.0514789096010359E-2</v>
      </c>
      <c r="AH69" s="170" t="str">
        <f t="shared" ca="1" si="5"/>
        <v/>
      </c>
      <c r="AI69" s="169" t="str">
        <f t="shared" ca="1" si="6"/>
        <v/>
      </c>
      <c r="AJ69" s="168" t="str">
        <f ca="1">IFERROR(INDEX(funnel_data!AG$3:AG$140,MATCH($J69, funnel_data!$A$3:$A$140, FALSE)),"")</f>
        <v>Change not statistically significant</v>
      </c>
    </row>
    <row r="70" spans="3:36" s="171" customFormat="1" x14ac:dyDescent="0.3">
      <c r="C70" s="12" t="str">
        <f>funnel_data!A64</f>
        <v>RJL</v>
      </c>
      <c r="D70" s="12" t="str">
        <f>INDEX(TrustCAHUB_map!C$2:C$139,MATCH($C70,TrustCAHUB_map!$A$2:$A$139,FALSE))</f>
        <v>Humber, Coast and Vale</v>
      </c>
      <c r="E70" s="12" t="str">
        <f>INDEX(TrustCAHUB_map!D$2:D$139,MATCH($C70,TrustCAHUB_map!$A$2:$A$139,FALSE))</f>
        <v>Yorkshire and Humber</v>
      </c>
      <c r="F70" s="12">
        <f>ROWS($F$9:F70)</f>
        <v>62</v>
      </c>
      <c r="G70" s="22">
        <f t="shared" si="0"/>
        <v>62</v>
      </c>
      <c r="H70" s="22">
        <f t="shared" si="1"/>
        <v>62</v>
      </c>
      <c r="I70" s="22"/>
      <c r="J70" s="168" t="str">
        <f t="shared" si="2"/>
        <v>RJL</v>
      </c>
      <c r="K70" s="169" t="str">
        <f>IFERROR(INDEX(TrustCAHUB_map!$B$2:$B$139, MATCH(J70, TrustCAHUB_map!$A$2:$A$139, FALSE)),"")</f>
        <v>Northern Lincolnshire and Goole NHS Foundation Trust</v>
      </c>
      <c r="L70" s="168">
        <f ca="1">IFERROR(INDEX(funnel_data!E$3:E$140,MATCH($J70, funnel_data!$A$3:$A$140, FALSE)),"")</f>
        <v>174</v>
      </c>
      <c r="M70" s="168">
        <f ca="1">IFERROR(INDEX(funnel_data!F$3:F$140,MATCH($J70, funnel_data!$A$3:$A$140, FALSE)),"")</f>
        <v>4</v>
      </c>
      <c r="N70" s="196">
        <f ca="1">IFERROR(INDEX(funnel_data!G$3:G$140,MATCH($J70, funnel_data!$A$3:$A$140, FALSE)),"")</f>
        <v>2.2988505747126436E-2</v>
      </c>
      <c r="O70" s="196">
        <f ca="1">IFERROR(INDEX(funnel_data!Y$3:Y$140,MATCH($J70, funnel_data!$A$3:$A$140, FALSE)),"")</f>
        <v>8.9752509760132118E-3</v>
      </c>
      <c r="P70" s="196">
        <f ca="1">IFERROR(INDEX(funnel_data!Z$3:Z$140,MATCH($J70, funnel_data!$A$3:$A$140, FALSE)),"")</f>
        <v>5.7609103983833863E-2</v>
      </c>
      <c r="Q70" s="196">
        <f ca="1">IFERROR(INDEX(funnel_data!H$3:H$140,MATCH($J70, funnel_data!$A$3:$A$140, FALSE)),"")</f>
        <v>4.1856794361209183E-2</v>
      </c>
      <c r="R70" s="196">
        <f ca="1">IFERROR(INDEX(funnel_data!I$3:I$140,MATCH($J70, funnel_data!$A$3:$A$140, FALSE)),"")</f>
        <v>2.0700823729633933E-2</v>
      </c>
      <c r="S70" s="196">
        <f ca="1">IFERROR(INDEX(funnel_data!J$3:J$140,MATCH($J70, funnel_data!$A$3:$A$140, FALSE)),"")</f>
        <v>8.2805692393144961E-2</v>
      </c>
      <c r="T70" s="196">
        <f ca="1">IFERROR(INDEX(funnel_data!K$3:K$140,MATCH($J70, funnel_data!$A$3:$A$140, FALSE)),"")</f>
        <v>1.4169180614776015E-2</v>
      </c>
      <c r="U70" s="196">
        <f ca="1">IFERROR(INDEX(funnel_data!L$3:L$140,MATCH($J70, funnel_data!$A$3:$A$140, FALSE)),"")</f>
        <v>0.11721511637034314</v>
      </c>
      <c r="V70" s="170" t="str">
        <f t="shared" ca="1" si="3"/>
        <v/>
      </c>
      <c r="W70" s="169" t="str">
        <f t="shared" ca="1" si="4"/>
        <v/>
      </c>
      <c r="X70" s="168">
        <f ca="1">IFERROR(INDEX(funnel_data!P$3:P$140,MATCH($J70, funnel_data!$A$3:$A$140, FALSE)),"")</f>
        <v>244</v>
      </c>
      <c r="Y70" s="168">
        <f ca="1">IFERROR(INDEX(funnel_data!Q$3:Q$140,MATCH($J70, funnel_data!$A$3:$A$140, FALSE)),"")</f>
        <v>8</v>
      </c>
      <c r="Z70" s="196">
        <f ca="1">IFERROR(INDEX(funnel_data!R$3:R$140,MATCH($J70, funnel_data!$A$3:$A$140, FALSE)),"")</f>
        <v>3.2786885245901641E-2</v>
      </c>
      <c r="AA70" s="196">
        <f ca="1">IFERROR(INDEX(funnel_data!AA$3:AA$140,MATCH($J70, funnel_data!$A$3:$A$140, FALSE)),"")</f>
        <v>1.6705468173736884E-2</v>
      </c>
      <c r="AB70" s="196">
        <f ca="1">IFERROR(INDEX(funnel_data!AB$3:AB$140,MATCH($J70, funnel_data!$A$3:$A$140, FALSE)),"")</f>
        <v>6.3351592961659445E-2</v>
      </c>
      <c r="AC70" s="196">
        <f ca="1">IFERROR(INDEX(funnel_data!S$3:S$140,MATCH($J70, funnel_data!$A$3:$A$140, FALSE)),"")</f>
        <v>4.2820310180952947E-2</v>
      </c>
      <c r="AD70" s="196">
        <f ca="1">IFERROR(INDEX(funnel_data!T$3:T$140,MATCH($J70, funnel_data!$A$3:$A$140, FALSE)),"")</f>
        <v>2.3724253776507078E-2</v>
      </c>
      <c r="AE70" s="196">
        <f ca="1">IFERROR(INDEX(funnel_data!U$3:U$140,MATCH($J70, funnel_data!$A$3:$A$140, FALSE)),"")</f>
        <v>7.6089140618562354E-2</v>
      </c>
      <c r="AF70" s="196">
        <f ca="1">IFERROR(INDEX(funnel_data!V$3:V$140,MATCH($J70, funnel_data!$A$3:$A$140, FALSE)),"")</f>
        <v>1.7141953395792945E-2</v>
      </c>
      <c r="AG70" s="196">
        <f ca="1">IFERROR(INDEX(funnel_data!W$3:W$140,MATCH($J70, funnel_data!$A$3:$A$140, FALSE)),"")</f>
        <v>0.10293585033192781</v>
      </c>
      <c r="AH70" s="170" t="str">
        <f t="shared" ca="1" si="5"/>
        <v/>
      </c>
      <c r="AI70" s="169" t="str">
        <f t="shared" ca="1" si="6"/>
        <v/>
      </c>
      <c r="AJ70" s="168" t="str">
        <f ca="1">IFERROR(INDEX(funnel_data!AG$3:AG$140,MATCH($J70, funnel_data!$A$3:$A$140, FALSE)),"")</f>
        <v>Numbers too small for z-test</v>
      </c>
    </row>
    <row r="71" spans="3:36" s="171" customFormat="1" x14ac:dyDescent="0.3">
      <c r="C71" s="12" t="str">
        <f>funnel_data!A65</f>
        <v>RJN</v>
      </c>
      <c r="D71" s="12" t="str">
        <f>INDEX(TrustCAHUB_map!C$2:C$139,MATCH($C71,TrustCAHUB_map!$A$2:$A$139,FALSE))</f>
        <v>Cheshire and Merseyside</v>
      </c>
      <c r="E71" s="12" t="str">
        <f>INDEX(TrustCAHUB_map!D$2:D$139,MATCH($C71,TrustCAHUB_map!$A$2:$A$139,FALSE))</f>
        <v>North West</v>
      </c>
      <c r="F71" s="12">
        <f>ROWS($F$9:F71)</f>
        <v>63</v>
      </c>
      <c r="G71" s="22">
        <f t="shared" si="0"/>
        <v>63</v>
      </c>
      <c r="H71" s="22">
        <f t="shared" si="1"/>
        <v>63</v>
      </c>
      <c r="I71" s="22"/>
      <c r="J71" s="168" t="str">
        <f t="shared" si="2"/>
        <v>RJN</v>
      </c>
      <c r="K71" s="169" t="str">
        <f>IFERROR(INDEX(TrustCAHUB_map!$B$2:$B$139, MATCH(J71, TrustCAHUB_map!$A$2:$A$139, FALSE)),"")</f>
        <v>East Cheshire NHS Trust</v>
      </c>
      <c r="L71" s="168">
        <f ca="1">IFERROR(INDEX(funnel_data!E$3:E$140,MATCH($J71, funnel_data!$A$3:$A$140, FALSE)),"")</f>
        <v>50</v>
      </c>
      <c r="M71" s="168">
        <f ca="1">IFERROR(INDEX(funnel_data!F$3:F$140,MATCH($J71, funnel_data!$A$3:$A$140, FALSE)),"")</f>
        <v>0</v>
      </c>
      <c r="N71" s="196">
        <f ca="1">IFERROR(INDEX(funnel_data!G$3:G$140,MATCH($J71, funnel_data!$A$3:$A$140, FALSE)),"")</f>
        <v>0</v>
      </c>
      <c r="O71" s="196">
        <f ca="1">IFERROR(INDEX(funnel_data!Y$3:Y$140,MATCH($J71, funnel_data!$A$3:$A$140, FALSE)),"")</f>
        <v>0</v>
      </c>
      <c r="P71" s="196">
        <f ca="1">IFERROR(INDEX(funnel_data!Z$3:Z$140,MATCH($J71, funnel_data!$A$3:$A$140, FALSE)),"")</f>
        <v>7.1347599133358697E-2</v>
      </c>
      <c r="Q71" s="196">
        <f ca="1">IFERROR(INDEX(funnel_data!H$3:H$140,MATCH($J71, funnel_data!$A$3:$A$140, FALSE)),"")</f>
        <v>4.1856794361209183E-2</v>
      </c>
      <c r="R71" s="196">
        <f ca="1">IFERROR(INDEX(funnel_data!I$3:I$140,MATCH($J71, funnel_data!$A$3:$A$140, FALSE)),"")</f>
        <v>1.1855461827662405E-2</v>
      </c>
      <c r="S71" s="196">
        <f ca="1">IFERROR(INDEX(funnel_data!J$3:J$140,MATCH($J71, funnel_data!$A$3:$A$140, FALSE)),"")</f>
        <v>0.13723519365287526</v>
      </c>
      <c r="T71" s="196">
        <f ca="1">IFERROR(INDEX(funnel_data!K$3:K$140,MATCH($J71, funnel_data!$A$3:$A$140, FALSE)),"")</f>
        <v>6.5646692188752378E-3</v>
      </c>
      <c r="U71" s="196">
        <f ca="1">IFERROR(INDEX(funnel_data!L$3:L$140,MATCH($J71, funnel_data!$A$3:$A$140, FALSE)),"")</f>
        <v>0.22408467785184513</v>
      </c>
      <c r="V71" s="170" t="str">
        <f t="shared" ca="1" si="3"/>
        <v/>
      </c>
      <c r="W71" s="169" t="str">
        <f t="shared" ca="1" si="4"/>
        <v>&lt;Lower 3SD Limit</v>
      </c>
      <c r="X71" s="168">
        <f ca="1">IFERROR(INDEX(funnel_data!P$3:P$140,MATCH($J71, funnel_data!$A$3:$A$140, FALSE)),"")</f>
        <v>52</v>
      </c>
      <c r="Y71" s="168">
        <f ca="1">IFERROR(INDEX(funnel_data!Q$3:Q$140,MATCH($J71, funnel_data!$A$3:$A$140, FALSE)),"")</f>
        <v>2</v>
      </c>
      <c r="Z71" s="196">
        <f ca="1">IFERROR(INDEX(funnel_data!R$3:R$140,MATCH($J71, funnel_data!$A$3:$A$140, FALSE)),"")</f>
        <v>3.8461538461538464E-2</v>
      </c>
      <c r="AA71" s="196">
        <f ca="1">IFERROR(INDEX(funnel_data!AA$3:AA$140,MATCH($J71, funnel_data!$A$3:$A$140, FALSE)),"")</f>
        <v>1.0611711001315296E-2</v>
      </c>
      <c r="AB71" s="196">
        <f ca="1">IFERROR(INDEX(funnel_data!AB$3:AB$140,MATCH($J71, funnel_data!$A$3:$A$140, FALSE)),"")</f>
        <v>0.12981189157455761</v>
      </c>
      <c r="AC71" s="196">
        <f ca="1">IFERROR(INDEX(funnel_data!S$3:S$140,MATCH($J71, funnel_data!$A$3:$A$140, FALSE)),"")</f>
        <v>4.2820310180952947E-2</v>
      </c>
      <c r="AD71" s="196">
        <f ca="1">IFERROR(INDEX(funnel_data!T$3:T$140,MATCH($J71, funnel_data!$A$3:$A$140, FALSE)),"")</f>
        <v>1.2555824619162072E-2</v>
      </c>
      <c r="AE71" s="196">
        <f ca="1">IFERROR(INDEX(funnel_data!U$3:U$140,MATCH($J71, funnel_data!$A$3:$A$140, FALSE)),"")</f>
        <v>0.13598777475512352</v>
      </c>
      <c r="AF71" s="196">
        <f ca="1">IFERROR(INDEX(funnel_data!V$3:V$140,MATCH($J71, funnel_data!$A$3:$A$140, FALSE)),"")</f>
        <v>7.0261417451240983E-3</v>
      </c>
      <c r="AG71" s="196">
        <f ca="1">IFERROR(INDEX(funnel_data!W$3:W$140,MATCH($J71, funnel_data!$A$3:$A$140, FALSE)),"")</f>
        <v>0.22047669093724623</v>
      </c>
      <c r="AH71" s="170" t="str">
        <f t="shared" ca="1" si="5"/>
        <v/>
      </c>
      <c r="AI71" s="169" t="str">
        <f t="shared" ca="1" si="6"/>
        <v/>
      </c>
      <c r="AJ71" s="168" t="str">
        <f ca="1">IFERROR(INDEX(funnel_data!AG$3:AG$140,MATCH($J71, funnel_data!$A$3:$A$140, FALSE)),"")</f>
        <v>Numbers too small for z-test</v>
      </c>
    </row>
    <row r="72" spans="3:36" s="171" customFormat="1" x14ac:dyDescent="0.3">
      <c r="C72" s="12" t="str">
        <f>funnel_data!A66</f>
        <v>RJR</v>
      </c>
      <c r="D72" s="12" t="str">
        <f>INDEX(TrustCAHUB_map!C$2:C$139,MATCH($C72,TrustCAHUB_map!$A$2:$A$139,FALSE))</f>
        <v>Cheshire and Merseyside</v>
      </c>
      <c r="E72" s="12" t="str">
        <f>INDEX(TrustCAHUB_map!D$2:D$139,MATCH($C72,TrustCAHUB_map!$A$2:$A$139,FALSE))</f>
        <v>North West</v>
      </c>
      <c r="F72" s="12">
        <f>ROWS($F$9:F72)</f>
        <v>64</v>
      </c>
      <c r="G72" s="22">
        <f t="shared" si="0"/>
        <v>64</v>
      </c>
      <c r="H72" s="22">
        <f t="shared" si="1"/>
        <v>64</v>
      </c>
      <c r="I72" s="22"/>
      <c r="J72" s="168" t="str">
        <f t="shared" si="2"/>
        <v>RJR</v>
      </c>
      <c r="K72" s="169" t="str">
        <f>IFERROR(INDEX(TrustCAHUB_map!$B$2:$B$139, MATCH(J72, TrustCAHUB_map!$A$2:$A$139, FALSE)),"")</f>
        <v>Countess of Chester Hospital NHS Foundation Trust</v>
      </c>
      <c r="L72" s="168">
        <f ca="1">IFERROR(INDEX(funnel_data!E$3:E$140,MATCH($J72, funnel_data!$A$3:$A$140, FALSE)),"")</f>
        <v>102</v>
      </c>
      <c r="M72" s="168">
        <f ca="1">IFERROR(INDEX(funnel_data!F$3:F$140,MATCH($J72, funnel_data!$A$3:$A$140, FALSE)),"")</f>
        <v>6</v>
      </c>
      <c r="N72" s="196">
        <f ca="1">IFERROR(INDEX(funnel_data!G$3:G$140,MATCH($J72, funnel_data!$A$3:$A$140, FALSE)),"")</f>
        <v>5.8823529411764705E-2</v>
      </c>
      <c r="O72" s="196">
        <f ca="1">IFERROR(INDEX(funnel_data!Y$3:Y$140,MATCH($J72, funnel_data!$A$3:$A$140, FALSE)),"")</f>
        <v>2.7235639345374547E-2</v>
      </c>
      <c r="P72" s="196">
        <f ca="1">IFERROR(INDEX(funnel_data!Z$3:Z$140,MATCH($J72, funnel_data!$A$3:$A$140, FALSE)),"")</f>
        <v>0.12243594490150471</v>
      </c>
      <c r="Q72" s="196">
        <f ca="1">IFERROR(INDEX(funnel_data!H$3:H$140,MATCH($J72, funnel_data!$A$3:$A$140, FALSE)),"")</f>
        <v>4.1856794361209183E-2</v>
      </c>
      <c r="R72" s="196">
        <f ca="1">IFERROR(INDEX(funnel_data!I$3:I$140,MATCH($J72, funnel_data!$A$3:$A$140, FALSE)),"")</f>
        <v>1.6866388569679005E-2</v>
      </c>
      <c r="S72" s="196">
        <f ca="1">IFERROR(INDEX(funnel_data!J$3:J$140,MATCH($J72, funnel_data!$A$3:$A$140, FALSE)),"")</f>
        <v>0.10010450047287774</v>
      </c>
      <c r="T72" s="196">
        <f ca="1">IFERROR(INDEX(funnel_data!K$3:K$140,MATCH($J72, funnel_data!$A$3:$A$140, FALSE)),"")</f>
        <v>1.0568378516047052E-2</v>
      </c>
      <c r="U72" s="196">
        <f ca="1">IFERROR(INDEX(funnel_data!L$3:L$140,MATCH($J72, funnel_data!$A$3:$A$140, FALSE)),"")</f>
        <v>0.1515851826956533</v>
      </c>
      <c r="V72" s="170" t="str">
        <f t="shared" ca="1" si="3"/>
        <v/>
      </c>
      <c r="W72" s="169" t="str">
        <f t="shared" ca="1" si="4"/>
        <v/>
      </c>
      <c r="X72" s="168">
        <f ca="1">IFERROR(INDEX(funnel_data!P$3:P$140,MATCH($J72, funnel_data!$A$3:$A$140, FALSE)),"")</f>
        <v>114</v>
      </c>
      <c r="Y72" s="168">
        <f ca="1">IFERROR(INDEX(funnel_data!Q$3:Q$140,MATCH($J72, funnel_data!$A$3:$A$140, FALSE)),"")</f>
        <v>4</v>
      </c>
      <c r="Z72" s="196">
        <f ca="1">IFERROR(INDEX(funnel_data!R$3:R$140,MATCH($J72, funnel_data!$A$3:$A$140, FALSE)),"")</f>
        <v>3.5087719298245612E-2</v>
      </c>
      <c r="AA72" s="196">
        <f ca="1">IFERROR(INDEX(funnel_data!AA$3:AA$140,MATCH($J72, funnel_data!$A$3:$A$140, FALSE)),"")</f>
        <v>1.3727941234497627E-2</v>
      </c>
      <c r="AB72" s="196">
        <f ca="1">IFERROR(INDEX(funnel_data!AB$3:AB$140,MATCH($J72, funnel_data!$A$3:$A$140, FALSE)),"")</f>
        <v>8.6758415088635785E-2</v>
      </c>
      <c r="AC72" s="196">
        <f ca="1">IFERROR(INDEX(funnel_data!S$3:S$140,MATCH($J72, funnel_data!$A$3:$A$140, FALSE)),"")</f>
        <v>4.2820310180952947E-2</v>
      </c>
      <c r="AD72" s="196">
        <f ca="1">IFERROR(INDEX(funnel_data!T$3:T$140,MATCH($J72, funnel_data!$A$3:$A$140, FALSE)),"")</f>
        <v>1.8249151839916815E-2</v>
      </c>
      <c r="AE72" s="196">
        <f ca="1">IFERROR(INDEX(funnel_data!U$3:U$140,MATCH($J72, funnel_data!$A$3:$A$140, FALSE)),"")</f>
        <v>9.7199303724648425E-2</v>
      </c>
      <c r="AF72" s="196">
        <f ca="1">IFERROR(INDEX(funnel_data!V$3:V$140,MATCH($J72, funnel_data!$A$3:$A$140, FALSE)),"")</f>
        <v>1.1699146200335794E-2</v>
      </c>
      <c r="AG72" s="196">
        <f ca="1">IFERROR(INDEX(funnel_data!W$3:W$140,MATCH($J72, funnel_data!$A$3:$A$140, FALSE)),"")</f>
        <v>0.14461384891770149</v>
      </c>
      <c r="AH72" s="170" t="str">
        <f t="shared" ca="1" si="5"/>
        <v/>
      </c>
      <c r="AI72" s="169" t="str">
        <f t="shared" ca="1" si="6"/>
        <v/>
      </c>
      <c r="AJ72" s="168" t="str">
        <f ca="1">IFERROR(INDEX(funnel_data!AG$3:AG$140,MATCH($J72, funnel_data!$A$3:$A$140, FALSE)),"")</f>
        <v>Numbers too small for z-test</v>
      </c>
    </row>
    <row r="73" spans="3:36" s="171" customFormat="1" x14ac:dyDescent="0.3">
      <c r="C73" s="12" t="str">
        <f>funnel_data!A67</f>
        <v>RJZ</v>
      </c>
      <c r="D73" s="12" t="str">
        <f>INDEX(TrustCAHUB_map!C$2:C$139,MATCH($C73,TrustCAHUB_map!$A$2:$A$139,FALSE))</f>
        <v>South East London</v>
      </c>
      <c r="E73" s="12" t="str">
        <f>INDEX(TrustCAHUB_map!D$2:D$139,MATCH($C73,TrustCAHUB_map!$A$2:$A$139,FALSE))</f>
        <v>London</v>
      </c>
      <c r="F73" s="12">
        <f>ROWS($F$9:F73)</f>
        <v>65</v>
      </c>
      <c r="G73" s="22">
        <f t="shared" si="0"/>
        <v>65</v>
      </c>
      <c r="H73" s="22">
        <f t="shared" si="1"/>
        <v>65</v>
      </c>
      <c r="I73" s="22"/>
      <c r="J73" s="168" t="str">
        <f t="shared" si="2"/>
        <v>RJZ</v>
      </c>
      <c r="K73" s="169" t="str">
        <f>IFERROR(INDEX(TrustCAHUB_map!$B$2:$B$139, MATCH(J73, TrustCAHUB_map!$A$2:$A$139, FALSE)),"")</f>
        <v>King's College Hospital NHS Foundation Trust</v>
      </c>
      <c r="L73" s="168">
        <f ca="1">IFERROR(INDEX(funnel_data!E$3:E$140,MATCH($J73, funnel_data!$A$3:$A$140, FALSE)),"")</f>
        <v>339</v>
      </c>
      <c r="M73" s="168">
        <f ca="1">IFERROR(INDEX(funnel_data!F$3:F$140,MATCH($J73, funnel_data!$A$3:$A$140, FALSE)),"")</f>
        <v>14</v>
      </c>
      <c r="N73" s="196">
        <f ca="1">IFERROR(INDEX(funnel_data!G$3:G$140,MATCH($J73, funnel_data!$A$3:$A$140, FALSE)),"")</f>
        <v>4.1297935103244837E-2</v>
      </c>
      <c r="O73" s="196">
        <f ca="1">IFERROR(INDEX(funnel_data!Y$3:Y$140,MATCH($J73, funnel_data!$A$3:$A$140, FALSE)),"")</f>
        <v>2.4757183500293208E-2</v>
      </c>
      <c r="P73" s="196">
        <f ca="1">IFERROR(INDEX(funnel_data!Z$3:Z$140,MATCH($J73, funnel_data!$A$3:$A$140, FALSE)),"")</f>
        <v>6.8117986644596368E-2</v>
      </c>
      <c r="Q73" s="196">
        <f ca="1">IFERROR(INDEX(funnel_data!H$3:H$140,MATCH($J73, funnel_data!$A$3:$A$140, FALSE)),"")</f>
        <v>4.1856794361209183E-2</v>
      </c>
      <c r="R73" s="196">
        <f ca="1">IFERROR(INDEX(funnel_data!I$3:I$140,MATCH($J73, funnel_data!$A$3:$A$140, FALSE)),"")</f>
        <v>2.5179020768064796E-2</v>
      </c>
      <c r="S73" s="196">
        <f ca="1">IFERROR(INDEX(funnel_data!J$3:J$140,MATCH($J73, funnel_data!$A$3:$A$140, FALSE)),"")</f>
        <v>6.8801717208014618E-2</v>
      </c>
      <c r="T73" s="196">
        <f ca="1">IFERROR(INDEX(funnel_data!K$3:K$140,MATCH($J73, funnel_data!$A$3:$A$140, FALSE)),"")</f>
        <v>1.8964153063042593E-2</v>
      </c>
      <c r="U73" s="196">
        <f ca="1">IFERROR(INDEX(funnel_data!L$3:L$140,MATCH($J73, funnel_data!$A$3:$A$140, FALSE)),"")</f>
        <v>8.9853275906459515E-2</v>
      </c>
      <c r="V73" s="170" t="str">
        <f t="shared" ca="1" si="3"/>
        <v/>
      </c>
      <c r="W73" s="169" t="str">
        <f t="shared" ca="1" si="4"/>
        <v/>
      </c>
      <c r="X73" s="168">
        <f ca="1">IFERROR(INDEX(funnel_data!P$3:P$140,MATCH($J73, funnel_data!$A$3:$A$140, FALSE)),"")</f>
        <v>526</v>
      </c>
      <c r="Y73" s="168">
        <f ca="1">IFERROR(INDEX(funnel_data!Q$3:Q$140,MATCH($J73, funnel_data!$A$3:$A$140, FALSE)),"")</f>
        <v>39</v>
      </c>
      <c r="Z73" s="196">
        <f ca="1">IFERROR(INDEX(funnel_data!R$3:R$140,MATCH($J73, funnel_data!$A$3:$A$140, FALSE)),"")</f>
        <v>7.4144486692015205E-2</v>
      </c>
      <c r="AA73" s="196">
        <f ca="1">IFERROR(INDEX(funnel_data!AA$3:AA$140,MATCH($J73, funnel_data!$A$3:$A$140, FALSE)),"")</f>
        <v>5.4710075377473258E-2</v>
      </c>
      <c r="AB73" s="196">
        <f ca="1">IFERROR(INDEX(funnel_data!AB$3:AB$140,MATCH($J73, funnel_data!$A$3:$A$140, FALSE)),"")</f>
        <v>9.9753976950282472E-2</v>
      </c>
      <c r="AC73" s="196">
        <f ca="1">IFERROR(INDEX(funnel_data!S$3:S$140,MATCH($J73, funnel_data!$A$3:$A$140, FALSE)),"")</f>
        <v>4.2820310180952947E-2</v>
      </c>
      <c r="AD73" s="196">
        <f ca="1">IFERROR(INDEX(funnel_data!T$3:T$140,MATCH($J73, funnel_data!$A$3:$A$140, FALSE)),"")</f>
        <v>2.8580570793287002E-2</v>
      </c>
      <c r="AE73" s="196">
        <f ca="1">IFERROR(INDEX(funnel_data!U$3:U$140,MATCH($J73, funnel_data!$A$3:$A$140, FALSE)),"")</f>
        <v>6.3689583740374575E-2</v>
      </c>
      <c r="AF73" s="196">
        <f ca="1">IFERROR(INDEX(funnel_data!V$3:V$140,MATCH($J73, funnel_data!$A$3:$A$140, FALSE)),"")</f>
        <v>2.273600721130644E-2</v>
      </c>
      <c r="AG73" s="196">
        <f ca="1">IFERROR(INDEX(funnel_data!W$3:W$140,MATCH($J73, funnel_data!$A$3:$A$140, FALSE)),"")</f>
        <v>7.9208479834579334E-2</v>
      </c>
      <c r="AH73" s="170" t="str">
        <f t="shared" ca="1" si="5"/>
        <v/>
      </c>
      <c r="AI73" s="169" t="str">
        <f t="shared" ca="1" si="6"/>
        <v/>
      </c>
      <c r="AJ73" s="168" t="str">
        <f ca="1">IFERROR(INDEX(funnel_data!AG$3:AG$140,MATCH($J73, funnel_data!$A$3:$A$140, FALSE)),"")</f>
        <v>Increased</v>
      </c>
    </row>
    <row r="74" spans="3:36" s="171" customFormat="1" x14ac:dyDescent="0.3">
      <c r="C74" s="12" t="str">
        <f>funnel_data!A68</f>
        <v>RK5</v>
      </c>
      <c r="D74" s="12" t="str">
        <f>INDEX(TrustCAHUB_map!C$2:C$139,MATCH($C74,TrustCAHUB_map!$A$2:$A$139,FALSE))</f>
        <v>East Midlands</v>
      </c>
      <c r="E74" s="12" t="str">
        <f>INDEX(TrustCAHUB_map!D$2:D$139,MATCH($C74,TrustCAHUB_map!$A$2:$A$139,FALSE))</f>
        <v>East Midlands</v>
      </c>
      <c r="F74" s="12">
        <f>ROWS($F$9:F74)</f>
        <v>66</v>
      </c>
      <c r="G74" s="22">
        <f t="shared" ref="G74:G137" si="7">IF(ISNUMBER(SEARCH($B$7,D74)),F74,"")</f>
        <v>66</v>
      </c>
      <c r="H74" s="22">
        <f t="shared" ref="H74:H137" si="8">IFERROR(SMALL($G$9:$G$146,F74),"")</f>
        <v>66</v>
      </c>
      <c r="I74" s="22"/>
      <c r="J74" s="168" t="str">
        <f t="shared" ref="J74:J137" si="9">IFERROR(INDEX($C$9:$C$146,H74),"")</f>
        <v>RK5</v>
      </c>
      <c r="K74" s="169" t="str">
        <f>IFERROR(INDEX(TrustCAHUB_map!$B$2:$B$139, MATCH(J74, TrustCAHUB_map!$A$2:$A$139, FALSE)),"")</f>
        <v>Sherwood forest Hospitals NHS Foundation Trust</v>
      </c>
      <c r="L74" s="168">
        <f ca="1">IFERROR(INDEX(funnel_data!E$3:E$140,MATCH($J74, funnel_data!$A$3:$A$140, FALSE)),"")</f>
        <v>351</v>
      </c>
      <c r="M74" s="168">
        <f ca="1">IFERROR(INDEX(funnel_data!F$3:F$140,MATCH($J74, funnel_data!$A$3:$A$140, FALSE)),"")</f>
        <v>29</v>
      </c>
      <c r="N74" s="196">
        <f ca="1">IFERROR(INDEX(funnel_data!G$3:G$140,MATCH($J74, funnel_data!$A$3:$A$140, FALSE)),"")</f>
        <v>8.2621082621082614E-2</v>
      </c>
      <c r="O74" s="196">
        <f ca="1">IFERROR(INDEX(funnel_data!Y$3:Y$140,MATCH($J74, funnel_data!$A$3:$A$140, FALSE)),"")</f>
        <v>5.8140254019937269E-2</v>
      </c>
      <c r="P74" s="196">
        <f ca="1">IFERROR(INDEX(funnel_data!Z$3:Z$140,MATCH($J74, funnel_data!$A$3:$A$140, FALSE)),"")</f>
        <v>0.11613887059594757</v>
      </c>
      <c r="Q74" s="196">
        <f ca="1">IFERROR(INDEX(funnel_data!H$3:H$140,MATCH($J74, funnel_data!$A$3:$A$140, FALSE)),"")</f>
        <v>4.1856794361209183E-2</v>
      </c>
      <c r="R74" s="196">
        <f ca="1">IFERROR(INDEX(funnel_data!I$3:I$140,MATCH($J74, funnel_data!$A$3:$A$140, FALSE)),"")</f>
        <v>2.539748427538796E-2</v>
      </c>
      <c r="S74" s="196">
        <f ca="1">IFERROR(INDEX(funnel_data!J$3:J$140,MATCH($J74, funnel_data!$A$3:$A$140, FALSE)),"")</f>
        <v>6.8236040208688467E-2</v>
      </c>
      <c r="T74" s="196">
        <f ca="1">IFERROR(INDEX(funnel_data!K$3:K$140,MATCH($J74, funnel_data!$A$3:$A$140, FALSE)),"")</f>
        <v>1.9214032063104163E-2</v>
      </c>
      <c r="U74" s="196">
        <f ca="1">IFERROR(INDEX(funnel_data!L$3:L$140,MATCH($J74, funnel_data!$A$3:$A$140, FALSE)),"")</f>
        <v>8.8767877178990692E-2</v>
      </c>
      <c r="V74" s="170" t="str">
        <f t="shared" ref="V74:V137" ca="1" si="10">IF(N74="","", IF(N74&gt;U74,"&gt;Upper 3SD Limit",""))</f>
        <v/>
      </c>
      <c r="W74" s="169" t="str">
        <f t="shared" ref="W74:W137" ca="1" si="11">IF(N74="","", IF(N74&lt;T74,"&lt;Lower 3SD Limit",""))</f>
        <v/>
      </c>
      <c r="X74" s="168">
        <f ca="1">IFERROR(INDEX(funnel_data!P$3:P$140,MATCH($J74, funnel_data!$A$3:$A$140, FALSE)),"")</f>
        <v>184</v>
      </c>
      <c r="Y74" s="168">
        <f ca="1">IFERROR(INDEX(funnel_data!Q$3:Q$140,MATCH($J74, funnel_data!$A$3:$A$140, FALSE)),"")</f>
        <v>8</v>
      </c>
      <c r="Z74" s="196">
        <f ca="1">IFERROR(INDEX(funnel_data!R$3:R$140,MATCH($J74, funnel_data!$A$3:$A$140, FALSE)),"")</f>
        <v>4.3478260869565216E-2</v>
      </c>
      <c r="AA74" s="196">
        <f ca="1">IFERROR(INDEX(funnel_data!AA$3:AA$140,MATCH($J74, funnel_data!$A$3:$A$140, FALSE)),"")</f>
        <v>2.2193174201247421E-2</v>
      </c>
      <c r="AB74" s="196">
        <f ca="1">IFERROR(INDEX(funnel_data!AB$3:AB$140,MATCH($J74, funnel_data!$A$3:$A$140, FALSE)),"")</f>
        <v>8.3435577541114095E-2</v>
      </c>
      <c r="AC74" s="196">
        <f ca="1">IFERROR(INDEX(funnel_data!S$3:S$140,MATCH($J74, funnel_data!$A$3:$A$140, FALSE)),"")</f>
        <v>4.2820310180952947E-2</v>
      </c>
      <c r="AD74" s="196">
        <f ca="1">IFERROR(INDEX(funnel_data!T$3:T$140,MATCH($J74, funnel_data!$A$3:$A$140, FALSE)),"")</f>
        <v>2.1745693790638079E-2</v>
      </c>
      <c r="AE74" s="196">
        <f ca="1">IFERROR(INDEX(funnel_data!U$3:U$140,MATCH($J74, funnel_data!$A$3:$A$140, FALSE)),"")</f>
        <v>8.2594740631719288E-2</v>
      </c>
      <c r="AF74" s="196">
        <f ca="1">IFERROR(INDEX(funnel_data!V$3:V$140,MATCH($J74, funnel_data!$A$3:$A$140, FALSE)),"")</f>
        <v>1.5067682790311406E-2</v>
      </c>
      <c r="AG74" s="196">
        <f ca="1">IFERROR(INDEX(funnel_data!W$3:W$140,MATCH($J74, funnel_data!$A$3:$A$140, FALSE)),"")</f>
        <v>0.11568559544031271</v>
      </c>
      <c r="AH74" s="170" t="str">
        <f t="shared" ref="AH74:AH137" ca="1" si="12">IF(Z74="","", IF(Z74&gt;AG74,"&gt;Upper 3SD Limit",""))</f>
        <v/>
      </c>
      <c r="AI74" s="169" t="str">
        <f t="shared" ref="AI74:AI137" ca="1" si="13">IF(Z74="","", IF(Z74&lt;AF74,"&lt;Lower 3SD Limit",""))</f>
        <v/>
      </c>
      <c r="AJ74" s="168" t="str">
        <f ca="1">IFERROR(INDEX(funnel_data!AG$3:AG$140,MATCH($J74, funnel_data!$A$3:$A$140, FALSE)),"")</f>
        <v>Change not statistically significant</v>
      </c>
    </row>
    <row r="75" spans="3:36" s="171" customFormat="1" x14ac:dyDescent="0.3">
      <c r="C75" s="12" t="str">
        <f>funnel_data!A69</f>
        <v>RK9</v>
      </c>
      <c r="D75" s="12" t="str">
        <f>INDEX(TrustCAHUB_map!C$2:C$139,MATCH($C75,TrustCAHUB_map!$A$2:$A$139,FALSE))</f>
        <v>Peninsula</v>
      </c>
      <c r="E75" s="12" t="str">
        <f>INDEX(TrustCAHUB_map!D$2:D$139,MATCH($C75,TrustCAHUB_map!$A$2:$A$139,FALSE))</f>
        <v>South West</v>
      </c>
      <c r="F75" s="12">
        <f>ROWS($F$9:F75)</f>
        <v>67</v>
      </c>
      <c r="G75" s="22">
        <f t="shared" si="7"/>
        <v>67</v>
      </c>
      <c r="H75" s="22">
        <f t="shared" si="8"/>
        <v>67</v>
      </c>
      <c r="I75" s="22"/>
      <c r="J75" s="168" t="str">
        <f t="shared" si="9"/>
        <v>RK9</v>
      </c>
      <c r="K75" s="169" t="str">
        <f>IFERROR(INDEX(TrustCAHUB_map!$B$2:$B$139, MATCH(J75, TrustCAHUB_map!$A$2:$A$139, FALSE)),"")</f>
        <v>University Hospitals Plymouth NHS Trust</v>
      </c>
      <c r="L75" s="168">
        <f ca="1">IFERROR(INDEX(funnel_data!E$3:E$140,MATCH($J75, funnel_data!$A$3:$A$140, FALSE)),"")</f>
        <v>1102</v>
      </c>
      <c r="M75" s="168">
        <f ca="1">IFERROR(INDEX(funnel_data!F$3:F$140,MATCH($J75, funnel_data!$A$3:$A$140, FALSE)),"")</f>
        <v>69</v>
      </c>
      <c r="N75" s="196">
        <f ca="1">IFERROR(INDEX(funnel_data!G$3:G$140,MATCH($J75, funnel_data!$A$3:$A$140, FALSE)),"")</f>
        <v>6.2613430127041736E-2</v>
      </c>
      <c r="O75" s="196">
        <f ca="1">IFERROR(INDEX(funnel_data!Y$3:Y$140,MATCH($J75, funnel_data!$A$3:$A$140, FALSE)),"")</f>
        <v>4.977330787231856E-2</v>
      </c>
      <c r="P75" s="196">
        <f ca="1">IFERROR(INDEX(funnel_data!Z$3:Z$140,MATCH($J75, funnel_data!$A$3:$A$140, FALSE)),"")</f>
        <v>7.8492328841970091E-2</v>
      </c>
      <c r="Q75" s="196">
        <f ca="1">IFERROR(INDEX(funnel_data!H$3:H$140,MATCH($J75, funnel_data!$A$3:$A$140, FALSE)),"")</f>
        <v>4.1856794361209183E-2</v>
      </c>
      <c r="R75" s="196">
        <f ca="1">IFERROR(INDEX(funnel_data!I$3:I$140,MATCH($J75, funnel_data!$A$3:$A$140, FALSE)),"")</f>
        <v>3.1538109064254485E-2</v>
      </c>
      <c r="S75" s="196">
        <f ca="1">IFERROR(INDEX(funnel_data!J$3:J$140,MATCH($J75, funnel_data!$A$3:$A$140, FALSE)),"")</f>
        <v>5.5358580997057233E-2</v>
      </c>
      <c r="T75" s="196">
        <f ca="1">IFERROR(INDEX(funnel_data!K$3:K$140,MATCH($J75, funnel_data!$A$3:$A$140, FALSE)),"")</f>
        <v>2.6818190543376769E-2</v>
      </c>
      <c r="U75" s="196">
        <f ca="1">IFERROR(INDEX(funnel_data!L$3:L$140,MATCH($J75, funnel_data!$A$3:$A$140, FALSE)),"")</f>
        <v>6.4767227675470163E-2</v>
      </c>
      <c r="V75" s="170" t="str">
        <f t="shared" ca="1" si="10"/>
        <v/>
      </c>
      <c r="W75" s="169" t="str">
        <f t="shared" ca="1" si="11"/>
        <v/>
      </c>
      <c r="X75" s="168">
        <f ca="1">IFERROR(INDEX(funnel_data!P$3:P$140,MATCH($J75, funnel_data!$A$3:$A$140, FALSE)),"")</f>
        <v>1137</v>
      </c>
      <c r="Y75" s="168">
        <f ca="1">IFERROR(INDEX(funnel_data!Q$3:Q$140,MATCH($J75, funnel_data!$A$3:$A$140, FALSE)),"")</f>
        <v>53</v>
      </c>
      <c r="Z75" s="196">
        <f ca="1">IFERROR(INDEX(funnel_data!R$3:R$140,MATCH($J75, funnel_data!$A$3:$A$140, FALSE)),"")</f>
        <v>4.6613896218117852E-2</v>
      </c>
      <c r="AA75" s="196">
        <f ca="1">IFERROR(INDEX(funnel_data!AA$3:AA$140,MATCH($J75, funnel_data!$A$3:$A$140, FALSE)),"")</f>
        <v>3.5812803401773598E-2</v>
      </c>
      <c r="AB75" s="196">
        <f ca="1">IFERROR(INDEX(funnel_data!AB$3:AB$140,MATCH($J75, funnel_data!$A$3:$A$140, FALSE)),"")</f>
        <v>6.046828628989924E-2</v>
      </c>
      <c r="AC75" s="196">
        <f ca="1">IFERROR(INDEX(funnel_data!S$3:S$140,MATCH($J75, funnel_data!$A$3:$A$140, FALSE)),"")</f>
        <v>4.2820310180952947E-2</v>
      </c>
      <c r="AD75" s="196">
        <f ca="1">IFERROR(INDEX(funnel_data!T$3:T$140,MATCH($J75, funnel_data!$A$3:$A$140, FALSE)),"")</f>
        <v>3.2511320811631814E-2</v>
      </c>
      <c r="AE75" s="196">
        <f ca="1">IFERROR(INDEX(funnel_data!U$3:U$140,MATCH($J75, funnel_data!$A$3:$A$140, FALSE)),"")</f>
        <v>5.6208257218733675E-2</v>
      </c>
      <c r="AF75" s="196">
        <f ca="1">IFERROR(INDEX(funnel_data!V$3:V$140,MATCH($J75, funnel_data!$A$3:$A$140, FALSE)),"")</f>
        <v>2.7763597457682188E-2</v>
      </c>
      <c r="AG75" s="196">
        <f ca="1">IFERROR(INDEX(funnel_data!W$3:W$140,MATCH($J75, funnel_data!$A$3:$A$140, FALSE)),"")</f>
        <v>6.5492504160047718E-2</v>
      </c>
      <c r="AH75" s="170" t="str">
        <f t="shared" ca="1" si="12"/>
        <v/>
      </c>
      <c r="AI75" s="169" t="str">
        <f t="shared" ca="1" si="13"/>
        <v/>
      </c>
      <c r="AJ75" s="168" t="str">
        <f ca="1">IFERROR(INDEX(funnel_data!AG$3:AG$140,MATCH($J75, funnel_data!$A$3:$A$140, FALSE)),"")</f>
        <v>Change not statistically significant</v>
      </c>
    </row>
    <row r="76" spans="3:36" s="171" customFormat="1" x14ac:dyDescent="0.3">
      <c r="C76" s="12" t="str">
        <f>funnel_data!A70</f>
        <v>RKB</v>
      </c>
      <c r="D76" s="12" t="str">
        <f>INDEX(TrustCAHUB_map!C$2:C$139,MATCH($C76,TrustCAHUB_map!$A$2:$A$139,FALSE))</f>
        <v>West Midlands</v>
      </c>
      <c r="E76" s="12" t="str">
        <f>INDEX(TrustCAHUB_map!D$2:D$139,MATCH($C76,TrustCAHUB_map!$A$2:$A$139,FALSE))</f>
        <v>West Midlands</v>
      </c>
      <c r="F76" s="12">
        <f>ROWS($F$9:F76)</f>
        <v>68</v>
      </c>
      <c r="G76" s="22">
        <f t="shared" si="7"/>
        <v>68</v>
      </c>
      <c r="H76" s="22">
        <f t="shared" si="8"/>
        <v>68</v>
      </c>
      <c r="I76" s="22"/>
      <c r="J76" s="168" t="str">
        <f t="shared" si="9"/>
        <v>RKB</v>
      </c>
      <c r="K76" s="169" t="str">
        <f>IFERROR(INDEX(TrustCAHUB_map!$B$2:$B$139, MATCH(J76, TrustCAHUB_map!$A$2:$A$139, FALSE)),"")</f>
        <v>University Hospitals Coventry and Warwickshire NHS Trust</v>
      </c>
      <c r="L76" s="168">
        <f ca="1">IFERROR(INDEX(funnel_data!E$3:E$140,MATCH($J76, funnel_data!$A$3:$A$140, FALSE)),"")</f>
        <v>0</v>
      </c>
      <c r="M76" s="168">
        <f ca="1">IFERROR(INDEX(funnel_data!F$3:F$140,MATCH($J76, funnel_data!$A$3:$A$140, FALSE)),"")</f>
        <v>0</v>
      </c>
      <c r="N76" s="196" t="str">
        <f ca="1">IFERROR(INDEX(funnel_data!G$3:G$140,MATCH($J76, funnel_data!$A$3:$A$140, FALSE)),"")</f>
        <v/>
      </c>
      <c r="O76" s="196" t="str">
        <f ca="1">IFERROR(INDEX(funnel_data!Y$3:Y$140,MATCH($J76, funnel_data!$A$3:$A$140, FALSE)),"")</f>
        <v/>
      </c>
      <c r="P76" s="196" t="str">
        <f ca="1">IFERROR(INDEX(funnel_data!Z$3:Z$140,MATCH($J76, funnel_data!$A$3:$A$140, FALSE)),"")</f>
        <v/>
      </c>
      <c r="Q76" s="196">
        <f ca="1">IFERROR(INDEX(funnel_data!H$3:H$140,MATCH($J76, funnel_data!$A$3:$A$140, FALSE)),"")</f>
        <v>4.1856794361209183E-2</v>
      </c>
      <c r="R76" s="196">
        <f ca="1">IFERROR(INDEX(funnel_data!I$3:I$140,MATCH($J76, funnel_data!$A$3:$A$140, FALSE)),"")</f>
        <v>0</v>
      </c>
      <c r="S76" s="196">
        <f ca="1">IFERROR(INDEX(funnel_data!J$3:J$140,MATCH($J76, funnel_data!$A$3:$A$140, FALSE)),"")</f>
        <v>1</v>
      </c>
      <c r="T76" s="196">
        <f ca="1">IFERROR(INDEX(funnel_data!K$3:K$140,MATCH($J76, funnel_data!$A$3:$A$140, FALSE)),"")</f>
        <v>0</v>
      </c>
      <c r="U76" s="196">
        <f ca="1">IFERROR(INDEX(funnel_data!L$3:L$140,MATCH($J76, funnel_data!$A$3:$A$140, FALSE)),"")</f>
        <v>1</v>
      </c>
      <c r="V76" s="170" t="str">
        <f t="shared" ca="1" si="10"/>
        <v/>
      </c>
      <c r="W76" s="169" t="str">
        <f t="shared" ca="1" si="11"/>
        <v/>
      </c>
      <c r="X76" s="168">
        <f ca="1">IFERROR(INDEX(funnel_data!P$3:P$140,MATCH($J76, funnel_data!$A$3:$A$140, FALSE)),"")</f>
        <v>1030</v>
      </c>
      <c r="Y76" s="168">
        <f ca="1">IFERROR(INDEX(funnel_data!Q$3:Q$140,MATCH($J76, funnel_data!$A$3:$A$140, FALSE)),"")</f>
        <v>45</v>
      </c>
      <c r="Z76" s="196">
        <f ca="1">IFERROR(INDEX(funnel_data!R$3:R$140,MATCH($J76, funnel_data!$A$3:$A$140, FALSE)),"")</f>
        <v>4.3689320388349516E-2</v>
      </c>
      <c r="AA76" s="196">
        <f ca="1">IFERROR(INDEX(funnel_data!AA$3:AA$140,MATCH($J76, funnel_data!$A$3:$A$140, FALSE)),"")</f>
        <v>3.2810286610317464E-2</v>
      </c>
      <c r="AB76" s="196">
        <f ca="1">IFERROR(INDEX(funnel_data!AB$3:AB$140,MATCH($J76, funnel_data!$A$3:$A$140, FALSE)),"")</f>
        <v>5.7959393808321727E-2</v>
      </c>
      <c r="AC76" s="196">
        <f ca="1">IFERROR(INDEX(funnel_data!S$3:S$140,MATCH($J76, funnel_data!$A$3:$A$140, FALSE)),"")</f>
        <v>4.2820310180952947E-2</v>
      </c>
      <c r="AD76" s="196">
        <f ca="1">IFERROR(INDEX(funnel_data!T$3:T$140,MATCH($J76, funnel_data!$A$3:$A$140, FALSE)),"")</f>
        <v>3.2061734157632298E-2</v>
      </c>
      <c r="AE76" s="196">
        <f ca="1">IFERROR(INDEX(funnel_data!U$3:U$140,MATCH($J76, funnel_data!$A$3:$A$140, FALSE)),"")</f>
        <v>5.6976508231494888E-2</v>
      </c>
      <c r="AF76" s="196">
        <f ca="1">IFERROR(INDEX(funnel_data!V$3:V$140,MATCH($J76, funnel_data!$A$3:$A$140, FALSE)),"")</f>
        <v>2.7166950073546831E-2</v>
      </c>
      <c r="AG76" s="196">
        <f ca="1">IFERROR(INDEX(funnel_data!W$3:W$140,MATCH($J76, funnel_data!$A$3:$A$140, FALSE)),"")</f>
        <v>6.6873007072846324E-2</v>
      </c>
      <c r="AH76" s="170" t="str">
        <f t="shared" ca="1" si="12"/>
        <v/>
      </c>
      <c r="AI76" s="169" t="str">
        <f t="shared" ca="1" si="13"/>
        <v/>
      </c>
      <c r="AJ76" s="168" t="str">
        <f ca="1">IFERROR(INDEX(funnel_data!AG$3:AG$140,MATCH($J76, funnel_data!$A$3:$A$140, FALSE)),"")</f>
        <v>Numbers too small for z-test</v>
      </c>
    </row>
    <row r="77" spans="3:36" s="171" customFormat="1" x14ac:dyDescent="0.3">
      <c r="C77" s="12" t="str">
        <f>funnel_data!A71</f>
        <v>RKE</v>
      </c>
      <c r="D77" s="12" t="str">
        <f>INDEX(TrustCAHUB_map!C$2:C$139,MATCH($C77,TrustCAHUB_map!$A$2:$A$139,FALSE))</f>
        <v>North Central and North East London</v>
      </c>
      <c r="E77" s="12" t="str">
        <f>INDEX(TrustCAHUB_map!D$2:D$139,MATCH($C77,TrustCAHUB_map!$A$2:$A$139,FALSE))</f>
        <v>London</v>
      </c>
      <c r="F77" s="12">
        <f>ROWS($F$9:F77)</f>
        <v>69</v>
      </c>
      <c r="G77" s="22">
        <f t="shared" si="7"/>
        <v>69</v>
      </c>
      <c r="H77" s="22">
        <f t="shared" si="8"/>
        <v>69</v>
      </c>
      <c r="I77" s="22"/>
      <c r="J77" s="168" t="str">
        <f t="shared" si="9"/>
        <v>RKE</v>
      </c>
      <c r="K77" s="169" t="str">
        <f>IFERROR(INDEX(TrustCAHUB_map!$B$2:$B$139, MATCH(J77, TrustCAHUB_map!$A$2:$A$139, FALSE)),"")</f>
        <v>Whittington Health NHS Trust</v>
      </c>
      <c r="L77" s="168">
        <f ca="1">IFERROR(INDEX(funnel_data!E$3:E$140,MATCH($J77, funnel_data!$A$3:$A$140, FALSE)),"")</f>
        <v>149</v>
      </c>
      <c r="M77" s="168">
        <f ca="1">IFERROR(INDEX(funnel_data!F$3:F$140,MATCH($J77, funnel_data!$A$3:$A$140, FALSE)),"")</f>
        <v>13</v>
      </c>
      <c r="N77" s="196">
        <f ca="1">IFERROR(INDEX(funnel_data!G$3:G$140,MATCH($J77, funnel_data!$A$3:$A$140, FALSE)),"")</f>
        <v>8.7248322147651006E-2</v>
      </c>
      <c r="O77" s="196">
        <f ca="1">IFERROR(INDEX(funnel_data!Y$3:Y$140,MATCH($J77, funnel_data!$A$3:$A$140, FALSE)),"")</f>
        <v>5.1696664360773407E-2</v>
      </c>
      <c r="P77" s="196">
        <f ca="1">IFERROR(INDEX(funnel_data!Z$3:Z$140,MATCH($J77, funnel_data!$A$3:$A$140, FALSE)),"")</f>
        <v>0.14354786582722101</v>
      </c>
      <c r="Q77" s="196">
        <f ca="1">IFERROR(INDEX(funnel_data!H$3:H$140,MATCH($J77, funnel_data!$A$3:$A$140, FALSE)),"")</f>
        <v>4.1856794361209183E-2</v>
      </c>
      <c r="R77" s="196">
        <f ca="1">IFERROR(INDEX(funnel_data!I$3:I$140,MATCH($J77, funnel_data!$A$3:$A$140, FALSE)),"")</f>
        <v>1.9599011830210681E-2</v>
      </c>
      <c r="S77" s="196">
        <f ca="1">IFERROR(INDEX(funnel_data!J$3:J$140,MATCH($J77, funnel_data!$A$3:$A$140, FALSE)),"")</f>
        <v>8.7144994511258775E-2</v>
      </c>
      <c r="T77" s="196">
        <f ca="1">IFERROR(INDEX(funnel_data!K$3:K$140,MATCH($J77, funnel_data!$A$3:$A$140, FALSE)),"")</f>
        <v>1.3086485755991839E-2</v>
      </c>
      <c r="U77" s="196">
        <f ca="1">IFERROR(INDEX(funnel_data!L$3:L$140,MATCH($J77, funnel_data!$A$3:$A$140, FALSE)),"")</f>
        <v>0.1258145106763382</v>
      </c>
      <c r="V77" s="170" t="str">
        <f t="shared" ca="1" si="10"/>
        <v/>
      </c>
      <c r="W77" s="169" t="str">
        <f t="shared" ca="1" si="11"/>
        <v/>
      </c>
      <c r="X77" s="168">
        <f ca="1">IFERROR(INDEX(funnel_data!P$3:P$140,MATCH($J77, funnel_data!$A$3:$A$140, FALSE)),"")</f>
        <v>165</v>
      </c>
      <c r="Y77" s="168">
        <f ca="1">IFERROR(INDEX(funnel_data!Q$3:Q$140,MATCH($J77, funnel_data!$A$3:$A$140, FALSE)),"")</f>
        <v>5</v>
      </c>
      <c r="Z77" s="196">
        <f ca="1">IFERROR(INDEX(funnel_data!R$3:R$140,MATCH($J77, funnel_data!$A$3:$A$140, FALSE)),"")</f>
        <v>3.0303030303030304E-2</v>
      </c>
      <c r="AA77" s="196">
        <f ca="1">IFERROR(INDEX(funnel_data!AA$3:AA$140,MATCH($J77, funnel_data!$A$3:$A$140, FALSE)),"")</f>
        <v>1.3011682323943298E-2</v>
      </c>
      <c r="AB77" s="196">
        <f ca="1">IFERROR(INDEX(funnel_data!AB$3:AB$140,MATCH($J77, funnel_data!$A$3:$A$140, FALSE)),"")</f>
        <v>6.8967346508030034E-2</v>
      </c>
      <c r="AC77" s="196">
        <f ca="1">IFERROR(INDEX(funnel_data!S$3:S$140,MATCH($J77, funnel_data!$A$3:$A$140, FALSE)),"")</f>
        <v>4.2820310180952947E-2</v>
      </c>
      <c r="AD77" s="196">
        <f ca="1">IFERROR(INDEX(funnel_data!T$3:T$140,MATCH($J77, funnel_data!$A$3:$A$140, FALSE)),"")</f>
        <v>2.0961545175903196E-2</v>
      </c>
      <c r="AE77" s="196">
        <f ca="1">IFERROR(INDEX(funnel_data!U$3:U$140,MATCH($J77, funnel_data!$A$3:$A$140, FALSE)),"")</f>
        <v>8.5483207537376427E-2</v>
      </c>
      <c r="AF77" s="196">
        <f ca="1">IFERROR(INDEX(funnel_data!V$3:V$140,MATCH($J77, funnel_data!$A$3:$A$140, FALSE)),"")</f>
        <v>1.4279112174077587E-2</v>
      </c>
      <c r="AG77" s="196">
        <f ca="1">IFERROR(INDEX(funnel_data!W$3:W$140,MATCH($J77, funnel_data!$A$3:$A$140, FALSE)),"")</f>
        <v>0.12138475763455872</v>
      </c>
      <c r="AH77" s="170" t="str">
        <f t="shared" ca="1" si="12"/>
        <v/>
      </c>
      <c r="AI77" s="169" t="str">
        <f t="shared" ca="1" si="13"/>
        <v/>
      </c>
      <c r="AJ77" s="168" t="str">
        <f ca="1">IFERROR(INDEX(funnel_data!AG$3:AG$140,MATCH($J77, funnel_data!$A$3:$A$140, FALSE)),"")</f>
        <v>Decreased</v>
      </c>
    </row>
    <row r="78" spans="3:36" s="171" customFormat="1" x14ac:dyDescent="0.3">
      <c r="C78" s="12" t="str">
        <f>funnel_data!A72</f>
        <v>RL4</v>
      </c>
      <c r="D78" s="12" t="str">
        <f>INDEX(TrustCAHUB_map!C$2:C$139,MATCH($C78,TrustCAHUB_map!$A$2:$A$139,FALSE))</f>
        <v>West Midlands</v>
      </c>
      <c r="E78" s="12" t="str">
        <f>INDEX(TrustCAHUB_map!D$2:D$139,MATCH($C78,TrustCAHUB_map!$A$2:$A$139,FALSE))</f>
        <v>West Midlands</v>
      </c>
      <c r="F78" s="12">
        <f>ROWS($F$9:F78)</f>
        <v>70</v>
      </c>
      <c r="G78" s="22">
        <f t="shared" si="7"/>
        <v>70</v>
      </c>
      <c r="H78" s="22">
        <f t="shared" si="8"/>
        <v>70</v>
      </c>
      <c r="I78" s="22"/>
      <c r="J78" s="168" t="str">
        <f t="shared" si="9"/>
        <v>RL4</v>
      </c>
      <c r="K78" s="169" t="str">
        <f>IFERROR(INDEX(TrustCAHUB_map!$B$2:$B$139, MATCH(J78, TrustCAHUB_map!$A$2:$A$139, FALSE)),"")</f>
        <v>The Royal Wolverhampton NHS Trust</v>
      </c>
      <c r="L78" s="168">
        <f ca="1">IFERROR(INDEX(funnel_data!E$3:E$140,MATCH($J78, funnel_data!$A$3:$A$140, FALSE)),"")</f>
        <v>584</v>
      </c>
      <c r="M78" s="168">
        <f ca="1">IFERROR(INDEX(funnel_data!F$3:F$140,MATCH($J78, funnel_data!$A$3:$A$140, FALSE)),"")</f>
        <v>19</v>
      </c>
      <c r="N78" s="196">
        <f ca="1">IFERROR(INDEX(funnel_data!G$3:G$140,MATCH($J78, funnel_data!$A$3:$A$140, FALSE)),"")</f>
        <v>3.2534246575342464E-2</v>
      </c>
      <c r="O78" s="196">
        <f ca="1">IFERROR(INDEX(funnel_data!Y$3:Y$140,MATCH($J78, funnel_data!$A$3:$A$140, FALSE)),"")</f>
        <v>2.0925455246486164E-2</v>
      </c>
      <c r="P78" s="196">
        <f ca="1">IFERROR(INDEX(funnel_data!Z$3:Z$140,MATCH($J78, funnel_data!$A$3:$A$140, FALSE)),"")</f>
        <v>5.0252679934103033E-2</v>
      </c>
      <c r="Q78" s="196">
        <f ca="1">IFERROR(INDEX(funnel_data!H$3:H$140,MATCH($J78, funnel_data!$A$3:$A$140, FALSE)),"")</f>
        <v>4.1856794361209183E-2</v>
      </c>
      <c r="R78" s="196">
        <f ca="1">IFERROR(INDEX(funnel_data!I$3:I$140,MATCH($J78, funnel_data!$A$3:$A$140, FALSE)),"")</f>
        <v>2.8387123786308359E-2</v>
      </c>
      <c r="S78" s="196">
        <f ca="1">IFERROR(INDEX(funnel_data!J$3:J$140,MATCH($J78, funnel_data!$A$3:$A$140, FALSE)),"")</f>
        <v>6.1314482588423078E-2</v>
      </c>
      <c r="T78" s="196">
        <f ca="1">IFERROR(INDEX(funnel_data!K$3:K$140,MATCH($J78, funnel_data!$A$3:$A$140, FALSE)),"")</f>
        <v>2.2778509761628426E-2</v>
      </c>
      <c r="U78" s="196">
        <f ca="1">IFERROR(INDEX(funnel_data!L$3:L$140,MATCH($J78, funnel_data!$A$3:$A$140, FALSE)),"")</f>
        <v>7.5676779976837583E-2</v>
      </c>
      <c r="V78" s="170" t="str">
        <f t="shared" ca="1" si="10"/>
        <v/>
      </c>
      <c r="W78" s="169" t="str">
        <f t="shared" ca="1" si="11"/>
        <v/>
      </c>
      <c r="X78" s="168">
        <f ca="1">IFERROR(INDEX(funnel_data!P$3:P$140,MATCH($J78, funnel_data!$A$3:$A$140, FALSE)),"")</f>
        <v>627</v>
      </c>
      <c r="Y78" s="168">
        <f ca="1">IFERROR(INDEX(funnel_data!Q$3:Q$140,MATCH($J78, funnel_data!$A$3:$A$140, FALSE)),"")</f>
        <v>21</v>
      </c>
      <c r="Z78" s="196">
        <f ca="1">IFERROR(INDEX(funnel_data!R$3:R$140,MATCH($J78, funnel_data!$A$3:$A$140, FALSE)),"")</f>
        <v>3.3492822966507178E-2</v>
      </c>
      <c r="AA78" s="196">
        <f ca="1">IFERROR(INDEX(funnel_data!AA$3:AA$140,MATCH($J78, funnel_data!$A$3:$A$140, FALSE)),"")</f>
        <v>2.200909658027269E-2</v>
      </c>
      <c r="AB78" s="196">
        <f ca="1">IFERROR(INDEX(funnel_data!AB$3:AB$140,MATCH($J78, funnel_data!$A$3:$A$140, FALSE)),"")</f>
        <v>5.0658065952752539E-2</v>
      </c>
      <c r="AC78" s="196">
        <f ca="1">IFERROR(INDEX(funnel_data!S$3:S$140,MATCH($J78, funnel_data!$A$3:$A$140, FALSE)),"")</f>
        <v>4.2820310180952947E-2</v>
      </c>
      <c r="AD78" s="196">
        <f ca="1">IFERROR(INDEX(funnel_data!T$3:T$140,MATCH($J78, funnel_data!$A$3:$A$140, FALSE)),"")</f>
        <v>2.9562377919675198E-2</v>
      </c>
      <c r="AE78" s="196">
        <f ca="1">IFERROR(INDEX(funnel_data!U$3:U$140,MATCH($J78, funnel_data!$A$3:$A$140, FALSE)),"")</f>
        <v>6.1646364444358816E-2</v>
      </c>
      <c r="AF78" s="196">
        <f ca="1">IFERROR(INDEX(funnel_data!V$3:V$140,MATCH($J78, funnel_data!$A$3:$A$140, FALSE)),"")</f>
        <v>2.3951174830396875E-2</v>
      </c>
      <c r="AG78" s="196">
        <f ca="1">IFERROR(INDEX(funnel_data!W$3:W$140,MATCH($J78, funnel_data!$A$3:$A$140, FALSE)),"")</f>
        <v>7.5406410553905054E-2</v>
      </c>
      <c r="AH78" s="170" t="str">
        <f t="shared" ca="1" si="12"/>
        <v/>
      </c>
      <c r="AI78" s="169" t="str">
        <f t="shared" ca="1" si="13"/>
        <v/>
      </c>
      <c r="AJ78" s="168" t="str">
        <f ca="1">IFERROR(INDEX(funnel_data!AG$3:AG$140,MATCH($J78, funnel_data!$A$3:$A$140, FALSE)),"")</f>
        <v>Change not statistically significant</v>
      </c>
    </row>
    <row r="79" spans="3:36" s="171" customFormat="1" x14ac:dyDescent="0.3">
      <c r="C79" s="12" t="str">
        <f>funnel_data!A73</f>
        <v>RLN</v>
      </c>
      <c r="D79" s="12" t="str">
        <f>INDEX(TrustCAHUB_map!C$2:C$139,MATCH($C79,TrustCAHUB_map!$A$2:$A$139,FALSE))</f>
        <v>North East and Cumbria</v>
      </c>
      <c r="E79" s="12" t="str">
        <f>INDEX(TrustCAHUB_map!D$2:D$139,MATCH($C79,TrustCAHUB_map!$A$2:$A$139,FALSE))</f>
        <v>North East</v>
      </c>
      <c r="F79" s="12">
        <f>ROWS($F$9:F79)</f>
        <v>71</v>
      </c>
      <c r="G79" s="22">
        <f t="shared" si="7"/>
        <v>71</v>
      </c>
      <c r="H79" s="22">
        <f t="shared" si="8"/>
        <v>71</v>
      </c>
      <c r="I79" s="22"/>
      <c r="J79" s="168" t="str">
        <f t="shared" si="9"/>
        <v>RLN</v>
      </c>
      <c r="K79" s="169" t="str">
        <f>IFERROR(INDEX(TrustCAHUB_map!$B$2:$B$139, MATCH(J79, TrustCAHUB_map!$A$2:$A$139, FALSE)),"")</f>
        <v>City Hospitals Sunderland NHS Foundation Trust</v>
      </c>
      <c r="L79" s="168">
        <f ca="1">IFERROR(INDEX(funnel_data!E$3:E$140,MATCH($J79, funnel_data!$A$3:$A$140, FALSE)),"")</f>
        <v>786</v>
      </c>
      <c r="M79" s="168">
        <f ca="1">IFERROR(INDEX(funnel_data!F$3:F$140,MATCH($J79, funnel_data!$A$3:$A$140, FALSE)),"")</f>
        <v>30</v>
      </c>
      <c r="N79" s="196">
        <f ca="1">IFERROR(INDEX(funnel_data!G$3:G$140,MATCH($J79, funnel_data!$A$3:$A$140, FALSE)),"")</f>
        <v>3.8167938931297711E-2</v>
      </c>
      <c r="O79" s="196">
        <f ca="1">IFERROR(INDEX(funnel_data!Y$3:Y$140,MATCH($J79, funnel_data!$A$3:$A$140, FALSE)),"")</f>
        <v>2.6864451068412756E-2</v>
      </c>
      <c r="P79" s="196">
        <f ca="1">IFERROR(INDEX(funnel_data!Z$3:Z$140,MATCH($J79, funnel_data!$A$3:$A$140, FALSE)),"")</f>
        <v>5.3963743131490709E-2</v>
      </c>
      <c r="Q79" s="196">
        <f ca="1">IFERROR(INDEX(funnel_data!H$3:H$140,MATCH($J79, funnel_data!$A$3:$A$140, FALSE)),"")</f>
        <v>4.1856794361209183E-2</v>
      </c>
      <c r="R79" s="196">
        <f ca="1">IFERROR(INDEX(funnel_data!I$3:I$140,MATCH($J79, funnel_data!$A$3:$A$140, FALSE)),"")</f>
        <v>2.9942057477885614E-2</v>
      </c>
      <c r="S79" s="196">
        <f ca="1">IFERROR(INDEX(funnel_data!J$3:J$140,MATCH($J79, funnel_data!$A$3:$A$140, FALSE)),"")</f>
        <v>5.8228128462967377E-2</v>
      </c>
      <c r="T79" s="196">
        <f ca="1">IFERROR(INDEX(funnel_data!K$3:K$140,MATCH($J79, funnel_data!$A$3:$A$140, FALSE)),"")</f>
        <v>2.4736671023310994E-2</v>
      </c>
      <c r="U79" s="196">
        <f ca="1">IFERROR(INDEX(funnel_data!L$3:L$140,MATCH($J79, funnel_data!$A$3:$A$140, FALSE)),"")</f>
        <v>6.9975515088088566E-2</v>
      </c>
      <c r="V79" s="170" t="str">
        <f t="shared" ca="1" si="10"/>
        <v/>
      </c>
      <c r="W79" s="169" t="str">
        <f t="shared" ca="1" si="11"/>
        <v/>
      </c>
      <c r="X79" s="168">
        <f ca="1">IFERROR(INDEX(funnel_data!P$3:P$140,MATCH($J79, funnel_data!$A$3:$A$140, FALSE)),"")</f>
        <v>887</v>
      </c>
      <c r="Y79" s="168">
        <f ca="1">IFERROR(INDEX(funnel_data!Q$3:Q$140,MATCH($J79, funnel_data!$A$3:$A$140, FALSE)),"")</f>
        <v>35</v>
      </c>
      <c r="Z79" s="196">
        <f ca="1">IFERROR(INDEX(funnel_data!R$3:R$140,MATCH($J79, funnel_data!$A$3:$A$140, FALSE)),"")</f>
        <v>3.9458850056369787E-2</v>
      </c>
      <c r="AA79" s="196">
        <f ca="1">IFERROR(INDEX(funnel_data!AA$3:AA$140,MATCH($J79, funnel_data!$A$3:$A$140, FALSE)),"")</f>
        <v>2.8507119287738136E-2</v>
      </c>
      <c r="AB79" s="196">
        <f ca="1">IFERROR(INDEX(funnel_data!AB$3:AB$140,MATCH($J79, funnel_data!$A$3:$A$140, FALSE)),"")</f>
        <v>5.4382443259615998E-2</v>
      </c>
      <c r="AC79" s="196">
        <f ca="1">IFERROR(INDEX(funnel_data!S$3:S$140,MATCH($J79, funnel_data!$A$3:$A$140, FALSE)),"")</f>
        <v>4.2820310180952947E-2</v>
      </c>
      <c r="AD79" s="196">
        <f ca="1">IFERROR(INDEX(funnel_data!T$3:T$140,MATCH($J79, funnel_data!$A$3:$A$140, FALSE)),"")</f>
        <v>3.1351765562767218E-2</v>
      </c>
      <c r="AE79" s="196">
        <f ca="1">IFERROR(INDEX(funnel_data!U$3:U$140,MATCH($J79, funnel_data!$A$3:$A$140, FALSE)),"")</f>
        <v>5.8231871147743967E-2</v>
      </c>
      <c r="AF79" s="196">
        <f ca="1">IFERROR(INDEX(funnel_data!V$3:V$140,MATCH($J79, funnel_data!$A$3:$A$140, FALSE)),"")</f>
        <v>2.6235911367781244E-2</v>
      </c>
      <c r="AG79" s="196">
        <f ca="1">IFERROR(INDEX(funnel_data!W$3:W$140,MATCH($J79, funnel_data!$A$3:$A$140, FALSE)),"")</f>
        <v>6.9143743564220567E-2</v>
      </c>
      <c r="AH79" s="170" t="str">
        <f t="shared" ca="1" si="12"/>
        <v/>
      </c>
      <c r="AI79" s="169" t="str">
        <f t="shared" ca="1" si="13"/>
        <v/>
      </c>
      <c r="AJ79" s="168" t="str">
        <f ca="1">IFERROR(INDEX(funnel_data!AG$3:AG$140,MATCH($J79, funnel_data!$A$3:$A$140, FALSE)),"")</f>
        <v>Change not statistically significant</v>
      </c>
    </row>
    <row r="80" spans="3:36" s="171" customFormat="1" x14ac:dyDescent="0.3">
      <c r="C80" s="12" t="str">
        <f>funnel_data!A74</f>
        <v>RLQ</v>
      </c>
      <c r="D80" s="12" t="str">
        <f>INDEX(TrustCAHUB_map!C$2:C$139,MATCH($C80,TrustCAHUB_map!$A$2:$A$139,FALSE))</f>
        <v>West Midlands</v>
      </c>
      <c r="E80" s="12" t="str">
        <f>INDEX(TrustCAHUB_map!D$2:D$139,MATCH($C80,TrustCAHUB_map!$A$2:$A$139,FALSE))</f>
        <v>West Midlands</v>
      </c>
      <c r="F80" s="12">
        <f>ROWS($F$9:F80)</f>
        <v>72</v>
      </c>
      <c r="G80" s="22">
        <f t="shared" si="7"/>
        <v>72</v>
      </c>
      <c r="H80" s="22">
        <f t="shared" si="8"/>
        <v>72</v>
      </c>
      <c r="I80" s="22"/>
      <c r="J80" s="168" t="str">
        <f t="shared" si="9"/>
        <v>RLQ</v>
      </c>
      <c r="K80" s="169" t="str">
        <f>IFERROR(INDEX(TrustCAHUB_map!$B$2:$B$139, MATCH(J80, TrustCAHUB_map!$A$2:$A$139, FALSE)),"")</f>
        <v>Wye Valley NHS Trust</v>
      </c>
      <c r="L80" s="168">
        <f ca="1">IFERROR(INDEX(funnel_data!E$3:E$140,MATCH($J80, funnel_data!$A$3:$A$140, FALSE)),"")</f>
        <v>62</v>
      </c>
      <c r="M80" s="168">
        <f ca="1">IFERROR(INDEX(funnel_data!F$3:F$140,MATCH($J80, funnel_data!$A$3:$A$140, FALSE)),"")</f>
        <v>7</v>
      </c>
      <c r="N80" s="196">
        <f ca="1">IFERROR(INDEX(funnel_data!G$3:G$140,MATCH($J80, funnel_data!$A$3:$A$140, FALSE)),"")</f>
        <v>0.11290322580645161</v>
      </c>
      <c r="O80" s="196">
        <f ca="1">IFERROR(INDEX(funnel_data!Y$3:Y$140,MATCH($J80, funnel_data!$A$3:$A$140, FALSE)),"")</f>
        <v>5.5778635293999679E-2</v>
      </c>
      <c r="P80" s="196">
        <f ca="1">IFERROR(INDEX(funnel_data!Z$3:Z$140,MATCH($J80, funnel_data!$A$3:$A$140, FALSE)),"")</f>
        <v>0.21519742052641766</v>
      </c>
      <c r="Q80" s="196">
        <f ca="1">IFERROR(INDEX(funnel_data!H$3:H$140,MATCH($J80, funnel_data!$A$3:$A$140, FALSE)),"")</f>
        <v>4.1856794361209183E-2</v>
      </c>
      <c r="R80" s="196">
        <f ca="1">IFERROR(INDEX(funnel_data!I$3:I$140,MATCH($J80, funnel_data!$A$3:$A$140, FALSE)),"")</f>
        <v>1.3320149646822543E-2</v>
      </c>
      <c r="S80" s="196">
        <f ca="1">IFERROR(INDEX(funnel_data!J$3:J$140,MATCH($J80, funnel_data!$A$3:$A$140, FALSE)),"")</f>
        <v>0.12385516961622602</v>
      </c>
      <c r="T80" s="196">
        <f ca="1">IFERROR(INDEX(funnel_data!K$3:K$140,MATCH($J80, funnel_data!$A$3:$A$140, FALSE)),"")</f>
        <v>7.6538789496523926E-3</v>
      </c>
      <c r="U80" s="196">
        <f ca="1">IFERROR(INDEX(funnel_data!L$3:L$140,MATCH($J80, funnel_data!$A$3:$A$140, FALSE)),"")</f>
        <v>0.19835192566815293</v>
      </c>
      <c r="V80" s="170" t="str">
        <f t="shared" ca="1" si="10"/>
        <v/>
      </c>
      <c r="W80" s="169" t="str">
        <f t="shared" ca="1" si="11"/>
        <v/>
      </c>
      <c r="X80" s="168">
        <f ca="1">IFERROR(INDEX(funnel_data!P$3:P$140,MATCH($J80, funnel_data!$A$3:$A$140, FALSE)),"")</f>
        <v>59</v>
      </c>
      <c r="Y80" s="168">
        <f ca="1">IFERROR(INDEX(funnel_data!Q$3:Q$140,MATCH($J80, funnel_data!$A$3:$A$140, FALSE)),"")</f>
        <v>1</v>
      </c>
      <c r="Z80" s="196">
        <f ca="1">IFERROR(INDEX(funnel_data!R$3:R$140,MATCH($J80, funnel_data!$A$3:$A$140, FALSE)),"")</f>
        <v>1.6949152542372881E-2</v>
      </c>
      <c r="AA80" s="196">
        <f ca="1">IFERROR(INDEX(funnel_data!AA$3:AA$140,MATCH($J80, funnel_data!$A$3:$A$140, FALSE)),"")</f>
        <v>2.998233918355641E-3</v>
      </c>
      <c r="AB80" s="196">
        <f ca="1">IFERROR(INDEX(funnel_data!AB$3:AB$140,MATCH($J80, funnel_data!$A$3:$A$140, FALSE)),"")</f>
        <v>8.995725964142294E-2</v>
      </c>
      <c r="AC80" s="196">
        <f ca="1">IFERROR(INDEX(funnel_data!S$3:S$140,MATCH($J80, funnel_data!$A$3:$A$140, FALSE)),"")</f>
        <v>4.2820310180952947E-2</v>
      </c>
      <c r="AD80" s="196">
        <f ca="1">IFERROR(INDEX(funnel_data!T$3:T$140,MATCH($J80, funnel_data!$A$3:$A$140, FALSE)),"")</f>
        <v>1.3438858198180909E-2</v>
      </c>
      <c r="AE80" s="196">
        <f ca="1">IFERROR(INDEX(funnel_data!U$3:U$140,MATCH($J80, funnel_data!$A$3:$A$140, FALSE)),"")</f>
        <v>0.12809790409546609</v>
      </c>
      <c r="AF80" s="196">
        <f ca="1">IFERROR(INDEX(funnel_data!V$3:V$140,MATCH($J80, funnel_data!$A$3:$A$140, FALSE)),"")</f>
        <v>7.6859034370608441E-3</v>
      </c>
      <c r="AG80" s="196">
        <f ca="1">IFERROR(INDEX(funnel_data!W$3:W$140,MATCH($J80, funnel_data!$A$3:$A$140, FALSE)),"")</f>
        <v>0.20533049445819798</v>
      </c>
      <c r="AH80" s="170" t="str">
        <f t="shared" ca="1" si="12"/>
        <v/>
      </c>
      <c r="AI80" s="169" t="str">
        <f t="shared" ca="1" si="13"/>
        <v/>
      </c>
      <c r="AJ80" s="168" t="str">
        <f ca="1">IFERROR(INDEX(funnel_data!AG$3:AG$140,MATCH($J80, funnel_data!$A$3:$A$140, FALSE)),"")</f>
        <v>Numbers too small for z-test</v>
      </c>
    </row>
    <row r="81" spans="3:36" s="171" customFormat="1" x14ac:dyDescent="0.3">
      <c r="C81" s="12" t="str">
        <f>funnel_data!A75</f>
        <v>RLT</v>
      </c>
      <c r="D81" s="12" t="str">
        <f>INDEX(TrustCAHUB_map!C$2:C$139,MATCH($C81,TrustCAHUB_map!$A$2:$A$139,FALSE))</f>
        <v>West Midlands</v>
      </c>
      <c r="E81" s="12" t="str">
        <f>INDEX(TrustCAHUB_map!D$2:D$139,MATCH($C81,TrustCAHUB_map!$A$2:$A$139,FALSE))</f>
        <v>West Midlands</v>
      </c>
      <c r="F81" s="12">
        <f>ROWS($F$9:F81)</f>
        <v>73</v>
      </c>
      <c r="G81" s="22">
        <f t="shared" si="7"/>
        <v>73</v>
      </c>
      <c r="H81" s="22">
        <f t="shared" si="8"/>
        <v>73</v>
      </c>
      <c r="I81" s="22"/>
      <c r="J81" s="168" t="str">
        <f t="shared" si="9"/>
        <v>RLT</v>
      </c>
      <c r="K81" s="169" t="str">
        <f>IFERROR(INDEX(TrustCAHUB_map!$B$2:$B$139, MATCH(J81, TrustCAHUB_map!$A$2:$A$139, FALSE)),"")</f>
        <v>George Eliot Hospital NHS Trust</v>
      </c>
      <c r="L81" s="168">
        <f ca="1">IFERROR(INDEX(funnel_data!E$3:E$140,MATCH($J81, funnel_data!$A$3:$A$140, FALSE)),"")</f>
        <v>338</v>
      </c>
      <c r="M81" s="168">
        <f ca="1">IFERROR(INDEX(funnel_data!F$3:F$140,MATCH($J81, funnel_data!$A$3:$A$140, FALSE)),"")</f>
        <v>19</v>
      </c>
      <c r="N81" s="196">
        <f ca="1">IFERROR(INDEX(funnel_data!G$3:G$140,MATCH($J81, funnel_data!$A$3:$A$140, FALSE)),"")</f>
        <v>5.6213017751479293E-2</v>
      </c>
      <c r="O81" s="196">
        <f ca="1">IFERROR(INDEX(funnel_data!Y$3:Y$140,MATCH($J81, funnel_data!$A$3:$A$140, FALSE)),"")</f>
        <v>3.6279064787698406E-2</v>
      </c>
      <c r="P81" s="196">
        <f ca="1">IFERROR(INDEX(funnel_data!Z$3:Z$140,MATCH($J81, funnel_data!$A$3:$A$140, FALSE)),"")</f>
        <v>8.6121123197227062E-2</v>
      </c>
      <c r="Q81" s="196">
        <f ca="1">IFERROR(INDEX(funnel_data!H$3:H$140,MATCH($J81, funnel_data!$A$3:$A$140, FALSE)),"")</f>
        <v>4.1856794361209183E-2</v>
      </c>
      <c r="R81" s="196">
        <f ca="1">IFERROR(INDEX(funnel_data!I$3:I$140,MATCH($J81, funnel_data!$A$3:$A$140, FALSE)),"")</f>
        <v>2.5160388982033481E-2</v>
      </c>
      <c r="S81" s="196">
        <f ca="1">IFERROR(INDEX(funnel_data!J$3:J$140,MATCH($J81, funnel_data!$A$3:$A$140, FALSE)),"")</f>
        <v>6.885038380915813E-2</v>
      </c>
      <c r="T81" s="196">
        <f ca="1">IFERROR(INDEX(funnel_data!K$3:K$140,MATCH($J81, funnel_data!$A$3:$A$140, FALSE)),"")</f>
        <v>1.8942909690874064E-2</v>
      </c>
      <c r="U81" s="196">
        <f ca="1">IFERROR(INDEX(funnel_data!L$3:L$140,MATCH($J81, funnel_data!$A$3:$A$140, FALSE)),"")</f>
        <v>8.9946750290584854E-2</v>
      </c>
      <c r="V81" s="170" t="str">
        <f t="shared" ca="1" si="10"/>
        <v/>
      </c>
      <c r="W81" s="169" t="str">
        <f t="shared" ca="1" si="11"/>
        <v/>
      </c>
      <c r="X81" s="168">
        <f ca="1">IFERROR(INDEX(funnel_data!P$3:P$140,MATCH($J81, funnel_data!$A$3:$A$140, FALSE)),"")</f>
        <v>313</v>
      </c>
      <c r="Y81" s="168">
        <f ca="1">IFERROR(INDEX(funnel_data!Q$3:Q$140,MATCH($J81, funnel_data!$A$3:$A$140, FALSE)),"")</f>
        <v>14</v>
      </c>
      <c r="Z81" s="196">
        <f ca="1">IFERROR(INDEX(funnel_data!R$3:R$140,MATCH($J81, funnel_data!$A$3:$A$140, FALSE)),"")</f>
        <v>4.472843450479233E-2</v>
      </c>
      <c r="AA81" s="196">
        <f ca="1">IFERROR(INDEX(funnel_data!AA$3:AA$140,MATCH($J81, funnel_data!$A$3:$A$140, FALSE)),"")</f>
        <v>2.6827959522609909E-2</v>
      </c>
      <c r="AB81" s="196">
        <f ca="1">IFERROR(INDEX(funnel_data!AB$3:AB$140,MATCH($J81, funnel_data!$A$3:$A$140, FALSE)),"")</f>
        <v>7.3668544120600921E-2</v>
      </c>
      <c r="AC81" s="196">
        <f ca="1">IFERROR(INDEX(funnel_data!S$3:S$140,MATCH($J81, funnel_data!$A$3:$A$140, FALSE)),"")</f>
        <v>4.2820310180952947E-2</v>
      </c>
      <c r="AD81" s="196">
        <f ca="1">IFERROR(INDEX(funnel_data!T$3:T$140,MATCH($J81, funnel_data!$A$3:$A$140, FALSE)),"")</f>
        <v>2.5392238734348059E-2</v>
      </c>
      <c r="AE81" s="196">
        <f ca="1">IFERROR(INDEX(funnel_data!U$3:U$140,MATCH($J81, funnel_data!$A$3:$A$140, FALSE)),"")</f>
        <v>7.1334687822254814E-2</v>
      </c>
      <c r="AF81" s="196">
        <f ca="1">IFERROR(INDEX(funnel_data!V$3:V$140,MATCH($J81, funnel_data!$A$3:$A$140, FALSE)),"")</f>
        <v>1.8983752043355385E-2</v>
      </c>
      <c r="AG81" s="196">
        <f ca="1">IFERROR(INDEX(funnel_data!W$3:W$140,MATCH($J81, funnel_data!$A$3:$A$140, FALSE)),"")</f>
        <v>9.3727223150740516E-2</v>
      </c>
      <c r="AH81" s="170" t="str">
        <f t="shared" ca="1" si="12"/>
        <v/>
      </c>
      <c r="AI81" s="169" t="str">
        <f t="shared" ca="1" si="13"/>
        <v/>
      </c>
      <c r="AJ81" s="168" t="str">
        <f ca="1">IFERROR(INDEX(funnel_data!AG$3:AG$140,MATCH($J81, funnel_data!$A$3:$A$140, FALSE)),"")</f>
        <v>Change not statistically significant</v>
      </c>
    </row>
    <row r="82" spans="3:36" s="171" customFormat="1" x14ac:dyDescent="0.3">
      <c r="C82" s="12" t="str">
        <f>funnel_data!A76</f>
        <v>RM1</v>
      </c>
      <c r="D82" s="12" t="str">
        <f>INDEX(TrustCAHUB_map!C$2:C$139,MATCH($C82,TrustCAHUB_map!$A$2:$A$139,FALSE))</f>
        <v>East of England</v>
      </c>
      <c r="E82" s="12" t="str">
        <f>INDEX(TrustCAHUB_map!D$2:D$139,MATCH($C82,TrustCAHUB_map!$A$2:$A$139,FALSE))</f>
        <v>East of England</v>
      </c>
      <c r="F82" s="12">
        <f>ROWS($F$9:F82)</f>
        <v>74</v>
      </c>
      <c r="G82" s="22">
        <f t="shared" si="7"/>
        <v>74</v>
      </c>
      <c r="H82" s="22">
        <f t="shared" si="8"/>
        <v>74</v>
      </c>
      <c r="I82" s="22"/>
      <c r="J82" s="168" t="str">
        <f t="shared" si="9"/>
        <v>RM1</v>
      </c>
      <c r="K82" s="169" t="str">
        <f>IFERROR(INDEX(TrustCAHUB_map!$B$2:$B$139, MATCH(J82, TrustCAHUB_map!$A$2:$A$139, FALSE)),"")</f>
        <v>Norfolk and Norwich University Hospitals NHS Foundation Trust</v>
      </c>
      <c r="L82" s="168">
        <f ca="1">IFERROR(INDEX(funnel_data!E$3:E$140,MATCH($J82, funnel_data!$A$3:$A$140, FALSE)),"")</f>
        <v>1642</v>
      </c>
      <c r="M82" s="168">
        <f ca="1">IFERROR(INDEX(funnel_data!F$3:F$140,MATCH($J82, funnel_data!$A$3:$A$140, FALSE)),"")</f>
        <v>69</v>
      </c>
      <c r="N82" s="196">
        <f ca="1">IFERROR(INDEX(funnel_data!G$3:G$140,MATCH($J82, funnel_data!$A$3:$A$140, FALSE)),"")</f>
        <v>4.2021924482338609E-2</v>
      </c>
      <c r="O82" s="196">
        <f ca="1">IFERROR(INDEX(funnel_data!Y$3:Y$140,MATCH($J82, funnel_data!$A$3:$A$140, FALSE)),"")</f>
        <v>3.3338842395870018E-2</v>
      </c>
      <c r="P82" s="196">
        <f ca="1">IFERROR(INDEX(funnel_data!Z$3:Z$140,MATCH($J82, funnel_data!$A$3:$A$140, FALSE)),"")</f>
        <v>5.2842884319368254E-2</v>
      </c>
      <c r="Q82" s="196">
        <f ca="1">IFERROR(INDEX(funnel_data!H$3:H$140,MATCH($J82, funnel_data!$A$3:$A$140, FALSE)),"")</f>
        <v>4.1856794361209183E-2</v>
      </c>
      <c r="R82" s="196">
        <f ca="1">IFERROR(INDEX(funnel_data!I$3:I$140,MATCH($J82, funnel_data!$A$3:$A$140, FALSE)),"")</f>
        <v>3.3192034313487773E-2</v>
      </c>
      <c r="S82" s="196">
        <f ca="1">IFERROR(INDEX(funnel_data!J$3:J$140,MATCH($J82, funnel_data!$A$3:$A$140, FALSE)),"")</f>
        <v>5.266028141495837E-2</v>
      </c>
      <c r="T82" s="196">
        <f ca="1">IFERROR(INDEX(funnel_data!K$3:K$140,MATCH($J82, funnel_data!$A$3:$A$140, FALSE)),"")</f>
        <v>2.9049244999095423E-2</v>
      </c>
      <c r="U82" s="196">
        <f ca="1">IFERROR(INDEX(funnel_data!L$3:L$140,MATCH($J82, funnel_data!$A$3:$A$140, FALSE)),"")</f>
        <v>5.9962354905450502E-2</v>
      </c>
      <c r="V82" s="170" t="str">
        <f t="shared" ca="1" si="10"/>
        <v/>
      </c>
      <c r="W82" s="169" t="str">
        <f t="shared" ca="1" si="11"/>
        <v/>
      </c>
      <c r="X82" s="168">
        <f ca="1">IFERROR(INDEX(funnel_data!P$3:P$140,MATCH($J82, funnel_data!$A$3:$A$140, FALSE)),"")</f>
        <v>1690</v>
      </c>
      <c r="Y82" s="168">
        <f ca="1">IFERROR(INDEX(funnel_data!Q$3:Q$140,MATCH($J82, funnel_data!$A$3:$A$140, FALSE)),"")</f>
        <v>68</v>
      </c>
      <c r="Z82" s="196">
        <f ca="1">IFERROR(INDEX(funnel_data!R$3:R$140,MATCH($J82, funnel_data!$A$3:$A$140, FALSE)),"")</f>
        <v>4.0236686390532544E-2</v>
      </c>
      <c r="AA82" s="196">
        <f ca="1">IFERROR(INDEX(funnel_data!AA$3:AA$140,MATCH($J82, funnel_data!$A$3:$A$140, FALSE)),"")</f>
        <v>3.1863003629632403E-2</v>
      </c>
      <c r="AB82" s="196">
        <f ca="1">IFERROR(INDEX(funnel_data!AB$3:AB$140,MATCH($J82, funnel_data!$A$3:$A$140, FALSE)),"")</f>
        <v>5.0695761296369692E-2</v>
      </c>
      <c r="AC82" s="196">
        <f ca="1">IFERROR(INDEX(funnel_data!S$3:S$140,MATCH($J82, funnel_data!$A$3:$A$140, FALSE)),"")</f>
        <v>4.2820310180952947E-2</v>
      </c>
      <c r="AD82" s="196">
        <f ca="1">IFERROR(INDEX(funnel_data!T$3:T$140,MATCH($J82, funnel_data!$A$3:$A$140, FALSE)),"")</f>
        <v>3.4160163526439913E-2</v>
      </c>
      <c r="AE82" s="196">
        <f ca="1">IFERROR(INDEX(funnel_data!U$3:U$140,MATCH($J82, funnel_data!$A$3:$A$140, FALSE)),"")</f>
        <v>5.355420623022504E-2</v>
      </c>
      <c r="AF82" s="196">
        <f ca="1">IFERROR(INDEX(funnel_data!V$3:V$140,MATCH($J82, funnel_data!$A$3:$A$140, FALSE)),"")</f>
        <v>2.9997769533827417E-2</v>
      </c>
      <c r="AG82" s="196">
        <f ca="1">IFERROR(INDEX(funnel_data!W$3:W$140,MATCH($J82, funnel_data!$A$3:$A$140, FALSE)),"")</f>
        <v>6.0780403938384062E-2</v>
      </c>
      <c r="AH82" s="170" t="str">
        <f t="shared" ca="1" si="12"/>
        <v/>
      </c>
      <c r="AI82" s="169" t="str">
        <f t="shared" ca="1" si="13"/>
        <v/>
      </c>
      <c r="AJ82" s="168" t="str">
        <f ca="1">IFERROR(INDEX(funnel_data!AG$3:AG$140,MATCH($J82, funnel_data!$A$3:$A$140, FALSE)),"")</f>
        <v>Change not statistically significant</v>
      </c>
    </row>
    <row r="83" spans="3:36" s="171" customFormat="1" x14ac:dyDescent="0.3">
      <c r="C83" s="12" t="str">
        <f>funnel_data!A77</f>
        <v>RM3</v>
      </c>
      <c r="D83" s="12" t="str">
        <f>INDEX(TrustCAHUB_map!C$2:C$139,MATCH($C83,TrustCAHUB_map!$A$2:$A$139,FALSE))</f>
        <v>Greater Manchester</v>
      </c>
      <c r="E83" s="12" t="str">
        <f>INDEX(TrustCAHUB_map!D$2:D$139,MATCH($C83,TrustCAHUB_map!$A$2:$A$139,FALSE))</f>
        <v>North West</v>
      </c>
      <c r="F83" s="12">
        <f>ROWS($F$9:F83)</f>
        <v>75</v>
      </c>
      <c r="G83" s="22">
        <f t="shared" si="7"/>
        <v>75</v>
      </c>
      <c r="H83" s="22">
        <f t="shared" si="8"/>
        <v>75</v>
      </c>
      <c r="I83" s="22"/>
      <c r="J83" s="168" t="str">
        <f t="shared" si="9"/>
        <v>RM3</v>
      </c>
      <c r="K83" s="169" t="str">
        <f>IFERROR(INDEX(TrustCAHUB_map!$B$2:$B$139, MATCH(J83, TrustCAHUB_map!$A$2:$A$139, FALSE)),"")</f>
        <v>Salford Royal NHS Foundation Trust</v>
      </c>
      <c r="L83" s="168">
        <f ca="1">IFERROR(INDEX(funnel_data!E$3:E$140,MATCH($J83, funnel_data!$A$3:$A$140, FALSE)),"")</f>
        <v>109</v>
      </c>
      <c r="M83" s="168">
        <f ca="1">IFERROR(INDEX(funnel_data!F$3:F$140,MATCH($J83, funnel_data!$A$3:$A$140, FALSE)),"")</f>
        <v>4</v>
      </c>
      <c r="N83" s="196">
        <f ca="1">IFERROR(INDEX(funnel_data!G$3:G$140,MATCH($J83, funnel_data!$A$3:$A$140, FALSE)),"")</f>
        <v>3.669724770642202E-2</v>
      </c>
      <c r="O83" s="196">
        <f ca="1">IFERROR(INDEX(funnel_data!Y$3:Y$140,MATCH($J83, funnel_data!$A$3:$A$140, FALSE)),"")</f>
        <v>1.4361701565631897E-2</v>
      </c>
      <c r="P83" s="196">
        <f ca="1">IFERROR(INDEX(funnel_data!Z$3:Z$140,MATCH($J83, funnel_data!$A$3:$A$140, FALSE)),"")</f>
        <v>9.0577200717706044E-2</v>
      </c>
      <c r="Q83" s="196">
        <f ca="1">IFERROR(INDEX(funnel_data!H$3:H$140,MATCH($J83, funnel_data!$A$3:$A$140, FALSE)),"")</f>
        <v>4.1856794361209183E-2</v>
      </c>
      <c r="R83" s="196">
        <f ca="1">IFERROR(INDEX(funnel_data!I$3:I$140,MATCH($J83, funnel_data!$A$3:$A$140, FALSE)),"")</f>
        <v>1.7346485732320237E-2</v>
      </c>
      <c r="S83" s="196">
        <f ca="1">IFERROR(INDEX(funnel_data!J$3:J$140,MATCH($J83, funnel_data!$A$3:$A$140, FALSE)),"")</f>
        <v>9.7561324603084462E-2</v>
      </c>
      <c r="T83" s="196">
        <f ca="1">IFERROR(INDEX(funnel_data!K$3:K$140,MATCH($J83, funnel_data!$A$3:$A$140, FALSE)),"")</f>
        <v>1.0993541019624509E-2</v>
      </c>
      <c r="U83" s="196">
        <f ca="1">IFERROR(INDEX(funnel_data!L$3:L$140,MATCH($J83, funnel_data!$A$3:$A$140, FALSE)),"")</f>
        <v>0.14652836365340313</v>
      </c>
      <c r="V83" s="170" t="str">
        <f t="shared" ca="1" si="10"/>
        <v/>
      </c>
      <c r="W83" s="169" t="str">
        <f t="shared" ca="1" si="11"/>
        <v/>
      </c>
      <c r="X83" s="168">
        <f ca="1">IFERROR(INDEX(funnel_data!P$3:P$140,MATCH($J83, funnel_data!$A$3:$A$140, FALSE)),"")</f>
        <v>117</v>
      </c>
      <c r="Y83" s="168">
        <f ca="1">IFERROR(INDEX(funnel_data!Q$3:Q$140,MATCH($J83, funnel_data!$A$3:$A$140, FALSE)),"")</f>
        <v>6</v>
      </c>
      <c r="Z83" s="196">
        <f ca="1">IFERROR(INDEX(funnel_data!R$3:R$140,MATCH($J83, funnel_data!$A$3:$A$140, FALSE)),"")</f>
        <v>5.128205128205128E-2</v>
      </c>
      <c r="AA83" s="196">
        <f ca="1">IFERROR(INDEX(funnel_data!AA$3:AA$140,MATCH($J83, funnel_data!$A$3:$A$140, FALSE)),"")</f>
        <v>2.371237852881658E-2</v>
      </c>
      <c r="AB83" s="196">
        <f ca="1">IFERROR(INDEX(funnel_data!AB$3:AB$140,MATCH($J83, funnel_data!$A$3:$A$140, FALSE)),"")</f>
        <v>0.10738053424543131</v>
      </c>
      <c r="AC83" s="196">
        <f ca="1">IFERROR(INDEX(funnel_data!S$3:S$140,MATCH($J83, funnel_data!$A$3:$A$140, FALSE)),"")</f>
        <v>4.2820310180952947E-2</v>
      </c>
      <c r="AD83" s="196">
        <f ca="1">IFERROR(INDEX(funnel_data!T$3:T$140,MATCH($J83, funnel_data!$A$3:$A$140, FALSE)),"")</f>
        <v>1.8441266746295901E-2</v>
      </c>
      <c r="AE83" s="196">
        <f ca="1">IFERROR(INDEX(funnel_data!U$3:U$140,MATCH($J83, funnel_data!$A$3:$A$140, FALSE)),"")</f>
        <v>9.6267182846749788E-2</v>
      </c>
      <c r="AF83" s="196">
        <f ca="1">IFERROR(INDEX(funnel_data!V$3:V$140,MATCH($J83, funnel_data!$A$3:$A$140, FALSE)),"")</f>
        <v>1.1874328060588048E-2</v>
      </c>
      <c r="AG83" s="196">
        <f ca="1">IFERROR(INDEX(funnel_data!W$3:W$140,MATCH($J83, funnel_data!$A$3:$A$140, FALSE)),"")</f>
        <v>0.14276329576825197</v>
      </c>
      <c r="AH83" s="170" t="str">
        <f t="shared" ca="1" si="12"/>
        <v/>
      </c>
      <c r="AI83" s="169" t="str">
        <f t="shared" ca="1" si="13"/>
        <v/>
      </c>
      <c r="AJ83" s="168" t="str">
        <f ca="1">IFERROR(INDEX(funnel_data!AG$3:AG$140,MATCH($J83, funnel_data!$A$3:$A$140, FALSE)),"")</f>
        <v>Numbers too small for z-test</v>
      </c>
    </row>
    <row r="84" spans="3:36" s="171" customFormat="1" x14ac:dyDescent="0.3">
      <c r="C84" s="12" t="str">
        <f>funnel_data!A78</f>
        <v>RMC</v>
      </c>
      <c r="D84" s="12" t="str">
        <f>INDEX(TrustCAHUB_map!C$2:C$139,MATCH($C84,TrustCAHUB_map!$A$2:$A$139,FALSE))</f>
        <v>Greater Manchester</v>
      </c>
      <c r="E84" s="12" t="str">
        <f>INDEX(TrustCAHUB_map!D$2:D$139,MATCH($C84,TrustCAHUB_map!$A$2:$A$139,FALSE))</f>
        <v>North West</v>
      </c>
      <c r="F84" s="12">
        <f>ROWS($F$9:F84)</f>
        <v>76</v>
      </c>
      <c r="G84" s="22">
        <f t="shared" si="7"/>
        <v>76</v>
      </c>
      <c r="H84" s="22">
        <f t="shared" si="8"/>
        <v>76</v>
      </c>
      <c r="I84" s="22"/>
      <c r="J84" s="168" t="str">
        <f t="shared" si="9"/>
        <v>RMC</v>
      </c>
      <c r="K84" s="169" t="str">
        <f>IFERROR(INDEX(TrustCAHUB_map!$B$2:$B$139, MATCH(J84, TrustCAHUB_map!$A$2:$A$139, FALSE)),"")</f>
        <v>Bolton Hospital NHS Foundation Trust</v>
      </c>
      <c r="L84" s="168">
        <f ca="1">IFERROR(INDEX(funnel_data!E$3:E$140,MATCH($J84, funnel_data!$A$3:$A$140, FALSE)),"")</f>
        <v>181</v>
      </c>
      <c r="M84" s="168">
        <f ca="1">IFERROR(INDEX(funnel_data!F$3:F$140,MATCH($J84, funnel_data!$A$3:$A$140, FALSE)),"")</f>
        <v>3</v>
      </c>
      <c r="N84" s="196">
        <f ca="1">IFERROR(INDEX(funnel_data!G$3:G$140,MATCH($J84, funnel_data!$A$3:$A$140, FALSE)),"")</f>
        <v>1.6574585635359115E-2</v>
      </c>
      <c r="O84" s="196">
        <f ca="1">IFERROR(INDEX(funnel_data!Y$3:Y$140,MATCH($J84, funnel_data!$A$3:$A$140, FALSE)),"")</f>
        <v>5.652594857576681E-3</v>
      </c>
      <c r="P84" s="196">
        <f ca="1">IFERROR(INDEX(funnel_data!Z$3:Z$140,MATCH($J84, funnel_data!$A$3:$A$140, FALSE)),"")</f>
        <v>4.7590107745419177E-2</v>
      </c>
      <c r="Q84" s="196">
        <f ca="1">IFERROR(INDEX(funnel_data!H$3:H$140,MATCH($J84, funnel_data!$A$3:$A$140, FALSE)),"")</f>
        <v>4.1856794361209183E-2</v>
      </c>
      <c r="R84" s="196">
        <f ca="1">IFERROR(INDEX(funnel_data!I$3:I$140,MATCH($J84, funnel_data!$A$3:$A$140, FALSE)),"")</f>
        <v>2.0978335168967622E-2</v>
      </c>
      <c r="S84" s="196">
        <f ca="1">IFERROR(INDEX(funnel_data!J$3:J$140,MATCH($J84, funnel_data!$A$3:$A$140, FALSE)),"")</f>
        <v>8.1778617588191604E-2</v>
      </c>
      <c r="T84" s="196">
        <f ca="1">IFERROR(INDEX(funnel_data!K$3:K$140,MATCH($J84, funnel_data!$A$3:$A$140, FALSE)),"")</f>
        <v>1.4447967165435718E-2</v>
      </c>
      <c r="U84" s="196">
        <f ca="1">IFERROR(INDEX(funnel_data!L$3:L$140,MATCH($J84, funnel_data!$A$3:$A$140, FALSE)),"")</f>
        <v>0.11518510378671076</v>
      </c>
      <c r="V84" s="170" t="str">
        <f t="shared" ca="1" si="10"/>
        <v/>
      </c>
      <c r="W84" s="169" t="str">
        <f t="shared" ca="1" si="11"/>
        <v/>
      </c>
      <c r="X84" s="168">
        <f ca="1">IFERROR(INDEX(funnel_data!P$3:P$140,MATCH($J84, funnel_data!$A$3:$A$140, FALSE)),"")</f>
        <v>172</v>
      </c>
      <c r="Y84" s="168">
        <f ca="1">IFERROR(INDEX(funnel_data!Q$3:Q$140,MATCH($J84, funnel_data!$A$3:$A$140, FALSE)),"")</f>
        <v>3</v>
      </c>
      <c r="Z84" s="196">
        <f ca="1">IFERROR(INDEX(funnel_data!R$3:R$140,MATCH($J84, funnel_data!$A$3:$A$140, FALSE)),"")</f>
        <v>1.7441860465116279E-2</v>
      </c>
      <c r="AA84" s="196">
        <f ca="1">IFERROR(INDEX(funnel_data!AA$3:AA$140,MATCH($J84, funnel_data!$A$3:$A$140, FALSE)),"")</f>
        <v>5.9492423174270937E-3</v>
      </c>
      <c r="AB84" s="196">
        <f ca="1">IFERROR(INDEX(funnel_data!AB$3:AB$140,MATCH($J84, funnel_data!$A$3:$A$140, FALSE)),"")</f>
        <v>5.0018553256479498E-2</v>
      </c>
      <c r="AC84" s="196">
        <f ca="1">IFERROR(INDEX(funnel_data!S$3:S$140,MATCH($J84, funnel_data!$A$3:$A$140, FALSE)),"")</f>
        <v>4.2820310180952947E-2</v>
      </c>
      <c r="AD84" s="196">
        <f ca="1">IFERROR(INDEX(funnel_data!T$3:T$140,MATCH($J84, funnel_data!$A$3:$A$140, FALSE)),"")</f>
        <v>2.1261588077663103E-2</v>
      </c>
      <c r="AE84" s="196">
        <f ca="1">IFERROR(INDEX(funnel_data!U$3:U$140,MATCH($J84, funnel_data!$A$3:$A$140, FALSE)),"")</f>
        <v>8.4354982189257882E-2</v>
      </c>
      <c r="AF84" s="196">
        <f ca="1">IFERROR(INDEX(funnel_data!V$3:V$140,MATCH($J84, funnel_data!$A$3:$A$140, FALSE)),"")</f>
        <v>1.4578590762703132E-2</v>
      </c>
      <c r="AG84" s="196">
        <f ca="1">IFERROR(INDEX(funnel_data!W$3:W$140,MATCH($J84, funnel_data!$A$3:$A$140, FALSE)),"")</f>
        <v>0.11915653199697696</v>
      </c>
      <c r="AH84" s="170" t="str">
        <f t="shared" ca="1" si="12"/>
        <v/>
      </c>
      <c r="AI84" s="169" t="str">
        <f t="shared" ca="1" si="13"/>
        <v/>
      </c>
      <c r="AJ84" s="168" t="str">
        <f ca="1">IFERROR(INDEX(funnel_data!AG$3:AG$140,MATCH($J84, funnel_data!$A$3:$A$140, FALSE)),"")</f>
        <v>Numbers too small for z-test</v>
      </c>
    </row>
    <row r="85" spans="3:36" s="171" customFormat="1" x14ac:dyDescent="0.3">
      <c r="C85" s="12" t="str">
        <f>funnel_data!A79</f>
        <v>RMP</v>
      </c>
      <c r="D85" s="12" t="str">
        <f>INDEX(TrustCAHUB_map!C$2:C$139,MATCH($C85,TrustCAHUB_map!$A$2:$A$139,FALSE))</f>
        <v>Greater Manchester</v>
      </c>
      <c r="E85" s="12" t="str">
        <f>INDEX(TrustCAHUB_map!D$2:D$139,MATCH($C85,TrustCAHUB_map!$A$2:$A$139,FALSE))</f>
        <v>North West</v>
      </c>
      <c r="F85" s="12">
        <f>ROWS($F$9:F85)</f>
        <v>77</v>
      </c>
      <c r="G85" s="22">
        <f t="shared" si="7"/>
        <v>77</v>
      </c>
      <c r="H85" s="22">
        <f t="shared" si="8"/>
        <v>77</v>
      </c>
      <c r="I85" s="22"/>
      <c r="J85" s="168" t="str">
        <f t="shared" si="9"/>
        <v>RMP</v>
      </c>
      <c r="K85" s="169" t="str">
        <f>IFERROR(INDEX(TrustCAHUB_map!$B$2:$B$139, MATCH(J85, TrustCAHUB_map!$A$2:$A$139, FALSE)),"")</f>
        <v>Tameside and Glossop Integrated Care NHS Foundation Trust</v>
      </c>
      <c r="L85" s="168">
        <f ca="1">IFERROR(INDEX(funnel_data!E$3:E$140,MATCH($J85, funnel_data!$A$3:$A$140, FALSE)),"")</f>
        <v>17</v>
      </c>
      <c r="M85" s="168">
        <f ca="1">IFERROR(INDEX(funnel_data!F$3:F$140,MATCH($J85, funnel_data!$A$3:$A$140, FALSE)),"")</f>
        <v>0</v>
      </c>
      <c r="N85" s="196">
        <f ca="1">IFERROR(INDEX(funnel_data!G$3:G$140,MATCH($J85, funnel_data!$A$3:$A$140, FALSE)),"")</f>
        <v>0</v>
      </c>
      <c r="O85" s="196">
        <f ca="1">IFERROR(INDEX(funnel_data!Y$3:Y$140,MATCH($J85, funnel_data!$A$3:$A$140, FALSE)),"")</f>
        <v>0</v>
      </c>
      <c r="P85" s="196">
        <f ca="1">IFERROR(INDEX(funnel_data!Z$3:Z$140,MATCH($J85, funnel_data!$A$3:$A$140, FALSE)),"")</f>
        <v>0.18431813500885177</v>
      </c>
      <c r="Q85" s="196">
        <f ca="1">IFERROR(INDEX(funnel_data!H$3:H$140,MATCH($J85, funnel_data!$A$3:$A$140, FALSE)),"")</f>
        <v>4.1856794361209183E-2</v>
      </c>
      <c r="R85" s="196">
        <f ca="1">IFERROR(INDEX(funnel_data!I$3:I$140,MATCH($J85, funnel_data!$A$3:$A$140, FALSE)),"")</f>
        <v>5.7899510939371235E-3</v>
      </c>
      <c r="S85" s="196">
        <f ca="1">IFERROR(INDEX(funnel_data!J$3:J$140,MATCH($J85, funnel_data!$A$3:$A$140, FALSE)),"")</f>
        <v>0.24681690290388991</v>
      </c>
      <c r="T85" s="196">
        <f ca="1">IFERROR(INDEX(funnel_data!K$3:K$140,MATCH($J85, funnel_data!$A$3:$A$140, FALSE)),"")</f>
        <v>2.7324830875777649E-3</v>
      </c>
      <c r="U85" s="196">
        <f ca="1">IFERROR(INDEX(funnel_data!L$3:L$140,MATCH($J85, funnel_data!$A$3:$A$140, FALSE)),"")</f>
        <v>0.41055344736844851</v>
      </c>
      <c r="V85" s="170" t="str">
        <f t="shared" ca="1" si="10"/>
        <v/>
      </c>
      <c r="W85" s="169" t="str">
        <f t="shared" ca="1" si="11"/>
        <v>&lt;Lower 3SD Limit</v>
      </c>
      <c r="X85" s="168">
        <f ca="1">IFERROR(INDEX(funnel_data!P$3:P$140,MATCH($J85, funnel_data!$A$3:$A$140, FALSE)),"")</f>
        <v>9</v>
      </c>
      <c r="Y85" s="168">
        <f ca="1">IFERROR(INDEX(funnel_data!Q$3:Q$140,MATCH($J85, funnel_data!$A$3:$A$140, FALSE)),"")</f>
        <v>0</v>
      </c>
      <c r="Z85" s="196">
        <f ca="1">IFERROR(INDEX(funnel_data!R$3:R$140,MATCH($J85, funnel_data!$A$3:$A$140, FALSE)),"")</f>
        <v>0</v>
      </c>
      <c r="AA85" s="196">
        <f ca="1">IFERROR(INDEX(funnel_data!AA$3:AA$140,MATCH($J85, funnel_data!$A$3:$A$140, FALSE)),"")</f>
        <v>0</v>
      </c>
      <c r="AB85" s="196">
        <f ca="1">IFERROR(INDEX(funnel_data!AB$3:AB$140,MATCH($J85, funnel_data!$A$3:$A$140, FALSE)),"")</f>
        <v>0.29914504841954398</v>
      </c>
      <c r="AC85" s="196">
        <f ca="1">IFERROR(INDEX(funnel_data!S$3:S$140,MATCH($J85, funnel_data!$A$3:$A$140, FALSE)),"")</f>
        <v>4.2820310180952947E-2</v>
      </c>
      <c r="AD85" s="196">
        <f ca="1">IFERROR(INDEX(funnel_data!T$3:T$140,MATCH($J85, funnel_data!$A$3:$A$140, FALSE)),"")</f>
        <v>3.6141870861886786E-3</v>
      </c>
      <c r="AE85" s="196">
        <f ca="1">IFERROR(INDEX(funnel_data!U$3:U$140,MATCH($J85, funnel_data!$A$3:$A$140, FALSE)),"")</f>
        <v>0.35555955942960005</v>
      </c>
      <c r="AF85" s="196">
        <f ca="1">IFERROR(INDEX(funnel_data!V$3:V$140,MATCH($J85, funnel_data!$A$3:$A$140, FALSE)),"")</f>
        <v>1.6036580805572514E-3</v>
      </c>
      <c r="AG85" s="196">
        <f ca="1">IFERROR(INDEX(funnel_data!W$3:W$140,MATCH($J85, funnel_data!$A$3:$A$140, FALSE)),"")</f>
        <v>0.55475596584359654</v>
      </c>
      <c r="AH85" s="170" t="str">
        <f t="shared" ca="1" si="12"/>
        <v/>
      </c>
      <c r="AI85" s="169" t="str">
        <f t="shared" ca="1" si="13"/>
        <v>&lt;Lower 3SD Limit</v>
      </c>
      <c r="AJ85" s="168" t="str">
        <f ca="1">IFERROR(INDEX(funnel_data!AG$3:AG$140,MATCH($J85, funnel_data!$A$3:$A$140, FALSE)),"")</f>
        <v>Numbers too small for z-test</v>
      </c>
    </row>
    <row r="86" spans="3:36" s="171" customFormat="1" x14ac:dyDescent="0.3">
      <c r="C86" s="12" t="str">
        <f>funnel_data!A80</f>
        <v>RN3</v>
      </c>
      <c r="D86" s="12" t="str">
        <f>INDEX(TrustCAHUB_map!C$2:C$139,MATCH($C86,TrustCAHUB_map!$A$2:$A$139,FALSE))</f>
        <v>Thames Valley</v>
      </c>
      <c r="E86" s="12" t="str">
        <f>INDEX(TrustCAHUB_map!D$2:D$139,MATCH($C86,TrustCAHUB_map!$A$2:$A$139,FALSE))</f>
        <v>South East</v>
      </c>
      <c r="F86" s="12">
        <f>ROWS($F$9:F86)</f>
        <v>78</v>
      </c>
      <c r="G86" s="22">
        <f t="shared" si="7"/>
        <v>78</v>
      </c>
      <c r="H86" s="22">
        <f t="shared" si="8"/>
        <v>78</v>
      </c>
      <c r="I86" s="22"/>
      <c r="J86" s="168" t="str">
        <f t="shared" si="9"/>
        <v>RN3</v>
      </c>
      <c r="K86" s="169" t="str">
        <f>IFERROR(INDEX(TrustCAHUB_map!$B$2:$B$139, MATCH(J86, TrustCAHUB_map!$A$2:$A$139, FALSE)),"")</f>
        <v>Great Western Hospitals NHS Foundation Trust</v>
      </c>
      <c r="L86" s="168">
        <f ca="1">IFERROR(INDEX(funnel_data!E$3:E$140,MATCH($J86, funnel_data!$A$3:$A$140, FALSE)),"")</f>
        <v>808</v>
      </c>
      <c r="M86" s="168">
        <f ca="1">IFERROR(INDEX(funnel_data!F$3:F$140,MATCH($J86, funnel_data!$A$3:$A$140, FALSE)),"")</f>
        <v>23</v>
      </c>
      <c r="N86" s="196">
        <f ca="1">IFERROR(INDEX(funnel_data!G$3:G$140,MATCH($J86, funnel_data!$A$3:$A$140, FALSE)),"")</f>
        <v>2.8465346534653466E-2</v>
      </c>
      <c r="O86" s="196">
        <f ca="1">IFERROR(INDEX(funnel_data!Y$3:Y$140,MATCH($J86, funnel_data!$A$3:$A$140, FALSE)),"")</f>
        <v>1.9041672848152707E-2</v>
      </c>
      <c r="P86" s="196">
        <f ca="1">IFERROR(INDEX(funnel_data!Z$3:Z$140,MATCH($J86, funnel_data!$A$3:$A$140, FALSE)),"")</f>
        <v>4.2351420937788403E-2</v>
      </c>
      <c r="Q86" s="196">
        <f ca="1">IFERROR(INDEX(funnel_data!H$3:H$140,MATCH($J86, funnel_data!$A$3:$A$140, FALSE)),"")</f>
        <v>4.1856794361209183E-2</v>
      </c>
      <c r="R86" s="196">
        <f ca="1">IFERROR(INDEX(funnel_data!I$3:I$140,MATCH($J86, funnel_data!$A$3:$A$140, FALSE)),"")</f>
        <v>3.0079312248455326E-2</v>
      </c>
      <c r="S86" s="196">
        <f ca="1">IFERROR(INDEX(funnel_data!J$3:J$140,MATCH($J86, funnel_data!$A$3:$A$140, FALSE)),"")</f>
        <v>5.7970104888722715E-2</v>
      </c>
      <c r="T86" s="196">
        <f ca="1">IFERROR(INDEX(funnel_data!K$3:K$140,MATCH($J86, funnel_data!$A$3:$A$140, FALSE)),"")</f>
        <v>2.4912855441626806E-2</v>
      </c>
      <c r="U86" s="196">
        <f ca="1">IFERROR(INDEX(funnel_data!L$3:L$140,MATCH($J86, funnel_data!$A$3:$A$140, FALSE)),"")</f>
        <v>6.9503361812737641E-2</v>
      </c>
      <c r="V86" s="170" t="str">
        <f t="shared" ca="1" si="10"/>
        <v/>
      </c>
      <c r="W86" s="169" t="str">
        <f t="shared" ca="1" si="11"/>
        <v/>
      </c>
      <c r="X86" s="168">
        <f ca="1">IFERROR(INDEX(funnel_data!P$3:P$140,MATCH($J86, funnel_data!$A$3:$A$140, FALSE)),"")</f>
        <v>852</v>
      </c>
      <c r="Y86" s="168">
        <f ca="1">IFERROR(INDEX(funnel_data!Q$3:Q$140,MATCH($J86, funnel_data!$A$3:$A$140, FALSE)),"")</f>
        <v>23</v>
      </c>
      <c r="Z86" s="196">
        <f ca="1">IFERROR(INDEX(funnel_data!R$3:R$140,MATCH($J86, funnel_data!$A$3:$A$140, FALSE)),"")</f>
        <v>2.699530516431925E-2</v>
      </c>
      <c r="AA86" s="196">
        <f ca="1">IFERROR(INDEX(funnel_data!AA$3:AA$140,MATCH($J86, funnel_data!$A$3:$A$140, FALSE)),"")</f>
        <v>1.8054697287009844E-2</v>
      </c>
      <c r="AB86" s="196">
        <f ca="1">IFERROR(INDEX(funnel_data!AB$3:AB$140,MATCH($J86, funnel_data!$A$3:$A$140, FALSE)),"")</f>
        <v>4.018209214052397E-2</v>
      </c>
      <c r="AC86" s="196">
        <f ca="1">IFERROR(INDEX(funnel_data!S$3:S$140,MATCH($J86, funnel_data!$A$3:$A$140, FALSE)),"")</f>
        <v>4.2820310180952947E-2</v>
      </c>
      <c r="AD86" s="196">
        <f ca="1">IFERROR(INDEX(funnel_data!T$3:T$140,MATCH($J86, funnel_data!$A$3:$A$140, FALSE)),"")</f>
        <v>3.1154294775850907E-2</v>
      </c>
      <c r="AE86" s="196">
        <f ca="1">IFERROR(INDEX(funnel_data!U$3:U$140,MATCH($J86, funnel_data!$A$3:$A$140, FALSE)),"")</f>
        <v>5.8590593236538091E-2</v>
      </c>
      <c r="AF86" s="196">
        <f ca="1">IFERROR(INDEX(funnel_data!V$3:V$140,MATCH($J86, funnel_data!$A$3:$A$140, FALSE)),"")</f>
        <v>2.5979404109263381E-2</v>
      </c>
      <c r="AG86" s="196">
        <f ca="1">IFERROR(INDEX(funnel_data!W$3:W$140,MATCH($J86, funnel_data!$A$3:$A$140, FALSE)),"")</f>
        <v>6.9795894108264131E-2</v>
      </c>
      <c r="AH86" s="170" t="str">
        <f t="shared" ca="1" si="12"/>
        <v/>
      </c>
      <c r="AI86" s="169" t="str">
        <f t="shared" ca="1" si="13"/>
        <v/>
      </c>
      <c r="AJ86" s="168" t="str">
        <f ca="1">IFERROR(INDEX(funnel_data!AG$3:AG$140,MATCH($J86, funnel_data!$A$3:$A$140, FALSE)),"")</f>
        <v>Change not statistically significant</v>
      </c>
    </row>
    <row r="87" spans="3:36" s="171" customFormat="1" x14ac:dyDescent="0.3">
      <c r="C87" s="12" t="str">
        <f>funnel_data!A81</f>
        <v>RN5</v>
      </c>
      <c r="D87" s="12" t="str">
        <f>INDEX(TrustCAHUB_map!C$2:C$139,MATCH($C87,TrustCAHUB_map!$A$2:$A$139,FALSE))</f>
        <v>Wessex</v>
      </c>
      <c r="E87" s="12" t="str">
        <f>INDEX(TrustCAHUB_map!D$2:D$139,MATCH($C87,TrustCAHUB_map!$A$2:$A$139,FALSE))</f>
        <v>Wessex</v>
      </c>
      <c r="F87" s="12">
        <f>ROWS($F$9:F87)</f>
        <v>79</v>
      </c>
      <c r="G87" s="22">
        <f t="shared" si="7"/>
        <v>79</v>
      </c>
      <c r="H87" s="22">
        <f t="shared" si="8"/>
        <v>79</v>
      </c>
      <c r="I87" s="22"/>
      <c r="J87" s="168" t="str">
        <f t="shared" si="9"/>
        <v>RN5</v>
      </c>
      <c r="K87" s="169" t="str">
        <f>IFERROR(INDEX(TrustCAHUB_map!$B$2:$B$139, MATCH(J87, TrustCAHUB_map!$A$2:$A$139, FALSE)),"")</f>
        <v>Hampshire Hospitals NHS Foundation Trust</v>
      </c>
      <c r="L87" s="168">
        <f ca="1">IFERROR(INDEX(funnel_data!E$3:E$140,MATCH($J87, funnel_data!$A$3:$A$140, FALSE)),"")</f>
        <v>718</v>
      </c>
      <c r="M87" s="168">
        <f ca="1">IFERROR(INDEX(funnel_data!F$3:F$140,MATCH($J87, funnel_data!$A$3:$A$140, FALSE)),"")</f>
        <v>30</v>
      </c>
      <c r="N87" s="196">
        <f ca="1">IFERROR(INDEX(funnel_data!G$3:G$140,MATCH($J87, funnel_data!$A$3:$A$140, FALSE)),"")</f>
        <v>4.1782729805013928E-2</v>
      </c>
      <c r="O87" s="196">
        <f ca="1">IFERROR(INDEX(funnel_data!Y$3:Y$140,MATCH($J87, funnel_data!$A$3:$A$140, FALSE)),"")</f>
        <v>2.9422163796263799E-2</v>
      </c>
      <c r="P87" s="196">
        <f ca="1">IFERROR(INDEX(funnel_data!Z$3:Z$140,MATCH($J87, funnel_data!$A$3:$A$140, FALSE)),"")</f>
        <v>5.9020330106753172E-2</v>
      </c>
      <c r="Q87" s="196">
        <f ca="1">IFERROR(INDEX(funnel_data!H$3:H$140,MATCH($J87, funnel_data!$A$3:$A$140, FALSE)),"")</f>
        <v>4.1856794361209183E-2</v>
      </c>
      <c r="R87" s="196">
        <f ca="1">IFERROR(INDEX(funnel_data!I$3:I$140,MATCH($J87, funnel_data!$A$3:$A$140, FALSE)),"")</f>
        <v>2.9483512198080614E-2</v>
      </c>
      <c r="S87" s="196">
        <f ca="1">IFERROR(INDEX(funnel_data!J$3:J$140,MATCH($J87, funnel_data!$A$3:$A$140, FALSE)),"")</f>
        <v>5.9106500766947158E-2</v>
      </c>
      <c r="T87" s="196">
        <f ca="1">IFERROR(INDEX(funnel_data!K$3:K$140,MATCH($J87, funnel_data!$A$3:$A$140, FALSE)),"")</f>
        <v>2.4151966442165326E-2</v>
      </c>
      <c r="U87" s="196">
        <f ca="1">IFERROR(INDEX(funnel_data!L$3:L$140,MATCH($J87, funnel_data!$A$3:$A$140, FALSE)),"")</f>
        <v>7.1588197547025348E-2</v>
      </c>
      <c r="V87" s="170" t="str">
        <f t="shared" ca="1" si="10"/>
        <v/>
      </c>
      <c r="W87" s="169" t="str">
        <f t="shared" ca="1" si="11"/>
        <v/>
      </c>
      <c r="X87" s="168">
        <f ca="1">IFERROR(INDEX(funnel_data!P$3:P$140,MATCH($J87, funnel_data!$A$3:$A$140, FALSE)),"")</f>
        <v>708</v>
      </c>
      <c r="Y87" s="168">
        <f ca="1">IFERROR(INDEX(funnel_data!Q$3:Q$140,MATCH($J87, funnel_data!$A$3:$A$140, FALSE)),"")</f>
        <v>25</v>
      </c>
      <c r="Z87" s="196">
        <f ca="1">IFERROR(INDEX(funnel_data!R$3:R$140,MATCH($J87, funnel_data!$A$3:$A$140, FALSE)),"")</f>
        <v>3.5310734463276837E-2</v>
      </c>
      <c r="AA87" s="196">
        <f ca="1">IFERROR(INDEX(funnel_data!AA$3:AA$140,MATCH($J87, funnel_data!$A$3:$A$140, FALSE)),"")</f>
        <v>2.4030228156631694E-2</v>
      </c>
      <c r="AB87" s="196">
        <f ca="1">IFERROR(INDEX(funnel_data!AB$3:AB$140,MATCH($J87, funnel_data!$A$3:$A$140, FALSE)),"")</f>
        <v>5.160664035323724E-2</v>
      </c>
      <c r="AC87" s="196">
        <f ca="1">IFERROR(INDEX(funnel_data!S$3:S$140,MATCH($J87, funnel_data!$A$3:$A$140, FALSE)),"")</f>
        <v>4.2820310180952947E-2</v>
      </c>
      <c r="AD87" s="196">
        <f ca="1">IFERROR(INDEX(funnel_data!T$3:T$140,MATCH($J87, funnel_data!$A$3:$A$140, FALSE)),"")</f>
        <v>3.0211741622047452E-2</v>
      </c>
      <c r="AE87" s="196">
        <f ca="1">IFERROR(INDEX(funnel_data!U$3:U$140,MATCH($J87, funnel_data!$A$3:$A$140, FALSE)),"")</f>
        <v>6.0363407703630308E-2</v>
      </c>
      <c r="AF87" s="196">
        <f ca="1">IFERROR(INDEX(funnel_data!V$3:V$140,MATCH($J87, funnel_data!$A$3:$A$140, FALSE)),"")</f>
        <v>2.4769944191161498E-2</v>
      </c>
      <c r="AG87" s="196">
        <f ca="1">IFERROR(INDEX(funnel_data!W$3:W$140,MATCH($J87, funnel_data!$A$3:$A$140, FALSE)),"")</f>
        <v>7.3039212240581061E-2</v>
      </c>
      <c r="AH87" s="170" t="str">
        <f t="shared" ca="1" si="12"/>
        <v/>
      </c>
      <c r="AI87" s="169" t="str">
        <f t="shared" ca="1" si="13"/>
        <v/>
      </c>
      <c r="AJ87" s="168" t="str">
        <f ca="1">IFERROR(INDEX(funnel_data!AG$3:AG$140,MATCH($J87, funnel_data!$A$3:$A$140, FALSE)),"")</f>
        <v>Change not statistically significant</v>
      </c>
    </row>
    <row r="88" spans="3:36" s="171" customFormat="1" x14ac:dyDescent="0.3">
      <c r="C88" s="12" t="str">
        <f>funnel_data!A82</f>
        <v>RN7</v>
      </c>
      <c r="D88" s="12" t="str">
        <f>INDEX(TrustCAHUB_map!C$2:C$139,MATCH($C88,TrustCAHUB_map!$A$2:$A$139,FALSE))</f>
        <v>Kent and Medway</v>
      </c>
      <c r="E88" s="12" t="str">
        <f>INDEX(TrustCAHUB_map!D$2:D$139,MATCH($C88,TrustCAHUB_map!$A$2:$A$139,FALSE))</f>
        <v>South East</v>
      </c>
      <c r="F88" s="12">
        <f>ROWS($F$9:F88)</f>
        <v>80</v>
      </c>
      <c r="G88" s="22">
        <f t="shared" si="7"/>
        <v>80</v>
      </c>
      <c r="H88" s="22">
        <f t="shared" si="8"/>
        <v>80</v>
      </c>
      <c r="I88" s="22"/>
      <c r="J88" s="168" t="str">
        <f t="shared" si="9"/>
        <v>RN7</v>
      </c>
      <c r="K88" s="169" t="str">
        <f>IFERROR(INDEX(TrustCAHUB_map!$B$2:$B$139, MATCH(J88, TrustCAHUB_map!$A$2:$A$139, FALSE)),"")</f>
        <v>Dartford and Gravesham NHS Trust</v>
      </c>
      <c r="L88" s="168">
        <f ca="1">IFERROR(INDEX(funnel_data!E$3:E$140,MATCH($J88, funnel_data!$A$3:$A$140, FALSE)),"")</f>
        <v>522</v>
      </c>
      <c r="M88" s="168">
        <f ca="1">IFERROR(INDEX(funnel_data!F$3:F$140,MATCH($J88, funnel_data!$A$3:$A$140, FALSE)),"")</f>
        <v>27</v>
      </c>
      <c r="N88" s="196">
        <f ca="1">IFERROR(INDEX(funnel_data!G$3:G$140,MATCH($J88, funnel_data!$A$3:$A$140, FALSE)),"")</f>
        <v>5.1724137931034482E-2</v>
      </c>
      <c r="O88" s="196">
        <f ca="1">IFERROR(INDEX(funnel_data!Y$3:Y$140,MATCH($J88, funnel_data!$A$3:$A$140, FALSE)),"")</f>
        <v>3.5788461100552539E-2</v>
      </c>
      <c r="P88" s="196">
        <f ca="1">IFERROR(INDEX(funnel_data!Z$3:Z$140,MATCH($J88, funnel_data!$A$3:$A$140, FALSE)),"")</f>
        <v>7.4209443877147965E-2</v>
      </c>
      <c r="Q88" s="196">
        <f ca="1">IFERROR(INDEX(funnel_data!H$3:H$140,MATCH($J88, funnel_data!$A$3:$A$140, FALSE)),"")</f>
        <v>4.1856794361209183E-2</v>
      </c>
      <c r="R88" s="196">
        <f ca="1">IFERROR(INDEX(funnel_data!I$3:I$140,MATCH($J88, funnel_data!$A$3:$A$140, FALSE)),"")</f>
        <v>2.7762683480566604E-2</v>
      </c>
      <c r="S88" s="196">
        <f ca="1">IFERROR(INDEX(funnel_data!J$3:J$140,MATCH($J88, funnel_data!$A$3:$A$140, FALSE)),"")</f>
        <v>6.2644947473512333E-2</v>
      </c>
      <c r="T88" s="196">
        <f ca="1">IFERROR(INDEX(funnel_data!K$3:K$140,MATCH($J88, funnel_data!$A$3:$A$140, FALSE)),"")</f>
        <v>2.2011960390087185E-2</v>
      </c>
      <c r="U88" s="196">
        <f ca="1">IFERROR(INDEX(funnel_data!L$3:L$140,MATCH($J88, funnel_data!$A$3:$A$140, FALSE)),"")</f>
        <v>7.8162803724556348E-2</v>
      </c>
      <c r="V88" s="170" t="str">
        <f t="shared" ca="1" si="10"/>
        <v/>
      </c>
      <c r="W88" s="169" t="str">
        <f t="shared" ca="1" si="11"/>
        <v/>
      </c>
      <c r="X88" s="168">
        <f ca="1">IFERROR(INDEX(funnel_data!P$3:P$140,MATCH($J88, funnel_data!$A$3:$A$140, FALSE)),"")</f>
        <v>223</v>
      </c>
      <c r="Y88" s="168">
        <f ca="1">IFERROR(INDEX(funnel_data!Q$3:Q$140,MATCH($J88, funnel_data!$A$3:$A$140, FALSE)),"")</f>
        <v>2</v>
      </c>
      <c r="Z88" s="196">
        <f ca="1">IFERROR(INDEX(funnel_data!R$3:R$140,MATCH($J88, funnel_data!$A$3:$A$140, FALSE)),"")</f>
        <v>8.9686098654708519E-3</v>
      </c>
      <c r="AA88" s="196">
        <f ca="1">IFERROR(INDEX(funnel_data!AA$3:AA$140,MATCH($J88, funnel_data!$A$3:$A$140, FALSE)),"")</f>
        <v>2.462971839756232E-3</v>
      </c>
      <c r="AB88" s="196">
        <f ca="1">IFERROR(INDEX(funnel_data!AB$3:AB$140,MATCH($J88, funnel_data!$A$3:$A$140, FALSE)),"")</f>
        <v>3.2105042585209936E-2</v>
      </c>
      <c r="AC88" s="196">
        <f ca="1">IFERROR(INDEX(funnel_data!S$3:S$140,MATCH($J88, funnel_data!$A$3:$A$140, FALSE)),"")</f>
        <v>4.2820310180952947E-2</v>
      </c>
      <c r="AD88" s="196">
        <f ca="1">IFERROR(INDEX(funnel_data!T$3:T$140,MATCH($J88, funnel_data!$A$3:$A$140, FALSE)),"")</f>
        <v>2.3102533748992644E-2</v>
      </c>
      <c r="AE88" s="196">
        <f ca="1">IFERROR(INDEX(funnel_data!U$3:U$140,MATCH($J88, funnel_data!$A$3:$A$140, FALSE)),"")</f>
        <v>7.8022913879242276E-2</v>
      </c>
      <c r="AF88" s="196">
        <f ca="1">IFERROR(INDEX(funnel_data!V$3:V$140,MATCH($J88, funnel_data!$A$3:$A$140, FALSE)),"")</f>
        <v>1.647716498352746E-2</v>
      </c>
      <c r="AG88" s="196">
        <f ca="1">IFERROR(INDEX(funnel_data!W$3:W$140,MATCH($J88, funnel_data!$A$3:$A$140, FALSE)),"")</f>
        <v>0.10671043412351755</v>
      </c>
      <c r="AH88" s="170" t="str">
        <f t="shared" ca="1" si="12"/>
        <v/>
      </c>
      <c r="AI88" s="169" t="str">
        <f t="shared" ca="1" si="13"/>
        <v>&lt;Lower 3SD Limit</v>
      </c>
      <c r="AJ88" s="168" t="str">
        <f ca="1">IFERROR(INDEX(funnel_data!AG$3:AG$140,MATCH($J88, funnel_data!$A$3:$A$140, FALSE)),"")</f>
        <v>Numbers too small for z-test</v>
      </c>
    </row>
    <row r="89" spans="3:36" s="171" customFormat="1" x14ac:dyDescent="0.3">
      <c r="C89" s="12" t="str">
        <f>funnel_data!A83</f>
        <v>RNA</v>
      </c>
      <c r="D89" s="12" t="str">
        <f>INDEX(TrustCAHUB_map!C$2:C$139,MATCH($C89,TrustCAHUB_map!$A$2:$A$139,FALSE))</f>
        <v>West Midlands</v>
      </c>
      <c r="E89" s="12" t="str">
        <f>INDEX(TrustCAHUB_map!D$2:D$139,MATCH($C89,TrustCAHUB_map!$A$2:$A$139,FALSE))</f>
        <v>West Midlands</v>
      </c>
      <c r="F89" s="12">
        <f>ROWS($F$9:F89)</f>
        <v>81</v>
      </c>
      <c r="G89" s="22">
        <f t="shared" si="7"/>
        <v>81</v>
      </c>
      <c r="H89" s="22">
        <f t="shared" si="8"/>
        <v>81</v>
      </c>
      <c r="I89" s="22"/>
      <c r="J89" s="168" t="str">
        <f t="shared" si="9"/>
        <v>RNA</v>
      </c>
      <c r="K89" s="169" t="str">
        <f>IFERROR(INDEX(TrustCAHUB_map!$B$2:$B$139, MATCH(J89, TrustCAHUB_map!$A$2:$A$139, FALSE)),"")</f>
        <v>The Dudley Group NHS Foundation Trust</v>
      </c>
      <c r="L89" s="168">
        <f ca="1">IFERROR(INDEX(funnel_data!E$3:E$140,MATCH($J89, funnel_data!$A$3:$A$140, FALSE)),"")</f>
        <v>299</v>
      </c>
      <c r="M89" s="168">
        <f ca="1">IFERROR(INDEX(funnel_data!F$3:F$140,MATCH($J89, funnel_data!$A$3:$A$140, FALSE)),"")</f>
        <v>9</v>
      </c>
      <c r="N89" s="196">
        <f ca="1">IFERROR(INDEX(funnel_data!G$3:G$140,MATCH($J89, funnel_data!$A$3:$A$140, FALSE)),"")</f>
        <v>3.0100334448160536E-2</v>
      </c>
      <c r="O89" s="196">
        <f ca="1">IFERROR(INDEX(funnel_data!Y$3:Y$140,MATCH($J89, funnel_data!$A$3:$A$140, FALSE)),"")</f>
        <v>1.5915169286006482E-2</v>
      </c>
      <c r="P89" s="196">
        <f ca="1">IFERROR(INDEX(funnel_data!Z$3:Z$140,MATCH($J89, funnel_data!$A$3:$A$140, FALSE)),"")</f>
        <v>5.6206590085209521E-2</v>
      </c>
      <c r="Q89" s="196">
        <f ca="1">IFERROR(INDEX(funnel_data!H$3:H$140,MATCH($J89, funnel_data!$A$3:$A$140, FALSE)),"")</f>
        <v>4.1856794361209183E-2</v>
      </c>
      <c r="R89" s="196">
        <f ca="1">IFERROR(INDEX(funnel_data!I$3:I$140,MATCH($J89, funnel_data!$A$3:$A$140, FALSE)),"")</f>
        <v>2.437654364667487E-2</v>
      </c>
      <c r="S89" s="196">
        <f ca="1">IFERROR(INDEX(funnel_data!J$3:J$140,MATCH($J89, funnel_data!$A$3:$A$140, FALSE)),"")</f>
        <v>7.0960302506571885E-2</v>
      </c>
      <c r="T89" s="196">
        <f ca="1">IFERROR(INDEX(funnel_data!K$3:K$140,MATCH($J89, funnel_data!$A$3:$A$140, FALSE)),"")</f>
        <v>1.805887247080163E-2</v>
      </c>
      <c r="U89" s="196">
        <f ca="1">IFERROR(INDEX(funnel_data!L$3:L$140,MATCH($J89, funnel_data!$A$3:$A$140, FALSE)),"")</f>
        <v>9.4012991017247527E-2</v>
      </c>
      <c r="V89" s="170" t="str">
        <f t="shared" ca="1" si="10"/>
        <v/>
      </c>
      <c r="W89" s="169" t="str">
        <f t="shared" ca="1" si="11"/>
        <v/>
      </c>
      <c r="X89" s="168">
        <f ca="1">IFERROR(INDEX(funnel_data!P$3:P$140,MATCH($J89, funnel_data!$A$3:$A$140, FALSE)),"")</f>
        <v>263</v>
      </c>
      <c r="Y89" s="168">
        <f ca="1">IFERROR(INDEX(funnel_data!Q$3:Q$140,MATCH($J89, funnel_data!$A$3:$A$140, FALSE)),"")</f>
        <v>17</v>
      </c>
      <c r="Z89" s="196">
        <f ca="1">IFERROR(INDEX(funnel_data!R$3:R$140,MATCH($J89, funnel_data!$A$3:$A$140, FALSE)),"")</f>
        <v>6.4638783269961975E-2</v>
      </c>
      <c r="AA89" s="196">
        <f ca="1">IFERROR(INDEX(funnel_data!AA$3:AA$140,MATCH($J89, funnel_data!$A$3:$A$140, FALSE)),"")</f>
        <v>4.0745451322474653E-2</v>
      </c>
      <c r="AB89" s="196">
        <f ca="1">IFERROR(INDEX(funnel_data!AB$3:AB$140,MATCH($J89, funnel_data!$A$3:$A$140, FALSE)),"")</f>
        <v>0.1010670653229314</v>
      </c>
      <c r="AC89" s="196">
        <f ca="1">IFERROR(INDEX(funnel_data!S$3:S$140,MATCH($J89, funnel_data!$A$3:$A$140, FALSE)),"")</f>
        <v>4.2820310180952947E-2</v>
      </c>
      <c r="AD89" s="196">
        <f ca="1">IFERROR(INDEX(funnel_data!T$3:T$140,MATCH($J89, funnel_data!$A$3:$A$140, FALSE)),"")</f>
        <v>2.4234921708178446E-2</v>
      </c>
      <c r="AE89" s="196">
        <f ca="1">IFERROR(INDEX(funnel_data!U$3:U$140,MATCH($J89, funnel_data!$A$3:$A$140, FALSE)),"")</f>
        <v>7.4569324538213619E-2</v>
      </c>
      <c r="AF89" s="196">
        <f ca="1">IFERROR(INDEX(funnel_data!V$3:V$140,MATCH($J89, funnel_data!$A$3:$A$140, FALSE)),"")</f>
        <v>1.7696849526083098E-2</v>
      </c>
      <c r="AG89" s="196">
        <f ca="1">IFERROR(INDEX(funnel_data!W$3:W$140,MATCH($J89, funnel_data!$A$3:$A$140, FALSE)),"")</f>
        <v>9.9980264134080662E-2</v>
      </c>
      <c r="AH89" s="170" t="str">
        <f t="shared" ca="1" si="12"/>
        <v/>
      </c>
      <c r="AI89" s="169" t="str">
        <f t="shared" ca="1" si="13"/>
        <v/>
      </c>
      <c r="AJ89" s="168" t="str">
        <f ca="1">IFERROR(INDEX(funnel_data!AG$3:AG$140,MATCH($J89, funnel_data!$A$3:$A$140, FALSE)),"")</f>
        <v>Change not statistically significant</v>
      </c>
    </row>
    <row r="90" spans="3:36" s="171" customFormat="1" x14ac:dyDescent="0.3">
      <c r="C90" s="12" t="str">
        <f>funnel_data!A84</f>
        <v>RNL</v>
      </c>
      <c r="D90" s="12" t="str">
        <f>INDEX(TrustCAHUB_map!C$2:C$139,MATCH($C90,TrustCAHUB_map!$A$2:$A$139,FALSE))</f>
        <v>North East and Cumbria</v>
      </c>
      <c r="E90" s="12" t="str">
        <f>INDEX(TrustCAHUB_map!D$2:D$139,MATCH($C90,TrustCAHUB_map!$A$2:$A$139,FALSE))</f>
        <v>North East</v>
      </c>
      <c r="F90" s="12">
        <f>ROWS($F$9:F90)</f>
        <v>82</v>
      </c>
      <c r="G90" s="22">
        <f t="shared" si="7"/>
        <v>82</v>
      </c>
      <c r="H90" s="22">
        <f t="shared" si="8"/>
        <v>82</v>
      </c>
      <c r="I90" s="22"/>
      <c r="J90" s="168" t="str">
        <f t="shared" si="9"/>
        <v>RNL</v>
      </c>
      <c r="K90" s="169" t="str">
        <f>IFERROR(INDEX(TrustCAHUB_map!$B$2:$B$139, MATCH(J90, TrustCAHUB_map!$A$2:$A$139, FALSE)),"")</f>
        <v>North Cumbria University Hospitals NHS Trust</v>
      </c>
      <c r="L90" s="168">
        <f ca="1">IFERROR(INDEX(funnel_data!E$3:E$140,MATCH($J90, funnel_data!$A$3:$A$140, FALSE)),"")</f>
        <v>71</v>
      </c>
      <c r="M90" s="168">
        <f ca="1">IFERROR(INDEX(funnel_data!F$3:F$140,MATCH($J90, funnel_data!$A$3:$A$140, FALSE)),"")</f>
        <v>1</v>
      </c>
      <c r="N90" s="196">
        <f ca="1">IFERROR(INDEX(funnel_data!G$3:G$140,MATCH($J90, funnel_data!$A$3:$A$140, FALSE)),"")</f>
        <v>1.4084507042253521E-2</v>
      </c>
      <c r="O90" s="196">
        <f ca="1">IFERROR(INDEX(funnel_data!Y$3:Y$140,MATCH($J90, funnel_data!$A$3:$A$140, FALSE)),"")</f>
        <v>2.4906032705442195E-3</v>
      </c>
      <c r="P90" s="196">
        <f ca="1">IFERROR(INDEX(funnel_data!Z$3:Z$140,MATCH($J90, funnel_data!$A$3:$A$140, FALSE)),"")</f>
        <v>7.5560505202490039E-2</v>
      </c>
      <c r="Q90" s="196">
        <f ca="1">IFERROR(INDEX(funnel_data!H$3:H$140,MATCH($J90, funnel_data!$A$3:$A$140, FALSE)),"")</f>
        <v>4.1856794361209183E-2</v>
      </c>
      <c r="R90" s="196">
        <f ca="1">IFERROR(INDEX(funnel_data!I$3:I$140,MATCH($J90, funnel_data!$A$3:$A$140, FALSE)),"")</f>
        <v>1.4269458905362345E-2</v>
      </c>
      <c r="S90" s="196">
        <f ca="1">IFERROR(INDEX(funnel_data!J$3:J$140,MATCH($J90, funnel_data!$A$3:$A$140, FALSE)),"")</f>
        <v>0.11647687467504884</v>
      </c>
      <c r="T90" s="196">
        <f ca="1">IFERROR(INDEX(funnel_data!K$3:K$140,MATCH($J90, funnel_data!$A$3:$A$140, FALSE)),"")</f>
        <v>8.3953134674314995E-3</v>
      </c>
      <c r="U90" s="196">
        <f ca="1">IFERROR(INDEX(funnel_data!L$3:L$140,MATCH($J90, funnel_data!$A$3:$A$140, FALSE)),"")</f>
        <v>0.18394644378303215</v>
      </c>
      <c r="V90" s="170" t="str">
        <f t="shared" ca="1" si="10"/>
        <v/>
      </c>
      <c r="W90" s="169" t="str">
        <f t="shared" ca="1" si="11"/>
        <v/>
      </c>
      <c r="X90" s="168">
        <f ca="1">IFERROR(INDEX(funnel_data!P$3:P$140,MATCH($J90, funnel_data!$A$3:$A$140, FALSE)),"")</f>
        <v>247</v>
      </c>
      <c r="Y90" s="168">
        <f ca="1">IFERROR(INDEX(funnel_data!Q$3:Q$140,MATCH($J90, funnel_data!$A$3:$A$140, FALSE)),"")</f>
        <v>7</v>
      </c>
      <c r="Z90" s="196">
        <f ca="1">IFERROR(INDEX(funnel_data!R$3:R$140,MATCH($J90, funnel_data!$A$3:$A$140, FALSE)),"")</f>
        <v>2.8340080971659919E-2</v>
      </c>
      <c r="AA90" s="196">
        <f ca="1">IFERROR(INDEX(funnel_data!AA$3:AA$140,MATCH($J90, funnel_data!$A$3:$A$140, FALSE)),"")</f>
        <v>1.379438466024136E-2</v>
      </c>
      <c r="AB90" s="196">
        <f ca="1">IFERROR(INDEX(funnel_data!AB$3:AB$140,MATCH($J90, funnel_data!$A$3:$A$140, FALSE)),"")</f>
        <v>5.7332050756670756E-2</v>
      </c>
      <c r="AC90" s="196">
        <f ca="1">IFERROR(INDEX(funnel_data!S$3:S$140,MATCH($J90, funnel_data!$A$3:$A$140, FALSE)),"")</f>
        <v>4.2820310180952947E-2</v>
      </c>
      <c r="AD90" s="196">
        <f ca="1">IFERROR(INDEX(funnel_data!T$3:T$140,MATCH($J90, funnel_data!$A$3:$A$140, FALSE)),"")</f>
        <v>2.3807943836286385E-2</v>
      </c>
      <c r="AE90" s="196">
        <f ca="1">IFERROR(INDEX(funnel_data!U$3:U$140,MATCH($J90, funnel_data!$A$3:$A$140, FALSE)),"")</f>
        <v>7.5835947884188834E-2</v>
      </c>
      <c r="AF90" s="196">
        <f ca="1">IFERROR(INDEX(funnel_data!V$3:V$140,MATCH($J90, funnel_data!$A$3:$A$140, FALSE)),"")</f>
        <v>1.7232345744812704E-2</v>
      </c>
      <c r="AG90" s="196">
        <f ca="1">IFERROR(INDEX(funnel_data!W$3:W$140,MATCH($J90, funnel_data!$A$3:$A$140, FALSE)),"")</f>
        <v>0.10244276136442476</v>
      </c>
      <c r="AH90" s="170" t="str">
        <f t="shared" ca="1" si="12"/>
        <v/>
      </c>
      <c r="AI90" s="169" t="str">
        <f t="shared" ca="1" si="13"/>
        <v/>
      </c>
      <c r="AJ90" s="168" t="str">
        <f ca="1">IFERROR(INDEX(funnel_data!AG$3:AG$140,MATCH($J90, funnel_data!$A$3:$A$140, FALSE)),"")</f>
        <v>Numbers too small for z-test</v>
      </c>
    </row>
    <row r="91" spans="3:36" s="171" customFormat="1" x14ac:dyDescent="0.3">
      <c r="C91" s="12" t="str">
        <f>funnel_data!A85</f>
        <v>RNQ</v>
      </c>
      <c r="D91" s="12" t="str">
        <f>INDEX(TrustCAHUB_map!C$2:C$139,MATCH($C91,TrustCAHUB_map!$A$2:$A$139,FALSE))</f>
        <v>East Midlands</v>
      </c>
      <c r="E91" s="12" t="str">
        <f>INDEX(TrustCAHUB_map!D$2:D$139,MATCH($C91,TrustCAHUB_map!$A$2:$A$139,FALSE))</f>
        <v>East Midlands</v>
      </c>
      <c r="F91" s="12">
        <f>ROWS($F$9:F91)</f>
        <v>83</v>
      </c>
      <c r="G91" s="22">
        <f t="shared" si="7"/>
        <v>83</v>
      </c>
      <c r="H91" s="22">
        <f t="shared" si="8"/>
        <v>83</v>
      </c>
      <c r="I91" s="22"/>
      <c r="J91" s="168" t="str">
        <f t="shared" si="9"/>
        <v>RNQ</v>
      </c>
      <c r="K91" s="169" t="str">
        <f>IFERROR(INDEX(TrustCAHUB_map!$B$2:$B$139, MATCH(J91, TrustCAHUB_map!$A$2:$A$139, FALSE)),"")</f>
        <v>Kettering General Hospital NHS Foundation Trust</v>
      </c>
      <c r="L91" s="168">
        <f ca="1">IFERROR(INDEX(funnel_data!E$3:E$140,MATCH($J91, funnel_data!$A$3:$A$140, FALSE)),"")</f>
        <v>582</v>
      </c>
      <c r="M91" s="168">
        <f ca="1">IFERROR(INDEX(funnel_data!F$3:F$140,MATCH($J91, funnel_data!$A$3:$A$140, FALSE)),"")</f>
        <v>26</v>
      </c>
      <c r="N91" s="196">
        <f ca="1">IFERROR(INDEX(funnel_data!G$3:G$140,MATCH($J91, funnel_data!$A$3:$A$140, FALSE)),"")</f>
        <v>4.4673539518900345E-2</v>
      </c>
      <c r="O91" s="196">
        <f ca="1">IFERROR(INDEX(funnel_data!Y$3:Y$140,MATCH($J91, funnel_data!$A$3:$A$140, FALSE)),"")</f>
        <v>3.066626329974001E-2</v>
      </c>
      <c r="P91" s="196">
        <f ca="1">IFERROR(INDEX(funnel_data!Z$3:Z$140,MATCH($J91, funnel_data!$A$3:$A$140, FALSE)),"")</f>
        <v>6.465211674987896E-2</v>
      </c>
      <c r="Q91" s="196">
        <f ca="1">IFERROR(INDEX(funnel_data!H$3:H$140,MATCH($J91, funnel_data!$A$3:$A$140, FALSE)),"")</f>
        <v>4.1856794361209183E-2</v>
      </c>
      <c r="R91" s="196">
        <f ca="1">IFERROR(INDEX(funnel_data!I$3:I$140,MATCH($J91, funnel_data!$A$3:$A$140, FALSE)),"")</f>
        <v>2.8368335389882159E-2</v>
      </c>
      <c r="S91" s="196">
        <f ca="1">IFERROR(INDEX(funnel_data!J$3:J$140,MATCH($J91, funnel_data!$A$3:$A$140, FALSE)),"")</f>
        <v>6.1353713430904025E-2</v>
      </c>
      <c r="T91" s="196">
        <f ca="1">IFERROR(INDEX(funnel_data!K$3:K$140,MATCH($J91, funnel_data!$A$3:$A$140, FALSE)),"")</f>
        <v>2.2755278291725405E-2</v>
      </c>
      <c r="U91" s="196">
        <f ca="1">IFERROR(INDEX(funnel_data!L$3:L$140,MATCH($J91, funnel_data!$A$3:$A$140, FALSE)),"")</f>
        <v>7.5749852432497544E-2</v>
      </c>
      <c r="V91" s="170" t="str">
        <f t="shared" ca="1" si="10"/>
        <v/>
      </c>
      <c r="W91" s="169" t="str">
        <f t="shared" ca="1" si="11"/>
        <v/>
      </c>
      <c r="X91" s="168">
        <f ca="1">IFERROR(INDEX(funnel_data!P$3:P$140,MATCH($J91, funnel_data!$A$3:$A$140, FALSE)),"")</f>
        <v>658</v>
      </c>
      <c r="Y91" s="168">
        <f ca="1">IFERROR(INDEX(funnel_data!Q$3:Q$140,MATCH($J91, funnel_data!$A$3:$A$140, FALSE)),"")</f>
        <v>15</v>
      </c>
      <c r="Z91" s="196">
        <f ca="1">IFERROR(INDEX(funnel_data!R$3:R$140,MATCH($J91, funnel_data!$A$3:$A$140, FALSE)),"")</f>
        <v>2.2796352583586626E-2</v>
      </c>
      <c r="AA91" s="196">
        <f ca="1">IFERROR(INDEX(funnel_data!AA$3:AA$140,MATCH($J91, funnel_data!$A$3:$A$140, FALSE)),"")</f>
        <v>1.3862720446530329E-2</v>
      </c>
      <c r="AB91" s="196">
        <f ca="1">IFERROR(INDEX(funnel_data!AB$3:AB$140,MATCH($J91, funnel_data!$A$3:$A$140, FALSE)),"")</f>
        <v>3.7269553559082305E-2</v>
      </c>
      <c r="AC91" s="196">
        <f ca="1">IFERROR(INDEX(funnel_data!S$3:S$140,MATCH($J91, funnel_data!$A$3:$A$140, FALSE)),"")</f>
        <v>4.2820310180952947E-2</v>
      </c>
      <c r="AD91" s="196">
        <f ca="1">IFERROR(INDEX(funnel_data!T$3:T$140,MATCH($J91, funnel_data!$A$3:$A$140, FALSE)),"")</f>
        <v>2.9823227501542662E-2</v>
      </c>
      <c r="AE91" s="196">
        <f ca="1">IFERROR(INDEX(funnel_data!U$3:U$140,MATCH($J91, funnel_data!$A$3:$A$140, FALSE)),"")</f>
        <v>6.1124709585116864E-2</v>
      </c>
      <c r="AF91" s="196">
        <f ca="1">IFERROR(INDEX(funnel_data!V$3:V$140,MATCH($J91, funnel_data!$A$3:$A$140, FALSE)),"")</f>
        <v>2.4278643926740059E-2</v>
      </c>
      <c r="AG91" s="196">
        <f ca="1">IFERROR(INDEX(funnel_data!W$3:W$140,MATCH($J91, funnel_data!$A$3:$A$140, FALSE)),"")</f>
        <v>7.4441945968633988E-2</v>
      </c>
      <c r="AH91" s="170" t="str">
        <f t="shared" ca="1" si="12"/>
        <v/>
      </c>
      <c r="AI91" s="169" t="str">
        <f t="shared" ca="1" si="13"/>
        <v>&lt;Lower 3SD Limit</v>
      </c>
      <c r="AJ91" s="168" t="str">
        <f ca="1">IFERROR(INDEX(funnel_data!AG$3:AG$140,MATCH($J91, funnel_data!$A$3:$A$140, FALSE)),"")</f>
        <v>Decreased</v>
      </c>
    </row>
    <row r="92" spans="3:36" s="171" customFormat="1" x14ac:dyDescent="0.3">
      <c r="C92" s="12" t="str">
        <f>funnel_data!A86</f>
        <v>RNS</v>
      </c>
      <c r="D92" s="12" t="str">
        <f>INDEX(TrustCAHUB_map!C$2:C$139,MATCH($C92,TrustCAHUB_map!$A$2:$A$139,FALSE))</f>
        <v>East Midlands</v>
      </c>
      <c r="E92" s="12" t="str">
        <f>INDEX(TrustCAHUB_map!D$2:D$139,MATCH($C92,TrustCAHUB_map!$A$2:$A$139,FALSE))</f>
        <v>East Midlands</v>
      </c>
      <c r="F92" s="12">
        <f>ROWS($F$9:F92)</f>
        <v>84</v>
      </c>
      <c r="G92" s="22">
        <f t="shared" si="7"/>
        <v>84</v>
      </c>
      <c r="H92" s="22">
        <f t="shared" si="8"/>
        <v>84</v>
      </c>
      <c r="I92" s="22"/>
      <c r="J92" s="168" t="str">
        <f t="shared" si="9"/>
        <v>RNS</v>
      </c>
      <c r="K92" s="169" t="str">
        <f>IFERROR(INDEX(TrustCAHUB_map!$B$2:$B$139, MATCH(J92, TrustCAHUB_map!$A$2:$A$139, FALSE)),"")</f>
        <v>Northampton General Hospital NHS Trust</v>
      </c>
      <c r="L92" s="168">
        <f ca="1">IFERROR(INDEX(funnel_data!E$3:E$140,MATCH($J92, funnel_data!$A$3:$A$140, FALSE)),"")</f>
        <v>829</v>
      </c>
      <c r="M92" s="168">
        <f ca="1">IFERROR(INDEX(funnel_data!F$3:F$140,MATCH($J92, funnel_data!$A$3:$A$140, FALSE)),"")</f>
        <v>27</v>
      </c>
      <c r="N92" s="196">
        <f ca="1">IFERROR(INDEX(funnel_data!G$3:G$140,MATCH($J92, funnel_data!$A$3:$A$140, FALSE)),"")</f>
        <v>3.2569360675512665E-2</v>
      </c>
      <c r="O92" s="196">
        <f ca="1">IFERROR(INDEX(funnel_data!Y$3:Y$140,MATCH($J92, funnel_data!$A$3:$A$140, FALSE)),"")</f>
        <v>2.2478701259255534E-2</v>
      </c>
      <c r="P92" s="196">
        <f ca="1">IFERROR(INDEX(funnel_data!Z$3:Z$140,MATCH($J92, funnel_data!$A$3:$A$140, FALSE)),"")</f>
        <v>4.6972042586515293E-2</v>
      </c>
      <c r="Q92" s="196">
        <f ca="1">IFERROR(INDEX(funnel_data!H$3:H$140,MATCH($J92, funnel_data!$A$3:$A$140, FALSE)),"")</f>
        <v>4.1856794361209183E-2</v>
      </c>
      <c r="R92" s="196">
        <f ca="1">IFERROR(INDEX(funnel_data!I$3:I$140,MATCH($J92, funnel_data!$A$3:$A$140, FALSE)),"")</f>
        <v>3.0205782448773467E-2</v>
      </c>
      <c r="S92" s="196">
        <f ca="1">IFERROR(INDEX(funnel_data!J$3:J$140,MATCH($J92, funnel_data!$A$3:$A$140, FALSE)),"")</f>
        <v>5.7734307300447547E-2</v>
      </c>
      <c r="T92" s="196">
        <f ca="1">IFERROR(INDEX(funnel_data!K$3:K$140,MATCH($J92, funnel_data!$A$3:$A$140, FALSE)),"")</f>
        <v>2.50756701661492E-2</v>
      </c>
      <c r="U92" s="196">
        <f ca="1">IFERROR(INDEX(funnel_data!L$3:L$140,MATCH($J92, funnel_data!$A$3:$A$140, FALSE)),"")</f>
        <v>6.9072518494653581E-2</v>
      </c>
      <c r="V92" s="170" t="str">
        <f t="shared" ca="1" si="10"/>
        <v/>
      </c>
      <c r="W92" s="169" t="str">
        <f t="shared" ca="1" si="11"/>
        <v/>
      </c>
      <c r="X92" s="168">
        <f ca="1">IFERROR(INDEX(funnel_data!P$3:P$140,MATCH($J92, funnel_data!$A$3:$A$140, FALSE)),"")</f>
        <v>871</v>
      </c>
      <c r="Y92" s="168">
        <f ca="1">IFERROR(INDEX(funnel_data!Q$3:Q$140,MATCH($J92, funnel_data!$A$3:$A$140, FALSE)),"")</f>
        <v>44</v>
      </c>
      <c r="Z92" s="196">
        <f ca="1">IFERROR(INDEX(funnel_data!R$3:R$140,MATCH($J92, funnel_data!$A$3:$A$140, FALSE)),"")</f>
        <v>5.0516647531572902E-2</v>
      </c>
      <c r="AA92" s="196">
        <f ca="1">IFERROR(INDEX(funnel_data!AA$3:AA$140,MATCH($J92, funnel_data!$A$3:$A$140, FALSE)),"")</f>
        <v>3.7844177946929729E-2</v>
      </c>
      <c r="AB92" s="196">
        <f ca="1">IFERROR(INDEX(funnel_data!AB$3:AB$140,MATCH($J92, funnel_data!$A$3:$A$140, FALSE)),"")</f>
        <v>6.713651071921839E-2</v>
      </c>
      <c r="AC92" s="196">
        <f ca="1">IFERROR(INDEX(funnel_data!S$3:S$140,MATCH($J92, funnel_data!$A$3:$A$140, FALSE)),"")</f>
        <v>4.2820310180952947E-2</v>
      </c>
      <c r="AD92" s="196">
        <f ca="1">IFERROR(INDEX(funnel_data!T$3:T$140,MATCH($J92, funnel_data!$A$3:$A$140, FALSE)),"")</f>
        <v>3.1262808264232063E-2</v>
      </c>
      <c r="AE92" s="196">
        <f ca="1">IFERROR(INDEX(funnel_data!U$3:U$140,MATCH($J92, funnel_data!$A$3:$A$140, FALSE)),"")</f>
        <v>5.8392942371334459E-2</v>
      </c>
      <c r="AF92" s="196">
        <f ca="1">IFERROR(INDEX(funnel_data!V$3:V$140,MATCH($J92, funnel_data!$A$3:$A$140, FALSE)),"")</f>
        <v>2.6120226333118467E-2</v>
      </c>
      <c r="AG92" s="196">
        <f ca="1">IFERROR(INDEX(funnel_data!W$3:W$140,MATCH($J92, funnel_data!$A$3:$A$140, FALSE)),"")</f>
        <v>6.9436391486417059E-2</v>
      </c>
      <c r="AH92" s="170" t="str">
        <f t="shared" ca="1" si="12"/>
        <v/>
      </c>
      <c r="AI92" s="169" t="str">
        <f t="shared" ca="1" si="13"/>
        <v/>
      </c>
      <c r="AJ92" s="168" t="str">
        <f ca="1">IFERROR(INDEX(funnel_data!AG$3:AG$140,MATCH($J92, funnel_data!$A$3:$A$140, FALSE)),"")</f>
        <v>Change not statistically significant</v>
      </c>
    </row>
    <row r="93" spans="3:36" s="171" customFormat="1" x14ac:dyDescent="0.3">
      <c r="C93" s="12" t="str">
        <f>funnel_data!A87</f>
        <v>RNZ</v>
      </c>
      <c r="D93" s="12" t="str">
        <f>INDEX(TrustCAHUB_map!C$2:C$139,MATCH($C93,TrustCAHUB_map!$A$2:$A$139,FALSE))</f>
        <v>Somerset, Wiltshire, Avon and Gloucester</v>
      </c>
      <c r="E93" s="12" t="str">
        <f>INDEX(TrustCAHUB_map!D$2:D$139,MATCH($C93,TrustCAHUB_map!$A$2:$A$139,FALSE))</f>
        <v>South West</v>
      </c>
      <c r="F93" s="12">
        <f>ROWS($F$9:F93)</f>
        <v>85</v>
      </c>
      <c r="G93" s="22">
        <f t="shared" si="7"/>
        <v>85</v>
      </c>
      <c r="H93" s="22">
        <f t="shared" si="8"/>
        <v>85</v>
      </c>
      <c r="I93" s="22"/>
      <c r="J93" s="168" t="str">
        <f t="shared" si="9"/>
        <v>RNZ</v>
      </c>
      <c r="K93" s="169" t="str">
        <f>IFERROR(INDEX(TrustCAHUB_map!$B$2:$B$139, MATCH(J93, TrustCAHUB_map!$A$2:$A$139, FALSE)),"")</f>
        <v>Salisbury Health Care NHS Trust</v>
      </c>
      <c r="L93" s="168">
        <f ca="1">IFERROR(INDEX(funnel_data!E$3:E$140,MATCH($J93, funnel_data!$A$3:$A$140, FALSE)),"")</f>
        <v>410</v>
      </c>
      <c r="M93" s="168">
        <f ca="1">IFERROR(INDEX(funnel_data!F$3:F$140,MATCH($J93, funnel_data!$A$3:$A$140, FALSE)),"")</f>
        <v>17</v>
      </c>
      <c r="N93" s="196">
        <f ca="1">IFERROR(INDEX(funnel_data!G$3:G$140,MATCH($J93, funnel_data!$A$3:$A$140, FALSE)),"")</f>
        <v>4.1463414634146344E-2</v>
      </c>
      <c r="O93" s="196">
        <f ca="1">IFERROR(INDEX(funnel_data!Y$3:Y$140,MATCH($J93, funnel_data!$A$3:$A$140, FALSE)),"")</f>
        <v>2.6046431294169631E-2</v>
      </c>
      <c r="P93" s="196">
        <f ca="1">IFERROR(INDEX(funnel_data!Z$3:Z$140,MATCH($J93, funnel_data!$A$3:$A$140, FALSE)),"")</f>
        <v>6.5393075343297927E-2</v>
      </c>
      <c r="Q93" s="196">
        <f ca="1">IFERROR(INDEX(funnel_data!H$3:H$140,MATCH($J93, funnel_data!$A$3:$A$140, FALSE)),"")</f>
        <v>4.1856794361209183E-2</v>
      </c>
      <c r="R93" s="196">
        <f ca="1">IFERROR(INDEX(funnel_data!I$3:I$140,MATCH($J93, funnel_data!$A$3:$A$140, FALSE)),"")</f>
        <v>2.6351835920796523E-2</v>
      </c>
      <c r="S93" s="196">
        <f ca="1">IFERROR(INDEX(funnel_data!J$3:J$140,MATCH($J93, funnel_data!$A$3:$A$140, FALSE)),"")</f>
        <v>6.5867436806236079E-2</v>
      </c>
      <c r="T93" s="196">
        <f ca="1">IFERROR(INDEX(funnel_data!K$3:K$140,MATCH($J93, funnel_data!$A$3:$A$140, FALSE)),"")</f>
        <v>2.032269106276776E-2</v>
      </c>
      <c r="U93" s="196">
        <f ca="1">IFERROR(INDEX(funnel_data!L$3:L$140,MATCH($J93, funnel_data!$A$3:$A$140, FALSE)),"")</f>
        <v>8.4246435014954754E-2</v>
      </c>
      <c r="V93" s="170" t="str">
        <f t="shared" ca="1" si="10"/>
        <v/>
      </c>
      <c r="W93" s="169" t="str">
        <f t="shared" ca="1" si="11"/>
        <v/>
      </c>
      <c r="X93" s="168">
        <f ca="1">IFERROR(INDEX(funnel_data!P$3:P$140,MATCH($J93, funnel_data!$A$3:$A$140, FALSE)),"")</f>
        <v>449</v>
      </c>
      <c r="Y93" s="168">
        <f ca="1">IFERROR(INDEX(funnel_data!Q$3:Q$140,MATCH($J93, funnel_data!$A$3:$A$140, FALSE)),"")</f>
        <v>18</v>
      </c>
      <c r="Z93" s="196">
        <f ca="1">IFERROR(INDEX(funnel_data!R$3:R$140,MATCH($J93, funnel_data!$A$3:$A$140, FALSE)),"")</f>
        <v>4.0089086859688199E-2</v>
      </c>
      <c r="AA93" s="196">
        <f ca="1">IFERROR(INDEX(funnel_data!AA$3:AA$140,MATCH($J93, funnel_data!$A$3:$A$140, FALSE)),"")</f>
        <v>2.5506361937757762E-2</v>
      </c>
      <c r="AB93" s="196">
        <f ca="1">IFERROR(INDEX(funnel_data!AB$3:AB$140,MATCH($J93, funnel_data!$A$3:$A$140, FALSE)),"")</f>
        <v>6.247466993253669E-2</v>
      </c>
      <c r="AC93" s="196">
        <f ca="1">IFERROR(INDEX(funnel_data!S$3:S$140,MATCH($J93, funnel_data!$A$3:$A$140, FALSE)),"")</f>
        <v>4.2820310180952947E-2</v>
      </c>
      <c r="AD93" s="196">
        <f ca="1">IFERROR(INDEX(funnel_data!T$3:T$140,MATCH($J93, funnel_data!$A$3:$A$140, FALSE)),"")</f>
        <v>2.765283182370757E-2</v>
      </c>
      <c r="AE93" s="196">
        <f ca="1">IFERROR(INDEX(funnel_data!U$3:U$140,MATCH($J93, funnel_data!$A$3:$A$140, FALSE)),"")</f>
        <v>6.5744591342573419E-2</v>
      </c>
      <c r="AF93" s="196">
        <f ca="1">IFERROR(INDEX(funnel_data!V$3:V$140,MATCH($J93, funnel_data!$A$3:$A$140, FALSE)),"")</f>
        <v>2.1613307133711294E-2</v>
      </c>
      <c r="AG93" s="196">
        <f ca="1">IFERROR(INDEX(funnel_data!W$3:W$140,MATCH($J93, funnel_data!$A$3:$A$140, FALSE)),"")</f>
        <v>8.3068939267597314E-2</v>
      </c>
      <c r="AH93" s="170" t="str">
        <f t="shared" ca="1" si="12"/>
        <v/>
      </c>
      <c r="AI93" s="169" t="str">
        <f t="shared" ca="1" si="13"/>
        <v/>
      </c>
      <c r="AJ93" s="168" t="str">
        <f ca="1">IFERROR(INDEX(funnel_data!AG$3:AG$140,MATCH($J93, funnel_data!$A$3:$A$140, FALSE)),"")</f>
        <v>Change not statistically significant</v>
      </c>
    </row>
    <row r="94" spans="3:36" s="171" customFormat="1" x14ac:dyDescent="0.3">
      <c r="C94" s="12" t="str">
        <f>funnel_data!A88</f>
        <v>RP4</v>
      </c>
      <c r="D94" s="12" t="str">
        <f>INDEX(TrustCAHUB_map!C$2:C$139,MATCH($C94,TrustCAHUB_map!$A$2:$A$139,FALSE))</f>
        <v>North Central and North East London</v>
      </c>
      <c r="E94" s="12" t="str">
        <f>INDEX(TrustCAHUB_map!D$2:D$139,MATCH($C94,TrustCAHUB_map!$A$2:$A$139,FALSE))</f>
        <v>London</v>
      </c>
      <c r="F94" s="12">
        <f>ROWS($F$9:F94)</f>
        <v>86</v>
      </c>
      <c r="G94" s="22">
        <f t="shared" si="7"/>
        <v>86</v>
      </c>
      <c r="H94" s="22">
        <f t="shared" si="8"/>
        <v>86</v>
      </c>
      <c r="I94" s="22"/>
      <c r="J94" s="168" t="str">
        <f t="shared" si="9"/>
        <v>RP4</v>
      </c>
      <c r="K94" s="169" t="str">
        <f>IFERROR(INDEX(TrustCAHUB_map!$B$2:$B$139, MATCH(J94, TrustCAHUB_map!$A$2:$A$139, FALSE)),"")</f>
        <v>Great Ormond Street Hospital for Children NHS Trust</v>
      </c>
      <c r="L94" s="168">
        <f ca="1">IFERROR(INDEX(funnel_data!E$3:E$140,MATCH($J94, funnel_data!$A$3:$A$140, FALSE)),"")</f>
        <v>0</v>
      </c>
      <c r="M94" s="168">
        <f ca="1">IFERROR(INDEX(funnel_data!F$3:F$140,MATCH($J94, funnel_data!$A$3:$A$140, FALSE)),"")</f>
        <v>0</v>
      </c>
      <c r="N94" s="196" t="str">
        <f ca="1">IFERROR(INDEX(funnel_data!G$3:G$140,MATCH($J94, funnel_data!$A$3:$A$140, FALSE)),"")</f>
        <v/>
      </c>
      <c r="O94" s="196" t="str">
        <f ca="1">IFERROR(INDEX(funnel_data!Y$3:Y$140,MATCH($J94, funnel_data!$A$3:$A$140, FALSE)),"")</f>
        <v/>
      </c>
      <c r="P94" s="196" t="str">
        <f ca="1">IFERROR(INDEX(funnel_data!Z$3:Z$140,MATCH($J94, funnel_data!$A$3:$A$140, FALSE)),"")</f>
        <v/>
      </c>
      <c r="Q94" s="196">
        <f ca="1">IFERROR(INDEX(funnel_data!H$3:H$140,MATCH($J94, funnel_data!$A$3:$A$140, FALSE)),"")</f>
        <v>4.1856794361209183E-2</v>
      </c>
      <c r="R94" s="196">
        <f ca="1">IFERROR(INDEX(funnel_data!I$3:I$140,MATCH($J94, funnel_data!$A$3:$A$140, FALSE)),"")</f>
        <v>0</v>
      </c>
      <c r="S94" s="196">
        <f ca="1">IFERROR(INDEX(funnel_data!J$3:J$140,MATCH($J94, funnel_data!$A$3:$A$140, FALSE)),"")</f>
        <v>1</v>
      </c>
      <c r="T94" s="196">
        <f ca="1">IFERROR(INDEX(funnel_data!K$3:K$140,MATCH($J94, funnel_data!$A$3:$A$140, FALSE)),"")</f>
        <v>0</v>
      </c>
      <c r="U94" s="196">
        <f ca="1">IFERROR(INDEX(funnel_data!L$3:L$140,MATCH($J94, funnel_data!$A$3:$A$140, FALSE)),"")</f>
        <v>1</v>
      </c>
      <c r="V94" s="170" t="str">
        <f t="shared" ca="1" si="10"/>
        <v/>
      </c>
      <c r="W94" s="169" t="str">
        <f t="shared" ca="1" si="11"/>
        <v/>
      </c>
      <c r="X94" s="168">
        <f ca="1">IFERROR(INDEX(funnel_data!P$3:P$140,MATCH($J94, funnel_data!$A$3:$A$140, FALSE)),"")</f>
        <v>0</v>
      </c>
      <c r="Y94" s="168">
        <f ca="1">IFERROR(INDEX(funnel_data!Q$3:Q$140,MATCH($J94, funnel_data!$A$3:$A$140, FALSE)),"")</f>
        <v>0</v>
      </c>
      <c r="Z94" s="196" t="str">
        <f ca="1">IFERROR(INDEX(funnel_data!R$3:R$140,MATCH($J94, funnel_data!$A$3:$A$140, FALSE)),"")</f>
        <v/>
      </c>
      <c r="AA94" s="196" t="str">
        <f ca="1">IFERROR(INDEX(funnel_data!AA$3:AA$140,MATCH($J94, funnel_data!$A$3:$A$140, FALSE)),"")</f>
        <v/>
      </c>
      <c r="AB94" s="196" t="str">
        <f ca="1">IFERROR(INDEX(funnel_data!AB$3:AB$140,MATCH($J94, funnel_data!$A$3:$A$140, FALSE)),"")</f>
        <v/>
      </c>
      <c r="AC94" s="196">
        <f ca="1">IFERROR(INDEX(funnel_data!S$3:S$140,MATCH($J94, funnel_data!$A$3:$A$140, FALSE)),"")</f>
        <v>4.2820310180952947E-2</v>
      </c>
      <c r="AD94" s="196">
        <f ca="1">IFERROR(INDEX(funnel_data!T$3:T$140,MATCH($J94, funnel_data!$A$3:$A$140, FALSE)),"")</f>
        <v>0</v>
      </c>
      <c r="AE94" s="196">
        <f ca="1">IFERROR(INDEX(funnel_data!U$3:U$140,MATCH($J94, funnel_data!$A$3:$A$140, FALSE)),"")</f>
        <v>1</v>
      </c>
      <c r="AF94" s="196">
        <f ca="1">IFERROR(INDEX(funnel_data!V$3:V$140,MATCH($J94, funnel_data!$A$3:$A$140, FALSE)),"")</f>
        <v>0</v>
      </c>
      <c r="AG94" s="196">
        <f ca="1">IFERROR(INDEX(funnel_data!W$3:W$140,MATCH($J94, funnel_data!$A$3:$A$140, FALSE)),"")</f>
        <v>1</v>
      </c>
      <c r="AH94" s="170" t="str">
        <f t="shared" ca="1" si="12"/>
        <v/>
      </c>
      <c r="AI94" s="169" t="str">
        <f t="shared" ca="1" si="13"/>
        <v/>
      </c>
      <c r="AJ94" s="168" t="str">
        <f ca="1">IFERROR(INDEX(funnel_data!AG$3:AG$140,MATCH($J94, funnel_data!$A$3:$A$140, FALSE)),"")</f>
        <v>Numbers too small for z-test</v>
      </c>
    </row>
    <row r="95" spans="3:36" s="171" customFormat="1" x14ac:dyDescent="0.3">
      <c r="C95" s="12" t="str">
        <f>funnel_data!A89</f>
        <v>RP5</v>
      </c>
      <c r="D95" s="12" t="str">
        <f>INDEX(TrustCAHUB_map!C$2:C$139,MATCH($C95,TrustCAHUB_map!$A$2:$A$139,FALSE))</f>
        <v>South Yorkshire and Bassetlaw</v>
      </c>
      <c r="E95" s="12" t="str">
        <f>INDEX(TrustCAHUB_map!D$2:D$139,MATCH($C95,TrustCAHUB_map!$A$2:$A$139,FALSE))</f>
        <v>Yorkshire and Humber</v>
      </c>
      <c r="F95" s="12">
        <f>ROWS($F$9:F95)</f>
        <v>87</v>
      </c>
      <c r="G95" s="22">
        <f t="shared" si="7"/>
        <v>87</v>
      </c>
      <c r="H95" s="22">
        <f t="shared" si="8"/>
        <v>87</v>
      </c>
      <c r="I95" s="22"/>
      <c r="J95" s="168" t="str">
        <f t="shared" si="9"/>
        <v>RP5</v>
      </c>
      <c r="K95" s="169" t="str">
        <f>IFERROR(INDEX(TrustCAHUB_map!$B$2:$B$139, MATCH(J95, TrustCAHUB_map!$A$2:$A$139, FALSE)),"")</f>
        <v>Doncaster and Bassetlaw Hospitals NHS Foundation Trust</v>
      </c>
      <c r="L95" s="168">
        <f ca="1">IFERROR(INDEX(funnel_data!E$3:E$140,MATCH($J95, funnel_data!$A$3:$A$140, FALSE)),"")</f>
        <v>212</v>
      </c>
      <c r="M95" s="168">
        <f ca="1">IFERROR(INDEX(funnel_data!F$3:F$140,MATCH($J95, funnel_data!$A$3:$A$140, FALSE)),"")</f>
        <v>9</v>
      </c>
      <c r="N95" s="196">
        <f ca="1">IFERROR(INDEX(funnel_data!G$3:G$140,MATCH($J95, funnel_data!$A$3:$A$140, FALSE)),"")</f>
        <v>4.2452830188679243E-2</v>
      </c>
      <c r="O95" s="196">
        <f ca="1">IFERROR(INDEX(funnel_data!Y$3:Y$140,MATCH($J95, funnel_data!$A$3:$A$140, FALSE)),"")</f>
        <v>2.2492777234904043E-2</v>
      </c>
      <c r="P95" s="196">
        <f ca="1">IFERROR(INDEX(funnel_data!Z$3:Z$140,MATCH($J95, funnel_data!$A$3:$A$140, FALSE)),"")</f>
        <v>7.869936138401841E-2</v>
      </c>
      <c r="Q95" s="196">
        <f ca="1">IFERROR(INDEX(funnel_data!H$3:H$140,MATCH($J95, funnel_data!$A$3:$A$140, FALSE)),"")</f>
        <v>4.1856794361209183E-2</v>
      </c>
      <c r="R95" s="196">
        <f ca="1">IFERROR(INDEX(funnel_data!I$3:I$140,MATCH($J95, funnel_data!$A$3:$A$140, FALSE)),"")</f>
        <v>2.2077357049351577E-2</v>
      </c>
      <c r="S95" s="196">
        <f ca="1">IFERROR(INDEX(funnel_data!J$3:J$140,MATCH($J95, funnel_data!$A$3:$A$140, FALSE)),"")</f>
        <v>7.7944514587778124E-2</v>
      </c>
      <c r="T95" s="196">
        <f ca="1">IFERROR(INDEX(funnel_data!K$3:K$140,MATCH($J95, funnel_data!$A$3:$A$140, FALSE)),"")</f>
        <v>1.5576025275700881E-2</v>
      </c>
      <c r="U95" s="196">
        <f ca="1">IFERROR(INDEX(funnel_data!L$3:L$140,MATCH($J95, funnel_data!$A$3:$A$140, FALSE)),"")</f>
        <v>0.10763182240759968</v>
      </c>
      <c r="V95" s="170" t="str">
        <f t="shared" ca="1" si="10"/>
        <v/>
      </c>
      <c r="W95" s="169" t="str">
        <f t="shared" ca="1" si="11"/>
        <v/>
      </c>
      <c r="X95" s="168">
        <f ca="1">IFERROR(INDEX(funnel_data!P$3:P$140,MATCH($J95, funnel_data!$A$3:$A$140, FALSE)),"")</f>
        <v>218</v>
      </c>
      <c r="Y95" s="168">
        <f ca="1">IFERROR(INDEX(funnel_data!Q$3:Q$140,MATCH($J95, funnel_data!$A$3:$A$140, FALSE)),"")</f>
        <v>15</v>
      </c>
      <c r="Z95" s="196">
        <f ca="1">IFERROR(INDEX(funnel_data!R$3:R$140,MATCH($J95, funnel_data!$A$3:$A$140, FALSE)),"")</f>
        <v>6.8807339449541288E-2</v>
      </c>
      <c r="AA95" s="196">
        <f ca="1">IFERROR(INDEX(funnel_data!AA$3:AA$140,MATCH($J95, funnel_data!$A$3:$A$140, FALSE)),"")</f>
        <v>4.2138187795358918E-2</v>
      </c>
      <c r="AB95" s="196">
        <f ca="1">IFERROR(INDEX(funnel_data!AB$3:AB$140,MATCH($J95, funnel_data!$A$3:$A$140, FALSE)),"")</f>
        <v>0.11040975793396873</v>
      </c>
      <c r="AC95" s="196">
        <f ca="1">IFERROR(INDEX(funnel_data!S$3:S$140,MATCH($J95, funnel_data!$A$3:$A$140, FALSE)),"")</f>
        <v>4.2820310180952947E-2</v>
      </c>
      <c r="AD95" s="196">
        <f ca="1">IFERROR(INDEX(funnel_data!T$3:T$140,MATCH($J95, funnel_data!$A$3:$A$140, FALSE)),"")</f>
        <v>2.2944438890228364E-2</v>
      </c>
      <c r="AE95" s="196">
        <f ca="1">IFERROR(INDEX(funnel_data!U$3:U$140,MATCH($J95, funnel_data!$A$3:$A$140, FALSE)),"")</f>
        <v>7.8530015129646552E-2</v>
      </c>
      <c r="AF95" s="196">
        <f ca="1">IFERROR(INDEX(funnel_data!V$3:V$140,MATCH($J95, funnel_data!$A$3:$A$140, FALSE)),"")</f>
        <v>1.6310012181123008E-2</v>
      </c>
      <c r="AG95" s="196">
        <f ca="1">IFERROR(INDEX(funnel_data!W$3:W$140,MATCH($J95, funnel_data!$A$3:$A$140, FALSE)),"")</f>
        <v>0.10770261633269948</v>
      </c>
      <c r="AH95" s="170" t="str">
        <f t="shared" ca="1" si="12"/>
        <v/>
      </c>
      <c r="AI95" s="169" t="str">
        <f t="shared" ca="1" si="13"/>
        <v/>
      </c>
      <c r="AJ95" s="168" t="str">
        <f ca="1">IFERROR(INDEX(funnel_data!AG$3:AG$140,MATCH($J95, funnel_data!$A$3:$A$140, FALSE)),"")</f>
        <v>Change not statistically significant</v>
      </c>
    </row>
    <row r="96" spans="3:36" s="171" customFormat="1" x14ac:dyDescent="0.3">
      <c r="C96" s="12" t="str">
        <f>funnel_data!A90</f>
        <v>RPA</v>
      </c>
      <c r="D96" s="12" t="str">
        <f>INDEX(TrustCAHUB_map!C$2:C$139,MATCH($C96,TrustCAHUB_map!$A$2:$A$139,FALSE))</f>
        <v>Kent and Medway</v>
      </c>
      <c r="E96" s="12" t="str">
        <f>INDEX(TrustCAHUB_map!D$2:D$139,MATCH($C96,TrustCAHUB_map!$A$2:$A$139,FALSE))</f>
        <v>South East</v>
      </c>
      <c r="F96" s="12">
        <f>ROWS($F$9:F96)</f>
        <v>88</v>
      </c>
      <c r="G96" s="22">
        <f t="shared" si="7"/>
        <v>88</v>
      </c>
      <c r="H96" s="22">
        <f t="shared" si="8"/>
        <v>88</v>
      </c>
      <c r="I96" s="22"/>
      <c r="J96" s="168" t="str">
        <f t="shared" si="9"/>
        <v>RPA</v>
      </c>
      <c r="K96" s="169" t="str">
        <f>IFERROR(INDEX(TrustCAHUB_map!$B$2:$B$139, MATCH(J96, TrustCAHUB_map!$A$2:$A$139, FALSE)),"")</f>
        <v>Medway NHS Foundation Trust</v>
      </c>
      <c r="L96" s="168">
        <f ca="1">IFERROR(INDEX(funnel_data!E$3:E$140,MATCH($J96, funnel_data!$A$3:$A$140, FALSE)),"")</f>
        <v>400</v>
      </c>
      <c r="M96" s="168">
        <f ca="1">IFERROR(INDEX(funnel_data!F$3:F$140,MATCH($J96, funnel_data!$A$3:$A$140, FALSE)),"")</f>
        <v>16</v>
      </c>
      <c r="N96" s="196">
        <f ca="1">IFERROR(INDEX(funnel_data!G$3:G$140,MATCH($J96, funnel_data!$A$3:$A$140, FALSE)),"")</f>
        <v>0.04</v>
      </c>
      <c r="O96" s="196">
        <f ca="1">IFERROR(INDEX(funnel_data!Y$3:Y$140,MATCH($J96, funnel_data!$A$3:$A$140, FALSE)),"")</f>
        <v>2.4769063069711751E-2</v>
      </c>
      <c r="P96" s="196">
        <f ca="1">IFERROR(INDEX(funnel_data!Z$3:Z$140,MATCH($J96, funnel_data!$A$3:$A$140, FALSE)),"")</f>
        <v>6.3982247717841029E-2</v>
      </c>
      <c r="Q96" s="196">
        <f ca="1">IFERROR(INDEX(funnel_data!H$3:H$140,MATCH($J96, funnel_data!$A$3:$A$140, FALSE)),"")</f>
        <v>4.1856794361209183E-2</v>
      </c>
      <c r="R96" s="196">
        <f ca="1">IFERROR(INDEX(funnel_data!I$3:I$140,MATCH($J96, funnel_data!$A$3:$A$140, FALSE)),"")</f>
        <v>2.6202548253599814E-2</v>
      </c>
      <c r="S96" s="196">
        <f ca="1">IFERROR(INDEX(funnel_data!J$3:J$140,MATCH($J96, funnel_data!$A$3:$A$140, FALSE)),"")</f>
        <v>6.6227343785673382E-2</v>
      </c>
      <c r="T96" s="196">
        <f ca="1">IFERROR(INDEX(funnel_data!K$3:K$140,MATCH($J96, funnel_data!$A$3:$A$140, FALSE)),"")</f>
        <v>2.0147440451358835E-2</v>
      </c>
      <c r="U96" s="196">
        <f ca="1">IFERROR(INDEX(funnel_data!L$3:L$140,MATCH($J96, funnel_data!$A$3:$A$140, FALSE)),"")</f>
        <v>8.4930917006322923E-2</v>
      </c>
      <c r="V96" s="170" t="str">
        <f t="shared" ca="1" si="10"/>
        <v/>
      </c>
      <c r="W96" s="169" t="str">
        <f t="shared" ca="1" si="11"/>
        <v/>
      </c>
      <c r="X96" s="168">
        <f ca="1">IFERROR(INDEX(funnel_data!P$3:P$140,MATCH($J96, funnel_data!$A$3:$A$140, FALSE)),"")</f>
        <v>475</v>
      </c>
      <c r="Y96" s="168">
        <f ca="1">IFERROR(INDEX(funnel_data!Q$3:Q$140,MATCH($J96, funnel_data!$A$3:$A$140, FALSE)),"")</f>
        <v>15</v>
      </c>
      <c r="Z96" s="196">
        <f ca="1">IFERROR(INDEX(funnel_data!R$3:R$140,MATCH($J96, funnel_data!$A$3:$A$140, FALSE)),"")</f>
        <v>3.1578947368421054E-2</v>
      </c>
      <c r="AA96" s="196">
        <f ca="1">IFERROR(INDEX(funnel_data!AA$3:AA$140,MATCH($J96, funnel_data!$A$3:$A$140, FALSE)),"")</f>
        <v>1.9229035964697289E-2</v>
      </c>
      <c r="AB96" s="196">
        <f ca="1">IFERROR(INDEX(funnel_data!AB$3:AB$140,MATCH($J96, funnel_data!$A$3:$A$140, FALSE)),"")</f>
        <v>5.1444583032371045E-2</v>
      </c>
      <c r="AC96" s="196">
        <f ca="1">IFERROR(INDEX(funnel_data!S$3:S$140,MATCH($J96, funnel_data!$A$3:$A$140, FALSE)),"")</f>
        <v>4.2820310180952947E-2</v>
      </c>
      <c r="AD96" s="196">
        <f ca="1">IFERROR(INDEX(funnel_data!T$3:T$140,MATCH($J96, funnel_data!$A$3:$A$140, FALSE)),"")</f>
        <v>2.7987396621716523E-2</v>
      </c>
      <c r="AE96" s="196">
        <f ca="1">IFERROR(INDEX(funnel_data!U$3:U$140,MATCH($J96, funnel_data!$A$3:$A$140, FALSE)),"")</f>
        <v>6.4988849953153544E-2</v>
      </c>
      <c r="AF96" s="196">
        <f ca="1">IFERROR(INDEX(funnel_data!V$3:V$140,MATCH($J96, funnel_data!$A$3:$A$140, FALSE)),"")</f>
        <v>2.2015293938783313E-2</v>
      </c>
      <c r="AG96" s="196">
        <f ca="1">IFERROR(INDEX(funnel_data!W$3:W$140,MATCH($J96, funnel_data!$A$3:$A$140, FALSE)),"")</f>
        <v>8.164521485976528E-2</v>
      </c>
      <c r="AH96" s="170" t="str">
        <f t="shared" ca="1" si="12"/>
        <v/>
      </c>
      <c r="AI96" s="169" t="str">
        <f t="shared" ca="1" si="13"/>
        <v/>
      </c>
      <c r="AJ96" s="168" t="str">
        <f ca="1">IFERROR(INDEX(funnel_data!AG$3:AG$140,MATCH($J96, funnel_data!$A$3:$A$140, FALSE)),"")</f>
        <v>Change not statistically significant</v>
      </c>
    </row>
    <row r="97" spans="3:36" s="171" customFormat="1" x14ac:dyDescent="0.3">
      <c r="C97" s="12" t="str">
        <f>funnel_data!A91</f>
        <v>RPY</v>
      </c>
      <c r="D97" s="12" t="str">
        <f>INDEX(TrustCAHUB_map!C$2:C$139,MATCH($C97,TrustCAHUB_map!$A$2:$A$139,FALSE))</f>
        <v>North West and South West London</v>
      </c>
      <c r="E97" s="12" t="str">
        <f>INDEX(TrustCAHUB_map!D$2:D$139,MATCH($C97,TrustCAHUB_map!$A$2:$A$139,FALSE))</f>
        <v>London</v>
      </c>
      <c r="F97" s="12">
        <f>ROWS($F$9:F97)</f>
        <v>89</v>
      </c>
      <c r="G97" s="22">
        <f t="shared" si="7"/>
        <v>89</v>
      </c>
      <c r="H97" s="22">
        <f t="shared" si="8"/>
        <v>89</v>
      </c>
      <c r="I97" s="22"/>
      <c r="J97" s="168" t="str">
        <f t="shared" si="9"/>
        <v>RPY</v>
      </c>
      <c r="K97" s="169" t="str">
        <f>IFERROR(INDEX(TrustCAHUB_map!$B$2:$B$139, MATCH(J97, TrustCAHUB_map!$A$2:$A$139, FALSE)),"")</f>
        <v>The Royal Marsden NHS Foundation Trust</v>
      </c>
      <c r="L97" s="168">
        <f ca="1">IFERROR(INDEX(funnel_data!E$3:E$140,MATCH($J97, funnel_data!$A$3:$A$140, FALSE)),"")</f>
        <v>3719</v>
      </c>
      <c r="M97" s="168">
        <f ca="1">IFERROR(INDEX(funnel_data!F$3:F$140,MATCH($J97, funnel_data!$A$3:$A$140, FALSE)),"")</f>
        <v>138</v>
      </c>
      <c r="N97" s="196">
        <f ca="1">IFERROR(INDEX(funnel_data!G$3:G$140,MATCH($J97, funnel_data!$A$3:$A$140, FALSE)),"")</f>
        <v>3.7106749126109166E-2</v>
      </c>
      <c r="O97" s="196">
        <f ca="1">IFERROR(INDEX(funnel_data!Y$3:Y$140,MATCH($J97, funnel_data!$A$3:$A$140, FALSE)),"")</f>
        <v>3.1493709200604812E-2</v>
      </c>
      <c r="P97" s="196">
        <f ca="1">IFERROR(INDEX(funnel_data!Z$3:Z$140,MATCH($J97, funnel_data!$A$3:$A$140, FALSE)),"")</f>
        <v>4.3675073009460379E-2</v>
      </c>
      <c r="Q97" s="196">
        <f ca="1">IFERROR(INDEX(funnel_data!H$3:H$140,MATCH($J97, funnel_data!$A$3:$A$140, FALSE)),"")</f>
        <v>4.1856794361209183E-2</v>
      </c>
      <c r="R97" s="196">
        <f ca="1">IFERROR(INDEX(funnel_data!I$3:I$140,MATCH($J97, funnel_data!$A$3:$A$140, FALSE)),"")</f>
        <v>3.5879153576051502E-2</v>
      </c>
      <c r="S97" s="196">
        <f ca="1">IFERROR(INDEX(funnel_data!J$3:J$140,MATCH($J97, funnel_data!$A$3:$A$140, FALSE)),"")</f>
        <v>4.877995103336135E-2</v>
      </c>
      <c r="T97" s="196">
        <f ca="1">IFERROR(INDEX(funnel_data!K$3:K$140,MATCH($J97, funnel_data!$A$3:$A$140, FALSE)),"")</f>
        <v>3.2827673204509591E-2</v>
      </c>
      <c r="U97" s="196">
        <f ca="1">IFERROR(INDEX(funnel_data!L$3:L$140,MATCH($J97, funnel_data!$A$3:$A$140, FALSE)),"")</f>
        <v>5.3232653099090511E-2</v>
      </c>
      <c r="V97" s="170" t="str">
        <f t="shared" ca="1" si="10"/>
        <v/>
      </c>
      <c r="W97" s="169" t="str">
        <f t="shared" ca="1" si="11"/>
        <v/>
      </c>
      <c r="X97" s="168">
        <f ca="1">IFERROR(INDEX(funnel_data!P$3:P$140,MATCH($J97, funnel_data!$A$3:$A$140, FALSE)),"")</f>
        <v>3821</v>
      </c>
      <c r="Y97" s="168">
        <f ca="1">IFERROR(INDEX(funnel_data!Q$3:Q$140,MATCH($J97, funnel_data!$A$3:$A$140, FALSE)),"")</f>
        <v>139</v>
      </c>
      <c r="Z97" s="196">
        <f ca="1">IFERROR(INDEX(funnel_data!R$3:R$140,MATCH($J97, funnel_data!$A$3:$A$140, FALSE)),"")</f>
        <v>3.6377911541481289E-2</v>
      </c>
      <c r="AA97" s="196">
        <f ca="1">IFERROR(INDEX(funnel_data!AA$3:AA$140,MATCH($J97, funnel_data!$A$3:$A$140, FALSE)),"")</f>
        <v>3.0891768821921326E-2</v>
      </c>
      <c r="AB97" s="196">
        <f ca="1">IFERROR(INDEX(funnel_data!AB$3:AB$140,MATCH($J97, funnel_data!$A$3:$A$140, FALSE)),"")</f>
        <v>4.2795326932262887E-2</v>
      </c>
      <c r="AC97" s="196">
        <f ca="1">IFERROR(INDEX(funnel_data!S$3:S$140,MATCH($J97, funnel_data!$A$3:$A$140, FALSE)),"")</f>
        <v>4.2820310180952947E-2</v>
      </c>
      <c r="AD97" s="196">
        <f ca="1">IFERROR(INDEX(funnel_data!T$3:T$140,MATCH($J97, funnel_data!$A$3:$A$140, FALSE)),"")</f>
        <v>3.6846984774918275E-2</v>
      </c>
      <c r="AE97" s="196">
        <f ca="1">IFERROR(INDEX(funnel_data!U$3:U$140,MATCH($J97, funnel_data!$A$3:$A$140, FALSE)),"")</f>
        <v>4.9712001197949829E-2</v>
      </c>
      <c r="AF97" s="196">
        <f ca="1">IFERROR(INDEX(funnel_data!V$3:V$140,MATCH($J97, funnel_data!$A$3:$A$140, FALSE)),"")</f>
        <v>3.3787692684296496E-2</v>
      </c>
      <c r="AG97" s="196">
        <f ca="1">IFERROR(INDEX(funnel_data!W$3:W$140,MATCH($J97, funnel_data!$A$3:$A$140, FALSE)),"")</f>
        <v>5.4132372271975773E-2</v>
      </c>
      <c r="AH97" s="170" t="str">
        <f t="shared" ca="1" si="12"/>
        <v/>
      </c>
      <c r="AI97" s="169" t="str">
        <f t="shared" ca="1" si="13"/>
        <v/>
      </c>
      <c r="AJ97" s="168" t="str">
        <f ca="1">IFERROR(INDEX(funnel_data!AG$3:AG$140,MATCH($J97, funnel_data!$A$3:$A$140, FALSE)),"")</f>
        <v>Change not statistically significant</v>
      </c>
    </row>
    <row r="98" spans="3:36" s="171" customFormat="1" x14ac:dyDescent="0.3">
      <c r="C98" s="12" t="str">
        <f>funnel_data!A92</f>
        <v>RQ3</v>
      </c>
      <c r="D98" s="12" t="str">
        <f>INDEX(TrustCAHUB_map!C$2:C$139,MATCH($C98,TrustCAHUB_map!$A$2:$A$139,FALSE))</f>
        <v>West Midlands</v>
      </c>
      <c r="E98" s="12" t="str">
        <f>INDEX(TrustCAHUB_map!D$2:D$139,MATCH($C98,TrustCAHUB_map!$A$2:$A$139,FALSE))</f>
        <v>West Midlands</v>
      </c>
      <c r="F98" s="12">
        <f>ROWS($F$9:F98)</f>
        <v>90</v>
      </c>
      <c r="G98" s="22">
        <f t="shared" si="7"/>
        <v>90</v>
      </c>
      <c r="H98" s="22">
        <f t="shared" si="8"/>
        <v>90</v>
      </c>
      <c r="I98" s="22"/>
      <c r="J98" s="168" t="str">
        <f t="shared" si="9"/>
        <v>RQ3</v>
      </c>
      <c r="K98" s="169" t="str">
        <f>IFERROR(INDEX(TrustCAHUB_map!$B$2:$B$139, MATCH(J98, TrustCAHUB_map!$A$2:$A$139, FALSE)),"")</f>
        <v>Birmingham Women’s and Children’s NHS Foundation Trust</v>
      </c>
      <c r="L98" s="168">
        <f ca="1">IFERROR(INDEX(funnel_data!E$3:E$140,MATCH($J98, funnel_data!$A$3:$A$140, FALSE)),"")</f>
        <v>1</v>
      </c>
      <c r="M98" s="168">
        <f ca="1">IFERROR(INDEX(funnel_data!F$3:F$140,MATCH($J98, funnel_data!$A$3:$A$140, FALSE)),"")</f>
        <v>0</v>
      </c>
      <c r="N98" s="196">
        <f ca="1">IFERROR(INDEX(funnel_data!G$3:G$140,MATCH($J98, funnel_data!$A$3:$A$140, FALSE)),"")</f>
        <v>0</v>
      </c>
      <c r="O98" s="196">
        <f ca="1">IFERROR(INDEX(funnel_data!Y$3:Y$140,MATCH($J98, funnel_data!$A$3:$A$140, FALSE)),"")</f>
        <v>0</v>
      </c>
      <c r="P98" s="196">
        <f ca="1">IFERROR(INDEX(funnel_data!Z$3:Z$140,MATCH($J98, funnel_data!$A$3:$A$140, FALSE)),"")</f>
        <v>0.79345068562276255</v>
      </c>
      <c r="Q98" s="196">
        <f ca="1">IFERROR(INDEX(funnel_data!H$3:H$140,MATCH($J98, funnel_data!$A$3:$A$140, FALSE)),"")</f>
        <v>4.1856794361209183E-2</v>
      </c>
      <c r="R98" s="196">
        <f ca="1">IFERROR(INDEX(funnel_data!I$3:I$140,MATCH($J98, funnel_data!$A$3:$A$140, FALSE)),"")</f>
        <v>4.4657751846540757E-4</v>
      </c>
      <c r="S98" s="196">
        <f ca="1">IFERROR(INDEX(funnel_data!J$3:J$140,MATCH($J98, funnel_data!$A$3:$A$140, FALSE)),"")</f>
        <v>0.81030061116346164</v>
      </c>
      <c r="T98" s="196">
        <f ca="1">IFERROR(INDEX(funnel_data!K$3:K$140,MATCH($J98, funnel_data!$A$3:$A$140, FALSE)),"")</f>
        <v>1.8190919691566841E-4</v>
      </c>
      <c r="U98" s="196">
        <f ca="1">IFERROR(INDEX(funnel_data!L$3:L$140,MATCH($J98, funnel_data!$A$3:$A$140, FALSE)),"")</f>
        <v>0.91296083193832811</v>
      </c>
      <c r="V98" s="170" t="str">
        <f t="shared" ca="1" si="10"/>
        <v/>
      </c>
      <c r="W98" s="169" t="str">
        <f t="shared" ca="1" si="11"/>
        <v>&lt;Lower 3SD Limit</v>
      </c>
      <c r="X98" s="168">
        <f ca="1">IFERROR(INDEX(funnel_data!P$3:P$140,MATCH($J98, funnel_data!$A$3:$A$140, FALSE)),"")</f>
        <v>0</v>
      </c>
      <c r="Y98" s="168">
        <f ca="1">IFERROR(INDEX(funnel_data!Q$3:Q$140,MATCH($J98, funnel_data!$A$3:$A$140, FALSE)),"")</f>
        <v>0</v>
      </c>
      <c r="Z98" s="196" t="str">
        <f ca="1">IFERROR(INDEX(funnel_data!R$3:R$140,MATCH($J98, funnel_data!$A$3:$A$140, FALSE)),"")</f>
        <v/>
      </c>
      <c r="AA98" s="196" t="str">
        <f ca="1">IFERROR(INDEX(funnel_data!AA$3:AA$140,MATCH($J98, funnel_data!$A$3:$A$140, FALSE)),"")</f>
        <v/>
      </c>
      <c r="AB98" s="196" t="str">
        <f ca="1">IFERROR(INDEX(funnel_data!AB$3:AB$140,MATCH($J98, funnel_data!$A$3:$A$140, FALSE)),"")</f>
        <v/>
      </c>
      <c r="AC98" s="196">
        <f ca="1">IFERROR(INDEX(funnel_data!S$3:S$140,MATCH($J98, funnel_data!$A$3:$A$140, FALSE)),"")</f>
        <v>4.2820310180952947E-2</v>
      </c>
      <c r="AD98" s="196">
        <f ca="1">IFERROR(INDEX(funnel_data!T$3:T$140,MATCH($J98, funnel_data!$A$3:$A$140, FALSE)),"")</f>
        <v>0</v>
      </c>
      <c r="AE98" s="196">
        <f ca="1">IFERROR(INDEX(funnel_data!U$3:U$140,MATCH($J98, funnel_data!$A$3:$A$140, FALSE)),"")</f>
        <v>1</v>
      </c>
      <c r="AF98" s="196">
        <f ca="1">IFERROR(INDEX(funnel_data!V$3:V$140,MATCH($J98, funnel_data!$A$3:$A$140, FALSE)),"")</f>
        <v>0</v>
      </c>
      <c r="AG98" s="196">
        <f ca="1">IFERROR(INDEX(funnel_data!W$3:W$140,MATCH($J98, funnel_data!$A$3:$A$140, FALSE)),"")</f>
        <v>1</v>
      </c>
      <c r="AH98" s="170" t="str">
        <f t="shared" ca="1" si="12"/>
        <v/>
      </c>
      <c r="AI98" s="169" t="str">
        <f t="shared" ca="1" si="13"/>
        <v/>
      </c>
      <c r="AJ98" s="168" t="str">
        <f ca="1">IFERROR(INDEX(funnel_data!AG$3:AG$140,MATCH($J98, funnel_data!$A$3:$A$140, FALSE)),"")</f>
        <v>Numbers too small for z-test</v>
      </c>
    </row>
    <row r="99" spans="3:36" s="171" customFormat="1" x14ac:dyDescent="0.3">
      <c r="C99" s="12" t="str">
        <f>funnel_data!A93</f>
        <v>RQ6</v>
      </c>
      <c r="D99" s="12" t="str">
        <f>INDEX(TrustCAHUB_map!C$2:C$139,MATCH($C99,TrustCAHUB_map!$A$2:$A$139,FALSE))</f>
        <v>Cheshire and Merseyside</v>
      </c>
      <c r="E99" s="12" t="str">
        <f>INDEX(TrustCAHUB_map!D$2:D$139,MATCH($C99,TrustCAHUB_map!$A$2:$A$139,FALSE))</f>
        <v>North West</v>
      </c>
      <c r="F99" s="12">
        <f>ROWS($F$9:F99)</f>
        <v>91</v>
      </c>
      <c r="G99" s="22">
        <f t="shared" si="7"/>
        <v>91</v>
      </c>
      <c r="H99" s="22">
        <f t="shared" si="8"/>
        <v>91</v>
      </c>
      <c r="I99" s="22"/>
      <c r="J99" s="168" t="str">
        <f t="shared" si="9"/>
        <v>RQ6</v>
      </c>
      <c r="K99" s="169" t="str">
        <f>IFERROR(INDEX(TrustCAHUB_map!$B$2:$B$139, MATCH(J99, TrustCAHUB_map!$A$2:$A$139, FALSE)),"")</f>
        <v>Royal Liverpool and Broadgreen University Hospitals NHS Trust</v>
      </c>
      <c r="L99" s="168">
        <f ca="1">IFERROR(INDEX(funnel_data!E$3:E$140,MATCH($J99, funnel_data!$A$3:$A$140, FALSE)),"")</f>
        <v>233</v>
      </c>
      <c r="M99" s="168">
        <f ca="1">IFERROR(INDEX(funnel_data!F$3:F$140,MATCH($J99, funnel_data!$A$3:$A$140, FALSE)),"")</f>
        <v>14</v>
      </c>
      <c r="N99" s="196">
        <f ca="1">IFERROR(INDEX(funnel_data!G$3:G$140,MATCH($J99, funnel_data!$A$3:$A$140, FALSE)),"")</f>
        <v>6.0085836909871244E-2</v>
      </c>
      <c r="O99" s="196">
        <f ca="1">IFERROR(INDEX(funnel_data!Y$3:Y$140,MATCH($J99, funnel_data!$A$3:$A$140, FALSE)),"")</f>
        <v>3.6125734665616194E-2</v>
      </c>
      <c r="P99" s="196">
        <f ca="1">IFERROR(INDEX(funnel_data!Z$3:Z$140,MATCH($J99, funnel_data!$A$3:$A$140, FALSE)),"")</f>
        <v>9.831634730450195E-2</v>
      </c>
      <c r="Q99" s="196">
        <f ca="1">IFERROR(INDEX(funnel_data!H$3:H$140,MATCH($J99, funnel_data!$A$3:$A$140, FALSE)),"")</f>
        <v>4.1856794361209183E-2</v>
      </c>
      <c r="R99" s="196">
        <f ca="1">IFERROR(INDEX(funnel_data!I$3:I$140,MATCH($J99, funnel_data!$A$3:$A$140, FALSE)),"")</f>
        <v>2.2722416766922746E-2</v>
      </c>
      <c r="S99" s="196">
        <f ca="1">IFERROR(INDEX(funnel_data!J$3:J$140,MATCH($J99, funnel_data!$A$3:$A$140, FALSE)),"")</f>
        <v>7.5853450700293645E-2</v>
      </c>
      <c r="T99" s="196">
        <f ca="1">IFERROR(INDEX(funnel_data!K$3:K$140,MATCH($J99, funnel_data!$A$3:$A$140, FALSE)),"")</f>
        <v>1.6255897675403471E-2</v>
      </c>
      <c r="U99" s="196">
        <f ca="1">IFERROR(INDEX(funnel_data!L$3:L$140,MATCH($J99, funnel_data!$A$3:$A$140, FALSE)),"")</f>
        <v>0.10353252428726042</v>
      </c>
      <c r="V99" s="170" t="str">
        <f t="shared" ca="1" si="10"/>
        <v/>
      </c>
      <c r="W99" s="169" t="str">
        <f t="shared" ca="1" si="11"/>
        <v/>
      </c>
      <c r="X99" s="168">
        <f ca="1">IFERROR(INDEX(funnel_data!P$3:P$140,MATCH($J99, funnel_data!$A$3:$A$140, FALSE)),"")</f>
        <v>243</v>
      </c>
      <c r="Y99" s="168">
        <f ca="1">IFERROR(INDEX(funnel_data!Q$3:Q$140,MATCH($J99, funnel_data!$A$3:$A$140, FALSE)),"")</f>
        <v>15</v>
      </c>
      <c r="Z99" s="196">
        <f ca="1">IFERROR(INDEX(funnel_data!R$3:R$140,MATCH($J99, funnel_data!$A$3:$A$140, FALSE)),"")</f>
        <v>6.1728395061728392E-2</v>
      </c>
      <c r="AA99" s="196">
        <f ca="1">IFERROR(INDEX(funnel_data!AA$3:AA$140,MATCH($J99, funnel_data!$A$3:$A$140, FALSE)),"")</f>
        <v>3.7761535384681237E-2</v>
      </c>
      <c r="AB99" s="196">
        <f ca="1">IFERROR(INDEX(funnel_data!AB$3:AB$140,MATCH($J99, funnel_data!$A$3:$A$140, FALSE)),"")</f>
        <v>9.9336418023852902E-2</v>
      </c>
      <c r="AC99" s="196">
        <f ca="1">IFERROR(INDEX(funnel_data!S$3:S$140,MATCH($J99, funnel_data!$A$3:$A$140, FALSE)),"")</f>
        <v>4.2820310180952947E-2</v>
      </c>
      <c r="AD99" s="196">
        <f ca="1">IFERROR(INDEX(funnel_data!T$3:T$140,MATCH($J99, funnel_data!$A$3:$A$140, FALSE)),"")</f>
        <v>2.3696088134873623E-2</v>
      </c>
      <c r="AE99" s="196">
        <f ca="1">IFERROR(INDEX(funnel_data!U$3:U$140,MATCH($J99, funnel_data!$A$3:$A$140, FALSE)),"")</f>
        <v>7.6174722733080291E-2</v>
      </c>
      <c r="AF99" s="196">
        <f ca="1">IFERROR(INDEX(funnel_data!V$3:V$140,MATCH($J99, funnel_data!$A$3:$A$140, FALSE)),"")</f>
        <v>1.7111580328965481E-2</v>
      </c>
      <c r="AG99" s="196">
        <f ca="1">IFERROR(INDEX(funnel_data!W$3:W$140,MATCH($J99, funnel_data!$A$3:$A$140, FALSE)),"")</f>
        <v>0.10310258164030045</v>
      </c>
      <c r="AH99" s="170" t="str">
        <f t="shared" ca="1" si="12"/>
        <v/>
      </c>
      <c r="AI99" s="169" t="str">
        <f t="shared" ca="1" si="13"/>
        <v/>
      </c>
      <c r="AJ99" s="168" t="str">
        <f ca="1">IFERROR(INDEX(funnel_data!AG$3:AG$140,MATCH($J99, funnel_data!$A$3:$A$140, FALSE)),"")</f>
        <v>Change not statistically significant</v>
      </c>
    </row>
    <row r="100" spans="3:36" s="171" customFormat="1" x14ac:dyDescent="0.3">
      <c r="C100" s="12" t="str">
        <f>funnel_data!A94</f>
        <v>RQ8</v>
      </c>
      <c r="D100" s="12" t="str">
        <f>INDEX(TrustCAHUB_map!C$2:C$139,MATCH($C100,TrustCAHUB_map!$A$2:$A$139,FALSE))</f>
        <v>East of England</v>
      </c>
      <c r="E100" s="12" t="str">
        <f>INDEX(TrustCAHUB_map!D$2:D$139,MATCH($C100,TrustCAHUB_map!$A$2:$A$139,FALSE))</f>
        <v>East of England</v>
      </c>
      <c r="F100" s="12">
        <f>ROWS($F$9:F100)</f>
        <v>92</v>
      </c>
      <c r="G100" s="22">
        <f t="shared" si="7"/>
        <v>92</v>
      </c>
      <c r="H100" s="22">
        <f t="shared" si="8"/>
        <v>92</v>
      </c>
      <c r="I100" s="22"/>
      <c r="J100" s="168" t="str">
        <f t="shared" si="9"/>
        <v>RQ8</v>
      </c>
      <c r="K100" s="169" t="str">
        <f>IFERROR(INDEX(TrustCAHUB_map!$B$2:$B$139, MATCH(J100, TrustCAHUB_map!$A$2:$A$139, FALSE)),"")</f>
        <v>Mid Essex Hospital Services NHS Trust</v>
      </c>
      <c r="L100" s="168">
        <f ca="1">IFERROR(INDEX(funnel_data!E$3:E$140,MATCH($J100, funnel_data!$A$3:$A$140, FALSE)),"")</f>
        <v>658</v>
      </c>
      <c r="M100" s="168">
        <f ca="1">IFERROR(INDEX(funnel_data!F$3:F$140,MATCH($J100, funnel_data!$A$3:$A$140, FALSE)),"")</f>
        <v>26</v>
      </c>
      <c r="N100" s="196">
        <f ca="1">IFERROR(INDEX(funnel_data!G$3:G$140,MATCH($J100, funnel_data!$A$3:$A$140, FALSE)),"")</f>
        <v>3.9513677811550151E-2</v>
      </c>
      <c r="O100" s="196">
        <f ca="1">IFERROR(INDEX(funnel_data!Y$3:Y$140,MATCH($J100, funnel_data!$A$3:$A$140, FALSE)),"")</f>
        <v>2.7105763586620864E-2</v>
      </c>
      <c r="P100" s="196">
        <f ca="1">IFERROR(INDEX(funnel_data!Z$3:Z$140,MATCH($J100, funnel_data!$A$3:$A$140, FALSE)),"")</f>
        <v>5.7267099546183683E-2</v>
      </c>
      <c r="Q100" s="196">
        <f ca="1">IFERROR(INDEX(funnel_data!H$3:H$140,MATCH($J100, funnel_data!$A$3:$A$140, FALSE)),"")</f>
        <v>4.1856794361209183E-2</v>
      </c>
      <c r="R100" s="196">
        <f ca="1">IFERROR(INDEX(funnel_data!I$3:I$140,MATCH($J100, funnel_data!$A$3:$A$140, FALSE)),"")</f>
        <v>2.9028749405224298E-2</v>
      </c>
      <c r="S100" s="196">
        <f ca="1">IFERROR(INDEX(funnel_data!J$3:J$140,MATCH($J100, funnel_data!$A$3:$A$140, FALSE)),"")</f>
        <v>6.0003341323662022E-2</v>
      </c>
      <c r="T100" s="196">
        <f ca="1">IFERROR(INDEX(funnel_data!K$3:K$140,MATCH($J100, funnel_data!$A$3:$A$140, FALSE)),"")</f>
        <v>2.3578050261739186E-2</v>
      </c>
      <c r="U100" s="196">
        <f ca="1">IFERROR(INDEX(funnel_data!L$3:L$140,MATCH($J100, funnel_data!$A$3:$A$140, FALSE)),"")</f>
        <v>7.3243074305267275E-2</v>
      </c>
      <c r="V100" s="170" t="str">
        <f t="shared" ca="1" si="10"/>
        <v/>
      </c>
      <c r="W100" s="169" t="str">
        <f t="shared" ca="1" si="11"/>
        <v/>
      </c>
      <c r="X100" s="168">
        <f ca="1">IFERROR(INDEX(funnel_data!P$3:P$140,MATCH($J100, funnel_data!$A$3:$A$140, FALSE)),"")</f>
        <v>717</v>
      </c>
      <c r="Y100" s="168">
        <f ca="1">IFERROR(INDEX(funnel_data!Q$3:Q$140,MATCH($J100, funnel_data!$A$3:$A$140, FALSE)),"")</f>
        <v>28</v>
      </c>
      <c r="Z100" s="196">
        <f ca="1">IFERROR(INDEX(funnel_data!R$3:R$140,MATCH($J100, funnel_data!$A$3:$A$140, FALSE)),"")</f>
        <v>3.9051603905160388E-2</v>
      </c>
      <c r="AA100" s="196">
        <f ca="1">IFERROR(INDEX(funnel_data!AA$3:AA$140,MATCH($J100, funnel_data!$A$3:$A$140, FALSE)),"")</f>
        <v>2.7154723563931508E-2</v>
      </c>
      <c r="AB100" s="196">
        <f ca="1">IFERROR(INDEX(funnel_data!AB$3:AB$140,MATCH($J100, funnel_data!$A$3:$A$140, FALSE)),"")</f>
        <v>5.5861393348371945E-2</v>
      </c>
      <c r="AC100" s="196">
        <f ca="1">IFERROR(INDEX(funnel_data!S$3:S$140,MATCH($J100, funnel_data!$A$3:$A$140, FALSE)),"")</f>
        <v>4.2820310180952947E-2</v>
      </c>
      <c r="AD100" s="196">
        <f ca="1">IFERROR(INDEX(funnel_data!T$3:T$140,MATCH($J100, funnel_data!$A$3:$A$140, FALSE)),"")</f>
        <v>3.027785151548627E-2</v>
      </c>
      <c r="AE100" s="196">
        <f ca="1">IFERROR(INDEX(funnel_data!U$3:U$140,MATCH($J100, funnel_data!$A$3:$A$140, FALSE)),"")</f>
        <v>6.0235688212918026E-2</v>
      </c>
      <c r="AF100" s="196">
        <f ca="1">IFERROR(INDEX(funnel_data!V$3:V$140,MATCH($J100, funnel_data!$A$3:$A$140, FALSE)),"")</f>
        <v>2.4853966780190157E-2</v>
      </c>
      <c r="AG100" s="196">
        <f ca="1">IFERROR(INDEX(funnel_data!W$3:W$140,MATCH($J100, funnel_data!$A$3:$A$140, FALSE)),"")</f>
        <v>7.2804454086607226E-2</v>
      </c>
      <c r="AH100" s="170" t="str">
        <f t="shared" ca="1" si="12"/>
        <v/>
      </c>
      <c r="AI100" s="169" t="str">
        <f t="shared" ca="1" si="13"/>
        <v/>
      </c>
      <c r="AJ100" s="168" t="str">
        <f ca="1">IFERROR(INDEX(funnel_data!AG$3:AG$140,MATCH($J100, funnel_data!$A$3:$A$140, FALSE)),"")</f>
        <v>Change not statistically significant</v>
      </c>
    </row>
    <row r="101" spans="3:36" s="171" customFormat="1" x14ac:dyDescent="0.3">
      <c r="C101" s="12" t="str">
        <f>funnel_data!A95</f>
        <v>RQM</v>
      </c>
      <c r="D101" s="12" t="str">
        <f>INDEX(TrustCAHUB_map!C$2:C$139,MATCH($C101,TrustCAHUB_map!$A$2:$A$139,FALSE))</f>
        <v>North West and South West London</v>
      </c>
      <c r="E101" s="12" t="str">
        <f>INDEX(TrustCAHUB_map!D$2:D$139,MATCH($C101,TrustCAHUB_map!$A$2:$A$139,FALSE))</f>
        <v>London</v>
      </c>
      <c r="F101" s="12">
        <f>ROWS($F$9:F101)</f>
        <v>93</v>
      </c>
      <c r="G101" s="22">
        <f t="shared" si="7"/>
        <v>93</v>
      </c>
      <c r="H101" s="22">
        <f t="shared" si="8"/>
        <v>93</v>
      </c>
      <c r="I101" s="22"/>
      <c r="J101" s="168" t="str">
        <f t="shared" si="9"/>
        <v>RQM</v>
      </c>
      <c r="K101" s="169" t="str">
        <f>IFERROR(INDEX(TrustCAHUB_map!$B$2:$B$139, MATCH(J101, TrustCAHUB_map!$A$2:$A$139, FALSE)),"")</f>
        <v>Chelsea and Westminster Hospital NHS Foundation Trust</v>
      </c>
      <c r="L101" s="168">
        <f ca="1">IFERROR(INDEX(funnel_data!E$3:E$140,MATCH($J101, funnel_data!$A$3:$A$140, FALSE)),"")</f>
        <v>317</v>
      </c>
      <c r="M101" s="168">
        <f ca="1">IFERROR(INDEX(funnel_data!F$3:F$140,MATCH($J101, funnel_data!$A$3:$A$140, FALSE)),"")</f>
        <v>13</v>
      </c>
      <c r="N101" s="196">
        <f ca="1">IFERROR(INDEX(funnel_data!G$3:G$140,MATCH($J101, funnel_data!$A$3:$A$140, FALSE)),"")</f>
        <v>4.1009463722397478E-2</v>
      </c>
      <c r="O101" s="196">
        <f ca="1">IFERROR(INDEX(funnel_data!Y$3:Y$140,MATCH($J101, funnel_data!$A$3:$A$140, FALSE)),"")</f>
        <v>2.4120305544840372E-2</v>
      </c>
      <c r="P101" s="196">
        <f ca="1">IFERROR(INDEX(funnel_data!Z$3:Z$140,MATCH($J101, funnel_data!$A$3:$A$140, FALSE)),"")</f>
        <v>6.8889678047620959E-2</v>
      </c>
      <c r="Q101" s="196">
        <f ca="1">IFERROR(INDEX(funnel_data!H$3:H$140,MATCH($J101, funnel_data!$A$3:$A$140, FALSE)),"")</f>
        <v>4.1856794361209183E-2</v>
      </c>
      <c r="R101" s="196">
        <f ca="1">IFERROR(INDEX(funnel_data!I$3:I$140,MATCH($J101, funnel_data!$A$3:$A$140, FALSE)),"")</f>
        <v>2.4752846609555391E-2</v>
      </c>
      <c r="S101" s="196">
        <f ca="1">IFERROR(INDEX(funnel_data!J$3:J$140,MATCH($J101, funnel_data!$A$3:$A$140, FALSE)),"")</f>
        <v>6.9931906318389817E-2</v>
      </c>
      <c r="T101" s="196">
        <f ca="1">IFERROR(INDEX(funnel_data!K$3:K$140,MATCH($J101, funnel_data!$A$3:$A$140, FALSE)),"")</f>
        <v>1.8480911383503513E-2</v>
      </c>
      <c r="U101" s="196">
        <f ca="1">IFERROR(INDEX(funnel_data!L$3:L$140,MATCH($J101, funnel_data!$A$3:$A$140, FALSE)),"")</f>
        <v>9.2027791842235931E-2</v>
      </c>
      <c r="V101" s="170" t="str">
        <f t="shared" ca="1" si="10"/>
        <v/>
      </c>
      <c r="W101" s="169" t="str">
        <f t="shared" ca="1" si="11"/>
        <v/>
      </c>
      <c r="X101" s="168">
        <f ca="1">IFERROR(INDEX(funnel_data!P$3:P$140,MATCH($J101, funnel_data!$A$3:$A$140, FALSE)),"")</f>
        <v>250</v>
      </c>
      <c r="Y101" s="168">
        <f ca="1">IFERROR(INDEX(funnel_data!Q$3:Q$140,MATCH($J101, funnel_data!$A$3:$A$140, FALSE)),"")</f>
        <v>12</v>
      </c>
      <c r="Z101" s="196">
        <f ca="1">IFERROR(INDEX(funnel_data!R$3:R$140,MATCH($J101, funnel_data!$A$3:$A$140, FALSE)),"")</f>
        <v>4.8000000000000001E-2</v>
      </c>
      <c r="AA101" s="196">
        <f ca="1">IFERROR(INDEX(funnel_data!AA$3:AA$140,MATCH($J101, funnel_data!$A$3:$A$140, FALSE)),"")</f>
        <v>2.7668201530694606E-2</v>
      </c>
      <c r="AB101" s="196">
        <f ca="1">IFERROR(INDEX(funnel_data!AB$3:AB$140,MATCH($J101, funnel_data!$A$3:$A$140, FALSE)),"")</f>
        <v>8.2012301213187269E-2</v>
      </c>
      <c r="AC101" s="196">
        <f ca="1">IFERROR(INDEX(funnel_data!S$3:S$140,MATCH($J101, funnel_data!$A$3:$A$140, FALSE)),"")</f>
        <v>4.2820310180952947E-2</v>
      </c>
      <c r="AD101" s="196">
        <f ca="1">IFERROR(INDEX(funnel_data!T$3:T$140,MATCH($J101, funnel_data!$A$3:$A$140, FALSE)),"")</f>
        <v>2.3890446641919177E-2</v>
      </c>
      <c r="AE101" s="196">
        <f ca="1">IFERROR(INDEX(funnel_data!U$3:U$140,MATCH($J101, funnel_data!$A$3:$A$140, FALSE)),"")</f>
        <v>7.5587948902690022E-2</v>
      </c>
      <c r="AF101" s="196">
        <f ca="1">IFERROR(INDEX(funnel_data!V$3:V$140,MATCH($J101, funnel_data!$A$3:$A$140, FALSE)),"")</f>
        <v>1.7321665463977003E-2</v>
      </c>
      <c r="AG101" s="196">
        <f ca="1">IFERROR(INDEX(funnel_data!W$3:W$140,MATCH($J101, funnel_data!$A$3:$A$140, FALSE)),"")</f>
        <v>0.10196005416140166</v>
      </c>
      <c r="AH101" s="170" t="str">
        <f t="shared" ca="1" si="12"/>
        <v/>
      </c>
      <c r="AI101" s="169" t="str">
        <f t="shared" ca="1" si="13"/>
        <v/>
      </c>
      <c r="AJ101" s="168" t="str">
        <f ca="1">IFERROR(INDEX(funnel_data!AG$3:AG$140,MATCH($J101, funnel_data!$A$3:$A$140, FALSE)),"")</f>
        <v>Change not statistically significant</v>
      </c>
    </row>
    <row r="102" spans="3:36" s="171" customFormat="1" x14ac:dyDescent="0.3">
      <c r="C102" s="12" t="str">
        <f>funnel_data!A96</f>
        <v>RQW</v>
      </c>
      <c r="D102" s="12" t="str">
        <f>INDEX(TrustCAHUB_map!C$2:C$139,MATCH($C102,TrustCAHUB_map!$A$2:$A$139,FALSE))</f>
        <v>East of England</v>
      </c>
      <c r="E102" s="12" t="str">
        <f>INDEX(TrustCAHUB_map!D$2:D$139,MATCH($C102,TrustCAHUB_map!$A$2:$A$139,FALSE))</f>
        <v>East of England</v>
      </c>
      <c r="F102" s="12">
        <f>ROWS($F$9:F102)</f>
        <v>94</v>
      </c>
      <c r="G102" s="22">
        <f t="shared" si="7"/>
        <v>94</v>
      </c>
      <c r="H102" s="22">
        <f t="shared" si="8"/>
        <v>94</v>
      </c>
      <c r="I102" s="22"/>
      <c r="J102" s="168" t="str">
        <f t="shared" si="9"/>
        <v>RQW</v>
      </c>
      <c r="K102" s="169" t="str">
        <f>IFERROR(INDEX(TrustCAHUB_map!$B$2:$B$139, MATCH(J102, TrustCAHUB_map!$A$2:$A$139, FALSE)),"")</f>
        <v>The Princess Alexandra Hospital NHS Trust</v>
      </c>
      <c r="L102" s="168">
        <f ca="1">IFERROR(INDEX(funnel_data!E$3:E$140,MATCH($J102, funnel_data!$A$3:$A$140, FALSE)),"")</f>
        <v>379</v>
      </c>
      <c r="M102" s="168">
        <f ca="1">IFERROR(INDEX(funnel_data!F$3:F$140,MATCH($J102, funnel_data!$A$3:$A$140, FALSE)),"")</f>
        <v>2</v>
      </c>
      <c r="N102" s="196">
        <f ca="1">IFERROR(INDEX(funnel_data!G$3:G$140,MATCH($J102, funnel_data!$A$3:$A$140, FALSE)),"")</f>
        <v>5.2770448548812663E-3</v>
      </c>
      <c r="O102" s="196">
        <f ca="1">IFERROR(INDEX(funnel_data!Y$3:Y$140,MATCH($J102, funnel_data!$A$3:$A$140, FALSE)),"")</f>
        <v>1.448350911979635E-3</v>
      </c>
      <c r="P102" s="196">
        <f ca="1">IFERROR(INDEX(funnel_data!Z$3:Z$140,MATCH($J102, funnel_data!$A$3:$A$140, FALSE)),"")</f>
        <v>1.9033910452421636E-2</v>
      </c>
      <c r="Q102" s="196">
        <f ca="1">IFERROR(INDEX(funnel_data!H$3:H$140,MATCH($J102, funnel_data!$A$3:$A$140, FALSE)),"")</f>
        <v>4.1856794361209183E-2</v>
      </c>
      <c r="R102" s="196">
        <f ca="1">IFERROR(INDEX(funnel_data!I$3:I$140,MATCH($J102, funnel_data!$A$3:$A$140, FALSE)),"")</f>
        <v>2.5873346125421838E-2</v>
      </c>
      <c r="S102" s="196">
        <f ca="1">IFERROR(INDEX(funnel_data!J$3:J$140,MATCH($J102, funnel_data!$A$3:$A$140, FALSE)),"")</f>
        <v>6.7034661065532769E-2</v>
      </c>
      <c r="T102" s="196">
        <f ca="1">IFERROR(INDEX(funnel_data!K$3:K$140,MATCH($J102, funnel_data!$A$3:$A$140, FALSE)),"")</f>
        <v>1.9763372852479668E-2</v>
      </c>
      <c r="U102" s="196">
        <f ca="1">IFERROR(INDEX(funnel_data!L$3:L$140,MATCH($J102, funnel_data!$A$3:$A$140, FALSE)),"")</f>
        <v>8.6469690331926932E-2</v>
      </c>
      <c r="V102" s="170" t="str">
        <f t="shared" ca="1" si="10"/>
        <v/>
      </c>
      <c r="W102" s="169" t="str">
        <f t="shared" ca="1" si="11"/>
        <v>&lt;Lower 3SD Limit</v>
      </c>
      <c r="X102" s="168">
        <f ca="1">IFERROR(INDEX(funnel_data!P$3:P$140,MATCH($J102, funnel_data!$A$3:$A$140, FALSE)),"")</f>
        <v>372</v>
      </c>
      <c r="Y102" s="168">
        <f ca="1">IFERROR(INDEX(funnel_data!Q$3:Q$140,MATCH($J102, funnel_data!$A$3:$A$140, FALSE)),"")</f>
        <v>6</v>
      </c>
      <c r="Z102" s="196">
        <f ca="1">IFERROR(INDEX(funnel_data!R$3:R$140,MATCH($J102, funnel_data!$A$3:$A$140, FALSE)),"")</f>
        <v>1.6129032258064516E-2</v>
      </c>
      <c r="AA102" s="196">
        <f ca="1">IFERROR(INDEX(funnel_data!AA$3:AA$140,MATCH($J102, funnel_data!$A$3:$A$140, FALSE)),"")</f>
        <v>7.4125046467329089E-3</v>
      </c>
      <c r="AB102" s="196">
        <f ca="1">IFERROR(INDEX(funnel_data!AB$3:AB$140,MATCH($J102, funnel_data!$A$3:$A$140, FALSE)),"")</f>
        <v>3.4736807114670566E-2</v>
      </c>
      <c r="AC102" s="196">
        <f ca="1">IFERROR(INDEX(funnel_data!S$3:S$140,MATCH($J102, funnel_data!$A$3:$A$140, FALSE)),"")</f>
        <v>4.2820310180952947E-2</v>
      </c>
      <c r="AD102" s="196">
        <f ca="1">IFERROR(INDEX(funnel_data!T$3:T$140,MATCH($J102, funnel_data!$A$3:$A$140, FALSE)),"")</f>
        <v>2.649863775614706E-2</v>
      </c>
      <c r="AE102" s="196">
        <f ca="1">IFERROR(INDEX(funnel_data!U$3:U$140,MATCH($J102, funnel_data!$A$3:$A$140, FALSE)),"")</f>
        <v>6.848794907891588E-2</v>
      </c>
      <c r="AF102" s="196">
        <f ca="1">IFERROR(INDEX(funnel_data!V$3:V$140,MATCH($J102, funnel_data!$A$3:$A$140, FALSE)),"")</f>
        <v>2.0251756986125476E-2</v>
      </c>
      <c r="AG102" s="196">
        <f ca="1">IFERROR(INDEX(funnel_data!W$3:W$140,MATCH($J102, funnel_data!$A$3:$A$140, FALSE)),"")</f>
        <v>8.827325643517421E-2</v>
      </c>
      <c r="AH102" s="170" t="str">
        <f t="shared" ca="1" si="12"/>
        <v/>
      </c>
      <c r="AI102" s="169" t="str">
        <f t="shared" ca="1" si="13"/>
        <v>&lt;Lower 3SD Limit</v>
      </c>
      <c r="AJ102" s="168" t="str">
        <f ca="1">IFERROR(INDEX(funnel_data!AG$3:AG$140,MATCH($J102, funnel_data!$A$3:$A$140, FALSE)),"")</f>
        <v>Numbers too small for z-test</v>
      </c>
    </row>
    <row r="103" spans="3:36" s="171" customFormat="1" x14ac:dyDescent="0.3">
      <c r="C103" s="12" t="str">
        <f>funnel_data!A97</f>
        <v>RQX</v>
      </c>
      <c r="D103" s="12" t="str">
        <f>INDEX(TrustCAHUB_map!C$2:C$139,MATCH($C103,TrustCAHUB_map!$A$2:$A$139,FALSE))</f>
        <v>North Central and North East London</v>
      </c>
      <c r="E103" s="12" t="str">
        <f>INDEX(TrustCAHUB_map!D$2:D$139,MATCH($C103,TrustCAHUB_map!$A$2:$A$139,FALSE))</f>
        <v>London</v>
      </c>
      <c r="F103" s="12">
        <f>ROWS($F$9:F103)</f>
        <v>95</v>
      </c>
      <c r="G103" s="22">
        <f t="shared" si="7"/>
        <v>95</v>
      </c>
      <c r="H103" s="22">
        <f t="shared" si="8"/>
        <v>95</v>
      </c>
      <c r="I103" s="22"/>
      <c r="J103" s="168" t="str">
        <f t="shared" si="9"/>
        <v>RQX</v>
      </c>
      <c r="K103" s="169" t="str">
        <f>IFERROR(INDEX(TrustCAHUB_map!$B$2:$B$139, MATCH(J103, TrustCAHUB_map!$A$2:$A$139, FALSE)),"")</f>
        <v>Homerton University Hospital NHS Foundation Trust</v>
      </c>
      <c r="L103" s="168">
        <f ca="1">IFERROR(INDEX(funnel_data!E$3:E$140,MATCH($J103, funnel_data!$A$3:$A$140, FALSE)),"")</f>
        <v>13</v>
      </c>
      <c r="M103" s="168">
        <f ca="1">IFERROR(INDEX(funnel_data!F$3:F$140,MATCH($J103, funnel_data!$A$3:$A$140, FALSE)),"")</f>
        <v>0</v>
      </c>
      <c r="N103" s="196">
        <f ca="1">IFERROR(INDEX(funnel_data!G$3:G$140,MATCH($J103, funnel_data!$A$3:$A$140, FALSE)),"")</f>
        <v>0</v>
      </c>
      <c r="O103" s="196">
        <f ca="1">IFERROR(INDEX(funnel_data!Y$3:Y$140,MATCH($J103, funnel_data!$A$3:$A$140, FALSE)),"")</f>
        <v>0</v>
      </c>
      <c r="P103" s="196">
        <f ca="1">IFERROR(INDEX(funnel_data!Z$3:Z$140,MATCH($J103, funnel_data!$A$3:$A$140, FALSE)),"")</f>
        <v>0.22809537235419833</v>
      </c>
      <c r="Q103" s="196">
        <f ca="1">IFERROR(INDEX(funnel_data!H$3:H$140,MATCH($J103, funnel_data!$A$3:$A$140, FALSE)),"")</f>
        <v>4.1856794361209183E-2</v>
      </c>
      <c r="R103" s="196">
        <f ca="1">IFERROR(INDEX(funnel_data!I$3:I$140,MATCH($J103, funnel_data!$A$3:$A$140, FALSE)),"")</f>
        <v>4.6952839571677658E-3</v>
      </c>
      <c r="S103" s="196">
        <f ca="1">IFERROR(INDEX(funnel_data!J$3:J$140,MATCH($J103, funnel_data!$A$3:$A$140, FALSE)),"")</f>
        <v>0.288024923944186</v>
      </c>
      <c r="T103" s="196">
        <f ca="1">IFERROR(INDEX(funnel_data!K$3:K$140,MATCH($J103, funnel_data!$A$3:$A$140, FALSE)),"")</f>
        <v>2.1508778468599275E-3</v>
      </c>
      <c r="U103" s="196">
        <f ca="1">IFERROR(INDEX(funnel_data!L$3:L$140,MATCH($J103, funnel_data!$A$3:$A$140, FALSE)),"")</f>
        <v>0.46959749977816206</v>
      </c>
      <c r="V103" s="170" t="str">
        <f t="shared" ca="1" si="10"/>
        <v/>
      </c>
      <c r="W103" s="169" t="str">
        <f t="shared" ca="1" si="11"/>
        <v>&lt;Lower 3SD Limit</v>
      </c>
      <c r="X103" s="168">
        <f ca="1">IFERROR(INDEX(funnel_data!P$3:P$140,MATCH($J103, funnel_data!$A$3:$A$140, FALSE)),"")</f>
        <v>18</v>
      </c>
      <c r="Y103" s="168">
        <f ca="1">IFERROR(INDEX(funnel_data!Q$3:Q$140,MATCH($J103, funnel_data!$A$3:$A$140, FALSE)),"")</f>
        <v>0</v>
      </c>
      <c r="Z103" s="196">
        <f ca="1">IFERROR(INDEX(funnel_data!R$3:R$140,MATCH($J103, funnel_data!$A$3:$A$140, FALSE)),"")</f>
        <v>0</v>
      </c>
      <c r="AA103" s="196">
        <f ca="1">IFERROR(INDEX(funnel_data!AA$3:AA$140,MATCH($J103, funnel_data!$A$3:$A$140, FALSE)),"")</f>
        <v>0</v>
      </c>
      <c r="AB103" s="196">
        <f ca="1">IFERROR(INDEX(funnel_data!AB$3:AB$140,MATCH($J103, funnel_data!$A$3:$A$140, FALSE)),"")</f>
        <v>0.17587922364665759</v>
      </c>
      <c r="AC103" s="196">
        <f ca="1">IFERROR(INDEX(funnel_data!S$3:S$140,MATCH($J103, funnel_data!$A$3:$A$140, FALSE)),"")</f>
        <v>4.2820310180952947E-2</v>
      </c>
      <c r="AD103" s="196">
        <f ca="1">IFERROR(INDEX(funnel_data!T$3:T$140,MATCH($J103, funnel_data!$A$3:$A$140, FALSE)),"")</f>
        <v>6.2916971430077764E-3</v>
      </c>
      <c r="AE103" s="196">
        <f ca="1">IFERROR(INDEX(funnel_data!U$3:U$140,MATCH($J103, funnel_data!$A$3:$A$140, FALSE)),"")</f>
        <v>0.24017061177732341</v>
      </c>
      <c r="AF103" s="196">
        <f ca="1">IFERROR(INDEX(funnel_data!V$3:V$140,MATCH($J103, funnel_data!$A$3:$A$140, FALSE)),"")</f>
        <v>2.9981478177711594E-3</v>
      </c>
      <c r="AG103" s="196">
        <f ca="1">IFERROR(INDEX(funnel_data!W$3:W$140,MATCH($J103, funnel_data!$A$3:$A$140, FALSE)),"")</f>
        <v>0.39958386687801034</v>
      </c>
      <c r="AH103" s="170" t="str">
        <f t="shared" ca="1" si="12"/>
        <v/>
      </c>
      <c r="AI103" s="169" t="str">
        <f t="shared" ca="1" si="13"/>
        <v>&lt;Lower 3SD Limit</v>
      </c>
      <c r="AJ103" s="168" t="str">
        <f ca="1">IFERROR(INDEX(funnel_data!AG$3:AG$140,MATCH($J103, funnel_data!$A$3:$A$140, FALSE)),"")</f>
        <v>Numbers too small for z-test</v>
      </c>
    </row>
    <row r="104" spans="3:36" s="171" customFormat="1" x14ac:dyDescent="0.3">
      <c r="C104" s="12" t="str">
        <f>funnel_data!A98</f>
        <v>RR7</v>
      </c>
      <c r="D104" s="12" t="str">
        <f>INDEX(TrustCAHUB_map!C$2:C$139,MATCH($C104,TrustCAHUB_map!$A$2:$A$139,FALSE))</f>
        <v>North East and Cumbria</v>
      </c>
      <c r="E104" s="12" t="str">
        <f>INDEX(TrustCAHUB_map!D$2:D$139,MATCH($C104,TrustCAHUB_map!$A$2:$A$139,FALSE))</f>
        <v>North East</v>
      </c>
      <c r="F104" s="12">
        <f>ROWS($F$9:F104)</f>
        <v>96</v>
      </c>
      <c r="G104" s="22">
        <f t="shared" si="7"/>
        <v>96</v>
      </c>
      <c r="H104" s="22">
        <f t="shared" si="8"/>
        <v>96</v>
      </c>
      <c r="I104" s="22"/>
      <c r="J104" s="168" t="str">
        <f t="shared" si="9"/>
        <v>RR7</v>
      </c>
      <c r="K104" s="169" t="str">
        <f>IFERROR(INDEX(TrustCAHUB_map!$B$2:$B$139, MATCH(J104, TrustCAHUB_map!$A$2:$A$139, FALSE)),"")</f>
        <v>Gateshead Health NHS Foundation Trust</v>
      </c>
      <c r="L104" s="168">
        <f ca="1">IFERROR(INDEX(funnel_data!E$3:E$140,MATCH($J104, funnel_data!$A$3:$A$140, FALSE)),"")</f>
        <v>421</v>
      </c>
      <c r="M104" s="168">
        <f ca="1">IFERROR(INDEX(funnel_data!F$3:F$140,MATCH($J104, funnel_data!$A$3:$A$140, FALSE)),"")</f>
        <v>7</v>
      </c>
      <c r="N104" s="196">
        <f ca="1">IFERROR(INDEX(funnel_data!G$3:G$140,MATCH($J104, funnel_data!$A$3:$A$140, FALSE)),"")</f>
        <v>1.66270783847981E-2</v>
      </c>
      <c r="O104" s="196">
        <f ca="1">IFERROR(INDEX(funnel_data!Y$3:Y$140,MATCH($J104, funnel_data!$A$3:$A$140, FALSE)),"")</f>
        <v>8.0769874961589896E-3</v>
      </c>
      <c r="P104" s="196">
        <f ca="1">IFERROR(INDEX(funnel_data!Z$3:Z$140,MATCH($J104, funnel_data!$A$3:$A$140, FALSE)),"")</f>
        <v>3.3918581557340975E-2</v>
      </c>
      <c r="Q104" s="196">
        <f ca="1">IFERROR(INDEX(funnel_data!H$3:H$140,MATCH($J104, funnel_data!$A$3:$A$140, FALSE)),"")</f>
        <v>4.1856794361209183E-2</v>
      </c>
      <c r="R104" s="196">
        <f ca="1">IFERROR(INDEX(funnel_data!I$3:I$140,MATCH($J104, funnel_data!$A$3:$A$140, FALSE)),"")</f>
        <v>2.6510883414350494E-2</v>
      </c>
      <c r="S104" s="196">
        <f ca="1">IFERROR(INDEX(funnel_data!J$3:J$140,MATCH($J104, funnel_data!$A$3:$A$140, FALSE)),"")</f>
        <v>6.5488160116551689E-2</v>
      </c>
      <c r="T104" s="196">
        <f ca="1">IFERROR(INDEX(funnel_data!K$3:K$140,MATCH($J104, funnel_data!$A$3:$A$140, FALSE)),"")</f>
        <v>2.0510139781571863E-2</v>
      </c>
      <c r="U104" s="196">
        <f ca="1">IFERROR(INDEX(funnel_data!L$3:L$140,MATCH($J104, funnel_data!$A$3:$A$140, FALSE)),"")</f>
        <v>8.3526153257738905E-2</v>
      </c>
      <c r="V104" s="170" t="str">
        <f t="shared" ca="1" si="10"/>
        <v/>
      </c>
      <c r="W104" s="169" t="str">
        <f t="shared" ca="1" si="11"/>
        <v>&lt;Lower 3SD Limit</v>
      </c>
      <c r="X104" s="168">
        <f ca="1">IFERROR(INDEX(funnel_data!P$3:P$140,MATCH($J104, funnel_data!$A$3:$A$140, FALSE)),"")</f>
        <v>450</v>
      </c>
      <c r="Y104" s="168">
        <f ca="1">IFERROR(INDEX(funnel_data!Q$3:Q$140,MATCH($J104, funnel_data!$A$3:$A$140, FALSE)),"")</f>
        <v>15</v>
      </c>
      <c r="Z104" s="196">
        <f ca="1">IFERROR(INDEX(funnel_data!R$3:R$140,MATCH($J104, funnel_data!$A$3:$A$140, FALSE)),"")</f>
        <v>3.3333333333333333E-2</v>
      </c>
      <c r="AA104" s="196">
        <f ca="1">IFERROR(INDEX(funnel_data!AA$3:AA$140,MATCH($J104, funnel_data!$A$3:$A$140, FALSE)),"")</f>
        <v>2.0302719086163806E-2</v>
      </c>
      <c r="AB104" s="196">
        <f ca="1">IFERROR(INDEX(funnel_data!AB$3:AB$140,MATCH($J104, funnel_data!$A$3:$A$140, FALSE)),"")</f>
        <v>5.4263978519275467E-2</v>
      </c>
      <c r="AC104" s="196">
        <f ca="1">IFERROR(INDEX(funnel_data!S$3:S$140,MATCH($J104, funnel_data!$A$3:$A$140, FALSE)),"")</f>
        <v>4.2820310180952947E-2</v>
      </c>
      <c r="AD104" s="196">
        <f ca="1">IFERROR(INDEX(funnel_data!T$3:T$140,MATCH($J104, funnel_data!$A$3:$A$140, FALSE)),"")</f>
        <v>2.7666149801203088E-2</v>
      </c>
      <c r="AE104" s="196">
        <f ca="1">IFERROR(INDEX(funnel_data!U$3:U$140,MATCH($J104, funnel_data!$A$3:$A$140, FALSE)),"")</f>
        <v>6.5714181933167803E-2</v>
      </c>
      <c r="AF104" s="196">
        <f ca="1">IFERROR(INDEX(funnel_data!V$3:V$140,MATCH($J104, funnel_data!$A$3:$A$140, FALSE)),"")</f>
        <v>2.1629246476467107E-2</v>
      </c>
      <c r="AG104" s="196">
        <f ca="1">IFERROR(INDEX(funnel_data!W$3:W$140,MATCH($J104, funnel_data!$A$3:$A$140, FALSE)),"")</f>
        <v>8.3011564491154488E-2</v>
      </c>
      <c r="AH104" s="170" t="str">
        <f t="shared" ca="1" si="12"/>
        <v/>
      </c>
      <c r="AI104" s="169" t="str">
        <f t="shared" ca="1" si="13"/>
        <v/>
      </c>
      <c r="AJ104" s="168" t="str">
        <f ca="1">IFERROR(INDEX(funnel_data!AG$3:AG$140,MATCH($J104, funnel_data!$A$3:$A$140, FALSE)),"")</f>
        <v>Change not statistically significant</v>
      </c>
    </row>
    <row r="105" spans="3:36" s="171" customFormat="1" x14ac:dyDescent="0.3">
      <c r="C105" s="12" t="str">
        <f>funnel_data!A99</f>
        <v>RR8</v>
      </c>
      <c r="D105" s="12" t="str">
        <f>INDEX(TrustCAHUB_map!C$2:C$139,MATCH($C105,TrustCAHUB_map!$A$2:$A$139,FALSE))</f>
        <v>West Yorkshire</v>
      </c>
      <c r="E105" s="12" t="str">
        <f>INDEX(TrustCAHUB_map!D$2:D$139,MATCH($C105,TrustCAHUB_map!$A$2:$A$139,FALSE))</f>
        <v>Yorkshire and Humber</v>
      </c>
      <c r="F105" s="12">
        <f>ROWS($F$9:F105)</f>
        <v>97</v>
      </c>
      <c r="G105" s="22">
        <f t="shared" si="7"/>
        <v>97</v>
      </c>
      <c r="H105" s="22">
        <f t="shared" si="8"/>
        <v>97</v>
      </c>
      <c r="I105" s="22"/>
      <c r="J105" s="168" t="str">
        <f t="shared" si="9"/>
        <v>RR8</v>
      </c>
      <c r="K105" s="169" t="str">
        <f>IFERROR(INDEX(TrustCAHUB_map!$B$2:$B$139, MATCH(J105, TrustCAHUB_map!$A$2:$A$139, FALSE)),"")</f>
        <v>Leeds Teaching Hospitals NHS Trust</v>
      </c>
      <c r="L105" s="168">
        <f ca="1">IFERROR(INDEX(funnel_data!E$3:E$140,MATCH($J105, funnel_data!$A$3:$A$140, FALSE)),"")</f>
        <v>2633</v>
      </c>
      <c r="M105" s="168">
        <f ca="1">IFERROR(INDEX(funnel_data!F$3:F$140,MATCH($J105, funnel_data!$A$3:$A$140, FALSE)),"")</f>
        <v>120</v>
      </c>
      <c r="N105" s="196">
        <f ca="1">IFERROR(INDEX(funnel_data!G$3:G$140,MATCH($J105, funnel_data!$A$3:$A$140, FALSE)),"")</f>
        <v>4.5575389289783517E-2</v>
      </c>
      <c r="O105" s="196">
        <f ca="1">IFERROR(INDEX(funnel_data!Y$3:Y$140,MATCH($J105, funnel_data!$A$3:$A$140, FALSE)),"")</f>
        <v>3.8249401104535077E-2</v>
      </c>
      <c r="P105" s="196">
        <f ca="1">IFERROR(INDEX(funnel_data!Z$3:Z$140,MATCH($J105, funnel_data!$A$3:$A$140, FALSE)),"")</f>
        <v>5.4225426308771078E-2</v>
      </c>
      <c r="Q105" s="196">
        <f ca="1">IFERROR(INDEX(funnel_data!H$3:H$140,MATCH($J105, funnel_data!$A$3:$A$140, FALSE)),"")</f>
        <v>4.1856794361209183E-2</v>
      </c>
      <c r="R105" s="196">
        <f ca="1">IFERROR(INDEX(funnel_data!I$3:I$140,MATCH($J105, funnel_data!$A$3:$A$140, FALSE)),"")</f>
        <v>3.4851322643876907E-2</v>
      </c>
      <c r="S105" s="196">
        <f ca="1">IFERROR(INDEX(funnel_data!J$3:J$140,MATCH($J105, funnel_data!$A$3:$A$140, FALSE)),"")</f>
        <v>5.0197198703073757E-2</v>
      </c>
      <c r="T105" s="196">
        <f ca="1">IFERROR(INDEX(funnel_data!K$3:K$140,MATCH($J105, funnel_data!$A$3:$A$140, FALSE)),"")</f>
        <v>3.1360547140907163E-2</v>
      </c>
      <c r="U105" s="196">
        <f ca="1">IFERROR(INDEX(funnel_data!L$3:L$140,MATCH($J105, funnel_data!$A$3:$A$140, FALSE)),"")</f>
        <v>5.5664210357375003E-2</v>
      </c>
      <c r="V105" s="170" t="str">
        <f t="shared" ca="1" si="10"/>
        <v/>
      </c>
      <c r="W105" s="169" t="str">
        <f t="shared" ca="1" si="11"/>
        <v/>
      </c>
      <c r="X105" s="168">
        <f ca="1">IFERROR(INDEX(funnel_data!P$3:P$140,MATCH($J105, funnel_data!$A$3:$A$140, FALSE)),"")</f>
        <v>2564</v>
      </c>
      <c r="Y105" s="168">
        <f ca="1">IFERROR(INDEX(funnel_data!Q$3:Q$140,MATCH($J105, funnel_data!$A$3:$A$140, FALSE)),"")</f>
        <v>115</v>
      </c>
      <c r="Z105" s="196">
        <f ca="1">IFERROR(INDEX(funnel_data!R$3:R$140,MATCH($J105, funnel_data!$A$3:$A$140, FALSE)),"")</f>
        <v>4.4851794071762874E-2</v>
      </c>
      <c r="AA105" s="196">
        <f ca="1">IFERROR(INDEX(funnel_data!AA$3:AA$140,MATCH($J105, funnel_data!$A$3:$A$140, FALSE)),"")</f>
        <v>3.7498270967545148E-2</v>
      </c>
      <c r="AB105" s="196">
        <f ca="1">IFERROR(INDEX(funnel_data!AB$3:AB$140,MATCH($J105, funnel_data!$A$3:$A$140, FALSE)),"")</f>
        <v>5.3567109263556831E-2</v>
      </c>
      <c r="AC105" s="196">
        <f ca="1">IFERROR(INDEX(funnel_data!S$3:S$140,MATCH($J105, funnel_data!$A$3:$A$140, FALSE)),"")</f>
        <v>4.2820310180952947E-2</v>
      </c>
      <c r="AD105" s="196">
        <f ca="1">IFERROR(INDEX(funnel_data!T$3:T$140,MATCH($J105, funnel_data!$A$3:$A$140, FALSE)),"")</f>
        <v>3.5643882954558538E-2</v>
      </c>
      <c r="AE105" s="196">
        <f ca="1">IFERROR(INDEX(funnel_data!U$3:U$140,MATCH($J105, funnel_data!$A$3:$A$140, FALSE)),"")</f>
        <v>5.1364657840141062E-2</v>
      </c>
      <c r="AF105" s="196">
        <f ca="1">IFERROR(INDEX(funnel_data!V$3:V$140,MATCH($J105, funnel_data!$A$3:$A$140, FALSE)),"")</f>
        <v>3.2068337572306677E-2</v>
      </c>
      <c r="AG105" s="196">
        <f ca="1">IFERROR(INDEX(funnel_data!W$3:W$140,MATCH($J105, funnel_data!$A$3:$A$140, FALSE)),"")</f>
        <v>5.6965077656677833E-2</v>
      </c>
      <c r="AH105" s="170" t="str">
        <f t="shared" ca="1" si="12"/>
        <v/>
      </c>
      <c r="AI105" s="169" t="str">
        <f t="shared" ca="1" si="13"/>
        <v/>
      </c>
      <c r="AJ105" s="168" t="str">
        <f ca="1">IFERROR(INDEX(funnel_data!AG$3:AG$140,MATCH($J105, funnel_data!$A$3:$A$140, FALSE)),"")</f>
        <v>Change not statistically significant</v>
      </c>
    </row>
    <row r="106" spans="3:36" s="171" customFormat="1" x14ac:dyDescent="0.3">
      <c r="C106" s="12" t="str">
        <f>funnel_data!A100</f>
        <v>RRF</v>
      </c>
      <c r="D106" s="12" t="str">
        <f>INDEX(TrustCAHUB_map!C$2:C$139,MATCH($C106,TrustCAHUB_map!$A$2:$A$139,FALSE))</f>
        <v>Greater Manchester</v>
      </c>
      <c r="E106" s="12" t="str">
        <f>INDEX(TrustCAHUB_map!D$2:D$139,MATCH($C106,TrustCAHUB_map!$A$2:$A$139,FALSE))</f>
        <v>North West</v>
      </c>
      <c r="F106" s="12">
        <f>ROWS($F$9:F106)</f>
        <v>98</v>
      </c>
      <c r="G106" s="22">
        <f t="shared" si="7"/>
        <v>98</v>
      </c>
      <c r="H106" s="22">
        <f t="shared" si="8"/>
        <v>98</v>
      </c>
      <c r="I106" s="22"/>
      <c r="J106" s="168" t="str">
        <f t="shared" si="9"/>
        <v>RRF</v>
      </c>
      <c r="K106" s="169" t="str">
        <f>IFERROR(INDEX(TrustCAHUB_map!$B$2:$B$139, MATCH(J106, TrustCAHUB_map!$A$2:$A$139, FALSE)),"")</f>
        <v>Wrightington, Wigan and Leigh NHS Foundation Trust</v>
      </c>
      <c r="L106" s="168">
        <f ca="1">IFERROR(INDEX(funnel_data!E$3:E$140,MATCH($J106, funnel_data!$A$3:$A$140, FALSE)),"")</f>
        <v>104</v>
      </c>
      <c r="M106" s="168">
        <f ca="1">IFERROR(INDEX(funnel_data!F$3:F$140,MATCH($J106, funnel_data!$A$3:$A$140, FALSE)),"")</f>
        <v>5</v>
      </c>
      <c r="N106" s="196">
        <f ca="1">IFERROR(INDEX(funnel_data!G$3:G$140,MATCH($J106, funnel_data!$A$3:$A$140, FALSE)),"")</f>
        <v>4.807692307692308E-2</v>
      </c>
      <c r="O106" s="196">
        <f ca="1">IFERROR(INDEX(funnel_data!Y$3:Y$140,MATCH($J106, funnel_data!$A$3:$A$140, FALSE)),"")</f>
        <v>2.070804232585223E-2</v>
      </c>
      <c r="P106" s="196">
        <f ca="1">IFERROR(INDEX(funnel_data!Z$3:Z$140,MATCH($J106, funnel_data!$A$3:$A$140, FALSE)),"")</f>
        <v>0.10764202797232544</v>
      </c>
      <c r="Q106" s="196">
        <f ca="1">IFERROR(INDEX(funnel_data!H$3:H$140,MATCH($J106, funnel_data!$A$3:$A$140, FALSE)),"")</f>
        <v>4.1856794361209183E-2</v>
      </c>
      <c r="R106" s="196">
        <f ca="1">IFERROR(INDEX(funnel_data!I$3:I$140,MATCH($J106, funnel_data!$A$3:$A$140, FALSE)),"")</f>
        <v>1.7006811118554958E-2</v>
      </c>
      <c r="S106" s="196">
        <f ca="1">IFERROR(INDEX(funnel_data!J$3:J$140,MATCH($J106, funnel_data!$A$3:$A$140, FALSE)),"")</f>
        <v>9.9347297380683833E-2</v>
      </c>
      <c r="T106" s="196">
        <f ca="1">IFERROR(INDEX(funnel_data!K$3:K$140,MATCH($J106, funnel_data!$A$3:$A$140, FALSE)),"")</f>
        <v>1.0691973886845837E-2</v>
      </c>
      <c r="U106" s="196">
        <f ca="1">IFERROR(INDEX(funnel_data!L$3:L$140,MATCH($J106, funnel_data!$A$3:$A$140, FALSE)),"")</f>
        <v>0.15007998571933476</v>
      </c>
      <c r="V106" s="170" t="str">
        <f t="shared" ca="1" si="10"/>
        <v/>
      </c>
      <c r="W106" s="169" t="str">
        <f t="shared" ca="1" si="11"/>
        <v/>
      </c>
      <c r="X106" s="168">
        <f ca="1">IFERROR(INDEX(funnel_data!P$3:P$140,MATCH($J106, funnel_data!$A$3:$A$140, FALSE)),"")</f>
        <v>114</v>
      </c>
      <c r="Y106" s="168">
        <f ca="1">IFERROR(INDEX(funnel_data!Q$3:Q$140,MATCH($J106, funnel_data!$A$3:$A$140, FALSE)),"")</f>
        <v>3</v>
      </c>
      <c r="Z106" s="196">
        <f ca="1">IFERROR(INDEX(funnel_data!R$3:R$140,MATCH($J106, funnel_data!$A$3:$A$140, FALSE)),"")</f>
        <v>2.6315789473684209E-2</v>
      </c>
      <c r="AA106" s="196">
        <f ca="1">IFERROR(INDEX(funnel_data!AA$3:AA$140,MATCH($J106, funnel_data!$A$3:$A$140, FALSE)),"")</f>
        <v>8.9895613086482147E-3</v>
      </c>
      <c r="AB106" s="196">
        <f ca="1">IFERROR(INDEX(funnel_data!AB$3:AB$140,MATCH($J106, funnel_data!$A$3:$A$140, FALSE)),"")</f>
        <v>7.4524839473412235E-2</v>
      </c>
      <c r="AC106" s="196">
        <f ca="1">IFERROR(INDEX(funnel_data!S$3:S$140,MATCH($J106, funnel_data!$A$3:$A$140, FALSE)),"")</f>
        <v>4.2820310180952947E-2</v>
      </c>
      <c r="AD106" s="196">
        <f ca="1">IFERROR(INDEX(funnel_data!T$3:T$140,MATCH($J106, funnel_data!$A$3:$A$140, FALSE)),"")</f>
        <v>1.8249151839916815E-2</v>
      </c>
      <c r="AE106" s="196">
        <f ca="1">IFERROR(INDEX(funnel_data!U$3:U$140,MATCH($J106, funnel_data!$A$3:$A$140, FALSE)),"")</f>
        <v>9.7199303724648425E-2</v>
      </c>
      <c r="AF106" s="196">
        <f ca="1">IFERROR(INDEX(funnel_data!V$3:V$140,MATCH($J106, funnel_data!$A$3:$A$140, FALSE)),"")</f>
        <v>1.1699146200335794E-2</v>
      </c>
      <c r="AG106" s="196">
        <f ca="1">IFERROR(INDEX(funnel_data!W$3:W$140,MATCH($J106, funnel_data!$A$3:$A$140, FALSE)),"")</f>
        <v>0.14461384891770149</v>
      </c>
      <c r="AH106" s="170" t="str">
        <f t="shared" ca="1" si="12"/>
        <v/>
      </c>
      <c r="AI106" s="169" t="str">
        <f t="shared" ca="1" si="13"/>
        <v/>
      </c>
      <c r="AJ106" s="168" t="str">
        <f ca="1">IFERROR(INDEX(funnel_data!AG$3:AG$140,MATCH($J106, funnel_data!$A$3:$A$140, FALSE)),"")</f>
        <v>Numbers too small for z-test</v>
      </c>
    </row>
    <row r="107" spans="3:36" s="171" customFormat="1" x14ac:dyDescent="0.3">
      <c r="C107" s="12" t="str">
        <f>funnel_data!A101</f>
        <v>RRK</v>
      </c>
      <c r="D107" s="12" t="str">
        <f>INDEX(TrustCAHUB_map!C$2:C$139,MATCH($C107,TrustCAHUB_map!$A$2:$A$139,FALSE))</f>
        <v>West Midlands</v>
      </c>
      <c r="E107" s="12" t="str">
        <f>INDEX(TrustCAHUB_map!D$2:D$139,MATCH($C107,TrustCAHUB_map!$A$2:$A$139,FALSE))</f>
        <v>West Midlands</v>
      </c>
      <c r="F107" s="12">
        <f>ROWS($F$9:F107)</f>
        <v>99</v>
      </c>
      <c r="G107" s="22">
        <f t="shared" si="7"/>
        <v>99</v>
      </c>
      <c r="H107" s="22">
        <f t="shared" si="8"/>
        <v>99</v>
      </c>
      <c r="I107" s="22"/>
      <c r="J107" s="168" t="str">
        <f t="shared" si="9"/>
        <v>RRK</v>
      </c>
      <c r="K107" s="169" t="str">
        <f>IFERROR(INDEX(TrustCAHUB_map!$B$2:$B$139, MATCH(J107, TrustCAHUB_map!$A$2:$A$139, FALSE)),"")</f>
        <v>University Hospitals Birmingham NHS Foundation Trust</v>
      </c>
      <c r="L107" s="168">
        <f ca="1">IFERROR(INDEX(funnel_data!E$3:E$140,MATCH($J107, funnel_data!$A$3:$A$140, FALSE)),"")</f>
        <v>2533</v>
      </c>
      <c r="M107" s="168">
        <f ca="1">IFERROR(INDEX(funnel_data!F$3:F$140,MATCH($J107, funnel_data!$A$3:$A$140, FALSE)),"")</f>
        <v>88</v>
      </c>
      <c r="N107" s="196">
        <f ca="1">IFERROR(INDEX(funnel_data!G$3:G$140,MATCH($J107, funnel_data!$A$3:$A$140, FALSE)),"")</f>
        <v>3.4741413343861036E-2</v>
      </c>
      <c r="O107" s="196">
        <f ca="1">IFERROR(INDEX(funnel_data!Y$3:Y$140,MATCH($J107, funnel_data!$A$3:$A$140, FALSE)),"")</f>
        <v>2.8285177801451167E-2</v>
      </c>
      <c r="P107" s="196">
        <f ca="1">IFERROR(INDEX(funnel_data!Z$3:Z$140,MATCH($J107, funnel_data!$A$3:$A$140, FALSE)),"")</f>
        <v>4.2606701624193874E-2</v>
      </c>
      <c r="Q107" s="196">
        <f ca="1">IFERROR(INDEX(funnel_data!H$3:H$140,MATCH($J107, funnel_data!$A$3:$A$140, FALSE)),"")</f>
        <v>4.1856794361209183E-2</v>
      </c>
      <c r="R107" s="196">
        <f ca="1">IFERROR(INDEX(funnel_data!I$3:I$140,MATCH($J107, funnel_data!$A$3:$A$140, FALSE)),"")</f>
        <v>3.472669845512226E-2</v>
      </c>
      <c r="S107" s="196">
        <f ca="1">IFERROR(INDEX(funnel_data!J$3:J$140,MATCH($J107, funnel_data!$A$3:$A$140, FALSE)),"")</f>
        <v>5.037444472775747E-2</v>
      </c>
      <c r="T107" s="196">
        <f ca="1">IFERROR(INDEX(funnel_data!K$3:K$140,MATCH($J107, funnel_data!$A$3:$A$140, FALSE)),"")</f>
        <v>3.1184476182849162E-2</v>
      </c>
      <c r="U107" s="196">
        <f ca="1">IFERROR(INDEX(funnel_data!L$3:L$140,MATCH($J107, funnel_data!$A$3:$A$140, FALSE)),"")</f>
        <v>5.5970511581919041E-2</v>
      </c>
      <c r="V107" s="170" t="str">
        <f t="shared" ca="1" si="10"/>
        <v/>
      </c>
      <c r="W107" s="169" t="str">
        <f t="shared" ca="1" si="11"/>
        <v/>
      </c>
      <c r="X107" s="168">
        <f ca="1">IFERROR(INDEX(funnel_data!P$3:P$140,MATCH($J107, funnel_data!$A$3:$A$140, FALSE)),"")</f>
        <v>2579</v>
      </c>
      <c r="Y107" s="168">
        <f ca="1">IFERROR(INDEX(funnel_data!Q$3:Q$140,MATCH($J107, funnel_data!$A$3:$A$140, FALSE)),"")</f>
        <v>99</v>
      </c>
      <c r="Z107" s="196">
        <f ca="1">IFERROR(INDEX(funnel_data!R$3:R$140,MATCH($J107, funnel_data!$A$3:$A$140, FALSE)),"")</f>
        <v>3.8386971694455214E-2</v>
      </c>
      <c r="AA107" s="196">
        <f ca="1">IFERROR(INDEX(funnel_data!AA$3:AA$140,MATCH($J107, funnel_data!$A$3:$A$140, FALSE)),"")</f>
        <v>3.1632247733258671E-2</v>
      </c>
      <c r="AB107" s="196">
        <f ca="1">IFERROR(INDEX(funnel_data!AB$3:AB$140,MATCH($J107, funnel_data!$A$3:$A$140, FALSE)),"")</f>
        <v>4.6514809311757707E-2</v>
      </c>
      <c r="AC107" s="196">
        <f ca="1">IFERROR(INDEX(funnel_data!S$3:S$140,MATCH($J107, funnel_data!$A$3:$A$140, FALSE)),"")</f>
        <v>4.2820310180952947E-2</v>
      </c>
      <c r="AD107" s="196">
        <f ca="1">IFERROR(INDEX(funnel_data!T$3:T$140,MATCH($J107, funnel_data!$A$3:$A$140, FALSE)),"")</f>
        <v>3.5662941190866132E-2</v>
      </c>
      <c r="AE107" s="196">
        <f ca="1">IFERROR(INDEX(funnel_data!U$3:U$140,MATCH($J107, funnel_data!$A$3:$A$140, FALSE)),"")</f>
        <v>5.1337655327850021E-2</v>
      </c>
      <c r="AF107" s="196">
        <f ca="1">IFERROR(INDEX(funnel_data!V$3:V$140,MATCH($J107, funnel_data!$A$3:$A$140, FALSE)),"")</f>
        <v>3.2095295256778018E-2</v>
      </c>
      <c r="AG107" s="196">
        <f ca="1">IFERROR(INDEX(funnel_data!W$3:W$140,MATCH($J107, funnel_data!$A$3:$A$140, FALSE)),"")</f>
        <v>5.6918459569255064E-2</v>
      </c>
      <c r="AH107" s="170" t="str">
        <f t="shared" ca="1" si="12"/>
        <v/>
      </c>
      <c r="AI107" s="169" t="str">
        <f t="shared" ca="1" si="13"/>
        <v/>
      </c>
      <c r="AJ107" s="168" t="str">
        <f ca="1">IFERROR(INDEX(funnel_data!AG$3:AG$140,MATCH($J107, funnel_data!$A$3:$A$140, FALSE)),"")</f>
        <v>Change not statistically significant</v>
      </c>
    </row>
    <row r="108" spans="3:36" s="171" customFormat="1" x14ac:dyDescent="0.3">
      <c r="C108" s="12" t="str">
        <f>funnel_data!A102</f>
        <v>RRV</v>
      </c>
      <c r="D108" s="12" t="str">
        <f>INDEX(TrustCAHUB_map!C$2:C$139,MATCH($C108,TrustCAHUB_map!$A$2:$A$139,FALSE))</f>
        <v>North Central and North East London</v>
      </c>
      <c r="E108" s="12" t="str">
        <f>INDEX(TrustCAHUB_map!D$2:D$139,MATCH($C108,TrustCAHUB_map!$A$2:$A$139,FALSE))</f>
        <v>London</v>
      </c>
      <c r="F108" s="12">
        <f>ROWS($F$9:F108)</f>
        <v>100</v>
      </c>
      <c r="G108" s="22">
        <f t="shared" si="7"/>
        <v>100</v>
      </c>
      <c r="H108" s="22">
        <f t="shared" si="8"/>
        <v>100</v>
      </c>
      <c r="I108" s="22"/>
      <c r="J108" s="168" t="str">
        <f t="shared" si="9"/>
        <v>RRV</v>
      </c>
      <c r="K108" s="169" t="str">
        <f>IFERROR(INDEX(TrustCAHUB_map!$B$2:$B$139, MATCH(J108, TrustCAHUB_map!$A$2:$A$139, FALSE)),"")</f>
        <v>University College London Hospitals NHS Foundation Trust</v>
      </c>
      <c r="L108" s="168">
        <f ca="1">IFERROR(INDEX(funnel_data!E$3:E$140,MATCH($J108, funnel_data!$A$3:$A$140, FALSE)),"")</f>
        <v>1851</v>
      </c>
      <c r="M108" s="168">
        <f ca="1">IFERROR(INDEX(funnel_data!F$3:F$140,MATCH($J108, funnel_data!$A$3:$A$140, FALSE)),"")</f>
        <v>80</v>
      </c>
      <c r="N108" s="196">
        <f ca="1">IFERROR(INDEX(funnel_data!G$3:G$140,MATCH($J108, funnel_data!$A$3:$A$140, FALSE)),"")</f>
        <v>4.3219881145326849E-2</v>
      </c>
      <c r="O108" s="196">
        <f ca="1">IFERROR(INDEX(funnel_data!Y$3:Y$140,MATCH($J108, funnel_data!$A$3:$A$140, FALSE)),"")</f>
        <v>3.4863387821503958E-2</v>
      </c>
      <c r="P108" s="196">
        <f ca="1">IFERROR(INDEX(funnel_data!Z$3:Z$140,MATCH($J108, funnel_data!$A$3:$A$140, FALSE)),"")</f>
        <v>5.3468398187238982E-2</v>
      </c>
      <c r="Q108" s="196">
        <f ca="1">IFERROR(INDEX(funnel_data!H$3:H$140,MATCH($J108, funnel_data!$A$3:$A$140, FALSE)),"")</f>
        <v>4.1856794361209183E-2</v>
      </c>
      <c r="R108" s="196">
        <f ca="1">IFERROR(INDEX(funnel_data!I$3:I$140,MATCH($J108, funnel_data!$A$3:$A$140, FALSE)),"")</f>
        <v>3.3642573747399332E-2</v>
      </c>
      <c r="S108" s="196">
        <f ca="1">IFERROR(INDEX(funnel_data!J$3:J$140,MATCH($J108, funnel_data!$A$3:$A$140, FALSE)),"")</f>
        <v>5.1968754317054465E-2</v>
      </c>
      <c r="T108" s="196">
        <f ca="1">IFERROR(INDEX(funnel_data!K$3:K$140,MATCH($J108, funnel_data!$A$3:$A$140, FALSE)),"")</f>
        <v>2.9669709849747598E-2</v>
      </c>
      <c r="U108" s="196">
        <f ca="1">IFERROR(INDEX(funnel_data!L$3:L$140,MATCH($J108, funnel_data!$A$3:$A$140, FALSE)),"")</f>
        <v>5.8746751664423023E-2</v>
      </c>
      <c r="V108" s="170" t="str">
        <f t="shared" ca="1" si="10"/>
        <v/>
      </c>
      <c r="W108" s="169" t="str">
        <f t="shared" ca="1" si="11"/>
        <v/>
      </c>
      <c r="X108" s="168">
        <f ca="1">IFERROR(INDEX(funnel_data!P$3:P$140,MATCH($J108, funnel_data!$A$3:$A$140, FALSE)),"")</f>
        <v>2105</v>
      </c>
      <c r="Y108" s="168">
        <f ca="1">IFERROR(INDEX(funnel_data!Q$3:Q$140,MATCH($J108, funnel_data!$A$3:$A$140, FALSE)),"")</f>
        <v>118</v>
      </c>
      <c r="Z108" s="196">
        <f ca="1">IFERROR(INDEX(funnel_data!R$3:R$140,MATCH($J108, funnel_data!$A$3:$A$140, FALSE)),"")</f>
        <v>5.6057007125890734E-2</v>
      </c>
      <c r="AA108" s="196">
        <f ca="1">IFERROR(INDEX(funnel_data!AA$3:AA$140,MATCH($J108, funnel_data!$A$3:$A$140, FALSE)),"")</f>
        <v>4.701464806547985E-2</v>
      </c>
      <c r="AB108" s="196">
        <f ca="1">IFERROR(INDEX(funnel_data!AB$3:AB$140,MATCH($J108, funnel_data!$A$3:$A$140, FALSE)),"")</f>
        <v>6.6716736443063626E-2</v>
      </c>
      <c r="AC108" s="196">
        <f ca="1">IFERROR(INDEX(funnel_data!S$3:S$140,MATCH($J108, funnel_data!$A$3:$A$140, FALSE)),"")</f>
        <v>4.2820310180952947E-2</v>
      </c>
      <c r="AD108" s="196">
        <f ca="1">IFERROR(INDEX(funnel_data!T$3:T$140,MATCH($J108, funnel_data!$A$3:$A$140, FALSE)),"")</f>
        <v>3.4972260033574259E-2</v>
      </c>
      <c r="AE108" s="196">
        <f ca="1">IFERROR(INDEX(funnel_data!U$3:U$140,MATCH($J108, funnel_data!$A$3:$A$140, FALSE)),"")</f>
        <v>5.2334015535824549E-2</v>
      </c>
      <c r="AF108" s="196">
        <f ca="1">IFERROR(INDEX(funnel_data!V$3:V$140,MATCH($J108, funnel_data!$A$3:$A$140, FALSE)),"")</f>
        <v>3.1124148951558663E-2</v>
      </c>
      <c r="AG108" s="196">
        <f ca="1">IFERROR(INDEX(funnel_data!W$3:W$140,MATCH($J108, funnel_data!$A$3:$A$140, FALSE)),"")</f>
        <v>5.8645731876713056E-2</v>
      </c>
      <c r="AH108" s="170" t="str">
        <f t="shared" ca="1" si="12"/>
        <v/>
      </c>
      <c r="AI108" s="169" t="str">
        <f t="shared" ca="1" si="13"/>
        <v/>
      </c>
      <c r="AJ108" s="168" t="str">
        <f ca="1">IFERROR(INDEX(funnel_data!AG$3:AG$140,MATCH($J108, funnel_data!$A$3:$A$140, FALSE)),"")</f>
        <v>Change not statistically significant</v>
      </c>
    </row>
    <row r="109" spans="3:36" s="171" customFormat="1" x14ac:dyDescent="0.3">
      <c r="C109" s="12" t="str">
        <f>funnel_data!A103</f>
        <v>RTD</v>
      </c>
      <c r="D109" s="12" t="str">
        <f>INDEX(TrustCAHUB_map!C$2:C$139,MATCH($C109,TrustCAHUB_map!$A$2:$A$139,FALSE))</f>
        <v>North East and Cumbria</v>
      </c>
      <c r="E109" s="12" t="str">
        <f>INDEX(TrustCAHUB_map!D$2:D$139,MATCH($C109,TrustCAHUB_map!$A$2:$A$139,FALSE))</f>
        <v>North East</v>
      </c>
      <c r="F109" s="12">
        <f>ROWS($F$9:F109)</f>
        <v>101</v>
      </c>
      <c r="G109" s="22">
        <f t="shared" si="7"/>
        <v>101</v>
      </c>
      <c r="H109" s="22">
        <f t="shared" si="8"/>
        <v>101</v>
      </c>
      <c r="I109" s="22"/>
      <c r="J109" s="168" t="str">
        <f t="shared" si="9"/>
        <v>RTD</v>
      </c>
      <c r="K109" s="169" t="str">
        <f>IFERROR(INDEX(TrustCAHUB_map!$B$2:$B$139, MATCH(J109, TrustCAHUB_map!$A$2:$A$139, FALSE)),"")</f>
        <v>The Newcastle Upon Tyne Hospitals NHS Foundation Trust</v>
      </c>
      <c r="L109" s="168">
        <f ca="1">IFERROR(INDEX(funnel_data!E$3:E$140,MATCH($J109, funnel_data!$A$3:$A$140, FALSE)),"")</f>
        <v>1431</v>
      </c>
      <c r="M109" s="168">
        <f ca="1">IFERROR(INDEX(funnel_data!F$3:F$140,MATCH($J109, funnel_data!$A$3:$A$140, FALSE)),"")</f>
        <v>51</v>
      </c>
      <c r="N109" s="196">
        <f ca="1">IFERROR(INDEX(funnel_data!G$3:G$140,MATCH($J109, funnel_data!$A$3:$A$140, FALSE)),"")</f>
        <v>3.5639412997903561E-2</v>
      </c>
      <c r="O109" s="196">
        <f ca="1">IFERROR(INDEX(funnel_data!Y$3:Y$140,MATCH($J109, funnel_data!$A$3:$A$140, FALSE)),"")</f>
        <v>2.7209919679862825E-2</v>
      </c>
      <c r="P109" s="196">
        <f ca="1">IFERROR(INDEX(funnel_data!Z$3:Z$140,MATCH($J109, funnel_data!$A$3:$A$140, FALSE)),"")</f>
        <v>4.6555344189558638E-2</v>
      </c>
      <c r="Q109" s="196">
        <f ca="1">IFERROR(INDEX(funnel_data!H$3:H$140,MATCH($J109, funnel_data!$A$3:$A$140, FALSE)),"")</f>
        <v>4.1856794361209183E-2</v>
      </c>
      <c r="R109" s="196">
        <f ca="1">IFERROR(INDEX(funnel_data!I$3:I$140,MATCH($J109, funnel_data!$A$3:$A$140, FALSE)),"")</f>
        <v>3.2648857678331922E-2</v>
      </c>
      <c r="S109" s="196">
        <f ca="1">IFERROR(INDEX(funnel_data!J$3:J$140,MATCH($J109, funnel_data!$A$3:$A$140, FALSE)),"")</f>
        <v>5.3517967608710706E-2</v>
      </c>
      <c r="T109" s="196">
        <f ca="1">IFERROR(INDEX(funnel_data!K$3:K$140,MATCH($J109, funnel_data!$A$3:$A$140, FALSE)),"")</f>
        <v>2.8308379042302694E-2</v>
      </c>
      <c r="U109" s="196">
        <f ca="1">IFERROR(INDEX(funnel_data!L$3:L$140,MATCH($J109, funnel_data!$A$3:$A$140, FALSE)),"")</f>
        <v>6.147923063258675E-2</v>
      </c>
      <c r="V109" s="170" t="str">
        <f t="shared" ca="1" si="10"/>
        <v/>
      </c>
      <c r="W109" s="169" t="str">
        <f t="shared" ca="1" si="11"/>
        <v/>
      </c>
      <c r="X109" s="168">
        <f ca="1">IFERROR(INDEX(funnel_data!P$3:P$140,MATCH($J109, funnel_data!$A$3:$A$140, FALSE)),"")</f>
        <v>1682</v>
      </c>
      <c r="Y109" s="168">
        <f ca="1">IFERROR(INDEX(funnel_data!Q$3:Q$140,MATCH($J109, funnel_data!$A$3:$A$140, FALSE)),"")</f>
        <v>60</v>
      </c>
      <c r="Z109" s="196">
        <f ca="1">IFERROR(INDEX(funnel_data!R$3:R$140,MATCH($J109, funnel_data!$A$3:$A$140, FALSE)),"")</f>
        <v>3.56718192627824E-2</v>
      </c>
      <c r="AA109" s="196">
        <f ca="1">IFERROR(INDEX(funnel_data!AA$3:AA$140,MATCH($J109, funnel_data!$A$3:$A$140, FALSE)),"")</f>
        <v>2.7813372061460992E-2</v>
      </c>
      <c r="AB109" s="196">
        <f ca="1">IFERROR(INDEX(funnel_data!AB$3:AB$140,MATCH($J109, funnel_data!$A$3:$A$140, FALSE)),"")</f>
        <v>4.5646358195336481E-2</v>
      </c>
      <c r="AC109" s="196">
        <f ca="1">IFERROR(INDEX(funnel_data!S$3:S$140,MATCH($J109, funnel_data!$A$3:$A$140, FALSE)),"")</f>
        <v>4.2820310180952947E-2</v>
      </c>
      <c r="AD109" s="196">
        <f ca="1">IFERROR(INDEX(funnel_data!T$3:T$140,MATCH($J109, funnel_data!$A$3:$A$140, FALSE)),"")</f>
        <v>3.4141839322356725E-2</v>
      </c>
      <c r="AE109" s="196">
        <f ca="1">IFERROR(INDEX(funnel_data!U$3:U$140,MATCH($J109, funnel_data!$A$3:$A$140, FALSE)),"")</f>
        <v>5.3582371213630589E-2</v>
      </c>
      <c r="AF109" s="196">
        <f ca="1">IFERROR(INDEX(funnel_data!V$3:V$140,MATCH($J109, funnel_data!$A$3:$A$140, FALSE)),"")</f>
        <v>2.9972549268798644E-2</v>
      </c>
      <c r="AG109" s="196">
        <f ca="1">IFERROR(INDEX(funnel_data!W$3:W$140,MATCH($J109, funnel_data!$A$3:$A$140, FALSE)),"")</f>
        <v>6.082992170630367E-2</v>
      </c>
      <c r="AH109" s="170" t="str">
        <f t="shared" ca="1" si="12"/>
        <v/>
      </c>
      <c r="AI109" s="169" t="str">
        <f t="shared" ca="1" si="13"/>
        <v/>
      </c>
      <c r="AJ109" s="168" t="str">
        <f ca="1">IFERROR(INDEX(funnel_data!AG$3:AG$140,MATCH($J109, funnel_data!$A$3:$A$140, FALSE)),"")</f>
        <v>Change not statistically significant</v>
      </c>
    </row>
    <row r="110" spans="3:36" s="171" customFormat="1" x14ac:dyDescent="0.3">
      <c r="C110" s="12" t="str">
        <f>funnel_data!A104</f>
        <v>RTE</v>
      </c>
      <c r="D110" s="12" t="str">
        <f>INDEX(TrustCAHUB_map!C$2:C$139,MATCH($C110,TrustCAHUB_map!$A$2:$A$139,FALSE))</f>
        <v>Somerset, Wiltshire, Avon and Gloucester</v>
      </c>
      <c r="E110" s="12" t="str">
        <f>INDEX(TrustCAHUB_map!D$2:D$139,MATCH($C110,TrustCAHUB_map!$A$2:$A$139,FALSE))</f>
        <v>South West</v>
      </c>
      <c r="F110" s="12">
        <f>ROWS($F$9:F110)</f>
        <v>102</v>
      </c>
      <c r="G110" s="22">
        <f t="shared" si="7"/>
        <v>102</v>
      </c>
      <c r="H110" s="22">
        <f t="shared" si="8"/>
        <v>102</v>
      </c>
      <c r="I110" s="22"/>
      <c r="J110" s="168" t="str">
        <f t="shared" si="9"/>
        <v>RTE</v>
      </c>
      <c r="K110" s="169" t="str">
        <f>IFERROR(INDEX(TrustCAHUB_map!$B$2:$B$139, MATCH(J110, TrustCAHUB_map!$A$2:$A$139, FALSE)),"")</f>
        <v>Gloucestershire Hospitals NHS Foundation Trust</v>
      </c>
      <c r="L110" s="168">
        <f ca="1">IFERROR(INDEX(funnel_data!E$3:E$140,MATCH($J110, funnel_data!$A$3:$A$140, FALSE)),"")</f>
        <v>1925</v>
      </c>
      <c r="M110" s="168">
        <f ca="1">IFERROR(INDEX(funnel_data!F$3:F$140,MATCH($J110, funnel_data!$A$3:$A$140, FALSE)),"")</f>
        <v>76</v>
      </c>
      <c r="N110" s="196">
        <f ca="1">IFERROR(INDEX(funnel_data!G$3:G$140,MATCH($J110, funnel_data!$A$3:$A$140, FALSE)),"")</f>
        <v>3.9480519480519484E-2</v>
      </c>
      <c r="O110" s="196">
        <f ca="1">IFERROR(INDEX(funnel_data!Y$3:Y$140,MATCH($J110, funnel_data!$A$3:$A$140, FALSE)),"")</f>
        <v>3.1658930028139215E-2</v>
      </c>
      <c r="P110" s="196">
        <f ca="1">IFERROR(INDEX(funnel_data!Z$3:Z$140,MATCH($J110, funnel_data!$A$3:$A$140, FALSE)),"")</f>
        <v>4.9136439704309705E-2</v>
      </c>
      <c r="Q110" s="196">
        <f ca="1">IFERROR(INDEX(funnel_data!H$3:H$140,MATCH($J110, funnel_data!$A$3:$A$140, FALSE)),"")</f>
        <v>4.1856794361209183E-2</v>
      </c>
      <c r="R110" s="196">
        <f ca="1">IFERROR(INDEX(funnel_data!I$3:I$140,MATCH($J110, funnel_data!$A$3:$A$140, FALSE)),"")</f>
        <v>3.3785508854217335E-2</v>
      </c>
      <c r="S110" s="196">
        <f ca="1">IFERROR(INDEX(funnel_data!J$3:J$140,MATCH($J110, funnel_data!$A$3:$A$140, FALSE)),"")</f>
        <v>5.1753012448234548E-2</v>
      </c>
      <c r="T110" s="196">
        <f ca="1">IFERROR(INDEX(funnel_data!K$3:K$140,MATCH($J110, funnel_data!$A$3:$A$140, FALSE)),"")</f>
        <v>2.9867671912551939E-2</v>
      </c>
      <c r="U110" s="196">
        <f ca="1">IFERROR(INDEX(funnel_data!L$3:L$140,MATCH($J110, funnel_data!$A$3:$A$140, FALSE)),"")</f>
        <v>5.8368896238287858E-2</v>
      </c>
      <c r="V110" s="170" t="str">
        <f t="shared" ca="1" si="10"/>
        <v/>
      </c>
      <c r="W110" s="169" t="str">
        <f t="shared" ca="1" si="11"/>
        <v/>
      </c>
      <c r="X110" s="168">
        <f ca="1">IFERROR(INDEX(funnel_data!P$3:P$140,MATCH($J110, funnel_data!$A$3:$A$140, FALSE)),"")</f>
        <v>1880</v>
      </c>
      <c r="Y110" s="168">
        <f ca="1">IFERROR(INDEX(funnel_data!Q$3:Q$140,MATCH($J110, funnel_data!$A$3:$A$140, FALSE)),"")</f>
        <v>77</v>
      </c>
      <c r="Z110" s="196">
        <f ca="1">IFERROR(INDEX(funnel_data!R$3:R$140,MATCH($J110, funnel_data!$A$3:$A$140, FALSE)),"")</f>
        <v>4.0957446808510635E-2</v>
      </c>
      <c r="AA110" s="196">
        <f ca="1">IFERROR(INDEX(funnel_data!AA$3:AA$140,MATCH($J110, funnel_data!$A$3:$A$140, FALSE)),"")</f>
        <v>3.2894932545528409E-2</v>
      </c>
      <c r="AB110" s="196">
        <f ca="1">IFERROR(INDEX(funnel_data!AB$3:AB$140,MATCH($J110, funnel_data!$A$3:$A$140, FALSE)),"")</f>
        <v>5.0892085773680186E-2</v>
      </c>
      <c r="AC110" s="196">
        <f ca="1">IFERROR(INDEX(funnel_data!S$3:S$140,MATCH($J110, funnel_data!$A$3:$A$140, FALSE)),"")</f>
        <v>4.2820310180952947E-2</v>
      </c>
      <c r="AD110" s="196">
        <f ca="1">IFERROR(INDEX(funnel_data!T$3:T$140,MATCH($J110, funnel_data!$A$3:$A$140, FALSE)),"")</f>
        <v>3.4562893730708061E-2</v>
      </c>
      <c r="AE110" s="196">
        <f ca="1">IFERROR(INDEX(funnel_data!U$3:U$140,MATCH($J110, funnel_data!$A$3:$A$140, FALSE)),"")</f>
        <v>5.2942322355603602E-2</v>
      </c>
      <c r="AF110" s="196">
        <f ca="1">IFERROR(INDEX(funnel_data!V$3:V$140,MATCH($J110, funnel_data!$A$3:$A$140, FALSE)),"")</f>
        <v>3.0554246645939531E-2</v>
      </c>
      <c r="AG110" s="196">
        <f ca="1">IFERROR(INDEX(funnel_data!W$3:W$140,MATCH($J110, funnel_data!$A$3:$A$140, FALSE)),"")</f>
        <v>5.9707330052459318E-2</v>
      </c>
      <c r="AH110" s="170" t="str">
        <f t="shared" ca="1" si="12"/>
        <v/>
      </c>
      <c r="AI110" s="169" t="str">
        <f t="shared" ca="1" si="13"/>
        <v/>
      </c>
      <c r="AJ110" s="168" t="str">
        <f ca="1">IFERROR(INDEX(funnel_data!AG$3:AG$140,MATCH($J110, funnel_data!$A$3:$A$140, FALSE)),"")</f>
        <v>Change not statistically significant</v>
      </c>
    </row>
    <row r="111" spans="3:36" s="171" customFormat="1" x14ac:dyDescent="0.3">
      <c r="C111" s="12" t="str">
        <f>funnel_data!A105</f>
        <v>RTF</v>
      </c>
      <c r="D111" s="12" t="str">
        <f>INDEX(TrustCAHUB_map!C$2:C$139,MATCH($C111,TrustCAHUB_map!$A$2:$A$139,FALSE))</f>
        <v>North East and Cumbria</v>
      </c>
      <c r="E111" s="12" t="str">
        <f>INDEX(TrustCAHUB_map!D$2:D$139,MATCH($C111,TrustCAHUB_map!$A$2:$A$139,FALSE))</f>
        <v>North East</v>
      </c>
      <c r="F111" s="12">
        <f>ROWS($F$9:F111)</f>
        <v>103</v>
      </c>
      <c r="G111" s="22">
        <f t="shared" si="7"/>
        <v>103</v>
      </c>
      <c r="H111" s="22">
        <f t="shared" si="8"/>
        <v>103</v>
      </c>
      <c r="I111" s="22"/>
      <c r="J111" s="168" t="str">
        <f t="shared" si="9"/>
        <v>RTF</v>
      </c>
      <c r="K111" s="169" t="str">
        <f>IFERROR(INDEX(TrustCAHUB_map!$B$2:$B$139, MATCH(J111, TrustCAHUB_map!$A$2:$A$139, FALSE)),"")</f>
        <v>Northumbria Healthcare NHS Foundation Trust</v>
      </c>
      <c r="L111" s="168">
        <f ca="1">IFERROR(INDEX(funnel_data!E$3:E$140,MATCH($J111, funnel_data!$A$3:$A$140, FALSE)),"")</f>
        <v>863</v>
      </c>
      <c r="M111" s="168">
        <f ca="1">IFERROR(INDEX(funnel_data!F$3:F$140,MATCH($J111, funnel_data!$A$3:$A$140, FALSE)),"")</f>
        <v>37</v>
      </c>
      <c r="N111" s="196">
        <f ca="1">IFERROR(INDEX(funnel_data!G$3:G$140,MATCH($J111, funnel_data!$A$3:$A$140, FALSE)),"")</f>
        <v>4.287369640787949E-2</v>
      </c>
      <c r="O111" s="196">
        <f ca="1">IFERROR(INDEX(funnel_data!Y$3:Y$140,MATCH($J111, funnel_data!$A$3:$A$140, FALSE)),"")</f>
        <v>3.1262938975280881E-2</v>
      </c>
      <c r="P111" s="196">
        <f ca="1">IFERROR(INDEX(funnel_data!Z$3:Z$140,MATCH($J111, funnel_data!$A$3:$A$140, FALSE)),"")</f>
        <v>5.8536017948854435E-2</v>
      </c>
      <c r="Q111" s="196">
        <f ca="1">IFERROR(INDEX(funnel_data!H$3:H$140,MATCH($J111, funnel_data!$A$3:$A$140, FALSE)),"")</f>
        <v>4.1856794361209183E-2</v>
      </c>
      <c r="R111" s="196">
        <f ca="1">IFERROR(INDEX(funnel_data!I$3:I$140,MATCH($J111, funnel_data!$A$3:$A$140, FALSE)),"")</f>
        <v>3.0401770046309128E-2</v>
      </c>
      <c r="S111" s="196">
        <f ca="1">IFERROR(INDEX(funnel_data!J$3:J$140,MATCH($J111, funnel_data!$A$3:$A$140, FALSE)),"")</f>
        <v>5.7372544277607782E-2</v>
      </c>
      <c r="T111" s="196">
        <f ca="1">IFERROR(INDEX(funnel_data!K$3:K$140,MATCH($J111, funnel_data!$A$3:$A$140, FALSE)),"")</f>
        <v>2.5328874842047534E-2</v>
      </c>
      <c r="U111" s="196">
        <f ca="1">IFERROR(INDEX(funnel_data!L$3:L$140,MATCH($J111, funnel_data!$A$3:$A$140, FALSE)),"")</f>
        <v>6.8412716296699705E-2</v>
      </c>
      <c r="V111" s="170" t="str">
        <f t="shared" ca="1" si="10"/>
        <v/>
      </c>
      <c r="W111" s="169" t="str">
        <f t="shared" ca="1" si="11"/>
        <v/>
      </c>
      <c r="X111" s="168">
        <f ca="1">IFERROR(INDEX(funnel_data!P$3:P$140,MATCH($J111, funnel_data!$A$3:$A$140, FALSE)),"")</f>
        <v>886</v>
      </c>
      <c r="Y111" s="168">
        <f ca="1">IFERROR(INDEX(funnel_data!Q$3:Q$140,MATCH($J111, funnel_data!$A$3:$A$140, FALSE)),"")</f>
        <v>35</v>
      </c>
      <c r="Z111" s="196">
        <f ca="1">IFERROR(INDEX(funnel_data!R$3:R$140,MATCH($J111, funnel_data!$A$3:$A$140, FALSE)),"")</f>
        <v>3.9503386004514675E-2</v>
      </c>
      <c r="AA111" s="196">
        <f ca="1">IFERROR(INDEX(funnel_data!AA$3:AA$140,MATCH($J111, funnel_data!$A$3:$A$140, FALSE)),"")</f>
        <v>2.8539447397157532E-2</v>
      </c>
      <c r="AB111" s="196">
        <f ca="1">IFERROR(INDEX(funnel_data!AB$3:AB$140,MATCH($J111, funnel_data!$A$3:$A$140, FALSE)),"")</f>
        <v>5.4443266083686721E-2</v>
      </c>
      <c r="AC111" s="196">
        <f ca="1">IFERROR(INDEX(funnel_data!S$3:S$140,MATCH($J111, funnel_data!$A$3:$A$140, FALSE)),"")</f>
        <v>4.2820310180952947E-2</v>
      </c>
      <c r="AD111" s="196">
        <f ca="1">IFERROR(INDEX(funnel_data!T$3:T$140,MATCH($J111, funnel_data!$A$3:$A$140, FALSE)),"")</f>
        <v>3.1346268729452342E-2</v>
      </c>
      <c r="AE111" s="196">
        <f ca="1">IFERROR(INDEX(funnel_data!U$3:U$140,MATCH($J111, funnel_data!$A$3:$A$140, FALSE)),"")</f>
        <v>5.8241799125150796E-2</v>
      </c>
      <c r="AF111" s="196">
        <f ca="1">IFERROR(INDEX(funnel_data!V$3:V$140,MATCH($J111, funnel_data!$A$3:$A$140, FALSE)),"")</f>
        <v>2.6228756676049996E-2</v>
      </c>
      <c r="AG111" s="196">
        <f ca="1">IFERROR(INDEX(funnel_data!W$3:W$140,MATCH($J111, funnel_data!$A$3:$A$140, FALSE)),"")</f>
        <v>6.9161773183974387E-2</v>
      </c>
      <c r="AH111" s="170" t="str">
        <f t="shared" ca="1" si="12"/>
        <v/>
      </c>
      <c r="AI111" s="169" t="str">
        <f t="shared" ca="1" si="13"/>
        <v/>
      </c>
      <c r="AJ111" s="168" t="str">
        <f ca="1">IFERROR(INDEX(funnel_data!AG$3:AG$140,MATCH($J111, funnel_data!$A$3:$A$140, FALSE)),"")</f>
        <v>Change not statistically significant</v>
      </c>
    </row>
    <row r="112" spans="3:36" s="171" customFormat="1" x14ac:dyDescent="0.3">
      <c r="C112" s="12" t="str">
        <f>funnel_data!A106</f>
        <v>RTG</v>
      </c>
      <c r="D112" s="12" t="str">
        <f>INDEX(TrustCAHUB_map!C$2:C$139,MATCH($C112,TrustCAHUB_map!$A$2:$A$139,FALSE))</f>
        <v>East Midlands</v>
      </c>
      <c r="E112" s="12" t="str">
        <f>INDEX(TrustCAHUB_map!D$2:D$139,MATCH($C112,TrustCAHUB_map!$A$2:$A$139,FALSE))</f>
        <v>East Midlands</v>
      </c>
      <c r="F112" s="12">
        <f>ROWS($F$9:F112)</f>
        <v>104</v>
      </c>
      <c r="G112" s="22">
        <f t="shared" si="7"/>
        <v>104</v>
      </c>
      <c r="H112" s="22">
        <f t="shared" si="8"/>
        <v>104</v>
      </c>
      <c r="I112" s="22"/>
      <c r="J112" s="168" t="str">
        <f t="shared" si="9"/>
        <v>RTG</v>
      </c>
      <c r="K112" s="169" t="str">
        <f>IFERROR(INDEX(TrustCAHUB_map!$B$2:$B$139, MATCH(J112, TrustCAHUB_map!$A$2:$A$139, FALSE)),"")</f>
        <v>University Hospitals of Derby and Burton NHS Foundation Trust</v>
      </c>
      <c r="L112" s="168">
        <f ca="1">IFERROR(INDEX(funnel_data!E$3:E$140,MATCH($J112, funnel_data!$A$3:$A$140, FALSE)),"")</f>
        <v>1851</v>
      </c>
      <c r="M112" s="168">
        <f ca="1">IFERROR(INDEX(funnel_data!F$3:F$140,MATCH($J112, funnel_data!$A$3:$A$140, FALSE)),"")</f>
        <v>93</v>
      </c>
      <c r="N112" s="196">
        <f ca="1">IFERROR(INDEX(funnel_data!G$3:G$140,MATCH($J112, funnel_data!$A$3:$A$140, FALSE)),"")</f>
        <v>5.0243111831442464E-2</v>
      </c>
      <c r="O112" s="196">
        <f ca="1">IFERROR(INDEX(funnel_data!Y$3:Y$140,MATCH($J112, funnel_data!$A$3:$A$140, FALSE)),"")</f>
        <v>4.1189827037583754E-2</v>
      </c>
      <c r="P112" s="196">
        <f ca="1">IFERROR(INDEX(funnel_data!Z$3:Z$140,MATCH($J112, funnel_data!$A$3:$A$140, FALSE)),"")</f>
        <v>6.1159329499706018E-2</v>
      </c>
      <c r="Q112" s="196">
        <f ca="1">IFERROR(INDEX(funnel_data!H$3:H$140,MATCH($J112, funnel_data!$A$3:$A$140, FALSE)),"")</f>
        <v>4.1856794361209183E-2</v>
      </c>
      <c r="R112" s="196">
        <f ca="1">IFERROR(INDEX(funnel_data!I$3:I$140,MATCH($J112, funnel_data!$A$3:$A$140, FALSE)),"")</f>
        <v>3.3642573747399332E-2</v>
      </c>
      <c r="S112" s="196">
        <f ca="1">IFERROR(INDEX(funnel_data!J$3:J$140,MATCH($J112, funnel_data!$A$3:$A$140, FALSE)),"")</f>
        <v>5.1968754317054465E-2</v>
      </c>
      <c r="T112" s="196">
        <f ca="1">IFERROR(INDEX(funnel_data!K$3:K$140,MATCH($J112, funnel_data!$A$3:$A$140, FALSE)),"")</f>
        <v>2.9669709849747598E-2</v>
      </c>
      <c r="U112" s="196">
        <f ca="1">IFERROR(INDEX(funnel_data!L$3:L$140,MATCH($J112, funnel_data!$A$3:$A$140, FALSE)),"")</f>
        <v>5.8746751664423023E-2</v>
      </c>
      <c r="V112" s="170" t="str">
        <f t="shared" ca="1" si="10"/>
        <v/>
      </c>
      <c r="W112" s="169" t="str">
        <f t="shared" ca="1" si="11"/>
        <v/>
      </c>
      <c r="X112" s="168">
        <f ca="1">IFERROR(INDEX(funnel_data!P$3:P$140,MATCH($J112, funnel_data!$A$3:$A$140, FALSE)),"")</f>
        <v>1776</v>
      </c>
      <c r="Y112" s="168">
        <f ca="1">IFERROR(INDEX(funnel_data!Q$3:Q$140,MATCH($J112, funnel_data!$A$3:$A$140, FALSE)),"")</f>
        <v>88</v>
      </c>
      <c r="Z112" s="196">
        <f ca="1">IFERROR(INDEX(funnel_data!R$3:R$140,MATCH($J112, funnel_data!$A$3:$A$140, FALSE)),"")</f>
        <v>4.954954954954955E-2</v>
      </c>
      <c r="AA112" s="196">
        <f ca="1">IFERROR(INDEX(funnel_data!AA$3:AA$140,MATCH($J112, funnel_data!$A$3:$A$140, FALSE)),"")</f>
        <v>4.0393104244289151E-2</v>
      </c>
      <c r="AB112" s="196">
        <f ca="1">IFERROR(INDEX(funnel_data!AB$3:AB$140,MATCH($J112, funnel_data!$A$3:$A$140, FALSE)),"")</f>
        <v>6.0650422935853827E-2</v>
      </c>
      <c r="AC112" s="196">
        <f ca="1">IFERROR(INDEX(funnel_data!S$3:S$140,MATCH($J112, funnel_data!$A$3:$A$140, FALSE)),"")</f>
        <v>4.2820310180952947E-2</v>
      </c>
      <c r="AD112" s="196">
        <f ca="1">IFERROR(INDEX(funnel_data!T$3:T$140,MATCH($J112, funnel_data!$A$3:$A$140, FALSE)),"")</f>
        <v>3.4349851498628008E-2</v>
      </c>
      <c r="AE112" s="196">
        <f ca="1">IFERROR(INDEX(funnel_data!U$3:U$140,MATCH($J112, funnel_data!$A$3:$A$140, FALSE)),"")</f>
        <v>5.3264316954758452E-2</v>
      </c>
      <c r="AF112" s="196">
        <f ca="1">IFERROR(INDEX(funnel_data!V$3:V$140,MATCH($J112, funnel_data!$A$3:$A$140, FALSE)),"")</f>
        <v>3.025935321656421E-2</v>
      </c>
      <c r="AG112" s="196">
        <f ca="1">IFERROR(INDEX(funnel_data!W$3:W$140,MATCH($J112, funnel_data!$A$3:$A$140, FALSE)),"")</f>
        <v>6.0271372840687461E-2</v>
      </c>
      <c r="AH112" s="170" t="str">
        <f t="shared" ca="1" si="12"/>
        <v/>
      </c>
      <c r="AI112" s="169" t="str">
        <f t="shared" ca="1" si="13"/>
        <v/>
      </c>
      <c r="AJ112" s="168" t="str">
        <f ca="1">IFERROR(INDEX(funnel_data!AG$3:AG$140,MATCH($J112, funnel_data!$A$3:$A$140, FALSE)),"")</f>
        <v>Change not statistically significant</v>
      </c>
    </row>
    <row r="113" spans="3:36" s="171" customFormat="1" x14ac:dyDescent="0.3">
      <c r="C113" s="12" t="str">
        <f>funnel_data!A107</f>
        <v>RTH</v>
      </c>
      <c r="D113" s="12" t="str">
        <f>INDEX(TrustCAHUB_map!C$2:C$139,MATCH($C113,TrustCAHUB_map!$A$2:$A$139,FALSE))</f>
        <v>Thames Valley</v>
      </c>
      <c r="E113" s="12" t="str">
        <f>INDEX(TrustCAHUB_map!D$2:D$139,MATCH($C113,TrustCAHUB_map!$A$2:$A$139,FALSE))</f>
        <v>Wessex</v>
      </c>
      <c r="F113" s="12">
        <f>ROWS($F$9:F113)</f>
        <v>105</v>
      </c>
      <c r="G113" s="22">
        <f t="shared" si="7"/>
        <v>105</v>
      </c>
      <c r="H113" s="22">
        <f t="shared" si="8"/>
        <v>105</v>
      </c>
      <c r="I113" s="22"/>
      <c r="J113" s="168" t="str">
        <f t="shared" si="9"/>
        <v>RTH</v>
      </c>
      <c r="K113" s="169" t="str">
        <f>IFERROR(INDEX(TrustCAHUB_map!$B$2:$B$139, MATCH(J113, TrustCAHUB_map!$A$2:$A$139, FALSE)),"")</f>
        <v>Oxford University Hospitals NHS Trust</v>
      </c>
      <c r="L113" s="168">
        <f ca="1">IFERROR(INDEX(funnel_data!E$3:E$140,MATCH($J113, funnel_data!$A$3:$A$140, FALSE)),"")</f>
        <v>1734</v>
      </c>
      <c r="M113" s="168">
        <f ca="1">IFERROR(INDEX(funnel_data!F$3:F$140,MATCH($J113, funnel_data!$A$3:$A$140, FALSE)),"")</f>
        <v>73</v>
      </c>
      <c r="N113" s="196">
        <f ca="1">IFERROR(INDEX(funnel_data!G$3:G$140,MATCH($J113, funnel_data!$A$3:$A$140, FALSE)),"")</f>
        <v>4.2099192618223757E-2</v>
      </c>
      <c r="O113" s="196">
        <f ca="1">IFERROR(INDEX(funnel_data!Y$3:Y$140,MATCH($J113, funnel_data!$A$3:$A$140, FALSE)),"")</f>
        <v>3.3615789317470862E-2</v>
      </c>
      <c r="P113" s="196">
        <f ca="1">IFERROR(INDEX(funnel_data!Z$3:Z$140,MATCH($J113, funnel_data!$A$3:$A$140, FALSE)),"")</f>
        <v>5.2606954454781599E-2</v>
      </c>
      <c r="Q113" s="196">
        <f ca="1">IFERROR(INDEX(funnel_data!H$3:H$140,MATCH($J113, funnel_data!$A$3:$A$140, FALSE)),"")</f>
        <v>4.1856794361209183E-2</v>
      </c>
      <c r="R113" s="196">
        <f ca="1">IFERROR(INDEX(funnel_data!I$3:I$140,MATCH($J113, funnel_data!$A$3:$A$140, FALSE)),"")</f>
        <v>3.3399611603281434E-2</v>
      </c>
      <c r="S113" s="196">
        <f ca="1">IFERROR(INDEX(funnel_data!J$3:J$140,MATCH($J113, funnel_data!$A$3:$A$140, FALSE)),"")</f>
        <v>5.2339481559566921E-2</v>
      </c>
      <c r="T113" s="196">
        <f ca="1">IFERROR(INDEX(funnel_data!K$3:K$140,MATCH($J113, funnel_data!$A$3:$A$140, FALSE)),"")</f>
        <v>2.9334445649051164E-2</v>
      </c>
      <c r="U113" s="196">
        <f ca="1">IFERROR(INDEX(funnel_data!L$3:L$140,MATCH($J113, funnel_data!$A$3:$A$140, FALSE)),"")</f>
        <v>5.9397599775056147E-2</v>
      </c>
      <c r="V113" s="170" t="str">
        <f t="shared" ca="1" si="10"/>
        <v/>
      </c>
      <c r="W113" s="169" t="str">
        <f t="shared" ca="1" si="11"/>
        <v/>
      </c>
      <c r="X113" s="168">
        <f ca="1">IFERROR(INDEX(funnel_data!P$3:P$140,MATCH($J113, funnel_data!$A$3:$A$140, FALSE)),"")</f>
        <v>1831</v>
      </c>
      <c r="Y113" s="168">
        <f ca="1">IFERROR(INDEX(funnel_data!Q$3:Q$140,MATCH($J113, funnel_data!$A$3:$A$140, FALSE)),"")</f>
        <v>92</v>
      </c>
      <c r="Z113" s="196">
        <f ca="1">IFERROR(INDEX(funnel_data!R$3:R$140,MATCH($J113, funnel_data!$A$3:$A$140, FALSE)),"")</f>
        <v>5.0245767340251227E-2</v>
      </c>
      <c r="AA113" s="196">
        <f ca="1">IFERROR(INDEX(funnel_data!AA$3:AA$140,MATCH($J113, funnel_data!$A$3:$A$140, FALSE)),"")</f>
        <v>4.1147635371148919E-2</v>
      </c>
      <c r="AB113" s="196">
        <f ca="1">IFERROR(INDEX(funnel_data!AB$3:AB$140,MATCH($J113, funnel_data!$A$3:$A$140, FALSE)),"")</f>
        <v>6.1227127264433391E-2</v>
      </c>
      <c r="AC113" s="196">
        <f ca="1">IFERROR(INDEX(funnel_data!S$3:S$140,MATCH($J113, funnel_data!$A$3:$A$140, FALSE)),"")</f>
        <v>4.2820310180952947E-2</v>
      </c>
      <c r="AD113" s="196">
        <f ca="1">IFERROR(INDEX(funnel_data!T$3:T$140,MATCH($J113, funnel_data!$A$3:$A$140, FALSE)),"")</f>
        <v>3.4464612867856445E-2</v>
      </c>
      <c r="AE113" s="196">
        <f ca="1">IFERROR(INDEX(funnel_data!U$3:U$140,MATCH($J113, funnel_data!$A$3:$A$140, FALSE)),"")</f>
        <v>5.3090397811348611E-2</v>
      </c>
      <c r="AF113" s="196">
        <f ca="1">IFERROR(INDEX(funnel_data!V$3:V$140,MATCH($J113, funnel_data!$A$3:$A$140, FALSE)),"")</f>
        <v>3.0418061357010792E-2</v>
      </c>
      <c r="AG113" s="196">
        <f ca="1">IFERROR(INDEX(funnel_data!W$3:W$140,MATCH($J113, funnel_data!$A$3:$A$140, FALSE)),"")</f>
        <v>5.9966536689446723E-2</v>
      </c>
      <c r="AH113" s="170" t="str">
        <f t="shared" ca="1" si="12"/>
        <v/>
      </c>
      <c r="AI113" s="169" t="str">
        <f t="shared" ca="1" si="13"/>
        <v/>
      </c>
      <c r="AJ113" s="168" t="str">
        <f ca="1">IFERROR(INDEX(funnel_data!AG$3:AG$140,MATCH($J113, funnel_data!$A$3:$A$140, FALSE)),"")</f>
        <v>Change not statistically significant</v>
      </c>
    </row>
    <row r="114" spans="3:36" s="171" customFormat="1" x14ac:dyDescent="0.3">
      <c r="C114" s="12" t="str">
        <f>funnel_data!A108</f>
        <v>RTK</v>
      </c>
      <c r="D114" s="12" t="str">
        <f>INDEX(TrustCAHUB_map!C$2:C$139,MATCH($C114,TrustCAHUB_map!$A$2:$A$139,FALSE))</f>
        <v>Surrey and Sussex</v>
      </c>
      <c r="E114" s="12" t="str">
        <f>INDEX(TrustCAHUB_map!D$2:D$139,MATCH($C114,TrustCAHUB_map!$A$2:$A$139,FALSE))</f>
        <v>South East</v>
      </c>
      <c r="F114" s="12">
        <f>ROWS($F$9:F114)</f>
        <v>106</v>
      </c>
      <c r="G114" s="22">
        <f t="shared" si="7"/>
        <v>106</v>
      </c>
      <c r="H114" s="22">
        <f t="shared" si="8"/>
        <v>106</v>
      </c>
      <c r="I114" s="22"/>
      <c r="J114" s="168" t="str">
        <f t="shared" si="9"/>
        <v>RTK</v>
      </c>
      <c r="K114" s="169" t="str">
        <f>IFERROR(INDEX(TrustCAHUB_map!$B$2:$B$139, MATCH(J114, TrustCAHUB_map!$A$2:$A$139, FALSE)),"")</f>
        <v>Ashford and St Peter's Hospitals NHS Foundation Trust</v>
      </c>
      <c r="L114" s="168">
        <f ca="1">IFERROR(INDEX(funnel_data!E$3:E$140,MATCH($J114, funnel_data!$A$3:$A$140, FALSE)),"")</f>
        <v>158</v>
      </c>
      <c r="M114" s="168">
        <f ca="1">IFERROR(INDEX(funnel_data!F$3:F$140,MATCH($J114, funnel_data!$A$3:$A$140, FALSE)),"")</f>
        <v>4</v>
      </c>
      <c r="N114" s="196">
        <f ca="1">IFERROR(INDEX(funnel_data!G$3:G$140,MATCH($J114, funnel_data!$A$3:$A$140, FALSE)),"")</f>
        <v>2.5316455696202531E-2</v>
      </c>
      <c r="O114" s="196">
        <f ca="1">IFERROR(INDEX(funnel_data!Y$3:Y$140,MATCH($J114, funnel_data!$A$3:$A$140, FALSE)),"")</f>
        <v>9.8881306720892004E-3</v>
      </c>
      <c r="P114" s="196">
        <f ca="1">IFERROR(INDEX(funnel_data!Z$3:Z$140,MATCH($J114, funnel_data!$A$3:$A$140, FALSE)),"")</f>
        <v>6.3278899006093584E-2</v>
      </c>
      <c r="Q114" s="196">
        <f ca="1">IFERROR(INDEX(funnel_data!H$3:H$140,MATCH($J114, funnel_data!$A$3:$A$140, FALSE)),"")</f>
        <v>4.1856794361209183E-2</v>
      </c>
      <c r="R114" s="196">
        <f ca="1">IFERROR(INDEX(funnel_data!I$3:I$140,MATCH($J114, funnel_data!$A$3:$A$140, FALSE)),"")</f>
        <v>2.001740152561934E-2</v>
      </c>
      <c r="S114" s="196">
        <f ca="1">IFERROR(INDEX(funnel_data!J$3:J$140,MATCH($J114, funnel_data!$A$3:$A$140, FALSE)),"")</f>
        <v>8.5445884910884631E-2</v>
      </c>
      <c r="T114" s="196">
        <f ca="1">IFERROR(INDEX(funnel_data!K$3:K$140,MATCH($J114, funnel_data!$A$3:$A$140, FALSE)),"")</f>
        <v>1.3493062131139174E-2</v>
      </c>
      <c r="U114" s="196">
        <f ca="1">IFERROR(INDEX(funnel_data!L$3:L$140,MATCH($J114, funnel_data!$A$3:$A$140, FALSE)),"")</f>
        <v>0.12244351390342438</v>
      </c>
      <c r="V114" s="170" t="str">
        <f t="shared" ca="1" si="10"/>
        <v/>
      </c>
      <c r="W114" s="169" t="str">
        <f t="shared" ca="1" si="11"/>
        <v/>
      </c>
      <c r="X114" s="168">
        <f ca="1">IFERROR(INDEX(funnel_data!P$3:P$140,MATCH($J114, funnel_data!$A$3:$A$140, FALSE)),"")</f>
        <v>176</v>
      </c>
      <c r="Y114" s="168">
        <f ca="1">IFERROR(INDEX(funnel_data!Q$3:Q$140,MATCH($J114, funnel_data!$A$3:$A$140, FALSE)),"")</f>
        <v>6</v>
      </c>
      <c r="Z114" s="196">
        <f ca="1">IFERROR(INDEX(funnel_data!R$3:R$140,MATCH($J114, funnel_data!$A$3:$A$140, FALSE)),"")</f>
        <v>3.4090909090909088E-2</v>
      </c>
      <c r="AA114" s="196">
        <f ca="1">IFERROR(INDEX(funnel_data!AA$3:AA$140,MATCH($J114, funnel_data!$A$3:$A$140, FALSE)),"")</f>
        <v>1.5716059604676764E-2</v>
      </c>
      <c r="AB114" s="196">
        <f ca="1">IFERROR(INDEX(funnel_data!AB$3:AB$140,MATCH($J114, funnel_data!$A$3:$A$140, FALSE)),"")</f>
        <v>7.2369629449304959E-2</v>
      </c>
      <c r="AC114" s="196">
        <f ca="1">IFERROR(INDEX(funnel_data!S$3:S$140,MATCH($J114, funnel_data!$A$3:$A$140, FALSE)),"")</f>
        <v>4.2820310180952947E-2</v>
      </c>
      <c r="AD114" s="196">
        <f ca="1">IFERROR(INDEX(funnel_data!T$3:T$140,MATCH($J114, funnel_data!$A$3:$A$140, FALSE)),"")</f>
        <v>2.142703148784296E-2</v>
      </c>
      <c r="AE114" s="196">
        <f ca="1">IFERROR(INDEX(funnel_data!U$3:U$140,MATCH($J114, funnel_data!$A$3:$A$140, FALSE)),"")</f>
        <v>8.3745237796323965E-2</v>
      </c>
      <c r="AF114" s="196">
        <f ca="1">IFERROR(INDEX(funnel_data!V$3:V$140,MATCH($J114, funnel_data!$A$3:$A$140, FALSE)),"")</f>
        <v>1.4744919822105051E-2</v>
      </c>
      <c r="AG114" s="196">
        <f ca="1">IFERROR(INDEX(funnel_data!W$3:W$140,MATCH($J114, funnel_data!$A$3:$A$140, FALSE)),"")</f>
        <v>0.11795340046931063</v>
      </c>
      <c r="AH114" s="170" t="str">
        <f t="shared" ca="1" si="12"/>
        <v/>
      </c>
      <c r="AI114" s="169" t="str">
        <f t="shared" ca="1" si="13"/>
        <v/>
      </c>
      <c r="AJ114" s="168" t="str">
        <f ca="1">IFERROR(INDEX(funnel_data!AG$3:AG$140,MATCH($J114, funnel_data!$A$3:$A$140, FALSE)),"")</f>
        <v>Numbers too small for z-test</v>
      </c>
    </row>
    <row r="115" spans="3:36" s="171" customFormat="1" x14ac:dyDescent="0.3">
      <c r="C115" s="12" t="str">
        <f>funnel_data!A109</f>
        <v>RTP</v>
      </c>
      <c r="D115" s="12" t="str">
        <f>INDEX(TrustCAHUB_map!C$2:C$139,MATCH($C115,TrustCAHUB_map!$A$2:$A$139,FALSE))</f>
        <v>Surrey and Sussex</v>
      </c>
      <c r="E115" s="12" t="str">
        <f>INDEX(TrustCAHUB_map!D$2:D$139,MATCH($C115,TrustCAHUB_map!$A$2:$A$139,FALSE))</f>
        <v>South East</v>
      </c>
      <c r="F115" s="12">
        <f>ROWS($F$9:F115)</f>
        <v>107</v>
      </c>
      <c r="G115" s="22">
        <f t="shared" si="7"/>
        <v>107</v>
      </c>
      <c r="H115" s="22">
        <f t="shared" si="8"/>
        <v>107</v>
      </c>
      <c r="I115" s="22"/>
      <c r="J115" s="168" t="str">
        <f t="shared" si="9"/>
        <v>RTP</v>
      </c>
      <c r="K115" s="169" t="str">
        <f>IFERROR(INDEX(TrustCAHUB_map!$B$2:$B$139, MATCH(J115, TrustCAHUB_map!$A$2:$A$139, FALSE)),"")</f>
        <v>Surrey and Sussex Healthcare NHS Trust</v>
      </c>
      <c r="L115" s="168">
        <f ca="1">IFERROR(INDEX(funnel_data!E$3:E$140,MATCH($J115, funnel_data!$A$3:$A$140, FALSE)),"")</f>
        <v>365</v>
      </c>
      <c r="M115" s="168">
        <f ca="1">IFERROR(INDEX(funnel_data!F$3:F$140,MATCH($J115, funnel_data!$A$3:$A$140, FALSE)),"")</f>
        <v>15</v>
      </c>
      <c r="N115" s="196">
        <f ca="1">IFERROR(INDEX(funnel_data!G$3:G$140,MATCH($J115, funnel_data!$A$3:$A$140, FALSE)),"")</f>
        <v>4.1095890410958902E-2</v>
      </c>
      <c r="O115" s="196">
        <f ca="1">IFERROR(INDEX(funnel_data!Y$3:Y$140,MATCH($J115, funnel_data!$A$3:$A$140, FALSE)),"")</f>
        <v>2.5060336182750352E-2</v>
      </c>
      <c r="P115" s="196">
        <f ca="1">IFERROR(INDEX(funnel_data!Z$3:Z$140,MATCH($J115, funnel_data!$A$3:$A$140, FALSE)),"")</f>
        <v>6.6690355100426577E-2</v>
      </c>
      <c r="Q115" s="196">
        <f ca="1">IFERROR(INDEX(funnel_data!H$3:H$140,MATCH($J115, funnel_data!$A$3:$A$140, FALSE)),"")</f>
        <v>4.1856794361209183E-2</v>
      </c>
      <c r="R115" s="196">
        <f ca="1">IFERROR(INDEX(funnel_data!I$3:I$140,MATCH($J115, funnel_data!$A$3:$A$140, FALSE)),"")</f>
        <v>2.5641045942689643E-2</v>
      </c>
      <c r="S115" s="196">
        <f ca="1">IFERROR(INDEX(funnel_data!J$3:J$140,MATCH($J115, funnel_data!$A$3:$A$140, FALSE)),"")</f>
        <v>6.7615950783500411E-2</v>
      </c>
      <c r="T115" s="196">
        <f ca="1">IFERROR(INDEX(funnel_data!K$3:K$140,MATCH($J115, funnel_data!$A$3:$A$140, FALSE)),"")</f>
        <v>1.9494339691099614E-2</v>
      </c>
      <c r="U115" s="196">
        <f ca="1">IFERROR(INDEX(funnel_data!L$3:L$140,MATCH($J115, funnel_data!$A$3:$A$140, FALSE)),"")</f>
        <v>8.7580462116584559E-2</v>
      </c>
      <c r="V115" s="170" t="str">
        <f t="shared" ca="1" si="10"/>
        <v/>
      </c>
      <c r="W115" s="169" t="str">
        <f t="shared" ca="1" si="11"/>
        <v/>
      </c>
      <c r="X115" s="168">
        <f ca="1">IFERROR(INDEX(funnel_data!P$3:P$140,MATCH($J115, funnel_data!$A$3:$A$140, FALSE)),"")</f>
        <v>394</v>
      </c>
      <c r="Y115" s="168">
        <f ca="1">IFERROR(INDEX(funnel_data!Q$3:Q$140,MATCH($J115, funnel_data!$A$3:$A$140, FALSE)),"")</f>
        <v>12</v>
      </c>
      <c r="Z115" s="196">
        <f ca="1">IFERROR(INDEX(funnel_data!R$3:R$140,MATCH($J115, funnel_data!$A$3:$A$140, FALSE)),"")</f>
        <v>3.0456852791878174E-2</v>
      </c>
      <c r="AA115" s="196">
        <f ca="1">IFERROR(INDEX(funnel_data!AA$3:AA$140,MATCH($J115, funnel_data!$A$3:$A$140, FALSE)),"")</f>
        <v>1.7506874301305861E-2</v>
      </c>
      <c r="AB115" s="196">
        <f ca="1">IFERROR(INDEX(funnel_data!AB$3:AB$140,MATCH($J115, funnel_data!$A$3:$A$140, FALSE)),"")</f>
        <v>5.2474416495343311E-2</v>
      </c>
      <c r="AC115" s="196">
        <f ca="1">IFERROR(INDEX(funnel_data!S$3:S$140,MATCH($J115, funnel_data!$A$3:$A$140, FALSE)),"")</f>
        <v>4.2820310180952947E-2</v>
      </c>
      <c r="AD115" s="196">
        <f ca="1">IFERROR(INDEX(funnel_data!T$3:T$140,MATCH($J115, funnel_data!$A$3:$A$140, FALSE)),"")</f>
        <v>2.6856940427107102E-2</v>
      </c>
      <c r="AE115" s="196">
        <f ca="1">IFERROR(INDEX(funnel_data!U$3:U$140,MATCH($J115, funnel_data!$A$3:$A$140, FALSE)),"")</f>
        <v>6.7612829507939717E-2</v>
      </c>
      <c r="AF115" s="196">
        <f ca="1">IFERROR(INDEX(funnel_data!V$3:V$140,MATCH($J115, funnel_data!$A$3:$A$140, FALSE)),"")</f>
        <v>2.0670219714660487E-2</v>
      </c>
      <c r="AG115" s="196">
        <f ca="1">IFERROR(INDEX(funnel_data!W$3:W$140,MATCH($J115, funnel_data!$A$3:$A$140, FALSE)),"")</f>
        <v>8.660722221452119E-2</v>
      </c>
      <c r="AH115" s="170" t="str">
        <f t="shared" ca="1" si="12"/>
        <v/>
      </c>
      <c r="AI115" s="169" t="str">
        <f t="shared" ca="1" si="13"/>
        <v/>
      </c>
      <c r="AJ115" s="168" t="str">
        <f ca="1">IFERROR(INDEX(funnel_data!AG$3:AG$140,MATCH($J115, funnel_data!$A$3:$A$140, FALSE)),"")</f>
        <v>Change not statistically significant</v>
      </c>
    </row>
    <row r="116" spans="3:36" s="171" customFormat="1" x14ac:dyDescent="0.3">
      <c r="C116" s="12" t="str">
        <f>funnel_data!A110</f>
        <v>RTR</v>
      </c>
      <c r="D116" s="12" t="str">
        <f>INDEX(TrustCAHUB_map!C$2:C$139,MATCH($C116,TrustCAHUB_map!$A$2:$A$139,FALSE))</f>
        <v>North East and Cumbria</v>
      </c>
      <c r="E116" s="12" t="str">
        <f>INDEX(TrustCAHUB_map!D$2:D$139,MATCH($C116,TrustCAHUB_map!$A$2:$A$139,FALSE))</f>
        <v>North East</v>
      </c>
      <c r="F116" s="12">
        <f>ROWS($F$9:F116)</f>
        <v>108</v>
      </c>
      <c r="G116" s="22">
        <f t="shared" si="7"/>
        <v>108</v>
      </c>
      <c r="H116" s="22">
        <f t="shared" si="8"/>
        <v>108</v>
      </c>
      <c r="I116" s="22"/>
      <c r="J116" s="168" t="str">
        <f t="shared" si="9"/>
        <v>RTR</v>
      </c>
      <c r="K116" s="169" t="str">
        <f>IFERROR(INDEX(TrustCAHUB_map!$B$2:$B$139, MATCH(J116, TrustCAHUB_map!$A$2:$A$139, FALSE)),"")</f>
        <v>South Tees Hospitals NHS Foundation Trust</v>
      </c>
      <c r="L116" s="168">
        <f ca="1">IFERROR(INDEX(funnel_data!E$3:E$140,MATCH($J116, funnel_data!$A$3:$A$140, FALSE)),"")</f>
        <v>1319</v>
      </c>
      <c r="M116" s="168">
        <f ca="1">IFERROR(INDEX(funnel_data!F$3:F$140,MATCH($J116, funnel_data!$A$3:$A$140, FALSE)),"")</f>
        <v>58</v>
      </c>
      <c r="N116" s="196">
        <f ca="1">IFERROR(INDEX(funnel_data!G$3:G$140,MATCH($J116, funnel_data!$A$3:$A$140, FALSE)),"")</f>
        <v>4.3972706595905992E-2</v>
      </c>
      <c r="O116" s="196">
        <f ca="1">IFERROR(INDEX(funnel_data!Y$3:Y$140,MATCH($J116, funnel_data!$A$3:$A$140, FALSE)),"")</f>
        <v>3.4168958501473126E-2</v>
      </c>
      <c r="P116" s="196">
        <f ca="1">IFERROR(INDEX(funnel_data!Z$3:Z$140,MATCH($J116, funnel_data!$A$3:$A$140, FALSE)),"")</f>
        <v>5.6425011034023698E-2</v>
      </c>
      <c r="Q116" s="196">
        <f ca="1">IFERROR(INDEX(funnel_data!H$3:H$140,MATCH($J116, funnel_data!$A$3:$A$140, FALSE)),"")</f>
        <v>4.1856794361209183E-2</v>
      </c>
      <c r="R116" s="196">
        <f ca="1">IFERROR(INDEX(funnel_data!I$3:I$140,MATCH($J116, funnel_data!$A$3:$A$140, FALSE)),"")</f>
        <v>3.2313602005852059E-2</v>
      </c>
      <c r="S116" s="196">
        <f ca="1">IFERROR(INDEX(funnel_data!J$3:J$140,MATCH($J116, funnel_data!$A$3:$A$140, FALSE)),"")</f>
        <v>5.4060929551720545E-2</v>
      </c>
      <c r="T116" s="196">
        <f ca="1">IFERROR(INDEX(funnel_data!K$3:K$140,MATCH($J116, funnel_data!$A$3:$A$140, FALSE)),"")</f>
        <v>2.7855062188769597E-2</v>
      </c>
      <c r="U116" s="196">
        <f ca="1">IFERROR(INDEX(funnel_data!L$3:L$140,MATCH($J116, funnel_data!$A$3:$A$140, FALSE)),"")</f>
        <v>6.2444602498472272E-2</v>
      </c>
      <c r="V116" s="170" t="str">
        <f t="shared" ca="1" si="10"/>
        <v/>
      </c>
      <c r="W116" s="169" t="str">
        <f t="shared" ca="1" si="11"/>
        <v/>
      </c>
      <c r="X116" s="168">
        <f ca="1">IFERROR(INDEX(funnel_data!P$3:P$140,MATCH($J116, funnel_data!$A$3:$A$140, FALSE)),"")</f>
        <v>1708</v>
      </c>
      <c r="Y116" s="168">
        <f ca="1">IFERROR(INDEX(funnel_data!Q$3:Q$140,MATCH($J116, funnel_data!$A$3:$A$140, FALSE)),"")</f>
        <v>95</v>
      </c>
      <c r="Z116" s="196">
        <f ca="1">IFERROR(INDEX(funnel_data!R$3:R$140,MATCH($J116, funnel_data!$A$3:$A$140, FALSE)),"")</f>
        <v>5.5620608899297423E-2</v>
      </c>
      <c r="AA116" s="196">
        <f ca="1">IFERROR(INDEX(funnel_data!AA$3:AA$140,MATCH($J116, funnel_data!$A$3:$A$140, FALSE)),"")</f>
        <v>4.5715177980949262E-2</v>
      </c>
      <c r="AB116" s="196">
        <f ca="1">IFERROR(INDEX(funnel_data!AB$3:AB$140,MATCH($J116, funnel_data!$A$3:$A$140, FALSE)),"")</f>
        <v>6.7520459479445932E-2</v>
      </c>
      <c r="AC116" s="196">
        <f ca="1">IFERROR(INDEX(funnel_data!S$3:S$140,MATCH($J116, funnel_data!$A$3:$A$140, FALSE)),"")</f>
        <v>4.2820310180952947E-2</v>
      </c>
      <c r="AD116" s="196">
        <f ca="1">IFERROR(INDEX(funnel_data!T$3:T$140,MATCH($J116, funnel_data!$A$3:$A$140, FALSE)),"")</f>
        <v>3.4200957418366242E-2</v>
      </c>
      <c r="AE116" s="196">
        <f ca="1">IFERROR(INDEX(funnel_data!U$3:U$140,MATCH($J116, funnel_data!$A$3:$A$140, FALSE)),"")</f>
        <v>5.349160688088625E-2</v>
      </c>
      <c r="AF116" s="196">
        <f ca="1">IFERROR(INDEX(funnel_data!V$3:V$140,MATCH($J116, funnel_data!$A$3:$A$140, FALSE)),"")</f>
        <v>3.0053946805730473E-2</v>
      </c>
      <c r="AG116" s="196">
        <f ca="1">IFERROR(INDEX(funnel_data!W$3:W$140,MATCH($J116, funnel_data!$A$3:$A$140, FALSE)),"")</f>
        <v>6.0670384861739174E-2</v>
      </c>
      <c r="AH116" s="170" t="str">
        <f t="shared" ca="1" si="12"/>
        <v/>
      </c>
      <c r="AI116" s="169" t="str">
        <f t="shared" ca="1" si="13"/>
        <v/>
      </c>
      <c r="AJ116" s="168" t="str">
        <f ca="1">IFERROR(INDEX(funnel_data!AG$3:AG$140,MATCH($J116, funnel_data!$A$3:$A$140, FALSE)),"")</f>
        <v>Change not statistically significant</v>
      </c>
    </row>
    <row r="117" spans="3:36" s="171" customFormat="1" x14ac:dyDescent="0.3">
      <c r="C117" s="12" t="str">
        <f>funnel_data!A111</f>
        <v>RTX</v>
      </c>
      <c r="D117" s="12" t="str">
        <f>INDEX(TrustCAHUB_map!C$2:C$139,MATCH($C117,TrustCAHUB_map!$A$2:$A$139,FALSE))</f>
        <v>Lancashire and South Cumbria</v>
      </c>
      <c r="E117" s="12" t="str">
        <f>INDEX(TrustCAHUB_map!D$2:D$139,MATCH($C117,TrustCAHUB_map!$A$2:$A$139,FALSE))</f>
        <v>North West</v>
      </c>
      <c r="F117" s="12">
        <f>ROWS($F$9:F117)</f>
        <v>109</v>
      </c>
      <c r="G117" s="22">
        <f t="shared" si="7"/>
        <v>109</v>
      </c>
      <c r="H117" s="22">
        <f t="shared" si="8"/>
        <v>109</v>
      </c>
      <c r="I117" s="22"/>
      <c r="J117" s="168" t="str">
        <f t="shared" si="9"/>
        <v>RTX</v>
      </c>
      <c r="K117" s="169" t="str">
        <f>IFERROR(INDEX(TrustCAHUB_map!$B$2:$B$139, MATCH(J117, TrustCAHUB_map!$A$2:$A$139, FALSE)),"")</f>
        <v>University Hospitals of Morecambe Bay NHS Foundation Trust</v>
      </c>
      <c r="L117" s="168">
        <f ca="1">IFERROR(INDEX(funnel_data!E$3:E$140,MATCH($J117, funnel_data!$A$3:$A$140, FALSE)),"")</f>
        <v>839</v>
      </c>
      <c r="M117" s="168">
        <f ca="1">IFERROR(INDEX(funnel_data!F$3:F$140,MATCH($J117, funnel_data!$A$3:$A$140, FALSE)),"")</f>
        <v>34</v>
      </c>
      <c r="N117" s="196">
        <f ca="1">IFERROR(INDEX(funnel_data!G$3:G$140,MATCH($J117, funnel_data!$A$3:$A$140, FALSE)),"")</f>
        <v>4.0524433849821219E-2</v>
      </c>
      <c r="O117" s="196">
        <f ca="1">IFERROR(INDEX(funnel_data!Y$3:Y$140,MATCH($J117, funnel_data!$A$3:$A$140, FALSE)),"")</f>
        <v>2.9142671845179421E-2</v>
      </c>
      <c r="P117" s="196">
        <f ca="1">IFERROR(INDEX(funnel_data!Z$3:Z$140,MATCH($J117, funnel_data!$A$3:$A$140, FALSE)),"")</f>
        <v>5.6094543373463097E-2</v>
      </c>
      <c r="Q117" s="196">
        <f ca="1">IFERROR(INDEX(funnel_data!H$3:H$140,MATCH($J117, funnel_data!$A$3:$A$140, FALSE)),"")</f>
        <v>4.1856794361209183E-2</v>
      </c>
      <c r="R117" s="196">
        <f ca="1">IFERROR(INDEX(funnel_data!I$3:I$140,MATCH($J117, funnel_data!$A$3:$A$140, FALSE)),"")</f>
        <v>3.0264520504405843E-2</v>
      </c>
      <c r="S117" s="196">
        <f ca="1">IFERROR(INDEX(funnel_data!J$3:J$140,MATCH($J117, funnel_data!$A$3:$A$140, FALSE)),"")</f>
        <v>5.7625423392655015E-2</v>
      </c>
      <c r="T117" s="196">
        <f ca="1">IFERROR(INDEX(funnel_data!K$3:K$140,MATCH($J117, funnel_data!$A$3:$A$140, FALSE)),"")</f>
        <v>2.5151442326882392E-2</v>
      </c>
      <c r="U117" s="196">
        <f ca="1">IFERROR(INDEX(funnel_data!L$3:L$140,MATCH($J117, funnel_data!$A$3:$A$140, FALSE)),"")</f>
        <v>6.887377646646306E-2</v>
      </c>
      <c r="V117" s="170" t="str">
        <f t="shared" ca="1" si="10"/>
        <v/>
      </c>
      <c r="W117" s="169" t="str">
        <f t="shared" ca="1" si="11"/>
        <v/>
      </c>
      <c r="X117" s="168">
        <f ca="1">IFERROR(INDEX(funnel_data!P$3:P$140,MATCH($J117, funnel_data!$A$3:$A$140, FALSE)),"")</f>
        <v>892</v>
      </c>
      <c r="Y117" s="168">
        <f ca="1">IFERROR(INDEX(funnel_data!Q$3:Q$140,MATCH($J117, funnel_data!$A$3:$A$140, FALSE)),"")</f>
        <v>50</v>
      </c>
      <c r="Z117" s="196">
        <f ca="1">IFERROR(INDEX(funnel_data!R$3:R$140,MATCH($J117, funnel_data!$A$3:$A$140, FALSE)),"")</f>
        <v>5.6053811659192827E-2</v>
      </c>
      <c r="AA117" s="196">
        <f ca="1">IFERROR(INDEX(funnel_data!AA$3:AA$140,MATCH($J117, funnel_data!$A$3:$A$140, FALSE)),"")</f>
        <v>4.277477424841418E-2</v>
      </c>
      <c r="AB117" s="196">
        <f ca="1">IFERROR(INDEX(funnel_data!AB$3:AB$140,MATCH($J117, funnel_data!$A$3:$A$140, FALSE)),"")</f>
        <v>7.3140221422129323E-2</v>
      </c>
      <c r="AC117" s="196">
        <f ca="1">IFERROR(INDEX(funnel_data!S$3:S$140,MATCH($J117, funnel_data!$A$3:$A$140, FALSE)),"")</f>
        <v>4.2820310180952947E-2</v>
      </c>
      <c r="AD117" s="196">
        <f ca="1">IFERROR(INDEX(funnel_data!T$3:T$140,MATCH($J117, funnel_data!$A$3:$A$140, FALSE)),"")</f>
        <v>3.1379125984030559E-2</v>
      </c>
      <c r="AE117" s="196">
        <f ca="1">IFERROR(INDEX(funnel_data!U$3:U$140,MATCH($J117, funnel_data!$A$3:$A$140, FALSE)),"")</f>
        <v>5.8182503396453734E-2</v>
      </c>
      <c r="AF117" s="196">
        <f ca="1">IFERROR(INDEX(funnel_data!V$3:V$140,MATCH($J117, funnel_data!$A$3:$A$140, FALSE)),"")</f>
        <v>2.627153610091108E-2</v>
      </c>
      <c r="AG117" s="196">
        <f ca="1">IFERROR(INDEX(funnel_data!W$3:W$140,MATCH($J117, funnel_data!$A$3:$A$140, FALSE)),"")</f>
        <v>6.9054106065617044E-2</v>
      </c>
      <c r="AH117" s="170" t="str">
        <f t="shared" ca="1" si="12"/>
        <v/>
      </c>
      <c r="AI117" s="169" t="str">
        <f t="shared" ca="1" si="13"/>
        <v/>
      </c>
      <c r="AJ117" s="168" t="str">
        <f ca="1">IFERROR(INDEX(funnel_data!AG$3:AG$140,MATCH($J117, funnel_data!$A$3:$A$140, FALSE)),"")</f>
        <v>Change not statistically significant</v>
      </c>
    </row>
    <row r="118" spans="3:36" s="171" customFormat="1" x14ac:dyDescent="0.3">
      <c r="C118" s="12" t="str">
        <f>funnel_data!A112</f>
        <v>RVJ</v>
      </c>
      <c r="D118" s="12" t="str">
        <f>INDEX(TrustCAHUB_map!C$2:C$139,MATCH($C118,TrustCAHUB_map!$A$2:$A$139,FALSE))</f>
        <v>Somerset, Wiltshire, Avon and Gloucester</v>
      </c>
      <c r="E118" s="12" t="str">
        <f>INDEX(TrustCAHUB_map!D$2:D$139,MATCH($C118,TrustCAHUB_map!$A$2:$A$139,FALSE))</f>
        <v>South West</v>
      </c>
      <c r="F118" s="12">
        <f>ROWS($F$9:F118)</f>
        <v>110</v>
      </c>
      <c r="G118" s="22">
        <f t="shared" si="7"/>
        <v>110</v>
      </c>
      <c r="H118" s="22">
        <f t="shared" si="8"/>
        <v>110</v>
      </c>
      <c r="I118" s="22"/>
      <c r="J118" s="168" t="str">
        <f t="shared" si="9"/>
        <v>RVJ</v>
      </c>
      <c r="K118" s="169" t="str">
        <f>IFERROR(INDEX(TrustCAHUB_map!$B$2:$B$139, MATCH(J118, TrustCAHUB_map!$A$2:$A$139, FALSE)),"")</f>
        <v>North Bristol NHS Trust</v>
      </c>
      <c r="L118" s="168">
        <f ca="1">IFERROR(INDEX(funnel_data!E$3:E$140,MATCH($J118, funnel_data!$A$3:$A$140, FALSE)),"")</f>
        <v>96</v>
      </c>
      <c r="M118" s="168">
        <f ca="1">IFERROR(INDEX(funnel_data!F$3:F$140,MATCH($J118, funnel_data!$A$3:$A$140, FALSE)),"")</f>
        <v>4</v>
      </c>
      <c r="N118" s="196">
        <f ca="1">IFERROR(INDEX(funnel_data!G$3:G$140,MATCH($J118, funnel_data!$A$3:$A$140, FALSE)),"")</f>
        <v>4.1666666666666664E-2</v>
      </c>
      <c r="O118" s="196">
        <f ca="1">IFERROR(INDEX(funnel_data!Y$3:Y$140,MATCH($J118, funnel_data!$A$3:$A$140, FALSE)),"")</f>
        <v>1.6320707536288327E-2</v>
      </c>
      <c r="P118" s="196">
        <f ca="1">IFERROR(INDEX(funnel_data!Z$3:Z$140,MATCH($J118, funnel_data!$A$3:$A$140, FALSE)),"")</f>
        <v>0.10228191466658103</v>
      </c>
      <c r="Q118" s="196">
        <f ca="1">IFERROR(INDEX(funnel_data!H$3:H$140,MATCH($J118, funnel_data!$A$3:$A$140, FALSE)),"")</f>
        <v>4.1856794361209183E-2</v>
      </c>
      <c r="R118" s="196">
        <f ca="1">IFERROR(INDEX(funnel_data!I$3:I$140,MATCH($J118, funnel_data!$A$3:$A$140, FALSE)),"")</f>
        <v>1.6428328810836345E-2</v>
      </c>
      <c r="S118" s="196">
        <f ca="1">IFERROR(INDEX(funnel_data!J$3:J$140,MATCH($J118, funnel_data!$A$3:$A$140, FALSE)),"")</f>
        <v>0.10254116403936001</v>
      </c>
      <c r="T118" s="196">
        <f ca="1">IFERROR(INDEX(funnel_data!K$3:K$140,MATCH($J118, funnel_data!$A$3:$A$140, FALSE)),"")</f>
        <v>1.0186843204571965E-2</v>
      </c>
      <c r="U118" s="196">
        <f ca="1">IFERROR(INDEX(funnel_data!L$3:L$140,MATCH($J118, funnel_data!$A$3:$A$140, FALSE)),"")</f>
        <v>0.15642567390958273</v>
      </c>
      <c r="V118" s="170" t="str">
        <f t="shared" ca="1" si="10"/>
        <v/>
      </c>
      <c r="W118" s="169" t="str">
        <f t="shared" ca="1" si="11"/>
        <v/>
      </c>
      <c r="X118" s="168">
        <f ca="1">IFERROR(INDEX(funnel_data!P$3:P$140,MATCH($J118, funnel_data!$A$3:$A$140, FALSE)),"")</f>
        <v>67</v>
      </c>
      <c r="Y118" s="168">
        <f ca="1">IFERROR(INDEX(funnel_data!Q$3:Q$140,MATCH($J118, funnel_data!$A$3:$A$140, FALSE)),"")</f>
        <v>1</v>
      </c>
      <c r="Z118" s="196">
        <f ca="1">IFERROR(INDEX(funnel_data!R$3:R$140,MATCH($J118, funnel_data!$A$3:$A$140, FALSE)),"")</f>
        <v>1.4925373134328358E-2</v>
      </c>
      <c r="AA118" s="196">
        <f ca="1">IFERROR(INDEX(funnel_data!AA$3:AA$140,MATCH($J118, funnel_data!$A$3:$A$140, FALSE)),"")</f>
        <v>2.6395717340788917E-3</v>
      </c>
      <c r="AB118" s="196">
        <f ca="1">IFERROR(INDEX(funnel_data!AB$3:AB$140,MATCH($J118, funnel_data!$A$3:$A$140, FALSE)),"")</f>
        <v>7.9818623197781033E-2</v>
      </c>
      <c r="AC118" s="196">
        <f ca="1">IFERROR(INDEX(funnel_data!S$3:S$140,MATCH($J118, funnel_data!$A$3:$A$140, FALSE)),"")</f>
        <v>4.2820310180952947E-2</v>
      </c>
      <c r="AD118" s="196">
        <f ca="1">IFERROR(INDEX(funnel_data!T$3:T$140,MATCH($J118, funnel_data!$A$3:$A$140, FALSE)),"")</f>
        <v>1.4346228188589355E-2</v>
      </c>
      <c r="AE118" s="196">
        <f ca="1">IFERROR(INDEX(funnel_data!U$3:U$140,MATCH($J118, funnel_data!$A$3:$A$140, FALSE)),"")</f>
        <v>0.12087829475058333</v>
      </c>
      <c r="AF118" s="196">
        <f ca="1">IFERROR(INDEX(funnel_data!V$3:V$140,MATCH($J118, funnel_data!$A$3:$A$140, FALSE)),"")</f>
        <v>8.3884408781582688E-3</v>
      </c>
      <c r="AG118" s="196">
        <f ca="1">IFERROR(INDEX(funnel_data!W$3:W$140,MATCH($J118, funnel_data!$A$3:$A$140, FALSE)),"")</f>
        <v>0.19131619922818446</v>
      </c>
      <c r="AH118" s="170" t="str">
        <f t="shared" ca="1" si="12"/>
        <v/>
      </c>
      <c r="AI118" s="169" t="str">
        <f t="shared" ca="1" si="13"/>
        <v/>
      </c>
      <c r="AJ118" s="168" t="str">
        <f ca="1">IFERROR(INDEX(funnel_data!AG$3:AG$140,MATCH($J118, funnel_data!$A$3:$A$140, FALSE)),"")</f>
        <v>Numbers too small for z-test</v>
      </c>
    </row>
    <row r="119" spans="3:36" s="171" customFormat="1" x14ac:dyDescent="0.3">
      <c r="C119" s="12" t="str">
        <f>funnel_data!A113</f>
        <v>RVR</v>
      </c>
      <c r="D119" s="12" t="str">
        <f>INDEX(TrustCAHUB_map!C$2:C$139,MATCH($C119,TrustCAHUB_map!$A$2:$A$139,FALSE))</f>
        <v>North West and South West London</v>
      </c>
      <c r="E119" s="12" t="str">
        <f>INDEX(TrustCAHUB_map!D$2:D$139,MATCH($C119,TrustCAHUB_map!$A$2:$A$139,FALSE))</f>
        <v>London</v>
      </c>
      <c r="F119" s="12">
        <f>ROWS($F$9:F119)</f>
        <v>111</v>
      </c>
      <c r="G119" s="22">
        <f t="shared" si="7"/>
        <v>111</v>
      </c>
      <c r="H119" s="22">
        <f t="shared" si="8"/>
        <v>111</v>
      </c>
      <c r="I119" s="22"/>
      <c r="J119" s="168" t="str">
        <f t="shared" si="9"/>
        <v>RVR</v>
      </c>
      <c r="K119" s="169" t="str">
        <f>IFERROR(INDEX(TrustCAHUB_map!$B$2:$B$139, MATCH(J119, TrustCAHUB_map!$A$2:$A$139, FALSE)),"")</f>
        <v>Epsom and St Helier University Hospitals NHS Trust</v>
      </c>
      <c r="L119" s="168">
        <f ca="1">IFERROR(INDEX(funnel_data!E$3:E$140,MATCH($J119, funnel_data!$A$3:$A$140, FALSE)),"")</f>
        <v>112</v>
      </c>
      <c r="M119" s="168">
        <f ca="1">IFERROR(INDEX(funnel_data!F$3:F$140,MATCH($J119, funnel_data!$A$3:$A$140, FALSE)),"")</f>
        <v>12</v>
      </c>
      <c r="N119" s="196">
        <f ca="1">IFERROR(INDEX(funnel_data!G$3:G$140,MATCH($J119, funnel_data!$A$3:$A$140, FALSE)),"")</f>
        <v>0.10714285714285714</v>
      </c>
      <c r="O119" s="196">
        <f ca="1">IFERROR(INDEX(funnel_data!Y$3:Y$140,MATCH($J119, funnel_data!$A$3:$A$140, FALSE)),"")</f>
        <v>6.2360123725157819E-2</v>
      </c>
      <c r="P119" s="196">
        <f ca="1">IFERROR(INDEX(funnel_data!Z$3:Z$140,MATCH($J119, funnel_data!$A$3:$A$140, FALSE)),"")</f>
        <v>0.17798093468458376</v>
      </c>
      <c r="Q119" s="196">
        <f ca="1">IFERROR(INDEX(funnel_data!H$3:H$140,MATCH($J119, funnel_data!$A$3:$A$140, FALSE)),"")</f>
        <v>4.1856794361209183E-2</v>
      </c>
      <c r="R119" s="196">
        <f ca="1">IFERROR(INDEX(funnel_data!I$3:I$140,MATCH($J119, funnel_data!$A$3:$A$140, FALSE)),"")</f>
        <v>1.7542899126136813E-2</v>
      </c>
      <c r="S119" s="196">
        <f ca="1">IFERROR(INDEX(funnel_data!J$3:J$140,MATCH($J119, funnel_data!$A$3:$A$140, FALSE)),"")</f>
        <v>9.655706096515039E-2</v>
      </c>
      <c r="T119" s="196">
        <f ca="1">IFERROR(INDEX(funnel_data!K$3:K$140,MATCH($J119, funnel_data!$A$3:$A$140, FALSE)),"")</f>
        <v>1.1169596763661293E-2</v>
      </c>
      <c r="U119" s="196">
        <f ca="1">IFERROR(INDEX(funnel_data!L$3:L$140,MATCH($J119, funnel_data!$A$3:$A$140, FALSE)),"")</f>
        <v>0.14453062006584774</v>
      </c>
      <c r="V119" s="170" t="str">
        <f t="shared" ca="1" si="10"/>
        <v/>
      </c>
      <c r="W119" s="169" t="str">
        <f t="shared" ca="1" si="11"/>
        <v/>
      </c>
      <c r="X119" s="168">
        <f ca="1">IFERROR(INDEX(funnel_data!P$3:P$140,MATCH($J119, funnel_data!$A$3:$A$140, FALSE)),"")</f>
        <v>98</v>
      </c>
      <c r="Y119" s="168">
        <f ca="1">IFERROR(INDEX(funnel_data!Q$3:Q$140,MATCH($J119, funnel_data!$A$3:$A$140, FALSE)),"")</f>
        <v>6</v>
      </c>
      <c r="Z119" s="196">
        <f ca="1">IFERROR(INDEX(funnel_data!R$3:R$140,MATCH($J119, funnel_data!$A$3:$A$140, FALSE)),"")</f>
        <v>6.1224489795918366E-2</v>
      </c>
      <c r="AA119" s="196">
        <f ca="1">IFERROR(INDEX(funnel_data!AA$3:AA$140,MATCH($J119, funnel_data!$A$3:$A$140, FALSE)),"")</f>
        <v>2.8359323681385676E-2</v>
      </c>
      <c r="AB119" s="196">
        <f ca="1">IFERROR(INDEX(funnel_data!AB$3:AB$140,MATCH($J119, funnel_data!$A$3:$A$140, FALSE)),"")</f>
        <v>0.12719087173151769</v>
      </c>
      <c r="AC119" s="196">
        <f ca="1">IFERROR(INDEX(funnel_data!S$3:S$140,MATCH($J119, funnel_data!$A$3:$A$140, FALSE)),"")</f>
        <v>4.2820310180952947E-2</v>
      </c>
      <c r="AD119" s="196">
        <f ca="1">IFERROR(INDEX(funnel_data!T$3:T$140,MATCH($J119, funnel_data!$A$3:$A$140, FALSE)),"")</f>
        <v>1.7129986145684853E-2</v>
      </c>
      <c r="AE119" s="196">
        <f ca="1">IFERROR(INDEX(funnel_data!U$3:U$140,MATCH($J119, funnel_data!$A$3:$A$140, FALSE)),"")</f>
        <v>0.10300148071527154</v>
      </c>
      <c r="AF119" s="196">
        <f ca="1">IFERROR(INDEX(funnel_data!V$3:V$140,MATCH($J119, funnel_data!$A$3:$A$140, FALSE)),"")</f>
        <v>1.0701496880831574E-2</v>
      </c>
      <c r="AG119" s="196">
        <f ca="1">IFERROR(INDEX(funnel_data!W$3:W$140,MATCH($J119, funnel_data!$A$3:$A$140, FALSE)),"")</f>
        <v>0.1561253520435886</v>
      </c>
      <c r="AH119" s="170" t="str">
        <f t="shared" ca="1" si="12"/>
        <v/>
      </c>
      <c r="AI119" s="169" t="str">
        <f t="shared" ca="1" si="13"/>
        <v/>
      </c>
      <c r="AJ119" s="168" t="str">
        <f ca="1">IFERROR(INDEX(funnel_data!AG$3:AG$140,MATCH($J119, funnel_data!$A$3:$A$140, FALSE)),"")</f>
        <v>Change not statistically significant</v>
      </c>
    </row>
    <row r="120" spans="3:36" s="171" customFormat="1" x14ac:dyDescent="0.3">
      <c r="C120" s="12" t="str">
        <f>funnel_data!A114</f>
        <v>RVV</v>
      </c>
      <c r="D120" s="12" t="str">
        <f>INDEX(TrustCAHUB_map!C$2:C$139,MATCH($C120,TrustCAHUB_map!$A$2:$A$139,FALSE))</f>
        <v>Kent and Medway</v>
      </c>
      <c r="E120" s="12" t="str">
        <f>INDEX(TrustCAHUB_map!D$2:D$139,MATCH($C120,TrustCAHUB_map!$A$2:$A$139,FALSE))</f>
        <v>South East</v>
      </c>
      <c r="F120" s="12">
        <f>ROWS($F$9:F120)</f>
        <v>112</v>
      </c>
      <c r="G120" s="22">
        <f t="shared" si="7"/>
        <v>112</v>
      </c>
      <c r="H120" s="22">
        <f t="shared" si="8"/>
        <v>112</v>
      </c>
      <c r="I120" s="22"/>
      <c r="J120" s="168" t="str">
        <f t="shared" si="9"/>
        <v>RVV</v>
      </c>
      <c r="K120" s="169" t="str">
        <f>IFERROR(INDEX(TrustCAHUB_map!$B$2:$B$139, MATCH(J120, TrustCAHUB_map!$A$2:$A$139, FALSE)),"")</f>
        <v>East Kent Hospitals University NHS Foundation Trust</v>
      </c>
      <c r="L120" s="168">
        <f ca="1">IFERROR(INDEX(funnel_data!E$3:E$140,MATCH($J120, funnel_data!$A$3:$A$140, FALSE)),"")</f>
        <v>1363</v>
      </c>
      <c r="M120" s="168">
        <f ca="1">IFERROR(INDEX(funnel_data!F$3:F$140,MATCH($J120, funnel_data!$A$3:$A$140, FALSE)),"")</f>
        <v>68</v>
      </c>
      <c r="N120" s="196">
        <f ca="1">IFERROR(INDEX(funnel_data!G$3:G$140,MATCH($J120, funnel_data!$A$3:$A$140, FALSE)),"")</f>
        <v>4.9889948642699924E-2</v>
      </c>
      <c r="O120" s="196">
        <f ca="1">IFERROR(INDEX(funnel_data!Y$3:Y$140,MATCH($J120, funnel_data!$A$3:$A$140, FALSE)),"")</f>
        <v>3.9543812020137105E-2</v>
      </c>
      <c r="P120" s="196">
        <f ca="1">IFERROR(INDEX(funnel_data!Z$3:Z$140,MATCH($J120, funnel_data!$A$3:$A$140, FALSE)),"")</f>
        <v>6.2766121526471041E-2</v>
      </c>
      <c r="Q120" s="196">
        <f ca="1">IFERROR(INDEX(funnel_data!H$3:H$140,MATCH($J120, funnel_data!$A$3:$A$140, FALSE)),"")</f>
        <v>4.1856794361209183E-2</v>
      </c>
      <c r="R120" s="196">
        <f ca="1">IFERROR(INDEX(funnel_data!I$3:I$140,MATCH($J120, funnel_data!$A$3:$A$140, FALSE)),"")</f>
        <v>3.2449799515969241E-2</v>
      </c>
      <c r="S120" s="196">
        <f ca="1">IFERROR(INDEX(funnel_data!J$3:J$140,MATCH($J120, funnel_data!$A$3:$A$140, FALSE)),"")</f>
        <v>5.3839073626797435E-2</v>
      </c>
      <c r="T120" s="196">
        <f ca="1">IFERROR(INDEX(funnel_data!K$3:K$140,MATCH($J120, funnel_data!$A$3:$A$140, FALSE)),"")</f>
        <v>2.803885584385854E-2</v>
      </c>
      <c r="U120" s="196">
        <f ca="1">IFERROR(INDEX(funnel_data!L$3:L$140,MATCH($J120, funnel_data!$A$3:$A$140, FALSE)),"")</f>
        <v>6.2049678113985783E-2</v>
      </c>
      <c r="V120" s="170" t="str">
        <f t="shared" ca="1" si="10"/>
        <v/>
      </c>
      <c r="W120" s="169" t="str">
        <f t="shared" ca="1" si="11"/>
        <v/>
      </c>
      <c r="X120" s="168">
        <f ca="1">IFERROR(INDEX(funnel_data!P$3:P$140,MATCH($J120, funnel_data!$A$3:$A$140, FALSE)),"")</f>
        <v>1250</v>
      </c>
      <c r="Y120" s="168">
        <f ca="1">IFERROR(INDEX(funnel_data!Q$3:Q$140,MATCH($J120, funnel_data!$A$3:$A$140, FALSE)),"")</f>
        <v>36</v>
      </c>
      <c r="Z120" s="196">
        <f ca="1">IFERROR(INDEX(funnel_data!R$3:R$140,MATCH($J120, funnel_data!$A$3:$A$140, FALSE)),"")</f>
        <v>2.8799999999999999E-2</v>
      </c>
      <c r="AA120" s="196">
        <f ca="1">IFERROR(INDEX(funnel_data!AA$3:AA$140,MATCH($J120, funnel_data!$A$3:$A$140, FALSE)),"")</f>
        <v>2.0874597944364606E-2</v>
      </c>
      <c r="AB120" s="196">
        <f ca="1">IFERROR(INDEX(funnel_data!AB$3:AB$140,MATCH($J120, funnel_data!$A$3:$A$140, FALSE)),"")</f>
        <v>3.9612681597362413E-2</v>
      </c>
      <c r="AC120" s="196">
        <f ca="1">IFERROR(INDEX(funnel_data!S$3:S$140,MATCH($J120, funnel_data!$A$3:$A$140, FALSE)),"")</f>
        <v>4.2820310180952947E-2</v>
      </c>
      <c r="AD120" s="196">
        <f ca="1">IFERROR(INDEX(funnel_data!T$3:T$140,MATCH($J120, funnel_data!$A$3:$A$140, FALSE)),"")</f>
        <v>3.2927693257613501E-2</v>
      </c>
      <c r="AE120" s="196">
        <f ca="1">IFERROR(INDEX(funnel_data!U$3:U$140,MATCH($J120, funnel_data!$A$3:$A$140, FALSE)),"")</f>
        <v>5.5514399788575398E-2</v>
      </c>
      <c r="AF120" s="196">
        <f ca="1">IFERROR(INDEX(funnel_data!V$3:V$140,MATCH($J120, funnel_data!$A$3:$A$140, FALSE)),"")</f>
        <v>2.8321001567914634E-2</v>
      </c>
      <c r="AG120" s="196">
        <f ca="1">IFERROR(INDEX(funnel_data!W$3:W$140,MATCH($J120, funnel_data!$A$3:$A$140, FALSE)),"")</f>
        <v>6.4251879982696936E-2</v>
      </c>
      <c r="AH120" s="170" t="str">
        <f t="shared" ca="1" si="12"/>
        <v/>
      </c>
      <c r="AI120" s="169" t="str">
        <f t="shared" ca="1" si="13"/>
        <v/>
      </c>
      <c r="AJ120" s="168" t="str">
        <f ca="1">IFERROR(INDEX(funnel_data!AG$3:AG$140,MATCH($J120, funnel_data!$A$3:$A$140, FALSE)),"")</f>
        <v>Decreased</v>
      </c>
    </row>
    <row r="121" spans="3:36" s="171" customFormat="1" x14ac:dyDescent="0.3">
      <c r="C121" s="12" t="str">
        <f>funnel_data!A115</f>
        <v>RVW</v>
      </c>
      <c r="D121" s="12" t="str">
        <f>INDEX(TrustCAHUB_map!C$2:C$139,MATCH($C121,TrustCAHUB_map!$A$2:$A$139,FALSE))</f>
        <v>North East and Cumbria</v>
      </c>
      <c r="E121" s="12" t="str">
        <f>INDEX(TrustCAHUB_map!D$2:D$139,MATCH($C121,TrustCAHUB_map!$A$2:$A$139,FALSE))</f>
        <v>North East</v>
      </c>
      <c r="F121" s="12">
        <f>ROWS($F$9:F121)</f>
        <v>113</v>
      </c>
      <c r="G121" s="22">
        <f t="shared" si="7"/>
        <v>113</v>
      </c>
      <c r="H121" s="22">
        <f t="shared" si="8"/>
        <v>113</v>
      </c>
      <c r="I121" s="22"/>
      <c r="J121" s="168" t="str">
        <f t="shared" si="9"/>
        <v>RVW</v>
      </c>
      <c r="K121" s="169" t="str">
        <f>IFERROR(INDEX(TrustCAHUB_map!$B$2:$B$139, MATCH(J121, TrustCAHUB_map!$A$2:$A$139, FALSE)),"")</f>
        <v>North Tees and Hartlepool NHS Foundation Trust</v>
      </c>
      <c r="L121" s="168">
        <f ca="1">IFERROR(INDEX(funnel_data!E$3:E$140,MATCH($J121, funnel_data!$A$3:$A$140, FALSE)),"")</f>
        <v>401</v>
      </c>
      <c r="M121" s="168">
        <f ca="1">IFERROR(INDEX(funnel_data!F$3:F$140,MATCH($J121, funnel_data!$A$3:$A$140, FALSE)),"")</f>
        <v>9</v>
      </c>
      <c r="N121" s="196">
        <f ca="1">IFERROR(INDEX(funnel_data!G$3:G$140,MATCH($J121, funnel_data!$A$3:$A$140, FALSE)),"")</f>
        <v>2.2443890274314215E-2</v>
      </c>
      <c r="O121" s="196">
        <f ca="1">IFERROR(INDEX(funnel_data!Y$3:Y$140,MATCH($J121, funnel_data!$A$3:$A$140, FALSE)),"")</f>
        <v>1.185184347952682E-2</v>
      </c>
      <c r="P121" s="196">
        <f ca="1">IFERROR(INDEX(funnel_data!Z$3:Z$140,MATCH($J121, funnel_data!$A$3:$A$140, FALSE)),"")</f>
        <v>4.2098803977179904E-2</v>
      </c>
      <c r="Q121" s="196">
        <f ca="1">IFERROR(INDEX(funnel_data!H$3:H$140,MATCH($J121, funnel_data!$A$3:$A$140, FALSE)),"")</f>
        <v>4.1856794361209183E-2</v>
      </c>
      <c r="R121" s="196">
        <f ca="1">IFERROR(INDEX(funnel_data!I$3:I$140,MATCH($J121, funnel_data!$A$3:$A$140, FALSE)),"")</f>
        <v>2.6217685542771371E-2</v>
      </c>
      <c r="S121" s="196">
        <f ca="1">IFERROR(INDEX(funnel_data!J$3:J$140,MATCH($J121, funnel_data!$A$3:$A$140, FALSE)),"")</f>
        <v>6.619067633923327E-2</v>
      </c>
      <c r="T121" s="196">
        <f ca="1">IFERROR(INDEX(funnel_data!K$3:K$140,MATCH($J121, funnel_data!$A$3:$A$140, FALSE)),"")</f>
        <v>2.0165179577648528E-2</v>
      </c>
      <c r="U121" s="196">
        <f ca="1">IFERROR(INDEX(funnel_data!L$3:L$140,MATCH($J121, funnel_data!$A$3:$A$140, FALSE)),"")</f>
        <v>8.4861138412763978E-2</v>
      </c>
      <c r="V121" s="170" t="str">
        <f t="shared" ca="1" si="10"/>
        <v/>
      </c>
      <c r="W121" s="169" t="str">
        <f t="shared" ca="1" si="11"/>
        <v/>
      </c>
      <c r="X121" s="168">
        <f ca="1">IFERROR(INDEX(funnel_data!P$3:P$140,MATCH($J121, funnel_data!$A$3:$A$140, FALSE)),"")</f>
        <v>452</v>
      </c>
      <c r="Y121" s="168">
        <f ca="1">IFERROR(INDEX(funnel_data!Q$3:Q$140,MATCH($J121, funnel_data!$A$3:$A$140, FALSE)),"")</f>
        <v>12</v>
      </c>
      <c r="Z121" s="196">
        <f ca="1">IFERROR(INDEX(funnel_data!R$3:R$140,MATCH($J121, funnel_data!$A$3:$A$140, FALSE)),"")</f>
        <v>2.6548672566371681E-2</v>
      </c>
      <c r="AA121" s="196">
        <f ca="1">IFERROR(INDEX(funnel_data!AA$3:AA$140,MATCH($J121, funnel_data!$A$3:$A$140, FALSE)),"")</f>
        <v>1.5250965216562993E-2</v>
      </c>
      <c r="AB121" s="196">
        <f ca="1">IFERROR(INDEX(funnel_data!AB$3:AB$140,MATCH($J121, funnel_data!$A$3:$A$140, FALSE)),"")</f>
        <v>4.5826100684205805E-2</v>
      </c>
      <c r="AC121" s="196">
        <f ca="1">IFERROR(INDEX(funnel_data!S$3:S$140,MATCH($J121, funnel_data!$A$3:$A$140, FALSE)),"")</f>
        <v>4.2820310180952947E-2</v>
      </c>
      <c r="AD121" s="196">
        <f ca="1">IFERROR(INDEX(funnel_data!T$3:T$140,MATCH($J121, funnel_data!$A$3:$A$140, FALSE)),"")</f>
        <v>2.7692673770101567E-2</v>
      </c>
      <c r="AE121" s="196">
        <f ca="1">IFERROR(INDEX(funnel_data!U$3:U$140,MATCH($J121, funnel_data!$A$3:$A$140, FALSE)),"")</f>
        <v>6.565370006585694E-2</v>
      </c>
      <c r="AF121" s="196">
        <f ca="1">IFERROR(INDEX(funnel_data!V$3:V$140,MATCH($J121, funnel_data!$A$3:$A$140, FALSE)),"")</f>
        <v>2.1661006592164932E-2</v>
      </c>
      <c r="AG121" s="196">
        <f ca="1">IFERROR(INDEX(funnel_data!W$3:W$140,MATCH($J121, funnel_data!$A$3:$A$140, FALSE)),"")</f>
        <v>8.2897472156029217E-2</v>
      </c>
      <c r="AH121" s="170" t="str">
        <f t="shared" ca="1" si="12"/>
        <v/>
      </c>
      <c r="AI121" s="169" t="str">
        <f t="shared" ca="1" si="13"/>
        <v/>
      </c>
      <c r="AJ121" s="168" t="str">
        <f ca="1">IFERROR(INDEX(funnel_data!AG$3:AG$140,MATCH($J121, funnel_data!$A$3:$A$140, FALSE)),"")</f>
        <v>Change not statistically significant</v>
      </c>
    </row>
    <row r="122" spans="3:36" s="171" customFormat="1" x14ac:dyDescent="0.3">
      <c r="C122" s="12" t="str">
        <f>funnel_data!A116</f>
        <v>RVY</v>
      </c>
      <c r="D122" s="12" t="str">
        <f>INDEX(TrustCAHUB_map!C$2:C$139,MATCH($C122,TrustCAHUB_map!$A$2:$A$139,FALSE))</f>
        <v>Cheshire and Merseyside</v>
      </c>
      <c r="E122" s="12" t="str">
        <f>INDEX(TrustCAHUB_map!D$2:D$139,MATCH($C122,TrustCAHUB_map!$A$2:$A$139,FALSE))</f>
        <v>North West</v>
      </c>
      <c r="F122" s="12">
        <f>ROWS($F$9:F122)</f>
        <v>114</v>
      </c>
      <c r="G122" s="22">
        <f t="shared" si="7"/>
        <v>114</v>
      </c>
      <c r="H122" s="22">
        <f t="shared" si="8"/>
        <v>114</v>
      </c>
      <c r="I122" s="22"/>
      <c r="J122" s="168" t="str">
        <f t="shared" si="9"/>
        <v>RVY</v>
      </c>
      <c r="K122" s="169" t="str">
        <f>IFERROR(INDEX(TrustCAHUB_map!$B$2:$B$139, MATCH(J122, TrustCAHUB_map!$A$2:$A$139, FALSE)),"")</f>
        <v>Southport and Ormskirk Hospital NHS Trust</v>
      </c>
      <c r="L122" s="168">
        <f ca="1">IFERROR(INDEX(funnel_data!E$3:E$140,MATCH($J122, funnel_data!$A$3:$A$140, FALSE)),"")</f>
        <v>84</v>
      </c>
      <c r="M122" s="168">
        <f ca="1">IFERROR(INDEX(funnel_data!F$3:F$140,MATCH($J122, funnel_data!$A$3:$A$140, FALSE)),"")</f>
        <v>1</v>
      </c>
      <c r="N122" s="196">
        <f ca="1">IFERROR(INDEX(funnel_data!G$3:G$140,MATCH($J122, funnel_data!$A$3:$A$140, FALSE)),"")</f>
        <v>1.1904761904761904E-2</v>
      </c>
      <c r="O122" s="196">
        <f ca="1">IFERROR(INDEX(funnel_data!Y$3:Y$140,MATCH($J122, funnel_data!$A$3:$A$140, FALSE)),"")</f>
        <v>2.1045830875492202E-3</v>
      </c>
      <c r="P122" s="196">
        <f ca="1">IFERROR(INDEX(funnel_data!Z$3:Z$140,MATCH($J122, funnel_data!$A$3:$A$140, FALSE)),"")</f>
        <v>6.4395437507713982E-2</v>
      </c>
      <c r="Q122" s="196">
        <f ca="1">IFERROR(INDEX(funnel_data!H$3:H$140,MATCH($J122, funnel_data!$A$3:$A$140, FALSE)),"")</f>
        <v>4.1856794361209183E-2</v>
      </c>
      <c r="R122" s="196">
        <f ca="1">IFERROR(INDEX(funnel_data!I$3:I$140,MATCH($J122, funnel_data!$A$3:$A$140, FALSE)),"")</f>
        <v>1.5467046115160426E-2</v>
      </c>
      <c r="S122" s="196">
        <f ca="1">IFERROR(INDEX(funnel_data!J$3:J$140,MATCH($J122, funnel_data!$A$3:$A$140, FALSE)),"")</f>
        <v>0.10831873935189779</v>
      </c>
      <c r="T122" s="196">
        <f ca="1">IFERROR(INDEX(funnel_data!K$3:K$140,MATCH($J122, funnel_data!$A$3:$A$140, FALSE)),"")</f>
        <v>9.3709465333847632E-3</v>
      </c>
      <c r="U122" s="196">
        <f ca="1">IFERROR(INDEX(funnel_data!L$3:L$140,MATCH($J122, funnel_data!$A$3:$A$140, FALSE)),"")</f>
        <v>0.16787539421662642</v>
      </c>
      <c r="V122" s="170" t="str">
        <f t="shared" ca="1" si="10"/>
        <v/>
      </c>
      <c r="W122" s="169" t="str">
        <f t="shared" ca="1" si="11"/>
        <v/>
      </c>
      <c r="X122" s="168">
        <f ca="1">IFERROR(INDEX(funnel_data!P$3:P$140,MATCH($J122, funnel_data!$A$3:$A$140, FALSE)),"")</f>
        <v>93</v>
      </c>
      <c r="Y122" s="168">
        <f ca="1">IFERROR(INDEX(funnel_data!Q$3:Q$140,MATCH($J122, funnel_data!$A$3:$A$140, FALSE)),"")</f>
        <v>3</v>
      </c>
      <c r="Z122" s="196">
        <f ca="1">IFERROR(INDEX(funnel_data!R$3:R$140,MATCH($J122, funnel_data!$A$3:$A$140, FALSE)),"")</f>
        <v>3.2258064516129031E-2</v>
      </c>
      <c r="AA122" s="196">
        <f ca="1">IFERROR(INDEX(funnel_data!AA$3:AA$140,MATCH($J122, funnel_data!$A$3:$A$140, FALSE)),"")</f>
        <v>1.1030612815892038E-2</v>
      </c>
      <c r="AB122" s="196">
        <f ca="1">IFERROR(INDEX(funnel_data!AB$3:AB$140,MATCH($J122, funnel_data!$A$3:$A$140, FALSE)),"")</f>
        <v>9.0593825111214998E-2</v>
      </c>
      <c r="AC122" s="196">
        <f ca="1">IFERROR(INDEX(funnel_data!S$3:S$140,MATCH($J122, funnel_data!$A$3:$A$140, FALSE)),"")</f>
        <v>4.2820310180952947E-2</v>
      </c>
      <c r="AD122" s="196">
        <f ca="1">IFERROR(INDEX(funnel_data!T$3:T$140,MATCH($J122, funnel_data!$A$3:$A$140, FALSE)),"")</f>
        <v>1.6742933123864163E-2</v>
      </c>
      <c r="AE122" s="196">
        <f ca="1">IFERROR(INDEX(funnel_data!U$3:U$140,MATCH($J122, funnel_data!$A$3:$A$140, FALSE)),"")</f>
        <v>0.10516932042891942</v>
      </c>
      <c r="AF122" s="196">
        <f ca="1">IFERROR(INDEX(funnel_data!V$3:V$140,MATCH($J122, funnel_data!$A$3:$A$140, FALSE)),"")</f>
        <v>1.0365541570620945E-2</v>
      </c>
      <c r="AG122" s="196">
        <f ca="1">IFERROR(INDEX(funnel_data!W$3:W$140,MATCH($J122, funnel_data!$A$3:$A$140, FALSE)),"")</f>
        <v>0.16041970590115048</v>
      </c>
      <c r="AH122" s="170" t="str">
        <f t="shared" ca="1" si="12"/>
        <v/>
      </c>
      <c r="AI122" s="169" t="str">
        <f t="shared" ca="1" si="13"/>
        <v/>
      </c>
      <c r="AJ122" s="168" t="str">
        <f ca="1">IFERROR(INDEX(funnel_data!AG$3:AG$140,MATCH($J122, funnel_data!$A$3:$A$140, FALSE)),"")</f>
        <v>Numbers too small for z-test</v>
      </c>
    </row>
    <row r="123" spans="3:36" s="171" customFormat="1" x14ac:dyDescent="0.3">
      <c r="C123" s="12" t="str">
        <f>funnel_data!A117</f>
        <v>RW6</v>
      </c>
      <c r="D123" s="12" t="str">
        <f>INDEX(TrustCAHUB_map!C$2:C$139,MATCH($C123,TrustCAHUB_map!$A$2:$A$139,FALSE))</f>
        <v>Greater Manchester</v>
      </c>
      <c r="E123" s="12" t="str">
        <f>INDEX(TrustCAHUB_map!D$2:D$139,MATCH($C123,TrustCAHUB_map!$A$2:$A$139,FALSE))</f>
        <v>North West</v>
      </c>
      <c r="F123" s="12">
        <f>ROWS($F$9:F123)</f>
        <v>115</v>
      </c>
      <c r="G123" s="22">
        <f t="shared" si="7"/>
        <v>115</v>
      </c>
      <c r="H123" s="22">
        <f t="shared" si="8"/>
        <v>115</v>
      </c>
      <c r="I123" s="22"/>
      <c r="J123" s="168" t="str">
        <f t="shared" si="9"/>
        <v>RW6</v>
      </c>
      <c r="K123" s="169" t="str">
        <f>IFERROR(INDEX(TrustCAHUB_map!$B$2:$B$139, MATCH(J123, TrustCAHUB_map!$A$2:$A$139, FALSE)),"")</f>
        <v>Pennine Acute Hospitals NHS Trust</v>
      </c>
      <c r="L123" s="168">
        <f ca="1">IFERROR(INDEX(funnel_data!E$3:E$140,MATCH($J123, funnel_data!$A$3:$A$140, FALSE)),"")</f>
        <v>41</v>
      </c>
      <c r="M123" s="168">
        <f ca="1">IFERROR(INDEX(funnel_data!F$3:F$140,MATCH($J123, funnel_data!$A$3:$A$140, FALSE)),"")</f>
        <v>1</v>
      </c>
      <c r="N123" s="196">
        <f ca="1">IFERROR(INDEX(funnel_data!G$3:G$140,MATCH($J123, funnel_data!$A$3:$A$140, FALSE)),"")</f>
        <v>2.4390243902439025E-2</v>
      </c>
      <c r="O123" s="196">
        <f ca="1">IFERROR(INDEX(funnel_data!Y$3:Y$140,MATCH($J123, funnel_data!$A$3:$A$140, FALSE)),"")</f>
        <v>4.3185315689124003E-3</v>
      </c>
      <c r="P123" s="196">
        <f ca="1">IFERROR(INDEX(funnel_data!Z$3:Z$140,MATCH($J123, funnel_data!$A$3:$A$140, FALSE)),"")</f>
        <v>0.12595062055774228</v>
      </c>
      <c r="Q123" s="196">
        <f ca="1">IFERROR(INDEX(funnel_data!H$3:H$140,MATCH($J123, funnel_data!$A$3:$A$140, FALSE)),"")</f>
        <v>4.1856794361209183E-2</v>
      </c>
      <c r="R123" s="196">
        <f ca="1">IFERROR(INDEX(funnel_data!I$3:I$140,MATCH($J123, funnel_data!$A$3:$A$140, FALSE)),"")</f>
        <v>1.0563186116465201E-2</v>
      </c>
      <c r="S123" s="196">
        <f ca="1">IFERROR(INDEX(funnel_data!J$3:J$140,MATCH($J123, funnel_data!$A$3:$A$140, FALSE)),"")</f>
        <v>0.15164907075258391</v>
      </c>
      <c r="T123" s="196">
        <f ca="1">IFERROR(INDEX(funnel_data!K$3:K$140,MATCH($J123, funnel_data!$A$3:$A$140, FALSE)),"")</f>
        <v>5.6580016501740753E-3</v>
      </c>
      <c r="U123" s="196">
        <f ca="1">IFERROR(INDEX(funnel_data!L$3:L$140,MATCH($J123, funnel_data!$A$3:$A$140, FALSE)),"")</f>
        <v>0.25115235818020504</v>
      </c>
      <c r="V123" s="170" t="str">
        <f t="shared" ca="1" si="10"/>
        <v/>
      </c>
      <c r="W123" s="169" t="str">
        <f t="shared" ca="1" si="11"/>
        <v/>
      </c>
      <c r="X123" s="168">
        <f ca="1">IFERROR(INDEX(funnel_data!P$3:P$140,MATCH($J123, funnel_data!$A$3:$A$140, FALSE)),"")</f>
        <v>72</v>
      </c>
      <c r="Y123" s="168">
        <f ca="1">IFERROR(INDEX(funnel_data!Q$3:Q$140,MATCH($J123, funnel_data!$A$3:$A$140, FALSE)),"")</f>
        <v>2</v>
      </c>
      <c r="Z123" s="196">
        <f ca="1">IFERROR(INDEX(funnel_data!R$3:R$140,MATCH($J123, funnel_data!$A$3:$A$140, FALSE)),"")</f>
        <v>2.7777777777777776E-2</v>
      </c>
      <c r="AA123" s="196">
        <f ca="1">IFERROR(INDEX(funnel_data!AA$3:AA$140,MATCH($J123, funnel_data!$A$3:$A$140, FALSE)),"")</f>
        <v>7.6510219044945826E-3</v>
      </c>
      <c r="AB123" s="196">
        <f ca="1">IFERROR(INDEX(funnel_data!AB$3:AB$140,MATCH($J123, funnel_data!$A$3:$A$140, FALSE)),"")</f>
        <v>9.5741752214382206E-2</v>
      </c>
      <c r="AC123" s="196">
        <f ca="1">IFERROR(INDEX(funnel_data!S$3:S$140,MATCH($J123, funnel_data!$A$3:$A$140, FALSE)),"")</f>
        <v>4.2820310180952947E-2</v>
      </c>
      <c r="AD123" s="196">
        <f ca="1">IFERROR(INDEX(funnel_data!T$3:T$140,MATCH($J123, funnel_data!$A$3:$A$140, FALSE)),"")</f>
        <v>1.486647584327975E-2</v>
      </c>
      <c r="AE123" s="196">
        <f ca="1">IFERROR(INDEX(funnel_data!U$3:U$140,MATCH($J123, funnel_data!$A$3:$A$140, FALSE)),"")</f>
        <v>0.11708913514142026</v>
      </c>
      <c r="AF123" s="196">
        <f ca="1">IFERROR(INDEX(funnel_data!V$3:V$140,MATCH($J123, funnel_data!$A$3:$A$140, FALSE)),"")</f>
        <v>8.8025778587603101E-3</v>
      </c>
      <c r="AG123" s="196">
        <f ca="1">IFERROR(INDEX(funnel_data!W$3:W$140,MATCH($J123, funnel_data!$A$3:$A$140, FALSE)),"")</f>
        <v>0.18390850317749458</v>
      </c>
      <c r="AH123" s="170" t="str">
        <f t="shared" ca="1" si="12"/>
        <v/>
      </c>
      <c r="AI123" s="169" t="str">
        <f t="shared" ca="1" si="13"/>
        <v/>
      </c>
      <c r="AJ123" s="168" t="str">
        <f ca="1">IFERROR(INDEX(funnel_data!AG$3:AG$140,MATCH($J123, funnel_data!$A$3:$A$140, FALSE)),"")</f>
        <v>Numbers too small for z-test</v>
      </c>
    </row>
    <row r="124" spans="3:36" s="171" customFormat="1" x14ac:dyDescent="0.3">
      <c r="C124" s="12" t="str">
        <f>funnel_data!A118</f>
        <v>RWA</v>
      </c>
      <c r="D124" s="12" t="str">
        <f>INDEX(TrustCAHUB_map!C$2:C$139,MATCH($C124,TrustCAHUB_map!$A$2:$A$139,FALSE))</f>
        <v>Humber, Coast and Vale</v>
      </c>
      <c r="E124" s="12" t="str">
        <f>INDEX(TrustCAHUB_map!D$2:D$139,MATCH($C124,TrustCAHUB_map!$A$2:$A$139,FALSE))</f>
        <v>Yorkshire and Humber</v>
      </c>
      <c r="F124" s="12">
        <f>ROWS($F$9:F124)</f>
        <v>116</v>
      </c>
      <c r="G124" s="22">
        <f t="shared" si="7"/>
        <v>116</v>
      </c>
      <c r="H124" s="22">
        <f t="shared" si="8"/>
        <v>116</v>
      </c>
      <c r="I124" s="22"/>
      <c r="J124" s="168" t="str">
        <f t="shared" si="9"/>
        <v>RWA</v>
      </c>
      <c r="K124" s="169" t="str">
        <f>IFERROR(INDEX(TrustCAHUB_map!$B$2:$B$139, MATCH(J124, TrustCAHUB_map!$A$2:$A$139, FALSE)),"")</f>
        <v>Hull and East Yorkshire Hospitals NHS Trust</v>
      </c>
      <c r="L124" s="168">
        <f ca="1">IFERROR(INDEX(funnel_data!E$3:E$140,MATCH($J124, funnel_data!$A$3:$A$140, FALSE)),"")</f>
        <v>1182</v>
      </c>
      <c r="M124" s="168">
        <f ca="1">IFERROR(INDEX(funnel_data!F$3:F$140,MATCH($J124, funnel_data!$A$3:$A$140, FALSE)),"")</f>
        <v>37</v>
      </c>
      <c r="N124" s="196">
        <f ca="1">IFERROR(INDEX(funnel_data!G$3:G$140,MATCH($J124, funnel_data!$A$3:$A$140, FALSE)),"")</f>
        <v>3.1302876480541454E-2</v>
      </c>
      <c r="O124" s="196">
        <f ca="1">IFERROR(INDEX(funnel_data!Y$3:Y$140,MATCH($J124, funnel_data!$A$3:$A$140, FALSE)),"")</f>
        <v>2.2794489381011127E-2</v>
      </c>
      <c r="P124" s="196">
        <f ca="1">IFERROR(INDEX(funnel_data!Z$3:Z$140,MATCH($J124, funnel_data!$A$3:$A$140, FALSE)),"")</f>
        <v>4.2847893284633391E-2</v>
      </c>
      <c r="Q124" s="196">
        <f ca="1">IFERROR(INDEX(funnel_data!H$3:H$140,MATCH($J124, funnel_data!$A$3:$A$140, FALSE)),"")</f>
        <v>4.1856794361209183E-2</v>
      </c>
      <c r="R124" s="196">
        <f ca="1">IFERROR(INDEX(funnel_data!I$3:I$140,MATCH($J124, funnel_data!$A$3:$A$140, FALSE)),"")</f>
        <v>3.1846430986447301E-2</v>
      </c>
      <c r="S124" s="196">
        <f ca="1">IFERROR(INDEX(funnel_data!J$3:J$140,MATCH($J124, funnel_data!$A$3:$A$140, FALSE)),"")</f>
        <v>5.4835518668463201E-2</v>
      </c>
      <c r="T124" s="196">
        <f ca="1">IFERROR(INDEX(funnel_data!K$3:K$140,MATCH($J124, funnel_data!$A$3:$A$140, FALSE)),"")</f>
        <v>2.7228461629388776E-2</v>
      </c>
      <c r="U124" s="196">
        <f ca="1">IFERROR(INDEX(funnel_data!L$3:L$140,MATCH($J124, funnel_data!$A$3:$A$140, FALSE)),"")</f>
        <v>6.382844606902334E-2</v>
      </c>
      <c r="V124" s="170" t="str">
        <f t="shared" ca="1" si="10"/>
        <v/>
      </c>
      <c r="W124" s="169" t="str">
        <f t="shared" ca="1" si="11"/>
        <v/>
      </c>
      <c r="X124" s="168">
        <f ca="1">IFERROR(INDEX(funnel_data!P$3:P$140,MATCH($J124, funnel_data!$A$3:$A$140, FALSE)),"")</f>
        <v>1329</v>
      </c>
      <c r="Y124" s="168">
        <f ca="1">IFERROR(INDEX(funnel_data!Q$3:Q$140,MATCH($J124, funnel_data!$A$3:$A$140, FALSE)),"")</f>
        <v>42</v>
      </c>
      <c r="Z124" s="196">
        <f ca="1">IFERROR(INDEX(funnel_data!R$3:R$140,MATCH($J124, funnel_data!$A$3:$A$140, FALSE)),"")</f>
        <v>3.160270880361174E-2</v>
      </c>
      <c r="AA124" s="196">
        <f ca="1">IFERROR(INDEX(funnel_data!AA$3:AA$140,MATCH($J124, funnel_data!$A$3:$A$140, FALSE)),"")</f>
        <v>2.3464396753788454E-2</v>
      </c>
      <c r="AB124" s="196">
        <f ca="1">IFERROR(INDEX(funnel_data!AB$3:AB$140,MATCH($J124, funnel_data!$A$3:$A$140, FALSE)),"")</f>
        <v>4.2441010254196401E-2</v>
      </c>
      <c r="AC124" s="196">
        <f ca="1">IFERROR(INDEX(funnel_data!S$3:S$140,MATCH($J124, funnel_data!$A$3:$A$140, FALSE)),"")</f>
        <v>4.2820310180952947E-2</v>
      </c>
      <c r="AD124" s="196">
        <f ca="1">IFERROR(INDEX(funnel_data!T$3:T$140,MATCH($J124, funnel_data!$A$3:$A$140, FALSE)),"")</f>
        <v>3.3189465148443523E-2</v>
      </c>
      <c r="AE124" s="196">
        <f ca="1">IFERROR(INDEX(funnel_data!U$3:U$140,MATCH($J124, funnel_data!$A$3:$A$140, FALSE)),"")</f>
        <v>5.5086579402516579E-2</v>
      </c>
      <c r="AF124" s="196">
        <f ca="1">IFERROR(INDEX(funnel_data!V$3:V$140,MATCH($J124, funnel_data!$A$3:$A$140, FALSE)),"")</f>
        <v>2.8673801083769324E-2</v>
      </c>
      <c r="AG124" s="196">
        <f ca="1">IFERROR(INDEX(funnel_data!W$3:W$140,MATCH($J124, funnel_data!$A$3:$A$140, FALSE)),"")</f>
        <v>6.3489944532019005E-2</v>
      </c>
      <c r="AH124" s="170" t="str">
        <f t="shared" ca="1" si="12"/>
        <v/>
      </c>
      <c r="AI124" s="169" t="str">
        <f t="shared" ca="1" si="13"/>
        <v/>
      </c>
      <c r="AJ124" s="168" t="str">
        <f ca="1">IFERROR(INDEX(funnel_data!AG$3:AG$140,MATCH($J124, funnel_data!$A$3:$A$140, FALSE)),"")</f>
        <v>Change not statistically significant</v>
      </c>
    </row>
    <row r="125" spans="3:36" s="171" customFormat="1" x14ac:dyDescent="0.3">
      <c r="C125" s="12" t="str">
        <f>funnel_data!A119</f>
        <v>RWD</v>
      </c>
      <c r="D125" s="12" t="str">
        <f>INDEX(TrustCAHUB_map!C$2:C$139,MATCH($C125,TrustCAHUB_map!$A$2:$A$139,FALSE))</f>
        <v>East Midlands</v>
      </c>
      <c r="E125" s="12" t="str">
        <f>INDEX(TrustCAHUB_map!D$2:D$139,MATCH($C125,TrustCAHUB_map!$A$2:$A$139,FALSE))</f>
        <v>East Midlands</v>
      </c>
      <c r="F125" s="12">
        <f>ROWS($F$9:F125)</f>
        <v>117</v>
      </c>
      <c r="G125" s="22">
        <f t="shared" si="7"/>
        <v>117</v>
      </c>
      <c r="H125" s="22">
        <f t="shared" si="8"/>
        <v>117</v>
      </c>
      <c r="I125" s="22"/>
      <c r="J125" s="168" t="str">
        <f t="shared" si="9"/>
        <v>RWD</v>
      </c>
      <c r="K125" s="169" t="str">
        <f>IFERROR(INDEX(TrustCAHUB_map!$B$2:$B$139, MATCH(J125, TrustCAHUB_map!$A$2:$A$139, FALSE)),"")</f>
        <v>United Lincolnshire Hospitals NHS Trust</v>
      </c>
      <c r="L125" s="168">
        <f ca="1">IFERROR(INDEX(funnel_data!E$3:E$140,MATCH($J125, funnel_data!$A$3:$A$140, FALSE)),"")</f>
        <v>1006</v>
      </c>
      <c r="M125" s="168">
        <f ca="1">IFERROR(INDEX(funnel_data!F$3:F$140,MATCH($J125, funnel_data!$A$3:$A$140, FALSE)),"")</f>
        <v>30</v>
      </c>
      <c r="N125" s="196">
        <f ca="1">IFERROR(INDEX(funnel_data!G$3:G$140,MATCH($J125, funnel_data!$A$3:$A$140, FALSE)),"")</f>
        <v>2.982107355864811E-2</v>
      </c>
      <c r="O125" s="196">
        <f ca="1">IFERROR(INDEX(funnel_data!Y$3:Y$140,MATCH($J125, funnel_data!$A$3:$A$140, FALSE)),"")</f>
        <v>2.0967459771195896E-2</v>
      </c>
      <c r="P125" s="196">
        <f ca="1">IFERROR(INDEX(funnel_data!Z$3:Z$140,MATCH($J125, funnel_data!$A$3:$A$140, FALSE)),"")</f>
        <v>4.2251829022164802E-2</v>
      </c>
      <c r="Q125" s="196">
        <f ca="1">IFERROR(INDEX(funnel_data!H$3:H$140,MATCH($J125, funnel_data!$A$3:$A$140, FALSE)),"")</f>
        <v>4.1856794361209183E-2</v>
      </c>
      <c r="R125" s="196">
        <f ca="1">IFERROR(INDEX(funnel_data!I$3:I$140,MATCH($J125, funnel_data!$A$3:$A$140, FALSE)),"")</f>
        <v>3.1125565553336811E-2</v>
      </c>
      <c r="S125" s="196">
        <f ca="1">IFERROR(INDEX(funnel_data!J$3:J$140,MATCH($J125, funnel_data!$A$3:$A$140, FALSE)),"")</f>
        <v>5.6073724171658547E-2</v>
      </c>
      <c r="T125" s="196">
        <f ca="1">IFERROR(INDEX(funnel_data!K$3:K$140,MATCH($J125, funnel_data!$A$3:$A$140, FALSE)),"")</f>
        <v>2.6273338946070712E-2</v>
      </c>
      <c r="U125" s="196">
        <f ca="1">IFERROR(INDEX(funnel_data!L$3:L$140,MATCH($J125, funnel_data!$A$3:$A$140, FALSE)),"")</f>
        <v>6.6056204255028575E-2</v>
      </c>
      <c r="V125" s="170" t="str">
        <f t="shared" ca="1" si="10"/>
        <v/>
      </c>
      <c r="W125" s="169" t="str">
        <f t="shared" ca="1" si="11"/>
        <v/>
      </c>
      <c r="X125" s="168">
        <f ca="1">IFERROR(INDEX(funnel_data!P$3:P$140,MATCH($J125, funnel_data!$A$3:$A$140, FALSE)),"")</f>
        <v>1207</v>
      </c>
      <c r="Y125" s="168">
        <f ca="1">IFERROR(INDEX(funnel_data!Q$3:Q$140,MATCH($J125, funnel_data!$A$3:$A$140, FALSE)),"")</f>
        <v>35</v>
      </c>
      <c r="Z125" s="196">
        <f ca="1">IFERROR(INDEX(funnel_data!R$3:R$140,MATCH($J125, funnel_data!$A$3:$A$140, FALSE)),"")</f>
        <v>2.8997514498757249E-2</v>
      </c>
      <c r="AA125" s="196">
        <f ca="1">IFERROR(INDEX(funnel_data!AA$3:AA$140,MATCH($J125, funnel_data!$A$3:$A$140, FALSE)),"")</f>
        <v>2.0923024412162018E-2</v>
      </c>
      <c r="AB125" s="196">
        <f ca="1">IFERROR(INDEX(funnel_data!AB$3:AB$140,MATCH($J125, funnel_data!$A$3:$A$140, FALSE)),"")</f>
        <v>4.0060565373913226E-2</v>
      </c>
      <c r="AC125" s="196">
        <f ca="1">IFERROR(INDEX(funnel_data!S$3:S$140,MATCH($J125, funnel_data!$A$3:$A$140, FALSE)),"")</f>
        <v>4.2820310180952947E-2</v>
      </c>
      <c r="AD125" s="196">
        <f ca="1">IFERROR(INDEX(funnel_data!T$3:T$140,MATCH($J125, funnel_data!$A$3:$A$140, FALSE)),"")</f>
        <v>3.2775519958276836E-2</v>
      </c>
      <c r="AE125" s="196">
        <f ca="1">IFERROR(INDEX(funnel_data!U$3:U$140,MATCH($J125, funnel_data!$A$3:$A$140, FALSE)),"")</f>
        <v>5.576606035810841E-2</v>
      </c>
      <c r="AF125" s="196">
        <f ca="1">IFERROR(INDEX(funnel_data!V$3:V$140,MATCH($J125, funnel_data!$A$3:$A$140, FALSE)),"")</f>
        <v>2.811674843265068E-2</v>
      </c>
      <c r="AG125" s="196">
        <f ca="1">IFERROR(INDEX(funnel_data!W$3:W$140,MATCH($J125, funnel_data!$A$3:$A$140, FALSE)),"")</f>
        <v>6.4701159951056408E-2</v>
      </c>
      <c r="AH125" s="170" t="str">
        <f t="shared" ca="1" si="12"/>
        <v/>
      </c>
      <c r="AI125" s="169" t="str">
        <f t="shared" ca="1" si="13"/>
        <v/>
      </c>
      <c r="AJ125" s="168" t="str">
        <f ca="1">IFERROR(INDEX(funnel_data!AG$3:AG$140,MATCH($J125, funnel_data!$A$3:$A$140, FALSE)),"")</f>
        <v>Change not statistically significant</v>
      </c>
    </row>
    <row r="126" spans="3:36" s="171" customFormat="1" x14ac:dyDescent="0.3">
      <c r="C126" s="12" t="str">
        <f>funnel_data!A120</f>
        <v>RWE</v>
      </c>
      <c r="D126" s="12" t="str">
        <f>INDEX(TrustCAHUB_map!C$2:C$139,MATCH($C126,TrustCAHUB_map!$A$2:$A$139,FALSE))</f>
        <v>East Midlands</v>
      </c>
      <c r="E126" s="12" t="str">
        <f>INDEX(TrustCAHUB_map!D$2:D$139,MATCH($C126,TrustCAHUB_map!$A$2:$A$139,FALSE))</f>
        <v>East Midlands</v>
      </c>
      <c r="F126" s="12">
        <f>ROWS($F$9:F126)</f>
        <v>118</v>
      </c>
      <c r="G126" s="22">
        <f t="shared" si="7"/>
        <v>118</v>
      </c>
      <c r="H126" s="22">
        <f t="shared" si="8"/>
        <v>118</v>
      </c>
      <c r="I126" s="22"/>
      <c r="J126" s="168" t="str">
        <f t="shared" si="9"/>
        <v>RWE</v>
      </c>
      <c r="K126" s="169" t="str">
        <f>IFERROR(INDEX(TrustCAHUB_map!$B$2:$B$139, MATCH(J126, TrustCAHUB_map!$A$2:$A$139, FALSE)),"")</f>
        <v>University Hospitals of Leicester NHS Trust</v>
      </c>
      <c r="L126" s="168">
        <f ca="1">IFERROR(INDEX(funnel_data!E$3:E$140,MATCH($J126, funnel_data!$A$3:$A$140, FALSE)),"")</f>
        <v>2060</v>
      </c>
      <c r="M126" s="168">
        <f ca="1">IFERROR(INDEX(funnel_data!F$3:F$140,MATCH($J126, funnel_data!$A$3:$A$140, FALSE)),"")</f>
        <v>92</v>
      </c>
      <c r="N126" s="196">
        <f ca="1">IFERROR(INDEX(funnel_data!G$3:G$140,MATCH($J126, funnel_data!$A$3:$A$140, FALSE)),"")</f>
        <v>4.4660194174757278E-2</v>
      </c>
      <c r="O126" s="196">
        <f ca="1">IFERROR(INDEX(funnel_data!Y$3:Y$140,MATCH($J126, funnel_data!$A$3:$A$140, FALSE)),"")</f>
        <v>3.6556046956503559E-2</v>
      </c>
      <c r="P126" s="196">
        <f ca="1">IFERROR(INDEX(funnel_data!Z$3:Z$140,MATCH($J126, funnel_data!$A$3:$A$140, FALSE)),"")</f>
        <v>5.4459402906602283E-2</v>
      </c>
      <c r="Q126" s="196">
        <f ca="1">IFERROR(INDEX(funnel_data!H$3:H$140,MATCH($J126, funnel_data!$A$3:$A$140, FALSE)),"")</f>
        <v>4.1856794361209183E-2</v>
      </c>
      <c r="R126" s="196">
        <f ca="1">IFERROR(INDEX(funnel_data!I$3:I$140,MATCH($J126, funnel_data!$A$3:$A$140, FALSE)),"")</f>
        <v>3.4027544750077493E-2</v>
      </c>
      <c r="S126" s="196">
        <f ca="1">IFERROR(INDEX(funnel_data!J$3:J$140,MATCH($J126, funnel_data!$A$3:$A$140, FALSE)),"")</f>
        <v>5.1391604068408293E-2</v>
      </c>
      <c r="T126" s="196">
        <f ca="1">IFERROR(INDEX(funnel_data!K$3:K$140,MATCH($J126, funnel_data!$A$3:$A$140, FALSE)),"")</f>
        <v>3.0204105784648196E-2</v>
      </c>
      <c r="U126" s="196">
        <f ca="1">IFERROR(INDEX(funnel_data!L$3:L$140,MATCH($J126, funnel_data!$A$3:$A$140, FALSE)),"")</f>
        <v>5.773742121293006E-2</v>
      </c>
      <c r="V126" s="170" t="str">
        <f t="shared" ca="1" si="10"/>
        <v/>
      </c>
      <c r="W126" s="169" t="str">
        <f t="shared" ca="1" si="11"/>
        <v/>
      </c>
      <c r="X126" s="168">
        <f ca="1">IFERROR(INDEX(funnel_data!P$3:P$140,MATCH($J126, funnel_data!$A$3:$A$140, FALSE)),"")</f>
        <v>2261</v>
      </c>
      <c r="Y126" s="168">
        <f ca="1">IFERROR(INDEX(funnel_data!Q$3:Q$140,MATCH($J126, funnel_data!$A$3:$A$140, FALSE)),"")</f>
        <v>99</v>
      </c>
      <c r="Z126" s="196">
        <f ca="1">IFERROR(INDEX(funnel_data!R$3:R$140,MATCH($J126, funnel_data!$A$3:$A$140, FALSE)),"")</f>
        <v>4.37859354268023E-2</v>
      </c>
      <c r="AA126" s="196">
        <f ca="1">IFERROR(INDEX(funnel_data!AA$3:AA$140,MATCH($J126, funnel_data!$A$3:$A$140, FALSE)),"")</f>
        <v>3.6097259867492057E-2</v>
      </c>
      <c r="AB126" s="196">
        <f ca="1">IFERROR(INDEX(funnel_data!AB$3:AB$140,MATCH($J126, funnel_data!$A$3:$A$140, FALSE)),"")</f>
        <v>5.3022205000390232E-2</v>
      </c>
      <c r="AC126" s="196">
        <f ca="1">IFERROR(INDEX(funnel_data!S$3:S$140,MATCH($J126, funnel_data!$A$3:$A$140, FALSE)),"")</f>
        <v>4.2820310180952947E-2</v>
      </c>
      <c r="AD126" s="196">
        <f ca="1">IFERROR(INDEX(funnel_data!T$3:T$140,MATCH($J126, funnel_data!$A$3:$A$140, FALSE)),"")</f>
        <v>3.5221849850588093E-2</v>
      </c>
      <c r="AE126" s="196">
        <f ca="1">IFERROR(INDEX(funnel_data!U$3:U$140,MATCH($J126, funnel_data!$A$3:$A$140, FALSE)),"")</f>
        <v>5.1969697071840931E-2</v>
      </c>
      <c r="AF126" s="196">
        <f ca="1">IFERROR(INDEX(funnel_data!V$3:V$140,MATCH($J126, funnel_data!$A$3:$A$140, FALSE)),"")</f>
        <v>3.1473704850991477E-2</v>
      </c>
      <c r="AG126" s="196">
        <f ca="1">IFERROR(INDEX(funnel_data!W$3:W$140,MATCH($J126, funnel_data!$A$3:$A$140, FALSE)),"")</f>
        <v>5.8012471667257828E-2</v>
      </c>
      <c r="AH126" s="170" t="str">
        <f t="shared" ca="1" si="12"/>
        <v/>
      </c>
      <c r="AI126" s="169" t="str">
        <f t="shared" ca="1" si="13"/>
        <v/>
      </c>
      <c r="AJ126" s="168" t="str">
        <f ca="1">IFERROR(INDEX(funnel_data!AG$3:AG$140,MATCH($J126, funnel_data!$A$3:$A$140, FALSE)),"")</f>
        <v>Change not statistically significant</v>
      </c>
    </row>
    <row r="127" spans="3:36" s="171" customFormat="1" x14ac:dyDescent="0.3">
      <c r="C127" s="12" t="str">
        <f>funnel_data!A121</f>
        <v>RWF</v>
      </c>
      <c r="D127" s="12" t="str">
        <f>INDEX(TrustCAHUB_map!C$2:C$139,MATCH($C127,TrustCAHUB_map!$A$2:$A$139,FALSE))</f>
        <v>Kent and Medway</v>
      </c>
      <c r="E127" s="12" t="str">
        <f>INDEX(TrustCAHUB_map!D$2:D$139,MATCH($C127,TrustCAHUB_map!$A$2:$A$139,FALSE))</f>
        <v>South East</v>
      </c>
      <c r="F127" s="12">
        <f>ROWS($F$9:F127)</f>
        <v>119</v>
      </c>
      <c r="G127" s="22">
        <f t="shared" si="7"/>
        <v>119</v>
      </c>
      <c r="H127" s="22">
        <f t="shared" si="8"/>
        <v>119</v>
      </c>
      <c r="I127" s="22"/>
      <c r="J127" s="168" t="str">
        <f t="shared" si="9"/>
        <v>RWF</v>
      </c>
      <c r="K127" s="169" t="str">
        <f>IFERROR(INDEX(TrustCAHUB_map!$B$2:$B$139, MATCH(J127, TrustCAHUB_map!$A$2:$A$139, FALSE)),"")</f>
        <v>Maidstone and Tunbridge Wells NHS Trust</v>
      </c>
      <c r="L127" s="168">
        <f ca="1">IFERROR(INDEX(funnel_data!E$3:E$140,MATCH($J127, funnel_data!$A$3:$A$140, FALSE)),"")</f>
        <v>1516</v>
      </c>
      <c r="M127" s="168">
        <f ca="1">IFERROR(INDEX(funnel_data!F$3:F$140,MATCH($J127, funnel_data!$A$3:$A$140, FALSE)),"")</f>
        <v>76</v>
      </c>
      <c r="N127" s="196">
        <f ca="1">IFERROR(INDEX(funnel_data!G$3:G$140,MATCH($J127, funnel_data!$A$3:$A$140, FALSE)),"")</f>
        <v>5.0131926121372031E-2</v>
      </c>
      <c r="O127" s="196">
        <f ca="1">IFERROR(INDEX(funnel_data!Y$3:Y$140,MATCH($J127, funnel_data!$A$3:$A$140, FALSE)),"")</f>
        <v>4.0239430739603871E-2</v>
      </c>
      <c r="P127" s="196">
        <f ca="1">IFERROR(INDEX(funnel_data!Z$3:Z$140,MATCH($J127, funnel_data!$A$3:$A$140, FALSE)),"")</f>
        <v>6.2298539860051814E-2</v>
      </c>
      <c r="Q127" s="196">
        <f ca="1">IFERROR(INDEX(funnel_data!H$3:H$140,MATCH($J127, funnel_data!$A$3:$A$140, FALSE)),"")</f>
        <v>4.1856794361209183E-2</v>
      </c>
      <c r="R127" s="196">
        <f ca="1">IFERROR(INDEX(funnel_data!I$3:I$140,MATCH($J127, funnel_data!$A$3:$A$140, FALSE)),"")</f>
        <v>3.2880159224974309E-2</v>
      </c>
      <c r="S127" s="196">
        <f ca="1">IFERROR(INDEX(funnel_data!J$3:J$140,MATCH($J127, funnel_data!$A$3:$A$140, FALSE)),"")</f>
        <v>5.3149464193141267E-2</v>
      </c>
      <c r="T127" s="196">
        <f ca="1">IFERROR(INDEX(funnel_data!K$3:K$140,MATCH($J127, funnel_data!$A$3:$A$140, FALSE)),"")</f>
        <v>2.8622898232466949E-2</v>
      </c>
      <c r="U127" s="196">
        <f ca="1">IFERROR(INDEX(funnel_data!L$3:L$140,MATCH($J127, funnel_data!$A$3:$A$140, FALSE)),"")</f>
        <v>6.0826281364310293E-2</v>
      </c>
      <c r="V127" s="170" t="str">
        <f t="shared" ca="1" si="10"/>
        <v/>
      </c>
      <c r="W127" s="169" t="str">
        <f t="shared" ca="1" si="11"/>
        <v/>
      </c>
      <c r="X127" s="168">
        <f ca="1">IFERROR(INDEX(funnel_data!P$3:P$140,MATCH($J127, funnel_data!$A$3:$A$140, FALSE)),"")</f>
        <v>1680</v>
      </c>
      <c r="Y127" s="168">
        <f ca="1">IFERROR(INDEX(funnel_data!Q$3:Q$140,MATCH($J127, funnel_data!$A$3:$A$140, FALSE)),"")</f>
        <v>69</v>
      </c>
      <c r="Z127" s="196">
        <f ca="1">IFERROR(INDEX(funnel_data!R$3:R$140,MATCH($J127, funnel_data!$A$3:$A$140, FALSE)),"")</f>
        <v>4.1071428571428571E-2</v>
      </c>
      <c r="AA127" s="196">
        <f ca="1">IFERROR(INDEX(funnel_data!AA$3:AA$140,MATCH($J127, funnel_data!$A$3:$A$140, FALSE)),"")</f>
        <v>3.2581810005137692E-2</v>
      </c>
      <c r="AB127" s="196">
        <f ca="1">IFERROR(INDEX(funnel_data!AB$3:AB$140,MATCH($J127, funnel_data!$A$3:$A$140, FALSE)),"")</f>
        <v>5.1655015307403969E-2</v>
      </c>
      <c r="AC127" s="196">
        <f ca="1">IFERROR(INDEX(funnel_data!S$3:S$140,MATCH($J127, funnel_data!$A$3:$A$140, FALSE)),"")</f>
        <v>4.2820310180952947E-2</v>
      </c>
      <c r="AD127" s="196">
        <f ca="1">IFERROR(INDEX(funnel_data!T$3:T$140,MATCH($J127, funnel_data!$A$3:$A$140, FALSE)),"")</f>
        <v>3.4137239415697497E-2</v>
      </c>
      <c r="AE127" s="196">
        <f ca="1">IFERROR(INDEX(funnel_data!U$3:U$140,MATCH($J127, funnel_data!$A$3:$A$140, FALSE)),"")</f>
        <v>5.3589445925727681E-2</v>
      </c>
      <c r="AF127" s="196">
        <f ca="1">IFERROR(INDEX(funnel_data!V$3:V$140,MATCH($J127, funnel_data!$A$3:$A$140, FALSE)),"")</f>
        <v>2.9966219614089563E-2</v>
      </c>
      <c r="AG127" s="196">
        <f ca="1">IFERROR(INDEX(funnel_data!W$3:W$140,MATCH($J127, funnel_data!$A$3:$A$140, FALSE)),"")</f>
        <v>6.0842361689374395E-2</v>
      </c>
      <c r="AH127" s="170" t="str">
        <f t="shared" ca="1" si="12"/>
        <v/>
      </c>
      <c r="AI127" s="169" t="str">
        <f t="shared" ca="1" si="13"/>
        <v/>
      </c>
      <c r="AJ127" s="168" t="str">
        <f ca="1">IFERROR(INDEX(funnel_data!AG$3:AG$140,MATCH($J127, funnel_data!$A$3:$A$140, FALSE)),"")</f>
        <v>Change not statistically significant</v>
      </c>
    </row>
    <row r="128" spans="3:36" s="171" customFormat="1" x14ac:dyDescent="0.3">
      <c r="C128" s="12" t="str">
        <f>funnel_data!A122</f>
        <v>RWG</v>
      </c>
      <c r="D128" s="12" t="str">
        <f>INDEX(TrustCAHUB_map!C$2:C$139,MATCH($C128,TrustCAHUB_map!$A$2:$A$139,FALSE))</f>
        <v>East of England</v>
      </c>
      <c r="E128" s="12" t="str">
        <f>INDEX(TrustCAHUB_map!D$2:D$139,MATCH($C128,TrustCAHUB_map!$A$2:$A$139,FALSE))</f>
        <v>East of England</v>
      </c>
      <c r="F128" s="12">
        <f>ROWS($F$9:F128)</f>
        <v>120</v>
      </c>
      <c r="G128" s="22">
        <f t="shared" si="7"/>
        <v>120</v>
      </c>
      <c r="H128" s="22">
        <f t="shared" si="8"/>
        <v>120</v>
      </c>
      <c r="I128" s="22"/>
      <c r="J128" s="168" t="str">
        <f t="shared" si="9"/>
        <v>RWG</v>
      </c>
      <c r="K128" s="169" t="str">
        <f>IFERROR(INDEX(TrustCAHUB_map!$B$2:$B$139, MATCH(J128, TrustCAHUB_map!$A$2:$A$139, FALSE)),"")</f>
        <v>West Hertfordshire Hospitals NHS Trust</v>
      </c>
      <c r="L128" s="168">
        <f ca="1">IFERROR(INDEX(funnel_data!E$3:E$140,MATCH($J128, funnel_data!$A$3:$A$140, FALSE)),"")</f>
        <v>122</v>
      </c>
      <c r="M128" s="168">
        <f ca="1">IFERROR(INDEX(funnel_data!F$3:F$140,MATCH($J128, funnel_data!$A$3:$A$140, FALSE)),"")</f>
        <v>7</v>
      </c>
      <c r="N128" s="196">
        <f ca="1">IFERROR(INDEX(funnel_data!G$3:G$140,MATCH($J128, funnel_data!$A$3:$A$140, FALSE)),"")</f>
        <v>5.737704918032787E-2</v>
      </c>
      <c r="O128" s="196">
        <f ca="1">IFERROR(INDEX(funnel_data!Y$3:Y$140,MATCH($J128, funnel_data!$A$3:$A$140, FALSE)),"")</f>
        <v>2.8068442413536412E-2</v>
      </c>
      <c r="P128" s="196">
        <f ca="1">IFERROR(INDEX(funnel_data!Z$3:Z$140,MATCH($J128, funnel_data!$A$3:$A$140, FALSE)),"")</f>
        <v>0.11370883025870446</v>
      </c>
      <c r="Q128" s="196">
        <f ca="1">IFERROR(INDEX(funnel_data!H$3:H$140,MATCH($J128, funnel_data!$A$3:$A$140, FALSE)),"")</f>
        <v>4.1856794361209183E-2</v>
      </c>
      <c r="R128" s="196">
        <f ca="1">IFERROR(INDEX(funnel_data!I$3:I$140,MATCH($J128, funnel_data!$A$3:$A$140, FALSE)),"")</f>
        <v>1.8161169560570966E-2</v>
      </c>
      <c r="S128" s="196">
        <f ca="1">IFERROR(INDEX(funnel_data!J$3:J$140,MATCH($J128, funnel_data!$A$3:$A$140, FALSE)),"")</f>
        <v>9.3524138192469686E-2</v>
      </c>
      <c r="T128" s="196">
        <f ca="1">IFERROR(INDEX(funnel_data!K$3:K$140,MATCH($J128, funnel_data!$A$3:$A$140, FALSE)),"")</f>
        <v>1.173181729258139E-2</v>
      </c>
      <c r="U128" s="196">
        <f ca="1">IFERROR(INDEX(funnel_data!L$3:L$140,MATCH($J128, funnel_data!$A$3:$A$140, FALSE)),"")</f>
        <v>0.13849618430011323</v>
      </c>
      <c r="V128" s="170" t="str">
        <f t="shared" ca="1" si="10"/>
        <v/>
      </c>
      <c r="W128" s="169" t="str">
        <f t="shared" ca="1" si="11"/>
        <v/>
      </c>
      <c r="X128" s="168">
        <f ca="1">IFERROR(INDEX(funnel_data!P$3:P$140,MATCH($J128, funnel_data!$A$3:$A$140, FALSE)),"")</f>
        <v>146</v>
      </c>
      <c r="Y128" s="168">
        <f ca="1">IFERROR(INDEX(funnel_data!Q$3:Q$140,MATCH($J128, funnel_data!$A$3:$A$140, FALSE)),"")</f>
        <v>12</v>
      </c>
      <c r="Z128" s="196">
        <f ca="1">IFERROR(INDEX(funnel_data!R$3:R$140,MATCH($J128, funnel_data!$A$3:$A$140, FALSE)),"")</f>
        <v>8.2191780821917804E-2</v>
      </c>
      <c r="AA128" s="196">
        <f ca="1">IFERROR(INDEX(funnel_data!AA$3:AA$140,MATCH($J128, funnel_data!$A$3:$A$140, FALSE)),"")</f>
        <v>4.7640729214994931E-2</v>
      </c>
      <c r="AB128" s="196">
        <f ca="1">IFERROR(INDEX(funnel_data!AB$3:AB$140,MATCH($J128, funnel_data!$A$3:$A$140, FALSE)),"")</f>
        <v>0.13816538239000653</v>
      </c>
      <c r="AC128" s="196">
        <f ca="1">IFERROR(INDEX(funnel_data!S$3:S$140,MATCH($J128, funnel_data!$A$3:$A$140, FALSE)),"")</f>
        <v>4.2820310180952947E-2</v>
      </c>
      <c r="AD128" s="196">
        <f ca="1">IFERROR(INDEX(funnel_data!T$3:T$140,MATCH($J128, funnel_data!$A$3:$A$140, FALSE)),"")</f>
        <v>2.0071228313232787E-2</v>
      </c>
      <c r="AE128" s="196">
        <f ca="1">IFERROR(INDEX(funnel_data!U$3:U$140,MATCH($J128, funnel_data!$A$3:$A$140, FALSE)),"")</f>
        <v>8.9011500200332591E-2</v>
      </c>
      <c r="AF128" s="196">
        <f ca="1">IFERROR(INDEX(funnel_data!V$3:V$140,MATCH($J128, funnel_data!$A$3:$A$140, FALSE)),"")</f>
        <v>1.3406964965908992E-2</v>
      </c>
      <c r="AG128" s="196">
        <f ca="1">IFERROR(INDEX(funnel_data!W$3:W$140,MATCH($J128, funnel_data!$A$3:$A$140, FALSE)),"")</f>
        <v>0.12836713175647946</v>
      </c>
      <c r="AH128" s="170" t="str">
        <f t="shared" ca="1" si="12"/>
        <v/>
      </c>
      <c r="AI128" s="169" t="str">
        <f t="shared" ca="1" si="13"/>
        <v/>
      </c>
      <c r="AJ128" s="168" t="str">
        <f ca="1">IFERROR(INDEX(funnel_data!AG$3:AG$140,MATCH($J128, funnel_data!$A$3:$A$140, FALSE)),"")</f>
        <v>Change not statistically significant</v>
      </c>
    </row>
    <row r="129" spans="3:36" s="171" customFormat="1" x14ac:dyDescent="0.3">
      <c r="C129" s="12" t="str">
        <f>funnel_data!A123</f>
        <v>RWH</v>
      </c>
      <c r="D129" s="12" t="str">
        <f>INDEX(TrustCAHUB_map!C$2:C$139,MATCH($C129,TrustCAHUB_map!$A$2:$A$139,FALSE))</f>
        <v>East of England</v>
      </c>
      <c r="E129" s="12" t="str">
        <f>INDEX(TrustCAHUB_map!D$2:D$139,MATCH($C129,TrustCAHUB_map!$A$2:$A$139,FALSE))</f>
        <v>East of England</v>
      </c>
      <c r="F129" s="12">
        <f>ROWS($F$9:F129)</f>
        <v>121</v>
      </c>
      <c r="G129" s="22">
        <f t="shared" si="7"/>
        <v>121</v>
      </c>
      <c r="H129" s="22">
        <f t="shared" si="8"/>
        <v>121</v>
      </c>
      <c r="I129" s="22"/>
      <c r="J129" s="168" t="str">
        <f t="shared" si="9"/>
        <v>RWH</v>
      </c>
      <c r="K129" s="169" t="str">
        <f>IFERROR(INDEX(TrustCAHUB_map!$B$2:$B$139, MATCH(J129, TrustCAHUB_map!$A$2:$A$139, FALSE)),"")</f>
        <v>East and North Hertfordshire NHS Trust</v>
      </c>
      <c r="L129" s="168">
        <f ca="1">IFERROR(INDEX(funnel_data!E$3:E$140,MATCH($J129, funnel_data!$A$3:$A$140, FALSE)),"")</f>
        <v>2126</v>
      </c>
      <c r="M129" s="168">
        <f ca="1">IFERROR(INDEX(funnel_data!F$3:F$140,MATCH($J129, funnel_data!$A$3:$A$140, FALSE)),"")</f>
        <v>90</v>
      </c>
      <c r="N129" s="196">
        <f ca="1">IFERROR(INDEX(funnel_data!G$3:G$140,MATCH($J129, funnel_data!$A$3:$A$140, FALSE)),"")</f>
        <v>4.2333019755409221E-2</v>
      </c>
      <c r="O129" s="196">
        <f ca="1">IFERROR(INDEX(funnel_data!Y$3:Y$140,MATCH($J129, funnel_data!$A$3:$A$140, FALSE)),"")</f>
        <v>3.4567647214476867E-2</v>
      </c>
      <c r="P129" s="196">
        <f ca="1">IFERROR(INDEX(funnel_data!Z$3:Z$140,MATCH($J129, funnel_data!$A$3:$A$140, FALSE)),"")</f>
        <v>5.1749321618728313E-2</v>
      </c>
      <c r="Q129" s="196">
        <f ca="1">IFERROR(INDEX(funnel_data!H$3:H$140,MATCH($J129, funnel_data!$A$3:$A$140, FALSE)),"")</f>
        <v>4.1856794361209183E-2</v>
      </c>
      <c r="R129" s="196">
        <f ca="1">IFERROR(INDEX(funnel_data!I$3:I$140,MATCH($J129, funnel_data!$A$3:$A$140, FALSE)),"")</f>
        <v>3.4137975203085681E-2</v>
      </c>
      <c r="S129" s="196">
        <f ca="1">IFERROR(INDEX(funnel_data!J$3:J$140,MATCH($J129, funnel_data!$A$3:$A$140, FALSE)),"")</f>
        <v>5.1228321343972753E-2</v>
      </c>
      <c r="T129" s="196">
        <f ca="1">IFERROR(INDEX(funnel_data!K$3:K$140,MATCH($J129, funnel_data!$A$3:$A$140, FALSE)),"")</f>
        <v>3.0358113240093992E-2</v>
      </c>
      <c r="U129" s="196">
        <f ca="1">IFERROR(INDEX(funnel_data!L$3:L$140,MATCH($J129, funnel_data!$A$3:$A$140, FALSE)),"")</f>
        <v>5.7452747646684871E-2</v>
      </c>
      <c r="V129" s="170" t="str">
        <f t="shared" ca="1" si="10"/>
        <v/>
      </c>
      <c r="W129" s="169" t="str">
        <f t="shared" ca="1" si="11"/>
        <v/>
      </c>
      <c r="X129" s="168">
        <f ca="1">IFERROR(INDEX(funnel_data!P$3:P$140,MATCH($J129, funnel_data!$A$3:$A$140, FALSE)),"")</f>
        <v>2321</v>
      </c>
      <c r="Y129" s="168">
        <f ca="1">IFERROR(INDEX(funnel_data!Q$3:Q$140,MATCH($J129, funnel_data!$A$3:$A$140, FALSE)),"")</f>
        <v>82</v>
      </c>
      <c r="Z129" s="196">
        <f ca="1">IFERROR(INDEX(funnel_data!R$3:R$140,MATCH($J129, funnel_data!$A$3:$A$140, FALSE)),"")</f>
        <v>3.5329599310641967E-2</v>
      </c>
      <c r="AA129" s="196">
        <f ca="1">IFERROR(INDEX(funnel_data!AA$3:AA$140,MATCH($J129, funnel_data!$A$3:$A$140, FALSE)),"")</f>
        <v>2.8553921438340995E-2</v>
      </c>
      <c r="AB129" s="196">
        <f ca="1">IFERROR(INDEX(funnel_data!AB$3:AB$140,MATCH($J129, funnel_data!$A$3:$A$140, FALSE)),"")</f>
        <v>4.3640876268782595E-2</v>
      </c>
      <c r="AC129" s="196">
        <f ca="1">IFERROR(INDEX(funnel_data!S$3:S$140,MATCH($J129, funnel_data!$A$3:$A$140, FALSE)),"")</f>
        <v>4.2820310180952947E-2</v>
      </c>
      <c r="AD129" s="196">
        <f ca="1">IFERROR(INDEX(funnel_data!T$3:T$140,MATCH($J129, funnel_data!$A$3:$A$140, FALSE)),"")</f>
        <v>3.5311515537628742E-2</v>
      </c>
      <c r="AE129" s="196">
        <f ca="1">IFERROR(INDEX(funnel_data!U$3:U$140,MATCH($J129, funnel_data!$A$3:$A$140, FALSE)),"")</f>
        <v>5.1840004746584845E-2</v>
      </c>
      <c r="AF129" s="196">
        <f ca="1">IFERROR(INDEX(funnel_data!V$3:V$140,MATCH($J129, funnel_data!$A$3:$A$140, FALSE)),"")</f>
        <v>3.1599667350613279E-2</v>
      </c>
      <c r="AG129" s="196">
        <f ca="1">IFERROR(INDEX(funnel_data!W$3:W$140,MATCH($J129, funnel_data!$A$3:$A$140, FALSE)),"")</f>
        <v>5.7787505312273467E-2</v>
      </c>
      <c r="AH129" s="170" t="str">
        <f t="shared" ca="1" si="12"/>
        <v/>
      </c>
      <c r="AI129" s="169" t="str">
        <f t="shared" ca="1" si="13"/>
        <v/>
      </c>
      <c r="AJ129" s="168" t="str">
        <f ca="1">IFERROR(INDEX(funnel_data!AG$3:AG$140,MATCH($J129, funnel_data!$A$3:$A$140, FALSE)),"")</f>
        <v>Change not statistically significant</v>
      </c>
    </row>
    <row r="130" spans="3:36" s="171" customFormat="1" x14ac:dyDescent="0.3">
      <c r="C130" s="12" t="str">
        <f>funnel_data!A124</f>
        <v>RWJ</v>
      </c>
      <c r="D130" s="12" t="str">
        <f>INDEX(TrustCAHUB_map!C$2:C$139,MATCH($C130,TrustCAHUB_map!$A$2:$A$139,FALSE))</f>
        <v>Greater Manchester</v>
      </c>
      <c r="E130" s="12" t="str">
        <f>INDEX(TrustCAHUB_map!D$2:D$139,MATCH($C130,TrustCAHUB_map!$A$2:$A$139,FALSE))</f>
        <v>North West</v>
      </c>
      <c r="F130" s="12">
        <f>ROWS($F$9:F130)</f>
        <v>122</v>
      </c>
      <c r="G130" s="22">
        <f t="shared" si="7"/>
        <v>122</v>
      </c>
      <c r="H130" s="22">
        <f t="shared" si="8"/>
        <v>122</v>
      </c>
      <c r="I130" s="22"/>
      <c r="J130" s="168" t="str">
        <f t="shared" si="9"/>
        <v>RWJ</v>
      </c>
      <c r="K130" s="169" t="str">
        <f>IFERROR(INDEX(TrustCAHUB_map!$B$2:$B$139, MATCH(J130, TrustCAHUB_map!$A$2:$A$139, FALSE)),"")</f>
        <v>Stockport NHS Foundation Trust</v>
      </c>
      <c r="L130" s="168">
        <f ca="1">IFERROR(INDEX(funnel_data!E$3:E$140,MATCH($J130, funnel_data!$A$3:$A$140, FALSE)),"")</f>
        <v>48</v>
      </c>
      <c r="M130" s="168">
        <f ca="1">IFERROR(INDEX(funnel_data!F$3:F$140,MATCH($J130, funnel_data!$A$3:$A$140, FALSE)),"")</f>
        <v>0</v>
      </c>
      <c r="N130" s="196">
        <f ca="1">IFERROR(INDEX(funnel_data!G$3:G$140,MATCH($J130, funnel_data!$A$3:$A$140, FALSE)),"")</f>
        <v>0</v>
      </c>
      <c r="O130" s="196">
        <f ca="1">IFERROR(INDEX(funnel_data!Y$3:Y$140,MATCH($J130, funnel_data!$A$3:$A$140, FALSE)),"")</f>
        <v>0</v>
      </c>
      <c r="P130" s="196">
        <f ca="1">IFERROR(INDEX(funnel_data!Z$3:Z$140,MATCH($J130, funnel_data!$A$3:$A$140, FALSE)),"")</f>
        <v>7.4100129666117467E-2</v>
      </c>
      <c r="Q130" s="196">
        <f ca="1">IFERROR(INDEX(funnel_data!H$3:H$140,MATCH($J130, funnel_data!$A$3:$A$140, FALSE)),"")</f>
        <v>4.1856794361209183E-2</v>
      </c>
      <c r="R130" s="196">
        <f ca="1">IFERROR(INDEX(funnel_data!I$3:I$140,MATCH($J130, funnel_data!$A$3:$A$140, FALSE)),"")</f>
        <v>1.1584544552384664E-2</v>
      </c>
      <c r="S130" s="196">
        <f ca="1">IFERROR(INDEX(funnel_data!J$3:J$140,MATCH($J130, funnel_data!$A$3:$A$140, FALSE)),"")</f>
        <v>0.1400282964609344</v>
      </c>
      <c r="T130" s="196">
        <f ca="1">IFERROR(INDEX(funnel_data!K$3:K$140,MATCH($J130, funnel_data!$A$3:$A$140, FALSE)),"")</f>
        <v>6.3704063639879903E-3</v>
      </c>
      <c r="U130" s="196">
        <f ca="1">IFERROR(INDEX(funnel_data!L$3:L$140,MATCH($J130, funnel_data!$A$3:$A$140, FALSE)),"")</f>
        <v>0.22938536828553793</v>
      </c>
      <c r="V130" s="170" t="str">
        <f t="shared" ca="1" si="10"/>
        <v/>
      </c>
      <c r="W130" s="169" t="str">
        <f t="shared" ca="1" si="11"/>
        <v>&lt;Lower 3SD Limit</v>
      </c>
      <c r="X130" s="168">
        <f ca="1">IFERROR(INDEX(funnel_data!P$3:P$140,MATCH($J130, funnel_data!$A$3:$A$140, FALSE)),"")</f>
        <v>61</v>
      </c>
      <c r="Y130" s="168">
        <f ca="1">IFERROR(INDEX(funnel_data!Q$3:Q$140,MATCH($J130, funnel_data!$A$3:$A$140, FALSE)),"")</f>
        <v>1</v>
      </c>
      <c r="Z130" s="196">
        <f ca="1">IFERROR(INDEX(funnel_data!R$3:R$140,MATCH($J130, funnel_data!$A$3:$A$140, FALSE)),"")</f>
        <v>1.6393442622950821E-2</v>
      </c>
      <c r="AA130" s="196">
        <f ca="1">IFERROR(INDEX(funnel_data!AA$3:AA$140,MATCH($J130, funnel_data!$A$3:$A$140, FALSE)),"")</f>
        <v>2.8997307992998252E-3</v>
      </c>
      <c r="AB130" s="196">
        <f ca="1">IFERROR(INDEX(funnel_data!AB$3:AB$140,MATCH($J130, funnel_data!$A$3:$A$140, FALSE)),"")</f>
        <v>8.7188600446415812E-2</v>
      </c>
      <c r="AC130" s="196">
        <f ca="1">IFERROR(INDEX(funnel_data!S$3:S$140,MATCH($J130, funnel_data!$A$3:$A$140, FALSE)),"")</f>
        <v>4.2820310180952947E-2</v>
      </c>
      <c r="AD130" s="196">
        <f ca="1">IFERROR(INDEX(funnel_data!T$3:T$140,MATCH($J130, funnel_data!$A$3:$A$140, FALSE)),"")</f>
        <v>1.3675125646671244E-2</v>
      </c>
      <c r="AE130" s="196">
        <f ca="1">IFERROR(INDEX(funnel_data!U$3:U$140,MATCH($J130, funnel_data!$A$3:$A$140, FALSE)),"")</f>
        <v>0.12613755389973505</v>
      </c>
      <c r="AF130" s="196">
        <f ca="1">IFERROR(INDEX(funnel_data!V$3:V$140,MATCH($J130, funnel_data!$A$3:$A$140, FALSE)),"")</f>
        <v>7.8664252000142879E-3</v>
      </c>
      <c r="AG130" s="196">
        <f ca="1">IFERROR(INDEX(funnel_data!W$3:W$140,MATCH($J130, funnel_data!$A$3:$A$140, FALSE)),"")</f>
        <v>0.20153900242442205</v>
      </c>
      <c r="AH130" s="170" t="str">
        <f t="shared" ca="1" si="12"/>
        <v/>
      </c>
      <c r="AI130" s="169" t="str">
        <f t="shared" ca="1" si="13"/>
        <v/>
      </c>
      <c r="AJ130" s="168" t="str">
        <f ca="1">IFERROR(INDEX(funnel_data!AG$3:AG$140,MATCH($J130, funnel_data!$A$3:$A$140, FALSE)),"")</f>
        <v>Numbers too small for z-test</v>
      </c>
    </row>
    <row r="131" spans="3:36" s="171" customFormat="1" x14ac:dyDescent="0.3">
      <c r="C131" s="12" t="str">
        <f>funnel_data!A125</f>
        <v>RWP</v>
      </c>
      <c r="D131" s="12" t="str">
        <f>INDEX(TrustCAHUB_map!C$2:C$139,MATCH($C131,TrustCAHUB_map!$A$2:$A$139,FALSE))</f>
        <v>West Midlands</v>
      </c>
      <c r="E131" s="12" t="str">
        <f>INDEX(TrustCAHUB_map!D$2:D$139,MATCH($C131,TrustCAHUB_map!$A$2:$A$139,FALSE))</f>
        <v>West Midlands</v>
      </c>
      <c r="F131" s="12">
        <f>ROWS($F$9:F131)</f>
        <v>123</v>
      </c>
      <c r="G131" s="22">
        <f t="shared" si="7"/>
        <v>123</v>
      </c>
      <c r="H131" s="22">
        <f t="shared" si="8"/>
        <v>123</v>
      </c>
      <c r="I131" s="22"/>
      <c r="J131" s="168" t="str">
        <f t="shared" si="9"/>
        <v>RWP</v>
      </c>
      <c r="K131" s="169" t="str">
        <f>IFERROR(INDEX(TrustCAHUB_map!$B$2:$B$139, MATCH(J131, TrustCAHUB_map!$A$2:$A$139, FALSE)),"")</f>
        <v>Worcestershire Acute Hospitals NHS Trust</v>
      </c>
      <c r="L131" s="168">
        <f ca="1">IFERROR(INDEX(funnel_data!E$3:E$140,MATCH($J131, funnel_data!$A$3:$A$140, FALSE)),"")</f>
        <v>761</v>
      </c>
      <c r="M131" s="168">
        <f ca="1">IFERROR(INDEX(funnel_data!F$3:F$140,MATCH($J131, funnel_data!$A$3:$A$140, FALSE)),"")</f>
        <v>30</v>
      </c>
      <c r="N131" s="196">
        <f ca="1">IFERROR(INDEX(funnel_data!G$3:G$140,MATCH($J131, funnel_data!$A$3:$A$140, FALSE)),"")</f>
        <v>3.9421813403416557E-2</v>
      </c>
      <c r="O131" s="196">
        <f ca="1">IFERROR(INDEX(funnel_data!Y$3:Y$140,MATCH($J131, funnel_data!$A$3:$A$140, FALSE)),"")</f>
        <v>2.7751385851253352E-2</v>
      </c>
      <c r="P131" s="196">
        <f ca="1">IFERROR(INDEX(funnel_data!Z$3:Z$140,MATCH($J131, funnel_data!$A$3:$A$140, FALSE)),"")</f>
        <v>5.5718800138835366E-2</v>
      </c>
      <c r="Q131" s="196">
        <f ca="1">IFERROR(INDEX(funnel_data!H$3:H$140,MATCH($J131, funnel_data!$A$3:$A$140, FALSE)),"")</f>
        <v>4.1856794361209183E-2</v>
      </c>
      <c r="R131" s="196">
        <f ca="1">IFERROR(INDEX(funnel_data!I$3:I$140,MATCH($J131, funnel_data!$A$3:$A$140, FALSE)),"")</f>
        <v>2.9779778525676141E-2</v>
      </c>
      <c r="S131" s="196">
        <f ca="1">IFERROR(INDEX(funnel_data!J$3:J$140,MATCH($J131, funnel_data!$A$3:$A$140, FALSE)),"")</f>
        <v>5.8536078009533747E-2</v>
      </c>
      <c r="T131" s="196">
        <f ca="1">IFERROR(INDEX(funnel_data!K$3:K$140,MATCH($J131, funnel_data!$A$3:$A$140, FALSE)),"")</f>
        <v>2.4529057059458702E-2</v>
      </c>
      <c r="U131" s="196">
        <f ca="1">IFERROR(INDEX(funnel_data!L$3:L$140,MATCH($J131, funnel_data!$A$3:$A$140, FALSE)),"")</f>
        <v>7.053997178979543E-2</v>
      </c>
      <c r="V131" s="170" t="str">
        <f t="shared" ca="1" si="10"/>
        <v/>
      </c>
      <c r="W131" s="169" t="str">
        <f t="shared" ca="1" si="11"/>
        <v/>
      </c>
      <c r="X131" s="168">
        <f ca="1">IFERROR(INDEX(funnel_data!P$3:P$140,MATCH($J131, funnel_data!$A$3:$A$140, FALSE)),"")</f>
        <v>1068</v>
      </c>
      <c r="Y131" s="168">
        <f ca="1">IFERROR(INDEX(funnel_data!Q$3:Q$140,MATCH($J131, funnel_data!$A$3:$A$140, FALSE)),"")</f>
        <v>64</v>
      </c>
      <c r="Z131" s="196">
        <f ca="1">IFERROR(INDEX(funnel_data!R$3:R$140,MATCH($J131, funnel_data!$A$3:$A$140, FALSE)),"")</f>
        <v>5.9925093632958802E-2</v>
      </c>
      <c r="AA131" s="196">
        <f ca="1">IFERROR(INDEX(funnel_data!AA$3:AA$140,MATCH($J131, funnel_data!$A$3:$A$140, FALSE)),"")</f>
        <v>4.7205885555331902E-2</v>
      </c>
      <c r="AB131" s="196">
        <f ca="1">IFERROR(INDEX(funnel_data!AB$3:AB$140,MATCH($J131, funnel_data!$A$3:$A$140, FALSE)),"")</f>
        <v>7.5798741421641197E-2</v>
      </c>
      <c r="AC131" s="196">
        <f ca="1">IFERROR(INDEX(funnel_data!S$3:S$140,MATCH($J131, funnel_data!$A$3:$A$140, FALSE)),"")</f>
        <v>4.2820310180952947E-2</v>
      </c>
      <c r="AD131" s="196">
        <f ca="1">IFERROR(INDEX(funnel_data!T$3:T$140,MATCH($J131, funnel_data!$A$3:$A$140, FALSE)),"")</f>
        <v>3.2228358646658184E-2</v>
      </c>
      <c r="AE131" s="196">
        <f ca="1">IFERROR(INDEX(funnel_data!U$3:U$140,MATCH($J131, funnel_data!$A$3:$A$140, FALSE)),"")</f>
        <v>5.6689427849513925E-2</v>
      </c>
      <c r="AF131" s="196">
        <f ca="1">IFERROR(INDEX(funnel_data!V$3:V$140,MATCH($J131, funnel_data!$A$3:$A$140, FALSE)),"")</f>
        <v>2.7387442364864518E-2</v>
      </c>
      <c r="AG131" s="196">
        <f ca="1">IFERROR(INDEX(funnel_data!W$3:W$140,MATCH($J131, funnel_data!$A$3:$A$140, FALSE)),"")</f>
        <v>6.6356310434186661E-2</v>
      </c>
      <c r="AH131" s="170" t="str">
        <f t="shared" ca="1" si="12"/>
        <v/>
      </c>
      <c r="AI131" s="169" t="str">
        <f t="shared" ca="1" si="13"/>
        <v/>
      </c>
      <c r="AJ131" s="168" t="str">
        <f ca="1">IFERROR(INDEX(funnel_data!AG$3:AG$140,MATCH($J131, funnel_data!$A$3:$A$140, FALSE)),"")</f>
        <v>Change not statistically significant</v>
      </c>
    </row>
    <row r="132" spans="3:36" s="171" customFormat="1" x14ac:dyDescent="0.3">
      <c r="C132" s="12" t="str">
        <f>funnel_data!A126</f>
        <v>RWW</v>
      </c>
      <c r="D132" s="12" t="str">
        <f>INDEX(TrustCAHUB_map!C$2:C$139,MATCH($C132,TrustCAHUB_map!$A$2:$A$139,FALSE))</f>
        <v>Cheshire and Merseyside</v>
      </c>
      <c r="E132" s="12" t="str">
        <f>INDEX(TrustCAHUB_map!D$2:D$139,MATCH($C132,TrustCAHUB_map!$A$2:$A$139,FALSE))</f>
        <v>North West</v>
      </c>
      <c r="F132" s="12">
        <f>ROWS($F$9:F132)</f>
        <v>124</v>
      </c>
      <c r="G132" s="22">
        <f t="shared" si="7"/>
        <v>124</v>
      </c>
      <c r="H132" s="22">
        <f t="shared" si="8"/>
        <v>124</v>
      </c>
      <c r="I132" s="22"/>
      <c r="J132" s="168" t="str">
        <f t="shared" si="9"/>
        <v>RWW</v>
      </c>
      <c r="K132" s="169" t="str">
        <f>IFERROR(INDEX(TrustCAHUB_map!$B$2:$B$139, MATCH(J132, TrustCAHUB_map!$A$2:$A$139, FALSE)),"")</f>
        <v>Warrington and Halton Hospitals NHS Foundation Trust</v>
      </c>
      <c r="L132" s="168">
        <f ca="1">IFERROR(INDEX(funnel_data!E$3:E$140,MATCH($J132, funnel_data!$A$3:$A$140, FALSE)),"")</f>
        <v>109</v>
      </c>
      <c r="M132" s="168">
        <f ca="1">IFERROR(INDEX(funnel_data!F$3:F$140,MATCH($J132, funnel_data!$A$3:$A$140, FALSE)),"")</f>
        <v>1</v>
      </c>
      <c r="N132" s="196">
        <f ca="1">IFERROR(INDEX(funnel_data!G$3:G$140,MATCH($J132, funnel_data!$A$3:$A$140, FALSE)),"")</f>
        <v>9.1743119266055051E-3</v>
      </c>
      <c r="O132" s="196">
        <f ca="1">IFERROR(INDEX(funnel_data!Y$3:Y$140,MATCH($J132, funnel_data!$A$3:$A$140, FALSE)),"")</f>
        <v>1.6213312925450951E-3</v>
      </c>
      <c r="P132" s="196">
        <f ca="1">IFERROR(INDEX(funnel_data!Z$3:Z$140,MATCH($J132, funnel_data!$A$3:$A$140, FALSE)),"")</f>
        <v>5.0145624591783226E-2</v>
      </c>
      <c r="Q132" s="196">
        <f ca="1">IFERROR(INDEX(funnel_data!H$3:H$140,MATCH($J132, funnel_data!$A$3:$A$140, FALSE)),"")</f>
        <v>4.1856794361209183E-2</v>
      </c>
      <c r="R132" s="196">
        <f ca="1">IFERROR(INDEX(funnel_data!I$3:I$140,MATCH($J132, funnel_data!$A$3:$A$140, FALSE)),"")</f>
        <v>1.7346485732320237E-2</v>
      </c>
      <c r="S132" s="196">
        <f ca="1">IFERROR(INDEX(funnel_data!J$3:J$140,MATCH($J132, funnel_data!$A$3:$A$140, FALSE)),"")</f>
        <v>9.7561324603084462E-2</v>
      </c>
      <c r="T132" s="196">
        <f ca="1">IFERROR(INDEX(funnel_data!K$3:K$140,MATCH($J132, funnel_data!$A$3:$A$140, FALSE)),"")</f>
        <v>1.0993541019624509E-2</v>
      </c>
      <c r="U132" s="196">
        <f ca="1">IFERROR(INDEX(funnel_data!L$3:L$140,MATCH($J132, funnel_data!$A$3:$A$140, FALSE)),"")</f>
        <v>0.14652836365340313</v>
      </c>
      <c r="V132" s="170" t="str">
        <f t="shared" ca="1" si="10"/>
        <v/>
      </c>
      <c r="W132" s="169" t="str">
        <f t="shared" ca="1" si="11"/>
        <v>&lt;Lower 3SD Limit</v>
      </c>
      <c r="X132" s="168">
        <f ca="1">IFERROR(INDEX(funnel_data!P$3:P$140,MATCH($J132, funnel_data!$A$3:$A$140, FALSE)),"")</f>
        <v>111</v>
      </c>
      <c r="Y132" s="168">
        <f ca="1">IFERROR(INDEX(funnel_data!Q$3:Q$140,MATCH($J132, funnel_data!$A$3:$A$140, FALSE)),"")</f>
        <v>4</v>
      </c>
      <c r="Z132" s="196">
        <f ca="1">IFERROR(INDEX(funnel_data!R$3:R$140,MATCH($J132, funnel_data!$A$3:$A$140, FALSE)),"")</f>
        <v>3.6036036036036036E-2</v>
      </c>
      <c r="AA132" s="196">
        <f ca="1">IFERROR(INDEX(funnel_data!AA$3:AA$140,MATCH($J132, funnel_data!$A$3:$A$140, FALSE)),"")</f>
        <v>1.410130250923179E-2</v>
      </c>
      <c r="AB132" s="196">
        <f ca="1">IFERROR(INDEX(funnel_data!AB$3:AB$140,MATCH($J132, funnel_data!$A$3:$A$140, FALSE)),"")</f>
        <v>8.9010055899952076E-2</v>
      </c>
      <c r="AC132" s="196">
        <f ca="1">IFERROR(INDEX(funnel_data!S$3:S$140,MATCH($J132, funnel_data!$A$3:$A$140, FALSE)),"")</f>
        <v>4.2820310180952947E-2</v>
      </c>
      <c r="AD132" s="196">
        <f ca="1">IFERROR(INDEX(funnel_data!T$3:T$140,MATCH($J132, funnel_data!$A$3:$A$140, FALSE)),"")</f>
        <v>1.8051825796246177E-2</v>
      </c>
      <c r="AE132" s="196">
        <f ca="1">IFERROR(INDEX(funnel_data!U$3:U$140,MATCH($J132, funnel_data!$A$3:$A$140, FALSE)),"")</f>
        <v>9.8175298000109448E-2</v>
      </c>
      <c r="AF132" s="196">
        <f ca="1">IFERROR(INDEX(funnel_data!V$3:V$140,MATCH($J132, funnel_data!$A$3:$A$140, FALSE)),"")</f>
        <v>1.1520411007744598E-2</v>
      </c>
      <c r="AG132" s="196">
        <f ca="1">IFERROR(INDEX(funnel_data!W$3:W$140,MATCH($J132, funnel_data!$A$3:$A$140, FALSE)),"")</f>
        <v>0.14655134223566341</v>
      </c>
      <c r="AH132" s="170" t="str">
        <f t="shared" ca="1" si="12"/>
        <v/>
      </c>
      <c r="AI132" s="169" t="str">
        <f t="shared" ca="1" si="13"/>
        <v/>
      </c>
      <c r="AJ132" s="168" t="str">
        <f ca="1">IFERROR(INDEX(funnel_data!AG$3:AG$140,MATCH($J132, funnel_data!$A$3:$A$140, FALSE)),"")</f>
        <v>Numbers too small for z-test</v>
      </c>
    </row>
    <row r="133" spans="3:36" s="171" customFormat="1" x14ac:dyDescent="0.3">
      <c r="C133" s="12" t="str">
        <f>funnel_data!A127</f>
        <v>RWY</v>
      </c>
      <c r="D133" s="12" t="str">
        <f>INDEX(TrustCAHUB_map!C$2:C$139,MATCH($C133,TrustCAHUB_map!$A$2:$A$139,FALSE))</f>
        <v>West Yorkshire</v>
      </c>
      <c r="E133" s="12" t="str">
        <f>INDEX(TrustCAHUB_map!D$2:D$139,MATCH($C133,TrustCAHUB_map!$A$2:$A$139,FALSE))</f>
        <v>Yorkshire and Humber</v>
      </c>
      <c r="F133" s="12">
        <f>ROWS($F$9:F133)</f>
        <v>125</v>
      </c>
      <c r="G133" s="22">
        <f t="shared" si="7"/>
        <v>125</v>
      </c>
      <c r="H133" s="22">
        <f t="shared" si="8"/>
        <v>125</v>
      </c>
      <c r="I133" s="22"/>
      <c r="J133" s="168" t="str">
        <f t="shared" si="9"/>
        <v>RWY</v>
      </c>
      <c r="K133" s="169" t="str">
        <f>IFERROR(INDEX(TrustCAHUB_map!$B$2:$B$139, MATCH(J133, TrustCAHUB_map!$A$2:$A$139, FALSE)),"")</f>
        <v>Calderdale and Huddersfield NHS Foundation Trust</v>
      </c>
      <c r="L133" s="168">
        <f ca="1">IFERROR(INDEX(funnel_data!E$3:E$140,MATCH($J133, funnel_data!$A$3:$A$140, FALSE)),"")</f>
        <v>810</v>
      </c>
      <c r="M133" s="168">
        <f ca="1">IFERROR(INDEX(funnel_data!F$3:F$140,MATCH($J133, funnel_data!$A$3:$A$140, FALSE)),"")</f>
        <v>54</v>
      </c>
      <c r="N133" s="196">
        <f ca="1">IFERROR(INDEX(funnel_data!G$3:G$140,MATCH($J133, funnel_data!$A$3:$A$140, FALSE)),"")</f>
        <v>6.6666666666666666E-2</v>
      </c>
      <c r="O133" s="196">
        <f ca="1">IFERROR(INDEX(funnel_data!Y$3:Y$140,MATCH($J133, funnel_data!$A$3:$A$140, FALSE)),"")</f>
        <v>5.1452801360504521E-2</v>
      </c>
      <c r="P133" s="196">
        <f ca="1">IFERROR(INDEX(funnel_data!Z$3:Z$140,MATCH($J133, funnel_data!$A$3:$A$140, FALSE)),"")</f>
        <v>8.5971334026698806E-2</v>
      </c>
      <c r="Q133" s="196">
        <f ca="1">IFERROR(INDEX(funnel_data!H$3:H$140,MATCH($J133, funnel_data!$A$3:$A$140, FALSE)),"")</f>
        <v>4.1856794361209183E-2</v>
      </c>
      <c r="R133" s="196">
        <f ca="1">IFERROR(INDEX(funnel_data!I$3:I$140,MATCH($J133, funnel_data!$A$3:$A$140, FALSE)),"")</f>
        <v>3.0091544057316233E-2</v>
      </c>
      <c r="S133" s="196">
        <f ca="1">IFERROR(INDEX(funnel_data!J$3:J$140,MATCH($J133, funnel_data!$A$3:$A$140, FALSE)),"")</f>
        <v>5.794721786534645E-2</v>
      </c>
      <c r="T133" s="196">
        <f ca="1">IFERROR(INDEX(funnel_data!K$3:K$140,MATCH($J133, funnel_data!$A$3:$A$140, FALSE)),"")</f>
        <v>2.4928582554110602E-2</v>
      </c>
      <c r="U133" s="196">
        <f ca="1">IFERROR(INDEX(funnel_data!L$3:L$140,MATCH($J133, funnel_data!$A$3:$A$140, FALSE)),"")</f>
        <v>6.9461516373848592E-2</v>
      </c>
      <c r="V133" s="170" t="str">
        <f t="shared" ca="1" si="10"/>
        <v/>
      </c>
      <c r="W133" s="169" t="str">
        <f t="shared" ca="1" si="11"/>
        <v/>
      </c>
      <c r="X133" s="168">
        <f ca="1">IFERROR(INDEX(funnel_data!P$3:P$140,MATCH($J133, funnel_data!$A$3:$A$140, FALSE)),"")</f>
        <v>814</v>
      </c>
      <c r="Y133" s="168">
        <f ca="1">IFERROR(INDEX(funnel_data!Q$3:Q$140,MATCH($J133, funnel_data!$A$3:$A$140, FALSE)),"")</f>
        <v>42</v>
      </c>
      <c r="Z133" s="196">
        <f ca="1">IFERROR(INDEX(funnel_data!R$3:R$140,MATCH($J133, funnel_data!$A$3:$A$140, FALSE)),"")</f>
        <v>5.1597051597051594E-2</v>
      </c>
      <c r="AA133" s="196">
        <f ca="1">IFERROR(INDEX(funnel_data!AA$3:AA$140,MATCH($J133, funnel_data!$A$3:$A$140, FALSE)),"")</f>
        <v>3.83968222957385E-2</v>
      </c>
      <c r="AB133" s="196">
        <f ca="1">IFERROR(INDEX(funnel_data!AB$3:AB$140,MATCH($J133, funnel_data!$A$3:$A$140, FALSE)),"")</f>
        <v>6.9009641234930641E-2</v>
      </c>
      <c r="AC133" s="196">
        <f ca="1">IFERROR(INDEX(funnel_data!S$3:S$140,MATCH($J133, funnel_data!$A$3:$A$140, FALSE)),"")</f>
        <v>4.2820310180952947E-2</v>
      </c>
      <c r="AD133" s="196">
        <f ca="1">IFERROR(INDEX(funnel_data!T$3:T$140,MATCH($J133, funnel_data!$A$3:$A$140, FALSE)),"")</f>
        <v>3.0927270878633523E-2</v>
      </c>
      <c r="AE133" s="196">
        <f ca="1">IFERROR(INDEX(funnel_data!U$3:U$140,MATCH($J133, funnel_data!$A$3:$A$140, FALSE)),"")</f>
        <v>5.9008316861818171E-2</v>
      </c>
      <c r="AF133" s="196">
        <f ca="1">IFERROR(INDEX(funnel_data!V$3:V$140,MATCH($J133, funnel_data!$A$3:$A$140, FALSE)),"")</f>
        <v>2.5685837041514639E-2</v>
      </c>
      <c r="AG133" s="196">
        <f ca="1">IFERROR(INDEX(funnel_data!W$3:W$140,MATCH($J133, funnel_data!$A$3:$A$140, FALSE)),"")</f>
        <v>7.0557092854723752E-2</v>
      </c>
      <c r="AH133" s="170" t="str">
        <f t="shared" ca="1" si="12"/>
        <v/>
      </c>
      <c r="AI133" s="169" t="str">
        <f t="shared" ca="1" si="13"/>
        <v/>
      </c>
      <c r="AJ133" s="168" t="str">
        <f ca="1">IFERROR(INDEX(funnel_data!AG$3:AG$140,MATCH($J133, funnel_data!$A$3:$A$140, FALSE)),"")</f>
        <v>Change not statistically significant</v>
      </c>
    </row>
    <row r="134" spans="3:36" s="171" customFormat="1" x14ac:dyDescent="0.3">
      <c r="C134" s="12" t="str">
        <f>funnel_data!A128</f>
        <v>RX1</v>
      </c>
      <c r="D134" s="12" t="str">
        <f>INDEX(TrustCAHUB_map!C$2:C$139,MATCH($C134,TrustCAHUB_map!$A$2:$A$139,FALSE))</f>
        <v>East Midlands</v>
      </c>
      <c r="E134" s="12" t="str">
        <f>INDEX(TrustCAHUB_map!D$2:D$139,MATCH($C134,TrustCAHUB_map!$A$2:$A$139,FALSE))</f>
        <v>East Midlands</v>
      </c>
      <c r="F134" s="12">
        <f>ROWS($F$9:F134)</f>
        <v>126</v>
      </c>
      <c r="G134" s="22">
        <f t="shared" si="7"/>
        <v>126</v>
      </c>
      <c r="H134" s="22">
        <f t="shared" si="8"/>
        <v>126</v>
      </c>
      <c r="I134" s="22"/>
      <c r="J134" s="168" t="str">
        <f t="shared" si="9"/>
        <v>RX1</v>
      </c>
      <c r="K134" s="169" t="str">
        <f>IFERROR(INDEX(TrustCAHUB_map!$B$2:$B$139, MATCH(J134, TrustCAHUB_map!$A$2:$A$139, FALSE)),"")</f>
        <v>Nottingham University Hospitals NHS Trust</v>
      </c>
      <c r="L134" s="168">
        <f ca="1">IFERROR(INDEX(funnel_data!E$3:E$140,MATCH($J134, funnel_data!$A$3:$A$140, FALSE)),"")</f>
        <v>2449</v>
      </c>
      <c r="M134" s="168">
        <f ca="1">IFERROR(INDEX(funnel_data!F$3:F$140,MATCH($J134, funnel_data!$A$3:$A$140, FALSE)),"")</f>
        <v>148</v>
      </c>
      <c r="N134" s="196">
        <f ca="1">IFERROR(INDEX(funnel_data!G$3:G$140,MATCH($J134, funnel_data!$A$3:$A$140, FALSE)),"")</f>
        <v>6.0432829726418946E-2</v>
      </c>
      <c r="O134" s="196">
        <f ca="1">IFERROR(INDEX(funnel_data!Y$3:Y$140,MATCH($J134, funnel_data!$A$3:$A$140, FALSE)),"")</f>
        <v>5.166610824810091E-2</v>
      </c>
      <c r="P134" s="196">
        <f ca="1">IFERROR(INDEX(funnel_data!Z$3:Z$140,MATCH($J134, funnel_data!$A$3:$A$140, FALSE)),"")</f>
        <v>7.0576386366636809E-2</v>
      </c>
      <c r="Q134" s="196">
        <f ca="1">IFERROR(INDEX(funnel_data!H$3:H$140,MATCH($J134, funnel_data!$A$3:$A$140, FALSE)),"")</f>
        <v>4.1856794361209183E-2</v>
      </c>
      <c r="R134" s="196">
        <f ca="1">IFERROR(INDEX(funnel_data!I$3:I$140,MATCH($J134, funnel_data!$A$3:$A$140, FALSE)),"")</f>
        <v>3.4616545902112342E-2</v>
      </c>
      <c r="S134" s="196">
        <f ca="1">IFERROR(INDEX(funnel_data!J$3:J$140,MATCH($J134, funnel_data!$A$3:$A$140, FALSE)),"")</f>
        <v>5.0532115463221054E-2</v>
      </c>
      <c r="T134" s="196">
        <f ca="1">IFERROR(INDEX(funnel_data!K$3:K$140,MATCH($J134, funnel_data!$A$3:$A$140, FALSE)),"")</f>
        <v>3.1029181814696827E-2</v>
      </c>
      <c r="U134" s="196">
        <f ca="1">IFERROR(INDEX(funnel_data!L$3:L$140,MATCH($J134, funnel_data!$A$3:$A$140, FALSE)),"")</f>
        <v>5.6243386474212079E-2</v>
      </c>
      <c r="V134" s="170" t="str">
        <f t="shared" ca="1" si="10"/>
        <v>&gt;Upper 3SD Limit</v>
      </c>
      <c r="W134" s="169" t="str">
        <f t="shared" ca="1" si="11"/>
        <v/>
      </c>
      <c r="X134" s="168">
        <f ca="1">IFERROR(INDEX(funnel_data!P$3:P$140,MATCH($J134, funnel_data!$A$3:$A$140, FALSE)),"")</f>
        <v>2758</v>
      </c>
      <c r="Y134" s="168">
        <f ca="1">IFERROR(INDEX(funnel_data!Q$3:Q$140,MATCH($J134, funnel_data!$A$3:$A$140, FALSE)),"")</f>
        <v>119</v>
      </c>
      <c r="Z134" s="196">
        <f ca="1">IFERROR(INDEX(funnel_data!R$3:R$140,MATCH($J134, funnel_data!$A$3:$A$140, FALSE)),"")</f>
        <v>4.3147208121827409E-2</v>
      </c>
      <c r="AA134" s="196">
        <f ca="1">IFERROR(INDEX(funnel_data!AA$3:AA$140,MATCH($J134, funnel_data!$A$3:$A$140, FALSE)),"")</f>
        <v>3.6178172984259453E-2</v>
      </c>
      <c r="AB134" s="196">
        <f ca="1">IFERROR(INDEX(funnel_data!AB$3:AB$140,MATCH($J134, funnel_data!$A$3:$A$140, FALSE)),"")</f>
        <v>5.1387120833858692E-2</v>
      </c>
      <c r="AC134" s="196">
        <f ca="1">IFERROR(INDEX(funnel_data!S$3:S$140,MATCH($J134, funnel_data!$A$3:$A$140, FALSE)),"")</f>
        <v>4.2820310180952947E-2</v>
      </c>
      <c r="AD134" s="196">
        <f ca="1">IFERROR(INDEX(funnel_data!T$3:T$140,MATCH($J134, funnel_data!$A$3:$A$140, FALSE)),"")</f>
        <v>3.5878949922742313E-2</v>
      </c>
      <c r="AE134" s="196">
        <f ca="1">IFERROR(INDEX(funnel_data!U$3:U$140,MATCH($J134, funnel_data!$A$3:$A$140, FALSE)),"")</f>
        <v>5.1033504056564982E-2</v>
      </c>
      <c r="AF134" s="196">
        <f ca="1">IFERROR(INDEX(funnel_data!V$3:V$140,MATCH($J134, funnel_data!$A$3:$A$140, FALSE)),"")</f>
        <v>3.2401469213096487E-2</v>
      </c>
      <c r="AG134" s="196">
        <f ca="1">IFERROR(INDEX(funnel_data!W$3:W$140,MATCH($J134, funnel_data!$A$3:$A$140, FALSE)),"")</f>
        <v>5.6394117480858159E-2</v>
      </c>
      <c r="AH134" s="170" t="str">
        <f t="shared" ca="1" si="12"/>
        <v/>
      </c>
      <c r="AI134" s="169" t="str">
        <f t="shared" ca="1" si="13"/>
        <v/>
      </c>
      <c r="AJ134" s="168" t="str">
        <f ca="1">IFERROR(INDEX(funnel_data!AG$3:AG$140,MATCH($J134, funnel_data!$A$3:$A$140, FALSE)),"")</f>
        <v>Decreased</v>
      </c>
    </row>
    <row r="135" spans="3:36" s="171" customFormat="1" x14ac:dyDescent="0.3">
      <c r="C135" s="12" t="str">
        <f>funnel_data!A129</f>
        <v>RXC</v>
      </c>
      <c r="D135" s="12" t="str">
        <f>INDEX(TrustCAHUB_map!C$2:C$139,MATCH($C135,TrustCAHUB_map!$A$2:$A$139,FALSE))</f>
        <v>Surrey and Sussex</v>
      </c>
      <c r="E135" s="12" t="str">
        <f>INDEX(TrustCAHUB_map!D$2:D$139,MATCH($C135,TrustCAHUB_map!$A$2:$A$139,FALSE))</f>
        <v>South East</v>
      </c>
      <c r="F135" s="12">
        <f>ROWS($F$9:F135)</f>
        <v>127</v>
      </c>
      <c r="G135" s="22">
        <f t="shared" si="7"/>
        <v>127</v>
      </c>
      <c r="H135" s="22">
        <f t="shared" si="8"/>
        <v>127</v>
      </c>
      <c r="I135" s="22"/>
      <c r="J135" s="168" t="str">
        <f t="shared" si="9"/>
        <v>RXC</v>
      </c>
      <c r="K135" s="169" t="str">
        <f>IFERROR(INDEX(TrustCAHUB_map!$B$2:$B$139, MATCH(J135, TrustCAHUB_map!$A$2:$A$139, FALSE)),"")</f>
        <v>East Sussex Healthcare NHS Trust</v>
      </c>
      <c r="L135" s="168">
        <f ca="1">IFERROR(INDEX(funnel_data!E$3:E$140,MATCH($J135, funnel_data!$A$3:$A$140, FALSE)),"")</f>
        <v>911</v>
      </c>
      <c r="M135" s="168">
        <f ca="1">IFERROR(INDEX(funnel_data!F$3:F$140,MATCH($J135, funnel_data!$A$3:$A$140, FALSE)),"")</f>
        <v>48</v>
      </c>
      <c r="N135" s="196">
        <f ca="1">IFERROR(INDEX(funnel_data!G$3:G$140,MATCH($J135, funnel_data!$A$3:$A$140, FALSE)),"")</f>
        <v>5.2689352360043906E-2</v>
      </c>
      <c r="O135" s="196">
        <f ca="1">IFERROR(INDEX(funnel_data!Y$3:Y$140,MATCH($J135, funnel_data!$A$3:$A$140, FALSE)),"")</f>
        <v>3.9969151704451644E-2</v>
      </c>
      <c r="P135" s="196">
        <f ca="1">IFERROR(INDEX(funnel_data!Z$3:Z$140,MATCH($J135, funnel_data!$A$3:$A$140, FALSE)),"")</f>
        <v>6.9166106495803056E-2</v>
      </c>
      <c r="Q135" s="196">
        <f ca="1">IFERROR(INDEX(funnel_data!H$3:H$140,MATCH($J135, funnel_data!$A$3:$A$140, FALSE)),"")</f>
        <v>4.1856794361209183E-2</v>
      </c>
      <c r="R135" s="196">
        <f ca="1">IFERROR(INDEX(funnel_data!I$3:I$140,MATCH($J135, funnel_data!$A$3:$A$140, FALSE)),"")</f>
        <v>3.0661592099926107E-2</v>
      </c>
      <c r="S135" s="196">
        <f ca="1">IFERROR(INDEX(funnel_data!J$3:J$140,MATCH($J135, funnel_data!$A$3:$A$140, FALSE)),"")</f>
        <v>5.6899663669513253E-2</v>
      </c>
      <c r="T135" s="196">
        <f ca="1">IFERROR(INDEX(funnel_data!K$3:K$140,MATCH($J135, funnel_data!$A$3:$A$140, FALSE)),"")</f>
        <v>2.5666220564759847E-2</v>
      </c>
      <c r="U135" s="196">
        <f ca="1">IFERROR(INDEX(funnel_data!L$3:L$140,MATCH($J135, funnel_data!$A$3:$A$140, FALSE)),"")</f>
        <v>6.755248266658373E-2</v>
      </c>
      <c r="V135" s="170" t="str">
        <f t="shared" ca="1" si="10"/>
        <v/>
      </c>
      <c r="W135" s="169" t="str">
        <f t="shared" ca="1" si="11"/>
        <v/>
      </c>
      <c r="X135" s="168">
        <f ca="1">IFERROR(INDEX(funnel_data!P$3:P$140,MATCH($J135, funnel_data!$A$3:$A$140, FALSE)),"")</f>
        <v>959</v>
      </c>
      <c r="Y135" s="168">
        <f ca="1">IFERROR(INDEX(funnel_data!Q$3:Q$140,MATCH($J135, funnel_data!$A$3:$A$140, FALSE)),"")</f>
        <v>56</v>
      </c>
      <c r="Z135" s="196">
        <f ca="1">IFERROR(INDEX(funnel_data!R$3:R$140,MATCH($J135, funnel_data!$A$3:$A$140, FALSE)),"")</f>
        <v>5.8394160583941604E-2</v>
      </c>
      <c r="AA135" s="196">
        <f ca="1">IFERROR(INDEX(funnel_data!AA$3:AA$140,MATCH($J135, funnel_data!$A$3:$A$140, FALSE)),"")</f>
        <v>4.5240424220212461E-2</v>
      </c>
      <c r="AB135" s="196">
        <f ca="1">IFERROR(INDEX(funnel_data!AB$3:AB$140,MATCH($J135, funnel_data!$A$3:$A$140, FALSE)),"")</f>
        <v>7.5071655987238181E-2</v>
      </c>
      <c r="AC135" s="196">
        <f ca="1">IFERROR(INDEX(funnel_data!S$3:S$140,MATCH($J135, funnel_data!$A$3:$A$140, FALSE)),"")</f>
        <v>4.2820310180952947E-2</v>
      </c>
      <c r="AD135" s="196">
        <f ca="1">IFERROR(INDEX(funnel_data!T$3:T$140,MATCH($J135, funnel_data!$A$3:$A$140, FALSE)),"")</f>
        <v>3.1727021269919199E-2</v>
      </c>
      <c r="AE135" s="196">
        <f ca="1">IFERROR(INDEX(funnel_data!U$3:U$140,MATCH($J135, funnel_data!$A$3:$A$140, FALSE)),"")</f>
        <v>5.7561761980687909E-2</v>
      </c>
      <c r="AF135" s="196">
        <f ca="1">IFERROR(INDEX(funnel_data!V$3:V$140,MATCH($J135, funnel_data!$A$3:$A$140, FALSE)),"")</f>
        <v>2.6726302110900158E-2</v>
      </c>
      <c r="AG135" s="196">
        <f ca="1">IFERROR(INDEX(funnel_data!W$3:W$140,MATCH($J135, funnel_data!$A$3:$A$140, FALSE)),"")</f>
        <v>6.7929372675790869E-2</v>
      </c>
      <c r="AH135" s="170" t="str">
        <f t="shared" ca="1" si="12"/>
        <v/>
      </c>
      <c r="AI135" s="169" t="str">
        <f t="shared" ca="1" si="13"/>
        <v/>
      </c>
      <c r="AJ135" s="168" t="str">
        <f ca="1">IFERROR(INDEX(funnel_data!AG$3:AG$140,MATCH($J135, funnel_data!$A$3:$A$140, FALSE)),"")</f>
        <v>Change not statistically significant</v>
      </c>
    </row>
    <row r="136" spans="3:36" s="171" customFormat="1" x14ac:dyDescent="0.3">
      <c r="C136" s="12" t="str">
        <f>funnel_data!A130</f>
        <v>RXF</v>
      </c>
      <c r="D136" s="12" t="str">
        <f>INDEX(TrustCAHUB_map!C$2:C$139,MATCH($C136,TrustCAHUB_map!$A$2:$A$139,FALSE))</f>
        <v>West Yorkshire</v>
      </c>
      <c r="E136" s="12" t="str">
        <f>INDEX(TrustCAHUB_map!D$2:D$139,MATCH($C136,TrustCAHUB_map!$A$2:$A$139,FALSE))</f>
        <v>Yorkshire and Humber</v>
      </c>
      <c r="F136" s="12">
        <f>ROWS($F$9:F136)</f>
        <v>128</v>
      </c>
      <c r="G136" s="22">
        <f t="shared" si="7"/>
        <v>128</v>
      </c>
      <c r="H136" s="22">
        <f t="shared" si="8"/>
        <v>128</v>
      </c>
      <c r="I136" s="22"/>
      <c r="J136" s="168" t="str">
        <f t="shared" si="9"/>
        <v>RXF</v>
      </c>
      <c r="K136" s="169" t="str">
        <f>IFERROR(INDEX(TrustCAHUB_map!$B$2:$B$139, MATCH(J136, TrustCAHUB_map!$A$2:$A$139, FALSE)),"")</f>
        <v>Mid Yorkshire Hospitals NHS Trust</v>
      </c>
      <c r="L136" s="168">
        <f ca="1">IFERROR(INDEX(funnel_data!E$3:E$140,MATCH($J136, funnel_data!$A$3:$A$140, FALSE)),"")</f>
        <v>898</v>
      </c>
      <c r="M136" s="168">
        <f ca="1">IFERROR(INDEX(funnel_data!F$3:F$140,MATCH($J136, funnel_data!$A$3:$A$140, FALSE)),"")</f>
        <v>57</v>
      </c>
      <c r="N136" s="196">
        <f ca="1">IFERROR(INDEX(funnel_data!G$3:G$140,MATCH($J136, funnel_data!$A$3:$A$140, FALSE)),"")</f>
        <v>6.347438752783964E-2</v>
      </c>
      <c r="O136" s="196">
        <f ca="1">IFERROR(INDEX(funnel_data!Y$3:Y$140,MATCH($J136, funnel_data!$A$3:$A$140, FALSE)),"")</f>
        <v>4.9312896537918753E-2</v>
      </c>
      <c r="P136" s="196">
        <f ca="1">IFERROR(INDEX(funnel_data!Z$3:Z$140,MATCH($J136, funnel_data!$A$3:$A$140, FALSE)),"")</f>
        <v>8.1354703258159813E-2</v>
      </c>
      <c r="Q136" s="196">
        <f ca="1">IFERROR(INDEX(funnel_data!H$3:H$140,MATCH($J136, funnel_data!$A$3:$A$140, FALSE)),"")</f>
        <v>4.1856794361209183E-2</v>
      </c>
      <c r="R136" s="196">
        <f ca="1">IFERROR(INDEX(funnel_data!I$3:I$140,MATCH($J136, funnel_data!$A$3:$A$140, FALSE)),"")</f>
        <v>3.0593059454205145E-2</v>
      </c>
      <c r="S136" s="196">
        <f ca="1">IFERROR(INDEX(funnel_data!J$3:J$140,MATCH($J136, funnel_data!$A$3:$A$140, FALSE)),"")</f>
        <v>5.7023660236627131E-2</v>
      </c>
      <c r="T136" s="196">
        <f ca="1">IFERROR(INDEX(funnel_data!K$3:K$140,MATCH($J136, funnel_data!$A$3:$A$140, FALSE)),"")</f>
        <v>2.5577055231168044E-2</v>
      </c>
      <c r="U136" s="196">
        <f ca="1">IFERROR(INDEX(funnel_data!L$3:L$140,MATCH($J136, funnel_data!$A$3:$A$140, FALSE)),"")</f>
        <v>6.7777802018154545E-2</v>
      </c>
      <c r="V136" s="170" t="str">
        <f t="shared" ca="1" si="10"/>
        <v/>
      </c>
      <c r="W136" s="169" t="str">
        <f t="shared" ca="1" si="11"/>
        <v/>
      </c>
      <c r="X136" s="168">
        <f ca="1">IFERROR(INDEX(funnel_data!P$3:P$140,MATCH($J136, funnel_data!$A$3:$A$140, FALSE)),"")</f>
        <v>996</v>
      </c>
      <c r="Y136" s="168">
        <f ca="1">IFERROR(INDEX(funnel_data!Q$3:Q$140,MATCH($J136, funnel_data!$A$3:$A$140, FALSE)),"")</f>
        <v>51</v>
      </c>
      <c r="Z136" s="196">
        <f ca="1">IFERROR(INDEX(funnel_data!R$3:R$140,MATCH($J136, funnel_data!$A$3:$A$140, FALSE)),"")</f>
        <v>5.1204819277108432E-2</v>
      </c>
      <c r="AA136" s="196">
        <f ca="1">IFERROR(INDEX(funnel_data!AA$3:AA$140,MATCH($J136, funnel_data!$A$3:$A$140, FALSE)),"")</f>
        <v>3.9158428641004335E-2</v>
      </c>
      <c r="AB136" s="196">
        <f ca="1">IFERROR(INDEX(funnel_data!AB$3:AB$140,MATCH($J136, funnel_data!$A$3:$A$140, FALSE)),"")</f>
        <v>6.6699813070169936E-2</v>
      </c>
      <c r="AC136" s="196">
        <f ca="1">IFERROR(INDEX(funnel_data!S$3:S$140,MATCH($J136, funnel_data!$A$3:$A$140, FALSE)),"")</f>
        <v>4.2820310180952947E-2</v>
      </c>
      <c r="AD136" s="196">
        <f ca="1">IFERROR(INDEX(funnel_data!T$3:T$140,MATCH($J136, funnel_data!$A$3:$A$140, FALSE)),"")</f>
        <v>3.1905459700971348E-2</v>
      </c>
      <c r="AE136" s="196">
        <f ca="1">IFERROR(INDEX(funnel_data!U$3:U$140,MATCH($J136, funnel_data!$A$3:$A$140, FALSE)),"")</f>
        <v>5.7248320138213453E-2</v>
      </c>
      <c r="AF136" s="196">
        <f ca="1">IFERROR(INDEX(funnel_data!V$3:V$140,MATCH($J136, funnel_data!$A$3:$A$140, FALSE)),"")</f>
        <v>2.6960836784642957E-2</v>
      </c>
      <c r="AG136" s="196">
        <f ca="1">IFERROR(INDEX(funnel_data!W$3:W$140,MATCH($J136, funnel_data!$A$3:$A$140, FALSE)),"")</f>
        <v>6.7363121793044697E-2</v>
      </c>
      <c r="AH136" s="170" t="str">
        <f t="shared" ca="1" si="12"/>
        <v/>
      </c>
      <c r="AI136" s="169" t="str">
        <f t="shared" ca="1" si="13"/>
        <v/>
      </c>
      <c r="AJ136" s="168" t="str">
        <f ca="1">IFERROR(INDEX(funnel_data!AG$3:AG$140,MATCH($J136, funnel_data!$A$3:$A$140, FALSE)),"")</f>
        <v>Change not statistically significant</v>
      </c>
    </row>
    <row r="137" spans="3:36" s="171" customFormat="1" x14ac:dyDescent="0.3">
      <c r="C137" s="12" t="str">
        <f>funnel_data!A131</f>
        <v>RXH</v>
      </c>
      <c r="D137" s="12" t="str">
        <f>INDEX(TrustCAHUB_map!C$2:C$139,MATCH($C137,TrustCAHUB_map!$A$2:$A$139,FALSE))</f>
        <v>Surrey and Sussex</v>
      </c>
      <c r="E137" s="12" t="str">
        <f>INDEX(TrustCAHUB_map!D$2:D$139,MATCH($C137,TrustCAHUB_map!$A$2:$A$139,FALSE))</f>
        <v>South East</v>
      </c>
      <c r="F137" s="12">
        <f>ROWS($F$9:F137)</f>
        <v>129</v>
      </c>
      <c r="G137" s="22">
        <f t="shared" si="7"/>
        <v>129</v>
      </c>
      <c r="H137" s="22">
        <f t="shared" si="8"/>
        <v>129</v>
      </c>
      <c r="I137" s="22"/>
      <c r="J137" s="168" t="str">
        <f t="shared" si="9"/>
        <v>RXH</v>
      </c>
      <c r="K137" s="169" t="str">
        <f>IFERROR(INDEX(TrustCAHUB_map!$B$2:$B$139, MATCH(J137, TrustCAHUB_map!$A$2:$A$139, FALSE)),"")</f>
        <v>Brighton and Sussex University Hospitals NHS Trust</v>
      </c>
      <c r="L137" s="168">
        <f ca="1">IFERROR(INDEX(funnel_data!E$3:E$140,MATCH($J137, funnel_data!$A$3:$A$140, FALSE)),"")</f>
        <v>1082</v>
      </c>
      <c r="M137" s="168">
        <f ca="1">IFERROR(INDEX(funnel_data!F$3:F$140,MATCH($J137, funnel_data!$A$3:$A$140, FALSE)),"")</f>
        <v>55</v>
      </c>
      <c r="N137" s="196">
        <f ca="1">IFERROR(INDEX(funnel_data!G$3:G$140,MATCH($J137, funnel_data!$A$3:$A$140, FALSE)),"")</f>
        <v>5.0831792975970423E-2</v>
      </c>
      <c r="O137" s="196">
        <f ca="1">IFERROR(INDEX(funnel_data!Y$3:Y$140,MATCH($J137, funnel_data!$A$3:$A$140, FALSE)),"")</f>
        <v>3.9259722439641244E-2</v>
      </c>
      <c r="P137" s="196">
        <f ca="1">IFERROR(INDEX(funnel_data!Z$3:Z$140,MATCH($J137, funnel_data!$A$3:$A$140, FALSE)),"")</f>
        <v>6.5581972354674833E-2</v>
      </c>
      <c r="Q137" s="196">
        <f ca="1">IFERROR(INDEX(funnel_data!H$3:H$140,MATCH($J137, funnel_data!$A$3:$A$140, FALSE)),"")</f>
        <v>4.1856794361209183E-2</v>
      </c>
      <c r="R137" s="196">
        <f ca="1">IFERROR(INDEX(funnel_data!I$3:I$140,MATCH($J137, funnel_data!$A$3:$A$140, FALSE)),"")</f>
        <v>3.145626103316488E-2</v>
      </c>
      <c r="S137" s="196">
        <f ca="1">IFERROR(INDEX(funnel_data!J$3:J$140,MATCH($J137, funnel_data!$A$3:$A$140, FALSE)),"")</f>
        <v>5.5499058230396831E-2</v>
      </c>
      <c r="T137" s="196">
        <f ca="1">IFERROR(INDEX(funnel_data!K$3:K$140,MATCH($J137, funnel_data!$A$3:$A$140, FALSE)),"")</f>
        <v>2.6709718330482021E-2</v>
      </c>
      <c r="U137" s="196">
        <f ca="1">IFERROR(INDEX(funnel_data!L$3:L$140,MATCH($J137, funnel_data!$A$3:$A$140, FALSE)),"")</f>
        <v>6.5019932113817722E-2</v>
      </c>
      <c r="V137" s="170" t="str">
        <f t="shared" ca="1" si="10"/>
        <v/>
      </c>
      <c r="W137" s="169" t="str">
        <f t="shared" ca="1" si="11"/>
        <v/>
      </c>
      <c r="X137" s="168">
        <f ca="1">IFERROR(INDEX(funnel_data!P$3:P$140,MATCH($J137, funnel_data!$A$3:$A$140, FALSE)),"")</f>
        <v>1197</v>
      </c>
      <c r="Y137" s="168">
        <f ca="1">IFERROR(INDEX(funnel_data!Q$3:Q$140,MATCH($J137, funnel_data!$A$3:$A$140, FALSE)),"")</f>
        <v>45</v>
      </c>
      <c r="Z137" s="196">
        <f ca="1">IFERROR(INDEX(funnel_data!R$3:R$140,MATCH($J137, funnel_data!$A$3:$A$140, FALSE)),"")</f>
        <v>3.7593984962406013E-2</v>
      </c>
      <c r="AA137" s="196">
        <f ca="1">IFERROR(INDEX(funnel_data!AA$3:AA$140,MATCH($J137, funnel_data!$A$3:$A$140, FALSE)),"")</f>
        <v>2.8213692709502372E-2</v>
      </c>
      <c r="AB137" s="196">
        <f ca="1">IFERROR(INDEX(funnel_data!AB$3:AB$140,MATCH($J137, funnel_data!$A$3:$A$140, FALSE)),"")</f>
        <v>4.9932725480333166E-2</v>
      </c>
      <c r="AC137" s="196">
        <f ca="1">IFERROR(INDEX(funnel_data!S$3:S$140,MATCH($J137, funnel_data!$A$3:$A$140, FALSE)),"")</f>
        <v>4.2820310180952947E-2</v>
      </c>
      <c r="AD137" s="196">
        <f ca="1">IFERROR(INDEX(funnel_data!T$3:T$140,MATCH($J137, funnel_data!$A$3:$A$140, FALSE)),"")</f>
        <v>3.2739069461862717E-2</v>
      </c>
      <c r="AE137" s="196">
        <f ca="1">IFERROR(INDEX(funnel_data!U$3:U$140,MATCH($J137, funnel_data!$A$3:$A$140, FALSE)),"")</f>
        <v>5.5826668578192989E-2</v>
      </c>
      <c r="AF137" s="196">
        <f ca="1">IFERROR(INDEX(funnel_data!V$3:V$140,MATCH($J137, funnel_data!$A$3:$A$140, FALSE)),"")</f>
        <v>2.806791469411794E-2</v>
      </c>
      <c r="AG137" s="196">
        <f ca="1">IFERROR(INDEX(funnel_data!W$3:W$140,MATCH($J137, funnel_data!$A$3:$A$140, FALSE)),"")</f>
        <v>6.4809479761210209E-2</v>
      </c>
      <c r="AH137" s="170" t="str">
        <f t="shared" ca="1" si="12"/>
        <v/>
      </c>
      <c r="AI137" s="169" t="str">
        <f t="shared" ca="1" si="13"/>
        <v/>
      </c>
      <c r="AJ137" s="168" t="str">
        <f ca="1">IFERROR(INDEX(funnel_data!AG$3:AG$140,MATCH($J137, funnel_data!$A$3:$A$140, FALSE)),"")</f>
        <v>Change not statistically significant</v>
      </c>
    </row>
    <row r="138" spans="3:36" s="171" customFormat="1" x14ac:dyDescent="0.3">
      <c r="C138" s="12" t="str">
        <f>funnel_data!A132</f>
        <v>RXK</v>
      </c>
      <c r="D138" s="12" t="str">
        <f>INDEX(TrustCAHUB_map!C$2:C$139,MATCH($C138,TrustCAHUB_map!$A$2:$A$139,FALSE))</f>
        <v>West Midlands</v>
      </c>
      <c r="E138" s="12" t="str">
        <f>INDEX(TrustCAHUB_map!D$2:D$139,MATCH($C138,TrustCAHUB_map!$A$2:$A$139,FALSE))</f>
        <v>West Midlands</v>
      </c>
      <c r="F138" s="12">
        <f>ROWS($F$9:F138)</f>
        <v>130</v>
      </c>
      <c r="G138" s="22">
        <f t="shared" ref="G138:G146" si="14">IF(ISNUMBER(SEARCH($B$7,D138)),F138,"")</f>
        <v>130</v>
      </c>
      <c r="H138" s="22">
        <f t="shared" ref="H138:H146" si="15">IFERROR(SMALL($G$9:$G$146,F138),"")</f>
        <v>130</v>
      </c>
      <c r="I138" s="22"/>
      <c r="J138" s="168" t="str">
        <f t="shared" ref="J138:J146" si="16">IFERROR(INDEX($C$9:$C$146,H138),"")</f>
        <v>RXK</v>
      </c>
      <c r="K138" s="169" t="str">
        <f>IFERROR(INDEX(TrustCAHUB_map!$B$2:$B$139, MATCH(J138, TrustCAHUB_map!$A$2:$A$139, FALSE)),"")</f>
        <v>Sandwell and West Birmingham Hospitals NHS Trust</v>
      </c>
      <c r="L138" s="168">
        <f ca="1">IFERROR(INDEX(funnel_data!E$3:E$140,MATCH($J138, funnel_data!$A$3:$A$140, FALSE)),"")</f>
        <v>561</v>
      </c>
      <c r="M138" s="168">
        <f ca="1">IFERROR(INDEX(funnel_data!F$3:F$140,MATCH($J138, funnel_data!$A$3:$A$140, FALSE)),"")</f>
        <v>7</v>
      </c>
      <c r="N138" s="196">
        <f ca="1">IFERROR(INDEX(funnel_data!G$3:G$140,MATCH($J138, funnel_data!$A$3:$A$140, FALSE)),"")</f>
        <v>1.2477718360071301E-2</v>
      </c>
      <c r="O138" s="196">
        <f ca="1">IFERROR(INDEX(funnel_data!Y$3:Y$140,MATCH($J138, funnel_data!$A$3:$A$140, FALSE)),"")</f>
        <v>6.0570719787219401E-3</v>
      </c>
      <c r="P138" s="196">
        <f ca="1">IFERROR(INDEX(funnel_data!Z$3:Z$140,MATCH($J138, funnel_data!$A$3:$A$140, FALSE)),"")</f>
        <v>2.5529594584218506E-2</v>
      </c>
      <c r="Q138" s="196">
        <f ca="1">IFERROR(INDEX(funnel_data!H$3:H$140,MATCH($J138, funnel_data!$A$3:$A$140, FALSE)),"")</f>
        <v>4.1856794361209183E-2</v>
      </c>
      <c r="R138" s="196">
        <f ca="1">IFERROR(INDEX(funnel_data!I$3:I$140,MATCH($J138, funnel_data!$A$3:$A$140, FALSE)),"")</f>
        <v>2.8165882028713608E-2</v>
      </c>
      <c r="S138" s="196">
        <f ca="1">IFERROR(INDEX(funnel_data!J$3:J$140,MATCH($J138, funnel_data!$A$3:$A$140, FALSE)),"")</f>
        <v>6.1779552714897185E-2</v>
      </c>
      <c r="T138" s="196">
        <f ca="1">IFERROR(INDEX(funnel_data!K$3:K$140,MATCH($J138, funnel_data!$A$3:$A$140, FALSE)),"")</f>
        <v>2.2505605664287696E-2</v>
      </c>
      <c r="U138" s="196">
        <f ca="1">IFERROR(INDEX(funnel_data!L$3:L$140,MATCH($J138, funnel_data!$A$3:$A$140, FALSE)),"")</f>
        <v>7.6543951917380809E-2</v>
      </c>
      <c r="V138" s="170" t="str">
        <f t="shared" ref="V138:V146" ca="1" si="17">IF(N138="","", IF(N138&gt;U138,"&gt;Upper 3SD Limit",""))</f>
        <v/>
      </c>
      <c r="W138" s="169" t="str">
        <f t="shared" ref="W138:W146" ca="1" si="18">IF(N138="","", IF(N138&lt;T138,"&lt;Lower 3SD Limit",""))</f>
        <v>&lt;Lower 3SD Limit</v>
      </c>
      <c r="X138" s="168">
        <f ca="1">IFERROR(INDEX(funnel_data!P$3:P$140,MATCH($J138, funnel_data!$A$3:$A$140, FALSE)),"")</f>
        <v>757</v>
      </c>
      <c r="Y138" s="168">
        <f ca="1">IFERROR(INDEX(funnel_data!Q$3:Q$140,MATCH($J138, funnel_data!$A$3:$A$140, FALSE)),"")</f>
        <v>15</v>
      </c>
      <c r="Z138" s="196">
        <f ca="1">IFERROR(INDEX(funnel_data!R$3:R$140,MATCH($J138, funnel_data!$A$3:$A$140, FALSE)),"")</f>
        <v>1.9815059445178335E-2</v>
      </c>
      <c r="AA138" s="196">
        <f ca="1">IFERROR(INDEX(funnel_data!AA$3:AA$140,MATCH($J138, funnel_data!$A$3:$A$140, FALSE)),"")</f>
        <v>1.2044351506131113E-2</v>
      </c>
      <c r="AB138" s="196">
        <f ca="1">IFERROR(INDEX(funnel_data!AB$3:AB$140,MATCH($J138, funnel_data!$A$3:$A$140, FALSE)),"")</f>
        <v>3.2434637419036627E-2</v>
      </c>
      <c r="AC138" s="196">
        <f ca="1">IFERROR(INDEX(funnel_data!S$3:S$140,MATCH($J138, funnel_data!$A$3:$A$140, FALSE)),"")</f>
        <v>4.2820310180952947E-2</v>
      </c>
      <c r="AD138" s="196">
        <f ca="1">IFERROR(INDEX(funnel_data!T$3:T$140,MATCH($J138, funnel_data!$A$3:$A$140, FALSE)),"")</f>
        <v>3.0558964227067775E-2</v>
      </c>
      <c r="AE138" s="196">
        <f ca="1">IFERROR(INDEX(funnel_data!U$3:U$140,MATCH($J138, funnel_data!$A$3:$A$140, FALSE)),"")</f>
        <v>5.9698389753002151E-2</v>
      </c>
      <c r="AF138" s="196">
        <f ca="1">IFERROR(INDEX(funnel_data!V$3:V$140,MATCH($J138, funnel_data!$A$3:$A$140, FALSE)),"")</f>
        <v>2.5212613990146942E-2</v>
      </c>
      <c r="AG138" s="196">
        <f ca="1">IFERROR(INDEX(funnel_data!W$3:W$140,MATCH($J138, funnel_data!$A$3:$A$140, FALSE)),"")</f>
        <v>7.1818695224999923E-2</v>
      </c>
      <c r="AH138" s="170" t="str">
        <f t="shared" ref="AH138:AH146" ca="1" si="19">IF(Z138="","", IF(Z138&gt;AG138,"&gt;Upper 3SD Limit",""))</f>
        <v/>
      </c>
      <c r="AI138" s="169" t="str">
        <f t="shared" ref="AI138:AI146" ca="1" si="20">IF(Z138="","", IF(Z138&lt;AF138,"&lt;Lower 3SD Limit",""))</f>
        <v>&lt;Lower 3SD Limit</v>
      </c>
      <c r="AJ138" s="168" t="str">
        <f ca="1">IFERROR(INDEX(funnel_data!AG$3:AG$140,MATCH($J138, funnel_data!$A$3:$A$140, FALSE)),"")</f>
        <v>Change not statistically significant</v>
      </c>
    </row>
    <row r="139" spans="3:36" s="171" customFormat="1" x14ac:dyDescent="0.3">
      <c r="C139" s="12" t="str">
        <f>funnel_data!A133</f>
        <v>RXL</v>
      </c>
      <c r="D139" s="12" t="str">
        <f>INDEX(TrustCAHUB_map!C$2:C$139,MATCH($C139,TrustCAHUB_map!$A$2:$A$139,FALSE))</f>
        <v>Lancashire and South Cumbria</v>
      </c>
      <c r="E139" s="12" t="str">
        <f>INDEX(TrustCAHUB_map!D$2:D$139,MATCH($C139,TrustCAHUB_map!$A$2:$A$139,FALSE))</f>
        <v>North West</v>
      </c>
      <c r="F139" s="12">
        <f>ROWS($F$9:F139)</f>
        <v>131</v>
      </c>
      <c r="G139" s="22">
        <f t="shared" si="14"/>
        <v>131</v>
      </c>
      <c r="H139" s="22">
        <f t="shared" si="15"/>
        <v>131</v>
      </c>
      <c r="I139" s="22"/>
      <c r="J139" s="168" t="str">
        <f t="shared" si="16"/>
        <v>RXL</v>
      </c>
      <c r="K139" s="169" t="str">
        <f>IFERROR(INDEX(TrustCAHUB_map!$B$2:$B$139, MATCH(J139, TrustCAHUB_map!$A$2:$A$139, FALSE)),"")</f>
        <v>Blackpool Teaching Hospitals NHS Foundation Trust</v>
      </c>
      <c r="L139" s="168">
        <f ca="1">IFERROR(INDEX(funnel_data!E$3:E$140,MATCH($J139, funnel_data!$A$3:$A$140, FALSE)),"")</f>
        <v>879</v>
      </c>
      <c r="M139" s="168">
        <f ca="1">IFERROR(INDEX(funnel_data!F$3:F$140,MATCH($J139, funnel_data!$A$3:$A$140, FALSE)),"")</f>
        <v>64</v>
      </c>
      <c r="N139" s="196">
        <f ca="1">IFERROR(INDEX(funnel_data!G$3:G$140,MATCH($J139, funnel_data!$A$3:$A$140, FALSE)),"")</f>
        <v>7.2810011376564274E-2</v>
      </c>
      <c r="O139" s="196">
        <f ca="1">IFERROR(INDEX(funnel_data!Y$3:Y$140,MATCH($J139, funnel_data!$A$3:$A$140, FALSE)),"")</f>
        <v>5.7429269798109757E-2</v>
      </c>
      <c r="P139" s="196">
        <f ca="1">IFERROR(INDEX(funnel_data!Z$3:Z$140,MATCH($J139, funnel_data!$A$3:$A$140, FALSE)),"")</f>
        <v>9.1908368917689665E-2</v>
      </c>
      <c r="Q139" s="196">
        <f ca="1">IFERROR(INDEX(funnel_data!H$3:H$140,MATCH($J139, funnel_data!$A$3:$A$140, FALSE)),"")</f>
        <v>4.1856794361209183E-2</v>
      </c>
      <c r="R139" s="196">
        <f ca="1">IFERROR(INDEX(funnel_data!I$3:I$140,MATCH($J139, funnel_data!$A$3:$A$140, FALSE)),"")</f>
        <v>3.0490476891938519E-2</v>
      </c>
      <c r="S139" s="196">
        <f ca="1">IFERROR(INDEX(funnel_data!J$3:J$140,MATCH($J139, funnel_data!$A$3:$A$140, FALSE)),"")</f>
        <v>5.7210243698262206E-2</v>
      </c>
      <c r="T139" s="196">
        <f ca="1">IFERROR(INDEX(funnel_data!K$3:K$140,MATCH($J139, funnel_data!$A$3:$A$140, FALSE)),"")</f>
        <v>2.5443835622916026E-2</v>
      </c>
      <c r="U139" s="196">
        <f ca="1">IFERROR(INDEX(funnel_data!L$3:L$140,MATCH($J139, funnel_data!$A$3:$A$140, FALSE)),"")</f>
        <v>6.8117182493992803E-2</v>
      </c>
      <c r="V139" s="170" t="str">
        <f t="shared" ca="1" si="17"/>
        <v>&gt;Upper 3SD Limit</v>
      </c>
      <c r="W139" s="169" t="str">
        <f t="shared" ca="1" si="18"/>
        <v/>
      </c>
      <c r="X139" s="168">
        <f ca="1">IFERROR(INDEX(funnel_data!P$3:P$140,MATCH($J139, funnel_data!$A$3:$A$140, FALSE)),"")</f>
        <v>901</v>
      </c>
      <c r="Y139" s="168">
        <f ca="1">IFERROR(INDEX(funnel_data!Q$3:Q$140,MATCH($J139, funnel_data!$A$3:$A$140, FALSE)),"")</f>
        <v>74</v>
      </c>
      <c r="Z139" s="196">
        <f ca="1">IFERROR(INDEX(funnel_data!R$3:R$140,MATCH($J139, funnel_data!$A$3:$A$140, FALSE)),"")</f>
        <v>8.2130965593784688E-2</v>
      </c>
      <c r="AA139" s="196">
        <f ca="1">IFERROR(INDEX(funnel_data!AA$3:AA$140,MATCH($J139, funnel_data!$A$3:$A$140, FALSE)),"")</f>
        <v>6.5927453754736492E-2</v>
      </c>
      <c r="AB139" s="196">
        <f ca="1">IFERROR(INDEX(funnel_data!AB$3:AB$140,MATCH($J139, funnel_data!$A$3:$A$140, FALSE)),"")</f>
        <v>0.1018825612931963</v>
      </c>
      <c r="AC139" s="196">
        <f ca="1">IFERROR(INDEX(funnel_data!S$3:S$140,MATCH($J139, funnel_data!$A$3:$A$140, FALSE)),"")</f>
        <v>4.2820310180952947E-2</v>
      </c>
      <c r="AD139" s="196">
        <f ca="1">IFERROR(INDEX(funnel_data!T$3:T$140,MATCH($J139, funnel_data!$A$3:$A$140, FALSE)),"")</f>
        <v>3.1427861581889739E-2</v>
      </c>
      <c r="AE139" s="196">
        <f ca="1">IFERROR(INDEX(funnel_data!U$3:U$140,MATCH($J139, funnel_data!$A$3:$A$140, FALSE)),"")</f>
        <v>5.8094767512613887E-2</v>
      </c>
      <c r="AF139" s="196">
        <f ca="1">IFERROR(INDEX(funnel_data!V$3:V$140,MATCH($J139, funnel_data!$A$3:$A$140, FALSE)),"")</f>
        <v>2.6335043343778442E-2</v>
      </c>
      <c r="AG139" s="196">
        <f ca="1">IFERROR(INDEX(funnel_data!W$3:W$140,MATCH($J139, funnel_data!$A$3:$A$140, FALSE)),"")</f>
        <v>6.8894870680636391E-2</v>
      </c>
      <c r="AH139" s="170" t="str">
        <f t="shared" ca="1" si="19"/>
        <v>&gt;Upper 3SD Limit</v>
      </c>
      <c r="AI139" s="169" t="str">
        <f t="shared" ca="1" si="20"/>
        <v/>
      </c>
      <c r="AJ139" s="168" t="str">
        <f ca="1">IFERROR(INDEX(funnel_data!AG$3:AG$140,MATCH($J139, funnel_data!$A$3:$A$140, FALSE)),"")</f>
        <v>Change not statistically significant</v>
      </c>
    </row>
    <row r="140" spans="3:36" s="171" customFormat="1" x14ac:dyDescent="0.3">
      <c r="C140" s="12" t="str">
        <f>funnel_data!A134</f>
        <v>RXN</v>
      </c>
      <c r="D140" s="12" t="str">
        <f>INDEX(TrustCAHUB_map!C$2:C$139,MATCH($C140,TrustCAHUB_map!$A$2:$A$139,FALSE))</f>
        <v>Lancashire and South Cumbria</v>
      </c>
      <c r="E140" s="12" t="str">
        <f>INDEX(TrustCAHUB_map!D$2:D$139,MATCH($C140,TrustCAHUB_map!$A$2:$A$139,FALSE))</f>
        <v>North West</v>
      </c>
      <c r="F140" s="12">
        <f>ROWS($F$9:F140)</f>
        <v>132</v>
      </c>
      <c r="G140" s="22">
        <f t="shared" si="14"/>
        <v>132</v>
      </c>
      <c r="H140" s="22">
        <f t="shared" si="15"/>
        <v>132</v>
      </c>
      <c r="I140" s="22"/>
      <c r="J140" s="168" t="str">
        <f t="shared" si="16"/>
        <v>RXN</v>
      </c>
      <c r="K140" s="169" t="str">
        <f>IFERROR(INDEX(TrustCAHUB_map!$B$2:$B$139, MATCH(J140, TrustCAHUB_map!$A$2:$A$139, FALSE)),"")</f>
        <v>Lancashire Teaching Hospitals NHS Foundation Trust</v>
      </c>
      <c r="L140" s="168">
        <f ca="1">IFERROR(INDEX(funnel_data!E$3:E$140,MATCH($J140, funnel_data!$A$3:$A$140, FALSE)),"")</f>
        <v>1363</v>
      </c>
      <c r="M140" s="168">
        <f ca="1">IFERROR(INDEX(funnel_data!F$3:F$140,MATCH($J140, funnel_data!$A$3:$A$140, FALSE)),"")</f>
        <v>67</v>
      </c>
      <c r="N140" s="196">
        <f ca="1">IFERROR(INDEX(funnel_data!G$3:G$140,MATCH($J140, funnel_data!$A$3:$A$140, FALSE)),"")</f>
        <v>4.9156272927366101E-2</v>
      </c>
      <c r="O140" s="196">
        <f ca="1">IFERROR(INDEX(funnel_data!Y$3:Y$140,MATCH($J140, funnel_data!$A$3:$A$140, FALSE)),"")</f>
        <v>3.8892247406756009E-2</v>
      </c>
      <c r="P140" s="196">
        <f ca="1">IFERROR(INDEX(funnel_data!Z$3:Z$140,MATCH($J140, funnel_data!$A$3:$A$140, FALSE)),"")</f>
        <v>6.195445864767056E-2</v>
      </c>
      <c r="Q140" s="196">
        <f ca="1">IFERROR(INDEX(funnel_data!H$3:H$140,MATCH($J140, funnel_data!$A$3:$A$140, FALSE)),"")</f>
        <v>4.1856794361209183E-2</v>
      </c>
      <c r="R140" s="196">
        <f ca="1">IFERROR(INDEX(funnel_data!I$3:I$140,MATCH($J140, funnel_data!$A$3:$A$140, FALSE)),"")</f>
        <v>3.2449799515969241E-2</v>
      </c>
      <c r="S140" s="196">
        <f ca="1">IFERROR(INDEX(funnel_data!J$3:J$140,MATCH($J140, funnel_data!$A$3:$A$140, FALSE)),"")</f>
        <v>5.3839073626797435E-2</v>
      </c>
      <c r="T140" s="196">
        <f ca="1">IFERROR(INDEX(funnel_data!K$3:K$140,MATCH($J140, funnel_data!$A$3:$A$140, FALSE)),"")</f>
        <v>2.803885584385854E-2</v>
      </c>
      <c r="U140" s="196">
        <f ca="1">IFERROR(INDEX(funnel_data!L$3:L$140,MATCH($J140, funnel_data!$A$3:$A$140, FALSE)),"")</f>
        <v>6.2049678113985783E-2</v>
      </c>
      <c r="V140" s="170" t="str">
        <f t="shared" ca="1" si="17"/>
        <v/>
      </c>
      <c r="W140" s="169" t="str">
        <f t="shared" ca="1" si="18"/>
        <v/>
      </c>
      <c r="X140" s="168">
        <f ca="1">IFERROR(INDEX(funnel_data!P$3:P$140,MATCH($J140, funnel_data!$A$3:$A$140, FALSE)),"")</f>
        <v>1459</v>
      </c>
      <c r="Y140" s="168">
        <f ca="1">IFERROR(INDEX(funnel_data!Q$3:Q$140,MATCH($J140, funnel_data!$A$3:$A$140, FALSE)),"")</f>
        <v>66</v>
      </c>
      <c r="Z140" s="196">
        <f ca="1">IFERROR(INDEX(funnel_data!R$3:R$140,MATCH($J140, funnel_data!$A$3:$A$140, FALSE)),"")</f>
        <v>4.5236463331048665E-2</v>
      </c>
      <c r="AA140" s="196">
        <f ca="1">IFERROR(INDEX(funnel_data!AA$3:AA$140,MATCH($J140, funnel_data!$A$3:$A$140, FALSE)),"")</f>
        <v>3.5714129919393676E-2</v>
      </c>
      <c r="AB140" s="196">
        <f ca="1">IFERROR(INDEX(funnel_data!AB$3:AB$140,MATCH($J140, funnel_data!$A$3:$A$140, FALSE)),"")</f>
        <v>5.7147237935333453E-2</v>
      </c>
      <c r="AC140" s="196">
        <f ca="1">IFERROR(INDEX(funnel_data!S$3:S$140,MATCH($J140, funnel_data!$A$3:$A$140, FALSE)),"")</f>
        <v>4.2820310180952947E-2</v>
      </c>
      <c r="AD140" s="196">
        <f ca="1">IFERROR(INDEX(funnel_data!T$3:T$140,MATCH($J140, funnel_data!$A$3:$A$140, FALSE)),"")</f>
        <v>3.357689718910932E-2</v>
      </c>
      <c r="AE140" s="196">
        <f ca="1">IFERROR(INDEX(funnel_data!U$3:U$140,MATCH($J140, funnel_data!$A$3:$A$140, FALSE)),"")</f>
        <v>5.4464942137869551E-2</v>
      </c>
      <c r="AF140" s="196">
        <f ca="1">IFERROR(INDEX(funnel_data!V$3:V$140,MATCH($J140, funnel_data!$A$3:$A$140, FALSE)),"")</f>
        <v>2.919927735943156E-2</v>
      </c>
      <c r="AG140" s="196">
        <f ca="1">IFERROR(INDEX(funnel_data!W$3:W$140,MATCH($J140, funnel_data!$A$3:$A$140, FALSE)),"")</f>
        <v>6.2387023384609101E-2</v>
      </c>
      <c r="AH140" s="170" t="str">
        <f t="shared" ca="1" si="19"/>
        <v/>
      </c>
      <c r="AI140" s="169" t="str">
        <f t="shared" ca="1" si="20"/>
        <v/>
      </c>
      <c r="AJ140" s="168" t="str">
        <f ca="1">IFERROR(INDEX(funnel_data!AG$3:AG$140,MATCH($J140, funnel_data!$A$3:$A$140, FALSE)),"")</f>
        <v>Change not statistically significant</v>
      </c>
    </row>
    <row r="141" spans="3:36" s="171" customFormat="1" x14ac:dyDescent="0.3">
      <c r="C141" s="12" t="str">
        <f>funnel_data!A135</f>
        <v>RXP</v>
      </c>
      <c r="D141" s="12" t="str">
        <f>INDEX(TrustCAHUB_map!C$2:C$139,MATCH($C141,TrustCAHUB_map!$A$2:$A$139,FALSE))</f>
        <v>North East and Cumbria</v>
      </c>
      <c r="E141" s="12" t="str">
        <f>INDEX(TrustCAHUB_map!D$2:D$139,MATCH($C141,TrustCAHUB_map!$A$2:$A$139,FALSE))</f>
        <v>North East</v>
      </c>
      <c r="F141" s="12">
        <f>ROWS($F$9:F141)</f>
        <v>133</v>
      </c>
      <c r="G141" s="22">
        <f t="shared" si="14"/>
        <v>133</v>
      </c>
      <c r="H141" s="22">
        <f t="shared" si="15"/>
        <v>133</v>
      </c>
      <c r="I141" s="22"/>
      <c r="J141" s="168" t="str">
        <f t="shared" si="16"/>
        <v>RXP</v>
      </c>
      <c r="K141" s="169" t="str">
        <f>IFERROR(INDEX(TrustCAHUB_map!$B$2:$B$139, MATCH(J141, TrustCAHUB_map!$A$2:$A$139, FALSE)),"")</f>
        <v>County Durham and Darlington NHS Foundation Trust</v>
      </c>
      <c r="L141" s="168">
        <f ca="1">IFERROR(INDEX(funnel_data!E$3:E$140,MATCH($J141, funnel_data!$A$3:$A$140, FALSE)),"")</f>
        <v>515</v>
      </c>
      <c r="M141" s="168">
        <f ca="1">IFERROR(INDEX(funnel_data!F$3:F$140,MATCH($J141, funnel_data!$A$3:$A$140, FALSE)),"")</f>
        <v>30</v>
      </c>
      <c r="N141" s="196">
        <f ca="1">IFERROR(INDEX(funnel_data!G$3:G$140,MATCH($J141, funnel_data!$A$3:$A$140, FALSE)),"")</f>
        <v>5.8252427184466021E-2</v>
      </c>
      <c r="O141" s="196">
        <f ca="1">IFERROR(INDEX(funnel_data!Y$3:Y$140,MATCH($J141, funnel_data!$A$3:$A$140, FALSE)),"")</f>
        <v>4.1105712138563635E-2</v>
      </c>
      <c r="P141" s="196">
        <f ca="1">IFERROR(INDEX(funnel_data!Z$3:Z$140,MATCH($J141, funnel_data!$A$3:$A$140, FALSE)),"")</f>
        <v>8.1940466487568517E-2</v>
      </c>
      <c r="Q141" s="196">
        <f ca="1">IFERROR(INDEX(funnel_data!H$3:H$140,MATCH($J141, funnel_data!$A$3:$A$140, FALSE)),"")</f>
        <v>4.1856794361209183E-2</v>
      </c>
      <c r="R141" s="196">
        <f ca="1">IFERROR(INDEX(funnel_data!I$3:I$140,MATCH($J141, funnel_data!$A$3:$A$140, FALSE)),"")</f>
        <v>2.7686218521069048E-2</v>
      </c>
      <c r="S141" s="196">
        <f ca="1">IFERROR(INDEX(funnel_data!J$3:J$140,MATCH($J141, funnel_data!$A$3:$A$140, FALSE)),"")</f>
        <v>6.2811725730212001E-2</v>
      </c>
      <c r="T141" s="196">
        <f ca="1">IFERROR(INDEX(funnel_data!K$3:K$140,MATCH($J141, funnel_data!$A$3:$A$140, FALSE)),"")</f>
        <v>2.1918884296435345E-2</v>
      </c>
      <c r="U141" s="196">
        <f ca="1">IFERROR(INDEX(funnel_data!L$3:L$140,MATCH($J141, funnel_data!$A$3:$A$140, FALSE)),"")</f>
        <v>7.8475550723933613E-2</v>
      </c>
      <c r="V141" s="170" t="str">
        <f t="shared" ca="1" si="17"/>
        <v/>
      </c>
      <c r="W141" s="169" t="str">
        <f t="shared" ca="1" si="18"/>
        <v/>
      </c>
      <c r="X141" s="168">
        <f ca="1">IFERROR(INDEX(funnel_data!P$3:P$140,MATCH($J141, funnel_data!$A$3:$A$140, FALSE)),"")</f>
        <v>538</v>
      </c>
      <c r="Y141" s="168">
        <f ca="1">IFERROR(INDEX(funnel_data!Q$3:Q$140,MATCH($J141, funnel_data!$A$3:$A$140, FALSE)),"")</f>
        <v>20</v>
      </c>
      <c r="Z141" s="196">
        <f ca="1">IFERROR(INDEX(funnel_data!R$3:R$140,MATCH($J141, funnel_data!$A$3:$A$140, FALSE)),"")</f>
        <v>3.717472118959108E-2</v>
      </c>
      <c r="AA141" s="196">
        <f ca="1">IFERROR(INDEX(funnel_data!AA$3:AA$140,MATCH($J141, funnel_data!$A$3:$A$140, FALSE)),"")</f>
        <v>2.4191779724085049E-2</v>
      </c>
      <c r="AB141" s="196">
        <f ca="1">IFERROR(INDEX(funnel_data!AB$3:AB$140,MATCH($J141, funnel_data!$A$3:$A$140, FALSE)),"")</f>
        <v>5.6720188356235123E-2</v>
      </c>
      <c r="AC141" s="196">
        <f ca="1">IFERROR(INDEX(funnel_data!S$3:S$140,MATCH($J141, funnel_data!$A$3:$A$140, FALSE)),"")</f>
        <v>4.2820310180952947E-2</v>
      </c>
      <c r="AD141" s="196">
        <f ca="1">IFERROR(INDEX(funnel_data!T$3:T$140,MATCH($J141, funnel_data!$A$3:$A$140, FALSE)),"")</f>
        <v>2.8709490325978245E-2</v>
      </c>
      <c r="AE141" s="196">
        <f ca="1">IFERROR(INDEX(funnel_data!U$3:U$140,MATCH($J141, funnel_data!$A$3:$A$140, FALSE)),"")</f>
        <v>6.3413841944385221E-2</v>
      </c>
      <c r="AF141" s="196">
        <f ca="1">IFERROR(INDEX(funnel_data!V$3:V$140,MATCH($J141, funnel_data!$A$3:$A$140, FALSE)),"")</f>
        <v>2.2893992168811699E-2</v>
      </c>
      <c r="AG141" s="196">
        <f ca="1">IFERROR(INDEX(funnel_data!W$3:W$140,MATCH($J141, funnel_data!$A$3:$A$140, FALSE)),"")</f>
        <v>7.8693182051854133E-2</v>
      </c>
      <c r="AH141" s="170" t="str">
        <f t="shared" ca="1" si="19"/>
        <v/>
      </c>
      <c r="AI141" s="169" t="str">
        <f t="shared" ca="1" si="20"/>
        <v/>
      </c>
      <c r="AJ141" s="168" t="str">
        <f ca="1">IFERROR(INDEX(funnel_data!AG$3:AG$140,MATCH($J141, funnel_data!$A$3:$A$140, FALSE)),"")</f>
        <v>Change not statistically significant</v>
      </c>
    </row>
    <row r="142" spans="3:36" s="171" customFormat="1" x14ac:dyDescent="0.3">
      <c r="C142" s="12" t="str">
        <f>funnel_data!A136</f>
        <v>RXQ</v>
      </c>
      <c r="D142" s="12" t="str">
        <f>INDEX(TrustCAHUB_map!C$2:C$139,MATCH($C142,TrustCAHUB_map!$A$2:$A$139,FALSE))</f>
        <v>Thames Valley</v>
      </c>
      <c r="E142" s="12" t="str">
        <f>INDEX(TrustCAHUB_map!D$2:D$139,MATCH($C142,TrustCAHUB_map!$A$2:$A$139,FALSE))</f>
        <v>Wessex</v>
      </c>
      <c r="F142" s="12">
        <f>ROWS($F$9:F142)</f>
        <v>134</v>
      </c>
      <c r="G142" s="22">
        <f t="shared" si="14"/>
        <v>134</v>
      </c>
      <c r="H142" s="22">
        <f t="shared" si="15"/>
        <v>134</v>
      </c>
      <c r="I142" s="22"/>
      <c r="J142" s="168" t="str">
        <f t="shared" si="16"/>
        <v>RXQ</v>
      </c>
      <c r="K142" s="169" t="str">
        <f>IFERROR(INDEX(TrustCAHUB_map!$B$2:$B$139, MATCH(J142, TrustCAHUB_map!$A$2:$A$139, FALSE)),"")</f>
        <v>Buckinghamshire Healthcare NHS Trust</v>
      </c>
      <c r="L142" s="168">
        <f ca="1">IFERROR(INDEX(funnel_data!E$3:E$140,MATCH($J142, funnel_data!$A$3:$A$140, FALSE)),"")</f>
        <v>875</v>
      </c>
      <c r="M142" s="168">
        <f ca="1">IFERROR(INDEX(funnel_data!F$3:F$140,MATCH($J142, funnel_data!$A$3:$A$140, FALSE)),"")</f>
        <v>39</v>
      </c>
      <c r="N142" s="196">
        <f ca="1">IFERROR(INDEX(funnel_data!G$3:G$140,MATCH($J142, funnel_data!$A$3:$A$140, FALSE)),"")</f>
        <v>4.4571428571428574E-2</v>
      </c>
      <c r="O142" s="196">
        <f ca="1">IFERROR(INDEX(funnel_data!Y$3:Y$140,MATCH($J142, funnel_data!$A$3:$A$140, FALSE)),"")</f>
        <v>3.2774337532704798E-2</v>
      </c>
      <c r="P142" s="196">
        <f ca="1">IFERROR(INDEX(funnel_data!Z$3:Z$140,MATCH($J142, funnel_data!$A$3:$A$140, FALSE)),"")</f>
        <v>6.0349920545101535E-2</v>
      </c>
      <c r="Q142" s="196">
        <f ca="1">IFERROR(INDEX(funnel_data!H$3:H$140,MATCH($J142, funnel_data!$A$3:$A$140, FALSE)),"")</f>
        <v>4.1856794361209183E-2</v>
      </c>
      <c r="R142" s="196">
        <f ca="1">IFERROR(INDEX(funnel_data!I$3:I$140,MATCH($J142, funnel_data!$A$3:$A$140, FALSE)),"")</f>
        <v>3.0468503117548142E-2</v>
      </c>
      <c r="S142" s="196">
        <f ca="1">IFERROR(INDEX(funnel_data!J$3:J$140,MATCH($J142, funnel_data!$A$3:$A$140, FALSE)),"")</f>
        <v>5.7250364687658255E-2</v>
      </c>
      <c r="T142" s="196">
        <f ca="1">IFERROR(INDEX(funnel_data!K$3:K$140,MATCH($J142, funnel_data!$A$3:$A$140, FALSE)),"")</f>
        <v>2.5415337753722938E-2</v>
      </c>
      <c r="U142" s="196">
        <f ca="1">IFERROR(INDEX(funnel_data!L$3:L$140,MATCH($J142, funnel_data!$A$3:$A$140, FALSE)),"")</f>
        <v>6.8190211194845668E-2</v>
      </c>
      <c r="V142" s="170" t="str">
        <f t="shared" ca="1" si="17"/>
        <v/>
      </c>
      <c r="W142" s="169" t="str">
        <f t="shared" ca="1" si="18"/>
        <v/>
      </c>
      <c r="X142" s="168">
        <f ca="1">IFERROR(INDEX(funnel_data!P$3:P$140,MATCH($J142, funnel_data!$A$3:$A$140, FALSE)),"")</f>
        <v>946</v>
      </c>
      <c r="Y142" s="168">
        <f ca="1">IFERROR(INDEX(funnel_data!Q$3:Q$140,MATCH($J142, funnel_data!$A$3:$A$140, FALSE)),"")</f>
        <v>33</v>
      </c>
      <c r="Z142" s="196">
        <f ca="1">IFERROR(INDEX(funnel_data!R$3:R$140,MATCH($J142, funnel_data!$A$3:$A$140, FALSE)),"")</f>
        <v>3.4883720930232558E-2</v>
      </c>
      <c r="AA142" s="196">
        <f ca="1">IFERROR(INDEX(funnel_data!AA$3:AA$140,MATCH($J142, funnel_data!$A$3:$A$140, FALSE)),"")</f>
        <v>2.4945415144533991E-2</v>
      </c>
      <c r="AB142" s="196">
        <f ca="1">IFERROR(INDEX(funnel_data!AB$3:AB$140,MATCH($J142, funnel_data!$A$3:$A$140, FALSE)),"")</f>
        <v>4.858418094975317E-2</v>
      </c>
      <c r="AC142" s="196">
        <f ca="1">IFERROR(INDEX(funnel_data!S$3:S$140,MATCH($J142, funnel_data!$A$3:$A$140, FALSE)),"")</f>
        <v>4.2820310180952947E-2</v>
      </c>
      <c r="AD142" s="196">
        <f ca="1">IFERROR(INDEX(funnel_data!T$3:T$140,MATCH($J142, funnel_data!$A$3:$A$140, FALSE)),"")</f>
        <v>3.1662115615661617E-2</v>
      </c>
      <c r="AE142" s="196">
        <f ca="1">IFERROR(INDEX(funnel_data!U$3:U$140,MATCH($J142, funnel_data!$A$3:$A$140, FALSE)),"")</f>
        <v>5.7676598189211725E-2</v>
      </c>
      <c r="AF142" s="196">
        <f ca="1">IFERROR(INDEX(funnel_data!V$3:V$140,MATCH($J142, funnel_data!$A$3:$A$140, FALSE)),"")</f>
        <v>2.6641206941390209E-2</v>
      </c>
      <c r="AG142" s="196">
        <f ca="1">IFERROR(INDEX(funnel_data!W$3:W$140,MATCH($J142, funnel_data!$A$3:$A$140, FALSE)),"")</f>
        <v>6.8137115314250873E-2</v>
      </c>
      <c r="AH142" s="170" t="str">
        <f t="shared" ca="1" si="19"/>
        <v/>
      </c>
      <c r="AI142" s="169" t="str">
        <f t="shared" ca="1" si="20"/>
        <v/>
      </c>
      <c r="AJ142" s="168" t="str">
        <f ca="1">IFERROR(INDEX(funnel_data!AG$3:AG$140,MATCH($J142, funnel_data!$A$3:$A$140, FALSE)),"")</f>
        <v>Change not statistically significant</v>
      </c>
    </row>
    <row r="143" spans="3:36" s="171" customFormat="1" x14ac:dyDescent="0.3">
      <c r="C143" s="12" t="str">
        <f>funnel_data!A137</f>
        <v>RXR</v>
      </c>
      <c r="D143" s="12" t="str">
        <f>INDEX(TrustCAHUB_map!C$2:C$139,MATCH($C143,TrustCAHUB_map!$A$2:$A$139,FALSE))</f>
        <v>Lancashire and South Cumbria</v>
      </c>
      <c r="E143" s="12" t="str">
        <f>INDEX(TrustCAHUB_map!D$2:D$139,MATCH($C143,TrustCAHUB_map!$A$2:$A$139,FALSE))</f>
        <v>North West</v>
      </c>
      <c r="F143" s="12">
        <f>ROWS($F$9:F143)</f>
        <v>135</v>
      </c>
      <c r="G143" s="22">
        <f t="shared" si="14"/>
        <v>135</v>
      </c>
      <c r="H143" s="22">
        <f t="shared" si="15"/>
        <v>135</v>
      </c>
      <c r="I143" s="22"/>
      <c r="J143" s="168" t="str">
        <f t="shared" si="16"/>
        <v>RXR</v>
      </c>
      <c r="K143" s="169" t="str">
        <f>IFERROR(INDEX(TrustCAHUB_map!$B$2:$B$139, MATCH(J143, TrustCAHUB_map!$A$2:$A$139, FALSE)),"")</f>
        <v>East Lancashire Hospitals NHS Trust</v>
      </c>
      <c r="L143" s="168">
        <f ca="1">IFERROR(INDEX(funnel_data!E$3:E$140,MATCH($J143, funnel_data!$A$3:$A$140, FALSE)),"")</f>
        <v>932</v>
      </c>
      <c r="M143" s="168">
        <f ca="1">IFERROR(INDEX(funnel_data!F$3:F$140,MATCH($J143, funnel_data!$A$3:$A$140, FALSE)),"")</f>
        <v>60</v>
      </c>
      <c r="N143" s="196">
        <f ca="1">IFERROR(INDEX(funnel_data!G$3:G$140,MATCH($J143, funnel_data!$A$3:$A$140, FALSE)),"")</f>
        <v>6.4377682403433473E-2</v>
      </c>
      <c r="O143" s="196">
        <f ca="1">IFERROR(INDEX(funnel_data!Y$3:Y$140,MATCH($J143, funnel_data!$A$3:$A$140, FALSE)),"")</f>
        <v>5.0340416842235371E-2</v>
      </c>
      <c r="P143" s="196">
        <f ca="1">IFERROR(INDEX(funnel_data!Z$3:Z$140,MATCH($J143, funnel_data!$A$3:$A$140, FALSE)),"")</f>
        <v>8.1991248584036336E-2</v>
      </c>
      <c r="Q143" s="196">
        <f ca="1">IFERROR(INDEX(funnel_data!H$3:H$140,MATCH($J143, funnel_data!$A$3:$A$140, FALSE)),"")</f>
        <v>4.1856794361209183E-2</v>
      </c>
      <c r="R143" s="196">
        <f ca="1">IFERROR(INDEX(funnel_data!I$3:I$140,MATCH($J143, funnel_data!$A$3:$A$140, FALSE)),"")</f>
        <v>3.076958058338743E-2</v>
      </c>
      <c r="S143" s="196">
        <f ca="1">IFERROR(INDEX(funnel_data!J$3:J$140,MATCH($J143, funnel_data!$A$3:$A$140, FALSE)),"")</f>
        <v>5.6705334711352542E-2</v>
      </c>
      <c r="T143" s="196">
        <f ca="1">IFERROR(INDEX(funnel_data!K$3:K$140,MATCH($J143, funnel_data!$A$3:$A$140, FALSE)),"")</f>
        <v>2.5806988003270831E-2</v>
      </c>
      <c r="U143" s="196">
        <f ca="1">IFERROR(INDEX(funnel_data!L$3:L$140,MATCH($J143, funnel_data!$A$3:$A$140, FALSE)),"")</f>
        <v>6.7199716348091659E-2</v>
      </c>
      <c r="V143" s="170" t="str">
        <f t="shared" ca="1" si="17"/>
        <v/>
      </c>
      <c r="W143" s="169" t="str">
        <f t="shared" ca="1" si="18"/>
        <v/>
      </c>
      <c r="X143" s="168">
        <f ca="1">IFERROR(INDEX(funnel_data!P$3:P$140,MATCH($J143, funnel_data!$A$3:$A$140, FALSE)),"")</f>
        <v>983</v>
      </c>
      <c r="Y143" s="168">
        <f ca="1">IFERROR(INDEX(funnel_data!Q$3:Q$140,MATCH($J143, funnel_data!$A$3:$A$140, FALSE)),"")</f>
        <v>51</v>
      </c>
      <c r="Z143" s="196">
        <f ca="1">IFERROR(INDEX(funnel_data!R$3:R$140,MATCH($J143, funnel_data!$A$3:$A$140, FALSE)),"")</f>
        <v>5.188199389623601E-2</v>
      </c>
      <c r="AA143" s="196">
        <f ca="1">IFERROR(INDEX(funnel_data!AA$3:AA$140,MATCH($J143, funnel_data!$A$3:$A$140, FALSE)),"")</f>
        <v>3.9679158922426974E-2</v>
      </c>
      <c r="AB143" s="196">
        <f ca="1">IFERROR(INDEX(funnel_data!AB$3:AB$140,MATCH($J143, funnel_data!$A$3:$A$140, FALSE)),"")</f>
        <v>6.7573589606377174E-2</v>
      </c>
      <c r="AC143" s="196">
        <f ca="1">IFERROR(INDEX(funnel_data!S$3:S$140,MATCH($J143, funnel_data!$A$3:$A$140, FALSE)),"")</f>
        <v>4.2820310180952947E-2</v>
      </c>
      <c r="AD143" s="196">
        <f ca="1">IFERROR(INDEX(funnel_data!T$3:T$140,MATCH($J143, funnel_data!$A$3:$A$140, FALSE)),"")</f>
        <v>3.1843795944948447E-2</v>
      </c>
      <c r="AE143" s="196">
        <f ca="1">IFERROR(INDEX(funnel_data!U$3:U$140,MATCH($J143, funnel_data!$A$3:$A$140, FALSE)),"")</f>
        <v>5.7356263938779094E-2</v>
      </c>
      <c r="AF143" s="196">
        <f ca="1">IFERROR(INDEX(funnel_data!V$3:V$140,MATCH($J143, funnel_data!$A$3:$A$140, FALSE)),"")</f>
        <v>2.6879689668463356E-2</v>
      </c>
      <c r="AG143" s="196">
        <f ca="1">IFERROR(INDEX(funnel_data!W$3:W$140,MATCH($J143, funnel_data!$A$3:$A$140, FALSE)),"")</f>
        <v>6.7557999675752781E-2</v>
      </c>
      <c r="AH143" s="170" t="str">
        <f t="shared" ca="1" si="19"/>
        <v/>
      </c>
      <c r="AI143" s="169" t="str">
        <f t="shared" ca="1" si="20"/>
        <v/>
      </c>
      <c r="AJ143" s="168" t="str">
        <f ca="1">IFERROR(INDEX(funnel_data!AG$3:AG$140,MATCH($J143, funnel_data!$A$3:$A$140, FALSE)),"")</f>
        <v>Change not statistically significant</v>
      </c>
    </row>
    <row r="144" spans="3:36" s="171" customFormat="1" x14ac:dyDescent="0.3">
      <c r="C144" s="12" t="str">
        <f>funnel_data!A138</f>
        <v>RXW</v>
      </c>
      <c r="D144" s="12" t="str">
        <f>INDEX(TrustCAHUB_map!C$2:C$139,MATCH($C144,TrustCAHUB_map!$A$2:$A$139,FALSE))</f>
        <v>West Midlands</v>
      </c>
      <c r="E144" s="12" t="str">
        <f>INDEX(TrustCAHUB_map!D$2:D$139,MATCH($C144,TrustCAHUB_map!$A$2:$A$139,FALSE))</f>
        <v>West Midlands</v>
      </c>
      <c r="F144" s="12">
        <f>ROWS($F$9:F144)</f>
        <v>136</v>
      </c>
      <c r="G144" s="22">
        <f t="shared" si="14"/>
        <v>136</v>
      </c>
      <c r="H144" s="22">
        <f t="shared" si="15"/>
        <v>136</v>
      </c>
      <c r="I144" s="22"/>
      <c r="J144" s="168" t="str">
        <f t="shared" si="16"/>
        <v>RXW</v>
      </c>
      <c r="K144" s="169" t="str">
        <f>IFERROR(INDEX(TrustCAHUB_map!$B$2:$B$139, MATCH(J144, TrustCAHUB_map!$A$2:$A$139, FALSE)),"")</f>
        <v>Shrewsbury and Telford Hospital NHS Trust</v>
      </c>
      <c r="L144" s="168">
        <f ca="1">IFERROR(INDEX(funnel_data!E$3:E$140,MATCH($J144, funnel_data!$A$3:$A$140, FALSE)),"")</f>
        <v>840</v>
      </c>
      <c r="M144" s="168">
        <f ca="1">IFERROR(INDEX(funnel_data!F$3:F$140,MATCH($J144, funnel_data!$A$3:$A$140, FALSE)),"")</f>
        <v>18</v>
      </c>
      <c r="N144" s="196">
        <f ca="1">IFERROR(INDEX(funnel_data!G$3:G$140,MATCH($J144, funnel_data!$A$3:$A$140, FALSE)),"")</f>
        <v>2.1428571428571429E-2</v>
      </c>
      <c r="O144" s="196">
        <f ca="1">IFERROR(INDEX(funnel_data!Y$3:Y$140,MATCH($J144, funnel_data!$A$3:$A$140, FALSE)),"")</f>
        <v>1.3596883775286438E-2</v>
      </c>
      <c r="P144" s="196">
        <f ca="1">IFERROR(INDEX(funnel_data!Z$3:Z$140,MATCH($J144, funnel_data!$A$3:$A$140, FALSE)),"")</f>
        <v>3.3617505141293136E-2</v>
      </c>
      <c r="Q144" s="196">
        <f ca="1">IFERROR(INDEX(funnel_data!H$3:H$140,MATCH($J144, funnel_data!$A$3:$A$140, FALSE)),"")</f>
        <v>4.1856794361209183E-2</v>
      </c>
      <c r="R144" s="196">
        <f ca="1">IFERROR(INDEX(funnel_data!I$3:I$140,MATCH($J144, funnel_data!$A$3:$A$140, FALSE)),"")</f>
        <v>3.0270343103939196E-2</v>
      </c>
      <c r="S144" s="196">
        <f ca="1">IFERROR(INDEX(funnel_data!J$3:J$140,MATCH($J144, funnel_data!$A$3:$A$140, FALSE)),"")</f>
        <v>5.7614651576142262E-2</v>
      </c>
      <c r="T144" s="196">
        <f ca="1">IFERROR(INDEX(funnel_data!K$3:K$140,MATCH($J144, funnel_data!$A$3:$A$140, FALSE)),"")</f>
        <v>2.5158958808333583E-2</v>
      </c>
      <c r="U144" s="196">
        <f ca="1">IFERROR(INDEX(funnel_data!L$3:L$140,MATCH($J144, funnel_data!$A$3:$A$140, FALSE)),"")</f>
        <v>6.8854122220159991E-2</v>
      </c>
      <c r="V144" s="170" t="str">
        <f t="shared" ca="1" si="17"/>
        <v/>
      </c>
      <c r="W144" s="169" t="str">
        <f t="shared" ca="1" si="18"/>
        <v>&lt;Lower 3SD Limit</v>
      </c>
      <c r="X144" s="168">
        <f ca="1">IFERROR(INDEX(funnel_data!P$3:P$140,MATCH($J144, funnel_data!$A$3:$A$140, FALSE)),"")</f>
        <v>946</v>
      </c>
      <c r="Y144" s="168">
        <f ca="1">IFERROR(INDEX(funnel_data!Q$3:Q$140,MATCH($J144, funnel_data!$A$3:$A$140, FALSE)),"")</f>
        <v>17</v>
      </c>
      <c r="Z144" s="196">
        <f ca="1">IFERROR(INDEX(funnel_data!R$3:R$140,MATCH($J144, funnel_data!$A$3:$A$140, FALSE)),"")</f>
        <v>1.7970401691331923E-2</v>
      </c>
      <c r="AA144" s="196">
        <f ca="1">IFERROR(INDEX(funnel_data!AA$3:AA$140,MATCH($J144, funnel_data!$A$3:$A$140, FALSE)),"")</f>
        <v>1.1249679827414706E-2</v>
      </c>
      <c r="AB144" s="196">
        <f ca="1">IFERROR(INDEX(funnel_data!AB$3:AB$140,MATCH($J144, funnel_data!$A$3:$A$140, FALSE)),"")</f>
        <v>2.8590083397573799E-2</v>
      </c>
      <c r="AC144" s="196">
        <f ca="1">IFERROR(INDEX(funnel_data!S$3:S$140,MATCH($J144, funnel_data!$A$3:$A$140, FALSE)),"")</f>
        <v>4.2820310180952947E-2</v>
      </c>
      <c r="AD144" s="196">
        <f ca="1">IFERROR(INDEX(funnel_data!T$3:T$140,MATCH($J144, funnel_data!$A$3:$A$140, FALSE)),"")</f>
        <v>3.1662115615661617E-2</v>
      </c>
      <c r="AE144" s="196">
        <f ca="1">IFERROR(INDEX(funnel_data!U$3:U$140,MATCH($J144, funnel_data!$A$3:$A$140, FALSE)),"")</f>
        <v>5.7676598189211725E-2</v>
      </c>
      <c r="AF144" s="196">
        <f ca="1">IFERROR(INDEX(funnel_data!V$3:V$140,MATCH($J144, funnel_data!$A$3:$A$140, FALSE)),"")</f>
        <v>2.6641206941390209E-2</v>
      </c>
      <c r="AG144" s="196">
        <f ca="1">IFERROR(INDEX(funnel_data!W$3:W$140,MATCH($J144, funnel_data!$A$3:$A$140, FALSE)),"")</f>
        <v>6.8137115314250873E-2</v>
      </c>
      <c r="AH144" s="170" t="str">
        <f t="shared" ca="1" si="19"/>
        <v/>
      </c>
      <c r="AI144" s="169" t="str">
        <f t="shared" ca="1" si="20"/>
        <v>&lt;Lower 3SD Limit</v>
      </c>
      <c r="AJ144" s="168" t="str">
        <f ca="1">IFERROR(INDEX(funnel_data!AG$3:AG$140,MATCH($J144, funnel_data!$A$3:$A$140, FALSE)),"")</f>
        <v>Change not statistically significant</v>
      </c>
    </row>
    <row r="145" spans="1:36" s="171" customFormat="1" x14ac:dyDescent="0.3">
      <c r="C145" s="12" t="str">
        <f>funnel_data!A139</f>
        <v>RYJ</v>
      </c>
      <c r="D145" s="12" t="str">
        <f>INDEX(TrustCAHUB_map!C$2:C$139,MATCH($C145,TrustCAHUB_map!$A$2:$A$139,FALSE))</f>
        <v>North West and South West London</v>
      </c>
      <c r="E145" s="12" t="str">
        <f>INDEX(TrustCAHUB_map!D$2:D$139,MATCH($C145,TrustCAHUB_map!$A$2:$A$139,FALSE))</f>
        <v>London</v>
      </c>
      <c r="F145" s="12">
        <f>ROWS($F$9:F145)</f>
        <v>137</v>
      </c>
      <c r="G145" s="22">
        <f t="shared" si="14"/>
        <v>137</v>
      </c>
      <c r="H145" s="22">
        <f t="shared" si="15"/>
        <v>137</v>
      </c>
      <c r="I145" s="22"/>
      <c r="J145" s="168" t="str">
        <f t="shared" si="16"/>
        <v>RYJ</v>
      </c>
      <c r="K145" s="169" t="str">
        <f>IFERROR(INDEX(TrustCAHUB_map!$B$2:$B$139, MATCH(J145, TrustCAHUB_map!$A$2:$A$139, FALSE)),"")</f>
        <v>Imperial College Healthcare NHS Trust</v>
      </c>
      <c r="L145" s="168">
        <f ca="1">IFERROR(INDEX(funnel_data!E$3:E$140,MATCH($J145, funnel_data!$A$3:$A$140, FALSE)),"")</f>
        <v>1562</v>
      </c>
      <c r="M145" s="168">
        <f ca="1">IFERROR(INDEX(funnel_data!F$3:F$140,MATCH($J145, funnel_data!$A$3:$A$140, FALSE)),"")</f>
        <v>53</v>
      </c>
      <c r="N145" s="196">
        <f ca="1">IFERROR(INDEX(funnel_data!G$3:G$140,MATCH($J145, funnel_data!$A$3:$A$140, FALSE)),"")</f>
        <v>3.3930857874519847E-2</v>
      </c>
      <c r="O145" s="196">
        <f ca="1">IFERROR(INDEX(funnel_data!Y$3:Y$140,MATCH($J145, funnel_data!$A$3:$A$140, FALSE)),"")</f>
        <v>2.6034069668262681E-2</v>
      </c>
      <c r="P145" s="196">
        <f ca="1">IFERROR(INDEX(funnel_data!Z$3:Z$140,MATCH($J145, funnel_data!$A$3:$A$140, FALSE)),"")</f>
        <v>4.4114449009624863E-2</v>
      </c>
      <c r="Q145" s="196">
        <f ca="1">IFERROR(INDEX(funnel_data!H$3:H$140,MATCH($J145, funnel_data!$A$3:$A$140, FALSE)),"")</f>
        <v>4.1856794361209183E-2</v>
      </c>
      <c r="R145" s="196">
        <f ca="1">IFERROR(INDEX(funnel_data!I$3:I$140,MATCH($J145, funnel_data!$A$3:$A$140, FALSE)),"")</f>
        <v>3.2998028325990303E-2</v>
      </c>
      <c r="S145" s="196">
        <f ca="1">IFERROR(INDEX(funnel_data!J$3:J$140,MATCH($J145, funnel_data!$A$3:$A$140, FALSE)),"")</f>
        <v>5.2963556539565373E-2</v>
      </c>
      <c r="T145" s="196">
        <f ca="1">IFERROR(INDEX(funnel_data!K$3:K$140,MATCH($J145, funnel_data!$A$3:$A$140, FALSE)),"")</f>
        <v>2.8783725441369139E-2</v>
      </c>
      <c r="U145" s="196">
        <f ca="1">IFERROR(INDEX(funnel_data!L$3:L$140,MATCH($J145, funnel_data!$A$3:$A$140, FALSE)),"")</f>
        <v>6.0497570669875697E-2</v>
      </c>
      <c r="V145" s="170" t="str">
        <f t="shared" ca="1" si="17"/>
        <v/>
      </c>
      <c r="W145" s="169" t="str">
        <f t="shared" ca="1" si="18"/>
        <v/>
      </c>
      <c r="X145" s="168">
        <f ca="1">IFERROR(INDEX(funnel_data!P$3:P$140,MATCH($J145, funnel_data!$A$3:$A$140, FALSE)),"")</f>
        <v>1763</v>
      </c>
      <c r="Y145" s="168">
        <f ca="1">IFERROR(INDEX(funnel_data!Q$3:Q$140,MATCH($J145, funnel_data!$A$3:$A$140, FALSE)),"")</f>
        <v>74</v>
      </c>
      <c r="Z145" s="196">
        <f ca="1">IFERROR(INDEX(funnel_data!R$3:R$140,MATCH($J145, funnel_data!$A$3:$A$140, FALSE)),"")</f>
        <v>4.1973908111174137E-2</v>
      </c>
      <c r="AA145" s="196">
        <f ca="1">IFERROR(INDEX(funnel_data!AA$3:AA$140,MATCH($J145, funnel_data!$A$3:$A$140, FALSE)),"")</f>
        <v>3.3566520326738729E-2</v>
      </c>
      <c r="AB145" s="196">
        <f ca="1">IFERROR(INDEX(funnel_data!AB$3:AB$140,MATCH($J145, funnel_data!$A$3:$A$140, FALSE)),"")</f>
        <v>5.237297246852491E-2</v>
      </c>
      <c r="AC145" s="196">
        <f ca="1">IFERROR(INDEX(funnel_data!S$3:S$140,MATCH($J145, funnel_data!$A$3:$A$140, FALSE)),"")</f>
        <v>4.2820310180952947E-2</v>
      </c>
      <c r="AD145" s="196">
        <f ca="1">IFERROR(INDEX(funnel_data!T$3:T$140,MATCH($J145, funnel_data!$A$3:$A$140, FALSE)),"")</f>
        <v>3.432200351351572E-2</v>
      </c>
      <c r="AE145" s="196">
        <f ca="1">IFERROR(INDEX(funnel_data!U$3:U$140,MATCH($J145, funnel_data!$A$3:$A$140, FALSE)),"")</f>
        <v>5.3306685837040721E-2</v>
      </c>
      <c r="AF145" s="196">
        <f ca="1">IFERROR(INDEX(funnel_data!V$3:V$140,MATCH($J145, funnel_data!$A$3:$A$140, FALSE)),"")</f>
        <v>3.0220892174762849E-2</v>
      </c>
      <c r="AG145" s="196">
        <f ca="1">IFERROR(INDEX(funnel_data!W$3:W$140,MATCH($J145, funnel_data!$A$3:$A$140, FALSE)),"")</f>
        <v>6.0345698257458225E-2</v>
      </c>
      <c r="AH145" s="170" t="str">
        <f t="shared" ca="1" si="19"/>
        <v/>
      </c>
      <c r="AI145" s="169" t="str">
        <f t="shared" ca="1" si="20"/>
        <v/>
      </c>
      <c r="AJ145" s="168" t="str">
        <f ca="1">IFERROR(INDEX(funnel_data!AG$3:AG$140,MATCH($J145, funnel_data!$A$3:$A$140, FALSE)),"")</f>
        <v>Change not statistically significant</v>
      </c>
    </row>
    <row r="146" spans="1:36" s="171" customFormat="1" ht="15" thickBot="1" x14ac:dyDescent="0.35">
      <c r="C146" s="12" t="str">
        <f>funnel_data!A140</f>
        <v>RYR</v>
      </c>
      <c r="D146" s="12" t="str">
        <f>INDEX(TrustCAHUB_map!C$2:C$139,MATCH($C146,TrustCAHUB_map!$A$2:$A$139,FALSE))</f>
        <v>Surrey and Sussex</v>
      </c>
      <c r="E146" s="12" t="str">
        <f>INDEX(TrustCAHUB_map!D$2:D$139,MATCH($C146,TrustCAHUB_map!$A$2:$A$139,FALSE))</f>
        <v>South East</v>
      </c>
      <c r="F146" s="12">
        <f>ROWS($F$9:F146)</f>
        <v>138</v>
      </c>
      <c r="G146" s="22">
        <f t="shared" si="14"/>
        <v>138</v>
      </c>
      <c r="H146" s="22">
        <f t="shared" si="15"/>
        <v>138</v>
      </c>
      <c r="I146" s="22"/>
      <c r="J146" s="168" t="str">
        <f t="shared" si="16"/>
        <v>RYR</v>
      </c>
      <c r="K146" s="169" t="str">
        <f>IFERROR(INDEX(TrustCAHUB_map!$B$2:$B$139, MATCH(J146, TrustCAHUB_map!$A$2:$A$139, FALSE)),"")</f>
        <v>Western Sussex Hospitals NHS Foundation Trust</v>
      </c>
      <c r="L146" s="168">
        <f ca="1">IFERROR(INDEX(funnel_data!E$3:E$140,MATCH($J146, funnel_data!$A$3:$A$140, FALSE)),"")</f>
        <v>751</v>
      </c>
      <c r="M146" s="168">
        <f ca="1">IFERROR(INDEX(funnel_data!F$3:F$140,MATCH($J146, funnel_data!$A$3:$A$140, FALSE)),"")</f>
        <v>28</v>
      </c>
      <c r="N146" s="196">
        <f ca="1">IFERROR(INDEX(funnel_data!G$3:G$140,MATCH($J146, funnel_data!$A$3:$A$140, FALSE)),"")</f>
        <v>3.7283621837549935E-2</v>
      </c>
      <c r="O146" s="196">
        <f ca="1">IFERROR(INDEX(funnel_data!Y$3:Y$140,MATCH($J146, funnel_data!$A$3:$A$140, FALSE)),"")</f>
        <v>2.5919435828495506E-2</v>
      </c>
      <c r="P146" s="196">
        <f ca="1">IFERROR(INDEX(funnel_data!Z$3:Z$140,MATCH($J146, funnel_data!$A$3:$A$140, FALSE)),"")</f>
        <v>5.3357421743935381E-2</v>
      </c>
      <c r="Q146" s="196">
        <f ca="1">IFERROR(INDEX(funnel_data!H$3:H$140,MATCH($J146, funnel_data!$A$3:$A$140, FALSE)),"")</f>
        <v>4.1856794361209183E-2</v>
      </c>
      <c r="R146" s="196">
        <f ca="1">IFERROR(INDEX(funnel_data!I$3:I$140,MATCH($J146, funnel_data!$A$3:$A$140, FALSE)),"")</f>
        <v>2.9712881992324275E-2</v>
      </c>
      <c r="S146" s="196">
        <f ca="1">IFERROR(INDEX(funnel_data!J$3:J$140,MATCH($J146, funnel_data!$A$3:$A$140, FALSE)),"")</f>
        <v>5.8663944524041799E-2</v>
      </c>
      <c r="T146" s="196">
        <f ca="1">IFERROR(INDEX(funnel_data!K$3:K$140,MATCH($J146, funnel_data!$A$3:$A$140, FALSE)),"")</f>
        <v>2.4443690844606208E-2</v>
      </c>
      <c r="U146" s="196">
        <f ca="1">IFERROR(INDEX(funnel_data!L$3:L$140,MATCH($J146, funnel_data!$A$3:$A$140, FALSE)),"")</f>
        <v>7.0774643770740109E-2</v>
      </c>
      <c r="V146" s="174" t="str">
        <f t="shared" ca="1" si="17"/>
        <v/>
      </c>
      <c r="W146" s="173" t="str">
        <f t="shared" ca="1" si="18"/>
        <v/>
      </c>
      <c r="X146" s="168">
        <f ca="1">IFERROR(INDEX(funnel_data!P$3:P$140,MATCH($J146, funnel_data!$A$3:$A$140, FALSE)),"")</f>
        <v>804</v>
      </c>
      <c r="Y146" s="168">
        <f ca="1">IFERROR(INDEX(funnel_data!Q$3:Q$140,MATCH($J146, funnel_data!$A$3:$A$140, FALSE)),"")</f>
        <v>31</v>
      </c>
      <c r="Z146" s="196">
        <f ca="1">IFERROR(INDEX(funnel_data!R$3:R$140,MATCH($J146, funnel_data!$A$3:$A$140, FALSE)),"")</f>
        <v>3.8557213930348257E-2</v>
      </c>
      <c r="AA146" s="196">
        <f ca="1">IFERROR(INDEX(funnel_data!AA$3:AA$140,MATCH($J146, funnel_data!$A$3:$A$140, FALSE)),"")</f>
        <v>2.7294386145909334E-2</v>
      </c>
      <c r="AB146" s="196">
        <f ca="1">IFERROR(INDEX(funnel_data!AB$3:AB$140,MATCH($J146, funnel_data!$A$3:$A$140, FALSE)),"")</f>
        <v>5.4208559886114116E-2</v>
      </c>
      <c r="AC146" s="196">
        <f ca="1">IFERROR(INDEX(funnel_data!S$3:S$140,MATCH($J146, funnel_data!$A$3:$A$140, FALSE)),"")</f>
        <v>4.2820310180952947E-2</v>
      </c>
      <c r="AD146" s="196">
        <f ca="1">IFERROR(INDEX(funnel_data!T$3:T$140,MATCH($J146, funnel_data!$A$3:$A$140, FALSE)),"")</f>
        <v>3.0865174361573041E-2</v>
      </c>
      <c r="AE146" s="196">
        <f ca="1">IFERROR(INDEX(funnel_data!U$3:U$140,MATCH($J146, funnel_data!$A$3:$A$140, FALSE)),"")</f>
        <v>5.9123579338375483E-2</v>
      </c>
      <c r="AF146" s="196">
        <f ca="1">IFERROR(INDEX(funnel_data!V$3:V$140,MATCH($J146, funnel_data!$A$3:$A$140, FALSE)),"")</f>
        <v>2.5605787649992759E-2</v>
      </c>
      <c r="AG146" s="196">
        <f ca="1">IFERROR(INDEX(funnel_data!W$3:W$140,MATCH($J146, funnel_data!$A$3:$A$140, FALSE)),"")</f>
        <v>7.0767463900565222E-2</v>
      </c>
      <c r="AH146" s="174" t="str">
        <f t="shared" ca="1" si="19"/>
        <v/>
      </c>
      <c r="AI146" s="173" t="str">
        <f t="shared" ca="1" si="20"/>
        <v/>
      </c>
      <c r="AJ146" s="168" t="str">
        <f ca="1">IFERROR(INDEX(funnel_data!AG$3:AG$140,MATCH($J146, funnel_data!$A$3:$A$140, FALSE)),"")</f>
        <v>Change not statistically significant</v>
      </c>
    </row>
    <row r="147" spans="1:36" s="171" customFormat="1" ht="13.8" x14ac:dyDescent="0.3">
      <c r="J147" s="175"/>
      <c r="K147" s="175"/>
      <c r="N147" s="197"/>
      <c r="O147" s="196" t="str">
        <f>IFERROR(INDEX(funnel_data!Y$3:Y$140,MATCH($J147, funnel_data!$A$3:$A$140, FALSE)),"")</f>
        <v/>
      </c>
      <c r="P147" s="196" t="str">
        <f>IFERROR(INDEX(funnel_data!Z$3:Z$140,MATCH($J147, funnel_data!$A$3:$A$140, FALSE)),"")</f>
        <v/>
      </c>
      <c r="Q147" s="198"/>
      <c r="R147" s="198"/>
      <c r="S147" s="198"/>
      <c r="T147" s="198"/>
      <c r="U147" s="198"/>
      <c r="V147" s="178"/>
      <c r="W147" s="178"/>
      <c r="Z147" s="197"/>
      <c r="AA147" s="197"/>
      <c r="AB147" s="197"/>
      <c r="AC147" s="198"/>
      <c r="AD147" s="198"/>
      <c r="AE147" s="198"/>
      <c r="AF147" s="198"/>
      <c r="AG147" s="198"/>
      <c r="AH147" s="178"/>
      <c r="AI147" s="178"/>
    </row>
    <row r="148" spans="1:36" s="171" customFormat="1" ht="13.8" x14ac:dyDescent="0.3">
      <c r="J148" s="175"/>
      <c r="K148" s="175"/>
      <c r="N148" s="197"/>
      <c r="O148" s="197"/>
      <c r="P148" s="197"/>
      <c r="Q148" s="198"/>
      <c r="R148" s="198"/>
      <c r="S148" s="198"/>
      <c r="T148" s="198"/>
      <c r="U148" s="198"/>
      <c r="V148" s="178"/>
      <c r="W148" s="178"/>
      <c r="Z148" s="197"/>
      <c r="AA148" s="197"/>
      <c r="AB148" s="197"/>
      <c r="AC148" s="198"/>
      <c r="AD148" s="198"/>
      <c r="AE148" s="198"/>
      <c r="AF148" s="198"/>
      <c r="AG148" s="198"/>
      <c r="AH148" s="178"/>
      <c r="AI148" s="178"/>
    </row>
    <row r="149" spans="1:36" x14ac:dyDescent="0.3">
      <c r="A149" s="171"/>
    </row>
  </sheetData>
  <mergeCells count="3">
    <mergeCell ref="X6:AI6"/>
    <mergeCell ref="L7:W7"/>
    <mergeCell ref="X7:AI7"/>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1313" r:id="rId4" name="Drop Down 1">
              <controlPr defaultSize="0" autoLine="0" autoPict="0" altText="Select cancer type">
                <anchor moveWithCells="1">
                  <from>
                    <xdr:col>10</xdr:col>
                    <xdr:colOff>15240</xdr:colOff>
                    <xdr:row>2</xdr:row>
                    <xdr:rowOff>228600</xdr:rowOff>
                  </from>
                  <to>
                    <xdr:col>10</xdr:col>
                    <xdr:colOff>2004060</xdr:colOff>
                    <xdr:row>4</xdr:row>
                    <xdr:rowOff>22860</xdr:rowOff>
                  </to>
                </anchor>
              </controlPr>
            </control>
          </mc:Choice>
        </mc:AlternateContent>
        <mc:AlternateContent xmlns:mc="http://schemas.openxmlformats.org/markup-compatibility/2006">
          <mc:Choice Requires="x14">
            <control shapeId="141314" r:id="rId5" name="Drop Down 2">
              <controlPr defaultSize="0" autoLine="0" autoPict="0" altText="Select treatment intent">
                <anchor moveWithCells="1">
                  <from>
                    <xdr:col>14</xdr:col>
                    <xdr:colOff>91440</xdr:colOff>
                    <xdr:row>3</xdr:row>
                    <xdr:rowOff>15240</xdr:rowOff>
                  </from>
                  <to>
                    <xdr:col>15</xdr:col>
                    <xdr:colOff>525780</xdr:colOff>
                    <xdr:row>4</xdr:row>
                    <xdr:rowOff>38100</xdr:rowOff>
                  </to>
                </anchor>
              </controlPr>
            </control>
          </mc:Choice>
        </mc:AlternateContent>
        <mc:AlternateContent xmlns:mc="http://schemas.openxmlformats.org/markup-compatibility/2006">
          <mc:Choice Requires="x14">
            <control shapeId="141315" r:id="rId6" name="Drop Down 3">
              <controlPr defaultSize="0" autoLine="0" autoPict="0" altText="Select treatment intent">
                <anchor moveWithCells="1">
                  <from>
                    <xdr:col>19</xdr:col>
                    <xdr:colOff>76200</xdr:colOff>
                    <xdr:row>3</xdr:row>
                    <xdr:rowOff>15240</xdr:rowOff>
                  </from>
                  <to>
                    <xdr:col>20</xdr:col>
                    <xdr:colOff>381000</xdr:colOff>
                    <xdr:row>4</xdr:row>
                    <xdr:rowOff>22860</xdr:rowOff>
                  </to>
                </anchor>
              </controlPr>
            </control>
          </mc:Choice>
        </mc:AlternateContent>
        <mc:AlternateContent xmlns:mc="http://schemas.openxmlformats.org/markup-compatibility/2006">
          <mc:Choice Requires="x14">
            <control shapeId="141317" r:id="rId7" name="Drop Down 5">
              <controlPr defaultSize="0" autoLine="0" autoPict="0" altText="Select cancer type">
                <anchor moveWithCells="1">
                  <from>
                    <xdr:col>10</xdr:col>
                    <xdr:colOff>2423160</xdr:colOff>
                    <xdr:row>3</xdr:row>
                    <xdr:rowOff>0</xdr:rowOff>
                  </from>
                  <to>
                    <xdr:col>12</xdr:col>
                    <xdr:colOff>281940</xdr:colOff>
                    <xdr:row>4</xdr:row>
                    <xdr:rowOff>22860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O149"/>
  <sheetViews>
    <sheetView topLeftCell="J1" zoomScale="80" zoomScaleNormal="80" workbookViewId="0">
      <selection activeCell="K1" sqref="K1"/>
    </sheetView>
  </sheetViews>
  <sheetFormatPr defaultColWidth="8.77734375" defaultRowHeight="14.4" x14ac:dyDescent="0.3"/>
  <cols>
    <col min="1" max="1" width="10.5546875" style="22" hidden="1" customWidth="1"/>
    <col min="2" max="2" width="14.21875" style="22" hidden="1" customWidth="1"/>
    <col min="3" max="5" width="4.5546875" style="22" hidden="1" customWidth="1"/>
    <col min="6" max="6" width="4.77734375" style="22" hidden="1" customWidth="1"/>
    <col min="7" max="8" width="4.21875" style="22" hidden="1" customWidth="1"/>
    <col min="9" max="9" width="0" style="22" hidden="1" customWidth="1"/>
    <col min="10" max="10" width="11.44140625" style="175" bestFit="1" customWidth="1"/>
    <col min="11" max="11" width="50.5546875" style="175" customWidth="1"/>
    <col min="12" max="13" width="8.77734375" style="171"/>
    <col min="14" max="21" width="8.77734375" style="197"/>
    <col min="22" max="22" width="14.77734375" style="171" customWidth="1"/>
    <col min="23" max="23" width="15.21875" style="171" customWidth="1"/>
    <col min="24" max="25" width="8.77734375" style="171"/>
    <col min="26" max="33" width="8.77734375" style="197"/>
    <col min="34" max="35" width="15.44140625" style="171" bestFit="1" customWidth="1"/>
    <col min="36" max="36" width="37.21875" style="171" customWidth="1"/>
    <col min="37" max="41" width="8.77734375" style="171"/>
    <col min="42" max="16384" width="8.77734375" style="22"/>
  </cols>
  <sheetData>
    <row r="1" spans="1:41" s="3" customFormat="1" ht="24.6" x14ac:dyDescent="0.4">
      <c r="K1" s="23" t="s">
        <v>632</v>
      </c>
      <c r="L1" s="24"/>
      <c r="M1" s="24"/>
      <c r="N1" s="190"/>
      <c r="O1" s="190"/>
      <c r="P1" s="190"/>
      <c r="Q1" s="190"/>
      <c r="R1" s="190"/>
      <c r="S1" s="190"/>
      <c r="T1" s="190"/>
      <c r="U1" s="191"/>
      <c r="Z1" s="191"/>
      <c r="AA1" s="191"/>
      <c r="AB1" s="191"/>
      <c r="AC1" s="191"/>
      <c r="AD1" s="191"/>
      <c r="AE1" s="191"/>
      <c r="AF1" s="191"/>
      <c r="AG1" s="191"/>
    </row>
    <row r="2" spans="1:41" s="3" customFormat="1" x14ac:dyDescent="0.3">
      <c r="N2" s="191"/>
      <c r="O2" s="191"/>
      <c r="P2" s="191"/>
      <c r="Q2" s="191"/>
      <c r="R2" s="191"/>
      <c r="S2" s="191"/>
      <c r="T2" s="191"/>
      <c r="U2" s="191"/>
      <c r="Z2" s="191"/>
      <c r="AA2" s="191"/>
      <c r="AB2" s="191"/>
      <c r="AC2" s="191"/>
      <c r="AD2" s="191"/>
      <c r="AE2" s="191"/>
      <c r="AF2" s="191"/>
      <c r="AG2" s="191"/>
    </row>
    <row r="3" spans="1:41" s="3" customFormat="1" ht="17.399999999999999" x14ac:dyDescent="0.3">
      <c r="K3" s="63" t="s">
        <v>622</v>
      </c>
      <c r="L3" s="63" t="s">
        <v>706</v>
      </c>
      <c r="N3" s="191"/>
      <c r="O3" s="192" t="s">
        <v>623</v>
      </c>
      <c r="P3" s="193"/>
      <c r="Q3" s="193"/>
      <c r="R3" s="191"/>
      <c r="S3" s="191"/>
      <c r="T3" s="192" t="s">
        <v>624</v>
      </c>
      <c r="U3" s="191"/>
      <c r="V3" s="63"/>
      <c r="X3" s="63"/>
      <c r="Z3" s="191"/>
      <c r="AA3" s="191"/>
      <c r="AB3" s="191"/>
      <c r="AC3" s="191"/>
      <c r="AD3" s="191"/>
      <c r="AE3" s="191"/>
      <c r="AF3" s="191"/>
      <c r="AG3" s="191"/>
    </row>
    <row r="4" spans="1:41" s="3" customFormat="1" x14ac:dyDescent="0.3">
      <c r="N4" s="191"/>
      <c r="O4" s="191"/>
      <c r="P4" s="191"/>
      <c r="Q4" s="191"/>
      <c r="R4" s="191"/>
      <c r="S4" s="191"/>
      <c r="T4" s="191"/>
      <c r="U4" s="191"/>
      <c r="X4" s="115"/>
      <c r="Z4" s="191"/>
      <c r="AA4" s="191"/>
      <c r="AB4" s="191"/>
      <c r="AC4" s="191"/>
      <c r="AD4" s="191"/>
      <c r="AE4" s="191"/>
      <c r="AF4" s="191"/>
      <c r="AG4" s="191"/>
    </row>
    <row r="5" spans="1:41" s="3" customFormat="1" x14ac:dyDescent="0.3">
      <c r="N5" s="191"/>
      <c r="O5" s="191"/>
      <c r="P5" s="191"/>
      <c r="Q5" s="191"/>
      <c r="R5" s="191"/>
      <c r="S5" s="191"/>
      <c r="T5" s="191"/>
      <c r="U5" s="191"/>
      <c r="Z5" s="191"/>
      <c r="AA5" s="191"/>
      <c r="AB5" s="191"/>
      <c r="AC5" s="191"/>
      <c r="AD5" s="191"/>
      <c r="AE5" s="191"/>
      <c r="AF5" s="191"/>
      <c r="AG5" s="191"/>
    </row>
    <row r="6" spans="1:41" s="11" customFormat="1" ht="16.2" thickBot="1" x14ac:dyDescent="0.35">
      <c r="J6" s="188" t="str">
        <f ca="1">" " &amp; Trust_selected!$E$2 &amp; ", " &amp; Trust_selected!$E$12 &amp; ", " &amp; Trust_selected!$E$18 &amp;" "</f>
        <v xml:space="preserve"> All adults (ICD10 C00-C97, excl. C44), All intent, 18+ </v>
      </c>
      <c r="K6" s="160"/>
      <c r="L6" s="181"/>
      <c r="M6" s="181"/>
      <c r="N6" s="194"/>
      <c r="O6" s="194"/>
      <c r="P6" s="194"/>
      <c r="Q6" s="194"/>
      <c r="R6" s="194"/>
      <c r="S6" s="194"/>
      <c r="T6" s="194"/>
      <c r="U6" s="194"/>
      <c r="V6" s="181"/>
      <c r="W6" s="181"/>
      <c r="X6" s="329"/>
      <c r="Y6" s="329"/>
      <c r="Z6" s="329"/>
      <c r="AA6" s="329"/>
      <c r="AB6" s="329"/>
      <c r="AC6" s="329"/>
      <c r="AD6" s="329"/>
      <c r="AE6" s="329"/>
      <c r="AF6" s="329"/>
      <c r="AG6" s="329"/>
      <c r="AH6" s="329"/>
      <c r="AI6" s="329"/>
      <c r="AJ6" s="181"/>
      <c r="AK6" s="161"/>
      <c r="AL6" s="161"/>
      <c r="AM6" s="161"/>
      <c r="AN6" s="161"/>
      <c r="AO6" s="161"/>
    </row>
    <row r="7" spans="1:41" s="11" customFormat="1" ht="15" thickBot="1" x14ac:dyDescent="0.35">
      <c r="A7" s="95">
        <v>1</v>
      </c>
      <c r="B7" s="95" t="str">
        <f>IF($A$7=1,"", INDEX($B$9:$B$19,$A$7))</f>
        <v/>
      </c>
      <c r="J7" s="160"/>
      <c r="K7" s="160"/>
      <c r="L7" s="330">
        <v>2015</v>
      </c>
      <c r="M7" s="331"/>
      <c r="N7" s="331"/>
      <c r="O7" s="331"/>
      <c r="P7" s="331"/>
      <c r="Q7" s="331"/>
      <c r="R7" s="331"/>
      <c r="S7" s="331"/>
      <c r="T7" s="331"/>
      <c r="U7" s="331"/>
      <c r="V7" s="331"/>
      <c r="W7" s="332"/>
      <c r="X7" s="330">
        <v>2016</v>
      </c>
      <c r="Y7" s="331"/>
      <c r="Z7" s="331"/>
      <c r="AA7" s="331"/>
      <c r="AB7" s="331"/>
      <c r="AC7" s="331"/>
      <c r="AD7" s="331"/>
      <c r="AE7" s="331"/>
      <c r="AF7" s="331"/>
      <c r="AG7" s="331"/>
      <c r="AH7" s="331"/>
      <c r="AI7" s="332"/>
      <c r="AJ7" s="180" t="s">
        <v>681</v>
      </c>
      <c r="AK7" s="161"/>
      <c r="AL7" s="161"/>
      <c r="AM7" s="161"/>
      <c r="AN7" s="161"/>
      <c r="AO7" s="161"/>
    </row>
    <row r="8" spans="1:41" s="11" customFormat="1" ht="53.4" x14ac:dyDescent="0.3">
      <c r="A8" s="11" t="s">
        <v>699</v>
      </c>
      <c r="B8" s="11" t="s">
        <v>700</v>
      </c>
      <c r="C8" s="11" t="s">
        <v>3</v>
      </c>
      <c r="D8" s="11" t="s">
        <v>450</v>
      </c>
      <c r="E8" s="11" t="s">
        <v>698</v>
      </c>
      <c r="F8" s="11" t="s">
        <v>701</v>
      </c>
      <c r="G8" s="11" t="s">
        <v>702</v>
      </c>
      <c r="H8" s="11" t="s">
        <v>703</v>
      </c>
      <c r="J8" s="162" t="s">
        <v>654</v>
      </c>
      <c r="K8" s="163" t="s">
        <v>664</v>
      </c>
      <c r="L8" s="164" t="s">
        <v>658</v>
      </c>
      <c r="M8" s="165" t="s">
        <v>659</v>
      </c>
      <c r="N8" s="195" t="s">
        <v>660</v>
      </c>
      <c r="O8" s="195" t="s">
        <v>662</v>
      </c>
      <c r="P8" s="195" t="s">
        <v>661</v>
      </c>
      <c r="Q8" s="195" t="s">
        <v>663</v>
      </c>
      <c r="R8" s="195" t="s">
        <v>667</v>
      </c>
      <c r="S8" s="195" t="s">
        <v>665</v>
      </c>
      <c r="T8" s="195" t="s">
        <v>668</v>
      </c>
      <c r="U8" s="195" t="s">
        <v>666</v>
      </c>
      <c r="V8" s="165" t="s">
        <v>669</v>
      </c>
      <c r="W8" s="167" t="s">
        <v>670</v>
      </c>
      <c r="X8" s="164" t="s">
        <v>658</v>
      </c>
      <c r="Y8" s="165" t="s">
        <v>659</v>
      </c>
      <c r="Z8" s="195" t="s">
        <v>660</v>
      </c>
      <c r="AA8" s="195" t="s">
        <v>662</v>
      </c>
      <c r="AB8" s="195" t="s">
        <v>661</v>
      </c>
      <c r="AC8" s="195" t="s">
        <v>663</v>
      </c>
      <c r="AD8" s="195" t="s">
        <v>667</v>
      </c>
      <c r="AE8" s="195" t="s">
        <v>665</v>
      </c>
      <c r="AF8" s="195" t="s">
        <v>668</v>
      </c>
      <c r="AG8" s="195" t="s">
        <v>666</v>
      </c>
      <c r="AH8" s="165" t="s">
        <v>669</v>
      </c>
      <c r="AI8" s="167" t="s">
        <v>670</v>
      </c>
      <c r="AJ8" s="179" t="s">
        <v>672</v>
      </c>
      <c r="AK8" s="161"/>
      <c r="AL8" s="161"/>
      <c r="AM8" s="161"/>
      <c r="AN8" s="161"/>
      <c r="AO8" s="161"/>
    </row>
    <row r="9" spans="1:41" x14ac:dyDescent="0.3">
      <c r="A9" s="82" t="s">
        <v>705</v>
      </c>
      <c r="B9" s="82" t="s">
        <v>707</v>
      </c>
      <c r="C9" s="12" t="str">
        <f>funnel_data!A3</f>
        <v>R0A</v>
      </c>
      <c r="D9" s="12" t="str">
        <f>INDEX(TrustCAHUB_map!C$2:C$139,MATCH($C9,TrustCAHUB_map!$A$2:$A$139,FALSE))</f>
        <v>Greater Manchester</v>
      </c>
      <c r="E9" s="12" t="str">
        <f>INDEX(TrustCAHUB_map!D$2:D$139,MATCH($C9,TrustCAHUB_map!$A$2:$A$139,FALSE))</f>
        <v>North West</v>
      </c>
      <c r="F9" s="12">
        <f>ROWS($F$9:F9)</f>
        <v>1</v>
      </c>
      <c r="G9" s="22">
        <f>IF(ISNUMBER(SEARCH($B$7,E9)),F9,"")</f>
        <v>1</v>
      </c>
      <c r="H9" s="22">
        <f>IFERROR(SMALL($G$9:$G$146,F9),"")</f>
        <v>1</v>
      </c>
      <c r="J9" s="168" t="str">
        <f>IFERROR(INDEX($C$9:$C$146,H9),"")</f>
        <v>R0A</v>
      </c>
      <c r="K9" s="169" t="str">
        <f>IFERROR(INDEX(TrustCAHUB_map!$B$2:$B$139, MATCH(J9, TrustCAHUB_map!$A$2:$A$139, FALSE)),"")</f>
        <v>Manchester University NHS Foundation Trust</v>
      </c>
      <c r="L9" s="168">
        <f ca="1">IFERROR(INDEX(funnel_data!E$3:E$140,MATCH($J9, funnel_data!$A$3:$A$140, FALSE)),"")</f>
        <v>523</v>
      </c>
      <c r="M9" s="168">
        <f ca="1">IFERROR(INDEX(funnel_data!F$3:F$140,MATCH($J9, funnel_data!$A$3:$A$140, FALSE)),"")</f>
        <v>14</v>
      </c>
      <c r="N9" s="196">
        <f ca="1">IFERROR(INDEX(funnel_data!G$3:G$140,MATCH($J9, funnel_data!$A$3:$A$140, FALSE)),"")</f>
        <v>2.676864244741874E-2</v>
      </c>
      <c r="O9" s="196">
        <f ca="1">IFERROR(INDEX(funnel_data!Y$3:Y$140,MATCH($J9, funnel_data!$A$3:$A$140, FALSE)),"")</f>
        <v>1.6011288727935436E-2</v>
      </c>
      <c r="P9" s="196">
        <f ca="1">IFERROR(INDEX(funnel_data!Z$3:Z$140,MATCH($J9, funnel_data!$A$3:$A$140, FALSE)),"")</f>
        <v>4.4427118856709642E-2</v>
      </c>
      <c r="Q9" s="196">
        <f ca="1">IFERROR(INDEX(funnel_data!H$3:H$140,MATCH($J9, funnel_data!$A$3:$A$140, FALSE)),"")</f>
        <v>4.1856794361209183E-2</v>
      </c>
      <c r="R9" s="196">
        <f ca="1">IFERROR(INDEX(funnel_data!I$3:I$140,MATCH($J9, funnel_data!$A$3:$A$140, FALSE)),"")</f>
        <v>2.777349990206833E-2</v>
      </c>
      <c r="S9" s="196">
        <f ca="1">IFERROR(INDEX(funnel_data!J$3:J$140,MATCH($J9, funnel_data!$A$3:$A$140, FALSE)),"")</f>
        <v>6.2621425065559136E-2</v>
      </c>
      <c r="T9" s="196">
        <f ca="1">IFERROR(INDEX(funnel_data!K$3:K$140,MATCH($J9, funnel_data!$A$3:$A$140, FALSE)),"")</f>
        <v>2.202514052803E-2</v>
      </c>
      <c r="U9" s="196">
        <f ca="1">IFERROR(INDEX(funnel_data!L$3:L$140,MATCH($J9, funnel_data!$A$3:$A$140, FALSE)),"")</f>
        <v>7.8118713445001819E-2</v>
      </c>
      <c r="V9" s="170" t="str">
        <f ca="1">IF(N9="","", IF(N9&gt;U9,"&gt;Upper 3SD Limit",""))</f>
        <v/>
      </c>
      <c r="W9" s="169" t="str">
        <f ca="1">IF(N9="","", IF(N9&lt;T9,"&lt;Lower 3SD Limit",""))</f>
        <v/>
      </c>
      <c r="X9" s="168">
        <f ca="1">IFERROR(INDEX(funnel_data!P$3:P$140,MATCH($J9, funnel_data!$A$3:$A$140, FALSE)),"")</f>
        <v>558</v>
      </c>
      <c r="Y9" s="168">
        <f ca="1">IFERROR(INDEX(funnel_data!Q$3:Q$140,MATCH($J9, funnel_data!$A$3:$A$140, FALSE)),"")</f>
        <v>23</v>
      </c>
      <c r="Z9" s="196">
        <f ca="1">IFERROR(INDEX(funnel_data!R$3:R$140,MATCH($J9, funnel_data!$A$3:$A$140, FALSE)),"")</f>
        <v>4.1218637992831542E-2</v>
      </c>
      <c r="AA9" s="196">
        <f ca="1">IFERROR(INDEX(funnel_data!AA$3:AA$140,MATCH($J9, funnel_data!$A$3:$A$140, FALSE)),"")</f>
        <v>2.7620873635769743E-2</v>
      </c>
      <c r="AB9" s="196">
        <f ca="1">IFERROR(INDEX(funnel_data!AB$3:AB$140,MATCH($J9, funnel_data!$A$3:$A$140, FALSE)),"")</f>
        <v>6.109002165008439E-2</v>
      </c>
      <c r="AC9" s="196">
        <f ca="1">IFERROR(INDEX(funnel_data!S$3:S$140,MATCH($J9, funnel_data!$A$3:$A$140, FALSE)),"")</f>
        <v>4.2820310180952947E-2</v>
      </c>
      <c r="AD9" s="196">
        <f ca="1">IFERROR(INDEX(funnel_data!T$3:T$140,MATCH($J9, funnel_data!$A$3:$A$140, FALSE)),"")</f>
        <v>2.8916336658432767E-2</v>
      </c>
      <c r="AE9" s="196">
        <f ca="1">IFERROR(INDEX(funnel_data!U$3:U$140,MATCH($J9, funnel_data!$A$3:$A$140, FALSE)),"")</f>
        <v>6.2976229078855986E-2</v>
      </c>
      <c r="AF9" s="196">
        <f ca="1">IFERROR(INDEX(funnel_data!V$3:V$140,MATCH($J9, funnel_data!$A$3:$A$140, FALSE)),"")</f>
        <v>2.3148472317553643E-2</v>
      </c>
      <c r="AG9" s="196">
        <f ca="1">IFERROR(INDEX(funnel_data!W$3:W$140,MATCH($J9, funnel_data!$A$3:$A$140, FALSE)),"")</f>
        <v>7.7876757668624133E-2</v>
      </c>
      <c r="AH9" s="170" t="str">
        <f ca="1">IF(Z9="","", IF(Z9&gt;AG9,"&gt;Upper 3SD Limit",""))</f>
        <v/>
      </c>
      <c r="AI9" s="169" t="str">
        <f ca="1">IF(Z9="","", IF(Z9&lt;AF9,"&lt;Lower 3SD Limit",""))</f>
        <v/>
      </c>
      <c r="AJ9" s="168" t="str">
        <f ca="1">IFERROR(INDEX(funnel_data!AG$3:AG$140,MATCH($J9, funnel_data!$A$3:$A$140, FALSE)),"")</f>
        <v>Change not statistically significant</v>
      </c>
    </row>
    <row r="10" spans="1:41" x14ac:dyDescent="0.3">
      <c r="A10" s="20" t="s">
        <v>476</v>
      </c>
      <c r="B10" s="12" t="s">
        <v>154</v>
      </c>
      <c r="C10" s="12" t="str">
        <f>funnel_data!A4</f>
        <v>R1F</v>
      </c>
      <c r="D10" s="12" t="str">
        <f>INDEX(TrustCAHUB_map!C$2:C$139,MATCH($C10,TrustCAHUB_map!$A$2:$A$139,FALSE))</f>
        <v>Wessex</v>
      </c>
      <c r="E10" s="12" t="str">
        <f>INDEX(TrustCAHUB_map!D$2:D$139,MATCH($C10,TrustCAHUB_map!$A$2:$A$139,FALSE))</f>
        <v>Wessex</v>
      </c>
      <c r="F10" s="12">
        <f>ROWS($F$9:F10)</f>
        <v>2</v>
      </c>
      <c r="G10" s="22">
        <f t="shared" ref="G10:G73" si="0">IF(ISNUMBER(SEARCH($B$7,E10)),F10,"")</f>
        <v>2</v>
      </c>
      <c r="H10" s="22">
        <f t="shared" ref="H10:H73" si="1">IFERROR(SMALL($G$9:$G$146,F10),"")</f>
        <v>2</v>
      </c>
      <c r="J10" s="168" t="str">
        <f t="shared" ref="J10:J73" si="2">IFERROR(INDEX($C$9:$C$146,H10),"")</f>
        <v>R1F</v>
      </c>
      <c r="K10" s="169" t="str">
        <f>IFERROR(INDEX(TrustCAHUB_map!$B$2:$B$139, MATCH(J10, TrustCAHUB_map!$A$2:$A$139, FALSE)),"")</f>
        <v>Isle of Wight NHS Trust</v>
      </c>
      <c r="L10" s="168">
        <f ca="1">IFERROR(INDEX(funnel_data!E$3:E$140,MATCH($J10, funnel_data!$A$3:$A$140, FALSE)),"")</f>
        <v>356</v>
      </c>
      <c r="M10" s="168">
        <f ca="1">IFERROR(INDEX(funnel_data!F$3:F$140,MATCH($J10, funnel_data!$A$3:$A$140, FALSE)),"")</f>
        <v>11</v>
      </c>
      <c r="N10" s="196">
        <f ca="1">IFERROR(INDEX(funnel_data!G$3:G$140,MATCH($J10, funnel_data!$A$3:$A$140, FALSE)),"")</f>
        <v>3.0898876404494381E-2</v>
      </c>
      <c r="O10" s="196">
        <f ca="1">IFERROR(INDEX(funnel_data!Y$3:Y$140,MATCH($J10, funnel_data!$A$3:$A$140, FALSE)),"")</f>
        <v>1.7339423083726158E-2</v>
      </c>
      <c r="P10" s="196">
        <f ca="1">IFERROR(INDEX(funnel_data!Z$3:Z$140,MATCH($J10, funnel_data!$A$3:$A$140, FALSE)),"")</f>
        <v>5.447403305716475E-2</v>
      </c>
      <c r="Q10" s="196">
        <f ca="1">IFERROR(INDEX(funnel_data!H$3:H$140,MATCH($J10, funnel_data!$A$3:$A$140, FALSE)),"")</f>
        <v>4.1856794361209183E-2</v>
      </c>
      <c r="R10" s="196">
        <f ca="1">IFERROR(INDEX(funnel_data!I$3:I$140,MATCH($J10, funnel_data!$A$3:$A$140, FALSE)),"")</f>
        <v>2.5485821976140396E-2</v>
      </c>
      <c r="S10" s="196">
        <f ca="1">IFERROR(INDEX(funnel_data!J$3:J$140,MATCH($J10, funnel_data!$A$3:$A$140, FALSE)),"")</f>
        <v>6.800986497384244E-2</v>
      </c>
      <c r="T10" s="196">
        <f ca="1">IFERROR(INDEX(funnel_data!K$3:K$140,MATCH($J10, funnel_data!$A$3:$A$140, FALSE)),"")</f>
        <v>1.9315487724429946E-2</v>
      </c>
      <c r="U10" s="196">
        <f ca="1">IFERROR(INDEX(funnel_data!L$3:L$140,MATCH($J10, funnel_data!$A$3:$A$140, FALSE)),"")</f>
        <v>8.8334478355319504E-2</v>
      </c>
      <c r="V10" s="170" t="str">
        <f t="shared" ref="V10:V73" ca="1" si="3">IF(N10="","", IF(N10&gt;U10,"&gt;Upper 3SD Limit",""))</f>
        <v/>
      </c>
      <c r="W10" s="169" t="str">
        <f t="shared" ref="W10:W73" ca="1" si="4">IF(N10="","", IF(N10&lt;T10,"&lt;Lower 3SD Limit",""))</f>
        <v/>
      </c>
      <c r="X10" s="168">
        <f ca="1">IFERROR(INDEX(funnel_data!P$3:P$140,MATCH($J10, funnel_data!$A$3:$A$140, FALSE)),"")</f>
        <v>371</v>
      </c>
      <c r="Y10" s="168">
        <f ca="1">IFERROR(INDEX(funnel_data!Q$3:Q$140,MATCH($J10, funnel_data!$A$3:$A$140, FALSE)),"")</f>
        <v>14</v>
      </c>
      <c r="Z10" s="196">
        <f ca="1">IFERROR(INDEX(funnel_data!R$3:R$140,MATCH($J10, funnel_data!$A$3:$A$140, FALSE)),"")</f>
        <v>3.7735849056603772E-2</v>
      </c>
      <c r="AA10" s="196">
        <f ca="1">IFERROR(INDEX(funnel_data!AA$3:AA$140,MATCH($J10, funnel_data!$A$3:$A$140, FALSE)),"")</f>
        <v>2.2609327945920844E-2</v>
      </c>
      <c r="AB10" s="196">
        <f ca="1">IFERROR(INDEX(funnel_data!AB$3:AB$140,MATCH($J10, funnel_data!$A$3:$A$140, FALSE)),"")</f>
        <v>6.2337142278776271E-2</v>
      </c>
      <c r="AC10" s="196">
        <f ca="1">IFERROR(INDEX(funnel_data!S$3:S$140,MATCH($J10, funnel_data!$A$3:$A$140, FALSE)),"")</f>
        <v>4.2820310180952947E-2</v>
      </c>
      <c r="AD10" s="196">
        <f ca="1">IFERROR(INDEX(funnel_data!T$3:T$140,MATCH($J10, funnel_data!$A$3:$A$140, FALSE)),"")</f>
        <v>2.6481729055844366E-2</v>
      </c>
      <c r="AE10" s="196">
        <f ca="1">IFERROR(INDEX(funnel_data!U$3:U$140,MATCH($J10, funnel_data!$A$3:$A$140, FALSE)),"")</f>
        <v>6.8529790888225584E-2</v>
      </c>
      <c r="AF10" s="196">
        <f ca="1">IFERROR(INDEX(funnel_data!V$3:V$140,MATCH($J10, funnel_data!$A$3:$A$140, FALSE)),"")</f>
        <v>2.0232103430067056E-2</v>
      </c>
      <c r="AG10" s="196">
        <f ca="1">IFERROR(INDEX(funnel_data!W$3:W$140,MATCH($J10, funnel_data!$A$3:$A$140, FALSE)),"")</f>
        <v>8.8353045145579581E-2</v>
      </c>
      <c r="AH10" s="170" t="str">
        <f t="shared" ref="AH10:AH73" ca="1" si="5">IF(Z10="","", IF(Z10&gt;AG10,"&gt;Upper 3SD Limit",""))</f>
        <v/>
      </c>
      <c r="AI10" s="169" t="str">
        <f t="shared" ref="AI10:AI73" ca="1" si="6">IF(Z10="","", IF(Z10&lt;AF10,"&lt;Lower 3SD Limit",""))</f>
        <v/>
      </c>
      <c r="AJ10" s="168" t="str">
        <f ca="1">IFERROR(INDEX(funnel_data!AG$3:AG$140,MATCH($J10, funnel_data!$A$3:$A$140, FALSE)),"")</f>
        <v>Change not statistically significant</v>
      </c>
    </row>
    <row r="11" spans="1:41" x14ac:dyDescent="0.3">
      <c r="A11" s="20" t="s">
        <v>154</v>
      </c>
      <c r="B11" s="12" t="s">
        <v>300</v>
      </c>
      <c r="C11" s="12" t="str">
        <f>funnel_data!A5</f>
        <v>R1H</v>
      </c>
      <c r="D11" s="12" t="str">
        <f>INDEX(TrustCAHUB_map!C$2:C$139,MATCH($C11,TrustCAHUB_map!$A$2:$A$139,FALSE))</f>
        <v>North Central and North East London</v>
      </c>
      <c r="E11" s="12" t="str">
        <f>INDEX(TrustCAHUB_map!D$2:D$139,MATCH($C11,TrustCAHUB_map!$A$2:$A$139,FALSE))</f>
        <v>London</v>
      </c>
      <c r="F11" s="12">
        <f>ROWS($F$9:F11)</f>
        <v>3</v>
      </c>
      <c r="G11" s="22">
        <f t="shared" si="0"/>
        <v>3</v>
      </c>
      <c r="H11" s="22">
        <f t="shared" si="1"/>
        <v>3</v>
      </c>
      <c r="J11" s="168" t="str">
        <f t="shared" si="2"/>
        <v>R1H</v>
      </c>
      <c r="K11" s="169" t="str">
        <f>IFERROR(INDEX(TrustCAHUB_map!$B$2:$B$139, MATCH(J11, TrustCAHUB_map!$A$2:$A$139, FALSE)),"")</f>
        <v>Barts Health NHS Trust</v>
      </c>
      <c r="L11" s="168">
        <f ca="1">IFERROR(INDEX(funnel_data!E$3:E$140,MATCH($J11, funnel_data!$A$3:$A$140, FALSE)),"")</f>
        <v>2171</v>
      </c>
      <c r="M11" s="168">
        <f ca="1">IFERROR(INDEX(funnel_data!F$3:F$140,MATCH($J11, funnel_data!$A$3:$A$140, FALSE)),"")</f>
        <v>114</v>
      </c>
      <c r="N11" s="196">
        <f ca="1">IFERROR(INDEX(funnel_data!G$3:G$140,MATCH($J11, funnel_data!$A$3:$A$140, FALSE)),"")</f>
        <v>5.25103638876094E-2</v>
      </c>
      <c r="O11" s="196">
        <f ca="1">IFERROR(INDEX(funnel_data!Y$3:Y$140,MATCH($J11, funnel_data!$A$3:$A$140, FALSE)),"")</f>
        <v>4.3893097457754653E-2</v>
      </c>
      <c r="P11" s="196">
        <f ca="1">IFERROR(INDEX(funnel_data!Z$3:Z$140,MATCH($J11, funnel_data!$A$3:$A$140, FALSE)),"")</f>
        <v>6.270844716536926E-2</v>
      </c>
      <c r="Q11" s="196">
        <f ca="1">IFERROR(INDEX(funnel_data!H$3:H$140,MATCH($J11, funnel_data!$A$3:$A$140, FALSE)),"")</f>
        <v>4.1856794361209183E-2</v>
      </c>
      <c r="R11" s="196">
        <f ca="1">IFERROR(INDEX(funnel_data!I$3:I$140,MATCH($J11, funnel_data!$A$3:$A$140, FALSE)),"")</f>
        <v>3.4210562029884942E-2</v>
      </c>
      <c r="S11" s="196">
        <f ca="1">IFERROR(INDEX(funnel_data!J$3:J$140,MATCH($J11, funnel_data!$A$3:$A$140, FALSE)),"")</f>
        <v>5.1121538071736368E-2</v>
      </c>
      <c r="T11" s="196">
        <f ca="1">IFERROR(INDEX(funnel_data!K$3:K$140,MATCH($J11, funnel_data!$A$3:$A$140, FALSE)),"")</f>
        <v>3.0459516128560508E-2</v>
      </c>
      <c r="U11" s="196">
        <f ca="1">IFERROR(INDEX(funnel_data!L$3:L$140,MATCH($J11, funnel_data!$A$3:$A$140, FALSE)),"")</f>
        <v>5.7266789346263745E-2</v>
      </c>
      <c r="V11" s="170" t="str">
        <f t="shared" ca="1" si="3"/>
        <v/>
      </c>
      <c r="W11" s="169" t="str">
        <f t="shared" ca="1" si="4"/>
        <v/>
      </c>
      <c r="X11" s="168">
        <f ca="1">IFERROR(INDEX(funnel_data!P$3:P$140,MATCH($J11, funnel_data!$A$3:$A$140, FALSE)),"")</f>
        <v>2431</v>
      </c>
      <c r="Y11" s="168">
        <f ca="1">IFERROR(INDEX(funnel_data!Q$3:Q$140,MATCH($J11, funnel_data!$A$3:$A$140, FALSE)),"")</f>
        <v>138</v>
      </c>
      <c r="Z11" s="196">
        <f ca="1">IFERROR(INDEX(funnel_data!R$3:R$140,MATCH($J11, funnel_data!$A$3:$A$140, FALSE)),"")</f>
        <v>5.6766762649115593E-2</v>
      </c>
      <c r="AA11" s="196">
        <f ca="1">IFERROR(INDEX(funnel_data!AA$3:AA$140,MATCH($J11, funnel_data!$A$3:$A$140, FALSE)),"")</f>
        <v>4.8248350191810216E-2</v>
      </c>
      <c r="AB11" s="196">
        <f ca="1">IFERROR(INDEX(funnel_data!AB$3:AB$140,MATCH($J11, funnel_data!$A$3:$A$140, FALSE)),"")</f>
        <v>6.6683756704477903E-2</v>
      </c>
      <c r="AC11" s="196">
        <f ca="1">IFERROR(INDEX(funnel_data!S$3:S$140,MATCH($J11, funnel_data!$A$3:$A$140, FALSE)),"")</f>
        <v>4.2820310180952947E-2</v>
      </c>
      <c r="AD11" s="196">
        <f ca="1">IFERROR(INDEX(funnel_data!T$3:T$140,MATCH($J11, funnel_data!$A$3:$A$140, FALSE)),"")</f>
        <v>3.5467746922074564E-2</v>
      </c>
      <c r="AE11" s="196">
        <f ca="1">IFERROR(INDEX(funnel_data!U$3:U$140,MATCH($J11, funnel_data!$A$3:$A$140, FALSE)),"")</f>
        <v>5.1615514715887108E-2</v>
      </c>
      <c r="AF11" s="196">
        <f ca="1">IFERROR(INDEX(funnel_data!V$3:V$140,MATCH($J11, funnel_data!$A$3:$A$140, FALSE)),"")</f>
        <v>3.1819624158311278E-2</v>
      </c>
      <c r="AG11" s="196">
        <f ca="1">IFERROR(INDEX(funnel_data!W$3:W$140,MATCH($J11, funnel_data!$A$3:$A$140, FALSE)),"")</f>
        <v>5.7398684574220933E-2</v>
      </c>
      <c r="AH11" s="170" t="str">
        <f t="shared" ca="1" si="5"/>
        <v/>
      </c>
      <c r="AI11" s="169" t="str">
        <f t="shared" ca="1" si="6"/>
        <v/>
      </c>
      <c r="AJ11" s="168" t="str">
        <f ca="1">IFERROR(INDEX(funnel_data!AG$3:AG$140,MATCH($J11, funnel_data!$A$3:$A$140, FALSE)),"")</f>
        <v>Change not statistically significant</v>
      </c>
    </row>
    <row r="12" spans="1:41" x14ac:dyDescent="0.3">
      <c r="A12" s="20" t="s">
        <v>300</v>
      </c>
      <c r="B12" s="12" t="s">
        <v>301</v>
      </c>
      <c r="C12" s="12" t="str">
        <f>funnel_data!A6</f>
        <v>R1K</v>
      </c>
      <c r="D12" s="12" t="str">
        <f>INDEX(TrustCAHUB_map!C$2:C$139,MATCH($C12,TrustCAHUB_map!$A$2:$A$139,FALSE))</f>
        <v>North West and South West London</v>
      </c>
      <c r="E12" s="12" t="str">
        <f>INDEX(TrustCAHUB_map!D$2:D$139,MATCH($C12,TrustCAHUB_map!$A$2:$A$139,FALSE))</f>
        <v>London</v>
      </c>
      <c r="F12" s="12">
        <f>ROWS($F$9:F12)</f>
        <v>4</v>
      </c>
      <c r="G12" s="22">
        <f t="shared" si="0"/>
        <v>4</v>
      </c>
      <c r="H12" s="22">
        <f t="shared" si="1"/>
        <v>4</v>
      </c>
      <c r="J12" s="168" t="str">
        <f t="shared" si="2"/>
        <v>R1K</v>
      </c>
      <c r="K12" s="169" t="str">
        <f>IFERROR(INDEX(TrustCAHUB_map!$B$2:$B$139, MATCH(J12, TrustCAHUB_map!$A$2:$A$139, FALSE)),"")</f>
        <v>London North West University Healthcare NHS Trust</v>
      </c>
      <c r="L12" s="168">
        <f ca="1">IFERROR(INDEX(funnel_data!E$3:E$140,MATCH($J12, funnel_data!$A$3:$A$140, FALSE)),"")</f>
        <v>220</v>
      </c>
      <c r="M12" s="168">
        <f ca="1">IFERROR(INDEX(funnel_data!F$3:F$140,MATCH($J12, funnel_data!$A$3:$A$140, FALSE)),"")</f>
        <v>10</v>
      </c>
      <c r="N12" s="196">
        <f ca="1">IFERROR(INDEX(funnel_data!G$3:G$140,MATCH($J12, funnel_data!$A$3:$A$140, FALSE)),"")</f>
        <v>4.5454545454545456E-2</v>
      </c>
      <c r="O12" s="196">
        <f ca="1">IFERROR(INDEX(funnel_data!Y$3:Y$140,MATCH($J12, funnel_data!$A$3:$A$140, FALSE)),"")</f>
        <v>2.4874572352443444E-2</v>
      </c>
      <c r="P12" s="196">
        <f ca="1">IFERROR(INDEX(funnel_data!Z$3:Z$140,MATCH($J12, funnel_data!$A$3:$A$140, FALSE)),"")</f>
        <v>8.163589691586165E-2</v>
      </c>
      <c r="Q12" s="196">
        <f ca="1">IFERROR(INDEX(funnel_data!H$3:H$140,MATCH($J12, funnel_data!$A$3:$A$140, FALSE)),"")</f>
        <v>4.1856794361209183E-2</v>
      </c>
      <c r="R12" s="196">
        <f ca="1">IFERROR(INDEX(funnel_data!I$3:I$140,MATCH($J12, funnel_data!$A$3:$A$140, FALSE)),"")</f>
        <v>2.2331440145647696E-2</v>
      </c>
      <c r="S12" s="196">
        <f ca="1">IFERROR(INDEX(funnel_data!J$3:J$140,MATCH($J12, funnel_data!$A$3:$A$140, FALSE)),"")</f>
        <v>7.7107580657152328E-2</v>
      </c>
      <c r="T12" s="196">
        <f ca="1">IFERROR(INDEX(funnel_data!K$3:K$140,MATCH($J12, funnel_data!$A$3:$A$140, FALSE)),"")</f>
        <v>1.584225617424715E-2</v>
      </c>
      <c r="U12" s="196">
        <f ca="1">IFERROR(INDEX(funnel_data!L$3:L$140,MATCH($J12, funnel_data!$A$3:$A$140, FALSE)),"")</f>
        <v>0.1059891812038108</v>
      </c>
      <c r="V12" s="170" t="str">
        <f t="shared" ca="1" si="3"/>
        <v/>
      </c>
      <c r="W12" s="169" t="str">
        <f t="shared" ca="1" si="4"/>
        <v/>
      </c>
      <c r="X12" s="168">
        <f ca="1">IFERROR(INDEX(funnel_data!P$3:P$140,MATCH($J12, funnel_data!$A$3:$A$140, FALSE)),"")</f>
        <v>379</v>
      </c>
      <c r="Y12" s="168">
        <f ca="1">IFERROR(INDEX(funnel_data!Q$3:Q$140,MATCH($J12, funnel_data!$A$3:$A$140, FALSE)),"")</f>
        <v>21</v>
      </c>
      <c r="Z12" s="196">
        <f ca="1">IFERROR(INDEX(funnel_data!R$3:R$140,MATCH($J12, funnel_data!$A$3:$A$140, FALSE)),"")</f>
        <v>5.5408970976253295E-2</v>
      </c>
      <c r="AA12" s="196">
        <f ca="1">IFERROR(INDEX(funnel_data!AA$3:AA$140,MATCH($J12, funnel_data!$A$3:$A$140, FALSE)),"")</f>
        <v>3.6523241483552252E-2</v>
      </c>
      <c r="AB12" s="196">
        <f ca="1">IFERROR(INDEX(funnel_data!AB$3:AB$140,MATCH($J12, funnel_data!$A$3:$A$140, FALSE)),"")</f>
        <v>8.3216817395923015E-2</v>
      </c>
      <c r="AC12" s="196">
        <f ca="1">IFERROR(INDEX(funnel_data!S$3:S$140,MATCH($J12, funnel_data!$A$3:$A$140, FALSE)),"")</f>
        <v>4.2820310180952947E-2</v>
      </c>
      <c r="AD12" s="196">
        <f ca="1">IFERROR(INDEX(funnel_data!T$3:T$140,MATCH($J12, funnel_data!$A$3:$A$140, FALSE)),"")</f>
        <v>2.6615441098728002E-2</v>
      </c>
      <c r="AE12" s="196">
        <f ca="1">IFERROR(INDEX(funnel_data!U$3:U$140,MATCH($J12, funnel_data!$A$3:$A$140, FALSE)),"")</f>
        <v>6.8200261053708772E-2</v>
      </c>
      <c r="AF12" s="196">
        <f ca="1">IFERROR(INDEX(funnel_data!V$3:V$140,MATCH($J12, funnel_data!$A$3:$A$140, FALSE)),"")</f>
        <v>2.0387753521611148E-2</v>
      </c>
      <c r="AG12" s="196">
        <f ca="1">IFERROR(INDEX(funnel_data!W$3:W$140,MATCH($J12, funnel_data!$A$3:$A$140, FALSE)),"")</f>
        <v>8.7724980848980644E-2</v>
      </c>
      <c r="AH12" s="170" t="str">
        <f t="shared" ca="1" si="5"/>
        <v/>
      </c>
      <c r="AI12" s="169" t="str">
        <f t="shared" ca="1" si="6"/>
        <v/>
      </c>
      <c r="AJ12" s="168" t="str">
        <f ca="1">IFERROR(INDEX(funnel_data!AG$3:AG$140,MATCH($J12, funnel_data!$A$3:$A$140, FALSE)),"")</f>
        <v>Change not statistically significant</v>
      </c>
    </row>
    <row r="13" spans="1:41" x14ac:dyDescent="0.3">
      <c r="A13" s="20" t="s">
        <v>155</v>
      </c>
      <c r="B13" s="12" t="s">
        <v>302</v>
      </c>
      <c r="C13" s="12" t="str">
        <f>funnel_data!A7</f>
        <v>RA2</v>
      </c>
      <c r="D13" s="12" t="str">
        <f>INDEX(TrustCAHUB_map!C$2:C$139,MATCH($C13,TrustCAHUB_map!$A$2:$A$139,FALSE))</f>
        <v>Surrey and Sussex</v>
      </c>
      <c r="E13" s="12" t="str">
        <f>INDEX(TrustCAHUB_map!D$2:D$139,MATCH($C13,TrustCAHUB_map!$A$2:$A$139,FALSE))</f>
        <v>South East</v>
      </c>
      <c r="F13" s="12">
        <f>ROWS($F$9:F13)</f>
        <v>5</v>
      </c>
      <c r="G13" s="22">
        <f t="shared" si="0"/>
        <v>5</v>
      </c>
      <c r="H13" s="22">
        <f t="shared" si="1"/>
        <v>5</v>
      </c>
      <c r="J13" s="168" t="str">
        <f t="shared" si="2"/>
        <v>RA2</v>
      </c>
      <c r="K13" s="169" t="str">
        <f>IFERROR(INDEX(TrustCAHUB_map!$B$2:$B$139, MATCH(J13, TrustCAHUB_map!$A$2:$A$139, FALSE)),"")</f>
        <v>Royal Surrey County Hospital NHS Foundation Trust</v>
      </c>
      <c r="L13" s="168">
        <f ca="1">IFERROR(INDEX(funnel_data!E$3:E$140,MATCH($J13, funnel_data!$A$3:$A$140, FALSE)),"")</f>
        <v>2138</v>
      </c>
      <c r="M13" s="168">
        <f ca="1">IFERROR(INDEX(funnel_data!F$3:F$140,MATCH($J13, funnel_data!$A$3:$A$140, FALSE)),"")</f>
        <v>79</v>
      </c>
      <c r="N13" s="196">
        <f ca="1">IFERROR(INDEX(funnel_data!G$3:G$140,MATCH($J13, funnel_data!$A$3:$A$140, FALSE)),"")</f>
        <v>3.6950420954162767E-2</v>
      </c>
      <c r="O13" s="196">
        <f ca="1">IFERROR(INDEX(funnel_data!Y$3:Y$140,MATCH($J13, funnel_data!$A$3:$A$140, FALSE)),"")</f>
        <v>2.9748936512943941E-2</v>
      </c>
      <c r="P13" s="196">
        <f ca="1">IFERROR(INDEX(funnel_data!Z$3:Z$140,MATCH($J13, funnel_data!$A$3:$A$140, FALSE)),"")</f>
        <v>4.5812892843839839E-2</v>
      </c>
      <c r="Q13" s="196">
        <f ca="1">IFERROR(INDEX(funnel_data!H$3:H$140,MATCH($J13, funnel_data!$A$3:$A$140, FALSE)),"")</f>
        <v>4.1856794361209183E-2</v>
      </c>
      <c r="R13" s="196">
        <f ca="1">IFERROR(INDEX(funnel_data!I$3:I$140,MATCH($J13, funnel_data!$A$3:$A$140, FALSE)),"")</f>
        <v>3.4157540113629668E-2</v>
      </c>
      <c r="S13" s="196">
        <f ca="1">IFERROR(INDEX(funnel_data!J$3:J$140,MATCH($J13, funnel_data!$A$3:$A$140, FALSE)),"")</f>
        <v>5.1199496881323865E-2</v>
      </c>
      <c r="T13" s="196">
        <f ca="1">IFERROR(INDEX(funnel_data!K$3:K$140,MATCH($J13, funnel_data!$A$3:$A$140, FALSE)),"")</f>
        <v>3.0385431715823929E-2</v>
      </c>
      <c r="U13" s="196">
        <f ca="1">IFERROR(INDEX(funnel_data!L$3:L$140,MATCH($J13, funnel_data!$A$3:$A$140, FALSE)),"")</f>
        <v>5.7402534578897296E-2</v>
      </c>
      <c r="V13" s="170" t="str">
        <f t="shared" ca="1" si="3"/>
        <v/>
      </c>
      <c r="W13" s="169" t="str">
        <f t="shared" ca="1" si="4"/>
        <v/>
      </c>
      <c r="X13" s="168">
        <f ca="1">IFERROR(INDEX(funnel_data!P$3:P$140,MATCH($J13, funnel_data!$A$3:$A$140, FALSE)),"")</f>
        <v>2416</v>
      </c>
      <c r="Y13" s="168">
        <f ca="1">IFERROR(INDEX(funnel_data!Q$3:Q$140,MATCH($J13, funnel_data!$A$3:$A$140, FALSE)),"")</f>
        <v>130</v>
      </c>
      <c r="Z13" s="196">
        <f ca="1">IFERROR(INDEX(funnel_data!R$3:R$140,MATCH($J13, funnel_data!$A$3:$A$140, FALSE)),"")</f>
        <v>5.3807947019867547E-2</v>
      </c>
      <c r="AA13" s="196">
        <f ca="1">IFERROR(INDEX(funnel_data!AA$3:AA$140,MATCH($J13, funnel_data!$A$3:$A$140, FALSE)),"")</f>
        <v>4.5498247401179193E-2</v>
      </c>
      <c r="AB13" s="196">
        <f ca="1">IFERROR(INDEX(funnel_data!AB$3:AB$140,MATCH($J13, funnel_data!$A$3:$A$140, FALSE)),"")</f>
        <v>6.3534291841816012E-2</v>
      </c>
      <c r="AC13" s="196">
        <f ca="1">IFERROR(INDEX(funnel_data!S$3:S$140,MATCH($J13, funnel_data!$A$3:$A$140, FALSE)),"")</f>
        <v>4.2820310180952947E-2</v>
      </c>
      <c r="AD13" s="196">
        <f ca="1">IFERROR(INDEX(funnel_data!T$3:T$140,MATCH($J13, funnel_data!$A$3:$A$140, FALSE)),"")</f>
        <v>3.5447032516703759E-2</v>
      </c>
      <c r="AE13" s="196">
        <f ca="1">IFERROR(INDEX(funnel_data!U$3:U$140,MATCH($J13, funnel_data!$A$3:$A$140, FALSE)),"")</f>
        <v>5.1645171697970706E-2</v>
      </c>
      <c r="AF13" s="196">
        <f ca="1">IFERROR(INDEX(funnel_data!V$3:V$140,MATCH($J13, funnel_data!$A$3:$A$140, FALSE)),"")</f>
        <v>3.1790425320374995E-2</v>
      </c>
      <c r="AG13" s="196">
        <f ca="1">IFERROR(INDEX(funnel_data!W$3:W$140,MATCH($J13, funnel_data!$A$3:$A$140, FALSE)),"")</f>
        <v>5.7450008431327929E-2</v>
      </c>
      <c r="AH13" s="170" t="str">
        <f t="shared" ca="1" si="5"/>
        <v/>
      </c>
      <c r="AI13" s="169" t="str">
        <f t="shared" ca="1" si="6"/>
        <v/>
      </c>
      <c r="AJ13" s="168" t="str">
        <f ca="1">IFERROR(INDEX(funnel_data!AG$3:AG$140,MATCH($J13, funnel_data!$A$3:$A$140, FALSE)),"")</f>
        <v>Increased</v>
      </c>
    </row>
    <row r="14" spans="1:41" x14ac:dyDescent="0.3">
      <c r="A14" s="21" t="s">
        <v>468</v>
      </c>
      <c r="B14" s="12" t="s">
        <v>303</v>
      </c>
      <c r="C14" s="12" t="str">
        <f>funnel_data!A8</f>
        <v>RA3</v>
      </c>
      <c r="D14" s="12" t="str">
        <f>INDEX(TrustCAHUB_map!C$2:C$139,MATCH($C14,TrustCAHUB_map!$A$2:$A$139,FALSE))</f>
        <v>Somerset, Wiltshire, Avon and Gloucester</v>
      </c>
      <c r="E14" s="12" t="str">
        <f>INDEX(TrustCAHUB_map!D$2:D$139,MATCH($C14,TrustCAHUB_map!$A$2:$A$139,FALSE))</f>
        <v>South West</v>
      </c>
      <c r="F14" s="12">
        <f>ROWS($F$9:F14)</f>
        <v>6</v>
      </c>
      <c r="G14" s="22">
        <f t="shared" si="0"/>
        <v>6</v>
      </c>
      <c r="H14" s="22">
        <f t="shared" si="1"/>
        <v>6</v>
      </c>
      <c r="J14" s="168" t="str">
        <f t="shared" si="2"/>
        <v>RA3</v>
      </c>
      <c r="K14" s="169" t="str">
        <f>IFERROR(INDEX(TrustCAHUB_map!$B$2:$B$139, MATCH(J14, TrustCAHUB_map!$A$2:$A$139, FALSE)),"")</f>
        <v>Weston Area Health NHS Trust</v>
      </c>
      <c r="L14" s="168">
        <f ca="1">IFERROR(INDEX(funnel_data!E$3:E$140,MATCH($J14, funnel_data!$A$3:$A$140, FALSE)),"")</f>
        <v>234</v>
      </c>
      <c r="M14" s="168">
        <f ca="1">IFERROR(INDEX(funnel_data!F$3:F$140,MATCH($J14, funnel_data!$A$3:$A$140, FALSE)),"")</f>
        <v>5</v>
      </c>
      <c r="N14" s="196">
        <f ca="1">IFERROR(INDEX(funnel_data!G$3:G$140,MATCH($J14, funnel_data!$A$3:$A$140, FALSE)),"")</f>
        <v>2.1367521367521368E-2</v>
      </c>
      <c r="O14" s="196">
        <f ca="1">IFERROR(INDEX(funnel_data!Y$3:Y$140,MATCH($J14, funnel_data!$A$3:$A$140, FALSE)),"")</f>
        <v>9.1606404802439794E-3</v>
      </c>
      <c r="P14" s="196">
        <f ca="1">IFERROR(INDEX(funnel_data!Z$3:Z$140,MATCH($J14, funnel_data!$A$3:$A$140, FALSE)),"")</f>
        <v>4.9035516276131438E-2</v>
      </c>
      <c r="Q14" s="196">
        <f ca="1">IFERROR(INDEX(funnel_data!H$3:H$140,MATCH($J14, funnel_data!$A$3:$A$140, FALSE)),"")</f>
        <v>4.1856794361209183E-2</v>
      </c>
      <c r="R14" s="196">
        <f ca="1">IFERROR(INDEX(funnel_data!I$3:I$140,MATCH($J14, funnel_data!$A$3:$A$140, FALSE)),"")</f>
        <v>2.275143969687457E-2</v>
      </c>
      <c r="S14" s="196">
        <f ca="1">IFERROR(INDEX(funnel_data!J$3:J$140,MATCH($J14, funnel_data!$A$3:$A$140, FALSE)),"")</f>
        <v>7.5761939632249933E-2</v>
      </c>
      <c r="T14" s="196">
        <f ca="1">IFERROR(INDEX(funnel_data!K$3:K$140,MATCH($J14, funnel_data!$A$3:$A$140, FALSE)),"")</f>
        <v>1.6286794736710242E-2</v>
      </c>
      <c r="U14" s="196">
        <f ca="1">IFERROR(INDEX(funnel_data!L$3:L$140,MATCH($J14, funnel_data!$A$3:$A$140, FALSE)),"")</f>
        <v>0.10335350597123458</v>
      </c>
      <c r="V14" s="170" t="str">
        <f t="shared" ca="1" si="3"/>
        <v/>
      </c>
      <c r="W14" s="169" t="str">
        <f t="shared" ca="1" si="4"/>
        <v/>
      </c>
      <c r="X14" s="168">
        <f ca="1">IFERROR(INDEX(funnel_data!P$3:P$140,MATCH($J14, funnel_data!$A$3:$A$140, FALSE)),"")</f>
        <v>261</v>
      </c>
      <c r="Y14" s="168">
        <f ca="1">IFERROR(INDEX(funnel_data!Q$3:Q$140,MATCH($J14, funnel_data!$A$3:$A$140, FALSE)),"")</f>
        <v>8</v>
      </c>
      <c r="Z14" s="196">
        <f ca="1">IFERROR(INDEX(funnel_data!R$3:R$140,MATCH($J14, funnel_data!$A$3:$A$140, FALSE)),"")</f>
        <v>3.0651340996168581E-2</v>
      </c>
      <c r="AA14" s="196">
        <f ca="1">IFERROR(INDEX(funnel_data!AA$3:AA$140,MATCH($J14, funnel_data!$A$3:$A$140, FALSE)),"")</f>
        <v>1.5611730823629221E-2</v>
      </c>
      <c r="AB14" s="196">
        <f ca="1">IFERROR(INDEX(funnel_data!AB$3:AB$140,MATCH($J14, funnel_data!$A$3:$A$140, FALSE)),"")</f>
        <v>5.9306519925500671E-2</v>
      </c>
      <c r="AC14" s="196">
        <f ca="1">IFERROR(INDEX(funnel_data!S$3:S$140,MATCH($J14, funnel_data!$A$3:$A$140, FALSE)),"")</f>
        <v>4.2820310180952947E-2</v>
      </c>
      <c r="AD14" s="196">
        <f ca="1">IFERROR(INDEX(funnel_data!T$3:T$140,MATCH($J14, funnel_data!$A$3:$A$140, FALSE)),"")</f>
        <v>2.4183253832679E-2</v>
      </c>
      <c r="AE14" s="196">
        <f ca="1">IFERROR(INDEX(funnel_data!U$3:U$140,MATCH($J14, funnel_data!$A$3:$A$140, FALSE)),"")</f>
        <v>7.4720399953045913E-2</v>
      </c>
      <c r="AF14" s="196">
        <f ca="1">IFERROR(INDEX(funnel_data!V$3:V$140,MATCH($J14, funnel_data!$A$3:$A$140, FALSE)),"")</f>
        <v>1.7640344811297122E-2</v>
      </c>
      <c r="AG14" s="196">
        <f ca="1">IFERROR(INDEX(funnel_data!W$3:W$140,MATCH($J14, funnel_data!$A$3:$A$140, FALSE)),"")</f>
        <v>0.10027359436666072</v>
      </c>
      <c r="AH14" s="170" t="str">
        <f t="shared" ca="1" si="5"/>
        <v/>
      </c>
      <c r="AI14" s="169" t="str">
        <f t="shared" ca="1" si="6"/>
        <v/>
      </c>
      <c r="AJ14" s="168" t="str">
        <f ca="1">IFERROR(INDEX(funnel_data!AG$3:AG$140,MATCH($J14, funnel_data!$A$3:$A$140, FALSE)),"")</f>
        <v>Change not statistically significant</v>
      </c>
    </row>
    <row r="15" spans="1:41" x14ac:dyDescent="0.3">
      <c r="A15" s="20" t="s">
        <v>469</v>
      </c>
      <c r="B15" s="12" t="s">
        <v>304</v>
      </c>
      <c r="C15" s="12" t="str">
        <f>funnel_data!A9</f>
        <v>RA4</v>
      </c>
      <c r="D15" s="12" t="str">
        <f>INDEX(TrustCAHUB_map!C$2:C$139,MATCH($C15,TrustCAHUB_map!$A$2:$A$139,FALSE))</f>
        <v>Somerset, Wiltshire, Avon and Gloucester</v>
      </c>
      <c r="E15" s="12" t="str">
        <f>INDEX(TrustCAHUB_map!D$2:D$139,MATCH($C15,TrustCAHUB_map!$A$2:$A$139,FALSE))</f>
        <v>South West</v>
      </c>
      <c r="F15" s="12">
        <f>ROWS($F$9:F15)</f>
        <v>7</v>
      </c>
      <c r="G15" s="22">
        <f t="shared" si="0"/>
        <v>7</v>
      </c>
      <c r="H15" s="22">
        <f t="shared" si="1"/>
        <v>7</v>
      </c>
      <c r="J15" s="168" t="str">
        <f t="shared" si="2"/>
        <v>RA4</v>
      </c>
      <c r="K15" s="169" t="str">
        <f>IFERROR(INDEX(TrustCAHUB_map!$B$2:$B$139, MATCH(J15, TrustCAHUB_map!$A$2:$A$139, FALSE)),"")</f>
        <v>Yeovil District Hospital NHS Foundation Trust</v>
      </c>
      <c r="L15" s="168">
        <f ca="1">IFERROR(INDEX(funnel_data!E$3:E$140,MATCH($J15, funnel_data!$A$3:$A$140, FALSE)),"")</f>
        <v>344</v>
      </c>
      <c r="M15" s="168">
        <f ca="1">IFERROR(INDEX(funnel_data!F$3:F$140,MATCH($J15, funnel_data!$A$3:$A$140, FALSE)),"")</f>
        <v>7</v>
      </c>
      <c r="N15" s="196">
        <f ca="1">IFERROR(INDEX(funnel_data!G$3:G$140,MATCH($J15, funnel_data!$A$3:$A$140, FALSE)),"")</f>
        <v>2.0348837209302327E-2</v>
      </c>
      <c r="O15" s="196">
        <f ca="1">IFERROR(INDEX(funnel_data!Y$3:Y$140,MATCH($J15, funnel_data!$A$3:$A$140, FALSE)),"")</f>
        <v>9.8911802376276618E-3</v>
      </c>
      <c r="P15" s="196">
        <f ca="1">IFERROR(INDEX(funnel_data!Z$3:Z$140,MATCH($J15, funnel_data!$A$3:$A$140, FALSE)),"")</f>
        <v>4.140074707081623E-2</v>
      </c>
      <c r="Q15" s="196">
        <f ca="1">IFERROR(INDEX(funnel_data!H$3:H$140,MATCH($J15, funnel_data!$A$3:$A$140, FALSE)),"")</f>
        <v>4.1856794361209183E-2</v>
      </c>
      <c r="R15" s="196">
        <f ca="1">IFERROR(INDEX(funnel_data!I$3:I$140,MATCH($J15, funnel_data!$A$3:$A$140, FALSE)),"")</f>
        <v>2.527118141837599E-2</v>
      </c>
      <c r="S15" s="196">
        <f ca="1">IFERROR(INDEX(funnel_data!J$3:J$140,MATCH($J15, funnel_data!$A$3:$A$140, FALSE)),"")</f>
        <v>6.8561972869414553E-2</v>
      </c>
      <c r="T15" s="196">
        <f ca="1">IFERROR(INDEX(funnel_data!K$3:K$140,MATCH($J15, funnel_data!$A$3:$A$140, FALSE)),"")</f>
        <v>1.9069388283785474E-2</v>
      </c>
      <c r="U15" s="196">
        <f ca="1">IFERROR(INDEX(funnel_data!L$3:L$140,MATCH($J15, funnel_data!$A$3:$A$140, FALSE)),"")</f>
        <v>8.9393014700824919E-2</v>
      </c>
      <c r="V15" s="170" t="str">
        <f t="shared" ca="1" si="3"/>
        <v/>
      </c>
      <c r="W15" s="169" t="str">
        <f t="shared" ca="1" si="4"/>
        <v/>
      </c>
      <c r="X15" s="168">
        <f ca="1">IFERROR(INDEX(funnel_data!P$3:P$140,MATCH($J15, funnel_data!$A$3:$A$140, FALSE)),"")</f>
        <v>366</v>
      </c>
      <c r="Y15" s="168">
        <f ca="1">IFERROR(INDEX(funnel_data!Q$3:Q$140,MATCH($J15, funnel_data!$A$3:$A$140, FALSE)),"")</f>
        <v>11</v>
      </c>
      <c r="Z15" s="196">
        <f ca="1">IFERROR(INDEX(funnel_data!R$3:R$140,MATCH($J15, funnel_data!$A$3:$A$140, FALSE)),"")</f>
        <v>3.0054644808743168E-2</v>
      </c>
      <c r="AA15" s="196">
        <f ca="1">IFERROR(INDEX(funnel_data!AA$3:AA$140,MATCH($J15, funnel_data!$A$3:$A$140, FALSE)),"")</f>
        <v>1.6863372114244785E-2</v>
      </c>
      <c r="AB15" s="196">
        <f ca="1">IFERROR(INDEX(funnel_data!AB$3:AB$140,MATCH($J15, funnel_data!$A$3:$A$140, FALSE)),"")</f>
        <v>5.3008347792696565E-2</v>
      </c>
      <c r="AC15" s="196">
        <f ca="1">IFERROR(INDEX(funnel_data!S$3:S$140,MATCH($J15, funnel_data!$A$3:$A$140, FALSE)),"")</f>
        <v>4.2820310180952947E-2</v>
      </c>
      <c r="AD15" s="196">
        <f ca="1">IFERROR(INDEX(funnel_data!T$3:T$140,MATCH($J15, funnel_data!$A$3:$A$140, FALSE)),"")</f>
        <v>2.6396330229493264E-2</v>
      </c>
      <c r="AE15" s="196">
        <f ca="1">IFERROR(INDEX(funnel_data!U$3:U$140,MATCH($J15, funnel_data!$A$3:$A$140, FALSE)),"")</f>
        <v>6.8741877728880157E-2</v>
      </c>
      <c r="AF15" s="196">
        <f ca="1">IFERROR(INDEX(funnel_data!V$3:V$140,MATCH($J15, funnel_data!$A$3:$A$140, FALSE)),"")</f>
        <v>2.0132971408324641E-2</v>
      </c>
      <c r="AG15" s="196">
        <f ca="1">IFERROR(INDEX(funnel_data!W$3:W$140,MATCH($J15, funnel_data!$A$3:$A$140, FALSE)),"")</f>
        <v>8.8757656714372732E-2</v>
      </c>
      <c r="AH15" s="170" t="str">
        <f t="shared" ca="1" si="5"/>
        <v/>
      </c>
      <c r="AI15" s="169" t="str">
        <f t="shared" ca="1" si="6"/>
        <v/>
      </c>
      <c r="AJ15" s="168" t="str">
        <f ca="1">IFERROR(INDEX(funnel_data!AG$3:AG$140,MATCH($J15, funnel_data!$A$3:$A$140, FALSE)),"")</f>
        <v>Change not statistically significant</v>
      </c>
    </row>
    <row r="16" spans="1:41" x14ac:dyDescent="0.3">
      <c r="A16" s="20" t="s">
        <v>470</v>
      </c>
      <c r="B16" s="12" t="s">
        <v>305</v>
      </c>
      <c r="C16" s="12" t="str">
        <f>funnel_data!A10</f>
        <v>RA7</v>
      </c>
      <c r="D16" s="12" t="str">
        <f>INDEX(TrustCAHUB_map!C$2:C$139,MATCH($C16,TrustCAHUB_map!$A$2:$A$139,FALSE))</f>
        <v>Somerset, Wiltshire, Avon and Gloucester</v>
      </c>
      <c r="E16" s="12" t="str">
        <f>INDEX(TrustCAHUB_map!D$2:D$139,MATCH($C16,TrustCAHUB_map!$A$2:$A$139,FALSE))</f>
        <v>South West</v>
      </c>
      <c r="F16" s="12">
        <f>ROWS($F$9:F16)</f>
        <v>8</v>
      </c>
      <c r="G16" s="22">
        <f t="shared" si="0"/>
        <v>8</v>
      </c>
      <c r="H16" s="22">
        <f t="shared" si="1"/>
        <v>8</v>
      </c>
      <c r="J16" s="168" t="str">
        <f t="shared" si="2"/>
        <v>RA7</v>
      </c>
      <c r="K16" s="169" t="str">
        <f>IFERROR(INDEX(TrustCAHUB_map!$B$2:$B$139, MATCH(J16, TrustCAHUB_map!$A$2:$A$139, FALSE)),"")</f>
        <v>University Hospitals Bristol NHS Foundation Trust</v>
      </c>
      <c r="L16" s="168">
        <f ca="1">IFERROR(INDEX(funnel_data!E$3:E$140,MATCH($J16, funnel_data!$A$3:$A$140, FALSE)),"")</f>
        <v>1828</v>
      </c>
      <c r="M16" s="168">
        <f ca="1">IFERROR(INDEX(funnel_data!F$3:F$140,MATCH($J16, funnel_data!$A$3:$A$140, FALSE)),"")</f>
        <v>98</v>
      </c>
      <c r="N16" s="196">
        <f ca="1">IFERROR(INDEX(funnel_data!G$3:G$140,MATCH($J16, funnel_data!$A$3:$A$140, FALSE)),"")</f>
        <v>5.3610503282275714E-2</v>
      </c>
      <c r="O16" s="196">
        <f ca="1">IFERROR(INDEX(funnel_data!Y$3:Y$140,MATCH($J16, funnel_data!$A$3:$A$140, FALSE)),"")</f>
        <v>4.4189336908863661E-2</v>
      </c>
      <c r="P16" s="196">
        <f ca="1">IFERROR(INDEX(funnel_data!Z$3:Z$140,MATCH($J16, funnel_data!$A$3:$A$140, FALSE)),"")</f>
        <v>6.4903869743063738E-2</v>
      </c>
      <c r="Q16" s="196">
        <f ca="1">IFERROR(INDEX(funnel_data!H$3:H$140,MATCH($J16, funnel_data!$A$3:$A$140, FALSE)),"")</f>
        <v>4.1856794361209183E-2</v>
      </c>
      <c r="R16" s="196">
        <f ca="1">IFERROR(INDEX(funnel_data!I$3:I$140,MATCH($J16, funnel_data!$A$3:$A$140, FALSE)),"")</f>
        <v>3.3596521818082932E-2</v>
      </c>
      <c r="S16" s="196">
        <f ca="1">IFERROR(INDEX(funnel_data!J$3:J$140,MATCH($J16, funnel_data!$A$3:$A$140, FALSE)),"")</f>
        <v>5.2038633636723196E-2</v>
      </c>
      <c r="T16" s="196">
        <f ca="1">IFERROR(INDEX(funnel_data!K$3:K$140,MATCH($J16, funnel_data!$A$3:$A$140, FALSE)),"")</f>
        <v>2.9606043203075166E-2</v>
      </c>
      <c r="U16" s="196">
        <f ca="1">IFERROR(INDEX(funnel_data!L$3:L$140,MATCH($J16, funnel_data!$A$3:$A$140, FALSE)),"")</f>
        <v>5.8869282621342174E-2</v>
      </c>
      <c r="V16" s="170" t="str">
        <f t="shared" ca="1" si="3"/>
        <v/>
      </c>
      <c r="W16" s="169" t="str">
        <f t="shared" ca="1" si="4"/>
        <v/>
      </c>
      <c r="X16" s="168">
        <f ca="1">IFERROR(INDEX(funnel_data!P$3:P$140,MATCH($J16, funnel_data!$A$3:$A$140, FALSE)),"")</f>
        <v>1885</v>
      </c>
      <c r="Y16" s="168">
        <f ca="1">IFERROR(INDEX(funnel_data!Q$3:Q$140,MATCH($J16, funnel_data!$A$3:$A$140, FALSE)),"")</f>
        <v>112</v>
      </c>
      <c r="Z16" s="196">
        <f ca="1">IFERROR(INDEX(funnel_data!R$3:R$140,MATCH($J16, funnel_data!$A$3:$A$140, FALSE)),"")</f>
        <v>5.9416445623342175E-2</v>
      </c>
      <c r="AA16" s="196">
        <f ca="1">IFERROR(INDEX(funnel_data!AA$3:AA$140,MATCH($J16, funnel_data!$A$3:$A$140, FALSE)),"")</f>
        <v>4.961379138027646E-2</v>
      </c>
      <c r="AB16" s="196">
        <f ca="1">IFERROR(INDEX(funnel_data!AB$3:AB$140,MATCH($J16, funnel_data!$A$3:$A$140, FALSE)),"")</f>
        <v>7.1011186304694454E-2</v>
      </c>
      <c r="AC16" s="196">
        <f ca="1">IFERROR(INDEX(funnel_data!S$3:S$140,MATCH($J16, funnel_data!$A$3:$A$140, FALSE)),"")</f>
        <v>4.2820310180952947E-2</v>
      </c>
      <c r="AD16" s="196">
        <f ca="1">IFERROR(INDEX(funnel_data!T$3:T$140,MATCH($J16, funnel_data!$A$3:$A$140, FALSE)),"")</f>
        <v>3.4572722063271409E-2</v>
      </c>
      <c r="AE16" s="196">
        <f ca="1">IFERROR(INDEX(funnel_data!U$3:U$140,MATCH($J16, funnel_data!$A$3:$A$140, FALSE)),"")</f>
        <v>5.2927558204905988E-2</v>
      </c>
      <c r="AF16" s="196">
        <f ca="1">IFERROR(INDEX(funnel_data!V$3:V$140,MATCH($J16, funnel_data!$A$3:$A$140, FALSE)),"")</f>
        <v>3.0567879128132663E-2</v>
      </c>
      <c r="AG16" s="196">
        <f ca="1">IFERROR(INDEX(funnel_data!W$3:W$140,MATCH($J16, funnel_data!$A$3:$A$140, FALSE)),"")</f>
        <v>5.9681502173058544E-2</v>
      </c>
      <c r="AH16" s="170" t="str">
        <f t="shared" ca="1" si="5"/>
        <v/>
      </c>
      <c r="AI16" s="169" t="str">
        <f t="shared" ca="1" si="6"/>
        <v/>
      </c>
      <c r="AJ16" s="168" t="str">
        <f ca="1">IFERROR(INDEX(funnel_data!AG$3:AG$140,MATCH($J16, funnel_data!$A$3:$A$140, FALSE)),"")</f>
        <v>Change not statistically significant</v>
      </c>
    </row>
    <row r="17" spans="1:36" x14ac:dyDescent="0.3">
      <c r="A17" s="20" t="s">
        <v>471</v>
      </c>
      <c r="B17" s="12" t="s">
        <v>160</v>
      </c>
      <c r="C17" s="12" t="str">
        <f>funnel_data!A11</f>
        <v>RA9</v>
      </c>
      <c r="D17" s="12" t="str">
        <f>INDEX(TrustCAHUB_map!C$2:C$139,MATCH($C17,TrustCAHUB_map!$A$2:$A$139,FALSE))</f>
        <v>Peninsula</v>
      </c>
      <c r="E17" s="12" t="str">
        <f>INDEX(TrustCAHUB_map!D$2:D$139,MATCH($C17,TrustCAHUB_map!$A$2:$A$139,FALSE))</f>
        <v>South West</v>
      </c>
      <c r="F17" s="12">
        <f>ROWS($F$9:F17)</f>
        <v>9</v>
      </c>
      <c r="G17" s="22">
        <f t="shared" si="0"/>
        <v>9</v>
      </c>
      <c r="H17" s="22">
        <f t="shared" si="1"/>
        <v>9</v>
      </c>
      <c r="J17" s="168" t="str">
        <f t="shared" si="2"/>
        <v>RA9</v>
      </c>
      <c r="K17" s="169" t="str">
        <f>IFERROR(INDEX(TrustCAHUB_map!$B$2:$B$139, MATCH(J17, TrustCAHUB_map!$A$2:$A$139, FALSE)),"")</f>
        <v>Torbay and South Devon NHS Foundation Trust</v>
      </c>
      <c r="L17" s="168">
        <f ca="1">IFERROR(INDEX(funnel_data!E$3:E$140,MATCH($J17, funnel_data!$A$3:$A$140, FALSE)),"")</f>
        <v>713</v>
      </c>
      <c r="M17" s="168">
        <f ca="1">IFERROR(INDEX(funnel_data!F$3:F$140,MATCH($J17, funnel_data!$A$3:$A$140, FALSE)),"")</f>
        <v>23</v>
      </c>
      <c r="N17" s="196">
        <f ca="1">IFERROR(INDEX(funnel_data!G$3:G$140,MATCH($J17, funnel_data!$A$3:$A$140, FALSE)),"")</f>
        <v>3.2258064516129031E-2</v>
      </c>
      <c r="O17" s="196">
        <f ca="1">IFERROR(INDEX(funnel_data!Y$3:Y$140,MATCH($J17, funnel_data!$A$3:$A$140, FALSE)),"")</f>
        <v>2.1589911857297302E-2</v>
      </c>
      <c r="P17" s="196">
        <f ca="1">IFERROR(INDEX(funnel_data!Z$3:Z$140,MATCH($J17, funnel_data!$A$3:$A$140, FALSE)),"")</f>
        <v>4.7939351841666748E-2</v>
      </c>
      <c r="Q17" s="196">
        <f ca="1">IFERROR(INDEX(funnel_data!H$3:H$140,MATCH($J17, funnel_data!$A$3:$A$140, FALSE)),"")</f>
        <v>4.1856794361209183E-2</v>
      </c>
      <c r="R17" s="196">
        <f ca="1">IFERROR(INDEX(funnel_data!I$3:I$140,MATCH($J17, funnel_data!$A$3:$A$140, FALSE)),"")</f>
        <v>2.9447548605848081E-2</v>
      </c>
      <c r="S17" s="196">
        <f ca="1">IFERROR(INDEX(funnel_data!J$3:J$140,MATCH($J17, funnel_data!$A$3:$A$140, FALSE)),"")</f>
        <v>5.9176477621263046E-2</v>
      </c>
      <c r="T17" s="196">
        <f ca="1">IFERROR(INDEX(funnel_data!K$3:K$140,MATCH($J17, funnel_data!$A$3:$A$140, FALSE)),"")</f>
        <v>2.41063629721989E-2</v>
      </c>
      <c r="U17" s="196">
        <f ca="1">IFERROR(INDEX(funnel_data!L$3:L$140,MATCH($J17, funnel_data!$A$3:$A$140, FALSE)),"")</f>
        <v>7.1717024228659831E-2</v>
      </c>
      <c r="V17" s="170" t="str">
        <f t="shared" ca="1" si="3"/>
        <v/>
      </c>
      <c r="W17" s="169" t="str">
        <f t="shared" ca="1" si="4"/>
        <v/>
      </c>
      <c r="X17" s="168">
        <f ca="1">IFERROR(INDEX(funnel_data!P$3:P$140,MATCH($J17, funnel_data!$A$3:$A$140, FALSE)),"")</f>
        <v>734</v>
      </c>
      <c r="Y17" s="168">
        <f ca="1">IFERROR(INDEX(funnel_data!Q$3:Q$140,MATCH($J17, funnel_data!$A$3:$A$140, FALSE)),"")</f>
        <v>23</v>
      </c>
      <c r="Z17" s="196">
        <f ca="1">IFERROR(INDEX(funnel_data!R$3:R$140,MATCH($J17, funnel_data!$A$3:$A$140, FALSE)),"")</f>
        <v>3.1335149863760216E-2</v>
      </c>
      <c r="AA17" s="196">
        <f ca="1">IFERROR(INDEX(funnel_data!AA$3:AA$140,MATCH($J17, funnel_data!$A$3:$A$140, FALSE)),"")</f>
        <v>2.096958313111965E-2</v>
      </c>
      <c r="AB17" s="196">
        <f ca="1">IFERROR(INDEX(funnel_data!AB$3:AB$140,MATCH($J17, funnel_data!$A$3:$A$140, FALSE)),"")</f>
        <v>4.6580780466443254E-2</v>
      </c>
      <c r="AC17" s="196">
        <f ca="1">IFERROR(INDEX(funnel_data!S$3:S$140,MATCH($J17, funnel_data!$A$3:$A$140, FALSE)),"")</f>
        <v>4.2820310180952947E-2</v>
      </c>
      <c r="AD17" s="196">
        <f ca="1">IFERROR(INDEX(funnel_data!T$3:T$140,MATCH($J17, funnel_data!$A$3:$A$140, FALSE)),"")</f>
        <v>3.0399792416135343E-2</v>
      </c>
      <c r="AE17" s="196">
        <f ca="1">IFERROR(INDEX(funnel_data!U$3:U$140,MATCH($J17, funnel_data!$A$3:$A$140, FALSE)),"")</f>
        <v>6.0001474394571618E-2</v>
      </c>
      <c r="AF17" s="196">
        <f ca="1">IFERROR(INDEX(funnel_data!V$3:V$140,MATCH($J17, funnel_data!$A$3:$A$140, FALSE)),"")</f>
        <v>2.5009269217059475E-2</v>
      </c>
      <c r="AG17" s="196">
        <f ca="1">IFERROR(INDEX(funnel_data!W$3:W$140,MATCH($J17, funnel_data!$A$3:$A$140, FALSE)),"")</f>
        <v>7.237438493463165E-2</v>
      </c>
      <c r="AH17" s="170" t="str">
        <f t="shared" ca="1" si="5"/>
        <v/>
      </c>
      <c r="AI17" s="169" t="str">
        <f t="shared" ca="1" si="6"/>
        <v/>
      </c>
      <c r="AJ17" s="168" t="str">
        <f ca="1">IFERROR(INDEX(funnel_data!AG$3:AG$140,MATCH($J17, funnel_data!$A$3:$A$140, FALSE)),"")</f>
        <v>Change not statistically significant</v>
      </c>
    </row>
    <row r="18" spans="1:36" x14ac:dyDescent="0.3">
      <c r="A18" s="20" t="s">
        <v>472</v>
      </c>
      <c r="B18" s="12" t="s">
        <v>161</v>
      </c>
      <c r="C18" s="12" t="str">
        <f>funnel_data!A12</f>
        <v>RAE</v>
      </c>
      <c r="D18" s="12" t="str">
        <f>INDEX(TrustCAHUB_map!C$2:C$139,MATCH($C18,TrustCAHUB_map!$A$2:$A$139,FALSE))</f>
        <v>West Yorkshire</v>
      </c>
      <c r="E18" s="12" t="str">
        <f>INDEX(TrustCAHUB_map!D$2:D$139,MATCH($C18,TrustCAHUB_map!$A$2:$A$139,FALSE))</f>
        <v>Yorkshire and Humber</v>
      </c>
      <c r="F18" s="12">
        <f>ROWS($F$9:F18)</f>
        <v>10</v>
      </c>
      <c r="G18" s="22">
        <f t="shared" si="0"/>
        <v>10</v>
      </c>
      <c r="H18" s="22">
        <f t="shared" si="1"/>
        <v>10</v>
      </c>
      <c r="J18" s="168" t="str">
        <f t="shared" si="2"/>
        <v>RAE</v>
      </c>
      <c r="K18" s="169" t="str">
        <f>IFERROR(INDEX(TrustCAHUB_map!$B$2:$B$139, MATCH(J18, TrustCAHUB_map!$A$2:$A$139, FALSE)),"")</f>
        <v>Bradford Teaching Hospitals NHS Foundation Trust</v>
      </c>
      <c r="L18" s="168">
        <f ca="1">IFERROR(INDEX(funnel_data!E$3:E$140,MATCH($J18, funnel_data!$A$3:$A$140, FALSE)),"")</f>
        <v>583</v>
      </c>
      <c r="M18" s="168">
        <f ca="1">IFERROR(INDEX(funnel_data!F$3:F$140,MATCH($J18, funnel_data!$A$3:$A$140, FALSE)),"")</f>
        <v>20</v>
      </c>
      <c r="N18" s="196">
        <f ca="1">IFERROR(INDEX(funnel_data!G$3:G$140,MATCH($J18, funnel_data!$A$3:$A$140, FALSE)),"")</f>
        <v>3.430531732418525E-2</v>
      </c>
      <c r="O18" s="196">
        <f ca="1">IFERROR(INDEX(funnel_data!Y$3:Y$140,MATCH($J18, funnel_data!$A$3:$A$140, FALSE)),"")</f>
        <v>2.2315414205819971E-2</v>
      </c>
      <c r="P18" s="196">
        <f ca="1">IFERROR(INDEX(funnel_data!Z$3:Z$140,MATCH($J18, funnel_data!$A$3:$A$140, FALSE)),"")</f>
        <v>5.239208670728375E-2</v>
      </c>
      <c r="Q18" s="196">
        <f ca="1">IFERROR(INDEX(funnel_data!H$3:H$140,MATCH($J18, funnel_data!$A$3:$A$140, FALSE)),"")</f>
        <v>4.1856794361209183E-2</v>
      </c>
      <c r="R18" s="196">
        <f ca="1">IFERROR(INDEX(funnel_data!I$3:I$140,MATCH($J18, funnel_data!$A$3:$A$140, FALSE)),"")</f>
        <v>2.8377740004801481E-2</v>
      </c>
      <c r="S18" s="196">
        <f ca="1">IFERROR(INDEX(funnel_data!J$3:J$140,MATCH($J18, funnel_data!$A$3:$A$140, FALSE)),"")</f>
        <v>6.1334070175611613E-2</v>
      </c>
      <c r="T18" s="196">
        <f ca="1">IFERROR(INDEX(funnel_data!K$3:K$140,MATCH($J18, funnel_data!$A$3:$A$140, FALSE)),"")</f>
        <v>2.2766905614113923E-2</v>
      </c>
      <c r="U18" s="196">
        <f ca="1">IFERROR(INDEX(funnel_data!L$3:L$140,MATCH($J18, funnel_data!$A$3:$A$140, FALSE)),"")</f>
        <v>7.5713262560828901E-2</v>
      </c>
      <c r="V18" s="170" t="str">
        <f t="shared" ca="1" si="3"/>
        <v/>
      </c>
      <c r="W18" s="169" t="str">
        <f t="shared" ca="1" si="4"/>
        <v/>
      </c>
      <c r="X18" s="168">
        <f ca="1">IFERROR(INDEX(funnel_data!P$3:P$140,MATCH($J18, funnel_data!$A$3:$A$140, FALSE)),"")</f>
        <v>616</v>
      </c>
      <c r="Y18" s="168">
        <f ca="1">IFERROR(INDEX(funnel_data!Q$3:Q$140,MATCH($J18, funnel_data!$A$3:$A$140, FALSE)),"")</f>
        <v>20</v>
      </c>
      <c r="Z18" s="196">
        <f ca="1">IFERROR(INDEX(funnel_data!R$3:R$140,MATCH($J18, funnel_data!$A$3:$A$140, FALSE)),"")</f>
        <v>3.2467532467532464E-2</v>
      </c>
      <c r="AA18" s="196">
        <f ca="1">IFERROR(INDEX(funnel_data!AA$3:AA$140,MATCH($J18, funnel_data!$A$3:$A$140, FALSE)),"")</f>
        <v>2.111445439161113E-2</v>
      </c>
      <c r="AB18" s="196">
        <f ca="1">IFERROR(INDEX(funnel_data!AB$3:AB$140,MATCH($J18, funnel_data!$A$3:$A$140, FALSE)),"")</f>
        <v>4.9615662474250935E-2</v>
      </c>
      <c r="AC18" s="196">
        <f ca="1">IFERROR(INDEX(funnel_data!S$3:S$140,MATCH($J18, funnel_data!$A$3:$A$140, FALSE)),"")</f>
        <v>4.2820310180952947E-2</v>
      </c>
      <c r="AD18" s="196">
        <f ca="1">IFERROR(INDEX(funnel_data!T$3:T$140,MATCH($J18, funnel_data!$A$3:$A$140, FALSE)),"")</f>
        <v>2.9465742217038435E-2</v>
      </c>
      <c r="AE18" s="196">
        <f ca="1">IFERROR(INDEX(funnel_data!U$3:U$140,MATCH($J18, funnel_data!$A$3:$A$140, FALSE)),"")</f>
        <v>6.1841814653836376E-2</v>
      </c>
      <c r="AF18" s="196">
        <f ca="1">IFERROR(INDEX(funnel_data!V$3:V$140,MATCH($J18, funnel_data!$A$3:$A$140, FALSE)),"")</f>
        <v>2.3830348773551648E-2</v>
      </c>
      <c r="AG18" s="196">
        <f ca="1">IFERROR(INDEX(funnel_data!W$3:W$140,MATCH($J18, funnel_data!$A$3:$A$140, FALSE)),"")</f>
        <v>7.5768443189597495E-2</v>
      </c>
      <c r="AH18" s="170" t="str">
        <f t="shared" ca="1" si="5"/>
        <v/>
      </c>
      <c r="AI18" s="169" t="str">
        <f t="shared" ca="1" si="6"/>
        <v/>
      </c>
      <c r="AJ18" s="168" t="str">
        <f ca="1">IFERROR(INDEX(funnel_data!AG$3:AG$140,MATCH($J18, funnel_data!$A$3:$A$140, FALSE)),"")</f>
        <v>Change not statistically significant</v>
      </c>
    </row>
    <row r="19" spans="1:36" x14ac:dyDescent="0.3">
      <c r="A19" s="20" t="s">
        <v>473</v>
      </c>
      <c r="B19" s="14" t="s">
        <v>306</v>
      </c>
      <c r="C19" s="12" t="str">
        <f>funnel_data!A13</f>
        <v>RAJ</v>
      </c>
      <c r="D19" s="12" t="str">
        <f>INDEX(TrustCAHUB_map!C$2:C$139,MATCH($C19,TrustCAHUB_map!$A$2:$A$139,FALSE))</f>
        <v>East of England</v>
      </c>
      <c r="E19" s="12" t="str">
        <f>INDEX(TrustCAHUB_map!D$2:D$139,MATCH($C19,TrustCAHUB_map!$A$2:$A$139,FALSE))</f>
        <v>East of England</v>
      </c>
      <c r="F19" s="12">
        <f>ROWS($F$9:F19)</f>
        <v>11</v>
      </c>
      <c r="G19" s="22">
        <f t="shared" si="0"/>
        <v>11</v>
      </c>
      <c r="H19" s="22">
        <f t="shared" si="1"/>
        <v>11</v>
      </c>
      <c r="J19" s="168" t="str">
        <f t="shared" si="2"/>
        <v>RAJ</v>
      </c>
      <c r="K19" s="169" t="str">
        <f>IFERROR(INDEX(TrustCAHUB_map!$B$2:$B$139, MATCH(J19, TrustCAHUB_map!$A$2:$A$139, FALSE)),"")</f>
        <v>Southend University Hospital NHS Foundation Trust</v>
      </c>
      <c r="L19" s="168">
        <f ca="1">IFERROR(INDEX(funnel_data!E$3:E$140,MATCH($J19, funnel_data!$A$3:$A$140, FALSE)),"")</f>
        <v>1442</v>
      </c>
      <c r="M19" s="168">
        <f ca="1">IFERROR(INDEX(funnel_data!F$3:F$140,MATCH($J19, funnel_data!$A$3:$A$140, FALSE)),"")</f>
        <v>84</v>
      </c>
      <c r="N19" s="196">
        <f ca="1">IFERROR(INDEX(funnel_data!G$3:G$140,MATCH($J19, funnel_data!$A$3:$A$140, FALSE)),"")</f>
        <v>5.8252427184466021E-2</v>
      </c>
      <c r="O19" s="196">
        <f ca="1">IFERROR(INDEX(funnel_data!Y$3:Y$140,MATCH($J19, funnel_data!$A$3:$A$140, FALSE)),"")</f>
        <v>4.7296279428570343E-2</v>
      </c>
      <c r="P19" s="196">
        <f ca="1">IFERROR(INDEX(funnel_data!Z$3:Z$140,MATCH($J19, funnel_data!$A$3:$A$140, FALSE)),"")</f>
        <v>7.1555934811334806E-2</v>
      </c>
      <c r="Q19" s="196">
        <f ca="1">IFERROR(INDEX(funnel_data!H$3:H$140,MATCH($J19, funnel_data!$A$3:$A$140, FALSE)),"")</f>
        <v>4.1856794361209183E-2</v>
      </c>
      <c r="R19" s="196">
        <f ca="1">IFERROR(INDEX(funnel_data!I$3:I$140,MATCH($J19, funnel_data!$A$3:$A$140, FALSE)),"")</f>
        <v>3.2679840938003475E-2</v>
      </c>
      <c r="S19" s="196">
        <f ca="1">IFERROR(INDEX(funnel_data!J$3:J$140,MATCH($J19, funnel_data!$A$3:$A$140, FALSE)),"")</f>
        <v>5.3468320062293719E-2</v>
      </c>
      <c r="T19" s="196">
        <f ca="1">IFERROR(INDEX(funnel_data!K$3:K$140,MATCH($J19, funnel_data!$A$3:$A$140, FALSE)),"")</f>
        <v>2.8350426133436902E-2</v>
      </c>
      <c r="U19" s="196">
        <f ca="1">IFERROR(INDEX(funnel_data!L$3:L$140,MATCH($J19, funnel_data!$A$3:$A$140, FALSE)),"")</f>
        <v>6.1391153944787599E-2</v>
      </c>
      <c r="V19" s="170" t="str">
        <f t="shared" ca="1" si="3"/>
        <v/>
      </c>
      <c r="W19" s="169" t="str">
        <f t="shared" ca="1" si="4"/>
        <v/>
      </c>
      <c r="X19" s="168">
        <f ca="1">IFERROR(INDEX(funnel_data!P$3:P$140,MATCH($J19, funnel_data!$A$3:$A$140, FALSE)),"")</f>
        <v>1436</v>
      </c>
      <c r="Y19" s="168">
        <f ca="1">IFERROR(INDEX(funnel_data!Q$3:Q$140,MATCH($J19, funnel_data!$A$3:$A$140, FALSE)),"")</f>
        <v>77</v>
      </c>
      <c r="Z19" s="196">
        <f ca="1">IFERROR(INDEX(funnel_data!R$3:R$140,MATCH($J19, funnel_data!$A$3:$A$140, FALSE)),"")</f>
        <v>5.3621169916434543E-2</v>
      </c>
      <c r="AA19" s="196">
        <f ca="1">IFERROR(INDEX(funnel_data!AA$3:AA$140,MATCH($J19, funnel_data!$A$3:$A$140, FALSE)),"")</f>
        <v>4.311563883250695E-2</v>
      </c>
      <c r="AB19" s="196">
        <f ca="1">IFERROR(INDEX(funnel_data!AB$3:AB$140,MATCH($J19, funnel_data!$A$3:$A$140, FALSE)),"")</f>
        <v>6.6508554757511357E-2</v>
      </c>
      <c r="AC19" s="196">
        <f ca="1">IFERROR(INDEX(funnel_data!S$3:S$140,MATCH($J19, funnel_data!$A$3:$A$140, FALSE)),"")</f>
        <v>4.2820310180952947E-2</v>
      </c>
      <c r="AD19" s="196">
        <f ca="1">IFERROR(INDEX(funnel_data!T$3:T$140,MATCH($J19, funnel_data!$A$3:$A$140, FALSE)),"")</f>
        <v>3.3511878829368687E-2</v>
      </c>
      <c r="AE19" s="196">
        <f ca="1">IFERROR(INDEX(funnel_data!U$3:U$140,MATCH($J19, funnel_data!$A$3:$A$140, FALSE)),"")</f>
        <v>5.4568317519796988E-2</v>
      </c>
      <c r="AF19" s="196">
        <f ca="1">IFERROR(INDEX(funnel_data!V$3:V$140,MATCH($J19, funnel_data!$A$3:$A$140, FALSE)),"")</f>
        <v>2.911081708527026E-2</v>
      </c>
      <c r="AG19" s="196">
        <f ca="1">IFERROR(INDEX(funnel_data!W$3:W$140,MATCH($J19, funnel_data!$A$3:$A$140, FALSE)),"")</f>
        <v>6.2570084822064997E-2</v>
      </c>
      <c r="AH19" s="170" t="str">
        <f t="shared" ca="1" si="5"/>
        <v/>
      </c>
      <c r="AI19" s="169" t="str">
        <f t="shared" ca="1" si="6"/>
        <v/>
      </c>
      <c r="AJ19" s="168" t="str">
        <f ca="1">IFERROR(INDEX(funnel_data!AG$3:AG$140,MATCH($J19, funnel_data!$A$3:$A$140, FALSE)),"")</f>
        <v>Change not statistically significant</v>
      </c>
    </row>
    <row r="20" spans="1:36" x14ac:dyDescent="0.3">
      <c r="A20" s="20" t="s">
        <v>156</v>
      </c>
      <c r="C20" s="12" t="str">
        <f>funnel_data!A14</f>
        <v>RAL</v>
      </c>
      <c r="D20" s="12" t="str">
        <f>INDEX(TrustCAHUB_map!C$2:C$139,MATCH($C20,TrustCAHUB_map!$A$2:$A$139,FALSE))</f>
        <v>North Central and North East London</v>
      </c>
      <c r="E20" s="12" t="str">
        <f>INDEX(TrustCAHUB_map!D$2:D$139,MATCH($C20,TrustCAHUB_map!$A$2:$A$139,FALSE))</f>
        <v>London</v>
      </c>
      <c r="F20" s="12">
        <f>ROWS($F$9:F20)</f>
        <v>12</v>
      </c>
      <c r="G20" s="22">
        <f t="shared" si="0"/>
        <v>12</v>
      </c>
      <c r="H20" s="22">
        <f t="shared" si="1"/>
        <v>12</v>
      </c>
      <c r="J20" s="168" t="str">
        <f t="shared" si="2"/>
        <v>RAL</v>
      </c>
      <c r="K20" s="169" t="str">
        <f>IFERROR(INDEX(TrustCAHUB_map!$B$2:$B$139, MATCH(J20, TrustCAHUB_map!$A$2:$A$139, FALSE)),"")</f>
        <v>Royal Free London NHS Foundation Trust</v>
      </c>
      <c r="L20" s="168">
        <f ca="1">IFERROR(INDEX(funnel_data!E$3:E$140,MATCH($J20, funnel_data!$A$3:$A$140, FALSE)),"")</f>
        <v>899</v>
      </c>
      <c r="M20" s="168">
        <f ca="1">IFERROR(INDEX(funnel_data!F$3:F$140,MATCH($J20, funnel_data!$A$3:$A$140, FALSE)),"")</f>
        <v>46</v>
      </c>
      <c r="N20" s="196">
        <f ca="1">IFERROR(INDEX(funnel_data!G$3:G$140,MATCH($J20, funnel_data!$A$3:$A$140, FALSE)),"")</f>
        <v>5.116796440489433E-2</v>
      </c>
      <c r="O20" s="196">
        <f ca="1">IFERROR(INDEX(funnel_data!Y$3:Y$140,MATCH($J20, funnel_data!$A$3:$A$140, FALSE)),"")</f>
        <v>3.8578736226644331E-2</v>
      </c>
      <c r="P20" s="196">
        <f ca="1">IFERROR(INDEX(funnel_data!Z$3:Z$140,MATCH($J20, funnel_data!$A$3:$A$140, FALSE)),"")</f>
        <v>6.7576622374060355E-2</v>
      </c>
      <c r="Q20" s="196">
        <f ca="1">IFERROR(INDEX(funnel_data!H$3:H$140,MATCH($J20, funnel_data!$A$3:$A$140, FALSE)),"")</f>
        <v>4.1856794361209183E-2</v>
      </c>
      <c r="R20" s="196">
        <f ca="1">IFERROR(INDEX(funnel_data!I$3:I$140,MATCH($J20, funnel_data!$A$3:$A$140, FALSE)),"")</f>
        <v>3.0598378144518868E-2</v>
      </c>
      <c r="S20" s="196">
        <f ca="1">IFERROR(INDEX(funnel_data!J$3:J$140,MATCH($J20, funnel_data!$A$3:$A$140, FALSE)),"")</f>
        <v>5.7014018383791422E-2</v>
      </c>
      <c r="T20" s="196">
        <f ca="1">IFERROR(INDEX(funnel_data!K$3:K$140,MATCH($J20, funnel_data!$A$3:$A$140, FALSE)),"")</f>
        <v>2.5583970461356409E-2</v>
      </c>
      <c r="U20" s="196">
        <f ca="1">IFERROR(INDEX(funnel_data!L$3:L$140,MATCH($J20, funnel_data!$A$3:$A$140, FALSE)),"")</f>
        <v>6.7760275070864573E-2</v>
      </c>
      <c r="V20" s="170" t="str">
        <f t="shared" ca="1" si="3"/>
        <v/>
      </c>
      <c r="W20" s="169" t="str">
        <f t="shared" ca="1" si="4"/>
        <v/>
      </c>
      <c r="X20" s="168">
        <f ca="1">IFERROR(INDEX(funnel_data!P$3:P$140,MATCH($J20, funnel_data!$A$3:$A$140, FALSE)),"")</f>
        <v>1008</v>
      </c>
      <c r="Y20" s="168">
        <f ca="1">IFERROR(INDEX(funnel_data!Q$3:Q$140,MATCH($J20, funnel_data!$A$3:$A$140, FALSE)),"")</f>
        <v>42</v>
      </c>
      <c r="Z20" s="196">
        <f ca="1">IFERROR(INDEX(funnel_data!R$3:R$140,MATCH($J20, funnel_data!$A$3:$A$140, FALSE)),"")</f>
        <v>4.1666666666666664E-2</v>
      </c>
      <c r="AA20" s="196">
        <f ca="1">IFERROR(INDEX(funnel_data!AA$3:AA$140,MATCH($J20, funnel_data!$A$3:$A$140, FALSE)),"")</f>
        <v>3.0971929098910635E-2</v>
      </c>
      <c r="AB20" s="196">
        <f ca="1">IFERROR(INDEX(funnel_data!AB$3:AB$140,MATCH($J20, funnel_data!$A$3:$A$140, FALSE)),"")</f>
        <v>5.5841531700643626E-2</v>
      </c>
      <c r="AC20" s="196">
        <f ca="1">IFERROR(INDEX(funnel_data!S$3:S$140,MATCH($J20, funnel_data!$A$3:$A$140, FALSE)),"")</f>
        <v>4.2820310180952947E-2</v>
      </c>
      <c r="AD20" s="196">
        <f ca="1">IFERROR(INDEX(funnel_data!T$3:T$140,MATCH($J20, funnel_data!$A$3:$A$140, FALSE)),"")</f>
        <v>3.1961425791227335E-2</v>
      </c>
      <c r="AE20" s="196">
        <f ca="1">IFERROR(INDEX(funnel_data!U$3:U$140,MATCH($J20, funnel_data!$A$3:$A$140, FALSE)),"")</f>
        <v>5.7150689509034236E-2</v>
      </c>
      <c r="AF20" s="196">
        <f ca="1">IFERROR(INDEX(funnel_data!V$3:V$140,MATCH($J20, funnel_data!$A$3:$A$140, FALSE)),"")</f>
        <v>2.7034575386415544E-2</v>
      </c>
      <c r="AG20" s="196">
        <f ca="1">IFERROR(INDEX(funnel_data!W$3:W$140,MATCH($J20, funnel_data!$A$3:$A$140, FALSE)),"")</f>
        <v>6.7186980236546692E-2</v>
      </c>
      <c r="AH20" s="170" t="str">
        <f t="shared" ca="1" si="5"/>
        <v/>
      </c>
      <c r="AI20" s="169" t="str">
        <f t="shared" ca="1" si="6"/>
        <v/>
      </c>
      <c r="AJ20" s="168" t="str">
        <f ca="1">IFERROR(INDEX(funnel_data!AG$3:AG$140,MATCH($J20, funnel_data!$A$3:$A$140, FALSE)),"")</f>
        <v>Change not statistically significant</v>
      </c>
    </row>
    <row r="21" spans="1:36" x14ac:dyDescent="0.3">
      <c r="A21" s="20" t="s">
        <v>157</v>
      </c>
      <c r="C21" s="12" t="str">
        <f>funnel_data!A15</f>
        <v>RAP</v>
      </c>
      <c r="D21" s="12" t="str">
        <f>INDEX(TrustCAHUB_map!C$2:C$139,MATCH($C21,TrustCAHUB_map!$A$2:$A$139,FALSE))</f>
        <v>North Central and North East London</v>
      </c>
      <c r="E21" s="12" t="str">
        <f>INDEX(TrustCAHUB_map!D$2:D$139,MATCH($C21,TrustCAHUB_map!$A$2:$A$139,FALSE))</f>
        <v>London</v>
      </c>
      <c r="F21" s="12">
        <f>ROWS($F$9:F21)</f>
        <v>13</v>
      </c>
      <c r="G21" s="22">
        <f t="shared" si="0"/>
        <v>13</v>
      </c>
      <c r="H21" s="22">
        <f t="shared" si="1"/>
        <v>13</v>
      </c>
      <c r="J21" s="168" t="str">
        <f t="shared" si="2"/>
        <v>RAP</v>
      </c>
      <c r="K21" s="169" t="str">
        <f>IFERROR(INDEX(TrustCAHUB_map!$B$2:$B$139, MATCH(J21, TrustCAHUB_map!$A$2:$A$139, FALSE)),"")</f>
        <v>North Middlesex University Hospital NHS Trust</v>
      </c>
      <c r="L21" s="168">
        <f ca="1">IFERROR(INDEX(funnel_data!E$3:E$140,MATCH($J21, funnel_data!$A$3:$A$140, FALSE)),"")</f>
        <v>630</v>
      </c>
      <c r="M21" s="168">
        <f ca="1">IFERROR(INDEX(funnel_data!F$3:F$140,MATCH($J21, funnel_data!$A$3:$A$140, FALSE)),"")</f>
        <v>34</v>
      </c>
      <c r="N21" s="196">
        <f ca="1">IFERROR(INDEX(funnel_data!G$3:G$140,MATCH($J21, funnel_data!$A$3:$A$140, FALSE)),"")</f>
        <v>5.3968253968253971E-2</v>
      </c>
      <c r="O21" s="196">
        <f ca="1">IFERROR(INDEX(funnel_data!Y$3:Y$140,MATCH($J21, funnel_data!$A$3:$A$140, FALSE)),"")</f>
        <v>3.8874411882482307E-2</v>
      </c>
      <c r="P21" s="196">
        <f ca="1">IFERROR(INDEX(funnel_data!Z$3:Z$140,MATCH($J21, funnel_data!$A$3:$A$140, FALSE)),"")</f>
        <v>7.4468535034180633E-2</v>
      </c>
      <c r="Q21" s="196">
        <f ca="1">IFERROR(INDEX(funnel_data!H$3:H$140,MATCH($J21, funnel_data!$A$3:$A$140, FALSE)),"")</f>
        <v>4.1856794361209183E-2</v>
      </c>
      <c r="R21" s="196">
        <f ca="1">IFERROR(INDEX(funnel_data!I$3:I$140,MATCH($J21, funnel_data!$A$3:$A$140, FALSE)),"")</f>
        <v>2.8797540056810643E-2</v>
      </c>
      <c r="S21" s="196">
        <f ca="1">IFERROR(INDEX(funnel_data!J$3:J$140,MATCH($J21, funnel_data!$A$3:$A$140, FALSE)),"")</f>
        <v>6.0469495895268829E-2</v>
      </c>
      <c r="T21" s="196">
        <f ca="1">IFERROR(INDEX(funnel_data!K$3:K$140,MATCH($J21, funnel_data!$A$3:$A$140, FALSE)),"")</f>
        <v>2.3288555088389191E-2</v>
      </c>
      <c r="U21" s="196">
        <f ca="1">IFERROR(INDEX(funnel_data!L$3:L$140,MATCH($J21, funnel_data!$A$3:$A$140, FALSE)),"")</f>
        <v>7.410642826161741E-2</v>
      </c>
      <c r="V21" s="170" t="str">
        <f t="shared" ca="1" si="3"/>
        <v/>
      </c>
      <c r="W21" s="169" t="str">
        <f t="shared" ca="1" si="4"/>
        <v/>
      </c>
      <c r="X21" s="168">
        <f ca="1">IFERROR(INDEX(funnel_data!P$3:P$140,MATCH($J21, funnel_data!$A$3:$A$140, FALSE)),"")</f>
        <v>655</v>
      </c>
      <c r="Y21" s="168">
        <f ca="1">IFERROR(INDEX(funnel_data!Q$3:Q$140,MATCH($J21, funnel_data!$A$3:$A$140, FALSE)),"")</f>
        <v>34</v>
      </c>
      <c r="Z21" s="196">
        <f ca="1">IFERROR(INDEX(funnel_data!R$3:R$140,MATCH($J21, funnel_data!$A$3:$A$140, FALSE)),"")</f>
        <v>5.1908396946564885E-2</v>
      </c>
      <c r="AA21" s="196">
        <f ca="1">IFERROR(INDEX(funnel_data!AA$3:AA$140,MATCH($J21, funnel_data!$A$3:$A$140, FALSE)),"")</f>
        <v>3.7381216750277058E-2</v>
      </c>
      <c r="AB21" s="196">
        <f ca="1">IFERROR(INDEX(funnel_data!AB$3:AB$140,MATCH($J21, funnel_data!$A$3:$A$140, FALSE)),"")</f>
        <v>7.1660887171489066E-2</v>
      </c>
      <c r="AC21" s="196">
        <f ca="1">IFERROR(INDEX(funnel_data!S$3:S$140,MATCH($J21, funnel_data!$A$3:$A$140, FALSE)),"")</f>
        <v>4.2820310180952947E-2</v>
      </c>
      <c r="AD21" s="196">
        <f ca="1">IFERROR(INDEX(funnel_data!T$3:T$140,MATCH($J21, funnel_data!$A$3:$A$140, FALSE)),"")</f>
        <v>2.9798692171139674E-2</v>
      </c>
      <c r="AE21" s="196">
        <f ca="1">IFERROR(INDEX(funnel_data!U$3:U$140,MATCH($J21, funnel_data!$A$3:$A$140, FALSE)),"")</f>
        <v>6.1173411498465224E-2</v>
      </c>
      <c r="AF21" s="196">
        <f ca="1">IFERROR(INDEX(funnel_data!V$3:V$140,MATCH($J21, funnel_data!$A$3:$A$140, FALSE)),"")</f>
        <v>2.4247760353795542E-2</v>
      </c>
      <c r="AG21" s="196">
        <f ca="1">IFERROR(INDEX(funnel_data!W$3:W$140,MATCH($J21, funnel_data!$A$3:$A$140, FALSE)),"")</f>
        <v>7.4531876938772876E-2</v>
      </c>
      <c r="AH21" s="170" t="str">
        <f t="shared" ca="1" si="5"/>
        <v/>
      </c>
      <c r="AI21" s="169" t="str">
        <f t="shared" ca="1" si="6"/>
        <v/>
      </c>
      <c r="AJ21" s="168" t="str">
        <f ca="1">IFERROR(INDEX(funnel_data!AG$3:AG$140,MATCH($J21, funnel_data!$A$3:$A$140, FALSE)),"")</f>
        <v>Change not statistically significant</v>
      </c>
    </row>
    <row r="22" spans="1:36" s="171" customFormat="1" x14ac:dyDescent="0.3">
      <c r="A22" s="20" t="s">
        <v>158</v>
      </c>
      <c r="B22" s="22"/>
      <c r="C22" s="12" t="str">
        <f>funnel_data!A16</f>
        <v>RAS</v>
      </c>
      <c r="D22" s="12" t="str">
        <f>INDEX(TrustCAHUB_map!C$2:C$139,MATCH($C22,TrustCAHUB_map!$A$2:$A$139,FALSE))</f>
        <v>North West and South West London</v>
      </c>
      <c r="E22" s="12" t="str">
        <f>INDEX(TrustCAHUB_map!D$2:D$139,MATCH($C22,TrustCAHUB_map!$A$2:$A$139,FALSE))</f>
        <v>London</v>
      </c>
      <c r="F22" s="12">
        <f>ROWS($F$9:F22)</f>
        <v>14</v>
      </c>
      <c r="G22" s="22">
        <f t="shared" si="0"/>
        <v>14</v>
      </c>
      <c r="H22" s="22">
        <f t="shared" si="1"/>
        <v>14</v>
      </c>
      <c r="I22" s="22"/>
      <c r="J22" s="168" t="str">
        <f t="shared" si="2"/>
        <v>RAS</v>
      </c>
      <c r="K22" s="169" t="str">
        <f>IFERROR(INDEX(TrustCAHUB_map!$B$2:$B$139, MATCH(J22, TrustCAHUB_map!$A$2:$A$139, FALSE)),"")</f>
        <v>The Hillingdon Hospital NHS FoundationTrust</v>
      </c>
      <c r="L22" s="168">
        <f ca="1">IFERROR(INDEX(funnel_data!E$3:E$140,MATCH($J22, funnel_data!$A$3:$A$140, FALSE)),"")</f>
        <v>73</v>
      </c>
      <c r="M22" s="168">
        <f ca="1">IFERROR(INDEX(funnel_data!F$3:F$140,MATCH($J22, funnel_data!$A$3:$A$140, FALSE)),"")</f>
        <v>1</v>
      </c>
      <c r="N22" s="196">
        <f ca="1">IFERROR(INDEX(funnel_data!G$3:G$140,MATCH($J22, funnel_data!$A$3:$A$140, FALSE)),"")</f>
        <v>1.3698630136986301E-2</v>
      </c>
      <c r="O22" s="196">
        <f ca="1">IFERROR(INDEX(funnel_data!Y$3:Y$140,MATCH($J22, funnel_data!$A$3:$A$140, FALSE)),"")</f>
        <v>2.4222514664838627E-3</v>
      </c>
      <c r="P22" s="196">
        <f ca="1">IFERROR(INDEX(funnel_data!Z$3:Z$140,MATCH($J22, funnel_data!$A$3:$A$140, FALSE)),"")</f>
        <v>7.3597372709638148E-2</v>
      </c>
      <c r="Q22" s="196">
        <f ca="1">IFERROR(INDEX(funnel_data!H$3:H$140,MATCH($J22, funnel_data!$A$3:$A$140, FALSE)),"")</f>
        <v>4.1856794361209183E-2</v>
      </c>
      <c r="R22" s="196">
        <f ca="1">IFERROR(INDEX(funnel_data!I$3:I$140,MATCH($J22, funnel_data!$A$3:$A$140, FALSE)),"")</f>
        <v>1.4465998366283069E-2</v>
      </c>
      <c r="S22" s="196">
        <f ca="1">IFERROR(INDEX(funnel_data!J$3:J$140,MATCH($J22, funnel_data!$A$3:$A$140, FALSE)),"")</f>
        <v>0.11505618723027582</v>
      </c>
      <c r="T22" s="196">
        <f ca="1">IFERROR(INDEX(funnel_data!K$3:K$140,MATCH($J22, funnel_data!$A$3:$A$140, FALSE)),"")</f>
        <v>8.5523344955898296E-3</v>
      </c>
      <c r="U22" s="196">
        <f ca="1">IFERROR(INDEX(funnel_data!L$3:L$140,MATCH($J22, funnel_data!$A$3:$A$140, FALSE)),"")</f>
        <v>0.18115758648000885</v>
      </c>
      <c r="V22" s="170" t="str">
        <f t="shared" ca="1" si="3"/>
        <v/>
      </c>
      <c r="W22" s="169" t="str">
        <f t="shared" ca="1" si="4"/>
        <v/>
      </c>
      <c r="X22" s="168">
        <f ca="1">IFERROR(INDEX(funnel_data!P$3:P$140,MATCH($J22, funnel_data!$A$3:$A$140, FALSE)),"")</f>
        <v>48</v>
      </c>
      <c r="Y22" s="168">
        <f ca="1">IFERROR(INDEX(funnel_data!Q$3:Q$140,MATCH($J22, funnel_data!$A$3:$A$140, FALSE)),"")</f>
        <v>0</v>
      </c>
      <c r="Z22" s="196">
        <f ca="1">IFERROR(INDEX(funnel_data!R$3:R$140,MATCH($J22, funnel_data!$A$3:$A$140, FALSE)),"")</f>
        <v>0</v>
      </c>
      <c r="AA22" s="196">
        <f ca="1">IFERROR(INDEX(funnel_data!AA$3:AA$140,MATCH($J22, funnel_data!$A$3:$A$140, FALSE)),"")</f>
        <v>0</v>
      </c>
      <c r="AB22" s="196">
        <f ca="1">IFERROR(INDEX(funnel_data!AB$3:AB$140,MATCH($J22, funnel_data!$A$3:$A$140, FALSE)),"")</f>
        <v>7.4100129666117467E-2</v>
      </c>
      <c r="AC22" s="196">
        <f ca="1">IFERROR(INDEX(funnel_data!S$3:S$140,MATCH($J22, funnel_data!$A$3:$A$140, FALSE)),"")</f>
        <v>4.2820310180952947E-2</v>
      </c>
      <c r="AD22" s="196">
        <f ca="1">IFERROR(INDEX(funnel_data!T$3:T$140,MATCH($J22, funnel_data!$A$3:$A$140, FALSE)),"")</f>
        <v>1.2007272657166633E-2</v>
      </c>
      <c r="AE22" s="196">
        <f ca="1">IFERROR(INDEX(funnel_data!U$3:U$140,MATCH($J22, funnel_data!$A$3:$A$140, FALSE)),"")</f>
        <v>0.14138980184229871</v>
      </c>
      <c r="AF22" s="196">
        <f ca="1">IFERROR(INDEX(funnel_data!V$3:V$140,MATCH($J22, funnel_data!$A$3:$A$140, FALSE)),"")</f>
        <v>6.6280702404213918E-3</v>
      </c>
      <c r="AG22" s="196">
        <f ca="1">IFERROR(INDEX(funnel_data!W$3:W$140,MATCH($J22, funnel_data!$A$3:$A$140, FALSE)),"")</f>
        <v>0.23073497783848188</v>
      </c>
      <c r="AH22" s="170" t="str">
        <f t="shared" ca="1" si="5"/>
        <v/>
      </c>
      <c r="AI22" s="169" t="str">
        <f t="shared" ca="1" si="6"/>
        <v>&lt;Lower 3SD Limit</v>
      </c>
      <c r="AJ22" s="168" t="str">
        <f ca="1">IFERROR(INDEX(funnel_data!AG$3:AG$140,MATCH($J22, funnel_data!$A$3:$A$140, FALSE)),"")</f>
        <v>Numbers too small for z-test</v>
      </c>
    </row>
    <row r="23" spans="1:36" s="171" customFormat="1" x14ac:dyDescent="0.3">
      <c r="A23" s="20" t="s">
        <v>474</v>
      </c>
      <c r="C23" s="12" t="str">
        <f>funnel_data!A17</f>
        <v>RAX</v>
      </c>
      <c r="D23" s="12" t="str">
        <f>INDEX(TrustCAHUB_map!C$2:C$139,MATCH($C23,TrustCAHUB_map!$A$2:$A$139,FALSE))</f>
        <v>North West and South West London</v>
      </c>
      <c r="E23" s="12" t="str">
        <f>INDEX(TrustCAHUB_map!D$2:D$139,MATCH($C23,TrustCAHUB_map!$A$2:$A$139,FALSE))</f>
        <v>London</v>
      </c>
      <c r="F23" s="12">
        <f>ROWS($F$9:F23)</f>
        <v>15</v>
      </c>
      <c r="G23" s="22">
        <f t="shared" si="0"/>
        <v>15</v>
      </c>
      <c r="H23" s="22">
        <f t="shared" si="1"/>
        <v>15</v>
      </c>
      <c r="I23" s="22"/>
      <c r="J23" s="168" t="str">
        <f t="shared" si="2"/>
        <v>RAX</v>
      </c>
      <c r="K23" s="169" t="str">
        <f>IFERROR(INDEX(TrustCAHUB_map!$B$2:$B$139, MATCH(J23, TrustCAHUB_map!$A$2:$A$139, FALSE)),"")</f>
        <v>Kingston Hospital NHS Foundation Trust</v>
      </c>
      <c r="L23" s="168">
        <f ca="1">IFERROR(INDEX(funnel_data!E$3:E$140,MATCH($J23, funnel_data!$A$3:$A$140, FALSE)),"")</f>
        <v>78</v>
      </c>
      <c r="M23" s="168">
        <f ca="1">IFERROR(INDEX(funnel_data!F$3:F$140,MATCH($J23, funnel_data!$A$3:$A$140, FALSE)),"")</f>
        <v>1</v>
      </c>
      <c r="N23" s="196">
        <f ca="1">IFERROR(INDEX(funnel_data!G$3:G$140,MATCH($J23, funnel_data!$A$3:$A$140, FALSE)),"")</f>
        <v>1.282051282051282E-2</v>
      </c>
      <c r="O23" s="196">
        <f ca="1">IFERROR(INDEX(funnel_data!Y$3:Y$140,MATCH($J23, funnel_data!$A$3:$A$140, FALSE)),"")</f>
        <v>2.2667317538337325E-3</v>
      </c>
      <c r="P23" s="196">
        <f ca="1">IFERROR(INDEX(funnel_data!Z$3:Z$140,MATCH($J23, funnel_data!$A$3:$A$140, FALSE)),"")</f>
        <v>6.9108570017022211E-2</v>
      </c>
      <c r="Q23" s="196">
        <f ca="1">IFERROR(INDEX(funnel_data!H$3:H$140,MATCH($J23, funnel_data!$A$3:$A$140, FALSE)),"")</f>
        <v>4.1856794361209183E-2</v>
      </c>
      <c r="R23" s="196">
        <f ca="1">IFERROR(INDEX(funnel_data!I$3:I$140,MATCH($J23, funnel_data!$A$3:$A$140, FALSE)),"")</f>
        <v>1.4936976160757436E-2</v>
      </c>
      <c r="S23" s="196">
        <f ca="1">IFERROR(INDEX(funnel_data!J$3:J$140,MATCH($J23, funnel_data!$A$3:$A$140, FALSE)),"")</f>
        <v>0.11178659620767904</v>
      </c>
      <c r="T23" s="196">
        <f ca="1">IFERROR(INDEX(funnel_data!K$3:K$140,MATCH($J23, funnel_data!$A$3:$A$140, FALSE)),"")</f>
        <v>8.9335477228139303E-3</v>
      </c>
      <c r="U23" s="196">
        <f ca="1">IFERROR(INDEX(funnel_data!L$3:L$140,MATCH($J23, funnel_data!$A$3:$A$140, FALSE)),"")</f>
        <v>0.17472285320068795</v>
      </c>
      <c r="V23" s="170" t="str">
        <f t="shared" ca="1" si="3"/>
        <v/>
      </c>
      <c r="W23" s="169" t="str">
        <f t="shared" ca="1" si="4"/>
        <v/>
      </c>
      <c r="X23" s="168">
        <f ca="1">IFERROR(INDEX(funnel_data!P$3:P$140,MATCH($J23, funnel_data!$A$3:$A$140, FALSE)),"")</f>
        <v>89</v>
      </c>
      <c r="Y23" s="168">
        <f ca="1">IFERROR(INDEX(funnel_data!Q$3:Q$140,MATCH($J23, funnel_data!$A$3:$A$140, FALSE)),"")</f>
        <v>3</v>
      </c>
      <c r="Z23" s="196">
        <f ca="1">IFERROR(INDEX(funnel_data!R$3:R$140,MATCH($J23, funnel_data!$A$3:$A$140, FALSE)),"")</f>
        <v>3.3707865168539325E-2</v>
      </c>
      <c r="AA23" s="196">
        <f ca="1">IFERROR(INDEX(funnel_data!AA$3:AA$140,MATCH($J23, funnel_data!$A$3:$A$140, FALSE)),"")</f>
        <v>1.15292211517898E-2</v>
      </c>
      <c r="AB23" s="196">
        <f ca="1">IFERROR(INDEX(funnel_data!AB$3:AB$140,MATCH($J23, funnel_data!$A$3:$A$140, FALSE)),"")</f>
        <v>9.4473624405614201E-2</v>
      </c>
      <c r="AC23" s="196">
        <f ca="1">IFERROR(INDEX(funnel_data!S$3:S$140,MATCH($J23, funnel_data!$A$3:$A$140, FALSE)),"")</f>
        <v>4.2820310180952947E-2</v>
      </c>
      <c r="AD23" s="196">
        <f ca="1">IFERROR(INDEX(funnel_data!T$3:T$140,MATCH($J23, funnel_data!$A$3:$A$140, FALSE)),"")</f>
        <v>1.6418524507223628E-2</v>
      </c>
      <c r="AE23" s="196">
        <f ca="1">IFERROR(INDEX(funnel_data!U$3:U$140,MATCH($J23, funnel_data!$A$3:$A$140, FALSE)),"")</f>
        <v>0.10705646097568086</v>
      </c>
      <c r="AF23" s="196">
        <f ca="1">IFERROR(INDEX(funnel_data!V$3:V$140,MATCH($J23, funnel_data!$A$3:$A$140, FALSE)),"")</f>
        <v>1.0087544226707167E-2</v>
      </c>
      <c r="AG23" s="196">
        <f ca="1">IFERROR(INDEX(funnel_data!W$3:W$140,MATCH($J23, funnel_data!$A$3:$A$140, FALSE)),"")</f>
        <v>0.16415362209875622</v>
      </c>
      <c r="AH23" s="170" t="str">
        <f t="shared" ca="1" si="5"/>
        <v/>
      </c>
      <c r="AI23" s="169" t="str">
        <f t="shared" ca="1" si="6"/>
        <v/>
      </c>
      <c r="AJ23" s="168" t="str">
        <f ca="1">IFERROR(INDEX(funnel_data!AG$3:AG$140,MATCH($J23, funnel_data!$A$3:$A$140, FALSE)),"")</f>
        <v>Numbers too small for z-test</v>
      </c>
    </row>
    <row r="24" spans="1:36" s="171" customFormat="1" x14ac:dyDescent="0.3">
      <c r="A24" s="20" t="s">
        <v>475</v>
      </c>
      <c r="C24" s="12" t="str">
        <f>funnel_data!A18</f>
        <v>RBA</v>
      </c>
      <c r="D24" s="12" t="str">
        <f>INDEX(TrustCAHUB_map!C$2:C$139,MATCH($C24,TrustCAHUB_map!$A$2:$A$139,FALSE))</f>
        <v>Somerset, Wiltshire, Avon and Gloucester</v>
      </c>
      <c r="E24" s="12" t="str">
        <f>INDEX(TrustCAHUB_map!D$2:D$139,MATCH($C24,TrustCAHUB_map!$A$2:$A$139,FALSE))</f>
        <v>South West</v>
      </c>
      <c r="F24" s="12">
        <f>ROWS($F$9:F24)</f>
        <v>16</v>
      </c>
      <c r="G24" s="22">
        <f t="shared" si="0"/>
        <v>16</v>
      </c>
      <c r="H24" s="22">
        <f t="shared" si="1"/>
        <v>16</v>
      </c>
      <c r="I24" s="22"/>
      <c r="J24" s="168" t="str">
        <f t="shared" si="2"/>
        <v>RBA</v>
      </c>
      <c r="K24" s="169" t="str">
        <f>IFERROR(INDEX(TrustCAHUB_map!$B$2:$B$139, MATCH(J24, TrustCAHUB_map!$A$2:$A$139, FALSE)),"")</f>
        <v>Taunton and Somerset NHS Foundation Trust</v>
      </c>
      <c r="L24" s="168">
        <f ca="1">IFERROR(INDEX(funnel_data!E$3:E$140,MATCH($J24, funnel_data!$A$3:$A$140, FALSE)),"")</f>
        <v>989</v>
      </c>
      <c r="M24" s="168">
        <f ca="1">IFERROR(INDEX(funnel_data!F$3:F$140,MATCH($J24, funnel_data!$A$3:$A$140, FALSE)),"")</f>
        <v>45</v>
      </c>
      <c r="N24" s="196">
        <f ca="1">IFERROR(INDEX(funnel_data!G$3:G$140,MATCH($J24, funnel_data!$A$3:$A$140, FALSE)),"")</f>
        <v>4.5500505561172903E-2</v>
      </c>
      <c r="O24" s="196">
        <f ca="1">IFERROR(INDEX(funnel_data!Y$3:Y$140,MATCH($J24, funnel_data!$A$3:$A$140, FALSE)),"")</f>
        <v>3.4177341966221839E-2</v>
      </c>
      <c r="P24" s="196">
        <f ca="1">IFERROR(INDEX(funnel_data!Z$3:Z$140,MATCH($J24, funnel_data!$A$3:$A$140, FALSE)),"")</f>
        <v>6.0340728353041259E-2</v>
      </c>
      <c r="Q24" s="196">
        <f ca="1">IFERROR(INDEX(funnel_data!H$3:H$140,MATCH($J24, funnel_data!$A$3:$A$140, FALSE)),"")</f>
        <v>4.1856794361209183E-2</v>
      </c>
      <c r="R24" s="196">
        <f ca="1">IFERROR(INDEX(funnel_data!I$3:I$140,MATCH($J24, funnel_data!$A$3:$A$140, FALSE)),"")</f>
        <v>3.1046964428256552E-2</v>
      </c>
      <c r="S24" s="196">
        <f ca="1">IFERROR(INDEX(funnel_data!J$3:J$140,MATCH($J24, funnel_data!$A$3:$A$140, FALSE)),"")</f>
        <v>5.6212009456874538E-2</v>
      </c>
      <c r="T24" s="196">
        <f ca="1">IFERROR(INDEX(funnel_data!K$3:K$140,MATCH($J24, funnel_data!$A$3:$A$140, FALSE)),"")</f>
        <v>2.6170065016889402E-2</v>
      </c>
      <c r="U24" s="196">
        <f ca="1">IFERROR(INDEX(funnel_data!L$3:L$140,MATCH($J24, funnel_data!$A$3:$A$140, FALSE)),"")</f>
        <v>6.6306162199562049E-2</v>
      </c>
      <c r="V24" s="170" t="str">
        <f t="shared" ca="1" si="3"/>
        <v/>
      </c>
      <c r="W24" s="169" t="str">
        <f t="shared" ca="1" si="4"/>
        <v/>
      </c>
      <c r="X24" s="168">
        <f ca="1">IFERROR(INDEX(funnel_data!P$3:P$140,MATCH($J24, funnel_data!$A$3:$A$140, FALSE)),"")</f>
        <v>1007</v>
      </c>
      <c r="Y24" s="168">
        <f ca="1">IFERROR(INDEX(funnel_data!Q$3:Q$140,MATCH($J24, funnel_data!$A$3:$A$140, FALSE)),"")</f>
        <v>48</v>
      </c>
      <c r="Z24" s="196">
        <f ca="1">IFERROR(INDEX(funnel_data!R$3:R$140,MATCH($J24, funnel_data!$A$3:$A$140, FALSE)),"")</f>
        <v>4.7666335650446874E-2</v>
      </c>
      <c r="AA24" s="196">
        <f ca="1">IFERROR(INDEX(funnel_data!AA$3:AA$140,MATCH($J24, funnel_data!$A$3:$A$140, FALSE)),"")</f>
        <v>3.6139007218848856E-2</v>
      </c>
      <c r="AB24" s="196">
        <f ca="1">IFERROR(INDEX(funnel_data!AB$3:AB$140,MATCH($J24, funnel_data!$A$3:$A$140, FALSE)),"")</f>
        <v>6.2631633764926115E-2</v>
      </c>
      <c r="AC24" s="196">
        <f ca="1">IFERROR(INDEX(funnel_data!S$3:S$140,MATCH($J24, funnel_data!$A$3:$A$140, FALSE)),"")</f>
        <v>4.2820310180952947E-2</v>
      </c>
      <c r="AD24" s="196">
        <f ca="1">IFERROR(INDEX(funnel_data!T$3:T$140,MATCH($J24, funnel_data!$A$3:$A$140, FALSE)),"")</f>
        <v>3.1956796304619152E-2</v>
      </c>
      <c r="AE24" s="196">
        <f ca="1">IFERROR(INDEX(funnel_data!U$3:U$140,MATCH($J24, funnel_data!$A$3:$A$140, FALSE)),"")</f>
        <v>5.71587532576854E-2</v>
      </c>
      <c r="AF24" s="196">
        <f ca="1">IFERROR(INDEX(funnel_data!V$3:V$140,MATCH($J24, funnel_data!$A$3:$A$140, FALSE)),"")</f>
        <v>2.7028472541985666E-2</v>
      </c>
      <c r="AG24" s="196">
        <f ca="1">IFERROR(INDEX(funnel_data!W$3:W$140,MATCH($J24, funnel_data!$A$3:$A$140, FALSE)),"")</f>
        <v>6.7201524319347228E-2</v>
      </c>
      <c r="AH24" s="170" t="str">
        <f t="shared" ca="1" si="5"/>
        <v/>
      </c>
      <c r="AI24" s="169" t="str">
        <f t="shared" ca="1" si="6"/>
        <v/>
      </c>
      <c r="AJ24" s="168" t="str">
        <f ca="1">IFERROR(INDEX(funnel_data!AG$3:AG$140,MATCH($J24, funnel_data!$A$3:$A$140, FALSE)),"")</f>
        <v>Change not statistically significant</v>
      </c>
    </row>
    <row r="25" spans="1:36" s="171" customFormat="1" x14ac:dyDescent="0.3">
      <c r="A25" s="20" t="s">
        <v>159</v>
      </c>
      <c r="C25" s="12" t="str">
        <f>funnel_data!A19</f>
        <v>RBD</v>
      </c>
      <c r="D25" s="12" t="str">
        <f>INDEX(TrustCAHUB_map!C$2:C$139,MATCH($C25,TrustCAHUB_map!$A$2:$A$139,FALSE))</f>
        <v>Wessex</v>
      </c>
      <c r="E25" s="12" t="str">
        <f>INDEX(TrustCAHUB_map!D$2:D$139,MATCH($C25,TrustCAHUB_map!$A$2:$A$139,FALSE))</f>
        <v>Wessex</v>
      </c>
      <c r="F25" s="12">
        <f>ROWS($F$9:F25)</f>
        <v>17</v>
      </c>
      <c r="G25" s="22">
        <f t="shared" si="0"/>
        <v>17</v>
      </c>
      <c r="H25" s="22">
        <f t="shared" si="1"/>
        <v>17</v>
      </c>
      <c r="I25" s="22"/>
      <c r="J25" s="168" t="str">
        <f t="shared" si="2"/>
        <v>RBD</v>
      </c>
      <c r="K25" s="169" t="str">
        <f>IFERROR(INDEX(TrustCAHUB_map!$B$2:$B$139, MATCH(J25, TrustCAHUB_map!$A$2:$A$139, FALSE)),"")</f>
        <v>Dorset County Hospital NHS Foundation Trust</v>
      </c>
      <c r="L25" s="168">
        <f ca="1">IFERROR(INDEX(funnel_data!E$3:E$140,MATCH($J25, funnel_data!$A$3:$A$140, FALSE)),"")</f>
        <v>454</v>
      </c>
      <c r="M25" s="168">
        <f ca="1">IFERROR(INDEX(funnel_data!F$3:F$140,MATCH($J25, funnel_data!$A$3:$A$140, FALSE)),"")</f>
        <v>36</v>
      </c>
      <c r="N25" s="196">
        <f ca="1">IFERROR(INDEX(funnel_data!G$3:G$140,MATCH($J25, funnel_data!$A$3:$A$140, FALSE)),"")</f>
        <v>7.9295154185022032E-2</v>
      </c>
      <c r="O25" s="196">
        <f ca="1">IFERROR(INDEX(funnel_data!Y$3:Y$140,MATCH($J25, funnel_data!$A$3:$A$140, FALSE)),"")</f>
        <v>5.7824637502265561E-2</v>
      </c>
      <c r="P25" s="196">
        <f ca="1">IFERROR(INDEX(funnel_data!Z$3:Z$140,MATCH($J25, funnel_data!$A$3:$A$140, FALSE)),"")</f>
        <v>0.10782540872999616</v>
      </c>
      <c r="Q25" s="196">
        <f ca="1">IFERROR(INDEX(funnel_data!H$3:H$140,MATCH($J25, funnel_data!$A$3:$A$140, FALSE)),"")</f>
        <v>4.1856794361209183E-2</v>
      </c>
      <c r="R25" s="196">
        <f ca="1">IFERROR(INDEX(funnel_data!I$3:I$140,MATCH($J25, funnel_data!$A$3:$A$140, FALSE)),"")</f>
        <v>2.6958361077326114E-2</v>
      </c>
      <c r="S25" s="196">
        <f ca="1">IFERROR(INDEX(funnel_data!J$3:J$140,MATCH($J25, funnel_data!$A$3:$A$140, FALSE)),"")</f>
        <v>6.4443488994790396E-2</v>
      </c>
      <c r="T25" s="196">
        <f ca="1">IFERROR(INDEX(funnel_data!K$3:K$140,MATCH($J25, funnel_data!$A$3:$A$140, FALSE)),"")</f>
        <v>2.1041610007889521E-2</v>
      </c>
      <c r="U25" s="196">
        <f ca="1">IFERROR(INDEX(funnel_data!L$3:L$140,MATCH($J25, funnel_data!$A$3:$A$140, FALSE)),"")</f>
        <v>8.1547913097099578E-2</v>
      </c>
      <c r="V25" s="170" t="str">
        <f t="shared" ca="1" si="3"/>
        <v/>
      </c>
      <c r="W25" s="169" t="str">
        <f t="shared" ca="1" si="4"/>
        <v/>
      </c>
      <c r="X25" s="168">
        <f ca="1">IFERROR(INDEX(funnel_data!P$3:P$140,MATCH($J25, funnel_data!$A$3:$A$140, FALSE)),"")</f>
        <v>477</v>
      </c>
      <c r="Y25" s="168">
        <f ca="1">IFERROR(INDEX(funnel_data!Q$3:Q$140,MATCH($J25, funnel_data!$A$3:$A$140, FALSE)),"")</f>
        <v>30</v>
      </c>
      <c r="Z25" s="196">
        <f ca="1">IFERROR(INDEX(funnel_data!R$3:R$140,MATCH($J25, funnel_data!$A$3:$A$140, FALSE)),"")</f>
        <v>6.2893081761006289E-2</v>
      </c>
      <c r="AA25" s="196">
        <f ca="1">IFERROR(INDEX(funnel_data!AA$3:AA$140,MATCH($J25, funnel_data!$A$3:$A$140, FALSE)),"")</f>
        <v>4.4406778760275101E-2</v>
      </c>
      <c r="AB25" s="196">
        <f ca="1">IFERROR(INDEX(funnel_data!AB$3:AB$140,MATCH($J25, funnel_data!$A$3:$A$140, FALSE)),"")</f>
        <v>8.8363508929290818E-2</v>
      </c>
      <c r="AC25" s="196">
        <f ca="1">IFERROR(INDEX(funnel_data!S$3:S$140,MATCH($J25, funnel_data!$A$3:$A$140, FALSE)),"")</f>
        <v>4.2820310180952947E-2</v>
      </c>
      <c r="AD25" s="196">
        <f ca="1">IFERROR(INDEX(funnel_data!T$3:T$140,MATCH($J25, funnel_data!$A$3:$A$140, FALSE)),"")</f>
        <v>2.8012165790897488E-2</v>
      </c>
      <c r="AE25" s="196">
        <f ca="1">IFERROR(INDEX(funnel_data!U$3:U$140,MATCH($J25, funnel_data!$A$3:$A$140, FALSE)),"")</f>
        <v>6.4933569171778616E-2</v>
      </c>
      <c r="AF25" s="196">
        <f ca="1">IFERROR(INDEX(funnel_data!V$3:V$140,MATCH($J25, funnel_data!$A$3:$A$140, FALSE)),"")</f>
        <v>2.2045184415004047E-2</v>
      </c>
      <c r="AG25" s="196">
        <f ca="1">IFERROR(INDEX(funnel_data!W$3:W$140,MATCH($J25, funnel_data!$A$3:$A$140, FALSE)),"")</f>
        <v>8.154125218941391E-2</v>
      </c>
      <c r="AH25" s="170" t="str">
        <f t="shared" ca="1" si="5"/>
        <v/>
      </c>
      <c r="AI25" s="169" t="str">
        <f t="shared" ca="1" si="6"/>
        <v/>
      </c>
      <c r="AJ25" s="168" t="str">
        <f ca="1">IFERROR(INDEX(funnel_data!AG$3:AG$140,MATCH($J25, funnel_data!$A$3:$A$140, FALSE)),"")</f>
        <v>Change not statistically significant</v>
      </c>
    </row>
    <row r="26" spans="1:36" s="171" customFormat="1" x14ac:dyDescent="0.3">
      <c r="A26" s="20" t="s">
        <v>160</v>
      </c>
      <c r="C26" s="12" t="str">
        <f>funnel_data!A20</f>
        <v>RBK</v>
      </c>
      <c r="D26" s="12" t="str">
        <f>INDEX(TrustCAHUB_map!C$2:C$139,MATCH($C26,TrustCAHUB_map!$A$2:$A$139,FALSE))</f>
        <v>West Midlands</v>
      </c>
      <c r="E26" s="12" t="str">
        <f>INDEX(TrustCAHUB_map!D$2:D$139,MATCH($C26,TrustCAHUB_map!$A$2:$A$139,FALSE))</f>
        <v>West Midlands</v>
      </c>
      <c r="F26" s="12">
        <f>ROWS($F$9:F26)</f>
        <v>18</v>
      </c>
      <c r="G26" s="22">
        <f t="shared" si="0"/>
        <v>18</v>
      </c>
      <c r="H26" s="22">
        <f t="shared" si="1"/>
        <v>18</v>
      </c>
      <c r="I26" s="22"/>
      <c r="J26" s="168" t="str">
        <f t="shared" si="2"/>
        <v>RBK</v>
      </c>
      <c r="K26" s="169" t="str">
        <f>IFERROR(INDEX(TrustCAHUB_map!$B$2:$B$139, MATCH(J26, TrustCAHUB_map!$A$2:$A$139, FALSE)),"")</f>
        <v>Walsall Healthcare NHS Trust</v>
      </c>
      <c r="L26" s="168">
        <f ca="1">IFERROR(INDEX(funnel_data!E$3:E$140,MATCH($J26, funnel_data!$A$3:$A$140, FALSE)),"")</f>
        <v>357</v>
      </c>
      <c r="M26" s="168">
        <f ca="1">IFERROR(INDEX(funnel_data!F$3:F$140,MATCH($J26, funnel_data!$A$3:$A$140, FALSE)),"")</f>
        <v>12</v>
      </c>
      <c r="N26" s="196">
        <f ca="1">IFERROR(INDEX(funnel_data!G$3:G$140,MATCH($J26, funnel_data!$A$3:$A$140, FALSE)),"")</f>
        <v>3.3613445378151259E-2</v>
      </c>
      <c r="O26" s="196">
        <f ca="1">IFERROR(INDEX(funnel_data!Y$3:Y$140,MATCH($J26, funnel_data!$A$3:$A$140, FALSE)),"")</f>
        <v>1.9331004947903012E-2</v>
      </c>
      <c r="P26" s="196">
        <f ca="1">IFERROR(INDEX(funnel_data!Z$3:Z$140,MATCH($J26, funnel_data!$A$3:$A$140, FALSE)),"")</f>
        <v>5.7826034910227121E-2</v>
      </c>
      <c r="Q26" s="196">
        <f ca="1">IFERROR(INDEX(funnel_data!H$3:H$140,MATCH($J26, funnel_data!$A$3:$A$140, FALSE)),"")</f>
        <v>4.1856794361209183E-2</v>
      </c>
      <c r="R26" s="196">
        <f ca="1">IFERROR(INDEX(funnel_data!I$3:I$140,MATCH($J26, funnel_data!$A$3:$A$140, FALSE)),"")</f>
        <v>2.5503306486444891E-2</v>
      </c>
      <c r="S26" s="196">
        <f ca="1">IFERROR(INDEX(funnel_data!J$3:J$140,MATCH($J26, funnel_data!$A$3:$A$140, FALSE)),"")</f>
        <v>6.7965271343559633E-2</v>
      </c>
      <c r="T26" s="196">
        <f ca="1">IFERROR(INDEX(funnel_data!K$3:K$140,MATCH($J26, funnel_data!$A$3:$A$140, FALSE)),"")</f>
        <v>1.9335596929640087E-2</v>
      </c>
      <c r="U26" s="196">
        <f ca="1">IFERROR(INDEX(funnel_data!L$3:L$140,MATCH($J26, funnel_data!$A$3:$A$140, FALSE)),"")</f>
        <v>8.8249067224818983E-2</v>
      </c>
      <c r="V26" s="170" t="str">
        <f t="shared" ca="1" si="3"/>
        <v/>
      </c>
      <c r="W26" s="169" t="str">
        <f t="shared" ca="1" si="4"/>
        <v/>
      </c>
      <c r="X26" s="168">
        <f ca="1">IFERROR(INDEX(funnel_data!P$3:P$140,MATCH($J26, funnel_data!$A$3:$A$140, FALSE)),"")</f>
        <v>438</v>
      </c>
      <c r="Y26" s="168">
        <f ca="1">IFERROR(INDEX(funnel_data!Q$3:Q$140,MATCH($J26, funnel_data!$A$3:$A$140, FALSE)),"")</f>
        <v>26</v>
      </c>
      <c r="Z26" s="196">
        <f ca="1">IFERROR(INDEX(funnel_data!R$3:R$140,MATCH($J26, funnel_data!$A$3:$A$140, FALSE)),"")</f>
        <v>5.9360730593607303E-2</v>
      </c>
      <c r="AA26" s="196">
        <f ca="1">IFERROR(INDEX(funnel_data!AA$3:AA$140,MATCH($J26, funnel_data!$A$3:$A$140, FALSE)),"")</f>
        <v>4.0828037772802341E-2</v>
      </c>
      <c r="AB26" s="196">
        <f ca="1">IFERROR(INDEX(funnel_data!AB$3:AB$140,MATCH($J26, funnel_data!$A$3:$A$140, FALSE)),"")</f>
        <v>8.5555436900984258E-2</v>
      </c>
      <c r="AC26" s="196">
        <f ca="1">IFERROR(INDEX(funnel_data!S$3:S$140,MATCH($J26, funnel_data!$A$3:$A$140, FALSE)),"")</f>
        <v>4.2820310180952947E-2</v>
      </c>
      <c r="AD26" s="196">
        <f ca="1">IFERROR(INDEX(funnel_data!T$3:T$140,MATCH($J26, funnel_data!$A$3:$A$140, FALSE)),"")</f>
        <v>2.7503813897363234E-2</v>
      </c>
      <c r="AE26" s="196">
        <f ca="1">IFERROR(INDEX(funnel_data!U$3:U$140,MATCH($J26, funnel_data!$A$3:$A$140, FALSE)),"")</f>
        <v>6.6086721078326666E-2</v>
      </c>
      <c r="AF26" s="196">
        <f ca="1">IFERROR(INDEX(funnel_data!V$3:V$140,MATCH($J26, funnel_data!$A$3:$A$140, FALSE)),"")</f>
        <v>2.143531233461449E-2</v>
      </c>
      <c r="AG26" s="196">
        <f ca="1">IFERROR(INDEX(funnel_data!W$3:W$140,MATCH($J26, funnel_data!$A$3:$A$140, FALSE)),"")</f>
        <v>8.3714944785438006E-2</v>
      </c>
      <c r="AH26" s="170" t="str">
        <f t="shared" ca="1" si="5"/>
        <v/>
      </c>
      <c r="AI26" s="169" t="str">
        <f t="shared" ca="1" si="6"/>
        <v/>
      </c>
      <c r="AJ26" s="168" t="str">
        <f ca="1">IFERROR(INDEX(funnel_data!AG$3:AG$140,MATCH($J26, funnel_data!$A$3:$A$140, FALSE)),"")</f>
        <v>Change not statistically significant</v>
      </c>
    </row>
    <row r="27" spans="1:36" s="171" customFormat="1" x14ac:dyDescent="0.3">
      <c r="A27" s="20" t="s">
        <v>161</v>
      </c>
      <c r="C27" s="12" t="str">
        <f>funnel_data!A21</f>
        <v>RBL</v>
      </c>
      <c r="D27" s="12" t="str">
        <f>INDEX(TrustCAHUB_map!C$2:C$139,MATCH($C27,TrustCAHUB_map!$A$2:$A$139,FALSE))</f>
        <v>Cheshire and Merseyside</v>
      </c>
      <c r="E27" s="12" t="str">
        <f>INDEX(TrustCAHUB_map!D$2:D$139,MATCH($C27,TrustCAHUB_map!$A$2:$A$139,FALSE))</f>
        <v>North West</v>
      </c>
      <c r="F27" s="12">
        <f>ROWS($F$9:F27)</f>
        <v>19</v>
      </c>
      <c r="G27" s="22">
        <f t="shared" si="0"/>
        <v>19</v>
      </c>
      <c r="H27" s="22">
        <f t="shared" si="1"/>
        <v>19</v>
      </c>
      <c r="I27" s="22"/>
      <c r="J27" s="168" t="str">
        <f t="shared" si="2"/>
        <v>RBL</v>
      </c>
      <c r="K27" s="169" t="str">
        <f>IFERROR(INDEX(TrustCAHUB_map!$B$2:$B$139, MATCH(J27, TrustCAHUB_map!$A$2:$A$139, FALSE)),"")</f>
        <v>Wirral University Teaching Hospital NHS Foundation Trust</v>
      </c>
      <c r="L27" s="168">
        <f ca="1">IFERROR(INDEX(funnel_data!E$3:E$140,MATCH($J27, funnel_data!$A$3:$A$140, FALSE)),"")</f>
        <v>107</v>
      </c>
      <c r="M27" s="168">
        <f ca="1">IFERROR(INDEX(funnel_data!F$3:F$140,MATCH($J27, funnel_data!$A$3:$A$140, FALSE)),"")</f>
        <v>2</v>
      </c>
      <c r="N27" s="196">
        <f ca="1">IFERROR(INDEX(funnel_data!G$3:G$140,MATCH($J27, funnel_data!$A$3:$A$140, FALSE)),"")</f>
        <v>1.8691588785046728E-2</v>
      </c>
      <c r="O27" s="196">
        <f ca="1">IFERROR(INDEX(funnel_data!Y$3:Y$140,MATCH($J27, funnel_data!$A$3:$A$140, FALSE)),"")</f>
        <v>5.1409648361753829E-3</v>
      </c>
      <c r="P27" s="196">
        <f ca="1">IFERROR(INDEX(funnel_data!Z$3:Z$140,MATCH($J27, funnel_data!$A$3:$A$140, FALSE)),"")</f>
        <v>6.5603853069722842E-2</v>
      </c>
      <c r="Q27" s="196">
        <f ca="1">IFERROR(INDEX(funnel_data!H$3:H$140,MATCH($J27, funnel_data!$A$3:$A$140, FALSE)),"")</f>
        <v>4.1856794361209183E-2</v>
      </c>
      <c r="R27" s="196">
        <f ca="1">IFERROR(INDEX(funnel_data!I$3:I$140,MATCH($J27, funnel_data!$A$3:$A$140, FALSE)),"")</f>
        <v>1.7212513870330706E-2</v>
      </c>
      <c r="S27" s="196">
        <f ca="1">IFERROR(INDEX(funnel_data!J$3:J$140,MATCH($J27, funnel_data!$A$3:$A$140, FALSE)),"")</f>
        <v>9.8258157730392898E-2</v>
      </c>
      <c r="T27" s="196">
        <f ca="1">IFERROR(INDEX(funnel_data!K$3:K$140,MATCH($J27, funnel_data!$A$3:$A$140, FALSE)),"")</f>
        <v>1.0874160273135829E-2</v>
      </c>
      <c r="U27" s="196">
        <f ca="1">IFERROR(INDEX(funnel_data!L$3:L$140,MATCH($J27, funnel_data!$A$3:$A$140, FALSE)),"")</f>
        <v>0.14791430358346844</v>
      </c>
      <c r="V27" s="170" t="str">
        <f t="shared" ca="1" si="3"/>
        <v/>
      </c>
      <c r="W27" s="169" t="str">
        <f t="shared" ca="1" si="4"/>
        <v/>
      </c>
      <c r="X27" s="168">
        <f ca="1">IFERROR(INDEX(funnel_data!P$3:P$140,MATCH($J27, funnel_data!$A$3:$A$140, FALSE)),"")</f>
        <v>135</v>
      </c>
      <c r="Y27" s="168">
        <f ca="1">IFERROR(INDEX(funnel_data!Q$3:Q$140,MATCH($J27, funnel_data!$A$3:$A$140, FALSE)),"")</f>
        <v>2</v>
      </c>
      <c r="Z27" s="196">
        <f ca="1">IFERROR(INDEX(funnel_data!R$3:R$140,MATCH($J27, funnel_data!$A$3:$A$140, FALSE)),"")</f>
        <v>1.4814814814814815E-2</v>
      </c>
      <c r="AA27" s="196">
        <f ca="1">IFERROR(INDEX(funnel_data!AA$3:AA$140,MATCH($J27, funnel_data!$A$3:$A$140, FALSE)),"")</f>
        <v>4.0722034193348688E-3</v>
      </c>
      <c r="AB27" s="196">
        <f ca="1">IFERROR(INDEX(funnel_data!AB$3:AB$140,MATCH($J27, funnel_data!$A$3:$A$140, FALSE)),"")</f>
        <v>5.2405587056930027E-2</v>
      </c>
      <c r="AC27" s="196">
        <f ca="1">IFERROR(INDEX(funnel_data!S$3:S$140,MATCH($J27, funnel_data!$A$3:$A$140, FALSE)),"")</f>
        <v>4.2820310180952947E-2</v>
      </c>
      <c r="AD27" s="196">
        <f ca="1">IFERROR(INDEX(funnel_data!T$3:T$140,MATCH($J27, funnel_data!$A$3:$A$140, FALSE)),"")</f>
        <v>1.9496750876173342E-2</v>
      </c>
      <c r="AE27" s="196">
        <f ca="1">IFERROR(INDEX(funnel_data!U$3:U$140,MATCH($J27, funnel_data!$A$3:$A$140, FALSE)),"")</f>
        <v>9.1443224958571392E-2</v>
      </c>
      <c r="AF27" s="196">
        <f ca="1">IFERROR(INDEX(funnel_data!V$3:V$140,MATCH($J27, funnel_data!$A$3:$A$140, FALSE)),"")</f>
        <v>1.2857328240658956E-2</v>
      </c>
      <c r="AG27" s="196">
        <f ca="1">IFERROR(INDEX(funnel_data!W$3:W$140,MATCH($J27, funnel_data!$A$3:$A$140, FALSE)),"")</f>
        <v>0.13318844662900534</v>
      </c>
      <c r="AH27" s="170" t="str">
        <f t="shared" ca="1" si="5"/>
        <v/>
      </c>
      <c r="AI27" s="169" t="str">
        <f t="shared" ca="1" si="6"/>
        <v/>
      </c>
      <c r="AJ27" s="168" t="str">
        <f ca="1">IFERROR(INDEX(funnel_data!AG$3:AG$140,MATCH($J27, funnel_data!$A$3:$A$140, FALSE)),"")</f>
        <v>Numbers too small for z-test</v>
      </c>
    </row>
    <row r="28" spans="1:36" s="171" customFormat="1" x14ac:dyDescent="0.3">
      <c r="A28" s="21" t="s">
        <v>162</v>
      </c>
      <c r="C28" s="12" t="str">
        <f>funnel_data!A22</f>
        <v>RBN</v>
      </c>
      <c r="D28" s="12" t="str">
        <f>INDEX(TrustCAHUB_map!C$2:C$139,MATCH($C28,TrustCAHUB_map!$A$2:$A$139,FALSE))</f>
        <v>Cheshire and Merseyside</v>
      </c>
      <c r="E28" s="12" t="str">
        <f>INDEX(TrustCAHUB_map!D$2:D$139,MATCH($C28,TrustCAHUB_map!$A$2:$A$139,FALSE))</f>
        <v>North West</v>
      </c>
      <c r="F28" s="12">
        <f>ROWS($F$9:F28)</f>
        <v>20</v>
      </c>
      <c r="G28" s="22">
        <f t="shared" si="0"/>
        <v>20</v>
      </c>
      <c r="H28" s="22">
        <f t="shared" si="1"/>
        <v>20</v>
      </c>
      <c r="I28" s="22"/>
      <c r="J28" s="168" t="str">
        <f t="shared" si="2"/>
        <v>RBN</v>
      </c>
      <c r="K28" s="169" t="str">
        <f>IFERROR(INDEX(TrustCAHUB_map!$B$2:$B$139, MATCH(J28, TrustCAHUB_map!$A$2:$A$139, FALSE)),"")</f>
        <v>St Helens and Knowsley Hospitals NHS Trust</v>
      </c>
      <c r="L28" s="168">
        <f ca="1">IFERROR(INDEX(funnel_data!E$3:E$140,MATCH($J28, funnel_data!$A$3:$A$140, FALSE)),"")</f>
        <v>138</v>
      </c>
      <c r="M28" s="168">
        <f ca="1">IFERROR(INDEX(funnel_data!F$3:F$140,MATCH($J28, funnel_data!$A$3:$A$140, FALSE)),"")</f>
        <v>11</v>
      </c>
      <c r="N28" s="196">
        <f ca="1">IFERROR(INDEX(funnel_data!G$3:G$140,MATCH($J28, funnel_data!$A$3:$A$140, FALSE)),"")</f>
        <v>7.9710144927536225E-2</v>
      </c>
      <c r="O28" s="196">
        <f ca="1">IFERROR(INDEX(funnel_data!Y$3:Y$140,MATCH($J28, funnel_data!$A$3:$A$140, FALSE)),"")</f>
        <v>4.5089941366586485E-2</v>
      </c>
      <c r="P28" s="196">
        <f ca="1">IFERROR(INDEX(funnel_data!Z$3:Z$140,MATCH($J28, funnel_data!$A$3:$A$140, FALSE)),"")</f>
        <v>0.13709557079288062</v>
      </c>
      <c r="Q28" s="196">
        <f ca="1">IFERROR(INDEX(funnel_data!H$3:H$140,MATCH($J28, funnel_data!$A$3:$A$140, FALSE)),"")</f>
        <v>4.1856794361209183E-2</v>
      </c>
      <c r="R28" s="196">
        <f ca="1">IFERROR(INDEX(funnel_data!I$3:I$140,MATCH($J28, funnel_data!$A$3:$A$140, FALSE)),"")</f>
        <v>1.9049232050601762E-2</v>
      </c>
      <c r="S28" s="196">
        <f ca="1">IFERROR(INDEX(funnel_data!J$3:J$140,MATCH($J28, funnel_data!$A$3:$A$140, FALSE)),"")</f>
        <v>8.9480813039792981E-2</v>
      </c>
      <c r="T28" s="196">
        <f ca="1">IFERROR(INDEX(funnel_data!K$3:K$140,MATCH($J28, funnel_data!$A$3:$A$140, FALSE)),"")</f>
        <v>1.2560717409769566E-2</v>
      </c>
      <c r="U28" s="196">
        <f ca="1">IFERROR(INDEX(funnel_data!L$3:L$140,MATCH($J28, funnel_data!$A$3:$A$140, FALSE)),"")</f>
        <v>0.13045457394994978</v>
      </c>
      <c r="V28" s="170" t="str">
        <f t="shared" ca="1" si="3"/>
        <v/>
      </c>
      <c r="W28" s="169" t="str">
        <f t="shared" ca="1" si="4"/>
        <v/>
      </c>
      <c r="X28" s="168">
        <f ca="1">IFERROR(INDEX(funnel_data!P$3:P$140,MATCH($J28, funnel_data!$A$3:$A$140, FALSE)),"")</f>
        <v>150</v>
      </c>
      <c r="Y28" s="168">
        <f ca="1">IFERROR(INDEX(funnel_data!Q$3:Q$140,MATCH($J28, funnel_data!$A$3:$A$140, FALSE)),"")</f>
        <v>10</v>
      </c>
      <c r="Z28" s="196">
        <f ca="1">IFERROR(INDEX(funnel_data!R$3:R$140,MATCH($J28, funnel_data!$A$3:$A$140, FALSE)),"")</f>
        <v>6.6666666666666666E-2</v>
      </c>
      <c r="AA28" s="196">
        <f ca="1">IFERROR(INDEX(funnel_data!AA$3:AA$140,MATCH($J28, funnel_data!$A$3:$A$140, FALSE)),"")</f>
        <v>3.661185666960743E-2</v>
      </c>
      <c r="AB28" s="196">
        <f ca="1">IFERROR(INDEX(funnel_data!AB$3:AB$140,MATCH($J28, funnel_data!$A$3:$A$140, FALSE)),"")</f>
        <v>0.11836235511605891</v>
      </c>
      <c r="AC28" s="196">
        <f ca="1">IFERROR(INDEX(funnel_data!S$3:S$140,MATCH($J28, funnel_data!$A$3:$A$140, FALSE)),"")</f>
        <v>4.2820310180952947E-2</v>
      </c>
      <c r="AD28" s="196">
        <f ca="1">IFERROR(INDEX(funnel_data!T$3:T$140,MATCH($J28, funnel_data!$A$3:$A$140, FALSE)),"")</f>
        <v>2.02687226977523E-2</v>
      </c>
      <c r="AE28" s="196">
        <f ca="1">IFERROR(INDEX(funnel_data!U$3:U$140,MATCH($J28, funnel_data!$A$3:$A$140, FALSE)),"")</f>
        <v>8.820449296228948E-2</v>
      </c>
      <c r="AF28" s="196">
        <f ca="1">IFERROR(INDEX(funnel_data!V$3:V$140,MATCH($J28, funnel_data!$A$3:$A$140, FALSE)),"")</f>
        <v>1.3598297188775465E-2</v>
      </c>
      <c r="AG28" s="196">
        <f ca="1">IFERROR(INDEX(funnel_data!W$3:W$140,MATCH($J28, funnel_data!$A$3:$A$140, FALSE)),"")</f>
        <v>0.12676849875120397</v>
      </c>
      <c r="AH28" s="170" t="str">
        <f t="shared" ca="1" si="5"/>
        <v/>
      </c>
      <c r="AI28" s="169" t="str">
        <f t="shared" ca="1" si="6"/>
        <v/>
      </c>
      <c r="AJ28" s="168" t="str">
        <f ca="1">IFERROR(INDEX(funnel_data!AG$3:AG$140,MATCH($J28, funnel_data!$A$3:$A$140, FALSE)),"")</f>
        <v>Change not statistically significant</v>
      </c>
    </row>
    <row r="29" spans="1:36" s="171" customFormat="1" x14ac:dyDescent="0.3">
      <c r="C29" s="12" t="str">
        <f>funnel_data!A23</f>
        <v>RBS</v>
      </c>
      <c r="D29" s="12" t="str">
        <f>INDEX(TrustCAHUB_map!C$2:C$139,MATCH($C29,TrustCAHUB_map!$A$2:$A$139,FALSE))</f>
        <v>Cheshire and Merseyside</v>
      </c>
      <c r="E29" s="12" t="str">
        <f>INDEX(TrustCAHUB_map!D$2:D$139,MATCH($C29,TrustCAHUB_map!$A$2:$A$139,FALSE))</f>
        <v>North West</v>
      </c>
      <c r="F29" s="12">
        <f>ROWS($F$9:F29)</f>
        <v>21</v>
      </c>
      <c r="G29" s="22">
        <f t="shared" si="0"/>
        <v>21</v>
      </c>
      <c r="H29" s="22">
        <f t="shared" si="1"/>
        <v>21</v>
      </c>
      <c r="I29" s="22"/>
      <c r="J29" s="168" t="str">
        <f t="shared" si="2"/>
        <v>RBS</v>
      </c>
      <c r="K29" s="169" t="str">
        <f>IFERROR(INDEX(TrustCAHUB_map!$B$2:$B$139, MATCH(J29, TrustCAHUB_map!$A$2:$A$139, FALSE)),"")</f>
        <v>Alder Hey Childrens NHS Foundation Trust</v>
      </c>
      <c r="L29" s="168">
        <f ca="1">IFERROR(INDEX(funnel_data!E$3:E$140,MATCH($J29, funnel_data!$A$3:$A$140, FALSE)),"")</f>
        <v>1</v>
      </c>
      <c r="M29" s="168">
        <f ca="1">IFERROR(INDEX(funnel_data!F$3:F$140,MATCH($J29, funnel_data!$A$3:$A$140, FALSE)),"")</f>
        <v>0</v>
      </c>
      <c r="N29" s="196">
        <f ca="1">IFERROR(INDEX(funnel_data!G$3:G$140,MATCH($J29, funnel_data!$A$3:$A$140, FALSE)),"")</f>
        <v>0</v>
      </c>
      <c r="O29" s="196">
        <f ca="1">IFERROR(INDEX(funnel_data!Y$3:Y$140,MATCH($J29, funnel_data!$A$3:$A$140, FALSE)),"")</f>
        <v>0</v>
      </c>
      <c r="P29" s="196">
        <f ca="1">IFERROR(INDEX(funnel_data!Z$3:Z$140,MATCH($J29, funnel_data!$A$3:$A$140, FALSE)),"")</f>
        <v>0.79345068562276255</v>
      </c>
      <c r="Q29" s="196">
        <f ca="1">IFERROR(INDEX(funnel_data!H$3:H$140,MATCH($J29, funnel_data!$A$3:$A$140, FALSE)),"")</f>
        <v>4.1856794361209183E-2</v>
      </c>
      <c r="R29" s="196">
        <f ca="1">IFERROR(INDEX(funnel_data!I$3:I$140,MATCH($J29, funnel_data!$A$3:$A$140, FALSE)),"")</f>
        <v>4.4657751846540757E-4</v>
      </c>
      <c r="S29" s="196">
        <f ca="1">IFERROR(INDEX(funnel_data!J$3:J$140,MATCH($J29, funnel_data!$A$3:$A$140, FALSE)),"")</f>
        <v>0.81030061116346164</v>
      </c>
      <c r="T29" s="196">
        <f ca="1">IFERROR(INDEX(funnel_data!K$3:K$140,MATCH($J29, funnel_data!$A$3:$A$140, FALSE)),"")</f>
        <v>1.8190919691566841E-4</v>
      </c>
      <c r="U29" s="196">
        <f ca="1">IFERROR(INDEX(funnel_data!L$3:L$140,MATCH($J29, funnel_data!$A$3:$A$140, FALSE)),"")</f>
        <v>0.91296083193832811</v>
      </c>
      <c r="V29" s="170" t="str">
        <f t="shared" ca="1" si="3"/>
        <v/>
      </c>
      <c r="W29" s="169" t="str">
        <f t="shared" ca="1" si="4"/>
        <v>&lt;Lower 3SD Limit</v>
      </c>
      <c r="X29" s="168">
        <f ca="1">IFERROR(INDEX(funnel_data!P$3:P$140,MATCH($J29, funnel_data!$A$3:$A$140, FALSE)),"")</f>
        <v>1</v>
      </c>
      <c r="Y29" s="168">
        <f ca="1">IFERROR(INDEX(funnel_data!Q$3:Q$140,MATCH($J29, funnel_data!$A$3:$A$140, FALSE)),"")</f>
        <v>0</v>
      </c>
      <c r="Z29" s="196">
        <f ca="1">IFERROR(INDEX(funnel_data!R$3:R$140,MATCH($J29, funnel_data!$A$3:$A$140, FALSE)),"")</f>
        <v>0</v>
      </c>
      <c r="AA29" s="196">
        <f ca="1">IFERROR(INDEX(funnel_data!AA$3:AA$140,MATCH($J29, funnel_data!$A$3:$A$140, FALSE)),"")</f>
        <v>0</v>
      </c>
      <c r="AB29" s="196">
        <f ca="1">IFERROR(INDEX(funnel_data!AB$3:AB$140,MATCH($J29, funnel_data!$A$3:$A$140, FALSE)),"")</f>
        <v>0.79345068562276255</v>
      </c>
      <c r="AC29" s="196">
        <f ca="1">IFERROR(INDEX(funnel_data!S$3:S$140,MATCH($J29, funnel_data!$A$3:$A$140, FALSE)),"")</f>
        <v>4.2820310180952947E-2</v>
      </c>
      <c r="AD29" s="196">
        <f ca="1">IFERROR(INDEX(funnel_data!T$3:T$140,MATCH($J29, funnel_data!$A$3:$A$140, FALSE)),"")</f>
        <v>4.6715639513631444E-4</v>
      </c>
      <c r="AE29" s="196">
        <f ca="1">IFERROR(INDEX(funnel_data!U$3:U$140,MATCH($J29, funnel_data!$A$3:$A$140, FALSE)),"")</f>
        <v>0.8106780477443849</v>
      </c>
      <c r="AF29" s="196">
        <f ca="1">IFERROR(INDEX(funnel_data!V$3:V$140,MATCH($J29, funnel_data!$A$3:$A$140, FALSE)),"")</f>
        <v>1.9034412229736462E-4</v>
      </c>
      <c r="AG29" s="196">
        <f ca="1">IFERROR(INDEX(funnel_data!W$3:W$140,MATCH($J29, funnel_data!$A$3:$A$140, FALSE)),"")</f>
        <v>0.91313506553655599</v>
      </c>
      <c r="AH29" s="170" t="str">
        <f t="shared" ca="1" si="5"/>
        <v/>
      </c>
      <c r="AI29" s="169" t="str">
        <f t="shared" ca="1" si="6"/>
        <v>&lt;Lower 3SD Limit</v>
      </c>
      <c r="AJ29" s="168" t="str">
        <f ca="1">IFERROR(INDEX(funnel_data!AG$3:AG$140,MATCH($J29, funnel_data!$A$3:$A$140, FALSE)),"")</f>
        <v>Numbers too small for z-test</v>
      </c>
    </row>
    <row r="30" spans="1:36" s="171" customFormat="1" x14ac:dyDescent="0.3">
      <c r="C30" s="12" t="str">
        <f>funnel_data!A24</f>
        <v>RBT</v>
      </c>
      <c r="D30" s="12" t="str">
        <f>INDEX(TrustCAHUB_map!C$2:C$139,MATCH($C30,TrustCAHUB_map!$A$2:$A$139,FALSE))</f>
        <v>Cheshire and Merseyside</v>
      </c>
      <c r="E30" s="12" t="str">
        <f>INDEX(TrustCAHUB_map!D$2:D$139,MATCH($C30,TrustCAHUB_map!$A$2:$A$139,FALSE))</f>
        <v>North West</v>
      </c>
      <c r="F30" s="12">
        <f>ROWS($F$9:F30)</f>
        <v>22</v>
      </c>
      <c r="G30" s="22">
        <f t="shared" si="0"/>
        <v>22</v>
      </c>
      <c r="H30" s="22">
        <f t="shared" si="1"/>
        <v>22</v>
      </c>
      <c r="I30" s="22"/>
      <c r="J30" s="168" t="str">
        <f t="shared" si="2"/>
        <v>RBT</v>
      </c>
      <c r="K30" s="169" t="str">
        <f>IFERROR(INDEX(TrustCAHUB_map!$B$2:$B$139, MATCH(J30, TrustCAHUB_map!$A$2:$A$139, FALSE)),"")</f>
        <v>Mid Cheshire Hospitals NHS Foundation Trust</v>
      </c>
      <c r="L30" s="168">
        <f ca="1">IFERROR(INDEX(funnel_data!E$3:E$140,MATCH($J30, funnel_data!$A$3:$A$140, FALSE)),"")</f>
        <v>171</v>
      </c>
      <c r="M30" s="168">
        <f ca="1">IFERROR(INDEX(funnel_data!F$3:F$140,MATCH($J30, funnel_data!$A$3:$A$140, FALSE)),"")</f>
        <v>7</v>
      </c>
      <c r="N30" s="196">
        <f ca="1">IFERROR(INDEX(funnel_data!G$3:G$140,MATCH($J30, funnel_data!$A$3:$A$140, FALSE)),"")</f>
        <v>4.0935672514619881E-2</v>
      </c>
      <c r="O30" s="196">
        <f ca="1">IFERROR(INDEX(funnel_data!Y$3:Y$140,MATCH($J30, funnel_data!$A$3:$A$140, FALSE)),"")</f>
        <v>1.9968407348956118E-2</v>
      </c>
      <c r="P30" s="196">
        <f ca="1">IFERROR(INDEX(funnel_data!Z$3:Z$140,MATCH($J30, funnel_data!$A$3:$A$140, FALSE)),"")</f>
        <v>8.2075232306276599E-2</v>
      </c>
      <c r="Q30" s="196">
        <f ca="1">IFERROR(INDEX(funnel_data!H$3:H$140,MATCH($J30, funnel_data!$A$3:$A$140, FALSE)),"")</f>
        <v>4.1856794361209183E-2</v>
      </c>
      <c r="R30" s="196">
        <f ca="1">IFERROR(INDEX(funnel_data!I$3:I$140,MATCH($J30, funnel_data!$A$3:$A$140, FALSE)),"")</f>
        <v>2.0578081080356206E-2</v>
      </c>
      <c r="S30" s="196">
        <f ca="1">IFERROR(INDEX(funnel_data!J$3:J$140,MATCH($J30, funnel_data!$A$3:$A$140, FALSE)),"")</f>
        <v>8.3268049769130062E-2</v>
      </c>
      <c r="T30" s="196">
        <f ca="1">IFERROR(INDEX(funnel_data!K$3:K$140,MATCH($J30, funnel_data!$A$3:$A$140, FALSE)),"")</f>
        <v>1.4046654737498641E-2</v>
      </c>
      <c r="U30" s="196">
        <f ca="1">IFERROR(INDEX(funnel_data!L$3:L$140,MATCH($J30, funnel_data!$A$3:$A$140, FALSE)),"")</f>
        <v>0.1181297366852119</v>
      </c>
      <c r="V30" s="170" t="str">
        <f t="shared" ca="1" si="3"/>
        <v/>
      </c>
      <c r="W30" s="169" t="str">
        <f t="shared" ca="1" si="4"/>
        <v/>
      </c>
      <c r="X30" s="168">
        <f ca="1">IFERROR(INDEX(funnel_data!P$3:P$140,MATCH($J30, funnel_data!$A$3:$A$140, FALSE)),"")</f>
        <v>128</v>
      </c>
      <c r="Y30" s="168">
        <f ca="1">IFERROR(INDEX(funnel_data!Q$3:Q$140,MATCH($J30, funnel_data!$A$3:$A$140, FALSE)),"")</f>
        <v>6</v>
      </c>
      <c r="Z30" s="196">
        <f ca="1">IFERROR(INDEX(funnel_data!R$3:R$140,MATCH($J30, funnel_data!$A$3:$A$140, FALSE)),"")</f>
        <v>4.6875E-2</v>
      </c>
      <c r="AA30" s="196">
        <f ca="1">IFERROR(INDEX(funnel_data!AA$3:AA$140,MATCH($J30, funnel_data!$A$3:$A$140, FALSE)),"")</f>
        <v>2.1657844171923776E-2</v>
      </c>
      <c r="AB30" s="196">
        <f ca="1">IFERROR(INDEX(funnel_data!AB$3:AB$140,MATCH($J30, funnel_data!$A$3:$A$140, FALSE)),"")</f>
        <v>9.8497522450943217E-2</v>
      </c>
      <c r="AC30" s="196">
        <f ca="1">IFERROR(INDEX(funnel_data!S$3:S$140,MATCH($J30, funnel_data!$A$3:$A$140, FALSE)),"")</f>
        <v>4.2820310180952947E-2</v>
      </c>
      <c r="AD30" s="196">
        <f ca="1">IFERROR(INDEX(funnel_data!T$3:T$140,MATCH($J30, funnel_data!$A$3:$A$140, FALSE)),"")</f>
        <v>1.9104760379087912E-2</v>
      </c>
      <c r="AE30" s="196">
        <f ca="1">IFERROR(INDEX(funnel_data!U$3:U$140,MATCH($J30, funnel_data!$A$3:$A$140, FALSE)),"")</f>
        <v>9.3178459836109367E-2</v>
      </c>
      <c r="AF30" s="196">
        <f ca="1">IFERROR(INDEX(funnel_data!V$3:V$140,MATCH($J30, funnel_data!$A$3:$A$140, FALSE)),"")</f>
        <v>1.2488198472978473E-2</v>
      </c>
      <c r="AG30" s="196">
        <f ca="1">IFERROR(INDEX(funnel_data!W$3:W$140,MATCH($J30, funnel_data!$A$3:$A$140, FALSE)),"")</f>
        <v>0.13663164489986895</v>
      </c>
      <c r="AH30" s="170" t="str">
        <f t="shared" ca="1" si="5"/>
        <v/>
      </c>
      <c r="AI30" s="169" t="str">
        <f t="shared" ca="1" si="6"/>
        <v/>
      </c>
      <c r="AJ30" s="168" t="str">
        <f ca="1">IFERROR(INDEX(funnel_data!AG$3:AG$140,MATCH($J30, funnel_data!$A$3:$A$140, FALSE)),"")</f>
        <v>Change not statistically significant</v>
      </c>
    </row>
    <row r="31" spans="1:36" s="171" customFormat="1" x14ac:dyDescent="0.3">
      <c r="C31" s="12" t="str">
        <f>funnel_data!A25</f>
        <v>RBV</v>
      </c>
      <c r="D31" s="12" t="str">
        <f>INDEX(TrustCAHUB_map!C$2:C$139,MATCH($C31,TrustCAHUB_map!$A$2:$A$139,FALSE))</f>
        <v>Greater Manchester</v>
      </c>
      <c r="E31" s="12" t="str">
        <f>INDEX(TrustCAHUB_map!D$2:D$139,MATCH($C31,TrustCAHUB_map!$A$2:$A$139,FALSE))</f>
        <v>North West</v>
      </c>
      <c r="F31" s="12">
        <f>ROWS($F$9:F31)</f>
        <v>23</v>
      </c>
      <c r="G31" s="22">
        <f t="shared" si="0"/>
        <v>23</v>
      </c>
      <c r="H31" s="22">
        <f t="shared" si="1"/>
        <v>23</v>
      </c>
      <c r="I31" s="22"/>
      <c r="J31" s="168" t="str">
        <f t="shared" si="2"/>
        <v>RBV</v>
      </c>
      <c r="K31" s="169" t="str">
        <f>IFERROR(INDEX(TrustCAHUB_map!$B$2:$B$139, MATCH(J31, TrustCAHUB_map!$A$2:$A$139, FALSE)),"")</f>
        <v>The Christie NHS Foundation Trust</v>
      </c>
      <c r="L31" s="168">
        <f ca="1">IFERROR(INDEX(funnel_data!E$3:E$140,MATCH($J31, funnel_data!$A$3:$A$140, FALSE)),"")</f>
        <v>5526</v>
      </c>
      <c r="M31" s="168">
        <f ca="1">IFERROR(INDEX(funnel_data!F$3:F$140,MATCH($J31, funnel_data!$A$3:$A$140, FALSE)),"")</f>
        <v>178</v>
      </c>
      <c r="N31" s="196">
        <f ca="1">IFERROR(INDEX(funnel_data!G$3:G$140,MATCH($J31, funnel_data!$A$3:$A$140, FALSE)),"")</f>
        <v>3.2211364458921463E-2</v>
      </c>
      <c r="O31" s="196">
        <f ca="1">IFERROR(INDEX(funnel_data!Y$3:Y$140,MATCH($J31, funnel_data!$A$3:$A$140, FALSE)),"")</f>
        <v>2.7871421089798901E-2</v>
      </c>
      <c r="P31" s="196">
        <f ca="1">IFERROR(INDEX(funnel_data!Z$3:Z$140,MATCH($J31, funnel_data!$A$3:$A$140, FALSE)),"")</f>
        <v>3.720123271055701E-2</v>
      </c>
      <c r="Q31" s="196">
        <f ca="1">IFERROR(INDEX(funnel_data!H$3:H$140,MATCH($J31, funnel_data!$A$3:$A$140, FALSE)),"")</f>
        <v>4.1856794361209183E-2</v>
      </c>
      <c r="R31" s="196">
        <f ca="1">IFERROR(INDEX(funnel_data!I$3:I$140,MATCH($J31, funnel_data!$A$3:$A$140, FALSE)),"")</f>
        <v>3.6887134311293396E-2</v>
      </c>
      <c r="S31" s="196">
        <f ca="1">IFERROR(INDEX(funnel_data!J$3:J$140,MATCH($J31, funnel_data!$A$3:$A$140, FALSE)),"")</f>
        <v>4.7463001736018334E-2</v>
      </c>
      <c r="T31" s="196">
        <f ca="1">IFERROR(INDEX(funnel_data!K$3:K$140,MATCH($J31, funnel_data!$A$3:$A$140, FALSE)),"")</f>
        <v>3.4291947365506378E-2</v>
      </c>
      <c r="U31" s="196">
        <f ca="1">IFERROR(INDEX(funnel_data!L$3:L$140,MATCH($J31, funnel_data!$A$3:$A$140, FALSE)),"")</f>
        <v>5.1002320404103865E-2</v>
      </c>
      <c r="V31" s="170" t="str">
        <f t="shared" ca="1" si="3"/>
        <v/>
      </c>
      <c r="W31" s="169" t="str">
        <f t="shared" ca="1" si="4"/>
        <v>&lt;Lower 3SD Limit</v>
      </c>
      <c r="X31" s="168">
        <f ca="1">IFERROR(INDEX(funnel_data!P$3:P$140,MATCH($J31, funnel_data!$A$3:$A$140, FALSE)),"")</f>
        <v>6189</v>
      </c>
      <c r="Y31" s="168">
        <f ca="1">IFERROR(INDEX(funnel_data!Q$3:Q$140,MATCH($J31, funnel_data!$A$3:$A$140, FALSE)),"")</f>
        <v>222</v>
      </c>
      <c r="Z31" s="196">
        <f ca="1">IFERROR(INDEX(funnel_data!R$3:R$140,MATCH($J31, funnel_data!$A$3:$A$140, FALSE)),"")</f>
        <v>3.5870092098885122E-2</v>
      </c>
      <c r="AA31" s="196">
        <f ca="1">IFERROR(INDEX(funnel_data!AA$3:AA$140,MATCH($J31, funnel_data!$A$3:$A$140, FALSE)),"")</f>
        <v>3.1517390552460514E-2</v>
      </c>
      <c r="AB31" s="196">
        <f ca="1">IFERROR(INDEX(funnel_data!AB$3:AB$140,MATCH($J31, funnel_data!$A$3:$A$140, FALSE)),"")</f>
        <v>4.0798599094394872E-2</v>
      </c>
      <c r="AC31" s="196">
        <f ca="1">IFERROR(INDEX(funnel_data!S$3:S$140,MATCH($J31, funnel_data!$A$3:$A$140, FALSE)),"")</f>
        <v>4.2820310180952947E-2</v>
      </c>
      <c r="AD31" s="196">
        <f ca="1">IFERROR(INDEX(funnel_data!T$3:T$140,MATCH($J31, funnel_data!$A$3:$A$140, FALSE)),"")</f>
        <v>3.8053595922056128E-2</v>
      </c>
      <c r="AE31" s="196">
        <f ca="1">IFERROR(INDEX(funnel_data!U$3:U$140,MATCH($J31, funnel_data!$A$3:$A$140, FALSE)),"")</f>
        <v>4.815422819213333E-2</v>
      </c>
      <c r="AF31" s="196">
        <f ca="1">IFERROR(INDEX(funnel_data!V$3:V$140,MATCH($J31, funnel_data!$A$3:$A$140, FALSE)),"")</f>
        <v>3.5547209634176222E-2</v>
      </c>
      <c r="AG31" s="196">
        <f ca="1">IFERROR(INDEX(funnel_data!W$3:W$140,MATCH($J31, funnel_data!$A$3:$A$140, FALSE)),"")</f>
        <v>5.1502050798838364E-2</v>
      </c>
      <c r="AH31" s="170" t="str">
        <f t="shared" ca="1" si="5"/>
        <v/>
      </c>
      <c r="AI31" s="169" t="str">
        <f t="shared" ca="1" si="6"/>
        <v/>
      </c>
      <c r="AJ31" s="168" t="str">
        <f ca="1">IFERROR(INDEX(funnel_data!AG$3:AG$140,MATCH($J31, funnel_data!$A$3:$A$140, FALSE)),"")</f>
        <v>Change not statistically significant</v>
      </c>
    </row>
    <row r="32" spans="1:36" s="171" customFormat="1" x14ac:dyDescent="0.3">
      <c r="C32" s="12" t="str">
        <f>funnel_data!A26</f>
        <v>RBZ</v>
      </c>
      <c r="D32" s="12" t="str">
        <f>INDEX(TrustCAHUB_map!C$2:C$139,MATCH($C32,TrustCAHUB_map!$A$2:$A$139,FALSE))</f>
        <v>Peninsula</v>
      </c>
      <c r="E32" s="12" t="str">
        <f>INDEX(TrustCAHUB_map!D$2:D$139,MATCH($C32,TrustCAHUB_map!$A$2:$A$139,FALSE))</f>
        <v>South West</v>
      </c>
      <c r="F32" s="12">
        <f>ROWS($F$9:F32)</f>
        <v>24</v>
      </c>
      <c r="G32" s="22">
        <f t="shared" si="0"/>
        <v>24</v>
      </c>
      <c r="H32" s="22">
        <f t="shared" si="1"/>
        <v>24</v>
      </c>
      <c r="I32" s="22"/>
      <c r="J32" s="168" t="str">
        <f t="shared" si="2"/>
        <v>RBZ</v>
      </c>
      <c r="K32" s="169" t="str">
        <f>IFERROR(INDEX(TrustCAHUB_map!$B$2:$B$139, MATCH(J32, TrustCAHUB_map!$A$2:$A$139, FALSE)),"")</f>
        <v>Northern Devon Healthcare NHS Trust</v>
      </c>
      <c r="L32" s="168">
        <f ca="1">IFERROR(INDEX(funnel_data!E$3:E$140,MATCH($J32, funnel_data!$A$3:$A$140, FALSE)),"")</f>
        <v>418</v>
      </c>
      <c r="M32" s="168">
        <f ca="1">IFERROR(INDEX(funnel_data!F$3:F$140,MATCH($J32, funnel_data!$A$3:$A$140, FALSE)),"")</f>
        <v>8</v>
      </c>
      <c r="N32" s="196">
        <f ca="1">IFERROR(INDEX(funnel_data!G$3:G$140,MATCH($J32, funnel_data!$A$3:$A$140, FALSE)),"")</f>
        <v>1.9138755980861243E-2</v>
      </c>
      <c r="O32" s="196">
        <f ca="1">IFERROR(INDEX(funnel_data!Y$3:Y$140,MATCH($J32, funnel_data!$A$3:$A$140, FALSE)),"")</f>
        <v>9.7291066440679669E-3</v>
      </c>
      <c r="P32" s="196">
        <f ca="1">IFERROR(INDEX(funnel_data!Z$3:Z$140,MATCH($J32, funnel_data!$A$3:$A$140, FALSE)),"")</f>
        <v>3.7306238995412751E-2</v>
      </c>
      <c r="Q32" s="196">
        <f ca="1">IFERROR(INDEX(funnel_data!H$3:H$140,MATCH($J32, funnel_data!$A$3:$A$140, FALSE)),"")</f>
        <v>4.1856794361209183E-2</v>
      </c>
      <c r="R32" s="196">
        <f ca="1">IFERROR(INDEX(funnel_data!I$3:I$140,MATCH($J32, funnel_data!$A$3:$A$140, FALSE)),"")</f>
        <v>2.6468027266784593E-2</v>
      </c>
      <c r="S32" s="196">
        <f ca="1">IFERROR(INDEX(funnel_data!J$3:J$140,MATCH($J32, funnel_data!$A$3:$A$140, FALSE)),"")</f>
        <v>6.5589939718858542E-2</v>
      </c>
      <c r="T32" s="196">
        <f ca="1">IFERROR(INDEX(funnel_data!K$3:K$140,MATCH($J32, funnel_data!$A$3:$A$140, FALSE)),"")</f>
        <v>2.0459555638984172E-2</v>
      </c>
      <c r="U32" s="196">
        <f ca="1">IFERROR(INDEX(funnel_data!L$3:L$140,MATCH($J32, funnel_data!$A$3:$A$140, FALSE)),"")</f>
        <v>8.3719336412443821E-2</v>
      </c>
      <c r="V32" s="170" t="str">
        <f t="shared" ca="1" si="3"/>
        <v/>
      </c>
      <c r="W32" s="169" t="str">
        <f t="shared" ca="1" si="4"/>
        <v>&lt;Lower 3SD Limit</v>
      </c>
      <c r="X32" s="168">
        <f ca="1">IFERROR(INDEX(funnel_data!P$3:P$140,MATCH($J32, funnel_data!$A$3:$A$140, FALSE)),"")</f>
        <v>353</v>
      </c>
      <c r="Y32" s="168">
        <f ca="1">IFERROR(INDEX(funnel_data!Q$3:Q$140,MATCH($J32, funnel_data!$A$3:$A$140, FALSE)),"")</f>
        <v>15</v>
      </c>
      <c r="Z32" s="196">
        <f ca="1">IFERROR(INDEX(funnel_data!R$3:R$140,MATCH($J32, funnel_data!$A$3:$A$140, FALSE)),"")</f>
        <v>4.2492917847025496E-2</v>
      </c>
      <c r="AA32" s="196">
        <f ca="1">IFERROR(INDEX(funnel_data!AA$3:AA$140,MATCH($J32, funnel_data!$A$3:$A$140, FALSE)),"")</f>
        <v>2.5917771353302338E-2</v>
      </c>
      <c r="AB32" s="196">
        <f ca="1">IFERROR(INDEX(funnel_data!AB$3:AB$140,MATCH($J32, funnel_data!$A$3:$A$140, FALSE)),"")</f>
        <v>6.8918346996103913E-2</v>
      </c>
      <c r="AC32" s="196">
        <f ca="1">IFERROR(INDEX(funnel_data!S$3:S$140,MATCH($J32, funnel_data!$A$3:$A$140, FALSE)),"")</f>
        <v>4.2820310180952947E-2</v>
      </c>
      <c r="AD32" s="196">
        <f ca="1">IFERROR(INDEX(funnel_data!T$3:T$140,MATCH($J32, funnel_data!$A$3:$A$140, FALSE)),"")</f>
        <v>2.6167370134637703E-2</v>
      </c>
      <c r="AE32" s="196">
        <f ca="1">IFERROR(INDEX(funnel_data!U$3:U$140,MATCH($J32, funnel_data!$A$3:$A$140, FALSE)),"")</f>
        <v>6.9316841873583279E-2</v>
      </c>
      <c r="AF32" s="196">
        <f ca="1">IFERROR(INDEX(funnel_data!V$3:V$140,MATCH($J32, funnel_data!$A$3:$A$140, FALSE)),"")</f>
        <v>1.9868263552774736E-2</v>
      </c>
      <c r="AG32" s="196">
        <f ca="1">IFERROR(INDEX(funnel_data!W$3:W$140,MATCH($J32, funnel_data!$A$3:$A$140, FALSE)),"")</f>
        <v>8.9856044488335035E-2</v>
      </c>
      <c r="AH32" s="170" t="str">
        <f t="shared" ca="1" si="5"/>
        <v/>
      </c>
      <c r="AI32" s="169" t="str">
        <f t="shared" ca="1" si="6"/>
        <v/>
      </c>
      <c r="AJ32" s="168" t="str">
        <f ca="1">IFERROR(INDEX(funnel_data!AG$3:AG$140,MATCH($J32, funnel_data!$A$3:$A$140, FALSE)),"")</f>
        <v>Change not statistically significant</v>
      </c>
    </row>
    <row r="33" spans="3:36" s="171" customFormat="1" x14ac:dyDescent="0.3">
      <c r="C33" s="12" t="str">
        <f>funnel_data!A27</f>
        <v>RC1</v>
      </c>
      <c r="D33" s="12" t="str">
        <f>INDEX(TrustCAHUB_map!C$2:C$139,MATCH($C33,TrustCAHUB_map!$A$2:$A$139,FALSE))</f>
        <v>East of England</v>
      </c>
      <c r="E33" s="12" t="str">
        <f>INDEX(TrustCAHUB_map!D$2:D$139,MATCH($C33,TrustCAHUB_map!$A$2:$A$139,FALSE))</f>
        <v>East of England</v>
      </c>
      <c r="F33" s="12">
        <f>ROWS($F$9:F33)</f>
        <v>25</v>
      </c>
      <c r="G33" s="22">
        <f t="shared" si="0"/>
        <v>25</v>
      </c>
      <c r="H33" s="22">
        <f t="shared" si="1"/>
        <v>25</v>
      </c>
      <c r="I33" s="22"/>
      <c r="J33" s="168" t="str">
        <f t="shared" si="2"/>
        <v>RC1</v>
      </c>
      <c r="K33" s="169" t="str">
        <f>IFERROR(INDEX(TrustCAHUB_map!$B$2:$B$139, MATCH(J33, TrustCAHUB_map!$A$2:$A$139, FALSE)),"")</f>
        <v>Bedford Hospital NHS Trust</v>
      </c>
      <c r="L33" s="168">
        <f ca="1">IFERROR(INDEX(funnel_data!E$3:E$140,MATCH($J33, funnel_data!$A$3:$A$140, FALSE)),"")</f>
        <v>362</v>
      </c>
      <c r="M33" s="168">
        <f ca="1">IFERROR(INDEX(funnel_data!F$3:F$140,MATCH($J33, funnel_data!$A$3:$A$140, FALSE)),"")</f>
        <v>12</v>
      </c>
      <c r="N33" s="196">
        <f ca="1">IFERROR(INDEX(funnel_data!G$3:G$140,MATCH($J33, funnel_data!$A$3:$A$140, FALSE)),"")</f>
        <v>3.3149171270718231E-2</v>
      </c>
      <c r="O33" s="196">
        <f ca="1">IFERROR(INDEX(funnel_data!Y$3:Y$140,MATCH($J33, funnel_data!$A$3:$A$140, FALSE)),"")</f>
        <v>1.9062594693605571E-2</v>
      </c>
      <c r="P33" s="196">
        <f ca="1">IFERROR(INDEX(funnel_data!Z$3:Z$140,MATCH($J33, funnel_data!$A$3:$A$140, FALSE)),"")</f>
        <v>5.7039930456065209E-2</v>
      </c>
      <c r="Q33" s="196">
        <f ca="1">IFERROR(INDEX(funnel_data!H$3:H$140,MATCH($J33, funnel_data!$A$3:$A$140, FALSE)),"")</f>
        <v>4.1856794361209183E-2</v>
      </c>
      <c r="R33" s="196">
        <f ca="1">IFERROR(INDEX(funnel_data!I$3:I$140,MATCH($J33, funnel_data!$A$3:$A$140, FALSE)),"")</f>
        <v>2.5589833566160677E-2</v>
      </c>
      <c r="S33" s="196">
        <f ca="1">IFERROR(INDEX(funnel_data!J$3:J$140,MATCH($J33, funnel_data!$A$3:$A$140, FALSE)),"")</f>
        <v>6.7745421685061299E-2</v>
      </c>
      <c r="T33" s="196">
        <f ca="1">IFERROR(INDEX(funnel_data!K$3:K$140,MATCH($J33, funnel_data!$A$3:$A$140, FALSE)),"")</f>
        <v>1.9435250519108199E-2</v>
      </c>
      <c r="U33" s="196">
        <f ca="1">IFERROR(INDEX(funnel_data!L$3:L$140,MATCH($J33, funnel_data!$A$3:$A$140, FALSE)),"")</f>
        <v>8.7828176680839504E-2</v>
      </c>
      <c r="V33" s="170" t="str">
        <f t="shared" ca="1" si="3"/>
        <v/>
      </c>
      <c r="W33" s="169" t="str">
        <f t="shared" ca="1" si="4"/>
        <v/>
      </c>
      <c r="X33" s="168">
        <f ca="1">IFERROR(INDEX(funnel_data!P$3:P$140,MATCH($J33, funnel_data!$A$3:$A$140, FALSE)),"")</f>
        <v>424</v>
      </c>
      <c r="Y33" s="168">
        <f ca="1">IFERROR(INDEX(funnel_data!Q$3:Q$140,MATCH($J33, funnel_data!$A$3:$A$140, FALSE)),"")</f>
        <v>10</v>
      </c>
      <c r="Z33" s="196">
        <f ca="1">IFERROR(INDEX(funnel_data!R$3:R$140,MATCH($J33, funnel_data!$A$3:$A$140, FALSE)),"")</f>
        <v>2.358490566037736E-2</v>
      </c>
      <c r="AA33" s="196">
        <f ca="1">IFERROR(INDEX(funnel_data!AA$3:AA$140,MATCH($J33, funnel_data!$A$3:$A$140, FALSE)),"")</f>
        <v>1.2860322927153082E-2</v>
      </c>
      <c r="AB33" s="196">
        <f ca="1">IFERROR(INDEX(funnel_data!AB$3:AB$140,MATCH($J33, funnel_data!$A$3:$A$140, FALSE)),"")</f>
        <v>4.2864661945539999E-2</v>
      </c>
      <c r="AC33" s="196">
        <f ca="1">IFERROR(INDEX(funnel_data!S$3:S$140,MATCH($J33, funnel_data!$A$3:$A$140, FALSE)),"")</f>
        <v>4.2820310180952947E-2</v>
      </c>
      <c r="AD33" s="196">
        <f ca="1">IFERROR(INDEX(funnel_data!T$3:T$140,MATCH($J33, funnel_data!$A$3:$A$140, FALSE)),"")</f>
        <v>2.7307180344646416E-2</v>
      </c>
      <c r="AE33" s="196">
        <f ca="1">IFERROR(INDEX(funnel_data!U$3:U$140,MATCH($J33, funnel_data!$A$3:$A$140, FALSE)),"")</f>
        <v>6.6543494843199047E-2</v>
      </c>
      <c r="AF33" s="196">
        <f ca="1">IFERROR(INDEX(funnel_data!V$3:V$140,MATCH($J33, funnel_data!$A$3:$A$140, FALSE)),"")</f>
        <v>2.1201439776977533E-2</v>
      </c>
      <c r="AG33" s="196">
        <f ca="1">IFERROR(INDEX(funnel_data!W$3:W$140,MATCH($J33, funnel_data!$A$3:$A$140, FALSE)),"")</f>
        <v>8.4578814651129541E-2</v>
      </c>
      <c r="AH33" s="170" t="str">
        <f t="shared" ca="1" si="5"/>
        <v/>
      </c>
      <c r="AI33" s="169" t="str">
        <f t="shared" ca="1" si="6"/>
        <v/>
      </c>
      <c r="AJ33" s="168" t="str">
        <f ca="1">IFERROR(INDEX(funnel_data!AG$3:AG$140,MATCH($J33, funnel_data!$A$3:$A$140, FALSE)),"")</f>
        <v>Change not statistically significant</v>
      </c>
    </row>
    <row r="34" spans="3:36" s="171" customFormat="1" x14ac:dyDescent="0.3">
      <c r="C34" s="12" t="str">
        <f>funnel_data!A28</f>
        <v>RC9</v>
      </c>
      <c r="D34" s="12" t="str">
        <f>INDEX(TrustCAHUB_map!C$2:C$139,MATCH($C34,TrustCAHUB_map!$A$2:$A$139,FALSE))</f>
        <v>East of England</v>
      </c>
      <c r="E34" s="12" t="str">
        <f>INDEX(TrustCAHUB_map!D$2:D$139,MATCH($C34,TrustCAHUB_map!$A$2:$A$139,FALSE))</f>
        <v>East of England</v>
      </c>
      <c r="F34" s="12">
        <f>ROWS($F$9:F34)</f>
        <v>26</v>
      </c>
      <c r="G34" s="22">
        <f t="shared" si="0"/>
        <v>26</v>
      </c>
      <c r="H34" s="22">
        <f t="shared" si="1"/>
        <v>26</v>
      </c>
      <c r="I34" s="22"/>
      <c r="J34" s="168" t="str">
        <f t="shared" si="2"/>
        <v>RC9</v>
      </c>
      <c r="K34" s="169" t="str">
        <f>IFERROR(INDEX(TrustCAHUB_map!$B$2:$B$139, MATCH(J34, TrustCAHUB_map!$A$2:$A$139, FALSE)),"")</f>
        <v>Luton and Dunstable University Hospital NHS Foundation Trust</v>
      </c>
      <c r="L34" s="168">
        <f ca="1">IFERROR(INDEX(funnel_data!E$3:E$140,MATCH($J34, funnel_data!$A$3:$A$140, FALSE)),"")</f>
        <v>456</v>
      </c>
      <c r="M34" s="168">
        <f ca="1">IFERROR(INDEX(funnel_data!F$3:F$140,MATCH($J34, funnel_data!$A$3:$A$140, FALSE)),"")</f>
        <v>10</v>
      </c>
      <c r="N34" s="196">
        <f ca="1">IFERROR(INDEX(funnel_data!G$3:G$140,MATCH($J34, funnel_data!$A$3:$A$140, FALSE)),"")</f>
        <v>2.1929824561403508E-2</v>
      </c>
      <c r="O34" s="196">
        <f ca="1">IFERROR(INDEX(funnel_data!Y$3:Y$140,MATCH($J34, funnel_data!$A$3:$A$140, FALSE)),"")</f>
        <v>1.1954616861483023E-2</v>
      </c>
      <c r="P34" s="196">
        <f ca="1">IFERROR(INDEX(funnel_data!Z$3:Z$140,MATCH($J34, funnel_data!$A$3:$A$140, FALSE)),"")</f>
        <v>3.9892510802555237E-2</v>
      </c>
      <c r="Q34" s="196">
        <f ca="1">IFERROR(INDEX(funnel_data!H$3:H$140,MATCH($J34, funnel_data!$A$3:$A$140, FALSE)),"")</f>
        <v>4.1856794361209183E-2</v>
      </c>
      <c r="R34" s="196">
        <f ca="1">IFERROR(INDEX(funnel_data!I$3:I$140,MATCH($J34, funnel_data!$A$3:$A$140, FALSE)),"")</f>
        <v>2.6984155793316617E-2</v>
      </c>
      <c r="S34" s="196">
        <f ca="1">IFERROR(INDEX(funnel_data!J$3:J$140,MATCH($J34, funnel_data!$A$3:$A$140, FALSE)),"")</f>
        <v>6.4384255540983662E-2</v>
      </c>
      <c r="T34" s="196">
        <f ca="1">IFERROR(INDEX(funnel_data!K$3:K$140,MATCH($J34, funnel_data!$A$3:$A$140, FALSE)),"")</f>
        <v>2.1072429692566945E-2</v>
      </c>
      <c r="U34" s="196">
        <f ca="1">IFERROR(INDEX(funnel_data!L$3:L$140,MATCH($J34, funnel_data!$A$3:$A$140, FALSE)),"")</f>
        <v>8.1436002396191184E-2</v>
      </c>
      <c r="V34" s="170" t="str">
        <f t="shared" ca="1" si="3"/>
        <v/>
      </c>
      <c r="W34" s="169" t="str">
        <f t="shared" ca="1" si="4"/>
        <v/>
      </c>
      <c r="X34" s="168">
        <f ca="1">IFERROR(INDEX(funnel_data!P$3:P$140,MATCH($J34, funnel_data!$A$3:$A$140, FALSE)),"")</f>
        <v>469</v>
      </c>
      <c r="Y34" s="168">
        <f ca="1">IFERROR(INDEX(funnel_data!Q$3:Q$140,MATCH($J34, funnel_data!$A$3:$A$140, FALSE)),"")</f>
        <v>14</v>
      </c>
      <c r="Z34" s="196">
        <f ca="1">IFERROR(INDEX(funnel_data!R$3:R$140,MATCH($J34, funnel_data!$A$3:$A$140, FALSE)),"")</f>
        <v>2.9850746268656716E-2</v>
      </c>
      <c r="AA34" s="196">
        <f ca="1">IFERROR(INDEX(funnel_data!AA$3:AA$140,MATCH($J34, funnel_data!$A$3:$A$140, FALSE)),"")</f>
        <v>1.7863262378501461E-2</v>
      </c>
      <c r="AB34" s="196">
        <f ca="1">IFERROR(INDEX(funnel_data!AB$3:AB$140,MATCH($J34, funnel_data!$A$3:$A$140, FALSE)),"")</f>
        <v>4.9477403772282706E-2</v>
      </c>
      <c r="AC34" s="196">
        <f ca="1">IFERROR(INDEX(funnel_data!S$3:S$140,MATCH($J34, funnel_data!$A$3:$A$140, FALSE)),"")</f>
        <v>4.2820310180952947E-2</v>
      </c>
      <c r="AD34" s="196">
        <f ca="1">IFERROR(INDEX(funnel_data!T$3:T$140,MATCH($J34, funnel_data!$A$3:$A$140, FALSE)),"")</f>
        <v>2.7912286223527968E-2</v>
      </c>
      <c r="AE34" s="196">
        <f ca="1">IFERROR(INDEX(funnel_data!U$3:U$140,MATCH($J34, funnel_data!$A$3:$A$140, FALSE)),"")</f>
        <v>6.5157043864463166E-2</v>
      </c>
      <c r="AF34" s="196">
        <f ca="1">IFERROR(INDEX(funnel_data!V$3:V$140,MATCH($J34, funnel_data!$A$3:$A$140, FALSE)),"")</f>
        <v>2.1924762866644212E-2</v>
      </c>
      <c r="AG34" s="196">
        <f ca="1">IFERROR(INDEX(funnel_data!W$3:W$140,MATCH($J34, funnel_data!$A$3:$A$140, FALSE)),"")</f>
        <v>8.1961677351044038E-2</v>
      </c>
      <c r="AH34" s="170" t="str">
        <f t="shared" ca="1" si="5"/>
        <v/>
      </c>
      <c r="AI34" s="169" t="str">
        <f t="shared" ca="1" si="6"/>
        <v/>
      </c>
      <c r="AJ34" s="168" t="str">
        <f ca="1">IFERROR(INDEX(funnel_data!AG$3:AG$140,MATCH($J34, funnel_data!$A$3:$A$140, FALSE)),"")</f>
        <v>Change not statistically significant</v>
      </c>
    </row>
    <row r="35" spans="3:36" s="171" customFormat="1" x14ac:dyDescent="0.3">
      <c r="C35" s="12" t="str">
        <f>funnel_data!A29</f>
        <v>RCB</v>
      </c>
      <c r="D35" s="12" t="str">
        <f>INDEX(TrustCAHUB_map!C$2:C$139,MATCH($C35,TrustCAHUB_map!$A$2:$A$139,FALSE))</f>
        <v>Humber, Coast and Vale</v>
      </c>
      <c r="E35" s="12" t="str">
        <f>INDEX(TrustCAHUB_map!D$2:D$139,MATCH($C35,TrustCAHUB_map!$A$2:$A$139,FALSE))</f>
        <v>Yorkshire and Humber</v>
      </c>
      <c r="F35" s="12">
        <f>ROWS($F$9:F35)</f>
        <v>27</v>
      </c>
      <c r="G35" s="22">
        <f t="shared" si="0"/>
        <v>27</v>
      </c>
      <c r="H35" s="22">
        <f t="shared" si="1"/>
        <v>27</v>
      </c>
      <c r="I35" s="22"/>
      <c r="J35" s="168" t="str">
        <f t="shared" si="2"/>
        <v>RCB</v>
      </c>
      <c r="K35" s="169" t="str">
        <f>IFERROR(INDEX(TrustCAHUB_map!$B$2:$B$139, MATCH(J35, TrustCAHUB_map!$A$2:$A$139, FALSE)),"")</f>
        <v>York Teaching Hospital NHS Foundation Trust</v>
      </c>
      <c r="L35" s="168">
        <f ca="1">IFERROR(INDEX(funnel_data!E$3:E$140,MATCH($J35, funnel_data!$A$3:$A$140, FALSE)),"")</f>
        <v>1009</v>
      </c>
      <c r="M35" s="168">
        <f ca="1">IFERROR(INDEX(funnel_data!F$3:F$140,MATCH($J35, funnel_data!$A$3:$A$140, FALSE)),"")</f>
        <v>44</v>
      </c>
      <c r="N35" s="196">
        <f ca="1">IFERROR(INDEX(funnel_data!G$3:G$140,MATCH($J35, funnel_data!$A$3:$A$140, FALSE)),"")</f>
        <v>4.3607532210109018E-2</v>
      </c>
      <c r="O35" s="196">
        <f ca="1">IFERROR(INDEX(funnel_data!Y$3:Y$140,MATCH($J35, funnel_data!$A$3:$A$140, FALSE)),"")</f>
        <v>3.2642982143987267E-2</v>
      </c>
      <c r="P35" s="196">
        <f ca="1">IFERROR(INDEX(funnel_data!Z$3:Z$140,MATCH($J35, funnel_data!$A$3:$A$140, FALSE)),"")</f>
        <v>5.8034051285933828E-2</v>
      </c>
      <c r="Q35" s="196">
        <f ca="1">IFERROR(INDEX(funnel_data!H$3:H$140,MATCH($J35, funnel_data!$A$3:$A$140, FALSE)),"")</f>
        <v>4.1856794361209183E-2</v>
      </c>
      <c r="R35" s="196">
        <f ca="1">IFERROR(INDEX(funnel_data!I$3:I$140,MATCH($J35, funnel_data!$A$3:$A$140, FALSE)),"")</f>
        <v>3.1139250978705315E-2</v>
      </c>
      <c r="S35" s="196">
        <f ca="1">IFERROR(INDEX(funnel_data!J$3:J$140,MATCH($J35, funnel_data!$A$3:$A$140, FALSE)),"")</f>
        <v>5.6049714226633927E-2</v>
      </c>
      <c r="T35" s="196">
        <f ca="1">IFERROR(INDEX(funnel_data!K$3:K$140,MATCH($J35, funnel_data!$A$3:$A$140, FALSE)),"")</f>
        <v>2.6291337782421174E-2</v>
      </c>
      <c r="U35" s="196">
        <f ca="1">IFERROR(INDEX(funnel_data!L$3:L$140,MATCH($J35, funnel_data!$A$3:$A$140, FALSE)),"")</f>
        <v>6.6012828284236547E-2</v>
      </c>
      <c r="V35" s="170" t="str">
        <f t="shared" ca="1" si="3"/>
        <v/>
      </c>
      <c r="W35" s="169" t="str">
        <f t="shared" ca="1" si="4"/>
        <v/>
      </c>
      <c r="X35" s="168">
        <f ca="1">IFERROR(INDEX(funnel_data!P$3:P$140,MATCH($J35, funnel_data!$A$3:$A$140, FALSE)),"")</f>
        <v>1072</v>
      </c>
      <c r="Y35" s="168">
        <f ca="1">IFERROR(INDEX(funnel_data!Q$3:Q$140,MATCH($J35, funnel_data!$A$3:$A$140, FALSE)),"")</f>
        <v>60</v>
      </c>
      <c r="Z35" s="196">
        <f ca="1">IFERROR(INDEX(funnel_data!R$3:R$140,MATCH($J35, funnel_data!$A$3:$A$140, FALSE)),"")</f>
        <v>5.5970149253731345E-2</v>
      </c>
      <c r="AA35" s="196">
        <f ca="1">IFERROR(INDEX(funnel_data!AA$3:AA$140,MATCH($J35, funnel_data!$A$3:$A$140, FALSE)),"")</f>
        <v>4.372890623701247E-2</v>
      </c>
      <c r="AB35" s="196">
        <f ca="1">IFERROR(INDEX(funnel_data!AB$3:AB$140,MATCH($J35, funnel_data!$A$3:$A$140, FALSE)),"")</f>
        <v>7.1382347196598014E-2</v>
      </c>
      <c r="AC35" s="196">
        <f ca="1">IFERROR(INDEX(funnel_data!S$3:S$140,MATCH($J35, funnel_data!$A$3:$A$140, FALSE)),"")</f>
        <v>4.2820310180952947E-2</v>
      </c>
      <c r="AD35" s="196">
        <f ca="1">IFERROR(INDEX(funnel_data!T$3:T$140,MATCH($J35, funnel_data!$A$3:$A$140, FALSE)),"")</f>
        <v>3.2245431572545849E-2</v>
      </c>
      <c r="AE35" s="196">
        <f ca="1">IFERROR(INDEX(funnel_data!U$3:U$140,MATCH($J35, funnel_data!$A$3:$A$140, FALSE)),"")</f>
        <v>5.6660170356179644E-2</v>
      </c>
      <c r="AF35" s="196">
        <f ca="1">IFERROR(INDEX(funnel_data!V$3:V$140,MATCH($J35, funnel_data!$A$3:$A$140, FALSE)),"")</f>
        <v>2.7410077118944835E-2</v>
      </c>
      <c r="AG35" s="196">
        <f ca="1">IFERROR(INDEX(funnel_data!W$3:W$140,MATCH($J35, funnel_data!$A$3:$A$140, FALSE)),"")</f>
        <v>6.630370707056768E-2</v>
      </c>
      <c r="AH35" s="170" t="str">
        <f t="shared" ca="1" si="5"/>
        <v/>
      </c>
      <c r="AI35" s="169" t="str">
        <f t="shared" ca="1" si="6"/>
        <v/>
      </c>
      <c r="AJ35" s="168" t="str">
        <f ca="1">IFERROR(INDEX(funnel_data!AG$3:AG$140,MATCH($J35, funnel_data!$A$3:$A$140, FALSE)),"")</f>
        <v>Change not statistically significant</v>
      </c>
    </row>
    <row r="36" spans="3:36" s="171" customFormat="1" x14ac:dyDescent="0.3">
      <c r="C36" s="12" t="str">
        <f>funnel_data!A30</f>
        <v>RCD</v>
      </c>
      <c r="D36" s="12" t="str">
        <f>INDEX(TrustCAHUB_map!C$2:C$139,MATCH($C36,TrustCAHUB_map!$A$2:$A$139,FALSE))</f>
        <v>West Yorkshire</v>
      </c>
      <c r="E36" s="12" t="str">
        <f>INDEX(TrustCAHUB_map!D$2:D$139,MATCH($C36,TrustCAHUB_map!$A$2:$A$139,FALSE))</f>
        <v>Yorkshire and Humber</v>
      </c>
      <c r="F36" s="12">
        <f>ROWS($F$9:F36)</f>
        <v>28</v>
      </c>
      <c r="G36" s="22">
        <f t="shared" si="0"/>
        <v>28</v>
      </c>
      <c r="H36" s="22">
        <f t="shared" si="1"/>
        <v>28</v>
      </c>
      <c r="I36" s="22"/>
      <c r="J36" s="168" t="str">
        <f t="shared" si="2"/>
        <v>RCD</v>
      </c>
      <c r="K36" s="169" t="str">
        <f>IFERROR(INDEX(TrustCAHUB_map!$B$2:$B$139, MATCH(J36, TrustCAHUB_map!$A$2:$A$139, FALSE)),"")</f>
        <v>Harrogate and District NHS Foundation Trust</v>
      </c>
      <c r="L36" s="168">
        <f ca="1">IFERROR(INDEX(funnel_data!E$3:E$140,MATCH($J36, funnel_data!$A$3:$A$140, FALSE)),"")</f>
        <v>273</v>
      </c>
      <c r="M36" s="168">
        <f ca="1">IFERROR(INDEX(funnel_data!F$3:F$140,MATCH($J36, funnel_data!$A$3:$A$140, FALSE)),"")</f>
        <v>8</v>
      </c>
      <c r="N36" s="196">
        <f ca="1">IFERROR(INDEX(funnel_data!G$3:G$140,MATCH($J36, funnel_data!$A$3:$A$140, FALSE)),"")</f>
        <v>2.9304029304029304E-2</v>
      </c>
      <c r="O36" s="196">
        <f ca="1">IFERROR(INDEX(funnel_data!Y$3:Y$140,MATCH($J36, funnel_data!$A$3:$A$140, FALSE)),"")</f>
        <v>1.4922102720086554E-2</v>
      </c>
      <c r="P36" s="196">
        <f ca="1">IFERROR(INDEX(funnel_data!Z$3:Z$140,MATCH($J36, funnel_data!$A$3:$A$140, FALSE)),"")</f>
        <v>5.6748733379448392E-2</v>
      </c>
      <c r="Q36" s="196">
        <f ca="1">IFERROR(INDEX(funnel_data!H$3:H$140,MATCH($J36, funnel_data!$A$3:$A$140, FALSE)),"")</f>
        <v>4.1856794361209183E-2</v>
      </c>
      <c r="R36" s="196">
        <f ca="1">IFERROR(INDEX(funnel_data!I$3:I$140,MATCH($J36, funnel_data!$A$3:$A$140, FALSE)),"")</f>
        <v>2.3782031096429748E-2</v>
      </c>
      <c r="S36" s="196">
        <f ca="1">IFERROR(INDEX(funnel_data!J$3:J$140,MATCH($J36, funnel_data!$A$3:$A$140, FALSE)),"")</f>
        <v>7.2646430959923833E-2</v>
      </c>
      <c r="T36" s="196">
        <f ca="1">IFERROR(INDEX(funnel_data!K$3:K$140,MATCH($J36, funnel_data!$A$3:$A$140, FALSE)),"")</f>
        <v>1.7401041538756143E-2</v>
      </c>
      <c r="U36" s="196">
        <f ca="1">IFERROR(INDEX(funnel_data!L$3:L$140,MATCH($J36, funnel_data!$A$3:$A$140, FALSE)),"")</f>
        <v>9.7280331333530312E-2</v>
      </c>
      <c r="V36" s="170" t="str">
        <f t="shared" ca="1" si="3"/>
        <v/>
      </c>
      <c r="W36" s="169" t="str">
        <f t="shared" ca="1" si="4"/>
        <v/>
      </c>
      <c r="X36" s="168">
        <f ca="1">IFERROR(INDEX(funnel_data!P$3:P$140,MATCH($J36, funnel_data!$A$3:$A$140, FALSE)),"")</f>
        <v>314</v>
      </c>
      <c r="Y36" s="168">
        <f ca="1">IFERROR(INDEX(funnel_data!Q$3:Q$140,MATCH($J36, funnel_data!$A$3:$A$140, FALSE)),"")</f>
        <v>19</v>
      </c>
      <c r="Z36" s="196">
        <f ca="1">IFERROR(INDEX(funnel_data!R$3:R$140,MATCH($J36, funnel_data!$A$3:$A$140, FALSE)),"")</f>
        <v>6.0509554140127389E-2</v>
      </c>
      <c r="AA36" s="196">
        <f ca="1">IFERROR(INDEX(funnel_data!AA$3:AA$140,MATCH($J36, funnel_data!$A$3:$A$140, FALSE)),"")</f>
        <v>3.907644365074503E-2</v>
      </c>
      <c r="AB36" s="196">
        <f ca="1">IFERROR(INDEX(funnel_data!AB$3:AB$140,MATCH($J36, funnel_data!$A$3:$A$140, FALSE)),"")</f>
        <v>9.2566102214545629E-2</v>
      </c>
      <c r="AC36" s="196">
        <f ca="1">IFERROR(INDEX(funnel_data!S$3:S$140,MATCH($J36, funnel_data!$A$3:$A$140, FALSE)),"")</f>
        <v>4.2820310180952947E-2</v>
      </c>
      <c r="AD36" s="196">
        <f ca="1">IFERROR(INDEX(funnel_data!T$3:T$140,MATCH($J36, funnel_data!$A$3:$A$140, FALSE)),"")</f>
        <v>2.5413064486170391E-2</v>
      </c>
      <c r="AE36" s="196">
        <f ca="1">IFERROR(INDEX(funnel_data!U$3:U$140,MATCH($J36, funnel_data!$A$3:$A$140, FALSE)),"")</f>
        <v>7.1278982098161081E-2</v>
      </c>
      <c r="AF36" s="196">
        <f ca="1">IFERROR(INDEX(funnel_data!V$3:V$140,MATCH($J36, funnel_data!$A$3:$A$140, FALSE)),"")</f>
        <v>1.9007280672210462E-2</v>
      </c>
      <c r="AG36" s="196">
        <f ca="1">IFERROR(INDEX(funnel_data!W$3:W$140,MATCH($J36, funnel_data!$A$3:$A$140, FALSE)),"")</f>
        <v>9.3620027668590317E-2</v>
      </c>
      <c r="AH36" s="170" t="str">
        <f t="shared" ca="1" si="5"/>
        <v/>
      </c>
      <c r="AI36" s="169" t="str">
        <f t="shared" ca="1" si="6"/>
        <v/>
      </c>
      <c r="AJ36" s="168" t="str">
        <f ca="1">IFERROR(INDEX(funnel_data!AG$3:AG$140,MATCH($J36, funnel_data!$A$3:$A$140, FALSE)),"")</f>
        <v>Change not statistically significant</v>
      </c>
    </row>
    <row r="37" spans="3:36" s="171" customFormat="1" x14ac:dyDescent="0.3">
      <c r="C37" s="12" t="str">
        <f>funnel_data!A31</f>
        <v>RCF</v>
      </c>
      <c r="D37" s="12" t="str">
        <f>INDEX(TrustCAHUB_map!C$2:C$139,MATCH($C37,TrustCAHUB_map!$A$2:$A$139,FALSE))</f>
        <v>West Yorkshire</v>
      </c>
      <c r="E37" s="12" t="str">
        <f>INDEX(TrustCAHUB_map!D$2:D$139,MATCH($C37,TrustCAHUB_map!$A$2:$A$139,FALSE))</f>
        <v>Yorkshire and Humber</v>
      </c>
      <c r="F37" s="12">
        <f>ROWS($F$9:F37)</f>
        <v>29</v>
      </c>
      <c r="G37" s="22">
        <f t="shared" si="0"/>
        <v>29</v>
      </c>
      <c r="H37" s="22">
        <f t="shared" si="1"/>
        <v>29</v>
      </c>
      <c r="I37" s="22"/>
      <c r="J37" s="168" t="str">
        <f t="shared" si="2"/>
        <v>RCF</v>
      </c>
      <c r="K37" s="169" t="str">
        <f>IFERROR(INDEX(TrustCAHUB_map!$B$2:$B$139, MATCH(J37, TrustCAHUB_map!$A$2:$A$139, FALSE)),"")</f>
        <v>Airedale NHS Foundation Trust</v>
      </c>
      <c r="L37" s="168">
        <f ca="1">IFERROR(INDEX(funnel_data!E$3:E$140,MATCH($J37, funnel_data!$A$3:$A$140, FALSE)),"")</f>
        <v>494</v>
      </c>
      <c r="M37" s="168">
        <f ca="1">IFERROR(INDEX(funnel_data!F$3:F$140,MATCH($J37, funnel_data!$A$3:$A$140, FALSE)),"")</f>
        <v>22</v>
      </c>
      <c r="N37" s="196">
        <f ca="1">IFERROR(INDEX(funnel_data!G$3:G$140,MATCH($J37, funnel_data!$A$3:$A$140, FALSE)),"")</f>
        <v>4.4534412955465584E-2</v>
      </c>
      <c r="O37" s="196">
        <f ca="1">IFERROR(INDEX(funnel_data!Y$3:Y$140,MATCH($J37, funnel_data!$A$3:$A$140, FALSE)),"")</f>
        <v>2.9591219827629831E-2</v>
      </c>
      <c r="P37" s="196">
        <f ca="1">IFERROR(INDEX(funnel_data!Z$3:Z$140,MATCH($J37, funnel_data!$A$3:$A$140, FALSE)),"")</f>
        <v>6.6506559843076574E-2</v>
      </c>
      <c r="Q37" s="196">
        <f ca="1">IFERROR(INDEX(funnel_data!H$3:H$140,MATCH($J37, funnel_data!$A$3:$A$140, FALSE)),"")</f>
        <v>4.1856794361209183E-2</v>
      </c>
      <c r="R37" s="196">
        <f ca="1">IFERROR(INDEX(funnel_data!I$3:I$140,MATCH($J37, funnel_data!$A$3:$A$140, FALSE)),"")</f>
        <v>2.7448615346071497E-2</v>
      </c>
      <c r="S37" s="196">
        <f ca="1">IFERROR(INDEX(funnel_data!J$3:J$140,MATCH($J37, funnel_data!$A$3:$A$140, FALSE)),"")</f>
        <v>6.3335507211936273E-2</v>
      </c>
      <c r="T37" s="196">
        <f ca="1">IFERROR(INDEX(funnel_data!K$3:K$140,MATCH($J37, funnel_data!$A$3:$A$140, FALSE)),"")</f>
        <v>2.1630770950567906E-2</v>
      </c>
      <c r="U37" s="196">
        <f ca="1">IFERROR(INDEX(funnel_data!L$3:L$140,MATCH($J37, funnel_data!$A$3:$A$140, FALSE)),"")</f>
        <v>7.9459321371251918E-2</v>
      </c>
      <c r="V37" s="170" t="str">
        <f t="shared" ca="1" si="3"/>
        <v/>
      </c>
      <c r="W37" s="169" t="str">
        <f t="shared" ca="1" si="4"/>
        <v/>
      </c>
      <c r="X37" s="168">
        <f ca="1">IFERROR(INDEX(funnel_data!P$3:P$140,MATCH($J37, funnel_data!$A$3:$A$140, FALSE)),"")</f>
        <v>500</v>
      </c>
      <c r="Y37" s="168">
        <f ca="1">IFERROR(INDEX(funnel_data!Q$3:Q$140,MATCH($J37, funnel_data!$A$3:$A$140, FALSE)),"")</f>
        <v>23</v>
      </c>
      <c r="Z37" s="196">
        <f ca="1">IFERROR(INDEX(funnel_data!R$3:R$140,MATCH($J37, funnel_data!$A$3:$A$140, FALSE)),"")</f>
        <v>4.5999999999999999E-2</v>
      </c>
      <c r="AA37" s="196">
        <f ca="1">IFERROR(INDEX(funnel_data!AA$3:AA$140,MATCH($J37, funnel_data!$A$3:$A$140, FALSE)),"")</f>
        <v>3.0845108370816204E-2</v>
      </c>
      <c r="AB37" s="196">
        <f ca="1">IFERROR(INDEX(funnel_data!AB$3:AB$140,MATCH($J37, funnel_data!$A$3:$A$140, FALSE)),"")</f>
        <v>6.8077792768273221E-2</v>
      </c>
      <c r="AC37" s="196">
        <f ca="1">IFERROR(INDEX(funnel_data!S$3:S$140,MATCH($J37, funnel_data!$A$3:$A$140, FALSE)),"")</f>
        <v>4.2820310180952947E-2</v>
      </c>
      <c r="AD37" s="196">
        <f ca="1">IFERROR(INDEX(funnel_data!T$3:T$140,MATCH($J37, funnel_data!$A$3:$A$140, FALSE)),"")</f>
        <v>2.8287830869719796E-2</v>
      </c>
      <c r="AE37" s="196">
        <f ca="1">IFERROR(INDEX(funnel_data!U$3:U$140,MATCH($J37, funnel_data!$A$3:$A$140, FALSE)),"")</f>
        <v>6.4324430962080015E-2</v>
      </c>
      <c r="AF37" s="196">
        <f ca="1">IFERROR(INDEX(funnel_data!V$3:V$140,MATCH($J37, funnel_data!$A$3:$A$140, FALSE)),"")</f>
        <v>2.2379050223405167E-2</v>
      </c>
      <c r="AG37" s="196">
        <f ca="1">IFERROR(INDEX(funnel_data!W$3:W$140,MATCH($J37, funnel_data!$A$3:$A$140, FALSE)),"")</f>
        <v>8.0397349463320916E-2</v>
      </c>
      <c r="AH37" s="170" t="str">
        <f t="shared" ca="1" si="5"/>
        <v/>
      </c>
      <c r="AI37" s="169" t="str">
        <f t="shared" ca="1" si="6"/>
        <v/>
      </c>
      <c r="AJ37" s="168" t="str">
        <f ca="1">IFERROR(INDEX(funnel_data!AG$3:AG$140,MATCH($J37, funnel_data!$A$3:$A$140, FALSE)),"")</f>
        <v>Change not statistically significant</v>
      </c>
    </row>
    <row r="38" spans="3:36" s="171" customFormat="1" x14ac:dyDescent="0.3">
      <c r="C38" s="12" t="str">
        <f>funnel_data!A32</f>
        <v>RCU</v>
      </c>
      <c r="D38" s="12" t="str">
        <f>INDEX(TrustCAHUB_map!C$2:C$139,MATCH($C38,TrustCAHUB_map!$A$2:$A$139,FALSE))</f>
        <v>South Yorkshire and Bassetlaw</v>
      </c>
      <c r="E38" s="12" t="str">
        <f>INDEX(TrustCAHUB_map!D$2:D$139,MATCH($C38,TrustCAHUB_map!$A$2:$A$139,FALSE))</f>
        <v>Yorkshire and Humber</v>
      </c>
      <c r="F38" s="12">
        <f>ROWS($F$9:F38)</f>
        <v>30</v>
      </c>
      <c r="G38" s="22">
        <f t="shared" si="0"/>
        <v>30</v>
      </c>
      <c r="H38" s="22">
        <f t="shared" si="1"/>
        <v>30</v>
      </c>
      <c r="I38" s="22"/>
      <c r="J38" s="168" t="str">
        <f t="shared" si="2"/>
        <v>RCU</v>
      </c>
      <c r="K38" s="169" t="str">
        <f>IFERROR(INDEX(TrustCAHUB_map!$B$2:$B$139, MATCH(J38, TrustCAHUB_map!$A$2:$A$139, FALSE)),"")</f>
        <v>Sheffield Childrens NHS Foundation Trust</v>
      </c>
      <c r="L38" s="168">
        <f ca="1">IFERROR(INDEX(funnel_data!E$3:E$140,MATCH($J38, funnel_data!$A$3:$A$140, FALSE)),"")</f>
        <v>0</v>
      </c>
      <c r="M38" s="168">
        <f ca="1">IFERROR(INDEX(funnel_data!F$3:F$140,MATCH($J38, funnel_data!$A$3:$A$140, FALSE)),"")</f>
        <v>0</v>
      </c>
      <c r="N38" s="196" t="str">
        <f ca="1">IFERROR(INDEX(funnel_data!G$3:G$140,MATCH($J38, funnel_data!$A$3:$A$140, FALSE)),"")</f>
        <v/>
      </c>
      <c r="O38" s="196" t="str">
        <f ca="1">IFERROR(INDEX(funnel_data!Y$3:Y$140,MATCH($J38, funnel_data!$A$3:$A$140, FALSE)),"")</f>
        <v/>
      </c>
      <c r="P38" s="196" t="str">
        <f ca="1">IFERROR(INDEX(funnel_data!Z$3:Z$140,MATCH($J38, funnel_data!$A$3:$A$140, FALSE)),"")</f>
        <v/>
      </c>
      <c r="Q38" s="196">
        <f ca="1">IFERROR(INDEX(funnel_data!H$3:H$140,MATCH($J38, funnel_data!$A$3:$A$140, FALSE)),"")</f>
        <v>4.1856794361209183E-2</v>
      </c>
      <c r="R38" s="196">
        <f ca="1">IFERROR(INDEX(funnel_data!I$3:I$140,MATCH($J38, funnel_data!$A$3:$A$140, FALSE)),"")</f>
        <v>0</v>
      </c>
      <c r="S38" s="196">
        <f ca="1">IFERROR(INDEX(funnel_data!J$3:J$140,MATCH($J38, funnel_data!$A$3:$A$140, FALSE)),"")</f>
        <v>1</v>
      </c>
      <c r="T38" s="196">
        <f ca="1">IFERROR(INDEX(funnel_data!K$3:K$140,MATCH($J38, funnel_data!$A$3:$A$140, FALSE)),"")</f>
        <v>0</v>
      </c>
      <c r="U38" s="196">
        <f ca="1">IFERROR(INDEX(funnel_data!L$3:L$140,MATCH($J38, funnel_data!$A$3:$A$140, FALSE)),"")</f>
        <v>1</v>
      </c>
      <c r="V38" s="170" t="str">
        <f t="shared" ca="1" si="3"/>
        <v/>
      </c>
      <c r="W38" s="169" t="str">
        <f t="shared" ca="1" si="4"/>
        <v/>
      </c>
      <c r="X38" s="168">
        <f ca="1">IFERROR(INDEX(funnel_data!P$3:P$140,MATCH($J38, funnel_data!$A$3:$A$140, FALSE)),"")</f>
        <v>0</v>
      </c>
      <c r="Y38" s="168">
        <f ca="1">IFERROR(INDEX(funnel_data!Q$3:Q$140,MATCH($J38, funnel_data!$A$3:$A$140, FALSE)),"")</f>
        <v>0</v>
      </c>
      <c r="Z38" s="196" t="str">
        <f ca="1">IFERROR(INDEX(funnel_data!R$3:R$140,MATCH($J38, funnel_data!$A$3:$A$140, FALSE)),"")</f>
        <v/>
      </c>
      <c r="AA38" s="196" t="str">
        <f ca="1">IFERROR(INDEX(funnel_data!AA$3:AA$140,MATCH($J38, funnel_data!$A$3:$A$140, FALSE)),"")</f>
        <v/>
      </c>
      <c r="AB38" s="196" t="str">
        <f ca="1">IFERROR(INDEX(funnel_data!AB$3:AB$140,MATCH($J38, funnel_data!$A$3:$A$140, FALSE)),"")</f>
        <v/>
      </c>
      <c r="AC38" s="196">
        <f ca="1">IFERROR(INDEX(funnel_data!S$3:S$140,MATCH($J38, funnel_data!$A$3:$A$140, FALSE)),"")</f>
        <v>4.2820310180952947E-2</v>
      </c>
      <c r="AD38" s="196">
        <f ca="1">IFERROR(INDEX(funnel_data!T$3:T$140,MATCH($J38, funnel_data!$A$3:$A$140, FALSE)),"")</f>
        <v>0</v>
      </c>
      <c r="AE38" s="196">
        <f ca="1">IFERROR(INDEX(funnel_data!U$3:U$140,MATCH($J38, funnel_data!$A$3:$A$140, FALSE)),"")</f>
        <v>1</v>
      </c>
      <c r="AF38" s="196">
        <f ca="1">IFERROR(INDEX(funnel_data!V$3:V$140,MATCH($J38, funnel_data!$A$3:$A$140, FALSE)),"")</f>
        <v>0</v>
      </c>
      <c r="AG38" s="196">
        <f ca="1">IFERROR(INDEX(funnel_data!W$3:W$140,MATCH($J38, funnel_data!$A$3:$A$140, FALSE)),"")</f>
        <v>1</v>
      </c>
      <c r="AH38" s="170" t="str">
        <f t="shared" ca="1" si="5"/>
        <v/>
      </c>
      <c r="AI38" s="169" t="str">
        <f t="shared" ca="1" si="6"/>
        <v/>
      </c>
      <c r="AJ38" s="168" t="str">
        <f ca="1">IFERROR(INDEX(funnel_data!AG$3:AG$140,MATCH($J38, funnel_data!$A$3:$A$140, FALSE)),"")</f>
        <v>Numbers too small for z-test</v>
      </c>
    </row>
    <row r="39" spans="3:36" s="171" customFormat="1" x14ac:dyDescent="0.3">
      <c r="C39" s="12" t="str">
        <f>funnel_data!A33</f>
        <v>RCX</v>
      </c>
      <c r="D39" s="12" t="str">
        <f>INDEX(TrustCAHUB_map!C$2:C$139,MATCH($C39,TrustCAHUB_map!$A$2:$A$139,FALSE))</f>
        <v>East of England</v>
      </c>
      <c r="E39" s="12" t="str">
        <f>INDEX(TrustCAHUB_map!D$2:D$139,MATCH($C39,TrustCAHUB_map!$A$2:$A$139,FALSE))</f>
        <v>East of England</v>
      </c>
      <c r="F39" s="12">
        <f>ROWS($F$9:F39)</f>
        <v>31</v>
      </c>
      <c r="G39" s="22">
        <f t="shared" si="0"/>
        <v>31</v>
      </c>
      <c r="H39" s="22">
        <f t="shared" si="1"/>
        <v>31</v>
      </c>
      <c r="I39" s="22"/>
      <c r="J39" s="168" t="str">
        <f t="shared" si="2"/>
        <v>RCX</v>
      </c>
      <c r="K39" s="169" t="str">
        <f>IFERROR(INDEX(TrustCAHUB_map!$B$2:$B$139, MATCH(J39, TrustCAHUB_map!$A$2:$A$139, FALSE)),"")</f>
        <v>The Queen Elizabeth Hospital, King's Lynn, NHS Foundation Trust</v>
      </c>
      <c r="L39" s="168">
        <f ca="1">IFERROR(INDEX(funnel_data!E$3:E$140,MATCH($J39, funnel_data!$A$3:$A$140, FALSE)),"")</f>
        <v>510</v>
      </c>
      <c r="M39" s="168">
        <f ca="1">IFERROR(INDEX(funnel_data!F$3:F$140,MATCH($J39, funnel_data!$A$3:$A$140, FALSE)),"")</f>
        <v>28</v>
      </c>
      <c r="N39" s="196">
        <f ca="1">IFERROR(INDEX(funnel_data!G$3:G$140,MATCH($J39, funnel_data!$A$3:$A$140, FALSE)),"")</f>
        <v>5.4901960784313725E-2</v>
      </c>
      <c r="O39" s="196">
        <f ca="1">IFERROR(INDEX(funnel_data!Y$3:Y$140,MATCH($J39, funnel_data!$A$3:$A$140, FALSE)),"")</f>
        <v>3.8254932837603083E-2</v>
      </c>
      <c r="P39" s="196">
        <f ca="1">IFERROR(INDEX(funnel_data!Z$3:Z$140,MATCH($J39, funnel_data!$A$3:$A$140, FALSE)),"")</f>
        <v>7.8204060093864325E-2</v>
      </c>
      <c r="Q39" s="196">
        <f ca="1">IFERROR(INDEX(funnel_data!H$3:H$140,MATCH($J39, funnel_data!$A$3:$A$140, FALSE)),"")</f>
        <v>4.1856794361209183E-2</v>
      </c>
      <c r="R39" s="196">
        <f ca="1">IFERROR(INDEX(funnel_data!I$3:I$140,MATCH($J39, funnel_data!$A$3:$A$140, FALSE)),"")</f>
        <v>2.7630782240913396E-2</v>
      </c>
      <c r="S39" s="196">
        <f ca="1">IFERROR(INDEX(funnel_data!J$3:J$140,MATCH($J39, funnel_data!$A$3:$A$140, FALSE)),"")</f>
        <v>6.2933178030955148E-2</v>
      </c>
      <c r="T39" s="196">
        <f ca="1">IFERROR(INDEX(funnel_data!K$3:K$140,MATCH($J39, funnel_data!$A$3:$A$140, FALSE)),"")</f>
        <v>2.1851513428809987E-2</v>
      </c>
      <c r="U39" s="196">
        <f ca="1">IFERROR(INDEX(funnel_data!L$3:L$140,MATCH($J39, funnel_data!$A$3:$A$140, FALSE)),"")</f>
        <v>7.8703453471217336E-2</v>
      </c>
      <c r="V39" s="170" t="str">
        <f t="shared" ca="1" si="3"/>
        <v/>
      </c>
      <c r="W39" s="169" t="str">
        <f t="shared" ca="1" si="4"/>
        <v/>
      </c>
      <c r="X39" s="168">
        <f ca="1">IFERROR(INDEX(funnel_data!P$3:P$140,MATCH($J39, funnel_data!$A$3:$A$140, FALSE)),"")</f>
        <v>575</v>
      </c>
      <c r="Y39" s="168">
        <f ca="1">IFERROR(INDEX(funnel_data!Q$3:Q$140,MATCH($J39, funnel_data!$A$3:$A$140, FALSE)),"")</f>
        <v>33</v>
      </c>
      <c r="Z39" s="196">
        <f ca="1">IFERROR(INDEX(funnel_data!R$3:R$140,MATCH($J39, funnel_data!$A$3:$A$140, FALSE)),"")</f>
        <v>5.7391304347826085E-2</v>
      </c>
      <c r="AA39" s="196">
        <f ca="1">IFERROR(INDEX(funnel_data!AA$3:AA$140,MATCH($J39, funnel_data!$A$3:$A$140, FALSE)),"")</f>
        <v>4.1154607140351622E-2</v>
      </c>
      <c r="AB39" s="196">
        <f ca="1">IFERROR(INDEX(funnel_data!AB$3:AB$140,MATCH($J39, funnel_data!$A$3:$A$140, FALSE)),"")</f>
        <v>7.9502712331867953E-2</v>
      </c>
      <c r="AC39" s="196">
        <f ca="1">IFERROR(INDEX(funnel_data!S$3:S$140,MATCH($J39, funnel_data!$A$3:$A$140, FALSE)),"")</f>
        <v>4.2820310180952947E-2</v>
      </c>
      <c r="AD39" s="196">
        <f ca="1">IFERROR(INDEX(funnel_data!T$3:T$140,MATCH($J39, funnel_data!$A$3:$A$140, FALSE)),"")</f>
        <v>2.9084773113762008E-2</v>
      </c>
      <c r="AE39" s="196">
        <f ca="1">IFERROR(INDEX(funnel_data!U$3:U$140,MATCH($J39, funnel_data!$A$3:$A$140, FALSE)),"")</f>
        <v>6.2624179228460614E-2</v>
      </c>
      <c r="AF39" s="196">
        <f ca="1">IFERROR(INDEX(funnel_data!V$3:V$140,MATCH($J39, funnel_data!$A$3:$A$140, FALSE)),"")</f>
        <v>2.3356604525244566E-2</v>
      </c>
      <c r="AG39" s="196">
        <f ca="1">IFERROR(INDEX(funnel_data!W$3:W$140,MATCH($J39, funnel_data!$A$3:$A$140, FALSE)),"")</f>
        <v>7.7221206658981606E-2</v>
      </c>
      <c r="AH39" s="170" t="str">
        <f t="shared" ca="1" si="5"/>
        <v/>
      </c>
      <c r="AI39" s="169" t="str">
        <f t="shared" ca="1" si="6"/>
        <v/>
      </c>
      <c r="AJ39" s="168" t="str">
        <f ca="1">IFERROR(INDEX(funnel_data!AG$3:AG$140,MATCH($J39, funnel_data!$A$3:$A$140, FALSE)),"")</f>
        <v>Change not statistically significant</v>
      </c>
    </row>
    <row r="40" spans="3:36" s="171" customFormat="1" x14ac:dyDescent="0.3">
      <c r="C40" s="12" t="str">
        <f>funnel_data!A34</f>
        <v>RD1</v>
      </c>
      <c r="D40" s="12" t="str">
        <f>INDEX(TrustCAHUB_map!C$2:C$139,MATCH($C40,TrustCAHUB_map!$A$2:$A$139,FALSE))</f>
        <v>Somerset, Wiltshire, Avon and Gloucester</v>
      </c>
      <c r="E40" s="12" t="str">
        <f>INDEX(TrustCAHUB_map!D$2:D$139,MATCH($C40,TrustCAHUB_map!$A$2:$A$139,FALSE))</f>
        <v>South West</v>
      </c>
      <c r="F40" s="12">
        <f>ROWS($F$9:F40)</f>
        <v>32</v>
      </c>
      <c r="G40" s="22">
        <f t="shared" si="0"/>
        <v>32</v>
      </c>
      <c r="H40" s="22">
        <f t="shared" si="1"/>
        <v>32</v>
      </c>
      <c r="I40" s="22"/>
      <c r="J40" s="168" t="str">
        <f t="shared" si="2"/>
        <v>RD1</v>
      </c>
      <c r="K40" s="169" t="str">
        <f>IFERROR(INDEX(TrustCAHUB_map!$B$2:$B$139, MATCH(J40, TrustCAHUB_map!$A$2:$A$139, FALSE)),"")</f>
        <v>Royal United Hospitals Bath NHS Foundation Trust</v>
      </c>
      <c r="L40" s="168">
        <f ca="1">IFERROR(INDEX(funnel_data!E$3:E$140,MATCH($J40, funnel_data!$A$3:$A$140, FALSE)),"")</f>
        <v>674</v>
      </c>
      <c r="M40" s="168">
        <f ca="1">IFERROR(INDEX(funnel_data!F$3:F$140,MATCH($J40, funnel_data!$A$3:$A$140, FALSE)),"")</f>
        <v>36</v>
      </c>
      <c r="N40" s="196">
        <f ca="1">IFERROR(INDEX(funnel_data!G$3:G$140,MATCH($J40, funnel_data!$A$3:$A$140, FALSE)),"")</f>
        <v>5.3412462908011868E-2</v>
      </c>
      <c r="O40" s="196">
        <f ca="1">IFERROR(INDEX(funnel_data!Y$3:Y$140,MATCH($J40, funnel_data!$A$3:$A$140, FALSE)),"")</f>
        <v>3.8827978137109406E-2</v>
      </c>
      <c r="P40" s="196">
        <f ca="1">IFERROR(INDEX(funnel_data!Z$3:Z$140,MATCH($J40, funnel_data!$A$3:$A$140, FALSE)),"")</f>
        <v>7.3058743800263379E-2</v>
      </c>
      <c r="Q40" s="196">
        <f ca="1">IFERROR(INDEX(funnel_data!H$3:H$140,MATCH($J40, funnel_data!$A$3:$A$140, FALSE)),"")</f>
        <v>4.1856794361209183E-2</v>
      </c>
      <c r="R40" s="196">
        <f ca="1">IFERROR(INDEX(funnel_data!I$3:I$140,MATCH($J40, funnel_data!$A$3:$A$140, FALSE)),"")</f>
        <v>2.9155180659901404E-2</v>
      </c>
      <c r="S40" s="196">
        <f ca="1">IFERROR(INDEX(funnel_data!J$3:J$140,MATCH($J40, funnel_data!$A$3:$A$140, FALSE)),"")</f>
        <v>5.9751370367521497E-2</v>
      </c>
      <c r="T40" s="196">
        <f ca="1">IFERROR(INDEX(funnel_data!K$3:K$140,MATCH($J40, funnel_data!$A$3:$A$140, FALSE)),"")</f>
        <v>2.3737008962082754E-2</v>
      </c>
      <c r="U40" s="196">
        <f ca="1">IFERROR(INDEX(funnel_data!L$3:L$140,MATCH($J40, funnel_data!$A$3:$A$140, FALSE)),"")</f>
        <v>7.2777304432041307E-2</v>
      </c>
      <c r="V40" s="170" t="str">
        <f t="shared" ca="1" si="3"/>
        <v/>
      </c>
      <c r="W40" s="169" t="str">
        <f t="shared" ca="1" si="4"/>
        <v/>
      </c>
      <c r="X40" s="168">
        <f ca="1">IFERROR(INDEX(funnel_data!P$3:P$140,MATCH($J40, funnel_data!$A$3:$A$140, FALSE)),"")</f>
        <v>748</v>
      </c>
      <c r="Y40" s="168">
        <f ca="1">IFERROR(INDEX(funnel_data!Q$3:Q$140,MATCH($J40, funnel_data!$A$3:$A$140, FALSE)),"")</f>
        <v>29</v>
      </c>
      <c r="Z40" s="196">
        <f ca="1">IFERROR(INDEX(funnel_data!R$3:R$140,MATCH($J40, funnel_data!$A$3:$A$140, FALSE)),"")</f>
        <v>3.8770053475935831E-2</v>
      </c>
      <c r="AA40" s="196">
        <f ca="1">IFERROR(INDEX(funnel_data!AA$3:AA$140,MATCH($J40, funnel_data!$A$3:$A$140, FALSE)),"")</f>
        <v>2.7127901458018376E-2</v>
      </c>
      <c r="AB40" s="196">
        <f ca="1">IFERROR(INDEX(funnel_data!AB$3:AB$140,MATCH($J40, funnel_data!$A$3:$A$140, FALSE)),"")</f>
        <v>5.5125422158500394E-2</v>
      </c>
      <c r="AC40" s="196">
        <f ca="1">IFERROR(INDEX(funnel_data!S$3:S$140,MATCH($J40, funnel_data!$A$3:$A$140, FALSE)),"")</f>
        <v>4.2820310180952947E-2</v>
      </c>
      <c r="AD40" s="196">
        <f ca="1">IFERROR(INDEX(funnel_data!T$3:T$140,MATCH($J40, funnel_data!$A$3:$A$140, FALSE)),"")</f>
        <v>3.0497450156858008E-2</v>
      </c>
      <c r="AE40" s="196">
        <f ca="1">IFERROR(INDEX(funnel_data!U$3:U$140,MATCH($J40, funnel_data!$A$3:$A$140, FALSE)),"")</f>
        <v>5.9815168925014574E-2</v>
      </c>
      <c r="AF40" s="196">
        <f ca="1">IFERROR(INDEX(funnel_data!V$3:V$140,MATCH($J40, funnel_data!$A$3:$A$140, FALSE)),"")</f>
        <v>2.5133944825095029E-2</v>
      </c>
      <c r="AG40" s="196">
        <f ca="1">IFERROR(INDEX(funnel_data!W$3:W$140,MATCH($J40, funnel_data!$A$3:$A$140, FALSE)),"")</f>
        <v>7.2032690493319326E-2</v>
      </c>
      <c r="AH40" s="170" t="str">
        <f t="shared" ca="1" si="5"/>
        <v/>
      </c>
      <c r="AI40" s="169" t="str">
        <f t="shared" ca="1" si="6"/>
        <v/>
      </c>
      <c r="AJ40" s="168" t="str">
        <f ca="1">IFERROR(INDEX(funnel_data!AG$3:AG$140,MATCH($J40, funnel_data!$A$3:$A$140, FALSE)),"")</f>
        <v>Change not statistically significant</v>
      </c>
    </row>
    <row r="41" spans="3:36" s="171" customFormat="1" x14ac:dyDescent="0.3">
      <c r="C41" s="12" t="str">
        <f>funnel_data!A35</f>
        <v>RD3</v>
      </c>
      <c r="D41" s="12" t="str">
        <f>INDEX(TrustCAHUB_map!C$2:C$139,MATCH($C41,TrustCAHUB_map!$A$2:$A$139,FALSE))</f>
        <v>Wessex</v>
      </c>
      <c r="E41" s="12" t="str">
        <f>INDEX(TrustCAHUB_map!D$2:D$139,MATCH($C41,TrustCAHUB_map!$A$2:$A$139,FALSE))</f>
        <v>Wessex</v>
      </c>
      <c r="F41" s="12">
        <f>ROWS($F$9:F41)</f>
        <v>33</v>
      </c>
      <c r="G41" s="22">
        <f t="shared" si="0"/>
        <v>33</v>
      </c>
      <c r="H41" s="22">
        <f t="shared" si="1"/>
        <v>33</v>
      </c>
      <c r="I41" s="22"/>
      <c r="J41" s="168" t="str">
        <f t="shared" si="2"/>
        <v>RD3</v>
      </c>
      <c r="K41" s="169" t="str">
        <f>IFERROR(INDEX(TrustCAHUB_map!$B$2:$B$139, MATCH(J41, TrustCAHUB_map!$A$2:$A$139, FALSE)),"")</f>
        <v>Poole Hospital NHS Foundation Trust</v>
      </c>
      <c r="L41" s="168">
        <f ca="1">IFERROR(INDEX(funnel_data!E$3:E$140,MATCH($J41, funnel_data!$A$3:$A$140, FALSE)),"")</f>
        <v>878</v>
      </c>
      <c r="M41" s="168">
        <f ca="1">IFERROR(INDEX(funnel_data!F$3:F$140,MATCH($J41, funnel_data!$A$3:$A$140, FALSE)),"")</f>
        <v>43</v>
      </c>
      <c r="N41" s="196">
        <f ca="1">IFERROR(INDEX(funnel_data!G$3:G$140,MATCH($J41, funnel_data!$A$3:$A$140, FALSE)),"")</f>
        <v>4.8974943052391799E-2</v>
      </c>
      <c r="O41" s="196">
        <f ca="1">IFERROR(INDEX(funnel_data!Y$3:Y$140,MATCH($J41, funnel_data!$A$3:$A$140, FALSE)),"")</f>
        <v>3.6560699530172387E-2</v>
      </c>
      <c r="P41" s="196">
        <f ca="1">IFERROR(INDEX(funnel_data!Z$3:Z$140,MATCH($J41, funnel_data!$A$3:$A$140, FALSE)),"")</f>
        <v>6.5318677904452963E-2</v>
      </c>
      <c r="Q41" s="196">
        <f ca="1">IFERROR(INDEX(funnel_data!H$3:H$140,MATCH($J41, funnel_data!$A$3:$A$140, FALSE)),"")</f>
        <v>4.1856794361209183E-2</v>
      </c>
      <c r="R41" s="196">
        <f ca="1">IFERROR(INDEX(funnel_data!I$3:I$140,MATCH($J41, funnel_data!$A$3:$A$140, FALSE)),"")</f>
        <v>3.0484995968009111E-2</v>
      </c>
      <c r="S41" s="196">
        <f ca="1">IFERROR(INDEX(funnel_data!J$3:J$140,MATCH($J41, funnel_data!$A$3:$A$140, FALSE)),"")</f>
        <v>5.7220245991865919E-2</v>
      </c>
      <c r="T41" s="196">
        <f ca="1">IFERROR(INDEX(funnel_data!K$3:K$140,MATCH($J41, funnel_data!$A$3:$A$140, FALSE)),"")</f>
        <v>2.5436726118731694E-2</v>
      </c>
      <c r="U41" s="196">
        <f ca="1">IFERROR(INDEX(funnel_data!L$3:L$140,MATCH($J41, funnel_data!$A$3:$A$140, FALSE)),"")</f>
        <v>6.8135387076495177E-2</v>
      </c>
      <c r="V41" s="170" t="str">
        <f t="shared" ca="1" si="3"/>
        <v/>
      </c>
      <c r="W41" s="169" t="str">
        <f t="shared" ca="1" si="4"/>
        <v/>
      </c>
      <c r="X41" s="168">
        <f ca="1">IFERROR(INDEX(funnel_data!P$3:P$140,MATCH($J41, funnel_data!$A$3:$A$140, FALSE)),"")</f>
        <v>931</v>
      </c>
      <c r="Y41" s="168">
        <f ca="1">IFERROR(INDEX(funnel_data!Q$3:Q$140,MATCH($J41, funnel_data!$A$3:$A$140, FALSE)),"")</f>
        <v>32</v>
      </c>
      <c r="Z41" s="196">
        <f ca="1">IFERROR(INDEX(funnel_data!R$3:R$140,MATCH($J41, funnel_data!$A$3:$A$140, FALSE)),"")</f>
        <v>3.4371643394199784E-2</v>
      </c>
      <c r="AA41" s="196">
        <f ca="1">IFERROR(INDEX(funnel_data!AA$3:AA$140,MATCH($J41, funnel_data!$A$3:$A$140, FALSE)),"")</f>
        <v>2.4450880450731502E-2</v>
      </c>
      <c r="AB41" s="196">
        <f ca="1">IFERROR(INDEX(funnel_data!AB$3:AB$140,MATCH($J41, funnel_data!$A$3:$A$140, FALSE)),"")</f>
        <v>4.8119134689885365E-2</v>
      </c>
      <c r="AC41" s="196">
        <f ca="1">IFERROR(INDEX(funnel_data!S$3:S$140,MATCH($J41, funnel_data!$A$3:$A$140, FALSE)),"")</f>
        <v>4.2820310180952947E-2</v>
      </c>
      <c r="AD41" s="196">
        <f ca="1">IFERROR(INDEX(funnel_data!T$3:T$140,MATCH($J41, funnel_data!$A$3:$A$140, FALSE)),"")</f>
        <v>3.1585720460559012E-2</v>
      </c>
      <c r="AE41" s="196">
        <f ca="1">IFERROR(INDEX(funnel_data!U$3:U$140,MATCH($J41, funnel_data!$A$3:$A$140, FALSE)),"")</f>
        <v>5.7812331099121678E-2</v>
      </c>
      <c r="AF41" s="196">
        <f ca="1">IFERROR(INDEX(funnel_data!V$3:V$140,MATCH($J41, funnel_data!$A$3:$A$140, FALSE)),"")</f>
        <v>2.6541195665027568E-2</v>
      </c>
      <c r="AG41" s="196">
        <f ca="1">IFERROR(INDEX(funnel_data!W$3:W$140,MATCH($J41, funnel_data!$A$3:$A$140, FALSE)),"")</f>
        <v>6.8382855818367907E-2</v>
      </c>
      <c r="AH41" s="170" t="str">
        <f t="shared" ca="1" si="5"/>
        <v/>
      </c>
      <c r="AI41" s="169" t="str">
        <f t="shared" ca="1" si="6"/>
        <v/>
      </c>
      <c r="AJ41" s="168" t="str">
        <f ca="1">IFERROR(INDEX(funnel_data!AG$3:AG$140,MATCH($J41, funnel_data!$A$3:$A$140, FALSE)),"")</f>
        <v>Change not statistically significant</v>
      </c>
    </row>
    <row r="42" spans="3:36" s="171" customFormat="1" x14ac:dyDescent="0.3">
      <c r="C42" s="12" t="str">
        <f>funnel_data!A36</f>
        <v>RD8</v>
      </c>
      <c r="D42" s="12" t="str">
        <f>INDEX(TrustCAHUB_map!C$2:C$139,MATCH($C42,TrustCAHUB_map!$A$2:$A$139,FALSE))</f>
        <v>East of England</v>
      </c>
      <c r="E42" s="12" t="str">
        <f>INDEX(TrustCAHUB_map!D$2:D$139,MATCH($C42,TrustCAHUB_map!$A$2:$A$139,FALSE))</f>
        <v>East Midlands</v>
      </c>
      <c r="F42" s="12">
        <f>ROWS($F$9:F42)</f>
        <v>34</v>
      </c>
      <c r="G42" s="22">
        <f t="shared" si="0"/>
        <v>34</v>
      </c>
      <c r="H42" s="22">
        <f t="shared" si="1"/>
        <v>34</v>
      </c>
      <c r="I42" s="22"/>
      <c r="J42" s="168" t="str">
        <f t="shared" si="2"/>
        <v>RD8</v>
      </c>
      <c r="K42" s="169" t="str">
        <f>IFERROR(INDEX(TrustCAHUB_map!$B$2:$B$139, MATCH(J42, TrustCAHUB_map!$A$2:$A$139, FALSE)),"")</f>
        <v>Milton Keynes Hospital NHS Foundation Trust</v>
      </c>
      <c r="L42" s="168">
        <f ca="1">IFERROR(INDEX(funnel_data!E$3:E$140,MATCH($J42, funnel_data!$A$3:$A$140, FALSE)),"")</f>
        <v>498</v>
      </c>
      <c r="M42" s="168">
        <f ca="1">IFERROR(INDEX(funnel_data!F$3:F$140,MATCH($J42, funnel_data!$A$3:$A$140, FALSE)),"")</f>
        <v>22</v>
      </c>
      <c r="N42" s="196">
        <f ca="1">IFERROR(INDEX(funnel_data!G$3:G$140,MATCH($J42, funnel_data!$A$3:$A$140, FALSE)),"")</f>
        <v>4.4176706827309238E-2</v>
      </c>
      <c r="O42" s="196">
        <f ca="1">IFERROR(INDEX(funnel_data!Y$3:Y$140,MATCH($J42, funnel_data!$A$3:$A$140, FALSE)),"")</f>
        <v>2.9352081232013213E-2</v>
      </c>
      <c r="P42" s="196">
        <f ca="1">IFERROR(INDEX(funnel_data!Z$3:Z$140,MATCH($J42, funnel_data!$A$3:$A$140, FALSE)),"")</f>
        <v>6.5979737173583436E-2</v>
      </c>
      <c r="Q42" s="196">
        <f ca="1">IFERROR(INDEX(funnel_data!H$3:H$140,MATCH($J42, funnel_data!$A$3:$A$140, FALSE)),"")</f>
        <v>4.1856794361209183E-2</v>
      </c>
      <c r="R42" s="196">
        <f ca="1">IFERROR(INDEX(funnel_data!I$3:I$140,MATCH($J42, funnel_data!$A$3:$A$140, FALSE)),"")</f>
        <v>2.7494855477284686E-2</v>
      </c>
      <c r="S42" s="196">
        <f ca="1">IFERROR(INDEX(funnel_data!J$3:J$140,MATCH($J42, funnel_data!$A$3:$A$140, FALSE)),"")</f>
        <v>6.3232910383027308E-2</v>
      </c>
      <c r="T42" s="196">
        <f ca="1">IFERROR(INDEX(funnel_data!K$3:K$140,MATCH($J42, funnel_data!$A$3:$A$140, FALSE)),"")</f>
        <v>2.1686709527179215E-2</v>
      </c>
      <c r="U42" s="196">
        <f ca="1">IFERROR(INDEX(funnel_data!L$3:L$140,MATCH($J42, funnel_data!$A$3:$A$140, FALSE)),"")</f>
        <v>7.9266438443693549E-2</v>
      </c>
      <c r="V42" s="170" t="str">
        <f t="shared" ca="1" si="3"/>
        <v/>
      </c>
      <c r="W42" s="169" t="str">
        <f t="shared" ca="1" si="4"/>
        <v/>
      </c>
      <c r="X42" s="168">
        <f ca="1">IFERROR(INDEX(funnel_data!P$3:P$140,MATCH($J42, funnel_data!$A$3:$A$140, FALSE)),"")</f>
        <v>590</v>
      </c>
      <c r="Y42" s="168">
        <f ca="1">IFERROR(INDEX(funnel_data!Q$3:Q$140,MATCH($J42, funnel_data!$A$3:$A$140, FALSE)),"")</f>
        <v>28</v>
      </c>
      <c r="Z42" s="196">
        <f ca="1">IFERROR(INDEX(funnel_data!R$3:R$140,MATCH($J42, funnel_data!$A$3:$A$140, FALSE)),"")</f>
        <v>4.7457627118644069E-2</v>
      </c>
      <c r="AA42" s="196">
        <f ca="1">IFERROR(INDEX(funnel_data!AA$3:AA$140,MATCH($J42, funnel_data!$A$3:$A$140, FALSE)),"")</f>
        <v>3.3035816129706283E-2</v>
      </c>
      <c r="AB42" s="196">
        <f ca="1">IFERROR(INDEX(funnel_data!AB$3:AB$140,MATCH($J42, funnel_data!$A$3:$A$140, FALSE)),"")</f>
        <v>6.7734276513425909E-2</v>
      </c>
      <c r="AC42" s="196">
        <f ca="1">IFERROR(INDEX(funnel_data!S$3:S$140,MATCH($J42, funnel_data!$A$3:$A$140, FALSE)),"")</f>
        <v>4.2820310180952947E-2</v>
      </c>
      <c r="AD42" s="196">
        <f ca="1">IFERROR(INDEX(funnel_data!T$3:T$140,MATCH($J42, funnel_data!$A$3:$A$140, FALSE)),"")</f>
        <v>2.9228128739699339E-2</v>
      </c>
      <c r="AE42" s="196">
        <f ca="1">IFERROR(INDEX(funnel_data!U$3:U$140,MATCH($J42, funnel_data!$A$3:$A$140, FALSE)),"")</f>
        <v>6.2327542020861187E-2</v>
      </c>
      <c r="AF42" s="196">
        <f ca="1">IFERROR(INDEX(funnel_data!V$3:V$140,MATCH($J42, funnel_data!$A$3:$A$140, FALSE)),"")</f>
        <v>2.3534384712573065E-2</v>
      </c>
      <c r="AG42" s="196">
        <f ca="1">IFERROR(INDEX(funnel_data!W$3:W$140,MATCH($J42, funnel_data!$A$3:$A$140, FALSE)),"")</f>
        <v>7.6669716004696881E-2</v>
      </c>
      <c r="AH42" s="170" t="str">
        <f t="shared" ca="1" si="5"/>
        <v/>
      </c>
      <c r="AI42" s="169" t="str">
        <f t="shared" ca="1" si="6"/>
        <v/>
      </c>
      <c r="AJ42" s="168" t="str">
        <f ca="1">IFERROR(INDEX(funnel_data!AG$3:AG$140,MATCH($J42, funnel_data!$A$3:$A$140, FALSE)),"")</f>
        <v>Change not statistically significant</v>
      </c>
    </row>
    <row r="43" spans="3:36" s="171" customFormat="1" x14ac:dyDescent="0.3">
      <c r="C43" s="12" t="str">
        <f>funnel_data!A37</f>
        <v>RDD</v>
      </c>
      <c r="D43" s="12" t="str">
        <f>INDEX(TrustCAHUB_map!C$2:C$139,MATCH($C43,TrustCAHUB_map!$A$2:$A$139,FALSE))</f>
        <v>East of England</v>
      </c>
      <c r="E43" s="12" t="str">
        <f>INDEX(TrustCAHUB_map!D$2:D$139,MATCH($C43,TrustCAHUB_map!$A$2:$A$139,FALSE))</f>
        <v>East of England</v>
      </c>
      <c r="F43" s="12">
        <f>ROWS($F$9:F43)</f>
        <v>35</v>
      </c>
      <c r="G43" s="22">
        <f t="shared" si="0"/>
        <v>35</v>
      </c>
      <c r="H43" s="22">
        <f t="shared" si="1"/>
        <v>35</v>
      </c>
      <c r="I43" s="22"/>
      <c r="J43" s="168" t="str">
        <f t="shared" si="2"/>
        <v>RDD</v>
      </c>
      <c r="K43" s="169" t="str">
        <f>IFERROR(INDEX(TrustCAHUB_map!$B$2:$B$139, MATCH(J43, TrustCAHUB_map!$A$2:$A$139, FALSE)),"")</f>
        <v>Basildon and Thurrock University Hospitals NHS Foundation Trust</v>
      </c>
      <c r="L43" s="168">
        <f ca="1">IFERROR(INDEX(funnel_data!E$3:E$140,MATCH($J43, funnel_data!$A$3:$A$140, FALSE)),"")</f>
        <v>147</v>
      </c>
      <c r="M43" s="168">
        <f ca="1">IFERROR(INDEX(funnel_data!F$3:F$140,MATCH($J43, funnel_data!$A$3:$A$140, FALSE)),"")</f>
        <v>8</v>
      </c>
      <c r="N43" s="196">
        <f ca="1">IFERROR(INDEX(funnel_data!G$3:G$140,MATCH($J43, funnel_data!$A$3:$A$140, FALSE)),"")</f>
        <v>5.4421768707482991E-2</v>
      </c>
      <c r="O43" s="196">
        <f ca="1">IFERROR(INDEX(funnel_data!Y$3:Y$140,MATCH($J43, funnel_data!$A$3:$A$140, FALSE)),"")</f>
        <v>2.7831258408052437E-2</v>
      </c>
      <c r="P43" s="196">
        <f ca="1">IFERROR(INDEX(funnel_data!Z$3:Z$140,MATCH($J43, funnel_data!$A$3:$A$140, FALSE)),"")</f>
        <v>0.10370723887126482</v>
      </c>
      <c r="Q43" s="196">
        <f ca="1">IFERROR(INDEX(funnel_data!H$3:H$140,MATCH($J43, funnel_data!$A$3:$A$140, FALSE)),"")</f>
        <v>4.1856794361209183E-2</v>
      </c>
      <c r="R43" s="196">
        <f ca="1">IFERROR(INDEX(funnel_data!I$3:I$140,MATCH($J43, funnel_data!$A$3:$A$140, FALSE)),"")</f>
        <v>1.9502340900255689E-2</v>
      </c>
      <c r="S43" s="196">
        <f ca="1">IFERROR(INDEX(funnel_data!J$3:J$140,MATCH($J43, funnel_data!$A$3:$A$140, FALSE)),"")</f>
        <v>8.7547024408753893E-2</v>
      </c>
      <c r="T43" s="196">
        <f ca="1">IFERROR(INDEX(funnel_data!K$3:K$140,MATCH($J43, funnel_data!$A$3:$A$140, FALSE)),"")</f>
        <v>1.2993338165269401E-2</v>
      </c>
      <c r="U43" s="196">
        <f ca="1">IFERROR(INDEX(funnel_data!L$3:L$140,MATCH($J43, funnel_data!$A$3:$A$140, FALSE)),"")</f>
        <v>0.12661270638934471</v>
      </c>
      <c r="V43" s="170" t="str">
        <f t="shared" ca="1" si="3"/>
        <v/>
      </c>
      <c r="W43" s="169" t="str">
        <f t="shared" ca="1" si="4"/>
        <v/>
      </c>
      <c r="X43" s="168">
        <f ca="1">IFERROR(INDEX(funnel_data!P$3:P$140,MATCH($J43, funnel_data!$A$3:$A$140, FALSE)),"")</f>
        <v>145</v>
      </c>
      <c r="Y43" s="168">
        <f ca="1">IFERROR(INDEX(funnel_data!Q$3:Q$140,MATCH($J43, funnel_data!$A$3:$A$140, FALSE)),"")</f>
        <v>12</v>
      </c>
      <c r="Z43" s="196">
        <f ca="1">IFERROR(INDEX(funnel_data!R$3:R$140,MATCH($J43, funnel_data!$A$3:$A$140, FALSE)),"")</f>
        <v>8.2758620689655171E-2</v>
      </c>
      <c r="AA43" s="196">
        <f ca="1">IFERROR(INDEX(funnel_data!AA$3:AA$140,MATCH($J43, funnel_data!$A$3:$A$140, FALSE)),"")</f>
        <v>4.7973750470801921E-2</v>
      </c>
      <c r="AB43" s="196">
        <f ca="1">IFERROR(INDEX(funnel_data!AB$3:AB$140,MATCH($J43, funnel_data!$A$3:$A$140, FALSE)),"")</f>
        <v>0.13908071030436481</v>
      </c>
      <c r="AC43" s="196">
        <f ca="1">IFERROR(INDEX(funnel_data!S$3:S$140,MATCH($J43, funnel_data!$A$3:$A$140, FALSE)),"")</f>
        <v>4.2820310180952947E-2</v>
      </c>
      <c r="AD43" s="196">
        <f ca="1">IFERROR(INDEX(funnel_data!T$3:T$140,MATCH($J43, funnel_data!$A$3:$A$140, FALSE)),"")</f>
        <v>2.0020945048609535E-2</v>
      </c>
      <c r="AE43" s="196">
        <f ca="1">IFERROR(INDEX(funnel_data!U$3:U$140,MATCH($J43, funnel_data!$A$3:$A$140, FALSE)),"")</f>
        <v>8.9219280482937785E-2</v>
      </c>
      <c r="AF43" s="196">
        <f ca="1">IFERROR(INDEX(funnel_data!V$3:V$140,MATCH($J43, funnel_data!$A$3:$A$140, FALSE)),"")</f>
        <v>1.3358444867507495E-2</v>
      </c>
      <c r="AG43" s="196">
        <f ca="1">IFERROR(INDEX(funnel_data!W$3:W$140,MATCH($J43, funnel_data!$A$3:$A$140, FALSE)),"")</f>
        <v>0.12877885934446831</v>
      </c>
      <c r="AH43" s="170" t="str">
        <f t="shared" ca="1" si="5"/>
        <v/>
      </c>
      <c r="AI43" s="169" t="str">
        <f t="shared" ca="1" si="6"/>
        <v/>
      </c>
      <c r="AJ43" s="168" t="str">
        <f ca="1">IFERROR(INDEX(funnel_data!AG$3:AG$140,MATCH($J43, funnel_data!$A$3:$A$140, FALSE)),"")</f>
        <v>Change not statistically significant</v>
      </c>
    </row>
    <row r="44" spans="3:36" s="171" customFormat="1" x14ac:dyDescent="0.3">
      <c r="C44" s="12" t="str">
        <f>funnel_data!A38</f>
        <v>RDE</v>
      </c>
      <c r="D44" s="12" t="str">
        <f>INDEX(TrustCAHUB_map!C$2:C$139,MATCH($C44,TrustCAHUB_map!$A$2:$A$139,FALSE))</f>
        <v>East of England</v>
      </c>
      <c r="E44" s="12" t="str">
        <f>INDEX(TrustCAHUB_map!D$2:D$139,MATCH($C44,TrustCAHUB_map!$A$2:$A$139,FALSE))</f>
        <v>East of England</v>
      </c>
      <c r="F44" s="12">
        <f>ROWS($F$9:F44)</f>
        <v>36</v>
      </c>
      <c r="G44" s="22">
        <f t="shared" si="0"/>
        <v>36</v>
      </c>
      <c r="H44" s="22">
        <f t="shared" si="1"/>
        <v>36</v>
      </c>
      <c r="I44" s="22"/>
      <c r="J44" s="168" t="str">
        <f t="shared" si="2"/>
        <v>RDE</v>
      </c>
      <c r="K44" s="169" t="str">
        <f>IFERROR(INDEX(TrustCAHUB_map!$B$2:$B$139, MATCH(J44, TrustCAHUB_map!$A$2:$A$139, FALSE)),"")</f>
        <v>East Suffolk and North Essex NHS Foundation Trust</v>
      </c>
      <c r="L44" s="168">
        <f ca="1">IFERROR(INDEX(funnel_data!E$3:E$140,MATCH($J44, funnel_data!$A$3:$A$140, FALSE)),"")</f>
        <v>1531</v>
      </c>
      <c r="M44" s="168">
        <f ca="1">IFERROR(INDEX(funnel_data!F$3:F$140,MATCH($J44, funnel_data!$A$3:$A$140, FALSE)),"")</f>
        <v>55</v>
      </c>
      <c r="N44" s="196">
        <f ca="1">IFERROR(INDEX(funnel_data!G$3:G$140,MATCH($J44, funnel_data!$A$3:$A$140, FALSE)),"")</f>
        <v>3.5924232527759635E-2</v>
      </c>
      <c r="O44" s="196">
        <f ca="1">IFERROR(INDEX(funnel_data!Y$3:Y$140,MATCH($J44, funnel_data!$A$3:$A$140, FALSE)),"")</f>
        <v>2.7703224386831968E-2</v>
      </c>
      <c r="P44" s="196">
        <f ca="1">IFERROR(INDEX(funnel_data!Z$3:Z$140,MATCH($J44, funnel_data!$A$3:$A$140, FALSE)),"")</f>
        <v>4.6468253172918729E-2</v>
      </c>
      <c r="Q44" s="196">
        <f ca="1">IFERROR(INDEX(funnel_data!H$3:H$140,MATCH($J44, funnel_data!$A$3:$A$140, FALSE)),"")</f>
        <v>4.1856794361209183E-2</v>
      </c>
      <c r="R44" s="196">
        <f ca="1">IFERROR(INDEX(funnel_data!I$3:I$140,MATCH($J44, funnel_data!$A$3:$A$140, FALSE)),"")</f>
        <v>3.2919129903246323E-2</v>
      </c>
      <c r="S44" s="196">
        <f ca="1">IFERROR(INDEX(funnel_data!J$3:J$140,MATCH($J44, funnel_data!$A$3:$A$140, FALSE)),"")</f>
        <v>5.3087858918285838E-2</v>
      </c>
      <c r="T44" s="196">
        <f ca="1">IFERROR(INDEX(funnel_data!K$3:K$140,MATCH($J44, funnel_data!$A$3:$A$140, FALSE)),"")</f>
        <v>2.8676030918679162E-2</v>
      </c>
      <c r="U44" s="196">
        <f ca="1">IFERROR(INDEX(funnel_data!L$3:L$140,MATCH($J44, funnel_data!$A$3:$A$140, FALSE)),"")</f>
        <v>6.0717302454220218E-2</v>
      </c>
      <c r="V44" s="170" t="str">
        <f t="shared" ca="1" si="3"/>
        <v/>
      </c>
      <c r="W44" s="169" t="str">
        <f t="shared" ca="1" si="4"/>
        <v/>
      </c>
      <c r="X44" s="168">
        <f ca="1">IFERROR(INDEX(funnel_data!P$3:P$140,MATCH($J44, funnel_data!$A$3:$A$140, FALSE)),"")</f>
        <v>1635</v>
      </c>
      <c r="Y44" s="168">
        <f ca="1">IFERROR(INDEX(funnel_data!Q$3:Q$140,MATCH($J44, funnel_data!$A$3:$A$140, FALSE)),"")</f>
        <v>68</v>
      </c>
      <c r="Z44" s="196">
        <f ca="1">IFERROR(INDEX(funnel_data!R$3:R$140,MATCH($J44, funnel_data!$A$3:$A$140, FALSE)),"")</f>
        <v>4.1590214067278287E-2</v>
      </c>
      <c r="AA44" s="196">
        <f ca="1">IFERROR(INDEX(funnel_data!AA$3:AA$140,MATCH($J44, funnel_data!$A$3:$A$140, FALSE)),"")</f>
        <v>3.293910087152107E-2</v>
      </c>
      <c r="AB44" s="196">
        <f ca="1">IFERROR(INDEX(funnel_data!AB$3:AB$140,MATCH($J44, funnel_data!$A$3:$A$140, FALSE)),"")</f>
        <v>5.2390360418360919E-2</v>
      </c>
      <c r="AC44" s="196">
        <f ca="1">IFERROR(INDEX(funnel_data!S$3:S$140,MATCH($J44, funnel_data!$A$3:$A$140, FALSE)),"")</f>
        <v>4.2820310180952947E-2</v>
      </c>
      <c r="AD44" s="196">
        <f ca="1">IFERROR(INDEX(funnel_data!T$3:T$140,MATCH($J44, funnel_data!$A$3:$A$140, FALSE)),"")</f>
        <v>3.403169549383326E-2</v>
      </c>
      <c r="AE44" s="196">
        <f ca="1">IFERROR(INDEX(funnel_data!U$3:U$140,MATCH($J44, funnel_data!$A$3:$A$140, FALSE)),"")</f>
        <v>5.3752269894716889E-2</v>
      </c>
      <c r="AF44" s="196">
        <f ca="1">IFERROR(INDEX(funnel_data!V$3:V$140,MATCH($J44, funnel_data!$A$3:$A$140, FALSE)),"")</f>
        <v>2.9821137413632598E-2</v>
      </c>
      <c r="AG44" s="196">
        <f ca="1">IFERROR(INDEX(funnel_data!W$3:W$140,MATCH($J44, funnel_data!$A$3:$A$140, FALSE)),"")</f>
        <v>6.1128855422628608E-2</v>
      </c>
      <c r="AH44" s="170" t="str">
        <f t="shared" ca="1" si="5"/>
        <v/>
      </c>
      <c r="AI44" s="169" t="str">
        <f t="shared" ca="1" si="6"/>
        <v/>
      </c>
      <c r="AJ44" s="168" t="str">
        <f ca="1">IFERROR(INDEX(funnel_data!AG$3:AG$140,MATCH($J44, funnel_data!$A$3:$A$140, FALSE)),"")</f>
        <v>Change not statistically significant</v>
      </c>
    </row>
    <row r="45" spans="3:36" s="171" customFormat="1" x14ac:dyDescent="0.3">
      <c r="C45" s="12" t="str">
        <f>funnel_data!A39</f>
        <v>RDU</v>
      </c>
      <c r="D45" s="12" t="str">
        <f>INDEX(TrustCAHUB_map!C$2:C$139,MATCH($C45,TrustCAHUB_map!$A$2:$A$139,FALSE))</f>
        <v>Surrey and Sussex</v>
      </c>
      <c r="E45" s="12" t="str">
        <f>INDEX(TrustCAHUB_map!D$2:D$139,MATCH($C45,TrustCAHUB_map!$A$2:$A$139,FALSE))</f>
        <v>South East</v>
      </c>
      <c r="F45" s="12">
        <f>ROWS($F$9:F45)</f>
        <v>37</v>
      </c>
      <c r="G45" s="22">
        <f t="shared" si="0"/>
        <v>37</v>
      </c>
      <c r="H45" s="22">
        <f t="shared" si="1"/>
        <v>37</v>
      </c>
      <c r="I45" s="22"/>
      <c r="J45" s="168" t="str">
        <f t="shared" si="2"/>
        <v>RDU</v>
      </c>
      <c r="K45" s="169" t="str">
        <f>IFERROR(INDEX(TrustCAHUB_map!$B$2:$B$139, MATCH(J45, TrustCAHUB_map!$A$2:$A$139, FALSE)),"")</f>
        <v>Frimley Health NHS Foundation Trust</v>
      </c>
      <c r="L45" s="168">
        <f ca="1">IFERROR(INDEX(funnel_data!E$3:E$140,MATCH($J45, funnel_data!$A$3:$A$140, FALSE)),"")</f>
        <v>625</v>
      </c>
      <c r="M45" s="168">
        <f ca="1">IFERROR(INDEX(funnel_data!F$3:F$140,MATCH($J45, funnel_data!$A$3:$A$140, FALSE)),"")</f>
        <v>25</v>
      </c>
      <c r="N45" s="196">
        <f ca="1">IFERROR(INDEX(funnel_data!G$3:G$140,MATCH($J45, funnel_data!$A$3:$A$140, FALSE)),"")</f>
        <v>0.04</v>
      </c>
      <c r="O45" s="196">
        <f ca="1">IFERROR(INDEX(funnel_data!Y$3:Y$140,MATCH($J45, funnel_data!$A$3:$A$140, FALSE)),"")</f>
        <v>2.7238472756342211E-2</v>
      </c>
      <c r="P45" s="196">
        <f ca="1">IFERROR(INDEX(funnel_data!Z$3:Z$140,MATCH($J45, funnel_data!$A$3:$A$140, FALSE)),"")</f>
        <v>5.8381611710840331E-2</v>
      </c>
      <c r="Q45" s="196">
        <f ca="1">IFERROR(INDEX(funnel_data!H$3:H$140,MATCH($J45, funnel_data!$A$3:$A$140, FALSE)),"")</f>
        <v>4.1856794361209183E-2</v>
      </c>
      <c r="R45" s="196">
        <f ca="1">IFERROR(INDEX(funnel_data!I$3:I$140,MATCH($J45, funnel_data!$A$3:$A$140, FALSE)),"")</f>
        <v>2.8754842671015978E-2</v>
      </c>
      <c r="S45" s="196">
        <f ca="1">IFERROR(INDEX(funnel_data!J$3:J$140,MATCH($J45, funnel_data!$A$3:$A$140, FALSE)),"")</f>
        <v>6.0556349450356844E-2</v>
      </c>
      <c r="T45" s="196">
        <f ca="1">IFERROR(INDEX(funnel_data!K$3:K$140,MATCH($J45, funnel_data!$A$3:$A$140, FALSE)),"")</f>
        <v>2.3235263947789735E-2</v>
      </c>
      <c r="U45" s="196">
        <f ca="1">IFERROR(INDEX(funnel_data!L$3:L$140,MATCH($J45, funnel_data!$A$3:$A$140, FALSE)),"")</f>
        <v>7.426752342824397E-2</v>
      </c>
      <c r="V45" s="170" t="str">
        <f t="shared" ca="1" si="3"/>
        <v/>
      </c>
      <c r="W45" s="169" t="str">
        <f t="shared" ca="1" si="4"/>
        <v/>
      </c>
      <c r="X45" s="168">
        <f ca="1">IFERROR(INDEX(funnel_data!P$3:P$140,MATCH($J45, funnel_data!$A$3:$A$140, FALSE)),"")</f>
        <v>646</v>
      </c>
      <c r="Y45" s="168">
        <f ca="1">IFERROR(INDEX(funnel_data!Q$3:Q$140,MATCH($J45, funnel_data!$A$3:$A$140, FALSE)),"")</f>
        <v>30</v>
      </c>
      <c r="Z45" s="196">
        <f ca="1">IFERROR(INDEX(funnel_data!R$3:R$140,MATCH($J45, funnel_data!$A$3:$A$140, FALSE)),"")</f>
        <v>4.6439628482972138E-2</v>
      </c>
      <c r="AA45" s="196">
        <f ca="1">IFERROR(INDEX(funnel_data!AA$3:AA$140,MATCH($J45, funnel_data!$A$3:$A$140, FALSE)),"")</f>
        <v>3.2720729424384067E-2</v>
      </c>
      <c r="AB45" s="196">
        <f ca="1">IFERROR(INDEX(funnel_data!AB$3:AB$140,MATCH($J45, funnel_data!$A$3:$A$140, FALSE)),"")</f>
        <v>6.5520861588523924E-2</v>
      </c>
      <c r="AC45" s="196">
        <f ca="1">IFERROR(INDEX(funnel_data!S$3:S$140,MATCH($J45, funnel_data!$A$3:$A$140, FALSE)),"")</f>
        <v>4.2820310180952947E-2</v>
      </c>
      <c r="AD45" s="196">
        <f ca="1">IFERROR(INDEX(funnel_data!T$3:T$140,MATCH($J45, funnel_data!$A$3:$A$140, FALSE)),"")</f>
        <v>2.9724195544140564E-2</v>
      </c>
      <c r="AE45" s="196">
        <f ca="1">IFERROR(INDEX(funnel_data!U$3:U$140,MATCH($J45, funnel_data!$A$3:$A$140, FALSE)),"")</f>
        <v>6.1321746657453199E-2</v>
      </c>
      <c r="AF45" s="196">
        <f ca="1">IFERROR(INDEX(funnel_data!V$3:V$140,MATCH($J45, funnel_data!$A$3:$A$140, FALSE)),"")</f>
        <v>2.4154092869638648E-2</v>
      </c>
      <c r="AG45" s="196">
        <f ca="1">IFERROR(INDEX(funnel_data!W$3:W$140,MATCH($J45, funnel_data!$A$3:$A$140, FALSE)),"")</f>
        <v>7.4805929248105987E-2</v>
      </c>
      <c r="AH45" s="170" t="str">
        <f t="shared" ca="1" si="5"/>
        <v/>
      </c>
      <c r="AI45" s="169" t="str">
        <f t="shared" ca="1" si="6"/>
        <v/>
      </c>
      <c r="AJ45" s="168" t="str">
        <f ca="1">IFERROR(INDEX(funnel_data!AG$3:AG$140,MATCH($J45, funnel_data!$A$3:$A$140, FALSE)),"")</f>
        <v>Change not statistically significant</v>
      </c>
    </row>
    <row r="46" spans="3:36" s="171" customFormat="1" x14ac:dyDescent="0.3">
      <c r="C46" s="12" t="str">
        <f>funnel_data!A40</f>
        <v>RDZ</v>
      </c>
      <c r="D46" s="12" t="str">
        <f>INDEX(TrustCAHUB_map!C$2:C$139,MATCH($C46,TrustCAHUB_map!$A$2:$A$139,FALSE))</f>
        <v>Wessex</v>
      </c>
      <c r="E46" s="12" t="str">
        <f>INDEX(TrustCAHUB_map!D$2:D$139,MATCH($C46,TrustCAHUB_map!$A$2:$A$139,FALSE))</f>
        <v>Wessex</v>
      </c>
      <c r="F46" s="12">
        <f>ROWS($F$9:F46)</f>
        <v>38</v>
      </c>
      <c r="G46" s="22">
        <f t="shared" si="0"/>
        <v>38</v>
      </c>
      <c r="H46" s="22">
        <f t="shared" si="1"/>
        <v>38</v>
      </c>
      <c r="I46" s="22"/>
      <c r="J46" s="168" t="str">
        <f t="shared" si="2"/>
        <v>RDZ</v>
      </c>
      <c r="K46" s="169" t="str">
        <f>IFERROR(INDEX(TrustCAHUB_map!$B$2:$B$139, MATCH(J46, TrustCAHUB_map!$A$2:$A$139, FALSE)),"")</f>
        <v>The Royal Bournemouth and Christchurch Hospitals NHS Foundation Trust</v>
      </c>
      <c r="L46" s="168">
        <f ca="1">IFERROR(INDEX(funnel_data!E$3:E$140,MATCH($J46, funnel_data!$A$3:$A$140, FALSE)),"")</f>
        <v>712</v>
      </c>
      <c r="M46" s="168">
        <f ca="1">IFERROR(INDEX(funnel_data!F$3:F$140,MATCH($J46, funnel_data!$A$3:$A$140, FALSE)),"")</f>
        <v>27</v>
      </c>
      <c r="N46" s="196">
        <f ca="1">IFERROR(INDEX(funnel_data!G$3:G$140,MATCH($J46, funnel_data!$A$3:$A$140, FALSE)),"")</f>
        <v>3.7921348314606744E-2</v>
      </c>
      <c r="O46" s="196">
        <f ca="1">IFERROR(INDEX(funnel_data!Y$3:Y$140,MATCH($J46, funnel_data!$A$3:$A$140, FALSE)),"")</f>
        <v>2.6190775597627201E-2</v>
      </c>
      <c r="P46" s="196">
        <f ca="1">IFERROR(INDEX(funnel_data!Z$3:Z$140,MATCH($J46, funnel_data!$A$3:$A$140, FALSE)),"")</f>
        <v>5.4611276460079058E-2</v>
      </c>
      <c r="Q46" s="196">
        <f ca="1">IFERROR(INDEX(funnel_data!H$3:H$140,MATCH($J46, funnel_data!$A$3:$A$140, FALSE)),"")</f>
        <v>4.1856794361209183E-2</v>
      </c>
      <c r="R46" s="196">
        <f ca="1">IFERROR(INDEX(funnel_data!I$3:I$140,MATCH($J46, funnel_data!$A$3:$A$140, FALSE)),"")</f>
        <v>2.9440316100601473E-2</v>
      </c>
      <c r="S46" s="196">
        <f ca="1">IFERROR(INDEX(funnel_data!J$3:J$140,MATCH($J46, funnel_data!$A$3:$A$140, FALSE)),"")</f>
        <v>5.9190569797007549E-2</v>
      </c>
      <c r="T46" s="196">
        <f ca="1">IFERROR(INDEX(funnel_data!K$3:K$140,MATCH($J46, funnel_data!$A$3:$A$140, FALSE)),"")</f>
        <v>2.409719631614466E-2</v>
      </c>
      <c r="U46" s="196">
        <f ca="1">IFERROR(INDEX(funnel_data!L$3:L$140,MATCH($J46, funnel_data!$A$3:$A$140, FALSE)),"")</f>
        <v>7.1742973934567425E-2</v>
      </c>
      <c r="V46" s="170" t="str">
        <f t="shared" ca="1" si="3"/>
        <v/>
      </c>
      <c r="W46" s="169" t="str">
        <f t="shared" ca="1" si="4"/>
        <v/>
      </c>
      <c r="X46" s="168">
        <f ca="1">IFERROR(INDEX(funnel_data!P$3:P$140,MATCH($J46, funnel_data!$A$3:$A$140, FALSE)),"")</f>
        <v>766</v>
      </c>
      <c r="Y46" s="168">
        <f ca="1">IFERROR(INDEX(funnel_data!Q$3:Q$140,MATCH($J46, funnel_data!$A$3:$A$140, FALSE)),"")</f>
        <v>39</v>
      </c>
      <c r="Z46" s="196">
        <f ca="1">IFERROR(INDEX(funnel_data!R$3:R$140,MATCH($J46, funnel_data!$A$3:$A$140, FALSE)),"")</f>
        <v>5.0913838120104436E-2</v>
      </c>
      <c r="AA46" s="196">
        <f ca="1">IFERROR(INDEX(funnel_data!AA$3:AA$140,MATCH($J46, funnel_data!$A$3:$A$140, FALSE)),"")</f>
        <v>3.746579036934658E-2</v>
      </c>
      <c r="AB46" s="196">
        <f ca="1">IFERROR(INDEX(funnel_data!AB$3:AB$140,MATCH($J46, funnel_data!$A$3:$A$140, FALSE)),"")</f>
        <v>6.8843707362907985E-2</v>
      </c>
      <c r="AC46" s="196">
        <f ca="1">IFERROR(INDEX(funnel_data!S$3:S$140,MATCH($J46, funnel_data!$A$3:$A$140, FALSE)),"")</f>
        <v>4.2820310180952947E-2</v>
      </c>
      <c r="AD46" s="196">
        <f ca="1">IFERROR(INDEX(funnel_data!T$3:T$140,MATCH($J46, funnel_data!$A$3:$A$140, FALSE)),"")</f>
        <v>3.0619518769021116E-2</v>
      </c>
      <c r="AE46" s="196">
        <f ca="1">IFERROR(INDEX(funnel_data!U$3:U$140,MATCH($J46, funnel_data!$A$3:$A$140, FALSE)),"")</f>
        <v>5.9583862286536178E-2</v>
      </c>
      <c r="AF46" s="196">
        <f ca="1">IFERROR(INDEX(funnel_data!V$3:V$140,MATCH($J46, funnel_data!$A$3:$A$140, FALSE)),"")</f>
        <v>2.5290159084235351E-2</v>
      </c>
      <c r="AG46" s="196">
        <f ca="1">IFERROR(INDEX(funnel_data!W$3:W$140,MATCH($J46, funnel_data!$A$3:$A$140, FALSE)),"")</f>
        <v>7.1608964859239926E-2</v>
      </c>
      <c r="AH46" s="170" t="str">
        <f t="shared" ca="1" si="5"/>
        <v/>
      </c>
      <c r="AI46" s="169" t="str">
        <f t="shared" ca="1" si="6"/>
        <v/>
      </c>
      <c r="AJ46" s="168" t="str">
        <f ca="1">IFERROR(INDEX(funnel_data!AG$3:AG$140,MATCH($J46, funnel_data!$A$3:$A$140, FALSE)),"")</f>
        <v>Change not statistically significant</v>
      </c>
    </row>
    <row r="47" spans="3:36" s="171" customFormat="1" x14ac:dyDescent="0.3">
      <c r="C47" s="12" t="str">
        <f>funnel_data!A41</f>
        <v>RE9</v>
      </c>
      <c r="D47" s="12" t="str">
        <f>INDEX(TrustCAHUB_map!C$2:C$139,MATCH($C47,TrustCAHUB_map!$A$2:$A$139,FALSE))</f>
        <v>North East and Cumbria</v>
      </c>
      <c r="E47" s="12" t="str">
        <f>INDEX(TrustCAHUB_map!D$2:D$139,MATCH($C47,TrustCAHUB_map!$A$2:$A$139,FALSE))</f>
        <v>North East</v>
      </c>
      <c r="F47" s="12">
        <f>ROWS($F$9:F47)</f>
        <v>39</v>
      </c>
      <c r="G47" s="22">
        <f t="shared" si="0"/>
        <v>39</v>
      </c>
      <c r="H47" s="22">
        <f t="shared" si="1"/>
        <v>39</v>
      </c>
      <c r="I47" s="22"/>
      <c r="J47" s="168" t="str">
        <f t="shared" si="2"/>
        <v>RE9</v>
      </c>
      <c r="K47" s="169" t="str">
        <f>IFERROR(INDEX(TrustCAHUB_map!$B$2:$B$139, MATCH(J47, TrustCAHUB_map!$A$2:$A$139, FALSE)),"")</f>
        <v>South Tyneside NHS Foundation Trust</v>
      </c>
      <c r="L47" s="168">
        <f ca="1">IFERROR(INDEX(funnel_data!E$3:E$140,MATCH($J47, funnel_data!$A$3:$A$140, FALSE)),"")</f>
        <v>224</v>
      </c>
      <c r="M47" s="168">
        <f ca="1">IFERROR(INDEX(funnel_data!F$3:F$140,MATCH($J47, funnel_data!$A$3:$A$140, FALSE)),"")</f>
        <v>10</v>
      </c>
      <c r="N47" s="196">
        <f ca="1">IFERROR(INDEX(funnel_data!G$3:G$140,MATCH($J47, funnel_data!$A$3:$A$140, FALSE)),"")</f>
        <v>4.4642857142857144E-2</v>
      </c>
      <c r="O47" s="196">
        <f ca="1">IFERROR(INDEX(funnel_data!Y$3:Y$140,MATCH($J47, funnel_data!$A$3:$A$140, FALSE)),"")</f>
        <v>2.4427103673717674E-2</v>
      </c>
      <c r="P47" s="196">
        <f ca="1">IFERROR(INDEX(funnel_data!Z$3:Z$140,MATCH($J47, funnel_data!$A$3:$A$140, FALSE)),"")</f>
        <v>8.021346062084643E-2</v>
      </c>
      <c r="Q47" s="196">
        <f ca="1">IFERROR(INDEX(funnel_data!H$3:H$140,MATCH($J47, funnel_data!$A$3:$A$140, FALSE)),"")</f>
        <v>4.1856794361209183E-2</v>
      </c>
      <c r="R47" s="196">
        <f ca="1">IFERROR(INDEX(funnel_data!I$3:I$140,MATCH($J47, funnel_data!$A$3:$A$140, FALSE)),"")</f>
        <v>2.2454526454206727E-2</v>
      </c>
      <c r="S47" s="196">
        <f ca="1">IFERROR(INDEX(funnel_data!J$3:J$140,MATCH($J47, funnel_data!$A$3:$A$140, FALSE)),"")</f>
        <v>7.6708417774686122E-2</v>
      </c>
      <c r="T47" s="196">
        <f ca="1">IFERROR(INDEX(funnel_data!K$3:K$140,MATCH($J47, funnel_data!$A$3:$A$140, FALSE)),"")</f>
        <v>1.5971958916920468E-2</v>
      </c>
      <c r="U47" s="196">
        <f ca="1">IFERROR(INDEX(funnel_data!L$3:L$140,MATCH($J47, funnel_data!$A$3:$A$140, FALSE)),"")</f>
        <v>0.10520663398207442</v>
      </c>
      <c r="V47" s="170" t="str">
        <f t="shared" ca="1" si="3"/>
        <v/>
      </c>
      <c r="W47" s="169" t="str">
        <f t="shared" ca="1" si="4"/>
        <v/>
      </c>
      <c r="X47" s="168">
        <f ca="1">IFERROR(INDEX(funnel_data!P$3:P$140,MATCH($J47, funnel_data!$A$3:$A$140, FALSE)),"")</f>
        <v>219</v>
      </c>
      <c r="Y47" s="168">
        <f ca="1">IFERROR(INDEX(funnel_data!Q$3:Q$140,MATCH($J47, funnel_data!$A$3:$A$140, FALSE)),"")</f>
        <v>10</v>
      </c>
      <c r="Z47" s="196">
        <f ca="1">IFERROR(INDEX(funnel_data!R$3:R$140,MATCH($J47, funnel_data!$A$3:$A$140, FALSE)),"")</f>
        <v>4.5662100456621002E-2</v>
      </c>
      <c r="AA47" s="196">
        <f ca="1">IFERROR(INDEX(funnel_data!AA$3:AA$140,MATCH($J47, funnel_data!$A$3:$A$140, FALSE)),"")</f>
        <v>2.4989013068053595E-2</v>
      </c>
      <c r="AB47" s="196">
        <f ca="1">IFERROR(INDEX(funnel_data!AB$3:AB$140,MATCH($J47, funnel_data!$A$3:$A$140, FALSE)),"")</f>
        <v>8.1999421430922537E-2</v>
      </c>
      <c r="AC47" s="196">
        <f ca="1">IFERROR(INDEX(funnel_data!S$3:S$140,MATCH($J47, funnel_data!$A$3:$A$140, FALSE)),"")</f>
        <v>4.2820310180952947E-2</v>
      </c>
      <c r="AD47" s="196">
        <f ca="1">IFERROR(INDEX(funnel_data!T$3:T$140,MATCH($J47, funnel_data!$A$3:$A$140, FALSE)),"")</f>
        <v>2.2976390998142665E-2</v>
      </c>
      <c r="AE47" s="196">
        <f ca="1">IFERROR(INDEX(funnel_data!U$3:U$140,MATCH($J47, funnel_data!$A$3:$A$140, FALSE)),"")</f>
        <v>7.842700881256319E-2</v>
      </c>
      <c r="AF47" s="196">
        <f ca="1">IFERROR(INDEX(funnel_data!V$3:V$140,MATCH($J47, funnel_data!$A$3:$A$140, FALSE)),"")</f>
        <v>1.6343732938969333E-2</v>
      </c>
      <c r="AG47" s="196">
        <f ca="1">IFERROR(INDEX(funnel_data!W$3:W$140,MATCH($J47, funnel_data!$A$3:$A$140, FALSE)),"")</f>
        <v>0.10750100181144623</v>
      </c>
      <c r="AH47" s="170" t="str">
        <f t="shared" ca="1" si="5"/>
        <v/>
      </c>
      <c r="AI47" s="169" t="str">
        <f t="shared" ca="1" si="6"/>
        <v/>
      </c>
      <c r="AJ47" s="168" t="str">
        <f ca="1">IFERROR(INDEX(funnel_data!AG$3:AG$140,MATCH($J47, funnel_data!$A$3:$A$140, FALSE)),"")</f>
        <v>Change not statistically significant</v>
      </c>
    </row>
    <row r="48" spans="3:36" s="171" customFormat="1" x14ac:dyDescent="0.3">
      <c r="C48" s="12" t="str">
        <f>funnel_data!A42</f>
        <v>REF</v>
      </c>
      <c r="D48" s="12" t="str">
        <f>INDEX(TrustCAHUB_map!C$2:C$139,MATCH($C48,TrustCAHUB_map!$A$2:$A$139,FALSE))</f>
        <v>Peninsula</v>
      </c>
      <c r="E48" s="12" t="str">
        <f>INDEX(TrustCAHUB_map!D$2:D$139,MATCH($C48,TrustCAHUB_map!$A$2:$A$139,FALSE))</f>
        <v>South West</v>
      </c>
      <c r="F48" s="12">
        <f>ROWS($F$9:F48)</f>
        <v>40</v>
      </c>
      <c r="G48" s="22">
        <f t="shared" si="0"/>
        <v>40</v>
      </c>
      <c r="H48" s="22">
        <f t="shared" si="1"/>
        <v>40</v>
      </c>
      <c r="I48" s="22"/>
      <c r="J48" s="168" t="str">
        <f t="shared" si="2"/>
        <v>REF</v>
      </c>
      <c r="K48" s="169" t="str">
        <f>IFERROR(INDEX(TrustCAHUB_map!$B$2:$B$139, MATCH(J48, TrustCAHUB_map!$A$2:$A$139, FALSE)),"")</f>
        <v>Royal Cornwall Hospitals NHS Trust</v>
      </c>
      <c r="L48" s="168">
        <f ca="1">IFERROR(INDEX(funnel_data!E$3:E$140,MATCH($J48, funnel_data!$A$3:$A$140, FALSE)),"")</f>
        <v>1216</v>
      </c>
      <c r="M48" s="168">
        <f ca="1">IFERROR(INDEX(funnel_data!F$3:F$140,MATCH($J48, funnel_data!$A$3:$A$140, FALSE)),"")</f>
        <v>101</v>
      </c>
      <c r="N48" s="196">
        <f ca="1">IFERROR(INDEX(funnel_data!G$3:G$140,MATCH($J48, funnel_data!$A$3:$A$140, FALSE)),"")</f>
        <v>8.3059210526315791E-2</v>
      </c>
      <c r="O48" s="196">
        <f ca="1">IFERROR(INDEX(funnel_data!Y$3:Y$140,MATCH($J48, funnel_data!$A$3:$A$140, FALSE)),"")</f>
        <v>6.8829884244820186E-2</v>
      </c>
      <c r="P48" s="196">
        <f ca="1">IFERROR(INDEX(funnel_data!Z$3:Z$140,MATCH($J48, funnel_data!$A$3:$A$140, FALSE)),"")</f>
        <v>9.9914551626129347E-2</v>
      </c>
      <c r="Q48" s="196">
        <f ca="1">IFERROR(INDEX(funnel_data!H$3:H$140,MATCH($J48, funnel_data!$A$3:$A$140, FALSE)),"")</f>
        <v>4.1856794361209183E-2</v>
      </c>
      <c r="R48" s="196">
        <f ca="1">IFERROR(INDEX(funnel_data!I$3:I$140,MATCH($J48, funnel_data!$A$3:$A$140, FALSE)),"")</f>
        <v>3.1969019476496767E-2</v>
      </c>
      <c r="S48" s="196">
        <f ca="1">IFERROR(INDEX(funnel_data!J$3:J$140,MATCH($J48, funnel_data!$A$3:$A$140, FALSE)),"")</f>
        <v>5.4630194623482072E-2</v>
      </c>
      <c r="T48" s="196">
        <f ca="1">IFERROR(INDEX(funnel_data!K$3:K$140,MATCH($J48, funnel_data!$A$3:$A$140, FALSE)),"")</f>
        <v>2.7392309391717946E-2</v>
      </c>
      <c r="U48" s="196">
        <f ca="1">IFERROR(INDEX(funnel_data!L$3:L$140,MATCH($J48, funnel_data!$A$3:$A$140, FALSE)),"")</f>
        <v>6.3460875096341379E-2</v>
      </c>
      <c r="V48" s="170" t="str">
        <f t="shared" ca="1" si="3"/>
        <v>&gt;Upper 3SD Limit</v>
      </c>
      <c r="W48" s="169" t="str">
        <f t="shared" ca="1" si="4"/>
        <v/>
      </c>
      <c r="X48" s="168">
        <f ca="1">IFERROR(INDEX(funnel_data!P$3:P$140,MATCH($J48, funnel_data!$A$3:$A$140, FALSE)),"")</f>
        <v>1267</v>
      </c>
      <c r="Y48" s="168">
        <f ca="1">IFERROR(INDEX(funnel_data!Q$3:Q$140,MATCH($J48, funnel_data!$A$3:$A$140, FALSE)),"")</f>
        <v>91</v>
      </c>
      <c r="Z48" s="196">
        <f ca="1">IFERROR(INDEX(funnel_data!R$3:R$140,MATCH($J48, funnel_data!$A$3:$A$140, FALSE)),"")</f>
        <v>7.18232044198895E-2</v>
      </c>
      <c r="AA48" s="196">
        <f ca="1">IFERROR(INDEX(funnel_data!AA$3:AA$140,MATCH($J48, funnel_data!$A$3:$A$140, FALSE)),"")</f>
        <v>5.8863120319495359E-2</v>
      </c>
      <c r="AB48" s="196">
        <f ca="1">IFERROR(INDEX(funnel_data!AB$3:AB$140,MATCH($J48, funnel_data!$A$3:$A$140, FALSE)),"")</f>
        <v>8.7371846702394146E-2</v>
      </c>
      <c r="AC48" s="196">
        <f ca="1">IFERROR(INDEX(funnel_data!S$3:S$140,MATCH($J48, funnel_data!$A$3:$A$140, FALSE)),"")</f>
        <v>4.2820310180952947E-2</v>
      </c>
      <c r="AD48" s="196">
        <f ca="1">IFERROR(INDEX(funnel_data!T$3:T$140,MATCH($J48, funnel_data!$A$3:$A$140, FALSE)),"")</f>
        <v>3.2985899643656141E-2</v>
      </c>
      <c r="AE48" s="196">
        <f ca="1">IFERROR(INDEX(funnel_data!U$3:U$140,MATCH($J48, funnel_data!$A$3:$A$140, FALSE)),"")</f>
        <v>5.5418718208430834E-2</v>
      </c>
      <c r="AF48" s="196">
        <f ca="1">IFERROR(INDEX(funnel_data!V$3:V$140,MATCH($J48, funnel_data!$A$3:$A$140, FALSE)),"")</f>
        <v>2.8399291354221364E-2</v>
      </c>
      <c r="AG48" s="196">
        <f ca="1">IFERROR(INDEX(funnel_data!W$3:W$140,MATCH($J48, funnel_data!$A$3:$A$140, FALSE)),"")</f>
        <v>6.4081272228818681E-2</v>
      </c>
      <c r="AH48" s="170" t="str">
        <f t="shared" ca="1" si="5"/>
        <v>&gt;Upper 3SD Limit</v>
      </c>
      <c r="AI48" s="169" t="str">
        <f t="shared" ca="1" si="6"/>
        <v/>
      </c>
      <c r="AJ48" s="168" t="str">
        <f ca="1">IFERROR(INDEX(funnel_data!AG$3:AG$140,MATCH($J48, funnel_data!$A$3:$A$140, FALSE)),"")</f>
        <v>Change not statistically significant</v>
      </c>
    </row>
    <row r="49" spans="3:36" s="171" customFormat="1" x14ac:dyDescent="0.3">
      <c r="C49" s="12" t="str">
        <f>funnel_data!A43</f>
        <v>REM</v>
      </c>
      <c r="D49" s="12" t="str">
        <f>INDEX(TrustCAHUB_map!C$2:C$139,MATCH($C49,TrustCAHUB_map!$A$2:$A$139,FALSE))</f>
        <v>Cheshire and Merseyside</v>
      </c>
      <c r="E49" s="12" t="str">
        <f>INDEX(TrustCAHUB_map!D$2:D$139,MATCH($C49,TrustCAHUB_map!$A$2:$A$139,FALSE))</f>
        <v>North West</v>
      </c>
      <c r="F49" s="12">
        <f>ROWS($F$9:F49)</f>
        <v>41</v>
      </c>
      <c r="G49" s="22">
        <f t="shared" si="0"/>
        <v>41</v>
      </c>
      <c r="H49" s="22">
        <f t="shared" si="1"/>
        <v>41</v>
      </c>
      <c r="I49" s="22"/>
      <c r="J49" s="168" t="str">
        <f t="shared" si="2"/>
        <v>REM</v>
      </c>
      <c r="K49" s="169" t="str">
        <f>IFERROR(INDEX(TrustCAHUB_map!$B$2:$B$139, MATCH(J49, TrustCAHUB_map!$A$2:$A$139, FALSE)),"")</f>
        <v>Aintree University Hospitals NHS Foundation Trust</v>
      </c>
      <c r="L49" s="168">
        <f ca="1">IFERROR(INDEX(funnel_data!E$3:E$140,MATCH($J49, funnel_data!$A$3:$A$140, FALSE)),"")</f>
        <v>189</v>
      </c>
      <c r="M49" s="168">
        <f ca="1">IFERROR(INDEX(funnel_data!F$3:F$140,MATCH($J49, funnel_data!$A$3:$A$140, FALSE)),"")</f>
        <v>12</v>
      </c>
      <c r="N49" s="196">
        <f ca="1">IFERROR(INDEX(funnel_data!G$3:G$140,MATCH($J49, funnel_data!$A$3:$A$140, FALSE)),"")</f>
        <v>6.3492063492063489E-2</v>
      </c>
      <c r="O49" s="196">
        <f ca="1">IFERROR(INDEX(funnel_data!Y$3:Y$140,MATCH($J49, funnel_data!$A$3:$A$140, FALSE)),"")</f>
        <v>3.6689732951979262E-2</v>
      </c>
      <c r="P49" s="196">
        <f ca="1">IFERROR(INDEX(funnel_data!Z$3:Z$140,MATCH($J49, funnel_data!$A$3:$A$140, FALSE)),"")</f>
        <v>0.10768512809167931</v>
      </c>
      <c r="Q49" s="196">
        <f ca="1">IFERROR(INDEX(funnel_data!H$3:H$140,MATCH($J49, funnel_data!$A$3:$A$140, FALSE)),"")</f>
        <v>4.1856794361209183E-2</v>
      </c>
      <c r="R49" s="196">
        <f ca="1">IFERROR(INDEX(funnel_data!I$3:I$140,MATCH($J49, funnel_data!$A$3:$A$140, FALSE)),"")</f>
        <v>2.1281206374844232E-2</v>
      </c>
      <c r="S49" s="196">
        <f ca="1">IFERROR(INDEX(funnel_data!J$3:J$140,MATCH($J49, funnel_data!$A$3:$A$140, FALSE)),"")</f>
        <v>8.0685735760758631E-2</v>
      </c>
      <c r="T49" s="196">
        <f ca="1">IFERROR(INDEX(funnel_data!K$3:K$140,MATCH($J49, funnel_data!$A$3:$A$140, FALSE)),"")</f>
        <v>1.4755020736136385E-2</v>
      </c>
      <c r="U49" s="196">
        <f ca="1">IFERROR(INDEX(funnel_data!L$3:L$140,MATCH($J49, funnel_data!$A$3:$A$140, FALSE)),"")</f>
        <v>0.11302785083904611</v>
      </c>
      <c r="V49" s="170" t="str">
        <f t="shared" ca="1" si="3"/>
        <v/>
      </c>
      <c r="W49" s="169" t="str">
        <f t="shared" ca="1" si="4"/>
        <v/>
      </c>
      <c r="X49" s="168">
        <f ca="1">IFERROR(INDEX(funnel_data!P$3:P$140,MATCH($J49, funnel_data!$A$3:$A$140, FALSE)),"")</f>
        <v>182</v>
      </c>
      <c r="Y49" s="168">
        <f ca="1">IFERROR(INDEX(funnel_data!Q$3:Q$140,MATCH($J49, funnel_data!$A$3:$A$140, FALSE)),"")</f>
        <v>6</v>
      </c>
      <c r="Z49" s="196">
        <f ca="1">IFERROR(INDEX(funnel_data!R$3:R$140,MATCH($J49, funnel_data!$A$3:$A$140, FALSE)),"")</f>
        <v>3.2967032967032968E-2</v>
      </c>
      <c r="AA49" s="196">
        <f ca="1">IFERROR(INDEX(funnel_data!AA$3:AA$140,MATCH($J49, funnel_data!$A$3:$A$140, FALSE)),"")</f>
        <v>1.5194980224332837E-2</v>
      </c>
      <c r="AB49" s="196">
        <f ca="1">IFERROR(INDEX(funnel_data!AB$3:AB$140,MATCH($J49, funnel_data!$A$3:$A$140, FALSE)),"")</f>
        <v>7.0046810930451828E-2</v>
      </c>
      <c r="AC49" s="196">
        <f ca="1">IFERROR(INDEX(funnel_data!S$3:S$140,MATCH($J49, funnel_data!$A$3:$A$140, FALSE)),"")</f>
        <v>4.2820310180952947E-2</v>
      </c>
      <c r="AD49" s="196">
        <f ca="1">IFERROR(INDEX(funnel_data!T$3:T$140,MATCH($J49, funnel_data!$A$3:$A$140, FALSE)),"")</f>
        <v>2.1667501705642321E-2</v>
      </c>
      <c r="AE49" s="196">
        <f ca="1">IFERROR(INDEX(funnel_data!U$3:U$140,MATCH($J49, funnel_data!$A$3:$A$140, FALSE)),"")</f>
        <v>8.2874177368724627E-2</v>
      </c>
      <c r="AF49" s="196">
        <f ca="1">IFERROR(INDEX(funnel_data!V$3:V$140,MATCH($J49, funnel_data!$A$3:$A$140, FALSE)),"")</f>
        <v>1.4988192783100394E-2</v>
      </c>
      <c r="AG49" s="196">
        <f ca="1">IFERROR(INDEX(funnel_data!W$3:W$140,MATCH($J49, funnel_data!$A$3:$A$140, FALSE)),"")</f>
        <v>0.11623611457037381</v>
      </c>
      <c r="AH49" s="170" t="str">
        <f t="shared" ca="1" si="5"/>
        <v/>
      </c>
      <c r="AI49" s="169" t="str">
        <f t="shared" ca="1" si="6"/>
        <v/>
      </c>
      <c r="AJ49" s="168" t="str">
        <f ca="1">IFERROR(INDEX(funnel_data!AG$3:AG$140,MATCH($J49, funnel_data!$A$3:$A$140, FALSE)),"")</f>
        <v>Change not statistically significant</v>
      </c>
    </row>
    <row r="50" spans="3:36" s="171" customFormat="1" x14ac:dyDescent="0.3">
      <c r="C50" s="12" t="str">
        <f>funnel_data!A44</f>
        <v>REN</v>
      </c>
      <c r="D50" s="12" t="str">
        <f>INDEX(TrustCAHUB_map!C$2:C$139,MATCH($C50,TrustCAHUB_map!$A$2:$A$139,FALSE))</f>
        <v>Cheshire and Merseyside</v>
      </c>
      <c r="E50" s="12" t="str">
        <f>INDEX(TrustCAHUB_map!D$2:D$139,MATCH($C50,TrustCAHUB_map!$A$2:$A$139,FALSE))</f>
        <v>North West</v>
      </c>
      <c r="F50" s="12">
        <f>ROWS($F$9:F50)</f>
        <v>42</v>
      </c>
      <c r="G50" s="22">
        <f t="shared" si="0"/>
        <v>42</v>
      </c>
      <c r="H50" s="22">
        <f t="shared" si="1"/>
        <v>42</v>
      </c>
      <c r="I50" s="22"/>
      <c r="J50" s="168" t="str">
        <f t="shared" si="2"/>
        <v>REN</v>
      </c>
      <c r="K50" s="169" t="str">
        <f>IFERROR(INDEX(TrustCAHUB_map!$B$2:$B$139, MATCH(J50, TrustCAHUB_map!$A$2:$A$139, FALSE)),"")</f>
        <v>The Clatterbridge Cancer Centre NHS Foundation Trust</v>
      </c>
      <c r="L50" s="168">
        <f ca="1">IFERROR(INDEX(funnel_data!E$3:E$140,MATCH($J50, funnel_data!$A$3:$A$140, FALSE)),"")</f>
        <v>4580</v>
      </c>
      <c r="M50" s="168">
        <f ca="1">IFERROR(INDEX(funnel_data!F$3:F$140,MATCH($J50, funnel_data!$A$3:$A$140, FALSE)),"")</f>
        <v>191</v>
      </c>
      <c r="N50" s="196">
        <f ca="1">IFERROR(INDEX(funnel_data!G$3:G$140,MATCH($J50, funnel_data!$A$3:$A$140, FALSE)),"")</f>
        <v>4.1703056768558955E-2</v>
      </c>
      <c r="O50" s="196">
        <f ca="1">IFERROR(INDEX(funnel_data!Y$3:Y$140,MATCH($J50, funnel_data!$A$3:$A$140, FALSE)),"")</f>
        <v>3.6287214838221372E-2</v>
      </c>
      <c r="P50" s="196">
        <f ca="1">IFERROR(INDEX(funnel_data!Z$3:Z$140,MATCH($J50, funnel_data!$A$3:$A$140, FALSE)),"")</f>
        <v>4.7887044303795576E-2</v>
      </c>
      <c r="Q50" s="196">
        <f ca="1">IFERROR(INDEX(funnel_data!H$3:H$140,MATCH($J50, funnel_data!$A$3:$A$140, FALSE)),"")</f>
        <v>4.1856794361209183E-2</v>
      </c>
      <c r="R50" s="196">
        <f ca="1">IFERROR(INDEX(funnel_data!I$3:I$140,MATCH($J50, funnel_data!$A$3:$A$140, FALSE)),"")</f>
        <v>3.6430569121891923E-2</v>
      </c>
      <c r="S50" s="196">
        <f ca="1">IFERROR(INDEX(funnel_data!J$3:J$140,MATCH($J50, funnel_data!$A$3:$A$140, FALSE)),"")</f>
        <v>4.8050935725194449E-2</v>
      </c>
      <c r="T50" s="196">
        <f ca="1">IFERROR(INDEX(funnel_data!K$3:K$140,MATCH($J50, funnel_data!$A$3:$A$140, FALSE)),"")</f>
        <v>3.362562166240457E-2</v>
      </c>
      <c r="U50" s="196">
        <f ca="1">IFERROR(INDEX(funnel_data!L$3:L$140,MATCH($J50, funnel_data!$A$3:$A$140, FALSE)),"")</f>
        <v>5.1994456392520899E-2</v>
      </c>
      <c r="V50" s="170" t="str">
        <f t="shared" ca="1" si="3"/>
        <v/>
      </c>
      <c r="W50" s="169" t="str">
        <f t="shared" ca="1" si="4"/>
        <v/>
      </c>
      <c r="X50" s="168">
        <f ca="1">IFERROR(INDEX(funnel_data!P$3:P$140,MATCH($J50, funnel_data!$A$3:$A$140, FALSE)),"")</f>
        <v>4560</v>
      </c>
      <c r="Y50" s="168">
        <f ca="1">IFERROR(INDEX(funnel_data!Q$3:Q$140,MATCH($J50, funnel_data!$A$3:$A$140, FALSE)),"")</f>
        <v>179</v>
      </c>
      <c r="Z50" s="196">
        <f ca="1">IFERROR(INDEX(funnel_data!R$3:R$140,MATCH($J50, funnel_data!$A$3:$A$140, FALSE)),"")</f>
        <v>3.9254385964912278E-2</v>
      </c>
      <c r="AA50" s="196">
        <f ca="1">IFERROR(INDEX(funnel_data!AA$3:AA$140,MATCH($J50, funnel_data!$A$3:$A$140, FALSE)),"")</f>
        <v>3.3994686298013881E-2</v>
      </c>
      <c r="AB50" s="196">
        <f ca="1">IFERROR(INDEX(funnel_data!AB$3:AB$140,MATCH($J50, funnel_data!$A$3:$A$140, FALSE)),"")</f>
        <v>4.5289719631852639E-2</v>
      </c>
      <c r="AC50" s="196">
        <f ca="1">IFERROR(INDEX(funnel_data!S$3:S$140,MATCH($J50, funnel_data!$A$3:$A$140, FALSE)),"")</f>
        <v>4.2820310180952947E-2</v>
      </c>
      <c r="AD50" s="196">
        <f ca="1">IFERROR(INDEX(funnel_data!T$3:T$140,MATCH($J50, funnel_data!$A$3:$A$140, FALSE)),"")</f>
        <v>3.7318837741353611E-2</v>
      </c>
      <c r="AE50" s="196">
        <f ca="1">IFERROR(INDEX(funnel_data!U$3:U$140,MATCH($J50, funnel_data!$A$3:$A$140, FALSE)),"")</f>
        <v>4.9091441890238084E-2</v>
      </c>
      <c r="AF50" s="196">
        <f ca="1">IFERROR(INDEX(funnel_data!V$3:V$140,MATCH($J50, funnel_data!$A$3:$A$140, FALSE)),"")</f>
        <v>3.4471633929890853E-2</v>
      </c>
      <c r="AG50" s="196">
        <f ca="1">IFERROR(INDEX(funnel_data!W$3:W$140,MATCH($J50, funnel_data!$A$3:$A$140, FALSE)),"")</f>
        <v>5.3079793020451384E-2</v>
      </c>
      <c r="AH50" s="170" t="str">
        <f t="shared" ca="1" si="5"/>
        <v/>
      </c>
      <c r="AI50" s="169" t="str">
        <f t="shared" ca="1" si="6"/>
        <v/>
      </c>
      <c r="AJ50" s="168" t="str">
        <f ca="1">IFERROR(INDEX(funnel_data!AG$3:AG$140,MATCH($J50, funnel_data!$A$3:$A$140, FALSE)),"")</f>
        <v>Change not statistically significant</v>
      </c>
    </row>
    <row r="51" spans="3:36" s="171" customFormat="1" x14ac:dyDescent="0.3">
      <c r="C51" s="12" t="str">
        <f>funnel_data!A45</f>
        <v>RF4</v>
      </c>
      <c r="D51" s="12" t="str">
        <f>INDEX(TrustCAHUB_map!C$2:C$139,MATCH($C51,TrustCAHUB_map!$A$2:$A$139,FALSE))</f>
        <v>North Central and North East London</v>
      </c>
      <c r="E51" s="12" t="str">
        <f>INDEX(TrustCAHUB_map!D$2:D$139,MATCH($C51,TrustCAHUB_map!$A$2:$A$139,FALSE))</f>
        <v>London</v>
      </c>
      <c r="F51" s="12">
        <f>ROWS($F$9:F51)</f>
        <v>43</v>
      </c>
      <c r="G51" s="22">
        <f t="shared" si="0"/>
        <v>43</v>
      </c>
      <c r="H51" s="22">
        <f t="shared" si="1"/>
        <v>43</v>
      </c>
      <c r="I51" s="22"/>
      <c r="J51" s="168" t="str">
        <f t="shared" si="2"/>
        <v>RF4</v>
      </c>
      <c r="K51" s="169" t="str">
        <f>IFERROR(INDEX(TrustCAHUB_map!$B$2:$B$139, MATCH(J51, TrustCAHUB_map!$A$2:$A$139, FALSE)),"")</f>
        <v>Barking, Havering and Redbridge University Hospitals NHS Trust</v>
      </c>
      <c r="L51" s="168">
        <f ca="1">IFERROR(INDEX(funnel_data!E$3:E$140,MATCH($J51, funnel_data!$A$3:$A$140, FALSE)),"")</f>
        <v>1156</v>
      </c>
      <c r="M51" s="168">
        <f ca="1">IFERROR(INDEX(funnel_data!F$3:F$140,MATCH($J51, funnel_data!$A$3:$A$140, FALSE)),"")</f>
        <v>57</v>
      </c>
      <c r="N51" s="196">
        <f ca="1">IFERROR(INDEX(funnel_data!G$3:G$140,MATCH($J51, funnel_data!$A$3:$A$140, FALSE)),"")</f>
        <v>4.930795847750865E-2</v>
      </c>
      <c r="O51" s="196">
        <f ca="1">IFERROR(INDEX(funnel_data!Y$3:Y$140,MATCH($J51, funnel_data!$A$3:$A$140, FALSE)),"")</f>
        <v>3.8251318274097591E-2</v>
      </c>
      <c r="P51" s="196">
        <f ca="1">IFERROR(INDEX(funnel_data!Z$3:Z$140,MATCH($J51, funnel_data!$A$3:$A$140, FALSE)),"")</f>
        <v>6.3350032431638698E-2</v>
      </c>
      <c r="Q51" s="196">
        <f ca="1">IFERROR(INDEX(funnel_data!H$3:H$140,MATCH($J51, funnel_data!$A$3:$A$140, FALSE)),"")</f>
        <v>4.1856794361209183E-2</v>
      </c>
      <c r="R51" s="196">
        <f ca="1">IFERROR(INDEX(funnel_data!I$3:I$140,MATCH($J51, funnel_data!$A$3:$A$140, FALSE)),"")</f>
        <v>3.1749408229267695E-2</v>
      </c>
      <c r="S51" s="196">
        <f ca="1">IFERROR(INDEX(funnel_data!J$3:J$140,MATCH($J51, funnel_data!$A$3:$A$140, FALSE)),"")</f>
        <v>5.4999082739771214E-2</v>
      </c>
      <c r="T51" s="196">
        <f ca="1">IFERROR(INDEX(funnel_data!K$3:K$140,MATCH($J51, funnel_data!$A$3:$A$140, FALSE)),"")</f>
        <v>2.7099075929871954E-2</v>
      </c>
      <c r="U51" s="196">
        <f ca="1">IFERROR(INDEX(funnel_data!L$3:L$140,MATCH($J51, funnel_data!$A$3:$A$140, FALSE)),"")</f>
        <v>6.4121639758019613E-2</v>
      </c>
      <c r="V51" s="170" t="str">
        <f t="shared" ca="1" si="3"/>
        <v/>
      </c>
      <c r="W51" s="169" t="str">
        <f t="shared" ca="1" si="4"/>
        <v/>
      </c>
      <c r="X51" s="168">
        <f ca="1">IFERROR(INDEX(funnel_data!P$3:P$140,MATCH($J51, funnel_data!$A$3:$A$140, FALSE)),"")</f>
        <v>1237</v>
      </c>
      <c r="Y51" s="168">
        <f ca="1">IFERROR(INDEX(funnel_data!Q$3:Q$140,MATCH($J51, funnel_data!$A$3:$A$140, FALSE)),"")</f>
        <v>80</v>
      </c>
      <c r="Z51" s="196">
        <f ca="1">IFERROR(INDEX(funnel_data!R$3:R$140,MATCH($J51, funnel_data!$A$3:$A$140, FALSE)),"")</f>
        <v>6.4672594987873894E-2</v>
      </c>
      <c r="AA51" s="196">
        <f ca="1">IFERROR(INDEX(funnel_data!AA$3:AA$140,MATCH($J51, funnel_data!$A$3:$A$140, FALSE)),"")</f>
        <v>5.2269505828139232E-2</v>
      </c>
      <c r="AB51" s="196">
        <f ca="1">IFERROR(INDEX(funnel_data!AB$3:AB$140,MATCH($J51, funnel_data!$A$3:$A$140, FALSE)),"")</f>
        <v>7.977110069415605E-2</v>
      </c>
      <c r="AC51" s="196">
        <f ca="1">IFERROR(INDEX(funnel_data!S$3:S$140,MATCH($J51, funnel_data!$A$3:$A$140, FALSE)),"")</f>
        <v>4.2820310180952947E-2</v>
      </c>
      <c r="AD51" s="196">
        <f ca="1">IFERROR(INDEX(funnel_data!T$3:T$140,MATCH($J51, funnel_data!$A$3:$A$140, FALSE)),"")</f>
        <v>3.2882448887443884E-2</v>
      </c>
      <c r="AE51" s="196">
        <f ca="1">IFERROR(INDEX(funnel_data!U$3:U$140,MATCH($J51, funnel_data!$A$3:$A$140, FALSE)),"")</f>
        <v>5.5588994516514847E-2</v>
      </c>
      <c r="AF51" s="196">
        <f ca="1">IFERROR(INDEX(funnel_data!V$3:V$140,MATCH($J51, funnel_data!$A$3:$A$140, FALSE)),"")</f>
        <v>2.8260208372026582E-2</v>
      </c>
      <c r="AG51" s="196">
        <f ca="1">IFERROR(INDEX(funnel_data!W$3:W$140,MATCH($J51, funnel_data!$A$3:$A$140, FALSE)),"")</f>
        <v>6.4384968267794579E-2</v>
      </c>
      <c r="AH51" s="170" t="str">
        <f t="shared" ca="1" si="5"/>
        <v>&gt;Upper 3SD Limit</v>
      </c>
      <c r="AI51" s="169" t="str">
        <f t="shared" ca="1" si="6"/>
        <v/>
      </c>
      <c r="AJ51" s="168" t="str">
        <f ca="1">IFERROR(INDEX(funnel_data!AG$3:AG$140,MATCH($J51, funnel_data!$A$3:$A$140, FALSE)),"")</f>
        <v>Change not statistically significant</v>
      </c>
    </row>
    <row r="52" spans="3:36" s="171" customFormat="1" x14ac:dyDescent="0.3">
      <c r="C52" s="12" t="str">
        <f>funnel_data!A46</f>
        <v>RFF</v>
      </c>
      <c r="D52" s="12" t="str">
        <f>INDEX(TrustCAHUB_map!C$2:C$139,MATCH($C52,TrustCAHUB_map!$A$2:$A$139,FALSE))</f>
        <v>South Yorkshire and Bassetlaw</v>
      </c>
      <c r="E52" s="12" t="str">
        <f>INDEX(TrustCAHUB_map!D$2:D$139,MATCH($C52,TrustCAHUB_map!$A$2:$A$139,FALSE))</f>
        <v>Yorkshire and Humber</v>
      </c>
      <c r="F52" s="12">
        <f>ROWS($F$9:F52)</f>
        <v>44</v>
      </c>
      <c r="G52" s="22">
        <f t="shared" si="0"/>
        <v>44</v>
      </c>
      <c r="H52" s="22">
        <f t="shared" si="1"/>
        <v>44</v>
      </c>
      <c r="I52" s="22"/>
      <c r="J52" s="168" t="str">
        <f t="shared" si="2"/>
        <v>RFF</v>
      </c>
      <c r="K52" s="169" t="str">
        <f>IFERROR(INDEX(TrustCAHUB_map!$B$2:$B$139, MATCH(J52, TrustCAHUB_map!$A$2:$A$139, FALSE)),"")</f>
        <v>Barnsley Hospital NHS Foundation Trust</v>
      </c>
      <c r="L52" s="168">
        <f ca="1">IFERROR(INDEX(funnel_data!E$3:E$140,MATCH($J52, funnel_data!$A$3:$A$140, FALSE)),"")</f>
        <v>60</v>
      </c>
      <c r="M52" s="168">
        <f ca="1">IFERROR(INDEX(funnel_data!F$3:F$140,MATCH($J52, funnel_data!$A$3:$A$140, FALSE)),"")</f>
        <v>5</v>
      </c>
      <c r="N52" s="196">
        <f ca="1">IFERROR(INDEX(funnel_data!G$3:G$140,MATCH($J52, funnel_data!$A$3:$A$140, FALSE)),"")</f>
        <v>8.3333333333333329E-2</v>
      </c>
      <c r="O52" s="196">
        <f ca="1">IFERROR(INDEX(funnel_data!Y$3:Y$140,MATCH($J52, funnel_data!$A$3:$A$140, FALSE)),"")</f>
        <v>3.6120456601730772E-2</v>
      </c>
      <c r="P52" s="196">
        <f ca="1">IFERROR(INDEX(funnel_data!Z$3:Z$140,MATCH($J52, funnel_data!$A$3:$A$140, FALSE)),"")</f>
        <v>0.18068942018334408</v>
      </c>
      <c r="Q52" s="196">
        <f ca="1">IFERROR(INDEX(funnel_data!H$3:H$140,MATCH($J52, funnel_data!$A$3:$A$140, FALSE)),"")</f>
        <v>4.1856794361209183E-2</v>
      </c>
      <c r="R52" s="196">
        <f ca="1">IFERROR(INDEX(funnel_data!I$3:I$140,MATCH($J52, funnel_data!$A$3:$A$140, FALSE)),"")</f>
        <v>1.3093255229970667E-2</v>
      </c>
      <c r="S52" s="196">
        <f ca="1">IFERROR(INDEX(funnel_data!J$3:J$140,MATCH($J52, funnel_data!$A$3:$A$140, FALSE)),"")</f>
        <v>0.12575688830253953</v>
      </c>
      <c r="T52" s="196">
        <f ca="1">IFERROR(INDEX(funnel_data!K$3:K$140,MATCH($J52, funnel_data!$A$3:$A$140, FALSE)),"")</f>
        <v>7.4808199322626183E-3</v>
      </c>
      <c r="U52" s="196">
        <f ca="1">IFERROR(INDEX(funnel_data!L$3:L$140,MATCH($J52, funnel_data!$A$3:$A$140, FALSE)),"")</f>
        <v>0.20204168873646428</v>
      </c>
      <c r="V52" s="170" t="str">
        <f t="shared" ca="1" si="3"/>
        <v/>
      </c>
      <c r="W52" s="169" t="str">
        <f t="shared" ca="1" si="4"/>
        <v/>
      </c>
      <c r="X52" s="168">
        <f ca="1">IFERROR(INDEX(funnel_data!P$3:P$140,MATCH($J52, funnel_data!$A$3:$A$140, FALSE)),"")</f>
        <v>75</v>
      </c>
      <c r="Y52" s="168">
        <f ca="1">IFERROR(INDEX(funnel_data!Q$3:Q$140,MATCH($J52, funnel_data!$A$3:$A$140, FALSE)),"")</f>
        <v>9</v>
      </c>
      <c r="Z52" s="196">
        <f ca="1">IFERROR(INDEX(funnel_data!R$3:R$140,MATCH($J52, funnel_data!$A$3:$A$140, FALSE)),"")</f>
        <v>0.12</v>
      </c>
      <c r="AA52" s="196">
        <f ca="1">IFERROR(INDEX(funnel_data!AA$3:AA$140,MATCH($J52, funnel_data!$A$3:$A$140, FALSE)),"")</f>
        <v>6.4433718239445131E-2</v>
      </c>
      <c r="AB52" s="196">
        <f ca="1">IFERROR(INDEX(funnel_data!AB$3:AB$140,MATCH($J52, funnel_data!$A$3:$A$140, FALSE)),"")</f>
        <v>0.21259640204748725</v>
      </c>
      <c r="AC52" s="196">
        <f ca="1">IFERROR(INDEX(funnel_data!S$3:S$140,MATCH($J52, funnel_data!$A$3:$A$140, FALSE)),"")</f>
        <v>4.2820310180952947E-2</v>
      </c>
      <c r="AD52" s="196">
        <f ca="1">IFERROR(INDEX(funnel_data!T$3:T$140,MATCH($J52, funnel_data!$A$3:$A$140, FALSE)),"")</f>
        <v>1.5163327315567075E-2</v>
      </c>
      <c r="AE52" s="196">
        <f ca="1">IFERROR(INDEX(funnel_data!U$3:U$140,MATCH($J52, funnel_data!$A$3:$A$140, FALSE)),"")</f>
        <v>0.11502995297228782</v>
      </c>
      <c r="AF52" s="196">
        <f ca="1">IFERROR(INDEX(funnel_data!V$3:V$140,MATCH($J52, funnel_data!$A$3:$A$140, FALSE)),"")</f>
        <v>9.0426026160727035E-3</v>
      </c>
      <c r="AG52" s="196">
        <f ca="1">IFERROR(INDEX(funnel_data!W$3:W$140,MATCH($J52, funnel_data!$A$3:$A$140, FALSE)),"")</f>
        <v>0.17986937842640954</v>
      </c>
      <c r="AH52" s="170" t="str">
        <f t="shared" ca="1" si="5"/>
        <v/>
      </c>
      <c r="AI52" s="169" t="str">
        <f t="shared" ca="1" si="6"/>
        <v/>
      </c>
      <c r="AJ52" s="168" t="str">
        <f ca="1">IFERROR(INDEX(funnel_data!AG$3:AG$140,MATCH($J52, funnel_data!$A$3:$A$140, FALSE)),"")</f>
        <v>Change not statistically significant</v>
      </c>
    </row>
    <row r="53" spans="3:36" s="171" customFormat="1" x14ac:dyDescent="0.3">
      <c r="C53" s="12" t="str">
        <f>funnel_data!A47</f>
        <v>RFR</v>
      </c>
      <c r="D53" s="12" t="str">
        <f>INDEX(TrustCAHUB_map!C$2:C$139,MATCH($C53,TrustCAHUB_map!$A$2:$A$139,FALSE))</f>
        <v>South Yorkshire and Bassetlaw</v>
      </c>
      <c r="E53" s="12" t="str">
        <f>INDEX(TrustCAHUB_map!D$2:D$139,MATCH($C53,TrustCAHUB_map!$A$2:$A$139,FALSE))</f>
        <v>Yorkshire and Humber</v>
      </c>
      <c r="F53" s="12">
        <f>ROWS($F$9:F53)</f>
        <v>45</v>
      </c>
      <c r="G53" s="22">
        <f t="shared" si="0"/>
        <v>45</v>
      </c>
      <c r="H53" s="22">
        <f t="shared" si="1"/>
        <v>45</v>
      </c>
      <c r="I53" s="22"/>
      <c r="J53" s="168" t="str">
        <f t="shared" si="2"/>
        <v>RFR</v>
      </c>
      <c r="K53" s="169" t="str">
        <f>IFERROR(INDEX(TrustCAHUB_map!$B$2:$B$139, MATCH(J53, TrustCAHUB_map!$A$2:$A$139, FALSE)),"")</f>
        <v>The Rotherham NHS Foundation Trust</v>
      </c>
      <c r="L53" s="168">
        <f ca="1">IFERROR(INDEX(funnel_data!E$3:E$140,MATCH($J53, funnel_data!$A$3:$A$140, FALSE)),"")</f>
        <v>86</v>
      </c>
      <c r="M53" s="168">
        <f ca="1">IFERROR(INDEX(funnel_data!F$3:F$140,MATCH($J53, funnel_data!$A$3:$A$140, FALSE)),"")</f>
        <v>6</v>
      </c>
      <c r="N53" s="196">
        <f ca="1">IFERROR(INDEX(funnel_data!G$3:G$140,MATCH($J53, funnel_data!$A$3:$A$140, FALSE)),"")</f>
        <v>6.9767441860465115E-2</v>
      </c>
      <c r="O53" s="196">
        <f ca="1">IFERROR(INDEX(funnel_data!Y$3:Y$140,MATCH($J53, funnel_data!$A$3:$A$140, FALSE)),"")</f>
        <v>3.2365414509921343E-2</v>
      </c>
      <c r="P53" s="196">
        <f ca="1">IFERROR(INDEX(funnel_data!Z$3:Z$140,MATCH($J53, funnel_data!$A$3:$A$140, FALSE)),"")</f>
        <v>0.14396140641036845</v>
      </c>
      <c r="Q53" s="196">
        <f ca="1">IFERROR(INDEX(funnel_data!H$3:H$140,MATCH($J53, funnel_data!$A$3:$A$140, FALSE)),"")</f>
        <v>4.1856794361209183E-2</v>
      </c>
      <c r="R53" s="196">
        <f ca="1">IFERROR(INDEX(funnel_data!I$3:I$140,MATCH($J53, funnel_data!$A$3:$A$140, FALSE)),"")</f>
        <v>1.5635943987498704E-2</v>
      </c>
      <c r="S53" s="196">
        <f ca="1">IFERROR(INDEX(funnel_data!J$3:J$140,MATCH($J53, funnel_data!$A$3:$A$140, FALSE)),"")</f>
        <v>0.10725777818717293</v>
      </c>
      <c r="T53" s="196">
        <f ca="1">IFERROR(INDEX(funnel_data!K$3:K$140,MATCH($J53, funnel_data!$A$3:$A$140, FALSE)),"")</f>
        <v>9.5121804240681021E-3</v>
      </c>
      <c r="U53" s="196">
        <f ca="1">IFERROR(INDEX(funnel_data!L$3:L$140,MATCH($J53, funnel_data!$A$3:$A$140, FALSE)),"")</f>
        <v>0.1657763706456791</v>
      </c>
      <c r="V53" s="170" t="str">
        <f t="shared" ca="1" si="3"/>
        <v/>
      </c>
      <c r="W53" s="169" t="str">
        <f t="shared" ca="1" si="4"/>
        <v/>
      </c>
      <c r="X53" s="168">
        <f ca="1">IFERROR(INDEX(funnel_data!P$3:P$140,MATCH($J53, funnel_data!$A$3:$A$140, FALSE)),"")</f>
        <v>107</v>
      </c>
      <c r="Y53" s="168">
        <f ca="1">IFERROR(INDEX(funnel_data!Q$3:Q$140,MATCH($J53, funnel_data!$A$3:$A$140, FALSE)),"")</f>
        <v>8</v>
      </c>
      <c r="Z53" s="196">
        <f ca="1">IFERROR(INDEX(funnel_data!R$3:R$140,MATCH($J53, funnel_data!$A$3:$A$140, FALSE)),"")</f>
        <v>7.476635514018691E-2</v>
      </c>
      <c r="AA53" s="196">
        <f ca="1">IFERROR(INDEX(funnel_data!AA$3:AA$140,MATCH($J53, funnel_data!$A$3:$A$140, FALSE)),"")</f>
        <v>3.8370103103435346E-2</v>
      </c>
      <c r="AB53" s="196">
        <f ca="1">IFERROR(INDEX(funnel_data!AB$3:AB$140,MATCH($J53, funnel_data!$A$3:$A$140, FALSE)),"")</f>
        <v>0.14063745446391163</v>
      </c>
      <c r="AC53" s="196">
        <f ca="1">IFERROR(INDEX(funnel_data!S$3:S$140,MATCH($J53, funnel_data!$A$3:$A$140, FALSE)),"")</f>
        <v>4.2820310180952947E-2</v>
      </c>
      <c r="AD53" s="196">
        <f ca="1">IFERROR(INDEX(funnel_data!T$3:T$140,MATCH($J53, funnel_data!$A$3:$A$140, FALSE)),"")</f>
        <v>1.7780179199779523E-2</v>
      </c>
      <c r="AE53" s="196">
        <f ca="1">IFERROR(INDEX(funnel_data!U$3:U$140,MATCH($J53, funnel_data!$A$3:$A$140, FALSE)),"")</f>
        <v>9.9550736076830793E-2</v>
      </c>
      <c r="AF53" s="196">
        <f ca="1">IFERROR(INDEX(funnel_data!V$3:V$140,MATCH($J53, funnel_data!$A$3:$A$140, FALSE)),"")</f>
        <v>1.12763433437208E-2</v>
      </c>
      <c r="AG53" s="196">
        <f ca="1">IFERROR(INDEX(funnel_data!W$3:W$140,MATCH($J53, funnel_data!$A$3:$A$140, FALSE)),"")</f>
        <v>0.14928126302738393</v>
      </c>
      <c r="AH53" s="170" t="str">
        <f t="shared" ca="1" si="5"/>
        <v/>
      </c>
      <c r="AI53" s="169" t="str">
        <f t="shared" ca="1" si="6"/>
        <v/>
      </c>
      <c r="AJ53" s="168" t="str">
        <f ca="1">IFERROR(INDEX(funnel_data!AG$3:AG$140,MATCH($J53, funnel_data!$A$3:$A$140, FALSE)),"")</f>
        <v>Change not statistically significant</v>
      </c>
    </row>
    <row r="54" spans="3:36" s="171" customFormat="1" x14ac:dyDescent="0.3">
      <c r="C54" s="12" t="str">
        <f>funnel_data!A48</f>
        <v>RFS</v>
      </c>
      <c r="D54" s="12" t="str">
        <f>INDEX(TrustCAHUB_map!C$2:C$139,MATCH($C54,TrustCAHUB_map!$A$2:$A$139,FALSE))</f>
        <v>South Yorkshire and Bassetlaw</v>
      </c>
      <c r="E54" s="12" t="str">
        <f>INDEX(TrustCAHUB_map!D$2:D$139,MATCH($C54,TrustCAHUB_map!$A$2:$A$139,FALSE))</f>
        <v>East Midlands</v>
      </c>
      <c r="F54" s="12">
        <f>ROWS($F$9:F54)</f>
        <v>46</v>
      </c>
      <c r="G54" s="22">
        <f t="shared" si="0"/>
        <v>46</v>
      </c>
      <c r="H54" s="22">
        <f t="shared" si="1"/>
        <v>46</v>
      </c>
      <c r="I54" s="22"/>
      <c r="J54" s="168" t="str">
        <f t="shared" si="2"/>
        <v>RFS</v>
      </c>
      <c r="K54" s="169" t="str">
        <f>IFERROR(INDEX(TrustCAHUB_map!$B$2:$B$139, MATCH(J54, TrustCAHUB_map!$A$2:$A$139, FALSE)),"")</f>
        <v>Chesterfield Royal Hospital NHS Foundation Trust</v>
      </c>
      <c r="L54" s="168">
        <f ca="1">IFERROR(INDEX(funnel_data!E$3:E$140,MATCH($J54, funnel_data!$A$3:$A$140, FALSE)),"")</f>
        <v>135</v>
      </c>
      <c r="M54" s="168">
        <f ca="1">IFERROR(INDEX(funnel_data!F$3:F$140,MATCH($J54, funnel_data!$A$3:$A$140, FALSE)),"")</f>
        <v>15</v>
      </c>
      <c r="N54" s="196">
        <f ca="1">IFERROR(INDEX(funnel_data!G$3:G$140,MATCH($J54, funnel_data!$A$3:$A$140, FALSE)),"")</f>
        <v>0.1111111111111111</v>
      </c>
      <c r="O54" s="196">
        <f ca="1">IFERROR(INDEX(funnel_data!Y$3:Y$140,MATCH($J54, funnel_data!$A$3:$A$140, FALSE)),"")</f>
        <v>6.8500376015712475E-2</v>
      </c>
      <c r="P54" s="196">
        <f ca="1">IFERROR(INDEX(funnel_data!Z$3:Z$140,MATCH($J54, funnel_data!$A$3:$A$140, FALSE)),"")</f>
        <v>0.17524136444236241</v>
      </c>
      <c r="Q54" s="196">
        <f ca="1">IFERROR(INDEX(funnel_data!H$3:H$140,MATCH($J54, funnel_data!$A$3:$A$140, FALSE)),"")</f>
        <v>4.1856794361209183E-2</v>
      </c>
      <c r="R54" s="196">
        <f ca="1">IFERROR(INDEX(funnel_data!I$3:I$140,MATCH($J54, funnel_data!$A$3:$A$140, FALSE)),"")</f>
        <v>1.8891204772352097E-2</v>
      </c>
      <c r="S54" s="196">
        <f ca="1">IFERROR(INDEX(funnel_data!J$3:J$140,MATCH($J54, funnel_data!$A$3:$A$140, FALSE)),"")</f>
        <v>9.0175058347105458E-2</v>
      </c>
      <c r="T54" s="196">
        <f ca="1">IFERROR(INDEX(funnel_data!K$3:K$140,MATCH($J54, funnel_data!$A$3:$A$140, FALSE)),"")</f>
        <v>1.2411376610572731E-2</v>
      </c>
      <c r="U54" s="196">
        <f ca="1">IFERROR(INDEX(funnel_data!L$3:L$140,MATCH($J54, funnel_data!$A$3:$A$140, FALSE)),"")</f>
        <v>0.13183467175423358</v>
      </c>
      <c r="V54" s="170" t="str">
        <f t="shared" ca="1" si="3"/>
        <v/>
      </c>
      <c r="W54" s="169" t="str">
        <f t="shared" ca="1" si="4"/>
        <v/>
      </c>
      <c r="X54" s="168">
        <f ca="1">IFERROR(INDEX(funnel_data!P$3:P$140,MATCH($J54, funnel_data!$A$3:$A$140, FALSE)),"")</f>
        <v>135</v>
      </c>
      <c r="Y54" s="168">
        <f ca="1">IFERROR(INDEX(funnel_data!Q$3:Q$140,MATCH($J54, funnel_data!$A$3:$A$140, FALSE)),"")</f>
        <v>12</v>
      </c>
      <c r="Z54" s="196">
        <f ca="1">IFERROR(INDEX(funnel_data!R$3:R$140,MATCH($J54, funnel_data!$A$3:$A$140, FALSE)),"")</f>
        <v>8.8888888888888892E-2</v>
      </c>
      <c r="AA54" s="196">
        <f ca="1">IFERROR(INDEX(funnel_data!AA$3:AA$140,MATCH($J54, funnel_data!$A$3:$A$140, FALSE)),"")</f>
        <v>5.1579365474074726E-2</v>
      </c>
      <c r="AB54" s="196">
        <f ca="1">IFERROR(INDEX(funnel_data!AB$3:AB$140,MATCH($J54, funnel_data!$A$3:$A$140, FALSE)),"")</f>
        <v>0.14894761729589015</v>
      </c>
      <c r="AC54" s="196">
        <f ca="1">IFERROR(INDEX(funnel_data!S$3:S$140,MATCH($J54, funnel_data!$A$3:$A$140, FALSE)),"")</f>
        <v>4.2820310180952947E-2</v>
      </c>
      <c r="AD54" s="196">
        <f ca="1">IFERROR(INDEX(funnel_data!T$3:T$140,MATCH($J54, funnel_data!$A$3:$A$140, FALSE)),"")</f>
        <v>1.9496750876173342E-2</v>
      </c>
      <c r="AE54" s="196">
        <f ca="1">IFERROR(INDEX(funnel_data!U$3:U$140,MATCH($J54, funnel_data!$A$3:$A$140, FALSE)),"")</f>
        <v>9.1443224958571392E-2</v>
      </c>
      <c r="AF54" s="196">
        <f ca="1">IFERROR(INDEX(funnel_data!V$3:V$140,MATCH($J54, funnel_data!$A$3:$A$140, FALSE)),"")</f>
        <v>1.2857328240658956E-2</v>
      </c>
      <c r="AG54" s="196">
        <f ca="1">IFERROR(INDEX(funnel_data!W$3:W$140,MATCH($J54, funnel_data!$A$3:$A$140, FALSE)),"")</f>
        <v>0.13318844662900534</v>
      </c>
      <c r="AH54" s="170" t="str">
        <f t="shared" ca="1" si="5"/>
        <v/>
      </c>
      <c r="AI54" s="169" t="str">
        <f t="shared" ca="1" si="6"/>
        <v/>
      </c>
      <c r="AJ54" s="168" t="str">
        <f ca="1">IFERROR(INDEX(funnel_data!AG$3:AG$140,MATCH($J54, funnel_data!$A$3:$A$140, FALSE)),"")</f>
        <v>Change not statistically significant</v>
      </c>
    </row>
    <row r="55" spans="3:36" s="171" customFormat="1" x14ac:dyDescent="0.3">
      <c r="C55" s="12" t="str">
        <f>funnel_data!A49</f>
        <v>RGN</v>
      </c>
      <c r="D55" s="12" t="str">
        <f>INDEX(TrustCAHUB_map!C$2:C$139,MATCH($C55,TrustCAHUB_map!$A$2:$A$139,FALSE))</f>
        <v>East of England</v>
      </c>
      <c r="E55" s="12" t="str">
        <f>INDEX(TrustCAHUB_map!D$2:D$139,MATCH($C55,TrustCAHUB_map!$A$2:$A$139,FALSE))</f>
        <v>East of England</v>
      </c>
      <c r="F55" s="12">
        <f>ROWS($F$9:F55)</f>
        <v>47</v>
      </c>
      <c r="G55" s="22">
        <f t="shared" si="0"/>
        <v>47</v>
      </c>
      <c r="H55" s="22">
        <f t="shared" si="1"/>
        <v>47</v>
      </c>
      <c r="I55" s="22"/>
      <c r="J55" s="168" t="str">
        <f t="shared" si="2"/>
        <v>RGN</v>
      </c>
      <c r="K55" s="169" t="str">
        <f>IFERROR(INDEX(TrustCAHUB_map!$B$2:$B$139, MATCH(J55, TrustCAHUB_map!$A$2:$A$139, FALSE)),"")</f>
        <v>North West Anglia NHS Foundation Trust</v>
      </c>
      <c r="L55" s="168">
        <f ca="1">IFERROR(INDEX(funnel_data!E$3:E$140,MATCH($J55, funnel_data!$A$3:$A$140, FALSE)),"")</f>
        <v>852</v>
      </c>
      <c r="M55" s="168">
        <f ca="1">IFERROR(INDEX(funnel_data!F$3:F$140,MATCH($J55, funnel_data!$A$3:$A$140, FALSE)),"")</f>
        <v>30</v>
      </c>
      <c r="N55" s="196">
        <f ca="1">IFERROR(INDEX(funnel_data!G$3:G$140,MATCH($J55, funnel_data!$A$3:$A$140, FALSE)),"")</f>
        <v>3.5211267605633804E-2</v>
      </c>
      <c r="O55" s="196">
        <f ca="1">IFERROR(INDEX(funnel_data!Y$3:Y$140,MATCH($J55, funnel_data!$A$3:$A$140, FALSE)),"")</f>
        <v>2.477415597906724E-2</v>
      </c>
      <c r="P55" s="196">
        <f ca="1">IFERROR(INDEX(funnel_data!Z$3:Z$140,MATCH($J55, funnel_data!$A$3:$A$140, FALSE)),"")</f>
        <v>4.9820803359154578E-2</v>
      </c>
      <c r="Q55" s="196">
        <f ca="1">IFERROR(INDEX(funnel_data!H$3:H$140,MATCH($J55, funnel_data!$A$3:$A$140, FALSE)),"")</f>
        <v>4.1856794361209183E-2</v>
      </c>
      <c r="R55" s="196">
        <f ca="1">IFERROR(INDEX(funnel_data!I$3:I$140,MATCH($J55, funnel_data!$A$3:$A$140, FALSE)),"")</f>
        <v>3.0339502931351518E-2</v>
      </c>
      <c r="S55" s="196">
        <f ca="1">IFERROR(INDEX(funnel_data!J$3:J$140,MATCH($J55, funnel_data!$A$3:$A$140, FALSE)),"")</f>
        <v>5.748700327201655E-2</v>
      </c>
      <c r="T55" s="196">
        <f ca="1">IFERROR(INDEX(funnel_data!K$3:K$140,MATCH($J55, funnel_data!$A$3:$A$140, FALSE)),"")</f>
        <v>2.5248311614529308E-2</v>
      </c>
      <c r="U55" s="196">
        <f ca="1">IFERROR(INDEX(funnel_data!L$3:L$140,MATCH($J55, funnel_data!$A$3:$A$140, FALSE)),"")</f>
        <v>6.8621314010422332E-2</v>
      </c>
      <c r="V55" s="170" t="str">
        <f t="shared" ca="1" si="3"/>
        <v/>
      </c>
      <c r="W55" s="169" t="str">
        <f t="shared" ca="1" si="4"/>
        <v/>
      </c>
      <c r="X55" s="168">
        <f ca="1">IFERROR(INDEX(funnel_data!P$3:P$140,MATCH($J55, funnel_data!$A$3:$A$140, FALSE)),"")</f>
        <v>983</v>
      </c>
      <c r="Y55" s="168">
        <f ca="1">IFERROR(INDEX(funnel_data!Q$3:Q$140,MATCH($J55, funnel_data!$A$3:$A$140, FALSE)),"")</f>
        <v>35</v>
      </c>
      <c r="Z55" s="196">
        <f ca="1">IFERROR(INDEX(funnel_data!R$3:R$140,MATCH($J55, funnel_data!$A$3:$A$140, FALSE)),"")</f>
        <v>3.5605289928789419E-2</v>
      </c>
      <c r="AA55" s="196">
        <f ca="1">IFERROR(INDEX(funnel_data!AA$3:AA$140,MATCH($J55, funnel_data!$A$3:$A$140, FALSE)),"")</f>
        <v>2.5711190270656631E-2</v>
      </c>
      <c r="AB55" s="196">
        <f ca="1">IFERROR(INDEX(funnel_data!AB$3:AB$140,MATCH($J55, funnel_data!$A$3:$A$140, FALSE)),"")</f>
        <v>4.9114870349999638E-2</v>
      </c>
      <c r="AC55" s="196">
        <f ca="1">IFERROR(INDEX(funnel_data!S$3:S$140,MATCH($J55, funnel_data!$A$3:$A$140, FALSE)),"")</f>
        <v>4.2820310180952947E-2</v>
      </c>
      <c r="AD55" s="196">
        <f ca="1">IFERROR(INDEX(funnel_data!T$3:T$140,MATCH($J55, funnel_data!$A$3:$A$140, FALSE)),"")</f>
        <v>3.1843795944948447E-2</v>
      </c>
      <c r="AE55" s="196">
        <f ca="1">IFERROR(INDEX(funnel_data!U$3:U$140,MATCH($J55, funnel_data!$A$3:$A$140, FALSE)),"")</f>
        <v>5.7356263938779094E-2</v>
      </c>
      <c r="AF55" s="196">
        <f ca="1">IFERROR(INDEX(funnel_data!V$3:V$140,MATCH($J55, funnel_data!$A$3:$A$140, FALSE)),"")</f>
        <v>2.6879689668463356E-2</v>
      </c>
      <c r="AG55" s="196">
        <f ca="1">IFERROR(INDEX(funnel_data!W$3:W$140,MATCH($J55, funnel_data!$A$3:$A$140, FALSE)),"")</f>
        <v>6.7557999675752781E-2</v>
      </c>
      <c r="AH55" s="170" t="str">
        <f t="shared" ca="1" si="5"/>
        <v/>
      </c>
      <c r="AI55" s="169" t="str">
        <f t="shared" ca="1" si="6"/>
        <v/>
      </c>
      <c r="AJ55" s="168" t="str">
        <f ca="1">IFERROR(INDEX(funnel_data!AG$3:AG$140,MATCH($J55, funnel_data!$A$3:$A$140, FALSE)),"")</f>
        <v>Change not statistically significant</v>
      </c>
    </row>
    <row r="56" spans="3:36" s="171" customFormat="1" x14ac:dyDescent="0.3">
      <c r="C56" s="12" t="str">
        <f>funnel_data!A50</f>
        <v>RGP</v>
      </c>
      <c r="D56" s="12" t="str">
        <f>INDEX(TrustCAHUB_map!C$2:C$139,MATCH($C56,TrustCAHUB_map!$A$2:$A$139,FALSE))</f>
        <v>East of England</v>
      </c>
      <c r="E56" s="12" t="str">
        <f>INDEX(TrustCAHUB_map!D$2:D$139,MATCH($C56,TrustCAHUB_map!$A$2:$A$139,FALSE))</f>
        <v>East of England</v>
      </c>
      <c r="F56" s="12">
        <f>ROWS($F$9:F56)</f>
        <v>48</v>
      </c>
      <c r="G56" s="22">
        <f t="shared" si="0"/>
        <v>48</v>
      </c>
      <c r="H56" s="22">
        <f t="shared" si="1"/>
        <v>48</v>
      </c>
      <c r="I56" s="22"/>
      <c r="J56" s="168" t="str">
        <f t="shared" si="2"/>
        <v>RGP</v>
      </c>
      <c r="K56" s="169" t="str">
        <f>IFERROR(INDEX(TrustCAHUB_map!$B$2:$B$139, MATCH(J56, TrustCAHUB_map!$A$2:$A$139, FALSE)),"")</f>
        <v>James Paget University Hospitals NHS Foundation Trust</v>
      </c>
      <c r="L56" s="168">
        <f ca="1">IFERROR(INDEX(funnel_data!E$3:E$140,MATCH($J56, funnel_data!$A$3:$A$140, FALSE)),"")</f>
        <v>602</v>
      </c>
      <c r="M56" s="168">
        <f ca="1">IFERROR(INDEX(funnel_data!F$3:F$140,MATCH($J56, funnel_data!$A$3:$A$140, FALSE)),"")</f>
        <v>31</v>
      </c>
      <c r="N56" s="196">
        <f ca="1">IFERROR(INDEX(funnel_data!G$3:G$140,MATCH($J56, funnel_data!$A$3:$A$140, FALSE)),"")</f>
        <v>5.1495016611295678E-2</v>
      </c>
      <c r="O56" s="196">
        <f ca="1">IFERROR(INDEX(funnel_data!Y$3:Y$140,MATCH($J56, funnel_data!$A$3:$A$140, FALSE)),"")</f>
        <v>3.651224343879856E-2</v>
      </c>
      <c r="P56" s="196">
        <f ca="1">IFERROR(INDEX(funnel_data!Z$3:Z$140,MATCH($J56, funnel_data!$A$3:$A$140, FALSE)),"")</f>
        <v>7.2165460706537385E-2</v>
      </c>
      <c r="Q56" s="196">
        <f ca="1">IFERROR(INDEX(funnel_data!H$3:H$140,MATCH($J56, funnel_data!$A$3:$A$140, FALSE)),"")</f>
        <v>4.1856794361209183E-2</v>
      </c>
      <c r="R56" s="196">
        <f ca="1">IFERROR(INDEX(funnel_data!I$3:I$140,MATCH($J56, funnel_data!$A$3:$A$140, FALSE)),"")</f>
        <v>2.8552557011768336E-2</v>
      </c>
      <c r="S56" s="196">
        <f ca="1">IFERROR(INDEX(funnel_data!J$3:J$140,MATCH($J56, funnel_data!$A$3:$A$140, FALSE)),"")</f>
        <v>6.0971140949705196E-2</v>
      </c>
      <c r="T56" s="196">
        <f ca="1">IFERROR(INDEX(funnel_data!K$3:K$140,MATCH($J56, funnel_data!$A$3:$A$140, FALSE)),"")</f>
        <v>2.298351052498741E-2</v>
      </c>
      <c r="U56" s="196">
        <f ca="1">IFERROR(INDEX(funnel_data!L$3:L$140,MATCH($J56, funnel_data!$A$3:$A$140, FALSE)),"")</f>
        <v>7.5037880257742523E-2</v>
      </c>
      <c r="V56" s="170" t="str">
        <f t="shared" ca="1" si="3"/>
        <v/>
      </c>
      <c r="W56" s="169" t="str">
        <f t="shared" ca="1" si="4"/>
        <v/>
      </c>
      <c r="X56" s="168">
        <f ca="1">IFERROR(INDEX(funnel_data!P$3:P$140,MATCH($J56, funnel_data!$A$3:$A$140, FALSE)),"")</f>
        <v>615</v>
      </c>
      <c r="Y56" s="168">
        <f ca="1">IFERROR(INDEX(funnel_data!Q$3:Q$140,MATCH($J56, funnel_data!$A$3:$A$140, FALSE)),"")</f>
        <v>41</v>
      </c>
      <c r="Z56" s="196">
        <f ca="1">IFERROR(INDEX(funnel_data!R$3:R$140,MATCH($J56, funnel_data!$A$3:$A$140, FALSE)),"")</f>
        <v>6.6666666666666666E-2</v>
      </c>
      <c r="AA56" s="196">
        <f ca="1">IFERROR(INDEX(funnel_data!AA$3:AA$140,MATCH($J56, funnel_data!$A$3:$A$140, FALSE)),"")</f>
        <v>4.9520249707610049E-2</v>
      </c>
      <c r="AB56" s="196">
        <f ca="1">IFERROR(INDEX(funnel_data!AB$3:AB$140,MATCH($J56, funnel_data!$A$3:$A$140, FALSE)),"")</f>
        <v>8.9192917610364061E-2</v>
      </c>
      <c r="AC56" s="196">
        <f ca="1">IFERROR(INDEX(funnel_data!S$3:S$140,MATCH($J56, funnel_data!$A$3:$A$140, FALSE)),"")</f>
        <v>4.2820310180952947E-2</v>
      </c>
      <c r="AD56" s="196">
        <f ca="1">IFERROR(INDEX(funnel_data!T$3:T$140,MATCH($J56, funnel_data!$A$3:$A$140, FALSE)),"")</f>
        <v>2.9456845824938706E-2</v>
      </c>
      <c r="AE56" s="196">
        <f ca="1">IFERROR(INDEX(funnel_data!U$3:U$140,MATCH($J56, funnel_data!$A$3:$A$140, FALSE)),"")</f>
        <v>6.1859868375548348E-2</v>
      </c>
      <c r="AF56" s="196">
        <f ca="1">IFERROR(INDEX(funnel_data!V$3:V$140,MATCH($J56, funnel_data!$A$3:$A$140, FALSE)),"")</f>
        <v>2.3819238731228258E-2</v>
      </c>
      <c r="AG56" s="196">
        <f ca="1">IFERROR(INDEX(funnel_data!W$3:W$140,MATCH($J56, funnel_data!$A$3:$A$140, FALSE)),"")</f>
        <v>7.5801902421641823E-2</v>
      </c>
      <c r="AH56" s="170" t="str">
        <f t="shared" ca="1" si="5"/>
        <v/>
      </c>
      <c r="AI56" s="169" t="str">
        <f t="shared" ca="1" si="6"/>
        <v/>
      </c>
      <c r="AJ56" s="168" t="str">
        <f ca="1">IFERROR(INDEX(funnel_data!AG$3:AG$140,MATCH($J56, funnel_data!$A$3:$A$140, FALSE)),"")</f>
        <v>Change not statistically significant</v>
      </c>
    </row>
    <row r="57" spans="3:36" s="171" customFormat="1" x14ac:dyDescent="0.3">
      <c r="C57" s="12" t="str">
        <f>funnel_data!A51</f>
        <v>RGR</v>
      </c>
      <c r="D57" s="12" t="str">
        <f>INDEX(TrustCAHUB_map!C$2:C$139,MATCH($C57,TrustCAHUB_map!$A$2:$A$139,FALSE))</f>
        <v>East of England</v>
      </c>
      <c r="E57" s="12" t="str">
        <f>INDEX(TrustCAHUB_map!D$2:D$139,MATCH($C57,TrustCAHUB_map!$A$2:$A$139,FALSE))</f>
        <v>East of England</v>
      </c>
      <c r="F57" s="12">
        <f>ROWS($F$9:F57)</f>
        <v>49</v>
      </c>
      <c r="G57" s="22">
        <f t="shared" si="0"/>
        <v>49</v>
      </c>
      <c r="H57" s="22">
        <f t="shared" si="1"/>
        <v>49</v>
      </c>
      <c r="I57" s="22"/>
      <c r="J57" s="168" t="str">
        <f t="shared" si="2"/>
        <v>RGR</v>
      </c>
      <c r="K57" s="169" t="str">
        <f>IFERROR(INDEX(TrustCAHUB_map!$B$2:$B$139, MATCH(J57, TrustCAHUB_map!$A$2:$A$139, FALSE)),"")</f>
        <v>West Suffolk NHS Foundation Trust</v>
      </c>
      <c r="L57" s="168">
        <f ca="1">IFERROR(INDEX(funnel_data!E$3:E$140,MATCH($J57, funnel_data!$A$3:$A$140, FALSE)),"")</f>
        <v>509</v>
      </c>
      <c r="M57" s="168">
        <f ca="1">IFERROR(INDEX(funnel_data!F$3:F$140,MATCH($J57, funnel_data!$A$3:$A$140, FALSE)),"")</f>
        <v>19</v>
      </c>
      <c r="N57" s="196">
        <f ca="1">IFERROR(INDEX(funnel_data!G$3:G$140,MATCH($J57, funnel_data!$A$3:$A$140, FALSE)),"")</f>
        <v>3.732809430255403E-2</v>
      </c>
      <c r="O57" s="196">
        <f ca="1">IFERROR(INDEX(funnel_data!Y$3:Y$140,MATCH($J57, funnel_data!$A$3:$A$140, FALSE)),"")</f>
        <v>2.4025299671884652E-2</v>
      </c>
      <c r="P57" s="196">
        <f ca="1">IFERROR(INDEX(funnel_data!Z$3:Z$140,MATCH($J57, funnel_data!$A$3:$A$140, FALSE)),"")</f>
        <v>5.7562212610977104E-2</v>
      </c>
      <c r="Q57" s="196">
        <f ca="1">IFERROR(INDEX(funnel_data!H$3:H$140,MATCH($J57, funnel_data!$A$3:$A$140, FALSE)),"")</f>
        <v>4.1856794361209183E-2</v>
      </c>
      <c r="R57" s="196">
        <f ca="1">IFERROR(INDEX(funnel_data!I$3:I$140,MATCH($J57, funnel_data!$A$3:$A$140, FALSE)),"")</f>
        <v>2.7619611620941658E-2</v>
      </c>
      <c r="S57" s="196">
        <f ca="1">IFERROR(INDEX(funnel_data!J$3:J$140,MATCH($J57, funnel_data!$A$3:$A$140, FALSE)),"")</f>
        <v>6.295770632618071E-2</v>
      </c>
      <c r="T57" s="196">
        <f ca="1">IFERROR(INDEX(funnel_data!K$3:K$140,MATCH($J57, funnel_data!$A$3:$A$140, FALSE)),"")</f>
        <v>2.1837948973465731E-2</v>
      </c>
      <c r="U57" s="196">
        <f ca="1">IFERROR(INDEX(funnel_data!L$3:L$140,MATCH($J57, funnel_data!$A$3:$A$140, FALSE)),"")</f>
        <v>7.8749495797049707E-2</v>
      </c>
      <c r="V57" s="170" t="str">
        <f t="shared" ca="1" si="3"/>
        <v/>
      </c>
      <c r="W57" s="169" t="str">
        <f t="shared" ca="1" si="4"/>
        <v/>
      </c>
      <c r="X57" s="168">
        <f ca="1">IFERROR(INDEX(funnel_data!P$3:P$140,MATCH($J57, funnel_data!$A$3:$A$140, FALSE)),"")</f>
        <v>547</v>
      </c>
      <c r="Y57" s="168">
        <f ca="1">IFERROR(INDEX(funnel_data!Q$3:Q$140,MATCH($J57, funnel_data!$A$3:$A$140, FALSE)),"")</f>
        <v>19</v>
      </c>
      <c r="Z57" s="196">
        <f ca="1">IFERROR(INDEX(funnel_data!R$3:R$140,MATCH($J57, funnel_data!$A$3:$A$140, FALSE)),"")</f>
        <v>3.4734917733089579E-2</v>
      </c>
      <c r="AA57" s="196">
        <f ca="1">IFERROR(INDEX(funnel_data!AA$3:AA$140,MATCH($J57, funnel_data!$A$3:$A$140, FALSE)),"")</f>
        <v>2.2347940467998668E-2</v>
      </c>
      <c r="AB57" s="196">
        <f ca="1">IFERROR(INDEX(funnel_data!AB$3:AB$140,MATCH($J57, funnel_data!$A$3:$A$140, FALSE)),"")</f>
        <v>5.3611227366378238E-2</v>
      </c>
      <c r="AC57" s="196">
        <f ca="1">IFERROR(INDEX(funnel_data!S$3:S$140,MATCH($J57, funnel_data!$A$3:$A$140, FALSE)),"")</f>
        <v>4.2820310180952947E-2</v>
      </c>
      <c r="AD57" s="196">
        <f ca="1">IFERROR(INDEX(funnel_data!T$3:T$140,MATCH($J57, funnel_data!$A$3:$A$140, FALSE)),"")</f>
        <v>2.8803776710644043E-2</v>
      </c>
      <c r="AE57" s="196">
        <f ca="1">IFERROR(INDEX(funnel_data!U$3:U$140,MATCH($J57, funnel_data!$A$3:$A$140, FALSE)),"")</f>
        <v>6.3213636894215372E-2</v>
      </c>
      <c r="AF57" s="196">
        <f ca="1">IFERROR(INDEX(funnel_data!V$3:V$140,MATCH($J57, funnel_data!$A$3:$A$140, FALSE)),"")</f>
        <v>2.3009838842297209E-2</v>
      </c>
      <c r="AG57" s="196">
        <f ca="1">IFERROR(INDEX(funnel_data!W$3:W$140,MATCH($J57, funnel_data!$A$3:$A$140, FALSE)),"")</f>
        <v>7.8319462490135536E-2</v>
      </c>
      <c r="AH57" s="170" t="str">
        <f t="shared" ca="1" si="5"/>
        <v/>
      </c>
      <c r="AI57" s="169" t="str">
        <f t="shared" ca="1" si="6"/>
        <v/>
      </c>
      <c r="AJ57" s="168" t="str">
        <f ca="1">IFERROR(INDEX(funnel_data!AG$3:AG$140,MATCH($J57, funnel_data!$A$3:$A$140, FALSE)),"")</f>
        <v>Change not statistically significant</v>
      </c>
    </row>
    <row r="58" spans="3:36" s="171" customFormat="1" x14ac:dyDescent="0.3">
      <c r="C58" s="12" t="str">
        <f>funnel_data!A52</f>
        <v>RGT</v>
      </c>
      <c r="D58" s="12" t="str">
        <f>INDEX(TrustCAHUB_map!C$2:C$139,MATCH($C58,TrustCAHUB_map!$A$2:$A$139,FALSE))</f>
        <v>East of England</v>
      </c>
      <c r="E58" s="12" t="str">
        <f>INDEX(TrustCAHUB_map!D$2:D$139,MATCH($C58,TrustCAHUB_map!$A$2:$A$139,FALSE))</f>
        <v>East of England</v>
      </c>
      <c r="F58" s="12">
        <f>ROWS($F$9:F58)</f>
        <v>50</v>
      </c>
      <c r="G58" s="22">
        <f t="shared" si="0"/>
        <v>50</v>
      </c>
      <c r="H58" s="22">
        <f t="shared" si="1"/>
        <v>50</v>
      </c>
      <c r="I58" s="22"/>
      <c r="J58" s="168" t="str">
        <f t="shared" si="2"/>
        <v>RGT</v>
      </c>
      <c r="K58" s="169" t="str">
        <f>IFERROR(INDEX(TrustCAHUB_map!$B$2:$B$139, MATCH(J58, TrustCAHUB_map!$A$2:$A$139, FALSE)),"")</f>
        <v>Cambridge University Hospitals NHS Foundation Trust</v>
      </c>
      <c r="L58" s="168">
        <f ca="1">IFERROR(INDEX(funnel_data!E$3:E$140,MATCH($J58, funnel_data!$A$3:$A$140, FALSE)),"")</f>
        <v>1602</v>
      </c>
      <c r="M58" s="168">
        <f ca="1">IFERROR(INDEX(funnel_data!F$3:F$140,MATCH($J58, funnel_data!$A$3:$A$140, FALSE)),"")</f>
        <v>62</v>
      </c>
      <c r="N58" s="196">
        <f ca="1">IFERROR(INDEX(funnel_data!G$3:G$140,MATCH($J58, funnel_data!$A$3:$A$140, FALSE)),"")</f>
        <v>3.870162297128589E-2</v>
      </c>
      <c r="O58" s="196">
        <f ca="1">IFERROR(INDEX(funnel_data!Y$3:Y$140,MATCH($J58, funnel_data!$A$3:$A$140, FALSE)),"")</f>
        <v>3.0306927661366816E-2</v>
      </c>
      <c r="P58" s="196">
        <f ca="1">IFERROR(INDEX(funnel_data!Z$3:Z$140,MATCH($J58, funnel_data!$A$3:$A$140, FALSE)),"")</f>
        <v>4.9303334060596067E-2</v>
      </c>
      <c r="Q58" s="196">
        <f ca="1">IFERROR(INDEX(funnel_data!H$3:H$140,MATCH($J58, funnel_data!$A$3:$A$140, FALSE)),"")</f>
        <v>4.1856794361209183E-2</v>
      </c>
      <c r="R58" s="196">
        <f ca="1">IFERROR(INDEX(funnel_data!I$3:I$140,MATCH($J58, funnel_data!$A$3:$A$140, FALSE)),"")</f>
        <v>3.3096701804347678E-2</v>
      </c>
      <c r="S58" s="196">
        <f ca="1">IFERROR(INDEX(funnel_data!J$3:J$140,MATCH($J58, funnel_data!$A$3:$A$140, FALSE)),"")</f>
        <v>5.2808887597069136E-2</v>
      </c>
      <c r="T58" s="196">
        <f ca="1">IFERROR(INDEX(funnel_data!K$3:K$140,MATCH($J58, funnel_data!$A$3:$A$140, FALSE)),"")</f>
        <v>2.8918646231529656E-2</v>
      </c>
      <c r="U58" s="196">
        <f ca="1">IFERROR(INDEX(funnel_data!L$3:L$140,MATCH($J58, funnel_data!$A$3:$A$140, FALSE)),"")</f>
        <v>6.0224454733856167E-2</v>
      </c>
      <c r="V58" s="170" t="str">
        <f t="shared" ca="1" si="3"/>
        <v/>
      </c>
      <c r="W58" s="169" t="str">
        <f t="shared" ca="1" si="4"/>
        <v/>
      </c>
      <c r="X58" s="168">
        <f ca="1">IFERROR(INDEX(funnel_data!P$3:P$140,MATCH($J58, funnel_data!$A$3:$A$140, FALSE)),"")</f>
        <v>1763</v>
      </c>
      <c r="Y58" s="168">
        <f ca="1">IFERROR(INDEX(funnel_data!Q$3:Q$140,MATCH($J58, funnel_data!$A$3:$A$140, FALSE)),"")</f>
        <v>75</v>
      </c>
      <c r="Z58" s="196">
        <f ca="1">IFERROR(INDEX(funnel_data!R$3:R$140,MATCH($J58, funnel_data!$A$3:$A$140, FALSE)),"")</f>
        <v>4.254112308564946E-2</v>
      </c>
      <c r="AA58" s="196">
        <f ca="1">IFERROR(INDEX(funnel_data!AA$3:AA$140,MATCH($J58, funnel_data!$A$3:$A$140, FALSE)),"")</f>
        <v>3.4072789104026502E-2</v>
      </c>
      <c r="AB58" s="196">
        <f ca="1">IFERROR(INDEX(funnel_data!AB$3:AB$140,MATCH($J58, funnel_data!$A$3:$A$140, FALSE)),"")</f>
        <v>5.299866716765167E-2</v>
      </c>
      <c r="AC58" s="196">
        <f ca="1">IFERROR(INDEX(funnel_data!S$3:S$140,MATCH($J58, funnel_data!$A$3:$A$140, FALSE)),"")</f>
        <v>4.2820310180952947E-2</v>
      </c>
      <c r="AD58" s="196">
        <f ca="1">IFERROR(INDEX(funnel_data!T$3:T$140,MATCH($J58, funnel_data!$A$3:$A$140, FALSE)),"")</f>
        <v>3.432200351351572E-2</v>
      </c>
      <c r="AE58" s="196">
        <f ca="1">IFERROR(INDEX(funnel_data!U$3:U$140,MATCH($J58, funnel_data!$A$3:$A$140, FALSE)),"")</f>
        <v>5.3306685837040721E-2</v>
      </c>
      <c r="AF58" s="196">
        <f ca="1">IFERROR(INDEX(funnel_data!V$3:V$140,MATCH($J58, funnel_data!$A$3:$A$140, FALSE)),"")</f>
        <v>3.0220892174762849E-2</v>
      </c>
      <c r="AG58" s="196">
        <f ca="1">IFERROR(INDEX(funnel_data!W$3:W$140,MATCH($J58, funnel_data!$A$3:$A$140, FALSE)),"")</f>
        <v>6.0345698257458225E-2</v>
      </c>
      <c r="AH58" s="170" t="str">
        <f t="shared" ca="1" si="5"/>
        <v/>
      </c>
      <c r="AI58" s="169" t="str">
        <f t="shared" ca="1" si="6"/>
        <v/>
      </c>
      <c r="AJ58" s="168" t="str">
        <f ca="1">IFERROR(INDEX(funnel_data!AG$3:AG$140,MATCH($J58, funnel_data!$A$3:$A$140, FALSE)),"")</f>
        <v>Change not statistically significant</v>
      </c>
    </row>
    <row r="59" spans="3:36" s="171" customFormat="1" x14ac:dyDescent="0.3">
      <c r="C59" s="12" t="str">
        <f>funnel_data!A53</f>
        <v>RH8</v>
      </c>
      <c r="D59" s="12" t="str">
        <f>INDEX(TrustCAHUB_map!C$2:C$139,MATCH($C59,TrustCAHUB_map!$A$2:$A$139,FALSE))</f>
        <v>Peninsula</v>
      </c>
      <c r="E59" s="12" t="str">
        <f>INDEX(TrustCAHUB_map!D$2:D$139,MATCH($C59,TrustCAHUB_map!$A$2:$A$139,FALSE))</f>
        <v>South West</v>
      </c>
      <c r="F59" s="12">
        <f>ROWS($F$9:F59)</f>
        <v>51</v>
      </c>
      <c r="G59" s="22">
        <f t="shared" si="0"/>
        <v>51</v>
      </c>
      <c r="H59" s="22">
        <f t="shared" si="1"/>
        <v>51</v>
      </c>
      <c r="I59" s="22"/>
      <c r="J59" s="168" t="str">
        <f t="shared" si="2"/>
        <v>RH8</v>
      </c>
      <c r="K59" s="169" t="str">
        <f>IFERROR(INDEX(TrustCAHUB_map!$B$2:$B$139, MATCH(J59, TrustCAHUB_map!$A$2:$A$139, FALSE)),"")</f>
        <v>Royal Devon and Exeter NHS Foundation Trust</v>
      </c>
      <c r="L59" s="168">
        <f ca="1">IFERROR(INDEX(funnel_data!E$3:E$140,MATCH($J59, funnel_data!$A$3:$A$140, FALSE)),"")</f>
        <v>1117</v>
      </c>
      <c r="M59" s="168">
        <f ca="1">IFERROR(INDEX(funnel_data!F$3:F$140,MATCH($J59, funnel_data!$A$3:$A$140, FALSE)),"")</f>
        <v>52</v>
      </c>
      <c r="N59" s="196">
        <f ca="1">IFERROR(INDEX(funnel_data!G$3:G$140,MATCH($J59, funnel_data!$A$3:$A$140, FALSE)),"")</f>
        <v>4.6553267681289166E-2</v>
      </c>
      <c r="O59" s="196">
        <f ca="1">IFERROR(INDEX(funnel_data!Y$3:Y$140,MATCH($J59, funnel_data!$A$3:$A$140, FALSE)),"")</f>
        <v>3.5675972622777011E-2</v>
      </c>
      <c r="P59" s="196">
        <f ca="1">IFERROR(INDEX(funnel_data!Z$3:Z$140,MATCH($J59, funnel_data!$A$3:$A$140, FALSE)),"")</f>
        <v>6.053875781212386E-2</v>
      </c>
      <c r="Q59" s="196">
        <f ca="1">IFERROR(INDEX(funnel_data!H$3:H$140,MATCH($J59, funnel_data!$A$3:$A$140, FALSE)),"")</f>
        <v>4.1856794361209183E-2</v>
      </c>
      <c r="R59" s="196">
        <f ca="1">IFERROR(INDEX(funnel_data!I$3:I$140,MATCH($J59, funnel_data!$A$3:$A$140, FALSE)),"")</f>
        <v>3.1598187892582397E-2</v>
      </c>
      <c r="S59" s="196">
        <f ca="1">IFERROR(INDEX(funnel_data!J$3:J$140,MATCH($J59, funnel_data!$A$3:$A$140, FALSE)),"")</f>
        <v>5.525590335719037E-2</v>
      </c>
      <c r="T59" s="196">
        <f ca="1">IFERROR(INDEX(funnel_data!K$3:K$140,MATCH($J59, funnel_data!$A$3:$A$140, FALSE)),"")</f>
        <v>2.689792986188343E-2</v>
      </c>
      <c r="U59" s="196">
        <f ca="1">IFERROR(INDEX(funnel_data!L$3:L$140,MATCH($J59, funnel_data!$A$3:$A$140, FALSE)),"")</f>
        <v>6.4582674978029303E-2</v>
      </c>
      <c r="V59" s="170" t="str">
        <f t="shared" ca="1" si="3"/>
        <v/>
      </c>
      <c r="W59" s="169" t="str">
        <f t="shared" ca="1" si="4"/>
        <v/>
      </c>
      <c r="X59" s="168">
        <f ca="1">IFERROR(INDEX(funnel_data!P$3:P$140,MATCH($J59, funnel_data!$A$3:$A$140, FALSE)),"")</f>
        <v>1245</v>
      </c>
      <c r="Y59" s="168">
        <f ca="1">IFERROR(INDEX(funnel_data!Q$3:Q$140,MATCH($J59, funnel_data!$A$3:$A$140, FALSE)),"")</f>
        <v>66</v>
      </c>
      <c r="Z59" s="196">
        <f ca="1">IFERROR(INDEX(funnel_data!R$3:R$140,MATCH($J59, funnel_data!$A$3:$A$140, FALSE)),"")</f>
        <v>5.3012048192771083E-2</v>
      </c>
      <c r="AA59" s="196">
        <f ca="1">IFERROR(INDEX(funnel_data!AA$3:AA$140,MATCH($J59, funnel_data!$A$3:$A$140, FALSE)),"")</f>
        <v>4.1884510635937358E-2</v>
      </c>
      <c r="AB59" s="196">
        <f ca="1">IFERROR(INDEX(funnel_data!AB$3:AB$140,MATCH($J59, funnel_data!$A$3:$A$140, FALSE)),"")</f>
        <v>6.688947173086518E-2</v>
      </c>
      <c r="AC59" s="196">
        <f ca="1">IFERROR(INDEX(funnel_data!S$3:S$140,MATCH($J59, funnel_data!$A$3:$A$140, FALSE)),"")</f>
        <v>4.2820310180952947E-2</v>
      </c>
      <c r="AD59" s="196">
        <f ca="1">IFERROR(INDEX(funnel_data!T$3:T$140,MATCH($J59, funnel_data!$A$3:$A$140, FALSE)),"")</f>
        <v>3.2910367841572724E-2</v>
      </c>
      <c r="AE59" s="196">
        <f ca="1">IFERROR(INDEX(funnel_data!U$3:U$140,MATCH($J59, funnel_data!$A$3:$A$140, FALSE)),"")</f>
        <v>5.5542941489709029E-2</v>
      </c>
      <c r="AF59" s="196">
        <f ca="1">IFERROR(INDEX(funnel_data!V$3:V$140,MATCH($J59, funnel_data!$A$3:$A$140, FALSE)),"")</f>
        <v>2.8297715613235862E-2</v>
      </c>
      <c r="AG59" s="196">
        <f ca="1">IFERROR(INDEX(funnel_data!W$3:W$140,MATCH($J59, funnel_data!$A$3:$A$140, FALSE)),"")</f>
        <v>6.4302794429096033E-2</v>
      </c>
      <c r="AH59" s="170" t="str">
        <f t="shared" ca="1" si="5"/>
        <v/>
      </c>
      <c r="AI59" s="169" t="str">
        <f t="shared" ca="1" si="6"/>
        <v/>
      </c>
      <c r="AJ59" s="168" t="str">
        <f ca="1">IFERROR(INDEX(funnel_data!AG$3:AG$140,MATCH($J59, funnel_data!$A$3:$A$140, FALSE)),"")</f>
        <v>Change not statistically significant</v>
      </c>
    </row>
    <row r="60" spans="3:36" s="171" customFormat="1" x14ac:dyDescent="0.3">
      <c r="C60" s="12" t="str">
        <f>funnel_data!A54</f>
        <v>RHM</v>
      </c>
      <c r="D60" s="12" t="str">
        <f>INDEX(TrustCAHUB_map!C$2:C$139,MATCH($C60,TrustCAHUB_map!$A$2:$A$139,FALSE))</f>
        <v>Wessex</v>
      </c>
      <c r="E60" s="12" t="str">
        <f>INDEX(TrustCAHUB_map!D$2:D$139,MATCH($C60,TrustCAHUB_map!$A$2:$A$139,FALSE))</f>
        <v>Wessex</v>
      </c>
      <c r="F60" s="12">
        <f>ROWS($F$9:F60)</f>
        <v>52</v>
      </c>
      <c r="G60" s="22">
        <f t="shared" si="0"/>
        <v>52</v>
      </c>
      <c r="H60" s="22">
        <f t="shared" si="1"/>
        <v>52</v>
      </c>
      <c r="I60" s="22"/>
      <c r="J60" s="168" t="str">
        <f t="shared" si="2"/>
        <v>RHM</v>
      </c>
      <c r="K60" s="169" t="str">
        <f>IFERROR(INDEX(TrustCAHUB_map!$B$2:$B$139, MATCH(J60, TrustCAHUB_map!$A$2:$A$139, FALSE)),"")</f>
        <v>University Hospital Southampton NHS Foundation Trust</v>
      </c>
      <c r="L60" s="168">
        <f ca="1">IFERROR(INDEX(funnel_data!E$3:E$140,MATCH($J60, funnel_data!$A$3:$A$140, FALSE)),"")</f>
        <v>1208</v>
      </c>
      <c r="M60" s="168">
        <f ca="1">IFERROR(INDEX(funnel_data!F$3:F$140,MATCH($J60, funnel_data!$A$3:$A$140, FALSE)),"")</f>
        <v>41</v>
      </c>
      <c r="N60" s="196">
        <f ca="1">IFERROR(INDEX(funnel_data!G$3:G$140,MATCH($J60, funnel_data!$A$3:$A$140, FALSE)),"")</f>
        <v>3.3940397350993377E-2</v>
      </c>
      <c r="O60" s="196">
        <f ca="1">IFERROR(INDEX(funnel_data!Y$3:Y$140,MATCH($J60, funnel_data!$A$3:$A$140, FALSE)),"")</f>
        <v>2.5116324834319276E-2</v>
      </c>
      <c r="P60" s="196">
        <f ca="1">IFERROR(INDEX(funnel_data!Z$3:Z$140,MATCH($J60, funnel_data!$A$3:$A$140, FALSE)),"")</f>
        <v>4.5719227288341165E-2</v>
      </c>
      <c r="Q60" s="196">
        <f ca="1">IFERROR(INDEX(funnel_data!H$3:H$140,MATCH($J60, funnel_data!$A$3:$A$140, FALSE)),"")</f>
        <v>4.1856794361209183E-2</v>
      </c>
      <c r="R60" s="196">
        <f ca="1">IFERROR(INDEX(funnel_data!I$3:I$140,MATCH($J60, funnel_data!$A$3:$A$140, FALSE)),"")</f>
        <v>3.1940597778303589E-2</v>
      </c>
      <c r="S60" s="196">
        <f ca="1">IFERROR(INDEX(funnel_data!J$3:J$140,MATCH($J60, funnel_data!$A$3:$A$140, FALSE)),"")</f>
        <v>5.4677665843510838E-2</v>
      </c>
      <c r="T60" s="196">
        <f ca="1">IFERROR(INDEX(funnel_data!K$3:K$140,MATCH($J60, funnel_data!$A$3:$A$140, FALSE)),"")</f>
        <v>2.7354285286100618E-2</v>
      </c>
      <c r="U60" s="196">
        <f ca="1">IFERROR(INDEX(funnel_data!L$3:L$140,MATCH($J60, funnel_data!$A$3:$A$140, FALSE)),"")</f>
        <v>6.3545810455929649E-2</v>
      </c>
      <c r="V60" s="170" t="str">
        <f t="shared" ca="1" si="3"/>
        <v/>
      </c>
      <c r="W60" s="169" t="str">
        <f t="shared" ca="1" si="4"/>
        <v/>
      </c>
      <c r="X60" s="168">
        <f ca="1">IFERROR(INDEX(funnel_data!P$3:P$140,MATCH($J60, funnel_data!$A$3:$A$140, FALSE)),"")</f>
        <v>1346</v>
      </c>
      <c r="Y60" s="168">
        <f ca="1">IFERROR(INDEX(funnel_data!Q$3:Q$140,MATCH($J60, funnel_data!$A$3:$A$140, FALSE)),"")</f>
        <v>51</v>
      </c>
      <c r="Z60" s="196">
        <f ca="1">IFERROR(INDEX(funnel_data!R$3:R$140,MATCH($J60, funnel_data!$A$3:$A$140, FALSE)),"")</f>
        <v>3.7890044576523028E-2</v>
      </c>
      <c r="AA60" s="196">
        <f ca="1">IFERROR(INDEX(funnel_data!AA$3:AA$140,MATCH($J60, funnel_data!$A$3:$A$140, FALSE)),"")</f>
        <v>2.8935112893191398E-2</v>
      </c>
      <c r="AB60" s="196">
        <f ca="1">IFERROR(INDEX(funnel_data!AB$3:AB$140,MATCH($J60, funnel_data!$A$3:$A$140, FALSE)),"")</f>
        <v>4.9475176055233584E-2</v>
      </c>
      <c r="AC60" s="196">
        <f ca="1">IFERROR(INDEX(funnel_data!S$3:S$140,MATCH($J60, funnel_data!$A$3:$A$140, FALSE)),"")</f>
        <v>4.2820310180952947E-2</v>
      </c>
      <c r="AD60" s="196">
        <f ca="1">IFERROR(INDEX(funnel_data!T$3:T$140,MATCH($J60, funnel_data!$A$3:$A$140, FALSE)),"")</f>
        <v>3.3243024088926112E-2</v>
      </c>
      <c r="AE60" s="196">
        <f ca="1">IFERROR(INDEX(funnel_data!U$3:U$140,MATCH($J60, funnel_data!$A$3:$A$140, FALSE)),"")</f>
        <v>5.4999829744535038E-2</v>
      </c>
      <c r="AF60" s="196">
        <f ca="1">IFERROR(INDEX(funnel_data!V$3:V$140,MATCH($J60, funnel_data!$A$3:$A$140, FALSE)),"")</f>
        <v>2.8746207894726993E-2</v>
      </c>
      <c r="AG60" s="196">
        <f ca="1">IFERROR(INDEX(funnel_data!W$3:W$140,MATCH($J60, funnel_data!$A$3:$A$140, FALSE)),"")</f>
        <v>6.3335730938845675E-2</v>
      </c>
      <c r="AH60" s="170" t="str">
        <f t="shared" ca="1" si="5"/>
        <v/>
      </c>
      <c r="AI60" s="169" t="str">
        <f t="shared" ca="1" si="6"/>
        <v/>
      </c>
      <c r="AJ60" s="168" t="str">
        <f ca="1">IFERROR(INDEX(funnel_data!AG$3:AG$140,MATCH($J60, funnel_data!$A$3:$A$140, FALSE)),"")</f>
        <v>Change not statistically significant</v>
      </c>
    </row>
    <row r="61" spans="3:36" s="171" customFormat="1" x14ac:dyDescent="0.3">
      <c r="C61" s="12" t="str">
        <f>funnel_data!A55</f>
        <v>RHQ</v>
      </c>
      <c r="D61" s="12" t="str">
        <f>INDEX(TrustCAHUB_map!C$2:C$139,MATCH($C61,TrustCAHUB_map!$A$2:$A$139,FALSE))</f>
        <v>South Yorkshire and Bassetlaw</v>
      </c>
      <c r="E61" s="12" t="str">
        <f>INDEX(TrustCAHUB_map!D$2:D$139,MATCH($C61,TrustCAHUB_map!$A$2:$A$139,FALSE))</f>
        <v>Yorkshire and Humber</v>
      </c>
      <c r="F61" s="12">
        <f>ROWS($F$9:F61)</f>
        <v>53</v>
      </c>
      <c r="G61" s="22">
        <f t="shared" si="0"/>
        <v>53</v>
      </c>
      <c r="H61" s="22">
        <f t="shared" si="1"/>
        <v>53</v>
      </c>
      <c r="I61" s="22"/>
      <c r="J61" s="168" t="str">
        <f t="shared" si="2"/>
        <v>RHQ</v>
      </c>
      <c r="K61" s="169" t="str">
        <f>IFERROR(INDEX(TrustCAHUB_map!$B$2:$B$139, MATCH(J61, TrustCAHUB_map!$A$2:$A$139, FALSE)),"")</f>
        <v>Sheffield Teaching Hospitals NHS Foundation Trust</v>
      </c>
      <c r="L61" s="168">
        <f ca="1">IFERROR(INDEX(funnel_data!E$3:E$140,MATCH($J61, funnel_data!$A$3:$A$140, FALSE)),"")</f>
        <v>3845</v>
      </c>
      <c r="M61" s="168">
        <f ca="1">IFERROR(INDEX(funnel_data!F$3:F$140,MATCH($J61, funnel_data!$A$3:$A$140, FALSE)),"")</f>
        <v>198</v>
      </c>
      <c r="N61" s="196">
        <f ca="1">IFERROR(INDEX(funnel_data!G$3:G$140,MATCH($J61, funnel_data!$A$3:$A$140, FALSE)),"")</f>
        <v>5.1495448634590379E-2</v>
      </c>
      <c r="O61" s="196">
        <f ca="1">IFERROR(INDEX(funnel_data!Y$3:Y$140,MATCH($J61, funnel_data!$A$3:$A$140, FALSE)),"")</f>
        <v>4.4946639250167356E-2</v>
      </c>
      <c r="P61" s="196">
        <f ca="1">IFERROR(INDEX(funnel_data!Z$3:Z$140,MATCH($J61, funnel_data!$A$3:$A$140, FALSE)),"")</f>
        <v>5.8939546527723249E-2</v>
      </c>
      <c r="Q61" s="196">
        <f ca="1">IFERROR(INDEX(funnel_data!H$3:H$140,MATCH($J61, funnel_data!$A$3:$A$140, FALSE)),"")</f>
        <v>4.1856794361209183E-2</v>
      </c>
      <c r="R61" s="196">
        <f ca="1">IFERROR(INDEX(funnel_data!I$3:I$140,MATCH($J61, funnel_data!$A$3:$A$140, FALSE)),"")</f>
        <v>3.5970696975102384E-2</v>
      </c>
      <c r="S61" s="196">
        <f ca="1">IFERROR(INDEX(funnel_data!J$3:J$140,MATCH($J61, funnel_data!$A$3:$A$140, FALSE)),"")</f>
        <v>4.8657454164632387E-2</v>
      </c>
      <c r="T61" s="196">
        <f ca="1">IFERROR(INDEX(funnel_data!K$3:K$140,MATCH($J61, funnel_data!$A$3:$A$140, FALSE)),"")</f>
        <v>3.2959625130624316E-2</v>
      </c>
      <c r="U61" s="196">
        <f ca="1">IFERROR(INDEX(funnel_data!L$3:L$140,MATCH($J61, funnel_data!$A$3:$A$140, FALSE)),"")</f>
        <v>5.3023989498159688E-2</v>
      </c>
      <c r="V61" s="170" t="str">
        <f t="shared" ca="1" si="3"/>
        <v/>
      </c>
      <c r="W61" s="169" t="str">
        <f t="shared" ca="1" si="4"/>
        <v/>
      </c>
      <c r="X61" s="168">
        <f ca="1">IFERROR(INDEX(funnel_data!P$3:P$140,MATCH($J61, funnel_data!$A$3:$A$140, FALSE)),"")</f>
        <v>4018</v>
      </c>
      <c r="Y61" s="168">
        <f ca="1">IFERROR(INDEX(funnel_data!Q$3:Q$140,MATCH($J61, funnel_data!$A$3:$A$140, FALSE)),"")</f>
        <v>231</v>
      </c>
      <c r="Z61" s="196">
        <f ca="1">IFERROR(INDEX(funnel_data!R$3:R$140,MATCH($J61, funnel_data!$A$3:$A$140, FALSE)),"")</f>
        <v>5.7491289198606271E-2</v>
      </c>
      <c r="AA61" s="196">
        <f ca="1">IFERROR(INDEX(funnel_data!AA$3:AA$140,MATCH($J61, funnel_data!$A$3:$A$140, FALSE)),"")</f>
        <v>5.0707398560404744E-2</v>
      </c>
      <c r="AB61" s="196">
        <f ca="1">IFERROR(INDEX(funnel_data!AB$3:AB$140,MATCH($J61, funnel_data!$A$3:$A$140, FALSE)),"")</f>
        <v>6.5120503556177115E-2</v>
      </c>
      <c r="AC61" s="196">
        <f ca="1">IFERROR(INDEX(funnel_data!S$3:S$140,MATCH($J61, funnel_data!$A$3:$A$140, FALSE)),"")</f>
        <v>4.2820310180952947E-2</v>
      </c>
      <c r="AD61" s="196">
        <f ca="1">IFERROR(INDEX(funnel_data!T$3:T$140,MATCH($J61, funnel_data!$A$3:$A$140, FALSE)),"")</f>
        <v>3.6984793976154104E-2</v>
      </c>
      <c r="AE61" s="196">
        <f ca="1">IFERROR(INDEX(funnel_data!U$3:U$140,MATCH($J61, funnel_data!$A$3:$A$140, FALSE)),"")</f>
        <v>4.95292081203327E-2</v>
      </c>
      <c r="AF61" s="196">
        <f ca="1">IFERROR(INDEX(funnel_data!V$3:V$140,MATCH($J61, funnel_data!$A$3:$A$140, FALSE)),"")</f>
        <v>3.3986890794732064E-2</v>
      </c>
      <c r="AG61" s="196">
        <f ca="1">IFERROR(INDEX(funnel_data!W$3:W$140,MATCH($J61, funnel_data!$A$3:$A$140, FALSE)),"")</f>
        <v>5.3821679416814955E-2</v>
      </c>
      <c r="AH61" s="170" t="str">
        <f t="shared" ca="1" si="5"/>
        <v>&gt;Upper 3SD Limit</v>
      </c>
      <c r="AI61" s="169" t="str">
        <f t="shared" ca="1" si="6"/>
        <v/>
      </c>
      <c r="AJ61" s="168" t="str">
        <f ca="1">IFERROR(INDEX(funnel_data!AG$3:AG$140,MATCH($J61, funnel_data!$A$3:$A$140, FALSE)),"")</f>
        <v>Change not statistically significant</v>
      </c>
    </row>
    <row r="62" spans="3:36" s="171" customFormat="1" x14ac:dyDescent="0.3">
      <c r="C62" s="12" t="str">
        <f>funnel_data!A56</f>
        <v>RHU</v>
      </c>
      <c r="D62" s="12" t="str">
        <f>INDEX(TrustCAHUB_map!C$2:C$139,MATCH($C62,TrustCAHUB_map!$A$2:$A$139,FALSE))</f>
        <v>Wessex</v>
      </c>
      <c r="E62" s="12" t="str">
        <f>INDEX(TrustCAHUB_map!D$2:D$139,MATCH($C62,TrustCAHUB_map!$A$2:$A$139,FALSE))</f>
        <v>Wessex</v>
      </c>
      <c r="F62" s="12">
        <f>ROWS($F$9:F62)</f>
        <v>54</v>
      </c>
      <c r="G62" s="22">
        <f t="shared" si="0"/>
        <v>54</v>
      </c>
      <c r="H62" s="22">
        <f t="shared" si="1"/>
        <v>54</v>
      </c>
      <c r="I62" s="22"/>
      <c r="J62" s="168" t="str">
        <f t="shared" si="2"/>
        <v>RHU</v>
      </c>
      <c r="K62" s="169" t="str">
        <f>IFERROR(INDEX(TrustCAHUB_map!$B$2:$B$139, MATCH(J62, TrustCAHUB_map!$A$2:$A$139, FALSE)),"")</f>
        <v>Portsmouth Hospitals NHS Trust</v>
      </c>
      <c r="L62" s="168">
        <f ca="1">IFERROR(INDEX(funnel_data!E$3:E$140,MATCH($J62, funnel_data!$A$3:$A$140, FALSE)),"")</f>
        <v>1335</v>
      </c>
      <c r="M62" s="168">
        <f ca="1">IFERROR(INDEX(funnel_data!F$3:F$140,MATCH($J62, funnel_data!$A$3:$A$140, FALSE)),"")</f>
        <v>32</v>
      </c>
      <c r="N62" s="196">
        <f ca="1">IFERROR(INDEX(funnel_data!G$3:G$140,MATCH($J62, funnel_data!$A$3:$A$140, FALSE)),"")</f>
        <v>2.3970037453183522E-2</v>
      </c>
      <c r="O62" s="196">
        <f ca="1">IFERROR(INDEX(funnel_data!Y$3:Y$140,MATCH($J62, funnel_data!$A$3:$A$140, FALSE)),"")</f>
        <v>1.7029692442271864E-2</v>
      </c>
      <c r="P62" s="196">
        <f ca="1">IFERROR(INDEX(funnel_data!Z$3:Z$140,MATCH($J62, funnel_data!$A$3:$A$140, FALSE)),"")</f>
        <v>3.3642071845974515E-2</v>
      </c>
      <c r="Q62" s="196">
        <f ca="1">IFERROR(INDEX(funnel_data!H$3:H$140,MATCH($J62, funnel_data!$A$3:$A$140, FALSE)),"")</f>
        <v>4.1856794361209183E-2</v>
      </c>
      <c r="R62" s="196">
        <f ca="1">IFERROR(INDEX(funnel_data!I$3:I$140,MATCH($J62, funnel_data!$A$3:$A$140, FALSE)),"")</f>
        <v>3.2363837837658761E-2</v>
      </c>
      <c r="S62" s="196">
        <f ca="1">IFERROR(INDEX(funnel_data!J$3:J$140,MATCH($J62, funnel_data!$A$3:$A$140, FALSE)),"")</f>
        <v>5.3978893777812793E-2</v>
      </c>
      <c r="T62" s="196">
        <f ca="1">IFERROR(INDEX(funnel_data!K$3:K$140,MATCH($J62, funnel_data!$A$3:$A$140, FALSE)),"")</f>
        <v>2.7922795192025836E-2</v>
      </c>
      <c r="U62" s="196">
        <f ca="1">IFERROR(INDEX(funnel_data!L$3:L$140,MATCH($J62, funnel_data!$A$3:$A$140, FALSE)),"")</f>
        <v>6.2298495862793186E-2</v>
      </c>
      <c r="V62" s="170" t="str">
        <f t="shared" ca="1" si="3"/>
        <v/>
      </c>
      <c r="W62" s="169" t="str">
        <f t="shared" ca="1" si="4"/>
        <v>&lt;Lower 3SD Limit</v>
      </c>
      <c r="X62" s="168">
        <f ca="1">IFERROR(INDEX(funnel_data!P$3:P$140,MATCH($J62, funnel_data!$A$3:$A$140, FALSE)),"")</f>
        <v>1604</v>
      </c>
      <c r="Y62" s="168">
        <f ca="1">IFERROR(INDEX(funnel_data!Q$3:Q$140,MATCH($J62, funnel_data!$A$3:$A$140, FALSE)),"")</f>
        <v>46</v>
      </c>
      <c r="Z62" s="196">
        <f ca="1">IFERROR(INDEX(funnel_data!R$3:R$140,MATCH($J62, funnel_data!$A$3:$A$140, FALSE)),"")</f>
        <v>2.8678304239401497E-2</v>
      </c>
      <c r="AA62" s="196">
        <f ca="1">IFERROR(INDEX(funnel_data!AA$3:AA$140,MATCH($J62, funnel_data!$A$3:$A$140, FALSE)),"")</f>
        <v>2.156901527772245E-2</v>
      </c>
      <c r="AB62" s="196">
        <f ca="1">IFERROR(INDEX(funnel_data!AB$3:AB$140,MATCH($J62, funnel_data!$A$3:$A$140, FALSE)),"")</f>
        <v>3.8039759141486218E-2</v>
      </c>
      <c r="AC62" s="196">
        <f ca="1">IFERROR(INDEX(funnel_data!S$3:S$140,MATCH($J62, funnel_data!$A$3:$A$140, FALSE)),"")</f>
        <v>4.2820310180952947E-2</v>
      </c>
      <c r="AD62" s="196">
        <f ca="1">IFERROR(INDEX(funnel_data!T$3:T$140,MATCH($J62, funnel_data!$A$3:$A$140, FALSE)),"")</f>
        <v>3.3956622472078972E-2</v>
      </c>
      <c r="AE62" s="196">
        <f ca="1">IFERROR(INDEX(funnel_data!U$3:U$140,MATCH($J62, funnel_data!$A$3:$A$140, FALSE)),"")</f>
        <v>5.3868667693629566E-2</v>
      </c>
      <c r="AF62" s="196">
        <f ca="1">IFERROR(INDEX(funnel_data!V$3:V$140,MATCH($J62, funnel_data!$A$3:$A$140, FALSE)),"")</f>
        <v>2.9718116676068978E-2</v>
      </c>
      <c r="AG62" s="196">
        <f ca="1">IFERROR(INDEX(funnel_data!W$3:W$140,MATCH($J62, funnel_data!$A$3:$A$140, FALSE)),"")</f>
        <v>6.1333881437024333E-2</v>
      </c>
      <c r="AH62" s="170" t="str">
        <f t="shared" ca="1" si="5"/>
        <v/>
      </c>
      <c r="AI62" s="169" t="str">
        <f t="shared" ca="1" si="6"/>
        <v>&lt;Lower 3SD Limit</v>
      </c>
      <c r="AJ62" s="168" t="str">
        <f ca="1">IFERROR(INDEX(funnel_data!AG$3:AG$140,MATCH($J62, funnel_data!$A$3:$A$140, FALSE)),"")</f>
        <v>Change not statistically significant</v>
      </c>
    </row>
    <row r="63" spans="3:36" s="171" customFormat="1" x14ac:dyDescent="0.3">
      <c r="C63" s="12" t="str">
        <f>funnel_data!A57</f>
        <v>RHW</v>
      </c>
      <c r="D63" s="12" t="str">
        <f>INDEX(TrustCAHUB_map!C$2:C$139,MATCH($C63,TrustCAHUB_map!$A$2:$A$139,FALSE))</f>
        <v>Thames Valley</v>
      </c>
      <c r="E63" s="12" t="str">
        <f>INDEX(TrustCAHUB_map!D$2:D$139,MATCH($C63,TrustCAHUB_map!$A$2:$A$139,FALSE))</f>
        <v>Wessex</v>
      </c>
      <c r="F63" s="12">
        <f>ROWS($F$9:F63)</f>
        <v>55</v>
      </c>
      <c r="G63" s="22">
        <f t="shared" si="0"/>
        <v>55</v>
      </c>
      <c r="H63" s="22">
        <f t="shared" si="1"/>
        <v>55</v>
      </c>
      <c r="I63" s="22"/>
      <c r="J63" s="168" t="str">
        <f t="shared" si="2"/>
        <v>RHW</v>
      </c>
      <c r="K63" s="169" t="str">
        <f>IFERROR(INDEX(TrustCAHUB_map!$B$2:$B$139, MATCH(J63, TrustCAHUB_map!$A$2:$A$139, FALSE)),"")</f>
        <v>Royal Berkshire NHS Foundation Trust</v>
      </c>
      <c r="L63" s="168">
        <f ca="1">IFERROR(INDEX(funnel_data!E$3:E$140,MATCH($J63, funnel_data!$A$3:$A$140, FALSE)),"")</f>
        <v>1059</v>
      </c>
      <c r="M63" s="168">
        <f ca="1">IFERROR(INDEX(funnel_data!F$3:F$140,MATCH($J63, funnel_data!$A$3:$A$140, FALSE)),"")</f>
        <v>38</v>
      </c>
      <c r="N63" s="196">
        <f ca="1">IFERROR(INDEX(funnel_data!G$3:G$140,MATCH($J63, funnel_data!$A$3:$A$140, FALSE)),"")</f>
        <v>3.588290840415486E-2</v>
      </c>
      <c r="O63" s="196">
        <f ca="1">IFERROR(INDEX(funnel_data!Y$3:Y$140,MATCH($J63, funnel_data!$A$3:$A$140, FALSE)),"")</f>
        <v>2.6253178931734403E-2</v>
      </c>
      <c r="P63" s="196">
        <f ca="1">IFERROR(INDEX(funnel_data!Z$3:Z$140,MATCH($J63, funnel_data!$A$3:$A$140, FALSE)),"")</f>
        <v>4.8867581702955638E-2</v>
      </c>
      <c r="Q63" s="196">
        <f ca="1">IFERROR(INDEX(funnel_data!H$3:H$140,MATCH($J63, funnel_data!$A$3:$A$140, FALSE)),"")</f>
        <v>4.1856794361209183E-2</v>
      </c>
      <c r="R63" s="196">
        <f ca="1">IFERROR(INDEX(funnel_data!I$3:I$140,MATCH($J63, funnel_data!$A$3:$A$140, FALSE)),"")</f>
        <v>3.1359570890047997E-2</v>
      </c>
      <c r="S63" s="196">
        <f ca="1">IFERROR(INDEX(funnel_data!J$3:J$140,MATCH($J63, funnel_data!$A$3:$A$140, FALSE)),"")</f>
        <v>5.5665899751147316E-2</v>
      </c>
      <c r="T63" s="196">
        <f ca="1">IFERROR(INDEX(funnel_data!K$3:K$140,MATCH($J63, funnel_data!$A$3:$A$140, FALSE)),"")</f>
        <v>2.6581814471168301E-2</v>
      </c>
      <c r="U63" s="196">
        <f ca="1">IFERROR(INDEX(funnel_data!L$3:L$140,MATCH($J63, funnel_data!$A$3:$A$140, FALSE)),"")</f>
        <v>6.5320377767304955E-2</v>
      </c>
      <c r="V63" s="170" t="str">
        <f t="shared" ca="1" si="3"/>
        <v/>
      </c>
      <c r="W63" s="169" t="str">
        <f t="shared" ca="1" si="4"/>
        <v/>
      </c>
      <c r="X63" s="168">
        <f ca="1">IFERROR(INDEX(funnel_data!P$3:P$140,MATCH($J63, funnel_data!$A$3:$A$140, FALSE)),"")</f>
        <v>1155</v>
      </c>
      <c r="Y63" s="168">
        <f ca="1">IFERROR(INDEX(funnel_data!Q$3:Q$140,MATCH($J63, funnel_data!$A$3:$A$140, FALSE)),"")</f>
        <v>58</v>
      </c>
      <c r="Z63" s="196">
        <f ca="1">IFERROR(INDEX(funnel_data!R$3:R$140,MATCH($J63, funnel_data!$A$3:$A$140, FALSE)),"")</f>
        <v>5.0216450216450215E-2</v>
      </c>
      <c r="AA63" s="196">
        <f ca="1">IFERROR(INDEX(funnel_data!AA$3:AA$140,MATCH($J63, funnel_data!$A$3:$A$140, FALSE)),"")</f>
        <v>3.9045412032556966E-2</v>
      </c>
      <c r="AB63" s="196">
        <f ca="1">IFERROR(INDEX(funnel_data!AB$3:AB$140,MATCH($J63, funnel_data!$A$3:$A$140, FALSE)),"")</f>
        <v>6.4369475231359122E-2</v>
      </c>
      <c r="AC63" s="196">
        <f ca="1">IFERROR(INDEX(funnel_data!S$3:S$140,MATCH($J63, funnel_data!$A$3:$A$140, FALSE)),"")</f>
        <v>4.2820310180952947E-2</v>
      </c>
      <c r="AD63" s="196">
        <f ca="1">IFERROR(INDEX(funnel_data!T$3:T$140,MATCH($J63, funnel_data!$A$3:$A$140, FALSE)),"")</f>
        <v>3.258132972479183E-2</v>
      </c>
      <c r="AE63" s="196">
        <f ca="1">IFERROR(INDEX(funnel_data!U$3:U$140,MATCH($J63, funnel_data!$A$3:$A$140, FALSE)),"")</f>
        <v>5.6090423617512507E-2</v>
      </c>
      <c r="AF63" s="196">
        <f ca="1">IFERROR(INDEX(funnel_data!V$3:V$140,MATCH($J63, funnel_data!$A$3:$A$140, FALSE)),"")</f>
        <v>2.7856995460234679E-2</v>
      </c>
      <c r="AG63" s="196">
        <f ca="1">IFERROR(INDEX(funnel_data!W$3:W$140,MATCH($J63, funnel_data!$A$3:$A$140, FALSE)),"")</f>
        <v>6.52813965351009E-2</v>
      </c>
      <c r="AH63" s="170" t="str">
        <f t="shared" ca="1" si="5"/>
        <v/>
      </c>
      <c r="AI63" s="169" t="str">
        <f t="shared" ca="1" si="6"/>
        <v/>
      </c>
      <c r="AJ63" s="168" t="str">
        <f ca="1">IFERROR(INDEX(funnel_data!AG$3:AG$140,MATCH($J63, funnel_data!$A$3:$A$140, FALSE)),"")</f>
        <v>Change not statistically significant</v>
      </c>
    </row>
    <row r="64" spans="3:36" s="171" customFormat="1" x14ac:dyDescent="0.3">
      <c r="C64" s="12" t="str">
        <f>funnel_data!A58</f>
        <v>RJ1</v>
      </c>
      <c r="D64" s="12" t="str">
        <f>INDEX(TrustCAHUB_map!C$2:C$139,MATCH($C64,TrustCAHUB_map!$A$2:$A$139,FALSE))</f>
        <v>South East London</v>
      </c>
      <c r="E64" s="12" t="str">
        <f>INDEX(TrustCAHUB_map!D$2:D$139,MATCH($C64,TrustCAHUB_map!$A$2:$A$139,FALSE))</f>
        <v>London</v>
      </c>
      <c r="F64" s="12">
        <f>ROWS($F$9:F64)</f>
        <v>56</v>
      </c>
      <c r="G64" s="22">
        <f t="shared" si="0"/>
        <v>56</v>
      </c>
      <c r="H64" s="22">
        <f t="shared" si="1"/>
        <v>56</v>
      </c>
      <c r="I64" s="22"/>
      <c r="J64" s="168" t="str">
        <f t="shared" si="2"/>
        <v>RJ1</v>
      </c>
      <c r="K64" s="169" t="str">
        <f>IFERROR(INDEX(TrustCAHUB_map!$B$2:$B$139, MATCH(J64, TrustCAHUB_map!$A$2:$A$139, FALSE)),"")</f>
        <v>Guy's and St Thomas' NHS Foundation Trust</v>
      </c>
      <c r="L64" s="168">
        <f ca="1">IFERROR(INDEX(funnel_data!E$3:E$140,MATCH($J64, funnel_data!$A$3:$A$140, FALSE)),"")</f>
        <v>2329</v>
      </c>
      <c r="M64" s="168">
        <f ca="1">IFERROR(INDEX(funnel_data!F$3:F$140,MATCH($J64, funnel_data!$A$3:$A$140, FALSE)),"")</f>
        <v>96</v>
      </c>
      <c r="N64" s="196">
        <f ca="1">IFERROR(INDEX(funnel_data!G$3:G$140,MATCH($J64, funnel_data!$A$3:$A$140, FALSE)),"")</f>
        <v>4.1219407471017606E-2</v>
      </c>
      <c r="O64" s="196">
        <f ca="1">IFERROR(INDEX(funnel_data!Y$3:Y$140,MATCH($J64, funnel_data!$A$3:$A$140, FALSE)),"")</f>
        <v>3.3872505753931179E-2</v>
      </c>
      <c r="P64" s="196">
        <f ca="1">IFERROR(INDEX(funnel_data!Z$3:Z$140,MATCH($J64, funnel_data!$A$3:$A$140, FALSE)),"")</f>
        <v>5.007724491609359E-2</v>
      </c>
      <c r="Q64" s="196">
        <f ca="1">IFERROR(INDEX(funnel_data!H$3:H$140,MATCH($J64, funnel_data!$A$3:$A$140, FALSE)),"")</f>
        <v>4.1856794361209183E-2</v>
      </c>
      <c r="R64" s="196">
        <f ca="1">IFERROR(INDEX(funnel_data!I$3:I$140,MATCH($J64, funnel_data!$A$3:$A$140, FALSE)),"")</f>
        <v>3.4449644004535505E-2</v>
      </c>
      <c r="S64" s="196">
        <f ca="1">IFERROR(INDEX(funnel_data!J$3:J$140,MATCH($J64, funnel_data!$A$3:$A$140, FALSE)),"")</f>
        <v>5.0772836653607913E-2</v>
      </c>
      <c r="T64" s="196">
        <f ca="1">IFERROR(INDEX(funnel_data!K$3:K$140,MATCH($J64, funnel_data!$A$3:$A$140, FALSE)),"")</f>
        <v>3.0794475116292807E-2</v>
      </c>
      <c r="U64" s="196">
        <f ca="1">IFERROR(INDEX(funnel_data!L$3:L$140,MATCH($J64, funnel_data!$A$3:$A$140, FALSE)),"")</f>
        <v>5.6660718162132917E-2</v>
      </c>
      <c r="V64" s="170" t="str">
        <f t="shared" ca="1" si="3"/>
        <v/>
      </c>
      <c r="W64" s="169" t="str">
        <f t="shared" ca="1" si="4"/>
        <v/>
      </c>
      <c r="X64" s="168">
        <f ca="1">IFERROR(INDEX(funnel_data!P$3:P$140,MATCH($J64, funnel_data!$A$3:$A$140, FALSE)),"")</f>
        <v>2385</v>
      </c>
      <c r="Y64" s="168">
        <f ca="1">IFERROR(INDEX(funnel_data!Q$3:Q$140,MATCH($J64, funnel_data!$A$3:$A$140, FALSE)),"")</f>
        <v>99</v>
      </c>
      <c r="Z64" s="196">
        <f ca="1">IFERROR(INDEX(funnel_data!R$3:R$140,MATCH($J64, funnel_data!$A$3:$A$140, FALSE)),"")</f>
        <v>4.1509433962264149E-2</v>
      </c>
      <c r="AA64" s="196">
        <f ca="1">IFERROR(INDEX(funnel_data!AA$3:AA$140,MATCH($J64, funnel_data!$A$3:$A$140, FALSE)),"")</f>
        <v>3.4214073919655641E-2</v>
      </c>
      <c r="AB64" s="196">
        <f ca="1">IFERROR(INDEX(funnel_data!AB$3:AB$140,MATCH($J64, funnel_data!$A$3:$A$140, FALSE)),"")</f>
        <v>5.027937711092792E-2</v>
      </c>
      <c r="AC64" s="196">
        <f ca="1">IFERROR(INDEX(funnel_data!S$3:S$140,MATCH($J64, funnel_data!$A$3:$A$140, FALSE)),"")</f>
        <v>4.2820310180952947E-2</v>
      </c>
      <c r="AD64" s="196">
        <f ca="1">IFERROR(INDEX(funnel_data!T$3:T$140,MATCH($J64, funnel_data!$A$3:$A$140, FALSE)),"")</f>
        <v>3.540364495379765E-2</v>
      </c>
      <c r="AE64" s="196">
        <f ca="1">IFERROR(INDEX(funnel_data!U$3:U$140,MATCH($J64, funnel_data!$A$3:$A$140, FALSE)),"")</f>
        <v>5.1707396466087852E-2</v>
      </c>
      <c r="AF64" s="196">
        <f ca="1">IFERROR(INDEX(funnel_data!V$3:V$140,MATCH($J64, funnel_data!$A$3:$A$140, FALSE)),"")</f>
        <v>3.1729301460269782E-2</v>
      </c>
      <c r="AG64" s="196">
        <f ca="1">IFERROR(INDEX(funnel_data!W$3:W$140,MATCH($J64, funnel_data!$A$3:$A$140, FALSE)),"")</f>
        <v>5.7557735722569066E-2</v>
      </c>
      <c r="AH64" s="170" t="str">
        <f t="shared" ca="1" si="5"/>
        <v/>
      </c>
      <c r="AI64" s="169" t="str">
        <f t="shared" ca="1" si="6"/>
        <v/>
      </c>
      <c r="AJ64" s="168" t="str">
        <f ca="1">IFERROR(INDEX(funnel_data!AG$3:AG$140,MATCH($J64, funnel_data!$A$3:$A$140, FALSE)),"")</f>
        <v>Change not statistically significant</v>
      </c>
    </row>
    <row r="65" spans="3:36" s="171" customFormat="1" x14ac:dyDescent="0.3">
      <c r="C65" s="12" t="str">
        <f>funnel_data!A59</f>
        <v>RJ2</v>
      </c>
      <c r="D65" s="12" t="str">
        <f>INDEX(TrustCAHUB_map!C$2:C$139,MATCH($C65,TrustCAHUB_map!$A$2:$A$139,FALSE))</f>
        <v>South East London</v>
      </c>
      <c r="E65" s="12" t="str">
        <f>INDEX(TrustCAHUB_map!D$2:D$139,MATCH($C65,TrustCAHUB_map!$A$2:$A$139,FALSE))</f>
        <v>London</v>
      </c>
      <c r="F65" s="12">
        <f>ROWS($F$9:F65)</f>
        <v>57</v>
      </c>
      <c r="G65" s="22">
        <f t="shared" si="0"/>
        <v>57</v>
      </c>
      <c r="H65" s="22">
        <f t="shared" si="1"/>
        <v>57</v>
      </c>
      <c r="I65" s="22"/>
      <c r="J65" s="168" t="str">
        <f t="shared" si="2"/>
        <v>RJ2</v>
      </c>
      <c r="K65" s="169" t="str">
        <f>IFERROR(INDEX(TrustCAHUB_map!$B$2:$B$139, MATCH(J65, TrustCAHUB_map!$A$2:$A$139, FALSE)),"")</f>
        <v>Lewisham and Greenwich NHS Trust</v>
      </c>
      <c r="L65" s="168">
        <f ca="1">IFERROR(INDEX(funnel_data!E$3:E$140,MATCH($J65, funnel_data!$A$3:$A$140, FALSE)),"")</f>
        <v>414</v>
      </c>
      <c r="M65" s="168">
        <f ca="1">IFERROR(INDEX(funnel_data!F$3:F$140,MATCH($J65, funnel_data!$A$3:$A$140, FALSE)),"")</f>
        <v>31</v>
      </c>
      <c r="N65" s="196">
        <f ca="1">IFERROR(INDEX(funnel_data!G$3:G$140,MATCH($J65, funnel_data!$A$3:$A$140, FALSE)),"")</f>
        <v>7.4879227053140096E-2</v>
      </c>
      <c r="O65" s="196">
        <f ca="1">IFERROR(INDEX(funnel_data!Y$3:Y$140,MATCH($J65, funnel_data!$A$3:$A$140, FALSE)),"")</f>
        <v>5.3250652639354148E-2</v>
      </c>
      <c r="P65" s="196">
        <f ca="1">IFERROR(INDEX(funnel_data!Z$3:Z$140,MATCH($J65, funnel_data!$A$3:$A$140, FALSE)),"")</f>
        <v>0.10432456501981138</v>
      </c>
      <c r="Q65" s="196">
        <f ca="1">IFERROR(INDEX(funnel_data!H$3:H$140,MATCH($J65, funnel_data!$A$3:$A$140, FALSE)),"")</f>
        <v>4.1856794361209183E-2</v>
      </c>
      <c r="R65" s="196">
        <f ca="1">IFERROR(INDEX(funnel_data!I$3:I$140,MATCH($J65, funnel_data!$A$3:$A$140, FALSE)),"")</f>
        <v>2.6410282745256218E-2</v>
      </c>
      <c r="S65" s="196">
        <f ca="1">IFERROR(INDEX(funnel_data!J$3:J$140,MATCH($J65, funnel_data!$A$3:$A$140, FALSE)),"")</f>
        <v>6.5727565020694351E-2</v>
      </c>
      <c r="T65" s="196">
        <f ca="1">IFERROR(INDEX(funnel_data!K$3:K$140,MATCH($J65, funnel_data!$A$3:$A$140, FALSE)),"")</f>
        <v>2.0391486027648058E-2</v>
      </c>
      <c r="U65" s="196">
        <f ca="1">IFERROR(INDEX(funnel_data!L$3:L$140,MATCH($J65, funnel_data!$A$3:$A$140, FALSE)),"")</f>
        <v>8.3980680351822587E-2</v>
      </c>
      <c r="V65" s="170" t="str">
        <f t="shared" ca="1" si="3"/>
        <v/>
      </c>
      <c r="W65" s="169" t="str">
        <f t="shared" ca="1" si="4"/>
        <v/>
      </c>
      <c r="X65" s="168">
        <f ca="1">IFERROR(INDEX(funnel_data!P$3:P$140,MATCH($J65, funnel_data!$A$3:$A$140, FALSE)),"")</f>
        <v>541</v>
      </c>
      <c r="Y65" s="168">
        <f ca="1">IFERROR(INDEX(funnel_data!Q$3:Q$140,MATCH($J65, funnel_data!$A$3:$A$140, FALSE)),"")</f>
        <v>39</v>
      </c>
      <c r="Z65" s="196">
        <f ca="1">IFERROR(INDEX(funnel_data!R$3:R$140,MATCH($J65, funnel_data!$A$3:$A$140, FALSE)),"")</f>
        <v>7.2088724584103508E-2</v>
      </c>
      <c r="AA65" s="196">
        <f ca="1">IFERROR(INDEX(funnel_data!AA$3:AA$140,MATCH($J65, funnel_data!$A$3:$A$140, FALSE)),"")</f>
        <v>5.3180182672712545E-2</v>
      </c>
      <c r="AB65" s="196">
        <f ca="1">IFERROR(INDEX(funnel_data!AB$3:AB$140,MATCH($J65, funnel_data!$A$3:$A$140, FALSE)),"")</f>
        <v>9.7031328392982508E-2</v>
      </c>
      <c r="AC65" s="196">
        <f ca="1">IFERROR(INDEX(funnel_data!S$3:S$140,MATCH($J65, funnel_data!$A$3:$A$140, FALSE)),"")</f>
        <v>4.2820310180952947E-2</v>
      </c>
      <c r="AD65" s="196">
        <f ca="1">IFERROR(INDEX(funnel_data!T$3:T$140,MATCH($J65, funnel_data!$A$3:$A$140, FALSE)),"")</f>
        <v>2.8741143347695671E-2</v>
      </c>
      <c r="AE65" s="196">
        <f ca="1">IFERROR(INDEX(funnel_data!U$3:U$140,MATCH($J65, funnel_data!$A$3:$A$140, FALSE)),"")</f>
        <v>6.3346493895479389E-2</v>
      </c>
      <c r="AF65" s="196">
        <f ca="1">IFERROR(INDEX(funnel_data!V$3:V$140,MATCH($J65, funnel_data!$A$3:$A$140, FALSE)),"")</f>
        <v>2.2932854703629262E-2</v>
      </c>
      <c r="AG65" s="196">
        <f ca="1">IFERROR(INDEX(funnel_data!W$3:W$140,MATCH($J65, funnel_data!$A$3:$A$140, FALSE)),"")</f>
        <v>7.8567425103685015E-2</v>
      </c>
      <c r="AH65" s="170" t="str">
        <f t="shared" ca="1" si="5"/>
        <v/>
      </c>
      <c r="AI65" s="169" t="str">
        <f t="shared" ca="1" si="6"/>
        <v/>
      </c>
      <c r="AJ65" s="168" t="str">
        <f ca="1">IFERROR(INDEX(funnel_data!AG$3:AG$140,MATCH($J65, funnel_data!$A$3:$A$140, FALSE)),"")</f>
        <v>Change not statistically significant</v>
      </c>
    </row>
    <row r="66" spans="3:36" s="171" customFormat="1" x14ac:dyDescent="0.3">
      <c r="C66" s="12" t="str">
        <f>funnel_data!A60</f>
        <v>RJ6</v>
      </c>
      <c r="D66" s="12" t="str">
        <f>INDEX(TrustCAHUB_map!C$2:C$139,MATCH($C66,TrustCAHUB_map!$A$2:$A$139,FALSE))</f>
        <v>North West and South West London</v>
      </c>
      <c r="E66" s="12" t="str">
        <f>INDEX(TrustCAHUB_map!D$2:D$139,MATCH($C66,TrustCAHUB_map!$A$2:$A$139,FALSE))</f>
        <v>London</v>
      </c>
      <c r="F66" s="12">
        <f>ROWS($F$9:F66)</f>
        <v>58</v>
      </c>
      <c r="G66" s="22">
        <f t="shared" si="0"/>
        <v>58</v>
      </c>
      <c r="H66" s="22">
        <f t="shared" si="1"/>
        <v>58</v>
      </c>
      <c r="I66" s="22"/>
      <c r="J66" s="168" t="str">
        <f t="shared" si="2"/>
        <v>RJ6</v>
      </c>
      <c r="K66" s="169" t="str">
        <f>IFERROR(INDEX(TrustCAHUB_map!$B$2:$B$139, MATCH(J66, TrustCAHUB_map!$A$2:$A$139, FALSE)),"")</f>
        <v>Croydon Health Services NHS Trust</v>
      </c>
      <c r="L66" s="168">
        <f ca="1">IFERROR(INDEX(funnel_data!E$3:E$140,MATCH($J66, funnel_data!$A$3:$A$140, FALSE)),"")</f>
        <v>41</v>
      </c>
      <c r="M66" s="168">
        <f ca="1">IFERROR(INDEX(funnel_data!F$3:F$140,MATCH($J66, funnel_data!$A$3:$A$140, FALSE)),"")</f>
        <v>0</v>
      </c>
      <c r="N66" s="196">
        <f ca="1">IFERROR(INDEX(funnel_data!G$3:G$140,MATCH($J66, funnel_data!$A$3:$A$140, FALSE)),"")</f>
        <v>0</v>
      </c>
      <c r="O66" s="196">
        <f ca="1">IFERROR(INDEX(funnel_data!Y$3:Y$140,MATCH($J66, funnel_data!$A$3:$A$140, FALSE)),"")</f>
        <v>0</v>
      </c>
      <c r="P66" s="196">
        <f ca="1">IFERROR(INDEX(funnel_data!Z$3:Z$140,MATCH($J66, funnel_data!$A$3:$A$140, FALSE)),"")</f>
        <v>8.5667570184431829E-2</v>
      </c>
      <c r="Q66" s="196">
        <f ca="1">IFERROR(INDEX(funnel_data!H$3:H$140,MATCH($J66, funnel_data!$A$3:$A$140, FALSE)),"")</f>
        <v>4.1856794361209183E-2</v>
      </c>
      <c r="R66" s="196">
        <f ca="1">IFERROR(INDEX(funnel_data!I$3:I$140,MATCH($J66, funnel_data!$A$3:$A$140, FALSE)),"")</f>
        <v>1.0563186116465201E-2</v>
      </c>
      <c r="S66" s="196">
        <f ca="1">IFERROR(INDEX(funnel_data!J$3:J$140,MATCH($J66, funnel_data!$A$3:$A$140, FALSE)),"")</f>
        <v>0.15164907075258391</v>
      </c>
      <c r="T66" s="196">
        <f ca="1">IFERROR(INDEX(funnel_data!K$3:K$140,MATCH($J66, funnel_data!$A$3:$A$140, FALSE)),"")</f>
        <v>5.6580016501740753E-3</v>
      </c>
      <c r="U66" s="196">
        <f ca="1">IFERROR(INDEX(funnel_data!L$3:L$140,MATCH($J66, funnel_data!$A$3:$A$140, FALSE)),"")</f>
        <v>0.25115235818020504</v>
      </c>
      <c r="V66" s="170" t="str">
        <f t="shared" ca="1" si="3"/>
        <v/>
      </c>
      <c r="W66" s="169" t="str">
        <f t="shared" ca="1" si="4"/>
        <v>&lt;Lower 3SD Limit</v>
      </c>
      <c r="X66" s="168">
        <f ca="1">IFERROR(INDEX(funnel_data!P$3:P$140,MATCH($J66, funnel_data!$A$3:$A$140, FALSE)),"")</f>
        <v>58</v>
      </c>
      <c r="Y66" s="168">
        <f ca="1">IFERROR(INDEX(funnel_data!Q$3:Q$140,MATCH($J66, funnel_data!$A$3:$A$140, FALSE)),"")</f>
        <v>2</v>
      </c>
      <c r="Z66" s="196">
        <f ca="1">IFERROR(INDEX(funnel_data!R$3:R$140,MATCH($J66, funnel_data!$A$3:$A$140, FALSE)),"")</f>
        <v>3.4482758620689655E-2</v>
      </c>
      <c r="AA66" s="196">
        <f ca="1">IFERROR(INDEX(funnel_data!AA$3:AA$140,MATCH($J66, funnel_data!$A$3:$A$140, FALSE)),"")</f>
        <v>9.507928331165429E-3</v>
      </c>
      <c r="AB66" s="196">
        <f ca="1">IFERROR(INDEX(funnel_data!AB$3:AB$140,MATCH($J66, funnel_data!$A$3:$A$140, FALSE)),"")</f>
        <v>0.11729145464312692</v>
      </c>
      <c r="AC66" s="196">
        <f ca="1">IFERROR(INDEX(funnel_data!S$3:S$140,MATCH($J66, funnel_data!$A$3:$A$140, FALSE)),"")</f>
        <v>4.2820310180952947E-2</v>
      </c>
      <c r="AD66" s="196">
        <f ca="1">IFERROR(INDEX(funnel_data!T$3:T$140,MATCH($J66, funnel_data!$A$3:$A$140, FALSE)),"")</f>
        <v>1.3318189648756215E-2</v>
      </c>
      <c r="AE66" s="196">
        <f ca="1">IFERROR(INDEX(funnel_data!U$3:U$140,MATCH($J66, funnel_data!$A$3:$A$140, FALSE)),"")</f>
        <v>0.12912243253745082</v>
      </c>
      <c r="AF66" s="196">
        <f ca="1">IFERROR(INDEX(funnel_data!V$3:V$140,MATCH($J66, funnel_data!$A$3:$A$140, FALSE)),"")</f>
        <v>7.5943581094830622E-3</v>
      </c>
      <c r="AG66" s="196">
        <f ca="1">IFERROR(INDEX(funnel_data!W$3:W$140,MATCH($J66, funnel_data!$A$3:$A$140, FALSE)),"")</f>
        <v>0.20730771009729337</v>
      </c>
      <c r="AH66" s="170" t="str">
        <f t="shared" ca="1" si="5"/>
        <v/>
      </c>
      <c r="AI66" s="169" t="str">
        <f t="shared" ca="1" si="6"/>
        <v/>
      </c>
      <c r="AJ66" s="168" t="str">
        <f ca="1">IFERROR(INDEX(funnel_data!AG$3:AG$140,MATCH($J66, funnel_data!$A$3:$A$140, FALSE)),"")</f>
        <v>Numbers too small for z-test</v>
      </c>
    </row>
    <row r="67" spans="3:36" s="171" customFormat="1" x14ac:dyDescent="0.3">
      <c r="C67" s="12" t="str">
        <f>funnel_data!A61</f>
        <v>RJ7</v>
      </c>
      <c r="D67" s="12" t="str">
        <f>INDEX(TrustCAHUB_map!C$2:C$139,MATCH($C67,TrustCAHUB_map!$A$2:$A$139,FALSE))</f>
        <v>North West and South West London</v>
      </c>
      <c r="E67" s="12" t="str">
        <f>INDEX(TrustCAHUB_map!D$2:D$139,MATCH($C67,TrustCAHUB_map!$A$2:$A$139,FALSE))</f>
        <v>London</v>
      </c>
      <c r="F67" s="12">
        <f>ROWS($F$9:F67)</f>
        <v>59</v>
      </c>
      <c r="G67" s="22">
        <f t="shared" si="0"/>
        <v>59</v>
      </c>
      <c r="H67" s="22">
        <f t="shared" si="1"/>
        <v>59</v>
      </c>
      <c r="I67" s="22"/>
      <c r="J67" s="168" t="str">
        <f t="shared" si="2"/>
        <v>RJ7</v>
      </c>
      <c r="K67" s="169" t="str">
        <f>IFERROR(INDEX(TrustCAHUB_map!$B$2:$B$139, MATCH(J67, TrustCAHUB_map!$A$2:$A$139, FALSE)),"")</f>
        <v>St George's Healthcare NHS Trust</v>
      </c>
      <c r="L67" s="168">
        <f ca="1">IFERROR(INDEX(funnel_data!E$3:E$140,MATCH($J67, funnel_data!$A$3:$A$140, FALSE)),"")</f>
        <v>766</v>
      </c>
      <c r="M67" s="168">
        <f ca="1">IFERROR(INDEX(funnel_data!F$3:F$140,MATCH($J67, funnel_data!$A$3:$A$140, FALSE)),"")</f>
        <v>36</v>
      </c>
      <c r="N67" s="196">
        <f ca="1">IFERROR(INDEX(funnel_data!G$3:G$140,MATCH($J67, funnel_data!$A$3:$A$140, FALSE)),"")</f>
        <v>4.6997389033942558E-2</v>
      </c>
      <c r="O67" s="196">
        <f ca="1">IFERROR(INDEX(funnel_data!Y$3:Y$140,MATCH($J67, funnel_data!$A$3:$A$140, FALSE)),"")</f>
        <v>3.4138251873563209E-2</v>
      </c>
      <c r="P67" s="196">
        <f ca="1">IFERROR(INDEX(funnel_data!Z$3:Z$140,MATCH($J67, funnel_data!$A$3:$A$140, FALSE)),"")</f>
        <v>6.4377433338914505E-2</v>
      </c>
      <c r="Q67" s="196">
        <f ca="1">IFERROR(INDEX(funnel_data!H$3:H$140,MATCH($J67, funnel_data!$A$3:$A$140, FALSE)),"")</f>
        <v>4.1856794361209183E-2</v>
      </c>
      <c r="R67" s="196">
        <f ca="1">IFERROR(INDEX(funnel_data!I$3:I$140,MATCH($J67, funnel_data!$A$3:$A$140, FALSE)),"")</f>
        <v>2.9812793121158684E-2</v>
      </c>
      <c r="S67" s="196">
        <f ca="1">IFERROR(INDEX(funnel_data!J$3:J$140,MATCH($J67, funnel_data!$A$3:$A$140, FALSE)),"")</f>
        <v>5.8473172409117251E-2</v>
      </c>
      <c r="T67" s="196">
        <f ca="1">IFERROR(INDEX(funnel_data!K$3:K$140,MATCH($J67, funnel_data!$A$3:$A$140, FALSE)),"")</f>
        <v>2.4571233886565891E-2</v>
      </c>
      <c r="U67" s="196">
        <f ca="1">IFERROR(INDEX(funnel_data!L$3:L$140,MATCH($J67, funnel_data!$A$3:$A$140, FALSE)),"")</f>
        <v>7.0424585950707039E-2</v>
      </c>
      <c r="V67" s="170" t="str">
        <f t="shared" ca="1" si="3"/>
        <v/>
      </c>
      <c r="W67" s="169" t="str">
        <f t="shared" ca="1" si="4"/>
        <v/>
      </c>
      <c r="X67" s="168">
        <f ca="1">IFERROR(INDEX(funnel_data!P$3:P$140,MATCH($J67, funnel_data!$A$3:$A$140, FALSE)),"")</f>
        <v>874</v>
      </c>
      <c r="Y67" s="168">
        <f ca="1">IFERROR(INDEX(funnel_data!Q$3:Q$140,MATCH($J67, funnel_data!$A$3:$A$140, FALSE)),"")</f>
        <v>54</v>
      </c>
      <c r="Z67" s="196">
        <f ca="1">IFERROR(INDEX(funnel_data!R$3:R$140,MATCH($J67, funnel_data!$A$3:$A$140, FALSE)),"")</f>
        <v>6.1784897025171627E-2</v>
      </c>
      <c r="AA67" s="196">
        <f ca="1">IFERROR(INDEX(funnel_data!AA$3:AA$140,MATCH($J67, funnel_data!$A$3:$A$140, FALSE)),"")</f>
        <v>4.7660566883733407E-2</v>
      </c>
      <c r="AB67" s="196">
        <f ca="1">IFERROR(INDEX(funnel_data!AB$3:AB$140,MATCH($J67, funnel_data!$A$3:$A$140, FALSE)),"")</f>
        <v>7.9744510305197358E-2</v>
      </c>
      <c r="AC67" s="196">
        <f ca="1">IFERROR(INDEX(funnel_data!S$3:S$140,MATCH($J67, funnel_data!$A$3:$A$140, FALSE)),"")</f>
        <v>4.2820310180952947E-2</v>
      </c>
      <c r="AD67" s="196">
        <f ca="1">IFERROR(INDEX(funnel_data!T$3:T$140,MATCH($J67, funnel_data!$A$3:$A$140, FALSE)),"")</f>
        <v>3.127965325142644E-2</v>
      </c>
      <c r="AE67" s="196">
        <f ca="1">IFERROR(INDEX(funnel_data!U$3:U$140,MATCH($J67, funnel_data!$A$3:$A$140, FALSE)),"")</f>
        <v>5.8362375784684117E-2</v>
      </c>
      <c r="AF67" s="196">
        <f ca="1">IFERROR(INDEX(funnel_data!V$3:V$140,MATCH($J67, funnel_data!$A$3:$A$140, FALSE)),"")</f>
        <v>2.6142115798004743E-2</v>
      </c>
      <c r="AG67" s="196">
        <f ca="1">IFERROR(INDEX(funnel_data!W$3:W$140,MATCH($J67, funnel_data!$A$3:$A$140, FALSE)),"")</f>
        <v>6.9380833282096016E-2</v>
      </c>
      <c r="AH67" s="170" t="str">
        <f t="shared" ca="1" si="5"/>
        <v/>
      </c>
      <c r="AI67" s="169" t="str">
        <f t="shared" ca="1" si="6"/>
        <v/>
      </c>
      <c r="AJ67" s="168" t="str">
        <f ca="1">IFERROR(INDEX(funnel_data!AG$3:AG$140,MATCH($J67, funnel_data!$A$3:$A$140, FALSE)),"")</f>
        <v>Change not statistically significant</v>
      </c>
    </row>
    <row r="68" spans="3:36" s="171" customFormat="1" x14ac:dyDescent="0.3">
      <c r="C68" s="12" t="str">
        <f>funnel_data!A62</f>
        <v>RJC</v>
      </c>
      <c r="D68" s="12" t="str">
        <f>INDEX(TrustCAHUB_map!C$2:C$139,MATCH($C68,TrustCAHUB_map!$A$2:$A$139,FALSE))</f>
        <v>West Midlands</v>
      </c>
      <c r="E68" s="12" t="str">
        <f>INDEX(TrustCAHUB_map!D$2:D$139,MATCH($C68,TrustCAHUB_map!$A$2:$A$139,FALSE))</f>
        <v>West Midlands</v>
      </c>
      <c r="F68" s="12">
        <f>ROWS($F$9:F68)</f>
        <v>60</v>
      </c>
      <c r="G68" s="22">
        <f t="shared" si="0"/>
        <v>60</v>
      </c>
      <c r="H68" s="22">
        <f t="shared" si="1"/>
        <v>60</v>
      </c>
      <c r="I68" s="22"/>
      <c r="J68" s="168" t="str">
        <f t="shared" si="2"/>
        <v>RJC</v>
      </c>
      <c r="K68" s="169" t="str">
        <f>IFERROR(INDEX(TrustCAHUB_map!$B$2:$B$139, MATCH(J68, TrustCAHUB_map!$A$2:$A$139, FALSE)),"")</f>
        <v>South Warwickshire NHS Foundation Trust</v>
      </c>
      <c r="L68" s="168">
        <f ca="1">IFERROR(INDEX(funnel_data!E$3:E$140,MATCH($J68, funnel_data!$A$3:$A$140, FALSE)),"")</f>
        <v>444</v>
      </c>
      <c r="M68" s="168">
        <f ca="1">IFERROR(INDEX(funnel_data!F$3:F$140,MATCH($J68, funnel_data!$A$3:$A$140, FALSE)),"")</f>
        <v>23</v>
      </c>
      <c r="N68" s="196">
        <f ca="1">IFERROR(INDEX(funnel_data!G$3:G$140,MATCH($J68, funnel_data!$A$3:$A$140, FALSE)),"")</f>
        <v>5.18018018018018E-2</v>
      </c>
      <c r="O68" s="196">
        <f ca="1">IFERROR(INDEX(funnel_data!Y$3:Y$140,MATCH($J68, funnel_data!$A$3:$A$140, FALSE)),"")</f>
        <v>3.4763217085020302E-2</v>
      </c>
      <c r="P68" s="196">
        <f ca="1">IFERROR(INDEX(funnel_data!Z$3:Z$140,MATCH($J68, funnel_data!$A$3:$A$140, FALSE)),"")</f>
        <v>7.6529424181248765E-2</v>
      </c>
      <c r="Q68" s="196">
        <f ca="1">IFERROR(INDEX(funnel_data!H$3:H$140,MATCH($J68, funnel_data!$A$3:$A$140, FALSE)),"")</f>
        <v>4.1856794361209183E-2</v>
      </c>
      <c r="R68" s="196">
        <f ca="1">IFERROR(INDEX(funnel_data!I$3:I$140,MATCH($J68, funnel_data!$A$3:$A$140, FALSE)),"")</f>
        <v>2.6827200507002037E-2</v>
      </c>
      <c r="S68" s="196">
        <f ca="1">IFERROR(INDEX(funnel_data!J$3:J$140,MATCH($J68, funnel_data!$A$3:$A$140, FALSE)),"")</f>
        <v>6.4746323240576914E-2</v>
      </c>
      <c r="T68" s="196">
        <f ca="1">IFERROR(INDEX(funnel_data!K$3:K$140,MATCH($J68, funnel_data!$A$3:$A$140, FALSE)),"")</f>
        <v>2.0885207086181867E-2</v>
      </c>
      <c r="U68" s="196">
        <f ca="1">IFERROR(INDEX(funnel_data!L$3:L$140,MATCH($J68, funnel_data!$A$3:$A$140, FALSE)),"")</f>
        <v>8.2120498623050014E-2</v>
      </c>
      <c r="V68" s="170" t="str">
        <f t="shared" ca="1" si="3"/>
        <v/>
      </c>
      <c r="W68" s="169" t="str">
        <f t="shared" ca="1" si="4"/>
        <v/>
      </c>
      <c r="X68" s="168">
        <f ca="1">IFERROR(INDEX(funnel_data!P$3:P$140,MATCH($J68, funnel_data!$A$3:$A$140, FALSE)),"")</f>
        <v>414</v>
      </c>
      <c r="Y68" s="168">
        <f ca="1">IFERROR(INDEX(funnel_data!Q$3:Q$140,MATCH($J68, funnel_data!$A$3:$A$140, FALSE)),"")</f>
        <v>15</v>
      </c>
      <c r="Z68" s="196">
        <f ca="1">IFERROR(INDEX(funnel_data!R$3:R$140,MATCH($J68, funnel_data!$A$3:$A$140, FALSE)),"")</f>
        <v>3.6231884057971016E-2</v>
      </c>
      <c r="AA68" s="196">
        <f ca="1">IFERROR(INDEX(funnel_data!AA$3:AA$140,MATCH($J68, funnel_data!$A$3:$A$140, FALSE)),"")</f>
        <v>2.2077894299320524E-2</v>
      </c>
      <c r="AB68" s="196">
        <f ca="1">IFERROR(INDEX(funnel_data!AB$3:AB$140,MATCH($J68, funnel_data!$A$3:$A$140, FALSE)),"")</f>
        <v>5.891325223795095E-2</v>
      </c>
      <c r="AC68" s="196">
        <f ca="1">IFERROR(INDEX(funnel_data!S$3:S$140,MATCH($J68, funnel_data!$A$3:$A$140, FALSE)),"")</f>
        <v>4.2820310180952947E-2</v>
      </c>
      <c r="AD68" s="196">
        <f ca="1">IFERROR(INDEX(funnel_data!T$3:T$140,MATCH($J68, funnel_data!$A$3:$A$140, FALSE)),"")</f>
        <v>2.7161657968334828E-2</v>
      </c>
      <c r="AE68" s="196">
        <f ca="1">IFERROR(INDEX(funnel_data!U$3:U$140,MATCH($J68, funnel_data!$A$3:$A$140, FALSE)),"")</f>
        <v>6.68855044727171E-2</v>
      </c>
      <c r="AF68" s="196">
        <f ca="1">IFERROR(INDEX(funnel_data!V$3:V$140,MATCH($J68, funnel_data!$A$3:$A$140, FALSE)),"")</f>
        <v>2.1029089930288836E-2</v>
      </c>
      <c r="AG68" s="196">
        <f ca="1">IFERROR(INDEX(funnel_data!W$3:W$140,MATCH($J68, funnel_data!$A$3:$A$140, FALSE)),"")</f>
        <v>8.5226661266494544E-2</v>
      </c>
      <c r="AH68" s="170" t="str">
        <f t="shared" ca="1" si="5"/>
        <v/>
      </c>
      <c r="AI68" s="169" t="str">
        <f t="shared" ca="1" si="6"/>
        <v/>
      </c>
      <c r="AJ68" s="168" t="str">
        <f ca="1">IFERROR(INDEX(funnel_data!AG$3:AG$140,MATCH($J68, funnel_data!$A$3:$A$140, FALSE)),"")</f>
        <v>Change not statistically significant</v>
      </c>
    </row>
    <row r="69" spans="3:36" s="171" customFormat="1" x14ac:dyDescent="0.3">
      <c r="C69" s="12" t="str">
        <f>funnel_data!A63</f>
        <v>RJE</v>
      </c>
      <c r="D69" s="12" t="str">
        <f>INDEX(TrustCAHUB_map!C$2:C$139,MATCH($C69,TrustCAHUB_map!$A$2:$A$139,FALSE))</f>
        <v>West Midlands</v>
      </c>
      <c r="E69" s="12" t="str">
        <f>INDEX(TrustCAHUB_map!D$2:D$139,MATCH($C69,TrustCAHUB_map!$A$2:$A$139,FALSE))</f>
        <v>West Midlands</v>
      </c>
      <c r="F69" s="12">
        <f>ROWS($F$9:F69)</f>
        <v>61</v>
      </c>
      <c r="G69" s="22">
        <f t="shared" si="0"/>
        <v>61</v>
      </c>
      <c r="H69" s="22">
        <f t="shared" si="1"/>
        <v>61</v>
      </c>
      <c r="I69" s="22"/>
      <c r="J69" s="168" t="str">
        <f t="shared" si="2"/>
        <v>RJE</v>
      </c>
      <c r="K69" s="169" t="str">
        <f>IFERROR(INDEX(TrustCAHUB_map!$B$2:$B$139, MATCH(J69, TrustCAHUB_map!$A$2:$A$139, FALSE)),"")</f>
        <v>University Hospitals of North Midlands NHS Trust</v>
      </c>
      <c r="L69" s="168">
        <f ca="1">IFERROR(INDEX(funnel_data!E$3:E$140,MATCH($J69, funnel_data!$A$3:$A$140, FALSE)),"")</f>
        <v>1607</v>
      </c>
      <c r="M69" s="168">
        <f ca="1">IFERROR(INDEX(funnel_data!F$3:F$140,MATCH($J69, funnel_data!$A$3:$A$140, FALSE)),"")</f>
        <v>94</v>
      </c>
      <c r="N69" s="196">
        <f ca="1">IFERROR(INDEX(funnel_data!G$3:G$140,MATCH($J69, funnel_data!$A$3:$A$140, FALSE)),"")</f>
        <v>5.8494088363410079E-2</v>
      </c>
      <c r="O69" s="196">
        <f ca="1">IFERROR(INDEX(funnel_data!Y$3:Y$140,MATCH($J69, funnel_data!$A$3:$A$140, FALSE)),"")</f>
        <v>4.8038585375548254E-2</v>
      </c>
      <c r="P69" s="196">
        <f ca="1">IFERROR(INDEX(funnel_data!Z$3:Z$140,MATCH($J69, funnel_data!$A$3:$A$140, FALSE)),"")</f>
        <v>7.1055356346775136E-2</v>
      </c>
      <c r="Q69" s="196">
        <f ca="1">IFERROR(INDEX(funnel_data!H$3:H$140,MATCH($J69, funnel_data!$A$3:$A$140, FALSE)),"")</f>
        <v>4.1856794361209183E-2</v>
      </c>
      <c r="R69" s="196">
        <f ca="1">IFERROR(INDEX(funnel_data!I$3:I$140,MATCH($J69, funnel_data!$A$3:$A$140, FALSE)),"")</f>
        <v>3.3108797096306229E-2</v>
      </c>
      <c r="S69" s="196">
        <f ca="1">IFERROR(INDEX(funnel_data!J$3:J$140,MATCH($J69, funnel_data!$A$3:$A$140, FALSE)),"")</f>
        <v>5.2789988406207682E-2</v>
      </c>
      <c r="T69" s="196">
        <f ca="1">IFERROR(INDEX(funnel_data!K$3:K$140,MATCH($J69, funnel_data!$A$3:$A$140, FALSE)),"")</f>
        <v>2.8935202530173829E-2</v>
      </c>
      <c r="U69" s="196">
        <f ca="1">IFERROR(INDEX(funnel_data!L$3:L$140,MATCH($J69, funnel_data!$A$3:$A$140, FALSE)),"")</f>
        <v>6.0191104910505014E-2</v>
      </c>
      <c r="V69" s="170" t="str">
        <f t="shared" ca="1" si="3"/>
        <v/>
      </c>
      <c r="W69" s="169" t="str">
        <f t="shared" ca="1" si="4"/>
        <v/>
      </c>
      <c r="X69" s="168">
        <f ca="1">IFERROR(INDEX(funnel_data!P$3:P$140,MATCH($J69, funnel_data!$A$3:$A$140, FALSE)),"")</f>
        <v>1734</v>
      </c>
      <c r="Y69" s="168">
        <f ca="1">IFERROR(INDEX(funnel_data!Q$3:Q$140,MATCH($J69, funnel_data!$A$3:$A$140, FALSE)),"")</f>
        <v>88</v>
      </c>
      <c r="Z69" s="196">
        <f ca="1">IFERROR(INDEX(funnel_data!R$3:R$140,MATCH($J69, funnel_data!$A$3:$A$140, FALSE)),"")</f>
        <v>5.0749711649365627E-2</v>
      </c>
      <c r="AA69" s="196">
        <f ca="1">IFERROR(INDEX(funnel_data!AA$3:AA$140,MATCH($J69, funnel_data!$A$3:$A$140, FALSE)),"")</f>
        <v>4.1375798350900793E-2</v>
      </c>
      <c r="AB69" s="196">
        <f ca="1">IFERROR(INDEX(funnel_data!AB$3:AB$140,MATCH($J69, funnel_data!$A$3:$A$140, FALSE)),"")</f>
        <v>6.2109739934470325E-2</v>
      </c>
      <c r="AC69" s="196">
        <f ca="1">IFERROR(INDEX(funnel_data!S$3:S$140,MATCH($J69, funnel_data!$A$3:$A$140, FALSE)),"")</f>
        <v>4.2820310180952947E-2</v>
      </c>
      <c r="AD69" s="196">
        <f ca="1">IFERROR(INDEX(funnel_data!T$3:T$140,MATCH($J69, funnel_data!$A$3:$A$140, FALSE)),"")</f>
        <v>3.4258842216920847E-2</v>
      </c>
      <c r="AE69" s="196">
        <f ca="1">IFERROR(INDEX(funnel_data!U$3:U$140,MATCH($J69, funnel_data!$A$3:$A$140, FALSE)),"")</f>
        <v>5.3403022769821798E-2</v>
      </c>
      <c r="AF69" s="196">
        <f ca="1">IFERROR(INDEX(funnel_data!V$3:V$140,MATCH($J69, funnel_data!$A$3:$A$140, FALSE)),"")</f>
        <v>3.0133733707773867E-2</v>
      </c>
      <c r="AG69" s="196">
        <f ca="1">IFERROR(INDEX(funnel_data!W$3:W$140,MATCH($J69, funnel_data!$A$3:$A$140, FALSE)),"")</f>
        <v>6.0514789096010359E-2</v>
      </c>
      <c r="AH69" s="170" t="str">
        <f t="shared" ca="1" si="5"/>
        <v/>
      </c>
      <c r="AI69" s="169" t="str">
        <f t="shared" ca="1" si="6"/>
        <v/>
      </c>
      <c r="AJ69" s="168" t="str">
        <f ca="1">IFERROR(INDEX(funnel_data!AG$3:AG$140,MATCH($J69, funnel_data!$A$3:$A$140, FALSE)),"")</f>
        <v>Change not statistically significant</v>
      </c>
    </row>
    <row r="70" spans="3:36" s="171" customFormat="1" x14ac:dyDescent="0.3">
      <c r="C70" s="12" t="str">
        <f>funnel_data!A64</f>
        <v>RJL</v>
      </c>
      <c r="D70" s="12" t="str">
        <f>INDEX(TrustCAHUB_map!C$2:C$139,MATCH($C70,TrustCAHUB_map!$A$2:$A$139,FALSE))</f>
        <v>Humber, Coast and Vale</v>
      </c>
      <c r="E70" s="12" t="str">
        <f>INDEX(TrustCAHUB_map!D$2:D$139,MATCH($C70,TrustCAHUB_map!$A$2:$A$139,FALSE))</f>
        <v>Yorkshire and Humber</v>
      </c>
      <c r="F70" s="12">
        <f>ROWS($F$9:F70)</f>
        <v>62</v>
      </c>
      <c r="G70" s="22">
        <f t="shared" si="0"/>
        <v>62</v>
      </c>
      <c r="H70" s="22">
        <f t="shared" si="1"/>
        <v>62</v>
      </c>
      <c r="I70" s="22"/>
      <c r="J70" s="168" t="str">
        <f t="shared" si="2"/>
        <v>RJL</v>
      </c>
      <c r="K70" s="169" t="str">
        <f>IFERROR(INDEX(TrustCAHUB_map!$B$2:$B$139, MATCH(J70, TrustCAHUB_map!$A$2:$A$139, FALSE)),"")</f>
        <v>Northern Lincolnshire and Goole NHS Foundation Trust</v>
      </c>
      <c r="L70" s="168">
        <f ca="1">IFERROR(INDEX(funnel_data!E$3:E$140,MATCH($J70, funnel_data!$A$3:$A$140, FALSE)),"")</f>
        <v>174</v>
      </c>
      <c r="M70" s="168">
        <f ca="1">IFERROR(INDEX(funnel_data!F$3:F$140,MATCH($J70, funnel_data!$A$3:$A$140, FALSE)),"")</f>
        <v>4</v>
      </c>
      <c r="N70" s="196">
        <f ca="1">IFERROR(INDEX(funnel_data!G$3:G$140,MATCH($J70, funnel_data!$A$3:$A$140, FALSE)),"")</f>
        <v>2.2988505747126436E-2</v>
      </c>
      <c r="O70" s="196">
        <f ca="1">IFERROR(INDEX(funnel_data!Y$3:Y$140,MATCH($J70, funnel_data!$A$3:$A$140, FALSE)),"")</f>
        <v>8.9752509760132118E-3</v>
      </c>
      <c r="P70" s="196">
        <f ca="1">IFERROR(INDEX(funnel_data!Z$3:Z$140,MATCH($J70, funnel_data!$A$3:$A$140, FALSE)),"")</f>
        <v>5.7609103983833863E-2</v>
      </c>
      <c r="Q70" s="196">
        <f ca="1">IFERROR(INDEX(funnel_data!H$3:H$140,MATCH($J70, funnel_data!$A$3:$A$140, FALSE)),"")</f>
        <v>4.1856794361209183E-2</v>
      </c>
      <c r="R70" s="196">
        <f ca="1">IFERROR(INDEX(funnel_data!I$3:I$140,MATCH($J70, funnel_data!$A$3:$A$140, FALSE)),"")</f>
        <v>2.0700823729633933E-2</v>
      </c>
      <c r="S70" s="196">
        <f ca="1">IFERROR(INDEX(funnel_data!J$3:J$140,MATCH($J70, funnel_data!$A$3:$A$140, FALSE)),"")</f>
        <v>8.2805692393144961E-2</v>
      </c>
      <c r="T70" s="196">
        <f ca="1">IFERROR(INDEX(funnel_data!K$3:K$140,MATCH($J70, funnel_data!$A$3:$A$140, FALSE)),"")</f>
        <v>1.4169180614776015E-2</v>
      </c>
      <c r="U70" s="196">
        <f ca="1">IFERROR(INDEX(funnel_data!L$3:L$140,MATCH($J70, funnel_data!$A$3:$A$140, FALSE)),"")</f>
        <v>0.11721511637034314</v>
      </c>
      <c r="V70" s="170" t="str">
        <f t="shared" ca="1" si="3"/>
        <v/>
      </c>
      <c r="W70" s="169" t="str">
        <f t="shared" ca="1" si="4"/>
        <v/>
      </c>
      <c r="X70" s="168">
        <f ca="1">IFERROR(INDEX(funnel_data!P$3:P$140,MATCH($J70, funnel_data!$A$3:$A$140, FALSE)),"")</f>
        <v>244</v>
      </c>
      <c r="Y70" s="168">
        <f ca="1">IFERROR(INDEX(funnel_data!Q$3:Q$140,MATCH($J70, funnel_data!$A$3:$A$140, FALSE)),"")</f>
        <v>8</v>
      </c>
      <c r="Z70" s="196">
        <f ca="1">IFERROR(INDEX(funnel_data!R$3:R$140,MATCH($J70, funnel_data!$A$3:$A$140, FALSE)),"")</f>
        <v>3.2786885245901641E-2</v>
      </c>
      <c r="AA70" s="196">
        <f ca="1">IFERROR(INDEX(funnel_data!AA$3:AA$140,MATCH($J70, funnel_data!$A$3:$A$140, FALSE)),"")</f>
        <v>1.6705468173736884E-2</v>
      </c>
      <c r="AB70" s="196">
        <f ca="1">IFERROR(INDEX(funnel_data!AB$3:AB$140,MATCH($J70, funnel_data!$A$3:$A$140, FALSE)),"")</f>
        <v>6.3351592961659445E-2</v>
      </c>
      <c r="AC70" s="196">
        <f ca="1">IFERROR(INDEX(funnel_data!S$3:S$140,MATCH($J70, funnel_data!$A$3:$A$140, FALSE)),"")</f>
        <v>4.2820310180952947E-2</v>
      </c>
      <c r="AD70" s="196">
        <f ca="1">IFERROR(INDEX(funnel_data!T$3:T$140,MATCH($J70, funnel_data!$A$3:$A$140, FALSE)),"")</f>
        <v>2.3724253776507078E-2</v>
      </c>
      <c r="AE70" s="196">
        <f ca="1">IFERROR(INDEX(funnel_data!U$3:U$140,MATCH($J70, funnel_data!$A$3:$A$140, FALSE)),"")</f>
        <v>7.6089140618562354E-2</v>
      </c>
      <c r="AF70" s="196">
        <f ca="1">IFERROR(INDEX(funnel_data!V$3:V$140,MATCH($J70, funnel_data!$A$3:$A$140, FALSE)),"")</f>
        <v>1.7141953395792945E-2</v>
      </c>
      <c r="AG70" s="196">
        <f ca="1">IFERROR(INDEX(funnel_data!W$3:W$140,MATCH($J70, funnel_data!$A$3:$A$140, FALSE)),"")</f>
        <v>0.10293585033192781</v>
      </c>
      <c r="AH70" s="170" t="str">
        <f t="shared" ca="1" si="5"/>
        <v/>
      </c>
      <c r="AI70" s="169" t="str">
        <f t="shared" ca="1" si="6"/>
        <v/>
      </c>
      <c r="AJ70" s="168" t="str">
        <f ca="1">IFERROR(INDEX(funnel_data!AG$3:AG$140,MATCH($J70, funnel_data!$A$3:$A$140, FALSE)),"")</f>
        <v>Numbers too small for z-test</v>
      </c>
    </row>
    <row r="71" spans="3:36" s="171" customFormat="1" x14ac:dyDescent="0.3">
      <c r="C71" s="12" t="str">
        <f>funnel_data!A65</f>
        <v>RJN</v>
      </c>
      <c r="D71" s="12" t="str">
        <f>INDEX(TrustCAHUB_map!C$2:C$139,MATCH($C71,TrustCAHUB_map!$A$2:$A$139,FALSE))</f>
        <v>Cheshire and Merseyside</v>
      </c>
      <c r="E71" s="12" t="str">
        <f>INDEX(TrustCAHUB_map!D$2:D$139,MATCH($C71,TrustCAHUB_map!$A$2:$A$139,FALSE))</f>
        <v>North West</v>
      </c>
      <c r="F71" s="12">
        <f>ROWS($F$9:F71)</f>
        <v>63</v>
      </c>
      <c r="G71" s="22">
        <f t="shared" si="0"/>
        <v>63</v>
      </c>
      <c r="H71" s="22">
        <f t="shared" si="1"/>
        <v>63</v>
      </c>
      <c r="I71" s="22"/>
      <c r="J71" s="168" t="str">
        <f t="shared" si="2"/>
        <v>RJN</v>
      </c>
      <c r="K71" s="169" t="str">
        <f>IFERROR(INDEX(TrustCAHUB_map!$B$2:$B$139, MATCH(J71, TrustCAHUB_map!$A$2:$A$139, FALSE)),"")</f>
        <v>East Cheshire NHS Trust</v>
      </c>
      <c r="L71" s="168">
        <f ca="1">IFERROR(INDEX(funnel_data!E$3:E$140,MATCH($J71, funnel_data!$A$3:$A$140, FALSE)),"")</f>
        <v>50</v>
      </c>
      <c r="M71" s="168">
        <f ca="1">IFERROR(INDEX(funnel_data!F$3:F$140,MATCH($J71, funnel_data!$A$3:$A$140, FALSE)),"")</f>
        <v>0</v>
      </c>
      <c r="N71" s="196">
        <f ca="1">IFERROR(INDEX(funnel_data!G$3:G$140,MATCH($J71, funnel_data!$A$3:$A$140, FALSE)),"")</f>
        <v>0</v>
      </c>
      <c r="O71" s="196">
        <f ca="1">IFERROR(INDEX(funnel_data!Y$3:Y$140,MATCH($J71, funnel_data!$A$3:$A$140, FALSE)),"")</f>
        <v>0</v>
      </c>
      <c r="P71" s="196">
        <f ca="1">IFERROR(INDEX(funnel_data!Z$3:Z$140,MATCH($J71, funnel_data!$A$3:$A$140, FALSE)),"")</f>
        <v>7.1347599133358697E-2</v>
      </c>
      <c r="Q71" s="196">
        <f ca="1">IFERROR(INDEX(funnel_data!H$3:H$140,MATCH($J71, funnel_data!$A$3:$A$140, FALSE)),"")</f>
        <v>4.1856794361209183E-2</v>
      </c>
      <c r="R71" s="196">
        <f ca="1">IFERROR(INDEX(funnel_data!I$3:I$140,MATCH($J71, funnel_data!$A$3:$A$140, FALSE)),"")</f>
        <v>1.1855461827662405E-2</v>
      </c>
      <c r="S71" s="196">
        <f ca="1">IFERROR(INDEX(funnel_data!J$3:J$140,MATCH($J71, funnel_data!$A$3:$A$140, FALSE)),"")</f>
        <v>0.13723519365287526</v>
      </c>
      <c r="T71" s="196">
        <f ca="1">IFERROR(INDEX(funnel_data!K$3:K$140,MATCH($J71, funnel_data!$A$3:$A$140, FALSE)),"")</f>
        <v>6.5646692188752378E-3</v>
      </c>
      <c r="U71" s="196">
        <f ca="1">IFERROR(INDEX(funnel_data!L$3:L$140,MATCH($J71, funnel_data!$A$3:$A$140, FALSE)),"")</f>
        <v>0.22408467785184513</v>
      </c>
      <c r="V71" s="170" t="str">
        <f t="shared" ca="1" si="3"/>
        <v/>
      </c>
      <c r="W71" s="169" t="str">
        <f t="shared" ca="1" si="4"/>
        <v>&lt;Lower 3SD Limit</v>
      </c>
      <c r="X71" s="168">
        <f ca="1">IFERROR(INDEX(funnel_data!P$3:P$140,MATCH($J71, funnel_data!$A$3:$A$140, FALSE)),"")</f>
        <v>52</v>
      </c>
      <c r="Y71" s="168">
        <f ca="1">IFERROR(INDEX(funnel_data!Q$3:Q$140,MATCH($J71, funnel_data!$A$3:$A$140, FALSE)),"")</f>
        <v>2</v>
      </c>
      <c r="Z71" s="196">
        <f ca="1">IFERROR(INDEX(funnel_data!R$3:R$140,MATCH($J71, funnel_data!$A$3:$A$140, FALSE)),"")</f>
        <v>3.8461538461538464E-2</v>
      </c>
      <c r="AA71" s="196">
        <f ca="1">IFERROR(INDEX(funnel_data!AA$3:AA$140,MATCH($J71, funnel_data!$A$3:$A$140, FALSE)),"")</f>
        <v>1.0611711001315296E-2</v>
      </c>
      <c r="AB71" s="196">
        <f ca="1">IFERROR(INDEX(funnel_data!AB$3:AB$140,MATCH($J71, funnel_data!$A$3:$A$140, FALSE)),"")</f>
        <v>0.12981189157455761</v>
      </c>
      <c r="AC71" s="196">
        <f ca="1">IFERROR(INDEX(funnel_data!S$3:S$140,MATCH($J71, funnel_data!$A$3:$A$140, FALSE)),"")</f>
        <v>4.2820310180952947E-2</v>
      </c>
      <c r="AD71" s="196">
        <f ca="1">IFERROR(INDEX(funnel_data!T$3:T$140,MATCH($J71, funnel_data!$A$3:$A$140, FALSE)),"")</f>
        <v>1.2555824619162072E-2</v>
      </c>
      <c r="AE71" s="196">
        <f ca="1">IFERROR(INDEX(funnel_data!U$3:U$140,MATCH($J71, funnel_data!$A$3:$A$140, FALSE)),"")</f>
        <v>0.13598777475512352</v>
      </c>
      <c r="AF71" s="196">
        <f ca="1">IFERROR(INDEX(funnel_data!V$3:V$140,MATCH($J71, funnel_data!$A$3:$A$140, FALSE)),"")</f>
        <v>7.0261417451240983E-3</v>
      </c>
      <c r="AG71" s="196">
        <f ca="1">IFERROR(INDEX(funnel_data!W$3:W$140,MATCH($J71, funnel_data!$A$3:$A$140, FALSE)),"")</f>
        <v>0.22047669093724623</v>
      </c>
      <c r="AH71" s="170" t="str">
        <f t="shared" ca="1" si="5"/>
        <v/>
      </c>
      <c r="AI71" s="169" t="str">
        <f t="shared" ca="1" si="6"/>
        <v/>
      </c>
      <c r="AJ71" s="168" t="str">
        <f ca="1">IFERROR(INDEX(funnel_data!AG$3:AG$140,MATCH($J71, funnel_data!$A$3:$A$140, FALSE)),"")</f>
        <v>Numbers too small for z-test</v>
      </c>
    </row>
    <row r="72" spans="3:36" s="171" customFormat="1" x14ac:dyDescent="0.3">
      <c r="C72" s="12" t="str">
        <f>funnel_data!A66</f>
        <v>RJR</v>
      </c>
      <c r="D72" s="12" t="str">
        <f>INDEX(TrustCAHUB_map!C$2:C$139,MATCH($C72,TrustCAHUB_map!$A$2:$A$139,FALSE))</f>
        <v>Cheshire and Merseyside</v>
      </c>
      <c r="E72" s="12" t="str">
        <f>INDEX(TrustCAHUB_map!D$2:D$139,MATCH($C72,TrustCAHUB_map!$A$2:$A$139,FALSE))</f>
        <v>North West</v>
      </c>
      <c r="F72" s="12">
        <f>ROWS($F$9:F72)</f>
        <v>64</v>
      </c>
      <c r="G72" s="22">
        <f t="shared" si="0"/>
        <v>64</v>
      </c>
      <c r="H72" s="22">
        <f t="shared" si="1"/>
        <v>64</v>
      </c>
      <c r="I72" s="22"/>
      <c r="J72" s="168" t="str">
        <f t="shared" si="2"/>
        <v>RJR</v>
      </c>
      <c r="K72" s="169" t="str">
        <f>IFERROR(INDEX(TrustCAHUB_map!$B$2:$B$139, MATCH(J72, TrustCAHUB_map!$A$2:$A$139, FALSE)),"")</f>
        <v>Countess of Chester Hospital NHS Foundation Trust</v>
      </c>
      <c r="L72" s="168">
        <f ca="1">IFERROR(INDEX(funnel_data!E$3:E$140,MATCH($J72, funnel_data!$A$3:$A$140, FALSE)),"")</f>
        <v>102</v>
      </c>
      <c r="M72" s="168">
        <f ca="1">IFERROR(INDEX(funnel_data!F$3:F$140,MATCH($J72, funnel_data!$A$3:$A$140, FALSE)),"")</f>
        <v>6</v>
      </c>
      <c r="N72" s="196">
        <f ca="1">IFERROR(INDEX(funnel_data!G$3:G$140,MATCH($J72, funnel_data!$A$3:$A$140, FALSE)),"")</f>
        <v>5.8823529411764705E-2</v>
      </c>
      <c r="O72" s="196">
        <f ca="1">IFERROR(INDEX(funnel_data!Y$3:Y$140,MATCH($J72, funnel_data!$A$3:$A$140, FALSE)),"")</f>
        <v>2.7235639345374547E-2</v>
      </c>
      <c r="P72" s="196">
        <f ca="1">IFERROR(INDEX(funnel_data!Z$3:Z$140,MATCH($J72, funnel_data!$A$3:$A$140, FALSE)),"")</f>
        <v>0.12243594490150471</v>
      </c>
      <c r="Q72" s="196">
        <f ca="1">IFERROR(INDEX(funnel_data!H$3:H$140,MATCH($J72, funnel_data!$A$3:$A$140, FALSE)),"")</f>
        <v>4.1856794361209183E-2</v>
      </c>
      <c r="R72" s="196">
        <f ca="1">IFERROR(INDEX(funnel_data!I$3:I$140,MATCH($J72, funnel_data!$A$3:$A$140, FALSE)),"")</f>
        <v>1.6866388569679005E-2</v>
      </c>
      <c r="S72" s="196">
        <f ca="1">IFERROR(INDEX(funnel_data!J$3:J$140,MATCH($J72, funnel_data!$A$3:$A$140, FALSE)),"")</f>
        <v>0.10010450047287774</v>
      </c>
      <c r="T72" s="196">
        <f ca="1">IFERROR(INDEX(funnel_data!K$3:K$140,MATCH($J72, funnel_data!$A$3:$A$140, FALSE)),"")</f>
        <v>1.0568378516047052E-2</v>
      </c>
      <c r="U72" s="196">
        <f ca="1">IFERROR(INDEX(funnel_data!L$3:L$140,MATCH($J72, funnel_data!$A$3:$A$140, FALSE)),"")</f>
        <v>0.1515851826956533</v>
      </c>
      <c r="V72" s="170" t="str">
        <f t="shared" ca="1" si="3"/>
        <v/>
      </c>
      <c r="W72" s="169" t="str">
        <f t="shared" ca="1" si="4"/>
        <v/>
      </c>
      <c r="X72" s="168">
        <f ca="1">IFERROR(INDEX(funnel_data!P$3:P$140,MATCH($J72, funnel_data!$A$3:$A$140, FALSE)),"")</f>
        <v>114</v>
      </c>
      <c r="Y72" s="168">
        <f ca="1">IFERROR(INDEX(funnel_data!Q$3:Q$140,MATCH($J72, funnel_data!$A$3:$A$140, FALSE)),"")</f>
        <v>4</v>
      </c>
      <c r="Z72" s="196">
        <f ca="1">IFERROR(INDEX(funnel_data!R$3:R$140,MATCH($J72, funnel_data!$A$3:$A$140, FALSE)),"")</f>
        <v>3.5087719298245612E-2</v>
      </c>
      <c r="AA72" s="196">
        <f ca="1">IFERROR(INDEX(funnel_data!AA$3:AA$140,MATCH($J72, funnel_data!$A$3:$A$140, FALSE)),"")</f>
        <v>1.3727941234497627E-2</v>
      </c>
      <c r="AB72" s="196">
        <f ca="1">IFERROR(INDEX(funnel_data!AB$3:AB$140,MATCH($J72, funnel_data!$A$3:$A$140, FALSE)),"")</f>
        <v>8.6758415088635785E-2</v>
      </c>
      <c r="AC72" s="196">
        <f ca="1">IFERROR(INDEX(funnel_data!S$3:S$140,MATCH($J72, funnel_data!$A$3:$A$140, FALSE)),"")</f>
        <v>4.2820310180952947E-2</v>
      </c>
      <c r="AD72" s="196">
        <f ca="1">IFERROR(INDEX(funnel_data!T$3:T$140,MATCH($J72, funnel_data!$A$3:$A$140, FALSE)),"")</f>
        <v>1.8249151839916815E-2</v>
      </c>
      <c r="AE72" s="196">
        <f ca="1">IFERROR(INDEX(funnel_data!U$3:U$140,MATCH($J72, funnel_data!$A$3:$A$140, FALSE)),"")</f>
        <v>9.7199303724648425E-2</v>
      </c>
      <c r="AF72" s="196">
        <f ca="1">IFERROR(INDEX(funnel_data!V$3:V$140,MATCH($J72, funnel_data!$A$3:$A$140, FALSE)),"")</f>
        <v>1.1699146200335794E-2</v>
      </c>
      <c r="AG72" s="196">
        <f ca="1">IFERROR(INDEX(funnel_data!W$3:W$140,MATCH($J72, funnel_data!$A$3:$A$140, FALSE)),"")</f>
        <v>0.14461384891770149</v>
      </c>
      <c r="AH72" s="170" t="str">
        <f t="shared" ca="1" si="5"/>
        <v/>
      </c>
      <c r="AI72" s="169" t="str">
        <f t="shared" ca="1" si="6"/>
        <v/>
      </c>
      <c r="AJ72" s="168" t="str">
        <f ca="1">IFERROR(INDEX(funnel_data!AG$3:AG$140,MATCH($J72, funnel_data!$A$3:$A$140, FALSE)),"")</f>
        <v>Numbers too small for z-test</v>
      </c>
    </row>
    <row r="73" spans="3:36" s="171" customFormat="1" x14ac:dyDescent="0.3">
      <c r="C73" s="12" t="str">
        <f>funnel_data!A67</f>
        <v>RJZ</v>
      </c>
      <c r="D73" s="12" t="str">
        <f>INDEX(TrustCAHUB_map!C$2:C$139,MATCH($C73,TrustCAHUB_map!$A$2:$A$139,FALSE))</f>
        <v>South East London</v>
      </c>
      <c r="E73" s="12" t="str">
        <f>INDEX(TrustCAHUB_map!D$2:D$139,MATCH($C73,TrustCAHUB_map!$A$2:$A$139,FALSE))</f>
        <v>London</v>
      </c>
      <c r="F73" s="12">
        <f>ROWS($F$9:F73)</f>
        <v>65</v>
      </c>
      <c r="G73" s="22">
        <f t="shared" si="0"/>
        <v>65</v>
      </c>
      <c r="H73" s="22">
        <f t="shared" si="1"/>
        <v>65</v>
      </c>
      <c r="I73" s="22"/>
      <c r="J73" s="168" t="str">
        <f t="shared" si="2"/>
        <v>RJZ</v>
      </c>
      <c r="K73" s="169" t="str">
        <f>IFERROR(INDEX(TrustCAHUB_map!$B$2:$B$139, MATCH(J73, TrustCAHUB_map!$A$2:$A$139, FALSE)),"")</f>
        <v>King's College Hospital NHS Foundation Trust</v>
      </c>
      <c r="L73" s="168">
        <f ca="1">IFERROR(INDEX(funnel_data!E$3:E$140,MATCH($J73, funnel_data!$A$3:$A$140, FALSE)),"")</f>
        <v>339</v>
      </c>
      <c r="M73" s="168">
        <f ca="1">IFERROR(INDEX(funnel_data!F$3:F$140,MATCH($J73, funnel_data!$A$3:$A$140, FALSE)),"")</f>
        <v>14</v>
      </c>
      <c r="N73" s="196">
        <f ca="1">IFERROR(INDEX(funnel_data!G$3:G$140,MATCH($J73, funnel_data!$A$3:$A$140, FALSE)),"")</f>
        <v>4.1297935103244837E-2</v>
      </c>
      <c r="O73" s="196">
        <f ca="1">IFERROR(INDEX(funnel_data!Y$3:Y$140,MATCH($J73, funnel_data!$A$3:$A$140, FALSE)),"")</f>
        <v>2.4757183500293208E-2</v>
      </c>
      <c r="P73" s="196">
        <f ca="1">IFERROR(INDEX(funnel_data!Z$3:Z$140,MATCH($J73, funnel_data!$A$3:$A$140, FALSE)),"")</f>
        <v>6.8117986644596368E-2</v>
      </c>
      <c r="Q73" s="196">
        <f ca="1">IFERROR(INDEX(funnel_data!H$3:H$140,MATCH($J73, funnel_data!$A$3:$A$140, FALSE)),"")</f>
        <v>4.1856794361209183E-2</v>
      </c>
      <c r="R73" s="196">
        <f ca="1">IFERROR(INDEX(funnel_data!I$3:I$140,MATCH($J73, funnel_data!$A$3:$A$140, FALSE)),"")</f>
        <v>2.5179020768064796E-2</v>
      </c>
      <c r="S73" s="196">
        <f ca="1">IFERROR(INDEX(funnel_data!J$3:J$140,MATCH($J73, funnel_data!$A$3:$A$140, FALSE)),"")</f>
        <v>6.8801717208014618E-2</v>
      </c>
      <c r="T73" s="196">
        <f ca="1">IFERROR(INDEX(funnel_data!K$3:K$140,MATCH($J73, funnel_data!$A$3:$A$140, FALSE)),"")</f>
        <v>1.8964153063042593E-2</v>
      </c>
      <c r="U73" s="196">
        <f ca="1">IFERROR(INDEX(funnel_data!L$3:L$140,MATCH($J73, funnel_data!$A$3:$A$140, FALSE)),"")</f>
        <v>8.9853275906459515E-2</v>
      </c>
      <c r="V73" s="170" t="str">
        <f t="shared" ca="1" si="3"/>
        <v/>
      </c>
      <c r="W73" s="169" t="str">
        <f t="shared" ca="1" si="4"/>
        <v/>
      </c>
      <c r="X73" s="168">
        <f ca="1">IFERROR(INDEX(funnel_data!P$3:P$140,MATCH($J73, funnel_data!$A$3:$A$140, FALSE)),"")</f>
        <v>526</v>
      </c>
      <c r="Y73" s="168">
        <f ca="1">IFERROR(INDEX(funnel_data!Q$3:Q$140,MATCH($J73, funnel_data!$A$3:$A$140, FALSE)),"")</f>
        <v>39</v>
      </c>
      <c r="Z73" s="196">
        <f ca="1">IFERROR(INDEX(funnel_data!R$3:R$140,MATCH($J73, funnel_data!$A$3:$A$140, FALSE)),"")</f>
        <v>7.4144486692015205E-2</v>
      </c>
      <c r="AA73" s="196">
        <f ca="1">IFERROR(INDEX(funnel_data!AA$3:AA$140,MATCH($J73, funnel_data!$A$3:$A$140, FALSE)),"")</f>
        <v>5.4710075377473258E-2</v>
      </c>
      <c r="AB73" s="196">
        <f ca="1">IFERROR(INDEX(funnel_data!AB$3:AB$140,MATCH($J73, funnel_data!$A$3:$A$140, FALSE)),"")</f>
        <v>9.9753976950282472E-2</v>
      </c>
      <c r="AC73" s="196">
        <f ca="1">IFERROR(INDEX(funnel_data!S$3:S$140,MATCH($J73, funnel_data!$A$3:$A$140, FALSE)),"")</f>
        <v>4.2820310180952947E-2</v>
      </c>
      <c r="AD73" s="196">
        <f ca="1">IFERROR(INDEX(funnel_data!T$3:T$140,MATCH($J73, funnel_data!$A$3:$A$140, FALSE)),"")</f>
        <v>2.8580570793287002E-2</v>
      </c>
      <c r="AE73" s="196">
        <f ca="1">IFERROR(INDEX(funnel_data!U$3:U$140,MATCH($J73, funnel_data!$A$3:$A$140, FALSE)),"")</f>
        <v>6.3689583740374575E-2</v>
      </c>
      <c r="AF73" s="196">
        <f ca="1">IFERROR(INDEX(funnel_data!V$3:V$140,MATCH($J73, funnel_data!$A$3:$A$140, FALSE)),"")</f>
        <v>2.273600721130644E-2</v>
      </c>
      <c r="AG73" s="196">
        <f ca="1">IFERROR(INDEX(funnel_data!W$3:W$140,MATCH($J73, funnel_data!$A$3:$A$140, FALSE)),"")</f>
        <v>7.9208479834579334E-2</v>
      </c>
      <c r="AH73" s="170" t="str">
        <f t="shared" ca="1" si="5"/>
        <v/>
      </c>
      <c r="AI73" s="169" t="str">
        <f t="shared" ca="1" si="6"/>
        <v/>
      </c>
      <c r="AJ73" s="168" t="str">
        <f ca="1">IFERROR(INDEX(funnel_data!AG$3:AG$140,MATCH($J73, funnel_data!$A$3:$A$140, FALSE)),"")</f>
        <v>Increased</v>
      </c>
    </row>
    <row r="74" spans="3:36" s="171" customFormat="1" x14ac:dyDescent="0.3">
      <c r="C74" s="12" t="str">
        <f>funnel_data!A68</f>
        <v>RK5</v>
      </c>
      <c r="D74" s="12" t="str">
        <f>INDEX(TrustCAHUB_map!C$2:C$139,MATCH($C74,TrustCAHUB_map!$A$2:$A$139,FALSE))</f>
        <v>East Midlands</v>
      </c>
      <c r="E74" s="12" t="str">
        <f>INDEX(TrustCAHUB_map!D$2:D$139,MATCH($C74,TrustCAHUB_map!$A$2:$A$139,FALSE))</f>
        <v>East Midlands</v>
      </c>
      <c r="F74" s="12">
        <f>ROWS($F$9:F74)</f>
        <v>66</v>
      </c>
      <c r="G74" s="22">
        <f t="shared" ref="G74:G137" si="7">IF(ISNUMBER(SEARCH($B$7,E74)),F74,"")</f>
        <v>66</v>
      </c>
      <c r="H74" s="22">
        <f t="shared" ref="H74:H137" si="8">IFERROR(SMALL($G$9:$G$146,F74),"")</f>
        <v>66</v>
      </c>
      <c r="I74" s="22"/>
      <c r="J74" s="168" t="str">
        <f t="shared" ref="J74:J137" si="9">IFERROR(INDEX($C$9:$C$146,H74),"")</f>
        <v>RK5</v>
      </c>
      <c r="K74" s="169" t="str">
        <f>IFERROR(INDEX(TrustCAHUB_map!$B$2:$B$139, MATCH(J74, TrustCAHUB_map!$A$2:$A$139, FALSE)),"")</f>
        <v>Sherwood forest Hospitals NHS Foundation Trust</v>
      </c>
      <c r="L74" s="168">
        <f ca="1">IFERROR(INDEX(funnel_data!E$3:E$140,MATCH($J74, funnel_data!$A$3:$A$140, FALSE)),"")</f>
        <v>351</v>
      </c>
      <c r="M74" s="168">
        <f ca="1">IFERROR(INDEX(funnel_data!F$3:F$140,MATCH($J74, funnel_data!$A$3:$A$140, FALSE)),"")</f>
        <v>29</v>
      </c>
      <c r="N74" s="196">
        <f ca="1">IFERROR(INDEX(funnel_data!G$3:G$140,MATCH($J74, funnel_data!$A$3:$A$140, FALSE)),"")</f>
        <v>8.2621082621082614E-2</v>
      </c>
      <c r="O74" s="196">
        <f ca="1">IFERROR(INDEX(funnel_data!Y$3:Y$140,MATCH($J74, funnel_data!$A$3:$A$140, FALSE)),"")</f>
        <v>5.8140254019937269E-2</v>
      </c>
      <c r="P74" s="196">
        <f ca="1">IFERROR(INDEX(funnel_data!Z$3:Z$140,MATCH($J74, funnel_data!$A$3:$A$140, FALSE)),"")</f>
        <v>0.11613887059594757</v>
      </c>
      <c r="Q74" s="196">
        <f ca="1">IFERROR(INDEX(funnel_data!H$3:H$140,MATCH($J74, funnel_data!$A$3:$A$140, FALSE)),"")</f>
        <v>4.1856794361209183E-2</v>
      </c>
      <c r="R74" s="196">
        <f ca="1">IFERROR(INDEX(funnel_data!I$3:I$140,MATCH($J74, funnel_data!$A$3:$A$140, FALSE)),"")</f>
        <v>2.539748427538796E-2</v>
      </c>
      <c r="S74" s="196">
        <f ca="1">IFERROR(INDEX(funnel_data!J$3:J$140,MATCH($J74, funnel_data!$A$3:$A$140, FALSE)),"")</f>
        <v>6.8236040208688467E-2</v>
      </c>
      <c r="T74" s="196">
        <f ca="1">IFERROR(INDEX(funnel_data!K$3:K$140,MATCH($J74, funnel_data!$A$3:$A$140, FALSE)),"")</f>
        <v>1.9214032063104163E-2</v>
      </c>
      <c r="U74" s="196">
        <f ca="1">IFERROR(INDEX(funnel_data!L$3:L$140,MATCH($J74, funnel_data!$A$3:$A$140, FALSE)),"")</f>
        <v>8.8767877178990692E-2</v>
      </c>
      <c r="V74" s="170" t="str">
        <f t="shared" ref="V74:V137" ca="1" si="10">IF(N74="","", IF(N74&gt;U74,"&gt;Upper 3SD Limit",""))</f>
        <v/>
      </c>
      <c r="W74" s="169" t="str">
        <f t="shared" ref="W74:W137" ca="1" si="11">IF(N74="","", IF(N74&lt;T74,"&lt;Lower 3SD Limit",""))</f>
        <v/>
      </c>
      <c r="X74" s="168">
        <f ca="1">IFERROR(INDEX(funnel_data!P$3:P$140,MATCH($J74, funnel_data!$A$3:$A$140, FALSE)),"")</f>
        <v>184</v>
      </c>
      <c r="Y74" s="168">
        <f ca="1">IFERROR(INDEX(funnel_data!Q$3:Q$140,MATCH($J74, funnel_data!$A$3:$A$140, FALSE)),"")</f>
        <v>8</v>
      </c>
      <c r="Z74" s="196">
        <f ca="1">IFERROR(INDEX(funnel_data!R$3:R$140,MATCH($J74, funnel_data!$A$3:$A$140, FALSE)),"")</f>
        <v>4.3478260869565216E-2</v>
      </c>
      <c r="AA74" s="196">
        <f ca="1">IFERROR(INDEX(funnel_data!AA$3:AA$140,MATCH($J74, funnel_data!$A$3:$A$140, FALSE)),"")</f>
        <v>2.2193174201247421E-2</v>
      </c>
      <c r="AB74" s="196">
        <f ca="1">IFERROR(INDEX(funnel_data!AB$3:AB$140,MATCH($J74, funnel_data!$A$3:$A$140, FALSE)),"")</f>
        <v>8.3435577541114095E-2</v>
      </c>
      <c r="AC74" s="196">
        <f ca="1">IFERROR(INDEX(funnel_data!S$3:S$140,MATCH($J74, funnel_data!$A$3:$A$140, FALSE)),"")</f>
        <v>4.2820310180952947E-2</v>
      </c>
      <c r="AD74" s="196">
        <f ca="1">IFERROR(INDEX(funnel_data!T$3:T$140,MATCH($J74, funnel_data!$A$3:$A$140, FALSE)),"")</f>
        <v>2.1745693790638079E-2</v>
      </c>
      <c r="AE74" s="196">
        <f ca="1">IFERROR(INDEX(funnel_data!U$3:U$140,MATCH($J74, funnel_data!$A$3:$A$140, FALSE)),"")</f>
        <v>8.2594740631719288E-2</v>
      </c>
      <c r="AF74" s="196">
        <f ca="1">IFERROR(INDEX(funnel_data!V$3:V$140,MATCH($J74, funnel_data!$A$3:$A$140, FALSE)),"")</f>
        <v>1.5067682790311406E-2</v>
      </c>
      <c r="AG74" s="196">
        <f ca="1">IFERROR(INDEX(funnel_data!W$3:W$140,MATCH($J74, funnel_data!$A$3:$A$140, FALSE)),"")</f>
        <v>0.11568559544031271</v>
      </c>
      <c r="AH74" s="170" t="str">
        <f t="shared" ref="AH74:AH137" ca="1" si="12">IF(Z74="","", IF(Z74&gt;AG74,"&gt;Upper 3SD Limit",""))</f>
        <v/>
      </c>
      <c r="AI74" s="169" t="str">
        <f t="shared" ref="AI74:AI137" ca="1" si="13">IF(Z74="","", IF(Z74&lt;AF74,"&lt;Lower 3SD Limit",""))</f>
        <v/>
      </c>
      <c r="AJ74" s="168" t="str">
        <f ca="1">IFERROR(INDEX(funnel_data!AG$3:AG$140,MATCH($J74, funnel_data!$A$3:$A$140, FALSE)),"")</f>
        <v>Change not statistically significant</v>
      </c>
    </row>
    <row r="75" spans="3:36" s="171" customFormat="1" x14ac:dyDescent="0.3">
      <c r="C75" s="12" t="str">
        <f>funnel_data!A69</f>
        <v>RK9</v>
      </c>
      <c r="D75" s="12" t="str">
        <f>INDEX(TrustCAHUB_map!C$2:C$139,MATCH($C75,TrustCAHUB_map!$A$2:$A$139,FALSE))</f>
        <v>Peninsula</v>
      </c>
      <c r="E75" s="12" t="str">
        <f>INDEX(TrustCAHUB_map!D$2:D$139,MATCH($C75,TrustCAHUB_map!$A$2:$A$139,FALSE))</f>
        <v>South West</v>
      </c>
      <c r="F75" s="12">
        <f>ROWS($F$9:F75)</f>
        <v>67</v>
      </c>
      <c r="G75" s="22">
        <f t="shared" si="7"/>
        <v>67</v>
      </c>
      <c r="H75" s="22">
        <f t="shared" si="8"/>
        <v>67</v>
      </c>
      <c r="I75" s="22"/>
      <c r="J75" s="168" t="str">
        <f t="shared" si="9"/>
        <v>RK9</v>
      </c>
      <c r="K75" s="169" t="str">
        <f>IFERROR(INDEX(TrustCAHUB_map!$B$2:$B$139, MATCH(J75, TrustCAHUB_map!$A$2:$A$139, FALSE)),"")</f>
        <v>University Hospitals Plymouth NHS Trust</v>
      </c>
      <c r="L75" s="168">
        <f ca="1">IFERROR(INDEX(funnel_data!E$3:E$140,MATCH($J75, funnel_data!$A$3:$A$140, FALSE)),"")</f>
        <v>1102</v>
      </c>
      <c r="M75" s="168">
        <f ca="1">IFERROR(INDEX(funnel_data!F$3:F$140,MATCH($J75, funnel_data!$A$3:$A$140, FALSE)),"")</f>
        <v>69</v>
      </c>
      <c r="N75" s="196">
        <f ca="1">IFERROR(INDEX(funnel_data!G$3:G$140,MATCH($J75, funnel_data!$A$3:$A$140, FALSE)),"")</f>
        <v>6.2613430127041736E-2</v>
      </c>
      <c r="O75" s="196">
        <f ca="1">IFERROR(INDEX(funnel_data!Y$3:Y$140,MATCH($J75, funnel_data!$A$3:$A$140, FALSE)),"")</f>
        <v>4.977330787231856E-2</v>
      </c>
      <c r="P75" s="196">
        <f ca="1">IFERROR(INDEX(funnel_data!Z$3:Z$140,MATCH($J75, funnel_data!$A$3:$A$140, FALSE)),"")</f>
        <v>7.8492328841970091E-2</v>
      </c>
      <c r="Q75" s="196">
        <f ca="1">IFERROR(INDEX(funnel_data!H$3:H$140,MATCH($J75, funnel_data!$A$3:$A$140, FALSE)),"")</f>
        <v>4.1856794361209183E-2</v>
      </c>
      <c r="R75" s="196">
        <f ca="1">IFERROR(INDEX(funnel_data!I$3:I$140,MATCH($J75, funnel_data!$A$3:$A$140, FALSE)),"")</f>
        <v>3.1538109064254485E-2</v>
      </c>
      <c r="S75" s="196">
        <f ca="1">IFERROR(INDEX(funnel_data!J$3:J$140,MATCH($J75, funnel_data!$A$3:$A$140, FALSE)),"")</f>
        <v>5.5358580997057233E-2</v>
      </c>
      <c r="T75" s="196">
        <f ca="1">IFERROR(INDEX(funnel_data!K$3:K$140,MATCH($J75, funnel_data!$A$3:$A$140, FALSE)),"")</f>
        <v>2.6818190543376769E-2</v>
      </c>
      <c r="U75" s="196">
        <f ca="1">IFERROR(INDEX(funnel_data!L$3:L$140,MATCH($J75, funnel_data!$A$3:$A$140, FALSE)),"")</f>
        <v>6.4767227675470163E-2</v>
      </c>
      <c r="V75" s="170" t="str">
        <f t="shared" ca="1" si="10"/>
        <v/>
      </c>
      <c r="W75" s="169" t="str">
        <f t="shared" ca="1" si="11"/>
        <v/>
      </c>
      <c r="X75" s="168">
        <f ca="1">IFERROR(INDEX(funnel_data!P$3:P$140,MATCH($J75, funnel_data!$A$3:$A$140, FALSE)),"")</f>
        <v>1137</v>
      </c>
      <c r="Y75" s="168">
        <f ca="1">IFERROR(INDEX(funnel_data!Q$3:Q$140,MATCH($J75, funnel_data!$A$3:$A$140, FALSE)),"")</f>
        <v>53</v>
      </c>
      <c r="Z75" s="196">
        <f ca="1">IFERROR(INDEX(funnel_data!R$3:R$140,MATCH($J75, funnel_data!$A$3:$A$140, FALSE)),"")</f>
        <v>4.6613896218117852E-2</v>
      </c>
      <c r="AA75" s="196">
        <f ca="1">IFERROR(INDEX(funnel_data!AA$3:AA$140,MATCH($J75, funnel_data!$A$3:$A$140, FALSE)),"")</f>
        <v>3.5812803401773598E-2</v>
      </c>
      <c r="AB75" s="196">
        <f ca="1">IFERROR(INDEX(funnel_data!AB$3:AB$140,MATCH($J75, funnel_data!$A$3:$A$140, FALSE)),"")</f>
        <v>6.046828628989924E-2</v>
      </c>
      <c r="AC75" s="196">
        <f ca="1">IFERROR(INDEX(funnel_data!S$3:S$140,MATCH($J75, funnel_data!$A$3:$A$140, FALSE)),"")</f>
        <v>4.2820310180952947E-2</v>
      </c>
      <c r="AD75" s="196">
        <f ca="1">IFERROR(INDEX(funnel_data!T$3:T$140,MATCH($J75, funnel_data!$A$3:$A$140, FALSE)),"")</f>
        <v>3.2511320811631814E-2</v>
      </c>
      <c r="AE75" s="196">
        <f ca="1">IFERROR(INDEX(funnel_data!U$3:U$140,MATCH($J75, funnel_data!$A$3:$A$140, FALSE)),"")</f>
        <v>5.6208257218733675E-2</v>
      </c>
      <c r="AF75" s="196">
        <f ca="1">IFERROR(INDEX(funnel_data!V$3:V$140,MATCH($J75, funnel_data!$A$3:$A$140, FALSE)),"")</f>
        <v>2.7763597457682188E-2</v>
      </c>
      <c r="AG75" s="196">
        <f ca="1">IFERROR(INDEX(funnel_data!W$3:W$140,MATCH($J75, funnel_data!$A$3:$A$140, FALSE)),"")</f>
        <v>6.5492504160047718E-2</v>
      </c>
      <c r="AH75" s="170" t="str">
        <f t="shared" ca="1" si="12"/>
        <v/>
      </c>
      <c r="AI75" s="169" t="str">
        <f t="shared" ca="1" si="13"/>
        <v/>
      </c>
      <c r="AJ75" s="168" t="str">
        <f ca="1">IFERROR(INDEX(funnel_data!AG$3:AG$140,MATCH($J75, funnel_data!$A$3:$A$140, FALSE)),"")</f>
        <v>Change not statistically significant</v>
      </c>
    </row>
    <row r="76" spans="3:36" s="171" customFormat="1" x14ac:dyDescent="0.3">
      <c r="C76" s="12" t="str">
        <f>funnel_data!A70</f>
        <v>RKB</v>
      </c>
      <c r="D76" s="12" t="str">
        <f>INDEX(TrustCAHUB_map!C$2:C$139,MATCH($C76,TrustCAHUB_map!$A$2:$A$139,FALSE))</f>
        <v>West Midlands</v>
      </c>
      <c r="E76" s="12" t="str">
        <f>INDEX(TrustCAHUB_map!D$2:D$139,MATCH($C76,TrustCAHUB_map!$A$2:$A$139,FALSE))</f>
        <v>West Midlands</v>
      </c>
      <c r="F76" s="12">
        <f>ROWS($F$9:F76)</f>
        <v>68</v>
      </c>
      <c r="G76" s="22">
        <f t="shared" si="7"/>
        <v>68</v>
      </c>
      <c r="H76" s="22">
        <f t="shared" si="8"/>
        <v>68</v>
      </c>
      <c r="I76" s="22"/>
      <c r="J76" s="168" t="str">
        <f t="shared" si="9"/>
        <v>RKB</v>
      </c>
      <c r="K76" s="169" t="str">
        <f>IFERROR(INDEX(TrustCAHUB_map!$B$2:$B$139, MATCH(J76, TrustCAHUB_map!$A$2:$A$139, FALSE)),"")</f>
        <v>University Hospitals Coventry and Warwickshire NHS Trust</v>
      </c>
      <c r="L76" s="168">
        <f ca="1">IFERROR(INDEX(funnel_data!E$3:E$140,MATCH($J76, funnel_data!$A$3:$A$140, FALSE)),"")</f>
        <v>0</v>
      </c>
      <c r="M76" s="168">
        <f ca="1">IFERROR(INDEX(funnel_data!F$3:F$140,MATCH($J76, funnel_data!$A$3:$A$140, FALSE)),"")</f>
        <v>0</v>
      </c>
      <c r="N76" s="196" t="str">
        <f ca="1">IFERROR(INDEX(funnel_data!G$3:G$140,MATCH($J76, funnel_data!$A$3:$A$140, FALSE)),"")</f>
        <v/>
      </c>
      <c r="O76" s="196" t="str">
        <f ca="1">IFERROR(INDEX(funnel_data!Y$3:Y$140,MATCH($J76, funnel_data!$A$3:$A$140, FALSE)),"")</f>
        <v/>
      </c>
      <c r="P76" s="196" t="str">
        <f ca="1">IFERROR(INDEX(funnel_data!Z$3:Z$140,MATCH($J76, funnel_data!$A$3:$A$140, FALSE)),"")</f>
        <v/>
      </c>
      <c r="Q76" s="196">
        <f ca="1">IFERROR(INDEX(funnel_data!H$3:H$140,MATCH($J76, funnel_data!$A$3:$A$140, FALSE)),"")</f>
        <v>4.1856794361209183E-2</v>
      </c>
      <c r="R76" s="196">
        <f ca="1">IFERROR(INDEX(funnel_data!I$3:I$140,MATCH($J76, funnel_data!$A$3:$A$140, FALSE)),"")</f>
        <v>0</v>
      </c>
      <c r="S76" s="196">
        <f ca="1">IFERROR(INDEX(funnel_data!J$3:J$140,MATCH($J76, funnel_data!$A$3:$A$140, FALSE)),"")</f>
        <v>1</v>
      </c>
      <c r="T76" s="196">
        <f ca="1">IFERROR(INDEX(funnel_data!K$3:K$140,MATCH($J76, funnel_data!$A$3:$A$140, FALSE)),"")</f>
        <v>0</v>
      </c>
      <c r="U76" s="196">
        <f ca="1">IFERROR(INDEX(funnel_data!L$3:L$140,MATCH($J76, funnel_data!$A$3:$A$140, FALSE)),"")</f>
        <v>1</v>
      </c>
      <c r="V76" s="170" t="str">
        <f t="shared" ca="1" si="10"/>
        <v/>
      </c>
      <c r="W76" s="169" t="str">
        <f t="shared" ca="1" si="11"/>
        <v/>
      </c>
      <c r="X76" s="168">
        <f ca="1">IFERROR(INDEX(funnel_data!P$3:P$140,MATCH($J76, funnel_data!$A$3:$A$140, FALSE)),"")</f>
        <v>1030</v>
      </c>
      <c r="Y76" s="168">
        <f ca="1">IFERROR(INDEX(funnel_data!Q$3:Q$140,MATCH($J76, funnel_data!$A$3:$A$140, FALSE)),"")</f>
        <v>45</v>
      </c>
      <c r="Z76" s="196">
        <f ca="1">IFERROR(INDEX(funnel_data!R$3:R$140,MATCH($J76, funnel_data!$A$3:$A$140, FALSE)),"")</f>
        <v>4.3689320388349516E-2</v>
      </c>
      <c r="AA76" s="196">
        <f ca="1">IFERROR(INDEX(funnel_data!AA$3:AA$140,MATCH($J76, funnel_data!$A$3:$A$140, FALSE)),"")</f>
        <v>3.2810286610317464E-2</v>
      </c>
      <c r="AB76" s="196">
        <f ca="1">IFERROR(INDEX(funnel_data!AB$3:AB$140,MATCH($J76, funnel_data!$A$3:$A$140, FALSE)),"")</f>
        <v>5.7959393808321727E-2</v>
      </c>
      <c r="AC76" s="196">
        <f ca="1">IFERROR(INDEX(funnel_data!S$3:S$140,MATCH($J76, funnel_data!$A$3:$A$140, FALSE)),"")</f>
        <v>4.2820310180952947E-2</v>
      </c>
      <c r="AD76" s="196">
        <f ca="1">IFERROR(INDEX(funnel_data!T$3:T$140,MATCH($J76, funnel_data!$A$3:$A$140, FALSE)),"")</f>
        <v>3.2061734157632298E-2</v>
      </c>
      <c r="AE76" s="196">
        <f ca="1">IFERROR(INDEX(funnel_data!U$3:U$140,MATCH($J76, funnel_data!$A$3:$A$140, FALSE)),"")</f>
        <v>5.6976508231494888E-2</v>
      </c>
      <c r="AF76" s="196">
        <f ca="1">IFERROR(INDEX(funnel_data!V$3:V$140,MATCH($J76, funnel_data!$A$3:$A$140, FALSE)),"")</f>
        <v>2.7166950073546831E-2</v>
      </c>
      <c r="AG76" s="196">
        <f ca="1">IFERROR(INDEX(funnel_data!W$3:W$140,MATCH($J76, funnel_data!$A$3:$A$140, FALSE)),"")</f>
        <v>6.6873007072846324E-2</v>
      </c>
      <c r="AH76" s="170" t="str">
        <f t="shared" ca="1" si="12"/>
        <v/>
      </c>
      <c r="AI76" s="169" t="str">
        <f t="shared" ca="1" si="13"/>
        <v/>
      </c>
      <c r="AJ76" s="168" t="str">
        <f ca="1">IFERROR(INDEX(funnel_data!AG$3:AG$140,MATCH($J76, funnel_data!$A$3:$A$140, FALSE)),"")</f>
        <v>Numbers too small for z-test</v>
      </c>
    </row>
    <row r="77" spans="3:36" s="171" customFormat="1" x14ac:dyDescent="0.3">
      <c r="C77" s="12" t="str">
        <f>funnel_data!A71</f>
        <v>RKE</v>
      </c>
      <c r="D77" s="12" t="str">
        <f>INDEX(TrustCAHUB_map!C$2:C$139,MATCH($C77,TrustCAHUB_map!$A$2:$A$139,FALSE))</f>
        <v>North Central and North East London</v>
      </c>
      <c r="E77" s="12" t="str">
        <f>INDEX(TrustCAHUB_map!D$2:D$139,MATCH($C77,TrustCAHUB_map!$A$2:$A$139,FALSE))</f>
        <v>London</v>
      </c>
      <c r="F77" s="12">
        <f>ROWS($F$9:F77)</f>
        <v>69</v>
      </c>
      <c r="G77" s="22">
        <f t="shared" si="7"/>
        <v>69</v>
      </c>
      <c r="H77" s="22">
        <f t="shared" si="8"/>
        <v>69</v>
      </c>
      <c r="I77" s="22"/>
      <c r="J77" s="168" t="str">
        <f t="shared" si="9"/>
        <v>RKE</v>
      </c>
      <c r="K77" s="169" t="str">
        <f>IFERROR(INDEX(TrustCAHUB_map!$B$2:$B$139, MATCH(J77, TrustCAHUB_map!$A$2:$A$139, FALSE)),"")</f>
        <v>Whittington Health NHS Trust</v>
      </c>
      <c r="L77" s="168">
        <f ca="1">IFERROR(INDEX(funnel_data!E$3:E$140,MATCH($J77, funnel_data!$A$3:$A$140, FALSE)),"")</f>
        <v>149</v>
      </c>
      <c r="M77" s="168">
        <f ca="1">IFERROR(INDEX(funnel_data!F$3:F$140,MATCH($J77, funnel_data!$A$3:$A$140, FALSE)),"")</f>
        <v>13</v>
      </c>
      <c r="N77" s="196">
        <f ca="1">IFERROR(INDEX(funnel_data!G$3:G$140,MATCH($J77, funnel_data!$A$3:$A$140, FALSE)),"")</f>
        <v>8.7248322147651006E-2</v>
      </c>
      <c r="O77" s="196">
        <f ca="1">IFERROR(INDEX(funnel_data!Y$3:Y$140,MATCH($J77, funnel_data!$A$3:$A$140, FALSE)),"")</f>
        <v>5.1696664360773407E-2</v>
      </c>
      <c r="P77" s="196">
        <f ca="1">IFERROR(INDEX(funnel_data!Z$3:Z$140,MATCH($J77, funnel_data!$A$3:$A$140, FALSE)),"")</f>
        <v>0.14354786582722101</v>
      </c>
      <c r="Q77" s="196">
        <f ca="1">IFERROR(INDEX(funnel_data!H$3:H$140,MATCH($J77, funnel_data!$A$3:$A$140, FALSE)),"")</f>
        <v>4.1856794361209183E-2</v>
      </c>
      <c r="R77" s="196">
        <f ca="1">IFERROR(INDEX(funnel_data!I$3:I$140,MATCH($J77, funnel_data!$A$3:$A$140, FALSE)),"")</f>
        <v>1.9599011830210681E-2</v>
      </c>
      <c r="S77" s="196">
        <f ca="1">IFERROR(INDEX(funnel_data!J$3:J$140,MATCH($J77, funnel_data!$A$3:$A$140, FALSE)),"")</f>
        <v>8.7144994511258775E-2</v>
      </c>
      <c r="T77" s="196">
        <f ca="1">IFERROR(INDEX(funnel_data!K$3:K$140,MATCH($J77, funnel_data!$A$3:$A$140, FALSE)),"")</f>
        <v>1.3086485755991839E-2</v>
      </c>
      <c r="U77" s="196">
        <f ca="1">IFERROR(INDEX(funnel_data!L$3:L$140,MATCH($J77, funnel_data!$A$3:$A$140, FALSE)),"")</f>
        <v>0.1258145106763382</v>
      </c>
      <c r="V77" s="170" t="str">
        <f t="shared" ca="1" si="10"/>
        <v/>
      </c>
      <c r="W77" s="169" t="str">
        <f t="shared" ca="1" si="11"/>
        <v/>
      </c>
      <c r="X77" s="168">
        <f ca="1">IFERROR(INDEX(funnel_data!P$3:P$140,MATCH($J77, funnel_data!$A$3:$A$140, FALSE)),"")</f>
        <v>165</v>
      </c>
      <c r="Y77" s="168">
        <f ca="1">IFERROR(INDEX(funnel_data!Q$3:Q$140,MATCH($J77, funnel_data!$A$3:$A$140, FALSE)),"")</f>
        <v>5</v>
      </c>
      <c r="Z77" s="196">
        <f ca="1">IFERROR(INDEX(funnel_data!R$3:R$140,MATCH($J77, funnel_data!$A$3:$A$140, FALSE)),"")</f>
        <v>3.0303030303030304E-2</v>
      </c>
      <c r="AA77" s="196">
        <f ca="1">IFERROR(INDEX(funnel_data!AA$3:AA$140,MATCH($J77, funnel_data!$A$3:$A$140, FALSE)),"")</f>
        <v>1.3011682323943298E-2</v>
      </c>
      <c r="AB77" s="196">
        <f ca="1">IFERROR(INDEX(funnel_data!AB$3:AB$140,MATCH($J77, funnel_data!$A$3:$A$140, FALSE)),"")</f>
        <v>6.8967346508030034E-2</v>
      </c>
      <c r="AC77" s="196">
        <f ca="1">IFERROR(INDEX(funnel_data!S$3:S$140,MATCH($J77, funnel_data!$A$3:$A$140, FALSE)),"")</f>
        <v>4.2820310180952947E-2</v>
      </c>
      <c r="AD77" s="196">
        <f ca="1">IFERROR(INDEX(funnel_data!T$3:T$140,MATCH($J77, funnel_data!$A$3:$A$140, FALSE)),"")</f>
        <v>2.0961545175903196E-2</v>
      </c>
      <c r="AE77" s="196">
        <f ca="1">IFERROR(INDEX(funnel_data!U$3:U$140,MATCH($J77, funnel_data!$A$3:$A$140, FALSE)),"")</f>
        <v>8.5483207537376427E-2</v>
      </c>
      <c r="AF77" s="196">
        <f ca="1">IFERROR(INDEX(funnel_data!V$3:V$140,MATCH($J77, funnel_data!$A$3:$A$140, FALSE)),"")</f>
        <v>1.4279112174077587E-2</v>
      </c>
      <c r="AG77" s="196">
        <f ca="1">IFERROR(INDEX(funnel_data!W$3:W$140,MATCH($J77, funnel_data!$A$3:$A$140, FALSE)),"")</f>
        <v>0.12138475763455872</v>
      </c>
      <c r="AH77" s="170" t="str">
        <f t="shared" ca="1" si="12"/>
        <v/>
      </c>
      <c r="AI77" s="169" t="str">
        <f t="shared" ca="1" si="13"/>
        <v/>
      </c>
      <c r="AJ77" s="168" t="str">
        <f ca="1">IFERROR(INDEX(funnel_data!AG$3:AG$140,MATCH($J77, funnel_data!$A$3:$A$140, FALSE)),"")</f>
        <v>Decreased</v>
      </c>
    </row>
    <row r="78" spans="3:36" s="171" customFormat="1" x14ac:dyDescent="0.3">
      <c r="C78" s="12" t="str">
        <f>funnel_data!A72</f>
        <v>RL4</v>
      </c>
      <c r="D78" s="12" t="str">
        <f>INDEX(TrustCAHUB_map!C$2:C$139,MATCH($C78,TrustCAHUB_map!$A$2:$A$139,FALSE))</f>
        <v>West Midlands</v>
      </c>
      <c r="E78" s="12" t="str">
        <f>INDEX(TrustCAHUB_map!D$2:D$139,MATCH($C78,TrustCAHUB_map!$A$2:$A$139,FALSE))</f>
        <v>West Midlands</v>
      </c>
      <c r="F78" s="12">
        <f>ROWS($F$9:F78)</f>
        <v>70</v>
      </c>
      <c r="G78" s="22">
        <f t="shared" si="7"/>
        <v>70</v>
      </c>
      <c r="H78" s="22">
        <f t="shared" si="8"/>
        <v>70</v>
      </c>
      <c r="I78" s="22"/>
      <c r="J78" s="168" t="str">
        <f t="shared" si="9"/>
        <v>RL4</v>
      </c>
      <c r="K78" s="169" t="str">
        <f>IFERROR(INDEX(TrustCAHUB_map!$B$2:$B$139, MATCH(J78, TrustCAHUB_map!$A$2:$A$139, FALSE)),"")</f>
        <v>The Royal Wolverhampton NHS Trust</v>
      </c>
      <c r="L78" s="168">
        <f ca="1">IFERROR(INDEX(funnel_data!E$3:E$140,MATCH($J78, funnel_data!$A$3:$A$140, FALSE)),"")</f>
        <v>584</v>
      </c>
      <c r="M78" s="168">
        <f ca="1">IFERROR(INDEX(funnel_data!F$3:F$140,MATCH($J78, funnel_data!$A$3:$A$140, FALSE)),"")</f>
        <v>19</v>
      </c>
      <c r="N78" s="196">
        <f ca="1">IFERROR(INDEX(funnel_data!G$3:G$140,MATCH($J78, funnel_data!$A$3:$A$140, FALSE)),"")</f>
        <v>3.2534246575342464E-2</v>
      </c>
      <c r="O78" s="196">
        <f ca="1">IFERROR(INDEX(funnel_data!Y$3:Y$140,MATCH($J78, funnel_data!$A$3:$A$140, FALSE)),"")</f>
        <v>2.0925455246486164E-2</v>
      </c>
      <c r="P78" s="196">
        <f ca="1">IFERROR(INDEX(funnel_data!Z$3:Z$140,MATCH($J78, funnel_data!$A$3:$A$140, FALSE)),"")</f>
        <v>5.0252679934103033E-2</v>
      </c>
      <c r="Q78" s="196">
        <f ca="1">IFERROR(INDEX(funnel_data!H$3:H$140,MATCH($J78, funnel_data!$A$3:$A$140, FALSE)),"")</f>
        <v>4.1856794361209183E-2</v>
      </c>
      <c r="R78" s="196">
        <f ca="1">IFERROR(INDEX(funnel_data!I$3:I$140,MATCH($J78, funnel_data!$A$3:$A$140, FALSE)),"")</f>
        <v>2.8387123786308359E-2</v>
      </c>
      <c r="S78" s="196">
        <f ca="1">IFERROR(INDEX(funnel_data!J$3:J$140,MATCH($J78, funnel_data!$A$3:$A$140, FALSE)),"")</f>
        <v>6.1314482588423078E-2</v>
      </c>
      <c r="T78" s="196">
        <f ca="1">IFERROR(INDEX(funnel_data!K$3:K$140,MATCH($J78, funnel_data!$A$3:$A$140, FALSE)),"")</f>
        <v>2.2778509761628426E-2</v>
      </c>
      <c r="U78" s="196">
        <f ca="1">IFERROR(INDEX(funnel_data!L$3:L$140,MATCH($J78, funnel_data!$A$3:$A$140, FALSE)),"")</f>
        <v>7.5676779976837583E-2</v>
      </c>
      <c r="V78" s="170" t="str">
        <f t="shared" ca="1" si="10"/>
        <v/>
      </c>
      <c r="W78" s="169" t="str">
        <f t="shared" ca="1" si="11"/>
        <v/>
      </c>
      <c r="X78" s="168">
        <f ca="1">IFERROR(INDEX(funnel_data!P$3:P$140,MATCH($J78, funnel_data!$A$3:$A$140, FALSE)),"")</f>
        <v>627</v>
      </c>
      <c r="Y78" s="168">
        <f ca="1">IFERROR(INDEX(funnel_data!Q$3:Q$140,MATCH($J78, funnel_data!$A$3:$A$140, FALSE)),"")</f>
        <v>21</v>
      </c>
      <c r="Z78" s="196">
        <f ca="1">IFERROR(INDEX(funnel_data!R$3:R$140,MATCH($J78, funnel_data!$A$3:$A$140, FALSE)),"")</f>
        <v>3.3492822966507178E-2</v>
      </c>
      <c r="AA78" s="196">
        <f ca="1">IFERROR(INDEX(funnel_data!AA$3:AA$140,MATCH($J78, funnel_data!$A$3:$A$140, FALSE)),"")</f>
        <v>2.200909658027269E-2</v>
      </c>
      <c r="AB78" s="196">
        <f ca="1">IFERROR(INDEX(funnel_data!AB$3:AB$140,MATCH($J78, funnel_data!$A$3:$A$140, FALSE)),"")</f>
        <v>5.0658065952752539E-2</v>
      </c>
      <c r="AC78" s="196">
        <f ca="1">IFERROR(INDEX(funnel_data!S$3:S$140,MATCH($J78, funnel_data!$A$3:$A$140, FALSE)),"")</f>
        <v>4.2820310180952947E-2</v>
      </c>
      <c r="AD78" s="196">
        <f ca="1">IFERROR(INDEX(funnel_data!T$3:T$140,MATCH($J78, funnel_data!$A$3:$A$140, FALSE)),"")</f>
        <v>2.9562377919675198E-2</v>
      </c>
      <c r="AE78" s="196">
        <f ca="1">IFERROR(INDEX(funnel_data!U$3:U$140,MATCH($J78, funnel_data!$A$3:$A$140, FALSE)),"")</f>
        <v>6.1646364444358816E-2</v>
      </c>
      <c r="AF78" s="196">
        <f ca="1">IFERROR(INDEX(funnel_data!V$3:V$140,MATCH($J78, funnel_data!$A$3:$A$140, FALSE)),"")</f>
        <v>2.3951174830396875E-2</v>
      </c>
      <c r="AG78" s="196">
        <f ca="1">IFERROR(INDEX(funnel_data!W$3:W$140,MATCH($J78, funnel_data!$A$3:$A$140, FALSE)),"")</f>
        <v>7.5406410553905054E-2</v>
      </c>
      <c r="AH78" s="170" t="str">
        <f t="shared" ca="1" si="12"/>
        <v/>
      </c>
      <c r="AI78" s="169" t="str">
        <f t="shared" ca="1" si="13"/>
        <v/>
      </c>
      <c r="AJ78" s="168" t="str">
        <f ca="1">IFERROR(INDEX(funnel_data!AG$3:AG$140,MATCH($J78, funnel_data!$A$3:$A$140, FALSE)),"")</f>
        <v>Change not statistically significant</v>
      </c>
    </row>
    <row r="79" spans="3:36" s="171" customFormat="1" x14ac:dyDescent="0.3">
      <c r="C79" s="12" t="str">
        <f>funnel_data!A73</f>
        <v>RLN</v>
      </c>
      <c r="D79" s="12" t="str">
        <f>INDEX(TrustCAHUB_map!C$2:C$139,MATCH($C79,TrustCAHUB_map!$A$2:$A$139,FALSE))</f>
        <v>North East and Cumbria</v>
      </c>
      <c r="E79" s="12" t="str">
        <f>INDEX(TrustCAHUB_map!D$2:D$139,MATCH($C79,TrustCAHUB_map!$A$2:$A$139,FALSE))</f>
        <v>North East</v>
      </c>
      <c r="F79" s="12">
        <f>ROWS($F$9:F79)</f>
        <v>71</v>
      </c>
      <c r="G79" s="22">
        <f t="shared" si="7"/>
        <v>71</v>
      </c>
      <c r="H79" s="22">
        <f t="shared" si="8"/>
        <v>71</v>
      </c>
      <c r="I79" s="22"/>
      <c r="J79" s="168" t="str">
        <f t="shared" si="9"/>
        <v>RLN</v>
      </c>
      <c r="K79" s="169" t="str">
        <f>IFERROR(INDEX(TrustCAHUB_map!$B$2:$B$139, MATCH(J79, TrustCAHUB_map!$A$2:$A$139, FALSE)),"")</f>
        <v>City Hospitals Sunderland NHS Foundation Trust</v>
      </c>
      <c r="L79" s="168">
        <f ca="1">IFERROR(INDEX(funnel_data!E$3:E$140,MATCH($J79, funnel_data!$A$3:$A$140, FALSE)),"")</f>
        <v>786</v>
      </c>
      <c r="M79" s="168">
        <f ca="1">IFERROR(INDEX(funnel_data!F$3:F$140,MATCH($J79, funnel_data!$A$3:$A$140, FALSE)),"")</f>
        <v>30</v>
      </c>
      <c r="N79" s="196">
        <f ca="1">IFERROR(INDEX(funnel_data!G$3:G$140,MATCH($J79, funnel_data!$A$3:$A$140, FALSE)),"")</f>
        <v>3.8167938931297711E-2</v>
      </c>
      <c r="O79" s="196">
        <f ca="1">IFERROR(INDEX(funnel_data!Y$3:Y$140,MATCH($J79, funnel_data!$A$3:$A$140, FALSE)),"")</f>
        <v>2.6864451068412756E-2</v>
      </c>
      <c r="P79" s="196">
        <f ca="1">IFERROR(INDEX(funnel_data!Z$3:Z$140,MATCH($J79, funnel_data!$A$3:$A$140, FALSE)),"")</f>
        <v>5.3963743131490709E-2</v>
      </c>
      <c r="Q79" s="196">
        <f ca="1">IFERROR(INDEX(funnel_data!H$3:H$140,MATCH($J79, funnel_data!$A$3:$A$140, FALSE)),"")</f>
        <v>4.1856794361209183E-2</v>
      </c>
      <c r="R79" s="196">
        <f ca="1">IFERROR(INDEX(funnel_data!I$3:I$140,MATCH($J79, funnel_data!$A$3:$A$140, FALSE)),"")</f>
        <v>2.9942057477885614E-2</v>
      </c>
      <c r="S79" s="196">
        <f ca="1">IFERROR(INDEX(funnel_data!J$3:J$140,MATCH($J79, funnel_data!$A$3:$A$140, FALSE)),"")</f>
        <v>5.8228128462967377E-2</v>
      </c>
      <c r="T79" s="196">
        <f ca="1">IFERROR(INDEX(funnel_data!K$3:K$140,MATCH($J79, funnel_data!$A$3:$A$140, FALSE)),"")</f>
        <v>2.4736671023310994E-2</v>
      </c>
      <c r="U79" s="196">
        <f ca="1">IFERROR(INDEX(funnel_data!L$3:L$140,MATCH($J79, funnel_data!$A$3:$A$140, FALSE)),"")</f>
        <v>6.9975515088088566E-2</v>
      </c>
      <c r="V79" s="170" t="str">
        <f t="shared" ca="1" si="10"/>
        <v/>
      </c>
      <c r="W79" s="169" t="str">
        <f t="shared" ca="1" si="11"/>
        <v/>
      </c>
      <c r="X79" s="168">
        <f ca="1">IFERROR(INDEX(funnel_data!P$3:P$140,MATCH($J79, funnel_data!$A$3:$A$140, FALSE)),"")</f>
        <v>887</v>
      </c>
      <c r="Y79" s="168">
        <f ca="1">IFERROR(INDEX(funnel_data!Q$3:Q$140,MATCH($J79, funnel_data!$A$3:$A$140, FALSE)),"")</f>
        <v>35</v>
      </c>
      <c r="Z79" s="196">
        <f ca="1">IFERROR(INDEX(funnel_data!R$3:R$140,MATCH($J79, funnel_data!$A$3:$A$140, FALSE)),"")</f>
        <v>3.9458850056369787E-2</v>
      </c>
      <c r="AA79" s="196">
        <f ca="1">IFERROR(INDEX(funnel_data!AA$3:AA$140,MATCH($J79, funnel_data!$A$3:$A$140, FALSE)),"")</f>
        <v>2.8507119287738136E-2</v>
      </c>
      <c r="AB79" s="196">
        <f ca="1">IFERROR(INDEX(funnel_data!AB$3:AB$140,MATCH($J79, funnel_data!$A$3:$A$140, FALSE)),"")</f>
        <v>5.4382443259615998E-2</v>
      </c>
      <c r="AC79" s="196">
        <f ca="1">IFERROR(INDEX(funnel_data!S$3:S$140,MATCH($J79, funnel_data!$A$3:$A$140, FALSE)),"")</f>
        <v>4.2820310180952947E-2</v>
      </c>
      <c r="AD79" s="196">
        <f ca="1">IFERROR(INDEX(funnel_data!T$3:T$140,MATCH($J79, funnel_data!$A$3:$A$140, FALSE)),"")</f>
        <v>3.1351765562767218E-2</v>
      </c>
      <c r="AE79" s="196">
        <f ca="1">IFERROR(INDEX(funnel_data!U$3:U$140,MATCH($J79, funnel_data!$A$3:$A$140, FALSE)),"")</f>
        <v>5.8231871147743967E-2</v>
      </c>
      <c r="AF79" s="196">
        <f ca="1">IFERROR(INDEX(funnel_data!V$3:V$140,MATCH($J79, funnel_data!$A$3:$A$140, FALSE)),"")</f>
        <v>2.6235911367781244E-2</v>
      </c>
      <c r="AG79" s="196">
        <f ca="1">IFERROR(INDEX(funnel_data!W$3:W$140,MATCH($J79, funnel_data!$A$3:$A$140, FALSE)),"")</f>
        <v>6.9143743564220567E-2</v>
      </c>
      <c r="AH79" s="170" t="str">
        <f t="shared" ca="1" si="12"/>
        <v/>
      </c>
      <c r="AI79" s="169" t="str">
        <f t="shared" ca="1" si="13"/>
        <v/>
      </c>
      <c r="AJ79" s="168" t="str">
        <f ca="1">IFERROR(INDEX(funnel_data!AG$3:AG$140,MATCH($J79, funnel_data!$A$3:$A$140, FALSE)),"")</f>
        <v>Change not statistically significant</v>
      </c>
    </row>
    <row r="80" spans="3:36" s="171" customFormat="1" x14ac:dyDescent="0.3">
      <c r="C80" s="12" t="str">
        <f>funnel_data!A74</f>
        <v>RLQ</v>
      </c>
      <c r="D80" s="12" t="str">
        <f>INDEX(TrustCAHUB_map!C$2:C$139,MATCH($C80,TrustCAHUB_map!$A$2:$A$139,FALSE))</f>
        <v>West Midlands</v>
      </c>
      <c r="E80" s="12" t="str">
        <f>INDEX(TrustCAHUB_map!D$2:D$139,MATCH($C80,TrustCAHUB_map!$A$2:$A$139,FALSE))</f>
        <v>West Midlands</v>
      </c>
      <c r="F80" s="12">
        <f>ROWS($F$9:F80)</f>
        <v>72</v>
      </c>
      <c r="G80" s="22">
        <f t="shared" si="7"/>
        <v>72</v>
      </c>
      <c r="H80" s="22">
        <f t="shared" si="8"/>
        <v>72</v>
      </c>
      <c r="I80" s="22"/>
      <c r="J80" s="168" t="str">
        <f t="shared" si="9"/>
        <v>RLQ</v>
      </c>
      <c r="K80" s="169" t="str">
        <f>IFERROR(INDEX(TrustCAHUB_map!$B$2:$B$139, MATCH(J80, TrustCAHUB_map!$A$2:$A$139, FALSE)),"")</f>
        <v>Wye Valley NHS Trust</v>
      </c>
      <c r="L80" s="168">
        <f ca="1">IFERROR(INDEX(funnel_data!E$3:E$140,MATCH($J80, funnel_data!$A$3:$A$140, FALSE)),"")</f>
        <v>62</v>
      </c>
      <c r="M80" s="168">
        <f ca="1">IFERROR(INDEX(funnel_data!F$3:F$140,MATCH($J80, funnel_data!$A$3:$A$140, FALSE)),"")</f>
        <v>7</v>
      </c>
      <c r="N80" s="196">
        <f ca="1">IFERROR(INDEX(funnel_data!G$3:G$140,MATCH($J80, funnel_data!$A$3:$A$140, FALSE)),"")</f>
        <v>0.11290322580645161</v>
      </c>
      <c r="O80" s="196">
        <f ca="1">IFERROR(INDEX(funnel_data!Y$3:Y$140,MATCH($J80, funnel_data!$A$3:$A$140, FALSE)),"")</f>
        <v>5.5778635293999679E-2</v>
      </c>
      <c r="P80" s="196">
        <f ca="1">IFERROR(INDEX(funnel_data!Z$3:Z$140,MATCH($J80, funnel_data!$A$3:$A$140, FALSE)),"")</f>
        <v>0.21519742052641766</v>
      </c>
      <c r="Q80" s="196">
        <f ca="1">IFERROR(INDEX(funnel_data!H$3:H$140,MATCH($J80, funnel_data!$A$3:$A$140, FALSE)),"")</f>
        <v>4.1856794361209183E-2</v>
      </c>
      <c r="R80" s="196">
        <f ca="1">IFERROR(INDEX(funnel_data!I$3:I$140,MATCH($J80, funnel_data!$A$3:$A$140, FALSE)),"")</f>
        <v>1.3320149646822543E-2</v>
      </c>
      <c r="S80" s="196">
        <f ca="1">IFERROR(INDEX(funnel_data!J$3:J$140,MATCH($J80, funnel_data!$A$3:$A$140, FALSE)),"")</f>
        <v>0.12385516961622602</v>
      </c>
      <c r="T80" s="196">
        <f ca="1">IFERROR(INDEX(funnel_data!K$3:K$140,MATCH($J80, funnel_data!$A$3:$A$140, FALSE)),"")</f>
        <v>7.6538789496523926E-3</v>
      </c>
      <c r="U80" s="196">
        <f ca="1">IFERROR(INDEX(funnel_data!L$3:L$140,MATCH($J80, funnel_data!$A$3:$A$140, FALSE)),"")</f>
        <v>0.19835192566815293</v>
      </c>
      <c r="V80" s="170" t="str">
        <f t="shared" ca="1" si="10"/>
        <v/>
      </c>
      <c r="W80" s="169" t="str">
        <f t="shared" ca="1" si="11"/>
        <v/>
      </c>
      <c r="X80" s="168">
        <f ca="1">IFERROR(INDEX(funnel_data!P$3:P$140,MATCH($J80, funnel_data!$A$3:$A$140, FALSE)),"")</f>
        <v>59</v>
      </c>
      <c r="Y80" s="168">
        <f ca="1">IFERROR(INDEX(funnel_data!Q$3:Q$140,MATCH($J80, funnel_data!$A$3:$A$140, FALSE)),"")</f>
        <v>1</v>
      </c>
      <c r="Z80" s="196">
        <f ca="1">IFERROR(INDEX(funnel_data!R$3:R$140,MATCH($J80, funnel_data!$A$3:$A$140, FALSE)),"")</f>
        <v>1.6949152542372881E-2</v>
      </c>
      <c r="AA80" s="196">
        <f ca="1">IFERROR(INDEX(funnel_data!AA$3:AA$140,MATCH($J80, funnel_data!$A$3:$A$140, FALSE)),"")</f>
        <v>2.998233918355641E-3</v>
      </c>
      <c r="AB80" s="196">
        <f ca="1">IFERROR(INDEX(funnel_data!AB$3:AB$140,MATCH($J80, funnel_data!$A$3:$A$140, FALSE)),"")</f>
        <v>8.995725964142294E-2</v>
      </c>
      <c r="AC80" s="196">
        <f ca="1">IFERROR(INDEX(funnel_data!S$3:S$140,MATCH($J80, funnel_data!$A$3:$A$140, FALSE)),"")</f>
        <v>4.2820310180952947E-2</v>
      </c>
      <c r="AD80" s="196">
        <f ca="1">IFERROR(INDEX(funnel_data!T$3:T$140,MATCH($J80, funnel_data!$A$3:$A$140, FALSE)),"")</f>
        <v>1.3438858198180909E-2</v>
      </c>
      <c r="AE80" s="196">
        <f ca="1">IFERROR(INDEX(funnel_data!U$3:U$140,MATCH($J80, funnel_data!$A$3:$A$140, FALSE)),"")</f>
        <v>0.12809790409546609</v>
      </c>
      <c r="AF80" s="196">
        <f ca="1">IFERROR(INDEX(funnel_data!V$3:V$140,MATCH($J80, funnel_data!$A$3:$A$140, FALSE)),"")</f>
        <v>7.6859034370608441E-3</v>
      </c>
      <c r="AG80" s="196">
        <f ca="1">IFERROR(INDEX(funnel_data!W$3:W$140,MATCH($J80, funnel_data!$A$3:$A$140, FALSE)),"")</f>
        <v>0.20533049445819798</v>
      </c>
      <c r="AH80" s="170" t="str">
        <f t="shared" ca="1" si="12"/>
        <v/>
      </c>
      <c r="AI80" s="169" t="str">
        <f t="shared" ca="1" si="13"/>
        <v/>
      </c>
      <c r="AJ80" s="168" t="str">
        <f ca="1">IFERROR(INDEX(funnel_data!AG$3:AG$140,MATCH($J80, funnel_data!$A$3:$A$140, FALSE)),"")</f>
        <v>Numbers too small for z-test</v>
      </c>
    </row>
    <row r="81" spans="3:36" s="171" customFormat="1" x14ac:dyDescent="0.3">
      <c r="C81" s="12" t="str">
        <f>funnel_data!A75</f>
        <v>RLT</v>
      </c>
      <c r="D81" s="12" t="str">
        <f>INDEX(TrustCAHUB_map!C$2:C$139,MATCH($C81,TrustCAHUB_map!$A$2:$A$139,FALSE))</f>
        <v>West Midlands</v>
      </c>
      <c r="E81" s="12" t="str">
        <f>INDEX(TrustCAHUB_map!D$2:D$139,MATCH($C81,TrustCAHUB_map!$A$2:$A$139,FALSE))</f>
        <v>West Midlands</v>
      </c>
      <c r="F81" s="12">
        <f>ROWS($F$9:F81)</f>
        <v>73</v>
      </c>
      <c r="G81" s="22">
        <f t="shared" si="7"/>
        <v>73</v>
      </c>
      <c r="H81" s="22">
        <f t="shared" si="8"/>
        <v>73</v>
      </c>
      <c r="I81" s="22"/>
      <c r="J81" s="168" t="str">
        <f t="shared" si="9"/>
        <v>RLT</v>
      </c>
      <c r="K81" s="169" t="str">
        <f>IFERROR(INDEX(TrustCAHUB_map!$B$2:$B$139, MATCH(J81, TrustCAHUB_map!$A$2:$A$139, FALSE)),"")</f>
        <v>George Eliot Hospital NHS Trust</v>
      </c>
      <c r="L81" s="168">
        <f ca="1">IFERROR(INDEX(funnel_data!E$3:E$140,MATCH($J81, funnel_data!$A$3:$A$140, FALSE)),"")</f>
        <v>338</v>
      </c>
      <c r="M81" s="168">
        <f ca="1">IFERROR(INDEX(funnel_data!F$3:F$140,MATCH($J81, funnel_data!$A$3:$A$140, FALSE)),"")</f>
        <v>19</v>
      </c>
      <c r="N81" s="196">
        <f ca="1">IFERROR(INDEX(funnel_data!G$3:G$140,MATCH($J81, funnel_data!$A$3:$A$140, FALSE)),"")</f>
        <v>5.6213017751479293E-2</v>
      </c>
      <c r="O81" s="196">
        <f ca="1">IFERROR(INDEX(funnel_data!Y$3:Y$140,MATCH($J81, funnel_data!$A$3:$A$140, FALSE)),"")</f>
        <v>3.6279064787698406E-2</v>
      </c>
      <c r="P81" s="196">
        <f ca="1">IFERROR(INDEX(funnel_data!Z$3:Z$140,MATCH($J81, funnel_data!$A$3:$A$140, FALSE)),"")</f>
        <v>8.6121123197227062E-2</v>
      </c>
      <c r="Q81" s="196">
        <f ca="1">IFERROR(INDEX(funnel_data!H$3:H$140,MATCH($J81, funnel_data!$A$3:$A$140, FALSE)),"")</f>
        <v>4.1856794361209183E-2</v>
      </c>
      <c r="R81" s="196">
        <f ca="1">IFERROR(INDEX(funnel_data!I$3:I$140,MATCH($J81, funnel_data!$A$3:$A$140, FALSE)),"")</f>
        <v>2.5160388982033481E-2</v>
      </c>
      <c r="S81" s="196">
        <f ca="1">IFERROR(INDEX(funnel_data!J$3:J$140,MATCH($J81, funnel_data!$A$3:$A$140, FALSE)),"")</f>
        <v>6.885038380915813E-2</v>
      </c>
      <c r="T81" s="196">
        <f ca="1">IFERROR(INDEX(funnel_data!K$3:K$140,MATCH($J81, funnel_data!$A$3:$A$140, FALSE)),"")</f>
        <v>1.8942909690874064E-2</v>
      </c>
      <c r="U81" s="196">
        <f ca="1">IFERROR(INDEX(funnel_data!L$3:L$140,MATCH($J81, funnel_data!$A$3:$A$140, FALSE)),"")</f>
        <v>8.9946750290584854E-2</v>
      </c>
      <c r="V81" s="170" t="str">
        <f t="shared" ca="1" si="10"/>
        <v/>
      </c>
      <c r="W81" s="169" t="str">
        <f t="shared" ca="1" si="11"/>
        <v/>
      </c>
      <c r="X81" s="168">
        <f ca="1">IFERROR(INDEX(funnel_data!P$3:P$140,MATCH($J81, funnel_data!$A$3:$A$140, FALSE)),"")</f>
        <v>313</v>
      </c>
      <c r="Y81" s="168">
        <f ca="1">IFERROR(INDEX(funnel_data!Q$3:Q$140,MATCH($J81, funnel_data!$A$3:$A$140, FALSE)),"")</f>
        <v>14</v>
      </c>
      <c r="Z81" s="196">
        <f ca="1">IFERROR(INDEX(funnel_data!R$3:R$140,MATCH($J81, funnel_data!$A$3:$A$140, FALSE)),"")</f>
        <v>4.472843450479233E-2</v>
      </c>
      <c r="AA81" s="196">
        <f ca="1">IFERROR(INDEX(funnel_data!AA$3:AA$140,MATCH($J81, funnel_data!$A$3:$A$140, FALSE)),"")</f>
        <v>2.6827959522609909E-2</v>
      </c>
      <c r="AB81" s="196">
        <f ca="1">IFERROR(INDEX(funnel_data!AB$3:AB$140,MATCH($J81, funnel_data!$A$3:$A$140, FALSE)),"")</f>
        <v>7.3668544120600921E-2</v>
      </c>
      <c r="AC81" s="196">
        <f ca="1">IFERROR(INDEX(funnel_data!S$3:S$140,MATCH($J81, funnel_data!$A$3:$A$140, FALSE)),"")</f>
        <v>4.2820310180952947E-2</v>
      </c>
      <c r="AD81" s="196">
        <f ca="1">IFERROR(INDEX(funnel_data!T$3:T$140,MATCH($J81, funnel_data!$A$3:$A$140, FALSE)),"")</f>
        <v>2.5392238734348059E-2</v>
      </c>
      <c r="AE81" s="196">
        <f ca="1">IFERROR(INDEX(funnel_data!U$3:U$140,MATCH($J81, funnel_data!$A$3:$A$140, FALSE)),"")</f>
        <v>7.1334687822254814E-2</v>
      </c>
      <c r="AF81" s="196">
        <f ca="1">IFERROR(INDEX(funnel_data!V$3:V$140,MATCH($J81, funnel_data!$A$3:$A$140, FALSE)),"")</f>
        <v>1.8983752043355385E-2</v>
      </c>
      <c r="AG81" s="196">
        <f ca="1">IFERROR(INDEX(funnel_data!W$3:W$140,MATCH($J81, funnel_data!$A$3:$A$140, FALSE)),"")</f>
        <v>9.3727223150740516E-2</v>
      </c>
      <c r="AH81" s="170" t="str">
        <f t="shared" ca="1" si="12"/>
        <v/>
      </c>
      <c r="AI81" s="169" t="str">
        <f t="shared" ca="1" si="13"/>
        <v/>
      </c>
      <c r="AJ81" s="168" t="str">
        <f ca="1">IFERROR(INDEX(funnel_data!AG$3:AG$140,MATCH($J81, funnel_data!$A$3:$A$140, FALSE)),"")</f>
        <v>Change not statistically significant</v>
      </c>
    </row>
    <row r="82" spans="3:36" s="171" customFormat="1" x14ac:dyDescent="0.3">
      <c r="C82" s="12" t="str">
        <f>funnel_data!A76</f>
        <v>RM1</v>
      </c>
      <c r="D82" s="12" t="str">
        <f>INDEX(TrustCAHUB_map!C$2:C$139,MATCH($C82,TrustCAHUB_map!$A$2:$A$139,FALSE))</f>
        <v>East of England</v>
      </c>
      <c r="E82" s="12" t="str">
        <f>INDEX(TrustCAHUB_map!D$2:D$139,MATCH($C82,TrustCAHUB_map!$A$2:$A$139,FALSE))</f>
        <v>East of England</v>
      </c>
      <c r="F82" s="12">
        <f>ROWS($F$9:F82)</f>
        <v>74</v>
      </c>
      <c r="G82" s="22">
        <f t="shared" si="7"/>
        <v>74</v>
      </c>
      <c r="H82" s="22">
        <f t="shared" si="8"/>
        <v>74</v>
      </c>
      <c r="I82" s="22"/>
      <c r="J82" s="168" t="str">
        <f t="shared" si="9"/>
        <v>RM1</v>
      </c>
      <c r="K82" s="169" t="str">
        <f>IFERROR(INDEX(TrustCAHUB_map!$B$2:$B$139, MATCH(J82, TrustCAHUB_map!$A$2:$A$139, FALSE)),"")</f>
        <v>Norfolk and Norwich University Hospitals NHS Foundation Trust</v>
      </c>
      <c r="L82" s="168">
        <f ca="1">IFERROR(INDEX(funnel_data!E$3:E$140,MATCH($J82, funnel_data!$A$3:$A$140, FALSE)),"")</f>
        <v>1642</v>
      </c>
      <c r="M82" s="168">
        <f ca="1">IFERROR(INDEX(funnel_data!F$3:F$140,MATCH($J82, funnel_data!$A$3:$A$140, FALSE)),"")</f>
        <v>69</v>
      </c>
      <c r="N82" s="196">
        <f ca="1">IFERROR(INDEX(funnel_data!G$3:G$140,MATCH($J82, funnel_data!$A$3:$A$140, FALSE)),"")</f>
        <v>4.2021924482338609E-2</v>
      </c>
      <c r="O82" s="196">
        <f ca="1">IFERROR(INDEX(funnel_data!Y$3:Y$140,MATCH($J82, funnel_data!$A$3:$A$140, FALSE)),"")</f>
        <v>3.3338842395870018E-2</v>
      </c>
      <c r="P82" s="196">
        <f ca="1">IFERROR(INDEX(funnel_data!Z$3:Z$140,MATCH($J82, funnel_data!$A$3:$A$140, FALSE)),"")</f>
        <v>5.2842884319368254E-2</v>
      </c>
      <c r="Q82" s="196">
        <f ca="1">IFERROR(INDEX(funnel_data!H$3:H$140,MATCH($J82, funnel_data!$A$3:$A$140, FALSE)),"")</f>
        <v>4.1856794361209183E-2</v>
      </c>
      <c r="R82" s="196">
        <f ca="1">IFERROR(INDEX(funnel_data!I$3:I$140,MATCH($J82, funnel_data!$A$3:$A$140, FALSE)),"")</f>
        <v>3.3192034313487773E-2</v>
      </c>
      <c r="S82" s="196">
        <f ca="1">IFERROR(INDEX(funnel_data!J$3:J$140,MATCH($J82, funnel_data!$A$3:$A$140, FALSE)),"")</f>
        <v>5.266028141495837E-2</v>
      </c>
      <c r="T82" s="196">
        <f ca="1">IFERROR(INDEX(funnel_data!K$3:K$140,MATCH($J82, funnel_data!$A$3:$A$140, FALSE)),"")</f>
        <v>2.9049244999095423E-2</v>
      </c>
      <c r="U82" s="196">
        <f ca="1">IFERROR(INDEX(funnel_data!L$3:L$140,MATCH($J82, funnel_data!$A$3:$A$140, FALSE)),"")</f>
        <v>5.9962354905450502E-2</v>
      </c>
      <c r="V82" s="170" t="str">
        <f t="shared" ca="1" si="10"/>
        <v/>
      </c>
      <c r="W82" s="169" t="str">
        <f t="shared" ca="1" si="11"/>
        <v/>
      </c>
      <c r="X82" s="168">
        <f ca="1">IFERROR(INDEX(funnel_data!P$3:P$140,MATCH($J82, funnel_data!$A$3:$A$140, FALSE)),"")</f>
        <v>1690</v>
      </c>
      <c r="Y82" s="168">
        <f ca="1">IFERROR(INDEX(funnel_data!Q$3:Q$140,MATCH($J82, funnel_data!$A$3:$A$140, FALSE)),"")</f>
        <v>68</v>
      </c>
      <c r="Z82" s="196">
        <f ca="1">IFERROR(INDEX(funnel_data!R$3:R$140,MATCH($J82, funnel_data!$A$3:$A$140, FALSE)),"")</f>
        <v>4.0236686390532544E-2</v>
      </c>
      <c r="AA82" s="196">
        <f ca="1">IFERROR(INDEX(funnel_data!AA$3:AA$140,MATCH($J82, funnel_data!$A$3:$A$140, FALSE)),"")</f>
        <v>3.1863003629632403E-2</v>
      </c>
      <c r="AB82" s="196">
        <f ca="1">IFERROR(INDEX(funnel_data!AB$3:AB$140,MATCH($J82, funnel_data!$A$3:$A$140, FALSE)),"")</f>
        <v>5.0695761296369692E-2</v>
      </c>
      <c r="AC82" s="196">
        <f ca="1">IFERROR(INDEX(funnel_data!S$3:S$140,MATCH($J82, funnel_data!$A$3:$A$140, FALSE)),"")</f>
        <v>4.2820310180952947E-2</v>
      </c>
      <c r="AD82" s="196">
        <f ca="1">IFERROR(INDEX(funnel_data!T$3:T$140,MATCH($J82, funnel_data!$A$3:$A$140, FALSE)),"")</f>
        <v>3.4160163526439913E-2</v>
      </c>
      <c r="AE82" s="196">
        <f ca="1">IFERROR(INDEX(funnel_data!U$3:U$140,MATCH($J82, funnel_data!$A$3:$A$140, FALSE)),"")</f>
        <v>5.355420623022504E-2</v>
      </c>
      <c r="AF82" s="196">
        <f ca="1">IFERROR(INDEX(funnel_data!V$3:V$140,MATCH($J82, funnel_data!$A$3:$A$140, FALSE)),"")</f>
        <v>2.9997769533827417E-2</v>
      </c>
      <c r="AG82" s="196">
        <f ca="1">IFERROR(INDEX(funnel_data!W$3:W$140,MATCH($J82, funnel_data!$A$3:$A$140, FALSE)),"")</f>
        <v>6.0780403938384062E-2</v>
      </c>
      <c r="AH82" s="170" t="str">
        <f t="shared" ca="1" si="12"/>
        <v/>
      </c>
      <c r="AI82" s="169" t="str">
        <f t="shared" ca="1" si="13"/>
        <v/>
      </c>
      <c r="AJ82" s="168" t="str">
        <f ca="1">IFERROR(INDEX(funnel_data!AG$3:AG$140,MATCH($J82, funnel_data!$A$3:$A$140, FALSE)),"")</f>
        <v>Change not statistically significant</v>
      </c>
    </row>
    <row r="83" spans="3:36" s="171" customFormat="1" x14ac:dyDescent="0.3">
      <c r="C83" s="12" t="str">
        <f>funnel_data!A77</f>
        <v>RM3</v>
      </c>
      <c r="D83" s="12" t="str">
        <f>INDEX(TrustCAHUB_map!C$2:C$139,MATCH($C83,TrustCAHUB_map!$A$2:$A$139,FALSE))</f>
        <v>Greater Manchester</v>
      </c>
      <c r="E83" s="12" t="str">
        <f>INDEX(TrustCAHUB_map!D$2:D$139,MATCH($C83,TrustCAHUB_map!$A$2:$A$139,FALSE))</f>
        <v>North West</v>
      </c>
      <c r="F83" s="12">
        <f>ROWS($F$9:F83)</f>
        <v>75</v>
      </c>
      <c r="G83" s="22">
        <f t="shared" si="7"/>
        <v>75</v>
      </c>
      <c r="H83" s="22">
        <f t="shared" si="8"/>
        <v>75</v>
      </c>
      <c r="I83" s="22"/>
      <c r="J83" s="168" t="str">
        <f t="shared" si="9"/>
        <v>RM3</v>
      </c>
      <c r="K83" s="169" t="str">
        <f>IFERROR(INDEX(TrustCAHUB_map!$B$2:$B$139, MATCH(J83, TrustCAHUB_map!$A$2:$A$139, FALSE)),"")</f>
        <v>Salford Royal NHS Foundation Trust</v>
      </c>
      <c r="L83" s="168">
        <f ca="1">IFERROR(INDEX(funnel_data!E$3:E$140,MATCH($J83, funnel_data!$A$3:$A$140, FALSE)),"")</f>
        <v>109</v>
      </c>
      <c r="M83" s="168">
        <f ca="1">IFERROR(INDEX(funnel_data!F$3:F$140,MATCH($J83, funnel_data!$A$3:$A$140, FALSE)),"")</f>
        <v>4</v>
      </c>
      <c r="N83" s="196">
        <f ca="1">IFERROR(INDEX(funnel_data!G$3:G$140,MATCH($J83, funnel_data!$A$3:$A$140, FALSE)),"")</f>
        <v>3.669724770642202E-2</v>
      </c>
      <c r="O83" s="196">
        <f ca="1">IFERROR(INDEX(funnel_data!Y$3:Y$140,MATCH($J83, funnel_data!$A$3:$A$140, FALSE)),"")</f>
        <v>1.4361701565631897E-2</v>
      </c>
      <c r="P83" s="196">
        <f ca="1">IFERROR(INDEX(funnel_data!Z$3:Z$140,MATCH($J83, funnel_data!$A$3:$A$140, FALSE)),"")</f>
        <v>9.0577200717706044E-2</v>
      </c>
      <c r="Q83" s="196">
        <f ca="1">IFERROR(INDEX(funnel_data!H$3:H$140,MATCH($J83, funnel_data!$A$3:$A$140, FALSE)),"")</f>
        <v>4.1856794361209183E-2</v>
      </c>
      <c r="R83" s="196">
        <f ca="1">IFERROR(INDEX(funnel_data!I$3:I$140,MATCH($J83, funnel_data!$A$3:$A$140, FALSE)),"")</f>
        <v>1.7346485732320237E-2</v>
      </c>
      <c r="S83" s="196">
        <f ca="1">IFERROR(INDEX(funnel_data!J$3:J$140,MATCH($J83, funnel_data!$A$3:$A$140, FALSE)),"")</f>
        <v>9.7561324603084462E-2</v>
      </c>
      <c r="T83" s="196">
        <f ca="1">IFERROR(INDEX(funnel_data!K$3:K$140,MATCH($J83, funnel_data!$A$3:$A$140, FALSE)),"")</f>
        <v>1.0993541019624509E-2</v>
      </c>
      <c r="U83" s="196">
        <f ca="1">IFERROR(INDEX(funnel_data!L$3:L$140,MATCH($J83, funnel_data!$A$3:$A$140, FALSE)),"")</f>
        <v>0.14652836365340313</v>
      </c>
      <c r="V83" s="170" t="str">
        <f t="shared" ca="1" si="10"/>
        <v/>
      </c>
      <c r="W83" s="169" t="str">
        <f t="shared" ca="1" si="11"/>
        <v/>
      </c>
      <c r="X83" s="168">
        <f ca="1">IFERROR(INDEX(funnel_data!P$3:P$140,MATCH($J83, funnel_data!$A$3:$A$140, FALSE)),"")</f>
        <v>117</v>
      </c>
      <c r="Y83" s="168">
        <f ca="1">IFERROR(INDEX(funnel_data!Q$3:Q$140,MATCH($J83, funnel_data!$A$3:$A$140, FALSE)),"")</f>
        <v>6</v>
      </c>
      <c r="Z83" s="196">
        <f ca="1">IFERROR(INDEX(funnel_data!R$3:R$140,MATCH($J83, funnel_data!$A$3:$A$140, FALSE)),"")</f>
        <v>5.128205128205128E-2</v>
      </c>
      <c r="AA83" s="196">
        <f ca="1">IFERROR(INDEX(funnel_data!AA$3:AA$140,MATCH($J83, funnel_data!$A$3:$A$140, FALSE)),"")</f>
        <v>2.371237852881658E-2</v>
      </c>
      <c r="AB83" s="196">
        <f ca="1">IFERROR(INDEX(funnel_data!AB$3:AB$140,MATCH($J83, funnel_data!$A$3:$A$140, FALSE)),"")</f>
        <v>0.10738053424543131</v>
      </c>
      <c r="AC83" s="196">
        <f ca="1">IFERROR(INDEX(funnel_data!S$3:S$140,MATCH($J83, funnel_data!$A$3:$A$140, FALSE)),"")</f>
        <v>4.2820310180952947E-2</v>
      </c>
      <c r="AD83" s="196">
        <f ca="1">IFERROR(INDEX(funnel_data!T$3:T$140,MATCH($J83, funnel_data!$A$3:$A$140, FALSE)),"")</f>
        <v>1.8441266746295901E-2</v>
      </c>
      <c r="AE83" s="196">
        <f ca="1">IFERROR(INDEX(funnel_data!U$3:U$140,MATCH($J83, funnel_data!$A$3:$A$140, FALSE)),"")</f>
        <v>9.6267182846749788E-2</v>
      </c>
      <c r="AF83" s="196">
        <f ca="1">IFERROR(INDEX(funnel_data!V$3:V$140,MATCH($J83, funnel_data!$A$3:$A$140, FALSE)),"")</f>
        <v>1.1874328060588048E-2</v>
      </c>
      <c r="AG83" s="196">
        <f ca="1">IFERROR(INDEX(funnel_data!W$3:W$140,MATCH($J83, funnel_data!$A$3:$A$140, FALSE)),"")</f>
        <v>0.14276329576825197</v>
      </c>
      <c r="AH83" s="170" t="str">
        <f t="shared" ca="1" si="12"/>
        <v/>
      </c>
      <c r="AI83" s="169" t="str">
        <f t="shared" ca="1" si="13"/>
        <v/>
      </c>
      <c r="AJ83" s="168" t="str">
        <f ca="1">IFERROR(INDEX(funnel_data!AG$3:AG$140,MATCH($J83, funnel_data!$A$3:$A$140, FALSE)),"")</f>
        <v>Numbers too small for z-test</v>
      </c>
    </row>
    <row r="84" spans="3:36" s="171" customFormat="1" x14ac:dyDescent="0.3">
      <c r="C84" s="12" t="str">
        <f>funnel_data!A78</f>
        <v>RMC</v>
      </c>
      <c r="D84" s="12" t="str">
        <f>INDEX(TrustCAHUB_map!C$2:C$139,MATCH($C84,TrustCAHUB_map!$A$2:$A$139,FALSE))</f>
        <v>Greater Manchester</v>
      </c>
      <c r="E84" s="12" t="str">
        <f>INDEX(TrustCAHUB_map!D$2:D$139,MATCH($C84,TrustCAHUB_map!$A$2:$A$139,FALSE))</f>
        <v>North West</v>
      </c>
      <c r="F84" s="12">
        <f>ROWS($F$9:F84)</f>
        <v>76</v>
      </c>
      <c r="G84" s="22">
        <f t="shared" si="7"/>
        <v>76</v>
      </c>
      <c r="H84" s="22">
        <f t="shared" si="8"/>
        <v>76</v>
      </c>
      <c r="I84" s="22"/>
      <c r="J84" s="168" t="str">
        <f t="shared" si="9"/>
        <v>RMC</v>
      </c>
      <c r="K84" s="169" t="str">
        <f>IFERROR(INDEX(TrustCAHUB_map!$B$2:$B$139, MATCH(J84, TrustCAHUB_map!$A$2:$A$139, FALSE)),"")</f>
        <v>Bolton Hospital NHS Foundation Trust</v>
      </c>
      <c r="L84" s="168">
        <f ca="1">IFERROR(INDEX(funnel_data!E$3:E$140,MATCH($J84, funnel_data!$A$3:$A$140, FALSE)),"")</f>
        <v>181</v>
      </c>
      <c r="M84" s="168">
        <f ca="1">IFERROR(INDEX(funnel_data!F$3:F$140,MATCH($J84, funnel_data!$A$3:$A$140, FALSE)),"")</f>
        <v>3</v>
      </c>
      <c r="N84" s="196">
        <f ca="1">IFERROR(INDEX(funnel_data!G$3:G$140,MATCH($J84, funnel_data!$A$3:$A$140, FALSE)),"")</f>
        <v>1.6574585635359115E-2</v>
      </c>
      <c r="O84" s="196">
        <f ca="1">IFERROR(INDEX(funnel_data!Y$3:Y$140,MATCH($J84, funnel_data!$A$3:$A$140, FALSE)),"")</f>
        <v>5.652594857576681E-3</v>
      </c>
      <c r="P84" s="196">
        <f ca="1">IFERROR(INDEX(funnel_data!Z$3:Z$140,MATCH($J84, funnel_data!$A$3:$A$140, FALSE)),"")</f>
        <v>4.7590107745419177E-2</v>
      </c>
      <c r="Q84" s="196">
        <f ca="1">IFERROR(INDEX(funnel_data!H$3:H$140,MATCH($J84, funnel_data!$A$3:$A$140, FALSE)),"")</f>
        <v>4.1856794361209183E-2</v>
      </c>
      <c r="R84" s="196">
        <f ca="1">IFERROR(INDEX(funnel_data!I$3:I$140,MATCH($J84, funnel_data!$A$3:$A$140, FALSE)),"")</f>
        <v>2.0978335168967622E-2</v>
      </c>
      <c r="S84" s="196">
        <f ca="1">IFERROR(INDEX(funnel_data!J$3:J$140,MATCH($J84, funnel_data!$A$3:$A$140, FALSE)),"")</f>
        <v>8.1778617588191604E-2</v>
      </c>
      <c r="T84" s="196">
        <f ca="1">IFERROR(INDEX(funnel_data!K$3:K$140,MATCH($J84, funnel_data!$A$3:$A$140, FALSE)),"")</f>
        <v>1.4447967165435718E-2</v>
      </c>
      <c r="U84" s="196">
        <f ca="1">IFERROR(INDEX(funnel_data!L$3:L$140,MATCH($J84, funnel_data!$A$3:$A$140, FALSE)),"")</f>
        <v>0.11518510378671076</v>
      </c>
      <c r="V84" s="170" t="str">
        <f t="shared" ca="1" si="10"/>
        <v/>
      </c>
      <c r="W84" s="169" t="str">
        <f t="shared" ca="1" si="11"/>
        <v/>
      </c>
      <c r="X84" s="168">
        <f ca="1">IFERROR(INDEX(funnel_data!P$3:P$140,MATCH($J84, funnel_data!$A$3:$A$140, FALSE)),"")</f>
        <v>172</v>
      </c>
      <c r="Y84" s="168">
        <f ca="1">IFERROR(INDEX(funnel_data!Q$3:Q$140,MATCH($J84, funnel_data!$A$3:$A$140, FALSE)),"")</f>
        <v>3</v>
      </c>
      <c r="Z84" s="196">
        <f ca="1">IFERROR(INDEX(funnel_data!R$3:R$140,MATCH($J84, funnel_data!$A$3:$A$140, FALSE)),"")</f>
        <v>1.7441860465116279E-2</v>
      </c>
      <c r="AA84" s="196">
        <f ca="1">IFERROR(INDEX(funnel_data!AA$3:AA$140,MATCH($J84, funnel_data!$A$3:$A$140, FALSE)),"")</f>
        <v>5.9492423174270937E-3</v>
      </c>
      <c r="AB84" s="196">
        <f ca="1">IFERROR(INDEX(funnel_data!AB$3:AB$140,MATCH($J84, funnel_data!$A$3:$A$140, FALSE)),"")</f>
        <v>5.0018553256479498E-2</v>
      </c>
      <c r="AC84" s="196">
        <f ca="1">IFERROR(INDEX(funnel_data!S$3:S$140,MATCH($J84, funnel_data!$A$3:$A$140, FALSE)),"")</f>
        <v>4.2820310180952947E-2</v>
      </c>
      <c r="AD84" s="196">
        <f ca="1">IFERROR(INDEX(funnel_data!T$3:T$140,MATCH($J84, funnel_data!$A$3:$A$140, FALSE)),"")</f>
        <v>2.1261588077663103E-2</v>
      </c>
      <c r="AE84" s="196">
        <f ca="1">IFERROR(INDEX(funnel_data!U$3:U$140,MATCH($J84, funnel_data!$A$3:$A$140, FALSE)),"")</f>
        <v>8.4354982189257882E-2</v>
      </c>
      <c r="AF84" s="196">
        <f ca="1">IFERROR(INDEX(funnel_data!V$3:V$140,MATCH($J84, funnel_data!$A$3:$A$140, FALSE)),"")</f>
        <v>1.4578590762703132E-2</v>
      </c>
      <c r="AG84" s="196">
        <f ca="1">IFERROR(INDEX(funnel_data!W$3:W$140,MATCH($J84, funnel_data!$A$3:$A$140, FALSE)),"")</f>
        <v>0.11915653199697696</v>
      </c>
      <c r="AH84" s="170" t="str">
        <f t="shared" ca="1" si="12"/>
        <v/>
      </c>
      <c r="AI84" s="169" t="str">
        <f t="shared" ca="1" si="13"/>
        <v/>
      </c>
      <c r="AJ84" s="168" t="str">
        <f ca="1">IFERROR(INDEX(funnel_data!AG$3:AG$140,MATCH($J84, funnel_data!$A$3:$A$140, FALSE)),"")</f>
        <v>Numbers too small for z-test</v>
      </c>
    </row>
    <row r="85" spans="3:36" s="171" customFormat="1" x14ac:dyDescent="0.3">
      <c r="C85" s="12" t="str">
        <f>funnel_data!A79</f>
        <v>RMP</v>
      </c>
      <c r="D85" s="12" t="str">
        <f>INDEX(TrustCAHUB_map!C$2:C$139,MATCH($C85,TrustCAHUB_map!$A$2:$A$139,FALSE))</f>
        <v>Greater Manchester</v>
      </c>
      <c r="E85" s="12" t="str">
        <f>INDEX(TrustCAHUB_map!D$2:D$139,MATCH($C85,TrustCAHUB_map!$A$2:$A$139,FALSE))</f>
        <v>North West</v>
      </c>
      <c r="F85" s="12">
        <f>ROWS($F$9:F85)</f>
        <v>77</v>
      </c>
      <c r="G85" s="22">
        <f t="shared" si="7"/>
        <v>77</v>
      </c>
      <c r="H85" s="22">
        <f t="shared" si="8"/>
        <v>77</v>
      </c>
      <c r="I85" s="22"/>
      <c r="J85" s="168" t="str">
        <f t="shared" si="9"/>
        <v>RMP</v>
      </c>
      <c r="K85" s="169" t="str">
        <f>IFERROR(INDEX(TrustCAHUB_map!$B$2:$B$139, MATCH(J85, TrustCAHUB_map!$A$2:$A$139, FALSE)),"")</f>
        <v>Tameside and Glossop Integrated Care NHS Foundation Trust</v>
      </c>
      <c r="L85" s="168">
        <f ca="1">IFERROR(INDEX(funnel_data!E$3:E$140,MATCH($J85, funnel_data!$A$3:$A$140, FALSE)),"")</f>
        <v>17</v>
      </c>
      <c r="M85" s="168">
        <f ca="1">IFERROR(INDEX(funnel_data!F$3:F$140,MATCH($J85, funnel_data!$A$3:$A$140, FALSE)),"")</f>
        <v>0</v>
      </c>
      <c r="N85" s="196">
        <f ca="1">IFERROR(INDEX(funnel_data!G$3:G$140,MATCH($J85, funnel_data!$A$3:$A$140, FALSE)),"")</f>
        <v>0</v>
      </c>
      <c r="O85" s="196">
        <f ca="1">IFERROR(INDEX(funnel_data!Y$3:Y$140,MATCH($J85, funnel_data!$A$3:$A$140, FALSE)),"")</f>
        <v>0</v>
      </c>
      <c r="P85" s="196">
        <f ca="1">IFERROR(INDEX(funnel_data!Z$3:Z$140,MATCH($J85, funnel_data!$A$3:$A$140, FALSE)),"")</f>
        <v>0.18431813500885177</v>
      </c>
      <c r="Q85" s="196">
        <f ca="1">IFERROR(INDEX(funnel_data!H$3:H$140,MATCH($J85, funnel_data!$A$3:$A$140, FALSE)),"")</f>
        <v>4.1856794361209183E-2</v>
      </c>
      <c r="R85" s="196">
        <f ca="1">IFERROR(INDEX(funnel_data!I$3:I$140,MATCH($J85, funnel_data!$A$3:$A$140, FALSE)),"")</f>
        <v>5.7899510939371235E-3</v>
      </c>
      <c r="S85" s="196">
        <f ca="1">IFERROR(INDEX(funnel_data!J$3:J$140,MATCH($J85, funnel_data!$A$3:$A$140, FALSE)),"")</f>
        <v>0.24681690290388991</v>
      </c>
      <c r="T85" s="196">
        <f ca="1">IFERROR(INDEX(funnel_data!K$3:K$140,MATCH($J85, funnel_data!$A$3:$A$140, FALSE)),"")</f>
        <v>2.7324830875777649E-3</v>
      </c>
      <c r="U85" s="196">
        <f ca="1">IFERROR(INDEX(funnel_data!L$3:L$140,MATCH($J85, funnel_data!$A$3:$A$140, FALSE)),"")</f>
        <v>0.41055344736844851</v>
      </c>
      <c r="V85" s="170" t="str">
        <f t="shared" ca="1" si="10"/>
        <v/>
      </c>
      <c r="W85" s="169" t="str">
        <f t="shared" ca="1" si="11"/>
        <v>&lt;Lower 3SD Limit</v>
      </c>
      <c r="X85" s="168">
        <f ca="1">IFERROR(INDEX(funnel_data!P$3:P$140,MATCH($J85, funnel_data!$A$3:$A$140, FALSE)),"")</f>
        <v>9</v>
      </c>
      <c r="Y85" s="168">
        <f ca="1">IFERROR(INDEX(funnel_data!Q$3:Q$140,MATCH($J85, funnel_data!$A$3:$A$140, FALSE)),"")</f>
        <v>0</v>
      </c>
      <c r="Z85" s="196">
        <f ca="1">IFERROR(INDEX(funnel_data!R$3:R$140,MATCH($J85, funnel_data!$A$3:$A$140, FALSE)),"")</f>
        <v>0</v>
      </c>
      <c r="AA85" s="196">
        <f ca="1">IFERROR(INDEX(funnel_data!AA$3:AA$140,MATCH($J85, funnel_data!$A$3:$A$140, FALSE)),"")</f>
        <v>0</v>
      </c>
      <c r="AB85" s="196">
        <f ca="1">IFERROR(INDEX(funnel_data!AB$3:AB$140,MATCH($J85, funnel_data!$A$3:$A$140, FALSE)),"")</f>
        <v>0.29914504841954398</v>
      </c>
      <c r="AC85" s="196">
        <f ca="1">IFERROR(INDEX(funnel_data!S$3:S$140,MATCH($J85, funnel_data!$A$3:$A$140, FALSE)),"")</f>
        <v>4.2820310180952947E-2</v>
      </c>
      <c r="AD85" s="196">
        <f ca="1">IFERROR(INDEX(funnel_data!T$3:T$140,MATCH($J85, funnel_data!$A$3:$A$140, FALSE)),"")</f>
        <v>3.6141870861886786E-3</v>
      </c>
      <c r="AE85" s="196">
        <f ca="1">IFERROR(INDEX(funnel_data!U$3:U$140,MATCH($J85, funnel_data!$A$3:$A$140, FALSE)),"")</f>
        <v>0.35555955942960005</v>
      </c>
      <c r="AF85" s="196">
        <f ca="1">IFERROR(INDEX(funnel_data!V$3:V$140,MATCH($J85, funnel_data!$A$3:$A$140, FALSE)),"")</f>
        <v>1.6036580805572514E-3</v>
      </c>
      <c r="AG85" s="196">
        <f ca="1">IFERROR(INDEX(funnel_data!W$3:W$140,MATCH($J85, funnel_data!$A$3:$A$140, FALSE)),"")</f>
        <v>0.55475596584359654</v>
      </c>
      <c r="AH85" s="170" t="str">
        <f t="shared" ca="1" si="12"/>
        <v/>
      </c>
      <c r="AI85" s="169" t="str">
        <f t="shared" ca="1" si="13"/>
        <v>&lt;Lower 3SD Limit</v>
      </c>
      <c r="AJ85" s="168" t="str">
        <f ca="1">IFERROR(INDEX(funnel_data!AG$3:AG$140,MATCH($J85, funnel_data!$A$3:$A$140, FALSE)),"")</f>
        <v>Numbers too small for z-test</v>
      </c>
    </row>
    <row r="86" spans="3:36" s="171" customFormat="1" x14ac:dyDescent="0.3">
      <c r="C86" s="12" t="str">
        <f>funnel_data!A80</f>
        <v>RN3</v>
      </c>
      <c r="D86" s="12" t="str">
        <f>INDEX(TrustCAHUB_map!C$2:C$139,MATCH($C86,TrustCAHUB_map!$A$2:$A$139,FALSE))</f>
        <v>Thames Valley</v>
      </c>
      <c r="E86" s="12" t="str">
        <f>INDEX(TrustCAHUB_map!D$2:D$139,MATCH($C86,TrustCAHUB_map!$A$2:$A$139,FALSE))</f>
        <v>South East</v>
      </c>
      <c r="F86" s="12">
        <f>ROWS($F$9:F86)</f>
        <v>78</v>
      </c>
      <c r="G86" s="22">
        <f t="shared" si="7"/>
        <v>78</v>
      </c>
      <c r="H86" s="22">
        <f t="shared" si="8"/>
        <v>78</v>
      </c>
      <c r="I86" s="22"/>
      <c r="J86" s="168" t="str">
        <f t="shared" si="9"/>
        <v>RN3</v>
      </c>
      <c r="K86" s="169" t="str">
        <f>IFERROR(INDEX(TrustCAHUB_map!$B$2:$B$139, MATCH(J86, TrustCAHUB_map!$A$2:$A$139, FALSE)),"")</f>
        <v>Great Western Hospitals NHS Foundation Trust</v>
      </c>
      <c r="L86" s="168">
        <f ca="1">IFERROR(INDEX(funnel_data!E$3:E$140,MATCH($J86, funnel_data!$A$3:$A$140, FALSE)),"")</f>
        <v>808</v>
      </c>
      <c r="M86" s="168">
        <f ca="1">IFERROR(INDEX(funnel_data!F$3:F$140,MATCH($J86, funnel_data!$A$3:$A$140, FALSE)),"")</f>
        <v>23</v>
      </c>
      <c r="N86" s="196">
        <f ca="1">IFERROR(INDEX(funnel_data!G$3:G$140,MATCH($J86, funnel_data!$A$3:$A$140, FALSE)),"")</f>
        <v>2.8465346534653466E-2</v>
      </c>
      <c r="O86" s="196">
        <f ca="1">IFERROR(INDEX(funnel_data!Y$3:Y$140,MATCH($J86, funnel_data!$A$3:$A$140, FALSE)),"")</f>
        <v>1.9041672848152707E-2</v>
      </c>
      <c r="P86" s="196">
        <f ca="1">IFERROR(INDEX(funnel_data!Z$3:Z$140,MATCH($J86, funnel_data!$A$3:$A$140, FALSE)),"")</f>
        <v>4.2351420937788403E-2</v>
      </c>
      <c r="Q86" s="196">
        <f ca="1">IFERROR(INDEX(funnel_data!H$3:H$140,MATCH($J86, funnel_data!$A$3:$A$140, FALSE)),"")</f>
        <v>4.1856794361209183E-2</v>
      </c>
      <c r="R86" s="196">
        <f ca="1">IFERROR(INDEX(funnel_data!I$3:I$140,MATCH($J86, funnel_data!$A$3:$A$140, FALSE)),"")</f>
        <v>3.0079312248455326E-2</v>
      </c>
      <c r="S86" s="196">
        <f ca="1">IFERROR(INDEX(funnel_data!J$3:J$140,MATCH($J86, funnel_data!$A$3:$A$140, FALSE)),"")</f>
        <v>5.7970104888722715E-2</v>
      </c>
      <c r="T86" s="196">
        <f ca="1">IFERROR(INDEX(funnel_data!K$3:K$140,MATCH($J86, funnel_data!$A$3:$A$140, FALSE)),"")</f>
        <v>2.4912855441626806E-2</v>
      </c>
      <c r="U86" s="196">
        <f ca="1">IFERROR(INDEX(funnel_data!L$3:L$140,MATCH($J86, funnel_data!$A$3:$A$140, FALSE)),"")</f>
        <v>6.9503361812737641E-2</v>
      </c>
      <c r="V86" s="170" t="str">
        <f t="shared" ca="1" si="10"/>
        <v/>
      </c>
      <c r="W86" s="169" t="str">
        <f t="shared" ca="1" si="11"/>
        <v/>
      </c>
      <c r="X86" s="168">
        <f ca="1">IFERROR(INDEX(funnel_data!P$3:P$140,MATCH($J86, funnel_data!$A$3:$A$140, FALSE)),"")</f>
        <v>852</v>
      </c>
      <c r="Y86" s="168">
        <f ca="1">IFERROR(INDEX(funnel_data!Q$3:Q$140,MATCH($J86, funnel_data!$A$3:$A$140, FALSE)),"")</f>
        <v>23</v>
      </c>
      <c r="Z86" s="196">
        <f ca="1">IFERROR(INDEX(funnel_data!R$3:R$140,MATCH($J86, funnel_data!$A$3:$A$140, FALSE)),"")</f>
        <v>2.699530516431925E-2</v>
      </c>
      <c r="AA86" s="196">
        <f ca="1">IFERROR(INDEX(funnel_data!AA$3:AA$140,MATCH($J86, funnel_data!$A$3:$A$140, FALSE)),"")</f>
        <v>1.8054697287009844E-2</v>
      </c>
      <c r="AB86" s="196">
        <f ca="1">IFERROR(INDEX(funnel_data!AB$3:AB$140,MATCH($J86, funnel_data!$A$3:$A$140, FALSE)),"")</f>
        <v>4.018209214052397E-2</v>
      </c>
      <c r="AC86" s="196">
        <f ca="1">IFERROR(INDEX(funnel_data!S$3:S$140,MATCH($J86, funnel_data!$A$3:$A$140, FALSE)),"")</f>
        <v>4.2820310180952947E-2</v>
      </c>
      <c r="AD86" s="196">
        <f ca="1">IFERROR(INDEX(funnel_data!T$3:T$140,MATCH($J86, funnel_data!$A$3:$A$140, FALSE)),"")</f>
        <v>3.1154294775850907E-2</v>
      </c>
      <c r="AE86" s="196">
        <f ca="1">IFERROR(INDEX(funnel_data!U$3:U$140,MATCH($J86, funnel_data!$A$3:$A$140, FALSE)),"")</f>
        <v>5.8590593236538091E-2</v>
      </c>
      <c r="AF86" s="196">
        <f ca="1">IFERROR(INDEX(funnel_data!V$3:V$140,MATCH($J86, funnel_data!$A$3:$A$140, FALSE)),"")</f>
        <v>2.5979404109263381E-2</v>
      </c>
      <c r="AG86" s="196">
        <f ca="1">IFERROR(INDEX(funnel_data!W$3:W$140,MATCH($J86, funnel_data!$A$3:$A$140, FALSE)),"")</f>
        <v>6.9795894108264131E-2</v>
      </c>
      <c r="AH86" s="170" t="str">
        <f t="shared" ca="1" si="12"/>
        <v/>
      </c>
      <c r="AI86" s="169" t="str">
        <f t="shared" ca="1" si="13"/>
        <v/>
      </c>
      <c r="AJ86" s="168" t="str">
        <f ca="1">IFERROR(INDEX(funnel_data!AG$3:AG$140,MATCH($J86, funnel_data!$A$3:$A$140, FALSE)),"")</f>
        <v>Change not statistically significant</v>
      </c>
    </row>
    <row r="87" spans="3:36" s="171" customFormat="1" x14ac:dyDescent="0.3">
      <c r="C87" s="12" t="str">
        <f>funnel_data!A81</f>
        <v>RN5</v>
      </c>
      <c r="D87" s="12" t="str">
        <f>INDEX(TrustCAHUB_map!C$2:C$139,MATCH($C87,TrustCAHUB_map!$A$2:$A$139,FALSE))</f>
        <v>Wessex</v>
      </c>
      <c r="E87" s="12" t="str">
        <f>INDEX(TrustCAHUB_map!D$2:D$139,MATCH($C87,TrustCAHUB_map!$A$2:$A$139,FALSE))</f>
        <v>Wessex</v>
      </c>
      <c r="F87" s="12">
        <f>ROWS($F$9:F87)</f>
        <v>79</v>
      </c>
      <c r="G87" s="22">
        <f t="shared" si="7"/>
        <v>79</v>
      </c>
      <c r="H87" s="22">
        <f t="shared" si="8"/>
        <v>79</v>
      </c>
      <c r="I87" s="22"/>
      <c r="J87" s="168" t="str">
        <f t="shared" si="9"/>
        <v>RN5</v>
      </c>
      <c r="K87" s="169" t="str">
        <f>IFERROR(INDEX(TrustCAHUB_map!$B$2:$B$139, MATCH(J87, TrustCAHUB_map!$A$2:$A$139, FALSE)),"")</f>
        <v>Hampshire Hospitals NHS Foundation Trust</v>
      </c>
      <c r="L87" s="168">
        <f ca="1">IFERROR(INDEX(funnel_data!E$3:E$140,MATCH($J87, funnel_data!$A$3:$A$140, FALSE)),"")</f>
        <v>718</v>
      </c>
      <c r="M87" s="168">
        <f ca="1">IFERROR(INDEX(funnel_data!F$3:F$140,MATCH($J87, funnel_data!$A$3:$A$140, FALSE)),"")</f>
        <v>30</v>
      </c>
      <c r="N87" s="196">
        <f ca="1">IFERROR(INDEX(funnel_data!G$3:G$140,MATCH($J87, funnel_data!$A$3:$A$140, FALSE)),"")</f>
        <v>4.1782729805013928E-2</v>
      </c>
      <c r="O87" s="196">
        <f ca="1">IFERROR(INDEX(funnel_data!Y$3:Y$140,MATCH($J87, funnel_data!$A$3:$A$140, FALSE)),"")</f>
        <v>2.9422163796263799E-2</v>
      </c>
      <c r="P87" s="196">
        <f ca="1">IFERROR(INDEX(funnel_data!Z$3:Z$140,MATCH($J87, funnel_data!$A$3:$A$140, FALSE)),"")</f>
        <v>5.9020330106753172E-2</v>
      </c>
      <c r="Q87" s="196">
        <f ca="1">IFERROR(INDEX(funnel_data!H$3:H$140,MATCH($J87, funnel_data!$A$3:$A$140, FALSE)),"")</f>
        <v>4.1856794361209183E-2</v>
      </c>
      <c r="R87" s="196">
        <f ca="1">IFERROR(INDEX(funnel_data!I$3:I$140,MATCH($J87, funnel_data!$A$3:$A$140, FALSE)),"")</f>
        <v>2.9483512198080614E-2</v>
      </c>
      <c r="S87" s="196">
        <f ca="1">IFERROR(INDEX(funnel_data!J$3:J$140,MATCH($J87, funnel_data!$A$3:$A$140, FALSE)),"")</f>
        <v>5.9106500766947158E-2</v>
      </c>
      <c r="T87" s="196">
        <f ca="1">IFERROR(INDEX(funnel_data!K$3:K$140,MATCH($J87, funnel_data!$A$3:$A$140, FALSE)),"")</f>
        <v>2.4151966442165326E-2</v>
      </c>
      <c r="U87" s="196">
        <f ca="1">IFERROR(INDEX(funnel_data!L$3:L$140,MATCH($J87, funnel_data!$A$3:$A$140, FALSE)),"")</f>
        <v>7.1588197547025348E-2</v>
      </c>
      <c r="V87" s="170" t="str">
        <f t="shared" ca="1" si="10"/>
        <v/>
      </c>
      <c r="W87" s="169" t="str">
        <f t="shared" ca="1" si="11"/>
        <v/>
      </c>
      <c r="X87" s="168">
        <f ca="1">IFERROR(INDEX(funnel_data!P$3:P$140,MATCH($J87, funnel_data!$A$3:$A$140, FALSE)),"")</f>
        <v>708</v>
      </c>
      <c r="Y87" s="168">
        <f ca="1">IFERROR(INDEX(funnel_data!Q$3:Q$140,MATCH($J87, funnel_data!$A$3:$A$140, FALSE)),"")</f>
        <v>25</v>
      </c>
      <c r="Z87" s="196">
        <f ca="1">IFERROR(INDEX(funnel_data!R$3:R$140,MATCH($J87, funnel_data!$A$3:$A$140, FALSE)),"")</f>
        <v>3.5310734463276837E-2</v>
      </c>
      <c r="AA87" s="196">
        <f ca="1">IFERROR(INDEX(funnel_data!AA$3:AA$140,MATCH($J87, funnel_data!$A$3:$A$140, FALSE)),"")</f>
        <v>2.4030228156631694E-2</v>
      </c>
      <c r="AB87" s="196">
        <f ca="1">IFERROR(INDEX(funnel_data!AB$3:AB$140,MATCH($J87, funnel_data!$A$3:$A$140, FALSE)),"")</f>
        <v>5.160664035323724E-2</v>
      </c>
      <c r="AC87" s="196">
        <f ca="1">IFERROR(INDEX(funnel_data!S$3:S$140,MATCH($J87, funnel_data!$A$3:$A$140, FALSE)),"")</f>
        <v>4.2820310180952947E-2</v>
      </c>
      <c r="AD87" s="196">
        <f ca="1">IFERROR(INDEX(funnel_data!T$3:T$140,MATCH($J87, funnel_data!$A$3:$A$140, FALSE)),"")</f>
        <v>3.0211741622047452E-2</v>
      </c>
      <c r="AE87" s="196">
        <f ca="1">IFERROR(INDEX(funnel_data!U$3:U$140,MATCH($J87, funnel_data!$A$3:$A$140, FALSE)),"")</f>
        <v>6.0363407703630308E-2</v>
      </c>
      <c r="AF87" s="196">
        <f ca="1">IFERROR(INDEX(funnel_data!V$3:V$140,MATCH($J87, funnel_data!$A$3:$A$140, FALSE)),"")</f>
        <v>2.4769944191161498E-2</v>
      </c>
      <c r="AG87" s="196">
        <f ca="1">IFERROR(INDEX(funnel_data!W$3:W$140,MATCH($J87, funnel_data!$A$3:$A$140, FALSE)),"")</f>
        <v>7.3039212240581061E-2</v>
      </c>
      <c r="AH87" s="170" t="str">
        <f t="shared" ca="1" si="12"/>
        <v/>
      </c>
      <c r="AI87" s="169" t="str">
        <f t="shared" ca="1" si="13"/>
        <v/>
      </c>
      <c r="AJ87" s="168" t="str">
        <f ca="1">IFERROR(INDEX(funnel_data!AG$3:AG$140,MATCH($J87, funnel_data!$A$3:$A$140, FALSE)),"")</f>
        <v>Change not statistically significant</v>
      </c>
    </row>
    <row r="88" spans="3:36" s="171" customFormat="1" x14ac:dyDescent="0.3">
      <c r="C88" s="12" t="str">
        <f>funnel_data!A82</f>
        <v>RN7</v>
      </c>
      <c r="D88" s="12" t="str">
        <f>INDEX(TrustCAHUB_map!C$2:C$139,MATCH($C88,TrustCAHUB_map!$A$2:$A$139,FALSE))</f>
        <v>Kent and Medway</v>
      </c>
      <c r="E88" s="12" t="str">
        <f>INDEX(TrustCAHUB_map!D$2:D$139,MATCH($C88,TrustCAHUB_map!$A$2:$A$139,FALSE))</f>
        <v>South East</v>
      </c>
      <c r="F88" s="12">
        <f>ROWS($F$9:F88)</f>
        <v>80</v>
      </c>
      <c r="G88" s="22">
        <f t="shared" si="7"/>
        <v>80</v>
      </c>
      <c r="H88" s="22">
        <f t="shared" si="8"/>
        <v>80</v>
      </c>
      <c r="I88" s="22"/>
      <c r="J88" s="168" t="str">
        <f t="shared" si="9"/>
        <v>RN7</v>
      </c>
      <c r="K88" s="169" t="str">
        <f>IFERROR(INDEX(TrustCAHUB_map!$B$2:$B$139, MATCH(J88, TrustCAHUB_map!$A$2:$A$139, FALSE)),"")</f>
        <v>Dartford and Gravesham NHS Trust</v>
      </c>
      <c r="L88" s="168">
        <f ca="1">IFERROR(INDEX(funnel_data!E$3:E$140,MATCH($J88, funnel_data!$A$3:$A$140, FALSE)),"")</f>
        <v>522</v>
      </c>
      <c r="M88" s="168">
        <f ca="1">IFERROR(INDEX(funnel_data!F$3:F$140,MATCH($J88, funnel_data!$A$3:$A$140, FALSE)),"")</f>
        <v>27</v>
      </c>
      <c r="N88" s="196">
        <f ca="1">IFERROR(INDEX(funnel_data!G$3:G$140,MATCH($J88, funnel_data!$A$3:$A$140, FALSE)),"")</f>
        <v>5.1724137931034482E-2</v>
      </c>
      <c r="O88" s="196">
        <f ca="1">IFERROR(INDEX(funnel_data!Y$3:Y$140,MATCH($J88, funnel_data!$A$3:$A$140, FALSE)),"")</f>
        <v>3.5788461100552539E-2</v>
      </c>
      <c r="P88" s="196">
        <f ca="1">IFERROR(INDEX(funnel_data!Z$3:Z$140,MATCH($J88, funnel_data!$A$3:$A$140, FALSE)),"")</f>
        <v>7.4209443877147965E-2</v>
      </c>
      <c r="Q88" s="196">
        <f ca="1">IFERROR(INDEX(funnel_data!H$3:H$140,MATCH($J88, funnel_data!$A$3:$A$140, FALSE)),"")</f>
        <v>4.1856794361209183E-2</v>
      </c>
      <c r="R88" s="196">
        <f ca="1">IFERROR(INDEX(funnel_data!I$3:I$140,MATCH($J88, funnel_data!$A$3:$A$140, FALSE)),"")</f>
        <v>2.7762683480566604E-2</v>
      </c>
      <c r="S88" s="196">
        <f ca="1">IFERROR(INDEX(funnel_data!J$3:J$140,MATCH($J88, funnel_data!$A$3:$A$140, FALSE)),"")</f>
        <v>6.2644947473512333E-2</v>
      </c>
      <c r="T88" s="196">
        <f ca="1">IFERROR(INDEX(funnel_data!K$3:K$140,MATCH($J88, funnel_data!$A$3:$A$140, FALSE)),"")</f>
        <v>2.2011960390087185E-2</v>
      </c>
      <c r="U88" s="196">
        <f ca="1">IFERROR(INDEX(funnel_data!L$3:L$140,MATCH($J88, funnel_data!$A$3:$A$140, FALSE)),"")</f>
        <v>7.8162803724556348E-2</v>
      </c>
      <c r="V88" s="170" t="str">
        <f t="shared" ca="1" si="10"/>
        <v/>
      </c>
      <c r="W88" s="169" t="str">
        <f t="shared" ca="1" si="11"/>
        <v/>
      </c>
      <c r="X88" s="168">
        <f ca="1">IFERROR(INDEX(funnel_data!P$3:P$140,MATCH($J88, funnel_data!$A$3:$A$140, FALSE)),"")</f>
        <v>223</v>
      </c>
      <c r="Y88" s="168">
        <f ca="1">IFERROR(INDEX(funnel_data!Q$3:Q$140,MATCH($J88, funnel_data!$A$3:$A$140, FALSE)),"")</f>
        <v>2</v>
      </c>
      <c r="Z88" s="196">
        <f ca="1">IFERROR(INDEX(funnel_data!R$3:R$140,MATCH($J88, funnel_data!$A$3:$A$140, FALSE)),"")</f>
        <v>8.9686098654708519E-3</v>
      </c>
      <c r="AA88" s="196">
        <f ca="1">IFERROR(INDEX(funnel_data!AA$3:AA$140,MATCH($J88, funnel_data!$A$3:$A$140, FALSE)),"")</f>
        <v>2.462971839756232E-3</v>
      </c>
      <c r="AB88" s="196">
        <f ca="1">IFERROR(INDEX(funnel_data!AB$3:AB$140,MATCH($J88, funnel_data!$A$3:$A$140, FALSE)),"")</f>
        <v>3.2105042585209936E-2</v>
      </c>
      <c r="AC88" s="196">
        <f ca="1">IFERROR(INDEX(funnel_data!S$3:S$140,MATCH($J88, funnel_data!$A$3:$A$140, FALSE)),"")</f>
        <v>4.2820310180952947E-2</v>
      </c>
      <c r="AD88" s="196">
        <f ca="1">IFERROR(INDEX(funnel_data!T$3:T$140,MATCH($J88, funnel_data!$A$3:$A$140, FALSE)),"")</f>
        <v>2.3102533748992644E-2</v>
      </c>
      <c r="AE88" s="196">
        <f ca="1">IFERROR(INDEX(funnel_data!U$3:U$140,MATCH($J88, funnel_data!$A$3:$A$140, FALSE)),"")</f>
        <v>7.8022913879242276E-2</v>
      </c>
      <c r="AF88" s="196">
        <f ca="1">IFERROR(INDEX(funnel_data!V$3:V$140,MATCH($J88, funnel_data!$A$3:$A$140, FALSE)),"")</f>
        <v>1.647716498352746E-2</v>
      </c>
      <c r="AG88" s="196">
        <f ca="1">IFERROR(INDEX(funnel_data!W$3:W$140,MATCH($J88, funnel_data!$A$3:$A$140, FALSE)),"")</f>
        <v>0.10671043412351755</v>
      </c>
      <c r="AH88" s="170" t="str">
        <f t="shared" ca="1" si="12"/>
        <v/>
      </c>
      <c r="AI88" s="169" t="str">
        <f t="shared" ca="1" si="13"/>
        <v>&lt;Lower 3SD Limit</v>
      </c>
      <c r="AJ88" s="168" t="str">
        <f ca="1">IFERROR(INDEX(funnel_data!AG$3:AG$140,MATCH($J88, funnel_data!$A$3:$A$140, FALSE)),"")</f>
        <v>Numbers too small for z-test</v>
      </c>
    </row>
    <row r="89" spans="3:36" s="171" customFormat="1" x14ac:dyDescent="0.3">
      <c r="C89" s="12" t="str">
        <f>funnel_data!A83</f>
        <v>RNA</v>
      </c>
      <c r="D89" s="12" t="str">
        <f>INDEX(TrustCAHUB_map!C$2:C$139,MATCH($C89,TrustCAHUB_map!$A$2:$A$139,FALSE))</f>
        <v>West Midlands</v>
      </c>
      <c r="E89" s="12" t="str">
        <f>INDEX(TrustCAHUB_map!D$2:D$139,MATCH($C89,TrustCAHUB_map!$A$2:$A$139,FALSE))</f>
        <v>West Midlands</v>
      </c>
      <c r="F89" s="12">
        <f>ROWS($F$9:F89)</f>
        <v>81</v>
      </c>
      <c r="G89" s="22">
        <f t="shared" si="7"/>
        <v>81</v>
      </c>
      <c r="H89" s="22">
        <f t="shared" si="8"/>
        <v>81</v>
      </c>
      <c r="I89" s="22"/>
      <c r="J89" s="168" t="str">
        <f t="shared" si="9"/>
        <v>RNA</v>
      </c>
      <c r="K89" s="169" t="str">
        <f>IFERROR(INDEX(TrustCAHUB_map!$B$2:$B$139, MATCH(J89, TrustCAHUB_map!$A$2:$A$139, FALSE)),"")</f>
        <v>The Dudley Group NHS Foundation Trust</v>
      </c>
      <c r="L89" s="168">
        <f ca="1">IFERROR(INDEX(funnel_data!E$3:E$140,MATCH($J89, funnel_data!$A$3:$A$140, FALSE)),"")</f>
        <v>299</v>
      </c>
      <c r="M89" s="168">
        <f ca="1">IFERROR(INDEX(funnel_data!F$3:F$140,MATCH($J89, funnel_data!$A$3:$A$140, FALSE)),"")</f>
        <v>9</v>
      </c>
      <c r="N89" s="196">
        <f ca="1">IFERROR(INDEX(funnel_data!G$3:G$140,MATCH($J89, funnel_data!$A$3:$A$140, FALSE)),"")</f>
        <v>3.0100334448160536E-2</v>
      </c>
      <c r="O89" s="196">
        <f ca="1">IFERROR(INDEX(funnel_data!Y$3:Y$140,MATCH($J89, funnel_data!$A$3:$A$140, FALSE)),"")</f>
        <v>1.5915169286006482E-2</v>
      </c>
      <c r="P89" s="196">
        <f ca="1">IFERROR(INDEX(funnel_data!Z$3:Z$140,MATCH($J89, funnel_data!$A$3:$A$140, FALSE)),"")</f>
        <v>5.6206590085209521E-2</v>
      </c>
      <c r="Q89" s="196">
        <f ca="1">IFERROR(INDEX(funnel_data!H$3:H$140,MATCH($J89, funnel_data!$A$3:$A$140, FALSE)),"")</f>
        <v>4.1856794361209183E-2</v>
      </c>
      <c r="R89" s="196">
        <f ca="1">IFERROR(INDEX(funnel_data!I$3:I$140,MATCH($J89, funnel_data!$A$3:$A$140, FALSE)),"")</f>
        <v>2.437654364667487E-2</v>
      </c>
      <c r="S89" s="196">
        <f ca="1">IFERROR(INDEX(funnel_data!J$3:J$140,MATCH($J89, funnel_data!$A$3:$A$140, FALSE)),"")</f>
        <v>7.0960302506571885E-2</v>
      </c>
      <c r="T89" s="196">
        <f ca="1">IFERROR(INDEX(funnel_data!K$3:K$140,MATCH($J89, funnel_data!$A$3:$A$140, FALSE)),"")</f>
        <v>1.805887247080163E-2</v>
      </c>
      <c r="U89" s="196">
        <f ca="1">IFERROR(INDEX(funnel_data!L$3:L$140,MATCH($J89, funnel_data!$A$3:$A$140, FALSE)),"")</f>
        <v>9.4012991017247527E-2</v>
      </c>
      <c r="V89" s="170" t="str">
        <f t="shared" ca="1" si="10"/>
        <v/>
      </c>
      <c r="W89" s="169" t="str">
        <f t="shared" ca="1" si="11"/>
        <v/>
      </c>
      <c r="X89" s="168">
        <f ca="1">IFERROR(INDEX(funnel_data!P$3:P$140,MATCH($J89, funnel_data!$A$3:$A$140, FALSE)),"")</f>
        <v>263</v>
      </c>
      <c r="Y89" s="168">
        <f ca="1">IFERROR(INDEX(funnel_data!Q$3:Q$140,MATCH($J89, funnel_data!$A$3:$A$140, FALSE)),"")</f>
        <v>17</v>
      </c>
      <c r="Z89" s="196">
        <f ca="1">IFERROR(INDEX(funnel_data!R$3:R$140,MATCH($J89, funnel_data!$A$3:$A$140, FALSE)),"")</f>
        <v>6.4638783269961975E-2</v>
      </c>
      <c r="AA89" s="196">
        <f ca="1">IFERROR(INDEX(funnel_data!AA$3:AA$140,MATCH($J89, funnel_data!$A$3:$A$140, FALSE)),"")</f>
        <v>4.0745451322474653E-2</v>
      </c>
      <c r="AB89" s="196">
        <f ca="1">IFERROR(INDEX(funnel_data!AB$3:AB$140,MATCH($J89, funnel_data!$A$3:$A$140, FALSE)),"")</f>
        <v>0.1010670653229314</v>
      </c>
      <c r="AC89" s="196">
        <f ca="1">IFERROR(INDEX(funnel_data!S$3:S$140,MATCH($J89, funnel_data!$A$3:$A$140, FALSE)),"")</f>
        <v>4.2820310180952947E-2</v>
      </c>
      <c r="AD89" s="196">
        <f ca="1">IFERROR(INDEX(funnel_data!T$3:T$140,MATCH($J89, funnel_data!$A$3:$A$140, FALSE)),"")</f>
        <v>2.4234921708178446E-2</v>
      </c>
      <c r="AE89" s="196">
        <f ca="1">IFERROR(INDEX(funnel_data!U$3:U$140,MATCH($J89, funnel_data!$A$3:$A$140, FALSE)),"")</f>
        <v>7.4569324538213619E-2</v>
      </c>
      <c r="AF89" s="196">
        <f ca="1">IFERROR(INDEX(funnel_data!V$3:V$140,MATCH($J89, funnel_data!$A$3:$A$140, FALSE)),"")</f>
        <v>1.7696849526083098E-2</v>
      </c>
      <c r="AG89" s="196">
        <f ca="1">IFERROR(INDEX(funnel_data!W$3:W$140,MATCH($J89, funnel_data!$A$3:$A$140, FALSE)),"")</f>
        <v>9.9980264134080662E-2</v>
      </c>
      <c r="AH89" s="170" t="str">
        <f t="shared" ca="1" si="12"/>
        <v/>
      </c>
      <c r="AI89" s="169" t="str">
        <f t="shared" ca="1" si="13"/>
        <v/>
      </c>
      <c r="AJ89" s="168" t="str">
        <f ca="1">IFERROR(INDEX(funnel_data!AG$3:AG$140,MATCH($J89, funnel_data!$A$3:$A$140, FALSE)),"")</f>
        <v>Change not statistically significant</v>
      </c>
    </row>
    <row r="90" spans="3:36" s="171" customFormat="1" x14ac:dyDescent="0.3">
      <c r="C90" s="12" t="str">
        <f>funnel_data!A84</f>
        <v>RNL</v>
      </c>
      <c r="D90" s="12" t="str">
        <f>INDEX(TrustCAHUB_map!C$2:C$139,MATCH($C90,TrustCAHUB_map!$A$2:$A$139,FALSE))</f>
        <v>North East and Cumbria</v>
      </c>
      <c r="E90" s="12" t="str">
        <f>INDEX(TrustCAHUB_map!D$2:D$139,MATCH($C90,TrustCAHUB_map!$A$2:$A$139,FALSE))</f>
        <v>North East</v>
      </c>
      <c r="F90" s="12">
        <f>ROWS($F$9:F90)</f>
        <v>82</v>
      </c>
      <c r="G90" s="22">
        <f t="shared" si="7"/>
        <v>82</v>
      </c>
      <c r="H90" s="22">
        <f t="shared" si="8"/>
        <v>82</v>
      </c>
      <c r="I90" s="22"/>
      <c r="J90" s="168" t="str">
        <f t="shared" si="9"/>
        <v>RNL</v>
      </c>
      <c r="K90" s="169" t="str">
        <f>IFERROR(INDEX(TrustCAHUB_map!$B$2:$B$139, MATCH(J90, TrustCAHUB_map!$A$2:$A$139, FALSE)),"")</f>
        <v>North Cumbria University Hospitals NHS Trust</v>
      </c>
      <c r="L90" s="168">
        <f ca="1">IFERROR(INDEX(funnel_data!E$3:E$140,MATCH($J90, funnel_data!$A$3:$A$140, FALSE)),"")</f>
        <v>71</v>
      </c>
      <c r="M90" s="168">
        <f ca="1">IFERROR(INDEX(funnel_data!F$3:F$140,MATCH($J90, funnel_data!$A$3:$A$140, FALSE)),"")</f>
        <v>1</v>
      </c>
      <c r="N90" s="196">
        <f ca="1">IFERROR(INDEX(funnel_data!G$3:G$140,MATCH($J90, funnel_data!$A$3:$A$140, FALSE)),"")</f>
        <v>1.4084507042253521E-2</v>
      </c>
      <c r="O90" s="196">
        <f ca="1">IFERROR(INDEX(funnel_data!Y$3:Y$140,MATCH($J90, funnel_data!$A$3:$A$140, FALSE)),"")</f>
        <v>2.4906032705442195E-3</v>
      </c>
      <c r="P90" s="196">
        <f ca="1">IFERROR(INDEX(funnel_data!Z$3:Z$140,MATCH($J90, funnel_data!$A$3:$A$140, FALSE)),"")</f>
        <v>7.5560505202490039E-2</v>
      </c>
      <c r="Q90" s="196">
        <f ca="1">IFERROR(INDEX(funnel_data!H$3:H$140,MATCH($J90, funnel_data!$A$3:$A$140, FALSE)),"")</f>
        <v>4.1856794361209183E-2</v>
      </c>
      <c r="R90" s="196">
        <f ca="1">IFERROR(INDEX(funnel_data!I$3:I$140,MATCH($J90, funnel_data!$A$3:$A$140, FALSE)),"")</f>
        <v>1.4269458905362345E-2</v>
      </c>
      <c r="S90" s="196">
        <f ca="1">IFERROR(INDEX(funnel_data!J$3:J$140,MATCH($J90, funnel_data!$A$3:$A$140, FALSE)),"")</f>
        <v>0.11647687467504884</v>
      </c>
      <c r="T90" s="196">
        <f ca="1">IFERROR(INDEX(funnel_data!K$3:K$140,MATCH($J90, funnel_data!$A$3:$A$140, FALSE)),"")</f>
        <v>8.3953134674314995E-3</v>
      </c>
      <c r="U90" s="196">
        <f ca="1">IFERROR(INDEX(funnel_data!L$3:L$140,MATCH($J90, funnel_data!$A$3:$A$140, FALSE)),"")</f>
        <v>0.18394644378303215</v>
      </c>
      <c r="V90" s="170" t="str">
        <f t="shared" ca="1" si="10"/>
        <v/>
      </c>
      <c r="W90" s="169" t="str">
        <f t="shared" ca="1" si="11"/>
        <v/>
      </c>
      <c r="X90" s="168">
        <f ca="1">IFERROR(INDEX(funnel_data!P$3:P$140,MATCH($J90, funnel_data!$A$3:$A$140, FALSE)),"")</f>
        <v>247</v>
      </c>
      <c r="Y90" s="168">
        <f ca="1">IFERROR(INDEX(funnel_data!Q$3:Q$140,MATCH($J90, funnel_data!$A$3:$A$140, FALSE)),"")</f>
        <v>7</v>
      </c>
      <c r="Z90" s="196">
        <f ca="1">IFERROR(INDEX(funnel_data!R$3:R$140,MATCH($J90, funnel_data!$A$3:$A$140, FALSE)),"")</f>
        <v>2.8340080971659919E-2</v>
      </c>
      <c r="AA90" s="196">
        <f ca="1">IFERROR(INDEX(funnel_data!AA$3:AA$140,MATCH($J90, funnel_data!$A$3:$A$140, FALSE)),"")</f>
        <v>1.379438466024136E-2</v>
      </c>
      <c r="AB90" s="196">
        <f ca="1">IFERROR(INDEX(funnel_data!AB$3:AB$140,MATCH($J90, funnel_data!$A$3:$A$140, FALSE)),"")</f>
        <v>5.7332050756670756E-2</v>
      </c>
      <c r="AC90" s="196">
        <f ca="1">IFERROR(INDEX(funnel_data!S$3:S$140,MATCH($J90, funnel_data!$A$3:$A$140, FALSE)),"")</f>
        <v>4.2820310180952947E-2</v>
      </c>
      <c r="AD90" s="196">
        <f ca="1">IFERROR(INDEX(funnel_data!T$3:T$140,MATCH($J90, funnel_data!$A$3:$A$140, FALSE)),"")</f>
        <v>2.3807943836286385E-2</v>
      </c>
      <c r="AE90" s="196">
        <f ca="1">IFERROR(INDEX(funnel_data!U$3:U$140,MATCH($J90, funnel_data!$A$3:$A$140, FALSE)),"")</f>
        <v>7.5835947884188834E-2</v>
      </c>
      <c r="AF90" s="196">
        <f ca="1">IFERROR(INDEX(funnel_data!V$3:V$140,MATCH($J90, funnel_data!$A$3:$A$140, FALSE)),"")</f>
        <v>1.7232345744812704E-2</v>
      </c>
      <c r="AG90" s="196">
        <f ca="1">IFERROR(INDEX(funnel_data!W$3:W$140,MATCH($J90, funnel_data!$A$3:$A$140, FALSE)),"")</f>
        <v>0.10244276136442476</v>
      </c>
      <c r="AH90" s="170" t="str">
        <f t="shared" ca="1" si="12"/>
        <v/>
      </c>
      <c r="AI90" s="169" t="str">
        <f t="shared" ca="1" si="13"/>
        <v/>
      </c>
      <c r="AJ90" s="168" t="str">
        <f ca="1">IFERROR(INDEX(funnel_data!AG$3:AG$140,MATCH($J90, funnel_data!$A$3:$A$140, FALSE)),"")</f>
        <v>Numbers too small for z-test</v>
      </c>
    </row>
    <row r="91" spans="3:36" s="171" customFormat="1" x14ac:dyDescent="0.3">
      <c r="C91" s="12" t="str">
        <f>funnel_data!A85</f>
        <v>RNQ</v>
      </c>
      <c r="D91" s="12" t="str">
        <f>INDEX(TrustCAHUB_map!C$2:C$139,MATCH($C91,TrustCAHUB_map!$A$2:$A$139,FALSE))</f>
        <v>East Midlands</v>
      </c>
      <c r="E91" s="12" t="str">
        <f>INDEX(TrustCAHUB_map!D$2:D$139,MATCH($C91,TrustCAHUB_map!$A$2:$A$139,FALSE))</f>
        <v>East Midlands</v>
      </c>
      <c r="F91" s="12">
        <f>ROWS($F$9:F91)</f>
        <v>83</v>
      </c>
      <c r="G91" s="22">
        <f t="shared" si="7"/>
        <v>83</v>
      </c>
      <c r="H91" s="22">
        <f t="shared" si="8"/>
        <v>83</v>
      </c>
      <c r="I91" s="22"/>
      <c r="J91" s="168" t="str">
        <f t="shared" si="9"/>
        <v>RNQ</v>
      </c>
      <c r="K91" s="169" t="str">
        <f>IFERROR(INDEX(TrustCAHUB_map!$B$2:$B$139, MATCH(J91, TrustCAHUB_map!$A$2:$A$139, FALSE)),"")</f>
        <v>Kettering General Hospital NHS Foundation Trust</v>
      </c>
      <c r="L91" s="168">
        <f ca="1">IFERROR(INDEX(funnel_data!E$3:E$140,MATCH($J91, funnel_data!$A$3:$A$140, FALSE)),"")</f>
        <v>582</v>
      </c>
      <c r="M91" s="168">
        <f ca="1">IFERROR(INDEX(funnel_data!F$3:F$140,MATCH($J91, funnel_data!$A$3:$A$140, FALSE)),"")</f>
        <v>26</v>
      </c>
      <c r="N91" s="196">
        <f ca="1">IFERROR(INDEX(funnel_data!G$3:G$140,MATCH($J91, funnel_data!$A$3:$A$140, FALSE)),"")</f>
        <v>4.4673539518900345E-2</v>
      </c>
      <c r="O91" s="196">
        <f ca="1">IFERROR(INDEX(funnel_data!Y$3:Y$140,MATCH($J91, funnel_data!$A$3:$A$140, FALSE)),"")</f>
        <v>3.066626329974001E-2</v>
      </c>
      <c r="P91" s="196">
        <f ca="1">IFERROR(INDEX(funnel_data!Z$3:Z$140,MATCH($J91, funnel_data!$A$3:$A$140, FALSE)),"")</f>
        <v>6.465211674987896E-2</v>
      </c>
      <c r="Q91" s="196">
        <f ca="1">IFERROR(INDEX(funnel_data!H$3:H$140,MATCH($J91, funnel_data!$A$3:$A$140, FALSE)),"")</f>
        <v>4.1856794361209183E-2</v>
      </c>
      <c r="R91" s="196">
        <f ca="1">IFERROR(INDEX(funnel_data!I$3:I$140,MATCH($J91, funnel_data!$A$3:$A$140, FALSE)),"")</f>
        <v>2.8368335389882159E-2</v>
      </c>
      <c r="S91" s="196">
        <f ca="1">IFERROR(INDEX(funnel_data!J$3:J$140,MATCH($J91, funnel_data!$A$3:$A$140, FALSE)),"")</f>
        <v>6.1353713430904025E-2</v>
      </c>
      <c r="T91" s="196">
        <f ca="1">IFERROR(INDEX(funnel_data!K$3:K$140,MATCH($J91, funnel_data!$A$3:$A$140, FALSE)),"")</f>
        <v>2.2755278291725405E-2</v>
      </c>
      <c r="U91" s="196">
        <f ca="1">IFERROR(INDEX(funnel_data!L$3:L$140,MATCH($J91, funnel_data!$A$3:$A$140, FALSE)),"")</f>
        <v>7.5749852432497544E-2</v>
      </c>
      <c r="V91" s="170" t="str">
        <f t="shared" ca="1" si="10"/>
        <v/>
      </c>
      <c r="W91" s="169" t="str">
        <f t="shared" ca="1" si="11"/>
        <v/>
      </c>
      <c r="X91" s="168">
        <f ca="1">IFERROR(INDEX(funnel_data!P$3:P$140,MATCH($J91, funnel_data!$A$3:$A$140, FALSE)),"")</f>
        <v>658</v>
      </c>
      <c r="Y91" s="168">
        <f ca="1">IFERROR(INDEX(funnel_data!Q$3:Q$140,MATCH($J91, funnel_data!$A$3:$A$140, FALSE)),"")</f>
        <v>15</v>
      </c>
      <c r="Z91" s="196">
        <f ca="1">IFERROR(INDEX(funnel_data!R$3:R$140,MATCH($J91, funnel_data!$A$3:$A$140, FALSE)),"")</f>
        <v>2.2796352583586626E-2</v>
      </c>
      <c r="AA91" s="196">
        <f ca="1">IFERROR(INDEX(funnel_data!AA$3:AA$140,MATCH($J91, funnel_data!$A$3:$A$140, FALSE)),"")</f>
        <v>1.3862720446530329E-2</v>
      </c>
      <c r="AB91" s="196">
        <f ca="1">IFERROR(INDEX(funnel_data!AB$3:AB$140,MATCH($J91, funnel_data!$A$3:$A$140, FALSE)),"")</f>
        <v>3.7269553559082305E-2</v>
      </c>
      <c r="AC91" s="196">
        <f ca="1">IFERROR(INDEX(funnel_data!S$3:S$140,MATCH($J91, funnel_data!$A$3:$A$140, FALSE)),"")</f>
        <v>4.2820310180952947E-2</v>
      </c>
      <c r="AD91" s="196">
        <f ca="1">IFERROR(INDEX(funnel_data!T$3:T$140,MATCH($J91, funnel_data!$A$3:$A$140, FALSE)),"")</f>
        <v>2.9823227501542662E-2</v>
      </c>
      <c r="AE91" s="196">
        <f ca="1">IFERROR(INDEX(funnel_data!U$3:U$140,MATCH($J91, funnel_data!$A$3:$A$140, FALSE)),"")</f>
        <v>6.1124709585116864E-2</v>
      </c>
      <c r="AF91" s="196">
        <f ca="1">IFERROR(INDEX(funnel_data!V$3:V$140,MATCH($J91, funnel_data!$A$3:$A$140, FALSE)),"")</f>
        <v>2.4278643926740059E-2</v>
      </c>
      <c r="AG91" s="196">
        <f ca="1">IFERROR(INDEX(funnel_data!W$3:W$140,MATCH($J91, funnel_data!$A$3:$A$140, FALSE)),"")</f>
        <v>7.4441945968633988E-2</v>
      </c>
      <c r="AH91" s="170" t="str">
        <f t="shared" ca="1" si="12"/>
        <v/>
      </c>
      <c r="AI91" s="169" t="str">
        <f t="shared" ca="1" si="13"/>
        <v>&lt;Lower 3SD Limit</v>
      </c>
      <c r="AJ91" s="168" t="str">
        <f ca="1">IFERROR(INDEX(funnel_data!AG$3:AG$140,MATCH($J91, funnel_data!$A$3:$A$140, FALSE)),"")</f>
        <v>Decreased</v>
      </c>
    </row>
    <row r="92" spans="3:36" s="171" customFormat="1" x14ac:dyDescent="0.3">
      <c r="C92" s="12" t="str">
        <f>funnel_data!A86</f>
        <v>RNS</v>
      </c>
      <c r="D92" s="12" t="str">
        <f>INDEX(TrustCAHUB_map!C$2:C$139,MATCH($C92,TrustCAHUB_map!$A$2:$A$139,FALSE))</f>
        <v>East Midlands</v>
      </c>
      <c r="E92" s="12" t="str">
        <f>INDEX(TrustCAHUB_map!D$2:D$139,MATCH($C92,TrustCAHUB_map!$A$2:$A$139,FALSE))</f>
        <v>East Midlands</v>
      </c>
      <c r="F92" s="12">
        <f>ROWS($F$9:F92)</f>
        <v>84</v>
      </c>
      <c r="G92" s="22">
        <f t="shared" si="7"/>
        <v>84</v>
      </c>
      <c r="H92" s="22">
        <f t="shared" si="8"/>
        <v>84</v>
      </c>
      <c r="I92" s="22"/>
      <c r="J92" s="168" t="str">
        <f t="shared" si="9"/>
        <v>RNS</v>
      </c>
      <c r="K92" s="169" t="str">
        <f>IFERROR(INDEX(TrustCAHUB_map!$B$2:$B$139, MATCH(J92, TrustCAHUB_map!$A$2:$A$139, FALSE)),"")</f>
        <v>Northampton General Hospital NHS Trust</v>
      </c>
      <c r="L92" s="168">
        <f ca="1">IFERROR(INDEX(funnel_data!E$3:E$140,MATCH($J92, funnel_data!$A$3:$A$140, FALSE)),"")</f>
        <v>829</v>
      </c>
      <c r="M92" s="168">
        <f ca="1">IFERROR(INDEX(funnel_data!F$3:F$140,MATCH($J92, funnel_data!$A$3:$A$140, FALSE)),"")</f>
        <v>27</v>
      </c>
      <c r="N92" s="196">
        <f ca="1">IFERROR(INDEX(funnel_data!G$3:G$140,MATCH($J92, funnel_data!$A$3:$A$140, FALSE)),"")</f>
        <v>3.2569360675512665E-2</v>
      </c>
      <c r="O92" s="196">
        <f ca="1">IFERROR(INDEX(funnel_data!Y$3:Y$140,MATCH($J92, funnel_data!$A$3:$A$140, FALSE)),"")</f>
        <v>2.2478701259255534E-2</v>
      </c>
      <c r="P92" s="196">
        <f ca="1">IFERROR(INDEX(funnel_data!Z$3:Z$140,MATCH($J92, funnel_data!$A$3:$A$140, FALSE)),"")</f>
        <v>4.6972042586515293E-2</v>
      </c>
      <c r="Q92" s="196">
        <f ca="1">IFERROR(INDEX(funnel_data!H$3:H$140,MATCH($J92, funnel_data!$A$3:$A$140, FALSE)),"")</f>
        <v>4.1856794361209183E-2</v>
      </c>
      <c r="R92" s="196">
        <f ca="1">IFERROR(INDEX(funnel_data!I$3:I$140,MATCH($J92, funnel_data!$A$3:$A$140, FALSE)),"")</f>
        <v>3.0205782448773467E-2</v>
      </c>
      <c r="S92" s="196">
        <f ca="1">IFERROR(INDEX(funnel_data!J$3:J$140,MATCH($J92, funnel_data!$A$3:$A$140, FALSE)),"")</f>
        <v>5.7734307300447547E-2</v>
      </c>
      <c r="T92" s="196">
        <f ca="1">IFERROR(INDEX(funnel_data!K$3:K$140,MATCH($J92, funnel_data!$A$3:$A$140, FALSE)),"")</f>
        <v>2.50756701661492E-2</v>
      </c>
      <c r="U92" s="196">
        <f ca="1">IFERROR(INDEX(funnel_data!L$3:L$140,MATCH($J92, funnel_data!$A$3:$A$140, FALSE)),"")</f>
        <v>6.9072518494653581E-2</v>
      </c>
      <c r="V92" s="170" t="str">
        <f t="shared" ca="1" si="10"/>
        <v/>
      </c>
      <c r="W92" s="169" t="str">
        <f t="shared" ca="1" si="11"/>
        <v/>
      </c>
      <c r="X92" s="168">
        <f ca="1">IFERROR(INDEX(funnel_data!P$3:P$140,MATCH($J92, funnel_data!$A$3:$A$140, FALSE)),"")</f>
        <v>871</v>
      </c>
      <c r="Y92" s="168">
        <f ca="1">IFERROR(INDEX(funnel_data!Q$3:Q$140,MATCH($J92, funnel_data!$A$3:$A$140, FALSE)),"")</f>
        <v>44</v>
      </c>
      <c r="Z92" s="196">
        <f ca="1">IFERROR(INDEX(funnel_data!R$3:R$140,MATCH($J92, funnel_data!$A$3:$A$140, FALSE)),"")</f>
        <v>5.0516647531572902E-2</v>
      </c>
      <c r="AA92" s="196">
        <f ca="1">IFERROR(INDEX(funnel_data!AA$3:AA$140,MATCH($J92, funnel_data!$A$3:$A$140, FALSE)),"")</f>
        <v>3.7844177946929729E-2</v>
      </c>
      <c r="AB92" s="196">
        <f ca="1">IFERROR(INDEX(funnel_data!AB$3:AB$140,MATCH($J92, funnel_data!$A$3:$A$140, FALSE)),"")</f>
        <v>6.713651071921839E-2</v>
      </c>
      <c r="AC92" s="196">
        <f ca="1">IFERROR(INDEX(funnel_data!S$3:S$140,MATCH($J92, funnel_data!$A$3:$A$140, FALSE)),"")</f>
        <v>4.2820310180952947E-2</v>
      </c>
      <c r="AD92" s="196">
        <f ca="1">IFERROR(INDEX(funnel_data!T$3:T$140,MATCH($J92, funnel_data!$A$3:$A$140, FALSE)),"")</f>
        <v>3.1262808264232063E-2</v>
      </c>
      <c r="AE92" s="196">
        <f ca="1">IFERROR(INDEX(funnel_data!U$3:U$140,MATCH($J92, funnel_data!$A$3:$A$140, FALSE)),"")</f>
        <v>5.8392942371334459E-2</v>
      </c>
      <c r="AF92" s="196">
        <f ca="1">IFERROR(INDEX(funnel_data!V$3:V$140,MATCH($J92, funnel_data!$A$3:$A$140, FALSE)),"")</f>
        <v>2.6120226333118467E-2</v>
      </c>
      <c r="AG92" s="196">
        <f ca="1">IFERROR(INDEX(funnel_data!W$3:W$140,MATCH($J92, funnel_data!$A$3:$A$140, FALSE)),"")</f>
        <v>6.9436391486417059E-2</v>
      </c>
      <c r="AH92" s="170" t="str">
        <f t="shared" ca="1" si="12"/>
        <v/>
      </c>
      <c r="AI92" s="169" t="str">
        <f t="shared" ca="1" si="13"/>
        <v/>
      </c>
      <c r="AJ92" s="168" t="str">
        <f ca="1">IFERROR(INDEX(funnel_data!AG$3:AG$140,MATCH($J92, funnel_data!$A$3:$A$140, FALSE)),"")</f>
        <v>Change not statistically significant</v>
      </c>
    </row>
    <row r="93" spans="3:36" s="171" customFormat="1" x14ac:dyDescent="0.3">
      <c r="C93" s="12" t="str">
        <f>funnel_data!A87</f>
        <v>RNZ</v>
      </c>
      <c r="D93" s="12" t="str">
        <f>INDEX(TrustCAHUB_map!C$2:C$139,MATCH($C93,TrustCAHUB_map!$A$2:$A$139,FALSE))</f>
        <v>Somerset, Wiltshire, Avon and Gloucester</v>
      </c>
      <c r="E93" s="12" t="str">
        <f>INDEX(TrustCAHUB_map!D$2:D$139,MATCH($C93,TrustCAHUB_map!$A$2:$A$139,FALSE))</f>
        <v>South West</v>
      </c>
      <c r="F93" s="12">
        <f>ROWS($F$9:F93)</f>
        <v>85</v>
      </c>
      <c r="G93" s="22">
        <f t="shared" si="7"/>
        <v>85</v>
      </c>
      <c r="H93" s="22">
        <f t="shared" si="8"/>
        <v>85</v>
      </c>
      <c r="I93" s="22"/>
      <c r="J93" s="168" t="str">
        <f t="shared" si="9"/>
        <v>RNZ</v>
      </c>
      <c r="K93" s="169" t="str">
        <f>IFERROR(INDEX(TrustCAHUB_map!$B$2:$B$139, MATCH(J93, TrustCAHUB_map!$A$2:$A$139, FALSE)),"")</f>
        <v>Salisbury Health Care NHS Trust</v>
      </c>
      <c r="L93" s="168">
        <f ca="1">IFERROR(INDEX(funnel_data!E$3:E$140,MATCH($J93, funnel_data!$A$3:$A$140, FALSE)),"")</f>
        <v>410</v>
      </c>
      <c r="M93" s="168">
        <f ca="1">IFERROR(INDEX(funnel_data!F$3:F$140,MATCH($J93, funnel_data!$A$3:$A$140, FALSE)),"")</f>
        <v>17</v>
      </c>
      <c r="N93" s="196">
        <f ca="1">IFERROR(INDEX(funnel_data!G$3:G$140,MATCH($J93, funnel_data!$A$3:$A$140, FALSE)),"")</f>
        <v>4.1463414634146344E-2</v>
      </c>
      <c r="O93" s="196">
        <f ca="1">IFERROR(INDEX(funnel_data!Y$3:Y$140,MATCH($J93, funnel_data!$A$3:$A$140, FALSE)),"")</f>
        <v>2.6046431294169631E-2</v>
      </c>
      <c r="P93" s="196">
        <f ca="1">IFERROR(INDEX(funnel_data!Z$3:Z$140,MATCH($J93, funnel_data!$A$3:$A$140, FALSE)),"")</f>
        <v>6.5393075343297927E-2</v>
      </c>
      <c r="Q93" s="196">
        <f ca="1">IFERROR(INDEX(funnel_data!H$3:H$140,MATCH($J93, funnel_data!$A$3:$A$140, FALSE)),"")</f>
        <v>4.1856794361209183E-2</v>
      </c>
      <c r="R93" s="196">
        <f ca="1">IFERROR(INDEX(funnel_data!I$3:I$140,MATCH($J93, funnel_data!$A$3:$A$140, FALSE)),"")</f>
        <v>2.6351835920796523E-2</v>
      </c>
      <c r="S93" s="196">
        <f ca="1">IFERROR(INDEX(funnel_data!J$3:J$140,MATCH($J93, funnel_data!$A$3:$A$140, FALSE)),"")</f>
        <v>6.5867436806236079E-2</v>
      </c>
      <c r="T93" s="196">
        <f ca="1">IFERROR(INDEX(funnel_data!K$3:K$140,MATCH($J93, funnel_data!$A$3:$A$140, FALSE)),"")</f>
        <v>2.032269106276776E-2</v>
      </c>
      <c r="U93" s="196">
        <f ca="1">IFERROR(INDEX(funnel_data!L$3:L$140,MATCH($J93, funnel_data!$A$3:$A$140, FALSE)),"")</f>
        <v>8.4246435014954754E-2</v>
      </c>
      <c r="V93" s="170" t="str">
        <f t="shared" ca="1" si="10"/>
        <v/>
      </c>
      <c r="W93" s="169" t="str">
        <f t="shared" ca="1" si="11"/>
        <v/>
      </c>
      <c r="X93" s="168">
        <f ca="1">IFERROR(INDEX(funnel_data!P$3:P$140,MATCH($J93, funnel_data!$A$3:$A$140, FALSE)),"")</f>
        <v>449</v>
      </c>
      <c r="Y93" s="168">
        <f ca="1">IFERROR(INDEX(funnel_data!Q$3:Q$140,MATCH($J93, funnel_data!$A$3:$A$140, FALSE)),"")</f>
        <v>18</v>
      </c>
      <c r="Z93" s="196">
        <f ca="1">IFERROR(INDEX(funnel_data!R$3:R$140,MATCH($J93, funnel_data!$A$3:$A$140, FALSE)),"")</f>
        <v>4.0089086859688199E-2</v>
      </c>
      <c r="AA93" s="196">
        <f ca="1">IFERROR(INDEX(funnel_data!AA$3:AA$140,MATCH($J93, funnel_data!$A$3:$A$140, FALSE)),"")</f>
        <v>2.5506361937757762E-2</v>
      </c>
      <c r="AB93" s="196">
        <f ca="1">IFERROR(INDEX(funnel_data!AB$3:AB$140,MATCH($J93, funnel_data!$A$3:$A$140, FALSE)),"")</f>
        <v>6.247466993253669E-2</v>
      </c>
      <c r="AC93" s="196">
        <f ca="1">IFERROR(INDEX(funnel_data!S$3:S$140,MATCH($J93, funnel_data!$A$3:$A$140, FALSE)),"")</f>
        <v>4.2820310180952947E-2</v>
      </c>
      <c r="AD93" s="196">
        <f ca="1">IFERROR(INDEX(funnel_data!T$3:T$140,MATCH($J93, funnel_data!$A$3:$A$140, FALSE)),"")</f>
        <v>2.765283182370757E-2</v>
      </c>
      <c r="AE93" s="196">
        <f ca="1">IFERROR(INDEX(funnel_data!U$3:U$140,MATCH($J93, funnel_data!$A$3:$A$140, FALSE)),"")</f>
        <v>6.5744591342573419E-2</v>
      </c>
      <c r="AF93" s="196">
        <f ca="1">IFERROR(INDEX(funnel_data!V$3:V$140,MATCH($J93, funnel_data!$A$3:$A$140, FALSE)),"")</f>
        <v>2.1613307133711294E-2</v>
      </c>
      <c r="AG93" s="196">
        <f ca="1">IFERROR(INDEX(funnel_data!W$3:W$140,MATCH($J93, funnel_data!$A$3:$A$140, FALSE)),"")</f>
        <v>8.3068939267597314E-2</v>
      </c>
      <c r="AH93" s="170" t="str">
        <f t="shared" ca="1" si="12"/>
        <v/>
      </c>
      <c r="AI93" s="169" t="str">
        <f t="shared" ca="1" si="13"/>
        <v/>
      </c>
      <c r="AJ93" s="168" t="str">
        <f ca="1">IFERROR(INDEX(funnel_data!AG$3:AG$140,MATCH($J93, funnel_data!$A$3:$A$140, FALSE)),"")</f>
        <v>Change not statistically significant</v>
      </c>
    </row>
    <row r="94" spans="3:36" s="171" customFormat="1" x14ac:dyDescent="0.3">
      <c r="C94" s="12" t="str">
        <f>funnel_data!A88</f>
        <v>RP4</v>
      </c>
      <c r="D94" s="12" t="str">
        <f>INDEX(TrustCAHUB_map!C$2:C$139,MATCH($C94,TrustCAHUB_map!$A$2:$A$139,FALSE))</f>
        <v>North Central and North East London</v>
      </c>
      <c r="E94" s="12" t="str">
        <f>INDEX(TrustCAHUB_map!D$2:D$139,MATCH($C94,TrustCAHUB_map!$A$2:$A$139,FALSE))</f>
        <v>London</v>
      </c>
      <c r="F94" s="12">
        <f>ROWS($F$9:F94)</f>
        <v>86</v>
      </c>
      <c r="G94" s="22">
        <f t="shared" si="7"/>
        <v>86</v>
      </c>
      <c r="H94" s="22">
        <f t="shared" si="8"/>
        <v>86</v>
      </c>
      <c r="I94" s="22"/>
      <c r="J94" s="168" t="str">
        <f t="shared" si="9"/>
        <v>RP4</v>
      </c>
      <c r="K94" s="169" t="str">
        <f>IFERROR(INDEX(TrustCAHUB_map!$B$2:$B$139, MATCH(J94, TrustCAHUB_map!$A$2:$A$139, FALSE)),"")</f>
        <v>Great Ormond Street Hospital for Children NHS Trust</v>
      </c>
      <c r="L94" s="168">
        <f ca="1">IFERROR(INDEX(funnel_data!E$3:E$140,MATCH($J94, funnel_data!$A$3:$A$140, FALSE)),"")</f>
        <v>0</v>
      </c>
      <c r="M94" s="168">
        <f ca="1">IFERROR(INDEX(funnel_data!F$3:F$140,MATCH($J94, funnel_data!$A$3:$A$140, FALSE)),"")</f>
        <v>0</v>
      </c>
      <c r="N94" s="196" t="str">
        <f ca="1">IFERROR(INDEX(funnel_data!G$3:G$140,MATCH($J94, funnel_data!$A$3:$A$140, FALSE)),"")</f>
        <v/>
      </c>
      <c r="O94" s="196" t="str">
        <f ca="1">IFERROR(INDEX(funnel_data!Y$3:Y$140,MATCH($J94, funnel_data!$A$3:$A$140, FALSE)),"")</f>
        <v/>
      </c>
      <c r="P94" s="196" t="str">
        <f ca="1">IFERROR(INDEX(funnel_data!Z$3:Z$140,MATCH($J94, funnel_data!$A$3:$A$140, FALSE)),"")</f>
        <v/>
      </c>
      <c r="Q94" s="196">
        <f ca="1">IFERROR(INDEX(funnel_data!H$3:H$140,MATCH($J94, funnel_data!$A$3:$A$140, FALSE)),"")</f>
        <v>4.1856794361209183E-2</v>
      </c>
      <c r="R94" s="196">
        <f ca="1">IFERROR(INDEX(funnel_data!I$3:I$140,MATCH($J94, funnel_data!$A$3:$A$140, FALSE)),"")</f>
        <v>0</v>
      </c>
      <c r="S94" s="196">
        <f ca="1">IFERROR(INDEX(funnel_data!J$3:J$140,MATCH($J94, funnel_data!$A$3:$A$140, FALSE)),"")</f>
        <v>1</v>
      </c>
      <c r="T94" s="196">
        <f ca="1">IFERROR(INDEX(funnel_data!K$3:K$140,MATCH($J94, funnel_data!$A$3:$A$140, FALSE)),"")</f>
        <v>0</v>
      </c>
      <c r="U94" s="196">
        <f ca="1">IFERROR(INDEX(funnel_data!L$3:L$140,MATCH($J94, funnel_data!$A$3:$A$140, FALSE)),"")</f>
        <v>1</v>
      </c>
      <c r="V94" s="170" t="str">
        <f t="shared" ca="1" si="10"/>
        <v/>
      </c>
      <c r="W94" s="169" t="str">
        <f t="shared" ca="1" si="11"/>
        <v/>
      </c>
      <c r="X94" s="168">
        <f ca="1">IFERROR(INDEX(funnel_data!P$3:P$140,MATCH($J94, funnel_data!$A$3:$A$140, FALSE)),"")</f>
        <v>0</v>
      </c>
      <c r="Y94" s="168">
        <f ca="1">IFERROR(INDEX(funnel_data!Q$3:Q$140,MATCH($J94, funnel_data!$A$3:$A$140, FALSE)),"")</f>
        <v>0</v>
      </c>
      <c r="Z94" s="196" t="str">
        <f ca="1">IFERROR(INDEX(funnel_data!R$3:R$140,MATCH($J94, funnel_data!$A$3:$A$140, FALSE)),"")</f>
        <v/>
      </c>
      <c r="AA94" s="196" t="str">
        <f ca="1">IFERROR(INDEX(funnel_data!AA$3:AA$140,MATCH($J94, funnel_data!$A$3:$A$140, FALSE)),"")</f>
        <v/>
      </c>
      <c r="AB94" s="196" t="str">
        <f ca="1">IFERROR(INDEX(funnel_data!AB$3:AB$140,MATCH($J94, funnel_data!$A$3:$A$140, FALSE)),"")</f>
        <v/>
      </c>
      <c r="AC94" s="196">
        <f ca="1">IFERROR(INDEX(funnel_data!S$3:S$140,MATCH($J94, funnel_data!$A$3:$A$140, FALSE)),"")</f>
        <v>4.2820310180952947E-2</v>
      </c>
      <c r="AD94" s="196">
        <f ca="1">IFERROR(INDEX(funnel_data!T$3:T$140,MATCH($J94, funnel_data!$A$3:$A$140, FALSE)),"")</f>
        <v>0</v>
      </c>
      <c r="AE94" s="196">
        <f ca="1">IFERROR(INDEX(funnel_data!U$3:U$140,MATCH($J94, funnel_data!$A$3:$A$140, FALSE)),"")</f>
        <v>1</v>
      </c>
      <c r="AF94" s="196">
        <f ca="1">IFERROR(INDEX(funnel_data!V$3:V$140,MATCH($J94, funnel_data!$A$3:$A$140, FALSE)),"")</f>
        <v>0</v>
      </c>
      <c r="AG94" s="196">
        <f ca="1">IFERROR(INDEX(funnel_data!W$3:W$140,MATCH($J94, funnel_data!$A$3:$A$140, FALSE)),"")</f>
        <v>1</v>
      </c>
      <c r="AH94" s="170" t="str">
        <f t="shared" ca="1" si="12"/>
        <v/>
      </c>
      <c r="AI94" s="169" t="str">
        <f t="shared" ca="1" si="13"/>
        <v/>
      </c>
      <c r="AJ94" s="168" t="str">
        <f ca="1">IFERROR(INDEX(funnel_data!AG$3:AG$140,MATCH($J94, funnel_data!$A$3:$A$140, FALSE)),"")</f>
        <v>Numbers too small for z-test</v>
      </c>
    </row>
    <row r="95" spans="3:36" s="171" customFormat="1" x14ac:dyDescent="0.3">
      <c r="C95" s="12" t="str">
        <f>funnel_data!A89</f>
        <v>RP5</v>
      </c>
      <c r="D95" s="12" t="str">
        <f>INDEX(TrustCAHUB_map!C$2:C$139,MATCH($C95,TrustCAHUB_map!$A$2:$A$139,FALSE))</f>
        <v>South Yorkshire and Bassetlaw</v>
      </c>
      <c r="E95" s="12" t="str">
        <f>INDEX(TrustCAHUB_map!D$2:D$139,MATCH($C95,TrustCAHUB_map!$A$2:$A$139,FALSE))</f>
        <v>Yorkshire and Humber</v>
      </c>
      <c r="F95" s="12">
        <f>ROWS($F$9:F95)</f>
        <v>87</v>
      </c>
      <c r="G95" s="22">
        <f t="shared" si="7"/>
        <v>87</v>
      </c>
      <c r="H95" s="22">
        <f t="shared" si="8"/>
        <v>87</v>
      </c>
      <c r="I95" s="22"/>
      <c r="J95" s="168" t="str">
        <f t="shared" si="9"/>
        <v>RP5</v>
      </c>
      <c r="K95" s="169" t="str">
        <f>IFERROR(INDEX(TrustCAHUB_map!$B$2:$B$139, MATCH(J95, TrustCAHUB_map!$A$2:$A$139, FALSE)),"")</f>
        <v>Doncaster and Bassetlaw Hospitals NHS Foundation Trust</v>
      </c>
      <c r="L95" s="168">
        <f ca="1">IFERROR(INDEX(funnel_data!E$3:E$140,MATCH($J95, funnel_data!$A$3:$A$140, FALSE)),"")</f>
        <v>212</v>
      </c>
      <c r="M95" s="168">
        <f ca="1">IFERROR(INDEX(funnel_data!F$3:F$140,MATCH($J95, funnel_data!$A$3:$A$140, FALSE)),"")</f>
        <v>9</v>
      </c>
      <c r="N95" s="196">
        <f ca="1">IFERROR(INDEX(funnel_data!G$3:G$140,MATCH($J95, funnel_data!$A$3:$A$140, FALSE)),"")</f>
        <v>4.2452830188679243E-2</v>
      </c>
      <c r="O95" s="196">
        <f ca="1">IFERROR(INDEX(funnel_data!Y$3:Y$140,MATCH($J95, funnel_data!$A$3:$A$140, FALSE)),"")</f>
        <v>2.2492777234904043E-2</v>
      </c>
      <c r="P95" s="196">
        <f ca="1">IFERROR(INDEX(funnel_data!Z$3:Z$140,MATCH($J95, funnel_data!$A$3:$A$140, FALSE)),"")</f>
        <v>7.869936138401841E-2</v>
      </c>
      <c r="Q95" s="196">
        <f ca="1">IFERROR(INDEX(funnel_data!H$3:H$140,MATCH($J95, funnel_data!$A$3:$A$140, FALSE)),"")</f>
        <v>4.1856794361209183E-2</v>
      </c>
      <c r="R95" s="196">
        <f ca="1">IFERROR(INDEX(funnel_data!I$3:I$140,MATCH($J95, funnel_data!$A$3:$A$140, FALSE)),"")</f>
        <v>2.2077357049351577E-2</v>
      </c>
      <c r="S95" s="196">
        <f ca="1">IFERROR(INDEX(funnel_data!J$3:J$140,MATCH($J95, funnel_data!$A$3:$A$140, FALSE)),"")</f>
        <v>7.7944514587778124E-2</v>
      </c>
      <c r="T95" s="196">
        <f ca="1">IFERROR(INDEX(funnel_data!K$3:K$140,MATCH($J95, funnel_data!$A$3:$A$140, FALSE)),"")</f>
        <v>1.5576025275700881E-2</v>
      </c>
      <c r="U95" s="196">
        <f ca="1">IFERROR(INDEX(funnel_data!L$3:L$140,MATCH($J95, funnel_data!$A$3:$A$140, FALSE)),"")</f>
        <v>0.10763182240759968</v>
      </c>
      <c r="V95" s="170" t="str">
        <f t="shared" ca="1" si="10"/>
        <v/>
      </c>
      <c r="W95" s="169" t="str">
        <f t="shared" ca="1" si="11"/>
        <v/>
      </c>
      <c r="X95" s="168">
        <f ca="1">IFERROR(INDEX(funnel_data!P$3:P$140,MATCH($J95, funnel_data!$A$3:$A$140, FALSE)),"")</f>
        <v>218</v>
      </c>
      <c r="Y95" s="168">
        <f ca="1">IFERROR(INDEX(funnel_data!Q$3:Q$140,MATCH($J95, funnel_data!$A$3:$A$140, FALSE)),"")</f>
        <v>15</v>
      </c>
      <c r="Z95" s="196">
        <f ca="1">IFERROR(INDEX(funnel_data!R$3:R$140,MATCH($J95, funnel_data!$A$3:$A$140, FALSE)),"")</f>
        <v>6.8807339449541288E-2</v>
      </c>
      <c r="AA95" s="196">
        <f ca="1">IFERROR(INDEX(funnel_data!AA$3:AA$140,MATCH($J95, funnel_data!$A$3:$A$140, FALSE)),"")</f>
        <v>4.2138187795358918E-2</v>
      </c>
      <c r="AB95" s="196">
        <f ca="1">IFERROR(INDEX(funnel_data!AB$3:AB$140,MATCH($J95, funnel_data!$A$3:$A$140, FALSE)),"")</f>
        <v>0.11040975793396873</v>
      </c>
      <c r="AC95" s="196">
        <f ca="1">IFERROR(INDEX(funnel_data!S$3:S$140,MATCH($J95, funnel_data!$A$3:$A$140, FALSE)),"")</f>
        <v>4.2820310180952947E-2</v>
      </c>
      <c r="AD95" s="196">
        <f ca="1">IFERROR(INDEX(funnel_data!T$3:T$140,MATCH($J95, funnel_data!$A$3:$A$140, FALSE)),"")</f>
        <v>2.2944438890228364E-2</v>
      </c>
      <c r="AE95" s="196">
        <f ca="1">IFERROR(INDEX(funnel_data!U$3:U$140,MATCH($J95, funnel_data!$A$3:$A$140, FALSE)),"")</f>
        <v>7.8530015129646552E-2</v>
      </c>
      <c r="AF95" s="196">
        <f ca="1">IFERROR(INDEX(funnel_data!V$3:V$140,MATCH($J95, funnel_data!$A$3:$A$140, FALSE)),"")</f>
        <v>1.6310012181123008E-2</v>
      </c>
      <c r="AG95" s="196">
        <f ca="1">IFERROR(INDEX(funnel_data!W$3:W$140,MATCH($J95, funnel_data!$A$3:$A$140, FALSE)),"")</f>
        <v>0.10770261633269948</v>
      </c>
      <c r="AH95" s="170" t="str">
        <f t="shared" ca="1" si="12"/>
        <v/>
      </c>
      <c r="AI95" s="169" t="str">
        <f t="shared" ca="1" si="13"/>
        <v/>
      </c>
      <c r="AJ95" s="168" t="str">
        <f ca="1">IFERROR(INDEX(funnel_data!AG$3:AG$140,MATCH($J95, funnel_data!$A$3:$A$140, FALSE)),"")</f>
        <v>Change not statistically significant</v>
      </c>
    </row>
    <row r="96" spans="3:36" s="171" customFormat="1" x14ac:dyDescent="0.3">
      <c r="C96" s="12" t="str">
        <f>funnel_data!A90</f>
        <v>RPA</v>
      </c>
      <c r="D96" s="12" t="str">
        <f>INDEX(TrustCAHUB_map!C$2:C$139,MATCH($C96,TrustCAHUB_map!$A$2:$A$139,FALSE))</f>
        <v>Kent and Medway</v>
      </c>
      <c r="E96" s="12" t="str">
        <f>INDEX(TrustCAHUB_map!D$2:D$139,MATCH($C96,TrustCAHUB_map!$A$2:$A$139,FALSE))</f>
        <v>South East</v>
      </c>
      <c r="F96" s="12">
        <f>ROWS($F$9:F96)</f>
        <v>88</v>
      </c>
      <c r="G96" s="22">
        <f t="shared" si="7"/>
        <v>88</v>
      </c>
      <c r="H96" s="22">
        <f t="shared" si="8"/>
        <v>88</v>
      </c>
      <c r="I96" s="22"/>
      <c r="J96" s="168" t="str">
        <f t="shared" si="9"/>
        <v>RPA</v>
      </c>
      <c r="K96" s="169" t="str">
        <f>IFERROR(INDEX(TrustCAHUB_map!$B$2:$B$139, MATCH(J96, TrustCAHUB_map!$A$2:$A$139, FALSE)),"")</f>
        <v>Medway NHS Foundation Trust</v>
      </c>
      <c r="L96" s="168">
        <f ca="1">IFERROR(INDEX(funnel_data!E$3:E$140,MATCH($J96, funnel_data!$A$3:$A$140, FALSE)),"")</f>
        <v>400</v>
      </c>
      <c r="M96" s="168">
        <f ca="1">IFERROR(INDEX(funnel_data!F$3:F$140,MATCH($J96, funnel_data!$A$3:$A$140, FALSE)),"")</f>
        <v>16</v>
      </c>
      <c r="N96" s="196">
        <f ca="1">IFERROR(INDEX(funnel_data!G$3:G$140,MATCH($J96, funnel_data!$A$3:$A$140, FALSE)),"")</f>
        <v>0.04</v>
      </c>
      <c r="O96" s="196">
        <f ca="1">IFERROR(INDEX(funnel_data!Y$3:Y$140,MATCH($J96, funnel_data!$A$3:$A$140, FALSE)),"")</f>
        <v>2.4769063069711751E-2</v>
      </c>
      <c r="P96" s="196">
        <f ca="1">IFERROR(INDEX(funnel_data!Z$3:Z$140,MATCH($J96, funnel_data!$A$3:$A$140, FALSE)),"")</f>
        <v>6.3982247717841029E-2</v>
      </c>
      <c r="Q96" s="196">
        <f ca="1">IFERROR(INDEX(funnel_data!H$3:H$140,MATCH($J96, funnel_data!$A$3:$A$140, FALSE)),"")</f>
        <v>4.1856794361209183E-2</v>
      </c>
      <c r="R96" s="196">
        <f ca="1">IFERROR(INDEX(funnel_data!I$3:I$140,MATCH($J96, funnel_data!$A$3:$A$140, FALSE)),"")</f>
        <v>2.6202548253599814E-2</v>
      </c>
      <c r="S96" s="196">
        <f ca="1">IFERROR(INDEX(funnel_data!J$3:J$140,MATCH($J96, funnel_data!$A$3:$A$140, FALSE)),"")</f>
        <v>6.6227343785673382E-2</v>
      </c>
      <c r="T96" s="196">
        <f ca="1">IFERROR(INDEX(funnel_data!K$3:K$140,MATCH($J96, funnel_data!$A$3:$A$140, FALSE)),"")</f>
        <v>2.0147440451358835E-2</v>
      </c>
      <c r="U96" s="196">
        <f ca="1">IFERROR(INDEX(funnel_data!L$3:L$140,MATCH($J96, funnel_data!$A$3:$A$140, FALSE)),"")</f>
        <v>8.4930917006322923E-2</v>
      </c>
      <c r="V96" s="170" t="str">
        <f t="shared" ca="1" si="10"/>
        <v/>
      </c>
      <c r="W96" s="169" t="str">
        <f t="shared" ca="1" si="11"/>
        <v/>
      </c>
      <c r="X96" s="168">
        <f ca="1">IFERROR(INDEX(funnel_data!P$3:P$140,MATCH($J96, funnel_data!$A$3:$A$140, FALSE)),"")</f>
        <v>475</v>
      </c>
      <c r="Y96" s="168">
        <f ca="1">IFERROR(INDEX(funnel_data!Q$3:Q$140,MATCH($J96, funnel_data!$A$3:$A$140, FALSE)),"")</f>
        <v>15</v>
      </c>
      <c r="Z96" s="196">
        <f ca="1">IFERROR(INDEX(funnel_data!R$3:R$140,MATCH($J96, funnel_data!$A$3:$A$140, FALSE)),"")</f>
        <v>3.1578947368421054E-2</v>
      </c>
      <c r="AA96" s="196">
        <f ca="1">IFERROR(INDEX(funnel_data!AA$3:AA$140,MATCH($J96, funnel_data!$A$3:$A$140, FALSE)),"")</f>
        <v>1.9229035964697289E-2</v>
      </c>
      <c r="AB96" s="196">
        <f ca="1">IFERROR(INDEX(funnel_data!AB$3:AB$140,MATCH($J96, funnel_data!$A$3:$A$140, FALSE)),"")</f>
        <v>5.1444583032371045E-2</v>
      </c>
      <c r="AC96" s="196">
        <f ca="1">IFERROR(INDEX(funnel_data!S$3:S$140,MATCH($J96, funnel_data!$A$3:$A$140, FALSE)),"")</f>
        <v>4.2820310180952947E-2</v>
      </c>
      <c r="AD96" s="196">
        <f ca="1">IFERROR(INDEX(funnel_data!T$3:T$140,MATCH($J96, funnel_data!$A$3:$A$140, FALSE)),"")</f>
        <v>2.7987396621716523E-2</v>
      </c>
      <c r="AE96" s="196">
        <f ca="1">IFERROR(INDEX(funnel_data!U$3:U$140,MATCH($J96, funnel_data!$A$3:$A$140, FALSE)),"")</f>
        <v>6.4988849953153544E-2</v>
      </c>
      <c r="AF96" s="196">
        <f ca="1">IFERROR(INDEX(funnel_data!V$3:V$140,MATCH($J96, funnel_data!$A$3:$A$140, FALSE)),"")</f>
        <v>2.2015293938783313E-2</v>
      </c>
      <c r="AG96" s="196">
        <f ca="1">IFERROR(INDEX(funnel_data!W$3:W$140,MATCH($J96, funnel_data!$A$3:$A$140, FALSE)),"")</f>
        <v>8.164521485976528E-2</v>
      </c>
      <c r="AH96" s="170" t="str">
        <f t="shared" ca="1" si="12"/>
        <v/>
      </c>
      <c r="AI96" s="169" t="str">
        <f t="shared" ca="1" si="13"/>
        <v/>
      </c>
      <c r="AJ96" s="168" t="str">
        <f ca="1">IFERROR(INDEX(funnel_data!AG$3:AG$140,MATCH($J96, funnel_data!$A$3:$A$140, FALSE)),"")</f>
        <v>Change not statistically significant</v>
      </c>
    </row>
    <row r="97" spans="3:36" s="171" customFormat="1" x14ac:dyDescent="0.3">
      <c r="C97" s="12" t="str">
        <f>funnel_data!A91</f>
        <v>RPY</v>
      </c>
      <c r="D97" s="12" t="str">
        <f>INDEX(TrustCAHUB_map!C$2:C$139,MATCH($C97,TrustCAHUB_map!$A$2:$A$139,FALSE))</f>
        <v>North West and South West London</v>
      </c>
      <c r="E97" s="12" t="str">
        <f>INDEX(TrustCAHUB_map!D$2:D$139,MATCH($C97,TrustCAHUB_map!$A$2:$A$139,FALSE))</f>
        <v>London</v>
      </c>
      <c r="F97" s="12">
        <f>ROWS($F$9:F97)</f>
        <v>89</v>
      </c>
      <c r="G97" s="22">
        <f t="shared" si="7"/>
        <v>89</v>
      </c>
      <c r="H97" s="22">
        <f t="shared" si="8"/>
        <v>89</v>
      </c>
      <c r="I97" s="22"/>
      <c r="J97" s="168" t="str">
        <f t="shared" si="9"/>
        <v>RPY</v>
      </c>
      <c r="K97" s="169" t="str">
        <f>IFERROR(INDEX(TrustCAHUB_map!$B$2:$B$139, MATCH(J97, TrustCAHUB_map!$A$2:$A$139, FALSE)),"")</f>
        <v>The Royal Marsden NHS Foundation Trust</v>
      </c>
      <c r="L97" s="168">
        <f ca="1">IFERROR(INDEX(funnel_data!E$3:E$140,MATCH($J97, funnel_data!$A$3:$A$140, FALSE)),"")</f>
        <v>3719</v>
      </c>
      <c r="M97" s="168">
        <f ca="1">IFERROR(INDEX(funnel_data!F$3:F$140,MATCH($J97, funnel_data!$A$3:$A$140, FALSE)),"")</f>
        <v>138</v>
      </c>
      <c r="N97" s="196">
        <f ca="1">IFERROR(INDEX(funnel_data!G$3:G$140,MATCH($J97, funnel_data!$A$3:$A$140, FALSE)),"")</f>
        <v>3.7106749126109166E-2</v>
      </c>
      <c r="O97" s="196">
        <f ca="1">IFERROR(INDEX(funnel_data!Y$3:Y$140,MATCH($J97, funnel_data!$A$3:$A$140, FALSE)),"")</f>
        <v>3.1493709200604812E-2</v>
      </c>
      <c r="P97" s="196">
        <f ca="1">IFERROR(INDEX(funnel_data!Z$3:Z$140,MATCH($J97, funnel_data!$A$3:$A$140, FALSE)),"")</f>
        <v>4.3675073009460379E-2</v>
      </c>
      <c r="Q97" s="196">
        <f ca="1">IFERROR(INDEX(funnel_data!H$3:H$140,MATCH($J97, funnel_data!$A$3:$A$140, FALSE)),"")</f>
        <v>4.1856794361209183E-2</v>
      </c>
      <c r="R97" s="196">
        <f ca="1">IFERROR(INDEX(funnel_data!I$3:I$140,MATCH($J97, funnel_data!$A$3:$A$140, FALSE)),"")</f>
        <v>3.5879153576051502E-2</v>
      </c>
      <c r="S97" s="196">
        <f ca="1">IFERROR(INDEX(funnel_data!J$3:J$140,MATCH($J97, funnel_data!$A$3:$A$140, FALSE)),"")</f>
        <v>4.877995103336135E-2</v>
      </c>
      <c r="T97" s="196">
        <f ca="1">IFERROR(INDEX(funnel_data!K$3:K$140,MATCH($J97, funnel_data!$A$3:$A$140, FALSE)),"")</f>
        <v>3.2827673204509591E-2</v>
      </c>
      <c r="U97" s="196">
        <f ca="1">IFERROR(INDEX(funnel_data!L$3:L$140,MATCH($J97, funnel_data!$A$3:$A$140, FALSE)),"")</f>
        <v>5.3232653099090511E-2</v>
      </c>
      <c r="V97" s="170" t="str">
        <f t="shared" ca="1" si="10"/>
        <v/>
      </c>
      <c r="W97" s="169" t="str">
        <f t="shared" ca="1" si="11"/>
        <v/>
      </c>
      <c r="X97" s="168">
        <f ca="1">IFERROR(INDEX(funnel_data!P$3:P$140,MATCH($J97, funnel_data!$A$3:$A$140, FALSE)),"")</f>
        <v>3821</v>
      </c>
      <c r="Y97" s="168">
        <f ca="1">IFERROR(INDEX(funnel_data!Q$3:Q$140,MATCH($J97, funnel_data!$A$3:$A$140, FALSE)),"")</f>
        <v>139</v>
      </c>
      <c r="Z97" s="196">
        <f ca="1">IFERROR(INDEX(funnel_data!R$3:R$140,MATCH($J97, funnel_data!$A$3:$A$140, FALSE)),"")</f>
        <v>3.6377911541481289E-2</v>
      </c>
      <c r="AA97" s="196">
        <f ca="1">IFERROR(INDEX(funnel_data!AA$3:AA$140,MATCH($J97, funnel_data!$A$3:$A$140, FALSE)),"")</f>
        <v>3.0891768821921326E-2</v>
      </c>
      <c r="AB97" s="196">
        <f ca="1">IFERROR(INDEX(funnel_data!AB$3:AB$140,MATCH($J97, funnel_data!$A$3:$A$140, FALSE)),"")</f>
        <v>4.2795326932262887E-2</v>
      </c>
      <c r="AC97" s="196">
        <f ca="1">IFERROR(INDEX(funnel_data!S$3:S$140,MATCH($J97, funnel_data!$A$3:$A$140, FALSE)),"")</f>
        <v>4.2820310180952947E-2</v>
      </c>
      <c r="AD97" s="196">
        <f ca="1">IFERROR(INDEX(funnel_data!T$3:T$140,MATCH($J97, funnel_data!$A$3:$A$140, FALSE)),"")</f>
        <v>3.6846984774918275E-2</v>
      </c>
      <c r="AE97" s="196">
        <f ca="1">IFERROR(INDEX(funnel_data!U$3:U$140,MATCH($J97, funnel_data!$A$3:$A$140, FALSE)),"")</f>
        <v>4.9712001197949829E-2</v>
      </c>
      <c r="AF97" s="196">
        <f ca="1">IFERROR(INDEX(funnel_data!V$3:V$140,MATCH($J97, funnel_data!$A$3:$A$140, FALSE)),"")</f>
        <v>3.3787692684296496E-2</v>
      </c>
      <c r="AG97" s="196">
        <f ca="1">IFERROR(INDEX(funnel_data!W$3:W$140,MATCH($J97, funnel_data!$A$3:$A$140, FALSE)),"")</f>
        <v>5.4132372271975773E-2</v>
      </c>
      <c r="AH97" s="170" t="str">
        <f t="shared" ca="1" si="12"/>
        <v/>
      </c>
      <c r="AI97" s="169" t="str">
        <f t="shared" ca="1" si="13"/>
        <v/>
      </c>
      <c r="AJ97" s="168" t="str">
        <f ca="1">IFERROR(INDEX(funnel_data!AG$3:AG$140,MATCH($J97, funnel_data!$A$3:$A$140, FALSE)),"")</f>
        <v>Change not statistically significant</v>
      </c>
    </row>
    <row r="98" spans="3:36" s="171" customFormat="1" x14ac:dyDescent="0.3">
      <c r="C98" s="12" t="str">
        <f>funnel_data!A92</f>
        <v>RQ3</v>
      </c>
      <c r="D98" s="12" t="str">
        <f>INDEX(TrustCAHUB_map!C$2:C$139,MATCH($C98,TrustCAHUB_map!$A$2:$A$139,FALSE))</f>
        <v>West Midlands</v>
      </c>
      <c r="E98" s="12" t="str">
        <f>INDEX(TrustCAHUB_map!D$2:D$139,MATCH($C98,TrustCAHUB_map!$A$2:$A$139,FALSE))</f>
        <v>West Midlands</v>
      </c>
      <c r="F98" s="12">
        <f>ROWS($F$9:F98)</f>
        <v>90</v>
      </c>
      <c r="G98" s="22">
        <f t="shared" si="7"/>
        <v>90</v>
      </c>
      <c r="H98" s="22">
        <f t="shared" si="8"/>
        <v>90</v>
      </c>
      <c r="I98" s="22"/>
      <c r="J98" s="168" t="str">
        <f t="shared" si="9"/>
        <v>RQ3</v>
      </c>
      <c r="K98" s="169" t="str">
        <f>IFERROR(INDEX(TrustCAHUB_map!$B$2:$B$139, MATCH(J98, TrustCAHUB_map!$A$2:$A$139, FALSE)),"")</f>
        <v>Birmingham Women’s and Children’s NHS Foundation Trust</v>
      </c>
      <c r="L98" s="168">
        <f ca="1">IFERROR(INDEX(funnel_data!E$3:E$140,MATCH($J98, funnel_data!$A$3:$A$140, FALSE)),"")</f>
        <v>1</v>
      </c>
      <c r="M98" s="168">
        <f ca="1">IFERROR(INDEX(funnel_data!F$3:F$140,MATCH($J98, funnel_data!$A$3:$A$140, FALSE)),"")</f>
        <v>0</v>
      </c>
      <c r="N98" s="196">
        <f ca="1">IFERROR(INDEX(funnel_data!G$3:G$140,MATCH($J98, funnel_data!$A$3:$A$140, FALSE)),"")</f>
        <v>0</v>
      </c>
      <c r="O98" s="196">
        <f ca="1">IFERROR(INDEX(funnel_data!Y$3:Y$140,MATCH($J98, funnel_data!$A$3:$A$140, FALSE)),"")</f>
        <v>0</v>
      </c>
      <c r="P98" s="196">
        <f ca="1">IFERROR(INDEX(funnel_data!Z$3:Z$140,MATCH($J98, funnel_data!$A$3:$A$140, FALSE)),"")</f>
        <v>0.79345068562276255</v>
      </c>
      <c r="Q98" s="196">
        <f ca="1">IFERROR(INDEX(funnel_data!H$3:H$140,MATCH($J98, funnel_data!$A$3:$A$140, FALSE)),"")</f>
        <v>4.1856794361209183E-2</v>
      </c>
      <c r="R98" s="196">
        <f ca="1">IFERROR(INDEX(funnel_data!I$3:I$140,MATCH($J98, funnel_data!$A$3:$A$140, FALSE)),"")</f>
        <v>4.4657751846540757E-4</v>
      </c>
      <c r="S98" s="196">
        <f ca="1">IFERROR(INDEX(funnel_data!J$3:J$140,MATCH($J98, funnel_data!$A$3:$A$140, FALSE)),"")</f>
        <v>0.81030061116346164</v>
      </c>
      <c r="T98" s="196">
        <f ca="1">IFERROR(INDEX(funnel_data!K$3:K$140,MATCH($J98, funnel_data!$A$3:$A$140, FALSE)),"")</f>
        <v>1.8190919691566841E-4</v>
      </c>
      <c r="U98" s="196">
        <f ca="1">IFERROR(INDEX(funnel_data!L$3:L$140,MATCH($J98, funnel_data!$A$3:$A$140, FALSE)),"")</f>
        <v>0.91296083193832811</v>
      </c>
      <c r="V98" s="170" t="str">
        <f t="shared" ca="1" si="10"/>
        <v/>
      </c>
      <c r="W98" s="169" t="str">
        <f t="shared" ca="1" si="11"/>
        <v>&lt;Lower 3SD Limit</v>
      </c>
      <c r="X98" s="168">
        <f ca="1">IFERROR(INDEX(funnel_data!P$3:P$140,MATCH($J98, funnel_data!$A$3:$A$140, FALSE)),"")</f>
        <v>0</v>
      </c>
      <c r="Y98" s="168">
        <f ca="1">IFERROR(INDEX(funnel_data!Q$3:Q$140,MATCH($J98, funnel_data!$A$3:$A$140, FALSE)),"")</f>
        <v>0</v>
      </c>
      <c r="Z98" s="196" t="str">
        <f ca="1">IFERROR(INDEX(funnel_data!R$3:R$140,MATCH($J98, funnel_data!$A$3:$A$140, FALSE)),"")</f>
        <v/>
      </c>
      <c r="AA98" s="196" t="str">
        <f ca="1">IFERROR(INDEX(funnel_data!AA$3:AA$140,MATCH($J98, funnel_data!$A$3:$A$140, FALSE)),"")</f>
        <v/>
      </c>
      <c r="AB98" s="196" t="str">
        <f ca="1">IFERROR(INDEX(funnel_data!AB$3:AB$140,MATCH($J98, funnel_data!$A$3:$A$140, FALSE)),"")</f>
        <v/>
      </c>
      <c r="AC98" s="196">
        <f ca="1">IFERROR(INDEX(funnel_data!S$3:S$140,MATCH($J98, funnel_data!$A$3:$A$140, FALSE)),"")</f>
        <v>4.2820310180952947E-2</v>
      </c>
      <c r="AD98" s="196">
        <f ca="1">IFERROR(INDEX(funnel_data!T$3:T$140,MATCH($J98, funnel_data!$A$3:$A$140, FALSE)),"")</f>
        <v>0</v>
      </c>
      <c r="AE98" s="196">
        <f ca="1">IFERROR(INDEX(funnel_data!U$3:U$140,MATCH($J98, funnel_data!$A$3:$A$140, FALSE)),"")</f>
        <v>1</v>
      </c>
      <c r="AF98" s="196">
        <f ca="1">IFERROR(INDEX(funnel_data!V$3:V$140,MATCH($J98, funnel_data!$A$3:$A$140, FALSE)),"")</f>
        <v>0</v>
      </c>
      <c r="AG98" s="196">
        <f ca="1">IFERROR(INDEX(funnel_data!W$3:W$140,MATCH($J98, funnel_data!$A$3:$A$140, FALSE)),"")</f>
        <v>1</v>
      </c>
      <c r="AH98" s="170" t="str">
        <f t="shared" ca="1" si="12"/>
        <v/>
      </c>
      <c r="AI98" s="169" t="str">
        <f t="shared" ca="1" si="13"/>
        <v/>
      </c>
      <c r="AJ98" s="168" t="str">
        <f ca="1">IFERROR(INDEX(funnel_data!AG$3:AG$140,MATCH($J98, funnel_data!$A$3:$A$140, FALSE)),"")</f>
        <v>Numbers too small for z-test</v>
      </c>
    </row>
    <row r="99" spans="3:36" s="171" customFormat="1" x14ac:dyDescent="0.3">
      <c r="C99" s="12" t="str">
        <f>funnel_data!A93</f>
        <v>RQ6</v>
      </c>
      <c r="D99" s="12" t="str">
        <f>INDEX(TrustCAHUB_map!C$2:C$139,MATCH($C99,TrustCAHUB_map!$A$2:$A$139,FALSE))</f>
        <v>Cheshire and Merseyside</v>
      </c>
      <c r="E99" s="12" t="str">
        <f>INDEX(TrustCAHUB_map!D$2:D$139,MATCH($C99,TrustCAHUB_map!$A$2:$A$139,FALSE))</f>
        <v>North West</v>
      </c>
      <c r="F99" s="12">
        <f>ROWS($F$9:F99)</f>
        <v>91</v>
      </c>
      <c r="G99" s="22">
        <f t="shared" si="7"/>
        <v>91</v>
      </c>
      <c r="H99" s="22">
        <f t="shared" si="8"/>
        <v>91</v>
      </c>
      <c r="I99" s="22"/>
      <c r="J99" s="168" t="str">
        <f t="shared" si="9"/>
        <v>RQ6</v>
      </c>
      <c r="K99" s="169" t="str">
        <f>IFERROR(INDEX(TrustCAHUB_map!$B$2:$B$139, MATCH(J99, TrustCAHUB_map!$A$2:$A$139, FALSE)),"")</f>
        <v>Royal Liverpool and Broadgreen University Hospitals NHS Trust</v>
      </c>
      <c r="L99" s="168">
        <f ca="1">IFERROR(INDEX(funnel_data!E$3:E$140,MATCH($J99, funnel_data!$A$3:$A$140, FALSE)),"")</f>
        <v>233</v>
      </c>
      <c r="M99" s="168">
        <f ca="1">IFERROR(INDEX(funnel_data!F$3:F$140,MATCH($J99, funnel_data!$A$3:$A$140, FALSE)),"")</f>
        <v>14</v>
      </c>
      <c r="N99" s="196">
        <f ca="1">IFERROR(INDEX(funnel_data!G$3:G$140,MATCH($J99, funnel_data!$A$3:$A$140, FALSE)),"")</f>
        <v>6.0085836909871244E-2</v>
      </c>
      <c r="O99" s="196">
        <f ca="1">IFERROR(INDEX(funnel_data!Y$3:Y$140,MATCH($J99, funnel_data!$A$3:$A$140, FALSE)),"")</f>
        <v>3.6125734665616194E-2</v>
      </c>
      <c r="P99" s="196">
        <f ca="1">IFERROR(INDEX(funnel_data!Z$3:Z$140,MATCH($J99, funnel_data!$A$3:$A$140, FALSE)),"")</f>
        <v>9.831634730450195E-2</v>
      </c>
      <c r="Q99" s="196">
        <f ca="1">IFERROR(INDEX(funnel_data!H$3:H$140,MATCH($J99, funnel_data!$A$3:$A$140, FALSE)),"")</f>
        <v>4.1856794361209183E-2</v>
      </c>
      <c r="R99" s="196">
        <f ca="1">IFERROR(INDEX(funnel_data!I$3:I$140,MATCH($J99, funnel_data!$A$3:$A$140, FALSE)),"")</f>
        <v>2.2722416766922746E-2</v>
      </c>
      <c r="S99" s="196">
        <f ca="1">IFERROR(INDEX(funnel_data!J$3:J$140,MATCH($J99, funnel_data!$A$3:$A$140, FALSE)),"")</f>
        <v>7.5853450700293645E-2</v>
      </c>
      <c r="T99" s="196">
        <f ca="1">IFERROR(INDEX(funnel_data!K$3:K$140,MATCH($J99, funnel_data!$A$3:$A$140, FALSE)),"")</f>
        <v>1.6255897675403471E-2</v>
      </c>
      <c r="U99" s="196">
        <f ca="1">IFERROR(INDEX(funnel_data!L$3:L$140,MATCH($J99, funnel_data!$A$3:$A$140, FALSE)),"")</f>
        <v>0.10353252428726042</v>
      </c>
      <c r="V99" s="170" t="str">
        <f t="shared" ca="1" si="10"/>
        <v/>
      </c>
      <c r="W99" s="169" t="str">
        <f t="shared" ca="1" si="11"/>
        <v/>
      </c>
      <c r="X99" s="168">
        <f ca="1">IFERROR(INDEX(funnel_data!P$3:P$140,MATCH($J99, funnel_data!$A$3:$A$140, FALSE)),"")</f>
        <v>243</v>
      </c>
      <c r="Y99" s="168">
        <f ca="1">IFERROR(INDEX(funnel_data!Q$3:Q$140,MATCH($J99, funnel_data!$A$3:$A$140, FALSE)),"")</f>
        <v>15</v>
      </c>
      <c r="Z99" s="196">
        <f ca="1">IFERROR(INDEX(funnel_data!R$3:R$140,MATCH($J99, funnel_data!$A$3:$A$140, FALSE)),"")</f>
        <v>6.1728395061728392E-2</v>
      </c>
      <c r="AA99" s="196">
        <f ca="1">IFERROR(INDEX(funnel_data!AA$3:AA$140,MATCH($J99, funnel_data!$A$3:$A$140, FALSE)),"")</f>
        <v>3.7761535384681237E-2</v>
      </c>
      <c r="AB99" s="196">
        <f ca="1">IFERROR(INDEX(funnel_data!AB$3:AB$140,MATCH($J99, funnel_data!$A$3:$A$140, FALSE)),"")</f>
        <v>9.9336418023852902E-2</v>
      </c>
      <c r="AC99" s="196">
        <f ca="1">IFERROR(INDEX(funnel_data!S$3:S$140,MATCH($J99, funnel_data!$A$3:$A$140, FALSE)),"")</f>
        <v>4.2820310180952947E-2</v>
      </c>
      <c r="AD99" s="196">
        <f ca="1">IFERROR(INDEX(funnel_data!T$3:T$140,MATCH($J99, funnel_data!$A$3:$A$140, FALSE)),"")</f>
        <v>2.3696088134873623E-2</v>
      </c>
      <c r="AE99" s="196">
        <f ca="1">IFERROR(INDEX(funnel_data!U$3:U$140,MATCH($J99, funnel_data!$A$3:$A$140, FALSE)),"")</f>
        <v>7.6174722733080291E-2</v>
      </c>
      <c r="AF99" s="196">
        <f ca="1">IFERROR(INDEX(funnel_data!V$3:V$140,MATCH($J99, funnel_data!$A$3:$A$140, FALSE)),"")</f>
        <v>1.7111580328965481E-2</v>
      </c>
      <c r="AG99" s="196">
        <f ca="1">IFERROR(INDEX(funnel_data!W$3:W$140,MATCH($J99, funnel_data!$A$3:$A$140, FALSE)),"")</f>
        <v>0.10310258164030045</v>
      </c>
      <c r="AH99" s="170" t="str">
        <f t="shared" ca="1" si="12"/>
        <v/>
      </c>
      <c r="AI99" s="169" t="str">
        <f t="shared" ca="1" si="13"/>
        <v/>
      </c>
      <c r="AJ99" s="168" t="str">
        <f ca="1">IFERROR(INDEX(funnel_data!AG$3:AG$140,MATCH($J99, funnel_data!$A$3:$A$140, FALSE)),"")</f>
        <v>Change not statistically significant</v>
      </c>
    </row>
    <row r="100" spans="3:36" s="171" customFormat="1" x14ac:dyDescent="0.3">
      <c r="C100" s="12" t="str">
        <f>funnel_data!A94</f>
        <v>RQ8</v>
      </c>
      <c r="D100" s="12" t="str">
        <f>INDEX(TrustCAHUB_map!C$2:C$139,MATCH($C100,TrustCAHUB_map!$A$2:$A$139,FALSE))</f>
        <v>East of England</v>
      </c>
      <c r="E100" s="12" t="str">
        <f>INDEX(TrustCAHUB_map!D$2:D$139,MATCH($C100,TrustCAHUB_map!$A$2:$A$139,FALSE))</f>
        <v>East of England</v>
      </c>
      <c r="F100" s="12">
        <f>ROWS($F$9:F100)</f>
        <v>92</v>
      </c>
      <c r="G100" s="22">
        <f t="shared" si="7"/>
        <v>92</v>
      </c>
      <c r="H100" s="22">
        <f t="shared" si="8"/>
        <v>92</v>
      </c>
      <c r="I100" s="22"/>
      <c r="J100" s="168" t="str">
        <f t="shared" si="9"/>
        <v>RQ8</v>
      </c>
      <c r="K100" s="169" t="str">
        <f>IFERROR(INDEX(TrustCAHUB_map!$B$2:$B$139, MATCH(J100, TrustCAHUB_map!$A$2:$A$139, FALSE)),"")</f>
        <v>Mid Essex Hospital Services NHS Trust</v>
      </c>
      <c r="L100" s="168">
        <f ca="1">IFERROR(INDEX(funnel_data!E$3:E$140,MATCH($J100, funnel_data!$A$3:$A$140, FALSE)),"")</f>
        <v>658</v>
      </c>
      <c r="M100" s="168">
        <f ca="1">IFERROR(INDEX(funnel_data!F$3:F$140,MATCH($J100, funnel_data!$A$3:$A$140, FALSE)),"")</f>
        <v>26</v>
      </c>
      <c r="N100" s="196">
        <f ca="1">IFERROR(INDEX(funnel_data!G$3:G$140,MATCH($J100, funnel_data!$A$3:$A$140, FALSE)),"")</f>
        <v>3.9513677811550151E-2</v>
      </c>
      <c r="O100" s="196">
        <f ca="1">IFERROR(INDEX(funnel_data!Y$3:Y$140,MATCH($J100, funnel_data!$A$3:$A$140, FALSE)),"")</f>
        <v>2.7105763586620864E-2</v>
      </c>
      <c r="P100" s="196">
        <f ca="1">IFERROR(INDEX(funnel_data!Z$3:Z$140,MATCH($J100, funnel_data!$A$3:$A$140, FALSE)),"")</f>
        <v>5.7267099546183683E-2</v>
      </c>
      <c r="Q100" s="196">
        <f ca="1">IFERROR(INDEX(funnel_data!H$3:H$140,MATCH($J100, funnel_data!$A$3:$A$140, FALSE)),"")</f>
        <v>4.1856794361209183E-2</v>
      </c>
      <c r="R100" s="196">
        <f ca="1">IFERROR(INDEX(funnel_data!I$3:I$140,MATCH($J100, funnel_data!$A$3:$A$140, FALSE)),"")</f>
        <v>2.9028749405224298E-2</v>
      </c>
      <c r="S100" s="196">
        <f ca="1">IFERROR(INDEX(funnel_data!J$3:J$140,MATCH($J100, funnel_data!$A$3:$A$140, FALSE)),"")</f>
        <v>6.0003341323662022E-2</v>
      </c>
      <c r="T100" s="196">
        <f ca="1">IFERROR(INDEX(funnel_data!K$3:K$140,MATCH($J100, funnel_data!$A$3:$A$140, FALSE)),"")</f>
        <v>2.3578050261739186E-2</v>
      </c>
      <c r="U100" s="196">
        <f ca="1">IFERROR(INDEX(funnel_data!L$3:L$140,MATCH($J100, funnel_data!$A$3:$A$140, FALSE)),"")</f>
        <v>7.3243074305267275E-2</v>
      </c>
      <c r="V100" s="170" t="str">
        <f t="shared" ca="1" si="10"/>
        <v/>
      </c>
      <c r="W100" s="169" t="str">
        <f t="shared" ca="1" si="11"/>
        <v/>
      </c>
      <c r="X100" s="168">
        <f ca="1">IFERROR(INDEX(funnel_data!P$3:P$140,MATCH($J100, funnel_data!$A$3:$A$140, FALSE)),"")</f>
        <v>717</v>
      </c>
      <c r="Y100" s="168">
        <f ca="1">IFERROR(INDEX(funnel_data!Q$3:Q$140,MATCH($J100, funnel_data!$A$3:$A$140, FALSE)),"")</f>
        <v>28</v>
      </c>
      <c r="Z100" s="196">
        <f ca="1">IFERROR(INDEX(funnel_data!R$3:R$140,MATCH($J100, funnel_data!$A$3:$A$140, FALSE)),"")</f>
        <v>3.9051603905160388E-2</v>
      </c>
      <c r="AA100" s="196">
        <f ca="1">IFERROR(INDEX(funnel_data!AA$3:AA$140,MATCH($J100, funnel_data!$A$3:$A$140, FALSE)),"")</f>
        <v>2.7154723563931508E-2</v>
      </c>
      <c r="AB100" s="196">
        <f ca="1">IFERROR(INDEX(funnel_data!AB$3:AB$140,MATCH($J100, funnel_data!$A$3:$A$140, FALSE)),"")</f>
        <v>5.5861393348371945E-2</v>
      </c>
      <c r="AC100" s="196">
        <f ca="1">IFERROR(INDEX(funnel_data!S$3:S$140,MATCH($J100, funnel_data!$A$3:$A$140, FALSE)),"")</f>
        <v>4.2820310180952947E-2</v>
      </c>
      <c r="AD100" s="196">
        <f ca="1">IFERROR(INDEX(funnel_data!T$3:T$140,MATCH($J100, funnel_data!$A$3:$A$140, FALSE)),"")</f>
        <v>3.027785151548627E-2</v>
      </c>
      <c r="AE100" s="196">
        <f ca="1">IFERROR(INDEX(funnel_data!U$3:U$140,MATCH($J100, funnel_data!$A$3:$A$140, FALSE)),"")</f>
        <v>6.0235688212918026E-2</v>
      </c>
      <c r="AF100" s="196">
        <f ca="1">IFERROR(INDEX(funnel_data!V$3:V$140,MATCH($J100, funnel_data!$A$3:$A$140, FALSE)),"")</f>
        <v>2.4853966780190157E-2</v>
      </c>
      <c r="AG100" s="196">
        <f ca="1">IFERROR(INDEX(funnel_data!W$3:W$140,MATCH($J100, funnel_data!$A$3:$A$140, FALSE)),"")</f>
        <v>7.2804454086607226E-2</v>
      </c>
      <c r="AH100" s="170" t="str">
        <f t="shared" ca="1" si="12"/>
        <v/>
      </c>
      <c r="AI100" s="169" t="str">
        <f t="shared" ca="1" si="13"/>
        <v/>
      </c>
      <c r="AJ100" s="168" t="str">
        <f ca="1">IFERROR(INDEX(funnel_data!AG$3:AG$140,MATCH($J100, funnel_data!$A$3:$A$140, FALSE)),"")</f>
        <v>Change not statistically significant</v>
      </c>
    </row>
    <row r="101" spans="3:36" s="171" customFormat="1" x14ac:dyDescent="0.3">
      <c r="C101" s="12" t="str">
        <f>funnel_data!A95</f>
        <v>RQM</v>
      </c>
      <c r="D101" s="12" t="str">
        <f>INDEX(TrustCAHUB_map!C$2:C$139,MATCH($C101,TrustCAHUB_map!$A$2:$A$139,FALSE))</f>
        <v>North West and South West London</v>
      </c>
      <c r="E101" s="12" t="str">
        <f>INDEX(TrustCAHUB_map!D$2:D$139,MATCH($C101,TrustCAHUB_map!$A$2:$A$139,FALSE))</f>
        <v>London</v>
      </c>
      <c r="F101" s="12">
        <f>ROWS($F$9:F101)</f>
        <v>93</v>
      </c>
      <c r="G101" s="22">
        <f t="shared" si="7"/>
        <v>93</v>
      </c>
      <c r="H101" s="22">
        <f t="shared" si="8"/>
        <v>93</v>
      </c>
      <c r="I101" s="22"/>
      <c r="J101" s="168" t="str">
        <f t="shared" si="9"/>
        <v>RQM</v>
      </c>
      <c r="K101" s="169" t="str">
        <f>IFERROR(INDEX(TrustCAHUB_map!$B$2:$B$139, MATCH(J101, TrustCAHUB_map!$A$2:$A$139, FALSE)),"")</f>
        <v>Chelsea and Westminster Hospital NHS Foundation Trust</v>
      </c>
      <c r="L101" s="168">
        <f ca="1">IFERROR(INDEX(funnel_data!E$3:E$140,MATCH($J101, funnel_data!$A$3:$A$140, FALSE)),"")</f>
        <v>317</v>
      </c>
      <c r="M101" s="168">
        <f ca="1">IFERROR(INDEX(funnel_data!F$3:F$140,MATCH($J101, funnel_data!$A$3:$A$140, FALSE)),"")</f>
        <v>13</v>
      </c>
      <c r="N101" s="196">
        <f ca="1">IFERROR(INDEX(funnel_data!G$3:G$140,MATCH($J101, funnel_data!$A$3:$A$140, FALSE)),"")</f>
        <v>4.1009463722397478E-2</v>
      </c>
      <c r="O101" s="196">
        <f ca="1">IFERROR(INDEX(funnel_data!Y$3:Y$140,MATCH($J101, funnel_data!$A$3:$A$140, FALSE)),"")</f>
        <v>2.4120305544840372E-2</v>
      </c>
      <c r="P101" s="196">
        <f ca="1">IFERROR(INDEX(funnel_data!Z$3:Z$140,MATCH($J101, funnel_data!$A$3:$A$140, FALSE)),"")</f>
        <v>6.8889678047620959E-2</v>
      </c>
      <c r="Q101" s="196">
        <f ca="1">IFERROR(INDEX(funnel_data!H$3:H$140,MATCH($J101, funnel_data!$A$3:$A$140, FALSE)),"")</f>
        <v>4.1856794361209183E-2</v>
      </c>
      <c r="R101" s="196">
        <f ca="1">IFERROR(INDEX(funnel_data!I$3:I$140,MATCH($J101, funnel_data!$A$3:$A$140, FALSE)),"")</f>
        <v>2.4752846609555391E-2</v>
      </c>
      <c r="S101" s="196">
        <f ca="1">IFERROR(INDEX(funnel_data!J$3:J$140,MATCH($J101, funnel_data!$A$3:$A$140, FALSE)),"")</f>
        <v>6.9931906318389817E-2</v>
      </c>
      <c r="T101" s="196">
        <f ca="1">IFERROR(INDEX(funnel_data!K$3:K$140,MATCH($J101, funnel_data!$A$3:$A$140, FALSE)),"")</f>
        <v>1.8480911383503513E-2</v>
      </c>
      <c r="U101" s="196">
        <f ca="1">IFERROR(INDEX(funnel_data!L$3:L$140,MATCH($J101, funnel_data!$A$3:$A$140, FALSE)),"")</f>
        <v>9.2027791842235931E-2</v>
      </c>
      <c r="V101" s="170" t="str">
        <f t="shared" ca="1" si="10"/>
        <v/>
      </c>
      <c r="W101" s="169" t="str">
        <f t="shared" ca="1" si="11"/>
        <v/>
      </c>
      <c r="X101" s="168">
        <f ca="1">IFERROR(INDEX(funnel_data!P$3:P$140,MATCH($J101, funnel_data!$A$3:$A$140, FALSE)),"")</f>
        <v>250</v>
      </c>
      <c r="Y101" s="168">
        <f ca="1">IFERROR(INDEX(funnel_data!Q$3:Q$140,MATCH($J101, funnel_data!$A$3:$A$140, FALSE)),"")</f>
        <v>12</v>
      </c>
      <c r="Z101" s="196">
        <f ca="1">IFERROR(INDEX(funnel_data!R$3:R$140,MATCH($J101, funnel_data!$A$3:$A$140, FALSE)),"")</f>
        <v>4.8000000000000001E-2</v>
      </c>
      <c r="AA101" s="196">
        <f ca="1">IFERROR(INDEX(funnel_data!AA$3:AA$140,MATCH($J101, funnel_data!$A$3:$A$140, FALSE)),"")</f>
        <v>2.7668201530694606E-2</v>
      </c>
      <c r="AB101" s="196">
        <f ca="1">IFERROR(INDEX(funnel_data!AB$3:AB$140,MATCH($J101, funnel_data!$A$3:$A$140, FALSE)),"")</f>
        <v>8.2012301213187269E-2</v>
      </c>
      <c r="AC101" s="196">
        <f ca="1">IFERROR(INDEX(funnel_data!S$3:S$140,MATCH($J101, funnel_data!$A$3:$A$140, FALSE)),"")</f>
        <v>4.2820310180952947E-2</v>
      </c>
      <c r="AD101" s="196">
        <f ca="1">IFERROR(INDEX(funnel_data!T$3:T$140,MATCH($J101, funnel_data!$A$3:$A$140, FALSE)),"")</f>
        <v>2.3890446641919177E-2</v>
      </c>
      <c r="AE101" s="196">
        <f ca="1">IFERROR(INDEX(funnel_data!U$3:U$140,MATCH($J101, funnel_data!$A$3:$A$140, FALSE)),"")</f>
        <v>7.5587948902690022E-2</v>
      </c>
      <c r="AF101" s="196">
        <f ca="1">IFERROR(INDEX(funnel_data!V$3:V$140,MATCH($J101, funnel_data!$A$3:$A$140, FALSE)),"")</f>
        <v>1.7321665463977003E-2</v>
      </c>
      <c r="AG101" s="196">
        <f ca="1">IFERROR(INDEX(funnel_data!W$3:W$140,MATCH($J101, funnel_data!$A$3:$A$140, FALSE)),"")</f>
        <v>0.10196005416140166</v>
      </c>
      <c r="AH101" s="170" t="str">
        <f t="shared" ca="1" si="12"/>
        <v/>
      </c>
      <c r="AI101" s="169" t="str">
        <f t="shared" ca="1" si="13"/>
        <v/>
      </c>
      <c r="AJ101" s="168" t="str">
        <f ca="1">IFERROR(INDEX(funnel_data!AG$3:AG$140,MATCH($J101, funnel_data!$A$3:$A$140, FALSE)),"")</f>
        <v>Change not statistically significant</v>
      </c>
    </row>
    <row r="102" spans="3:36" s="171" customFormat="1" x14ac:dyDescent="0.3">
      <c r="C102" s="12" t="str">
        <f>funnel_data!A96</f>
        <v>RQW</v>
      </c>
      <c r="D102" s="12" t="str">
        <f>INDEX(TrustCAHUB_map!C$2:C$139,MATCH($C102,TrustCAHUB_map!$A$2:$A$139,FALSE))</f>
        <v>East of England</v>
      </c>
      <c r="E102" s="12" t="str">
        <f>INDEX(TrustCAHUB_map!D$2:D$139,MATCH($C102,TrustCAHUB_map!$A$2:$A$139,FALSE))</f>
        <v>East of England</v>
      </c>
      <c r="F102" s="12">
        <f>ROWS($F$9:F102)</f>
        <v>94</v>
      </c>
      <c r="G102" s="22">
        <f t="shared" si="7"/>
        <v>94</v>
      </c>
      <c r="H102" s="22">
        <f t="shared" si="8"/>
        <v>94</v>
      </c>
      <c r="I102" s="22"/>
      <c r="J102" s="168" t="str">
        <f t="shared" si="9"/>
        <v>RQW</v>
      </c>
      <c r="K102" s="169" t="str">
        <f>IFERROR(INDEX(TrustCAHUB_map!$B$2:$B$139, MATCH(J102, TrustCAHUB_map!$A$2:$A$139, FALSE)),"")</f>
        <v>The Princess Alexandra Hospital NHS Trust</v>
      </c>
      <c r="L102" s="168">
        <f ca="1">IFERROR(INDEX(funnel_data!E$3:E$140,MATCH($J102, funnel_data!$A$3:$A$140, FALSE)),"")</f>
        <v>379</v>
      </c>
      <c r="M102" s="168">
        <f ca="1">IFERROR(INDEX(funnel_data!F$3:F$140,MATCH($J102, funnel_data!$A$3:$A$140, FALSE)),"")</f>
        <v>2</v>
      </c>
      <c r="N102" s="196">
        <f ca="1">IFERROR(INDEX(funnel_data!G$3:G$140,MATCH($J102, funnel_data!$A$3:$A$140, FALSE)),"")</f>
        <v>5.2770448548812663E-3</v>
      </c>
      <c r="O102" s="196">
        <f ca="1">IFERROR(INDEX(funnel_data!Y$3:Y$140,MATCH($J102, funnel_data!$A$3:$A$140, FALSE)),"")</f>
        <v>1.448350911979635E-3</v>
      </c>
      <c r="P102" s="196">
        <f ca="1">IFERROR(INDEX(funnel_data!Z$3:Z$140,MATCH($J102, funnel_data!$A$3:$A$140, FALSE)),"")</f>
        <v>1.9033910452421636E-2</v>
      </c>
      <c r="Q102" s="196">
        <f ca="1">IFERROR(INDEX(funnel_data!H$3:H$140,MATCH($J102, funnel_data!$A$3:$A$140, FALSE)),"")</f>
        <v>4.1856794361209183E-2</v>
      </c>
      <c r="R102" s="196">
        <f ca="1">IFERROR(INDEX(funnel_data!I$3:I$140,MATCH($J102, funnel_data!$A$3:$A$140, FALSE)),"")</f>
        <v>2.5873346125421838E-2</v>
      </c>
      <c r="S102" s="196">
        <f ca="1">IFERROR(INDEX(funnel_data!J$3:J$140,MATCH($J102, funnel_data!$A$3:$A$140, FALSE)),"")</f>
        <v>6.7034661065532769E-2</v>
      </c>
      <c r="T102" s="196">
        <f ca="1">IFERROR(INDEX(funnel_data!K$3:K$140,MATCH($J102, funnel_data!$A$3:$A$140, FALSE)),"")</f>
        <v>1.9763372852479668E-2</v>
      </c>
      <c r="U102" s="196">
        <f ca="1">IFERROR(INDEX(funnel_data!L$3:L$140,MATCH($J102, funnel_data!$A$3:$A$140, FALSE)),"")</f>
        <v>8.6469690331926932E-2</v>
      </c>
      <c r="V102" s="170" t="str">
        <f t="shared" ca="1" si="10"/>
        <v/>
      </c>
      <c r="W102" s="169" t="str">
        <f t="shared" ca="1" si="11"/>
        <v>&lt;Lower 3SD Limit</v>
      </c>
      <c r="X102" s="168">
        <f ca="1">IFERROR(INDEX(funnel_data!P$3:P$140,MATCH($J102, funnel_data!$A$3:$A$140, FALSE)),"")</f>
        <v>372</v>
      </c>
      <c r="Y102" s="168">
        <f ca="1">IFERROR(INDEX(funnel_data!Q$3:Q$140,MATCH($J102, funnel_data!$A$3:$A$140, FALSE)),"")</f>
        <v>6</v>
      </c>
      <c r="Z102" s="196">
        <f ca="1">IFERROR(INDEX(funnel_data!R$3:R$140,MATCH($J102, funnel_data!$A$3:$A$140, FALSE)),"")</f>
        <v>1.6129032258064516E-2</v>
      </c>
      <c r="AA102" s="196">
        <f ca="1">IFERROR(INDEX(funnel_data!AA$3:AA$140,MATCH($J102, funnel_data!$A$3:$A$140, FALSE)),"")</f>
        <v>7.4125046467329089E-3</v>
      </c>
      <c r="AB102" s="196">
        <f ca="1">IFERROR(INDEX(funnel_data!AB$3:AB$140,MATCH($J102, funnel_data!$A$3:$A$140, FALSE)),"")</f>
        <v>3.4736807114670566E-2</v>
      </c>
      <c r="AC102" s="196">
        <f ca="1">IFERROR(INDEX(funnel_data!S$3:S$140,MATCH($J102, funnel_data!$A$3:$A$140, FALSE)),"")</f>
        <v>4.2820310180952947E-2</v>
      </c>
      <c r="AD102" s="196">
        <f ca="1">IFERROR(INDEX(funnel_data!T$3:T$140,MATCH($J102, funnel_data!$A$3:$A$140, FALSE)),"")</f>
        <v>2.649863775614706E-2</v>
      </c>
      <c r="AE102" s="196">
        <f ca="1">IFERROR(INDEX(funnel_data!U$3:U$140,MATCH($J102, funnel_data!$A$3:$A$140, FALSE)),"")</f>
        <v>6.848794907891588E-2</v>
      </c>
      <c r="AF102" s="196">
        <f ca="1">IFERROR(INDEX(funnel_data!V$3:V$140,MATCH($J102, funnel_data!$A$3:$A$140, FALSE)),"")</f>
        <v>2.0251756986125476E-2</v>
      </c>
      <c r="AG102" s="196">
        <f ca="1">IFERROR(INDEX(funnel_data!W$3:W$140,MATCH($J102, funnel_data!$A$3:$A$140, FALSE)),"")</f>
        <v>8.827325643517421E-2</v>
      </c>
      <c r="AH102" s="170" t="str">
        <f t="shared" ca="1" si="12"/>
        <v/>
      </c>
      <c r="AI102" s="169" t="str">
        <f t="shared" ca="1" si="13"/>
        <v>&lt;Lower 3SD Limit</v>
      </c>
      <c r="AJ102" s="168" t="str">
        <f ca="1">IFERROR(INDEX(funnel_data!AG$3:AG$140,MATCH($J102, funnel_data!$A$3:$A$140, FALSE)),"")</f>
        <v>Numbers too small for z-test</v>
      </c>
    </row>
    <row r="103" spans="3:36" s="171" customFormat="1" x14ac:dyDescent="0.3">
      <c r="C103" s="12" t="str">
        <f>funnel_data!A97</f>
        <v>RQX</v>
      </c>
      <c r="D103" s="12" t="str">
        <f>INDEX(TrustCAHUB_map!C$2:C$139,MATCH($C103,TrustCAHUB_map!$A$2:$A$139,FALSE))</f>
        <v>North Central and North East London</v>
      </c>
      <c r="E103" s="12" t="str">
        <f>INDEX(TrustCAHUB_map!D$2:D$139,MATCH($C103,TrustCAHUB_map!$A$2:$A$139,FALSE))</f>
        <v>London</v>
      </c>
      <c r="F103" s="12">
        <f>ROWS($F$9:F103)</f>
        <v>95</v>
      </c>
      <c r="G103" s="22">
        <f t="shared" si="7"/>
        <v>95</v>
      </c>
      <c r="H103" s="22">
        <f t="shared" si="8"/>
        <v>95</v>
      </c>
      <c r="I103" s="22"/>
      <c r="J103" s="168" t="str">
        <f t="shared" si="9"/>
        <v>RQX</v>
      </c>
      <c r="K103" s="169" t="str">
        <f>IFERROR(INDEX(TrustCAHUB_map!$B$2:$B$139, MATCH(J103, TrustCAHUB_map!$A$2:$A$139, FALSE)),"")</f>
        <v>Homerton University Hospital NHS Foundation Trust</v>
      </c>
      <c r="L103" s="168">
        <f ca="1">IFERROR(INDEX(funnel_data!E$3:E$140,MATCH($J103, funnel_data!$A$3:$A$140, FALSE)),"")</f>
        <v>13</v>
      </c>
      <c r="M103" s="168">
        <f ca="1">IFERROR(INDEX(funnel_data!F$3:F$140,MATCH($J103, funnel_data!$A$3:$A$140, FALSE)),"")</f>
        <v>0</v>
      </c>
      <c r="N103" s="196">
        <f ca="1">IFERROR(INDEX(funnel_data!G$3:G$140,MATCH($J103, funnel_data!$A$3:$A$140, FALSE)),"")</f>
        <v>0</v>
      </c>
      <c r="O103" s="196">
        <f ca="1">IFERROR(INDEX(funnel_data!Y$3:Y$140,MATCH($J103, funnel_data!$A$3:$A$140, FALSE)),"")</f>
        <v>0</v>
      </c>
      <c r="P103" s="196">
        <f ca="1">IFERROR(INDEX(funnel_data!Z$3:Z$140,MATCH($J103, funnel_data!$A$3:$A$140, FALSE)),"")</f>
        <v>0.22809537235419833</v>
      </c>
      <c r="Q103" s="196">
        <f ca="1">IFERROR(INDEX(funnel_data!H$3:H$140,MATCH($J103, funnel_data!$A$3:$A$140, FALSE)),"")</f>
        <v>4.1856794361209183E-2</v>
      </c>
      <c r="R103" s="196">
        <f ca="1">IFERROR(INDEX(funnel_data!I$3:I$140,MATCH($J103, funnel_data!$A$3:$A$140, FALSE)),"")</f>
        <v>4.6952839571677658E-3</v>
      </c>
      <c r="S103" s="196">
        <f ca="1">IFERROR(INDEX(funnel_data!J$3:J$140,MATCH($J103, funnel_data!$A$3:$A$140, FALSE)),"")</f>
        <v>0.288024923944186</v>
      </c>
      <c r="T103" s="196">
        <f ca="1">IFERROR(INDEX(funnel_data!K$3:K$140,MATCH($J103, funnel_data!$A$3:$A$140, FALSE)),"")</f>
        <v>2.1508778468599275E-3</v>
      </c>
      <c r="U103" s="196">
        <f ca="1">IFERROR(INDEX(funnel_data!L$3:L$140,MATCH($J103, funnel_data!$A$3:$A$140, FALSE)),"")</f>
        <v>0.46959749977816206</v>
      </c>
      <c r="V103" s="170" t="str">
        <f t="shared" ca="1" si="10"/>
        <v/>
      </c>
      <c r="W103" s="169" t="str">
        <f t="shared" ca="1" si="11"/>
        <v>&lt;Lower 3SD Limit</v>
      </c>
      <c r="X103" s="168">
        <f ca="1">IFERROR(INDEX(funnel_data!P$3:P$140,MATCH($J103, funnel_data!$A$3:$A$140, FALSE)),"")</f>
        <v>18</v>
      </c>
      <c r="Y103" s="168">
        <f ca="1">IFERROR(INDEX(funnel_data!Q$3:Q$140,MATCH($J103, funnel_data!$A$3:$A$140, FALSE)),"")</f>
        <v>0</v>
      </c>
      <c r="Z103" s="196">
        <f ca="1">IFERROR(INDEX(funnel_data!R$3:R$140,MATCH($J103, funnel_data!$A$3:$A$140, FALSE)),"")</f>
        <v>0</v>
      </c>
      <c r="AA103" s="196">
        <f ca="1">IFERROR(INDEX(funnel_data!AA$3:AA$140,MATCH($J103, funnel_data!$A$3:$A$140, FALSE)),"")</f>
        <v>0</v>
      </c>
      <c r="AB103" s="196">
        <f ca="1">IFERROR(INDEX(funnel_data!AB$3:AB$140,MATCH($J103, funnel_data!$A$3:$A$140, FALSE)),"")</f>
        <v>0.17587922364665759</v>
      </c>
      <c r="AC103" s="196">
        <f ca="1">IFERROR(INDEX(funnel_data!S$3:S$140,MATCH($J103, funnel_data!$A$3:$A$140, FALSE)),"")</f>
        <v>4.2820310180952947E-2</v>
      </c>
      <c r="AD103" s="196">
        <f ca="1">IFERROR(INDEX(funnel_data!T$3:T$140,MATCH($J103, funnel_data!$A$3:$A$140, FALSE)),"")</f>
        <v>6.2916971430077764E-3</v>
      </c>
      <c r="AE103" s="196">
        <f ca="1">IFERROR(INDEX(funnel_data!U$3:U$140,MATCH($J103, funnel_data!$A$3:$A$140, FALSE)),"")</f>
        <v>0.24017061177732341</v>
      </c>
      <c r="AF103" s="196">
        <f ca="1">IFERROR(INDEX(funnel_data!V$3:V$140,MATCH($J103, funnel_data!$A$3:$A$140, FALSE)),"")</f>
        <v>2.9981478177711594E-3</v>
      </c>
      <c r="AG103" s="196">
        <f ca="1">IFERROR(INDEX(funnel_data!W$3:W$140,MATCH($J103, funnel_data!$A$3:$A$140, FALSE)),"")</f>
        <v>0.39958386687801034</v>
      </c>
      <c r="AH103" s="170" t="str">
        <f t="shared" ca="1" si="12"/>
        <v/>
      </c>
      <c r="AI103" s="169" t="str">
        <f t="shared" ca="1" si="13"/>
        <v>&lt;Lower 3SD Limit</v>
      </c>
      <c r="AJ103" s="168" t="str">
        <f ca="1">IFERROR(INDEX(funnel_data!AG$3:AG$140,MATCH($J103, funnel_data!$A$3:$A$140, FALSE)),"")</f>
        <v>Numbers too small for z-test</v>
      </c>
    </row>
    <row r="104" spans="3:36" s="171" customFormat="1" x14ac:dyDescent="0.3">
      <c r="C104" s="12" t="str">
        <f>funnel_data!A98</f>
        <v>RR7</v>
      </c>
      <c r="D104" s="12" t="str">
        <f>INDEX(TrustCAHUB_map!C$2:C$139,MATCH($C104,TrustCAHUB_map!$A$2:$A$139,FALSE))</f>
        <v>North East and Cumbria</v>
      </c>
      <c r="E104" s="12" t="str">
        <f>INDEX(TrustCAHUB_map!D$2:D$139,MATCH($C104,TrustCAHUB_map!$A$2:$A$139,FALSE))</f>
        <v>North East</v>
      </c>
      <c r="F104" s="12">
        <f>ROWS($F$9:F104)</f>
        <v>96</v>
      </c>
      <c r="G104" s="22">
        <f t="shared" si="7"/>
        <v>96</v>
      </c>
      <c r="H104" s="22">
        <f t="shared" si="8"/>
        <v>96</v>
      </c>
      <c r="I104" s="22"/>
      <c r="J104" s="168" t="str">
        <f t="shared" si="9"/>
        <v>RR7</v>
      </c>
      <c r="K104" s="169" t="str">
        <f>IFERROR(INDEX(TrustCAHUB_map!$B$2:$B$139, MATCH(J104, TrustCAHUB_map!$A$2:$A$139, FALSE)),"")</f>
        <v>Gateshead Health NHS Foundation Trust</v>
      </c>
      <c r="L104" s="168">
        <f ca="1">IFERROR(INDEX(funnel_data!E$3:E$140,MATCH($J104, funnel_data!$A$3:$A$140, FALSE)),"")</f>
        <v>421</v>
      </c>
      <c r="M104" s="168">
        <f ca="1">IFERROR(INDEX(funnel_data!F$3:F$140,MATCH($J104, funnel_data!$A$3:$A$140, FALSE)),"")</f>
        <v>7</v>
      </c>
      <c r="N104" s="196">
        <f ca="1">IFERROR(INDEX(funnel_data!G$3:G$140,MATCH($J104, funnel_data!$A$3:$A$140, FALSE)),"")</f>
        <v>1.66270783847981E-2</v>
      </c>
      <c r="O104" s="196">
        <f ca="1">IFERROR(INDEX(funnel_data!Y$3:Y$140,MATCH($J104, funnel_data!$A$3:$A$140, FALSE)),"")</f>
        <v>8.0769874961589896E-3</v>
      </c>
      <c r="P104" s="196">
        <f ca="1">IFERROR(INDEX(funnel_data!Z$3:Z$140,MATCH($J104, funnel_data!$A$3:$A$140, FALSE)),"")</f>
        <v>3.3918581557340975E-2</v>
      </c>
      <c r="Q104" s="196">
        <f ca="1">IFERROR(INDEX(funnel_data!H$3:H$140,MATCH($J104, funnel_data!$A$3:$A$140, FALSE)),"")</f>
        <v>4.1856794361209183E-2</v>
      </c>
      <c r="R104" s="196">
        <f ca="1">IFERROR(INDEX(funnel_data!I$3:I$140,MATCH($J104, funnel_data!$A$3:$A$140, FALSE)),"")</f>
        <v>2.6510883414350494E-2</v>
      </c>
      <c r="S104" s="196">
        <f ca="1">IFERROR(INDEX(funnel_data!J$3:J$140,MATCH($J104, funnel_data!$A$3:$A$140, FALSE)),"")</f>
        <v>6.5488160116551689E-2</v>
      </c>
      <c r="T104" s="196">
        <f ca="1">IFERROR(INDEX(funnel_data!K$3:K$140,MATCH($J104, funnel_data!$A$3:$A$140, FALSE)),"")</f>
        <v>2.0510139781571863E-2</v>
      </c>
      <c r="U104" s="196">
        <f ca="1">IFERROR(INDEX(funnel_data!L$3:L$140,MATCH($J104, funnel_data!$A$3:$A$140, FALSE)),"")</f>
        <v>8.3526153257738905E-2</v>
      </c>
      <c r="V104" s="170" t="str">
        <f t="shared" ca="1" si="10"/>
        <v/>
      </c>
      <c r="W104" s="169" t="str">
        <f t="shared" ca="1" si="11"/>
        <v>&lt;Lower 3SD Limit</v>
      </c>
      <c r="X104" s="168">
        <f ca="1">IFERROR(INDEX(funnel_data!P$3:P$140,MATCH($J104, funnel_data!$A$3:$A$140, FALSE)),"")</f>
        <v>450</v>
      </c>
      <c r="Y104" s="168">
        <f ca="1">IFERROR(INDEX(funnel_data!Q$3:Q$140,MATCH($J104, funnel_data!$A$3:$A$140, FALSE)),"")</f>
        <v>15</v>
      </c>
      <c r="Z104" s="196">
        <f ca="1">IFERROR(INDEX(funnel_data!R$3:R$140,MATCH($J104, funnel_data!$A$3:$A$140, FALSE)),"")</f>
        <v>3.3333333333333333E-2</v>
      </c>
      <c r="AA104" s="196">
        <f ca="1">IFERROR(INDEX(funnel_data!AA$3:AA$140,MATCH($J104, funnel_data!$A$3:$A$140, FALSE)),"")</f>
        <v>2.0302719086163806E-2</v>
      </c>
      <c r="AB104" s="196">
        <f ca="1">IFERROR(INDEX(funnel_data!AB$3:AB$140,MATCH($J104, funnel_data!$A$3:$A$140, FALSE)),"")</f>
        <v>5.4263978519275467E-2</v>
      </c>
      <c r="AC104" s="196">
        <f ca="1">IFERROR(INDEX(funnel_data!S$3:S$140,MATCH($J104, funnel_data!$A$3:$A$140, FALSE)),"")</f>
        <v>4.2820310180952947E-2</v>
      </c>
      <c r="AD104" s="196">
        <f ca="1">IFERROR(INDEX(funnel_data!T$3:T$140,MATCH($J104, funnel_data!$A$3:$A$140, FALSE)),"")</f>
        <v>2.7666149801203088E-2</v>
      </c>
      <c r="AE104" s="196">
        <f ca="1">IFERROR(INDEX(funnel_data!U$3:U$140,MATCH($J104, funnel_data!$A$3:$A$140, FALSE)),"")</f>
        <v>6.5714181933167803E-2</v>
      </c>
      <c r="AF104" s="196">
        <f ca="1">IFERROR(INDEX(funnel_data!V$3:V$140,MATCH($J104, funnel_data!$A$3:$A$140, FALSE)),"")</f>
        <v>2.1629246476467107E-2</v>
      </c>
      <c r="AG104" s="196">
        <f ca="1">IFERROR(INDEX(funnel_data!W$3:W$140,MATCH($J104, funnel_data!$A$3:$A$140, FALSE)),"")</f>
        <v>8.3011564491154488E-2</v>
      </c>
      <c r="AH104" s="170" t="str">
        <f t="shared" ca="1" si="12"/>
        <v/>
      </c>
      <c r="AI104" s="169" t="str">
        <f t="shared" ca="1" si="13"/>
        <v/>
      </c>
      <c r="AJ104" s="168" t="str">
        <f ca="1">IFERROR(INDEX(funnel_data!AG$3:AG$140,MATCH($J104, funnel_data!$A$3:$A$140, FALSE)),"")</f>
        <v>Change not statistically significant</v>
      </c>
    </row>
    <row r="105" spans="3:36" s="171" customFormat="1" x14ac:dyDescent="0.3">
      <c r="C105" s="12" t="str">
        <f>funnel_data!A99</f>
        <v>RR8</v>
      </c>
      <c r="D105" s="12" t="str">
        <f>INDEX(TrustCAHUB_map!C$2:C$139,MATCH($C105,TrustCAHUB_map!$A$2:$A$139,FALSE))</f>
        <v>West Yorkshire</v>
      </c>
      <c r="E105" s="12" t="str">
        <f>INDEX(TrustCAHUB_map!D$2:D$139,MATCH($C105,TrustCAHUB_map!$A$2:$A$139,FALSE))</f>
        <v>Yorkshire and Humber</v>
      </c>
      <c r="F105" s="12">
        <f>ROWS($F$9:F105)</f>
        <v>97</v>
      </c>
      <c r="G105" s="22">
        <f t="shared" si="7"/>
        <v>97</v>
      </c>
      <c r="H105" s="22">
        <f t="shared" si="8"/>
        <v>97</v>
      </c>
      <c r="I105" s="22"/>
      <c r="J105" s="168" t="str">
        <f t="shared" si="9"/>
        <v>RR8</v>
      </c>
      <c r="K105" s="169" t="str">
        <f>IFERROR(INDEX(TrustCAHUB_map!$B$2:$B$139, MATCH(J105, TrustCAHUB_map!$A$2:$A$139, FALSE)),"")</f>
        <v>Leeds Teaching Hospitals NHS Trust</v>
      </c>
      <c r="L105" s="168">
        <f ca="1">IFERROR(INDEX(funnel_data!E$3:E$140,MATCH($J105, funnel_data!$A$3:$A$140, FALSE)),"")</f>
        <v>2633</v>
      </c>
      <c r="M105" s="168">
        <f ca="1">IFERROR(INDEX(funnel_data!F$3:F$140,MATCH($J105, funnel_data!$A$3:$A$140, FALSE)),"")</f>
        <v>120</v>
      </c>
      <c r="N105" s="196">
        <f ca="1">IFERROR(INDEX(funnel_data!G$3:G$140,MATCH($J105, funnel_data!$A$3:$A$140, FALSE)),"")</f>
        <v>4.5575389289783517E-2</v>
      </c>
      <c r="O105" s="196">
        <f ca="1">IFERROR(INDEX(funnel_data!Y$3:Y$140,MATCH($J105, funnel_data!$A$3:$A$140, FALSE)),"")</f>
        <v>3.8249401104535077E-2</v>
      </c>
      <c r="P105" s="196">
        <f ca="1">IFERROR(INDEX(funnel_data!Z$3:Z$140,MATCH($J105, funnel_data!$A$3:$A$140, FALSE)),"")</f>
        <v>5.4225426308771078E-2</v>
      </c>
      <c r="Q105" s="196">
        <f ca="1">IFERROR(INDEX(funnel_data!H$3:H$140,MATCH($J105, funnel_data!$A$3:$A$140, FALSE)),"")</f>
        <v>4.1856794361209183E-2</v>
      </c>
      <c r="R105" s="196">
        <f ca="1">IFERROR(INDEX(funnel_data!I$3:I$140,MATCH($J105, funnel_data!$A$3:$A$140, FALSE)),"")</f>
        <v>3.4851322643876907E-2</v>
      </c>
      <c r="S105" s="196">
        <f ca="1">IFERROR(INDEX(funnel_data!J$3:J$140,MATCH($J105, funnel_data!$A$3:$A$140, FALSE)),"")</f>
        <v>5.0197198703073757E-2</v>
      </c>
      <c r="T105" s="196">
        <f ca="1">IFERROR(INDEX(funnel_data!K$3:K$140,MATCH($J105, funnel_data!$A$3:$A$140, FALSE)),"")</f>
        <v>3.1360547140907163E-2</v>
      </c>
      <c r="U105" s="196">
        <f ca="1">IFERROR(INDEX(funnel_data!L$3:L$140,MATCH($J105, funnel_data!$A$3:$A$140, FALSE)),"")</f>
        <v>5.5664210357375003E-2</v>
      </c>
      <c r="V105" s="170" t="str">
        <f t="shared" ca="1" si="10"/>
        <v/>
      </c>
      <c r="W105" s="169" t="str">
        <f t="shared" ca="1" si="11"/>
        <v/>
      </c>
      <c r="X105" s="168">
        <f ca="1">IFERROR(INDEX(funnel_data!P$3:P$140,MATCH($J105, funnel_data!$A$3:$A$140, FALSE)),"")</f>
        <v>2564</v>
      </c>
      <c r="Y105" s="168">
        <f ca="1">IFERROR(INDEX(funnel_data!Q$3:Q$140,MATCH($J105, funnel_data!$A$3:$A$140, FALSE)),"")</f>
        <v>115</v>
      </c>
      <c r="Z105" s="196">
        <f ca="1">IFERROR(INDEX(funnel_data!R$3:R$140,MATCH($J105, funnel_data!$A$3:$A$140, FALSE)),"")</f>
        <v>4.4851794071762874E-2</v>
      </c>
      <c r="AA105" s="196">
        <f ca="1">IFERROR(INDEX(funnel_data!AA$3:AA$140,MATCH($J105, funnel_data!$A$3:$A$140, FALSE)),"")</f>
        <v>3.7498270967545148E-2</v>
      </c>
      <c r="AB105" s="196">
        <f ca="1">IFERROR(INDEX(funnel_data!AB$3:AB$140,MATCH($J105, funnel_data!$A$3:$A$140, FALSE)),"")</f>
        <v>5.3567109263556831E-2</v>
      </c>
      <c r="AC105" s="196">
        <f ca="1">IFERROR(INDEX(funnel_data!S$3:S$140,MATCH($J105, funnel_data!$A$3:$A$140, FALSE)),"")</f>
        <v>4.2820310180952947E-2</v>
      </c>
      <c r="AD105" s="196">
        <f ca="1">IFERROR(INDEX(funnel_data!T$3:T$140,MATCH($J105, funnel_data!$A$3:$A$140, FALSE)),"")</f>
        <v>3.5643882954558538E-2</v>
      </c>
      <c r="AE105" s="196">
        <f ca="1">IFERROR(INDEX(funnel_data!U$3:U$140,MATCH($J105, funnel_data!$A$3:$A$140, FALSE)),"")</f>
        <v>5.1364657840141062E-2</v>
      </c>
      <c r="AF105" s="196">
        <f ca="1">IFERROR(INDEX(funnel_data!V$3:V$140,MATCH($J105, funnel_data!$A$3:$A$140, FALSE)),"")</f>
        <v>3.2068337572306677E-2</v>
      </c>
      <c r="AG105" s="196">
        <f ca="1">IFERROR(INDEX(funnel_data!W$3:W$140,MATCH($J105, funnel_data!$A$3:$A$140, FALSE)),"")</f>
        <v>5.6965077656677833E-2</v>
      </c>
      <c r="AH105" s="170" t="str">
        <f t="shared" ca="1" si="12"/>
        <v/>
      </c>
      <c r="AI105" s="169" t="str">
        <f t="shared" ca="1" si="13"/>
        <v/>
      </c>
      <c r="AJ105" s="168" t="str">
        <f ca="1">IFERROR(INDEX(funnel_data!AG$3:AG$140,MATCH($J105, funnel_data!$A$3:$A$140, FALSE)),"")</f>
        <v>Change not statistically significant</v>
      </c>
    </row>
    <row r="106" spans="3:36" s="171" customFormat="1" x14ac:dyDescent="0.3">
      <c r="C106" s="12" t="str">
        <f>funnel_data!A100</f>
        <v>RRF</v>
      </c>
      <c r="D106" s="12" t="str">
        <f>INDEX(TrustCAHUB_map!C$2:C$139,MATCH($C106,TrustCAHUB_map!$A$2:$A$139,FALSE))</f>
        <v>Greater Manchester</v>
      </c>
      <c r="E106" s="12" t="str">
        <f>INDEX(TrustCAHUB_map!D$2:D$139,MATCH($C106,TrustCAHUB_map!$A$2:$A$139,FALSE))</f>
        <v>North West</v>
      </c>
      <c r="F106" s="12">
        <f>ROWS($F$9:F106)</f>
        <v>98</v>
      </c>
      <c r="G106" s="22">
        <f t="shared" si="7"/>
        <v>98</v>
      </c>
      <c r="H106" s="22">
        <f t="shared" si="8"/>
        <v>98</v>
      </c>
      <c r="I106" s="22"/>
      <c r="J106" s="168" t="str">
        <f t="shared" si="9"/>
        <v>RRF</v>
      </c>
      <c r="K106" s="169" t="str">
        <f>IFERROR(INDEX(TrustCAHUB_map!$B$2:$B$139, MATCH(J106, TrustCAHUB_map!$A$2:$A$139, FALSE)),"")</f>
        <v>Wrightington, Wigan and Leigh NHS Foundation Trust</v>
      </c>
      <c r="L106" s="168">
        <f ca="1">IFERROR(INDEX(funnel_data!E$3:E$140,MATCH($J106, funnel_data!$A$3:$A$140, FALSE)),"")</f>
        <v>104</v>
      </c>
      <c r="M106" s="168">
        <f ca="1">IFERROR(INDEX(funnel_data!F$3:F$140,MATCH($J106, funnel_data!$A$3:$A$140, FALSE)),"")</f>
        <v>5</v>
      </c>
      <c r="N106" s="196">
        <f ca="1">IFERROR(INDEX(funnel_data!G$3:G$140,MATCH($J106, funnel_data!$A$3:$A$140, FALSE)),"")</f>
        <v>4.807692307692308E-2</v>
      </c>
      <c r="O106" s="196">
        <f ca="1">IFERROR(INDEX(funnel_data!Y$3:Y$140,MATCH($J106, funnel_data!$A$3:$A$140, FALSE)),"")</f>
        <v>2.070804232585223E-2</v>
      </c>
      <c r="P106" s="196">
        <f ca="1">IFERROR(INDEX(funnel_data!Z$3:Z$140,MATCH($J106, funnel_data!$A$3:$A$140, FALSE)),"")</f>
        <v>0.10764202797232544</v>
      </c>
      <c r="Q106" s="196">
        <f ca="1">IFERROR(INDEX(funnel_data!H$3:H$140,MATCH($J106, funnel_data!$A$3:$A$140, FALSE)),"")</f>
        <v>4.1856794361209183E-2</v>
      </c>
      <c r="R106" s="196">
        <f ca="1">IFERROR(INDEX(funnel_data!I$3:I$140,MATCH($J106, funnel_data!$A$3:$A$140, FALSE)),"")</f>
        <v>1.7006811118554958E-2</v>
      </c>
      <c r="S106" s="196">
        <f ca="1">IFERROR(INDEX(funnel_data!J$3:J$140,MATCH($J106, funnel_data!$A$3:$A$140, FALSE)),"")</f>
        <v>9.9347297380683833E-2</v>
      </c>
      <c r="T106" s="196">
        <f ca="1">IFERROR(INDEX(funnel_data!K$3:K$140,MATCH($J106, funnel_data!$A$3:$A$140, FALSE)),"")</f>
        <v>1.0691973886845837E-2</v>
      </c>
      <c r="U106" s="196">
        <f ca="1">IFERROR(INDEX(funnel_data!L$3:L$140,MATCH($J106, funnel_data!$A$3:$A$140, FALSE)),"")</f>
        <v>0.15007998571933476</v>
      </c>
      <c r="V106" s="170" t="str">
        <f t="shared" ca="1" si="10"/>
        <v/>
      </c>
      <c r="W106" s="169" t="str">
        <f t="shared" ca="1" si="11"/>
        <v/>
      </c>
      <c r="X106" s="168">
        <f ca="1">IFERROR(INDEX(funnel_data!P$3:P$140,MATCH($J106, funnel_data!$A$3:$A$140, FALSE)),"")</f>
        <v>114</v>
      </c>
      <c r="Y106" s="168">
        <f ca="1">IFERROR(INDEX(funnel_data!Q$3:Q$140,MATCH($J106, funnel_data!$A$3:$A$140, FALSE)),"")</f>
        <v>3</v>
      </c>
      <c r="Z106" s="196">
        <f ca="1">IFERROR(INDEX(funnel_data!R$3:R$140,MATCH($J106, funnel_data!$A$3:$A$140, FALSE)),"")</f>
        <v>2.6315789473684209E-2</v>
      </c>
      <c r="AA106" s="196">
        <f ca="1">IFERROR(INDEX(funnel_data!AA$3:AA$140,MATCH($J106, funnel_data!$A$3:$A$140, FALSE)),"")</f>
        <v>8.9895613086482147E-3</v>
      </c>
      <c r="AB106" s="196">
        <f ca="1">IFERROR(INDEX(funnel_data!AB$3:AB$140,MATCH($J106, funnel_data!$A$3:$A$140, FALSE)),"")</f>
        <v>7.4524839473412235E-2</v>
      </c>
      <c r="AC106" s="196">
        <f ca="1">IFERROR(INDEX(funnel_data!S$3:S$140,MATCH($J106, funnel_data!$A$3:$A$140, FALSE)),"")</f>
        <v>4.2820310180952947E-2</v>
      </c>
      <c r="AD106" s="196">
        <f ca="1">IFERROR(INDEX(funnel_data!T$3:T$140,MATCH($J106, funnel_data!$A$3:$A$140, FALSE)),"")</f>
        <v>1.8249151839916815E-2</v>
      </c>
      <c r="AE106" s="196">
        <f ca="1">IFERROR(INDEX(funnel_data!U$3:U$140,MATCH($J106, funnel_data!$A$3:$A$140, FALSE)),"")</f>
        <v>9.7199303724648425E-2</v>
      </c>
      <c r="AF106" s="196">
        <f ca="1">IFERROR(INDEX(funnel_data!V$3:V$140,MATCH($J106, funnel_data!$A$3:$A$140, FALSE)),"")</f>
        <v>1.1699146200335794E-2</v>
      </c>
      <c r="AG106" s="196">
        <f ca="1">IFERROR(INDEX(funnel_data!W$3:W$140,MATCH($J106, funnel_data!$A$3:$A$140, FALSE)),"")</f>
        <v>0.14461384891770149</v>
      </c>
      <c r="AH106" s="170" t="str">
        <f t="shared" ca="1" si="12"/>
        <v/>
      </c>
      <c r="AI106" s="169" t="str">
        <f t="shared" ca="1" si="13"/>
        <v/>
      </c>
      <c r="AJ106" s="168" t="str">
        <f ca="1">IFERROR(INDEX(funnel_data!AG$3:AG$140,MATCH($J106, funnel_data!$A$3:$A$140, FALSE)),"")</f>
        <v>Numbers too small for z-test</v>
      </c>
    </row>
    <row r="107" spans="3:36" s="171" customFormat="1" x14ac:dyDescent="0.3">
      <c r="C107" s="12" t="str">
        <f>funnel_data!A101</f>
        <v>RRK</v>
      </c>
      <c r="D107" s="12" t="str">
        <f>INDEX(TrustCAHUB_map!C$2:C$139,MATCH($C107,TrustCAHUB_map!$A$2:$A$139,FALSE))</f>
        <v>West Midlands</v>
      </c>
      <c r="E107" s="12" t="str">
        <f>INDEX(TrustCAHUB_map!D$2:D$139,MATCH($C107,TrustCAHUB_map!$A$2:$A$139,FALSE))</f>
        <v>West Midlands</v>
      </c>
      <c r="F107" s="12">
        <f>ROWS($F$9:F107)</f>
        <v>99</v>
      </c>
      <c r="G107" s="22">
        <f t="shared" si="7"/>
        <v>99</v>
      </c>
      <c r="H107" s="22">
        <f t="shared" si="8"/>
        <v>99</v>
      </c>
      <c r="I107" s="22"/>
      <c r="J107" s="168" t="str">
        <f t="shared" si="9"/>
        <v>RRK</v>
      </c>
      <c r="K107" s="169" t="str">
        <f>IFERROR(INDEX(TrustCAHUB_map!$B$2:$B$139, MATCH(J107, TrustCAHUB_map!$A$2:$A$139, FALSE)),"")</f>
        <v>University Hospitals Birmingham NHS Foundation Trust</v>
      </c>
      <c r="L107" s="168">
        <f ca="1">IFERROR(INDEX(funnel_data!E$3:E$140,MATCH($J107, funnel_data!$A$3:$A$140, FALSE)),"")</f>
        <v>2533</v>
      </c>
      <c r="M107" s="168">
        <f ca="1">IFERROR(INDEX(funnel_data!F$3:F$140,MATCH($J107, funnel_data!$A$3:$A$140, FALSE)),"")</f>
        <v>88</v>
      </c>
      <c r="N107" s="196">
        <f ca="1">IFERROR(INDEX(funnel_data!G$3:G$140,MATCH($J107, funnel_data!$A$3:$A$140, FALSE)),"")</f>
        <v>3.4741413343861036E-2</v>
      </c>
      <c r="O107" s="196">
        <f ca="1">IFERROR(INDEX(funnel_data!Y$3:Y$140,MATCH($J107, funnel_data!$A$3:$A$140, FALSE)),"")</f>
        <v>2.8285177801451167E-2</v>
      </c>
      <c r="P107" s="196">
        <f ca="1">IFERROR(INDEX(funnel_data!Z$3:Z$140,MATCH($J107, funnel_data!$A$3:$A$140, FALSE)),"")</f>
        <v>4.2606701624193874E-2</v>
      </c>
      <c r="Q107" s="196">
        <f ca="1">IFERROR(INDEX(funnel_data!H$3:H$140,MATCH($J107, funnel_data!$A$3:$A$140, FALSE)),"")</f>
        <v>4.1856794361209183E-2</v>
      </c>
      <c r="R107" s="196">
        <f ca="1">IFERROR(INDEX(funnel_data!I$3:I$140,MATCH($J107, funnel_data!$A$3:$A$140, FALSE)),"")</f>
        <v>3.472669845512226E-2</v>
      </c>
      <c r="S107" s="196">
        <f ca="1">IFERROR(INDEX(funnel_data!J$3:J$140,MATCH($J107, funnel_data!$A$3:$A$140, FALSE)),"")</f>
        <v>5.037444472775747E-2</v>
      </c>
      <c r="T107" s="196">
        <f ca="1">IFERROR(INDEX(funnel_data!K$3:K$140,MATCH($J107, funnel_data!$A$3:$A$140, FALSE)),"")</f>
        <v>3.1184476182849162E-2</v>
      </c>
      <c r="U107" s="196">
        <f ca="1">IFERROR(INDEX(funnel_data!L$3:L$140,MATCH($J107, funnel_data!$A$3:$A$140, FALSE)),"")</f>
        <v>5.5970511581919041E-2</v>
      </c>
      <c r="V107" s="170" t="str">
        <f t="shared" ca="1" si="10"/>
        <v/>
      </c>
      <c r="W107" s="169" t="str">
        <f t="shared" ca="1" si="11"/>
        <v/>
      </c>
      <c r="X107" s="168">
        <f ca="1">IFERROR(INDEX(funnel_data!P$3:P$140,MATCH($J107, funnel_data!$A$3:$A$140, FALSE)),"")</f>
        <v>2579</v>
      </c>
      <c r="Y107" s="168">
        <f ca="1">IFERROR(INDEX(funnel_data!Q$3:Q$140,MATCH($J107, funnel_data!$A$3:$A$140, FALSE)),"")</f>
        <v>99</v>
      </c>
      <c r="Z107" s="196">
        <f ca="1">IFERROR(INDEX(funnel_data!R$3:R$140,MATCH($J107, funnel_data!$A$3:$A$140, FALSE)),"")</f>
        <v>3.8386971694455214E-2</v>
      </c>
      <c r="AA107" s="196">
        <f ca="1">IFERROR(INDEX(funnel_data!AA$3:AA$140,MATCH($J107, funnel_data!$A$3:$A$140, FALSE)),"")</f>
        <v>3.1632247733258671E-2</v>
      </c>
      <c r="AB107" s="196">
        <f ca="1">IFERROR(INDEX(funnel_data!AB$3:AB$140,MATCH($J107, funnel_data!$A$3:$A$140, FALSE)),"")</f>
        <v>4.6514809311757707E-2</v>
      </c>
      <c r="AC107" s="196">
        <f ca="1">IFERROR(INDEX(funnel_data!S$3:S$140,MATCH($J107, funnel_data!$A$3:$A$140, FALSE)),"")</f>
        <v>4.2820310180952947E-2</v>
      </c>
      <c r="AD107" s="196">
        <f ca="1">IFERROR(INDEX(funnel_data!T$3:T$140,MATCH($J107, funnel_data!$A$3:$A$140, FALSE)),"")</f>
        <v>3.5662941190866132E-2</v>
      </c>
      <c r="AE107" s="196">
        <f ca="1">IFERROR(INDEX(funnel_data!U$3:U$140,MATCH($J107, funnel_data!$A$3:$A$140, FALSE)),"")</f>
        <v>5.1337655327850021E-2</v>
      </c>
      <c r="AF107" s="196">
        <f ca="1">IFERROR(INDEX(funnel_data!V$3:V$140,MATCH($J107, funnel_data!$A$3:$A$140, FALSE)),"")</f>
        <v>3.2095295256778018E-2</v>
      </c>
      <c r="AG107" s="196">
        <f ca="1">IFERROR(INDEX(funnel_data!W$3:W$140,MATCH($J107, funnel_data!$A$3:$A$140, FALSE)),"")</f>
        <v>5.6918459569255064E-2</v>
      </c>
      <c r="AH107" s="170" t="str">
        <f t="shared" ca="1" si="12"/>
        <v/>
      </c>
      <c r="AI107" s="169" t="str">
        <f t="shared" ca="1" si="13"/>
        <v/>
      </c>
      <c r="AJ107" s="168" t="str">
        <f ca="1">IFERROR(INDEX(funnel_data!AG$3:AG$140,MATCH($J107, funnel_data!$A$3:$A$140, FALSE)),"")</f>
        <v>Change not statistically significant</v>
      </c>
    </row>
    <row r="108" spans="3:36" s="171" customFormat="1" x14ac:dyDescent="0.3">
      <c r="C108" s="12" t="str">
        <f>funnel_data!A102</f>
        <v>RRV</v>
      </c>
      <c r="D108" s="12" t="str">
        <f>INDEX(TrustCAHUB_map!C$2:C$139,MATCH($C108,TrustCAHUB_map!$A$2:$A$139,FALSE))</f>
        <v>North Central and North East London</v>
      </c>
      <c r="E108" s="12" t="str">
        <f>INDEX(TrustCAHUB_map!D$2:D$139,MATCH($C108,TrustCAHUB_map!$A$2:$A$139,FALSE))</f>
        <v>London</v>
      </c>
      <c r="F108" s="12">
        <f>ROWS($F$9:F108)</f>
        <v>100</v>
      </c>
      <c r="G108" s="22">
        <f t="shared" si="7"/>
        <v>100</v>
      </c>
      <c r="H108" s="22">
        <f t="shared" si="8"/>
        <v>100</v>
      </c>
      <c r="I108" s="22"/>
      <c r="J108" s="168" t="str">
        <f t="shared" si="9"/>
        <v>RRV</v>
      </c>
      <c r="K108" s="169" t="str">
        <f>IFERROR(INDEX(TrustCAHUB_map!$B$2:$B$139, MATCH(J108, TrustCAHUB_map!$A$2:$A$139, FALSE)),"")</f>
        <v>University College London Hospitals NHS Foundation Trust</v>
      </c>
      <c r="L108" s="168">
        <f ca="1">IFERROR(INDEX(funnel_data!E$3:E$140,MATCH($J108, funnel_data!$A$3:$A$140, FALSE)),"")</f>
        <v>1851</v>
      </c>
      <c r="M108" s="168">
        <f ca="1">IFERROR(INDEX(funnel_data!F$3:F$140,MATCH($J108, funnel_data!$A$3:$A$140, FALSE)),"")</f>
        <v>80</v>
      </c>
      <c r="N108" s="196">
        <f ca="1">IFERROR(INDEX(funnel_data!G$3:G$140,MATCH($J108, funnel_data!$A$3:$A$140, FALSE)),"")</f>
        <v>4.3219881145326849E-2</v>
      </c>
      <c r="O108" s="196">
        <f ca="1">IFERROR(INDEX(funnel_data!Y$3:Y$140,MATCH($J108, funnel_data!$A$3:$A$140, FALSE)),"")</f>
        <v>3.4863387821503958E-2</v>
      </c>
      <c r="P108" s="196">
        <f ca="1">IFERROR(INDEX(funnel_data!Z$3:Z$140,MATCH($J108, funnel_data!$A$3:$A$140, FALSE)),"")</f>
        <v>5.3468398187238982E-2</v>
      </c>
      <c r="Q108" s="196">
        <f ca="1">IFERROR(INDEX(funnel_data!H$3:H$140,MATCH($J108, funnel_data!$A$3:$A$140, FALSE)),"")</f>
        <v>4.1856794361209183E-2</v>
      </c>
      <c r="R108" s="196">
        <f ca="1">IFERROR(INDEX(funnel_data!I$3:I$140,MATCH($J108, funnel_data!$A$3:$A$140, FALSE)),"")</f>
        <v>3.3642573747399332E-2</v>
      </c>
      <c r="S108" s="196">
        <f ca="1">IFERROR(INDEX(funnel_data!J$3:J$140,MATCH($J108, funnel_data!$A$3:$A$140, FALSE)),"")</f>
        <v>5.1968754317054465E-2</v>
      </c>
      <c r="T108" s="196">
        <f ca="1">IFERROR(INDEX(funnel_data!K$3:K$140,MATCH($J108, funnel_data!$A$3:$A$140, FALSE)),"")</f>
        <v>2.9669709849747598E-2</v>
      </c>
      <c r="U108" s="196">
        <f ca="1">IFERROR(INDEX(funnel_data!L$3:L$140,MATCH($J108, funnel_data!$A$3:$A$140, FALSE)),"")</f>
        <v>5.8746751664423023E-2</v>
      </c>
      <c r="V108" s="170" t="str">
        <f t="shared" ca="1" si="10"/>
        <v/>
      </c>
      <c r="W108" s="169" t="str">
        <f t="shared" ca="1" si="11"/>
        <v/>
      </c>
      <c r="X108" s="168">
        <f ca="1">IFERROR(INDEX(funnel_data!P$3:P$140,MATCH($J108, funnel_data!$A$3:$A$140, FALSE)),"")</f>
        <v>2105</v>
      </c>
      <c r="Y108" s="168">
        <f ca="1">IFERROR(INDEX(funnel_data!Q$3:Q$140,MATCH($J108, funnel_data!$A$3:$A$140, FALSE)),"")</f>
        <v>118</v>
      </c>
      <c r="Z108" s="196">
        <f ca="1">IFERROR(INDEX(funnel_data!R$3:R$140,MATCH($J108, funnel_data!$A$3:$A$140, FALSE)),"")</f>
        <v>5.6057007125890734E-2</v>
      </c>
      <c r="AA108" s="196">
        <f ca="1">IFERROR(INDEX(funnel_data!AA$3:AA$140,MATCH($J108, funnel_data!$A$3:$A$140, FALSE)),"")</f>
        <v>4.701464806547985E-2</v>
      </c>
      <c r="AB108" s="196">
        <f ca="1">IFERROR(INDEX(funnel_data!AB$3:AB$140,MATCH($J108, funnel_data!$A$3:$A$140, FALSE)),"")</f>
        <v>6.6716736443063626E-2</v>
      </c>
      <c r="AC108" s="196">
        <f ca="1">IFERROR(INDEX(funnel_data!S$3:S$140,MATCH($J108, funnel_data!$A$3:$A$140, FALSE)),"")</f>
        <v>4.2820310180952947E-2</v>
      </c>
      <c r="AD108" s="196">
        <f ca="1">IFERROR(INDEX(funnel_data!T$3:T$140,MATCH($J108, funnel_data!$A$3:$A$140, FALSE)),"")</f>
        <v>3.4972260033574259E-2</v>
      </c>
      <c r="AE108" s="196">
        <f ca="1">IFERROR(INDEX(funnel_data!U$3:U$140,MATCH($J108, funnel_data!$A$3:$A$140, FALSE)),"")</f>
        <v>5.2334015535824549E-2</v>
      </c>
      <c r="AF108" s="196">
        <f ca="1">IFERROR(INDEX(funnel_data!V$3:V$140,MATCH($J108, funnel_data!$A$3:$A$140, FALSE)),"")</f>
        <v>3.1124148951558663E-2</v>
      </c>
      <c r="AG108" s="196">
        <f ca="1">IFERROR(INDEX(funnel_data!W$3:W$140,MATCH($J108, funnel_data!$A$3:$A$140, FALSE)),"")</f>
        <v>5.8645731876713056E-2</v>
      </c>
      <c r="AH108" s="170" t="str">
        <f t="shared" ca="1" si="12"/>
        <v/>
      </c>
      <c r="AI108" s="169" t="str">
        <f t="shared" ca="1" si="13"/>
        <v/>
      </c>
      <c r="AJ108" s="168" t="str">
        <f ca="1">IFERROR(INDEX(funnel_data!AG$3:AG$140,MATCH($J108, funnel_data!$A$3:$A$140, FALSE)),"")</f>
        <v>Change not statistically significant</v>
      </c>
    </row>
    <row r="109" spans="3:36" s="171" customFormat="1" x14ac:dyDescent="0.3">
      <c r="C109" s="12" t="str">
        <f>funnel_data!A103</f>
        <v>RTD</v>
      </c>
      <c r="D109" s="12" t="str">
        <f>INDEX(TrustCAHUB_map!C$2:C$139,MATCH($C109,TrustCAHUB_map!$A$2:$A$139,FALSE))</f>
        <v>North East and Cumbria</v>
      </c>
      <c r="E109" s="12" t="str">
        <f>INDEX(TrustCAHUB_map!D$2:D$139,MATCH($C109,TrustCAHUB_map!$A$2:$A$139,FALSE))</f>
        <v>North East</v>
      </c>
      <c r="F109" s="12">
        <f>ROWS($F$9:F109)</f>
        <v>101</v>
      </c>
      <c r="G109" s="22">
        <f t="shared" si="7"/>
        <v>101</v>
      </c>
      <c r="H109" s="22">
        <f t="shared" si="8"/>
        <v>101</v>
      </c>
      <c r="I109" s="22"/>
      <c r="J109" s="168" t="str">
        <f t="shared" si="9"/>
        <v>RTD</v>
      </c>
      <c r="K109" s="169" t="str">
        <f>IFERROR(INDEX(TrustCAHUB_map!$B$2:$B$139, MATCH(J109, TrustCAHUB_map!$A$2:$A$139, FALSE)),"")</f>
        <v>The Newcastle Upon Tyne Hospitals NHS Foundation Trust</v>
      </c>
      <c r="L109" s="168">
        <f ca="1">IFERROR(INDEX(funnel_data!E$3:E$140,MATCH($J109, funnel_data!$A$3:$A$140, FALSE)),"")</f>
        <v>1431</v>
      </c>
      <c r="M109" s="168">
        <f ca="1">IFERROR(INDEX(funnel_data!F$3:F$140,MATCH($J109, funnel_data!$A$3:$A$140, FALSE)),"")</f>
        <v>51</v>
      </c>
      <c r="N109" s="196">
        <f ca="1">IFERROR(INDEX(funnel_data!G$3:G$140,MATCH($J109, funnel_data!$A$3:$A$140, FALSE)),"")</f>
        <v>3.5639412997903561E-2</v>
      </c>
      <c r="O109" s="196">
        <f ca="1">IFERROR(INDEX(funnel_data!Y$3:Y$140,MATCH($J109, funnel_data!$A$3:$A$140, FALSE)),"")</f>
        <v>2.7209919679862825E-2</v>
      </c>
      <c r="P109" s="196">
        <f ca="1">IFERROR(INDEX(funnel_data!Z$3:Z$140,MATCH($J109, funnel_data!$A$3:$A$140, FALSE)),"")</f>
        <v>4.6555344189558638E-2</v>
      </c>
      <c r="Q109" s="196">
        <f ca="1">IFERROR(INDEX(funnel_data!H$3:H$140,MATCH($J109, funnel_data!$A$3:$A$140, FALSE)),"")</f>
        <v>4.1856794361209183E-2</v>
      </c>
      <c r="R109" s="196">
        <f ca="1">IFERROR(INDEX(funnel_data!I$3:I$140,MATCH($J109, funnel_data!$A$3:$A$140, FALSE)),"")</f>
        <v>3.2648857678331922E-2</v>
      </c>
      <c r="S109" s="196">
        <f ca="1">IFERROR(INDEX(funnel_data!J$3:J$140,MATCH($J109, funnel_data!$A$3:$A$140, FALSE)),"")</f>
        <v>5.3517967608710706E-2</v>
      </c>
      <c r="T109" s="196">
        <f ca="1">IFERROR(INDEX(funnel_data!K$3:K$140,MATCH($J109, funnel_data!$A$3:$A$140, FALSE)),"")</f>
        <v>2.8308379042302694E-2</v>
      </c>
      <c r="U109" s="196">
        <f ca="1">IFERROR(INDEX(funnel_data!L$3:L$140,MATCH($J109, funnel_data!$A$3:$A$140, FALSE)),"")</f>
        <v>6.147923063258675E-2</v>
      </c>
      <c r="V109" s="170" t="str">
        <f t="shared" ca="1" si="10"/>
        <v/>
      </c>
      <c r="W109" s="169" t="str">
        <f t="shared" ca="1" si="11"/>
        <v/>
      </c>
      <c r="X109" s="168">
        <f ca="1">IFERROR(INDEX(funnel_data!P$3:P$140,MATCH($J109, funnel_data!$A$3:$A$140, FALSE)),"")</f>
        <v>1682</v>
      </c>
      <c r="Y109" s="168">
        <f ca="1">IFERROR(INDEX(funnel_data!Q$3:Q$140,MATCH($J109, funnel_data!$A$3:$A$140, FALSE)),"")</f>
        <v>60</v>
      </c>
      <c r="Z109" s="196">
        <f ca="1">IFERROR(INDEX(funnel_data!R$3:R$140,MATCH($J109, funnel_data!$A$3:$A$140, FALSE)),"")</f>
        <v>3.56718192627824E-2</v>
      </c>
      <c r="AA109" s="196">
        <f ca="1">IFERROR(INDEX(funnel_data!AA$3:AA$140,MATCH($J109, funnel_data!$A$3:$A$140, FALSE)),"")</f>
        <v>2.7813372061460992E-2</v>
      </c>
      <c r="AB109" s="196">
        <f ca="1">IFERROR(INDEX(funnel_data!AB$3:AB$140,MATCH($J109, funnel_data!$A$3:$A$140, FALSE)),"")</f>
        <v>4.5646358195336481E-2</v>
      </c>
      <c r="AC109" s="196">
        <f ca="1">IFERROR(INDEX(funnel_data!S$3:S$140,MATCH($J109, funnel_data!$A$3:$A$140, FALSE)),"")</f>
        <v>4.2820310180952947E-2</v>
      </c>
      <c r="AD109" s="196">
        <f ca="1">IFERROR(INDEX(funnel_data!T$3:T$140,MATCH($J109, funnel_data!$A$3:$A$140, FALSE)),"")</f>
        <v>3.4141839322356725E-2</v>
      </c>
      <c r="AE109" s="196">
        <f ca="1">IFERROR(INDEX(funnel_data!U$3:U$140,MATCH($J109, funnel_data!$A$3:$A$140, FALSE)),"")</f>
        <v>5.3582371213630589E-2</v>
      </c>
      <c r="AF109" s="196">
        <f ca="1">IFERROR(INDEX(funnel_data!V$3:V$140,MATCH($J109, funnel_data!$A$3:$A$140, FALSE)),"")</f>
        <v>2.9972549268798644E-2</v>
      </c>
      <c r="AG109" s="196">
        <f ca="1">IFERROR(INDEX(funnel_data!W$3:W$140,MATCH($J109, funnel_data!$A$3:$A$140, FALSE)),"")</f>
        <v>6.082992170630367E-2</v>
      </c>
      <c r="AH109" s="170" t="str">
        <f t="shared" ca="1" si="12"/>
        <v/>
      </c>
      <c r="AI109" s="169" t="str">
        <f t="shared" ca="1" si="13"/>
        <v/>
      </c>
      <c r="AJ109" s="168" t="str">
        <f ca="1">IFERROR(INDEX(funnel_data!AG$3:AG$140,MATCH($J109, funnel_data!$A$3:$A$140, FALSE)),"")</f>
        <v>Change not statistically significant</v>
      </c>
    </row>
    <row r="110" spans="3:36" s="171" customFormat="1" x14ac:dyDescent="0.3">
      <c r="C110" s="12" t="str">
        <f>funnel_data!A104</f>
        <v>RTE</v>
      </c>
      <c r="D110" s="12" t="str">
        <f>INDEX(TrustCAHUB_map!C$2:C$139,MATCH($C110,TrustCAHUB_map!$A$2:$A$139,FALSE))</f>
        <v>Somerset, Wiltshire, Avon and Gloucester</v>
      </c>
      <c r="E110" s="12" t="str">
        <f>INDEX(TrustCAHUB_map!D$2:D$139,MATCH($C110,TrustCAHUB_map!$A$2:$A$139,FALSE))</f>
        <v>South West</v>
      </c>
      <c r="F110" s="12">
        <f>ROWS($F$9:F110)</f>
        <v>102</v>
      </c>
      <c r="G110" s="22">
        <f t="shared" si="7"/>
        <v>102</v>
      </c>
      <c r="H110" s="22">
        <f t="shared" si="8"/>
        <v>102</v>
      </c>
      <c r="I110" s="22"/>
      <c r="J110" s="168" t="str">
        <f t="shared" si="9"/>
        <v>RTE</v>
      </c>
      <c r="K110" s="169" t="str">
        <f>IFERROR(INDEX(TrustCAHUB_map!$B$2:$B$139, MATCH(J110, TrustCAHUB_map!$A$2:$A$139, FALSE)),"")</f>
        <v>Gloucestershire Hospitals NHS Foundation Trust</v>
      </c>
      <c r="L110" s="168">
        <f ca="1">IFERROR(INDEX(funnel_data!E$3:E$140,MATCH($J110, funnel_data!$A$3:$A$140, FALSE)),"")</f>
        <v>1925</v>
      </c>
      <c r="M110" s="168">
        <f ca="1">IFERROR(INDEX(funnel_data!F$3:F$140,MATCH($J110, funnel_data!$A$3:$A$140, FALSE)),"")</f>
        <v>76</v>
      </c>
      <c r="N110" s="196">
        <f ca="1">IFERROR(INDEX(funnel_data!G$3:G$140,MATCH($J110, funnel_data!$A$3:$A$140, FALSE)),"")</f>
        <v>3.9480519480519484E-2</v>
      </c>
      <c r="O110" s="196">
        <f ca="1">IFERROR(INDEX(funnel_data!Y$3:Y$140,MATCH($J110, funnel_data!$A$3:$A$140, FALSE)),"")</f>
        <v>3.1658930028139215E-2</v>
      </c>
      <c r="P110" s="196">
        <f ca="1">IFERROR(INDEX(funnel_data!Z$3:Z$140,MATCH($J110, funnel_data!$A$3:$A$140, FALSE)),"")</f>
        <v>4.9136439704309705E-2</v>
      </c>
      <c r="Q110" s="196">
        <f ca="1">IFERROR(INDEX(funnel_data!H$3:H$140,MATCH($J110, funnel_data!$A$3:$A$140, FALSE)),"")</f>
        <v>4.1856794361209183E-2</v>
      </c>
      <c r="R110" s="196">
        <f ca="1">IFERROR(INDEX(funnel_data!I$3:I$140,MATCH($J110, funnel_data!$A$3:$A$140, FALSE)),"")</f>
        <v>3.3785508854217335E-2</v>
      </c>
      <c r="S110" s="196">
        <f ca="1">IFERROR(INDEX(funnel_data!J$3:J$140,MATCH($J110, funnel_data!$A$3:$A$140, FALSE)),"")</f>
        <v>5.1753012448234548E-2</v>
      </c>
      <c r="T110" s="196">
        <f ca="1">IFERROR(INDEX(funnel_data!K$3:K$140,MATCH($J110, funnel_data!$A$3:$A$140, FALSE)),"")</f>
        <v>2.9867671912551939E-2</v>
      </c>
      <c r="U110" s="196">
        <f ca="1">IFERROR(INDEX(funnel_data!L$3:L$140,MATCH($J110, funnel_data!$A$3:$A$140, FALSE)),"")</f>
        <v>5.8368896238287858E-2</v>
      </c>
      <c r="V110" s="170" t="str">
        <f t="shared" ca="1" si="10"/>
        <v/>
      </c>
      <c r="W110" s="169" t="str">
        <f t="shared" ca="1" si="11"/>
        <v/>
      </c>
      <c r="X110" s="168">
        <f ca="1">IFERROR(INDEX(funnel_data!P$3:P$140,MATCH($J110, funnel_data!$A$3:$A$140, FALSE)),"")</f>
        <v>1880</v>
      </c>
      <c r="Y110" s="168">
        <f ca="1">IFERROR(INDEX(funnel_data!Q$3:Q$140,MATCH($J110, funnel_data!$A$3:$A$140, FALSE)),"")</f>
        <v>77</v>
      </c>
      <c r="Z110" s="196">
        <f ca="1">IFERROR(INDEX(funnel_data!R$3:R$140,MATCH($J110, funnel_data!$A$3:$A$140, FALSE)),"")</f>
        <v>4.0957446808510635E-2</v>
      </c>
      <c r="AA110" s="196">
        <f ca="1">IFERROR(INDEX(funnel_data!AA$3:AA$140,MATCH($J110, funnel_data!$A$3:$A$140, FALSE)),"")</f>
        <v>3.2894932545528409E-2</v>
      </c>
      <c r="AB110" s="196">
        <f ca="1">IFERROR(INDEX(funnel_data!AB$3:AB$140,MATCH($J110, funnel_data!$A$3:$A$140, FALSE)),"")</f>
        <v>5.0892085773680186E-2</v>
      </c>
      <c r="AC110" s="196">
        <f ca="1">IFERROR(INDEX(funnel_data!S$3:S$140,MATCH($J110, funnel_data!$A$3:$A$140, FALSE)),"")</f>
        <v>4.2820310180952947E-2</v>
      </c>
      <c r="AD110" s="196">
        <f ca="1">IFERROR(INDEX(funnel_data!T$3:T$140,MATCH($J110, funnel_data!$A$3:$A$140, FALSE)),"")</f>
        <v>3.4562893730708061E-2</v>
      </c>
      <c r="AE110" s="196">
        <f ca="1">IFERROR(INDEX(funnel_data!U$3:U$140,MATCH($J110, funnel_data!$A$3:$A$140, FALSE)),"")</f>
        <v>5.2942322355603602E-2</v>
      </c>
      <c r="AF110" s="196">
        <f ca="1">IFERROR(INDEX(funnel_data!V$3:V$140,MATCH($J110, funnel_data!$A$3:$A$140, FALSE)),"")</f>
        <v>3.0554246645939531E-2</v>
      </c>
      <c r="AG110" s="196">
        <f ca="1">IFERROR(INDEX(funnel_data!W$3:W$140,MATCH($J110, funnel_data!$A$3:$A$140, FALSE)),"")</f>
        <v>5.9707330052459318E-2</v>
      </c>
      <c r="AH110" s="170" t="str">
        <f t="shared" ca="1" si="12"/>
        <v/>
      </c>
      <c r="AI110" s="169" t="str">
        <f t="shared" ca="1" si="13"/>
        <v/>
      </c>
      <c r="AJ110" s="168" t="str">
        <f ca="1">IFERROR(INDEX(funnel_data!AG$3:AG$140,MATCH($J110, funnel_data!$A$3:$A$140, FALSE)),"")</f>
        <v>Change not statistically significant</v>
      </c>
    </row>
    <row r="111" spans="3:36" s="171" customFormat="1" x14ac:dyDescent="0.3">
      <c r="C111" s="12" t="str">
        <f>funnel_data!A105</f>
        <v>RTF</v>
      </c>
      <c r="D111" s="12" t="str">
        <f>INDEX(TrustCAHUB_map!C$2:C$139,MATCH($C111,TrustCAHUB_map!$A$2:$A$139,FALSE))</f>
        <v>North East and Cumbria</v>
      </c>
      <c r="E111" s="12" t="str">
        <f>INDEX(TrustCAHUB_map!D$2:D$139,MATCH($C111,TrustCAHUB_map!$A$2:$A$139,FALSE))</f>
        <v>North East</v>
      </c>
      <c r="F111" s="12">
        <f>ROWS($F$9:F111)</f>
        <v>103</v>
      </c>
      <c r="G111" s="22">
        <f t="shared" si="7"/>
        <v>103</v>
      </c>
      <c r="H111" s="22">
        <f t="shared" si="8"/>
        <v>103</v>
      </c>
      <c r="I111" s="22"/>
      <c r="J111" s="168" t="str">
        <f t="shared" si="9"/>
        <v>RTF</v>
      </c>
      <c r="K111" s="169" t="str">
        <f>IFERROR(INDEX(TrustCAHUB_map!$B$2:$B$139, MATCH(J111, TrustCAHUB_map!$A$2:$A$139, FALSE)),"")</f>
        <v>Northumbria Healthcare NHS Foundation Trust</v>
      </c>
      <c r="L111" s="168">
        <f ca="1">IFERROR(INDEX(funnel_data!E$3:E$140,MATCH($J111, funnel_data!$A$3:$A$140, FALSE)),"")</f>
        <v>863</v>
      </c>
      <c r="M111" s="168">
        <f ca="1">IFERROR(INDEX(funnel_data!F$3:F$140,MATCH($J111, funnel_data!$A$3:$A$140, FALSE)),"")</f>
        <v>37</v>
      </c>
      <c r="N111" s="196">
        <f ca="1">IFERROR(INDEX(funnel_data!G$3:G$140,MATCH($J111, funnel_data!$A$3:$A$140, FALSE)),"")</f>
        <v>4.287369640787949E-2</v>
      </c>
      <c r="O111" s="196">
        <f ca="1">IFERROR(INDEX(funnel_data!Y$3:Y$140,MATCH($J111, funnel_data!$A$3:$A$140, FALSE)),"")</f>
        <v>3.1262938975280881E-2</v>
      </c>
      <c r="P111" s="196">
        <f ca="1">IFERROR(INDEX(funnel_data!Z$3:Z$140,MATCH($J111, funnel_data!$A$3:$A$140, FALSE)),"")</f>
        <v>5.8536017948854435E-2</v>
      </c>
      <c r="Q111" s="196">
        <f ca="1">IFERROR(INDEX(funnel_data!H$3:H$140,MATCH($J111, funnel_data!$A$3:$A$140, FALSE)),"")</f>
        <v>4.1856794361209183E-2</v>
      </c>
      <c r="R111" s="196">
        <f ca="1">IFERROR(INDEX(funnel_data!I$3:I$140,MATCH($J111, funnel_data!$A$3:$A$140, FALSE)),"")</f>
        <v>3.0401770046309128E-2</v>
      </c>
      <c r="S111" s="196">
        <f ca="1">IFERROR(INDEX(funnel_data!J$3:J$140,MATCH($J111, funnel_data!$A$3:$A$140, FALSE)),"")</f>
        <v>5.7372544277607782E-2</v>
      </c>
      <c r="T111" s="196">
        <f ca="1">IFERROR(INDEX(funnel_data!K$3:K$140,MATCH($J111, funnel_data!$A$3:$A$140, FALSE)),"")</f>
        <v>2.5328874842047534E-2</v>
      </c>
      <c r="U111" s="196">
        <f ca="1">IFERROR(INDEX(funnel_data!L$3:L$140,MATCH($J111, funnel_data!$A$3:$A$140, FALSE)),"")</f>
        <v>6.8412716296699705E-2</v>
      </c>
      <c r="V111" s="170" t="str">
        <f t="shared" ca="1" si="10"/>
        <v/>
      </c>
      <c r="W111" s="169" t="str">
        <f t="shared" ca="1" si="11"/>
        <v/>
      </c>
      <c r="X111" s="168">
        <f ca="1">IFERROR(INDEX(funnel_data!P$3:P$140,MATCH($J111, funnel_data!$A$3:$A$140, FALSE)),"")</f>
        <v>886</v>
      </c>
      <c r="Y111" s="168">
        <f ca="1">IFERROR(INDEX(funnel_data!Q$3:Q$140,MATCH($J111, funnel_data!$A$3:$A$140, FALSE)),"")</f>
        <v>35</v>
      </c>
      <c r="Z111" s="196">
        <f ca="1">IFERROR(INDEX(funnel_data!R$3:R$140,MATCH($J111, funnel_data!$A$3:$A$140, FALSE)),"")</f>
        <v>3.9503386004514675E-2</v>
      </c>
      <c r="AA111" s="196">
        <f ca="1">IFERROR(INDEX(funnel_data!AA$3:AA$140,MATCH($J111, funnel_data!$A$3:$A$140, FALSE)),"")</f>
        <v>2.8539447397157532E-2</v>
      </c>
      <c r="AB111" s="196">
        <f ca="1">IFERROR(INDEX(funnel_data!AB$3:AB$140,MATCH($J111, funnel_data!$A$3:$A$140, FALSE)),"")</f>
        <v>5.4443266083686721E-2</v>
      </c>
      <c r="AC111" s="196">
        <f ca="1">IFERROR(INDEX(funnel_data!S$3:S$140,MATCH($J111, funnel_data!$A$3:$A$140, FALSE)),"")</f>
        <v>4.2820310180952947E-2</v>
      </c>
      <c r="AD111" s="196">
        <f ca="1">IFERROR(INDEX(funnel_data!T$3:T$140,MATCH($J111, funnel_data!$A$3:$A$140, FALSE)),"")</f>
        <v>3.1346268729452342E-2</v>
      </c>
      <c r="AE111" s="196">
        <f ca="1">IFERROR(INDEX(funnel_data!U$3:U$140,MATCH($J111, funnel_data!$A$3:$A$140, FALSE)),"")</f>
        <v>5.8241799125150796E-2</v>
      </c>
      <c r="AF111" s="196">
        <f ca="1">IFERROR(INDEX(funnel_data!V$3:V$140,MATCH($J111, funnel_data!$A$3:$A$140, FALSE)),"")</f>
        <v>2.6228756676049996E-2</v>
      </c>
      <c r="AG111" s="196">
        <f ca="1">IFERROR(INDEX(funnel_data!W$3:W$140,MATCH($J111, funnel_data!$A$3:$A$140, FALSE)),"")</f>
        <v>6.9161773183974387E-2</v>
      </c>
      <c r="AH111" s="170" t="str">
        <f t="shared" ca="1" si="12"/>
        <v/>
      </c>
      <c r="AI111" s="169" t="str">
        <f t="shared" ca="1" si="13"/>
        <v/>
      </c>
      <c r="AJ111" s="168" t="str">
        <f ca="1">IFERROR(INDEX(funnel_data!AG$3:AG$140,MATCH($J111, funnel_data!$A$3:$A$140, FALSE)),"")</f>
        <v>Change not statistically significant</v>
      </c>
    </row>
    <row r="112" spans="3:36" s="171" customFormat="1" x14ac:dyDescent="0.3">
      <c r="C112" s="12" t="str">
        <f>funnel_data!A106</f>
        <v>RTG</v>
      </c>
      <c r="D112" s="12" t="str">
        <f>INDEX(TrustCAHUB_map!C$2:C$139,MATCH($C112,TrustCAHUB_map!$A$2:$A$139,FALSE))</f>
        <v>East Midlands</v>
      </c>
      <c r="E112" s="12" t="str">
        <f>INDEX(TrustCAHUB_map!D$2:D$139,MATCH($C112,TrustCAHUB_map!$A$2:$A$139,FALSE))</f>
        <v>East Midlands</v>
      </c>
      <c r="F112" s="12">
        <f>ROWS($F$9:F112)</f>
        <v>104</v>
      </c>
      <c r="G112" s="22">
        <f t="shared" si="7"/>
        <v>104</v>
      </c>
      <c r="H112" s="22">
        <f t="shared" si="8"/>
        <v>104</v>
      </c>
      <c r="I112" s="22"/>
      <c r="J112" s="168" t="str">
        <f t="shared" si="9"/>
        <v>RTG</v>
      </c>
      <c r="K112" s="169" t="str">
        <f>IFERROR(INDEX(TrustCAHUB_map!$B$2:$B$139, MATCH(J112, TrustCAHUB_map!$A$2:$A$139, FALSE)),"")</f>
        <v>University Hospitals of Derby and Burton NHS Foundation Trust</v>
      </c>
      <c r="L112" s="168">
        <f ca="1">IFERROR(INDEX(funnel_data!E$3:E$140,MATCH($J112, funnel_data!$A$3:$A$140, FALSE)),"")</f>
        <v>1851</v>
      </c>
      <c r="M112" s="168">
        <f ca="1">IFERROR(INDEX(funnel_data!F$3:F$140,MATCH($J112, funnel_data!$A$3:$A$140, FALSE)),"")</f>
        <v>93</v>
      </c>
      <c r="N112" s="196">
        <f ca="1">IFERROR(INDEX(funnel_data!G$3:G$140,MATCH($J112, funnel_data!$A$3:$A$140, FALSE)),"")</f>
        <v>5.0243111831442464E-2</v>
      </c>
      <c r="O112" s="196">
        <f ca="1">IFERROR(INDEX(funnel_data!Y$3:Y$140,MATCH($J112, funnel_data!$A$3:$A$140, FALSE)),"")</f>
        <v>4.1189827037583754E-2</v>
      </c>
      <c r="P112" s="196">
        <f ca="1">IFERROR(INDEX(funnel_data!Z$3:Z$140,MATCH($J112, funnel_data!$A$3:$A$140, FALSE)),"")</f>
        <v>6.1159329499706018E-2</v>
      </c>
      <c r="Q112" s="196">
        <f ca="1">IFERROR(INDEX(funnel_data!H$3:H$140,MATCH($J112, funnel_data!$A$3:$A$140, FALSE)),"")</f>
        <v>4.1856794361209183E-2</v>
      </c>
      <c r="R112" s="196">
        <f ca="1">IFERROR(INDEX(funnel_data!I$3:I$140,MATCH($J112, funnel_data!$A$3:$A$140, FALSE)),"")</f>
        <v>3.3642573747399332E-2</v>
      </c>
      <c r="S112" s="196">
        <f ca="1">IFERROR(INDEX(funnel_data!J$3:J$140,MATCH($J112, funnel_data!$A$3:$A$140, FALSE)),"")</f>
        <v>5.1968754317054465E-2</v>
      </c>
      <c r="T112" s="196">
        <f ca="1">IFERROR(INDEX(funnel_data!K$3:K$140,MATCH($J112, funnel_data!$A$3:$A$140, FALSE)),"")</f>
        <v>2.9669709849747598E-2</v>
      </c>
      <c r="U112" s="196">
        <f ca="1">IFERROR(INDEX(funnel_data!L$3:L$140,MATCH($J112, funnel_data!$A$3:$A$140, FALSE)),"")</f>
        <v>5.8746751664423023E-2</v>
      </c>
      <c r="V112" s="170" t="str">
        <f t="shared" ca="1" si="10"/>
        <v/>
      </c>
      <c r="W112" s="169" t="str">
        <f t="shared" ca="1" si="11"/>
        <v/>
      </c>
      <c r="X112" s="168">
        <f ca="1">IFERROR(INDEX(funnel_data!P$3:P$140,MATCH($J112, funnel_data!$A$3:$A$140, FALSE)),"")</f>
        <v>1776</v>
      </c>
      <c r="Y112" s="168">
        <f ca="1">IFERROR(INDEX(funnel_data!Q$3:Q$140,MATCH($J112, funnel_data!$A$3:$A$140, FALSE)),"")</f>
        <v>88</v>
      </c>
      <c r="Z112" s="196">
        <f ca="1">IFERROR(INDEX(funnel_data!R$3:R$140,MATCH($J112, funnel_data!$A$3:$A$140, FALSE)),"")</f>
        <v>4.954954954954955E-2</v>
      </c>
      <c r="AA112" s="196">
        <f ca="1">IFERROR(INDEX(funnel_data!AA$3:AA$140,MATCH($J112, funnel_data!$A$3:$A$140, FALSE)),"")</f>
        <v>4.0393104244289151E-2</v>
      </c>
      <c r="AB112" s="196">
        <f ca="1">IFERROR(INDEX(funnel_data!AB$3:AB$140,MATCH($J112, funnel_data!$A$3:$A$140, FALSE)),"")</f>
        <v>6.0650422935853827E-2</v>
      </c>
      <c r="AC112" s="196">
        <f ca="1">IFERROR(INDEX(funnel_data!S$3:S$140,MATCH($J112, funnel_data!$A$3:$A$140, FALSE)),"")</f>
        <v>4.2820310180952947E-2</v>
      </c>
      <c r="AD112" s="196">
        <f ca="1">IFERROR(INDEX(funnel_data!T$3:T$140,MATCH($J112, funnel_data!$A$3:$A$140, FALSE)),"")</f>
        <v>3.4349851498628008E-2</v>
      </c>
      <c r="AE112" s="196">
        <f ca="1">IFERROR(INDEX(funnel_data!U$3:U$140,MATCH($J112, funnel_data!$A$3:$A$140, FALSE)),"")</f>
        <v>5.3264316954758452E-2</v>
      </c>
      <c r="AF112" s="196">
        <f ca="1">IFERROR(INDEX(funnel_data!V$3:V$140,MATCH($J112, funnel_data!$A$3:$A$140, FALSE)),"")</f>
        <v>3.025935321656421E-2</v>
      </c>
      <c r="AG112" s="196">
        <f ca="1">IFERROR(INDEX(funnel_data!W$3:W$140,MATCH($J112, funnel_data!$A$3:$A$140, FALSE)),"")</f>
        <v>6.0271372840687461E-2</v>
      </c>
      <c r="AH112" s="170" t="str">
        <f t="shared" ca="1" si="12"/>
        <v/>
      </c>
      <c r="AI112" s="169" t="str">
        <f t="shared" ca="1" si="13"/>
        <v/>
      </c>
      <c r="AJ112" s="168" t="str">
        <f ca="1">IFERROR(INDEX(funnel_data!AG$3:AG$140,MATCH($J112, funnel_data!$A$3:$A$140, FALSE)),"")</f>
        <v>Change not statistically significant</v>
      </c>
    </row>
    <row r="113" spans="3:36" s="171" customFormat="1" x14ac:dyDescent="0.3">
      <c r="C113" s="12" t="str">
        <f>funnel_data!A107</f>
        <v>RTH</v>
      </c>
      <c r="D113" s="12" t="str">
        <f>INDEX(TrustCAHUB_map!C$2:C$139,MATCH($C113,TrustCAHUB_map!$A$2:$A$139,FALSE))</f>
        <v>Thames Valley</v>
      </c>
      <c r="E113" s="12" t="str">
        <f>INDEX(TrustCAHUB_map!D$2:D$139,MATCH($C113,TrustCAHUB_map!$A$2:$A$139,FALSE))</f>
        <v>Wessex</v>
      </c>
      <c r="F113" s="12">
        <f>ROWS($F$9:F113)</f>
        <v>105</v>
      </c>
      <c r="G113" s="22">
        <f t="shared" si="7"/>
        <v>105</v>
      </c>
      <c r="H113" s="22">
        <f t="shared" si="8"/>
        <v>105</v>
      </c>
      <c r="I113" s="22"/>
      <c r="J113" s="168" t="str">
        <f t="shared" si="9"/>
        <v>RTH</v>
      </c>
      <c r="K113" s="169" t="str">
        <f>IFERROR(INDEX(TrustCAHUB_map!$B$2:$B$139, MATCH(J113, TrustCAHUB_map!$A$2:$A$139, FALSE)),"")</f>
        <v>Oxford University Hospitals NHS Trust</v>
      </c>
      <c r="L113" s="168">
        <f ca="1">IFERROR(INDEX(funnel_data!E$3:E$140,MATCH($J113, funnel_data!$A$3:$A$140, FALSE)),"")</f>
        <v>1734</v>
      </c>
      <c r="M113" s="168">
        <f ca="1">IFERROR(INDEX(funnel_data!F$3:F$140,MATCH($J113, funnel_data!$A$3:$A$140, FALSE)),"")</f>
        <v>73</v>
      </c>
      <c r="N113" s="196">
        <f ca="1">IFERROR(INDEX(funnel_data!G$3:G$140,MATCH($J113, funnel_data!$A$3:$A$140, FALSE)),"")</f>
        <v>4.2099192618223757E-2</v>
      </c>
      <c r="O113" s="196">
        <f ca="1">IFERROR(INDEX(funnel_data!Y$3:Y$140,MATCH($J113, funnel_data!$A$3:$A$140, FALSE)),"")</f>
        <v>3.3615789317470862E-2</v>
      </c>
      <c r="P113" s="196">
        <f ca="1">IFERROR(INDEX(funnel_data!Z$3:Z$140,MATCH($J113, funnel_data!$A$3:$A$140, FALSE)),"")</f>
        <v>5.2606954454781599E-2</v>
      </c>
      <c r="Q113" s="196">
        <f ca="1">IFERROR(INDEX(funnel_data!H$3:H$140,MATCH($J113, funnel_data!$A$3:$A$140, FALSE)),"")</f>
        <v>4.1856794361209183E-2</v>
      </c>
      <c r="R113" s="196">
        <f ca="1">IFERROR(INDEX(funnel_data!I$3:I$140,MATCH($J113, funnel_data!$A$3:$A$140, FALSE)),"")</f>
        <v>3.3399611603281434E-2</v>
      </c>
      <c r="S113" s="196">
        <f ca="1">IFERROR(INDEX(funnel_data!J$3:J$140,MATCH($J113, funnel_data!$A$3:$A$140, FALSE)),"")</f>
        <v>5.2339481559566921E-2</v>
      </c>
      <c r="T113" s="196">
        <f ca="1">IFERROR(INDEX(funnel_data!K$3:K$140,MATCH($J113, funnel_data!$A$3:$A$140, FALSE)),"")</f>
        <v>2.9334445649051164E-2</v>
      </c>
      <c r="U113" s="196">
        <f ca="1">IFERROR(INDEX(funnel_data!L$3:L$140,MATCH($J113, funnel_data!$A$3:$A$140, FALSE)),"")</f>
        <v>5.9397599775056147E-2</v>
      </c>
      <c r="V113" s="170" t="str">
        <f t="shared" ca="1" si="10"/>
        <v/>
      </c>
      <c r="W113" s="169" t="str">
        <f t="shared" ca="1" si="11"/>
        <v/>
      </c>
      <c r="X113" s="168">
        <f ca="1">IFERROR(INDEX(funnel_data!P$3:P$140,MATCH($J113, funnel_data!$A$3:$A$140, FALSE)),"")</f>
        <v>1831</v>
      </c>
      <c r="Y113" s="168">
        <f ca="1">IFERROR(INDEX(funnel_data!Q$3:Q$140,MATCH($J113, funnel_data!$A$3:$A$140, FALSE)),"")</f>
        <v>92</v>
      </c>
      <c r="Z113" s="196">
        <f ca="1">IFERROR(INDEX(funnel_data!R$3:R$140,MATCH($J113, funnel_data!$A$3:$A$140, FALSE)),"")</f>
        <v>5.0245767340251227E-2</v>
      </c>
      <c r="AA113" s="196">
        <f ca="1">IFERROR(INDEX(funnel_data!AA$3:AA$140,MATCH($J113, funnel_data!$A$3:$A$140, FALSE)),"")</f>
        <v>4.1147635371148919E-2</v>
      </c>
      <c r="AB113" s="196">
        <f ca="1">IFERROR(INDEX(funnel_data!AB$3:AB$140,MATCH($J113, funnel_data!$A$3:$A$140, FALSE)),"")</f>
        <v>6.1227127264433391E-2</v>
      </c>
      <c r="AC113" s="196">
        <f ca="1">IFERROR(INDEX(funnel_data!S$3:S$140,MATCH($J113, funnel_data!$A$3:$A$140, FALSE)),"")</f>
        <v>4.2820310180952947E-2</v>
      </c>
      <c r="AD113" s="196">
        <f ca="1">IFERROR(INDEX(funnel_data!T$3:T$140,MATCH($J113, funnel_data!$A$3:$A$140, FALSE)),"")</f>
        <v>3.4464612867856445E-2</v>
      </c>
      <c r="AE113" s="196">
        <f ca="1">IFERROR(INDEX(funnel_data!U$3:U$140,MATCH($J113, funnel_data!$A$3:$A$140, FALSE)),"")</f>
        <v>5.3090397811348611E-2</v>
      </c>
      <c r="AF113" s="196">
        <f ca="1">IFERROR(INDEX(funnel_data!V$3:V$140,MATCH($J113, funnel_data!$A$3:$A$140, FALSE)),"")</f>
        <v>3.0418061357010792E-2</v>
      </c>
      <c r="AG113" s="196">
        <f ca="1">IFERROR(INDEX(funnel_data!W$3:W$140,MATCH($J113, funnel_data!$A$3:$A$140, FALSE)),"")</f>
        <v>5.9966536689446723E-2</v>
      </c>
      <c r="AH113" s="170" t="str">
        <f t="shared" ca="1" si="12"/>
        <v/>
      </c>
      <c r="AI113" s="169" t="str">
        <f t="shared" ca="1" si="13"/>
        <v/>
      </c>
      <c r="AJ113" s="168" t="str">
        <f ca="1">IFERROR(INDEX(funnel_data!AG$3:AG$140,MATCH($J113, funnel_data!$A$3:$A$140, FALSE)),"")</f>
        <v>Change not statistically significant</v>
      </c>
    </row>
    <row r="114" spans="3:36" s="171" customFormat="1" x14ac:dyDescent="0.3">
      <c r="C114" s="12" t="str">
        <f>funnel_data!A108</f>
        <v>RTK</v>
      </c>
      <c r="D114" s="12" t="str">
        <f>INDEX(TrustCAHUB_map!C$2:C$139,MATCH($C114,TrustCAHUB_map!$A$2:$A$139,FALSE))</f>
        <v>Surrey and Sussex</v>
      </c>
      <c r="E114" s="12" t="str">
        <f>INDEX(TrustCAHUB_map!D$2:D$139,MATCH($C114,TrustCAHUB_map!$A$2:$A$139,FALSE))</f>
        <v>South East</v>
      </c>
      <c r="F114" s="12">
        <f>ROWS($F$9:F114)</f>
        <v>106</v>
      </c>
      <c r="G114" s="22">
        <f t="shared" si="7"/>
        <v>106</v>
      </c>
      <c r="H114" s="22">
        <f t="shared" si="8"/>
        <v>106</v>
      </c>
      <c r="I114" s="22"/>
      <c r="J114" s="168" t="str">
        <f t="shared" si="9"/>
        <v>RTK</v>
      </c>
      <c r="K114" s="169" t="str">
        <f>IFERROR(INDEX(TrustCAHUB_map!$B$2:$B$139, MATCH(J114, TrustCAHUB_map!$A$2:$A$139, FALSE)),"")</f>
        <v>Ashford and St Peter's Hospitals NHS Foundation Trust</v>
      </c>
      <c r="L114" s="168">
        <f ca="1">IFERROR(INDEX(funnel_data!E$3:E$140,MATCH($J114, funnel_data!$A$3:$A$140, FALSE)),"")</f>
        <v>158</v>
      </c>
      <c r="M114" s="168">
        <f ca="1">IFERROR(INDEX(funnel_data!F$3:F$140,MATCH($J114, funnel_data!$A$3:$A$140, FALSE)),"")</f>
        <v>4</v>
      </c>
      <c r="N114" s="196">
        <f ca="1">IFERROR(INDEX(funnel_data!G$3:G$140,MATCH($J114, funnel_data!$A$3:$A$140, FALSE)),"")</f>
        <v>2.5316455696202531E-2</v>
      </c>
      <c r="O114" s="196">
        <f ca="1">IFERROR(INDEX(funnel_data!Y$3:Y$140,MATCH($J114, funnel_data!$A$3:$A$140, FALSE)),"")</f>
        <v>9.8881306720892004E-3</v>
      </c>
      <c r="P114" s="196">
        <f ca="1">IFERROR(INDEX(funnel_data!Z$3:Z$140,MATCH($J114, funnel_data!$A$3:$A$140, FALSE)),"")</f>
        <v>6.3278899006093584E-2</v>
      </c>
      <c r="Q114" s="196">
        <f ca="1">IFERROR(INDEX(funnel_data!H$3:H$140,MATCH($J114, funnel_data!$A$3:$A$140, FALSE)),"")</f>
        <v>4.1856794361209183E-2</v>
      </c>
      <c r="R114" s="196">
        <f ca="1">IFERROR(INDEX(funnel_data!I$3:I$140,MATCH($J114, funnel_data!$A$3:$A$140, FALSE)),"")</f>
        <v>2.001740152561934E-2</v>
      </c>
      <c r="S114" s="196">
        <f ca="1">IFERROR(INDEX(funnel_data!J$3:J$140,MATCH($J114, funnel_data!$A$3:$A$140, FALSE)),"")</f>
        <v>8.5445884910884631E-2</v>
      </c>
      <c r="T114" s="196">
        <f ca="1">IFERROR(INDEX(funnel_data!K$3:K$140,MATCH($J114, funnel_data!$A$3:$A$140, FALSE)),"")</f>
        <v>1.3493062131139174E-2</v>
      </c>
      <c r="U114" s="196">
        <f ca="1">IFERROR(INDEX(funnel_data!L$3:L$140,MATCH($J114, funnel_data!$A$3:$A$140, FALSE)),"")</f>
        <v>0.12244351390342438</v>
      </c>
      <c r="V114" s="170" t="str">
        <f t="shared" ca="1" si="10"/>
        <v/>
      </c>
      <c r="W114" s="169" t="str">
        <f t="shared" ca="1" si="11"/>
        <v/>
      </c>
      <c r="X114" s="168">
        <f ca="1">IFERROR(INDEX(funnel_data!P$3:P$140,MATCH($J114, funnel_data!$A$3:$A$140, FALSE)),"")</f>
        <v>176</v>
      </c>
      <c r="Y114" s="168">
        <f ca="1">IFERROR(INDEX(funnel_data!Q$3:Q$140,MATCH($J114, funnel_data!$A$3:$A$140, FALSE)),"")</f>
        <v>6</v>
      </c>
      <c r="Z114" s="196">
        <f ca="1">IFERROR(INDEX(funnel_data!R$3:R$140,MATCH($J114, funnel_data!$A$3:$A$140, FALSE)),"")</f>
        <v>3.4090909090909088E-2</v>
      </c>
      <c r="AA114" s="196">
        <f ca="1">IFERROR(INDEX(funnel_data!AA$3:AA$140,MATCH($J114, funnel_data!$A$3:$A$140, FALSE)),"")</f>
        <v>1.5716059604676764E-2</v>
      </c>
      <c r="AB114" s="196">
        <f ca="1">IFERROR(INDEX(funnel_data!AB$3:AB$140,MATCH($J114, funnel_data!$A$3:$A$140, FALSE)),"")</f>
        <v>7.2369629449304959E-2</v>
      </c>
      <c r="AC114" s="196">
        <f ca="1">IFERROR(INDEX(funnel_data!S$3:S$140,MATCH($J114, funnel_data!$A$3:$A$140, FALSE)),"")</f>
        <v>4.2820310180952947E-2</v>
      </c>
      <c r="AD114" s="196">
        <f ca="1">IFERROR(INDEX(funnel_data!T$3:T$140,MATCH($J114, funnel_data!$A$3:$A$140, FALSE)),"")</f>
        <v>2.142703148784296E-2</v>
      </c>
      <c r="AE114" s="196">
        <f ca="1">IFERROR(INDEX(funnel_data!U$3:U$140,MATCH($J114, funnel_data!$A$3:$A$140, FALSE)),"")</f>
        <v>8.3745237796323965E-2</v>
      </c>
      <c r="AF114" s="196">
        <f ca="1">IFERROR(INDEX(funnel_data!V$3:V$140,MATCH($J114, funnel_data!$A$3:$A$140, FALSE)),"")</f>
        <v>1.4744919822105051E-2</v>
      </c>
      <c r="AG114" s="196">
        <f ca="1">IFERROR(INDEX(funnel_data!W$3:W$140,MATCH($J114, funnel_data!$A$3:$A$140, FALSE)),"")</f>
        <v>0.11795340046931063</v>
      </c>
      <c r="AH114" s="170" t="str">
        <f t="shared" ca="1" si="12"/>
        <v/>
      </c>
      <c r="AI114" s="169" t="str">
        <f t="shared" ca="1" si="13"/>
        <v/>
      </c>
      <c r="AJ114" s="168" t="str">
        <f ca="1">IFERROR(INDEX(funnel_data!AG$3:AG$140,MATCH($J114, funnel_data!$A$3:$A$140, FALSE)),"")</f>
        <v>Numbers too small for z-test</v>
      </c>
    </row>
    <row r="115" spans="3:36" s="171" customFormat="1" x14ac:dyDescent="0.3">
      <c r="C115" s="12" t="str">
        <f>funnel_data!A109</f>
        <v>RTP</v>
      </c>
      <c r="D115" s="12" t="str">
        <f>INDEX(TrustCAHUB_map!C$2:C$139,MATCH($C115,TrustCAHUB_map!$A$2:$A$139,FALSE))</f>
        <v>Surrey and Sussex</v>
      </c>
      <c r="E115" s="12" t="str">
        <f>INDEX(TrustCAHUB_map!D$2:D$139,MATCH($C115,TrustCAHUB_map!$A$2:$A$139,FALSE))</f>
        <v>South East</v>
      </c>
      <c r="F115" s="12">
        <f>ROWS($F$9:F115)</f>
        <v>107</v>
      </c>
      <c r="G115" s="22">
        <f t="shared" si="7"/>
        <v>107</v>
      </c>
      <c r="H115" s="22">
        <f t="shared" si="8"/>
        <v>107</v>
      </c>
      <c r="I115" s="22"/>
      <c r="J115" s="168" t="str">
        <f t="shared" si="9"/>
        <v>RTP</v>
      </c>
      <c r="K115" s="169" t="str">
        <f>IFERROR(INDEX(TrustCAHUB_map!$B$2:$B$139, MATCH(J115, TrustCAHUB_map!$A$2:$A$139, FALSE)),"")</f>
        <v>Surrey and Sussex Healthcare NHS Trust</v>
      </c>
      <c r="L115" s="168">
        <f ca="1">IFERROR(INDEX(funnel_data!E$3:E$140,MATCH($J115, funnel_data!$A$3:$A$140, FALSE)),"")</f>
        <v>365</v>
      </c>
      <c r="M115" s="168">
        <f ca="1">IFERROR(INDEX(funnel_data!F$3:F$140,MATCH($J115, funnel_data!$A$3:$A$140, FALSE)),"")</f>
        <v>15</v>
      </c>
      <c r="N115" s="196">
        <f ca="1">IFERROR(INDEX(funnel_data!G$3:G$140,MATCH($J115, funnel_data!$A$3:$A$140, FALSE)),"")</f>
        <v>4.1095890410958902E-2</v>
      </c>
      <c r="O115" s="196">
        <f ca="1">IFERROR(INDEX(funnel_data!Y$3:Y$140,MATCH($J115, funnel_data!$A$3:$A$140, FALSE)),"")</f>
        <v>2.5060336182750352E-2</v>
      </c>
      <c r="P115" s="196">
        <f ca="1">IFERROR(INDEX(funnel_data!Z$3:Z$140,MATCH($J115, funnel_data!$A$3:$A$140, FALSE)),"")</f>
        <v>6.6690355100426577E-2</v>
      </c>
      <c r="Q115" s="196">
        <f ca="1">IFERROR(INDEX(funnel_data!H$3:H$140,MATCH($J115, funnel_data!$A$3:$A$140, FALSE)),"")</f>
        <v>4.1856794361209183E-2</v>
      </c>
      <c r="R115" s="196">
        <f ca="1">IFERROR(INDEX(funnel_data!I$3:I$140,MATCH($J115, funnel_data!$A$3:$A$140, FALSE)),"")</f>
        <v>2.5641045942689643E-2</v>
      </c>
      <c r="S115" s="196">
        <f ca="1">IFERROR(INDEX(funnel_data!J$3:J$140,MATCH($J115, funnel_data!$A$3:$A$140, FALSE)),"")</f>
        <v>6.7615950783500411E-2</v>
      </c>
      <c r="T115" s="196">
        <f ca="1">IFERROR(INDEX(funnel_data!K$3:K$140,MATCH($J115, funnel_data!$A$3:$A$140, FALSE)),"")</f>
        <v>1.9494339691099614E-2</v>
      </c>
      <c r="U115" s="196">
        <f ca="1">IFERROR(INDEX(funnel_data!L$3:L$140,MATCH($J115, funnel_data!$A$3:$A$140, FALSE)),"")</f>
        <v>8.7580462116584559E-2</v>
      </c>
      <c r="V115" s="170" t="str">
        <f t="shared" ca="1" si="10"/>
        <v/>
      </c>
      <c r="W115" s="169" t="str">
        <f t="shared" ca="1" si="11"/>
        <v/>
      </c>
      <c r="X115" s="168">
        <f ca="1">IFERROR(INDEX(funnel_data!P$3:P$140,MATCH($J115, funnel_data!$A$3:$A$140, FALSE)),"")</f>
        <v>394</v>
      </c>
      <c r="Y115" s="168">
        <f ca="1">IFERROR(INDEX(funnel_data!Q$3:Q$140,MATCH($J115, funnel_data!$A$3:$A$140, FALSE)),"")</f>
        <v>12</v>
      </c>
      <c r="Z115" s="196">
        <f ca="1">IFERROR(INDEX(funnel_data!R$3:R$140,MATCH($J115, funnel_data!$A$3:$A$140, FALSE)),"")</f>
        <v>3.0456852791878174E-2</v>
      </c>
      <c r="AA115" s="196">
        <f ca="1">IFERROR(INDEX(funnel_data!AA$3:AA$140,MATCH($J115, funnel_data!$A$3:$A$140, FALSE)),"")</f>
        <v>1.7506874301305861E-2</v>
      </c>
      <c r="AB115" s="196">
        <f ca="1">IFERROR(INDEX(funnel_data!AB$3:AB$140,MATCH($J115, funnel_data!$A$3:$A$140, FALSE)),"")</f>
        <v>5.2474416495343311E-2</v>
      </c>
      <c r="AC115" s="196">
        <f ca="1">IFERROR(INDEX(funnel_data!S$3:S$140,MATCH($J115, funnel_data!$A$3:$A$140, FALSE)),"")</f>
        <v>4.2820310180952947E-2</v>
      </c>
      <c r="AD115" s="196">
        <f ca="1">IFERROR(INDEX(funnel_data!T$3:T$140,MATCH($J115, funnel_data!$A$3:$A$140, FALSE)),"")</f>
        <v>2.6856940427107102E-2</v>
      </c>
      <c r="AE115" s="196">
        <f ca="1">IFERROR(INDEX(funnel_data!U$3:U$140,MATCH($J115, funnel_data!$A$3:$A$140, FALSE)),"")</f>
        <v>6.7612829507939717E-2</v>
      </c>
      <c r="AF115" s="196">
        <f ca="1">IFERROR(INDEX(funnel_data!V$3:V$140,MATCH($J115, funnel_data!$A$3:$A$140, FALSE)),"")</f>
        <v>2.0670219714660487E-2</v>
      </c>
      <c r="AG115" s="196">
        <f ca="1">IFERROR(INDEX(funnel_data!W$3:W$140,MATCH($J115, funnel_data!$A$3:$A$140, FALSE)),"")</f>
        <v>8.660722221452119E-2</v>
      </c>
      <c r="AH115" s="170" t="str">
        <f t="shared" ca="1" si="12"/>
        <v/>
      </c>
      <c r="AI115" s="169" t="str">
        <f t="shared" ca="1" si="13"/>
        <v/>
      </c>
      <c r="AJ115" s="168" t="str">
        <f ca="1">IFERROR(INDEX(funnel_data!AG$3:AG$140,MATCH($J115, funnel_data!$A$3:$A$140, FALSE)),"")</f>
        <v>Change not statistically significant</v>
      </c>
    </row>
    <row r="116" spans="3:36" s="171" customFormat="1" x14ac:dyDescent="0.3">
      <c r="C116" s="12" t="str">
        <f>funnel_data!A110</f>
        <v>RTR</v>
      </c>
      <c r="D116" s="12" t="str">
        <f>INDEX(TrustCAHUB_map!C$2:C$139,MATCH($C116,TrustCAHUB_map!$A$2:$A$139,FALSE))</f>
        <v>North East and Cumbria</v>
      </c>
      <c r="E116" s="12" t="str">
        <f>INDEX(TrustCAHUB_map!D$2:D$139,MATCH($C116,TrustCAHUB_map!$A$2:$A$139,FALSE))</f>
        <v>North East</v>
      </c>
      <c r="F116" s="12">
        <f>ROWS($F$9:F116)</f>
        <v>108</v>
      </c>
      <c r="G116" s="22">
        <f t="shared" si="7"/>
        <v>108</v>
      </c>
      <c r="H116" s="22">
        <f t="shared" si="8"/>
        <v>108</v>
      </c>
      <c r="I116" s="22"/>
      <c r="J116" s="168" t="str">
        <f t="shared" si="9"/>
        <v>RTR</v>
      </c>
      <c r="K116" s="169" t="str">
        <f>IFERROR(INDEX(TrustCAHUB_map!$B$2:$B$139, MATCH(J116, TrustCAHUB_map!$A$2:$A$139, FALSE)),"")</f>
        <v>South Tees Hospitals NHS Foundation Trust</v>
      </c>
      <c r="L116" s="168">
        <f ca="1">IFERROR(INDEX(funnel_data!E$3:E$140,MATCH($J116, funnel_data!$A$3:$A$140, FALSE)),"")</f>
        <v>1319</v>
      </c>
      <c r="M116" s="168">
        <f ca="1">IFERROR(INDEX(funnel_data!F$3:F$140,MATCH($J116, funnel_data!$A$3:$A$140, FALSE)),"")</f>
        <v>58</v>
      </c>
      <c r="N116" s="196">
        <f ca="1">IFERROR(INDEX(funnel_data!G$3:G$140,MATCH($J116, funnel_data!$A$3:$A$140, FALSE)),"")</f>
        <v>4.3972706595905992E-2</v>
      </c>
      <c r="O116" s="196">
        <f ca="1">IFERROR(INDEX(funnel_data!Y$3:Y$140,MATCH($J116, funnel_data!$A$3:$A$140, FALSE)),"")</f>
        <v>3.4168958501473126E-2</v>
      </c>
      <c r="P116" s="196">
        <f ca="1">IFERROR(INDEX(funnel_data!Z$3:Z$140,MATCH($J116, funnel_data!$A$3:$A$140, FALSE)),"")</f>
        <v>5.6425011034023698E-2</v>
      </c>
      <c r="Q116" s="196">
        <f ca="1">IFERROR(INDEX(funnel_data!H$3:H$140,MATCH($J116, funnel_data!$A$3:$A$140, FALSE)),"")</f>
        <v>4.1856794361209183E-2</v>
      </c>
      <c r="R116" s="196">
        <f ca="1">IFERROR(INDEX(funnel_data!I$3:I$140,MATCH($J116, funnel_data!$A$3:$A$140, FALSE)),"")</f>
        <v>3.2313602005852059E-2</v>
      </c>
      <c r="S116" s="196">
        <f ca="1">IFERROR(INDEX(funnel_data!J$3:J$140,MATCH($J116, funnel_data!$A$3:$A$140, FALSE)),"")</f>
        <v>5.4060929551720545E-2</v>
      </c>
      <c r="T116" s="196">
        <f ca="1">IFERROR(INDEX(funnel_data!K$3:K$140,MATCH($J116, funnel_data!$A$3:$A$140, FALSE)),"")</f>
        <v>2.7855062188769597E-2</v>
      </c>
      <c r="U116" s="196">
        <f ca="1">IFERROR(INDEX(funnel_data!L$3:L$140,MATCH($J116, funnel_data!$A$3:$A$140, FALSE)),"")</f>
        <v>6.2444602498472272E-2</v>
      </c>
      <c r="V116" s="170" t="str">
        <f t="shared" ca="1" si="10"/>
        <v/>
      </c>
      <c r="W116" s="169" t="str">
        <f t="shared" ca="1" si="11"/>
        <v/>
      </c>
      <c r="X116" s="168">
        <f ca="1">IFERROR(INDEX(funnel_data!P$3:P$140,MATCH($J116, funnel_data!$A$3:$A$140, FALSE)),"")</f>
        <v>1708</v>
      </c>
      <c r="Y116" s="168">
        <f ca="1">IFERROR(INDEX(funnel_data!Q$3:Q$140,MATCH($J116, funnel_data!$A$3:$A$140, FALSE)),"")</f>
        <v>95</v>
      </c>
      <c r="Z116" s="196">
        <f ca="1">IFERROR(INDEX(funnel_data!R$3:R$140,MATCH($J116, funnel_data!$A$3:$A$140, FALSE)),"")</f>
        <v>5.5620608899297423E-2</v>
      </c>
      <c r="AA116" s="196">
        <f ca="1">IFERROR(INDEX(funnel_data!AA$3:AA$140,MATCH($J116, funnel_data!$A$3:$A$140, FALSE)),"")</f>
        <v>4.5715177980949262E-2</v>
      </c>
      <c r="AB116" s="196">
        <f ca="1">IFERROR(INDEX(funnel_data!AB$3:AB$140,MATCH($J116, funnel_data!$A$3:$A$140, FALSE)),"")</f>
        <v>6.7520459479445932E-2</v>
      </c>
      <c r="AC116" s="196">
        <f ca="1">IFERROR(INDEX(funnel_data!S$3:S$140,MATCH($J116, funnel_data!$A$3:$A$140, FALSE)),"")</f>
        <v>4.2820310180952947E-2</v>
      </c>
      <c r="AD116" s="196">
        <f ca="1">IFERROR(INDEX(funnel_data!T$3:T$140,MATCH($J116, funnel_data!$A$3:$A$140, FALSE)),"")</f>
        <v>3.4200957418366242E-2</v>
      </c>
      <c r="AE116" s="196">
        <f ca="1">IFERROR(INDEX(funnel_data!U$3:U$140,MATCH($J116, funnel_data!$A$3:$A$140, FALSE)),"")</f>
        <v>5.349160688088625E-2</v>
      </c>
      <c r="AF116" s="196">
        <f ca="1">IFERROR(INDEX(funnel_data!V$3:V$140,MATCH($J116, funnel_data!$A$3:$A$140, FALSE)),"")</f>
        <v>3.0053946805730473E-2</v>
      </c>
      <c r="AG116" s="196">
        <f ca="1">IFERROR(INDEX(funnel_data!W$3:W$140,MATCH($J116, funnel_data!$A$3:$A$140, FALSE)),"")</f>
        <v>6.0670384861739174E-2</v>
      </c>
      <c r="AH116" s="170" t="str">
        <f t="shared" ca="1" si="12"/>
        <v/>
      </c>
      <c r="AI116" s="169" t="str">
        <f t="shared" ca="1" si="13"/>
        <v/>
      </c>
      <c r="AJ116" s="168" t="str">
        <f ca="1">IFERROR(INDEX(funnel_data!AG$3:AG$140,MATCH($J116, funnel_data!$A$3:$A$140, FALSE)),"")</f>
        <v>Change not statistically significant</v>
      </c>
    </row>
    <row r="117" spans="3:36" s="171" customFormat="1" x14ac:dyDescent="0.3">
      <c r="C117" s="12" t="str">
        <f>funnel_data!A111</f>
        <v>RTX</v>
      </c>
      <c r="D117" s="12" t="str">
        <f>INDEX(TrustCAHUB_map!C$2:C$139,MATCH($C117,TrustCAHUB_map!$A$2:$A$139,FALSE))</f>
        <v>Lancashire and South Cumbria</v>
      </c>
      <c r="E117" s="12" t="str">
        <f>INDEX(TrustCAHUB_map!D$2:D$139,MATCH($C117,TrustCAHUB_map!$A$2:$A$139,FALSE))</f>
        <v>North West</v>
      </c>
      <c r="F117" s="12">
        <f>ROWS($F$9:F117)</f>
        <v>109</v>
      </c>
      <c r="G117" s="22">
        <f t="shared" si="7"/>
        <v>109</v>
      </c>
      <c r="H117" s="22">
        <f t="shared" si="8"/>
        <v>109</v>
      </c>
      <c r="I117" s="22"/>
      <c r="J117" s="168" t="str">
        <f t="shared" si="9"/>
        <v>RTX</v>
      </c>
      <c r="K117" s="169" t="str">
        <f>IFERROR(INDEX(TrustCAHUB_map!$B$2:$B$139, MATCH(J117, TrustCAHUB_map!$A$2:$A$139, FALSE)),"")</f>
        <v>University Hospitals of Morecambe Bay NHS Foundation Trust</v>
      </c>
      <c r="L117" s="168">
        <f ca="1">IFERROR(INDEX(funnel_data!E$3:E$140,MATCH($J117, funnel_data!$A$3:$A$140, FALSE)),"")</f>
        <v>839</v>
      </c>
      <c r="M117" s="168">
        <f ca="1">IFERROR(INDEX(funnel_data!F$3:F$140,MATCH($J117, funnel_data!$A$3:$A$140, FALSE)),"")</f>
        <v>34</v>
      </c>
      <c r="N117" s="196">
        <f ca="1">IFERROR(INDEX(funnel_data!G$3:G$140,MATCH($J117, funnel_data!$A$3:$A$140, FALSE)),"")</f>
        <v>4.0524433849821219E-2</v>
      </c>
      <c r="O117" s="196">
        <f ca="1">IFERROR(INDEX(funnel_data!Y$3:Y$140,MATCH($J117, funnel_data!$A$3:$A$140, FALSE)),"")</f>
        <v>2.9142671845179421E-2</v>
      </c>
      <c r="P117" s="196">
        <f ca="1">IFERROR(INDEX(funnel_data!Z$3:Z$140,MATCH($J117, funnel_data!$A$3:$A$140, FALSE)),"")</f>
        <v>5.6094543373463097E-2</v>
      </c>
      <c r="Q117" s="196">
        <f ca="1">IFERROR(INDEX(funnel_data!H$3:H$140,MATCH($J117, funnel_data!$A$3:$A$140, FALSE)),"")</f>
        <v>4.1856794361209183E-2</v>
      </c>
      <c r="R117" s="196">
        <f ca="1">IFERROR(INDEX(funnel_data!I$3:I$140,MATCH($J117, funnel_data!$A$3:$A$140, FALSE)),"")</f>
        <v>3.0264520504405843E-2</v>
      </c>
      <c r="S117" s="196">
        <f ca="1">IFERROR(INDEX(funnel_data!J$3:J$140,MATCH($J117, funnel_data!$A$3:$A$140, FALSE)),"")</f>
        <v>5.7625423392655015E-2</v>
      </c>
      <c r="T117" s="196">
        <f ca="1">IFERROR(INDEX(funnel_data!K$3:K$140,MATCH($J117, funnel_data!$A$3:$A$140, FALSE)),"")</f>
        <v>2.5151442326882392E-2</v>
      </c>
      <c r="U117" s="196">
        <f ca="1">IFERROR(INDEX(funnel_data!L$3:L$140,MATCH($J117, funnel_data!$A$3:$A$140, FALSE)),"")</f>
        <v>6.887377646646306E-2</v>
      </c>
      <c r="V117" s="170" t="str">
        <f t="shared" ca="1" si="10"/>
        <v/>
      </c>
      <c r="W117" s="169" t="str">
        <f t="shared" ca="1" si="11"/>
        <v/>
      </c>
      <c r="X117" s="168">
        <f ca="1">IFERROR(INDEX(funnel_data!P$3:P$140,MATCH($J117, funnel_data!$A$3:$A$140, FALSE)),"")</f>
        <v>892</v>
      </c>
      <c r="Y117" s="168">
        <f ca="1">IFERROR(INDEX(funnel_data!Q$3:Q$140,MATCH($J117, funnel_data!$A$3:$A$140, FALSE)),"")</f>
        <v>50</v>
      </c>
      <c r="Z117" s="196">
        <f ca="1">IFERROR(INDEX(funnel_data!R$3:R$140,MATCH($J117, funnel_data!$A$3:$A$140, FALSE)),"")</f>
        <v>5.6053811659192827E-2</v>
      </c>
      <c r="AA117" s="196">
        <f ca="1">IFERROR(INDEX(funnel_data!AA$3:AA$140,MATCH($J117, funnel_data!$A$3:$A$140, FALSE)),"")</f>
        <v>4.277477424841418E-2</v>
      </c>
      <c r="AB117" s="196">
        <f ca="1">IFERROR(INDEX(funnel_data!AB$3:AB$140,MATCH($J117, funnel_data!$A$3:$A$140, FALSE)),"")</f>
        <v>7.3140221422129323E-2</v>
      </c>
      <c r="AC117" s="196">
        <f ca="1">IFERROR(INDEX(funnel_data!S$3:S$140,MATCH($J117, funnel_data!$A$3:$A$140, FALSE)),"")</f>
        <v>4.2820310180952947E-2</v>
      </c>
      <c r="AD117" s="196">
        <f ca="1">IFERROR(INDEX(funnel_data!T$3:T$140,MATCH($J117, funnel_data!$A$3:$A$140, FALSE)),"")</f>
        <v>3.1379125984030559E-2</v>
      </c>
      <c r="AE117" s="196">
        <f ca="1">IFERROR(INDEX(funnel_data!U$3:U$140,MATCH($J117, funnel_data!$A$3:$A$140, FALSE)),"")</f>
        <v>5.8182503396453734E-2</v>
      </c>
      <c r="AF117" s="196">
        <f ca="1">IFERROR(INDEX(funnel_data!V$3:V$140,MATCH($J117, funnel_data!$A$3:$A$140, FALSE)),"")</f>
        <v>2.627153610091108E-2</v>
      </c>
      <c r="AG117" s="196">
        <f ca="1">IFERROR(INDEX(funnel_data!W$3:W$140,MATCH($J117, funnel_data!$A$3:$A$140, FALSE)),"")</f>
        <v>6.9054106065617044E-2</v>
      </c>
      <c r="AH117" s="170" t="str">
        <f t="shared" ca="1" si="12"/>
        <v/>
      </c>
      <c r="AI117" s="169" t="str">
        <f t="shared" ca="1" si="13"/>
        <v/>
      </c>
      <c r="AJ117" s="168" t="str">
        <f ca="1">IFERROR(INDEX(funnel_data!AG$3:AG$140,MATCH($J117, funnel_data!$A$3:$A$140, FALSE)),"")</f>
        <v>Change not statistically significant</v>
      </c>
    </row>
    <row r="118" spans="3:36" s="171" customFormat="1" x14ac:dyDescent="0.3">
      <c r="C118" s="12" t="str">
        <f>funnel_data!A112</f>
        <v>RVJ</v>
      </c>
      <c r="D118" s="12" t="str">
        <f>INDEX(TrustCAHUB_map!C$2:C$139,MATCH($C118,TrustCAHUB_map!$A$2:$A$139,FALSE))</f>
        <v>Somerset, Wiltshire, Avon and Gloucester</v>
      </c>
      <c r="E118" s="12" t="str">
        <f>INDEX(TrustCAHUB_map!D$2:D$139,MATCH($C118,TrustCAHUB_map!$A$2:$A$139,FALSE))</f>
        <v>South West</v>
      </c>
      <c r="F118" s="12">
        <f>ROWS($F$9:F118)</f>
        <v>110</v>
      </c>
      <c r="G118" s="22">
        <f t="shared" si="7"/>
        <v>110</v>
      </c>
      <c r="H118" s="22">
        <f t="shared" si="8"/>
        <v>110</v>
      </c>
      <c r="I118" s="22"/>
      <c r="J118" s="168" t="str">
        <f t="shared" si="9"/>
        <v>RVJ</v>
      </c>
      <c r="K118" s="169" t="str">
        <f>IFERROR(INDEX(TrustCAHUB_map!$B$2:$B$139, MATCH(J118, TrustCAHUB_map!$A$2:$A$139, FALSE)),"")</f>
        <v>North Bristol NHS Trust</v>
      </c>
      <c r="L118" s="168">
        <f ca="1">IFERROR(INDEX(funnel_data!E$3:E$140,MATCH($J118, funnel_data!$A$3:$A$140, FALSE)),"")</f>
        <v>96</v>
      </c>
      <c r="M118" s="168">
        <f ca="1">IFERROR(INDEX(funnel_data!F$3:F$140,MATCH($J118, funnel_data!$A$3:$A$140, FALSE)),"")</f>
        <v>4</v>
      </c>
      <c r="N118" s="196">
        <f ca="1">IFERROR(INDEX(funnel_data!G$3:G$140,MATCH($J118, funnel_data!$A$3:$A$140, FALSE)),"")</f>
        <v>4.1666666666666664E-2</v>
      </c>
      <c r="O118" s="196">
        <f ca="1">IFERROR(INDEX(funnel_data!Y$3:Y$140,MATCH($J118, funnel_data!$A$3:$A$140, FALSE)),"")</f>
        <v>1.6320707536288327E-2</v>
      </c>
      <c r="P118" s="196">
        <f ca="1">IFERROR(INDEX(funnel_data!Z$3:Z$140,MATCH($J118, funnel_data!$A$3:$A$140, FALSE)),"")</f>
        <v>0.10228191466658103</v>
      </c>
      <c r="Q118" s="196">
        <f ca="1">IFERROR(INDEX(funnel_data!H$3:H$140,MATCH($J118, funnel_data!$A$3:$A$140, FALSE)),"")</f>
        <v>4.1856794361209183E-2</v>
      </c>
      <c r="R118" s="196">
        <f ca="1">IFERROR(INDEX(funnel_data!I$3:I$140,MATCH($J118, funnel_data!$A$3:$A$140, FALSE)),"")</f>
        <v>1.6428328810836345E-2</v>
      </c>
      <c r="S118" s="196">
        <f ca="1">IFERROR(INDEX(funnel_data!J$3:J$140,MATCH($J118, funnel_data!$A$3:$A$140, FALSE)),"")</f>
        <v>0.10254116403936001</v>
      </c>
      <c r="T118" s="196">
        <f ca="1">IFERROR(INDEX(funnel_data!K$3:K$140,MATCH($J118, funnel_data!$A$3:$A$140, FALSE)),"")</f>
        <v>1.0186843204571965E-2</v>
      </c>
      <c r="U118" s="196">
        <f ca="1">IFERROR(INDEX(funnel_data!L$3:L$140,MATCH($J118, funnel_data!$A$3:$A$140, FALSE)),"")</f>
        <v>0.15642567390958273</v>
      </c>
      <c r="V118" s="170" t="str">
        <f t="shared" ca="1" si="10"/>
        <v/>
      </c>
      <c r="W118" s="169" t="str">
        <f t="shared" ca="1" si="11"/>
        <v/>
      </c>
      <c r="X118" s="168">
        <f ca="1">IFERROR(INDEX(funnel_data!P$3:P$140,MATCH($J118, funnel_data!$A$3:$A$140, FALSE)),"")</f>
        <v>67</v>
      </c>
      <c r="Y118" s="168">
        <f ca="1">IFERROR(INDEX(funnel_data!Q$3:Q$140,MATCH($J118, funnel_data!$A$3:$A$140, FALSE)),"")</f>
        <v>1</v>
      </c>
      <c r="Z118" s="196">
        <f ca="1">IFERROR(INDEX(funnel_data!R$3:R$140,MATCH($J118, funnel_data!$A$3:$A$140, FALSE)),"")</f>
        <v>1.4925373134328358E-2</v>
      </c>
      <c r="AA118" s="196">
        <f ca="1">IFERROR(INDEX(funnel_data!AA$3:AA$140,MATCH($J118, funnel_data!$A$3:$A$140, FALSE)),"")</f>
        <v>2.6395717340788917E-3</v>
      </c>
      <c r="AB118" s="196">
        <f ca="1">IFERROR(INDEX(funnel_data!AB$3:AB$140,MATCH($J118, funnel_data!$A$3:$A$140, FALSE)),"")</f>
        <v>7.9818623197781033E-2</v>
      </c>
      <c r="AC118" s="196">
        <f ca="1">IFERROR(INDEX(funnel_data!S$3:S$140,MATCH($J118, funnel_data!$A$3:$A$140, FALSE)),"")</f>
        <v>4.2820310180952947E-2</v>
      </c>
      <c r="AD118" s="196">
        <f ca="1">IFERROR(INDEX(funnel_data!T$3:T$140,MATCH($J118, funnel_data!$A$3:$A$140, FALSE)),"")</f>
        <v>1.4346228188589355E-2</v>
      </c>
      <c r="AE118" s="196">
        <f ca="1">IFERROR(INDEX(funnel_data!U$3:U$140,MATCH($J118, funnel_data!$A$3:$A$140, FALSE)),"")</f>
        <v>0.12087829475058333</v>
      </c>
      <c r="AF118" s="196">
        <f ca="1">IFERROR(INDEX(funnel_data!V$3:V$140,MATCH($J118, funnel_data!$A$3:$A$140, FALSE)),"")</f>
        <v>8.3884408781582688E-3</v>
      </c>
      <c r="AG118" s="196">
        <f ca="1">IFERROR(INDEX(funnel_data!W$3:W$140,MATCH($J118, funnel_data!$A$3:$A$140, FALSE)),"")</f>
        <v>0.19131619922818446</v>
      </c>
      <c r="AH118" s="170" t="str">
        <f t="shared" ca="1" si="12"/>
        <v/>
      </c>
      <c r="AI118" s="169" t="str">
        <f t="shared" ca="1" si="13"/>
        <v/>
      </c>
      <c r="AJ118" s="168" t="str">
        <f ca="1">IFERROR(INDEX(funnel_data!AG$3:AG$140,MATCH($J118, funnel_data!$A$3:$A$140, FALSE)),"")</f>
        <v>Numbers too small for z-test</v>
      </c>
    </row>
    <row r="119" spans="3:36" s="171" customFormat="1" x14ac:dyDescent="0.3">
      <c r="C119" s="12" t="str">
        <f>funnel_data!A113</f>
        <v>RVR</v>
      </c>
      <c r="D119" s="12" t="str">
        <f>INDEX(TrustCAHUB_map!C$2:C$139,MATCH($C119,TrustCAHUB_map!$A$2:$A$139,FALSE))</f>
        <v>North West and South West London</v>
      </c>
      <c r="E119" s="12" t="str">
        <f>INDEX(TrustCAHUB_map!D$2:D$139,MATCH($C119,TrustCAHUB_map!$A$2:$A$139,FALSE))</f>
        <v>London</v>
      </c>
      <c r="F119" s="12">
        <f>ROWS($F$9:F119)</f>
        <v>111</v>
      </c>
      <c r="G119" s="22">
        <f t="shared" si="7"/>
        <v>111</v>
      </c>
      <c r="H119" s="22">
        <f t="shared" si="8"/>
        <v>111</v>
      </c>
      <c r="I119" s="22"/>
      <c r="J119" s="168" t="str">
        <f t="shared" si="9"/>
        <v>RVR</v>
      </c>
      <c r="K119" s="169" t="str">
        <f>IFERROR(INDEX(TrustCAHUB_map!$B$2:$B$139, MATCH(J119, TrustCAHUB_map!$A$2:$A$139, FALSE)),"")</f>
        <v>Epsom and St Helier University Hospitals NHS Trust</v>
      </c>
      <c r="L119" s="168">
        <f ca="1">IFERROR(INDEX(funnel_data!E$3:E$140,MATCH($J119, funnel_data!$A$3:$A$140, FALSE)),"")</f>
        <v>112</v>
      </c>
      <c r="M119" s="168">
        <f ca="1">IFERROR(INDEX(funnel_data!F$3:F$140,MATCH($J119, funnel_data!$A$3:$A$140, FALSE)),"")</f>
        <v>12</v>
      </c>
      <c r="N119" s="196">
        <f ca="1">IFERROR(INDEX(funnel_data!G$3:G$140,MATCH($J119, funnel_data!$A$3:$A$140, FALSE)),"")</f>
        <v>0.10714285714285714</v>
      </c>
      <c r="O119" s="196">
        <f ca="1">IFERROR(INDEX(funnel_data!Y$3:Y$140,MATCH($J119, funnel_data!$A$3:$A$140, FALSE)),"")</f>
        <v>6.2360123725157819E-2</v>
      </c>
      <c r="P119" s="196">
        <f ca="1">IFERROR(INDEX(funnel_data!Z$3:Z$140,MATCH($J119, funnel_data!$A$3:$A$140, FALSE)),"")</f>
        <v>0.17798093468458376</v>
      </c>
      <c r="Q119" s="196">
        <f ca="1">IFERROR(INDEX(funnel_data!H$3:H$140,MATCH($J119, funnel_data!$A$3:$A$140, FALSE)),"")</f>
        <v>4.1856794361209183E-2</v>
      </c>
      <c r="R119" s="196">
        <f ca="1">IFERROR(INDEX(funnel_data!I$3:I$140,MATCH($J119, funnel_data!$A$3:$A$140, FALSE)),"")</f>
        <v>1.7542899126136813E-2</v>
      </c>
      <c r="S119" s="196">
        <f ca="1">IFERROR(INDEX(funnel_data!J$3:J$140,MATCH($J119, funnel_data!$A$3:$A$140, FALSE)),"")</f>
        <v>9.655706096515039E-2</v>
      </c>
      <c r="T119" s="196">
        <f ca="1">IFERROR(INDEX(funnel_data!K$3:K$140,MATCH($J119, funnel_data!$A$3:$A$140, FALSE)),"")</f>
        <v>1.1169596763661293E-2</v>
      </c>
      <c r="U119" s="196">
        <f ca="1">IFERROR(INDEX(funnel_data!L$3:L$140,MATCH($J119, funnel_data!$A$3:$A$140, FALSE)),"")</f>
        <v>0.14453062006584774</v>
      </c>
      <c r="V119" s="170" t="str">
        <f t="shared" ca="1" si="10"/>
        <v/>
      </c>
      <c r="W119" s="169" t="str">
        <f t="shared" ca="1" si="11"/>
        <v/>
      </c>
      <c r="X119" s="168">
        <f ca="1">IFERROR(INDEX(funnel_data!P$3:P$140,MATCH($J119, funnel_data!$A$3:$A$140, FALSE)),"")</f>
        <v>98</v>
      </c>
      <c r="Y119" s="168">
        <f ca="1">IFERROR(INDEX(funnel_data!Q$3:Q$140,MATCH($J119, funnel_data!$A$3:$A$140, FALSE)),"")</f>
        <v>6</v>
      </c>
      <c r="Z119" s="196">
        <f ca="1">IFERROR(INDEX(funnel_data!R$3:R$140,MATCH($J119, funnel_data!$A$3:$A$140, FALSE)),"")</f>
        <v>6.1224489795918366E-2</v>
      </c>
      <c r="AA119" s="196">
        <f ca="1">IFERROR(INDEX(funnel_data!AA$3:AA$140,MATCH($J119, funnel_data!$A$3:$A$140, FALSE)),"")</f>
        <v>2.8359323681385676E-2</v>
      </c>
      <c r="AB119" s="196">
        <f ca="1">IFERROR(INDEX(funnel_data!AB$3:AB$140,MATCH($J119, funnel_data!$A$3:$A$140, FALSE)),"")</f>
        <v>0.12719087173151769</v>
      </c>
      <c r="AC119" s="196">
        <f ca="1">IFERROR(INDEX(funnel_data!S$3:S$140,MATCH($J119, funnel_data!$A$3:$A$140, FALSE)),"")</f>
        <v>4.2820310180952947E-2</v>
      </c>
      <c r="AD119" s="196">
        <f ca="1">IFERROR(INDEX(funnel_data!T$3:T$140,MATCH($J119, funnel_data!$A$3:$A$140, FALSE)),"")</f>
        <v>1.7129986145684853E-2</v>
      </c>
      <c r="AE119" s="196">
        <f ca="1">IFERROR(INDEX(funnel_data!U$3:U$140,MATCH($J119, funnel_data!$A$3:$A$140, FALSE)),"")</f>
        <v>0.10300148071527154</v>
      </c>
      <c r="AF119" s="196">
        <f ca="1">IFERROR(INDEX(funnel_data!V$3:V$140,MATCH($J119, funnel_data!$A$3:$A$140, FALSE)),"")</f>
        <v>1.0701496880831574E-2</v>
      </c>
      <c r="AG119" s="196">
        <f ca="1">IFERROR(INDEX(funnel_data!W$3:W$140,MATCH($J119, funnel_data!$A$3:$A$140, FALSE)),"")</f>
        <v>0.1561253520435886</v>
      </c>
      <c r="AH119" s="170" t="str">
        <f t="shared" ca="1" si="12"/>
        <v/>
      </c>
      <c r="AI119" s="169" t="str">
        <f t="shared" ca="1" si="13"/>
        <v/>
      </c>
      <c r="AJ119" s="168" t="str">
        <f ca="1">IFERROR(INDEX(funnel_data!AG$3:AG$140,MATCH($J119, funnel_data!$A$3:$A$140, FALSE)),"")</f>
        <v>Change not statistically significant</v>
      </c>
    </row>
    <row r="120" spans="3:36" s="171" customFormat="1" x14ac:dyDescent="0.3">
      <c r="C120" s="12" t="str">
        <f>funnel_data!A114</f>
        <v>RVV</v>
      </c>
      <c r="D120" s="12" t="str">
        <f>INDEX(TrustCAHUB_map!C$2:C$139,MATCH($C120,TrustCAHUB_map!$A$2:$A$139,FALSE))</f>
        <v>Kent and Medway</v>
      </c>
      <c r="E120" s="12" t="str">
        <f>INDEX(TrustCAHUB_map!D$2:D$139,MATCH($C120,TrustCAHUB_map!$A$2:$A$139,FALSE))</f>
        <v>South East</v>
      </c>
      <c r="F120" s="12">
        <f>ROWS($F$9:F120)</f>
        <v>112</v>
      </c>
      <c r="G120" s="22">
        <f t="shared" si="7"/>
        <v>112</v>
      </c>
      <c r="H120" s="22">
        <f t="shared" si="8"/>
        <v>112</v>
      </c>
      <c r="I120" s="22"/>
      <c r="J120" s="168" t="str">
        <f t="shared" si="9"/>
        <v>RVV</v>
      </c>
      <c r="K120" s="169" t="str">
        <f>IFERROR(INDEX(TrustCAHUB_map!$B$2:$B$139, MATCH(J120, TrustCAHUB_map!$A$2:$A$139, FALSE)),"")</f>
        <v>East Kent Hospitals University NHS Foundation Trust</v>
      </c>
      <c r="L120" s="168">
        <f ca="1">IFERROR(INDEX(funnel_data!E$3:E$140,MATCH($J120, funnel_data!$A$3:$A$140, FALSE)),"")</f>
        <v>1363</v>
      </c>
      <c r="M120" s="168">
        <f ca="1">IFERROR(INDEX(funnel_data!F$3:F$140,MATCH($J120, funnel_data!$A$3:$A$140, FALSE)),"")</f>
        <v>68</v>
      </c>
      <c r="N120" s="196">
        <f ca="1">IFERROR(INDEX(funnel_data!G$3:G$140,MATCH($J120, funnel_data!$A$3:$A$140, FALSE)),"")</f>
        <v>4.9889948642699924E-2</v>
      </c>
      <c r="O120" s="196">
        <f ca="1">IFERROR(INDEX(funnel_data!Y$3:Y$140,MATCH($J120, funnel_data!$A$3:$A$140, FALSE)),"")</f>
        <v>3.9543812020137105E-2</v>
      </c>
      <c r="P120" s="196">
        <f ca="1">IFERROR(INDEX(funnel_data!Z$3:Z$140,MATCH($J120, funnel_data!$A$3:$A$140, FALSE)),"")</f>
        <v>6.2766121526471041E-2</v>
      </c>
      <c r="Q120" s="196">
        <f ca="1">IFERROR(INDEX(funnel_data!H$3:H$140,MATCH($J120, funnel_data!$A$3:$A$140, FALSE)),"")</f>
        <v>4.1856794361209183E-2</v>
      </c>
      <c r="R120" s="196">
        <f ca="1">IFERROR(INDEX(funnel_data!I$3:I$140,MATCH($J120, funnel_data!$A$3:$A$140, FALSE)),"")</f>
        <v>3.2449799515969241E-2</v>
      </c>
      <c r="S120" s="196">
        <f ca="1">IFERROR(INDEX(funnel_data!J$3:J$140,MATCH($J120, funnel_data!$A$3:$A$140, FALSE)),"")</f>
        <v>5.3839073626797435E-2</v>
      </c>
      <c r="T120" s="196">
        <f ca="1">IFERROR(INDEX(funnel_data!K$3:K$140,MATCH($J120, funnel_data!$A$3:$A$140, FALSE)),"")</f>
        <v>2.803885584385854E-2</v>
      </c>
      <c r="U120" s="196">
        <f ca="1">IFERROR(INDEX(funnel_data!L$3:L$140,MATCH($J120, funnel_data!$A$3:$A$140, FALSE)),"")</f>
        <v>6.2049678113985783E-2</v>
      </c>
      <c r="V120" s="170" t="str">
        <f t="shared" ca="1" si="10"/>
        <v/>
      </c>
      <c r="W120" s="169" t="str">
        <f t="shared" ca="1" si="11"/>
        <v/>
      </c>
      <c r="X120" s="168">
        <f ca="1">IFERROR(INDEX(funnel_data!P$3:P$140,MATCH($J120, funnel_data!$A$3:$A$140, FALSE)),"")</f>
        <v>1250</v>
      </c>
      <c r="Y120" s="168">
        <f ca="1">IFERROR(INDEX(funnel_data!Q$3:Q$140,MATCH($J120, funnel_data!$A$3:$A$140, FALSE)),"")</f>
        <v>36</v>
      </c>
      <c r="Z120" s="196">
        <f ca="1">IFERROR(INDEX(funnel_data!R$3:R$140,MATCH($J120, funnel_data!$A$3:$A$140, FALSE)),"")</f>
        <v>2.8799999999999999E-2</v>
      </c>
      <c r="AA120" s="196">
        <f ca="1">IFERROR(INDEX(funnel_data!AA$3:AA$140,MATCH($J120, funnel_data!$A$3:$A$140, FALSE)),"")</f>
        <v>2.0874597944364606E-2</v>
      </c>
      <c r="AB120" s="196">
        <f ca="1">IFERROR(INDEX(funnel_data!AB$3:AB$140,MATCH($J120, funnel_data!$A$3:$A$140, FALSE)),"")</f>
        <v>3.9612681597362413E-2</v>
      </c>
      <c r="AC120" s="196">
        <f ca="1">IFERROR(INDEX(funnel_data!S$3:S$140,MATCH($J120, funnel_data!$A$3:$A$140, FALSE)),"")</f>
        <v>4.2820310180952947E-2</v>
      </c>
      <c r="AD120" s="196">
        <f ca="1">IFERROR(INDEX(funnel_data!T$3:T$140,MATCH($J120, funnel_data!$A$3:$A$140, FALSE)),"")</f>
        <v>3.2927693257613501E-2</v>
      </c>
      <c r="AE120" s="196">
        <f ca="1">IFERROR(INDEX(funnel_data!U$3:U$140,MATCH($J120, funnel_data!$A$3:$A$140, FALSE)),"")</f>
        <v>5.5514399788575398E-2</v>
      </c>
      <c r="AF120" s="196">
        <f ca="1">IFERROR(INDEX(funnel_data!V$3:V$140,MATCH($J120, funnel_data!$A$3:$A$140, FALSE)),"")</f>
        <v>2.8321001567914634E-2</v>
      </c>
      <c r="AG120" s="196">
        <f ca="1">IFERROR(INDEX(funnel_data!W$3:W$140,MATCH($J120, funnel_data!$A$3:$A$140, FALSE)),"")</f>
        <v>6.4251879982696936E-2</v>
      </c>
      <c r="AH120" s="170" t="str">
        <f t="shared" ca="1" si="12"/>
        <v/>
      </c>
      <c r="AI120" s="169" t="str">
        <f t="shared" ca="1" si="13"/>
        <v/>
      </c>
      <c r="AJ120" s="168" t="str">
        <f ca="1">IFERROR(INDEX(funnel_data!AG$3:AG$140,MATCH($J120, funnel_data!$A$3:$A$140, FALSE)),"")</f>
        <v>Decreased</v>
      </c>
    </row>
    <row r="121" spans="3:36" s="171" customFormat="1" x14ac:dyDescent="0.3">
      <c r="C121" s="12" t="str">
        <f>funnel_data!A115</f>
        <v>RVW</v>
      </c>
      <c r="D121" s="12" t="str">
        <f>INDEX(TrustCAHUB_map!C$2:C$139,MATCH($C121,TrustCAHUB_map!$A$2:$A$139,FALSE))</f>
        <v>North East and Cumbria</v>
      </c>
      <c r="E121" s="12" t="str">
        <f>INDEX(TrustCAHUB_map!D$2:D$139,MATCH($C121,TrustCAHUB_map!$A$2:$A$139,FALSE))</f>
        <v>North East</v>
      </c>
      <c r="F121" s="12">
        <f>ROWS($F$9:F121)</f>
        <v>113</v>
      </c>
      <c r="G121" s="22">
        <f t="shared" si="7"/>
        <v>113</v>
      </c>
      <c r="H121" s="22">
        <f t="shared" si="8"/>
        <v>113</v>
      </c>
      <c r="I121" s="22"/>
      <c r="J121" s="168" t="str">
        <f t="shared" si="9"/>
        <v>RVW</v>
      </c>
      <c r="K121" s="169" t="str">
        <f>IFERROR(INDEX(TrustCAHUB_map!$B$2:$B$139, MATCH(J121, TrustCAHUB_map!$A$2:$A$139, FALSE)),"")</f>
        <v>North Tees and Hartlepool NHS Foundation Trust</v>
      </c>
      <c r="L121" s="168">
        <f ca="1">IFERROR(INDEX(funnel_data!E$3:E$140,MATCH($J121, funnel_data!$A$3:$A$140, FALSE)),"")</f>
        <v>401</v>
      </c>
      <c r="M121" s="168">
        <f ca="1">IFERROR(INDEX(funnel_data!F$3:F$140,MATCH($J121, funnel_data!$A$3:$A$140, FALSE)),"")</f>
        <v>9</v>
      </c>
      <c r="N121" s="196">
        <f ca="1">IFERROR(INDEX(funnel_data!G$3:G$140,MATCH($J121, funnel_data!$A$3:$A$140, FALSE)),"")</f>
        <v>2.2443890274314215E-2</v>
      </c>
      <c r="O121" s="196">
        <f ca="1">IFERROR(INDEX(funnel_data!Y$3:Y$140,MATCH($J121, funnel_data!$A$3:$A$140, FALSE)),"")</f>
        <v>1.185184347952682E-2</v>
      </c>
      <c r="P121" s="196">
        <f ca="1">IFERROR(INDEX(funnel_data!Z$3:Z$140,MATCH($J121, funnel_data!$A$3:$A$140, FALSE)),"")</f>
        <v>4.2098803977179904E-2</v>
      </c>
      <c r="Q121" s="196">
        <f ca="1">IFERROR(INDEX(funnel_data!H$3:H$140,MATCH($J121, funnel_data!$A$3:$A$140, FALSE)),"")</f>
        <v>4.1856794361209183E-2</v>
      </c>
      <c r="R121" s="196">
        <f ca="1">IFERROR(INDEX(funnel_data!I$3:I$140,MATCH($J121, funnel_data!$A$3:$A$140, FALSE)),"")</f>
        <v>2.6217685542771371E-2</v>
      </c>
      <c r="S121" s="196">
        <f ca="1">IFERROR(INDEX(funnel_data!J$3:J$140,MATCH($J121, funnel_data!$A$3:$A$140, FALSE)),"")</f>
        <v>6.619067633923327E-2</v>
      </c>
      <c r="T121" s="196">
        <f ca="1">IFERROR(INDEX(funnel_data!K$3:K$140,MATCH($J121, funnel_data!$A$3:$A$140, FALSE)),"")</f>
        <v>2.0165179577648528E-2</v>
      </c>
      <c r="U121" s="196">
        <f ca="1">IFERROR(INDEX(funnel_data!L$3:L$140,MATCH($J121, funnel_data!$A$3:$A$140, FALSE)),"")</f>
        <v>8.4861138412763978E-2</v>
      </c>
      <c r="V121" s="170" t="str">
        <f t="shared" ca="1" si="10"/>
        <v/>
      </c>
      <c r="W121" s="169" t="str">
        <f t="shared" ca="1" si="11"/>
        <v/>
      </c>
      <c r="X121" s="168">
        <f ca="1">IFERROR(INDEX(funnel_data!P$3:P$140,MATCH($J121, funnel_data!$A$3:$A$140, FALSE)),"")</f>
        <v>452</v>
      </c>
      <c r="Y121" s="168">
        <f ca="1">IFERROR(INDEX(funnel_data!Q$3:Q$140,MATCH($J121, funnel_data!$A$3:$A$140, FALSE)),"")</f>
        <v>12</v>
      </c>
      <c r="Z121" s="196">
        <f ca="1">IFERROR(INDEX(funnel_data!R$3:R$140,MATCH($J121, funnel_data!$A$3:$A$140, FALSE)),"")</f>
        <v>2.6548672566371681E-2</v>
      </c>
      <c r="AA121" s="196">
        <f ca="1">IFERROR(INDEX(funnel_data!AA$3:AA$140,MATCH($J121, funnel_data!$A$3:$A$140, FALSE)),"")</f>
        <v>1.5250965216562993E-2</v>
      </c>
      <c r="AB121" s="196">
        <f ca="1">IFERROR(INDEX(funnel_data!AB$3:AB$140,MATCH($J121, funnel_data!$A$3:$A$140, FALSE)),"")</f>
        <v>4.5826100684205805E-2</v>
      </c>
      <c r="AC121" s="196">
        <f ca="1">IFERROR(INDEX(funnel_data!S$3:S$140,MATCH($J121, funnel_data!$A$3:$A$140, FALSE)),"")</f>
        <v>4.2820310180952947E-2</v>
      </c>
      <c r="AD121" s="196">
        <f ca="1">IFERROR(INDEX(funnel_data!T$3:T$140,MATCH($J121, funnel_data!$A$3:$A$140, FALSE)),"")</f>
        <v>2.7692673770101567E-2</v>
      </c>
      <c r="AE121" s="196">
        <f ca="1">IFERROR(INDEX(funnel_data!U$3:U$140,MATCH($J121, funnel_data!$A$3:$A$140, FALSE)),"")</f>
        <v>6.565370006585694E-2</v>
      </c>
      <c r="AF121" s="196">
        <f ca="1">IFERROR(INDEX(funnel_data!V$3:V$140,MATCH($J121, funnel_data!$A$3:$A$140, FALSE)),"")</f>
        <v>2.1661006592164932E-2</v>
      </c>
      <c r="AG121" s="196">
        <f ca="1">IFERROR(INDEX(funnel_data!W$3:W$140,MATCH($J121, funnel_data!$A$3:$A$140, FALSE)),"")</f>
        <v>8.2897472156029217E-2</v>
      </c>
      <c r="AH121" s="170" t="str">
        <f t="shared" ca="1" si="12"/>
        <v/>
      </c>
      <c r="AI121" s="169" t="str">
        <f t="shared" ca="1" si="13"/>
        <v/>
      </c>
      <c r="AJ121" s="168" t="str">
        <f ca="1">IFERROR(INDEX(funnel_data!AG$3:AG$140,MATCH($J121, funnel_data!$A$3:$A$140, FALSE)),"")</f>
        <v>Change not statistically significant</v>
      </c>
    </row>
    <row r="122" spans="3:36" s="171" customFormat="1" x14ac:dyDescent="0.3">
      <c r="C122" s="12" t="str">
        <f>funnel_data!A116</f>
        <v>RVY</v>
      </c>
      <c r="D122" s="12" t="str">
        <f>INDEX(TrustCAHUB_map!C$2:C$139,MATCH($C122,TrustCAHUB_map!$A$2:$A$139,FALSE))</f>
        <v>Cheshire and Merseyside</v>
      </c>
      <c r="E122" s="12" t="str">
        <f>INDEX(TrustCAHUB_map!D$2:D$139,MATCH($C122,TrustCAHUB_map!$A$2:$A$139,FALSE))</f>
        <v>North West</v>
      </c>
      <c r="F122" s="12">
        <f>ROWS($F$9:F122)</f>
        <v>114</v>
      </c>
      <c r="G122" s="22">
        <f t="shared" si="7"/>
        <v>114</v>
      </c>
      <c r="H122" s="22">
        <f t="shared" si="8"/>
        <v>114</v>
      </c>
      <c r="I122" s="22"/>
      <c r="J122" s="168" t="str">
        <f t="shared" si="9"/>
        <v>RVY</v>
      </c>
      <c r="K122" s="169" t="str">
        <f>IFERROR(INDEX(TrustCAHUB_map!$B$2:$B$139, MATCH(J122, TrustCAHUB_map!$A$2:$A$139, FALSE)),"")</f>
        <v>Southport and Ormskirk Hospital NHS Trust</v>
      </c>
      <c r="L122" s="168">
        <f ca="1">IFERROR(INDEX(funnel_data!E$3:E$140,MATCH($J122, funnel_data!$A$3:$A$140, FALSE)),"")</f>
        <v>84</v>
      </c>
      <c r="M122" s="168">
        <f ca="1">IFERROR(INDEX(funnel_data!F$3:F$140,MATCH($J122, funnel_data!$A$3:$A$140, FALSE)),"")</f>
        <v>1</v>
      </c>
      <c r="N122" s="196">
        <f ca="1">IFERROR(INDEX(funnel_data!G$3:G$140,MATCH($J122, funnel_data!$A$3:$A$140, FALSE)),"")</f>
        <v>1.1904761904761904E-2</v>
      </c>
      <c r="O122" s="196">
        <f ca="1">IFERROR(INDEX(funnel_data!Y$3:Y$140,MATCH($J122, funnel_data!$A$3:$A$140, FALSE)),"")</f>
        <v>2.1045830875492202E-3</v>
      </c>
      <c r="P122" s="196">
        <f ca="1">IFERROR(INDEX(funnel_data!Z$3:Z$140,MATCH($J122, funnel_data!$A$3:$A$140, FALSE)),"")</f>
        <v>6.4395437507713982E-2</v>
      </c>
      <c r="Q122" s="196">
        <f ca="1">IFERROR(INDEX(funnel_data!H$3:H$140,MATCH($J122, funnel_data!$A$3:$A$140, FALSE)),"")</f>
        <v>4.1856794361209183E-2</v>
      </c>
      <c r="R122" s="196">
        <f ca="1">IFERROR(INDEX(funnel_data!I$3:I$140,MATCH($J122, funnel_data!$A$3:$A$140, FALSE)),"")</f>
        <v>1.5467046115160426E-2</v>
      </c>
      <c r="S122" s="196">
        <f ca="1">IFERROR(INDEX(funnel_data!J$3:J$140,MATCH($J122, funnel_data!$A$3:$A$140, FALSE)),"")</f>
        <v>0.10831873935189779</v>
      </c>
      <c r="T122" s="196">
        <f ca="1">IFERROR(INDEX(funnel_data!K$3:K$140,MATCH($J122, funnel_data!$A$3:$A$140, FALSE)),"")</f>
        <v>9.3709465333847632E-3</v>
      </c>
      <c r="U122" s="196">
        <f ca="1">IFERROR(INDEX(funnel_data!L$3:L$140,MATCH($J122, funnel_data!$A$3:$A$140, FALSE)),"")</f>
        <v>0.16787539421662642</v>
      </c>
      <c r="V122" s="170" t="str">
        <f t="shared" ca="1" si="10"/>
        <v/>
      </c>
      <c r="W122" s="169" t="str">
        <f t="shared" ca="1" si="11"/>
        <v/>
      </c>
      <c r="X122" s="168">
        <f ca="1">IFERROR(INDEX(funnel_data!P$3:P$140,MATCH($J122, funnel_data!$A$3:$A$140, FALSE)),"")</f>
        <v>93</v>
      </c>
      <c r="Y122" s="168">
        <f ca="1">IFERROR(INDEX(funnel_data!Q$3:Q$140,MATCH($J122, funnel_data!$A$3:$A$140, FALSE)),"")</f>
        <v>3</v>
      </c>
      <c r="Z122" s="196">
        <f ca="1">IFERROR(INDEX(funnel_data!R$3:R$140,MATCH($J122, funnel_data!$A$3:$A$140, FALSE)),"")</f>
        <v>3.2258064516129031E-2</v>
      </c>
      <c r="AA122" s="196">
        <f ca="1">IFERROR(INDEX(funnel_data!AA$3:AA$140,MATCH($J122, funnel_data!$A$3:$A$140, FALSE)),"")</f>
        <v>1.1030612815892038E-2</v>
      </c>
      <c r="AB122" s="196">
        <f ca="1">IFERROR(INDEX(funnel_data!AB$3:AB$140,MATCH($J122, funnel_data!$A$3:$A$140, FALSE)),"")</f>
        <v>9.0593825111214998E-2</v>
      </c>
      <c r="AC122" s="196">
        <f ca="1">IFERROR(INDEX(funnel_data!S$3:S$140,MATCH($J122, funnel_data!$A$3:$A$140, FALSE)),"")</f>
        <v>4.2820310180952947E-2</v>
      </c>
      <c r="AD122" s="196">
        <f ca="1">IFERROR(INDEX(funnel_data!T$3:T$140,MATCH($J122, funnel_data!$A$3:$A$140, FALSE)),"")</f>
        <v>1.6742933123864163E-2</v>
      </c>
      <c r="AE122" s="196">
        <f ca="1">IFERROR(INDEX(funnel_data!U$3:U$140,MATCH($J122, funnel_data!$A$3:$A$140, FALSE)),"")</f>
        <v>0.10516932042891942</v>
      </c>
      <c r="AF122" s="196">
        <f ca="1">IFERROR(INDEX(funnel_data!V$3:V$140,MATCH($J122, funnel_data!$A$3:$A$140, FALSE)),"")</f>
        <v>1.0365541570620945E-2</v>
      </c>
      <c r="AG122" s="196">
        <f ca="1">IFERROR(INDEX(funnel_data!W$3:W$140,MATCH($J122, funnel_data!$A$3:$A$140, FALSE)),"")</f>
        <v>0.16041970590115048</v>
      </c>
      <c r="AH122" s="170" t="str">
        <f t="shared" ca="1" si="12"/>
        <v/>
      </c>
      <c r="AI122" s="169" t="str">
        <f t="shared" ca="1" si="13"/>
        <v/>
      </c>
      <c r="AJ122" s="168" t="str">
        <f ca="1">IFERROR(INDEX(funnel_data!AG$3:AG$140,MATCH($J122, funnel_data!$A$3:$A$140, FALSE)),"")</f>
        <v>Numbers too small for z-test</v>
      </c>
    </row>
    <row r="123" spans="3:36" s="171" customFormat="1" x14ac:dyDescent="0.3">
      <c r="C123" s="12" t="str">
        <f>funnel_data!A117</f>
        <v>RW6</v>
      </c>
      <c r="D123" s="12" t="str">
        <f>INDEX(TrustCAHUB_map!C$2:C$139,MATCH($C123,TrustCAHUB_map!$A$2:$A$139,FALSE))</f>
        <v>Greater Manchester</v>
      </c>
      <c r="E123" s="12" t="str">
        <f>INDEX(TrustCAHUB_map!D$2:D$139,MATCH($C123,TrustCAHUB_map!$A$2:$A$139,FALSE))</f>
        <v>North West</v>
      </c>
      <c r="F123" s="12">
        <f>ROWS($F$9:F123)</f>
        <v>115</v>
      </c>
      <c r="G123" s="22">
        <f t="shared" si="7"/>
        <v>115</v>
      </c>
      <c r="H123" s="22">
        <f t="shared" si="8"/>
        <v>115</v>
      </c>
      <c r="I123" s="22"/>
      <c r="J123" s="168" t="str">
        <f t="shared" si="9"/>
        <v>RW6</v>
      </c>
      <c r="K123" s="169" t="str">
        <f>IFERROR(INDEX(TrustCAHUB_map!$B$2:$B$139, MATCH(J123, TrustCAHUB_map!$A$2:$A$139, FALSE)),"")</f>
        <v>Pennine Acute Hospitals NHS Trust</v>
      </c>
      <c r="L123" s="168">
        <f ca="1">IFERROR(INDEX(funnel_data!E$3:E$140,MATCH($J123, funnel_data!$A$3:$A$140, FALSE)),"")</f>
        <v>41</v>
      </c>
      <c r="M123" s="168">
        <f ca="1">IFERROR(INDEX(funnel_data!F$3:F$140,MATCH($J123, funnel_data!$A$3:$A$140, FALSE)),"")</f>
        <v>1</v>
      </c>
      <c r="N123" s="196">
        <f ca="1">IFERROR(INDEX(funnel_data!G$3:G$140,MATCH($J123, funnel_data!$A$3:$A$140, FALSE)),"")</f>
        <v>2.4390243902439025E-2</v>
      </c>
      <c r="O123" s="196">
        <f ca="1">IFERROR(INDEX(funnel_data!Y$3:Y$140,MATCH($J123, funnel_data!$A$3:$A$140, FALSE)),"")</f>
        <v>4.3185315689124003E-3</v>
      </c>
      <c r="P123" s="196">
        <f ca="1">IFERROR(INDEX(funnel_data!Z$3:Z$140,MATCH($J123, funnel_data!$A$3:$A$140, FALSE)),"")</f>
        <v>0.12595062055774228</v>
      </c>
      <c r="Q123" s="196">
        <f ca="1">IFERROR(INDEX(funnel_data!H$3:H$140,MATCH($J123, funnel_data!$A$3:$A$140, FALSE)),"")</f>
        <v>4.1856794361209183E-2</v>
      </c>
      <c r="R123" s="196">
        <f ca="1">IFERROR(INDEX(funnel_data!I$3:I$140,MATCH($J123, funnel_data!$A$3:$A$140, FALSE)),"")</f>
        <v>1.0563186116465201E-2</v>
      </c>
      <c r="S123" s="196">
        <f ca="1">IFERROR(INDEX(funnel_data!J$3:J$140,MATCH($J123, funnel_data!$A$3:$A$140, FALSE)),"")</f>
        <v>0.15164907075258391</v>
      </c>
      <c r="T123" s="196">
        <f ca="1">IFERROR(INDEX(funnel_data!K$3:K$140,MATCH($J123, funnel_data!$A$3:$A$140, FALSE)),"")</f>
        <v>5.6580016501740753E-3</v>
      </c>
      <c r="U123" s="196">
        <f ca="1">IFERROR(INDEX(funnel_data!L$3:L$140,MATCH($J123, funnel_data!$A$3:$A$140, FALSE)),"")</f>
        <v>0.25115235818020504</v>
      </c>
      <c r="V123" s="170" t="str">
        <f t="shared" ca="1" si="10"/>
        <v/>
      </c>
      <c r="W123" s="169" t="str">
        <f t="shared" ca="1" si="11"/>
        <v/>
      </c>
      <c r="X123" s="168">
        <f ca="1">IFERROR(INDEX(funnel_data!P$3:P$140,MATCH($J123, funnel_data!$A$3:$A$140, FALSE)),"")</f>
        <v>72</v>
      </c>
      <c r="Y123" s="168">
        <f ca="1">IFERROR(INDEX(funnel_data!Q$3:Q$140,MATCH($J123, funnel_data!$A$3:$A$140, FALSE)),"")</f>
        <v>2</v>
      </c>
      <c r="Z123" s="196">
        <f ca="1">IFERROR(INDEX(funnel_data!R$3:R$140,MATCH($J123, funnel_data!$A$3:$A$140, FALSE)),"")</f>
        <v>2.7777777777777776E-2</v>
      </c>
      <c r="AA123" s="196">
        <f ca="1">IFERROR(INDEX(funnel_data!AA$3:AA$140,MATCH($J123, funnel_data!$A$3:$A$140, FALSE)),"")</f>
        <v>7.6510219044945826E-3</v>
      </c>
      <c r="AB123" s="196">
        <f ca="1">IFERROR(INDEX(funnel_data!AB$3:AB$140,MATCH($J123, funnel_data!$A$3:$A$140, FALSE)),"")</f>
        <v>9.5741752214382206E-2</v>
      </c>
      <c r="AC123" s="196">
        <f ca="1">IFERROR(INDEX(funnel_data!S$3:S$140,MATCH($J123, funnel_data!$A$3:$A$140, FALSE)),"")</f>
        <v>4.2820310180952947E-2</v>
      </c>
      <c r="AD123" s="196">
        <f ca="1">IFERROR(INDEX(funnel_data!T$3:T$140,MATCH($J123, funnel_data!$A$3:$A$140, FALSE)),"")</f>
        <v>1.486647584327975E-2</v>
      </c>
      <c r="AE123" s="196">
        <f ca="1">IFERROR(INDEX(funnel_data!U$3:U$140,MATCH($J123, funnel_data!$A$3:$A$140, FALSE)),"")</f>
        <v>0.11708913514142026</v>
      </c>
      <c r="AF123" s="196">
        <f ca="1">IFERROR(INDEX(funnel_data!V$3:V$140,MATCH($J123, funnel_data!$A$3:$A$140, FALSE)),"")</f>
        <v>8.8025778587603101E-3</v>
      </c>
      <c r="AG123" s="196">
        <f ca="1">IFERROR(INDEX(funnel_data!W$3:W$140,MATCH($J123, funnel_data!$A$3:$A$140, FALSE)),"")</f>
        <v>0.18390850317749458</v>
      </c>
      <c r="AH123" s="170" t="str">
        <f t="shared" ca="1" si="12"/>
        <v/>
      </c>
      <c r="AI123" s="169" t="str">
        <f t="shared" ca="1" si="13"/>
        <v/>
      </c>
      <c r="AJ123" s="168" t="str">
        <f ca="1">IFERROR(INDEX(funnel_data!AG$3:AG$140,MATCH($J123, funnel_data!$A$3:$A$140, FALSE)),"")</f>
        <v>Numbers too small for z-test</v>
      </c>
    </row>
    <row r="124" spans="3:36" s="171" customFormat="1" x14ac:dyDescent="0.3">
      <c r="C124" s="12" t="str">
        <f>funnel_data!A118</f>
        <v>RWA</v>
      </c>
      <c r="D124" s="12" t="str">
        <f>INDEX(TrustCAHUB_map!C$2:C$139,MATCH($C124,TrustCAHUB_map!$A$2:$A$139,FALSE))</f>
        <v>Humber, Coast and Vale</v>
      </c>
      <c r="E124" s="12" t="str">
        <f>INDEX(TrustCAHUB_map!D$2:D$139,MATCH($C124,TrustCAHUB_map!$A$2:$A$139,FALSE))</f>
        <v>Yorkshire and Humber</v>
      </c>
      <c r="F124" s="12">
        <f>ROWS($F$9:F124)</f>
        <v>116</v>
      </c>
      <c r="G124" s="22">
        <f t="shared" si="7"/>
        <v>116</v>
      </c>
      <c r="H124" s="22">
        <f t="shared" si="8"/>
        <v>116</v>
      </c>
      <c r="I124" s="22"/>
      <c r="J124" s="168" t="str">
        <f t="shared" si="9"/>
        <v>RWA</v>
      </c>
      <c r="K124" s="169" t="str">
        <f>IFERROR(INDEX(TrustCAHUB_map!$B$2:$B$139, MATCH(J124, TrustCAHUB_map!$A$2:$A$139, FALSE)),"")</f>
        <v>Hull and East Yorkshire Hospitals NHS Trust</v>
      </c>
      <c r="L124" s="168">
        <f ca="1">IFERROR(INDEX(funnel_data!E$3:E$140,MATCH($J124, funnel_data!$A$3:$A$140, FALSE)),"")</f>
        <v>1182</v>
      </c>
      <c r="M124" s="168">
        <f ca="1">IFERROR(INDEX(funnel_data!F$3:F$140,MATCH($J124, funnel_data!$A$3:$A$140, FALSE)),"")</f>
        <v>37</v>
      </c>
      <c r="N124" s="196">
        <f ca="1">IFERROR(INDEX(funnel_data!G$3:G$140,MATCH($J124, funnel_data!$A$3:$A$140, FALSE)),"")</f>
        <v>3.1302876480541454E-2</v>
      </c>
      <c r="O124" s="196">
        <f ca="1">IFERROR(INDEX(funnel_data!Y$3:Y$140,MATCH($J124, funnel_data!$A$3:$A$140, FALSE)),"")</f>
        <v>2.2794489381011127E-2</v>
      </c>
      <c r="P124" s="196">
        <f ca="1">IFERROR(INDEX(funnel_data!Z$3:Z$140,MATCH($J124, funnel_data!$A$3:$A$140, FALSE)),"")</f>
        <v>4.2847893284633391E-2</v>
      </c>
      <c r="Q124" s="196">
        <f ca="1">IFERROR(INDEX(funnel_data!H$3:H$140,MATCH($J124, funnel_data!$A$3:$A$140, FALSE)),"")</f>
        <v>4.1856794361209183E-2</v>
      </c>
      <c r="R124" s="196">
        <f ca="1">IFERROR(INDEX(funnel_data!I$3:I$140,MATCH($J124, funnel_data!$A$3:$A$140, FALSE)),"")</f>
        <v>3.1846430986447301E-2</v>
      </c>
      <c r="S124" s="196">
        <f ca="1">IFERROR(INDEX(funnel_data!J$3:J$140,MATCH($J124, funnel_data!$A$3:$A$140, FALSE)),"")</f>
        <v>5.4835518668463201E-2</v>
      </c>
      <c r="T124" s="196">
        <f ca="1">IFERROR(INDEX(funnel_data!K$3:K$140,MATCH($J124, funnel_data!$A$3:$A$140, FALSE)),"")</f>
        <v>2.7228461629388776E-2</v>
      </c>
      <c r="U124" s="196">
        <f ca="1">IFERROR(INDEX(funnel_data!L$3:L$140,MATCH($J124, funnel_data!$A$3:$A$140, FALSE)),"")</f>
        <v>6.382844606902334E-2</v>
      </c>
      <c r="V124" s="170" t="str">
        <f t="shared" ca="1" si="10"/>
        <v/>
      </c>
      <c r="W124" s="169" t="str">
        <f t="shared" ca="1" si="11"/>
        <v/>
      </c>
      <c r="X124" s="168">
        <f ca="1">IFERROR(INDEX(funnel_data!P$3:P$140,MATCH($J124, funnel_data!$A$3:$A$140, FALSE)),"")</f>
        <v>1329</v>
      </c>
      <c r="Y124" s="168">
        <f ca="1">IFERROR(INDEX(funnel_data!Q$3:Q$140,MATCH($J124, funnel_data!$A$3:$A$140, FALSE)),"")</f>
        <v>42</v>
      </c>
      <c r="Z124" s="196">
        <f ca="1">IFERROR(INDEX(funnel_data!R$3:R$140,MATCH($J124, funnel_data!$A$3:$A$140, FALSE)),"")</f>
        <v>3.160270880361174E-2</v>
      </c>
      <c r="AA124" s="196">
        <f ca="1">IFERROR(INDEX(funnel_data!AA$3:AA$140,MATCH($J124, funnel_data!$A$3:$A$140, FALSE)),"")</f>
        <v>2.3464396753788454E-2</v>
      </c>
      <c r="AB124" s="196">
        <f ca="1">IFERROR(INDEX(funnel_data!AB$3:AB$140,MATCH($J124, funnel_data!$A$3:$A$140, FALSE)),"")</f>
        <v>4.2441010254196401E-2</v>
      </c>
      <c r="AC124" s="196">
        <f ca="1">IFERROR(INDEX(funnel_data!S$3:S$140,MATCH($J124, funnel_data!$A$3:$A$140, FALSE)),"")</f>
        <v>4.2820310180952947E-2</v>
      </c>
      <c r="AD124" s="196">
        <f ca="1">IFERROR(INDEX(funnel_data!T$3:T$140,MATCH($J124, funnel_data!$A$3:$A$140, FALSE)),"")</f>
        <v>3.3189465148443523E-2</v>
      </c>
      <c r="AE124" s="196">
        <f ca="1">IFERROR(INDEX(funnel_data!U$3:U$140,MATCH($J124, funnel_data!$A$3:$A$140, FALSE)),"")</f>
        <v>5.5086579402516579E-2</v>
      </c>
      <c r="AF124" s="196">
        <f ca="1">IFERROR(INDEX(funnel_data!V$3:V$140,MATCH($J124, funnel_data!$A$3:$A$140, FALSE)),"")</f>
        <v>2.8673801083769324E-2</v>
      </c>
      <c r="AG124" s="196">
        <f ca="1">IFERROR(INDEX(funnel_data!W$3:W$140,MATCH($J124, funnel_data!$A$3:$A$140, FALSE)),"")</f>
        <v>6.3489944532019005E-2</v>
      </c>
      <c r="AH124" s="170" t="str">
        <f t="shared" ca="1" si="12"/>
        <v/>
      </c>
      <c r="AI124" s="169" t="str">
        <f t="shared" ca="1" si="13"/>
        <v/>
      </c>
      <c r="AJ124" s="168" t="str">
        <f ca="1">IFERROR(INDEX(funnel_data!AG$3:AG$140,MATCH($J124, funnel_data!$A$3:$A$140, FALSE)),"")</f>
        <v>Change not statistically significant</v>
      </c>
    </row>
    <row r="125" spans="3:36" s="171" customFormat="1" x14ac:dyDescent="0.3">
      <c r="C125" s="12" t="str">
        <f>funnel_data!A119</f>
        <v>RWD</v>
      </c>
      <c r="D125" s="12" t="str">
        <f>INDEX(TrustCAHUB_map!C$2:C$139,MATCH($C125,TrustCAHUB_map!$A$2:$A$139,FALSE))</f>
        <v>East Midlands</v>
      </c>
      <c r="E125" s="12" t="str">
        <f>INDEX(TrustCAHUB_map!D$2:D$139,MATCH($C125,TrustCAHUB_map!$A$2:$A$139,FALSE))</f>
        <v>East Midlands</v>
      </c>
      <c r="F125" s="12">
        <f>ROWS($F$9:F125)</f>
        <v>117</v>
      </c>
      <c r="G125" s="22">
        <f t="shared" si="7"/>
        <v>117</v>
      </c>
      <c r="H125" s="22">
        <f t="shared" si="8"/>
        <v>117</v>
      </c>
      <c r="I125" s="22"/>
      <c r="J125" s="168" t="str">
        <f t="shared" si="9"/>
        <v>RWD</v>
      </c>
      <c r="K125" s="169" t="str">
        <f>IFERROR(INDEX(TrustCAHUB_map!$B$2:$B$139, MATCH(J125, TrustCAHUB_map!$A$2:$A$139, FALSE)),"")</f>
        <v>United Lincolnshire Hospitals NHS Trust</v>
      </c>
      <c r="L125" s="168">
        <f ca="1">IFERROR(INDEX(funnel_data!E$3:E$140,MATCH($J125, funnel_data!$A$3:$A$140, FALSE)),"")</f>
        <v>1006</v>
      </c>
      <c r="M125" s="168">
        <f ca="1">IFERROR(INDEX(funnel_data!F$3:F$140,MATCH($J125, funnel_data!$A$3:$A$140, FALSE)),"")</f>
        <v>30</v>
      </c>
      <c r="N125" s="196">
        <f ca="1">IFERROR(INDEX(funnel_data!G$3:G$140,MATCH($J125, funnel_data!$A$3:$A$140, FALSE)),"")</f>
        <v>2.982107355864811E-2</v>
      </c>
      <c r="O125" s="196">
        <f ca="1">IFERROR(INDEX(funnel_data!Y$3:Y$140,MATCH($J125, funnel_data!$A$3:$A$140, FALSE)),"")</f>
        <v>2.0967459771195896E-2</v>
      </c>
      <c r="P125" s="196">
        <f ca="1">IFERROR(INDEX(funnel_data!Z$3:Z$140,MATCH($J125, funnel_data!$A$3:$A$140, FALSE)),"")</f>
        <v>4.2251829022164802E-2</v>
      </c>
      <c r="Q125" s="196">
        <f ca="1">IFERROR(INDEX(funnel_data!H$3:H$140,MATCH($J125, funnel_data!$A$3:$A$140, FALSE)),"")</f>
        <v>4.1856794361209183E-2</v>
      </c>
      <c r="R125" s="196">
        <f ca="1">IFERROR(INDEX(funnel_data!I$3:I$140,MATCH($J125, funnel_data!$A$3:$A$140, FALSE)),"")</f>
        <v>3.1125565553336811E-2</v>
      </c>
      <c r="S125" s="196">
        <f ca="1">IFERROR(INDEX(funnel_data!J$3:J$140,MATCH($J125, funnel_data!$A$3:$A$140, FALSE)),"")</f>
        <v>5.6073724171658547E-2</v>
      </c>
      <c r="T125" s="196">
        <f ca="1">IFERROR(INDEX(funnel_data!K$3:K$140,MATCH($J125, funnel_data!$A$3:$A$140, FALSE)),"")</f>
        <v>2.6273338946070712E-2</v>
      </c>
      <c r="U125" s="196">
        <f ca="1">IFERROR(INDEX(funnel_data!L$3:L$140,MATCH($J125, funnel_data!$A$3:$A$140, FALSE)),"")</f>
        <v>6.6056204255028575E-2</v>
      </c>
      <c r="V125" s="170" t="str">
        <f t="shared" ca="1" si="10"/>
        <v/>
      </c>
      <c r="W125" s="169" t="str">
        <f t="shared" ca="1" si="11"/>
        <v/>
      </c>
      <c r="X125" s="168">
        <f ca="1">IFERROR(INDEX(funnel_data!P$3:P$140,MATCH($J125, funnel_data!$A$3:$A$140, FALSE)),"")</f>
        <v>1207</v>
      </c>
      <c r="Y125" s="168">
        <f ca="1">IFERROR(INDEX(funnel_data!Q$3:Q$140,MATCH($J125, funnel_data!$A$3:$A$140, FALSE)),"")</f>
        <v>35</v>
      </c>
      <c r="Z125" s="196">
        <f ca="1">IFERROR(INDEX(funnel_data!R$3:R$140,MATCH($J125, funnel_data!$A$3:$A$140, FALSE)),"")</f>
        <v>2.8997514498757249E-2</v>
      </c>
      <c r="AA125" s="196">
        <f ca="1">IFERROR(INDEX(funnel_data!AA$3:AA$140,MATCH($J125, funnel_data!$A$3:$A$140, FALSE)),"")</f>
        <v>2.0923024412162018E-2</v>
      </c>
      <c r="AB125" s="196">
        <f ca="1">IFERROR(INDEX(funnel_data!AB$3:AB$140,MATCH($J125, funnel_data!$A$3:$A$140, FALSE)),"")</f>
        <v>4.0060565373913226E-2</v>
      </c>
      <c r="AC125" s="196">
        <f ca="1">IFERROR(INDEX(funnel_data!S$3:S$140,MATCH($J125, funnel_data!$A$3:$A$140, FALSE)),"")</f>
        <v>4.2820310180952947E-2</v>
      </c>
      <c r="AD125" s="196">
        <f ca="1">IFERROR(INDEX(funnel_data!T$3:T$140,MATCH($J125, funnel_data!$A$3:$A$140, FALSE)),"")</f>
        <v>3.2775519958276836E-2</v>
      </c>
      <c r="AE125" s="196">
        <f ca="1">IFERROR(INDEX(funnel_data!U$3:U$140,MATCH($J125, funnel_data!$A$3:$A$140, FALSE)),"")</f>
        <v>5.576606035810841E-2</v>
      </c>
      <c r="AF125" s="196">
        <f ca="1">IFERROR(INDEX(funnel_data!V$3:V$140,MATCH($J125, funnel_data!$A$3:$A$140, FALSE)),"")</f>
        <v>2.811674843265068E-2</v>
      </c>
      <c r="AG125" s="196">
        <f ca="1">IFERROR(INDEX(funnel_data!W$3:W$140,MATCH($J125, funnel_data!$A$3:$A$140, FALSE)),"")</f>
        <v>6.4701159951056408E-2</v>
      </c>
      <c r="AH125" s="170" t="str">
        <f t="shared" ca="1" si="12"/>
        <v/>
      </c>
      <c r="AI125" s="169" t="str">
        <f t="shared" ca="1" si="13"/>
        <v/>
      </c>
      <c r="AJ125" s="168" t="str">
        <f ca="1">IFERROR(INDEX(funnel_data!AG$3:AG$140,MATCH($J125, funnel_data!$A$3:$A$140, FALSE)),"")</f>
        <v>Change not statistically significant</v>
      </c>
    </row>
    <row r="126" spans="3:36" s="171" customFormat="1" x14ac:dyDescent="0.3">
      <c r="C126" s="12" t="str">
        <f>funnel_data!A120</f>
        <v>RWE</v>
      </c>
      <c r="D126" s="12" t="str">
        <f>INDEX(TrustCAHUB_map!C$2:C$139,MATCH($C126,TrustCAHUB_map!$A$2:$A$139,FALSE))</f>
        <v>East Midlands</v>
      </c>
      <c r="E126" s="12" t="str">
        <f>INDEX(TrustCAHUB_map!D$2:D$139,MATCH($C126,TrustCAHUB_map!$A$2:$A$139,FALSE))</f>
        <v>East Midlands</v>
      </c>
      <c r="F126" s="12">
        <f>ROWS($F$9:F126)</f>
        <v>118</v>
      </c>
      <c r="G126" s="22">
        <f t="shared" si="7"/>
        <v>118</v>
      </c>
      <c r="H126" s="22">
        <f t="shared" si="8"/>
        <v>118</v>
      </c>
      <c r="I126" s="22"/>
      <c r="J126" s="168" t="str">
        <f t="shared" si="9"/>
        <v>RWE</v>
      </c>
      <c r="K126" s="169" t="str">
        <f>IFERROR(INDEX(TrustCAHUB_map!$B$2:$B$139, MATCH(J126, TrustCAHUB_map!$A$2:$A$139, FALSE)),"")</f>
        <v>University Hospitals of Leicester NHS Trust</v>
      </c>
      <c r="L126" s="168">
        <f ca="1">IFERROR(INDEX(funnel_data!E$3:E$140,MATCH($J126, funnel_data!$A$3:$A$140, FALSE)),"")</f>
        <v>2060</v>
      </c>
      <c r="M126" s="168">
        <f ca="1">IFERROR(INDEX(funnel_data!F$3:F$140,MATCH($J126, funnel_data!$A$3:$A$140, FALSE)),"")</f>
        <v>92</v>
      </c>
      <c r="N126" s="196">
        <f ca="1">IFERROR(INDEX(funnel_data!G$3:G$140,MATCH($J126, funnel_data!$A$3:$A$140, FALSE)),"")</f>
        <v>4.4660194174757278E-2</v>
      </c>
      <c r="O126" s="196">
        <f ca="1">IFERROR(INDEX(funnel_data!Y$3:Y$140,MATCH($J126, funnel_data!$A$3:$A$140, FALSE)),"")</f>
        <v>3.6556046956503559E-2</v>
      </c>
      <c r="P126" s="196">
        <f ca="1">IFERROR(INDEX(funnel_data!Z$3:Z$140,MATCH($J126, funnel_data!$A$3:$A$140, FALSE)),"")</f>
        <v>5.4459402906602283E-2</v>
      </c>
      <c r="Q126" s="196">
        <f ca="1">IFERROR(INDEX(funnel_data!H$3:H$140,MATCH($J126, funnel_data!$A$3:$A$140, FALSE)),"")</f>
        <v>4.1856794361209183E-2</v>
      </c>
      <c r="R126" s="196">
        <f ca="1">IFERROR(INDEX(funnel_data!I$3:I$140,MATCH($J126, funnel_data!$A$3:$A$140, FALSE)),"")</f>
        <v>3.4027544750077493E-2</v>
      </c>
      <c r="S126" s="196">
        <f ca="1">IFERROR(INDEX(funnel_data!J$3:J$140,MATCH($J126, funnel_data!$A$3:$A$140, FALSE)),"")</f>
        <v>5.1391604068408293E-2</v>
      </c>
      <c r="T126" s="196">
        <f ca="1">IFERROR(INDEX(funnel_data!K$3:K$140,MATCH($J126, funnel_data!$A$3:$A$140, FALSE)),"")</f>
        <v>3.0204105784648196E-2</v>
      </c>
      <c r="U126" s="196">
        <f ca="1">IFERROR(INDEX(funnel_data!L$3:L$140,MATCH($J126, funnel_data!$A$3:$A$140, FALSE)),"")</f>
        <v>5.773742121293006E-2</v>
      </c>
      <c r="V126" s="170" t="str">
        <f t="shared" ca="1" si="10"/>
        <v/>
      </c>
      <c r="W126" s="169" t="str">
        <f t="shared" ca="1" si="11"/>
        <v/>
      </c>
      <c r="X126" s="168">
        <f ca="1">IFERROR(INDEX(funnel_data!P$3:P$140,MATCH($J126, funnel_data!$A$3:$A$140, FALSE)),"")</f>
        <v>2261</v>
      </c>
      <c r="Y126" s="168">
        <f ca="1">IFERROR(INDEX(funnel_data!Q$3:Q$140,MATCH($J126, funnel_data!$A$3:$A$140, FALSE)),"")</f>
        <v>99</v>
      </c>
      <c r="Z126" s="196">
        <f ca="1">IFERROR(INDEX(funnel_data!R$3:R$140,MATCH($J126, funnel_data!$A$3:$A$140, FALSE)),"")</f>
        <v>4.37859354268023E-2</v>
      </c>
      <c r="AA126" s="196">
        <f ca="1">IFERROR(INDEX(funnel_data!AA$3:AA$140,MATCH($J126, funnel_data!$A$3:$A$140, FALSE)),"")</f>
        <v>3.6097259867492057E-2</v>
      </c>
      <c r="AB126" s="196">
        <f ca="1">IFERROR(INDEX(funnel_data!AB$3:AB$140,MATCH($J126, funnel_data!$A$3:$A$140, FALSE)),"")</f>
        <v>5.3022205000390232E-2</v>
      </c>
      <c r="AC126" s="196">
        <f ca="1">IFERROR(INDEX(funnel_data!S$3:S$140,MATCH($J126, funnel_data!$A$3:$A$140, FALSE)),"")</f>
        <v>4.2820310180952947E-2</v>
      </c>
      <c r="AD126" s="196">
        <f ca="1">IFERROR(INDEX(funnel_data!T$3:T$140,MATCH($J126, funnel_data!$A$3:$A$140, FALSE)),"")</f>
        <v>3.5221849850588093E-2</v>
      </c>
      <c r="AE126" s="196">
        <f ca="1">IFERROR(INDEX(funnel_data!U$3:U$140,MATCH($J126, funnel_data!$A$3:$A$140, FALSE)),"")</f>
        <v>5.1969697071840931E-2</v>
      </c>
      <c r="AF126" s="196">
        <f ca="1">IFERROR(INDEX(funnel_data!V$3:V$140,MATCH($J126, funnel_data!$A$3:$A$140, FALSE)),"")</f>
        <v>3.1473704850991477E-2</v>
      </c>
      <c r="AG126" s="196">
        <f ca="1">IFERROR(INDEX(funnel_data!W$3:W$140,MATCH($J126, funnel_data!$A$3:$A$140, FALSE)),"")</f>
        <v>5.8012471667257828E-2</v>
      </c>
      <c r="AH126" s="170" t="str">
        <f t="shared" ca="1" si="12"/>
        <v/>
      </c>
      <c r="AI126" s="169" t="str">
        <f t="shared" ca="1" si="13"/>
        <v/>
      </c>
      <c r="AJ126" s="168" t="str">
        <f ca="1">IFERROR(INDEX(funnel_data!AG$3:AG$140,MATCH($J126, funnel_data!$A$3:$A$140, FALSE)),"")</f>
        <v>Change not statistically significant</v>
      </c>
    </row>
    <row r="127" spans="3:36" s="171" customFormat="1" x14ac:dyDescent="0.3">
      <c r="C127" s="12" t="str">
        <f>funnel_data!A121</f>
        <v>RWF</v>
      </c>
      <c r="D127" s="12" t="str">
        <f>INDEX(TrustCAHUB_map!C$2:C$139,MATCH($C127,TrustCAHUB_map!$A$2:$A$139,FALSE))</f>
        <v>Kent and Medway</v>
      </c>
      <c r="E127" s="12" t="str">
        <f>INDEX(TrustCAHUB_map!D$2:D$139,MATCH($C127,TrustCAHUB_map!$A$2:$A$139,FALSE))</f>
        <v>South East</v>
      </c>
      <c r="F127" s="12">
        <f>ROWS($F$9:F127)</f>
        <v>119</v>
      </c>
      <c r="G127" s="22">
        <f t="shared" si="7"/>
        <v>119</v>
      </c>
      <c r="H127" s="22">
        <f t="shared" si="8"/>
        <v>119</v>
      </c>
      <c r="I127" s="22"/>
      <c r="J127" s="168" t="str">
        <f t="shared" si="9"/>
        <v>RWF</v>
      </c>
      <c r="K127" s="169" t="str">
        <f>IFERROR(INDEX(TrustCAHUB_map!$B$2:$B$139, MATCH(J127, TrustCAHUB_map!$A$2:$A$139, FALSE)),"")</f>
        <v>Maidstone and Tunbridge Wells NHS Trust</v>
      </c>
      <c r="L127" s="168">
        <f ca="1">IFERROR(INDEX(funnel_data!E$3:E$140,MATCH($J127, funnel_data!$A$3:$A$140, FALSE)),"")</f>
        <v>1516</v>
      </c>
      <c r="M127" s="168">
        <f ca="1">IFERROR(INDEX(funnel_data!F$3:F$140,MATCH($J127, funnel_data!$A$3:$A$140, FALSE)),"")</f>
        <v>76</v>
      </c>
      <c r="N127" s="196">
        <f ca="1">IFERROR(INDEX(funnel_data!G$3:G$140,MATCH($J127, funnel_data!$A$3:$A$140, FALSE)),"")</f>
        <v>5.0131926121372031E-2</v>
      </c>
      <c r="O127" s="196">
        <f ca="1">IFERROR(INDEX(funnel_data!Y$3:Y$140,MATCH($J127, funnel_data!$A$3:$A$140, FALSE)),"")</f>
        <v>4.0239430739603871E-2</v>
      </c>
      <c r="P127" s="196">
        <f ca="1">IFERROR(INDEX(funnel_data!Z$3:Z$140,MATCH($J127, funnel_data!$A$3:$A$140, FALSE)),"")</f>
        <v>6.2298539860051814E-2</v>
      </c>
      <c r="Q127" s="196">
        <f ca="1">IFERROR(INDEX(funnel_data!H$3:H$140,MATCH($J127, funnel_data!$A$3:$A$140, FALSE)),"")</f>
        <v>4.1856794361209183E-2</v>
      </c>
      <c r="R127" s="196">
        <f ca="1">IFERROR(INDEX(funnel_data!I$3:I$140,MATCH($J127, funnel_data!$A$3:$A$140, FALSE)),"")</f>
        <v>3.2880159224974309E-2</v>
      </c>
      <c r="S127" s="196">
        <f ca="1">IFERROR(INDEX(funnel_data!J$3:J$140,MATCH($J127, funnel_data!$A$3:$A$140, FALSE)),"")</f>
        <v>5.3149464193141267E-2</v>
      </c>
      <c r="T127" s="196">
        <f ca="1">IFERROR(INDEX(funnel_data!K$3:K$140,MATCH($J127, funnel_data!$A$3:$A$140, FALSE)),"")</f>
        <v>2.8622898232466949E-2</v>
      </c>
      <c r="U127" s="196">
        <f ca="1">IFERROR(INDEX(funnel_data!L$3:L$140,MATCH($J127, funnel_data!$A$3:$A$140, FALSE)),"")</f>
        <v>6.0826281364310293E-2</v>
      </c>
      <c r="V127" s="170" t="str">
        <f t="shared" ca="1" si="10"/>
        <v/>
      </c>
      <c r="W127" s="169" t="str">
        <f t="shared" ca="1" si="11"/>
        <v/>
      </c>
      <c r="X127" s="168">
        <f ca="1">IFERROR(INDEX(funnel_data!P$3:P$140,MATCH($J127, funnel_data!$A$3:$A$140, FALSE)),"")</f>
        <v>1680</v>
      </c>
      <c r="Y127" s="168">
        <f ca="1">IFERROR(INDEX(funnel_data!Q$3:Q$140,MATCH($J127, funnel_data!$A$3:$A$140, FALSE)),"")</f>
        <v>69</v>
      </c>
      <c r="Z127" s="196">
        <f ca="1">IFERROR(INDEX(funnel_data!R$3:R$140,MATCH($J127, funnel_data!$A$3:$A$140, FALSE)),"")</f>
        <v>4.1071428571428571E-2</v>
      </c>
      <c r="AA127" s="196">
        <f ca="1">IFERROR(INDEX(funnel_data!AA$3:AA$140,MATCH($J127, funnel_data!$A$3:$A$140, FALSE)),"")</f>
        <v>3.2581810005137692E-2</v>
      </c>
      <c r="AB127" s="196">
        <f ca="1">IFERROR(INDEX(funnel_data!AB$3:AB$140,MATCH($J127, funnel_data!$A$3:$A$140, FALSE)),"")</f>
        <v>5.1655015307403969E-2</v>
      </c>
      <c r="AC127" s="196">
        <f ca="1">IFERROR(INDEX(funnel_data!S$3:S$140,MATCH($J127, funnel_data!$A$3:$A$140, FALSE)),"")</f>
        <v>4.2820310180952947E-2</v>
      </c>
      <c r="AD127" s="196">
        <f ca="1">IFERROR(INDEX(funnel_data!T$3:T$140,MATCH($J127, funnel_data!$A$3:$A$140, FALSE)),"")</f>
        <v>3.4137239415697497E-2</v>
      </c>
      <c r="AE127" s="196">
        <f ca="1">IFERROR(INDEX(funnel_data!U$3:U$140,MATCH($J127, funnel_data!$A$3:$A$140, FALSE)),"")</f>
        <v>5.3589445925727681E-2</v>
      </c>
      <c r="AF127" s="196">
        <f ca="1">IFERROR(INDEX(funnel_data!V$3:V$140,MATCH($J127, funnel_data!$A$3:$A$140, FALSE)),"")</f>
        <v>2.9966219614089563E-2</v>
      </c>
      <c r="AG127" s="196">
        <f ca="1">IFERROR(INDEX(funnel_data!W$3:W$140,MATCH($J127, funnel_data!$A$3:$A$140, FALSE)),"")</f>
        <v>6.0842361689374395E-2</v>
      </c>
      <c r="AH127" s="170" t="str">
        <f t="shared" ca="1" si="12"/>
        <v/>
      </c>
      <c r="AI127" s="169" t="str">
        <f t="shared" ca="1" si="13"/>
        <v/>
      </c>
      <c r="AJ127" s="168" t="str">
        <f ca="1">IFERROR(INDEX(funnel_data!AG$3:AG$140,MATCH($J127, funnel_data!$A$3:$A$140, FALSE)),"")</f>
        <v>Change not statistically significant</v>
      </c>
    </row>
    <row r="128" spans="3:36" s="171" customFormat="1" x14ac:dyDescent="0.3">
      <c r="C128" s="12" t="str">
        <f>funnel_data!A122</f>
        <v>RWG</v>
      </c>
      <c r="D128" s="12" t="str">
        <f>INDEX(TrustCAHUB_map!C$2:C$139,MATCH($C128,TrustCAHUB_map!$A$2:$A$139,FALSE))</f>
        <v>East of England</v>
      </c>
      <c r="E128" s="12" t="str">
        <f>INDEX(TrustCAHUB_map!D$2:D$139,MATCH($C128,TrustCAHUB_map!$A$2:$A$139,FALSE))</f>
        <v>East of England</v>
      </c>
      <c r="F128" s="12">
        <f>ROWS($F$9:F128)</f>
        <v>120</v>
      </c>
      <c r="G128" s="22">
        <f t="shared" si="7"/>
        <v>120</v>
      </c>
      <c r="H128" s="22">
        <f t="shared" si="8"/>
        <v>120</v>
      </c>
      <c r="I128" s="22"/>
      <c r="J128" s="168" t="str">
        <f t="shared" si="9"/>
        <v>RWG</v>
      </c>
      <c r="K128" s="169" t="str">
        <f>IFERROR(INDEX(TrustCAHUB_map!$B$2:$B$139, MATCH(J128, TrustCAHUB_map!$A$2:$A$139, FALSE)),"")</f>
        <v>West Hertfordshire Hospitals NHS Trust</v>
      </c>
      <c r="L128" s="168">
        <f ca="1">IFERROR(INDEX(funnel_data!E$3:E$140,MATCH($J128, funnel_data!$A$3:$A$140, FALSE)),"")</f>
        <v>122</v>
      </c>
      <c r="M128" s="168">
        <f ca="1">IFERROR(INDEX(funnel_data!F$3:F$140,MATCH($J128, funnel_data!$A$3:$A$140, FALSE)),"")</f>
        <v>7</v>
      </c>
      <c r="N128" s="196">
        <f ca="1">IFERROR(INDEX(funnel_data!G$3:G$140,MATCH($J128, funnel_data!$A$3:$A$140, FALSE)),"")</f>
        <v>5.737704918032787E-2</v>
      </c>
      <c r="O128" s="196">
        <f ca="1">IFERROR(INDEX(funnel_data!Y$3:Y$140,MATCH($J128, funnel_data!$A$3:$A$140, FALSE)),"")</f>
        <v>2.8068442413536412E-2</v>
      </c>
      <c r="P128" s="196">
        <f ca="1">IFERROR(INDEX(funnel_data!Z$3:Z$140,MATCH($J128, funnel_data!$A$3:$A$140, FALSE)),"")</f>
        <v>0.11370883025870446</v>
      </c>
      <c r="Q128" s="196">
        <f ca="1">IFERROR(INDEX(funnel_data!H$3:H$140,MATCH($J128, funnel_data!$A$3:$A$140, FALSE)),"")</f>
        <v>4.1856794361209183E-2</v>
      </c>
      <c r="R128" s="196">
        <f ca="1">IFERROR(INDEX(funnel_data!I$3:I$140,MATCH($J128, funnel_data!$A$3:$A$140, FALSE)),"")</f>
        <v>1.8161169560570966E-2</v>
      </c>
      <c r="S128" s="196">
        <f ca="1">IFERROR(INDEX(funnel_data!J$3:J$140,MATCH($J128, funnel_data!$A$3:$A$140, FALSE)),"")</f>
        <v>9.3524138192469686E-2</v>
      </c>
      <c r="T128" s="196">
        <f ca="1">IFERROR(INDEX(funnel_data!K$3:K$140,MATCH($J128, funnel_data!$A$3:$A$140, FALSE)),"")</f>
        <v>1.173181729258139E-2</v>
      </c>
      <c r="U128" s="196">
        <f ca="1">IFERROR(INDEX(funnel_data!L$3:L$140,MATCH($J128, funnel_data!$A$3:$A$140, FALSE)),"")</f>
        <v>0.13849618430011323</v>
      </c>
      <c r="V128" s="170" t="str">
        <f t="shared" ca="1" si="10"/>
        <v/>
      </c>
      <c r="W128" s="169" t="str">
        <f t="shared" ca="1" si="11"/>
        <v/>
      </c>
      <c r="X128" s="168">
        <f ca="1">IFERROR(INDEX(funnel_data!P$3:P$140,MATCH($J128, funnel_data!$A$3:$A$140, FALSE)),"")</f>
        <v>146</v>
      </c>
      <c r="Y128" s="168">
        <f ca="1">IFERROR(INDEX(funnel_data!Q$3:Q$140,MATCH($J128, funnel_data!$A$3:$A$140, FALSE)),"")</f>
        <v>12</v>
      </c>
      <c r="Z128" s="196">
        <f ca="1">IFERROR(INDEX(funnel_data!R$3:R$140,MATCH($J128, funnel_data!$A$3:$A$140, FALSE)),"")</f>
        <v>8.2191780821917804E-2</v>
      </c>
      <c r="AA128" s="196">
        <f ca="1">IFERROR(INDEX(funnel_data!AA$3:AA$140,MATCH($J128, funnel_data!$A$3:$A$140, FALSE)),"")</f>
        <v>4.7640729214994931E-2</v>
      </c>
      <c r="AB128" s="196">
        <f ca="1">IFERROR(INDEX(funnel_data!AB$3:AB$140,MATCH($J128, funnel_data!$A$3:$A$140, FALSE)),"")</f>
        <v>0.13816538239000653</v>
      </c>
      <c r="AC128" s="196">
        <f ca="1">IFERROR(INDEX(funnel_data!S$3:S$140,MATCH($J128, funnel_data!$A$3:$A$140, FALSE)),"")</f>
        <v>4.2820310180952947E-2</v>
      </c>
      <c r="AD128" s="196">
        <f ca="1">IFERROR(INDEX(funnel_data!T$3:T$140,MATCH($J128, funnel_data!$A$3:$A$140, FALSE)),"")</f>
        <v>2.0071228313232787E-2</v>
      </c>
      <c r="AE128" s="196">
        <f ca="1">IFERROR(INDEX(funnel_data!U$3:U$140,MATCH($J128, funnel_data!$A$3:$A$140, FALSE)),"")</f>
        <v>8.9011500200332591E-2</v>
      </c>
      <c r="AF128" s="196">
        <f ca="1">IFERROR(INDEX(funnel_data!V$3:V$140,MATCH($J128, funnel_data!$A$3:$A$140, FALSE)),"")</f>
        <v>1.3406964965908992E-2</v>
      </c>
      <c r="AG128" s="196">
        <f ca="1">IFERROR(INDEX(funnel_data!W$3:W$140,MATCH($J128, funnel_data!$A$3:$A$140, FALSE)),"")</f>
        <v>0.12836713175647946</v>
      </c>
      <c r="AH128" s="170" t="str">
        <f t="shared" ca="1" si="12"/>
        <v/>
      </c>
      <c r="AI128" s="169" t="str">
        <f t="shared" ca="1" si="13"/>
        <v/>
      </c>
      <c r="AJ128" s="168" t="str">
        <f ca="1">IFERROR(INDEX(funnel_data!AG$3:AG$140,MATCH($J128, funnel_data!$A$3:$A$140, FALSE)),"")</f>
        <v>Change not statistically significant</v>
      </c>
    </row>
    <row r="129" spans="3:36" s="171" customFormat="1" x14ac:dyDescent="0.3">
      <c r="C129" s="12" t="str">
        <f>funnel_data!A123</f>
        <v>RWH</v>
      </c>
      <c r="D129" s="12" t="str">
        <f>INDEX(TrustCAHUB_map!C$2:C$139,MATCH($C129,TrustCAHUB_map!$A$2:$A$139,FALSE))</f>
        <v>East of England</v>
      </c>
      <c r="E129" s="12" t="str">
        <f>INDEX(TrustCAHUB_map!D$2:D$139,MATCH($C129,TrustCAHUB_map!$A$2:$A$139,FALSE))</f>
        <v>East of England</v>
      </c>
      <c r="F129" s="12">
        <f>ROWS($F$9:F129)</f>
        <v>121</v>
      </c>
      <c r="G129" s="22">
        <f t="shared" si="7"/>
        <v>121</v>
      </c>
      <c r="H129" s="22">
        <f t="shared" si="8"/>
        <v>121</v>
      </c>
      <c r="I129" s="22"/>
      <c r="J129" s="168" t="str">
        <f t="shared" si="9"/>
        <v>RWH</v>
      </c>
      <c r="K129" s="169" t="str">
        <f>IFERROR(INDEX(TrustCAHUB_map!$B$2:$B$139, MATCH(J129, TrustCAHUB_map!$A$2:$A$139, FALSE)),"")</f>
        <v>East and North Hertfordshire NHS Trust</v>
      </c>
      <c r="L129" s="168">
        <f ca="1">IFERROR(INDEX(funnel_data!E$3:E$140,MATCH($J129, funnel_data!$A$3:$A$140, FALSE)),"")</f>
        <v>2126</v>
      </c>
      <c r="M129" s="168">
        <f ca="1">IFERROR(INDEX(funnel_data!F$3:F$140,MATCH($J129, funnel_data!$A$3:$A$140, FALSE)),"")</f>
        <v>90</v>
      </c>
      <c r="N129" s="196">
        <f ca="1">IFERROR(INDEX(funnel_data!G$3:G$140,MATCH($J129, funnel_data!$A$3:$A$140, FALSE)),"")</f>
        <v>4.2333019755409221E-2</v>
      </c>
      <c r="O129" s="196">
        <f ca="1">IFERROR(INDEX(funnel_data!Y$3:Y$140,MATCH($J129, funnel_data!$A$3:$A$140, FALSE)),"")</f>
        <v>3.4567647214476867E-2</v>
      </c>
      <c r="P129" s="196">
        <f ca="1">IFERROR(INDEX(funnel_data!Z$3:Z$140,MATCH($J129, funnel_data!$A$3:$A$140, FALSE)),"")</f>
        <v>5.1749321618728313E-2</v>
      </c>
      <c r="Q129" s="196">
        <f ca="1">IFERROR(INDEX(funnel_data!H$3:H$140,MATCH($J129, funnel_data!$A$3:$A$140, FALSE)),"")</f>
        <v>4.1856794361209183E-2</v>
      </c>
      <c r="R129" s="196">
        <f ca="1">IFERROR(INDEX(funnel_data!I$3:I$140,MATCH($J129, funnel_data!$A$3:$A$140, FALSE)),"")</f>
        <v>3.4137975203085681E-2</v>
      </c>
      <c r="S129" s="196">
        <f ca="1">IFERROR(INDEX(funnel_data!J$3:J$140,MATCH($J129, funnel_data!$A$3:$A$140, FALSE)),"")</f>
        <v>5.1228321343972753E-2</v>
      </c>
      <c r="T129" s="196">
        <f ca="1">IFERROR(INDEX(funnel_data!K$3:K$140,MATCH($J129, funnel_data!$A$3:$A$140, FALSE)),"")</f>
        <v>3.0358113240093992E-2</v>
      </c>
      <c r="U129" s="196">
        <f ca="1">IFERROR(INDEX(funnel_data!L$3:L$140,MATCH($J129, funnel_data!$A$3:$A$140, FALSE)),"")</f>
        <v>5.7452747646684871E-2</v>
      </c>
      <c r="V129" s="170" t="str">
        <f t="shared" ca="1" si="10"/>
        <v/>
      </c>
      <c r="W129" s="169" t="str">
        <f t="shared" ca="1" si="11"/>
        <v/>
      </c>
      <c r="X129" s="168">
        <f ca="1">IFERROR(INDEX(funnel_data!P$3:P$140,MATCH($J129, funnel_data!$A$3:$A$140, FALSE)),"")</f>
        <v>2321</v>
      </c>
      <c r="Y129" s="168">
        <f ca="1">IFERROR(INDEX(funnel_data!Q$3:Q$140,MATCH($J129, funnel_data!$A$3:$A$140, FALSE)),"")</f>
        <v>82</v>
      </c>
      <c r="Z129" s="196">
        <f ca="1">IFERROR(INDEX(funnel_data!R$3:R$140,MATCH($J129, funnel_data!$A$3:$A$140, FALSE)),"")</f>
        <v>3.5329599310641967E-2</v>
      </c>
      <c r="AA129" s="196">
        <f ca="1">IFERROR(INDEX(funnel_data!AA$3:AA$140,MATCH($J129, funnel_data!$A$3:$A$140, FALSE)),"")</f>
        <v>2.8553921438340995E-2</v>
      </c>
      <c r="AB129" s="196">
        <f ca="1">IFERROR(INDEX(funnel_data!AB$3:AB$140,MATCH($J129, funnel_data!$A$3:$A$140, FALSE)),"")</f>
        <v>4.3640876268782595E-2</v>
      </c>
      <c r="AC129" s="196">
        <f ca="1">IFERROR(INDEX(funnel_data!S$3:S$140,MATCH($J129, funnel_data!$A$3:$A$140, FALSE)),"")</f>
        <v>4.2820310180952947E-2</v>
      </c>
      <c r="AD129" s="196">
        <f ca="1">IFERROR(INDEX(funnel_data!T$3:T$140,MATCH($J129, funnel_data!$A$3:$A$140, FALSE)),"")</f>
        <v>3.5311515537628742E-2</v>
      </c>
      <c r="AE129" s="196">
        <f ca="1">IFERROR(INDEX(funnel_data!U$3:U$140,MATCH($J129, funnel_data!$A$3:$A$140, FALSE)),"")</f>
        <v>5.1840004746584845E-2</v>
      </c>
      <c r="AF129" s="196">
        <f ca="1">IFERROR(INDEX(funnel_data!V$3:V$140,MATCH($J129, funnel_data!$A$3:$A$140, FALSE)),"")</f>
        <v>3.1599667350613279E-2</v>
      </c>
      <c r="AG129" s="196">
        <f ca="1">IFERROR(INDEX(funnel_data!W$3:W$140,MATCH($J129, funnel_data!$A$3:$A$140, FALSE)),"")</f>
        <v>5.7787505312273467E-2</v>
      </c>
      <c r="AH129" s="170" t="str">
        <f t="shared" ca="1" si="12"/>
        <v/>
      </c>
      <c r="AI129" s="169" t="str">
        <f t="shared" ca="1" si="13"/>
        <v/>
      </c>
      <c r="AJ129" s="168" t="str">
        <f ca="1">IFERROR(INDEX(funnel_data!AG$3:AG$140,MATCH($J129, funnel_data!$A$3:$A$140, FALSE)),"")</f>
        <v>Change not statistically significant</v>
      </c>
    </row>
    <row r="130" spans="3:36" s="171" customFormat="1" x14ac:dyDescent="0.3">
      <c r="C130" s="12" t="str">
        <f>funnel_data!A124</f>
        <v>RWJ</v>
      </c>
      <c r="D130" s="12" t="str">
        <f>INDEX(TrustCAHUB_map!C$2:C$139,MATCH($C130,TrustCAHUB_map!$A$2:$A$139,FALSE))</f>
        <v>Greater Manchester</v>
      </c>
      <c r="E130" s="12" t="str">
        <f>INDEX(TrustCAHUB_map!D$2:D$139,MATCH($C130,TrustCAHUB_map!$A$2:$A$139,FALSE))</f>
        <v>North West</v>
      </c>
      <c r="F130" s="12">
        <f>ROWS($F$9:F130)</f>
        <v>122</v>
      </c>
      <c r="G130" s="22">
        <f t="shared" si="7"/>
        <v>122</v>
      </c>
      <c r="H130" s="22">
        <f t="shared" si="8"/>
        <v>122</v>
      </c>
      <c r="I130" s="22"/>
      <c r="J130" s="168" t="str">
        <f t="shared" si="9"/>
        <v>RWJ</v>
      </c>
      <c r="K130" s="169" t="str">
        <f>IFERROR(INDEX(TrustCAHUB_map!$B$2:$B$139, MATCH(J130, TrustCAHUB_map!$A$2:$A$139, FALSE)),"")</f>
        <v>Stockport NHS Foundation Trust</v>
      </c>
      <c r="L130" s="168">
        <f ca="1">IFERROR(INDEX(funnel_data!E$3:E$140,MATCH($J130, funnel_data!$A$3:$A$140, FALSE)),"")</f>
        <v>48</v>
      </c>
      <c r="M130" s="168">
        <f ca="1">IFERROR(INDEX(funnel_data!F$3:F$140,MATCH($J130, funnel_data!$A$3:$A$140, FALSE)),"")</f>
        <v>0</v>
      </c>
      <c r="N130" s="196">
        <f ca="1">IFERROR(INDEX(funnel_data!G$3:G$140,MATCH($J130, funnel_data!$A$3:$A$140, FALSE)),"")</f>
        <v>0</v>
      </c>
      <c r="O130" s="196">
        <f ca="1">IFERROR(INDEX(funnel_data!Y$3:Y$140,MATCH($J130, funnel_data!$A$3:$A$140, FALSE)),"")</f>
        <v>0</v>
      </c>
      <c r="P130" s="196">
        <f ca="1">IFERROR(INDEX(funnel_data!Z$3:Z$140,MATCH($J130, funnel_data!$A$3:$A$140, FALSE)),"")</f>
        <v>7.4100129666117467E-2</v>
      </c>
      <c r="Q130" s="196">
        <f ca="1">IFERROR(INDEX(funnel_data!H$3:H$140,MATCH($J130, funnel_data!$A$3:$A$140, FALSE)),"")</f>
        <v>4.1856794361209183E-2</v>
      </c>
      <c r="R130" s="196">
        <f ca="1">IFERROR(INDEX(funnel_data!I$3:I$140,MATCH($J130, funnel_data!$A$3:$A$140, FALSE)),"")</f>
        <v>1.1584544552384664E-2</v>
      </c>
      <c r="S130" s="196">
        <f ca="1">IFERROR(INDEX(funnel_data!J$3:J$140,MATCH($J130, funnel_data!$A$3:$A$140, FALSE)),"")</f>
        <v>0.1400282964609344</v>
      </c>
      <c r="T130" s="196">
        <f ca="1">IFERROR(INDEX(funnel_data!K$3:K$140,MATCH($J130, funnel_data!$A$3:$A$140, FALSE)),"")</f>
        <v>6.3704063639879903E-3</v>
      </c>
      <c r="U130" s="196">
        <f ca="1">IFERROR(INDEX(funnel_data!L$3:L$140,MATCH($J130, funnel_data!$A$3:$A$140, FALSE)),"")</f>
        <v>0.22938536828553793</v>
      </c>
      <c r="V130" s="170" t="str">
        <f t="shared" ca="1" si="10"/>
        <v/>
      </c>
      <c r="W130" s="169" t="str">
        <f t="shared" ca="1" si="11"/>
        <v>&lt;Lower 3SD Limit</v>
      </c>
      <c r="X130" s="168">
        <f ca="1">IFERROR(INDEX(funnel_data!P$3:P$140,MATCH($J130, funnel_data!$A$3:$A$140, FALSE)),"")</f>
        <v>61</v>
      </c>
      <c r="Y130" s="168">
        <f ca="1">IFERROR(INDEX(funnel_data!Q$3:Q$140,MATCH($J130, funnel_data!$A$3:$A$140, FALSE)),"")</f>
        <v>1</v>
      </c>
      <c r="Z130" s="196">
        <f ca="1">IFERROR(INDEX(funnel_data!R$3:R$140,MATCH($J130, funnel_data!$A$3:$A$140, FALSE)),"")</f>
        <v>1.6393442622950821E-2</v>
      </c>
      <c r="AA130" s="196">
        <f ca="1">IFERROR(INDEX(funnel_data!AA$3:AA$140,MATCH($J130, funnel_data!$A$3:$A$140, FALSE)),"")</f>
        <v>2.8997307992998252E-3</v>
      </c>
      <c r="AB130" s="196">
        <f ca="1">IFERROR(INDEX(funnel_data!AB$3:AB$140,MATCH($J130, funnel_data!$A$3:$A$140, FALSE)),"")</f>
        <v>8.7188600446415812E-2</v>
      </c>
      <c r="AC130" s="196">
        <f ca="1">IFERROR(INDEX(funnel_data!S$3:S$140,MATCH($J130, funnel_data!$A$3:$A$140, FALSE)),"")</f>
        <v>4.2820310180952947E-2</v>
      </c>
      <c r="AD130" s="196">
        <f ca="1">IFERROR(INDEX(funnel_data!T$3:T$140,MATCH($J130, funnel_data!$A$3:$A$140, FALSE)),"")</f>
        <v>1.3675125646671244E-2</v>
      </c>
      <c r="AE130" s="196">
        <f ca="1">IFERROR(INDEX(funnel_data!U$3:U$140,MATCH($J130, funnel_data!$A$3:$A$140, FALSE)),"")</f>
        <v>0.12613755389973505</v>
      </c>
      <c r="AF130" s="196">
        <f ca="1">IFERROR(INDEX(funnel_data!V$3:V$140,MATCH($J130, funnel_data!$A$3:$A$140, FALSE)),"")</f>
        <v>7.8664252000142879E-3</v>
      </c>
      <c r="AG130" s="196">
        <f ca="1">IFERROR(INDEX(funnel_data!W$3:W$140,MATCH($J130, funnel_data!$A$3:$A$140, FALSE)),"")</f>
        <v>0.20153900242442205</v>
      </c>
      <c r="AH130" s="170" t="str">
        <f t="shared" ca="1" si="12"/>
        <v/>
      </c>
      <c r="AI130" s="169" t="str">
        <f t="shared" ca="1" si="13"/>
        <v/>
      </c>
      <c r="AJ130" s="168" t="str">
        <f ca="1">IFERROR(INDEX(funnel_data!AG$3:AG$140,MATCH($J130, funnel_data!$A$3:$A$140, FALSE)),"")</f>
        <v>Numbers too small for z-test</v>
      </c>
    </row>
    <row r="131" spans="3:36" s="171" customFormat="1" x14ac:dyDescent="0.3">
      <c r="C131" s="12" t="str">
        <f>funnel_data!A125</f>
        <v>RWP</v>
      </c>
      <c r="D131" s="12" t="str">
        <f>INDEX(TrustCAHUB_map!C$2:C$139,MATCH($C131,TrustCAHUB_map!$A$2:$A$139,FALSE))</f>
        <v>West Midlands</v>
      </c>
      <c r="E131" s="12" t="str">
        <f>INDEX(TrustCAHUB_map!D$2:D$139,MATCH($C131,TrustCAHUB_map!$A$2:$A$139,FALSE))</f>
        <v>West Midlands</v>
      </c>
      <c r="F131" s="12">
        <f>ROWS($F$9:F131)</f>
        <v>123</v>
      </c>
      <c r="G131" s="22">
        <f t="shared" si="7"/>
        <v>123</v>
      </c>
      <c r="H131" s="22">
        <f t="shared" si="8"/>
        <v>123</v>
      </c>
      <c r="I131" s="22"/>
      <c r="J131" s="168" t="str">
        <f t="shared" si="9"/>
        <v>RWP</v>
      </c>
      <c r="K131" s="169" t="str">
        <f>IFERROR(INDEX(TrustCAHUB_map!$B$2:$B$139, MATCH(J131, TrustCAHUB_map!$A$2:$A$139, FALSE)),"")</f>
        <v>Worcestershire Acute Hospitals NHS Trust</v>
      </c>
      <c r="L131" s="168">
        <f ca="1">IFERROR(INDEX(funnel_data!E$3:E$140,MATCH($J131, funnel_data!$A$3:$A$140, FALSE)),"")</f>
        <v>761</v>
      </c>
      <c r="M131" s="168">
        <f ca="1">IFERROR(INDEX(funnel_data!F$3:F$140,MATCH($J131, funnel_data!$A$3:$A$140, FALSE)),"")</f>
        <v>30</v>
      </c>
      <c r="N131" s="196">
        <f ca="1">IFERROR(INDEX(funnel_data!G$3:G$140,MATCH($J131, funnel_data!$A$3:$A$140, FALSE)),"")</f>
        <v>3.9421813403416557E-2</v>
      </c>
      <c r="O131" s="196">
        <f ca="1">IFERROR(INDEX(funnel_data!Y$3:Y$140,MATCH($J131, funnel_data!$A$3:$A$140, FALSE)),"")</f>
        <v>2.7751385851253352E-2</v>
      </c>
      <c r="P131" s="196">
        <f ca="1">IFERROR(INDEX(funnel_data!Z$3:Z$140,MATCH($J131, funnel_data!$A$3:$A$140, FALSE)),"")</f>
        <v>5.5718800138835366E-2</v>
      </c>
      <c r="Q131" s="196">
        <f ca="1">IFERROR(INDEX(funnel_data!H$3:H$140,MATCH($J131, funnel_data!$A$3:$A$140, FALSE)),"")</f>
        <v>4.1856794361209183E-2</v>
      </c>
      <c r="R131" s="196">
        <f ca="1">IFERROR(INDEX(funnel_data!I$3:I$140,MATCH($J131, funnel_data!$A$3:$A$140, FALSE)),"")</f>
        <v>2.9779778525676141E-2</v>
      </c>
      <c r="S131" s="196">
        <f ca="1">IFERROR(INDEX(funnel_data!J$3:J$140,MATCH($J131, funnel_data!$A$3:$A$140, FALSE)),"")</f>
        <v>5.8536078009533747E-2</v>
      </c>
      <c r="T131" s="196">
        <f ca="1">IFERROR(INDEX(funnel_data!K$3:K$140,MATCH($J131, funnel_data!$A$3:$A$140, FALSE)),"")</f>
        <v>2.4529057059458702E-2</v>
      </c>
      <c r="U131" s="196">
        <f ca="1">IFERROR(INDEX(funnel_data!L$3:L$140,MATCH($J131, funnel_data!$A$3:$A$140, FALSE)),"")</f>
        <v>7.053997178979543E-2</v>
      </c>
      <c r="V131" s="170" t="str">
        <f t="shared" ca="1" si="10"/>
        <v/>
      </c>
      <c r="W131" s="169" t="str">
        <f t="shared" ca="1" si="11"/>
        <v/>
      </c>
      <c r="X131" s="168">
        <f ca="1">IFERROR(INDEX(funnel_data!P$3:P$140,MATCH($J131, funnel_data!$A$3:$A$140, FALSE)),"")</f>
        <v>1068</v>
      </c>
      <c r="Y131" s="168">
        <f ca="1">IFERROR(INDEX(funnel_data!Q$3:Q$140,MATCH($J131, funnel_data!$A$3:$A$140, FALSE)),"")</f>
        <v>64</v>
      </c>
      <c r="Z131" s="196">
        <f ca="1">IFERROR(INDEX(funnel_data!R$3:R$140,MATCH($J131, funnel_data!$A$3:$A$140, FALSE)),"")</f>
        <v>5.9925093632958802E-2</v>
      </c>
      <c r="AA131" s="196">
        <f ca="1">IFERROR(INDEX(funnel_data!AA$3:AA$140,MATCH($J131, funnel_data!$A$3:$A$140, FALSE)),"")</f>
        <v>4.7205885555331902E-2</v>
      </c>
      <c r="AB131" s="196">
        <f ca="1">IFERROR(INDEX(funnel_data!AB$3:AB$140,MATCH($J131, funnel_data!$A$3:$A$140, FALSE)),"")</f>
        <v>7.5798741421641197E-2</v>
      </c>
      <c r="AC131" s="196">
        <f ca="1">IFERROR(INDEX(funnel_data!S$3:S$140,MATCH($J131, funnel_data!$A$3:$A$140, FALSE)),"")</f>
        <v>4.2820310180952947E-2</v>
      </c>
      <c r="AD131" s="196">
        <f ca="1">IFERROR(INDEX(funnel_data!T$3:T$140,MATCH($J131, funnel_data!$A$3:$A$140, FALSE)),"")</f>
        <v>3.2228358646658184E-2</v>
      </c>
      <c r="AE131" s="196">
        <f ca="1">IFERROR(INDEX(funnel_data!U$3:U$140,MATCH($J131, funnel_data!$A$3:$A$140, FALSE)),"")</f>
        <v>5.6689427849513925E-2</v>
      </c>
      <c r="AF131" s="196">
        <f ca="1">IFERROR(INDEX(funnel_data!V$3:V$140,MATCH($J131, funnel_data!$A$3:$A$140, FALSE)),"")</f>
        <v>2.7387442364864518E-2</v>
      </c>
      <c r="AG131" s="196">
        <f ca="1">IFERROR(INDEX(funnel_data!W$3:W$140,MATCH($J131, funnel_data!$A$3:$A$140, FALSE)),"")</f>
        <v>6.6356310434186661E-2</v>
      </c>
      <c r="AH131" s="170" t="str">
        <f t="shared" ca="1" si="12"/>
        <v/>
      </c>
      <c r="AI131" s="169" t="str">
        <f t="shared" ca="1" si="13"/>
        <v/>
      </c>
      <c r="AJ131" s="168" t="str">
        <f ca="1">IFERROR(INDEX(funnel_data!AG$3:AG$140,MATCH($J131, funnel_data!$A$3:$A$140, FALSE)),"")</f>
        <v>Change not statistically significant</v>
      </c>
    </row>
    <row r="132" spans="3:36" s="171" customFormat="1" x14ac:dyDescent="0.3">
      <c r="C132" s="12" t="str">
        <f>funnel_data!A126</f>
        <v>RWW</v>
      </c>
      <c r="D132" s="12" t="str">
        <f>INDEX(TrustCAHUB_map!C$2:C$139,MATCH($C132,TrustCAHUB_map!$A$2:$A$139,FALSE))</f>
        <v>Cheshire and Merseyside</v>
      </c>
      <c r="E132" s="12" t="str">
        <f>INDEX(TrustCAHUB_map!D$2:D$139,MATCH($C132,TrustCAHUB_map!$A$2:$A$139,FALSE))</f>
        <v>North West</v>
      </c>
      <c r="F132" s="12">
        <f>ROWS($F$9:F132)</f>
        <v>124</v>
      </c>
      <c r="G132" s="22">
        <f t="shared" si="7"/>
        <v>124</v>
      </c>
      <c r="H132" s="22">
        <f t="shared" si="8"/>
        <v>124</v>
      </c>
      <c r="I132" s="22"/>
      <c r="J132" s="168" t="str">
        <f t="shared" si="9"/>
        <v>RWW</v>
      </c>
      <c r="K132" s="169" t="str">
        <f>IFERROR(INDEX(TrustCAHUB_map!$B$2:$B$139, MATCH(J132, TrustCAHUB_map!$A$2:$A$139, FALSE)),"")</f>
        <v>Warrington and Halton Hospitals NHS Foundation Trust</v>
      </c>
      <c r="L132" s="168">
        <f ca="1">IFERROR(INDEX(funnel_data!E$3:E$140,MATCH($J132, funnel_data!$A$3:$A$140, FALSE)),"")</f>
        <v>109</v>
      </c>
      <c r="M132" s="168">
        <f ca="1">IFERROR(INDEX(funnel_data!F$3:F$140,MATCH($J132, funnel_data!$A$3:$A$140, FALSE)),"")</f>
        <v>1</v>
      </c>
      <c r="N132" s="196">
        <f ca="1">IFERROR(INDEX(funnel_data!G$3:G$140,MATCH($J132, funnel_data!$A$3:$A$140, FALSE)),"")</f>
        <v>9.1743119266055051E-3</v>
      </c>
      <c r="O132" s="196">
        <f ca="1">IFERROR(INDEX(funnel_data!Y$3:Y$140,MATCH($J132, funnel_data!$A$3:$A$140, FALSE)),"")</f>
        <v>1.6213312925450951E-3</v>
      </c>
      <c r="P132" s="196">
        <f ca="1">IFERROR(INDEX(funnel_data!Z$3:Z$140,MATCH($J132, funnel_data!$A$3:$A$140, FALSE)),"")</f>
        <v>5.0145624591783226E-2</v>
      </c>
      <c r="Q132" s="196">
        <f ca="1">IFERROR(INDEX(funnel_data!H$3:H$140,MATCH($J132, funnel_data!$A$3:$A$140, FALSE)),"")</f>
        <v>4.1856794361209183E-2</v>
      </c>
      <c r="R132" s="196">
        <f ca="1">IFERROR(INDEX(funnel_data!I$3:I$140,MATCH($J132, funnel_data!$A$3:$A$140, FALSE)),"")</f>
        <v>1.7346485732320237E-2</v>
      </c>
      <c r="S132" s="196">
        <f ca="1">IFERROR(INDEX(funnel_data!J$3:J$140,MATCH($J132, funnel_data!$A$3:$A$140, FALSE)),"")</f>
        <v>9.7561324603084462E-2</v>
      </c>
      <c r="T132" s="196">
        <f ca="1">IFERROR(INDEX(funnel_data!K$3:K$140,MATCH($J132, funnel_data!$A$3:$A$140, FALSE)),"")</f>
        <v>1.0993541019624509E-2</v>
      </c>
      <c r="U132" s="196">
        <f ca="1">IFERROR(INDEX(funnel_data!L$3:L$140,MATCH($J132, funnel_data!$A$3:$A$140, FALSE)),"")</f>
        <v>0.14652836365340313</v>
      </c>
      <c r="V132" s="170" t="str">
        <f t="shared" ca="1" si="10"/>
        <v/>
      </c>
      <c r="W132" s="169" t="str">
        <f t="shared" ca="1" si="11"/>
        <v>&lt;Lower 3SD Limit</v>
      </c>
      <c r="X132" s="168">
        <f ca="1">IFERROR(INDEX(funnel_data!P$3:P$140,MATCH($J132, funnel_data!$A$3:$A$140, FALSE)),"")</f>
        <v>111</v>
      </c>
      <c r="Y132" s="168">
        <f ca="1">IFERROR(INDEX(funnel_data!Q$3:Q$140,MATCH($J132, funnel_data!$A$3:$A$140, FALSE)),"")</f>
        <v>4</v>
      </c>
      <c r="Z132" s="196">
        <f ca="1">IFERROR(INDEX(funnel_data!R$3:R$140,MATCH($J132, funnel_data!$A$3:$A$140, FALSE)),"")</f>
        <v>3.6036036036036036E-2</v>
      </c>
      <c r="AA132" s="196">
        <f ca="1">IFERROR(INDEX(funnel_data!AA$3:AA$140,MATCH($J132, funnel_data!$A$3:$A$140, FALSE)),"")</f>
        <v>1.410130250923179E-2</v>
      </c>
      <c r="AB132" s="196">
        <f ca="1">IFERROR(INDEX(funnel_data!AB$3:AB$140,MATCH($J132, funnel_data!$A$3:$A$140, FALSE)),"")</f>
        <v>8.9010055899952076E-2</v>
      </c>
      <c r="AC132" s="196">
        <f ca="1">IFERROR(INDEX(funnel_data!S$3:S$140,MATCH($J132, funnel_data!$A$3:$A$140, FALSE)),"")</f>
        <v>4.2820310180952947E-2</v>
      </c>
      <c r="AD132" s="196">
        <f ca="1">IFERROR(INDEX(funnel_data!T$3:T$140,MATCH($J132, funnel_data!$A$3:$A$140, FALSE)),"")</f>
        <v>1.8051825796246177E-2</v>
      </c>
      <c r="AE132" s="196">
        <f ca="1">IFERROR(INDEX(funnel_data!U$3:U$140,MATCH($J132, funnel_data!$A$3:$A$140, FALSE)),"")</f>
        <v>9.8175298000109448E-2</v>
      </c>
      <c r="AF132" s="196">
        <f ca="1">IFERROR(INDEX(funnel_data!V$3:V$140,MATCH($J132, funnel_data!$A$3:$A$140, FALSE)),"")</f>
        <v>1.1520411007744598E-2</v>
      </c>
      <c r="AG132" s="196">
        <f ca="1">IFERROR(INDEX(funnel_data!W$3:W$140,MATCH($J132, funnel_data!$A$3:$A$140, FALSE)),"")</f>
        <v>0.14655134223566341</v>
      </c>
      <c r="AH132" s="170" t="str">
        <f t="shared" ca="1" si="12"/>
        <v/>
      </c>
      <c r="AI132" s="169" t="str">
        <f t="shared" ca="1" si="13"/>
        <v/>
      </c>
      <c r="AJ132" s="168" t="str">
        <f ca="1">IFERROR(INDEX(funnel_data!AG$3:AG$140,MATCH($J132, funnel_data!$A$3:$A$140, FALSE)),"")</f>
        <v>Numbers too small for z-test</v>
      </c>
    </row>
    <row r="133" spans="3:36" s="171" customFormat="1" x14ac:dyDescent="0.3">
      <c r="C133" s="12" t="str">
        <f>funnel_data!A127</f>
        <v>RWY</v>
      </c>
      <c r="D133" s="12" t="str">
        <f>INDEX(TrustCAHUB_map!C$2:C$139,MATCH($C133,TrustCAHUB_map!$A$2:$A$139,FALSE))</f>
        <v>West Yorkshire</v>
      </c>
      <c r="E133" s="12" t="str">
        <f>INDEX(TrustCAHUB_map!D$2:D$139,MATCH($C133,TrustCAHUB_map!$A$2:$A$139,FALSE))</f>
        <v>Yorkshire and Humber</v>
      </c>
      <c r="F133" s="12">
        <f>ROWS($F$9:F133)</f>
        <v>125</v>
      </c>
      <c r="G133" s="22">
        <f t="shared" si="7"/>
        <v>125</v>
      </c>
      <c r="H133" s="22">
        <f t="shared" si="8"/>
        <v>125</v>
      </c>
      <c r="I133" s="22"/>
      <c r="J133" s="168" t="str">
        <f t="shared" si="9"/>
        <v>RWY</v>
      </c>
      <c r="K133" s="169" t="str">
        <f>IFERROR(INDEX(TrustCAHUB_map!$B$2:$B$139, MATCH(J133, TrustCAHUB_map!$A$2:$A$139, FALSE)),"")</f>
        <v>Calderdale and Huddersfield NHS Foundation Trust</v>
      </c>
      <c r="L133" s="168">
        <f ca="1">IFERROR(INDEX(funnel_data!E$3:E$140,MATCH($J133, funnel_data!$A$3:$A$140, FALSE)),"")</f>
        <v>810</v>
      </c>
      <c r="M133" s="168">
        <f ca="1">IFERROR(INDEX(funnel_data!F$3:F$140,MATCH($J133, funnel_data!$A$3:$A$140, FALSE)),"")</f>
        <v>54</v>
      </c>
      <c r="N133" s="196">
        <f ca="1">IFERROR(INDEX(funnel_data!G$3:G$140,MATCH($J133, funnel_data!$A$3:$A$140, FALSE)),"")</f>
        <v>6.6666666666666666E-2</v>
      </c>
      <c r="O133" s="196">
        <f ca="1">IFERROR(INDEX(funnel_data!Y$3:Y$140,MATCH($J133, funnel_data!$A$3:$A$140, FALSE)),"")</f>
        <v>5.1452801360504521E-2</v>
      </c>
      <c r="P133" s="196">
        <f ca="1">IFERROR(INDEX(funnel_data!Z$3:Z$140,MATCH($J133, funnel_data!$A$3:$A$140, FALSE)),"")</f>
        <v>8.5971334026698806E-2</v>
      </c>
      <c r="Q133" s="196">
        <f ca="1">IFERROR(INDEX(funnel_data!H$3:H$140,MATCH($J133, funnel_data!$A$3:$A$140, FALSE)),"")</f>
        <v>4.1856794361209183E-2</v>
      </c>
      <c r="R133" s="196">
        <f ca="1">IFERROR(INDEX(funnel_data!I$3:I$140,MATCH($J133, funnel_data!$A$3:$A$140, FALSE)),"")</f>
        <v>3.0091544057316233E-2</v>
      </c>
      <c r="S133" s="196">
        <f ca="1">IFERROR(INDEX(funnel_data!J$3:J$140,MATCH($J133, funnel_data!$A$3:$A$140, FALSE)),"")</f>
        <v>5.794721786534645E-2</v>
      </c>
      <c r="T133" s="196">
        <f ca="1">IFERROR(INDEX(funnel_data!K$3:K$140,MATCH($J133, funnel_data!$A$3:$A$140, FALSE)),"")</f>
        <v>2.4928582554110602E-2</v>
      </c>
      <c r="U133" s="196">
        <f ca="1">IFERROR(INDEX(funnel_data!L$3:L$140,MATCH($J133, funnel_data!$A$3:$A$140, FALSE)),"")</f>
        <v>6.9461516373848592E-2</v>
      </c>
      <c r="V133" s="170" t="str">
        <f t="shared" ca="1" si="10"/>
        <v/>
      </c>
      <c r="W133" s="169" t="str">
        <f t="shared" ca="1" si="11"/>
        <v/>
      </c>
      <c r="X133" s="168">
        <f ca="1">IFERROR(INDEX(funnel_data!P$3:P$140,MATCH($J133, funnel_data!$A$3:$A$140, FALSE)),"")</f>
        <v>814</v>
      </c>
      <c r="Y133" s="168">
        <f ca="1">IFERROR(INDEX(funnel_data!Q$3:Q$140,MATCH($J133, funnel_data!$A$3:$A$140, FALSE)),"")</f>
        <v>42</v>
      </c>
      <c r="Z133" s="196">
        <f ca="1">IFERROR(INDEX(funnel_data!R$3:R$140,MATCH($J133, funnel_data!$A$3:$A$140, FALSE)),"")</f>
        <v>5.1597051597051594E-2</v>
      </c>
      <c r="AA133" s="196">
        <f ca="1">IFERROR(INDEX(funnel_data!AA$3:AA$140,MATCH($J133, funnel_data!$A$3:$A$140, FALSE)),"")</f>
        <v>3.83968222957385E-2</v>
      </c>
      <c r="AB133" s="196">
        <f ca="1">IFERROR(INDEX(funnel_data!AB$3:AB$140,MATCH($J133, funnel_data!$A$3:$A$140, FALSE)),"")</f>
        <v>6.9009641234930641E-2</v>
      </c>
      <c r="AC133" s="196">
        <f ca="1">IFERROR(INDEX(funnel_data!S$3:S$140,MATCH($J133, funnel_data!$A$3:$A$140, FALSE)),"")</f>
        <v>4.2820310180952947E-2</v>
      </c>
      <c r="AD133" s="196">
        <f ca="1">IFERROR(INDEX(funnel_data!T$3:T$140,MATCH($J133, funnel_data!$A$3:$A$140, FALSE)),"")</f>
        <v>3.0927270878633523E-2</v>
      </c>
      <c r="AE133" s="196">
        <f ca="1">IFERROR(INDEX(funnel_data!U$3:U$140,MATCH($J133, funnel_data!$A$3:$A$140, FALSE)),"")</f>
        <v>5.9008316861818171E-2</v>
      </c>
      <c r="AF133" s="196">
        <f ca="1">IFERROR(INDEX(funnel_data!V$3:V$140,MATCH($J133, funnel_data!$A$3:$A$140, FALSE)),"")</f>
        <v>2.5685837041514639E-2</v>
      </c>
      <c r="AG133" s="196">
        <f ca="1">IFERROR(INDEX(funnel_data!W$3:W$140,MATCH($J133, funnel_data!$A$3:$A$140, FALSE)),"")</f>
        <v>7.0557092854723752E-2</v>
      </c>
      <c r="AH133" s="170" t="str">
        <f t="shared" ca="1" si="12"/>
        <v/>
      </c>
      <c r="AI133" s="169" t="str">
        <f t="shared" ca="1" si="13"/>
        <v/>
      </c>
      <c r="AJ133" s="168" t="str">
        <f ca="1">IFERROR(INDEX(funnel_data!AG$3:AG$140,MATCH($J133, funnel_data!$A$3:$A$140, FALSE)),"")</f>
        <v>Change not statistically significant</v>
      </c>
    </row>
    <row r="134" spans="3:36" s="171" customFormat="1" x14ac:dyDescent="0.3">
      <c r="C134" s="12" t="str">
        <f>funnel_data!A128</f>
        <v>RX1</v>
      </c>
      <c r="D134" s="12" t="str">
        <f>INDEX(TrustCAHUB_map!C$2:C$139,MATCH($C134,TrustCAHUB_map!$A$2:$A$139,FALSE))</f>
        <v>East Midlands</v>
      </c>
      <c r="E134" s="12" t="str">
        <f>INDEX(TrustCAHUB_map!D$2:D$139,MATCH($C134,TrustCAHUB_map!$A$2:$A$139,FALSE))</f>
        <v>East Midlands</v>
      </c>
      <c r="F134" s="12">
        <f>ROWS($F$9:F134)</f>
        <v>126</v>
      </c>
      <c r="G134" s="22">
        <f t="shared" si="7"/>
        <v>126</v>
      </c>
      <c r="H134" s="22">
        <f t="shared" si="8"/>
        <v>126</v>
      </c>
      <c r="I134" s="22"/>
      <c r="J134" s="168" t="str">
        <f t="shared" si="9"/>
        <v>RX1</v>
      </c>
      <c r="K134" s="169" t="str">
        <f>IFERROR(INDEX(TrustCAHUB_map!$B$2:$B$139, MATCH(J134, TrustCAHUB_map!$A$2:$A$139, FALSE)),"")</f>
        <v>Nottingham University Hospitals NHS Trust</v>
      </c>
      <c r="L134" s="168">
        <f ca="1">IFERROR(INDEX(funnel_data!E$3:E$140,MATCH($J134, funnel_data!$A$3:$A$140, FALSE)),"")</f>
        <v>2449</v>
      </c>
      <c r="M134" s="168">
        <f ca="1">IFERROR(INDEX(funnel_data!F$3:F$140,MATCH($J134, funnel_data!$A$3:$A$140, FALSE)),"")</f>
        <v>148</v>
      </c>
      <c r="N134" s="196">
        <f ca="1">IFERROR(INDEX(funnel_data!G$3:G$140,MATCH($J134, funnel_data!$A$3:$A$140, FALSE)),"")</f>
        <v>6.0432829726418946E-2</v>
      </c>
      <c r="O134" s="196">
        <f ca="1">IFERROR(INDEX(funnel_data!Y$3:Y$140,MATCH($J134, funnel_data!$A$3:$A$140, FALSE)),"")</f>
        <v>5.166610824810091E-2</v>
      </c>
      <c r="P134" s="196">
        <f ca="1">IFERROR(INDEX(funnel_data!Z$3:Z$140,MATCH($J134, funnel_data!$A$3:$A$140, FALSE)),"")</f>
        <v>7.0576386366636809E-2</v>
      </c>
      <c r="Q134" s="196">
        <f ca="1">IFERROR(INDEX(funnel_data!H$3:H$140,MATCH($J134, funnel_data!$A$3:$A$140, FALSE)),"")</f>
        <v>4.1856794361209183E-2</v>
      </c>
      <c r="R134" s="196">
        <f ca="1">IFERROR(INDEX(funnel_data!I$3:I$140,MATCH($J134, funnel_data!$A$3:$A$140, FALSE)),"")</f>
        <v>3.4616545902112342E-2</v>
      </c>
      <c r="S134" s="196">
        <f ca="1">IFERROR(INDEX(funnel_data!J$3:J$140,MATCH($J134, funnel_data!$A$3:$A$140, FALSE)),"")</f>
        <v>5.0532115463221054E-2</v>
      </c>
      <c r="T134" s="196">
        <f ca="1">IFERROR(INDEX(funnel_data!K$3:K$140,MATCH($J134, funnel_data!$A$3:$A$140, FALSE)),"")</f>
        <v>3.1029181814696827E-2</v>
      </c>
      <c r="U134" s="196">
        <f ca="1">IFERROR(INDEX(funnel_data!L$3:L$140,MATCH($J134, funnel_data!$A$3:$A$140, FALSE)),"")</f>
        <v>5.6243386474212079E-2</v>
      </c>
      <c r="V134" s="170" t="str">
        <f t="shared" ca="1" si="10"/>
        <v>&gt;Upper 3SD Limit</v>
      </c>
      <c r="W134" s="169" t="str">
        <f t="shared" ca="1" si="11"/>
        <v/>
      </c>
      <c r="X134" s="168">
        <f ca="1">IFERROR(INDEX(funnel_data!P$3:P$140,MATCH($J134, funnel_data!$A$3:$A$140, FALSE)),"")</f>
        <v>2758</v>
      </c>
      <c r="Y134" s="168">
        <f ca="1">IFERROR(INDEX(funnel_data!Q$3:Q$140,MATCH($J134, funnel_data!$A$3:$A$140, FALSE)),"")</f>
        <v>119</v>
      </c>
      <c r="Z134" s="196">
        <f ca="1">IFERROR(INDEX(funnel_data!R$3:R$140,MATCH($J134, funnel_data!$A$3:$A$140, FALSE)),"")</f>
        <v>4.3147208121827409E-2</v>
      </c>
      <c r="AA134" s="196">
        <f ca="1">IFERROR(INDEX(funnel_data!AA$3:AA$140,MATCH($J134, funnel_data!$A$3:$A$140, FALSE)),"")</f>
        <v>3.6178172984259453E-2</v>
      </c>
      <c r="AB134" s="196">
        <f ca="1">IFERROR(INDEX(funnel_data!AB$3:AB$140,MATCH($J134, funnel_data!$A$3:$A$140, FALSE)),"")</f>
        <v>5.1387120833858692E-2</v>
      </c>
      <c r="AC134" s="196">
        <f ca="1">IFERROR(INDEX(funnel_data!S$3:S$140,MATCH($J134, funnel_data!$A$3:$A$140, FALSE)),"")</f>
        <v>4.2820310180952947E-2</v>
      </c>
      <c r="AD134" s="196">
        <f ca="1">IFERROR(INDEX(funnel_data!T$3:T$140,MATCH($J134, funnel_data!$A$3:$A$140, FALSE)),"")</f>
        <v>3.5878949922742313E-2</v>
      </c>
      <c r="AE134" s="196">
        <f ca="1">IFERROR(INDEX(funnel_data!U$3:U$140,MATCH($J134, funnel_data!$A$3:$A$140, FALSE)),"")</f>
        <v>5.1033504056564982E-2</v>
      </c>
      <c r="AF134" s="196">
        <f ca="1">IFERROR(INDEX(funnel_data!V$3:V$140,MATCH($J134, funnel_data!$A$3:$A$140, FALSE)),"")</f>
        <v>3.2401469213096487E-2</v>
      </c>
      <c r="AG134" s="196">
        <f ca="1">IFERROR(INDEX(funnel_data!W$3:W$140,MATCH($J134, funnel_data!$A$3:$A$140, FALSE)),"")</f>
        <v>5.6394117480858159E-2</v>
      </c>
      <c r="AH134" s="170" t="str">
        <f t="shared" ca="1" si="12"/>
        <v/>
      </c>
      <c r="AI134" s="169" t="str">
        <f t="shared" ca="1" si="13"/>
        <v/>
      </c>
      <c r="AJ134" s="168" t="str">
        <f ca="1">IFERROR(INDEX(funnel_data!AG$3:AG$140,MATCH($J134, funnel_data!$A$3:$A$140, FALSE)),"")</f>
        <v>Decreased</v>
      </c>
    </row>
    <row r="135" spans="3:36" s="171" customFormat="1" x14ac:dyDescent="0.3">
      <c r="C135" s="12" t="str">
        <f>funnel_data!A129</f>
        <v>RXC</v>
      </c>
      <c r="D135" s="12" t="str">
        <f>INDEX(TrustCAHUB_map!C$2:C$139,MATCH($C135,TrustCAHUB_map!$A$2:$A$139,FALSE))</f>
        <v>Surrey and Sussex</v>
      </c>
      <c r="E135" s="12" t="str">
        <f>INDEX(TrustCAHUB_map!D$2:D$139,MATCH($C135,TrustCAHUB_map!$A$2:$A$139,FALSE))</f>
        <v>South East</v>
      </c>
      <c r="F135" s="12">
        <f>ROWS($F$9:F135)</f>
        <v>127</v>
      </c>
      <c r="G135" s="22">
        <f t="shared" si="7"/>
        <v>127</v>
      </c>
      <c r="H135" s="22">
        <f t="shared" si="8"/>
        <v>127</v>
      </c>
      <c r="I135" s="22"/>
      <c r="J135" s="168" t="str">
        <f t="shared" si="9"/>
        <v>RXC</v>
      </c>
      <c r="K135" s="169" t="str">
        <f>IFERROR(INDEX(TrustCAHUB_map!$B$2:$B$139, MATCH(J135, TrustCAHUB_map!$A$2:$A$139, FALSE)),"")</f>
        <v>East Sussex Healthcare NHS Trust</v>
      </c>
      <c r="L135" s="168">
        <f ca="1">IFERROR(INDEX(funnel_data!E$3:E$140,MATCH($J135, funnel_data!$A$3:$A$140, FALSE)),"")</f>
        <v>911</v>
      </c>
      <c r="M135" s="168">
        <f ca="1">IFERROR(INDEX(funnel_data!F$3:F$140,MATCH($J135, funnel_data!$A$3:$A$140, FALSE)),"")</f>
        <v>48</v>
      </c>
      <c r="N135" s="196">
        <f ca="1">IFERROR(INDEX(funnel_data!G$3:G$140,MATCH($J135, funnel_data!$A$3:$A$140, FALSE)),"")</f>
        <v>5.2689352360043906E-2</v>
      </c>
      <c r="O135" s="196">
        <f ca="1">IFERROR(INDEX(funnel_data!Y$3:Y$140,MATCH($J135, funnel_data!$A$3:$A$140, FALSE)),"")</f>
        <v>3.9969151704451644E-2</v>
      </c>
      <c r="P135" s="196">
        <f ca="1">IFERROR(INDEX(funnel_data!Z$3:Z$140,MATCH($J135, funnel_data!$A$3:$A$140, FALSE)),"")</f>
        <v>6.9166106495803056E-2</v>
      </c>
      <c r="Q135" s="196">
        <f ca="1">IFERROR(INDEX(funnel_data!H$3:H$140,MATCH($J135, funnel_data!$A$3:$A$140, FALSE)),"")</f>
        <v>4.1856794361209183E-2</v>
      </c>
      <c r="R135" s="196">
        <f ca="1">IFERROR(INDEX(funnel_data!I$3:I$140,MATCH($J135, funnel_data!$A$3:$A$140, FALSE)),"")</f>
        <v>3.0661592099926107E-2</v>
      </c>
      <c r="S135" s="196">
        <f ca="1">IFERROR(INDEX(funnel_data!J$3:J$140,MATCH($J135, funnel_data!$A$3:$A$140, FALSE)),"")</f>
        <v>5.6899663669513253E-2</v>
      </c>
      <c r="T135" s="196">
        <f ca="1">IFERROR(INDEX(funnel_data!K$3:K$140,MATCH($J135, funnel_data!$A$3:$A$140, FALSE)),"")</f>
        <v>2.5666220564759847E-2</v>
      </c>
      <c r="U135" s="196">
        <f ca="1">IFERROR(INDEX(funnel_data!L$3:L$140,MATCH($J135, funnel_data!$A$3:$A$140, FALSE)),"")</f>
        <v>6.755248266658373E-2</v>
      </c>
      <c r="V135" s="170" t="str">
        <f t="shared" ca="1" si="10"/>
        <v/>
      </c>
      <c r="W135" s="169" t="str">
        <f t="shared" ca="1" si="11"/>
        <v/>
      </c>
      <c r="X135" s="168">
        <f ca="1">IFERROR(INDEX(funnel_data!P$3:P$140,MATCH($J135, funnel_data!$A$3:$A$140, FALSE)),"")</f>
        <v>959</v>
      </c>
      <c r="Y135" s="168">
        <f ca="1">IFERROR(INDEX(funnel_data!Q$3:Q$140,MATCH($J135, funnel_data!$A$3:$A$140, FALSE)),"")</f>
        <v>56</v>
      </c>
      <c r="Z135" s="196">
        <f ca="1">IFERROR(INDEX(funnel_data!R$3:R$140,MATCH($J135, funnel_data!$A$3:$A$140, FALSE)),"")</f>
        <v>5.8394160583941604E-2</v>
      </c>
      <c r="AA135" s="196">
        <f ca="1">IFERROR(INDEX(funnel_data!AA$3:AA$140,MATCH($J135, funnel_data!$A$3:$A$140, FALSE)),"")</f>
        <v>4.5240424220212461E-2</v>
      </c>
      <c r="AB135" s="196">
        <f ca="1">IFERROR(INDEX(funnel_data!AB$3:AB$140,MATCH($J135, funnel_data!$A$3:$A$140, FALSE)),"")</f>
        <v>7.5071655987238181E-2</v>
      </c>
      <c r="AC135" s="196">
        <f ca="1">IFERROR(INDEX(funnel_data!S$3:S$140,MATCH($J135, funnel_data!$A$3:$A$140, FALSE)),"")</f>
        <v>4.2820310180952947E-2</v>
      </c>
      <c r="AD135" s="196">
        <f ca="1">IFERROR(INDEX(funnel_data!T$3:T$140,MATCH($J135, funnel_data!$A$3:$A$140, FALSE)),"")</f>
        <v>3.1727021269919199E-2</v>
      </c>
      <c r="AE135" s="196">
        <f ca="1">IFERROR(INDEX(funnel_data!U$3:U$140,MATCH($J135, funnel_data!$A$3:$A$140, FALSE)),"")</f>
        <v>5.7561761980687909E-2</v>
      </c>
      <c r="AF135" s="196">
        <f ca="1">IFERROR(INDEX(funnel_data!V$3:V$140,MATCH($J135, funnel_data!$A$3:$A$140, FALSE)),"")</f>
        <v>2.6726302110900158E-2</v>
      </c>
      <c r="AG135" s="196">
        <f ca="1">IFERROR(INDEX(funnel_data!W$3:W$140,MATCH($J135, funnel_data!$A$3:$A$140, FALSE)),"")</f>
        <v>6.7929372675790869E-2</v>
      </c>
      <c r="AH135" s="170" t="str">
        <f t="shared" ca="1" si="12"/>
        <v/>
      </c>
      <c r="AI135" s="169" t="str">
        <f t="shared" ca="1" si="13"/>
        <v/>
      </c>
      <c r="AJ135" s="168" t="str">
        <f ca="1">IFERROR(INDEX(funnel_data!AG$3:AG$140,MATCH($J135, funnel_data!$A$3:$A$140, FALSE)),"")</f>
        <v>Change not statistically significant</v>
      </c>
    </row>
    <row r="136" spans="3:36" s="171" customFormat="1" x14ac:dyDescent="0.3">
      <c r="C136" s="12" t="str">
        <f>funnel_data!A130</f>
        <v>RXF</v>
      </c>
      <c r="D136" s="12" t="str">
        <f>INDEX(TrustCAHUB_map!C$2:C$139,MATCH($C136,TrustCAHUB_map!$A$2:$A$139,FALSE))</f>
        <v>West Yorkshire</v>
      </c>
      <c r="E136" s="12" t="str">
        <f>INDEX(TrustCAHUB_map!D$2:D$139,MATCH($C136,TrustCAHUB_map!$A$2:$A$139,FALSE))</f>
        <v>Yorkshire and Humber</v>
      </c>
      <c r="F136" s="12">
        <f>ROWS($F$9:F136)</f>
        <v>128</v>
      </c>
      <c r="G136" s="22">
        <f t="shared" si="7"/>
        <v>128</v>
      </c>
      <c r="H136" s="22">
        <f t="shared" si="8"/>
        <v>128</v>
      </c>
      <c r="I136" s="22"/>
      <c r="J136" s="168" t="str">
        <f t="shared" si="9"/>
        <v>RXF</v>
      </c>
      <c r="K136" s="169" t="str">
        <f>IFERROR(INDEX(TrustCAHUB_map!$B$2:$B$139, MATCH(J136, TrustCAHUB_map!$A$2:$A$139, FALSE)),"")</f>
        <v>Mid Yorkshire Hospitals NHS Trust</v>
      </c>
      <c r="L136" s="168">
        <f ca="1">IFERROR(INDEX(funnel_data!E$3:E$140,MATCH($J136, funnel_data!$A$3:$A$140, FALSE)),"")</f>
        <v>898</v>
      </c>
      <c r="M136" s="168">
        <f ca="1">IFERROR(INDEX(funnel_data!F$3:F$140,MATCH($J136, funnel_data!$A$3:$A$140, FALSE)),"")</f>
        <v>57</v>
      </c>
      <c r="N136" s="196">
        <f ca="1">IFERROR(INDEX(funnel_data!G$3:G$140,MATCH($J136, funnel_data!$A$3:$A$140, FALSE)),"")</f>
        <v>6.347438752783964E-2</v>
      </c>
      <c r="O136" s="196">
        <f ca="1">IFERROR(INDEX(funnel_data!Y$3:Y$140,MATCH($J136, funnel_data!$A$3:$A$140, FALSE)),"")</f>
        <v>4.9312896537918753E-2</v>
      </c>
      <c r="P136" s="196">
        <f ca="1">IFERROR(INDEX(funnel_data!Z$3:Z$140,MATCH($J136, funnel_data!$A$3:$A$140, FALSE)),"")</f>
        <v>8.1354703258159813E-2</v>
      </c>
      <c r="Q136" s="196">
        <f ca="1">IFERROR(INDEX(funnel_data!H$3:H$140,MATCH($J136, funnel_data!$A$3:$A$140, FALSE)),"")</f>
        <v>4.1856794361209183E-2</v>
      </c>
      <c r="R136" s="196">
        <f ca="1">IFERROR(INDEX(funnel_data!I$3:I$140,MATCH($J136, funnel_data!$A$3:$A$140, FALSE)),"")</f>
        <v>3.0593059454205145E-2</v>
      </c>
      <c r="S136" s="196">
        <f ca="1">IFERROR(INDEX(funnel_data!J$3:J$140,MATCH($J136, funnel_data!$A$3:$A$140, FALSE)),"")</f>
        <v>5.7023660236627131E-2</v>
      </c>
      <c r="T136" s="196">
        <f ca="1">IFERROR(INDEX(funnel_data!K$3:K$140,MATCH($J136, funnel_data!$A$3:$A$140, FALSE)),"")</f>
        <v>2.5577055231168044E-2</v>
      </c>
      <c r="U136" s="196">
        <f ca="1">IFERROR(INDEX(funnel_data!L$3:L$140,MATCH($J136, funnel_data!$A$3:$A$140, FALSE)),"")</f>
        <v>6.7777802018154545E-2</v>
      </c>
      <c r="V136" s="170" t="str">
        <f t="shared" ca="1" si="10"/>
        <v/>
      </c>
      <c r="W136" s="169" t="str">
        <f t="shared" ca="1" si="11"/>
        <v/>
      </c>
      <c r="X136" s="168">
        <f ca="1">IFERROR(INDEX(funnel_data!P$3:P$140,MATCH($J136, funnel_data!$A$3:$A$140, FALSE)),"")</f>
        <v>996</v>
      </c>
      <c r="Y136" s="168">
        <f ca="1">IFERROR(INDEX(funnel_data!Q$3:Q$140,MATCH($J136, funnel_data!$A$3:$A$140, FALSE)),"")</f>
        <v>51</v>
      </c>
      <c r="Z136" s="196">
        <f ca="1">IFERROR(INDEX(funnel_data!R$3:R$140,MATCH($J136, funnel_data!$A$3:$A$140, FALSE)),"")</f>
        <v>5.1204819277108432E-2</v>
      </c>
      <c r="AA136" s="196">
        <f ca="1">IFERROR(INDEX(funnel_data!AA$3:AA$140,MATCH($J136, funnel_data!$A$3:$A$140, FALSE)),"")</f>
        <v>3.9158428641004335E-2</v>
      </c>
      <c r="AB136" s="196">
        <f ca="1">IFERROR(INDEX(funnel_data!AB$3:AB$140,MATCH($J136, funnel_data!$A$3:$A$140, FALSE)),"")</f>
        <v>6.6699813070169936E-2</v>
      </c>
      <c r="AC136" s="196">
        <f ca="1">IFERROR(INDEX(funnel_data!S$3:S$140,MATCH($J136, funnel_data!$A$3:$A$140, FALSE)),"")</f>
        <v>4.2820310180952947E-2</v>
      </c>
      <c r="AD136" s="196">
        <f ca="1">IFERROR(INDEX(funnel_data!T$3:T$140,MATCH($J136, funnel_data!$A$3:$A$140, FALSE)),"")</f>
        <v>3.1905459700971348E-2</v>
      </c>
      <c r="AE136" s="196">
        <f ca="1">IFERROR(INDEX(funnel_data!U$3:U$140,MATCH($J136, funnel_data!$A$3:$A$140, FALSE)),"")</f>
        <v>5.7248320138213453E-2</v>
      </c>
      <c r="AF136" s="196">
        <f ca="1">IFERROR(INDEX(funnel_data!V$3:V$140,MATCH($J136, funnel_data!$A$3:$A$140, FALSE)),"")</f>
        <v>2.6960836784642957E-2</v>
      </c>
      <c r="AG136" s="196">
        <f ca="1">IFERROR(INDEX(funnel_data!W$3:W$140,MATCH($J136, funnel_data!$A$3:$A$140, FALSE)),"")</f>
        <v>6.7363121793044697E-2</v>
      </c>
      <c r="AH136" s="170" t="str">
        <f t="shared" ca="1" si="12"/>
        <v/>
      </c>
      <c r="AI136" s="169" t="str">
        <f t="shared" ca="1" si="13"/>
        <v/>
      </c>
      <c r="AJ136" s="168" t="str">
        <f ca="1">IFERROR(INDEX(funnel_data!AG$3:AG$140,MATCH($J136, funnel_data!$A$3:$A$140, FALSE)),"")</f>
        <v>Change not statistically significant</v>
      </c>
    </row>
    <row r="137" spans="3:36" s="171" customFormat="1" x14ac:dyDescent="0.3">
      <c r="C137" s="12" t="str">
        <f>funnel_data!A131</f>
        <v>RXH</v>
      </c>
      <c r="D137" s="12" t="str">
        <f>INDEX(TrustCAHUB_map!C$2:C$139,MATCH($C137,TrustCAHUB_map!$A$2:$A$139,FALSE))</f>
        <v>Surrey and Sussex</v>
      </c>
      <c r="E137" s="12" t="str">
        <f>INDEX(TrustCAHUB_map!D$2:D$139,MATCH($C137,TrustCAHUB_map!$A$2:$A$139,FALSE))</f>
        <v>South East</v>
      </c>
      <c r="F137" s="12">
        <f>ROWS($F$9:F137)</f>
        <v>129</v>
      </c>
      <c r="G137" s="22">
        <f t="shared" si="7"/>
        <v>129</v>
      </c>
      <c r="H137" s="22">
        <f t="shared" si="8"/>
        <v>129</v>
      </c>
      <c r="I137" s="22"/>
      <c r="J137" s="168" t="str">
        <f t="shared" si="9"/>
        <v>RXH</v>
      </c>
      <c r="K137" s="169" t="str">
        <f>IFERROR(INDEX(TrustCAHUB_map!$B$2:$B$139, MATCH(J137, TrustCAHUB_map!$A$2:$A$139, FALSE)),"")</f>
        <v>Brighton and Sussex University Hospitals NHS Trust</v>
      </c>
      <c r="L137" s="168">
        <f ca="1">IFERROR(INDEX(funnel_data!E$3:E$140,MATCH($J137, funnel_data!$A$3:$A$140, FALSE)),"")</f>
        <v>1082</v>
      </c>
      <c r="M137" s="168">
        <f ca="1">IFERROR(INDEX(funnel_data!F$3:F$140,MATCH($J137, funnel_data!$A$3:$A$140, FALSE)),"")</f>
        <v>55</v>
      </c>
      <c r="N137" s="196">
        <f ca="1">IFERROR(INDEX(funnel_data!G$3:G$140,MATCH($J137, funnel_data!$A$3:$A$140, FALSE)),"")</f>
        <v>5.0831792975970423E-2</v>
      </c>
      <c r="O137" s="196">
        <f ca="1">IFERROR(INDEX(funnel_data!Y$3:Y$140,MATCH($J137, funnel_data!$A$3:$A$140, FALSE)),"")</f>
        <v>3.9259722439641244E-2</v>
      </c>
      <c r="P137" s="196">
        <f ca="1">IFERROR(INDEX(funnel_data!Z$3:Z$140,MATCH($J137, funnel_data!$A$3:$A$140, FALSE)),"")</f>
        <v>6.5581972354674833E-2</v>
      </c>
      <c r="Q137" s="196">
        <f ca="1">IFERROR(INDEX(funnel_data!H$3:H$140,MATCH($J137, funnel_data!$A$3:$A$140, FALSE)),"")</f>
        <v>4.1856794361209183E-2</v>
      </c>
      <c r="R137" s="196">
        <f ca="1">IFERROR(INDEX(funnel_data!I$3:I$140,MATCH($J137, funnel_data!$A$3:$A$140, FALSE)),"")</f>
        <v>3.145626103316488E-2</v>
      </c>
      <c r="S137" s="196">
        <f ca="1">IFERROR(INDEX(funnel_data!J$3:J$140,MATCH($J137, funnel_data!$A$3:$A$140, FALSE)),"")</f>
        <v>5.5499058230396831E-2</v>
      </c>
      <c r="T137" s="196">
        <f ca="1">IFERROR(INDEX(funnel_data!K$3:K$140,MATCH($J137, funnel_data!$A$3:$A$140, FALSE)),"")</f>
        <v>2.6709718330482021E-2</v>
      </c>
      <c r="U137" s="196">
        <f ca="1">IFERROR(INDEX(funnel_data!L$3:L$140,MATCH($J137, funnel_data!$A$3:$A$140, FALSE)),"")</f>
        <v>6.5019932113817722E-2</v>
      </c>
      <c r="V137" s="170" t="str">
        <f t="shared" ca="1" si="10"/>
        <v/>
      </c>
      <c r="W137" s="169" t="str">
        <f t="shared" ca="1" si="11"/>
        <v/>
      </c>
      <c r="X137" s="168">
        <f ca="1">IFERROR(INDEX(funnel_data!P$3:P$140,MATCH($J137, funnel_data!$A$3:$A$140, FALSE)),"")</f>
        <v>1197</v>
      </c>
      <c r="Y137" s="168">
        <f ca="1">IFERROR(INDEX(funnel_data!Q$3:Q$140,MATCH($J137, funnel_data!$A$3:$A$140, FALSE)),"")</f>
        <v>45</v>
      </c>
      <c r="Z137" s="196">
        <f ca="1">IFERROR(INDEX(funnel_data!R$3:R$140,MATCH($J137, funnel_data!$A$3:$A$140, FALSE)),"")</f>
        <v>3.7593984962406013E-2</v>
      </c>
      <c r="AA137" s="196">
        <f ca="1">IFERROR(INDEX(funnel_data!AA$3:AA$140,MATCH($J137, funnel_data!$A$3:$A$140, FALSE)),"")</f>
        <v>2.8213692709502372E-2</v>
      </c>
      <c r="AB137" s="196">
        <f ca="1">IFERROR(INDEX(funnel_data!AB$3:AB$140,MATCH($J137, funnel_data!$A$3:$A$140, FALSE)),"")</f>
        <v>4.9932725480333166E-2</v>
      </c>
      <c r="AC137" s="196">
        <f ca="1">IFERROR(INDEX(funnel_data!S$3:S$140,MATCH($J137, funnel_data!$A$3:$A$140, FALSE)),"")</f>
        <v>4.2820310180952947E-2</v>
      </c>
      <c r="AD137" s="196">
        <f ca="1">IFERROR(INDEX(funnel_data!T$3:T$140,MATCH($J137, funnel_data!$A$3:$A$140, FALSE)),"")</f>
        <v>3.2739069461862717E-2</v>
      </c>
      <c r="AE137" s="196">
        <f ca="1">IFERROR(INDEX(funnel_data!U$3:U$140,MATCH($J137, funnel_data!$A$3:$A$140, FALSE)),"")</f>
        <v>5.5826668578192989E-2</v>
      </c>
      <c r="AF137" s="196">
        <f ca="1">IFERROR(INDEX(funnel_data!V$3:V$140,MATCH($J137, funnel_data!$A$3:$A$140, FALSE)),"")</f>
        <v>2.806791469411794E-2</v>
      </c>
      <c r="AG137" s="196">
        <f ca="1">IFERROR(INDEX(funnel_data!W$3:W$140,MATCH($J137, funnel_data!$A$3:$A$140, FALSE)),"")</f>
        <v>6.4809479761210209E-2</v>
      </c>
      <c r="AH137" s="170" t="str">
        <f t="shared" ca="1" si="12"/>
        <v/>
      </c>
      <c r="AI137" s="169" t="str">
        <f t="shared" ca="1" si="13"/>
        <v/>
      </c>
      <c r="AJ137" s="168" t="str">
        <f ca="1">IFERROR(INDEX(funnel_data!AG$3:AG$140,MATCH($J137, funnel_data!$A$3:$A$140, FALSE)),"")</f>
        <v>Change not statistically significant</v>
      </c>
    </row>
    <row r="138" spans="3:36" s="171" customFormat="1" x14ac:dyDescent="0.3">
      <c r="C138" s="12" t="str">
        <f>funnel_data!A132</f>
        <v>RXK</v>
      </c>
      <c r="D138" s="12" t="str">
        <f>INDEX(TrustCAHUB_map!C$2:C$139,MATCH($C138,TrustCAHUB_map!$A$2:$A$139,FALSE))</f>
        <v>West Midlands</v>
      </c>
      <c r="E138" s="12" t="str">
        <f>INDEX(TrustCAHUB_map!D$2:D$139,MATCH($C138,TrustCAHUB_map!$A$2:$A$139,FALSE))</f>
        <v>West Midlands</v>
      </c>
      <c r="F138" s="12">
        <f>ROWS($F$9:F138)</f>
        <v>130</v>
      </c>
      <c r="G138" s="22">
        <f t="shared" ref="G138:G146" si="14">IF(ISNUMBER(SEARCH($B$7,E138)),F138,"")</f>
        <v>130</v>
      </c>
      <c r="H138" s="22">
        <f t="shared" ref="H138:H146" si="15">IFERROR(SMALL($G$9:$G$146,F138),"")</f>
        <v>130</v>
      </c>
      <c r="I138" s="22"/>
      <c r="J138" s="168" t="str">
        <f t="shared" ref="J138:J146" si="16">IFERROR(INDEX($C$9:$C$146,H138),"")</f>
        <v>RXK</v>
      </c>
      <c r="K138" s="169" t="str">
        <f>IFERROR(INDEX(TrustCAHUB_map!$B$2:$B$139, MATCH(J138, TrustCAHUB_map!$A$2:$A$139, FALSE)),"")</f>
        <v>Sandwell and West Birmingham Hospitals NHS Trust</v>
      </c>
      <c r="L138" s="168">
        <f ca="1">IFERROR(INDEX(funnel_data!E$3:E$140,MATCH($J138, funnel_data!$A$3:$A$140, FALSE)),"")</f>
        <v>561</v>
      </c>
      <c r="M138" s="168">
        <f ca="1">IFERROR(INDEX(funnel_data!F$3:F$140,MATCH($J138, funnel_data!$A$3:$A$140, FALSE)),"")</f>
        <v>7</v>
      </c>
      <c r="N138" s="196">
        <f ca="1">IFERROR(INDEX(funnel_data!G$3:G$140,MATCH($J138, funnel_data!$A$3:$A$140, FALSE)),"")</f>
        <v>1.2477718360071301E-2</v>
      </c>
      <c r="O138" s="196">
        <f ca="1">IFERROR(INDEX(funnel_data!Y$3:Y$140,MATCH($J138, funnel_data!$A$3:$A$140, FALSE)),"")</f>
        <v>6.0570719787219401E-3</v>
      </c>
      <c r="P138" s="196">
        <f ca="1">IFERROR(INDEX(funnel_data!Z$3:Z$140,MATCH($J138, funnel_data!$A$3:$A$140, FALSE)),"")</f>
        <v>2.5529594584218506E-2</v>
      </c>
      <c r="Q138" s="196">
        <f ca="1">IFERROR(INDEX(funnel_data!H$3:H$140,MATCH($J138, funnel_data!$A$3:$A$140, FALSE)),"")</f>
        <v>4.1856794361209183E-2</v>
      </c>
      <c r="R138" s="196">
        <f ca="1">IFERROR(INDEX(funnel_data!I$3:I$140,MATCH($J138, funnel_data!$A$3:$A$140, FALSE)),"")</f>
        <v>2.8165882028713608E-2</v>
      </c>
      <c r="S138" s="196">
        <f ca="1">IFERROR(INDEX(funnel_data!J$3:J$140,MATCH($J138, funnel_data!$A$3:$A$140, FALSE)),"")</f>
        <v>6.1779552714897185E-2</v>
      </c>
      <c r="T138" s="196">
        <f ca="1">IFERROR(INDEX(funnel_data!K$3:K$140,MATCH($J138, funnel_data!$A$3:$A$140, FALSE)),"")</f>
        <v>2.2505605664287696E-2</v>
      </c>
      <c r="U138" s="196">
        <f ca="1">IFERROR(INDEX(funnel_data!L$3:L$140,MATCH($J138, funnel_data!$A$3:$A$140, FALSE)),"")</f>
        <v>7.6543951917380809E-2</v>
      </c>
      <c r="V138" s="170" t="str">
        <f t="shared" ref="V138:V146" ca="1" si="17">IF(N138="","", IF(N138&gt;U138,"&gt;Upper 3SD Limit",""))</f>
        <v/>
      </c>
      <c r="W138" s="169" t="str">
        <f t="shared" ref="W138:W146" ca="1" si="18">IF(N138="","", IF(N138&lt;T138,"&lt;Lower 3SD Limit",""))</f>
        <v>&lt;Lower 3SD Limit</v>
      </c>
      <c r="X138" s="168">
        <f ca="1">IFERROR(INDEX(funnel_data!P$3:P$140,MATCH($J138, funnel_data!$A$3:$A$140, FALSE)),"")</f>
        <v>757</v>
      </c>
      <c r="Y138" s="168">
        <f ca="1">IFERROR(INDEX(funnel_data!Q$3:Q$140,MATCH($J138, funnel_data!$A$3:$A$140, FALSE)),"")</f>
        <v>15</v>
      </c>
      <c r="Z138" s="196">
        <f ca="1">IFERROR(INDEX(funnel_data!R$3:R$140,MATCH($J138, funnel_data!$A$3:$A$140, FALSE)),"")</f>
        <v>1.9815059445178335E-2</v>
      </c>
      <c r="AA138" s="196">
        <f ca="1">IFERROR(INDEX(funnel_data!AA$3:AA$140,MATCH($J138, funnel_data!$A$3:$A$140, FALSE)),"")</f>
        <v>1.2044351506131113E-2</v>
      </c>
      <c r="AB138" s="196">
        <f ca="1">IFERROR(INDEX(funnel_data!AB$3:AB$140,MATCH($J138, funnel_data!$A$3:$A$140, FALSE)),"")</f>
        <v>3.2434637419036627E-2</v>
      </c>
      <c r="AC138" s="196">
        <f ca="1">IFERROR(INDEX(funnel_data!S$3:S$140,MATCH($J138, funnel_data!$A$3:$A$140, FALSE)),"")</f>
        <v>4.2820310180952947E-2</v>
      </c>
      <c r="AD138" s="196">
        <f ca="1">IFERROR(INDEX(funnel_data!T$3:T$140,MATCH($J138, funnel_data!$A$3:$A$140, FALSE)),"")</f>
        <v>3.0558964227067775E-2</v>
      </c>
      <c r="AE138" s="196">
        <f ca="1">IFERROR(INDEX(funnel_data!U$3:U$140,MATCH($J138, funnel_data!$A$3:$A$140, FALSE)),"")</f>
        <v>5.9698389753002151E-2</v>
      </c>
      <c r="AF138" s="196">
        <f ca="1">IFERROR(INDEX(funnel_data!V$3:V$140,MATCH($J138, funnel_data!$A$3:$A$140, FALSE)),"")</f>
        <v>2.5212613990146942E-2</v>
      </c>
      <c r="AG138" s="196">
        <f ca="1">IFERROR(INDEX(funnel_data!W$3:W$140,MATCH($J138, funnel_data!$A$3:$A$140, FALSE)),"")</f>
        <v>7.1818695224999923E-2</v>
      </c>
      <c r="AH138" s="170" t="str">
        <f t="shared" ref="AH138:AH146" ca="1" si="19">IF(Z138="","", IF(Z138&gt;AG138,"&gt;Upper 3SD Limit",""))</f>
        <v/>
      </c>
      <c r="AI138" s="169" t="str">
        <f t="shared" ref="AI138:AI146" ca="1" si="20">IF(Z138="","", IF(Z138&lt;AF138,"&lt;Lower 3SD Limit",""))</f>
        <v>&lt;Lower 3SD Limit</v>
      </c>
      <c r="AJ138" s="168" t="str">
        <f ca="1">IFERROR(INDEX(funnel_data!AG$3:AG$140,MATCH($J138, funnel_data!$A$3:$A$140, FALSE)),"")</f>
        <v>Change not statistically significant</v>
      </c>
    </row>
    <row r="139" spans="3:36" s="171" customFormat="1" x14ac:dyDescent="0.3">
      <c r="C139" s="12" t="str">
        <f>funnel_data!A133</f>
        <v>RXL</v>
      </c>
      <c r="D139" s="12" t="str">
        <f>INDEX(TrustCAHUB_map!C$2:C$139,MATCH($C139,TrustCAHUB_map!$A$2:$A$139,FALSE))</f>
        <v>Lancashire and South Cumbria</v>
      </c>
      <c r="E139" s="12" t="str">
        <f>INDEX(TrustCAHUB_map!D$2:D$139,MATCH($C139,TrustCAHUB_map!$A$2:$A$139,FALSE))</f>
        <v>North West</v>
      </c>
      <c r="F139" s="12">
        <f>ROWS($F$9:F139)</f>
        <v>131</v>
      </c>
      <c r="G139" s="22">
        <f t="shared" si="14"/>
        <v>131</v>
      </c>
      <c r="H139" s="22">
        <f t="shared" si="15"/>
        <v>131</v>
      </c>
      <c r="I139" s="22"/>
      <c r="J139" s="168" t="str">
        <f t="shared" si="16"/>
        <v>RXL</v>
      </c>
      <c r="K139" s="169" t="str">
        <f>IFERROR(INDEX(TrustCAHUB_map!$B$2:$B$139, MATCH(J139, TrustCAHUB_map!$A$2:$A$139, FALSE)),"")</f>
        <v>Blackpool Teaching Hospitals NHS Foundation Trust</v>
      </c>
      <c r="L139" s="168">
        <f ca="1">IFERROR(INDEX(funnel_data!E$3:E$140,MATCH($J139, funnel_data!$A$3:$A$140, FALSE)),"")</f>
        <v>879</v>
      </c>
      <c r="M139" s="168">
        <f ca="1">IFERROR(INDEX(funnel_data!F$3:F$140,MATCH($J139, funnel_data!$A$3:$A$140, FALSE)),"")</f>
        <v>64</v>
      </c>
      <c r="N139" s="196">
        <f ca="1">IFERROR(INDEX(funnel_data!G$3:G$140,MATCH($J139, funnel_data!$A$3:$A$140, FALSE)),"")</f>
        <v>7.2810011376564274E-2</v>
      </c>
      <c r="O139" s="196">
        <f ca="1">IFERROR(INDEX(funnel_data!Y$3:Y$140,MATCH($J139, funnel_data!$A$3:$A$140, FALSE)),"")</f>
        <v>5.7429269798109757E-2</v>
      </c>
      <c r="P139" s="196">
        <f ca="1">IFERROR(INDEX(funnel_data!Z$3:Z$140,MATCH($J139, funnel_data!$A$3:$A$140, FALSE)),"")</f>
        <v>9.1908368917689665E-2</v>
      </c>
      <c r="Q139" s="196">
        <f ca="1">IFERROR(INDEX(funnel_data!H$3:H$140,MATCH($J139, funnel_data!$A$3:$A$140, FALSE)),"")</f>
        <v>4.1856794361209183E-2</v>
      </c>
      <c r="R139" s="196">
        <f ca="1">IFERROR(INDEX(funnel_data!I$3:I$140,MATCH($J139, funnel_data!$A$3:$A$140, FALSE)),"")</f>
        <v>3.0490476891938519E-2</v>
      </c>
      <c r="S139" s="196">
        <f ca="1">IFERROR(INDEX(funnel_data!J$3:J$140,MATCH($J139, funnel_data!$A$3:$A$140, FALSE)),"")</f>
        <v>5.7210243698262206E-2</v>
      </c>
      <c r="T139" s="196">
        <f ca="1">IFERROR(INDEX(funnel_data!K$3:K$140,MATCH($J139, funnel_data!$A$3:$A$140, FALSE)),"")</f>
        <v>2.5443835622916026E-2</v>
      </c>
      <c r="U139" s="196">
        <f ca="1">IFERROR(INDEX(funnel_data!L$3:L$140,MATCH($J139, funnel_data!$A$3:$A$140, FALSE)),"")</f>
        <v>6.8117182493992803E-2</v>
      </c>
      <c r="V139" s="170" t="str">
        <f t="shared" ca="1" si="17"/>
        <v>&gt;Upper 3SD Limit</v>
      </c>
      <c r="W139" s="169" t="str">
        <f t="shared" ca="1" si="18"/>
        <v/>
      </c>
      <c r="X139" s="168">
        <f ca="1">IFERROR(INDEX(funnel_data!P$3:P$140,MATCH($J139, funnel_data!$A$3:$A$140, FALSE)),"")</f>
        <v>901</v>
      </c>
      <c r="Y139" s="168">
        <f ca="1">IFERROR(INDEX(funnel_data!Q$3:Q$140,MATCH($J139, funnel_data!$A$3:$A$140, FALSE)),"")</f>
        <v>74</v>
      </c>
      <c r="Z139" s="196">
        <f ca="1">IFERROR(INDEX(funnel_data!R$3:R$140,MATCH($J139, funnel_data!$A$3:$A$140, FALSE)),"")</f>
        <v>8.2130965593784688E-2</v>
      </c>
      <c r="AA139" s="196">
        <f ca="1">IFERROR(INDEX(funnel_data!AA$3:AA$140,MATCH($J139, funnel_data!$A$3:$A$140, FALSE)),"")</f>
        <v>6.5927453754736492E-2</v>
      </c>
      <c r="AB139" s="196">
        <f ca="1">IFERROR(INDEX(funnel_data!AB$3:AB$140,MATCH($J139, funnel_data!$A$3:$A$140, FALSE)),"")</f>
        <v>0.1018825612931963</v>
      </c>
      <c r="AC139" s="196">
        <f ca="1">IFERROR(INDEX(funnel_data!S$3:S$140,MATCH($J139, funnel_data!$A$3:$A$140, FALSE)),"")</f>
        <v>4.2820310180952947E-2</v>
      </c>
      <c r="AD139" s="196">
        <f ca="1">IFERROR(INDEX(funnel_data!T$3:T$140,MATCH($J139, funnel_data!$A$3:$A$140, FALSE)),"")</f>
        <v>3.1427861581889739E-2</v>
      </c>
      <c r="AE139" s="196">
        <f ca="1">IFERROR(INDEX(funnel_data!U$3:U$140,MATCH($J139, funnel_data!$A$3:$A$140, FALSE)),"")</f>
        <v>5.8094767512613887E-2</v>
      </c>
      <c r="AF139" s="196">
        <f ca="1">IFERROR(INDEX(funnel_data!V$3:V$140,MATCH($J139, funnel_data!$A$3:$A$140, FALSE)),"")</f>
        <v>2.6335043343778442E-2</v>
      </c>
      <c r="AG139" s="196">
        <f ca="1">IFERROR(INDEX(funnel_data!W$3:W$140,MATCH($J139, funnel_data!$A$3:$A$140, FALSE)),"")</f>
        <v>6.8894870680636391E-2</v>
      </c>
      <c r="AH139" s="170" t="str">
        <f t="shared" ca="1" si="19"/>
        <v>&gt;Upper 3SD Limit</v>
      </c>
      <c r="AI139" s="169" t="str">
        <f t="shared" ca="1" si="20"/>
        <v/>
      </c>
      <c r="AJ139" s="168" t="str">
        <f ca="1">IFERROR(INDEX(funnel_data!AG$3:AG$140,MATCH($J139, funnel_data!$A$3:$A$140, FALSE)),"")</f>
        <v>Change not statistically significant</v>
      </c>
    </row>
    <row r="140" spans="3:36" s="171" customFormat="1" x14ac:dyDescent="0.3">
      <c r="C140" s="12" t="str">
        <f>funnel_data!A134</f>
        <v>RXN</v>
      </c>
      <c r="D140" s="12" t="str">
        <f>INDEX(TrustCAHUB_map!C$2:C$139,MATCH($C140,TrustCAHUB_map!$A$2:$A$139,FALSE))</f>
        <v>Lancashire and South Cumbria</v>
      </c>
      <c r="E140" s="12" t="str">
        <f>INDEX(TrustCAHUB_map!D$2:D$139,MATCH($C140,TrustCAHUB_map!$A$2:$A$139,FALSE))</f>
        <v>North West</v>
      </c>
      <c r="F140" s="12">
        <f>ROWS($F$9:F140)</f>
        <v>132</v>
      </c>
      <c r="G140" s="22">
        <f t="shared" si="14"/>
        <v>132</v>
      </c>
      <c r="H140" s="22">
        <f t="shared" si="15"/>
        <v>132</v>
      </c>
      <c r="I140" s="22"/>
      <c r="J140" s="168" t="str">
        <f t="shared" si="16"/>
        <v>RXN</v>
      </c>
      <c r="K140" s="169" t="str">
        <f>IFERROR(INDEX(TrustCAHUB_map!$B$2:$B$139, MATCH(J140, TrustCAHUB_map!$A$2:$A$139, FALSE)),"")</f>
        <v>Lancashire Teaching Hospitals NHS Foundation Trust</v>
      </c>
      <c r="L140" s="168">
        <f ca="1">IFERROR(INDEX(funnel_data!E$3:E$140,MATCH($J140, funnel_data!$A$3:$A$140, FALSE)),"")</f>
        <v>1363</v>
      </c>
      <c r="M140" s="168">
        <f ca="1">IFERROR(INDEX(funnel_data!F$3:F$140,MATCH($J140, funnel_data!$A$3:$A$140, FALSE)),"")</f>
        <v>67</v>
      </c>
      <c r="N140" s="196">
        <f ca="1">IFERROR(INDEX(funnel_data!G$3:G$140,MATCH($J140, funnel_data!$A$3:$A$140, FALSE)),"")</f>
        <v>4.9156272927366101E-2</v>
      </c>
      <c r="O140" s="196">
        <f ca="1">IFERROR(INDEX(funnel_data!Y$3:Y$140,MATCH($J140, funnel_data!$A$3:$A$140, FALSE)),"")</f>
        <v>3.8892247406756009E-2</v>
      </c>
      <c r="P140" s="196">
        <f ca="1">IFERROR(INDEX(funnel_data!Z$3:Z$140,MATCH($J140, funnel_data!$A$3:$A$140, FALSE)),"")</f>
        <v>6.195445864767056E-2</v>
      </c>
      <c r="Q140" s="196">
        <f ca="1">IFERROR(INDEX(funnel_data!H$3:H$140,MATCH($J140, funnel_data!$A$3:$A$140, FALSE)),"")</f>
        <v>4.1856794361209183E-2</v>
      </c>
      <c r="R140" s="196">
        <f ca="1">IFERROR(INDEX(funnel_data!I$3:I$140,MATCH($J140, funnel_data!$A$3:$A$140, FALSE)),"")</f>
        <v>3.2449799515969241E-2</v>
      </c>
      <c r="S140" s="196">
        <f ca="1">IFERROR(INDEX(funnel_data!J$3:J$140,MATCH($J140, funnel_data!$A$3:$A$140, FALSE)),"")</f>
        <v>5.3839073626797435E-2</v>
      </c>
      <c r="T140" s="196">
        <f ca="1">IFERROR(INDEX(funnel_data!K$3:K$140,MATCH($J140, funnel_data!$A$3:$A$140, FALSE)),"")</f>
        <v>2.803885584385854E-2</v>
      </c>
      <c r="U140" s="196">
        <f ca="1">IFERROR(INDEX(funnel_data!L$3:L$140,MATCH($J140, funnel_data!$A$3:$A$140, FALSE)),"")</f>
        <v>6.2049678113985783E-2</v>
      </c>
      <c r="V140" s="170" t="str">
        <f t="shared" ca="1" si="17"/>
        <v/>
      </c>
      <c r="W140" s="169" t="str">
        <f t="shared" ca="1" si="18"/>
        <v/>
      </c>
      <c r="X140" s="168">
        <f ca="1">IFERROR(INDEX(funnel_data!P$3:P$140,MATCH($J140, funnel_data!$A$3:$A$140, FALSE)),"")</f>
        <v>1459</v>
      </c>
      <c r="Y140" s="168">
        <f ca="1">IFERROR(INDEX(funnel_data!Q$3:Q$140,MATCH($J140, funnel_data!$A$3:$A$140, FALSE)),"")</f>
        <v>66</v>
      </c>
      <c r="Z140" s="196">
        <f ca="1">IFERROR(INDEX(funnel_data!R$3:R$140,MATCH($J140, funnel_data!$A$3:$A$140, FALSE)),"")</f>
        <v>4.5236463331048665E-2</v>
      </c>
      <c r="AA140" s="196">
        <f ca="1">IFERROR(INDEX(funnel_data!AA$3:AA$140,MATCH($J140, funnel_data!$A$3:$A$140, FALSE)),"")</f>
        <v>3.5714129919393676E-2</v>
      </c>
      <c r="AB140" s="196">
        <f ca="1">IFERROR(INDEX(funnel_data!AB$3:AB$140,MATCH($J140, funnel_data!$A$3:$A$140, FALSE)),"")</f>
        <v>5.7147237935333453E-2</v>
      </c>
      <c r="AC140" s="196">
        <f ca="1">IFERROR(INDEX(funnel_data!S$3:S$140,MATCH($J140, funnel_data!$A$3:$A$140, FALSE)),"")</f>
        <v>4.2820310180952947E-2</v>
      </c>
      <c r="AD140" s="196">
        <f ca="1">IFERROR(INDEX(funnel_data!T$3:T$140,MATCH($J140, funnel_data!$A$3:$A$140, FALSE)),"")</f>
        <v>3.357689718910932E-2</v>
      </c>
      <c r="AE140" s="196">
        <f ca="1">IFERROR(INDEX(funnel_data!U$3:U$140,MATCH($J140, funnel_data!$A$3:$A$140, FALSE)),"")</f>
        <v>5.4464942137869551E-2</v>
      </c>
      <c r="AF140" s="196">
        <f ca="1">IFERROR(INDEX(funnel_data!V$3:V$140,MATCH($J140, funnel_data!$A$3:$A$140, FALSE)),"")</f>
        <v>2.919927735943156E-2</v>
      </c>
      <c r="AG140" s="196">
        <f ca="1">IFERROR(INDEX(funnel_data!W$3:W$140,MATCH($J140, funnel_data!$A$3:$A$140, FALSE)),"")</f>
        <v>6.2387023384609101E-2</v>
      </c>
      <c r="AH140" s="170" t="str">
        <f t="shared" ca="1" si="19"/>
        <v/>
      </c>
      <c r="AI140" s="169" t="str">
        <f t="shared" ca="1" si="20"/>
        <v/>
      </c>
      <c r="AJ140" s="168" t="str">
        <f ca="1">IFERROR(INDEX(funnel_data!AG$3:AG$140,MATCH($J140, funnel_data!$A$3:$A$140, FALSE)),"")</f>
        <v>Change not statistically significant</v>
      </c>
    </row>
    <row r="141" spans="3:36" s="171" customFormat="1" x14ac:dyDescent="0.3">
      <c r="C141" s="12" t="str">
        <f>funnel_data!A135</f>
        <v>RXP</v>
      </c>
      <c r="D141" s="12" t="str">
        <f>INDEX(TrustCAHUB_map!C$2:C$139,MATCH($C141,TrustCAHUB_map!$A$2:$A$139,FALSE))</f>
        <v>North East and Cumbria</v>
      </c>
      <c r="E141" s="12" t="str">
        <f>INDEX(TrustCAHUB_map!D$2:D$139,MATCH($C141,TrustCAHUB_map!$A$2:$A$139,FALSE))</f>
        <v>North East</v>
      </c>
      <c r="F141" s="12">
        <f>ROWS($F$9:F141)</f>
        <v>133</v>
      </c>
      <c r="G141" s="22">
        <f t="shared" si="14"/>
        <v>133</v>
      </c>
      <c r="H141" s="22">
        <f t="shared" si="15"/>
        <v>133</v>
      </c>
      <c r="I141" s="22"/>
      <c r="J141" s="168" t="str">
        <f t="shared" si="16"/>
        <v>RXP</v>
      </c>
      <c r="K141" s="169" t="str">
        <f>IFERROR(INDEX(TrustCAHUB_map!$B$2:$B$139, MATCH(J141, TrustCAHUB_map!$A$2:$A$139, FALSE)),"")</f>
        <v>County Durham and Darlington NHS Foundation Trust</v>
      </c>
      <c r="L141" s="168">
        <f ca="1">IFERROR(INDEX(funnel_data!E$3:E$140,MATCH($J141, funnel_data!$A$3:$A$140, FALSE)),"")</f>
        <v>515</v>
      </c>
      <c r="M141" s="168">
        <f ca="1">IFERROR(INDEX(funnel_data!F$3:F$140,MATCH($J141, funnel_data!$A$3:$A$140, FALSE)),"")</f>
        <v>30</v>
      </c>
      <c r="N141" s="196">
        <f ca="1">IFERROR(INDEX(funnel_data!G$3:G$140,MATCH($J141, funnel_data!$A$3:$A$140, FALSE)),"")</f>
        <v>5.8252427184466021E-2</v>
      </c>
      <c r="O141" s="196">
        <f ca="1">IFERROR(INDEX(funnel_data!Y$3:Y$140,MATCH($J141, funnel_data!$A$3:$A$140, FALSE)),"")</f>
        <v>4.1105712138563635E-2</v>
      </c>
      <c r="P141" s="196">
        <f ca="1">IFERROR(INDEX(funnel_data!Z$3:Z$140,MATCH($J141, funnel_data!$A$3:$A$140, FALSE)),"")</f>
        <v>8.1940466487568517E-2</v>
      </c>
      <c r="Q141" s="196">
        <f ca="1">IFERROR(INDEX(funnel_data!H$3:H$140,MATCH($J141, funnel_data!$A$3:$A$140, FALSE)),"")</f>
        <v>4.1856794361209183E-2</v>
      </c>
      <c r="R141" s="196">
        <f ca="1">IFERROR(INDEX(funnel_data!I$3:I$140,MATCH($J141, funnel_data!$A$3:$A$140, FALSE)),"")</f>
        <v>2.7686218521069048E-2</v>
      </c>
      <c r="S141" s="196">
        <f ca="1">IFERROR(INDEX(funnel_data!J$3:J$140,MATCH($J141, funnel_data!$A$3:$A$140, FALSE)),"")</f>
        <v>6.2811725730212001E-2</v>
      </c>
      <c r="T141" s="196">
        <f ca="1">IFERROR(INDEX(funnel_data!K$3:K$140,MATCH($J141, funnel_data!$A$3:$A$140, FALSE)),"")</f>
        <v>2.1918884296435345E-2</v>
      </c>
      <c r="U141" s="196">
        <f ca="1">IFERROR(INDEX(funnel_data!L$3:L$140,MATCH($J141, funnel_data!$A$3:$A$140, FALSE)),"")</f>
        <v>7.8475550723933613E-2</v>
      </c>
      <c r="V141" s="170" t="str">
        <f t="shared" ca="1" si="17"/>
        <v/>
      </c>
      <c r="W141" s="169" t="str">
        <f t="shared" ca="1" si="18"/>
        <v/>
      </c>
      <c r="X141" s="168">
        <f ca="1">IFERROR(INDEX(funnel_data!P$3:P$140,MATCH($J141, funnel_data!$A$3:$A$140, FALSE)),"")</f>
        <v>538</v>
      </c>
      <c r="Y141" s="168">
        <f ca="1">IFERROR(INDEX(funnel_data!Q$3:Q$140,MATCH($J141, funnel_data!$A$3:$A$140, FALSE)),"")</f>
        <v>20</v>
      </c>
      <c r="Z141" s="196">
        <f ca="1">IFERROR(INDEX(funnel_data!R$3:R$140,MATCH($J141, funnel_data!$A$3:$A$140, FALSE)),"")</f>
        <v>3.717472118959108E-2</v>
      </c>
      <c r="AA141" s="196">
        <f ca="1">IFERROR(INDEX(funnel_data!AA$3:AA$140,MATCH($J141, funnel_data!$A$3:$A$140, FALSE)),"")</f>
        <v>2.4191779724085049E-2</v>
      </c>
      <c r="AB141" s="196">
        <f ca="1">IFERROR(INDEX(funnel_data!AB$3:AB$140,MATCH($J141, funnel_data!$A$3:$A$140, FALSE)),"")</f>
        <v>5.6720188356235123E-2</v>
      </c>
      <c r="AC141" s="196">
        <f ca="1">IFERROR(INDEX(funnel_data!S$3:S$140,MATCH($J141, funnel_data!$A$3:$A$140, FALSE)),"")</f>
        <v>4.2820310180952947E-2</v>
      </c>
      <c r="AD141" s="196">
        <f ca="1">IFERROR(INDEX(funnel_data!T$3:T$140,MATCH($J141, funnel_data!$A$3:$A$140, FALSE)),"")</f>
        <v>2.8709490325978245E-2</v>
      </c>
      <c r="AE141" s="196">
        <f ca="1">IFERROR(INDEX(funnel_data!U$3:U$140,MATCH($J141, funnel_data!$A$3:$A$140, FALSE)),"")</f>
        <v>6.3413841944385221E-2</v>
      </c>
      <c r="AF141" s="196">
        <f ca="1">IFERROR(INDEX(funnel_data!V$3:V$140,MATCH($J141, funnel_data!$A$3:$A$140, FALSE)),"")</f>
        <v>2.2893992168811699E-2</v>
      </c>
      <c r="AG141" s="196">
        <f ca="1">IFERROR(INDEX(funnel_data!W$3:W$140,MATCH($J141, funnel_data!$A$3:$A$140, FALSE)),"")</f>
        <v>7.8693182051854133E-2</v>
      </c>
      <c r="AH141" s="170" t="str">
        <f t="shared" ca="1" si="19"/>
        <v/>
      </c>
      <c r="AI141" s="169" t="str">
        <f t="shared" ca="1" si="20"/>
        <v/>
      </c>
      <c r="AJ141" s="168" t="str">
        <f ca="1">IFERROR(INDEX(funnel_data!AG$3:AG$140,MATCH($J141, funnel_data!$A$3:$A$140, FALSE)),"")</f>
        <v>Change not statistically significant</v>
      </c>
    </row>
    <row r="142" spans="3:36" s="171" customFormat="1" x14ac:dyDescent="0.3">
      <c r="C142" s="12" t="str">
        <f>funnel_data!A136</f>
        <v>RXQ</v>
      </c>
      <c r="D142" s="12" t="str">
        <f>INDEX(TrustCAHUB_map!C$2:C$139,MATCH($C142,TrustCAHUB_map!$A$2:$A$139,FALSE))</f>
        <v>Thames Valley</v>
      </c>
      <c r="E142" s="12" t="str">
        <f>INDEX(TrustCAHUB_map!D$2:D$139,MATCH($C142,TrustCAHUB_map!$A$2:$A$139,FALSE))</f>
        <v>Wessex</v>
      </c>
      <c r="F142" s="12">
        <f>ROWS($F$9:F142)</f>
        <v>134</v>
      </c>
      <c r="G142" s="22">
        <f t="shared" si="14"/>
        <v>134</v>
      </c>
      <c r="H142" s="22">
        <f t="shared" si="15"/>
        <v>134</v>
      </c>
      <c r="I142" s="22"/>
      <c r="J142" s="168" t="str">
        <f t="shared" si="16"/>
        <v>RXQ</v>
      </c>
      <c r="K142" s="169" t="str">
        <f>IFERROR(INDEX(TrustCAHUB_map!$B$2:$B$139, MATCH(J142, TrustCAHUB_map!$A$2:$A$139, FALSE)),"")</f>
        <v>Buckinghamshire Healthcare NHS Trust</v>
      </c>
      <c r="L142" s="168">
        <f ca="1">IFERROR(INDEX(funnel_data!E$3:E$140,MATCH($J142, funnel_data!$A$3:$A$140, FALSE)),"")</f>
        <v>875</v>
      </c>
      <c r="M142" s="168">
        <f ca="1">IFERROR(INDEX(funnel_data!F$3:F$140,MATCH($J142, funnel_data!$A$3:$A$140, FALSE)),"")</f>
        <v>39</v>
      </c>
      <c r="N142" s="196">
        <f ca="1">IFERROR(INDEX(funnel_data!G$3:G$140,MATCH($J142, funnel_data!$A$3:$A$140, FALSE)),"")</f>
        <v>4.4571428571428574E-2</v>
      </c>
      <c r="O142" s="196">
        <f ca="1">IFERROR(INDEX(funnel_data!Y$3:Y$140,MATCH($J142, funnel_data!$A$3:$A$140, FALSE)),"")</f>
        <v>3.2774337532704798E-2</v>
      </c>
      <c r="P142" s="196">
        <f ca="1">IFERROR(INDEX(funnel_data!Z$3:Z$140,MATCH($J142, funnel_data!$A$3:$A$140, FALSE)),"")</f>
        <v>6.0349920545101535E-2</v>
      </c>
      <c r="Q142" s="196">
        <f ca="1">IFERROR(INDEX(funnel_data!H$3:H$140,MATCH($J142, funnel_data!$A$3:$A$140, FALSE)),"")</f>
        <v>4.1856794361209183E-2</v>
      </c>
      <c r="R142" s="196">
        <f ca="1">IFERROR(INDEX(funnel_data!I$3:I$140,MATCH($J142, funnel_data!$A$3:$A$140, FALSE)),"")</f>
        <v>3.0468503117548142E-2</v>
      </c>
      <c r="S142" s="196">
        <f ca="1">IFERROR(INDEX(funnel_data!J$3:J$140,MATCH($J142, funnel_data!$A$3:$A$140, FALSE)),"")</f>
        <v>5.7250364687658255E-2</v>
      </c>
      <c r="T142" s="196">
        <f ca="1">IFERROR(INDEX(funnel_data!K$3:K$140,MATCH($J142, funnel_data!$A$3:$A$140, FALSE)),"")</f>
        <v>2.5415337753722938E-2</v>
      </c>
      <c r="U142" s="196">
        <f ca="1">IFERROR(INDEX(funnel_data!L$3:L$140,MATCH($J142, funnel_data!$A$3:$A$140, FALSE)),"")</f>
        <v>6.8190211194845668E-2</v>
      </c>
      <c r="V142" s="170" t="str">
        <f t="shared" ca="1" si="17"/>
        <v/>
      </c>
      <c r="W142" s="169" t="str">
        <f t="shared" ca="1" si="18"/>
        <v/>
      </c>
      <c r="X142" s="168">
        <f ca="1">IFERROR(INDEX(funnel_data!P$3:P$140,MATCH($J142, funnel_data!$A$3:$A$140, FALSE)),"")</f>
        <v>946</v>
      </c>
      <c r="Y142" s="168">
        <f ca="1">IFERROR(INDEX(funnel_data!Q$3:Q$140,MATCH($J142, funnel_data!$A$3:$A$140, FALSE)),"")</f>
        <v>33</v>
      </c>
      <c r="Z142" s="196">
        <f ca="1">IFERROR(INDEX(funnel_data!R$3:R$140,MATCH($J142, funnel_data!$A$3:$A$140, FALSE)),"")</f>
        <v>3.4883720930232558E-2</v>
      </c>
      <c r="AA142" s="196">
        <f ca="1">IFERROR(INDEX(funnel_data!AA$3:AA$140,MATCH($J142, funnel_data!$A$3:$A$140, FALSE)),"")</f>
        <v>2.4945415144533991E-2</v>
      </c>
      <c r="AB142" s="196">
        <f ca="1">IFERROR(INDEX(funnel_data!AB$3:AB$140,MATCH($J142, funnel_data!$A$3:$A$140, FALSE)),"")</f>
        <v>4.858418094975317E-2</v>
      </c>
      <c r="AC142" s="196">
        <f ca="1">IFERROR(INDEX(funnel_data!S$3:S$140,MATCH($J142, funnel_data!$A$3:$A$140, FALSE)),"")</f>
        <v>4.2820310180952947E-2</v>
      </c>
      <c r="AD142" s="196">
        <f ca="1">IFERROR(INDEX(funnel_data!T$3:T$140,MATCH($J142, funnel_data!$A$3:$A$140, FALSE)),"")</f>
        <v>3.1662115615661617E-2</v>
      </c>
      <c r="AE142" s="196">
        <f ca="1">IFERROR(INDEX(funnel_data!U$3:U$140,MATCH($J142, funnel_data!$A$3:$A$140, FALSE)),"")</f>
        <v>5.7676598189211725E-2</v>
      </c>
      <c r="AF142" s="196">
        <f ca="1">IFERROR(INDEX(funnel_data!V$3:V$140,MATCH($J142, funnel_data!$A$3:$A$140, FALSE)),"")</f>
        <v>2.6641206941390209E-2</v>
      </c>
      <c r="AG142" s="196">
        <f ca="1">IFERROR(INDEX(funnel_data!W$3:W$140,MATCH($J142, funnel_data!$A$3:$A$140, FALSE)),"")</f>
        <v>6.8137115314250873E-2</v>
      </c>
      <c r="AH142" s="170" t="str">
        <f t="shared" ca="1" si="19"/>
        <v/>
      </c>
      <c r="AI142" s="169" t="str">
        <f t="shared" ca="1" si="20"/>
        <v/>
      </c>
      <c r="AJ142" s="168" t="str">
        <f ca="1">IFERROR(INDEX(funnel_data!AG$3:AG$140,MATCH($J142, funnel_data!$A$3:$A$140, FALSE)),"")</f>
        <v>Change not statistically significant</v>
      </c>
    </row>
    <row r="143" spans="3:36" s="171" customFormat="1" x14ac:dyDescent="0.3">
      <c r="C143" s="12" t="str">
        <f>funnel_data!A137</f>
        <v>RXR</v>
      </c>
      <c r="D143" s="12" t="str">
        <f>INDEX(TrustCAHUB_map!C$2:C$139,MATCH($C143,TrustCAHUB_map!$A$2:$A$139,FALSE))</f>
        <v>Lancashire and South Cumbria</v>
      </c>
      <c r="E143" s="12" t="str">
        <f>INDEX(TrustCAHUB_map!D$2:D$139,MATCH($C143,TrustCAHUB_map!$A$2:$A$139,FALSE))</f>
        <v>North West</v>
      </c>
      <c r="F143" s="12">
        <f>ROWS($F$9:F143)</f>
        <v>135</v>
      </c>
      <c r="G143" s="22">
        <f t="shared" si="14"/>
        <v>135</v>
      </c>
      <c r="H143" s="22">
        <f t="shared" si="15"/>
        <v>135</v>
      </c>
      <c r="I143" s="22"/>
      <c r="J143" s="168" t="str">
        <f t="shared" si="16"/>
        <v>RXR</v>
      </c>
      <c r="K143" s="169" t="str">
        <f>IFERROR(INDEX(TrustCAHUB_map!$B$2:$B$139, MATCH(J143, TrustCAHUB_map!$A$2:$A$139, FALSE)),"")</f>
        <v>East Lancashire Hospitals NHS Trust</v>
      </c>
      <c r="L143" s="168">
        <f ca="1">IFERROR(INDEX(funnel_data!E$3:E$140,MATCH($J143, funnel_data!$A$3:$A$140, FALSE)),"")</f>
        <v>932</v>
      </c>
      <c r="M143" s="168">
        <f ca="1">IFERROR(INDEX(funnel_data!F$3:F$140,MATCH($J143, funnel_data!$A$3:$A$140, FALSE)),"")</f>
        <v>60</v>
      </c>
      <c r="N143" s="196">
        <f ca="1">IFERROR(INDEX(funnel_data!G$3:G$140,MATCH($J143, funnel_data!$A$3:$A$140, FALSE)),"")</f>
        <v>6.4377682403433473E-2</v>
      </c>
      <c r="O143" s="196">
        <f ca="1">IFERROR(INDEX(funnel_data!Y$3:Y$140,MATCH($J143, funnel_data!$A$3:$A$140, FALSE)),"")</f>
        <v>5.0340416842235371E-2</v>
      </c>
      <c r="P143" s="196">
        <f ca="1">IFERROR(INDEX(funnel_data!Z$3:Z$140,MATCH($J143, funnel_data!$A$3:$A$140, FALSE)),"")</f>
        <v>8.1991248584036336E-2</v>
      </c>
      <c r="Q143" s="196">
        <f ca="1">IFERROR(INDEX(funnel_data!H$3:H$140,MATCH($J143, funnel_data!$A$3:$A$140, FALSE)),"")</f>
        <v>4.1856794361209183E-2</v>
      </c>
      <c r="R143" s="196">
        <f ca="1">IFERROR(INDEX(funnel_data!I$3:I$140,MATCH($J143, funnel_data!$A$3:$A$140, FALSE)),"")</f>
        <v>3.076958058338743E-2</v>
      </c>
      <c r="S143" s="196">
        <f ca="1">IFERROR(INDEX(funnel_data!J$3:J$140,MATCH($J143, funnel_data!$A$3:$A$140, FALSE)),"")</f>
        <v>5.6705334711352542E-2</v>
      </c>
      <c r="T143" s="196">
        <f ca="1">IFERROR(INDEX(funnel_data!K$3:K$140,MATCH($J143, funnel_data!$A$3:$A$140, FALSE)),"")</f>
        <v>2.5806988003270831E-2</v>
      </c>
      <c r="U143" s="196">
        <f ca="1">IFERROR(INDEX(funnel_data!L$3:L$140,MATCH($J143, funnel_data!$A$3:$A$140, FALSE)),"")</f>
        <v>6.7199716348091659E-2</v>
      </c>
      <c r="V143" s="170" t="str">
        <f t="shared" ca="1" si="17"/>
        <v/>
      </c>
      <c r="W143" s="169" t="str">
        <f t="shared" ca="1" si="18"/>
        <v/>
      </c>
      <c r="X143" s="168">
        <f ca="1">IFERROR(INDEX(funnel_data!P$3:P$140,MATCH($J143, funnel_data!$A$3:$A$140, FALSE)),"")</f>
        <v>983</v>
      </c>
      <c r="Y143" s="168">
        <f ca="1">IFERROR(INDEX(funnel_data!Q$3:Q$140,MATCH($J143, funnel_data!$A$3:$A$140, FALSE)),"")</f>
        <v>51</v>
      </c>
      <c r="Z143" s="196">
        <f ca="1">IFERROR(INDEX(funnel_data!R$3:R$140,MATCH($J143, funnel_data!$A$3:$A$140, FALSE)),"")</f>
        <v>5.188199389623601E-2</v>
      </c>
      <c r="AA143" s="196">
        <f ca="1">IFERROR(INDEX(funnel_data!AA$3:AA$140,MATCH($J143, funnel_data!$A$3:$A$140, FALSE)),"")</f>
        <v>3.9679158922426974E-2</v>
      </c>
      <c r="AB143" s="196">
        <f ca="1">IFERROR(INDEX(funnel_data!AB$3:AB$140,MATCH($J143, funnel_data!$A$3:$A$140, FALSE)),"")</f>
        <v>6.7573589606377174E-2</v>
      </c>
      <c r="AC143" s="196">
        <f ca="1">IFERROR(INDEX(funnel_data!S$3:S$140,MATCH($J143, funnel_data!$A$3:$A$140, FALSE)),"")</f>
        <v>4.2820310180952947E-2</v>
      </c>
      <c r="AD143" s="196">
        <f ca="1">IFERROR(INDEX(funnel_data!T$3:T$140,MATCH($J143, funnel_data!$A$3:$A$140, FALSE)),"")</f>
        <v>3.1843795944948447E-2</v>
      </c>
      <c r="AE143" s="196">
        <f ca="1">IFERROR(INDEX(funnel_data!U$3:U$140,MATCH($J143, funnel_data!$A$3:$A$140, FALSE)),"")</f>
        <v>5.7356263938779094E-2</v>
      </c>
      <c r="AF143" s="196">
        <f ca="1">IFERROR(INDEX(funnel_data!V$3:V$140,MATCH($J143, funnel_data!$A$3:$A$140, FALSE)),"")</f>
        <v>2.6879689668463356E-2</v>
      </c>
      <c r="AG143" s="196">
        <f ca="1">IFERROR(INDEX(funnel_data!W$3:W$140,MATCH($J143, funnel_data!$A$3:$A$140, FALSE)),"")</f>
        <v>6.7557999675752781E-2</v>
      </c>
      <c r="AH143" s="170" t="str">
        <f t="shared" ca="1" si="19"/>
        <v/>
      </c>
      <c r="AI143" s="169" t="str">
        <f t="shared" ca="1" si="20"/>
        <v/>
      </c>
      <c r="AJ143" s="168" t="str">
        <f ca="1">IFERROR(INDEX(funnel_data!AG$3:AG$140,MATCH($J143, funnel_data!$A$3:$A$140, FALSE)),"")</f>
        <v>Change not statistically significant</v>
      </c>
    </row>
    <row r="144" spans="3:36" s="171" customFormat="1" x14ac:dyDescent="0.3">
      <c r="C144" s="12" t="str">
        <f>funnel_data!A138</f>
        <v>RXW</v>
      </c>
      <c r="D144" s="12" t="str">
        <f>INDEX(TrustCAHUB_map!C$2:C$139,MATCH($C144,TrustCAHUB_map!$A$2:$A$139,FALSE))</f>
        <v>West Midlands</v>
      </c>
      <c r="E144" s="12" t="str">
        <f>INDEX(TrustCAHUB_map!D$2:D$139,MATCH($C144,TrustCAHUB_map!$A$2:$A$139,FALSE))</f>
        <v>West Midlands</v>
      </c>
      <c r="F144" s="12">
        <f>ROWS($F$9:F144)</f>
        <v>136</v>
      </c>
      <c r="G144" s="22">
        <f t="shared" si="14"/>
        <v>136</v>
      </c>
      <c r="H144" s="22">
        <f t="shared" si="15"/>
        <v>136</v>
      </c>
      <c r="I144" s="22"/>
      <c r="J144" s="168" t="str">
        <f t="shared" si="16"/>
        <v>RXW</v>
      </c>
      <c r="K144" s="169" t="str">
        <f>IFERROR(INDEX(TrustCAHUB_map!$B$2:$B$139, MATCH(J144, TrustCAHUB_map!$A$2:$A$139, FALSE)),"")</f>
        <v>Shrewsbury and Telford Hospital NHS Trust</v>
      </c>
      <c r="L144" s="168">
        <f ca="1">IFERROR(INDEX(funnel_data!E$3:E$140,MATCH($J144, funnel_data!$A$3:$A$140, FALSE)),"")</f>
        <v>840</v>
      </c>
      <c r="M144" s="168">
        <f ca="1">IFERROR(INDEX(funnel_data!F$3:F$140,MATCH($J144, funnel_data!$A$3:$A$140, FALSE)),"")</f>
        <v>18</v>
      </c>
      <c r="N144" s="196">
        <f ca="1">IFERROR(INDEX(funnel_data!G$3:G$140,MATCH($J144, funnel_data!$A$3:$A$140, FALSE)),"")</f>
        <v>2.1428571428571429E-2</v>
      </c>
      <c r="O144" s="196">
        <f ca="1">IFERROR(INDEX(funnel_data!Y$3:Y$140,MATCH($J144, funnel_data!$A$3:$A$140, FALSE)),"")</f>
        <v>1.3596883775286438E-2</v>
      </c>
      <c r="P144" s="196">
        <f ca="1">IFERROR(INDEX(funnel_data!Z$3:Z$140,MATCH($J144, funnel_data!$A$3:$A$140, FALSE)),"")</f>
        <v>3.3617505141293136E-2</v>
      </c>
      <c r="Q144" s="196">
        <f ca="1">IFERROR(INDEX(funnel_data!H$3:H$140,MATCH($J144, funnel_data!$A$3:$A$140, FALSE)),"")</f>
        <v>4.1856794361209183E-2</v>
      </c>
      <c r="R144" s="196">
        <f ca="1">IFERROR(INDEX(funnel_data!I$3:I$140,MATCH($J144, funnel_data!$A$3:$A$140, FALSE)),"")</f>
        <v>3.0270343103939196E-2</v>
      </c>
      <c r="S144" s="196">
        <f ca="1">IFERROR(INDEX(funnel_data!J$3:J$140,MATCH($J144, funnel_data!$A$3:$A$140, FALSE)),"")</f>
        <v>5.7614651576142262E-2</v>
      </c>
      <c r="T144" s="196">
        <f ca="1">IFERROR(INDEX(funnel_data!K$3:K$140,MATCH($J144, funnel_data!$A$3:$A$140, FALSE)),"")</f>
        <v>2.5158958808333583E-2</v>
      </c>
      <c r="U144" s="196">
        <f ca="1">IFERROR(INDEX(funnel_data!L$3:L$140,MATCH($J144, funnel_data!$A$3:$A$140, FALSE)),"")</f>
        <v>6.8854122220159991E-2</v>
      </c>
      <c r="V144" s="170" t="str">
        <f t="shared" ca="1" si="17"/>
        <v/>
      </c>
      <c r="W144" s="169" t="str">
        <f t="shared" ca="1" si="18"/>
        <v>&lt;Lower 3SD Limit</v>
      </c>
      <c r="X144" s="168">
        <f ca="1">IFERROR(INDEX(funnel_data!P$3:P$140,MATCH($J144, funnel_data!$A$3:$A$140, FALSE)),"")</f>
        <v>946</v>
      </c>
      <c r="Y144" s="168">
        <f ca="1">IFERROR(INDEX(funnel_data!Q$3:Q$140,MATCH($J144, funnel_data!$A$3:$A$140, FALSE)),"")</f>
        <v>17</v>
      </c>
      <c r="Z144" s="196">
        <f ca="1">IFERROR(INDEX(funnel_data!R$3:R$140,MATCH($J144, funnel_data!$A$3:$A$140, FALSE)),"")</f>
        <v>1.7970401691331923E-2</v>
      </c>
      <c r="AA144" s="196">
        <f ca="1">IFERROR(INDEX(funnel_data!AA$3:AA$140,MATCH($J144, funnel_data!$A$3:$A$140, FALSE)),"")</f>
        <v>1.1249679827414706E-2</v>
      </c>
      <c r="AB144" s="196">
        <f ca="1">IFERROR(INDEX(funnel_data!AB$3:AB$140,MATCH($J144, funnel_data!$A$3:$A$140, FALSE)),"")</f>
        <v>2.8590083397573799E-2</v>
      </c>
      <c r="AC144" s="196">
        <f ca="1">IFERROR(INDEX(funnel_data!S$3:S$140,MATCH($J144, funnel_data!$A$3:$A$140, FALSE)),"")</f>
        <v>4.2820310180952947E-2</v>
      </c>
      <c r="AD144" s="196">
        <f ca="1">IFERROR(INDEX(funnel_data!T$3:T$140,MATCH($J144, funnel_data!$A$3:$A$140, FALSE)),"")</f>
        <v>3.1662115615661617E-2</v>
      </c>
      <c r="AE144" s="196">
        <f ca="1">IFERROR(INDEX(funnel_data!U$3:U$140,MATCH($J144, funnel_data!$A$3:$A$140, FALSE)),"")</f>
        <v>5.7676598189211725E-2</v>
      </c>
      <c r="AF144" s="196">
        <f ca="1">IFERROR(INDEX(funnel_data!V$3:V$140,MATCH($J144, funnel_data!$A$3:$A$140, FALSE)),"")</f>
        <v>2.6641206941390209E-2</v>
      </c>
      <c r="AG144" s="196">
        <f ca="1">IFERROR(INDEX(funnel_data!W$3:W$140,MATCH($J144, funnel_data!$A$3:$A$140, FALSE)),"")</f>
        <v>6.8137115314250873E-2</v>
      </c>
      <c r="AH144" s="170" t="str">
        <f t="shared" ca="1" si="19"/>
        <v/>
      </c>
      <c r="AI144" s="169" t="str">
        <f t="shared" ca="1" si="20"/>
        <v>&lt;Lower 3SD Limit</v>
      </c>
      <c r="AJ144" s="168" t="str">
        <f ca="1">IFERROR(INDEX(funnel_data!AG$3:AG$140,MATCH($J144, funnel_data!$A$3:$A$140, FALSE)),"")</f>
        <v>Change not statistically significant</v>
      </c>
    </row>
    <row r="145" spans="1:36" s="171" customFormat="1" x14ac:dyDescent="0.3">
      <c r="C145" s="12" t="str">
        <f>funnel_data!A139</f>
        <v>RYJ</v>
      </c>
      <c r="D145" s="12" t="str">
        <f>INDEX(TrustCAHUB_map!C$2:C$139,MATCH($C145,TrustCAHUB_map!$A$2:$A$139,FALSE))</f>
        <v>North West and South West London</v>
      </c>
      <c r="E145" s="12" t="str">
        <f>INDEX(TrustCAHUB_map!D$2:D$139,MATCH($C145,TrustCAHUB_map!$A$2:$A$139,FALSE))</f>
        <v>London</v>
      </c>
      <c r="F145" s="12">
        <f>ROWS($F$9:F145)</f>
        <v>137</v>
      </c>
      <c r="G145" s="22">
        <f t="shared" si="14"/>
        <v>137</v>
      </c>
      <c r="H145" s="22">
        <f t="shared" si="15"/>
        <v>137</v>
      </c>
      <c r="I145" s="22"/>
      <c r="J145" s="168" t="str">
        <f t="shared" si="16"/>
        <v>RYJ</v>
      </c>
      <c r="K145" s="169" t="str">
        <f>IFERROR(INDEX(TrustCAHUB_map!$B$2:$B$139, MATCH(J145, TrustCAHUB_map!$A$2:$A$139, FALSE)),"")</f>
        <v>Imperial College Healthcare NHS Trust</v>
      </c>
      <c r="L145" s="168">
        <f ca="1">IFERROR(INDEX(funnel_data!E$3:E$140,MATCH($J145, funnel_data!$A$3:$A$140, FALSE)),"")</f>
        <v>1562</v>
      </c>
      <c r="M145" s="168">
        <f ca="1">IFERROR(INDEX(funnel_data!F$3:F$140,MATCH($J145, funnel_data!$A$3:$A$140, FALSE)),"")</f>
        <v>53</v>
      </c>
      <c r="N145" s="196">
        <f ca="1">IFERROR(INDEX(funnel_data!G$3:G$140,MATCH($J145, funnel_data!$A$3:$A$140, FALSE)),"")</f>
        <v>3.3930857874519847E-2</v>
      </c>
      <c r="O145" s="196">
        <f ca="1">IFERROR(INDEX(funnel_data!Y$3:Y$140,MATCH($J145, funnel_data!$A$3:$A$140, FALSE)),"")</f>
        <v>2.6034069668262681E-2</v>
      </c>
      <c r="P145" s="196">
        <f ca="1">IFERROR(INDEX(funnel_data!Z$3:Z$140,MATCH($J145, funnel_data!$A$3:$A$140, FALSE)),"")</f>
        <v>4.4114449009624863E-2</v>
      </c>
      <c r="Q145" s="196">
        <f ca="1">IFERROR(INDEX(funnel_data!H$3:H$140,MATCH($J145, funnel_data!$A$3:$A$140, FALSE)),"")</f>
        <v>4.1856794361209183E-2</v>
      </c>
      <c r="R145" s="196">
        <f ca="1">IFERROR(INDEX(funnel_data!I$3:I$140,MATCH($J145, funnel_data!$A$3:$A$140, FALSE)),"")</f>
        <v>3.2998028325990303E-2</v>
      </c>
      <c r="S145" s="196">
        <f ca="1">IFERROR(INDEX(funnel_data!J$3:J$140,MATCH($J145, funnel_data!$A$3:$A$140, FALSE)),"")</f>
        <v>5.2963556539565373E-2</v>
      </c>
      <c r="T145" s="196">
        <f ca="1">IFERROR(INDEX(funnel_data!K$3:K$140,MATCH($J145, funnel_data!$A$3:$A$140, FALSE)),"")</f>
        <v>2.8783725441369139E-2</v>
      </c>
      <c r="U145" s="196">
        <f ca="1">IFERROR(INDEX(funnel_data!L$3:L$140,MATCH($J145, funnel_data!$A$3:$A$140, FALSE)),"")</f>
        <v>6.0497570669875697E-2</v>
      </c>
      <c r="V145" s="170" t="str">
        <f t="shared" ca="1" si="17"/>
        <v/>
      </c>
      <c r="W145" s="169" t="str">
        <f t="shared" ca="1" si="18"/>
        <v/>
      </c>
      <c r="X145" s="168">
        <f ca="1">IFERROR(INDEX(funnel_data!P$3:P$140,MATCH($J145, funnel_data!$A$3:$A$140, FALSE)),"")</f>
        <v>1763</v>
      </c>
      <c r="Y145" s="168">
        <f ca="1">IFERROR(INDEX(funnel_data!Q$3:Q$140,MATCH($J145, funnel_data!$A$3:$A$140, FALSE)),"")</f>
        <v>74</v>
      </c>
      <c r="Z145" s="196">
        <f ca="1">IFERROR(INDEX(funnel_data!R$3:R$140,MATCH($J145, funnel_data!$A$3:$A$140, FALSE)),"")</f>
        <v>4.1973908111174137E-2</v>
      </c>
      <c r="AA145" s="196">
        <f ca="1">IFERROR(INDEX(funnel_data!AA$3:AA$140,MATCH($J145, funnel_data!$A$3:$A$140, FALSE)),"")</f>
        <v>3.3566520326738729E-2</v>
      </c>
      <c r="AB145" s="196">
        <f ca="1">IFERROR(INDEX(funnel_data!AB$3:AB$140,MATCH($J145, funnel_data!$A$3:$A$140, FALSE)),"")</f>
        <v>5.237297246852491E-2</v>
      </c>
      <c r="AC145" s="196">
        <f ca="1">IFERROR(INDEX(funnel_data!S$3:S$140,MATCH($J145, funnel_data!$A$3:$A$140, FALSE)),"")</f>
        <v>4.2820310180952947E-2</v>
      </c>
      <c r="AD145" s="196">
        <f ca="1">IFERROR(INDEX(funnel_data!T$3:T$140,MATCH($J145, funnel_data!$A$3:$A$140, FALSE)),"")</f>
        <v>3.432200351351572E-2</v>
      </c>
      <c r="AE145" s="196">
        <f ca="1">IFERROR(INDEX(funnel_data!U$3:U$140,MATCH($J145, funnel_data!$A$3:$A$140, FALSE)),"")</f>
        <v>5.3306685837040721E-2</v>
      </c>
      <c r="AF145" s="196">
        <f ca="1">IFERROR(INDEX(funnel_data!V$3:V$140,MATCH($J145, funnel_data!$A$3:$A$140, FALSE)),"")</f>
        <v>3.0220892174762849E-2</v>
      </c>
      <c r="AG145" s="196">
        <f ca="1">IFERROR(INDEX(funnel_data!W$3:W$140,MATCH($J145, funnel_data!$A$3:$A$140, FALSE)),"")</f>
        <v>6.0345698257458225E-2</v>
      </c>
      <c r="AH145" s="170" t="str">
        <f t="shared" ca="1" si="19"/>
        <v/>
      </c>
      <c r="AI145" s="169" t="str">
        <f t="shared" ca="1" si="20"/>
        <v/>
      </c>
      <c r="AJ145" s="168" t="str">
        <f ca="1">IFERROR(INDEX(funnel_data!AG$3:AG$140,MATCH($J145, funnel_data!$A$3:$A$140, FALSE)),"")</f>
        <v>Change not statistically significant</v>
      </c>
    </row>
    <row r="146" spans="1:36" s="171" customFormat="1" ht="15" thickBot="1" x14ac:dyDescent="0.35">
      <c r="C146" s="12" t="str">
        <f>funnel_data!A140</f>
        <v>RYR</v>
      </c>
      <c r="D146" s="12" t="str">
        <f>INDEX(TrustCAHUB_map!C$2:C$139,MATCH($C146,TrustCAHUB_map!$A$2:$A$139,FALSE))</f>
        <v>Surrey and Sussex</v>
      </c>
      <c r="E146" s="12" t="str">
        <f>INDEX(TrustCAHUB_map!D$2:D$139,MATCH($C146,TrustCAHUB_map!$A$2:$A$139,FALSE))</f>
        <v>South East</v>
      </c>
      <c r="F146" s="12">
        <f>ROWS($F$9:F146)</f>
        <v>138</v>
      </c>
      <c r="G146" s="22">
        <f t="shared" si="14"/>
        <v>138</v>
      </c>
      <c r="H146" s="22">
        <f t="shared" si="15"/>
        <v>138</v>
      </c>
      <c r="I146" s="22"/>
      <c r="J146" s="168" t="str">
        <f t="shared" si="16"/>
        <v>RYR</v>
      </c>
      <c r="K146" s="169" t="str">
        <f>IFERROR(INDEX(TrustCAHUB_map!$B$2:$B$139, MATCH(J146, TrustCAHUB_map!$A$2:$A$139, FALSE)),"")</f>
        <v>Western Sussex Hospitals NHS Foundation Trust</v>
      </c>
      <c r="L146" s="168">
        <f ca="1">IFERROR(INDEX(funnel_data!E$3:E$140,MATCH($J146, funnel_data!$A$3:$A$140, FALSE)),"")</f>
        <v>751</v>
      </c>
      <c r="M146" s="168">
        <f ca="1">IFERROR(INDEX(funnel_data!F$3:F$140,MATCH($J146, funnel_data!$A$3:$A$140, FALSE)),"")</f>
        <v>28</v>
      </c>
      <c r="N146" s="196">
        <f ca="1">IFERROR(INDEX(funnel_data!G$3:G$140,MATCH($J146, funnel_data!$A$3:$A$140, FALSE)),"")</f>
        <v>3.7283621837549935E-2</v>
      </c>
      <c r="O146" s="196">
        <f ca="1">IFERROR(INDEX(funnel_data!Y$3:Y$140,MATCH($J146, funnel_data!$A$3:$A$140, FALSE)),"")</f>
        <v>2.5919435828495506E-2</v>
      </c>
      <c r="P146" s="196">
        <f ca="1">IFERROR(INDEX(funnel_data!Z$3:Z$140,MATCH($J146, funnel_data!$A$3:$A$140, FALSE)),"")</f>
        <v>5.3357421743935381E-2</v>
      </c>
      <c r="Q146" s="196">
        <f ca="1">IFERROR(INDEX(funnel_data!H$3:H$140,MATCH($J146, funnel_data!$A$3:$A$140, FALSE)),"")</f>
        <v>4.1856794361209183E-2</v>
      </c>
      <c r="R146" s="196">
        <f ca="1">IFERROR(INDEX(funnel_data!I$3:I$140,MATCH($J146, funnel_data!$A$3:$A$140, FALSE)),"")</f>
        <v>2.9712881992324275E-2</v>
      </c>
      <c r="S146" s="196">
        <f ca="1">IFERROR(INDEX(funnel_data!J$3:J$140,MATCH($J146, funnel_data!$A$3:$A$140, FALSE)),"")</f>
        <v>5.8663944524041799E-2</v>
      </c>
      <c r="T146" s="196">
        <f ca="1">IFERROR(INDEX(funnel_data!K$3:K$140,MATCH($J146, funnel_data!$A$3:$A$140, FALSE)),"")</f>
        <v>2.4443690844606208E-2</v>
      </c>
      <c r="U146" s="196">
        <f ca="1">IFERROR(INDEX(funnel_data!L$3:L$140,MATCH($J146, funnel_data!$A$3:$A$140, FALSE)),"")</f>
        <v>7.0774643770740109E-2</v>
      </c>
      <c r="V146" s="174" t="str">
        <f t="shared" ca="1" si="17"/>
        <v/>
      </c>
      <c r="W146" s="173" t="str">
        <f t="shared" ca="1" si="18"/>
        <v/>
      </c>
      <c r="X146" s="168">
        <f ca="1">IFERROR(INDEX(funnel_data!P$3:P$140,MATCH($J146, funnel_data!$A$3:$A$140, FALSE)),"")</f>
        <v>804</v>
      </c>
      <c r="Y146" s="168">
        <f ca="1">IFERROR(INDEX(funnel_data!Q$3:Q$140,MATCH($J146, funnel_data!$A$3:$A$140, FALSE)),"")</f>
        <v>31</v>
      </c>
      <c r="Z146" s="196">
        <f ca="1">IFERROR(INDEX(funnel_data!R$3:R$140,MATCH($J146, funnel_data!$A$3:$A$140, FALSE)),"")</f>
        <v>3.8557213930348257E-2</v>
      </c>
      <c r="AA146" s="196">
        <f ca="1">IFERROR(INDEX(funnel_data!AA$3:AA$140,MATCH($J146, funnel_data!$A$3:$A$140, FALSE)),"")</f>
        <v>2.7294386145909334E-2</v>
      </c>
      <c r="AB146" s="196">
        <f ca="1">IFERROR(INDEX(funnel_data!AB$3:AB$140,MATCH($J146, funnel_data!$A$3:$A$140, FALSE)),"")</f>
        <v>5.4208559886114116E-2</v>
      </c>
      <c r="AC146" s="196">
        <f ca="1">IFERROR(INDEX(funnel_data!S$3:S$140,MATCH($J146, funnel_data!$A$3:$A$140, FALSE)),"")</f>
        <v>4.2820310180952947E-2</v>
      </c>
      <c r="AD146" s="196">
        <f ca="1">IFERROR(INDEX(funnel_data!T$3:T$140,MATCH($J146, funnel_data!$A$3:$A$140, FALSE)),"")</f>
        <v>3.0865174361573041E-2</v>
      </c>
      <c r="AE146" s="196">
        <f ca="1">IFERROR(INDEX(funnel_data!U$3:U$140,MATCH($J146, funnel_data!$A$3:$A$140, FALSE)),"")</f>
        <v>5.9123579338375483E-2</v>
      </c>
      <c r="AF146" s="196">
        <f ca="1">IFERROR(INDEX(funnel_data!V$3:V$140,MATCH($J146, funnel_data!$A$3:$A$140, FALSE)),"")</f>
        <v>2.5605787649992759E-2</v>
      </c>
      <c r="AG146" s="196">
        <f ca="1">IFERROR(INDEX(funnel_data!W$3:W$140,MATCH($J146, funnel_data!$A$3:$A$140, FALSE)),"")</f>
        <v>7.0767463900565222E-2</v>
      </c>
      <c r="AH146" s="174" t="str">
        <f t="shared" ca="1" si="19"/>
        <v/>
      </c>
      <c r="AI146" s="173" t="str">
        <f t="shared" ca="1" si="20"/>
        <v/>
      </c>
      <c r="AJ146" s="168" t="str">
        <f ca="1">IFERROR(INDEX(funnel_data!AG$3:AG$140,MATCH($J146, funnel_data!$A$3:$A$140, FALSE)),"")</f>
        <v>Change not statistically significant</v>
      </c>
    </row>
    <row r="147" spans="1:36" s="171" customFormat="1" ht="13.8" x14ac:dyDescent="0.3">
      <c r="J147" s="175"/>
      <c r="K147" s="175"/>
      <c r="N147" s="197"/>
      <c r="O147" s="196" t="str">
        <f>IFERROR(INDEX(funnel_data!Y$3:Y$140,MATCH($J147, funnel_data!$A$3:$A$140, FALSE)),"")</f>
        <v/>
      </c>
      <c r="P147" s="196" t="str">
        <f>IFERROR(INDEX(funnel_data!Z$3:Z$140,MATCH($J147, funnel_data!$A$3:$A$140, FALSE)),"")</f>
        <v/>
      </c>
      <c r="Q147" s="198"/>
      <c r="R147" s="198"/>
      <c r="S147" s="198"/>
      <c r="T147" s="198"/>
      <c r="U147" s="198"/>
      <c r="V147" s="178"/>
      <c r="W147" s="178"/>
      <c r="Z147" s="197"/>
      <c r="AA147" s="197"/>
      <c r="AB147" s="197"/>
      <c r="AC147" s="198"/>
      <c r="AD147" s="198"/>
      <c r="AE147" s="198"/>
      <c r="AF147" s="198"/>
      <c r="AG147" s="198"/>
      <c r="AH147" s="178"/>
      <c r="AI147" s="178"/>
    </row>
    <row r="148" spans="1:36" s="171" customFormat="1" ht="13.8" x14ac:dyDescent="0.3">
      <c r="J148" s="175"/>
      <c r="K148" s="175"/>
      <c r="N148" s="197"/>
      <c r="O148" s="197"/>
      <c r="P148" s="197"/>
      <c r="Q148" s="198"/>
      <c r="R148" s="198"/>
      <c r="S148" s="198"/>
      <c r="T148" s="198"/>
      <c r="U148" s="198"/>
      <c r="V148" s="178"/>
      <c r="W148" s="178"/>
      <c r="Z148" s="197"/>
      <c r="AA148" s="197"/>
      <c r="AB148" s="197"/>
      <c r="AC148" s="198"/>
      <c r="AD148" s="198"/>
      <c r="AE148" s="198"/>
      <c r="AF148" s="198"/>
      <c r="AG148" s="198"/>
      <c r="AH148" s="178"/>
      <c r="AI148" s="178"/>
    </row>
    <row r="149" spans="1:36" x14ac:dyDescent="0.3">
      <c r="A149" s="171"/>
      <c r="B149" s="171"/>
    </row>
  </sheetData>
  <mergeCells count="3">
    <mergeCell ref="X6:AI6"/>
    <mergeCell ref="L7:W7"/>
    <mergeCell ref="X7:AI7"/>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9745" r:id="rId4" name="Drop Down 1">
              <controlPr defaultSize="0" autoLine="0" autoPict="0" altText="Select cancer type">
                <anchor moveWithCells="1">
                  <from>
                    <xdr:col>10</xdr:col>
                    <xdr:colOff>15240</xdr:colOff>
                    <xdr:row>2</xdr:row>
                    <xdr:rowOff>228600</xdr:rowOff>
                  </from>
                  <to>
                    <xdr:col>10</xdr:col>
                    <xdr:colOff>2004060</xdr:colOff>
                    <xdr:row>4</xdr:row>
                    <xdr:rowOff>22860</xdr:rowOff>
                  </to>
                </anchor>
              </controlPr>
            </control>
          </mc:Choice>
        </mc:AlternateContent>
        <mc:AlternateContent xmlns:mc="http://schemas.openxmlformats.org/markup-compatibility/2006">
          <mc:Choice Requires="x14">
            <control shapeId="159746" r:id="rId5" name="Drop Down 2">
              <controlPr defaultSize="0" autoLine="0" autoPict="0" altText="Select treatment intent">
                <anchor moveWithCells="1">
                  <from>
                    <xdr:col>14</xdr:col>
                    <xdr:colOff>91440</xdr:colOff>
                    <xdr:row>3</xdr:row>
                    <xdr:rowOff>15240</xdr:rowOff>
                  </from>
                  <to>
                    <xdr:col>15</xdr:col>
                    <xdr:colOff>525780</xdr:colOff>
                    <xdr:row>4</xdr:row>
                    <xdr:rowOff>38100</xdr:rowOff>
                  </to>
                </anchor>
              </controlPr>
            </control>
          </mc:Choice>
        </mc:AlternateContent>
        <mc:AlternateContent xmlns:mc="http://schemas.openxmlformats.org/markup-compatibility/2006">
          <mc:Choice Requires="x14">
            <control shapeId="159747" r:id="rId6" name="Drop Down 3">
              <controlPr defaultSize="0" autoLine="0" autoPict="0" altText="Select treatment intent">
                <anchor moveWithCells="1">
                  <from>
                    <xdr:col>19</xdr:col>
                    <xdr:colOff>76200</xdr:colOff>
                    <xdr:row>3</xdr:row>
                    <xdr:rowOff>15240</xdr:rowOff>
                  </from>
                  <to>
                    <xdr:col>20</xdr:col>
                    <xdr:colOff>381000</xdr:colOff>
                    <xdr:row>4</xdr:row>
                    <xdr:rowOff>22860</xdr:rowOff>
                  </to>
                </anchor>
              </controlPr>
            </control>
          </mc:Choice>
        </mc:AlternateContent>
        <mc:AlternateContent xmlns:mc="http://schemas.openxmlformats.org/markup-compatibility/2006">
          <mc:Choice Requires="x14">
            <control shapeId="159748" r:id="rId7" name="Drop Down 4">
              <controlPr defaultSize="0" autoLine="0" autoPict="0" altText="Select cancer type">
                <anchor moveWithCells="1">
                  <from>
                    <xdr:col>10</xdr:col>
                    <xdr:colOff>2423160</xdr:colOff>
                    <xdr:row>3</xdr:row>
                    <xdr:rowOff>0</xdr:rowOff>
                  </from>
                  <to>
                    <xdr:col>12</xdr:col>
                    <xdr:colOff>281940</xdr:colOff>
                    <xdr:row>4</xdr:row>
                    <xdr:rowOff>22860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D139"/>
  <sheetViews>
    <sheetView zoomScale="75" zoomScaleNormal="75" workbookViewId="0">
      <pane ySplit="1" topLeftCell="A2" activePane="bottomLeft" state="frozen"/>
      <selection pane="bottomLeft"/>
    </sheetView>
  </sheetViews>
  <sheetFormatPr defaultColWidth="8.77734375" defaultRowHeight="15" x14ac:dyDescent="0.3"/>
  <cols>
    <col min="1" max="1" width="17.33203125" style="127" bestFit="1" customWidth="1"/>
    <col min="2" max="2" width="82.44140625" style="127" bestFit="1" customWidth="1"/>
    <col min="3" max="3" width="45.77734375" style="127" bestFit="1" customWidth="1"/>
    <col min="4" max="4" width="33" style="127" bestFit="1" customWidth="1"/>
    <col min="5" max="16384" width="8.77734375" style="22"/>
  </cols>
  <sheetData>
    <row r="1" spans="1:4" ht="15.6" x14ac:dyDescent="0.3">
      <c r="A1" s="125" t="s">
        <v>163</v>
      </c>
      <c r="B1" s="125" t="s">
        <v>648</v>
      </c>
      <c r="C1" s="126" t="s">
        <v>308</v>
      </c>
      <c r="D1" s="126" t="s">
        <v>652</v>
      </c>
    </row>
    <row r="2" spans="1:4" x14ac:dyDescent="0.3">
      <c r="A2" s="127" t="s">
        <v>204</v>
      </c>
      <c r="B2" s="127" t="s">
        <v>314</v>
      </c>
      <c r="C2" s="128" t="s">
        <v>476</v>
      </c>
      <c r="D2" s="127" t="s">
        <v>303</v>
      </c>
    </row>
    <row r="3" spans="1:4" x14ac:dyDescent="0.3">
      <c r="A3" s="127" t="s">
        <v>184</v>
      </c>
      <c r="B3" s="127" t="s">
        <v>312</v>
      </c>
      <c r="C3" s="128" t="s">
        <v>476</v>
      </c>
      <c r="D3" s="127" t="s">
        <v>303</v>
      </c>
    </row>
    <row r="4" spans="1:4" x14ac:dyDescent="0.3">
      <c r="A4" s="127" t="s">
        <v>227</v>
      </c>
      <c r="B4" s="127" t="s">
        <v>317</v>
      </c>
      <c r="C4" s="128" t="s">
        <v>476</v>
      </c>
      <c r="D4" s="127" t="s">
        <v>303</v>
      </c>
    </row>
    <row r="5" spans="1:4" x14ac:dyDescent="0.3">
      <c r="A5" s="127" t="s">
        <v>226</v>
      </c>
      <c r="B5" s="127" t="s">
        <v>316</v>
      </c>
      <c r="C5" s="128" t="s">
        <v>476</v>
      </c>
      <c r="D5" s="127" t="s">
        <v>303</v>
      </c>
    </row>
    <row r="6" spans="1:4" x14ac:dyDescent="0.3">
      <c r="A6" s="127" t="s">
        <v>185</v>
      </c>
      <c r="B6" s="127" t="s">
        <v>313</v>
      </c>
      <c r="C6" s="128" t="s">
        <v>476</v>
      </c>
      <c r="D6" s="127" t="s">
        <v>303</v>
      </c>
    </row>
    <row r="7" spans="1:4" x14ac:dyDescent="0.3">
      <c r="A7" s="127" t="s">
        <v>251</v>
      </c>
      <c r="B7" s="127" t="s">
        <v>318</v>
      </c>
      <c r="C7" s="128" t="s">
        <v>476</v>
      </c>
      <c r="D7" s="127" t="s">
        <v>303</v>
      </c>
    </row>
    <row r="8" spans="1:4" x14ac:dyDescent="0.3">
      <c r="A8" s="127" t="s">
        <v>274</v>
      </c>
      <c r="B8" s="127" t="s">
        <v>319</v>
      </c>
      <c r="C8" s="128" t="s">
        <v>476</v>
      </c>
      <c r="D8" s="127" t="s">
        <v>303</v>
      </c>
    </row>
    <row r="9" spans="1:4" x14ac:dyDescent="0.3">
      <c r="A9" s="127" t="s">
        <v>183</v>
      </c>
      <c r="B9" s="127" t="s">
        <v>311</v>
      </c>
      <c r="C9" s="128" t="s">
        <v>476</v>
      </c>
      <c r="D9" s="127" t="s">
        <v>303</v>
      </c>
    </row>
    <row r="10" spans="1:4" x14ac:dyDescent="0.3">
      <c r="A10" s="127" t="s">
        <v>205</v>
      </c>
      <c r="B10" s="127" t="s">
        <v>315</v>
      </c>
      <c r="C10" s="128" t="s">
        <v>476</v>
      </c>
      <c r="D10" s="127" t="s">
        <v>303</v>
      </c>
    </row>
    <row r="11" spans="1:4" x14ac:dyDescent="0.3">
      <c r="A11" s="127" t="s">
        <v>284</v>
      </c>
      <c r="B11" s="127" t="s">
        <v>320</v>
      </c>
      <c r="C11" s="128" t="s">
        <v>476</v>
      </c>
      <c r="D11" s="127" t="s">
        <v>303</v>
      </c>
    </row>
    <row r="12" spans="1:4" x14ac:dyDescent="0.3">
      <c r="A12" s="127" t="s">
        <v>182</v>
      </c>
      <c r="B12" s="127" t="s">
        <v>310</v>
      </c>
      <c r="C12" s="128" t="s">
        <v>476</v>
      </c>
      <c r="D12" s="127" t="s">
        <v>303</v>
      </c>
    </row>
    <row r="13" spans="1:4" x14ac:dyDescent="0.3">
      <c r="A13" s="129" t="s">
        <v>264</v>
      </c>
      <c r="B13" s="129" t="s">
        <v>641</v>
      </c>
      <c r="C13" s="130" t="s">
        <v>154</v>
      </c>
      <c r="D13" s="129" t="s">
        <v>154</v>
      </c>
    </row>
    <row r="14" spans="1:4" x14ac:dyDescent="0.3">
      <c r="A14" s="127" t="s">
        <v>245</v>
      </c>
      <c r="B14" s="127" t="s">
        <v>322</v>
      </c>
      <c r="C14" s="128" t="s">
        <v>154</v>
      </c>
      <c r="D14" s="127" t="s">
        <v>154</v>
      </c>
    </row>
    <row r="15" spans="1:4" x14ac:dyDescent="0.3">
      <c r="A15" s="127" t="s">
        <v>246</v>
      </c>
      <c r="B15" s="127" t="s">
        <v>323</v>
      </c>
      <c r="C15" s="128" t="s">
        <v>154</v>
      </c>
      <c r="D15" s="127" t="s">
        <v>154</v>
      </c>
    </row>
    <row r="16" spans="1:4" x14ac:dyDescent="0.3">
      <c r="A16" s="127" t="s">
        <v>286</v>
      </c>
      <c r="B16" s="127" t="s">
        <v>326</v>
      </c>
      <c r="C16" s="128" t="s">
        <v>154</v>
      </c>
      <c r="D16" s="127" t="s">
        <v>154</v>
      </c>
    </row>
    <row r="17" spans="1:4" x14ac:dyDescent="0.3">
      <c r="A17" s="127" t="s">
        <v>229</v>
      </c>
      <c r="B17" s="127" t="s">
        <v>321</v>
      </c>
      <c r="C17" s="128" t="s">
        <v>154</v>
      </c>
      <c r="D17" s="127" t="s">
        <v>154</v>
      </c>
    </row>
    <row r="18" spans="1:4" x14ac:dyDescent="0.3">
      <c r="A18" s="127" t="s">
        <v>277</v>
      </c>
      <c r="B18" s="127" t="s">
        <v>324</v>
      </c>
      <c r="C18" s="128" t="s">
        <v>154</v>
      </c>
      <c r="D18" s="127" t="s">
        <v>154</v>
      </c>
    </row>
    <row r="19" spans="1:4" x14ac:dyDescent="0.3">
      <c r="A19" s="127" t="s">
        <v>278</v>
      </c>
      <c r="B19" s="127" t="s">
        <v>325</v>
      </c>
      <c r="C19" s="128" t="s">
        <v>154</v>
      </c>
      <c r="D19" s="127" t="s">
        <v>154</v>
      </c>
    </row>
    <row r="20" spans="1:4" x14ac:dyDescent="0.3">
      <c r="A20" s="127" t="s">
        <v>198</v>
      </c>
      <c r="B20" s="127" t="s">
        <v>332</v>
      </c>
      <c r="C20" s="128" t="s">
        <v>300</v>
      </c>
      <c r="D20" s="127" t="s">
        <v>300</v>
      </c>
    </row>
    <row r="21" spans="1:4" x14ac:dyDescent="0.3">
      <c r="A21" s="127" t="s">
        <v>188</v>
      </c>
      <c r="B21" s="127" t="s">
        <v>329</v>
      </c>
      <c r="C21" s="128" t="s">
        <v>300</v>
      </c>
      <c r="D21" s="127" t="s">
        <v>300</v>
      </c>
    </row>
    <row r="22" spans="1:4" s="16" customFormat="1" x14ac:dyDescent="0.3">
      <c r="A22" s="127" t="s">
        <v>213</v>
      </c>
      <c r="B22" s="127" t="s">
        <v>336</v>
      </c>
      <c r="C22" s="128" t="s">
        <v>300</v>
      </c>
      <c r="D22" s="127" t="s">
        <v>300</v>
      </c>
    </row>
    <row r="23" spans="1:4" x14ac:dyDescent="0.3">
      <c r="A23" s="129" t="s">
        <v>199</v>
      </c>
      <c r="B23" s="129" t="s">
        <v>642</v>
      </c>
      <c r="C23" s="130" t="s">
        <v>300</v>
      </c>
      <c r="D23" s="129" t="s">
        <v>300</v>
      </c>
    </row>
    <row r="24" spans="1:4" x14ac:dyDescent="0.3">
      <c r="A24" s="127" t="s">
        <v>281</v>
      </c>
      <c r="B24" s="127" t="s">
        <v>341</v>
      </c>
      <c r="C24" s="128" t="s">
        <v>300</v>
      </c>
      <c r="D24" s="127" t="s">
        <v>300</v>
      </c>
    </row>
    <row r="25" spans="1:4" x14ac:dyDescent="0.3">
      <c r="A25" s="127" t="s">
        <v>211</v>
      </c>
      <c r="B25" s="127" t="s">
        <v>334</v>
      </c>
      <c r="C25" s="128" t="s">
        <v>300</v>
      </c>
      <c r="D25" s="127" t="s">
        <v>300</v>
      </c>
    </row>
    <row r="26" spans="1:4" x14ac:dyDescent="0.3">
      <c r="A26" s="127" t="s">
        <v>189</v>
      </c>
      <c r="B26" s="127" t="s">
        <v>330</v>
      </c>
      <c r="C26" s="128" t="s">
        <v>300</v>
      </c>
      <c r="D26" s="127" t="s">
        <v>300</v>
      </c>
    </row>
    <row r="27" spans="1:4" s="16" customFormat="1" x14ac:dyDescent="0.3">
      <c r="A27" s="127" t="s">
        <v>252</v>
      </c>
      <c r="B27" s="127" t="s">
        <v>338</v>
      </c>
      <c r="C27" s="128" t="s">
        <v>300</v>
      </c>
      <c r="D27" s="127" t="s">
        <v>300</v>
      </c>
    </row>
    <row r="28" spans="1:4" x14ac:dyDescent="0.3">
      <c r="A28" s="127" t="s">
        <v>197</v>
      </c>
      <c r="B28" s="127" t="s">
        <v>327</v>
      </c>
      <c r="C28" s="128" t="s">
        <v>300</v>
      </c>
      <c r="D28" s="127" t="s">
        <v>300</v>
      </c>
    </row>
    <row r="29" spans="1:4" x14ac:dyDescent="0.3">
      <c r="A29" s="127" t="s">
        <v>236</v>
      </c>
      <c r="B29" s="127" t="s">
        <v>337</v>
      </c>
      <c r="C29" s="128" t="s">
        <v>300</v>
      </c>
      <c r="D29" s="127" t="s">
        <v>300</v>
      </c>
    </row>
    <row r="30" spans="1:4" x14ac:dyDescent="0.3">
      <c r="A30" s="127" t="s">
        <v>210</v>
      </c>
      <c r="B30" s="127" t="s">
        <v>333</v>
      </c>
      <c r="C30" s="128" t="s">
        <v>300</v>
      </c>
      <c r="D30" s="127" t="s">
        <v>300</v>
      </c>
    </row>
    <row r="31" spans="1:4" x14ac:dyDescent="0.3">
      <c r="A31" s="127" t="s">
        <v>174</v>
      </c>
      <c r="B31" s="127" t="s">
        <v>328</v>
      </c>
      <c r="C31" s="128" t="s">
        <v>300</v>
      </c>
      <c r="D31" s="127" t="s">
        <v>300</v>
      </c>
    </row>
    <row r="32" spans="1:4" x14ac:dyDescent="0.3">
      <c r="A32" s="127" t="s">
        <v>254</v>
      </c>
      <c r="B32" s="127" t="s">
        <v>339</v>
      </c>
      <c r="C32" s="128" t="s">
        <v>300</v>
      </c>
      <c r="D32" s="127" t="s">
        <v>300</v>
      </c>
    </row>
    <row r="33" spans="1:4" x14ac:dyDescent="0.3">
      <c r="A33" s="127" t="s">
        <v>194</v>
      </c>
      <c r="B33" s="127" t="s">
        <v>331</v>
      </c>
      <c r="C33" s="128" t="s">
        <v>300</v>
      </c>
      <c r="D33" s="127" t="s">
        <v>300</v>
      </c>
    </row>
    <row r="34" spans="1:4" x14ac:dyDescent="0.3">
      <c r="A34" s="127" t="s">
        <v>280</v>
      </c>
      <c r="B34" s="127" t="s">
        <v>340</v>
      </c>
      <c r="C34" s="128" t="s">
        <v>300</v>
      </c>
      <c r="D34" s="127" t="s">
        <v>300</v>
      </c>
    </row>
    <row r="35" spans="1:4" x14ac:dyDescent="0.3">
      <c r="A35" s="127" t="s">
        <v>212</v>
      </c>
      <c r="B35" s="127" t="s">
        <v>335</v>
      </c>
      <c r="C35" s="128" t="s">
        <v>300</v>
      </c>
      <c r="D35" s="127" t="s">
        <v>300</v>
      </c>
    </row>
    <row r="36" spans="1:4" x14ac:dyDescent="0.3">
      <c r="A36" s="127" t="s">
        <v>238</v>
      </c>
      <c r="B36" s="127" t="s">
        <v>345</v>
      </c>
      <c r="C36" s="128" t="s">
        <v>155</v>
      </c>
      <c r="D36" s="127" t="s">
        <v>303</v>
      </c>
    </row>
    <row r="37" spans="1:4" x14ac:dyDescent="0.3">
      <c r="A37" s="127" t="s">
        <v>164</v>
      </c>
      <c r="B37" s="127" t="s">
        <v>342</v>
      </c>
      <c r="C37" s="128" t="s">
        <v>155</v>
      </c>
      <c r="D37" s="127" t="s">
        <v>303</v>
      </c>
    </row>
    <row r="38" spans="1:4" x14ac:dyDescent="0.3">
      <c r="A38" s="127" t="s">
        <v>275</v>
      </c>
      <c r="B38" s="127" t="s">
        <v>348</v>
      </c>
      <c r="C38" s="128" t="s">
        <v>155</v>
      </c>
      <c r="D38" s="127" t="s">
        <v>303</v>
      </c>
    </row>
    <row r="39" spans="1:4" x14ac:dyDescent="0.3">
      <c r="A39" s="127" t="s">
        <v>237</v>
      </c>
      <c r="B39" s="127" t="s">
        <v>344</v>
      </c>
      <c r="C39" s="128" t="s">
        <v>155</v>
      </c>
      <c r="D39" s="127" t="s">
        <v>303</v>
      </c>
    </row>
    <row r="40" spans="1:4" x14ac:dyDescent="0.3">
      <c r="A40" s="127" t="s">
        <v>282</v>
      </c>
      <c r="B40" s="127" t="s">
        <v>349</v>
      </c>
      <c r="C40" s="128" t="s">
        <v>155</v>
      </c>
      <c r="D40" s="127" t="s">
        <v>303</v>
      </c>
    </row>
    <row r="41" spans="1:4" x14ac:dyDescent="0.3">
      <c r="A41" s="127" t="s">
        <v>239</v>
      </c>
      <c r="B41" s="127" t="s">
        <v>346</v>
      </c>
      <c r="C41" s="128" t="s">
        <v>155</v>
      </c>
      <c r="D41" s="127" t="s">
        <v>303</v>
      </c>
    </row>
    <row r="42" spans="1:4" x14ac:dyDescent="0.3">
      <c r="A42" s="127" t="s">
        <v>186</v>
      </c>
      <c r="B42" s="127" t="s">
        <v>343</v>
      </c>
      <c r="C42" s="128" t="s">
        <v>155</v>
      </c>
      <c r="D42" s="127" t="s">
        <v>303</v>
      </c>
    </row>
    <row r="43" spans="1:4" x14ac:dyDescent="0.3">
      <c r="A43" s="127" t="s">
        <v>258</v>
      </c>
      <c r="B43" s="127" t="s">
        <v>347</v>
      </c>
      <c r="C43" s="128" t="s">
        <v>155</v>
      </c>
      <c r="D43" s="127" t="s">
        <v>303</v>
      </c>
    </row>
    <row r="44" spans="1:4" x14ac:dyDescent="0.3">
      <c r="A44" s="129" t="s">
        <v>276</v>
      </c>
      <c r="B44" s="129" t="s">
        <v>352</v>
      </c>
      <c r="C44" s="130" t="s">
        <v>468</v>
      </c>
      <c r="D44" s="129" t="s">
        <v>306</v>
      </c>
    </row>
    <row r="45" spans="1:4" x14ac:dyDescent="0.3">
      <c r="A45" s="129" t="s">
        <v>225</v>
      </c>
      <c r="B45" s="129" t="s">
        <v>351</v>
      </c>
      <c r="C45" s="130" t="s">
        <v>468</v>
      </c>
      <c r="D45" s="129" t="s">
        <v>306</v>
      </c>
    </row>
    <row r="46" spans="1:4" x14ac:dyDescent="0.3">
      <c r="A46" s="129" t="s">
        <v>190</v>
      </c>
      <c r="B46" s="129" t="s">
        <v>350</v>
      </c>
      <c r="C46" s="130" t="s">
        <v>468</v>
      </c>
      <c r="D46" s="129" t="s">
        <v>306</v>
      </c>
    </row>
    <row r="47" spans="1:4" x14ac:dyDescent="0.3">
      <c r="A47" s="127" t="s">
        <v>242</v>
      </c>
      <c r="B47" s="127" t="s">
        <v>353</v>
      </c>
      <c r="C47" s="128" t="s">
        <v>469</v>
      </c>
      <c r="D47" s="127" t="s">
        <v>304</v>
      </c>
    </row>
    <row r="48" spans="1:4" x14ac:dyDescent="0.3">
      <c r="A48" s="127" t="s">
        <v>272</v>
      </c>
      <c r="B48" s="127" t="s">
        <v>355</v>
      </c>
      <c r="C48" s="128" t="s">
        <v>469</v>
      </c>
      <c r="D48" s="127" t="s">
        <v>304</v>
      </c>
    </row>
    <row r="49" spans="1:4" x14ac:dyDescent="0.3">
      <c r="A49" s="127" t="s">
        <v>279</v>
      </c>
      <c r="B49" s="127" t="s">
        <v>356</v>
      </c>
      <c r="C49" s="128" t="s">
        <v>469</v>
      </c>
      <c r="D49" s="127" t="s">
        <v>304</v>
      </c>
    </row>
    <row r="50" spans="1:4" x14ac:dyDescent="0.3">
      <c r="A50" s="127" t="s">
        <v>249</v>
      </c>
      <c r="B50" s="127" t="s">
        <v>354</v>
      </c>
      <c r="C50" s="128" t="s">
        <v>469</v>
      </c>
      <c r="D50" s="127" t="s">
        <v>304</v>
      </c>
    </row>
    <row r="51" spans="1:4" x14ac:dyDescent="0.3">
      <c r="A51" s="127" t="s">
        <v>291</v>
      </c>
      <c r="B51" s="127" t="s">
        <v>358</v>
      </c>
      <c r="C51" s="128" t="s">
        <v>470</v>
      </c>
      <c r="D51" s="127" t="s">
        <v>303</v>
      </c>
    </row>
    <row r="52" spans="1:4" x14ac:dyDescent="0.3">
      <c r="A52" s="127" t="s">
        <v>295</v>
      </c>
      <c r="B52" s="127" t="s">
        <v>360</v>
      </c>
      <c r="C52" s="128" t="s">
        <v>470</v>
      </c>
      <c r="D52" s="127" t="s">
        <v>303</v>
      </c>
    </row>
    <row r="53" spans="1:4" x14ac:dyDescent="0.3">
      <c r="A53" s="127" t="s">
        <v>292</v>
      </c>
      <c r="B53" s="127" t="s">
        <v>359</v>
      </c>
      <c r="C53" s="128" t="s">
        <v>470</v>
      </c>
      <c r="D53" s="127" t="s">
        <v>303</v>
      </c>
    </row>
    <row r="54" spans="1:4" x14ac:dyDescent="0.3">
      <c r="A54" s="127" t="s">
        <v>269</v>
      </c>
      <c r="B54" s="127" t="s">
        <v>357</v>
      </c>
      <c r="C54" s="128" t="s">
        <v>470</v>
      </c>
      <c r="D54" s="127" t="s">
        <v>303</v>
      </c>
    </row>
    <row r="55" spans="1:4" x14ac:dyDescent="0.3">
      <c r="A55" s="127" t="s">
        <v>206</v>
      </c>
      <c r="B55" s="127" t="s">
        <v>364</v>
      </c>
      <c r="C55" s="128" t="s">
        <v>471</v>
      </c>
      <c r="D55" s="127" t="s">
        <v>301</v>
      </c>
    </row>
    <row r="56" spans="1:4" s="16" customFormat="1" x14ac:dyDescent="0.3">
      <c r="A56" s="127" t="s">
        <v>166</v>
      </c>
      <c r="B56" s="127" t="s">
        <v>361</v>
      </c>
      <c r="C56" s="128" t="s">
        <v>471</v>
      </c>
      <c r="D56" s="127" t="s">
        <v>301</v>
      </c>
    </row>
    <row r="57" spans="1:4" x14ac:dyDescent="0.3">
      <c r="A57" s="127" t="s">
        <v>366</v>
      </c>
      <c r="B57" s="127" t="s">
        <v>367</v>
      </c>
      <c r="C57" s="128" t="s">
        <v>471</v>
      </c>
      <c r="D57" s="127" t="s">
        <v>301</v>
      </c>
    </row>
    <row r="58" spans="1:4" x14ac:dyDescent="0.3">
      <c r="A58" s="127" t="s">
        <v>255</v>
      </c>
      <c r="B58" s="127" t="s">
        <v>368</v>
      </c>
      <c r="C58" s="128" t="s">
        <v>471</v>
      </c>
      <c r="D58" s="127" t="s">
        <v>301</v>
      </c>
    </row>
    <row r="59" spans="1:4" x14ac:dyDescent="0.3">
      <c r="A59" s="127" t="s">
        <v>176</v>
      </c>
      <c r="B59" s="127" t="s">
        <v>363</v>
      </c>
      <c r="C59" s="128" t="s">
        <v>471</v>
      </c>
      <c r="D59" s="127" t="s">
        <v>301</v>
      </c>
    </row>
    <row r="60" spans="1:4" x14ac:dyDescent="0.3">
      <c r="A60" s="127" t="s">
        <v>175</v>
      </c>
      <c r="B60" s="127" t="s">
        <v>362</v>
      </c>
      <c r="C60" s="128" t="s">
        <v>471</v>
      </c>
      <c r="D60" s="127" t="s">
        <v>301</v>
      </c>
    </row>
    <row r="61" spans="1:4" x14ac:dyDescent="0.3">
      <c r="A61" s="127" t="s">
        <v>260</v>
      </c>
      <c r="B61" s="127" t="s">
        <v>369</v>
      </c>
      <c r="C61" s="128" t="s">
        <v>471</v>
      </c>
      <c r="D61" s="127" t="s">
        <v>301</v>
      </c>
    </row>
    <row r="62" spans="1:4" x14ac:dyDescent="0.3">
      <c r="A62" s="127" t="s">
        <v>231</v>
      </c>
      <c r="B62" s="127" t="s">
        <v>365</v>
      </c>
      <c r="C62" s="128" t="s">
        <v>471</v>
      </c>
      <c r="D62" s="127" t="s">
        <v>301</v>
      </c>
    </row>
    <row r="63" spans="1:4" x14ac:dyDescent="0.3">
      <c r="A63" s="127" t="s">
        <v>233</v>
      </c>
      <c r="B63" s="127" t="s">
        <v>371</v>
      </c>
      <c r="C63" s="128" t="s">
        <v>472</v>
      </c>
      <c r="D63" s="127" t="s">
        <v>302</v>
      </c>
    </row>
    <row r="64" spans="1:4" x14ac:dyDescent="0.3">
      <c r="A64" s="127" t="s">
        <v>293</v>
      </c>
      <c r="B64" s="127" t="s">
        <v>378</v>
      </c>
      <c r="C64" s="128" t="s">
        <v>472</v>
      </c>
      <c r="D64" s="127" t="s">
        <v>302</v>
      </c>
    </row>
    <row r="65" spans="1:4" x14ac:dyDescent="0.3">
      <c r="A65" s="127" t="s">
        <v>256</v>
      </c>
      <c r="B65" s="127" t="s">
        <v>373</v>
      </c>
      <c r="C65" s="128" t="s">
        <v>472</v>
      </c>
      <c r="D65" s="127" t="s">
        <v>302</v>
      </c>
    </row>
    <row r="66" spans="1:4" x14ac:dyDescent="0.3">
      <c r="A66" s="127" t="s">
        <v>244</v>
      </c>
      <c r="B66" s="127" t="s">
        <v>372</v>
      </c>
      <c r="C66" s="128" t="s">
        <v>472</v>
      </c>
      <c r="D66" s="127" t="s">
        <v>302</v>
      </c>
    </row>
    <row r="67" spans="1:4" x14ac:dyDescent="0.3">
      <c r="A67" s="127" t="s">
        <v>273</v>
      </c>
      <c r="B67" s="127" t="s">
        <v>377</v>
      </c>
      <c r="C67" s="128" t="s">
        <v>472</v>
      </c>
      <c r="D67" s="127" t="s">
        <v>302</v>
      </c>
    </row>
    <row r="68" spans="1:4" x14ac:dyDescent="0.3">
      <c r="A68" s="127" t="s">
        <v>263</v>
      </c>
      <c r="B68" s="127" t="s">
        <v>375</v>
      </c>
      <c r="C68" s="128" t="s">
        <v>472</v>
      </c>
      <c r="D68" s="127" t="s">
        <v>302</v>
      </c>
    </row>
    <row r="69" spans="1:4" x14ac:dyDescent="0.3">
      <c r="A69" s="127" t="s">
        <v>268</v>
      </c>
      <c r="B69" s="127" t="s">
        <v>376</v>
      </c>
      <c r="C69" s="128" t="s">
        <v>472</v>
      </c>
      <c r="D69" s="127" t="s">
        <v>302</v>
      </c>
    </row>
    <row r="70" spans="1:4" x14ac:dyDescent="0.3">
      <c r="A70" s="127" t="s">
        <v>202</v>
      </c>
      <c r="B70" s="127" t="s">
        <v>370</v>
      </c>
      <c r="C70" s="128" t="s">
        <v>472</v>
      </c>
      <c r="D70" s="127" t="s">
        <v>302</v>
      </c>
    </row>
    <row r="71" spans="1:4" x14ac:dyDescent="0.3">
      <c r="A71" s="127" t="s">
        <v>261</v>
      </c>
      <c r="B71" s="127" t="s">
        <v>374</v>
      </c>
      <c r="C71" s="128" t="s">
        <v>472</v>
      </c>
      <c r="D71" s="127" t="s">
        <v>302</v>
      </c>
    </row>
    <row r="72" spans="1:4" x14ac:dyDescent="0.3">
      <c r="A72" s="127" t="s">
        <v>253</v>
      </c>
      <c r="B72" s="127" t="s">
        <v>384</v>
      </c>
      <c r="C72" s="128" t="s">
        <v>473</v>
      </c>
      <c r="D72" s="127" t="s">
        <v>301</v>
      </c>
    </row>
    <row r="73" spans="1:4" x14ac:dyDescent="0.3">
      <c r="A73" s="127" t="s">
        <v>221</v>
      </c>
      <c r="B73" s="127" t="s">
        <v>381</v>
      </c>
      <c r="C73" s="128" t="s">
        <v>473</v>
      </c>
      <c r="D73" s="127" t="s">
        <v>301</v>
      </c>
    </row>
    <row r="74" spans="1:4" x14ac:dyDescent="0.3">
      <c r="A74" s="127" t="s">
        <v>271</v>
      </c>
      <c r="B74" s="127" t="s">
        <v>385</v>
      </c>
      <c r="C74" s="128" t="s">
        <v>473</v>
      </c>
      <c r="D74" s="127" t="s">
        <v>301</v>
      </c>
    </row>
    <row r="75" spans="1:4" x14ac:dyDescent="0.3">
      <c r="A75" s="127" t="s">
        <v>297</v>
      </c>
      <c r="B75" s="127" t="s">
        <v>386</v>
      </c>
      <c r="C75" s="128" t="s">
        <v>473</v>
      </c>
      <c r="D75" s="127" t="s">
        <v>301</v>
      </c>
    </row>
    <row r="76" spans="1:4" x14ac:dyDescent="0.3">
      <c r="A76" s="127" t="s">
        <v>178</v>
      </c>
      <c r="B76" s="127" t="s">
        <v>380</v>
      </c>
      <c r="C76" s="128" t="s">
        <v>473</v>
      </c>
      <c r="D76" s="127" t="s">
        <v>301</v>
      </c>
    </row>
    <row r="77" spans="1:4" x14ac:dyDescent="0.3">
      <c r="A77" s="129" t="s">
        <v>167</v>
      </c>
      <c r="B77" s="129" t="s">
        <v>649</v>
      </c>
      <c r="C77" s="130" t="s">
        <v>473</v>
      </c>
      <c r="D77" s="129" t="s">
        <v>301</v>
      </c>
    </row>
    <row r="78" spans="1:4" x14ac:dyDescent="0.3">
      <c r="A78" s="127" t="s">
        <v>222</v>
      </c>
      <c r="B78" s="127" t="s">
        <v>382</v>
      </c>
      <c r="C78" s="128" t="s">
        <v>473</v>
      </c>
      <c r="D78" s="127" t="s">
        <v>301</v>
      </c>
    </row>
    <row r="79" spans="1:4" x14ac:dyDescent="0.3">
      <c r="A79" s="127" t="s">
        <v>177</v>
      </c>
      <c r="B79" s="127" t="s">
        <v>379</v>
      </c>
      <c r="C79" s="128" t="s">
        <v>473</v>
      </c>
      <c r="D79" s="127" t="s">
        <v>301</v>
      </c>
    </row>
    <row r="80" spans="1:4" x14ac:dyDescent="0.3">
      <c r="A80" s="127" t="s">
        <v>250</v>
      </c>
      <c r="B80" s="127" t="s">
        <v>383</v>
      </c>
      <c r="C80" s="128" t="s">
        <v>473</v>
      </c>
      <c r="D80" s="127" t="s">
        <v>301</v>
      </c>
    </row>
    <row r="81" spans="1:4" x14ac:dyDescent="0.3">
      <c r="A81" s="127" t="s">
        <v>187</v>
      </c>
      <c r="B81" s="127" t="s">
        <v>388</v>
      </c>
      <c r="C81" s="128" t="s">
        <v>156</v>
      </c>
      <c r="D81" s="127" t="s">
        <v>305</v>
      </c>
    </row>
    <row r="82" spans="1:4" x14ac:dyDescent="0.3">
      <c r="A82" s="127" t="s">
        <v>203</v>
      </c>
      <c r="B82" s="127" t="s">
        <v>389</v>
      </c>
      <c r="C82" s="128" t="s">
        <v>156</v>
      </c>
      <c r="D82" s="127" t="s">
        <v>305</v>
      </c>
    </row>
    <row r="83" spans="1:4" x14ac:dyDescent="0.3">
      <c r="A83" s="127" t="s">
        <v>214</v>
      </c>
      <c r="B83" s="127" t="s">
        <v>390</v>
      </c>
      <c r="C83" s="128" t="s">
        <v>156</v>
      </c>
      <c r="D83" s="127" t="s">
        <v>305</v>
      </c>
    </row>
    <row r="84" spans="1:4" x14ac:dyDescent="0.3">
      <c r="A84" s="127" t="s">
        <v>172</v>
      </c>
      <c r="B84" s="127" t="s">
        <v>387</v>
      </c>
      <c r="C84" s="128" t="s">
        <v>156</v>
      </c>
      <c r="D84" s="127" t="s">
        <v>305</v>
      </c>
    </row>
    <row r="85" spans="1:4" x14ac:dyDescent="0.3">
      <c r="A85" s="127" t="s">
        <v>230</v>
      </c>
      <c r="B85" s="127" t="s">
        <v>391</v>
      </c>
      <c r="C85" s="130" t="s">
        <v>156</v>
      </c>
      <c r="D85" s="127" t="s">
        <v>305</v>
      </c>
    </row>
    <row r="86" spans="1:4" x14ac:dyDescent="0.3">
      <c r="A86" s="127" t="s">
        <v>262</v>
      </c>
      <c r="B86" s="127" t="s">
        <v>398</v>
      </c>
      <c r="C86" s="128" t="s">
        <v>157</v>
      </c>
      <c r="D86" s="127" t="s">
        <v>305</v>
      </c>
    </row>
    <row r="87" spans="1:4" x14ac:dyDescent="0.3">
      <c r="A87" s="127" t="s">
        <v>270</v>
      </c>
      <c r="B87" s="127" t="s">
        <v>399</v>
      </c>
      <c r="C87" s="128" t="s">
        <v>157</v>
      </c>
      <c r="D87" s="127" t="s">
        <v>305</v>
      </c>
    </row>
    <row r="88" spans="1:4" x14ac:dyDescent="0.3">
      <c r="A88" s="127" t="s">
        <v>195</v>
      </c>
      <c r="B88" s="127" t="s">
        <v>396</v>
      </c>
      <c r="C88" s="128" t="s">
        <v>157</v>
      </c>
      <c r="D88" s="127" t="s">
        <v>305</v>
      </c>
    </row>
    <row r="89" spans="1:4" x14ac:dyDescent="0.3">
      <c r="A89" s="127" t="s">
        <v>247</v>
      </c>
      <c r="B89" s="127" t="s">
        <v>397</v>
      </c>
      <c r="C89" s="128" t="s">
        <v>157</v>
      </c>
      <c r="D89" s="127" t="s">
        <v>305</v>
      </c>
    </row>
    <row r="90" spans="1:4" x14ac:dyDescent="0.3">
      <c r="A90" s="127" t="s">
        <v>179</v>
      </c>
      <c r="B90" s="127" t="s">
        <v>395</v>
      </c>
      <c r="C90" s="128" t="s">
        <v>157</v>
      </c>
      <c r="D90" s="127" t="s">
        <v>305</v>
      </c>
    </row>
    <row r="91" spans="1:4" x14ac:dyDescent="0.3">
      <c r="A91" s="127" t="s">
        <v>171</v>
      </c>
      <c r="B91" s="127" t="s">
        <v>394</v>
      </c>
      <c r="C91" s="128" t="s">
        <v>157</v>
      </c>
      <c r="D91" s="127" t="s">
        <v>305</v>
      </c>
    </row>
    <row r="92" spans="1:4" x14ac:dyDescent="0.3">
      <c r="A92" s="127" t="s">
        <v>169</v>
      </c>
      <c r="B92" s="127" t="s">
        <v>392</v>
      </c>
      <c r="C92" s="128" t="s">
        <v>157</v>
      </c>
      <c r="D92" s="127" t="s">
        <v>305</v>
      </c>
    </row>
    <row r="93" spans="1:4" x14ac:dyDescent="0.3">
      <c r="A93" s="127" t="s">
        <v>170</v>
      </c>
      <c r="B93" s="127" t="s">
        <v>393</v>
      </c>
      <c r="C93" s="128" t="s">
        <v>157</v>
      </c>
      <c r="D93" s="127" t="s">
        <v>305</v>
      </c>
    </row>
    <row r="94" spans="1:4" x14ac:dyDescent="0.3">
      <c r="A94" s="127" t="s">
        <v>219</v>
      </c>
      <c r="B94" s="127" t="s">
        <v>400</v>
      </c>
      <c r="C94" s="128" t="s">
        <v>158</v>
      </c>
      <c r="D94" s="127" t="s">
        <v>301</v>
      </c>
    </row>
    <row r="95" spans="1:4" x14ac:dyDescent="0.3">
      <c r="A95" s="127" t="s">
        <v>228</v>
      </c>
      <c r="B95" s="127" t="s">
        <v>402</v>
      </c>
      <c r="C95" s="128" t="s">
        <v>158</v>
      </c>
      <c r="D95" s="127" t="s">
        <v>301</v>
      </c>
    </row>
    <row r="96" spans="1:4" x14ac:dyDescent="0.3">
      <c r="A96" s="127" t="s">
        <v>220</v>
      </c>
      <c r="B96" s="127" t="s">
        <v>401</v>
      </c>
      <c r="C96" s="128" t="s">
        <v>158</v>
      </c>
      <c r="D96" s="127" t="s">
        <v>301</v>
      </c>
    </row>
    <row r="97" spans="1:4" x14ac:dyDescent="0.3">
      <c r="A97" s="129" t="s">
        <v>207</v>
      </c>
      <c r="B97" s="129" t="s">
        <v>405</v>
      </c>
      <c r="C97" s="128" t="s">
        <v>474</v>
      </c>
      <c r="D97" s="129" t="s">
        <v>306</v>
      </c>
    </row>
    <row r="98" spans="1:4" x14ac:dyDescent="0.3">
      <c r="A98" s="127" t="s">
        <v>209</v>
      </c>
      <c r="B98" s="127" t="s">
        <v>403</v>
      </c>
      <c r="C98" s="128" t="s">
        <v>474</v>
      </c>
      <c r="D98" s="129" t="s">
        <v>306</v>
      </c>
    </row>
    <row r="99" spans="1:4" x14ac:dyDescent="0.3">
      <c r="A99" s="129" t="s">
        <v>248</v>
      </c>
      <c r="B99" s="129" t="s">
        <v>408</v>
      </c>
      <c r="C99" s="128" t="s">
        <v>474</v>
      </c>
      <c r="D99" s="129" t="s">
        <v>306</v>
      </c>
    </row>
    <row r="100" spans="1:4" x14ac:dyDescent="0.3">
      <c r="A100" s="129" t="s">
        <v>193</v>
      </c>
      <c r="B100" s="129" t="s">
        <v>404</v>
      </c>
      <c r="C100" s="128" t="s">
        <v>474</v>
      </c>
      <c r="D100" s="129" t="s">
        <v>306</v>
      </c>
    </row>
    <row r="101" spans="1:4" x14ac:dyDescent="0.3">
      <c r="A101" s="129" t="s">
        <v>216</v>
      </c>
      <c r="B101" s="129" t="s">
        <v>407</v>
      </c>
      <c r="C101" s="128" t="s">
        <v>474</v>
      </c>
      <c r="D101" s="129" t="s">
        <v>306</v>
      </c>
    </row>
    <row r="102" spans="1:4" x14ac:dyDescent="0.3">
      <c r="A102" s="129" t="s">
        <v>208</v>
      </c>
      <c r="B102" s="129" t="s">
        <v>406</v>
      </c>
      <c r="C102" s="128" t="s">
        <v>474</v>
      </c>
      <c r="D102" s="129" t="s">
        <v>306</v>
      </c>
    </row>
    <row r="103" spans="1:4" x14ac:dyDescent="0.3">
      <c r="A103" s="127" t="s">
        <v>266</v>
      </c>
      <c r="B103" s="127" t="s">
        <v>411</v>
      </c>
      <c r="C103" s="128" t="s">
        <v>475</v>
      </c>
      <c r="D103" s="127" t="s">
        <v>304</v>
      </c>
    </row>
    <row r="104" spans="1:4" x14ac:dyDescent="0.3">
      <c r="A104" s="127" t="s">
        <v>289</v>
      </c>
      <c r="B104" s="127" t="s">
        <v>414</v>
      </c>
      <c r="C104" s="128" t="s">
        <v>475</v>
      </c>
      <c r="D104" s="127" t="s">
        <v>304</v>
      </c>
    </row>
    <row r="105" spans="1:4" x14ac:dyDescent="0.3">
      <c r="A105" s="127" t="s">
        <v>287</v>
      </c>
      <c r="B105" s="127" t="s">
        <v>413</v>
      </c>
      <c r="C105" s="128" t="s">
        <v>475</v>
      </c>
      <c r="D105" s="127" t="s">
        <v>304</v>
      </c>
    </row>
    <row r="106" spans="1:4" x14ac:dyDescent="0.3">
      <c r="A106" s="127" t="s">
        <v>200</v>
      </c>
      <c r="B106" s="127" t="s">
        <v>410</v>
      </c>
      <c r="C106" s="128" t="s">
        <v>475</v>
      </c>
      <c r="D106" s="127" t="s">
        <v>304</v>
      </c>
    </row>
    <row r="107" spans="1:4" x14ac:dyDescent="0.3">
      <c r="A107" s="127" t="s">
        <v>168</v>
      </c>
      <c r="B107" s="127" t="s">
        <v>409</v>
      </c>
      <c r="C107" s="128" t="s">
        <v>475</v>
      </c>
      <c r="D107" s="127" t="s">
        <v>304</v>
      </c>
    </row>
    <row r="108" spans="1:4" x14ac:dyDescent="0.3">
      <c r="A108" s="127" t="s">
        <v>267</v>
      </c>
      <c r="B108" s="127" t="s">
        <v>412</v>
      </c>
      <c r="C108" s="128" t="s">
        <v>475</v>
      </c>
      <c r="D108" s="127" t="s">
        <v>304</v>
      </c>
    </row>
    <row r="109" spans="1:4" x14ac:dyDescent="0.3">
      <c r="A109" s="127" t="s">
        <v>298</v>
      </c>
      <c r="B109" s="127" t="s">
        <v>415</v>
      </c>
      <c r="C109" s="128" t="s">
        <v>475</v>
      </c>
      <c r="D109" s="127" t="s">
        <v>304</v>
      </c>
    </row>
    <row r="110" spans="1:4" x14ac:dyDescent="0.3">
      <c r="A110" s="127" t="s">
        <v>294</v>
      </c>
      <c r="B110" s="127" t="s">
        <v>419</v>
      </c>
      <c r="C110" s="128" t="s">
        <v>159</v>
      </c>
      <c r="D110" s="127" t="s">
        <v>160</v>
      </c>
    </row>
    <row r="111" spans="1:4" x14ac:dyDescent="0.3">
      <c r="A111" s="127" t="s">
        <v>240</v>
      </c>
      <c r="B111" s="127" t="s">
        <v>416</v>
      </c>
      <c r="C111" s="128" t="s">
        <v>159</v>
      </c>
      <c r="D111" s="127" t="s">
        <v>160</v>
      </c>
    </row>
    <row r="112" spans="1:4" x14ac:dyDescent="0.3">
      <c r="A112" s="127" t="s">
        <v>265</v>
      </c>
      <c r="B112" s="127" t="s">
        <v>418</v>
      </c>
      <c r="C112" s="128" t="s">
        <v>159</v>
      </c>
      <c r="D112" s="127" t="s">
        <v>160</v>
      </c>
    </row>
    <row r="113" spans="1:4" x14ac:dyDescent="0.3">
      <c r="A113" s="127" t="s">
        <v>218</v>
      </c>
      <c r="B113" s="127" t="s">
        <v>417</v>
      </c>
      <c r="C113" s="128" t="s">
        <v>159</v>
      </c>
      <c r="D113" s="127" t="s">
        <v>160</v>
      </c>
    </row>
    <row r="114" spans="1:4" x14ac:dyDescent="0.3">
      <c r="A114" s="127" t="s">
        <v>180</v>
      </c>
      <c r="B114" s="127" t="s">
        <v>421</v>
      </c>
      <c r="C114" s="128" t="s">
        <v>160</v>
      </c>
      <c r="D114" s="127" t="s">
        <v>160</v>
      </c>
    </row>
    <row r="115" spans="1:4" x14ac:dyDescent="0.3">
      <c r="A115" s="127" t="s">
        <v>241</v>
      </c>
      <c r="B115" s="127" t="s">
        <v>426</v>
      </c>
      <c r="C115" s="128" t="s">
        <v>160</v>
      </c>
      <c r="D115" s="127" t="s">
        <v>160</v>
      </c>
    </row>
    <row r="116" spans="1:4" x14ac:dyDescent="0.3">
      <c r="A116" s="127" t="s">
        <v>165</v>
      </c>
      <c r="B116" s="127" t="s">
        <v>420</v>
      </c>
      <c r="C116" s="128" t="s">
        <v>160</v>
      </c>
      <c r="D116" s="127" t="s">
        <v>160</v>
      </c>
    </row>
    <row r="117" spans="1:4" x14ac:dyDescent="0.3">
      <c r="A117" s="127" t="s">
        <v>196</v>
      </c>
      <c r="B117" s="127" t="s">
        <v>422</v>
      </c>
      <c r="C117" s="128" t="s">
        <v>160</v>
      </c>
      <c r="D117" s="127" t="s">
        <v>160</v>
      </c>
    </row>
    <row r="118" spans="1:4" x14ac:dyDescent="0.3">
      <c r="A118" s="127" t="s">
        <v>217</v>
      </c>
      <c r="B118" s="127" t="s">
        <v>425</v>
      </c>
      <c r="C118" s="128" t="s">
        <v>160</v>
      </c>
      <c r="D118" s="127" t="s">
        <v>160</v>
      </c>
    </row>
    <row r="119" spans="1:4" x14ac:dyDescent="0.3">
      <c r="A119" s="127" t="s">
        <v>201</v>
      </c>
      <c r="B119" s="127" t="s">
        <v>423</v>
      </c>
      <c r="C119" s="128" t="s">
        <v>160</v>
      </c>
      <c r="D119" s="127" t="s">
        <v>160</v>
      </c>
    </row>
    <row r="120" spans="1:4" s="16" customFormat="1" x14ac:dyDescent="0.3">
      <c r="A120" s="127" t="s">
        <v>215</v>
      </c>
      <c r="B120" s="127" t="s">
        <v>424</v>
      </c>
      <c r="C120" s="128" t="s">
        <v>160</v>
      </c>
      <c r="D120" s="127" t="s">
        <v>160</v>
      </c>
    </row>
    <row r="121" spans="1:4" x14ac:dyDescent="0.3">
      <c r="A121" s="127" t="s">
        <v>435</v>
      </c>
      <c r="B121" s="127" t="s">
        <v>436</v>
      </c>
      <c r="C121" s="128" t="s">
        <v>161</v>
      </c>
      <c r="D121" s="127" t="s">
        <v>161</v>
      </c>
    </row>
    <row r="122" spans="1:4" x14ac:dyDescent="0.3">
      <c r="A122" s="127" t="s">
        <v>235</v>
      </c>
      <c r="B122" s="127" t="s">
        <v>433</v>
      </c>
      <c r="C122" s="128" t="s">
        <v>161</v>
      </c>
      <c r="D122" s="127" t="s">
        <v>161</v>
      </c>
    </row>
    <row r="123" spans="1:4" x14ac:dyDescent="0.3">
      <c r="A123" s="127" t="s">
        <v>290</v>
      </c>
      <c r="B123" s="127" t="s">
        <v>439</v>
      </c>
      <c r="C123" s="128" t="s">
        <v>161</v>
      </c>
      <c r="D123" s="127" t="s">
        <v>161</v>
      </c>
    </row>
    <row r="124" spans="1:4" x14ac:dyDescent="0.3">
      <c r="A124" s="127" t="s">
        <v>296</v>
      </c>
      <c r="B124" s="127" t="s">
        <v>440</v>
      </c>
      <c r="C124" s="128" t="s">
        <v>161</v>
      </c>
      <c r="D124" s="127" t="s">
        <v>161</v>
      </c>
    </row>
    <row r="125" spans="1:4" x14ac:dyDescent="0.3">
      <c r="A125" s="127" t="s">
        <v>223</v>
      </c>
      <c r="B125" s="127" t="s">
        <v>428</v>
      </c>
      <c r="C125" s="128" t="s">
        <v>161</v>
      </c>
      <c r="D125" s="127" t="s">
        <v>161</v>
      </c>
    </row>
    <row r="126" spans="1:4" s="16" customFormat="1" x14ac:dyDescent="0.3">
      <c r="A126" s="127" t="s">
        <v>243</v>
      </c>
      <c r="B126" s="127" t="s">
        <v>434</v>
      </c>
      <c r="C126" s="128" t="s">
        <v>161</v>
      </c>
      <c r="D126" s="127" t="s">
        <v>161</v>
      </c>
    </row>
    <row r="127" spans="1:4" s="16" customFormat="1" x14ac:dyDescent="0.3">
      <c r="A127" s="127" t="s">
        <v>232</v>
      </c>
      <c r="B127" s="127" t="s">
        <v>431</v>
      </c>
      <c r="C127" s="128" t="s">
        <v>161</v>
      </c>
      <c r="D127" s="127" t="s">
        <v>161</v>
      </c>
    </row>
    <row r="128" spans="1:4" s="16" customFormat="1" x14ac:dyDescent="0.3">
      <c r="A128" s="129" t="s">
        <v>259</v>
      </c>
      <c r="B128" s="129" t="s">
        <v>437</v>
      </c>
      <c r="C128" s="130" t="s">
        <v>161</v>
      </c>
      <c r="D128" s="129" t="s">
        <v>161</v>
      </c>
    </row>
    <row r="129" spans="1:4" s="16" customFormat="1" x14ac:dyDescent="0.3">
      <c r="A129" s="127" t="s">
        <v>299</v>
      </c>
      <c r="B129" s="127" t="s">
        <v>430</v>
      </c>
      <c r="C129" s="128" t="s">
        <v>161</v>
      </c>
      <c r="D129" s="127" t="s">
        <v>161</v>
      </c>
    </row>
    <row r="130" spans="1:4" s="16" customFormat="1" x14ac:dyDescent="0.3">
      <c r="A130" s="127" t="s">
        <v>224</v>
      </c>
      <c r="B130" s="127" t="s">
        <v>429</v>
      </c>
      <c r="C130" s="128" t="s">
        <v>161</v>
      </c>
      <c r="D130" s="127" t="s">
        <v>161</v>
      </c>
    </row>
    <row r="131" spans="1:4" s="16" customFormat="1" x14ac:dyDescent="0.3">
      <c r="A131" s="127" t="s">
        <v>181</v>
      </c>
      <c r="B131" s="127" t="s">
        <v>427</v>
      </c>
      <c r="C131" s="128" t="s">
        <v>161</v>
      </c>
      <c r="D131" s="127" t="s">
        <v>161</v>
      </c>
    </row>
    <row r="132" spans="1:4" s="16" customFormat="1" x14ac:dyDescent="0.3">
      <c r="A132" s="127" t="s">
        <v>283</v>
      </c>
      <c r="B132" s="127" t="s">
        <v>438</v>
      </c>
      <c r="C132" s="128" t="s">
        <v>161</v>
      </c>
      <c r="D132" s="127" t="s">
        <v>161</v>
      </c>
    </row>
    <row r="133" spans="1:4" s="16" customFormat="1" x14ac:dyDescent="0.3">
      <c r="A133" s="127" t="s">
        <v>234</v>
      </c>
      <c r="B133" s="127" t="s">
        <v>432</v>
      </c>
      <c r="C133" s="128" t="s">
        <v>161</v>
      </c>
      <c r="D133" s="127" t="s">
        <v>161</v>
      </c>
    </row>
    <row r="134" spans="1:4" s="16" customFormat="1" x14ac:dyDescent="0.3">
      <c r="A134" s="129" t="s">
        <v>192</v>
      </c>
      <c r="B134" s="129" t="s">
        <v>443</v>
      </c>
      <c r="C134" s="130" t="s">
        <v>162</v>
      </c>
      <c r="D134" s="129" t="s">
        <v>306</v>
      </c>
    </row>
    <row r="135" spans="1:4" s="16" customFormat="1" x14ac:dyDescent="0.3">
      <c r="A135" s="129" t="s">
        <v>173</v>
      </c>
      <c r="B135" s="129" t="s">
        <v>441</v>
      </c>
      <c r="C135" s="130" t="s">
        <v>162</v>
      </c>
      <c r="D135" s="129" t="s">
        <v>306</v>
      </c>
    </row>
    <row r="136" spans="1:4" s="16" customFormat="1" x14ac:dyDescent="0.3">
      <c r="A136" s="129" t="s">
        <v>285</v>
      </c>
      <c r="B136" s="129" t="s">
        <v>445</v>
      </c>
      <c r="C136" s="130" t="s">
        <v>162</v>
      </c>
      <c r="D136" s="129" t="s">
        <v>306</v>
      </c>
    </row>
    <row r="137" spans="1:4" s="16" customFormat="1" x14ac:dyDescent="0.3">
      <c r="A137" s="129" t="s">
        <v>191</v>
      </c>
      <c r="B137" s="129" t="s">
        <v>442</v>
      </c>
      <c r="C137" s="130" t="s">
        <v>162</v>
      </c>
      <c r="D137" s="129" t="s">
        <v>306</v>
      </c>
    </row>
    <row r="138" spans="1:4" s="16" customFormat="1" x14ac:dyDescent="0.3">
      <c r="A138" s="129" t="s">
        <v>257</v>
      </c>
      <c r="B138" s="129" t="s">
        <v>444</v>
      </c>
      <c r="C138" s="130" t="s">
        <v>162</v>
      </c>
      <c r="D138" s="129" t="s">
        <v>306</v>
      </c>
    </row>
    <row r="139" spans="1:4" s="16" customFormat="1" x14ac:dyDescent="0.3">
      <c r="A139" s="129" t="s">
        <v>288</v>
      </c>
      <c r="B139" s="129" t="s">
        <v>446</v>
      </c>
      <c r="C139" s="130" t="s">
        <v>162</v>
      </c>
      <c r="D139" s="129" t="s">
        <v>306</v>
      </c>
    </row>
  </sheetData>
  <sortState ref="A2:D139">
    <sortCondition ref="C1"/>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3:P43"/>
  <sheetViews>
    <sheetView showGridLines="0" zoomScale="75" zoomScaleNormal="75" workbookViewId="0">
      <selection activeCell="B3" sqref="B3"/>
    </sheetView>
  </sheetViews>
  <sheetFormatPr defaultColWidth="8.77734375" defaultRowHeight="14.4" x14ac:dyDescent="0.3"/>
  <cols>
    <col min="1" max="16384" width="8.77734375" style="22"/>
  </cols>
  <sheetData>
    <row r="3" spans="2:16" ht="17.399999999999999" x14ac:dyDescent="0.3">
      <c r="B3" s="80" t="s">
        <v>650</v>
      </c>
      <c r="C3" s="65"/>
      <c r="D3" s="67"/>
      <c r="E3" s="65"/>
      <c r="F3" s="65"/>
      <c r="G3" s="65"/>
      <c r="H3" s="65"/>
      <c r="I3" s="65"/>
      <c r="J3" s="65"/>
      <c r="K3" s="65"/>
      <c r="L3" s="65"/>
      <c r="M3" s="65"/>
      <c r="N3" s="65"/>
      <c r="O3" s="65"/>
      <c r="P3" s="65"/>
    </row>
    <row r="4" spans="2:16" s="82" customFormat="1" ht="17.399999999999999" x14ac:dyDescent="0.3">
      <c r="B4" s="81"/>
      <c r="C4" s="65"/>
      <c r="D4" s="65"/>
      <c r="E4" s="65"/>
      <c r="F4" s="65"/>
      <c r="G4" s="65"/>
      <c r="H4" s="65"/>
      <c r="I4" s="65"/>
      <c r="J4" s="65"/>
      <c r="K4" s="65"/>
      <c r="L4" s="65"/>
      <c r="M4" s="65"/>
      <c r="N4" s="65"/>
      <c r="O4" s="65"/>
      <c r="P4" s="65"/>
    </row>
    <row r="5" spans="2:16" s="82" customFormat="1" ht="15.6" x14ac:dyDescent="0.3">
      <c r="B5" s="84" t="s">
        <v>568</v>
      </c>
      <c r="C5" s="65"/>
      <c r="D5" s="65"/>
      <c r="E5" s="65"/>
      <c r="F5" s="65"/>
      <c r="G5" s="65"/>
      <c r="H5" s="65"/>
      <c r="I5" s="65"/>
      <c r="J5" s="65"/>
      <c r="K5" s="65"/>
      <c r="L5" s="65"/>
      <c r="M5" s="65"/>
      <c r="N5" s="65"/>
      <c r="O5" s="65"/>
      <c r="P5" s="65"/>
    </row>
    <row r="6" spans="2:16" s="82" customFormat="1" ht="15" x14ac:dyDescent="0.3">
      <c r="B6" s="88" t="s">
        <v>569</v>
      </c>
      <c r="C6" s="88"/>
      <c r="D6" s="65"/>
      <c r="E6" s="65"/>
      <c r="F6" s="65"/>
      <c r="G6" s="65"/>
      <c r="H6" s="65"/>
      <c r="I6" s="65"/>
      <c r="J6" s="65"/>
      <c r="K6" s="65"/>
      <c r="L6" s="65"/>
      <c r="M6" s="65"/>
      <c r="N6" s="65"/>
      <c r="O6" s="65"/>
      <c r="P6" s="65"/>
    </row>
    <row r="7" spans="2:16" s="82" customFormat="1" ht="15" x14ac:dyDescent="0.3">
      <c r="B7" s="88" t="s">
        <v>570</v>
      </c>
      <c r="C7" s="88"/>
      <c r="D7" s="65"/>
      <c r="E7" s="65"/>
      <c r="F7" s="65"/>
      <c r="G7" s="65"/>
      <c r="H7" s="65"/>
      <c r="I7" s="65"/>
      <c r="J7" s="65"/>
      <c r="K7" s="65"/>
      <c r="L7" s="65"/>
      <c r="M7" s="65"/>
      <c r="N7" s="65"/>
      <c r="O7" s="65"/>
      <c r="P7" s="65"/>
    </row>
    <row r="8" spans="2:16" s="82" customFormat="1" ht="15" x14ac:dyDescent="0.3">
      <c r="B8" s="88" t="s">
        <v>571</v>
      </c>
      <c r="C8" s="88"/>
      <c r="D8" s="65"/>
      <c r="E8" s="65"/>
      <c r="F8" s="65"/>
      <c r="G8" s="65"/>
      <c r="H8" s="65"/>
      <c r="I8" s="65"/>
      <c r="J8" s="65"/>
      <c r="K8" s="65"/>
      <c r="L8" s="65"/>
      <c r="M8" s="65"/>
      <c r="N8" s="65"/>
      <c r="O8" s="65"/>
      <c r="P8" s="65"/>
    </row>
    <row r="9" spans="2:16" s="82" customFormat="1" ht="15" x14ac:dyDescent="0.3">
      <c r="B9" s="88" t="s">
        <v>572</v>
      </c>
      <c r="C9" s="88"/>
      <c r="D9" s="65"/>
      <c r="E9" s="65"/>
      <c r="F9" s="65"/>
      <c r="G9" s="65"/>
      <c r="H9" s="65"/>
      <c r="I9" s="65"/>
      <c r="J9" s="65"/>
      <c r="K9" s="65"/>
      <c r="L9" s="65"/>
      <c r="M9" s="65"/>
      <c r="N9" s="65"/>
      <c r="O9" s="65"/>
      <c r="P9" s="65"/>
    </row>
    <row r="10" spans="2:16" s="82" customFormat="1" ht="15" x14ac:dyDescent="0.3">
      <c r="B10" s="88" t="s">
        <v>573</v>
      </c>
      <c r="C10" s="88"/>
      <c r="D10" s="65"/>
      <c r="E10" s="65"/>
      <c r="F10" s="65"/>
      <c r="G10" s="65"/>
      <c r="H10" s="65"/>
      <c r="I10" s="65"/>
      <c r="J10" s="65"/>
      <c r="K10" s="65"/>
      <c r="L10" s="65"/>
      <c r="M10" s="65"/>
      <c r="N10" s="65"/>
      <c r="O10" s="65"/>
      <c r="P10" s="65"/>
    </row>
    <row r="11" spans="2:16" s="82" customFormat="1" ht="15" x14ac:dyDescent="0.3">
      <c r="B11" s="88" t="s">
        <v>574</v>
      </c>
      <c r="C11" s="88"/>
      <c r="D11" s="65"/>
      <c r="E11" s="65"/>
      <c r="F11" s="65"/>
      <c r="G11" s="65"/>
      <c r="H11" s="65"/>
      <c r="I11" s="65"/>
      <c r="J11" s="65"/>
      <c r="K11" s="65"/>
      <c r="L11" s="65"/>
      <c r="M11" s="65"/>
      <c r="N11" s="65"/>
      <c r="O11" s="65"/>
      <c r="P11" s="65"/>
    </row>
    <row r="12" spans="2:16" s="82" customFormat="1" ht="15" x14ac:dyDescent="0.3">
      <c r="B12" s="88" t="s">
        <v>575</v>
      </c>
      <c r="C12" s="88"/>
      <c r="D12" s="65"/>
      <c r="E12" s="65"/>
      <c r="F12" s="65"/>
      <c r="G12" s="65"/>
      <c r="H12" s="65"/>
      <c r="I12" s="65"/>
      <c r="J12" s="65"/>
      <c r="K12" s="65"/>
      <c r="L12" s="65"/>
      <c r="M12" s="65"/>
      <c r="N12" s="65"/>
      <c r="O12" s="65"/>
      <c r="P12" s="65"/>
    </row>
    <row r="13" spans="2:16" s="82" customFormat="1" ht="15" x14ac:dyDescent="0.3">
      <c r="B13" s="88" t="s">
        <v>576</v>
      </c>
      <c r="C13" s="88"/>
      <c r="D13" s="65"/>
      <c r="E13" s="65"/>
      <c r="F13" s="65"/>
      <c r="G13" s="65"/>
      <c r="H13" s="65"/>
      <c r="I13" s="65"/>
      <c r="J13" s="65"/>
      <c r="K13" s="65"/>
      <c r="L13" s="65"/>
      <c r="M13" s="65"/>
      <c r="N13" s="65"/>
      <c r="O13" s="65"/>
      <c r="P13" s="65"/>
    </row>
    <row r="14" spans="2:16" s="82" customFormat="1" ht="15" x14ac:dyDescent="0.3">
      <c r="B14" s="88" t="s">
        <v>577</v>
      </c>
      <c r="C14" s="88"/>
      <c r="D14" s="65"/>
      <c r="E14" s="65"/>
      <c r="F14" s="65"/>
      <c r="G14" s="65"/>
      <c r="H14" s="65"/>
      <c r="I14" s="65"/>
      <c r="J14" s="65"/>
      <c r="K14" s="65"/>
      <c r="L14" s="65"/>
      <c r="M14" s="65"/>
      <c r="N14" s="65"/>
      <c r="O14" s="65"/>
      <c r="P14" s="65"/>
    </row>
    <row r="15" spans="2:16" s="82" customFormat="1" ht="15" x14ac:dyDescent="0.3">
      <c r="B15" s="88" t="s">
        <v>578</v>
      </c>
      <c r="C15" s="88"/>
      <c r="D15" s="65"/>
      <c r="E15" s="65"/>
      <c r="F15" s="65"/>
      <c r="G15" s="65"/>
      <c r="H15" s="65"/>
      <c r="I15" s="65"/>
      <c r="J15" s="65"/>
      <c r="K15" s="65"/>
      <c r="L15" s="65"/>
      <c r="M15" s="65"/>
      <c r="N15" s="65"/>
      <c r="O15" s="65"/>
      <c r="P15" s="65"/>
    </row>
    <row r="16" spans="2:16" s="82" customFormat="1" ht="15" x14ac:dyDescent="0.3">
      <c r="B16" s="88" t="s">
        <v>579</v>
      </c>
      <c r="C16" s="88"/>
      <c r="D16" s="65"/>
      <c r="E16" s="65"/>
      <c r="F16" s="65"/>
      <c r="G16" s="65"/>
      <c r="H16" s="65"/>
      <c r="I16" s="65"/>
      <c r="J16" s="65"/>
      <c r="K16" s="65"/>
      <c r="L16" s="65"/>
      <c r="M16" s="65"/>
      <c r="N16" s="65"/>
      <c r="O16" s="65"/>
      <c r="P16" s="65"/>
    </row>
    <row r="17" spans="2:16" s="82" customFormat="1" ht="15" x14ac:dyDescent="0.3">
      <c r="B17" s="88" t="s">
        <v>580</v>
      </c>
      <c r="C17" s="88"/>
      <c r="D17" s="65"/>
      <c r="E17" s="65"/>
      <c r="F17" s="65"/>
      <c r="G17" s="65"/>
      <c r="H17" s="65"/>
      <c r="I17" s="65"/>
      <c r="J17" s="65"/>
      <c r="K17" s="65"/>
      <c r="L17" s="65"/>
      <c r="M17" s="65"/>
      <c r="N17" s="65"/>
      <c r="O17" s="65"/>
      <c r="P17" s="65"/>
    </row>
    <row r="18" spans="2:16" s="82" customFormat="1" ht="15" x14ac:dyDescent="0.3">
      <c r="B18" s="88" t="s">
        <v>581</v>
      </c>
      <c r="C18" s="88"/>
      <c r="D18" s="65"/>
      <c r="E18" s="65"/>
      <c r="F18" s="65"/>
      <c r="G18" s="65"/>
      <c r="H18" s="65"/>
      <c r="I18" s="65"/>
      <c r="J18" s="65"/>
      <c r="K18" s="65"/>
      <c r="L18" s="65"/>
      <c r="M18" s="65"/>
      <c r="N18" s="65"/>
      <c r="O18" s="65"/>
      <c r="P18" s="65"/>
    </row>
    <row r="19" spans="2:16" s="82" customFormat="1" ht="15" x14ac:dyDescent="0.3">
      <c r="B19" s="88" t="s">
        <v>582</v>
      </c>
      <c r="C19" s="88"/>
      <c r="D19" s="65"/>
      <c r="E19" s="65"/>
      <c r="F19" s="65"/>
      <c r="G19" s="65"/>
      <c r="H19" s="65"/>
      <c r="I19" s="65"/>
      <c r="J19" s="65"/>
      <c r="K19" s="65"/>
      <c r="L19" s="65"/>
      <c r="M19" s="65"/>
      <c r="N19" s="65"/>
      <c r="O19" s="65"/>
      <c r="P19" s="65"/>
    </row>
    <row r="20" spans="2:16" s="82" customFormat="1" ht="15" x14ac:dyDescent="0.3">
      <c r="B20" s="88" t="s">
        <v>583</v>
      </c>
      <c r="C20" s="88"/>
      <c r="D20" s="65"/>
      <c r="E20" s="65"/>
      <c r="F20" s="65"/>
      <c r="G20" s="65"/>
      <c r="H20" s="65"/>
      <c r="I20" s="65"/>
      <c r="J20" s="65"/>
      <c r="K20" s="65"/>
      <c r="L20" s="65"/>
      <c r="M20" s="65"/>
      <c r="N20" s="65"/>
      <c r="O20" s="65"/>
      <c r="P20" s="65"/>
    </row>
    <row r="21" spans="2:16" s="82" customFormat="1" ht="15" x14ac:dyDescent="0.3">
      <c r="B21" s="88" t="s">
        <v>584</v>
      </c>
      <c r="C21" s="88"/>
      <c r="D21" s="65"/>
      <c r="E21" s="65"/>
      <c r="F21" s="65"/>
      <c r="G21" s="65"/>
      <c r="H21" s="65"/>
      <c r="I21" s="65"/>
      <c r="J21" s="65"/>
      <c r="K21" s="65"/>
      <c r="L21" s="65"/>
      <c r="M21" s="65"/>
      <c r="N21" s="65"/>
      <c r="O21" s="65"/>
      <c r="P21" s="65"/>
    </row>
    <row r="22" spans="2:16" s="82" customFormat="1" ht="15" x14ac:dyDescent="0.3">
      <c r="B22" s="88" t="s">
        <v>585</v>
      </c>
      <c r="C22" s="88"/>
      <c r="D22" s="65"/>
      <c r="E22" s="65"/>
      <c r="F22" s="65"/>
      <c r="G22" s="65"/>
      <c r="H22" s="65"/>
      <c r="I22" s="65"/>
      <c r="J22" s="65"/>
      <c r="K22" s="65"/>
      <c r="L22" s="65"/>
      <c r="M22" s="65"/>
      <c r="N22" s="65"/>
      <c r="O22" s="65"/>
      <c r="P22" s="65"/>
    </row>
    <row r="23" spans="2:16" s="82" customFormat="1" ht="15" x14ac:dyDescent="0.3">
      <c r="B23" s="88" t="s">
        <v>586</v>
      </c>
      <c r="C23" s="88"/>
      <c r="D23" s="65"/>
      <c r="E23" s="65"/>
      <c r="F23" s="65"/>
      <c r="G23" s="65"/>
      <c r="H23" s="65"/>
      <c r="I23" s="65"/>
      <c r="J23" s="65"/>
      <c r="K23" s="65"/>
      <c r="L23" s="65"/>
      <c r="M23" s="65"/>
      <c r="N23" s="65"/>
      <c r="O23" s="65"/>
      <c r="P23" s="65"/>
    </row>
    <row r="24" spans="2:16" s="82" customFormat="1" ht="15" x14ac:dyDescent="0.3">
      <c r="B24" s="88" t="s">
        <v>587</v>
      </c>
      <c r="C24" s="88"/>
      <c r="D24" s="65"/>
      <c r="E24" s="65"/>
      <c r="F24" s="65"/>
      <c r="G24" s="65"/>
      <c r="H24" s="65"/>
      <c r="I24" s="65"/>
      <c r="J24" s="65"/>
      <c r="K24" s="65"/>
      <c r="L24" s="65"/>
      <c r="M24" s="65"/>
      <c r="N24" s="65"/>
      <c r="O24" s="65"/>
      <c r="P24" s="65"/>
    </row>
    <row r="25" spans="2:16" s="82" customFormat="1" ht="15" x14ac:dyDescent="0.3">
      <c r="B25" s="88" t="s">
        <v>588</v>
      </c>
      <c r="C25" s="88"/>
      <c r="D25" s="65"/>
      <c r="E25" s="65"/>
      <c r="F25" s="65"/>
      <c r="G25" s="65"/>
      <c r="H25" s="65"/>
      <c r="I25" s="65"/>
      <c r="J25" s="65"/>
      <c r="K25" s="65"/>
      <c r="L25" s="65"/>
      <c r="M25" s="65"/>
      <c r="N25" s="65"/>
      <c r="O25" s="65"/>
      <c r="P25" s="65"/>
    </row>
    <row r="26" spans="2:16" s="82" customFormat="1" ht="15" x14ac:dyDescent="0.3">
      <c r="B26" s="88" t="s">
        <v>589</v>
      </c>
      <c r="C26" s="88"/>
      <c r="D26" s="65"/>
      <c r="E26" s="65"/>
      <c r="F26" s="65"/>
      <c r="G26" s="65"/>
      <c r="H26" s="65"/>
      <c r="I26" s="65"/>
      <c r="J26" s="65"/>
      <c r="K26" s="65"/>
      <c r="L26" s="65"/>
      <c r="M26" s="65"/>
      <c r="N26" s="65"/>
      <c r="O26" s="65"/>
      <c r="P26" s="65"/>
    </row>
    <row r="27" spans="2:16" s="82" customFormat="1" ht="15" x14ac:dyDescent="0.3">
      <c r="B27" s="88" t="s">
        <v>590</v>
      </c>
      <c r="C27" s="88"/>
      <c r="D27" s="65"/>
      <c r="E27" s="65"/>
      <c r="F27" s="65"/>
      <c r="G27" s="65"/>
      <c r="H27" s="65"/>
      <c r="I27" s="65"/>
      <c r="J27" s="65"/>
      <c r="K27" s="65"/>
      <c r="L27" s="65"/>
      <c r="M27" s="65"/>
      <c r="N27" s="65"/>
      <c r="O27" s="65"/>
      <c r="P27" s="65"/>
    </row>
    <row r="28" spans="2:16" ht="15" x14ac:dyDescent="0.3">
      <c r="B28" s="88" t="s">
        <v>591</v>
      </c>
      <c r="C28" s="88"/>
    </row>
    <row r="29" spans="2:16" ht="15" x14ac:dyDescent="0.3">
      <c r="B29" s="88" t="s">
        <v>592</v>
      </c>
      <c r="C29" s="88"/>
    </row>
    <row r="30" spans="2:16" ht="15" x14ac:dyDescent="0.3">
      <c r="B30" s="88" t="s">
        <v>593</v>
      </c>
      <c r="C30" s="88"/>
    </row>
    <row r="31" spans="2:16" ht="15" x14ac:dyDescent="0.3">
      <c r="B31" s="88" t="s">
        <v>594</v>
      </c>
      <c r="C31" s="88"/>
    </row>
    <row r="32" spans="2:16" ht="15" x14ac:dyDescent="0.3">
      <c r="B32" s="88" t="s">
        <v>595</v>
      </c>
      <c r="C32" s="88"/>
    </row>
    <row r="33" spans="2:3" ht="15" x14ac:dyDescent="0.3">
      <c r="B33" s="88" t="s">
        <v>596</v>
      </c>
      <c r="C33" s="88"/>
    </row>
    <row r="34" spans="2:3" ht="15" x14ac:dyDescent="0.3">
      <c r="B34" s="88" t="s">
        <v>597</v>
      </c>
      <c r="C34" s="88"/>
    </row>
    <row r="35" spans="2:3" ht="15" x14ac:dyDescent="0.3">
      <c r="B35" s="88" t="s">
        <v>598</v>
      </c>
      <c r="C35" s="88"/>
    </row>
    <row r="36" spans="2:3" ht="15" x14ac:dyDescent="0.3">
      <c r="B36" s="88" t="s">
        <v>599</v>
      </c>
      <c r="C36" s="88"/>
    </row>
    <row r="37" spans="2:3" ht="15" x14ac:dyDescent="0.3">
      <c r="B37" s="88" t="s">
        <v>600</v>
      </c>
      <c r="C37" s="88"/>
    </row>
    <row r="38" spans="2:3" s="70" customFormat="1" ht="15" x14ac:dyDescent="0.25">
      <c r="B38" s="88" t="s">
        <v>601</v>
      </c>
      <c r="C38" s="88"/>
    </row>
    <row r="39" spans="2:3" ht="15" x14ac:dyDescent="0.3">
      <c r="B39" s="88" t="s">
        <v>602</v>
      </c>
      <c r="C39" s="88"/>
    </row>
    <row r="40" spans="2:3" ht="15" x14ac:dyDescent="0.3">
      <c r="B40" s="88" t="s">
        <v>603</v>
      </c>
      <c r="C40" s="88"/>
    </row>
    <row r="41" spans="2:3" ht="15" x14ac:dyDescent="0.3">
      <c r="B41" s="88" t="s">
        <v>604</v>
      </c>
      <c r="C41" s="88"/>
    </row>
    <row r="42" spans="2:3" ht="15" x14ac:dyDescent="0.3">
      <c r="B42" s="88" t="s">
        <v>605</v>
      </c>
      <c r="C42" s="88"/>
    </row>
    <row r="43" spans="2:3" ht="15" x14ac:dyDescent="0.3">
      <c r="B43" s="88" t="s">
        <v>626</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P43"/>
  <sheetViews>
    <sheetView showGridLines="0" zoomScale="75" zoomScaleNormal="75" workbookViewId="0">
      <selection activeCell="B2" sqref="B2"/>
    </sheetView>
  </sheetViews>
  <sheetFormatPr defaultColWidth="8.77734375" defaultRowHeight="14.4" x14ac:dyDescent="0.3"/>
  <cols>
    <col min="1" max="16384" width="8.77734375" style="22"/>
  </cols>
  <sheetData>
    <row r="1" spans="2:16" ht="24.6" x14ac:dyDescent="0.3">
      <c r="B1" s="64"/>
      <c r="C1" s="65"/>
      <c r="D1" s="65"/>
      <c r="E1" s="65"/>
      <c r="F1" s="65"/>
      <c r="G1" s="65"/>
      <c r="H1" s="65"/>
      <c r="I1" s="65"/>
      <c r="J1" s="65"/>
      <c r="K1" s="65"/>
      <c r="L1" s="65"/>
      <c r="M1" s="65"/>
      <c r="N1" s="65"/>
      <c r="O1" s="65"/>
      <c r="P1" s="65"/>
    </row>
    <row r="2" spans="2:16" ht="24.6" x14ac:dyDescent="0.3">
      <c r="B2" s="64"/>
      <c r="C2" s="65"/>
      <c r="D2" s="65"/>
      <c r="E2" s="65"/>
      <c r="F2" s="65"/>
      <c r="G2" s="65"/>
      <c r="H2" s="65"/>
      <c r="I2" s="65"/>
      <c r="J2" s="65"/>
      <c r="K2" s="65"/>
      <c r="L2" s="65"/>
      <c r="M2" s="65"/>
      <c r="N2" s="65"/>
      <c r="O2" s="65"/>
      <c r="P2" s="65"/>
    </row>
    <row r="3" spans="2:16" ht="24.6" x14ac:dyDescent="0.3">
      <c r="B3" s="64"/>
      <c r="C3" s="65"/>
      <c r="D3" s="65"/>
      <c r="E3" s="65"/>
      <c r="F3" s="65"/>
      <c r="G3" s="65"/>
      <c r="H3" s="65"/>
      <c r="I3" s="65"/>
      <c r="J3" s="65"/>
      <c r="K3" s="65"/>
      <c r="L3" s="65"/>
      <c r="M3" s="65"/>
      <c r="N3" s="65"/>
      <c r="O3" s="65"/>
      <c r="P3" s="65"/>
    </row>
    <row r="4" spans="2:16" ht="15.6" x14ac:dyDescent="0.3">
      <c r="B4" s="74" t="s">
        <v>492</v>
      </c>
      <c r="C4" s="65"/>
      <c r="D4" s="65"/>
      <c r="E4" s="65"/>
      <c r="F4" s="65"/>
      <c r="G4" s="75" t="s">
        <v>545</v>
      </c>
      <c r="H4" s="65"/>
      <c r="I4" s="65"/>
      <c r="J4" s="65"/>
      <c r="K4" s="65"/>
      <c r="L4" s="65"/>
      <c r="M4" s="65"/>
      <c r="N4" s="65"/>
      <c r="O4" s="65"/>
      <c r="P4" s="65"/>
    </row>
    <row r="5" spans="2:16" ht="24.6" x14ac:dyDescent="0.3">
      <c r="B5" s="64"/>
      <c r="C5" s="70" t="s">
        <v>615</v>
      </c>
      <c r="D5" s="65"/>
      <c r="E5" s="65"/>
      <c r="F5" s="65"/>
      <c r="G5" s="65"/>
      <c r="H5" s="70" t="s">
        <v>617</v>
      </c>
      <c r="I5" s="65"/>
      <c r="J5" s="65"/>
      <c r="K5" s="65"/>
      <c r="L5" s="65"/>
      <c r="M5" s="65"/>
      <c r="N5" s="65"/>
      <c r="O5" s="65"/>
      <c r="P5" s="65"/>
    </row>
    <row r="6" spans="2:16" ht="24.6" x14ac:dyDescent="0.3">
      <c r="B6" s="64"/>
      <c r="C6" s="70" t="s">
        <v>616</v>
      </c>
      <c r="D6" s="65"/>
      <c r="E6" s="65"/>
      <c r="F6" s="65"/>
      <c r="G6" s="65"/>
      <c r="H6" s="70" t="s">
        <v>495</v>
      </c>
      <c r="I6" s="65"/>
      <c r="J6" s="65"/>
      <c r="K6" s="65"/>
      <c r="L6" s="65"/>
      <c r="M6" s="65"/>
      <c r="N6" s="65"/>
      <c r="O6" s="65"/>
      <c r="P6" s="65"/>
    </row>
    <row r="7" spans="2:16" ht="24.6" x14ac:dyDescent="0.3">
      <c r="B7" s="64"/>
      <c r="C7" s="70" t="s">
        <v>489</v>
      </c>
      <c r="D7" s="65"/>
      <c r="E7" s="65"/>
      <c r="F7" s="65"/>
      <c r="G7" s="65"/>
      <c r="H7" s="70" t="s">
        <v>493</v>
      </c>
      <c r="I7" s="65"/>
      <c r="J7" s="65"/>
      <c r="K7" s="65"/>
      <c r="L7" s="65"/>
      <c r="M7" s="65"/>
      <c r="N7" s="65"/>
      <c r="O7" s="65"/>
      <c r="P7" s="65"/>
    </row>
    <row r="8" spans="2:16" ht="24.6" x14ac:dyDescent="0.3">
      <c r="B8" s="64"/>
      <c r="C8" s="70" t="s">
        <v>490</v>
      </c>
      <c r="D8" s="65"/>
      <c r="E8" s="65"/>
      <c r="F8" s="65"/>
      <c r="G8" s="65"/>
      <c r="H8" s="70" t="s">
        <v>497</v>
      </c>
      <c r="I8" s="65"/>
      <c r="J8" s="65"/>
      <c r="K8" s="65"/>
      <c r="L8" s="65"/>
      <c r="M8" s="65"/>
      <c r="N8" s="65"/>
      <c r="O8" s="65"/>
      <c r="P8" s="65"/>
    </row>
    <row r="9" spans="2:16" ht="24.6" x14ac:dyDescent="0.3">
      <c r="B9" s="64"/>
      <c r="C9" s="70" t="s">
        <v>488</v>
      </c>
      <c r="D9" s="65"/>
      <c r="E9" s="65"/>
      <c r="F9" s="65"/>
      <c r="G9" s="65"/>
      <c r="H9" s="70" t="s">
        <v>494</v>
      </c>
      <c r="I9" s="65"/>
      <c r="J9" s="65"/>
      <c r="K9" s="65"/>
      <c r="L9" s="65"/>
      <c r="M9" s="65"/>
      <c r="N9" s="65"/>
      <c r="O9" s="65"/>
      <c r="P9" s="65"/>
    </row>
    <row r="10" spans="2:16" ht="24.6" x14ac:dyDescent="0.3">
      <c r="B10" s="64"/>
      <c r="C10" s="70"/>
      <c r="D10" s="65"/>
      <c r="E10" s="65"/>
      <c r="F10" s="65"/>
      <c r="G10" s="65"/>
      <c r="H10" s="70" t="s">
        <v>496</v>
      </c>
      <c r="I10" s="65"/>
      <c r="J10" s="65"/>
      <c r="K10" s="65"/>
      <c r="L10" s="65"/>
      <c r="M10" s="65"/>
      <c r="N10" s="65"/>
      <c r="O10" s="65"/>
      <c r="P10" s="65"/>
    </row>
    <row r="11" spans="2:16" ht="24.6" x14ac:dyDescent="0.3">
      <c r="B11" s="64"/>
      <c r="C11" s="65"/>
      <c r="D11" s="65"/>
      <c r="E11" s="65"/>
      <c r="F11" s="65"/>
      <c r="G11" s="65"/>
      <c r="H11" s="65"/>
      <c r="I11" s="65"/>
      <c r="J11" s="65"/>
      <c r="K11" s="65"/>
      <c r="L11" s="65"/>
      <c r="M11" s="65"/>
      <c r="N11" s="65"/>
      <c r="O11" s="65"/>
      <c r="P11" s="65"/>
    </row>
    <row r="12" spans="2:16" ht="15.6" x14ac:dyDescent="0.3">
      <c r="B12" s="90"/>
      <c r="C12" s="65"/>
      <c r="D12" s="65"/>
      <c r="E12" s="65"/>
      <c r="F12" s="65"/>
      <c r="G12" s="65"/>
      <c r="H12" s="65"/>
      <c r="I12" s="65"/>
      <c r="J12" s="65"/>
      <c r="K12" s="65"/>
      <c r="L12" s="65"/>
      <c r="M12" s="65"/>
      <c r="N12" s="65"/>
      <c r="O12" s="65"/>
      <c r="P12" s="65"/>
    </row>
    <row r="13" spans="2:16" ht="15.6" x14ac:dyDescent="0.3">
      <c r="B13" s="90"/>
      <c r="C13" s="65"/>
      <c r="D13" s="65"/>
      <c r="E13" s="65"/>
      <c r="F13" s="65"/>
      <c r="G13" s="65"/>
      <c r="H13" s="65"/>
      <c r="I13" s="65"/>
      <c r="J13" s="65"/>
      <c r="K13" s="65"/>
      <c r="L13" s="65"/>
      <c r="M13" s="65"/>
      <c r="N13" s="65"/>
      <c r="O13" s="65"/>
      <c r="P13" s="65"/>
    </row>
    <row r="14" spans="2:16" ht="15.6" x14ac:dyDescent="0.3">
      <c r="B14" s="90"/>
      <c r="C14" s="65"/>
      <c r="D14" s="65"/>
      <c r="E14" s="65"/>
      <c r="F14" s="65"/>
      <c r="G14" s="65"/>
      <c r="H14" s="65"/>
      <c r="I14" s="65"/>
      <c r="J14" s="65"/>
      <c r="K14" s="65"/>
      <c r="L14" s="65"/>
      <c r="M14" s="65"/>
      <c r="N14" s="65"/>
      <c r="O14" s="65"/>
      <c r="P14" s="65"/>
    </row>
    <row r="15" spans="2:16" s="211" customFormat="1" ht="25.05" customHeight="1" x14ac:dyDescent="0.3">
      <c r="B15" s="208"/>
      <c r="C15" s="209" t="s">
        <v>618</v>
      </c>
      <c r="D15" s="210"/>
      <c r="E15" s="210"/>
      <c r="F15" s="210"/>
      <c r="G15" s="210"/>
      <c r="H15" s="210"/>
      <c r="I15" s="210"/>
      <c r="J15" s="210"/>
      <c r="K15" s="210"/>
      <c r="L15" s="210"/>
      <c r="M15" s="210"/>
      <c r="N15" s="210"/>
      <c r="O15" s="210"/>
      <c r="P15" s="210"/>
    </row>
    <row r="16" spans="2:16" s="211" customFormat="1" ht="25.05" customHeight="1" x14ac:dyDescent="0.3">
      <c r="B16" s="208"/>
      <c r="C16" s="209" t="s">
        <v>619</v>
      </c>
      <c r="D16" s="210"/>
      <c r="E16" s="210"/>
      <c r="F16" s="210"/>
      <c r="G16" s="210"/>
      <c r="H16" s="210"/>
      <c r="I16" s="210"/>
      <c r="J16" s="210"/>
      <c r="K16" s="210"/>
      <c r="L16" s="210"/>
      <c r="M16" s="210"/>
      <c r="N16" s="210"/>
      <c r="O16" s="210"/>
      <c r="P16" s="210"/>
    </row>
    <row r="17" spans="2:16" s="211" customFormat="1" ht="25.05" customHeight="1" x14ac:dyDescent="0.3">
      <c r="B17" s="208"/>
      <c r="C17" s="209" t="s">
        <v>491</v>
      </c>
      <c r="D17" s="210"/>
      <c r="E17" s="210"/>
      <c r="F17" s="210"/>
      <c r="G17" s="210"/>
      <c r="H17" s="210"/>
      <c r="I17" s="210"/>
      <c r="J17" s="210"/>
      <c r="K17" s="210"/>
      <c r="L17" s="210"/>
      <c r="M17" s="210"/>
      <c r="N17" s="210"/>
      <c r="O17" s="210"/>
      <c r="P17" s="210"/>
    </row>
    <row r="18" spans="2:16" s="87" customFormat="1" ht="25.05" customHeight="1" x14ac:dyDescent="0.3">
      <c r="B18" s="91"/>
      <c r="C18" s="84" t="s">
        <v>485</v>
      </c>
      <c r="D18" s="83"/>
      <c r="E18" s="83"/>
      <c r="F18" s="83"/>
      <c r="G18" s="83"/>
      <c r="H18" s="83"/>
      <c r="I18" s="83"/>
      <c r="J18" s="83"/>
      <c r="K18" s="83"/>
      <c r="L18" s="83"/>
      <c r="M18" s="83"/>
      <c r="N18" s="83"/>
      <c r="O18" s="83"/>
      <c r="P18" s="83"/>
    </row>
    <row r="19" spans="2:16" s="87" customFormat="1" ht="25.05" customHeight="1" x14ac:dyDescent="0.3">
      <c r="B19" s="91"/>
      <c r="C19" s="84" t="s">
        <v>498</v>
      </c>
      <c r="D19" s="83"/>
      <c r="E19" s="83"/>
      <c r="F19" s="83"/>
      <c r="G19" s="83"/>
      <c r="H19" s="83"/>
      <c r="I19" s="83"/>
      <c r="J19" s="83"/>
      <c r="K19" s="83"/>
      <c r="L19" s="83"/>
      <c r="M19" s="83"/>
      <c r="N19" s="83"/>
      <c r="O19" s="83"/>
      <c r="P19" s="83"/>
    </row>
    <row r="20" spans="2:16" s="87" customFormat="1" ht="25.05" customHeight="1" x14ac:dyDescent="0.3">
      <c r="B20" s="91"/>
      <c r="C20" s="84" t="s">
        <v>620</v>
      </c>
      <c r="D20" s="83"/>
      <c r="E20" s="83"/>
      <c r="F20" s="83"/>
      <c r="G20" s="83"/>
      <c r="H20" s="83"/>
      <c r="I20" s="83"/>
      <c r="J20" s="83"/>
      <c r="K20" s="83"/>
      <c r="L20" s="83"/>
      <c r="M20" s="83"/>
      <c r="N20" s="83"/>
      <c r="O20" s="83"/>
      <c r="P20" s="83"/>
    </row>
    <row r="21" spans="2:16" s="87" customFormat="1" ht="25.05" customHeight="1" x14ac:dyDescent="0.3">
      <c r="B21" s="91"/>
      <c r="C21" s="84" t="s">
        <v>499</v>
      </c>
      <c r="D21" s="83"/>
      <c r="E21" s="83"/>
      <c r="F21" s="83"/>
      <c r="G21" s="83"/>
      <c r="H21" s="83"/>
      <c r="I21" s="83"/>
      <c r="J21" s="83"/>
      <c r="K21" s="83"/>
      <c r="L21" s="83"/>
      <c r="M21" s="83"/>
      <c r="N21" s="83"/>
      <c r="O21" s="83"/>
      <c r="P21" s="83"/>
    </row>
    <row r="22" spans="2:16" s="211" customFormat="1" ht="25.05" customHeight="1" x14ac:dyDescent="0.3">
      <c r="B22" s="208"/>
      <c r="C22" s="209" t="s">
        <v>653</v>
      </c>
      <c r="D22" s="210"/>
      <c r="E22" s="210"/>
      <c r="F22" s="210"/>
      <c r="G22" s="210"/>
      <c r="H22" s="210"/>
      <c r="I22" s="210"/>
      <c r="J22" s="210"/>
      <c r="K22" s="210"/>
      <c r="L22" s="210"/>
      <c r="M22" s="210"/>
      <c r="N22" s="210"/>
      <c r="O22" s="210"/>
      <c r="P22" s="210"/>
    </row>
    <row r="23" spans="2:16" s="211" customFormat="1" ht="25.05" customHeight="1" x14ac:dyDescent="0.3">
      <c r="B23" s="208"/>
      <c r="C23" s="209" t="s">
        <v>500</v>
      </c>
      <c r="D23" s="210"/>
      <c r="E23" s="210"/>
      <c r="F23" s="210"/>
      <c r="G23" s="210"/>
      <c r="H23" s="210"/>
      <c r="I23" s="210"/>
      <c r="J23" s="210"/>
      <c r="K23" s="210"/>
      <c r="L23" s="210"/>
      <c r="M23" s="210"/>
      <c r="N23" s="210"/>
      <c r="O23" s="210"/>
      <c r="P23" s="210"/>
    </row>
    <row r="24" spans="2:16" s="87" customFormat="1" ht="15.6" x14ac:dyDescent="0.3">
      <c r="B24" s="91"/>
      <c r="C24" s="83"/>
      <c r="D24" s="83"/>
      <c r="E24" s="83"/>
      <c r="F24" s="83"/>
      <c r="G24" s="83"/>
      <c r="H24" s="83"/>
      <c r="I24" s="83"/>
      <c r="J24" s="83"/>
      <c r="K24" s="83"/>
      <c r="L24" s="83"/>
      <c r="M24" s="83"/>
      <c r="N24" s="83"/>
      <c r="O24" s="83"/>
      <c r="P24" s="83"/>
    </row>
    <row r="25" spans="2:16" s="87" customFormat="1" ht="15.6" x14ac:dyDescent="0.3">
      <c r="B25" s="91"/>
      <c r="C25" s="83"/>
      <c r="D25" s="83"/>
      <c r="E25" s="83"/>
      <c r="F25" s="83"/>
      <c r="G25" s="83"/>
      <c r="H25" s="83"/>
      <c r="I25" s="83"/>
      <c r="J25" s="83"/>
      <c r="K25" s="83"/>
      <c r="L25" s="83"/>
      <c r="M25" s="83"/>
      <c r="N25" s="83"/>
      <c r="O25" s="83"/>
      <c r="P25" s="83"/>
    </row>
    <row r="26" spans="2:16" ht="17.399999999999999" x14ac:dyDescent="0.3">
      <c r="B26" s="89"/>
      <c r="C26" s="65"/>
      <c r="D26" s="65"/>
      <c r="E26" s="65"/>
      <c r="F26" s="65"/>
      <c r="G26" s="65"/>
      <c r="H26" s="65"/>
      <c r="I26" s="65"/>
      <c r="J26" s="65"/>
      <c r="K26" s="65"/>
      <c r="L26" s="65"/>
      <c r="M26" s="65"/>
      <c r="N26" s="65"/>
      <c r="O26" s="65"/>
      <c r="P26" s="65"/>
    </row>
    <row r="27" spans="2:16" x14ac:dyDescent="0.3">
      <c r="B27" s="66"/>
      <c r="C27" s="65"/>
      <c r="D27" s="65"/>
      <c r="E27" s="65"/>
      <c r="F27" s="65"/>
      <c r="G27" s="65"/>
      <c r="H27" s="65"/>
      <c r="I27" s="65"/>
      <c r="J27" s="65"/>
      <c r="K27" s="65"/>
      <c r="L27" s="65"/>
      <c r="M27" s="65"/>
      <c r="N27" s="65"/>
      <c r="O27" s="65"/>
      <c r="P27" s="65"/>
    </row>
    <row r="28" spans="2:16" x14ac:dyDescent="0.3">
      <c r="B28" s="66"/>
      <c r="C28" s="65"/>
      <c r="D28" s="65"/>
      <c r="E28" s="65"/>
      <c r="F28" s="65"/>
      <c r="G28" s="65"/>
      <c r="H28" s="65"/>
      <c r="I28" s="65"/>
      <c r="J28" s="65"/>
      <c r="K28" s="65"/>
      <c r="L28" s="65"/>
      <c r="M28" s="65"/>
      <c r="N28" s="65"/>
      <c r="O28" s="65"/>
      <c r="P28" s="65"/>
    </row>
    <row r="29" spans="2:16" x14ac:dyDescent="0.3">
      <c r="B29" s="66"/>
      <c r="C29" s="65"/>
      <c r="D29" s="65"/>
      <c r="E29" s="65"/>
      <c r="F29" s="65"/>
      <c r="G29" s="65"/>
      <c r="H29" s="65"/>
      <c r="I29" s="65"/>
      <c r="J29" s="65"/>
      <c r="K29" s="65"/>
      <c r="L29" s="65"/>
      <c r="M29" s="65"/>
      <c r="N29" s="65"/>
      <c r="O29" s="65"/>
      <c r="P29" s="65"/>
    </row>
    <row r="30" spans="2:16" x14ac:dyDescent="0.3">
      <c r="B30" s="66"/>
      <c r="C30" s="65"/>
      <c r="D30" s="65"/>
      <c r="E30" s="65"/>
      <c r="F30" s="65"/>
      <c r="G30" s="65"/>
      <c r="H30" s="65"/>
      <c r="I30" s="65"/>
      <c r="J30" s="65"/>
      <c r="K30" s="65"/>
      <c r="L30" s="65"/>
      <c r="M30" s="65"/>
      <c r="N30" s="65"/>
      <c r="O30" s="65"/>
      <c r="P30" s="65"/>
    </row>
    <row r="31" spans="2:16" x14ac:dyDescent="0.3">
      <c r="B31" s="66"/>
      <c r="C31" s="65"/>
      <c r="D31" s="65"/>
      <c r="E31" s="65"/>
      <c r="F31" s="65"/>
      <c r="G31" s="65"/>
      <c r="H31" s="65"/>
      <c r="I31" s="65"/>
      <c r="J31" s="65"/>
      <c r="K31" s="65"/>
      <c r="L31" s="65"/>
      <c r="M31" s="65"/>
      <c r="N31" s="65"/>
      <c r="O31" s="65"/>
      <c r="P31" s="65"/>
    </row>
    <row r="32" spans="2:16" x14ac:dyDescent="0.3">
      <c r="B32" s="66"/>
      <c r="C32" s="65"/>
      <c r="D32" s="65"/>
      <c r="E32" s="65"/>
      <c r="F32" s="65"/>
      <c r="G32" s="65"/>
      <c r="H32" s="65"/>
      <c r="I32" s="65"/>
      <c r="J32" s="65"/>
      <c r="K32" s="65"/>
      <c r="L32" s="65"/>
      <c r="M32" s="65"/>
      <c r="N32" s="65"/>
      <c r="O32" s="65"/>
      <c r="P32" s="65"/>
    </row>
    <row r="33" spans="2:16" x14ac:dyDescent="0.3">
      <c r="B33" s="66"/>
      <c r="C33" s="65"/>
      <c r="D33" s="65"/>
      <c r="E33" s="65"/>
      <c r="F33" s="65"/>
      <c r="G33" s="65"/>
      <c r="H33" s="65"/>
      <c r="I33" s="65"/>
      <c r="J33" s="65"/>
      <c r="K33" s="65"/>
      <c r="L33" s="65"/>
      <c r="M33" s="65"/>
      <c r="N33" s="65"/>
      <c r="O33" s="65"/>
      <c r="P33" s="65"/>
    </row>
    <row r="34" spans="2:16" x14ac:dyDescent="0.3">
      <c r="B34" s="66"/>
      <c r="C34" s="65"/>
      <c r="D34" s="65"/>
      <c r="E34" s="65"/>
      <c r="F34" s="65"/>
      <c r="G34" s="65"/>
      <c r="H34" s="65"/>
      <c r="I34" s="65"/>
      <c r="J34" s="65"/>
      <c r="K34" s="65"/>
      <c r="L34" s="65"/>
      <c r="M34" s="65"/>
      <c r="N34" s="65"/>
      <c r="O34" s="65"/>
      <c r="P34" s="65"/>
    </row>
    <row r="35" spans="2:16" x14ac:dyDescent="0.3">
      <c r="B35" s="66"/>
      <c r="C35" s="65"/>
      <c r="D35" s="65"/>
      <c r="E35" s="65"/>
      <c r="F35" s="65"/>
      <c r="G35" s="65"/>
      <c r="H35" s="65"/>
      <c r="I35" s="65"/>
      <c r="J35" s="65"/>
      <c r="K35" s="65"/>
      <c r="L35" s="65"/>
      <c r="M35" s="65"/>
      <c r="N35" s="65"/>
      <c r="O35" s="65"/>
      <c r="P35" s="65"/>
    </row>
    <row r="36" spans="2:16" x14ac:dyDescent="0.3">
      <c r="B36" s="66"/>
      <c r="C36" s="65"/>
      <c r="D36" s="65"/>
      <c r="E36" s="65"/>
      <c r="F36" s="65"/>
      <c r="G36" s="65"/>
      <c r="H36" s="65"/>
      <c r="I36" s="65"/>
      <c r="J36" s="65"/>
      <c r="K36" s="65"/>
      <c r="L36" s="65"/>
      <c r="M36" s="65"/>
      <c r="N36" s="65"/>
      <c r="O36" s="65"/>
      <c r="P36" s="65"/>
    </row>
    <row r="37" spans="2:16" x14ac:dyDescent="0.3">
      <c r="B37" s="66"/>
      <c r="C37" s="65"/>
      <c r="D37" s="65"/>
      <c r="E37" s="65"/>
      <c r="F37" s="65"/>
      <c r="G37" s="65"/>
      <c r="H37" s="65"/>
      <c r="I37" s="65"/>
      <c r="J37" s="65"/>
      <c r="K37" s="65"/>
      <c r="L37" s="65"/>
      <c r="M37" s="65"/>
      <c r="N37" s="65"/>
      <c r="O37" s="65"/>
      <c r="P37" s="65"/>
    </row>
    <row r="38" spans="2:16" x14ac:dyDescent="0.3">
      <c r="B38" s="66"/>
      <c r="C38" s="65"/>
      <c r="D38" s="65"/>
      <c r="E38" s="65"/>
      <c r="F38" s="65"/>
      <c r="G38" s="65"/>
      <c r="H38" s="65"/>
      <c r="I38" s="65"/>
      <c r="J38" s="65"/>
      <c r="K38" s="65"/>
      <c r="L38" s="65"/>
      <c r="M38" s="65"/>
      <c r="N38" s="65"/>
      <c r="O38" s="65"/>
      <c r="P38" s="65"/>
    </row>
    <row r="39" spans="2:16" x14ac:dyDescent="0.3">
      <c r="B39" s="66"/>
      <c r="C39" s="65"/>
      <c r="D39" s="65"/>
      <c r="E39" s="65"/>
      <c r="F39" s="65"/>
      <c r="G39" s="65"/>
      <c r="H39" s="65"/>
      <c r="I39" s="65"/>
      <c r="J39" s="65"/>
      <c r="K39" s="65"/>
      <c r="L39" s="65"/>
      <c r="M39" s="65"/>
      <c r="N39" s="65"/>
      <c r="O39" s="65"/>
      <c r="P39" s="65"/>
    </row>
    <row r="40" spans="2:16" x14ac:dyDescent="0.3">
      <c r="B40" s="66"/>
      <c r="C40" s="65"/>
      <c r="D40" s="65"/>
      <c r="E40" s="65"/>
      <c r="F40" s="65"/>
      <c r="G40" s="65"/>
      <c r="H40" s="65"/>
      <c r="I40" s="65"/>
      <c r="J40" s="65"/>
      <c r="K40" s="65"/>
      <c r="L40" s="65"/>
      <c r="M40" s="65"/>
      <c r="N40" s="65"/>
      <c r="O40" s="65"/>
      <c r="P40" s="65"/>
    </row>
    <row r="43" spans="2:16" x14ac:dyDescent="0.3">
      <c r="E43" s="71"/>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S165"/>
  <sheetViews>
    <sheetView zoomScale="85" zoomScaleNormal="85" workbookViewId="0">
      <selection activeCell="K23" sqref="K23"/>
    </sheetView>
  </sheetViews>
  <sheetFormatPr defaultColWidth="8.77734375" defaultRowHeight="14.4" x14ac:dyDescent="0.3"/>
  <cols>
    <col min="12" max="12" width="11.44140625" customWidth="1"/>
    <col min="13" max="13" width="11" customWidth="1"/>
    <col min="14" max="14" width="10.77734375" customWidth="1"/>
  </cols>
  <sheetData>
    <row r="1" spans="2:19" x14ac:dyDescent="0.3">
      <c r="D1" s="1" t="s">
        <v>4</v>
      </c>
      <c r="H1" t="s">
        <v>453</v>
      </c>
      <c r="J1" s="11" t="s">
        <v>510</v>
      </c>
      <c r="K1" s="22"/>
      <c r="M1" s="22"/>
      <c r="N1" s="22"/>
      <c r="O1" s="22"/>
      <c r="P1" s="11" t="s">
        <v>511</v>
      </c>
      <c r="Q1" s="22"/>
      <c r="R1" s="11" t="s">
        <v>512</v>
      </c>
      <c r="S1" s="22"/>
    </row>
    <row r="2" spans="2:19" x14ac:dyDescent="0.3">
      <c r="B2" s="1" t="s">
        <v>0</v>
      </c>
      <c r="D2" s="4">
        <v>1</v>
      </c>
      <c r="E2" s="4" t="str">
        <f>INDEX(B3:B10,D2,1)</f>
        <v>All adults (ICD10 C00-C97, excl. C44)</v>
      </c>
      <c r="H2" t="str">
        <f>IF(LEFT($E$2,3)="All","Trust_All",IF(LEFT($E$2,3)="Upp","Trust_OG","Trust_"&amp;$E$2))</f>
        <v>Trust_All</v>
      </c>
      <c r="J2" s="22"/>
      <c r="K2" s="22"/>
      <c r="M2" s="22">
        <v>2015</v>
      </c>
      <c r="N2" s="22">
        <v>2016</v>
      </c>
      <c r="O2" s="22">
        <v>2017</v>
      </c>
      <c r="P2" s="22"/>
      <c r="Q2" s="22"/>
      <c r="R2">
        <v>2015</v>
      </c>
    </row>
    <row r="3" spans="2:19" x14ac:dyDescent="0.3">
      <c r="B3" s="5" t="s">
        <v>651</v>
      </c>
      <c r="J3" s="22" t="str">
        <f>$P3&amp;M$12</f>
        <v>x_axis2015</v>
      </c>
      <c r="K3" s="22" t="str">
        <f>$P3&amp;N$12</f>
        <v>x_axis2016</v>
      </c>
      <c r="L3" s="22" t="str">
        <f>$P3&amp;O$12</f>
        <v>x_axis2017</v>
      </c>
      <c r="M3" s="22" t="e">
        <f ca="1">INDIRECT("'"&amp;M$13&amp;"'!$"&amp;$Q3&amp;"$"&amp;M$14&amp;":$"&amp;$Q3&amp;"$"&amp;M$15)</f>
        <v>#VALUE!</v>
      </c>
      <c r="N3" s="22" t="e">
        <f ca="1">INDIRECT("'"&amp;N$13&amp;"'!$"&amp;$Q3&amp;"$"&amp;N$14&amp;":$"&amp;$Q3&amp;"$"&amp;N$15)</f>
        <v>#VALUE!</v>
      </c>
      <c r="O3" s="22" t="e">
        <f ca="1">INDIRECT("'"&amp;O$13&amp;"'!$"&amp;$Q3&amp;"$"&amp;O$14&amp;":$"&amp;$Q3&amp;"$"&amp;O$15)</f>
        <v>#REF!</v>
      </c>
      <c r="P3" s="22" t="s">
        <v>514</v>
      </c>
      <c r="Q3" s="22" t="s">
        <v>539</v>
      </c>
      <c r="R3" s="22" t="s">
        <v>513</v>
      </c>
      <c r="S3" s="4" t="e">
        <f ca="1">INDEX( INDIRECT("'"&amp;M$13&amp;"'!C:C"), MATCH($E$24, INDIRECT("'"&amp;M$13&amp;"'!B:B"),0))</f>
        <v>#N/A</v>
      </c>
    </row>
    <row r="4" spans="2:19" s="22" customFormat="1" x14ac:dyDescent="0.3">
      <c r="B4" s="5" t="s">
        <v>465</v>
      </c>
      <c r="J4" s="22" t="str">
        <f t="shared" ref="J4:L10" si="0">$P4&amp;M$12</f>
        <v>crude2015</v>
      </c>
      <c r="K4" s="22" t="str">
        <f t="shared" si="0"/>
        <v>crude2016</v>
      </c>
      <c r="L4" s="22" t="str">
        <f t="shared" si="0"/>
        <v>crude2017</v>
      </c>
      <c r="M4" s="22" t="e">
        <f ca="1">INDIRECT("'" &amp;M$13 &amp;"'!$" &amp;$Q4 &amp;"$" &amp;M$14 &amp;":$" &amp;$Q4 &amp;"$" &amp;M$15)</f>
        <v>#VALUE!</v>
      </c>
      <c r="N4" s="22" t="e">
        <f t="shared" ref="N4:O10" ca="1" si="1">INDIRECT("'"&amp;N$13&amp;"'!$"&amp;$Q4&amp;"$"&amp;N$14&amp;":$"&amp;$Q4&amp;"$"&amp;N$15)</f>
        <v>#VALUE!</v>
      </c>
      <c r="O4" s="22" t="e">
        <f t="shared" ca="1" si="1"/>
        <v>#REF!</v>
      </c>
      <c r="P4" s="22" t="s">
        <v>516</v>
      </c>
      <c r="Q4" s="22" t="s">
        <v>518</v>
      </c>
      <c r="R4" s="22" t="s">
        <v>515</v>
      </c>
      <c r="S4" s="79" t="e">
        <f ca="1">INDEX( INDIRECT("'"&amp;M$13&amp;"'!E:E"), MATCH($E$24, INDIRECT("'"&amp;M$13&amp;"'!B:B"),0))</f>
        <v>#N/A</v>
      </c>
    </row>
    <row r="5" spans="2:19" s="22" customFormat="1" x14ac:dyDescent="0.3">
      <c r="B5" s="5" t="s">
        <v>464</v>
      </c>
      <c r="J5" s="22" t="str">
        <f t="shared" si="0"/>
        <v>national2015</v>
      </c>
      <c r="K5" s="22" t="str">
        <f t="shared" si="0"/>
        <v>national2016</v>
      </c>
      <c r="L5" s="22" t="str">
        <f t="shared" si="0"/>
        <v>national2017</v>
      </c>
      <c r="M5" s="22" t="e">
        <f t="shared" ref="M5:M10" ca="1" si="2">INDIRECT("'"&amp;M$13&amp;"'!$"&amp;$Q5&amp;"$"&amp;M$14&amp;":$"&amp;$Q5&amp;"$"&amp;M$15)</f>
        <v>#VALUE!</v>
      </c>
      <c r="N5" s="22" t="e">
        <f t="shared" ca="1" si="1"/>
        <v>#VALUE!</v>
      </c>
      <c r="O5" s="22" t="e">
        <f t="shared" ca="1" si="1"/>
        <v>#REF!</v>
      </c>
      <c r="P5" s="22" t="s">
        <v>517</v>
      </c>
      <c r="Q5" s="22" t="s">
        <v>520</v>
      </c>
      <c r="R5" s="22">
        <v>2016</v>
      </c>
    </row>
    <row r="6" spans="2:19" s="22" customFormat="1" x14ac:dyDescent="0.3">
      <c r="B6" s="5" t="s">
        <v>463</v>
      </c>
      <c r="J6" s="22" t="str">
        <f t="shared" si="0"/>
        <v>lb2sd2015</v>
      </c>
      <c r="K6" s="22" t="str">
        <f t="shared" si="0"/>
        <v>lb2sd2016</v>
      </c>
      <c r="L6" s="22" t="str">
        <f t="shared" si="0"/>
        <v>lb2sd2017</v>
      </c>
      <c r="M6" s="22">
        <f t="shared" ca="1" si="2"/>
        <v>4.4657751846540757E-4</v>
      </c>
      <c r="N6" s="22">
        <f t="shared" ca="1" si="1"/>
        <v>4.6715639513631444E-4</v>
      </c>
      <c r="O6" s="22" t="e">
        <f t="shared" ca="1" si="1"/>
        <v>#REF!</v>
      </c>
      <c r="P6" s="22" t="s">
        <v>519</v>
      </c>
      <c r="Q6" s="22" t="s">
        <v>522</v>
      </c>
      <c r="R6" s="22" t="s">
        <v>513</v>
      </c>
      <c r="S6" s="4" t="e">
        <f ca="1">INDEX( INDIRECT("'"&amp;N$13&amp;"'!C:C"), MATCH($E$24, INDIRECT("'"&amp;N$13&amp;"'!B:B"),0))</f>
        <v>#N/A</v>
      </c>
    </row>
    <row r="7" spans="2:19" s="22" customFormat="1" x14ac:dyDescent="0.3">
      <c r="B7" s="5" t="s">
        <v>467</v>
      </c>
      <c r="J7" s="22" t="str">
        <f t="shared" si="0"/>
        <v>ub2sd2015</v>
      </c>
      <c r="K7" s="22" t="str">
        <f t="shared" si="0"/>
        <v>ub2sd2016</v>
      </c>
      <c r="L7" s="22" t="str">
        <f t="shared" si="0"/>
        <v>ub2sd2017</v>
      </c>
      <c r="M7" s="22">
        <f t="shared" ca="1" si="2"/>
        <v>0.81030061116346164</v>
      </c>
      <c r="N7" s="22">
        <f t="shared" ca="1" si="1"/>
        <v>0.35555955942960005</v>
      </c>
      <c r="O7" s="22" t="e">
        <f t="shared" ca="1" si="1"/>
        <v>#REF!</v>
      </c>
      <c r="P7" s="22" t="s">
        <v>521</v>
      </c>
      <c r="Q7" s="22" t="s">
        <v>524</v>
      </c>
      <c r="R7" s="22" t="s">
        <v>515</v>
      </c>
      <c r="S7" s="79" t="e">
        <f ca="1">INDEX( INDIRECT("'"&amp;N$13&amp;"'!E:E"), MATCH($E$24, INDIRECT("'"&amp;N$13&amp;"'!B:B"),0))</f>
        <v>#N/A</v>
      </c>
    </row>
    <row r="8" spans="2:19" x14ac:dyDescent="0.3">
      <c r="B8" s="5" t="s">
        <v>5</v>
      </c>
      <c r="J8" s="22" t="str">
        <f t="shared" si="0"/>
        <v>lb3sd2015</v>
      </c>
      <c r="K8" s="22" t="str">
        <f t="shared" si="0"/>
        <v>lb3sd2016</v>
      </c>
      <c r="L8" s="22" t="str">
        <f t="shared" si="0"/>
        <v>lb3sd2017</v>
      </c>
      <c r="M8" s="22">
        <f t="shared" ca="1" si="2"/>
        <v>2.1508778468599275E-3</v>
      </c>
      <c r="N8" s="22">
        <f t="shared" ca="1" si="1"/>
        <v>2.9981478177711594E-3</v>
      </c>
      <c r="O8" s="22" t="e">
        <f t="shared" ca="1" si="1"/>
        <v>#REF!</v>
      </c>
      <c r="P8" s="22" t="s">
        <v>523</v>
      </c>
      <c r="Q8" s="22" t="s">
        <v>526</v>
      </c>
      <c r="R8" s="22">
        <v>2017</v>
      </c>
      <c r="S8" s="22"/>
    </row>
    <row r="9" spans="2:19" s="22" customFormat="1" x14ac:dyDescent="0.3">
      <c r="B9" s="5" t="s">
        <v>462</v>
      </c>
      <c r="J9" s="22" t="str">
        <f t="shared" si="0"/>
        <v>ub3sd2015</v>
      </c>
      <c r="K9" s="22" t="str">
        <f t="shared" si="0"/>
        <v>ub3sd2016</v>
      </c>
      <c r="L9" s="22" t="str">
        <f t="shared" si="0"/>
        <v>ub3sd2017</v>
      </c>
      <c r="M9" s="22">
        <f t="shared" ca="1" si="2"/>
        <v>0.41055344736844851</v>
      </c>
      <c r="N9" s="22">
        <f t="shared" ca="1" si="1"/>
        <v>0.23073497783848188</v>
      </c>
      <c r="O9" s="22" t="e">
        <f t="shared" ca="1" si="1"/>
        <v>#REF!</v>
      </c>
      <c r="P9" s="22" t="s">
        <v>525</v>
      </c>
      <c r="Q9" s="22" t="s">
        <v>528</v>
      </c>
      <c r="R9" s="22" t="s">
        <v>513</v>
      </c>
      <c r="S9" s="4" t="e">
        <f ca="1">INDEX( INDIRECT("'"&amp;O$13&amp;"'!C:C"), MATCH($E$24, INDIRECT("'"&amp;O$13&amp;"'!B:B"),0))</f>
        <v>#REF!</v>
      </c>
    </row>
    <row r="10" spans="2:19" s="22" customFormat="1" x14ac:dyDescent="0.3">
      <c r="B10" s="5" t="s">
        <v>466</v>
      </c>
      <c r="J10" s="22" t="str">
        <f t="shared" si="0"/>
        <v>outlier2015</v>
      </c>
      <c r="K10" s="22" t="str">
        <f t="shared" si="0"/>
        <v>outlier2016</v>
      </c>
      <c r="L10" s="22" t="str">
        <f t="shared" si="0"/>
        <v>outlier2017</v>
      </c>
      <c r="M10" s="22" t="str">
        <f t="shared" ca="1" si="2"/>
        <v>3SDL</v>
      </c>
      <c r="N10" s="22" t="str">
        <f t="shared" ca="1" si="1"/>
        <v/>
      </c>
      <c r="O10" s="22" t="e">
        <f t="shared" ca="1" si="1"/>
        <v>#REF!</v>
      </c>
      <c r="P10" s="22" t="s">
        <v>527</v>
      </c>
      <c r="Q10" s="22" t="s">
        <v>540</v>
      </c>
      <c r="R10" s="22" t="s">
        <v>515</v>
      </c>
      <c r="S10" s="79" t="e">
        <f ca="1">INDEX( INDIRECT("'"&amp;O$13&amp;"'!E:E"), MATCH($E$24, INDIRECT("'"&amp;O$13&amp;"'!B:B"),0))</f>
        <v>#REF!</v>
      </c>
    </row>
    <row r="11" spans="2:19" s="22" customFormat="1" x14ac:dyDescent="0.3">
      <c r="B11" s="5"/>
      <c r="J11" s="16"/>
      <c r="K11" s="16"/>
      <c r="L11" s="16"/>
    </row>
    <row r="12" spans="2:19" x14ac:dyDescent="0.3">
      <c r="B12" s="1" t="s">
        <v>1</v>
      </c>
      <c r="D12" s="4">
        <v>1</v>
      </c>
      <c r="E12" s="4" t="str">
        <f>INDEX(B13:B16,D12,1)</f>
        <v>All intent</v>
      </c>
      <c r="J12" s="16"/>
      <c r="K12" s="16"/>
      <c r="L12" s="16"/>
      <c r="M12" s="22">
        <v>2015</v>
      </c>
      <c r="N12" s="22">
        <v>2016</v>
      </c>
      <c r="O12" s="22">
        <v>2017</v>
      </c>
      <c r="P12" s="22"/>
      <c r="Q12" s="22"/>
    </row>
    <row r="13" spans="2:19" x14ac:dyDescent="0.3">
      <c r="B13" s="5" t="s">
        <v>6</v>
      </c>
      <c r="K13" s="22"/>
      <c r="L13" s="22" t="s">
        <v>538</v>
      </c>
      <c r="M13" s="22" t="str">
        <f>"funnel_" &amp; M12</f>
        <v>funnel_2015</v>
      </c>
      <c r="N13" s="22" t="str">
        <f>"funnel_" &amp; N12</f>
        <v>funnel_2016</v>
      </c>
      <c r="O13" s="22" t="str">
        <f>"funnel_" &amp; O12</f>
        <v>funnel_2017</v>
      </c>
      <c r="P13" s="22"/>
      <c r="Q13" s="22"/>
    </row>
    <row r="14" spans="2:19" x14ac:dyDescent="0.3">
      <c r="B14" s="5" t="s">
        <v>7</v>
      </c>
      <c r="K14" s="22"/>
      <c r="L14" s="22" t="s">
        <v>529</v>
      </c>
      <c r="M14" s="22">
        <f ca="1">IFERROR(MATCH(TRUE,INDEX( INDIRECT("'"&amp;M$13&amp;"'!$C$3:$C$140")&gt;0,),0),142)+2</f>
        <v>6</v>
      </c>
      <c r="N14" s="22">
        <f ca="1">IFERROR(MATCH(TRUE,INDEX( INDIRECT("'"&amp;N$13&amp;"'!$C$3:$C$140")&gt;0,),0),142)+2</f>
        <v>6</v>
      </c>
      <c r="O14" s="22">
        <f ca="1">IFERROR(MATCH(TRUE,INDEX( INDIRECT("'"&amp;O$13&amp;"'!$C$3:$C$140")&gt;0,),0),142)+2</f>
        <v>144</v>
      </c>
      <c r="P14" s="22" t="s">
        <v>542</v>
      </c>
      <c r="Q14" s="22"/>
    </row>
    <row r="15" spans="2:19" x14ac:dyDescent="0.3">
      <c r="B15" s="5" t="s">
        <v>8</v>
      </c>
      <c r="K15" s="22"/>
      <c r="L15" s="22" t="s">
        <v>530</v>
      </c>
      <c r="M15" s="22">
        <v>200</v>
      </c>
      <c r="N15" s="22">
        <f>$M$15</f>
        <v>200</v>
      </c>
      <c r="O15" s="22">
        <f>$M$15</f>
        <v>200</v>
      </c>
      <c r="P15" s="22" t="s">
        <v>541</v>
      </c>
    </row>
    <row r="16" spans="2:19" x14ac:dyDescent="0.3">
      <c r="B16" s="5" t="s">
        <v>477</v>
      </c>
      <c r="K16" s="22"/>
      <c r="L16" s="22"/>
    </row>
    <row r="17" spans="1:10" x14ac:dyDescent="0.3">
      <c r="B17" s="5"/>
    </row>
    <row r="18" spans="1:10" x14ac:dyDescent="0.3">
      <c r="B18" s="1" t="s">
        <v>2</v>
      </c>
      <c r="D18" s="4">
        <v>1</v>
      </c>
      <c r="E18" s="4" t="str">
        <f ca="1">INDEX(B19:B22,D18,1)</f>
        <v>18+</v>
      </c>
      <c r="G18" t="s">
        <v>547</v>
      </c>
      <c r="H18" t="s">
        <v>548</v>
      </c>
    </row>
    <row r="19" spans="1:10" x14ac:dyDescent="0.3">
      <c r="B19" s="5" t="str">
        <f ca="1">INDIRECT($D$19)</f>
        <v>18+</v>
      </c>
      <c r="D19" t="str">
        <f>IF($E$2="CTYA", "AgeCTYA", "AgeNonCTYA")</f>
        <v>AgeNonCTYA</v>
      </c>
      <c r="G19" t="s">
        <v>482</v>
      </c>
      <c r="H19" t="s">
        <v>546</v>
      </c>
    </row>
    <row r="20" spans="1:10" x14ac:dyDescent="0.3">
      <c r="B20" s="5" t="str">
        <f ca="1">INDIRECT($D$19)</f>
        <v>18-49</v>
      </c>
      <c r="G20" t="s">
        <v>153</v>
      </c>
      <c r="H20" t="str">
        <f>""</f>
        <v/>
      </c>
      <c r="I20" s="22"/>
    </row>
    <row r="21" spans="1:10" x14ac:dyDescent="0.3">
      <c r="B21" s="5" t="str">
        <f ca="1">INDIRECT($D$19)</f>
        <v>50-69</v>
      </c>
      <c r="G21" t="s">
        <v>627</v>
      </c>
      <c r="H21" t="str">
        <f>""</f>
        <v/>
      </c>
      <c r="I21" s="22"/>
    </row>
    <row r="22" spans="1:10" x14ac:dyDescent="0.3">
      <c r="B22" s="5" t="str">
        <f ca="1">INDIRECT($D$19)</f>
        <v>70+</v>
      </c>
      <c r="G22" t="s">
        <v>628</v>
      </c>
      <c r="H22" t="str">
        <f>""</f>
        <v/>
      </c>
      <c r="I22" s="22"/>
    </row>
    <row r="23" spans="1:10" x14ac:dyDescent="0.3">
      <c r="E23" t="s">
        <v>634</v>
      </c>
      <c r="F23" t="s">
        <v>450</v>
      </c>
      <c r="G23" t="s">
        <v>451</v>
      </c>
      <c r="H23" t="s">
        <v>3</v>
      </c>
      <c r="I23" t="s">
        <v>633</v>
      </c>
      <c r="J23" s="22" t="s">
        <v>691</v>
      </c>
    </row>
    <row r="24" spans="1:10" x14ac:dyDescent="0.3">
      <c r="B24" s="1" t="s">
        <v>3</v>
      </c>
      <c r="D24" s="4">
        <v>1</v>
      </c>
      <c r="E24" s="4" t="str">
        <f>INDEX(A25:A163,D24,1)</f>
        <v>NoTrust</v>
      </c>
      <c r="F24" t="str">
        <f>IFERROR(INDEX(TrustCAHUB_map!$C$2:$E$139, MATCH($E$24,TrustCAHUB_map!$E$2:$E$139,FALSE),1),"NoCA")</f>
        <v>NoCA</v>
      </c>
      <c r="G24" t="str">
        <f>IFERROR(INDEX(TrustCAHUB_map!$C$2:$E$139, MATCH($E$24,TrustCAHUB_map!$E$2:$E$139,FALSE),2),"NoHUB")</f>
        <v>NoHUB</v>
      </c>
      <c r="H24" t="str">
        <f>INDEX(B25:B163,D24,1)</f>
        <v>No trust selected</v>
      </c>
      <c r="I24" t="str">
        <f>IFERROR(INDEX(TrustCAHUB_map!$A$2:$E$139, MATCH($E$24,TrustCAHUB_map!$E$2:$E$139,FALSE),1),"NoTrust")</f>
        <v>NoTrust</v>
      </c>
      <c r="J24" t="str">
        <f>"Selected trust (" &amp; I24 &amp; ")"</f>
        <v>Selected trust (NoTrust)</v>
      </c>
    </row>
    <row r="25" spans="1:10" s="22" customFormat="1" x14ac:dyDescent="0.3">
      <c r="A25" s="22" t="s">
        <v>690</v>
      </c>
      <c r="B25" s="1" t="s">
        <v>689</v>
      </c>
    </row>
    <row r="26" spans="1:10" x14ac:dyDescent="0.3">
      <c r="A26" s="12" t="s">
        <v>49</v>
      </c>
      <c r="B26" s="12" t="s">
        <v>314</v>
      </c>
      <c r="C26" s="6"/>
    </row>
    <row r="27" spans="1:10" x14ac:dyDescent="0.3">
      <c r="A27" s="12" t="s">
        <v>37</v>
      </c>
      <c r="B27" s="12" t="s">
        <v>443</v>
      </c>
      <c r="C27" s="6"/>
    </row>
    <row r="28" spans="1:10" x14ac:dyDescent="0.3">
      <c r="A28" s="12" t="s">
        <v>29</v>
      </c>
      <c r="B28" s="12" t="s">
        <v>312</v>
      </c>
      <c r="C28" s="6"/>
    </row>
    <row r="29" spans="1:10" x14ac:dyDescent="0.3">
      <c r="A29" s="12" t="s">
        <v>114</v>
      </c>
      <c r="B29" s="12" t="s">
        <v>411</v>
      </c>
      <c r="C29" s="6"/>
    </row>
    <row r="30" spans="1:10" x14ac:dyDescent="0.3">
      <c r="A30" s="12" t="s">
        <v>51</v>
      </c>
      <c r="B30" s="12" t="s">
        <v>364</v>
      </c>
      <c r="C30" s="7"/>
    </row>
    <row r="31" spans="1:10" x14ac:dyDescent="0.3">
      <c r="A31" s="12" t="s">
        <v>52</v>
      </c>
      <c r="B31" s="12" t="s">
        <v>405</v>
      </c>
      <c r="C31" s="6"/>
    </row>
    <row r="32" spans="1:10" x14ac:dyDescent="0.3">
      <c r="A32" s="12" t="s">
        <v>11</v>
      </c>
      <c r="B32" s="12" t="s">
        <v>361</v>
      </c>
      <c r="C32" s="6"/>
    </row>
    <row r="33" spans="1:3" x14ac:dyDescent="0.3">
      <c r="A33" s="12" t="s">
        <v>43</v>
      </c>
      <c r="B33" s="12" t="s">
        <v>332</v>
      </c>
      <c r="C33" s="6"/>
    </row>
    <row r="34" spans="1:3" x14ac:dyDescent="0.3">
      <c r="A34" s="12" t="s">
        <v>33</v>
      </c>
      <c r="B34" s="12" t="s">
        <v>329</v>
      </c>
      <c r="C34" s="6"/>
    </row>
    <row r="35" spans="1:3" x14ac:dyDescent="0.3">
      <c r="A35" s="12" t="s">
        <v>98</v>
      </c>
      <c r="B35" s="12" t="s">
        <v>436</v>
      </c>
      <c r="C35" s="6"/>
    </row>
    <row r="36" spans="1:3" x14ac:dyDescent="0.3">
      <c r="A36" s="12" t="s">
        <v>139</v>
      </c>
      <c r="B36" s="12" t="s">
        <v>358</v>
      </c>
      <c r="C36" s="6"/>
    </row>
    <row r="37" spans="1:3" x14ac:dyDescent="0.3">
      <c r="A37" s="12" t="s">
        <v>84</v>
      </c>
      <c r="B37" s="12" t="s">
        <v>345</v>
      </c>
      <c r="C37" s="6"/>
    </row>
    <row r="38" spans="1:3" x14ac:dyDescent="0.3">
      <c r="A38" s="12" t="s">
        <v>18</v>
      </c>
      <c r="B38" s="12" t="s">
        <v>441</v>
      </c>
      <c r="C38" s="6"/>
    </row>
    <row r="39" spans="1:3" x14ac:dyDescent="0.3">
      <c r="A39" s="12" t="s">
        <v>137</v>
      </c>
      <c r="B39" s="12" t="s">
        <v>414</v>
      </c>
      <c r="C39" s="6"/>
    </row>
    <row r="40" spans="1:3" x14ac:dyDescent="0.3">
      <c r="A40" s="12" t="s">
        <v>142</v>
      </c>
      <c r="B40" s="12" t="s">
        <v>419</v>
      </c>
      <c r="C40" s="6"/>
    </row>
    <row r="41" spans="1:3" x14ac:dyDescent="0.3">
      <c r="A41" s="12" t="s">
        <v>133</v>
      </c>
      <c r="B41" s="12" t="s">
        <v>445</v>
      </c>
      <c r="C41" s="6"/>
    </row>
    <row r="42" spans="1:3" x14ac:dyDescent="0.3">
      <c r="A42" s="12" t="s">
        <v>58</v>
      </c>
      <c r="B42" s="12" t="s">
        <v>336</v>
      </c>
      <c r="C42" s="6"/>
    </row>
    <row r="43" spans="1:3" x14ac:dyDescent="0.3">
      <c r="A43" s="12" t="s">
        <v>101</v>
      </c>
      <c r="B43" s="12" t="s">
        <v>384</v>
      </c>
      <c r="C43" s="6"/>
    </row>
    <row r="44" spans="1:3" x14ac:dyDescent="0.3">
      <c r="A44" s="12" t="s">
        <v>54</v>
      </c>
      <c r="B44" s="12" t="s">
        <v>403</v>
      </c>
      <c r="C44" s="6"/>
    </row>
    <row r="45" spans="1:3" x14ac:dyDescent="0.3">
      <c r="A45" s="12" t="s">
        <v>79</v>
      </c>
      <c r="B45" s="12" t="s">
        <v>371</v>
      </c>
      <c r="C45" s="6"/>
    </row>
    <row r="46" spans="1:3" x14ac:dyDescent="0.3">
      <c r="A46" s="12" t="s">
        <v>44</v>
      </c>
      <c r="B46" s="12" t="s">
        <v>642</v>
      </c>
      <c r="C46" s="6"/>
    </row>
    <row r="47" spans="1:3" x14ac:dyDescent="0.3">
      <c r="A47" s="12" t="s">
        <v>72</v>
      </c>
      <c r="B47" s="12" t="s">
        <v>317</v>
      </c>
      <c r="C47" s="6"/>
    </row>
    <row r="48" spans="1:3" x14ac:dyDescent="0.3">
      <c r="A48" s="12" t="s">
        <v>141</v>
      </c>
      <c r="B48" s="12" t="s">
        <v>378</v>
      </c>
      <c r="C48" s="6"/>
    </row>
    <row r="49" spans="1:3" x14ac:dyDescent="0.3">
      <c r="A49" s="12" t="s">
        <v>66</v>
      </c>
      <c r="B49" s="12" t="s">
        <v>381</v>
      </c>
      <c r="C49" s="6"/>
    </row>
    <row r="50" spans="1:3" x14ac:dyDescent="0.3">
      <c r="A50" s="12" t="s">
        <v>88</v>
      </c>
      <c r="B50" s="12" t="s">
        <v>353</v>
      </c>
      <c r="C50" s="6"/>
    </row>
    <row r="51" spans="1:3" x14ac:dyDescent="0.3">
      <c r="A51" s="12" t="s">
        <v>112</v>
      </c>
      <c r="B51" s="12" t="s">
        <v>641</v>
      </c>
      <c r="C51" s="6"/>
    </row>
    <row r="52" spans="1:3" x14ac:dyDescent="0.3">
      <c r="A52" s="12" t="s">
        <v>95</v>
      </c>
      <c r="B52" s="12" t="s">
        <v>408</v>
      </c>
      <c r="C52" s="6"/>
    </row>
    <row r="53" spans="1:3" x14ac:dyDescent="0.3">
      <c r="A53" s="12" t="s">
        <v>25</v>
      </c>
      <c r="B53" s="12" t="s">
        <v>421</v>
      </c>
      <c r="C53" s="6"/>
    </row>
    <row r="54" spans="1:3" x14ac:dyDescent="0.3">
      <c r="A54" s="12" t="s">
        <v>129</v>
      </c>
      <c r="B54" s="12" t="s">
        <v>341</v>
      </c>
      <c r="C54" s="6"/>
    </row>
    <row r="55" spans="1:3" x14ac:dyDescent="0.3">
      <c r="A55" s="12" t="s">
        <v>71</v>
      </c>
      <c r="B55" s="12" t="s">
        <v>316</v>
      </c>
      <c r="C55" s="6"/>
    </row>
    <row r="56" spans="1:3" x14ac:dyDescent="0.3">
      <c r="A56" s="12" t="s">
        <v>120</v>
      </c>
      <c r="B56" s="12" t="s">
        <v>355</v>
      </c>
      <c r="C56" s="6"/>
    </row>
    <row r="57" spans="1:3" x14ac:dyDescent="0.3">
      <c r="A57" s="12" t="s">
        <v>143</v>
      </c>
      <c r="B57" s="12" t="s">
        <v>360</v>
      </c>
      <c r="C57" s="6"/>
    </row>
    <row r="58" spans="1:3" x14ac:dyDescent="0.3">
      <c r="A58" s="12" t="s">
        <v>135</v>
      </c>
      <c r="B58" s="12" t="s">
        <v>413</v>
      </c>
      <c r="C58" s="6"/>
    </row>
    <row r="59" spans="1:3" x14ac:dyDescent="0.3">
      <c r="A59" s="12" t="s">
        <v>119</v>
      </c>
      <c r="B59" s="12" t="s">
        <v>385</v>
      </c>
      <c r="C59" s="6"/>
    </row>
    <row r="60" spans="1:3" x14ac:dyDescent="0.3">
      <c r="A60" s="12" t="s">
        <v>45</v>
      </c>
      <c r="B60" s="12" t="s">
        <v>410</v>
      </c>
      <c r="C60" s="6"/>
    </row>
    <row r="61" spans="1:3" x14ac:dyDescent="0.3">
      <c r="A61" s="12" t="s">
        <v>104</v>
      </c>
      <c r="B61" s="12" t="s">
        <v>373</v>
      </c>
      <c r="C61" s="6"/>
    </row>
    <row r="62" spans="1:3" x14ac:dyDescent="0.3">
      <c r="A62" s="12" t="s">
        <v>81</v>
      </c>
      <c r="B62" s="12" t="s">
        <v>433</v>
      </c>
      <c r="C62" s="6"/>
    </row>
    <row r="63" spans="1:3" x14ac:dyDescent="0.3">
      <c r="A63" s="12" t="s">
        <v>110</v>
      </c>
      <c r="B63" s="12" t="s">
        <v>398</v>
      </c>
      <c r="C63" s="6"/>
    </row>
    <row r="64" spans="1:3" x14ac:dyDescent="0.3">
      <c r="A64" s="12" t="s">
        <v>94</v>
      </c>
      <c r="B64" s="12" t="s">
        <v>367</v>
      </c>
      <c r="C64" s="6"/>
    </row>
    <row r="65" spans="1:3" x14ac:dyDescent="0.3">
      <c r="A65" s="12" t="s">
        <v>86</v>
      </c>
      <c r="B65" s="12" t="s">
        <v>416</v>
      </c>
      <c r="C65" s="6"/>
    </row>
    <row r="66" spans="1:3" x14ac:dyDescent="0.3">
      <c r="A66" s="12" t="s">
        <v>64</v>
      </c>
      <c r="B66" s="12" t="s">
        <v>400</v>
      </c>
      <c r="C66" s="6"/>
    </row>
    <row r="67" spans="1:3" x14ac:dyDescent="0.3">
      <c r="A67" s="12" t="s">
        <v>87</v>
      </c>
      <c r="B67" s="12" t="s">
        <v>426</v>
      </c>
      <c r="C67" s="6"/>
    </row>
    <row r="68" spans="1:3" x14ac:dyDescent="0.3">
      <c r="A68" s="12" t="s">
        <v>36</v>
      </c>
      <c r="B68" s="12" t="s">
        <v>442</v>
      </c>
      <c r="C68" s="6"/>
    </row>
    <row r="69" spans="1:3" x14ac:dyDescent="0.3">
      <c r="A69" s="12" t="s">
        <v>103</v>
      </c>
      <c r="B69" s="12" t="s">
        <v>368</v>
      </c>
      <c r="C69" s="6"/>
    </row>
    <row r="70" spans="1:3" x14ac:dyDescent="0.3">
      <c r="A70" s="12" t="s">
        <v>124</v>
      </c>
      <c r="B70" s="12" t="s">
        <v>352</v>
      </c>
      <c r="C70" s="6"/>
    </row>
    <row r="71" spans="1:3" x14ac:dyDescent="0.3">
      <c r="A71" s="12" t="s">
        <v>145</v>
      </c>
      <c r="B71" s="12" t="s">
        <v>386</v>
      </c>
      <c r="C71" s="6"/>
    </row>
    <row r="72" spans="1:3" x14ac:dyDescent="0.3">
      <c r="A72" s="12" t="s">
        <v>10</v>
      </c>
      <c r="B72" s="12" t="s">
        <v>420</v>
      </c>
      <c r="C72" s="6"/>
    </row>
    <row r="73" spans="1:3" x14ac:dyDescent="0.3">
      <c r="A73" s="12" t="s">
        <v>56</v>
      </c>
      <c r="B73" s="12" t="s">
        <v>334</v>
      </c>
      <c r="C73" s="6"/>
    </row>
    <row r="74" spans="1:3" x14ac:dyDescent="0.3">
      <c r="A74" s="12" t="s">
        <v>91</v>
      </c>
      <c r="B74" s="12" t="s">
        <v>322</v>
      </c>
      <c r="C74" s="6"/>
    </row>
    <row r="75" spans="1:3" x14ac:dyDescent="0.3">
      <c r="A75" s="12" t="s">
        <v>73</v>
      </c>
      <c r="B75" s="12" t="s">
        <v>402</v>
      </c>
      <c r="C75" s="6"/>
    </row>
    <row r="76" spans="1:3" x14ac:dyDescent="0.3">
      <c r="A76" s="12" t="s">
        <v>23</v>
      </c>
      <c r="B76" s="12" t="s">
        <v>380</v>
      </c>
      <c r="C76" s="6"/>
    </row>
    <row r="77" spans="1:3" x14ac:dyDescent="0.3">
      <c r="A77" s="12" t="s">
        <v>140</v>
      </c>
      <c r="B77" s="12" t="s">
        <v>359</v>
      </c>
      <c r="C77" s="6"/>
    </row>
    <row r="78" spans="1:3" x14ac:dyDescent="0.3">
      <c r="A78" s="12" t="s">
        <v>105</v>
      </c>
      <c r="B78" s="12" t="s">
        <v>444</v>
      </c>
      <c r="C78" s="6"/>
    </row>
    <row r="79" spans="1:3" x14ac:dyDescent="0.3">
      <c r="A79" s="12" t="s">
        <v>65</v>
      </c>
      <c r="B79" s="12" t="s">
        <v>401</v>
      </c>
      <c r="C79" s="6"/>
    </row>
    <row r="80" spans="1:3" x14ac:dyDescent="0.3">
      <c r="A80" s="12" t="s">
        <v>12</v>
      </c>
      <c r="B80" s="12" t="s">
        <v>643</v>
      </c>
      <c r="C80" s="6"/>
    </row>
    <row r="81" spans="1:3" x14ac:dyDescent="0.3">
      <c r="A81" s="12" t="s">
        <v>34</v>
      </c>
      <c r="B81" s="12" t="s">
        <v>330</v>
      </c>
      <c r="C81" s="6"/>
    </row>
    <row r="82" spans="1:3" x14ac:dyDescent="0.3">
      <c r="A82" s="12" t="s">
        <v>127</v>
      </c>
      <c r="B82" s="12" t="s">
        <v>356</v>
      </c>
      <c r="C82" s="6"/>
    </row>
    <row r="83" spans="1:3" x14ac:dyDescent="0.3">
      <c r="A83" s="12" t="s">
        <v>9</v>
      </c>
      <c r="B83" s="12" t="s">
        <v>342</v>
      </c>
      <c r="C83" s="6"/>
    </row>
    <row r="84" spans="1:3" x14ac:dyDescent="0.3">
      <c r="A84" s="12" t="s">
        <v>96</v>
      </c>
      <c r="B84" s="12" t="s">
        <v>354</v>
      </c>
      <c r="C84" s="6"/>
    </row>
    <row r="85" spans="1:3" x14ac:dyDescent="0.3">
      <c r="A85" s="12" t="s">
        <v>30</v>
      </c>
      <c r="B85" s="12" t="s">
        <v>313</v>
      </c>
      <c r="C85" s="6"/>
    </row>
    <row r="86" spans="1:3" x14ac:dyDescent="0.3">
      <c r="A86" s="12" t="s">
        <v>100</v>
      </c>
      <c r="B86" s="12" t="s">
        <v>338</v>
      </c>
      <c r="C86" s="6"/>
    </row>
    <row r="87" spans="1:3" x14ac:dyDescent="0.3">
      <c r="A87" s="12" t="s">
        <v>136</v>
      </c>
      <c r="B87" s="12" t="s">
        <v>446</v>
      </c>
      <c r="C87" s="6"/>
    </row>
    <row r="88" spans="1:3" x14ac:dyDescent="0.3">
      <c r="A88" s="12" t="s">
        <v>42</v>
      </c>
      <c r="B88" s="12" t="s">
        <v>327</v>
      </c>
      <c r="C88" s="6"/>
    </row>
    <row r="89" spans="1:3" x14ac:dyDescent="0.3">
      <c r="A89" s="12" t="s">
        <v>82</v>
      </c>
      <c r="B89" s="12" t="s">
        <v>337</v>
      </c>
      <c r="C89" s="6"/>
    </row>
    <row r="90" spans="1:3" x14ac:dyDescent="0.3">
      <c r="A90" s="12" t="s">
        <v>118</v>
      </c>
      <c r="B90" s="12" t="s">
        <v>399</v>
      </c>
      <c r="C90" s="6"/>
    </row>
    <row r="91" spans="1:3" x14ac:dyDescent="0.3">
      <c r="A91" s="12" t="s">
        <v>90</v>
      </c>
      <c r="B91" s="12" t="s">
        <v>372</v>
      </c>
      <c r="C91" s="6"/>
    </row>
    <row r="92" spans="1:3" x14ac:dyDescent="0.3">
      <c r="A92" s="12" t="s">
        <v>21</v>
      </c>
      <c r="B92" s="12" t="s">
        <v>363</v>
      </c>
      <c r="C92" s="6"/>
    </row>
    <row r="93" spans="1:3" x14ac:dyDescent="0.3">
      <c r="A93" s="12" t="s">
        <v>121</v>
      </c>
      <c r="B93" s="12" t="s">
        <v>377</v>
      </c>
      <c r="C93" s="6"/>
    </row>
    <row r="94" spans="1:3" x14ac:dyDescent="0.3">
      <c r="A94" s="12" t="s">
        <v>55</v>
      </c>
      <c r="B94" s="12" t="s">
        <v>333</v>
      </c>
      <c r="C94" s="6"/>
    </row>
    <row r="95" spans="1:3" x14ac:dyDescent="0.3">
      <c r="A95" s="12" t="s">
        <v>92</v>
      </c>
      <c r="B95" s="12" t="s">
        <v>323</v>
      </c>
      <c r="C95" s="6"/>
    </row>
    <row r="96" spans="1:3" x14ac:dyDescent="0.3">
      <c r="A96" s="12" t="s">
        <v>32</v>
      </c>
      <c r="B96" s="12" t="s">
        <v>388</v>
      </c>
      <c r="C96" s="6"/>
    </row>
    <row r="97" spans="1:3" x14ac:dyDescent="0.3">
      <c r="A97" s="12" t="s">
        <v>70</v>
      </c>
      <c r="B97" s="12" t="s">
        <v>351</v>
      </c>
      <c r="C97" s="6"/>
    </row>
    <row r="98" spans="1:3" x14ac:dyDescent="0.3">
      <c r="A98" s="12" t="s">
        <v>111</v>
      </c>
      <c r="B98" s="12" t="s">
        <v>375</v>
      </c>
      <c r="C98" s="6"/>
    </row>
    <row r="99" spans="1:3" x14ac:dyDescent="0.3">
      <c r="A99" s="12" t="s">
        <v>134</v>
      </c>
      <c r="B99" s="12" t="s">
        <v>326</v>
      </c>
      <c r="C99" s="6"/>
    </row>
    <row r="100" spans="1:3" x14ac:dyDescent="0.3">
      <c r="A100" s="12" t="s">
        <v>113</v>
      </c>
      <c r="B100" s="12" t="s">
        <v>418</v>
      </c>
      <c r="C100" s="6"/>
    </row>
    <row r="101" spans="1:3" x14ac:dyDescent="0.3">
      <c r="A101" s="12" t="s">
        <v>123</v>
      </c>
      <c r="B101" s="12" t="s">
        <v>348</v>
      </c>
      <c r="C101" s="6"/>
    </row>
    <row r="102" spans="1:3" x14ac:dyDescent="0.3">
      <c r="A102" s="12" t="s">
        <v>41</v>
      </c>
      <c r="B102" s="12" t="s">
        <v>422</v>
      </c>
      <c r="C102" s="6"/>
    </row>
    <row r="103" spans="1:3" x14ac:dyDescent="0.3">
      <c r="A103" s="12" t="s">
        <v>62</v>
      </c>
      <c r="B103" s="12" t="s">
        <v>425</v>
      </c>
      <c r="C103" s="6"/>
    </row>
    <row r="104" spans="1:3" x14ac:dyDescent="0.3">
      <c r="A104" s="12" t="s">
        <v>63</v>
      </c>
      <c r="B104" s="12" t="s">
        <v>417</v>
      </c>
      <c r="C104" s="6"/>
    </row>
    <row r="105" spans="1:3" x14ac:dyDescent="0.3">
      <c r="A105" s="12" t="s">
        <v>48</v>
      </c>
      <c r="B105" s="12" t="s">
        <v>389</v>
      </c>
      <c r="C105" s="6"/>
    </row>
    <row r="106" spans="1:3" x14ac:dyDescent="0.3">
      <c r="A106" s="12" t="s">
        <v>59</v>
      </c>
      <c r="B106" s="12" t="s">
        <v>390</v>
      </c>
      <c r="C106" s="6"/>
    </row>
    <row r="107" spans="1:3" x14ac:dyDescent="0.3">
      <c r="A107" s="12" t="s">
        <v>20</v>
      </c>
      <c r="B107" s="12" t="s">
        <v>362</v>
      </c>
      <c r="C107" s="6"/>
    </row>
    <row r="108" spans="1:3" x14ac:dyDescent="0.3">
      <c r="A108" s="12" t="s">
        <v>99</v>
      </c>
      <c r="B108" s="12" t="s">
        <v>318</v>
      </c>
      <c r="C108" s="6"/>
    </row>
    <row r="109" spans="1:3" x14ac:dyDescent="0.3">
      <c r="A109" s="12" t="s">
        <v>13</v>
      </c>
      <c r="B109" s="12" t="s">
        <v>409</v>
      </c>
      <c r="C109" s="6"/>
    </row>
    <row r="110" spans="1:3" x14ac:dyDescent="0.3">
      <c r="A110" s="12" t="s">
        <v>40</v>
      </c>
      <c r="B110" s="12" t="s">
        <v>396</v>
      </c>
      <c r="C110" s="6"/>
    </row>
    <row r="111" spans="1:3" x14ac:dyDescent="0.3">
      <c r="A111" s="12" t="s">
        <v>83</v>
      </c>
      <c r="B111" s="12" t="s">
        <v>344</v>
      </c>
      <c r="C111" s="6"/>
    </row>
    <row r="112" spans="1:3" x14ac:dyDescent="0.3">
      <c r="A112" s="12" t="s">
        <v>93</v>
      </c>
      <c r="B112" s="12" t="s">
        <v>397</v>
      </c>
      <c r="C112" s="6"/>
    </row>
    <row r="113" spans="1:3" x14ac:dyDescent="0.3">
      <c r="A113" s="12" t="s">
        <v>138</v>
      </c>
      <c r="B113" s="12" t="s">
        <v>439</v>
      </c>
      <c r="C113" s="6"/>
    </row>
    <row r="114" spans="1:3" x14ac:dyDescent="0.3">
      <c r="A114" s="12" t="s">
        <v>38</v>
      </c>
      <c r="B114" s="12" t="s">
        <v>404</v>
      </c>
      <c r="C114" s="6"/>
    </row>
    <row r="115" spans="1:3" x14ac:dyDescent="0.3">
      <c r="A115" s="12" t="s">
        <v>61</v>
      </c>
      <c r="B115" s="12" t="s">
        <v>407</v>
      </c>
      <c r="C115" s="6"/>
    </row>
    <row r="116" spans="1:3" x14ac:dyDescent="0.3">
      <c r="A116" s="12" t="s">
        <v>74</v>
      </c>
      <c r="B116" s="12" t="s">
        <v>321</v>
      </c>
      <c r="C116" s="6"/>
    </row>
    <row r="117" spans="1:3" x14ac:dyDescent="0.3">
      <c r="A117" s="12" t="s">
        <v>144</v>
      </c>
      <c r="B117" s="12" t="s">
        <v>440</v>
      </c>
      <c r="C117" s="6"/>
    </row>
    <row r="118" spans="1:3" x14ac:dyDescent="0.3">
      <c r="A118" s="12" t="s">
        <v>116</v>
      </c>
      <c r="B118" s="12" t="s">
        <v>376</v>
      </c>
      <c r="C118" s="6"/>
    </row>
    <row r="119" spans="1:3" x14ac:dyDescent="0.3">
      <c r="A119" s="12" t="s">
        <v>47</v>
      </c>
      <c r="B119" s="12" t="s">
        <v>370</v>
      </c>
      <c r="C119" s="6"/>
    </row>
    <row r="120" spans="1:3" x14ac:dyDescent="0.3">
      <c r="A120" s="12" t="s">
        <v>68</v>
      </c>
      <c r="B120" s="12" t="s">
        <v>428</v>
      </c>
      <c r="C120" s="6"/>
    </row>
    <row r="121" spans="1:3" x14ac:dyDescent="0.3">
      <c r="A121" s="12" t="s">
        <v>19</v>
      </c>
      <c r="B121" s="12" t="s">
        <v>328</v>
      </c>
      <c r="C121" s="6"/>
    </row>
    <row r="122" spans="1:3" x14ac:dyDescent="0.3">
      <c r="A122" s="12" t="s">
        <v>122</v>
      </c>
      <c r="B122" s="12" t="s">
        <v>319</v>
      </c>
      <c r="C122" s="6"/>
    </row>
    <row r="123" spans="1:3" x14ac:dyDescent="0.3">
      <c r="A123" s="12" t="s">
        <v>67</v>
      </c>
      <c r="B123" s="12" t="s">
        <v>382</v>
      </c>
      <c r="C123" s="6"/>
    </row>
    <row r="124" spans="1:3" x14ac:dyDescent="0.3">
      <c r="A124" s="12" t="s">
        <v>28</v>
      </c>
      <c r="B124" s="12" t="s">
        <v>311</v>
      </c>
      <c r="C124" s="6"/>
    </row>
    <row r="125" spans="1:3" x14ac:dyDescent="0.3">
      <c r="A125" s="12" t="s">
        <v>130</v>
      </c>
      <c r="B125" s="12" t="s">
        <v>349</v>
      </c>
      <c r="C125" s="6"/>
    </row>
    <row r="126" spans="1:3" x14ac:dyDescent="0.3">
      <c r="A126" s="12" t="s">
        <v>115</v>
      </c>
      <c r="B126" s="12" t="s">
        <v>412</v>
      </c>
      <c r="C126" s="6"/>
    </row>
    <row r="127" spans="1:3" x14ac:dyDescent="0.3">
      <c r="A127" s="12" t="s">
        <v>85</v>
      </c>
      <c r="B127" s="12" t="s">
        <v>346</v>
      </c>
      <c r="C127" s="6"/>
    </row>
    <row r="128" spans="1:3" x14ac:dyDescent="0.3">
      <c r="A128" s="12" t="s">
        <v>24</v>
      </c>
      <c r="B128" s="12" t="s">
        <v>395</v>
      </c>
      <c r="C128" s="6"/>
    </row>
    <row r="129" spans="1:3" x14ac:dyDescent="0.3">
      <c r="A129" s="12" t="s">
        <v>31</v>
      </c>
      <c r="B129" s="12" t="s">
        <v>343</v>
      </c>
      <c r="C129" s="6"/>
    </row>
    <row r="130" spans="1:3" x14ac:dyDescent="0.3">
      <c r="A130" s="12" t="s">
        <v>50</v>
      </c>
      <c r="B130" s="12" t="s">
        <v>315</v>
      </c>
      <c r="C130" s="6"/>
    </row>
    <row r="131" spans="1:3" x14ac:dyDescent="0.3">
      <c r="A131" s="12" t="s">
        <v>89</v>
      </c>
      <c r="B131" s="12" t="s">
        <v>434</v>
      </c>
      <c r="C131" s="6"/>
    </row>
    <row r="132" spans="1:3" x14ac:dyDescent="0.3">
      <c r="A132" s="12" t="s">
        <v>22</v>
      </c>
      <c r="B132" s="12" t="s">
        <v>379</v>
      </c>
      <c r="C132" s="6"/>
    </row>
    <row r="133" spans="1:3" x14ac:dyDescent="0.3">
      <c r="A133" s="12" t="s">
        <v>109</v>
      </c>
      <c r="B133" s="12" t="s">
        <v>374</v>
      </c>
      <c r="C133" s="6"/>
    </row>
    <row r="134" spans="1:3" x14ac:dyDescent="0.3">
      <c r="A134" s="12" t="s">
        <v>102</v>
      </c>
      <c r="B134" s="12" t="s">
        <v>339</v>
      </c>
      <c r="C134" s="6"/>
    </row>
    <row r="135" spans="1:3" x14ac:dyDescent="0.3">
      <c r="A135" s="12" t="s">
        <v>39</v>
      </c>
      <c r="B135" s="12" t="s">
        <v>331</v>
      </c>
      <c r="C135" s="6"/>
    </row>
    <row r="136" spans="1:3" x14ac:dyDescent="0.3">
      <c r="A136" s="12" t="s">
        <v>53</v>
      </c>
      <c r="B136" s="12" t="s">
        <v>406</v>
      </c>
      <c r="C136" s="6"/>
    </row>
    <row r="137" spans="1:3" x14ac:dyDescent="0.3">
      <c r="A137" s="12" t="s">
        <v>46</v>
      </c>
      <c r="B137" s="12" t="s">
        <v>423</v>
      </c>
      <c r="C137" s="6"/>
    </row>
    <row r="138" spans="1:3" x14ac:dyDescent="0.3">
      <c r="A138" s="12" t="s">
        <v>97</v>
      </c>
      <c r="B138" s="12" t="s">
        <v>383</v>
      </c>
      <c r="C138" s="6"/>
    </row>
    <row r="139" spans="1:3" x14ac:dyDescent="0.3">
      <c r="A139" s="12" t="s">
        <v>78</v>
      </c>
      <c r="B139" s="12" t="s">
        <v>431</v>
      </c>
      <c r="C139" s="6"/>
    </row>
    <row r="140" spans="1:3" x14ac:dyDescent="0.3">
      <c r="A140" s="12" t="s">
        <v>17</v>
      </c>
      <c r="B140" s="12" t="s">
        <v>387</v>
      </c>
      <c r="C140" s="6"/>
    </row>
    <row r="141" spans="1:3" x14ac:dyDescent="0.3">
      <c r="A141" s="12" t="s">
        <v>125</v>
      </c>
      <c r="B141" s="12" t="s">
        <v>324</v>
      </c>
      <c r="C141" s="6"/>
    </row>
    <row r="142" spans="1:3" x14ac:dyDescent="0.3">
      <c r="A142" s="12" t="s">
        <v>108</v>
      </c>
      <c r="B142" s="12" t="s">
        <v>369</v>
      </c>
      <c r="C142" s="6"/>
    </row>
    <row r="143" spans="1:3" x14ac:dyDescent="0.3">
      <c r="A143" s="12" t="s">
        <v>60</v>
      </c>
      <c r="B143" s="12" t="s">
        <v>424</v>
      </c>
      <c r="C143" s="6"/>
    </row>
    <row r="144" spans="1:3" x14ac:dyDescent="0.3">
      <c r="A144" s="12" t="s">
        <v>107</v>
      </c>
      <c r="B144" s="12" t="s">
        <v>437</v>
      </c>
      <c r="C144" s="6"/>
    </row>
    <row r="145" spans="1:3" x14ac:dyDescent="0.3">
      <c r="A145" s="12" t="s">
        <v>16</v>
      </c>
      <c r="B145" s="12" t="s">
        <v>394</v>
      </c>
      <c r="C145" s="6"/>
    </row>
    <row r="146" spans="1:3" x14ac:dyDescent="0.3">
      <c r="A146" s="12" t="s">
        <v>76</v>
      </c>
      <c r="B146" s="12" t="s">
        <v>430</v>
      </c>
      <c r="C146" s="6"/>
    </row>
    <row r="147" spans="1:3" x14ac:dyDescent="0.3">
      <c r="A147" s="12" t="s">
        <v>126</v>
      </c>
      <c r="B147" s="12" t="s">
        <v>325</v>
      </c>
      <c r="C147" s="6"/>
    </row>
    <row r="148" spans="1:3" x14ac:dyDescent="0.3">
      <c r="A148" s="12" t="s">
        <v>117</v>
      </c>
      <c r="B148" s="12" t="s">
        <v>357</v>
      </c>
      <c r="C148" s="6"/>
    </row>
    <row r="149" spans="1:3" x14ac:dyDescent="0.3">
      <c r="A149" s="12" t="s">
        <v>69</v>
      </c>
      <c r="B149" s="12" t="s">
        <v>429</v>
      </c>
      <c r="C149" s="6"/>
    </row>
    <row r="150" spans="1:3" x14ac:dyDescent="0.3">
      <c r="A150" s="12" t="s">
        <v>75</v>
      </c>
      <c r="B150" s="12" t="s">
        <v>391</v>
      </c>
      <c r="C150" s="6"/>
    </row>
    <row r="151" spans="1:3" x14ac:dyDescent="0.3">
      <c r="A151" s="12" t="s">
        <v>26</v>
      </c>
      <c r="B151" s="12" t="s">
        <v>427</v>
      </c>
      <c r="C151" s="6"/>
    </row>
    <row r="152" spans="1:3" x14ac:dyDescent="0.3">
      <c r="A152" s="12" t="s">
        <v>132</v>
      </c>
      <c r="B152" s="12" t="s">
        <v>320</v>
      </c>
      <c r="C152" s="6"/>
    </row>
    <row r="153" spans="1:3" x14ac:dyDescent="0.3">
      <c r="A153" s="12" t="s">
        <v>128</v>
      </c>
      <c r="B153" s="12" t="s">
        <v>340</v>
      </c>
      <c r="C153" s="6"/>
    </row>
    <row r="154" spans="1:3" x14ac:dyDescent="0.3">
      <c r="A154" s="12" t="s">
        <v>57</v>
      </c>
      <c r="B154" s="12" t="s">
        <v>335</v>
      </c>
      <c r="C154" s="6"/>
    </row>
    <row r="155" spans="1:3" x14ac:dyDescent="0.3">
      <c r="A155" s="12" t="s">
        <v>146</v>
      </c>
      <c r="B155" s="12" t="s">
        <v>415</v>
      </c>
      <c r="C155" s="6"/>
    </row>
    <row r="156" spans="1:3" x14ac:dyDescent="0.3">
      <c r="A156" s="12" t="s">
        <v>14</v>
      </c>
      <c r="B156" s="12" t="s">
        <v>392</v>
      </c>
      <c r="C156" s="6"/>
    </row>
    <row r="157" spans="1:3" x14ac:dyDescent="0.3">
      <c r="A157" s="12" t="s">
        <v>77</v>
      </c>
      <c r="B157" s="12" t="s">
        <v>365</v>
      </c>
      <c r="C157" s="6"/>
    </row>
    <row r="158" spans="1:3" x14ac:dyDescent="0.3">
      <c r="A158" s="12" t="s">
        <v>27</v>
      </c>
      <c r="B158" s="12" t="s">
        <v>310</v>
      </c>
      <c r="C158" s="6"/>
    </row>
    <row r="159" spans="1:3" x14ac:dyDescent="0.3">
      <c r="A159" s="12" t="s">
        <v>131</v>
      </c>
      <c r="B159" s="12" t="s">
        <v>438</v>
      </c>
      <c r="C159" s="6"/>
    </row>
    <row r="160" spans="1:3" x14ac:dyDescent="0.3">
      <c r="A160" s="12" t="s">
        <v>106</v>
      </c>
      <c r="B160" s="12" t="s">
        <v>347</v>
      </c>
      <c r="C160" s="6"/>
    </row>
    <row r="161" spans="1:3" x14ac:dyDescent="0.3">
      <c r="A161" s="12" t="s">
        <v>80</v>
      </c>
      <c r="B161" s="12" t="s">
        <v>432</v>
      </c>
      <c r="C161" s="6"/>
    </row>
    <row r="162" spans="1:3" x14ac:dyDescent="0.3">
      <c r="A162" s="12" t="s">
        <v>15</v>
      </c>
      <c r="B162" s="12" t="s">
        <v>393</v>
      </c>
      <c r="C162" s="6"/>
    </row>
    <row r="163" spans="1:3" x14ac:dyDescent="0.3">
      <c r="A163" s="12" t="s">
        <v>35</v>
      </c>
      <c r="B163" s="12" t="s">
        <v>350</v>
      </c>
      <c r="C163" s="6"/>
    </row>
    <row r="164" spans="1:3" x14ac:dyDescent="0.3">
      <c r="B164" s="5"/>
      <c r="C164" s="6"/>
    </row>
    <row r="165" spans="1:3" x14ac:dyDescent="0.3">
      <c r="C165" s="6"/>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R142"/>
  <sheetViews>
    <sheetView workbookViewId="0">
      <selection activeCell="H3" sqref="H3"/>
    </sheetView>
  </sheetViews>
  <sheetFormatPr defaultColWidth="8.77734375" defaultRowHeight="14.4" x14ac:dyDescent="0.3"/>
  <cols>
    <col min="1" max="1" width="11.44140625" style="17" bestFit="1" customWidth="1"/>
    <col min="2" max="2" width="11.44140625" style="17" customWidth="1"/>
    <col min="3" max="3" width="57.77734375" style="12" customWidth="1"/>
    <col min="6" max="6" width="10.33203125" bestFit="1" customWidth="1"/>
    <col min="14" max="18" width="8.77734375" style="4"/>
  </cols>
  <sheetData>
    <row r="1" spans="1:18" x14ac:dyDescent="0.3">
      <c r="D1" s="333">
        <v>2015</v>
      </c>
      <c r="E1" s="333"/>
      <c r="F1" s="333"/>
      <c r="G1" s="333"/>
      <c r="H1" s="333"/>
      <c r="I1" s="333">
        <v>2016</v>
      </c>
      <c r="J1" s="333"/>
      <c r="K1" s="333"/>
      <c r="L1" s="333"/>
      <c r="M1" s="333"/>
      <c r="N1" s="334">
        <v>2017</v>
      </c>
      <c r="O1" s="334"/>
      <c r="P1" s="334"/>
      <c r="Q1" s="334"/>
      <c r="R1" s="334"/>
    </row>
    <row r="2" spans="1:18" s="11" customFormat="1" x14ac:dyDescent="0.3">
      <c r="A2" s="9" t="s">
        <v>447</v>
      </c>
      <c r="B2" s="9" t="s">
        <v>448</v>
      </c>
      <c r="C2" s="10" t="s">
        <v>449</v>
      </c>
      <c r="D2" s="11" t="s">
        <v>452</v>
      </c>
      <c r="E2" s="11" t="s">
        <v>454</v>
      </c>
      <c r="F2" s="11" t="s">
        <v>459</v>
      </c>
      <c r="G2" s="11" t="s">
        <v>457</v>
      </c>
      <c r="H2" s="11" t="s">
        <v>458</v>
      </c>
      <c r="I2" s="11" t="s">
        <v>452</v>
      </c>
      <c r="J2" s="11" t="s">
        <v>454</v>
      </c>
      <c r="K2" s="11" t="s">
        <v>459</v>
      </c>
      <c r="L2" s="11" t="s">
        <v>457</v>
      </c>
      <c r="M2" s="11" t="s">
        <v>458</v>
      </c>
      <c r="N2" s="95" t="s">
        <v>452</v>
      </c>
      <c r="O2" s="95" t="s">
        <v>454</v>
      </c>
      <c r="P2" s="95" t="s">
        <v>459</v>
      </c>
      <c r="Q2" s="95" t="s">
        <v>457</v>
      </c>
      <c r="R2" s="95" t="s">
        <v>458</v>
      </c>
    </row>
    <row r="3" spans="1:18" x14ac:dyDescent="0.3">
      <c r="A3" s="12" t="s">
        <v>164</v>
      </c>
      <c r="B3" s="12" t="s">
        <v>9</v>
      </c>
      <c r="C3" s="12" t="s">
        <v>342</v>
      </c>
      <c r="D3">
        <f ca="1">IF(AND(Trust_selected!$E$12="All intent",Trust_selected!$E$18="18+"), SUMIFS(INDIRECT("'"&amp;Trust_selected!$H$2&amp;"'!F:F"),INDIRECT("'"&amp;Trust_selected!$H$2&amp;"'!B:B"),D$1,INDIRECT("'"&amp;Trust_selected!$H$2&amp;"'!H:H"),$B3), IF(Trust_selected!$E$12="All intent", SUMIFS(INDIRECT("'"&amp;Trust_selected!$H$2&amp;"'!F:F"),INDIRECT("'"&amp;Trust_selected!$H$2&amp;"'!B:B"),D$1,INDIRECT("'"&amp;Trust_selected!$H$2&amp;"'!E:E"),Trust_selected!$E$18,INDIRECT("'"&amp;Trust_selected!$H$2&amp;"'!H:H"),$B3), IF(Trust_selected!$E$18="18+", SUMIFS(INDIRECT("'"&amp;Trust_selected!$H$2&amp;"'!F:F"),INDIRECT("'"&amp;Trust_selected!$H$2&amp;"'!B:B"),D$1,INDIRECT("'"&amp;Trust_selected!$H$2&amp;"'!D:D"),Trust_selected!$E$12,INDIRECT("'"&amp;Trust_selected!$H$2&amp;"'!H:H"),$B3), SUMIFS(INDIRECT("'"&amp;Trust_selected!$H$2&amp;"'!F:F"),INDIRECT("'"&amp;Trust_selected!$H$2&amp;"'!B:B"),D$1,INDIRECT("'"&amp;Trust_selected!$H$2&amp;"'!D:D"),Trust_selected!$E$12,INDIRECT("'"&amp;Trust_selected!$H$2&amp;"'!E:E"),Trust_selected!$E$18,INDIRECT("'"&amp;Trust_selected!$H$2&amp;"'!H:H"),$B3))))</f>
        <v>523</v>
      </c>
      <c r="E3">
        <f ca="1">IF(AND(Trust_selected!$E$12="All intent",Trust_selected!$E$18="18+"), SUMIFS(INDIRECT("'"&amp;Trust_selected!$H$2&amp;"'!G:G"),INDIRECT("'"&amp;Trust_selected!$H$2&amp;"'!B:B"),D$1,INDIRECT("'"&amp;Trust_selected!$H$2&amp;"'!H:H"),$B3), IF(Trust_selected!$E$12="All intent", SUMIFS(INDIRECT("'"&amp;Trust_selected!$H$2&amp;"'!G:G"),INDIRECT("'"&amp;Trust_selected!$H$2&amp;"'!B:B"),D$1,INDIRECT("'"&amp;Trust_selected!$H$2&amp;"'!E:E"),Trust_selected!$E$18,INDIRECT("'"&amp;Trust_selected!$H$2&amp;"'!H:H"),$B3), IF(Trust_selected!$E$18="18+", SUMIFS(INDIRECT("'"&amp;Trust_selected!$H$2&amp;"'!G:G"),INDIRECT("'"&amp;Trust_selected!$H$2&amp;"'!B:B"),D$1,INDIRECT("'"&amp;Trust_selected!$H$2&amp;"'!D:D"),Trust_selected!$E$12,INDIRECT("'"&amp;Trust_selected!$H$2&amp;"'!H:H"),$B3), SUMIFS(INDIRECT("'"&amp;Trust_selected!$H$2&amp;"'!G:G"),INDIRECT("'"&amp;Trust_selected!$H$2&amp;"'!B:B"),D$1,INDIRECT("'"&amp;Trust_selected!$H$2&amp;"'!D:D"),Trust_selected!$E$12,INDIRECT("'"&amp;Trust_selected!$H$2&amp;"'!E:E"),Trust_selected!$E$18,INDIRECT("'"&amp;Trust_selected!$H$2&amp;"'!H:H"),$B3))))</f>
        <v>14</v>
      </c>
      <c r="F3">
        <f ca="1">IFERROR(E3/D3,0)</f>
        <v>2.676864244741874E-2</v>
      </c>
      <c r="G3" s="18">
        <f ca="1">IFERROR((2*E3+NORMSINV((100+95)/200)^2-NORMSINV((100+95)/200)*SQRT(NORMSINV((100+95)/200)^2+4*E3*(1-F3)))/2/(D3+NORMSINV((100+95)/200)^2),"")</f>
        <v>1.6011288727935436E-2</v>
      </c>
      <c r="H3" s="18">
        <f ca="1">IFERROR((2*E3+NORMSINV((100+95)/200)^2+NORMSINV((100+95)/200)*SQRT(NORMSINV((100+95)/200)^2+4*E3*(1-F3)))/2/(D3+NORMSINV((100+95)/200)^2),"")</f>
        <v>4.4427118856709642E-2</v>
      </c>
      <c r="I3">
        <f ca="1">IF(AND(Trust_selected!$E$12="All intent",Trust_selected!$E$18="18+"), SUMIFS(INDIRECT("'"&amp;Trust_selected!$H$2&amp;"'!F:F"),INDIRECT("'"&amp;Trust_selected!$H$2&amp;"'!B:B"),I$1,INDIRECT("'"&amp;Trust_selected!$H$2&amp;"'!H:H"),$B3), IF(Trust_selected!$E$12="All intent", SUMIFS(INDIRECT("'"&amp;Trust_selected!$H$2&amp;"'!F:F"),INDIRECT("'"&amp;Trust_selected!$H$2&amp;"'!B:B"),I$1,INDIRECT("'"&amp;Trust_selected!$H$2&amp;"'!E:E"),Trust_selected!$E$18,INDIRECT("'"&amp;Trust_selected!$H$2&amp;"'!H:H"),$B3), IF(Trust_selected!$E$18="18+", SUMIFS(INDIRECT("'"&amp;Trust_selected!$H$2&amp;"'!F:F"),INDIRECT("'"&amp;Trust_selected!$H$2&amp;"'!B:B"),I$1,INDIRECT("'"&amp;Trust_selected!$H$2&amp;"'!D:D"),Trust_selected!$E$12,INDIRECT("'"&amp;Trust_selected!$H$2&amp;"'!H:H"),$B3), SUMIFS(INDIRECT("'"&amp;Trust_selected!$H$2&amp;"'!F:F"),INDIRECT("'"&amp;Trust_selected!$H$2&amp;"'!B:B"),I$1,INDIRECT("'"&amp;Trust_selected!$H$2&amp;"'!D:D"),Trust_selected!$E$12,INDIRECT("'"&amp;Trust_selected!$H$2&amp;"'!E:E"),Trust_selected!$E$18,INDIRECT("'"&amp;Trust_selected!$H$2&amp;"'!H:H"),$B3))))</f>
        <v>558</v>
      </c>
      <c r="J3">
        <f ca="1">IF(AND(Trust_selected!$E$12="All intent",Trust_selected!$E$18="18+"), SUMIFS(INDIRECT("'"&amp;Trust_selected!$H$2&amp;"'!G:G"),INDIRECT("'"&amp;Trust_selected!$H$2&amp;"'!B:B"),I$1,INDIRECT("'"&amp;Trust_selected!$H$2&amp;"'!H:H"),$B3), IF(Trust_selected!$E$12="All intent", SUMIFS(INDIRECT("'"&amp;Trust_selected!$H$2&amp;"'!G:G"),INDIRECT("'"&amp;Trust_selected!$H$2&amp;"'!B:B"),I$1,INDIRECT("'"&amp;Trust_selected!$H$2&amp;"'!E:E"),Trust_selected!$E$18,INDIRECT("'"&amp;Trust_selected!$H$2&amp;"'!H:H"),$B3), IF(Trust_selected!$E$18="18+", SUMIFS(INDIRECT("'"&amp;Trust_selected!$H$2&amp;"'!G:G"),INDIRECT("'"&amp;Trust_selected!$H$2&amp;"'!B:B"),I$1,INDIRECT("'"&amp;Trust_selected!$H$2&amp;"'!D:D"),Trust_selected!$E$12,INDIRECT("'"&amp;Trust_selected!$H$2&amp;"'!H:H"),$B3), SUMIFS(INDIRECT("'"&amp;Trust_selected!$H$2&amp;"'!G:G"),INDIRECT("'"&amp;Trust_selected!$H$2&amp;"'!B:B"),I$1,INDIRECT("'"&amp;Trust_selected!$H$2&amp;"'!D:D"),Trust_selected!$E$12,INDIRECT("'"&amp;Trust_selected!$H$2&amp;"'!E:E"),Trust_selected!$E$18,INDIRECT("'"&amp;Trust_selected!$H$2&amp;"'!H:H"),$B3))))</f>
        <v>23</v>
      </c>
      <c r="K3" s="22">
        <f t="shared" ref="K3:K64" ca="1" si="0">IFERROR(J3/I3,0)</f>
        <v>4.1218637992831542E-2</v>
      </c>
      <c r="L3" s="18">
        <f ca="1">IFERROR((2*J3+NORMSINV((100+95)/200)^2-NORMSINV((100+95)/200)*SQRT(NORMSINV((100+95)/200)^2+4*J3*(1-K3)))/2/(I3+NORMSINV((100+95)/200)^2),"")</f>
        <v>2.7620873635769743E-2</v>
      </c>
      <c r="M3" s="18">
        <f ca="1">IFERROR((2*J3+NORMSINV((100+95)/200)^2+NORMSINV((100+95)/200)*SQRT(NORMSINV((100+95)/200)^2+4*J3*(1-K3)))/2/(I3+NORMSINV((100+95)/200)^2),"")</f>
        <v>6.109002165008439E-2</v>
      </c>
      <c r="N3" s="4">
        <f ca="1">IF(AND(Trust_selected!$E$12="All intent",Trust_selected!$E$18="18+"), SUMIFS(INDIRECT("'"&amp;Trust_selected!$H$2&amp;"'!F:F"),INDIRECT("'"&amp;Trust_selected!$H$2&amp;"'!B:B"),N$1,INDIRECT("'"&amp;Trust_selected!$H$2&amp;"'!H:H"),$B3), IF(Trust_selected!$E$12="All intent", SUMIFS(INDIRECT("'"&amp;Trust_selected!$H$2&amp;"'!F:F"),INDIRECT("'"&amp;Trust_selected!$H$2&amp;"'!B:B"),N$1,INDIRECT("'"&amp;Trust_selected!$H$2&amp;"'!E:E"),Trust_selected!$E$18,INDIRECT("'"&amp;Trust_selected!$H$2&amp;"'!H:H"),$B3), IF(Trust_selected!$E$18="18+", SUMIFS(INDIRECT("'"&amp;Trust_selected!$H$2&amp;"'!F:F"),INDIRECT("'"&amp;Trust_selected!$H$2&amp;"'!B:B"),N$1,INDIRECT("'"&amp;Trust_selected!$H$2&amp;"'!D:D"),Trust_selected!$E$12,INDIRECT("'"&amp;Trust_selected!$H$2&amp;"'!H:H"),$B3), SUMIFS(INDIRECT("'"&amp;Trust_selected!$H$2&amp;"'!F:F"),INDIRECT("'"&amp;Trust_selected!$H$2&amp;"'!B:B"),N$1,INDIRECT("'"&amp;Trust_selected!$H$2&amp;"'!D:D"),Trust_selected!$E$12,INDIRECT("'"&amp;Trust_selected!$H$2&amp;"'!E:E"),Trust_selected!$E$18,INDIRECT("'"&amp;Trust_selected!$H$2&amp;"'!H:H"),$B3))))</f>
        <v>0</v>
      </c>
      <c r="O3" s="4">
        <f ca="1">IF(AND(Trust_selected!$E$12="All intent",Trust_selected!$E$18="18+"), SUMIFS(INDIRECT("'"&amp;Trust_selected!$H$2&amp;"'!G:G"),INDIRECT("'"&amp;Trust_selected!$H$2&amp;"'!B:B"),N$1,INDIRECT("'"&amp;Trust_selected!$H$2&amp;"'!H:H"),$B3), IF(Trust_selected!$E$12="All intent", SUMIFS(INDIRECT("'"&amp;Trust_selected!$H$2&amp;"'!G:G"),INDIRECT("'"&amp;Trust_selected!$H$2&amp;"'!B:B"),N$1,INDIRECT("'"&amp;Trust_selected!$H$2&amp;"'!E:E"),Trust_selected!$E$18,INDIRECT("'"&amp;Trust_selected!$H$2&amp;"'!H:H"),$B3), IF(Trust_selected!$E$18="18+", SUMIFS(INDIRECT("'"&amp;Trust_selected!$H$2&amp;"'!G:G"),INDIRECT("'"&amp;Trust_selected!$H$2&amp;"'!B:B"),N$1,INDIRECT("'"&amp;Trust_selected!$H$2&amp;"'!D:D"),Trust_selected!$E$12,INDIRECT("'"&amp;Trust_selected!$H$2&amp;"'!H:H"),$B3), SUMIFS(INDIRECT("'"&amp;Trust_selected!$H$2&amp;"'!G:G"),INDIRECT("'"&amp;Trust_selected!$H$2&amp;"'!B:B"),N$1,INDIRECT("'"&amp;Trust_selected!$H$2&amp;"'!D:D"),Trust_selected!$E$12,INDIRECT("'"&amp;Trust_selected!$H$2&amp;"'!E:E"),Trust_selected!$E$18,INDIRECT("'"&amp;Trust_selected!$H$2&amp;"'!H:H"),$B3))))</f>
        <v>0</v>
      </c>
      <c r="P3" s="4">
        <f t="shared" ref="P3:P64" ca="1" si="1">IFERROR(O3/N3,0)</f>
        <v>0</v>
      </c>
      <c r="Q3" s="96">
        <f t="shared" ref="Q3:Q64" ca="1" si="2">IFERROR((2*O3+NORMSINV((100+95)/200)^2-NORMSINV((100+95)/200)*SQRT(NORMSINV((100+95)/200)^2+4*O3*(1-P3/100)))/2/(N3+NORMSINV((100+95)/200)^2),"")</f>
        <v>0</v>
      </c>
      <c r="R3" s="96">
        <f t="shared" ref="R3:R64" ca="1" si="3">IFERROR((2*O3+NORMSINV((100+95)/200)^2+NORMSINV((100+95)/200)*SQRT(NORMSINV((100+95)/200)^2+4*O3*(1-P3/100)))/2/(N3+NORMSINV((100+95)/200)^2),"")</f>
        <v>1</v>
      </c>
    </row>
    <row r="4" spans="1:18" x14ac:dyDescent="0.3">
      <c r="A4" s="12" t="s">
        <v>165</v>
      </c>
      <c r="B4" s="12" t="s">
        <v>10</v>
      </c>
      <c r="C4" s="12" t="s">
        <v>420</v>
      </c>
      <c r="D4" s="22">
        <f ca="1">IF(AND(Trust_selected!$E$12="All intent",Trust_selected!$E$18="18+"), SUMIFS(INDIRECT("'"&amp;Trust_selected!$H$2&amp;"'!F:F"),INDIRECT("'"&amp;Trust_selected!$H$2&amp;"'!B:B"),D$1,INDIRECT("'"&amp;Trust_selected!$H$2&amp;"'!H:H"),$B4), IF(Trust_selected!$E$12="All intent", SUMIFS(INDIRECT("'"&amp;Trust_selected!$H$2&amp;"'!F:F"),INDIRECT("'"&amp;Trust_selected!$H$2&amp;"'!B:B"),D$1,INDIRECT("'"&amp;Trust_selected!$H$2&amp;"'!E:E"),Trust_selected!$E$18,INDIRECT("'"&amp;Trust_selected!$H$2&amp;"'!H:H"),$B4), IF(Trust_selected!$E$18="18+", SUMIFS(INDIRECT("'"&amp;Trust_selected!$H$2&amp;"'!F:F"),INDIRECT("'"&amp;Trust_selected!$H$2&amp;"'!B:B"),D$1,INDIRECT("'"&amp;Trust_selected!$H$2&amp;"'!D:D"),Trust_selected!$E$12,INDIRECT("'"&amp;Trust_selected!$H$2&amp;"'!H:H"),$B4), SUMIFS(INDIRECT("'"&amp;Trust_selected!$H$2&amp;"'!F:F"),INDIRECT("'"&amp;Trust_selected!$H$2&amp;"'!B:B"),D$1,INDIRECT("'"&amp;Trust_selected!$H$2&amp;"'!D:D"),Trust_selected!$E$12,INDIRECT("'"&amp;Trust_selected!$H$2&amp;"'!E:E"),Trust_selected!$E$18,INDIRECT("'"&amp;Trust_selected!$H$2&amp;"'!H:H"),$B4))))</f>
        <v>356</v>
      </c>
      <c r="E4" s="22">
        <f ca="1">IF(AND(Trust_selected!$E$12="All intent",Trust_selected!$E$18="18+"), SUMIFS(INDIRECT("'"&amp;Trust_selected!$H$2&amp;"'!G:G"),INDIRECT("'"&amp;Trust_selected!$H$2&amp;"'!B:B"),D$1,INDIRECT("'"&amp;Trust_selected!$H$2&amp;"'!H:H"),$B4), IF(Trust_selected!$E$12="All intent", SUMIFS(INDIRECT("'"&amp;Trust_selected!$H$2&amp;"'!G:G"),INDIRECT("'"&amp;Trust_selected!$H$2&amp;"'!B:B"),D$1,INDIRECT("'"&amp;Trust_selected!$H$2&amp;"'!E:E"),Trust_selected!$E$18,INDIRECT("'"&amp;Trust_selected!$H$2&amp;"'!H:H"),$B4), IF(Trust_selected!$E$18="18+", SUMIFS(INDIRECT("'"&amp;Trust_selected!$H$2&amp;"'!G:G"),INDIRECT("'"&amp;Trust_selected!$H$2&amp;"'!B:B"),D$1,INDIRECT("'"&amp;Trust_selected!$H$2&amp;"'!D:D"),Trust_selected!$E$12,INDIRECT("'"&amp;Trust_selected!$H$2&amp;"'!H:H"),$B4), SUMIFS(INDIRECT("'"&amp;Trust_selected!$H$2&amp;"'!G:G"),INDIRECT("'"&amp;Trust_selected!$H$2&amp;"'!B:B"),D$1,INDIRECT("'"&amp;Trust_selected!$H$2&amp;"'!D:D"),Trust_selected!$E$12,INDIRECT("'"&amp;Trust_selected!$H$2&amp;"'!E:E"),Trust_selected!$E$18,INDIRECT("'"&amp;Trust_selected!$H$2&amp;"'!H:H"),$B4))))</f>
        <v>11</v>
      </c>
      <c r="F4" s="22">
        <f t="shared" ref="F4:F65" ca="1" si="4">IFERROR(E4/D4,0)</f>
        <v>3.0898876404494381E-2</v>
      </c>
      <c r="G4" s="18">
        <f t="shared" ref="G4:G67" ca="1" si="5">IFERROR((2*E4+NORMSINV((100+95)/200)^2-NORMSINV((100+95)/200)*SQRT(NORMSINV((100+95)/200)^2+4*E4*(1-F4)))/2/(D4+NORMSINV((100+95)/200)^2),"")</f>
        <v>1.7339423083726158E-2</v>
      </c>
      <c r="H4" s="18">
        <f t="shared" ref="H4:H67" ca="1" si="6">IFERROR((2*E4+NORMSINV((100+95)/200)^2+NORMSINV((100+95)/200)*SQRT(NORMSINV((100+95)/200)^2+4*E4*(1-F4)))/2/(D4+NORMSINV((100+95)/200)^2),"")</f>
        <v>5.447403305716475E-2</v>
      </c>
      <c r="I4" s="22">
        <f ca="1">IF(AND(Trust_selected!$E$12="All intent",Trust_selected!$E$18="18+"), SUMIFS(INDIRECT("'"&amp;Trust_selected!$H$2&amp;"'!F:F"),INDIRECT("'"&amp;Trust_selected!$H$2&amp;"'!B:B"),I$1,INDIRECT("'"&amp;Trust_selected!$H$2&amp;"'!H:H"),$B4), IF(Trust_selected!$E$12="All intent", SUMIFS(INDIRECT("'"&amp;Trust_selected!$H$2&amp;"'!F:F"),INDIRECT("'"&amp;Trust_selected!$H$2&amp;"'!B:B"),I$1,INDIRECT("'"&amp;Trust_selected!$H$2&amp;"'!E:E"),Trust_selected!$E$18,INDIRECT("'"&amp;Trust_selected!$H$2&amp;"'!H:H"),$B4), IF(Trust_selected!$E$18="18+", SUMIFS(INDIRECT("'"&amp;Trust_selected!$H$2&amp;"'!F:F"),INDIRECT("'"&amp;Trust_selected!$H$2&amp;"'!B:B"),I$1,INDIRECT("'"&amp;Trust_selected!$H$2&amp;"'!D:D"),Trust_selected!$E$12,INDIRECT("'"&amp;Trust_selected!$H$2&amp;"'!H:H"),$B4), SUMIFS(INDIRECT("'"&amp;Trust_selected!$H$2&amp;"'!F:F"),INDIRECT("'"&amp;Trust_selected!$H$2&amp;"'!B:B"),I$1,INDIRECT("'"&amp;Trust_selected!$H$2&amp;"'!D:D"),Trust_selected!$E$12,INDIRECT("'"&amp;Trust_selected!$H$2&amp;"'!E:E"),Trust_selected!$E$18,INDIRECT("'"&amp;Trust_selected!$H$2&amp;"'!H:H"),$B4))))</f>
        <v>371</v>
      </c>
      <c r="J4" s="22">
        <f ca="1">IF(AND(Trust_selected!$E$12="All intent",Trust_selected!$E$18="18+"), SUMIFS(INDIRECT("'"&amp;Trust_selected!$H$2&amp;"'!G:G"),INDIRECT("'"&amp;Trust_selected!$H$2&amp;"'!B:B"),I$1,INDIRECT("'"&amp;Trust_selected!$H$2&amp;"'!H:H"),$B4), IF(Trust_selected!$E$12="All intent", SUMIFS(INDIRECT("'"&amp;Trust_selected!$H$2&amp;"'!G:G"),INDIRECT("'"&amp;Trust_selected!$H$2&amp;"'!B:B"),I$1,INDIRECT("'"&amp;Trust_selected!$H$2&amp;"'!E:E"),Trust_selected!$E$18,INDIRECT("'"&amp;Trust_selected!$H$2&amp;"'!H:H"),$B4), IF(Trust_selected!$E$18="18+", SUMIFS(INDIRECT("'"&amp;Trust_selected!$H$2&amp;"'!G:G"),INDIRECT("'"&amp;Trust_selected!$H$2&amp;"'!B:B"),I$1,INDIRECT("'"&amp;Trust_selected!$H$2&amp;"'!D:D"),Trust_selected!$E$12,INDIRECT("'"&amp;Trust_selected!$H$2&amp;"'!H:H"),$B4), SUMIFS(INDIRECT("'"&amp;Trust_selected!$H$2&amp;"'!G:G"),INDIRECT("'"&amp;Trust_selected!$H$2&amp;"'!B:B"),I$1,INDIRECT("'"&amp;Trust_selected!$H$2&amp;"'!D:D"),Trust_selected!$E$12,INDIRECT("'"&amp;Trust_selected!$H$2&amp;"'!E:E"),Trust_selected!$E$18,INDIRECT("'"&amp;Trust_selected!$H$2&amp;"'!H:H"),$B4))))</f>
        <v>14</v>
      </c>
      <c r="K4" s="22">
        <f t="shared" ca="1" si="0"/>
        <v>3.7735849056603772E-2</v>
      </c>
      <c r="L4" s="18">
        <f t="shared" ref="L4:L67" ca="1" si="7">IFERROR((2*J4+NORMSINV((100+95)/200)^2-NORMSINV((100+95)/200)*SQRT(NORMSINV((100+95)/200)^2+4*J4*(1-K4)))/2/(I4+NORMSINV((100+95)/200)^2),"")</f>
        <v>2.2609327945920844E-2</v>
      </c>
      <c r="M4" s="18">
        <f t="shared" ref="M4:M67" ca="1" si="8">IFERROR((2*J4+NORMSINV((100+95)/200)^2+NORMSINV((100+95)/200)*SQRT(NORMSINV((100+95)/200)^2+4*J4*(1-K4)))/2/(I4+NORMSINV((100+95)/200)^2),"")</f>
        <v>6.2337142278776271E-2</v>
      </c>
      <c r="N4" s="4">
        <f ca="1">IF(AND(Trust_selected!$E$12="All intent",Trust_selected!$E$18="18+"), SUMIFS(INDIRECT("'"&amp;Trust_selected!$H$2&amp;"'!F:F"),INDIRECT("'"&amp;Trust_selected!$H$2&amp;"'!B:B"),N$1,INDIRECT("'"&amp;Trust_selected!$H$2&amp;"'!H:H"),$B4), IF(Trust_selected!$E$12="All intent", SUMIFS(INDIRECT("'"&amp;Trust_selected!$H$2&amp;"'!F:F"),INDIRECT("'"&amp;Trust_selected!$H$2&amp;"'!B:B"),N$1,INDIRECT("'"&amp;Trust_selected!$H$2&amp;"'!E:E"),Trust_selected!$E$18,INDIRECT("'"&amp;Trust_selected!$H$2&amp;"'!H:H"),$B4), IF(Trust_selected!$E$18="18+", SUMIFS(INDIRECT("'"&amp;Trust_selected!$H$2&amp;"'!F:F"),INDIRECT("'"&amp;Trust_selected!$H$2&amp;"'!B:B"),N$1,INDIRECT("'"&amp;Trust_selected!$H$2&amp;"'!D:D"),Trust_selected!$E$12,INDIRECT("'"&amp;Trust_selected!$H$2&amp;"'!H:H"),$B4), SUMIFS(INDIRECT("'"&amp;Trust_selected!$H$2&amp;"'!F:F"),INDIRECT("'"&amp;Trust_selected!$H$2&amp;"'!B:B"),N$1,INDIRECT("'"&amp;Trust_selected!$H$2&amp;"'!D:D"),Trust_selected!$E$12,INDIRECT("'"&amp;Trust_selected!$H$2&amp;"'!E:E"),Trust_selected!$E$18,INDIRECT("'"&amp;Trust_selected!$H$2&amp;"'!H:H"),$B4))))</f>
        <v>0</v>
      </c>
      <c r="O4" s="4">
        <f ca="1">IF(AND(Trust_selected!$E$12="All intent",Trust_selected!$E$18="18+"), SUMIFS(INDIRECT("'"&amp;Trust_selected!$H$2&amp;"'!G:G"),INDIRECT("'"&amp;Trust_selected!$H$2&amp;"'!B:B"),N$1,INDIRECT("'"&amp;Trust_selected!$H$2&amp;"'!H:H"),$B4), IF(Trust_selected!$E$12="All intent", SUMIFS(INDIRECT("'"&amp;Trust_selected!$H$2&amp;"'!G:G"),INDIRECT("'"&amp;Trust_selected!$H$2&amp;"'!B:B"),N$1,INDIRECT("'"&amp;Trust_selected!$H$2&amp;"'!E:E"),Trust_selected!$E$18,INDIRECT("'"&amp;Trust_selected!$H$2&amp;"'!H:H"),$B4), IF(Trust_selected!$E$18="18+", SUMIFS(INDIRECT("'"&amp;Trust_selected!$H$2&amp;"'!G:G"),INDIRECT("'"&amp;Trust_selected!$H$2&amp;"'!B:B"),N$1,INDIRECT("'"&amp;Trust_selected!$H$2&amp;"'!D:D"),Trust_selected!$E$12,INDIRECT("'"&amp;Trust_selected!$H$2&amp;"'!H:H"),$B4), SUMIFS(INDIRECT("'"&amp;Trust_selected!$H$2&amp;"'!G:G"),INDIRECT("'"&amp;Trust_selected!$H$2&amp;"'!B:B"),N$1,INDIRECT("'"&amp;Trust_selected!$H$2&amp;"'!D:D"),Trust_selected!$E$12,INDIRECT("'"&amp;Trust_selected!$H$2&amp;"'!E:E"),Trust_selected!$E$18,INDIRECT("'"&amp;Trust_selected!$H$2&amp;"'!H:H"),$B4))))</f>
        <v>0</v>
      </c>
      <c r="P4" s="4">
        <f t="shared" ca="1" si="1"/>
        <v>0</v>
      </c>
      <c r="Q4" s="96">
        <f t="shared" ca="1" si="2"/>
        <v>0</v>
      </c>
      <c r="R4" s="96">
        <f t="shared" ca="1" si="3"/>
        <v>1</v>
      </c>
    </row>
    <row r="5" spans="1:18" x14ac:dyDescent="0.3">
      <c r="A5" s="12" t="s">
        <v>166</v>
      </c>
      <c r="B5" s="12" t="s">
        <v>11</v>
      </c>
      <c r="C5" s="12" t="s">
        <v>361</v>
      </c>
      <c r="D5" s="22">
        <f ca="1">IF(AND(Trust_selected!$E$12="All intent",Trust_selected!$E$18="18+"), SUMIFS(INDIRECT("'"&amp;Trust_selected!$H$2&amp;"'!F:F"),INDIRECT("'"&amp;Trust_selected!$H$2&amp;"'!B:B"),D$1,INDIRECT("'"&amp;Trust_selected!$H$2&amp;"'!H:H"),$B5), IF(Trust_selected!$E$12="All intent", SUMIFS(INDIRECT("'"&amp;Trust_selected!$H$2&amp;"'!F:F"),INDIRECT("'"&amp;Trust_selected!$H$2&amp;"'!B:B"),D$1,INDIRECT("'"&amp;Trust_selected!$H$2&amp;"'!E:E"),Trust_selected!$E$18,INDIRECT("'"&amp;Trust_selected!$H$2&amp;"'!H:H"),$B5), IF(Trust_selected!$E$18="18+", SUMIFS(INDIRECT("'"&amp;Trust_selected!$H$2&amp;"'!F:F"),INDIRECT("'"&amp;Trust_selected!$H$2&amp;"'!B:B"),D$1,INDIRECT("'"&amp;Trust_selected!$H$2&amp;"'!D:D"),Trust_selected!$E$12,INDIRECT("'"&amp;Trust_selected!$H$2&amp;"'!H:H"),$B5), SUMIFS(INDIRECT("'"&amp;Trust_selected!$H$2&amp;"'!F:F"),INDIRECT("'"&amp;Trust_selected!$H$2&amp;"'!B:B"),D$1,INDIRECT("'"&amp;Trust_selected!$H$2&amp;"'!D:D"),Trust_selected!$E$12,INDIRECT("'"&amp;Trust_selected!$H$2&amp;"'!E:E"),Trust_selected!$E$18,INDIRECT("'"&amp;Trust_selected!$H$2&amp;"'!H:H"),$B5))))</f>
        <v>2171</v>
      </c>
      <c r="E5" s="22">
        <f ca="1">IF(AND(Trust_selected!$E$12="All intent",Trust_selected!$E$18="18+"), SUMIFS(INDIRECT("'"&amp;Trust_selected!$H$2&amp;"'!G:G"),INDIRECT("'"&amp;Trust_selected!$H$2&amp;"'!B:B"),D$1,INDIRECT("'"&amp;Trust_selected!$H$2&amp;"'!H:H"),$B5), IF(Trust_selected!$E$12="All intent", SUMIFS(INDIRECT("'"&amp;Trust_selected!$H$2&amp;"'!G:G"),INDIRECT("'"&amp;Trust_selected!$H$2&amp;"'!B:B"),D$1,INDIRECT("'"&amp;Trust_selected!$H$2&amp;"'!E:E"),Trust_selected!$E$18,INDIRECT("'"&amp;Trust_selected!$H$2&amp;"'!H:H"),$B5), IF(Trust_selected!$E$18="18+", SUMIFS(INDIRECT("'"&amp;Trust_selected!$H$2&amp;"'!G:G"),INDIRECT("'"&amp;Trust_selected!$H$2&amp;"'!B:B"),D$1,INDIRECT("'"&amp;Trust_selected!$H$2&amp;"'!D:D"),Trust_selected!$E$12,INDIRECT("'"&amp;Trust_selected!$H$2&amp;"'!H:H"),$B5), SUMIFS(INDIRECT("'"&amp;Trust_selected!$H$2&amp;"'!G:G"),INDIRECT("'"&amp;Trust_selected!$H$2&amp;"'!B:B"),D$1,INDIRECT("'"&amp;Trust_selected!$H$2&amp;"'!D:D"),Trust_selected!$E$12,INDIRECT("'"&amp;Trust_selected!$H$2&amp;"'!E:E"),Trust_selected!$E$18,INDIRECT("'"&amp;Trust_selected!$H$2&amp;"'!H:H"),$B5))))</f>
        <v>114</v>
      </c>
      <c r="F5" s="22">
        <f t="shared" ca="1" si="4"/>
        <v>5.25103638876094E-2</v>
      </c>
      <c r="G5" s="18">
        <f t="shared" ca="1" si="5"/>
        <v>4.3893097457754653E-2</v>
      </c>
      <c r="H5" s="18">
        <f t="shared" ca="1" si="6"/>
        <v>6.270844716536926E-2</v>
      </c>
      <c r="I5" s="22">
        <f ca="1">IF(AND(Trust_selected!$E$12="All intent",Trust_selected!$E$18="18+"), SUMIFS(INDIRECT("'"&amp;Trust_selected!$H$2&amp;"'!F:F"),INDIRECT("'"&amp;Trust_selected!$H$2&amp;"'!B:B"),I$1,INDIRECT("'"&amp;Trust_selected!$H$2&amp;"'!H:H"),$B5), IF(Trust_selected!$E$12="All intent", SUMIFS(INDIRECT("'"&amp;Trust_selected!$H$2&amp;"'!F:F"),INDIRECT("'"&amp;Trust_selected!$H$2&amp;"'!B:B"),I$1,INDIRECT("'"&amp;Trust_selected!$H$2&amp;"'!E:E"),Trust_selected!$E$18,INDIRECT("'"&amp;Trust_selected!$H$2&amp;"'!H:H"),$B5), IF(Trust_selected!$E$18="18+", SUMIFS(INDIRECT("'"&amp;Trust_selected!$H$2&amp;"'!F:F"),INDIRECT("'"&amp;Trust_selected!$H$2&amp;"'!B:B"),I$1,INDIRECT("'"&amp;Trust_selected!$H$2&amp;"'!D:D"),Trust_selected!$E$12,INDIRECT("'"&amp;Trust_selected!$H$2&amp;"'!H:H"),$B5), SUMIFS(INDIRECT("'"&amp;Trust_selected!$H$2&amp;"'!F:F"),INDIRECT("'"&amp;Trust_selected!$H$2&amp;"'!B:B"),I$1,INDIRECT("'"&amp;Trust_selected!$H$2&amp;"'!D:D"),Trust_selected!$E$12,INDIRECT("'"&amp;Trust_selected!$H$2&amp;"'!E:E"),Trust_selected!$E$18,INDIRECT("'"&amp;Trust_selected!$H$2&amp;"'!H:H"),$B5))))</f>
        <v>2431</v>
      </c>
      <c r="J5" s="22">
        <f ca="1">IF(AND(Trust_selected!$E$12="All intent",Trust_selected!$E$18="18+"), SUMIFS(INDIRECT("'"&amp;Trust_selected!$H$2&amp;"'!G:G"),INDIRECT("'"&amp;Trust_selected!$H$2&amp;"'!B:B"),I$1,INDIRECT("'"&amp;Trust_selected!$H$2&amp;"'!H:H"),$B5), IF(Trust_selected!$E$12="All intent", SUMIFS(INDIRECT("'"&amp;Trust_selected!$H$2&amp;"'!G:G"),INDIRECT("'"&amp;Trust_selected!$H$2&amp;"'!B:B"),I$1,INDIRECT("'"&amp;Trust_selected!$H$2&amp;"'!E:E"),Trust_selected!$E$18,INDIRECT("'"&amp;Trust_selected!$H$2&amp;"'!H:H"),$B5), IF(Trust_selected!$E$18="18+", SUMIFS(INDIRECT("'"&amp;Trust_selected!$H$2&amp;"'!G:G"),INDIRECT("'"&amp;Trust_selected!$H$2&amp;"'!B:B"),I$1,INDIRECT("'"&amp;Trust_selected!$H$2&amp;"'!D:D"),Trust_selected!$E$12,INDIRECT("'"&amp;Trust_selected!$H$2&amp;"'!H:H"),$B5), SUMIFS(INDIRECT("'"&amp;Trust_selected!$H$2&amp;"'!G:G"),INDIRECT("'"&amp;Trust_selected!$H$2&amp;"'!B:B"),I$1,INDIRECT("'"&amp;Trust_selected!$H$2&amp;"'!D:D"),Trust_selected!$E$12,INDIRECT("'"&amp;Trust_selected!$H$2&amp;"'!E:E"),Trust_selected!$E$18,INDIRECT("'"&amp;Trust_selected!$H$2&amp;"'!H:H"),$B5))))</f>
        <v>138</v>
      </c>
      <c r="K5" s="22">
        <f t="shared" ca="1" si="0"/>
        <v>5.6766762649115593E-2</v>
      </c>
      <c r="L5" s="18">
        <f t="shared" ca="1" si="7"/>
        <v>4.8248350191810216E-2</v>
      </c>
      <c r="M5" s="18">
        <f t="shared" ca="1" si="8"/>
        <v>6.6683756704477903E-2</v>
      </c>
      <c r="N5" s="4">
        <f ca="1">IF(AND(Trust_selected!$E$12="All intent",Trust_selected!$E$18="18+"), SUMIFS(INDIRECT("'"&amp;Trust_selected!$H$2&amp;"'!F:F"),INDIRECT("'"&amp;Trust_selected!$H$2&amp;"'!B:B"),N$1,INDIRECT("'"&amp;Trust_selected!$H$2&amp;"'!H:H"),$B5), IF(Trust_selected!$E$12="All intent", SUMIFS(INDIRECT("'"&amp;Trust_selected!$H$2&amp;"'!F:F"),INDIRECT("'"&amp;Trust_selected!$H$2&amp;"'!B:B"),N$1,INDIRECT("'"&amp;Trust_selected!$H$2&amp;"'!E:E"),Trust_selected!$E$18,INDIRECT("'"&amp;Trust_selected!$H$2&amp;"'!H:H"),$B5), IF(Trust_selected!$E$18="18+", SUMIFS(INDIRECT("'"&amp;Trust_selected!$H$2&amp;"'!F:F"),INDIRECT("'"&amp;Trust_selected!$H$2&amp;"'!B:B"),N$1,INDIRECT("'"&amp;Trust_selected!$H$2&amp;"'!D:D"),Trust_selected!$E$12,INDIRECT("'"&amp;Trust_selected!$H$2&amp;"'!H:H"),$B5), SUMIFS(INDIRECT("'"&amp;Trust_selected!$H$2&amp;"'!F:F"),INDIRECT("'"&amp;Trust_selected!$H$2&amp;"'!B:B"),N$1,INDIRECT("'"&amp;Trust_selected!$H$2&amp;"'!D:D"),Trust_selected!$E$12,INDIRECT("'"&amp;Trust_selected!$H$2&amp;"'!E:E"),Trust_selected!$E$18,INDIRECT("'"&amp;Trust_selected!$H$2&amp;"'!H:H"),$B5))))</f>
        <v>0</v>
      </c>
      <c r="O5" s="4">
        <f ca="1">IF(AND(Trust_selected!$E$12="All intent",Trust_selected!$E$18="18+"), SUMIFS(INDIRECT("'"&amp;Trust_selected!$H$2&amp;"'!G:G"),INDIRECT("'"&amp;Trust_selected!$H$2&amp;"'!B:B"),N$1,INDIRECT("'"&amp;Trust_selected!$H$2&amp;"'!H:H"),$B5), IF(Trust_selected!$E$12="All intent", SUMIFS(INDIRECT("'"&amp;Trust_selected!$H$2&amp;"'!G:G"),INDIRECT("'"&amp;Trust_selected!$H$2&amp;"'!B:B"),N$1,INDIRECT("'"&amp;Trust_selected!$H$2&amp;"'!E:E"),Trust_selected!$E$18,INDIRECT("'"&amp;Trust_selected!$H$2&amp;"'!H:H"),$B5), IF(Trust_selected!$E$18="18+", SUMIFS(INDIRECT("'"&amp;Trust_selected!$H$2&amp;"'!G:G"),INDIRECT("'"&amp;Trust_selected!$H$2&amp;"'!B:B"),N$1,INDIRECT("'"&amp;Trust_selected!$H$2&amp;"'!D:D"),Trust_selected!$E$12,INDIRECT("'"&amp;Trust_selected!$H$2&amp;"'!H:H"),$B5), SUMIFS(INDIRECT("'"&amp;Trust_selected!$H$2&amp;"'!G:G"),INDIRECT("'"&amp;Trust_selected!$H$2&amp;"'!B:B"),N$1,INDIRECT("'"&amp;Trust_selected!$H$2&amp;"'!D:D"),Trust_selected!$E$12,INDIRECT("'"&amp;Trust_selected!$H$2&amp;"'!E:E"),Trust_selected!$E$18,INDIRECT("'"&amp;Trust_selected!$H$2&amp;"'!H:H"),$B5))))</f>
        <v>0</v>
      </c>
      <c r="P5" s="4">
        <f t="shared" ca="1" si="1"/>
        <v>0</v>
      </c>
      <c r="Q5" s="96">
        <f t="shared" ca="1" si="2"/>
        <v>0</v>
      </c>
      <c r="R5" s="96">
        <f t="shared" ca="1" si="3"/>
        <v>1</v>
      </c>
    </row>
    <row r="6" spans="1:18" x14ac:dyDescent="0.3">
      <c r="A6" s="12" t="s">
        <v>167</v>
      </c>
      <c r="B6" s="12" t="s">
        <v>12</v>
      </c>
      <c r="C6" s="12" t="s">
        <v>643</v>
      </c>
      <c r="D6" s="22">
        <f ca="1">IF(AND(Trust_selected!$E$12="All intent",Trust_selected!$E$18="18+"), SUMIFS(INDIRECT("'"&amp;Trust_selected!$H$2&amp;"'!F:F"),INDIRECT("'"&amp;Trust_selected!$H$2&amp;"'!B:B"),D$1,INDIRECT("'"&amp;Trust_selected!$H$2&amp;"'!H:H"),$B6), IF(Trust_selected!$E$12="All intent", SUMIFS(INDIRECT("'"&amp;Trust_selected!$H$2&amp;"'!F:F"),INDIRECT("'"&amp;Trust_selected!$H$2&amp;"'!B:B"),D$1,INDIRECT("'"&amp;Trust_selected!$H$2&amp;"'!E:E"),Trust_selected!$E$18,INDIRECT("'"&amp;Trust_selected!$H$2&amp;"'!H:H"),$B6), IF(Trust_selected!$E$18="18+", SUMIFS(INDIRECT("'"&amp;Trust_selected!$H$2&amp;"'!F:F"),INDIRECT("'"&amp;Trust_selected!$H$2&amp;"'!B:B"),D$1,INDIRECT("'"&amp;Trust_selected!$H$2&amp;"'!D:D"),Trust_selected!$E$12,INDIRECT("'"&amp;Trust_selected!$H$2&amp;"'!H:H"),$B6), SUMIFS(INDIRECT("'"&amp;Trust_selected!$H$2&amp;"'!F:F"),INDIRECT("'"&amp;Trust_selected!$H$2&amp;"'!B:B"),D$1,INDIRECT("'"&amp;Trust_selected!$H$2&amp;"'!D:D"),Trust_selected!$E$12,INDIRECT("'"&amp;Trust_selected!$H$2&amp;"'!E:E"),Trust_selected!$E$18,INDIRECT("'"&amp;Trust_selected!$H$2&amp;"'!H:H"),$B6))))</f>
        <v>220</v>
      </c>
      <c r="E6" s="22">
        <f ca="1">IF(AND(Trust_selected!$E$12="All intent",Trust_selected!$E$18="18+"), SUMIFS(INDIRECT("'"&amp;Trust_selected!$H$2&amp;"'!G:G"),INDIRECT("'"&amp;Trust_selected!$H$2&amp;"'!B:B"),D$1,INDIRECT("'"&amp;Trust_selected!$H$2&amp;"'!H:H"),$B6), IF(Trust_selected!$E$12="All intent", SUMIFS(INDIRECT("'"&amp;Trust_selected!$H$2&amp;"'!G:G"),INDIRECT("'"&amp;Trust_selected!$H$2&amp;"'!B:B"),D$1,INDIRECT("'"&amp;Trust_selected!$H$2&amp;"'!E:E"),Trust_selected!$E$18,INDIRECT("'"&amp;Trust_selected!$H$2&amp;"'!H:H"),$B6), IF(Trust_selected!$E$18="18+", SUMIFS(INDIRECT("'"&amp;Trust_selected!$H$2&amp;"'!G:G"),INDIRECT("'"&amp;Trust_selected!$H$2&amp;"'!B:B"),D$1,INDIRECT("'"&amp;Trust_selected!$H$2&amp;"'!D:D"),Trust_selected!$E$12,INDIRECT("'"&amp;Trust_selected!$H$2&amp;"'!H:H"),$B6), SUMIFS(INDIRECT("'"&amp;Trust_selected!$H$2&amp;"'!G:G"),INDIRECT("'"&amp;Trust_selected!$H$2&amp;"'!B:B"),D$1,INDIRECT("'"&amp;Trust_selected!$H$2&amp;"'!D:D"),Trust_selected!$E$12,INDIRECT("'"&amp;Trust_selected!$H$2&amp;"'!E:E"),Trust_selected!$E$18,INDIRECT("'"&amp;Trust_selected!$H$2&amp;"'!H:H"),$B6))))</f>
        <v>10</v>
      </c>
      <c r="F6" s="22">
        <f t="shared" ca="1" si="4"/>
        <v>4.5454545454545456E-2</v>
      </c>
      <c r="G6" s="18">
        <f t="shared" ca="1" si="5"/>
        <v>2.4874572352443444E-2</v>
      </c>
      <c r="H6" s="18">
        <f t="shared" ca="1" si="6"/>
        <v>8.163589691586165E-2</v>
      </c>
      <c r="I6" s="22">
        <f ca="1">IF(AND(Trust_selected!$E$12="All intent",Trust_selected!$E$18="18+"), SUMIFS(INDIRECT("'"&amp;Trust_selected!$H$2&amp;"'!F:F"),INDIRECT("'"&amp;Trust_selected!$H$2&amp;"'!B:B"),I$1,INDIRECT("'"&amp;Trust_selected!$H$2&amp;"'!H:H"),$B6), IF(Trust_selected!$E$12="All intent", SUMIFS(INDIRECT("'"&amp;Trust_selected!$H$2&amp;"'!F:F"),INDIRECT("'"&amp;Trust_selected!$H$2&amp;"'!B:B"),I$1,INDIRECT("'"&amp;Trust_selected!$H$2&amp;"'!E:E"),Trust_selected!$E$18,INDIRECT("'"&amp;Trust_selected!$H$2&amp;"'!H:H"),$B6), IF(Trust_selected!$E$18="18+", SUMIFS(INDIRECT("'"&amp;Trust_selected!$H$2&amp;"'!F:F"),INDIRECT("'"&amp;Trust_selected!$H$2&amp;"'!B:B"),I$1,INDIRECT("'"&amp;Trust_selected!$H$2&amp;"'!D:D"),Trust_selected!$E$12,INDIRECT("'"&amp;Trust_selected!$H$2&amp;"'!H:H"),$B6), SUMIFS(INDIRECT("'"&amp;Trust_selected!$H$2&amp;"'!F:F"),INDIRECT("'"&amp;Trust_selected!$H$2&amp;"'!B:B"),I$1,INDIRECT("'"&amp;Trust_selected!$H$2&amp;"'!D:D"),Trust_selected!$E$12,INDIRECT("'"&amp;Trust_selected!$H$2&amp;"'!E:E"),Trust_selected!$E$18,INDIRECT("'"&amp;Trust_selected!$H$2&amp;"'!H:H"),$B6))))</f>
        <v>379</v>
      </c>
      <c r="J6" s="22">
        <f ca="1">IF(AND(Trust_selected!$E$12="All intent",Trust_selected!$E$18="18+"), SUMIFS(INDIRECT("'"&amp;Trust_selected!$H$2&amp;"'!G:G"),INDIRECT("'"&amp;Trust_selected!$H$2&amp;"'!B:B"),I$1,INDIRECT("'"&amp;Trust_selected!$H$2&amp;"'!H:H"),$B6), IF(Trust_selected!$E$12="All intent", SUMIFS(INDIRECT("'"&amp;Trust_selected!$H$2&amp;"'!G:G"),INDIRECT("'"&amp;Trust_selected!$H$2&amp;"'!B:B"),I$1,INDIRECT("'"&amp;Trust_selected!$H$2&amp;"'!E:E"),Trust_selected!$E$18,INDIRECT("'"&amp;Trust_selected!$H$2&amp;"'!H:H"),$B6), IF(Trust_selected!$E$18="18+", SUMIFS(INDIRECT("'"&amp;Trust_selected!$H$2&amp;"'!G:G"),INDIRECT("'"&amp;Trust_selected!$H$2&amp;"'!B:B"),I$1,INDIRECT("'"&amp;Trust_selected!$H$2&amp;"'!D:D"),Trust_selected!$E$12,INDIRECT("'"&amp;Trust_selected!$H$2&amp;"'!H:H"),$B6), SUMIFS(INDIRECT("'"&amp;Trust_selected!$H$2&amp;"'!G:G"),INDIRECT("'"&amp;Trust_selected!$H$2&amp;"'!B:B"),I$1,INDIRECT("'"&amp;Trust_selected!$H$2&amp;"'!D:D"),Trust_selected!$E$12,INDIRECT("'"&amp;Trust_selected!$H$2&amp;"'!E:E"),Trust_selected!$E$18,INDIRECT("'"&amp;Trust_selected!$H$2&amp;"'!H:H"),$B6))))</f>
        <v>21</v>
      </c>
      <c r="K6" s="22">
        <f t="shared" ca="1" si="0"/>
        <v>5.5408970976253295E-2</v>
      </c>
      <c r="L6" s="18">
        <f t="shared" ca="1" si="7"/>
        <v>3.6523241483552252E-2</v>
      </c>
      <c r="M6" s="18">
        <f t="shared" ca="1" si="8"/>
        <v>8.3216817395923015E-2</v>
      </c>
      <c r="N6" s="4">
        <f ca="1">IF(AND(Trust_selected!$E$12="All intent",Trust_selected!$E$18="18+"), SUMIFS(INDIRECT("'"&amp;Trust_selected!$H$2&amp;"'!F:F"),INDIRECT("'"&amp;Trust_selected!$H$2&amp;"'!B:B"),N$1,INDIRECT("'"&amp;Trust_selected!$H$2&amp;"'!H:H"),$B6), IF(Trust_selected!$E$12="All intent", SUMIFS(INDIRECT("'"&amp;Trust_selected!$H$2&amp;"'!F:F"),INDIRECT("'"&amp;Trust_selected!$H$2&amp;"'!B:B"),N$1,INDIRECT("'"&amp;Trust_selected!$H$2&amp;"'!E:E"),Trust_selected!$E$18,INDIRECT("'"&amp;Trust_selected!$H$2&amp;"'!H:H"),$B6), IF(Trust_selected!$E$18="18+", SUMIFS(INDIRECT("'"&amp;Trust_selected!$H$2&amp;"'!F:F"),INDIRECT("'"&amp;Trust_selected!$H$2&amp;"'!B:B"),N$1,INDIRECT("'"&amp;Trust_selected!$H$2&amp;"'!D:D"),Trust_selected!$E$12,INDIRECT("'"&amp;Trust_selected!$H$2&amp;"'!H:H"),$B6), SUMIFS(INDIRECT("'"&amp;Trust_selected!$H$2&amp;"'!F:F"),INDIRECT("'"&amp;Trust_selected!$H$2&amp;"'!B:B"),N$1,INDIRECT("'"&amp;Trust_selected!$H$2&amp;"'!D:D"),Trust_selected!$E$12,INDIRECT("'"&amp;Trust_selected!$H$2&amp;"'!E:E"),Trust_selected!$E$18,INDIRECT("'"&amp;Trust_selected!$H$2&amp;"'!H:H"),$B6))))</f>
        <v>0</v>
      </c>
      <c r="O6" s="4">
        <f ca="1">IF(AND(Trust_selected!$E$12="All intent",Trust_selected!$E$18="18+"), SUMIFS(INDIRECT("'"&amp;Trust_selected!$H$2&amp;"'!G:G"),INDIRECT("'"&amp;Trust_selected!$H$2&amp;"'!B:B"),N$1,INDIRECT("'"&amp;Trust_selected!$H$2&amp;"'!H:H"),$B6), IF(Trust_selected!$E$12="All intent", SUMIFS(INDIRECT("'"&amp;Trust_selected!$H$2&amp;"'!G:G"),INDIRECT("'"&amp;Trust_selected!$H$2&amp;"'!B:B"),N$1,INDIRECT("'"&amp;Trust_selected!$H$2&amp;"'!E:E"),Trust_selected!$E$18,INDIRECT("'"&amp;Trust_selected!$H$2&amp;"'!H:H"),$B6), IF(Trust_selected!$E$18="18+", SUMIFS(INDIRECT("'"&amp;Trust_selected!$H$2&amp;"'!G:G"),INDIRECT("'"&amp;Trust_selected!$H$2&amp;"'!B:B"),N$1,INDIRECT("'"&amp;Trust_selected!$H$2&amp;"'!D:D"),Trust_selected!$E$12,INDIRECT("'"&amp;Trust_selected!$H$2&amp;"'!H:H"),$B6), SUMIFS(INDIRECT("'"&amp;Trust_selected!$H$2&amp;"'!G:G"),INDIRECT("'"&amp;Trust_selected!$H$2&amp;"'!B:B"),N$1,INDIRECT("'"&amp;Trust_selected!$H$2&amp;"'!D:D"),Trust_selected!$E$12,INDIRECT("'"&amp;Trust_selected!$H$2&amp;"'!E:E"),Trust_selected!$E$18,INDIRECT("'"&amp;Trust_selected!$H$2&amp;"'!H:H"),$B6))))</f>
        <v>0</v>
      </c>
      <c r="P6" s="4">
        <f t="shared" ca="1" si="1"/>
        <v>0</v>
      </c>
      <c r="Q6" s="96">
        <f t="shared" ca="1" si="2"/>
        <v>0</v>
      </c>
      <c r="R6" s="96">
        <f t="shared" ca="1" si="3"/>
        <v>1</v>
      </c>
    </row>
    <row r="7" spans="1:18" x14ac:dyDescent="0.3">
      <c r="A7" s="12" t="s">
        <v>168</v>
      </c>
      <c r="B7" s="12" t="s">
        <v>13</v>
      </c>
      <c r="C7" s="12" t="s">
        <v>409</v>
      </c>
      <c r="D7" s="22">
        <f ca="1">IF(AND(Trust_selected!$E$12="All intent",Trust_selected!$E$18="18+"), SUMIFS(INDIRECT("'"&amp;Trust_selected!$H$2&amp;"'!F:F"),INDIRECT("'"&amp;Trust_selected!$H$2&amp;"'!B:B"),D$1,INDIRECT("'"&amp;Trust_selected!$H$2&amp;"'!H:H"),$B7), IF(Trust_selected!$E$12="All intent", SUMIFS(INDIRECT("'"&amp;Trust_selected!$H$2&amp;"'!F:F"),INDIRECT("'"&amp;Trust_selected!$H$2&amp;"'!B:B"),D$1,INDIRECT("'"&amp;Trust_selected!$H$2&amp;"'!E:E"),Trust_selected!$E$18,INDIRECT("'"&amp;Trust_selected!$H$2&amp;"'!H:H"),$B7), IF(Trust_selected!$E$18="18+", SUMIFS(INDIRECT("'"&amp;Trust_selected!$H$2&amp;"'!F:F"),INDIRECT("'"&amp;Trust_selected!$H$2&amp;"'!B:B"),D$1,INDIRECT("'"&amp;Trust_selected!$H$2&amp;"'!D:D"),Trust_selected!$E$12,INDIRECT("'"&amp;Trust_selected!$H$2&amp;"'!H:H"),$B7), SUMIFS(INDIRECT("'"&amp;Trust_selected!$H$2&amp;"'!F:F"),INDIRECT("'"&amp;Trust_selected!$H$2&amp;"'!B:B"),D$1,INDIRECT("'"&amp;Trust_selected!$H$2&amp;"'!D:D"),Trust_selected!$E$12,INDIRECT("'"&amp;Trust_selected!$H$2&amp;"'!E:E"),Trust_selected!$E$18,INDIRECT("'"&amp;Trust_selected!$H$2&amp;"'!H:H"),$B7))))</f>
        <v>2138</v>
      </c>
      <c r="E7" s="22">
        <f ca="1">IF(AND(Trust_selected!$E$12="All intent",Trust_selected!$E$18="18+"), SUMIFS(INDIRECT("'"&amp;Trust_selected!$H$2&amp;"'!G:G"),INDIRECT("'"&amp;Trust_selected!$H$2&amp;"'!B:B"),D$1,INDIRECT("'"&amp;Trust_selected!$H$2&amp;"'!H:H"),$B7), IF(Trust_selected!$E$12="All intent", SUMIFS(INDIRECT("'"&amp;Trust_selected!$H$2&amp;"'!G:G"),INDIRECT("'"&amp;Trust_selected!$H$2&amp;"'!B:B"),D$1,INDIRECT("'"&amp;Trust_selected!$H$2&amp;"'!E:E"),Trust_selected!$E$18,INDIRECT("'"&amp;Trust_selected!$H$2&amp;"'!H:H"),$B7), IF(Trust_selected!$E$18="18+", SUMIFS(INDIRECT("'"&amp;Trust_selected!$H$2&amp;"'!G:G"),INDIRECT("'"&amp;Trust_selected!$H$2&amp;"'!B:B"),D$1,INDIRECT("'"&amp;Trust_selected!$H$2&amp;"'!D:D"),Trust_selected!$E$12,INDIRECT("'"&amp;Trust_selected!$H$2&amp;"'!H:H"),$B7), SUMIFS(INDIRECT("'"&amp;Trust_selected!$H$2&amp;"'!G:G"),INDIRECT("'"&amp;Trust_selected!$H$2&amp;"'!B:B"),D$1,INDIRECT("'"&amp;Trust_selected!$H$2&amp;"'!D:D"),Trust_selected!$E$12,INDIRECT("'"&amp;Trust_selected!$H$2&amp;"'!E:E"),Trust_selected!$E$18,INDIRECT("'"&amp;Trust_selected!$H$2&amp;"'!H:H"),$B7))))</f>
        <v>79</v>
      </c>
      <c r="F7" s="22">
        <f t="shared" ca="1" si="4"/>
        <v>3.6950420954162767E-2</v>
      </c>
      <c r="G7" s="18">
        <f t="shared" ca="1" si="5"/>
        <v>2.9748936512943941E-2</v>
      </c>
      <c r="H7" s="18">
        <f t="shared" ca="1" si="6"/>
        <v>4.5812892843839839E-2</v>
      </c>
      <c r="I7" s="22">
        <f ca="1">IF(AND(Trust_selected!$E$12="All intent",Trust_selected!$E$18="18+"), SUMIFS(INDIRECT("'"&amp;Trust_selected!$H$2&amp;"'!F:F"),INDIRECT("'"&amp;Trust_selected!$H$2&amp;"'!B:B"),I$1,INDIRECT("'"&amp;Trust_selected!$H$2&amp;"'!H:H"),$B7), IF(Trust_selected!$E$12="All intent", SUMIFS(INDIRECT("'"&amp;Trust_selected!$H$2&amp;"'!F:F"),INDIRECT("'"&amp;Trust_selected!$H$2&amp;"'!B:B"),I$1,INDIRECT("'"&amp;Trust_selected!$H$2&amp;"'!E:E"),Trust_selected!$E$18,INDIRECT("'"&amp;Trust_selected!$H$2&amp;"'!H:H"),$B7), IF(Trust_selected!$E$18="18+", SUMIFS(INDIRECT("'"&amp;Trust_selected!$H$2&amp;"'!F:F"),INDIRECT("'"&amp;Trust_selected!$H$2&amp;"'!B:B"),I$1,INDIRECT("'"&amp;Trust_selected!$H$2&amp;"'!D:D"),Trust_selected!$E$12,INDIRECT("'"&amp;Trust_selected!$H$2&amp;"'!H:H"),$B7), SUMIFS(INDIRECT("'"&amp;Trust_selected!$H$2&amp;"'!F:F"),INDIRECT("'"&amp;Trust_selected!$H$2&amp;"'!B:B"),I$1,INDIRECT("'"&amp;Trust_selected!$H$2&amp;"'!D:D"),Trust_selected!$E$12,INDIRECT("'"&amp;Trust_selected!$H$2&amp;"'!E:E"),Trust_selected!$E$18,INDIRECT("'"&amp;Trust_selected!$H$2&amp;"'!H:H"),$B7))))</f>
        <v>2416</v>
      </c>
      <c r="J7" s="22">
        <f ca="1">IF(AND(Trust_selected!$E$12="All intent",Trust_selected!$E$18="18+"), SUMIFS(INDIRECT("'"&amp;Trust_selected!$H$2&amp;"'!G:G"),INDIRECT("'"&amp;Trust_selected!$H$2&amp;"'!B:B"),I$1,INDIRECT("'"&amp;Trust_selected!$H$2&amp;"'!H:H"),$B7), IF(Trust_selected!$E$12="All intent", SUMIFS(INDIRECT("'"&amp;Trust_selected!$H$2&amp;"'!G:G"),INDIRECT("'"&amp;Trust_selected!$H$2&amp;"'!B:B"),I$1,INDIRECT("'"&amp;Trust_selected!$H$2&amp;"'!E:E"),Trust_selected!$E$18,INDIRECT("'"&amp;Trust_selected!$H$2&amp;"'!H:H"),$B7), IF(Trust_selected!$E$18="18+", SUMIFS(INDIRECT("'"&amp;Trust_selected!$H$2&amp;"'!G:G"),INDIRECT("'"&amp;Trust_selected!$H$2&amp;"'!B:B"),I$1,INDIRECT("'"&amp;Trust_selected!$H$2&amp;"'!D:D"),Trust_selected!$E$12,INDIRECT("'"&amp;Trust_selected!$H$2&amp;"'!H:H"),$B7), SUMIFS(INDIRECT("'"&amp;Trust_selected!$H$2&amp;"'!G:G"),INDIRECT("'"&amp;Trust_selected!$H$2&amp;"'!B:B"),I$1,INDIRECT("'"&amp;Trust_selected!$H$2&amp;"'!D:D"),Trust_selected!$E$12,INDIRECT("'"&amp;Trust_selected!$H$2&amp;"'!E:E"),Trust_selected!$E$18,INDIRECT("'"&amp;Trust_selected!$H$2&amp;"'!H:H"),$B7))))</f>
        <v>130</v>
      </c>
      <c r="K7" s="22">
        <f t="shared" ca="1" si="0"/>
        <v>5.3807947019867547E-2</v>
      </c>
      <c r="L7" s="18">
        <f t="shared" ca="1" si="7"/>
        <v>4.5498247401179193E-2</v>
      </c>
      <c r="M7" s="18">
        <f t="shared" ca="1" si="8"/>
        <v>6.3534291841816012E-2</v>
      </c>
      <c r="N7" s="4">
        <f ca="1">IF(AND(Trust_selected!$E$12="All intent",Trust_selected!$E$18="18+"), SUMIFS(INDIRECT("'"&amp;Trust_selected!$H$2&amp;"'!F:F"),INDIRECT("'"&amp;Trust_selected!$H$2&amp;"'!B:B"),N$1,INDIRECT("'"&amp;Trust_selected!$H$2&amp;"'!H:H"),$B7), IF(Trust_selected!$E$12="All intent", SUMIFS(INDIRECT("'"&amp;Trust_selected!$H$2&amp;"'!F:F"),INDIRECT("'"&amp;Trust_selected!$H$2&amp;"'!B:B"),N$1,INDIRECT("'"&amp;Trust_selected!$H$2&amp;"'!E:E"),Trust_selected!$E$18,INDIRECT("'"&amp;Trust_selected!$H$2&amp;"'!H:H"),$B7), IF(Trust_selected!$E$18="18+", SUMIFS(INDIRECT("'"&amp;Trust_selected!$H$2&amp;"'!F:F"),INDIRECT("'"&amp;Trust_selected!$H$2&amp;"'!B:B"),N$1,INDIRECT("'"&amp;Trust_selected!$H$2&amp;"'!D:D"),Trust_selected!$E$12,INDIRECT("'"&amp;Trust_selected!$H$2&amp;"'!H:H"),$B7), SUMIFS(INDIRECT("'"&amp;Trust_selected!$H$2&amp;"'!F:F"),INDIRECT("'"&amp;Trust_selected!$H$2&amp;"'!B:B"),N$1,INDIRECT("'"&amp;Trust_selected!$H$2&amp;"'!D:D"),Trust_selected!$E$12,INDIRECT("'"&amp;Trust_selected!$H$2&amp;"'!E:E"),Trust_selected!$E$18,INDIRECT("'"&amp;Trust_selected!$H$2&amp;"'!H:H"),$B7))))</f>
        <v>0</v>
      </c>
      <c r="O7" s="4">
        <f ca="1">IF(AND(Trust_selected!$E$12="All intent",Trust_selected!$E$18="18+"), SUMIFS(INDIRECT("'"&amp;Trust_selected!$H$2&amp;"'!G:G"),INDIRECT("'"&amp;Trust_selected!$H$2&amp;"'!B:B"),N$1,INDIRECT("'"&amp;Trust_selected!$H$2&amp;"'!H:H"),$B7), IF(Trust_selected!$E$12="All intent", SUMIFS(INDIRECT("'"&amp;Trust_selected!$H$2&amp;"'!G:G"),INDIRECT("'"&amp;Trust_selected!$H$2&amp;"'!B:B"),N$1,INDIRECT("'"&amp;Trust_selected!$H$2&amp;"'!E:E"),Trust_selected!$E$18,INDIRECT("'"&amp;Trust_selected!$H$2&amp;"'!H:H"),$B7), IF(Trust_selected!$E$18="18+", SUMIFS(INDIRECT("'"&amp;Trust_selected!$H$2&amp;"'!G:G"),INDIRECT("'"&amp;Trust_selected!$H$2&amp;"'!B:B"),N$1,INDIRECT("'"&amp;Trust_selected!$H$2&amp;"'!D:D"),Trust_selected!$E$12,INDIRECT("'"&amp;Trust_selected!$H$2&amp;"'!H:H"),$B7), SUMIFS(INDIRECT("'"&amp;Trust_selected!$H$2&amp;"'!G:G"),INDIRECT("'"&amp;Trust_selected!$H$2&amp;"'!B:B"),N$1,INDIRECT("'"&amp;Trust_selected!$H$2&amp;"'!D:D"),Trust_selected!$E$12,INDIRECT("'"&amp;Trust_selected!$H$2&amp;"'!E:E"),Trust_selected!$E$18,INDIRECT("'"&amp;Trust_selected!$H$2&amp;"'!H:H"),$B7))))</f>
        <v>0</v>
      </c>
      <c r="P7" s="4">
        <f t="shared" ca="1" si="1"/>
        <v>0</v>
      </c>
      <c r="Q7" s="96">
        <f t="shared" ca="1" si="2"/>
        <v>0</v>
      </c>
      <c r="R7" s="96">
        <f t="shared" ca="1" si="3"/>
        <v>1</v>
      </c>
    </row>
    <row r="8" spans="1:18" x14ac:dyDescent="0.3">
      <c r="A8" s="12" t="s">
        <v>169</v>
      </c>
      <c r="B8" s="12" t="s">
        <v>14</v>
      </c>
      <c r="C8" s="12" t="s">
        <v>392</v>
      </c>
      <c r="D8" s="22">
        <f ca="1">IF(AND(Trust_selected!$E$12="All intent",Trust_selected!$E$18="18+"), SUMIFS(INDIRECT("'"&amp;Trust_selected!$H$2&amp;"'!F:F"),INDIRECT("'"&amp;Trust_selected!$H$2&amp;"'!B:B"),D$1,INDIRECT("'"&amp;Trust_selected!$H$2&amp;"'!H:H"),$B8), IF(Trust_selected!$E$12="All intent", SUMIFS(INDIRECT("'"&amp;Trust_selected!$H$2&amp;"'!F:F"),INDIRECT("'"&amp;Trust_selected!$H$2&amp;"'!B:B"),D$1,INDIRECT("'"&amp;Trust_selected!$H$2&amp;"'!E:E"),Trust_selected!$E$18,INDIRECT("'"&amp;Trust_selected!$H$2&amp;"'!H:H"),$B8), IF(Trust_selected!$E$18="18+", SUMIFS(INDIRECT("'"&amp;Trust_selected!$H$2&amp;"'!F:F"),INDIRECT("'"&amp;Trust_selected!$H$2&amp;"'!B:B"),D$1,INDIRECT("'"&amp;Trust_selected!$H$2&amp;"'!D:D"),Trust_selected!$E$12,INDIRECT("'"&amp;Trust_selected!$H$2&amp;"'!H:H"),$B8), SUMIFS(INDIRECT("'"&amp;Trust_selected!$H$2&amp;"'!F:F"),INDIRECT("'"&amp;Trust_selected!$H$2&amp;"'!B:B"),D$1,INDIRECT("'"&amp;Trust_selected!$H$2&amp;"'!D:D"),Trust_selected!$E$12,INDIRECT("'"&amp;Trust_selected!$H$2&amp;"'!E:E"),Trust_selected!$E$18,INDIRECT("'"&amp;Trust_selected!$H$2&amp;"'!H:H"),$B8))))</f>
        <v>234</v>
      </c>
      <c r="E8" s="22">
        <f ca="1">IF(AND(Trust_selected!$E$12="All intent",Trust_selected!$E$18="18+"), SUMIFS(INDIRECT("'"&amp;Trust_selected!$H$2&amp;"'!G:G"),INDIRECT("'"&amp;Trust_selected!$H$2&amp;"'!B:B"),D$1,INDIRECT("'"&amp;Trust_selected!$H$2&amp;"'!H:H"),$B8), IF(Trust_selected!$E$12="All intent", SUMIFS(INDIRECT("'"&amp;Trust_selected!$H$2&amp;"'!G:G"),INDIRECT("'"&amp;Trust_selected!$H$2&amp;"'!B:B"),D$1,INDIRECT("'"&amp;Trust_selected!$H$2&amp;"'!E:E"),Trust_selected!$E$18,INDIRECT("'"&amp;Trust_selected!$H$2&amp;"'!H:H"),$B8), IF(Trust_selected!$E$18="18+", SUMIFS(INDIRECT("'"&amp;Trust_selected!$H$2&amp;"'!G:G"),INDIRECT("'"&amp;Trust_selected!$H$2&amp;"'!B:B"),D$1,INDIRECT("'"&amp;Trust_selected!$H$2&amp;"'!D:D"),Trust_selected!$E$12,INDIRECT("'"&amp;Trust_selected!$H$2&amp;"'!H:H"),$B8), SUMIFS(INDIRECT("'"&amp;Trust_selected!$H$2&amp;"'!G:G"),INDIRECT("'"&amp;Trust_selected!$H$2&amp;"'!B:B"),D$1,INDIRECT("'"&amp;Trust_selected!$H$2&amp;"'!D:D"),Trust_selected!$E$12,INDIRECT("'"&amp;Trust_selected!$H$2&amp;"'!E:E"),Trust_selected!$E$18,INDIRECT("'"&amp;Trust_selected!$H$2&amp;"'!H:H"),$B8))))</f>
        <v>5</v>
      </c>
      <c r="F8" s="22">
        <f t="shared" ca="1" si="4"/>
        <v>2.1367521367521368E-2</v>
      </c>
      <c r="G8" s="18">
        <f t="shared" ca="1" si="5"/>
        <v>9.1606404802439794E-3</v>
      </c>
      <c r="H8" s="18">
        <f t="shared" ca="1" si="6"/>
        <v>4.9035516276131438E-2</v>
      </c>
      <c r="I8" s="22">
        <f ca="1">IF(AND(Trust_selected!$E$12="All intent",Trust_selected!$E$18="18+"), SUMIFS(INDIRECT("'"&amp;Trust_selected!$H$2&amp;"'!F:F"),INDIRECT("'"&amp;Trust_selected!$H$2&amp;"'!B:B"),I$1,INDIRECT("'"&amp;Trust_selected!$H$2&amp;"'!H:H"),$B8), IF(Trust_selected!$E$12="All intent", SUMIFS(INDIRECT("'"&amp;Trust_selected!$H$2&amp;"'!F:F"),INDIRECT("'"&amp;Trust_selected!$H$2&amp;"'!B:B"),I$1,INDIRECT("'"&amp;Trust_selected!$H$2&amp;"'!E:E"),Trust_selected!$E$18,INDIRECT("'"&amp;Trust_selected!$H$2&amp;"'!H:H"),$B8), IF(Trust_selected!$E$18="18+", SUMIFS(INDIRECT("'"&amp;Trust_selected!$H$2&amp;"'!F:F"),INDIRECT("'"&amp;Trust_selected!$H$2&amp;"'!B:B"),I$1,INDIRECT("'"&amp;Trust_selected!$H$2&amp;"'!D:D"),Trust_selected!$E$12,INDIRECT("'"&amp;Trust_selected!$H$2&amp;"'!H:H"),$B8), SUMIFS(INDIRECT("'"&amp;Trust_selected!$H$2&amp;"'!F:F"),INDIRECT("'"&amp;Trust_selected!$H$2&amp;"'!B:B"),I$1,INDIRECT("'"&amp;Trust_selected!$H$2&amp;"'!D:D"),Trust_selected!$E$12,INDIRECT("'"&amp;Trust_selected!$H$2&amp;"'!E:E"),Trust_selected!$E$18,INDIRECT("'"&amp;Trust_selected!$H$2&amp;"'!H:H"),$B8))))</f>
        <v>261</v>
      </c>
      <c r="J8" s="22">
        <f ca="1">IF(AND(Trust_selected!$E$12="All intent",Trust_selected!$E$18="18+"), SUMIFS(INDIRECT("'"&amp;Trust_selected!$H$2&amp;"'!G:G"),INDIRECT("'"&amp;Trust_selected!$H$2&amp;"'!B:B"),I$1,INDIRECT("'"&amp;Trust_selected!$H$2&amp;"'!H:H"),$B8), IF(Trust_selected!$E$12="All intent", SUMIFS(INDIRECT("'"&amp;Trust_selected!$H$2&amp;"'!G:G"),INDIRECT("'"&amp;Trust_selected!$H$2&amp;"'!B:B"),I$1,INDIRECT("'"&amp;Trust_selected!$H$2&amp;"'!E:E"),Trust_selected!$E$18,INDIRECT("'"&amp;Trust_selected!$H$2&amp;"'!H:H"),$B8), IF(Trust_selected!$E$18="18+", SUMIFS(INDIRECT("'"&amp;Trust_selected!$H$2&amp;"'!G:G"),INDIRECT("'"&amp;Trust_selected!$H$2&amp;"'!B:B"),I$1,INDIRECT("'"&amp;Trust_selected!$H$2&amp;"'!D:D"),Trust_selected!$E$12,INDIRECT("'"&amp;Trust_selected!$H$2&amp;"'!H:H"),$B8), SUMIFS(INDIRECT("'"&amp;Trust_selected!$H$2&amp;"'!G:G"),INDIRECT("'"&amp;Trust_selected!$H$2&amp;"'!B:B"),I$1,INDIRECT("'"&amp;Trust_selected!$H$2&amp;"'!D:D"),Trust_selected!$E$12,INDIRECT("'"&amp;Trust_selected!$H$2&amp;"'!E:E"),Trust_selected!$E$18,INDIRECT("'"&amp;Trust_selected!$H$2&amp;"'!H:H"),$B8))))</f>
        <v>8</v>
      </c>
      <c r="K8" s="22">
        <f t="shared" ca="1" si="0"/>
        <v>3.0651340996168581E-2</v>
      </c>
      <c r="L8" s="18">
        <f t="shared" ca="1" si="7"/>
        <v>1.5611730823629221E-2</v>
      </c>
      <c r="M8" s="18">
        <f t="shared" ca="1" si="8"/>
        <v>5.9306519925500671E-2</v>
      </c>
      <c r="N8" s="4">
        <f ca="1">IF(AND(Trust_selected!$E$12="All intent",Trust_selected!$E$18="18+"), SUMIFS(INDIRECT("'"&amp;Trust_selected!$H$2&amp;"'!F:F"),INDIRECT("'"&amp;Trust_selected!$H$2&amp;"'!B:B"),N$1,INDIRECT("'"&amp;Trust_selected!$H$2&amp;"'!H:H"),$B8), IF(Trust_selected!$E$12="All intent", SUMIFS(INDIRECT("'"&amp;Trust_selected!$H$2&amp;"'!F:F"),INDIRECT("'"&amp;Trust_selected!$H$2&amp;"'!B:B"),N$1,INDIRECT("'"&amp;Trust_selected!$H$2&amp;"'!E:E"),Trust_selected!$E$18,INDIRECT("'"&amp;Trust_selected!$H$2&amp;"'!H:H"),$B8), IF(Trust_selected!$E$18="18+", SUMIFS(INDIRECT("'"&amp;Trust_selected!$H$2&amp;"'!F:F"),INDIRECT("'"&amp;Trust_selected!$H$2&amp;"'!B:B"),N$1,INDIRECT("'"&amp;Trust_selected!$H$2&amp;"'!D:D"),Trust_selected!$E$12,INDIRECT("'"&amp;Trust_selected!$H$2&amp;"'!H:H"),$B8), SUMIFS(INDIRECT("'"&amp;Trust_selected!$H$2&amp;"'!F:F"),INDIRECT("'"&amp;Trust_selected!$H$2&amp;"'!B:B"),N$1,INDIRECT("'"&amp;Trust_selected!$H$2&amp;"'!D:D"),Trust_selected!$E$12,INDIRECT("'"&amp;Trust_selected!$H$2&amp;"'!E:E"),Trust_selected!$E$18,INDIRECT("'"&amp;Trust_selected!$H$2&amp;"'!H:H"),$B8))))</f>
        <v>0</v>
      </c>
      <c r="O8" s="4">
        <f ca="1">IF(AND(Trust_selected!$E$12="All intent",Trust_selected!$E$18="18+"), SUMIFS(INDIRECT("'"&amp;Trust_selected!$H$2&amp;"'!G:G"),INDIRECT("'"&amp;Trust_selected!$H$2&amp;"'!B:B"),N$1,INDIRECT("'"&amp;Trust_selected!$H$2&amp;"'!H:H"),$B8), IF(Trust_selected!$E$12="All intent", SUMIFS(INDIRECT("'"&amp;Trust_selected!$H$2&amp;"'!G:G"),INDIRECT("'"&amp;Trust_selected!$H$2&amp;"'!B:B"),N$1,INDIRECT("'"&amp;Trust_selected!$H$2&amp;"'!E:E"),Trust_selected!$E$18,INDIRECT("'"&amp;Trust_selected!$H$2&amp;"'!H:H"),$B8), IF(Trust_selected!$E$18="18+", SUMIFS(INDIRECT("'"&amp;Trust_selected!$H$2&amp;"'!G:G"),INDIRECT("'"&amp;Trust_selected!$H$2&amp;"'!B:B"),N$1,INDIRECT("'"&amp;Trust_selected!$H$2&amp;"'!D:D"),Trust_selected!$E$12,INDIRECT("'"&amp;Trust_selected!$H$2&amp;"'!H:H"),$B8), SUMIFS(INDIRECT("'"&amp;Trust_selected!$H$2&amp;"'!G:G"),INDIRECT("'"&amp;Trust_selected!$H$2&amp;"'!B:B"),N$1,INDIRECT("'"&amp;Trust_selected!$H$2&amp;"'!D:D"),Trust_selected!$E$12,INDIRECT("'"&amp;Trust_selected!$H$2&amp;"'!E:E"),Trust_selected!$E$18,INDIRECT("'"&amp;Trust_selected!$H$2&amp;"'!H:H"),$B8))))</f>
        <v>0</v>
      </c>
      <c r="P8" s="4">
        <f t="shared" ca="1" si="1"/>
        <v>0</v>
      </c>
      <c r="Q8" s="96">
        <f t="shared" ca="1" si="2"/>
        <v>0</v>
      </c>
      <c r="R8" s="96">
        <f t="shared" ca="1" si="3"/>
        <v>1</v>
      </c>
    </row>
    <row r="9" spans="1:18" x14ac:dyDescent="0.3">
      <c r="A9" s="12" t="s">
        <v>170</v>
      </c>
      <c r="B9" s="12" t="s">
        <v>15</v>
      </c>
      <c r="C9" s="12" t="s">
        <v>393</v>
      </c>
      <c r="D9" s="22">
        <f ca="1">IF(AND(Trust_selected!$E$12="All intent",Trust_selected!$E$18="18+"), SUMIFS(INDIRECT("'"&amp;Trust_selected!$H$2&amp;"'!F:F"),INDIRECT("'"&amp;Trust_selected!$H$2&amp;"'!B:B"),D$1,INDIRECT("'"&amp;Trust_selected!$H$2&amp;"'!H:H"),$B9), IF(Trust_selected!$E$12="All intent", SUMIFS(INDIRECT("'"&amp;Trust_selected!$H$2&amp;"'!F:F"),INDIRECT("'"&amp;Trust_selected!$H$2&amp;"'!B:B"),D$1,INDIRECT("'"&amp;Trust_selected!$H$2&amp;"'!E:E"),Trust_selected!$E$18,INDIRECT("'"&amp;Trust_selected!$H$2&amp;"'!H:H"),$B9), IF(Trust_selected!$E$18="18+", SUMIFS(INDIRECT("'"&amp;Trust_selected!$H$2&amp;"'!F:F"),INDIRECT("'"&amp;Trust_selected!$H$2&amp;"'!B:B"),D$1,INDIRECT("'"&amp;Trust_selected!$H$2&amp;"'!D:D"),Trust_selected!$E$12,INDIRECT("'"&amp;Trust_selected!$H$2&amp;"'!H:H"),$B9), SUMIFS(INDIRECT("'"&amp;Trust_selected!$H$2&amp;"'!F:F"),INDIRECT("'"&amp;Trust_selected!$H$2&amp;"'!B:B"),D$1,INDIRECT("'"&amp;Trust_selected!$H$2&amp;"'!D:D"),Trust_selected!$E$12,INDIRECT("'"&amp;Trust_selected!$H$2&amp;"'!E:E"),Trust_selected!$E$18,INDIRECT("'"&amp;Trust_selected!$H$2&amp;"'!H:H"),$B9))))</f>
        <v>344</v>
      </c>
      <c r="E9" s="22">
        <f ca="1">IF(AND(Trust_selected!$E$12="All intent",Trust_selected!$E$18="18+"), SUMIFS(INDIRECT("'"&amp;Trust_selected!$H$2&amp;"'!G:G"),INDIRECT("'"&amp;Trust_selected!$H$2&amp;"'!B:B"),D$1,INDIRECT("'"&amp;Trust_selected!$H$2&amp;"'!H:H"),$B9), IF(Trust_selected!$E$12="All intent", SUMIFS(INDIRECT("'"&amp;Trust_selected!$H$2&amp;"'!G:G"),INDIRECT("'"&amp;Trust_selected!$H$2&amp;"'!B:B"),D$1,INDIRECT("'"&amp;Trust_selected!$H$2&amp;"'!E:E"),Trust_selected!$E$18,INDIRECT("'"&amp;Trust_selected!$H$2&amp;"'!H:H"),$B9), IF(Trust_selected!$E$18="18+", SUMIFS(INDIRECT("'"&amp;Trust_selected!$H$2&amp;"'!G:G"),INDIRECT("'"&amp;Trust_selected!$H$2&amp;"'!B:B"),D$1,INDIRECT("'"&amp;Trust_selected!$H$2&amp;"'!D:D"),Trust_selected!$E$12,INDIRECT("'"&amp;Trust_selected!$H$2&amp;"'!H:H"),$B9), SUMIFS(INDIRECT("'"&amp;Trust_selected!$H$2&amp;"'!G:G"),INDIRECT("'"&amp;Trust_selected!$H$2&amp;"'!B:B"),D$1,INDIRECT("'"&amp;Trust_selected!$H$2&amp;"'!D:D"),Trust_selected!$E$12,INDIRECT("'"&amp;Trust_selected!$H$2&amp;"'!E:E"),Trust_selected!$E$18,INDIRECT("'"&amp;Trust_selected!$H$2&amp;"'!H:H"),$B9))))</f>
        <v>7</v>
      </c>
      <c r="F9" s="22">
        <f t="shared" ca="1" si="4"/>
        <v>2.0348837209302327E-2</v>
      </c>
      <c r="G9" s="18">
        <f t="shared" ca="1" si="5"/>
        <v>9.8911802376276618E-3</v>
      </c>
      <c r="H9" s="18">
        <f t="shared" ca="1" si="6"/>
        <v>4.140074707081623E-2</v>
      </c>
      <c r="I9" s="22">
        <f ca="1">IF(AND(Trust_selected!$E$12="All intent",Trust_selected!$E$18="18+"), SUMIFS(INDIRECT("'"&amp;Trust_selected!$H$2&amp;"'!F:F"),INDIRECT("'"&amp;Trust_selected!$H$2&amp;"'!B:B"),I$1,INDIRECT("'"&amp;Trust_selected!$H$2&amp;"'!H:H"),$B9), IF(Trust_selected!$E$12="All intent", SUMIFS(INDIRECT("'"&amp;Trust_selected!$H$2&amp;"'!F:F"),INDIRECT("'"&amp;Trust_selected!$H$2&amp;"'!B:B"),I$1,INDIRECT("'"&amp;Trust_selected!$H$2&amp;"'!E:E"),Trust_selected!$E$18,INDIRECT("'"&amp;Trust_selected!$H$2&amp;"'!H:H"),$B9), IF(Trust_selected!$E$18="18+", SUMIFS(INDIRECT("'"&amp;Trust_selected!$H$2&amp;"'!F:F"),INDIRECT("'"&amp;Trust_selected!$H$2&amp;"'!B:B"),I$1,INDIRECT("'"&amp;Trust_selected!$H$2&amp;"'!D:D"),Trust_selected!$E$12,INDIRECT("'"&amp;Trust_selected!$H$2&amp;"'!H:H"),$B9), SUMIFS(INDIRECT("'"&amp;Trust_selected!$H$2&amp;"'!F:F"),INDIRECT("'"&amp;Trust_selected!$H$2&amp;"'!B:B"),I$1,INDIRECT("'"&amp;Trust_selected!$H$2&amp;"'!D:D"),Trust_selected!$E$12,INDIRECT("'"&amp;Trust_selected!$H$2&amp;"'!E:E"),Trust_selected!$E$18,INDIRECT("'"&amp;Trust_selected!$H$2&amp;"'!H:H"),$B9))))</f>
        <v>366</v>
      </c>
      <c r="J9" s="22">
        <f ca="1">IF(AND(Trust_selected!$E$12="All intent",Trust_selected!$E$18="18+"), SUMIFS(INDIRECT("'"&amp;Trust_selected!$H$2&amp;"'!G:G"),INDIRECT("'"&amp;Trust_selected!$H$2&amp;"'!B:B"),I$1,INDIRECT("'"&amp;Trust_selected!$H$2&amp;"'!H:H"),$B9), IF(Trust_selected!$E$12="All intent", SUMIFS(INDIRECT("'"&amp;Trust_selected!$H$2&amp;"'!G:G"),INDIRECT("'"&amp;Trust_selected!$H$2&amp;"'!B:B"),I$1,INDIRECT("'"&amp;Trust_selected!$H$2&amp;"'!E:E"),Trust_selected!$E$18,INDIRECT("'"&amp;Trust_selected!$H$2&amp;"'!H:H"),$B9), IF(Trust_selected!$E$18="18+", SUMIFS(INDIRECT("'"&amp;Trust_selected!$H$2&amp;"'!G:G"),INDIRECT("'"&amp;Trust_selected!$H$2&amp;"'!B:B"),I$1,INDIRECT("'"&amp;Trust_selected!$H$2&amp;"'!D:D"),Trust_selected!$E$12,INDIRECT("'"&amp;Trust_selected!$H$2&amp;"'!H:H"),$B9), SUMIFS(INDIRECT("'"&amp;Trust_selected!$H$2&amp;"'!G:G"),INDIRECT("'"&amp;Trust_selected!$H$2&amp;"'!B:B"),I$1,INDIRECT("'"&amp;Trust_selected!$H$2&amp;"'!D:D"),Trust_selected!$E$12,INDIRECT("'"&amp;Trust_selected!$H$2&amp;"'!E:E"),Trust_selected!$E$18,INDIRECT("'"&amp;Trust_selected!$H$2&amp;"'!H:H"),$B9))))</f>
        <v>11</v>
      </c>
      <c r="K9" s="22">
        <f t="shared" ca="1" si="0"/>
        <v>3.0054644808743168E-2</v>
      </c>
      <c r="L9" s="18">
        <f t="shared" ca="1" si="7"/>
        <v>1.6863372114244785E-2</v>
      </c>
      <c r="M9" s="18">
        <f t="shared" ca="1" si="8"/>
        <v>5.3008347792696565E-2</v>
      </c>
      <c r="N9" s="4">
        <f ca="1">IF(AND(Trust_selected!$E$12="All intent",Trust_selected!$E$18="18+"), SUMIFS(INDIRECT("'"&amp;Trust_selected!$H$2&amp;"'!F:F"),INDIRECT("'"&amp;Trust_selected!$H$2&amp;"'!B:B"),N$1,INDIRECT("'"&amp;Trust_selected!$H$2&amp;"'!H:H"),$B9), IF(Trust_selected!$E$12="All intent", SUMIFS(INDIRECT("'"&amp;Trust_selected!$H$2&amp;"'!F:F"),INDIRECT("'"&amp;Trust_selected!$H$2&amp;"'!B:B"),N$1,INDIRECT("'"&amp;Trust_selected!$H$2&amp;"'!E:E"),Trust_selected!$E$18,INDIRECT("'"&amp;Trust_selected!$H$2&amp;"'!H:H"),$B9), IF(Trust_selected!$E$18="18+", SUMIFS(INDIRECT("'"&amp;Trust_selected!$H$2&amp;"'!F:F"),INDIRECT("'"&amp;Trust_selected!$H$2&amp;"'!B:B"),N$1,INDIRECT("'"&amp;Trust_selected!$H$2&amp;"'!D:D"),Trust_selected!$E$12,INDIRECT("'"&amp;Trust_selected!$H$2&amp;"'!H:H"),$B9), SUMIFS(INDIRECT("'"&amp;Trust_selected!$H$2&amp;"'!F:F"),INDIRECT("'"&amp;Trust_selected!$H$2&amp;"'!B:B"),N$1,INDIRECT("'"&amp;Trust_selected!$H$2&amp;"'!D:D"),Trust_selected!$E$12,INDIRECT("'"&amp;Trust_selected!$H$2&amp;"'!E:E"),Trust_selected!$E$18,INDIRECT("'"&amp;Trust_selected!$H$2&amp;"'!H:H"),$B9))))</f>
        <v>0</v>
      </c>
      <c r="O9" s="4">
        <f ca="1">IF(AND(Trust_selected!$E$12="All intent",Trust_selected!$E$18="18+"), SUMIFS(INDIRECT("'"&amp;Trust_selected!$H$2&amp;"'!G:G"),INDIRECT("'"&amp;Trust_selected!$H$2&amp;"'!B:B"),N$1,INDIRECT("'"&amp;Trust_selected!$H$2&amp;"'!H:H"),$B9), IF(Trust_selected!$E$12="All intent", SUMIFS(INDIRECT("'"&amp;Trust_selected!$H$2&amp;"'!G:G"),INDIRECT("'"&amp;Trust_selected!$H$2&amp;"'!B:B"),N$1,INDIRECT("'"&amp;Trust_selected!$H$2&amp;"'!E:E"),Trust_selected!$E$18,INDIRECT("'"&amp;Trust_selected!$H$2&amp;"'!H:H"),$B9), IF(Trust_selected!$E$18="18+", SUMIFS(INDIRECT("'"&amp;Trust_selected!$H$2&amp;"'!G:G"),INDIRECT("'"&amp;Trust_selected!$H$2&amp;"'!B:B"),N$1,INDIRECT("'"&amp;Trust_selected!$H$2&amp;"'!D:D"),Trust_selected!$E$12,INDIRECT("'"&amp;Trust_selected!$H$2&amp;"'!H:H"),$B9), SUMIFS(INDIRECT("'"&amp;Trust_selected!$H$2&amp;"'!G:G"),INDIRECT("'"&amp;Trust_selected!$H$2&amp;"'!B:B"),N$1,INDIRECT("'"&amp;Trust_selected!$H$2&amp;"'!D:D"),Trust_selected!$E$12,INDIRECT("'"&amp;Trust_selected!$H$2&amp;"'!E:E"),Trust_selected!$E$18,INDIRECT("'"&amp;Trust_selected!$H$2&amp;"'!H:H"),$B9))))</f>
        <v>0</v>
      </c>
      <c r="P9" s="4">
        <f t="shared" ca="1" si="1"/>
        <v>0</v>
      </c>
      <c r="Q9" s="96">
        <f t="shared" ca="1" si="2"/>
        <v>0</v>
      </c>
      <c r="R9" s="96">
        <f t="shared" ca="1" si="3"/>
        <v>1</v>
      </c>
    </row>
    <row r="10" spans="1:18" x14ac:dyDescent="0.3">
      <c r="A10" s="12" t="s">
        <v>171</v>
      </c>
      <c r="B10" s="12" t="s">
        <v>16</v>
      </c>
      <c r="C10" s="12" t="s">
        <v>394</v>
      </c>
      <c r="D10" s="22">
        <f ca="1">IF(AND(Trust_selected!$E$12="All intent",Trust_selected!$E$18="18+"), SUMIFS(INDIRECT("'"&amp;Trust_selected!$H$2&amp;"'!F:F"),INDIRECT("'"&amp;Trust_selected!$H$2&amp;"'!B:B"),D$1,INDIRECT("'"&amp;Trust_selected!$H$2&amp;"'!H:H"),$B10), IF(Trust_selected!$E$12="All intent", SUMIFS(INDIRECT("'"&amp;Trust_selected!$H$2&amp;"'!F:F"),INDIRECT("'"&amp;Trust_selected!$H$2&amp;"'!B:B"),D$1,INDIRECT("'"&amp;Trust_selected!$H$2&amp;"'!E:E"),Trust_selected!$E$18,INDIRECT("'"&amp;Trust_selected!$H$2&amp;"'!H:H"),$B10), IF(Trust_selected!$E$18="18+", SUMIFS(INDIRECT("'"&amp;Trust_selected!$H$2&amp;"'!F:F"),INDIRECT("'"&amp;Trust_selected!$H$2&amp;"'!B:B"),D$1,INDIRECT("'"&amp;Trust_selected!$H$2&amp;"'!D:D"),Trust_selected!$E$12,INDIRECT("'"&amp;Trust_selected!$H$2&amp;"'!H:H"),$B10), SUMIFS(INDIRECT("'"&amp;Trust_selected!$H$2&amp;"'!F:F"),INDIRECT("'"&amp;Trust_selected!$H$2&amp;"'!B:B"),D$1,INDIRECT("'"&amp;Trust_selected!$H$2&amp;"'!D:D"),Trust_selected!$E$12,INDIRECT("'"&amp;Trust_selected!$H$2&amp;"'!E:E"),Trust_selected!$E$18,INDIRECT("'"&amp;Trust_selected!$H$2&amp;"'!H:H"),$B10))))</f>
        <v>1828</v>
      </c>
      <c r="E10" s="22">
        <f ca="1">IF(AND(Trust_selected!$E$12="All intent",Trust_selected!$E$18="18+"), SUMIFS(INDIRECT("'"&amp;Trust_selected!$H$2&amp;"'!G:G"),INDIRECT("'"&amp;Trust_selected!$H$2&amp;"'!B:B"),D$1,INDIRECT("'"&amp;Trust_selected!$H$2&amp;"'!H:H"),$B10), IF(Trust_selected!$E$12="All intent", SUMIFS(INDIRECT("'"&amp;Trust_selected!$H$2&amp;"'!G:G"),INDIRECT("'"&amp;Trust_selected!$H$2&amp;"'!B:B"),D$1,INDIRECT("'"&amp;Trust_selected!$H$2&amp;"'!E:E"),Trust_selected!$E$18,INDIRECT("'"&amp;Trust_selected!$H$2&amp;"'!H:H"),$B10), IF(Trust_selected!$E$18="18+", SUMIFS(INDIRECT("'"&amp;Trust_selected!$H$2&amp;"'!G:G"),INDIRECT("'"&amp;Trust_selected!$H$2&amp;"'!B:B"),D$1,INDIRECT("'"&amp;Trust_selected!$H$2&amp;"'!D:D"),Trust_selected!$E$12,INDIRECT("'"&amp;Trust_selected!$H$2&amp;"'!H:H"),$B10), SUMIFS(INDIRECT("'"&amp;Trust_selected!$H$2&amp;"'!G:G"),INDIRECT("'"&amp;Trust_selected!$H$2&amp;"'!B:B"),D$1,INDIRECT("'"&amp;Trust_selected!$H$2&amp;"'!D:D"),Trust_selected!$E$12,INDIRECT("'"&amp;Trust_selected!$H$2&amp;"'!E:E"),Trust_selected!$E$18,INDIRECT("'"&amp;Trust_selected!$H$2&amp;"'!H:H"),$B10))))</f>
        <v>98</v>
      </c>
      <c r="F10" s="22">
        <f t="shared" ca="1" si="4"/>
        <v>5.3610503282275714E-2</v>
      </c>
      <c r="G10" s="18">
        <f t="shared" ca="1" si="5"/>
        <v>4.4189336908863661E-2</v>
      </c>
      <c r="H10" s="18">
        <f t="shared" ca="1" si="6"/>
        <v>6.4903869743063738E-2</v>
      </c>
      <c r="I10" s="22">
        <f ca="1">IF(AND(Trust_selected!$E$12="All intent",Trust_selected!$E$18="18+"), SUMIFS(INDIRECT("'"&amp;Trust_selected!$H$2&amp;"'!F:F"),INDIRECT("'"&amp;Trust_selected!$H$2&amp;"'!B:B"),I$1,INDIRECT("'"&amp;Trust_selected!$H$2&amp;"'!H:H"),$B10), IF(Trust_selected!$E$12="All intent", SUMIFS(INDIRECT("'"&amp;Trust_selected!$H$2&amp;"'!F:F"),INDIRECT("'"&amp;Trust_selected!$H$2&amp;"'!B:B"),I$1,INDIRECT("'"&amp;Trust_selected!$H$2&amp;"'!E:E"),Trust_selected!$E$18,INDIRECT("'"&amp;Trust_selected!$H$2&amp;"'!H:H"),$B10), IF(Trust_selected!$E$18="18+", SUMIFS(INDIRECT("'"&amp;Trust_selected!$H$2&amp;"'!F:F"),INDIRECT("'"&amp;Trust_selected!$H$2&amp;"'!B:B"),I$1,INDIRECT("'"&amp;Trust_selected!$H$2&amp;"'!D:D"),Trust_selected!$E$12,INDIRECT("'"&amp;Trust_selected!$H$2&amp;"'!H:H"),$B10), SUMIFS(INDIRECT("'"&amp;Trust_selected!$H$2&amp;"'!F:F"),INDIRECT("'"&amp;Trust_selected!$H$2&amp;"'!B:B"),I$1,INDIRECT("'"&amp;Trust_selected!$H$2&amp;"'!D:D"),Trust_selected!$E$12,INDIRECT("'"&amp;Trust_selected!$H$2&amp;"'!E:E"),Trust_selected!$E$18,INDIRECT("'"&amp;Trust_selected!$H$2&amp;"'!H:H"),$B10))))</f>
        <v>1885</v>
      </c>
      <c r="J10" s="22">
        <f ca="1">IF(AND(Trust_selected!$E$12="All intent",Trust_selected!$E$18="18+"), SUMIFS(INDIRECT("'"&amp;Trust_selected!$H$2&amp;"'!G:G"),INDIRECT("'"&amp;Trust_selected!$H$2&amp;"'!B:B"),I$1,INDIRECT("'"&amp;Trust_selected!$H$2&amp;"'!H:H"),$B10), IF(Trust_selected!$E$12="All intent", SUMIFS(INDIRECT("'"&amp;Trust_selected!$H$2&amp;"'!G:G"),INDIRECT("'"&amp;Trust_selected!$H$2&amp;"'!B:B"),I$1,INDIRECT("'"&amp;Trust_selected!$H$2&amp;"'!E:E"),Trust_selected!$E$18,INDIRECT("'"&amp;Trust_selected!$H$2&amp;"'!H:H"),$B10), IF(Trust_selected!$E$18="18+", SUMIFS(INDIRECT("'"&amp;Trust_selected!$H$2&amp;"'!G:G"),INDIRECT("'"&amp;Trust_selected!$H$2&amp;"'!B:B"),I$1,INDIRECT("'"&amp;Trust_selected!$H$2&amp;"'!D:D"),Trust_selected!$E$12,INDIRECT("'"&amp;Trust_selected!$H$2&amp;"'!H:H"),$B10), SUMIFS(INDIRECT("'"&amp;Trust_selected!$H$2&amp;"'!G:G"),INDIRECT("'"&amp;Trust_selected!$H$2&amp;"'!B:B"),I$1,INDIRECT("'"&amp;Trust_selected!$H$2&amp;"'!D:D"),Trust_selected!$E$12,INDIRECT("'"&amp;Trust_selected!$H$2&amp;"'!E:E"),Trust_selected!$E$18,INDIRECT("'"&amp;Trust_selected!$H$2&amp;"'!H:H"),$B10))))</f>
        <v>112</v>
      </c>
      <c r="K10" s="22">
        <f t="shared" ca="1" si="0"/>
        <v>5.9416445623342175E-2</v>
      </c>
      <c r="L10" s="18">
        <f t="shared" ca="1" si="7"/>
        <v>4.961379138027646E-2</v>
      </c>
      <c r="M10" s="18">
        <f t="shared" ca="1" si="8"/>
        <v>7.1011186304694454E-2</v>
      </c>
      <c r="N10" s="4">
        <f ca="1">IF(AND(Trust_selected!$E$12="All intent",Trust_selected!$E$18="18+"), SUMIFS(INDIRECT("'"&amp;Trust_selected!$H$2&amp;"'!F:F"),INDIRECT("'"&amp;Trust_selected!$H$2&amp;"'!B:B"),N$1,INDIRECT("'"&amp;Trust_selected!$H$2&amp;"'!H:H"),$B10), IF(Trust_selected!$E$12="All intent", SUMIFS(INDIRECT("'"&amp;Trust_selected!$H$2&amp;"'!F:F"),INDIRECT("'"&amp;Trust_selected!$H$2&amp;"'!B:B"),N$1,INDIRECT("'"&amp;Trust_selected!$H$2&amp;"'!E:E"),Trust_selected!$E$18,INDIRECT("'"&amp;Trust_selected!$H$2&amp;"'!H:H"),$B10), IF(Trust_selected!$E$18="18+", SUMIFS(INDIRECT("'"&amp;Trust_selected!$H$2&amp;"'!F:F"),INDIRECT("'"&amp;Trust_selected!$H$2&amp;"'!B:B"),N$1,INDIRECT("'"&amp;Trust_selected!$H$2&amp;"'!D:D"),Trust_selected!$E$12,INDIRECT("'"&amp;Trust_selected!$H$2&amp;"'!H:H"),$B10), SUMIFS(INDIRECT("'"&amp;Trust_selected!$H$2&amp;"'!F:F"),INDIRECT("'"&amp;Trust_selected!$H$2&amp;"'!B:B"),N$1,INDIRECT("'"&amp;Trust_selected!$H$2&amp;"'!D:D"),Trust_selected!$E$12,INDIRECT("'"&amp;Trust_selected!$H$2&amp;"'!E:E"),Trust_selected!$E$18,INDIRECT("'"&amp;Trust_selected!$H$2&amp;"'!H:H"),$B10))))</f>
        <v>0</v>
      </c>
      <c r="O10" s="4">
        <f ca="1">IF(AND(Trust_selected!$E$12="All intent",Trust_selected!$E$18="18+"), SUMIFS(INDIRECT("'"&amp;Trust_selected!$H$2&amp;"'!G:G"),INDIRECT("'"&amp;Trust_selected!$H$2&amp;"'!B:B"),N$1,INDIRECT("'"&amp;Trust_selected!$H$2&amp;"'!H:H"),$B10), IF(Trust_selected!$E$12="All intent", SUMIFS(INDIRECT("'"&amp;Trust_selected!$H$2&amp;"'!G:G"),INDIRECT("'"&amp;Trust_selected!$H$2&amp;"'!B:B"),N$1,INDIRECT("'"&amp;Trust_selected!$H$2&amp;"'!E:E"),Trust_selected!$E$18,INDIRECT("'"&amp;Trust_selected!$H$2&amp;"'!H:H"),$B10), IF(Trust_selected!$E$18="18+", SUMIFS(INDIRECT("'"&amp;Trust_selected!$H$2&amp;"'!G:G"),INDIRECT("'"&amp;Trust_selected!$H$2&amp;"'!B:B"),N$1,INDIRECT("'"&amp;Trust_selected!$H$2&amp;"'!D:D"),Trust_selected!$E$12,INDIRECT("'"&amp;Trust_selected!$H$2&amp;"'!H:H"),$B10), SUMIFS(INDIRECT("'"&amp;Trust_selected!$H$2&amp;"'!G:G"),INDIRECT("'"&amp;Trust_selected!$H$2&amp;"'!B:B"),N$1,INDIRECT("'"&amp;Trust_selected!$H$2&amp;"'!D:D"),Trust_selected!$E$12,INDIRECT("'"&amp;Trust_selected!$H$2&amp;"'!E:E"),Trust_selected!$E$18,INDIRECT("'"&amp;Trust_selected!$H$2&amp;"'!H:H"),$B10))))</f>
        <v>0</v>
      </c>
      <c r="P10" s="4">
        <f t="shared" ca="1" si="1"/>
        <v>0</v>
      </c>
      <c r="Q10" s="96">
        <f t="shared" ca="1" si="2"/>
        <v>0</v>
      </c>
      <c r="R10" s="96">
        <f t="shared" ca="1" si="3"/>
        <v>1</v>
      </c>
    </row>
    <row r="11" spans="1:18" x14ac:dyDescent="0.3">
      <c r="A11" s="12" t="s">
        <v>172</v>
      </c>
      <c r="B11" s="12" t="s">
        <v>17</v>
      </c>
      <c r="C11" s="12" t="s">
        <v>387</v>
      </c>
      <c r="D11" s="22">
        <f ca="1">IF(AND(Trust_selected!$E$12="All intent",Trust_selected!$E$18="18+"), SUMIFS(INDIRECT("'"&amp;Trust_selected!$H$2&amp;"'!F:F"),INDIRECT("'"&amp;Trust_selected!$H$2&amp;"'!B:B"),D$1,INDIRECT("'"&amp;Trust_selected!$H$2&amp;"'!H:H"),$B11), IF(Trust_selected!$E$12="All intent", SUMIFS(INDIRECT("'"&amp;Trust_selected!$H$2&amp;"'!F:F"),INDIRECT("'"&amp;Trust_selected!$H$2&amp;"'!B:B"),D$1,INDIRECT("'"&amp;Trust_selected!$H$2&amp;"'!E:E"),Trust_selected!$E$18,INDIRECT("'"&amp;Trust_selected!$H$2&amp;"'!H:H"),$B11), IF(Trust_selected!$E$18="18+", SUMIFS(INDIRECT("'"&amp;Trust_selected!$H$2&amp;"'!F:F"),INDIRECT("'"&amp;Trust_selected!$H$2&amp;"'!B:B"),D$1,INDIRECT("'"&amp;Trust_selected!$H$2&amp;"'!D:D"),Trust_selected!$E$12,INDIRECT("'"&amp;Trust_selected!$H$2&amp;"'!H:H"),$B11), SUMIFS(INDIRECT("'"&amp;Trust_selected!$H$2&amp;"'!F:F"),INDIRECT("'"&amp;Trust_selected!$H$2&amp;"'!B:B"),D$1,INDIRECT("'"&amp;Trust_selected!$H$2&amp;"'!D:D"),Trust_selected!$E$12,INDIRECT("'"&amp;Trust_selected!$H$2&amp;"'!E:E"),Trust_selected!$E$18,INDIRECT("'"&amp;Trust_selected!$H$2&amp;"'!H:H"),$B11))))</f>
        <v>713</v>
      </c>
      <c r="E11" s="22">
        <f ca="1">IF(AND(Trust_selected!$E$12="All intent",Trust_selected!$E$18="18+"), SUMIFS(INDIRECT("'"&amp;Trust_selected!$H$2&amp;"'!G:G"),INDIRECT("'"&amp;Trust_selected!$H$2&amp;"'!B:B"),D$1,INDIRECT("'"&amp;Trust_selected!$H$2&amp;"'!H:H"),$B11), IF(Trust_selected!$E$12="All intent", SUMIFS(INDIRECT("'"&amp;Trust_selected!$H$2&amp;"'!G:G"),INDIRECT("'"&amp;Trust_selected!$H$2&amp;"'!B:B"),D$1,INDIRECT("'"&amp;Trust_selected!$H$2&amp;"'!E:E"),Trust_selected!$E$18,INDIRECT("'"&amp;Trust_selected!$H$2&amp;"'!H:H"),$B11), IF(Trust_selected!$E$18="18+", SUMIFS(INDIRECT("'"&amp;Trust_selected!$H$2&amp;"'!G:G"),INDIRECT("'"&amp;Trust_selected!$H$2&amp;"'!B:B"),D$1,INDIRECT("'"&amp;Trust_selected!$H$2&amp;"'!D:D"),Trust_selected!$E$12,INDIRECT("'"&amp;Trust_selected!$H$2&amp;"'!H:H"),$B11), SUMIFS(INDIRECT("'"&amp;Trust_selected!$H$2&amp;"'!G:G"),INDIRECT("'"&amp;Trust_selected!$H$2&amp;"'!B:B"),D$1,INDIRECT("'"&amp;Trust_selected!$H$2&amp;"'!D:D"),Trust_selected!$E$12,INDIRECT("'"&amp;Trust_selected!$H$2&amp;"'!E:E"),Trust_selected!$E$18,INDIRECT("'"&amp;Trust_selected!$H$2&amp;"'!H:H"),$B11))))</f>
        <v>23</v>
      </c>
      <c r="F11" s="22">
        <f t="shared" ca="1" si="4"/>
        <v>3.2258064516129031E-2</v>
      </c>
      <c r="G11" s="18">
        <f t="shared" ca="1" si="5"/>
        <v>2.1589911857297302E-2</v>
      </c>
      <c r="H11" s="18">
        <f t="shared" ca="1" si="6"/>
        <v>4.7939351841666748E-2</v>
      </c>
      <c r="I11" s="22">
        <f ca="1">IF(AND(Trust_selected!$E$12="All intent",Trust_selected!$E$18="18+"), SUMIFS(INDIRECT("'"&amp;Trust_selected!$H$2&amp;"'!F:F"),INDIRECT("'"&amp;Trust_selected!$H$2&amp;"'!B:B"),I$1,INDIRECT("'"&amp;Trust_selected!$H$2&amp;"'!H:H"),$B11), IF(Trust_selected!$E$12="All intent", SUMIFS(INDIRECT("'"&amp;Trust_selected!$H$2&amp;"'!F:F"),INDIRECT("'"&amp;Trust_selected!$H$2&amp;"'!B:B"),I$1,INDIRECT("'"&amp;Trust_selected!$H$2&amp;"'!E:E"),Trust_selected!$E$18,INDIRECT("'"&amp;Trust_selected!$H$2&amp;"'!H:H"),$B11), IF(Trust_selected!$E$18="18+", SUMIFS(INDIRECT("'"&amp;Trust_selected!$H$2&amp;"'!F:F"),INDIRECT("'"&amp;Trust_selected!$H$2&amp;"'!B:B"),I$1,INDIRECT("'"&amp;Trust_selected!$H$2&amp;"'!D:D"),Trust_selected!$E$12,INDIRECT("'"&amp;Trust_selected!$H$2&amp;"'!H:H"),$B11), SUMIFS(INDIRECT("'"&amp;Trust_selected!$H$2&amp;"'!F:F"),INDIRECT("'"&amp;Trust_selected!$H$2&amp;"'!B:B"),I$1,INDIRECT("'"&amp;Trust_selected!$H$2&amp;"'!D:D"),Trust_selected!$E$12,INDIRECT("'"&amp;Trust_selected!$H$2&amp;"'!E:E"),Trust_selected!$E$18,INDIRECT("'"&amp;Trust_selected!$H$2&amp;"'!H:H"),$B11))))</f>
        <v>734</v>
      </c>
      <c r="J11" s="22">
        <f ca="1">IF(AND(Trust_selected!$E$12="All intent",Trust_selected!$E$18="18+"), SUMIFS(INDIRECT("'"&amp;Trust_selected!$H$2&amp;"'!G:G"),INDIRECT("'"&amp;Trust_selected!$H$2&amp;"'!B:B"),I$1,INDIRECT("'"&amp;Trust_selected!$H$2&amp;"'!H:H"),$B11), IF(Trust_selected!$E$12="All intent", SUMIFS(INDIRECT("'"&amp;Trust_selected!$H$2&amp;"'!G:G"),INDIRECT("'"&amp;Trust_selected!$H$2&amp;"'!B:B"),I$1,INDIRECT("'"&amp;Trust_selected!$H$2&amp;"'!E:E"),Trust_selected!$E$18,INDIRECT("'"&amp;Trust_selected!$H$2&amp;"'!H:H"),$B11), IF(Trust_selected!$E$18="18+", SUMIFS(INDIRECT("'"&amp;Trust_selected!$H$2&amp;"'!G:G"),INDIRECT("'"&amp;Trust_selected!$H$2&amp;"'!B:B"),I$1,INDIRECT("'"&amp;Trust_selected!$H$2&amp;"'!D:D"),Trust_selected!$E$12,INDIRECT("'"&amp;Trust_selected!$H$2&amp;"'!H:H"),$B11), SUMIFS(INDIRECT("'"&amp;Trust_selected!$H$2&amp;"'!G:G"),INDIRECT("'"&amp;Trust_selected!$H$2&amp;"'!B:B"),I$1,INDIRECT("'"&amp;Trust_selected!$H$2&amp;"'!D:D"),Trust_selected!$E$12,INDIRECT("'"&amp;Trust_selected!$H$2&amp;"'!E:E"),Trust_selected!$E$18,INDIRECT("'"&amp;Trust_selected!$H$2&amp;"'!H:H"),$B11))))</f>
        <v>23</v>
      </c>
      <c r="K11" s="22">
        <f t="shared" ca="1" si="0"/>
        <v>3.1335149863760216E-2</v>
      </c>
      <c r="L11" s="18">
        <f t="shared" ca="1" si="7"/>
        <v>2.096958313111965E-2</v>
      </c>
      <c r="M11" s="18">
        <f t="shared" ca="1" si="8"/>
        <v>4.6580780466443254E-2</v>
      </c>
      <c r="N11" s="4">
        <f ca="1">IF(AND(Trust_selected!$E$12="All intent",Trust_selected!$E$18="18+"), SUMIFS(INDIRECT("'"&amp;Trust_selected!$H$2&amp;"'!F:F"),INDIRECT("'"&amp;Trust_selected!$H$2&amp;"'!B:B"),N$1,INDIRECT("'"&amp;Trust_selected!$H$2&amp;"'!H:H"),$B11), IF(Trust_selected!$E$12="All intent", SUMIFS(INDIRECT("'"&amp;Trust_selected!$H$2&amp;"'!F:F"),INDIRECT("'"&amp;Trust_selected!$H$2&amp;"'!B:B"),N$1,INDIRECT("'"&amp;Trust_selected!$H$2&amp;"'!E:E"),Trust_selected!$E$18,INDIRECT("'"&amp;Trust_selected!$H$2&amp;"'!H:H"),$B11), IF(Trust_selected!$E$18="18+", SUMIFS(INDIRECT("'"&amp;Trust_selected!$H$2&amp;"'!F:F"),INDIRECT("'"&amp;Trust_selected!$H$2&amp;"'!B:B"),N$1,INDIRECT("'"&amp;Trust_selected!$H$2&amp;"'!D:D"),Trust_selected!$E$12,INDIRECT("'"&amp;Trust_selected!$H$2&amp;"'!H:H"),$B11), SUMIFS(INDIRECT("'"&amp;Trust_selected!$H$2&amp;"'!F:F"),INDIRECT("'"&amp;Trust_selected!$H$2&amp;"'!B:B"),N$1,INDIRECT("'"&amp;Trust_selected!$H$2&amp;"'!D:D"),Trust_selected!$E$12,INDIRECT("'"&amp;Trust_selected!$H$2&amp;"'!E:E"),Trust_selected!$E$18,INDIRECT("'"&amp;Trust_selected!$H$2&amp;"'!H:H"),$B11))))</f>
        <v>0</v>
      </c>
      <c r="O11" s="4">
        <f ca="1">IF(AND(Trust_selected!$E$12="All intent",Trust_selected!$E$18="18+"), SUMIFS(INDIRECT("'"&amp;Trust_selected!$H$2&amp;"'!G:G"),INDIRECT("'"&amp;Trust_selected!$H$2&amp;"'!B:B"),N$1,INDIRECT("'"&amp;Trust_selected!$H$2&amp;"'!H:H"),$B11), IF(Trust_selected!$E$12="All intent", SUMIFS(INDIRECT("'"&amp;Trust_selected!$H$2&amp;"'!G:G"),INDIRECT("'"&amp;Trust_selected!$H$2&amp;"'!B:B"),N$1,INDIRECT("'"&amp;Trust_selected!$H$2&amp;"'!E:E"),Trust_selected!$E$18,INDIRECT("'"&amp;Trust_selected!$H$2&amp;"'!H:H"),$B11), IF(Trust_selected!$E$18="18+", SUMIFS(INDIRECT("'"&amp;Trust_selected!$H$2&amp;"'!G:G"),INDIRECT("'"&amp;Trust_selected!$H$2&amp;"'!B:B"),N$1,INDIRECT("'"&amp;Trust_selected!$H$2&amp;"'!D:D"),Trust_selected!$E$12,INDIRECT("'"&amp;Trust_selected!$H$2&amp;"'!H:H"),$B11), SUMIFS(INDIRECT("'"&amp;Trust_selected!$H$2&amp;"'!G:G"),INDIRECT("'"&amp;Trust_selected!$H$2&amp;"'!B:B"),N$1,INDIRECT("'"&amp;Trust_selected!$H$2&amp;"'!D:D"),Trust_selected!$E$12,INDIRECT("'"&amp;Trust_selected!$H$2&amp;"'!E:E"),Trust_selected!$E$18,INDIRECT("'"&amp;Trust_selected!$H$2&amp;"'!H:H"),$B11))))</f>
        <v>0</v>
      </c>
      <c r="P11" s="4">
        <f t="shared" ca="1" si="1"/>
        <v>0</v>
      </c>
      <c r="Q11" s="96">
        <f t="shared" ca="1" si="2"/>
        <v>0</v>
      </c>
      <c r="R11" s="96">
        <f t="shared" ca="1" si="3"/>
        <v>1</v>
      </c>
    </row>
    <row r="12" spans="1:18" x14ac:dyDescent="0.3">
      <c r="A12" s="12" t="s">
        <v>173</v>
      </c>
      <c r="B12" s="12" t="s">
        <v>18</v>
      </c>
      <c r="C12" s="12" t="s">
        <v>441</v>
      </c>
      <c r="D12" s="22">
        <f ca="1">IF(AND(Trust_selected!$E$12="All intent",Trust_selected!$E$18="18+"), SUMIFS(INDIRECT("'"&amp;Trust_selected!$H$2&amp;"'!F:F"),INDIRECT("'"&amp;Trust_selected!$H$2&amp;"'!B:B"),D$1,INDIRECT("'"&amp;Trust_selected!$H$2&amp;"'!H:H"),$B12), IF(Trust_selected!$E$12="All intent", SUMIFS(INDIRECT("'"&amp;Trust_selected!$H$2&amp;"'!F:F"),INDIRECT("'"&amp;Trust_selected!$H$2&amp;"'!B:B"),D$1,INDIRECT("'"&amp;Trust_selected!$H$2&amp;"'!E:E"),Trust_selected!$E$18,INDIRECT("'"&amp;Trust_selected!$H$2&amp;"'!H:H"),$B12), IF(Trust_selected!$E$18="18+", SUMIFS(INDIRECT("'"&amp;Trust_selected!$H$2&amp;"'!F:F"),INDIRECT("'"&amp;Trust_selected!$H$2&amp;"'!B:B"),D$1,INDIRECT("'"&amp;Trust_selected!$H$2&amp;"'!D:D"),Trust_selected!$E$12,INDIRECT("'"&amp;Trust_selected!$H$2&amp;"'!H:H"),$B12), SUMIFS(INDIRECT("'"&amp;Trust_selected!$H$2&amp;"'!F:F"),INDIRECT("'"&amp;Trust_selected!$H$2&amp;"'!B:B"),D$1,INDIRECT("'"&amp;Trust_selected!$H$2&amp;"'!D:D"),Trust_selected!$E$12,INDIRECT("'"&amp;Trust_selected!$H$2&amp;"'!E:E"),Trust_selected!$E$18,INDIRECT("'"&amp;Trust_selected!$H$2&amp;"'!H:H"),$B12))))</f>
        <v>583</v>
      </c>
      <c r="E12" s="22">
        <f ca="1">IF(AND(Trust_selected!$E$12="All intent",Trust_selected!$E$18="18+"), SUMIFS(INDIRECT("'"&amp;Trust_selected!$H$2&amp;"'!G:G"),INDIRECT("'"&amp;Trust_selected!$H$2&amp;"'!B:B"),D$1,INDIRECT("'"&amp;Trust_selected!$H$2&amp;"'!H:H"),$B12), IF(Trust_selected!$E$12="All intent", SUMIFS(INDIRECT("'"&amp;Trust_selected!$H$2&amp;"'!G:G"),INDIRECT("'"&amp;Trust_selected!$H$2&amp;"'!B:B"),D$1,INDIRECT("'"&amp;Trust_selected!$H$2&amp;"'!E:E"),Trust_selected!$E$18,INDIRECT("'"&amp;Trust_selected!$H$2&amp;"'!H:H"),$B12), IF(Trust_selected!$E$18="18+", SUMIFS(INDIRECT("'"&amp;Trust_selected!$H$2&amp;"'!G:G"),INDIRECT("'"&amp;Trust_selected!$H$2&amp;"'!B:B"),D$1,INDIRECT("'"&amp;Trust_selected!$H$2&amp;"'!D:D"),Trust_selected!$E$12,INDIRECT("'"&amp;Trust_selected!$H$2&amp;"'!H:H"),$B12), SUMIFS(INDIRECT("'"&amp;Trust_selected!$H$2&amp;"'!G:G"),INDIRECT("'"&amp;Trust_selected!$H$2&amp;"'!B:B"),D$1,INDIRECT("'"&amp;Trust_selected!$H$2&amp;"'!D:D"),Trust_selected!$E$12,INDIRECT("'"&amp;Trust_selected!$H$2&amp;"'!E:E"),Trust_selected!$E$18,INDIRECT("'"&amp;Trust_selected!$H$2&amp;"'!H:H"),$B12))))</f>
        <v>20</v>
      </c>
      <c r="F12" s="22">
        <f t="shared" ca="1" si="4"/>
        <v>3.430531732418525E-2</v>
      </c>
      <c r="G12" s="18">
        <f t="shared" ca="1" si="5"/>
        <v>2.2315414205819971E-2</v>
      </c>
      <c r="H12" s="18">
        <f t="shared" ca="1" si="6"/>
        <v>5.239208670728375E-2</v>
      </c>
      <c r="I12" s="22">
        <f ca="1">IF(AND(Trust_selected!$E$12="All intent",Trust_selected!$E$18="18+"), SUMIFS(INDIRECT("'"&amp;Trust_selected!$H$2&amp;"'!F:F"),INDIRECT("'"&amp;Trust_selected!$H$2&amp;"'!B:B"),I$1,INDIRECT("'"&amp;Trust_selected!$H$2&amp;"'!H:H"),$B12), IF(Trust_selected!$E$12="All intent", SUMIFS(INDIRECT("'"&amp;Trust_selected!$H$2&amp;"'!F:F"),INDIRECT("'"&amp;Trust_selected!$H$2&amp;"'!B:B"),I$1,INDIRECT("'"&amp;Trust_selected!$H$2&amp;"'!E:E"),Trust_selected!$E$18,INDIRECT("'"&amp;Trust_selected!$H$2&amp;"'!H:H"),$B12), IF(Trust_selected!$E$18="18+", SUMIFS(INDIRECT("'"&amp;Trust_selected!$H$2&amp;"'!F:F"),INDIRECT("'"&amp;Trust_selected!$H$2&amp;"'!B:B"),I$1,INDIRECT("'"&amp;Trust_selected!$H$2&amp;"'!D:D"),Trust_selected!$E$12,INDIRECT("'"&amp;Trust_selected!$H$2&amp;"'!H:H"),$B12), SUMIFS(INDIRECT("'"&amp;Trust_selected!$H$2&amp;"'!F:F"),INDIRECT("'"&amp;Trust_selected!$H$2&amp;"'!B:B"),I$1,INDIRECT("'"&amp;Trust_selected!$H$2&amp;"'!D:D"),Trust_selected!$E$12,INDIRECT("'"&amp;Trust_selected!$H$2&amp;"'!E:E"),Trust_selected!$E$18,INDIRECT("'"&amp;Trust_selected!$H$2&amp;"'!H:H"),$B12))))</f>
        <v>616</v>
      </c>
      <c r="J12" s="22">
        <f ca="1">IF(AND(Trust_selected!$E$12="All intent",Trust_selected!$E$18="18+"), SUMIFS(INDIRECT("'"&amp;Trust_selected!$H$2&amp;"'!G:G"),INDIRECT("'"&amp;Trust_selected!$H$2&amp;"'!B:B"),I$1,INDIRECT("'"&amp;Trust_selected!$H$2&amp;"'!H:H"),$B12), IF(Trust_selected!$E$12="All intent", SUMIFS(INDIRECT("'"&amp;Trust_selected!$H$2&amp;"'!G:G"),INDIRECT("'"&amp;Trust_selected!$H$2&amp;"'!B:B"),I$1,INDIRECT("'"&amp;Trust_selected!$H$2&amp;"'!E:E"),Trust_selected!$E$18,INDIRECT("'"&amp;Trust_selected!$H$2&amp;"'!H:H"),$B12), IF(Trust_selected!$E$18="18+", SUMIFS(INDIRECT("'"&amp;Trust_selected!$H$2&amp;"'!G:G"),INDIRECT("'"&amp;Trust_selected!$H$2&amp;"'!B:B"),I$1,INDIRECT("'"&amp;Trust_selected!$H$2&amp;"'!D:D"),Trust_selected!$E$12,INDIRECT("'"&amp;Trust_selected!$H$2&amp;"'!H:H"),$B12), SUMIFS(INDIRECT("'"&amp;Trust_selected!$H$2&amp;"'!G:G"),INDIRECT("'"&amp;Trust_selected!$H$2&amp;"'!B:B"),I$1,INDIRECT("'"&amp;Trust_selected!$H$2&amp;"'!D:D"),Trust_selected!$E$12,INDIRECT("'"&amp;Trust_selected!$H$2&amp;"'!E:E"),Trust_selected!$E$18,INDIRECT("'"&amp;Trust_selected!$H$2&amp;"'!H:H"),$B12))))</f>
        <v>20</v>
      </c>
      <c r="K12" s="22">
        <f t="shared" ca="1" si="0"/>
        <v>3.2467532467532464E-2</v>
      </c>
      <c r="L12" s="18">
        <f t="shared" ca="1" si="7"/>
        <v>2.111445439161113E-2</v>
      </c>
      <c r="M12" s="18">
        <f t="shared" ca="1" si="8"/>
        <v>4.9615662474250935E-2</v>
      </c>
      <c r="N12" s="4">
        <f ca="1">IF(AND(Trust_selected!$E$12="All intent",Trust_selected!$E$18="18+"), SUMIFS(INDIRECT("'"&amp;Trust_selected!$H$2&amp;"'!F:F"),INDIRECT("'"&amp;Trust_selected!$H$2&amp;"'!B:B"),N$1,INDIRECT("'"&amp;Trust_selected!$H$2&amp;"'!H:H"),$B12), IF(Trust_selected!$E$12="All intent", SUMIFS(INDIRECT("'"&amp;Trust_selected!$H$2&amp;"'!F:F"),INDIRECT("'"&amp;Trust_selected!$H$2&amp;"'!B:B"),N$1,INDIRECT("'"&amp;Trust_selected!$H$2&amp;"'!E:E"),Trust_selected!$E$18,INDIRECT("'"&amp;Trust_selected!$H$2&amp;"'!H:H"),$B12), IF(Trust_selected!$E$18="18+", SUMIFS(INDIRECT("'"&amp;Trust_selected!$H$2&amp;"'!F:F"),INDIRECT("'"&amp;Trust_selected!$H$2&amp;"'!B:B"),N$1,INDIRECT("'"&amp;Trust_selected!$H$2&amp;"'!D:D"),Trust_selected!$E$12,INDIRECT("'"&amp;Trust_selected!$H$2&amp;"'!H:H"),$B12), SUMIFS(INDIRECT("'"&amp;Trust_selected!$H$2&amp;"'!F:F"),INDIRECT("'"&amp;Trust_selected!$H$2&amp;"'!B:B"),N$1,INDIRECT("'"&amp;Trust_selected!$H$2&amp;"'!D:D"),Trust_selected!$E$12,INDIRECT("'"&amp;Trust_selected!$H$2&amp;"'!E:E"),Trust_selected!$E$18,INDIRECT("'"&amp;Trust_selected!$H$2&amp;"'!H:H"),$B12))))</f>
        <v>0</v>
      </c>
      <c r="O12" s="4">
        <f ca="1">IF(AND(Trust_selected!$E$12="All intent",Trust_selected!$E$18="18+"), SUMIFS(INDIRECT("'"&amp;Trust_selected!$H$2&amp;"'!G:G"),INDIRECT("'"&amp;Trust_selected!$H$2&amp;"'!B:B"),N$1,INDIRECT("'"&amp;Trust_selected!$H$2&amp;"'!H:H"),$B12), IF(Trust_selected!$E$12="All intent", SUMIFS(INDIRECT("'"&amp;Trust_selected!$H$2&amp;"'!G:G"),INDIRECT("'"&amp;Trust_selected!$H$2&amp;"'!B:B"),N$1,INDIRECT("'"&amp;Trust_selected!$H$2&amp;"'!E:E"),Trust_selected!$E$18,INDIRECT("'"&amp;Trust_selected!$H$2&amp;"'!H:H"),$B12), IF(Trust_selected!$E$18="18+", SUMIFS(INDIRECT("'"&amp;Trust_selected!$H$2&amp;"'!G:G"),INDIRECT("'"&amp;Trust_selected!$H$2&amp;"'!B:B"),N$1,INDIRECT("'"&amp;Trust_selected!$H$2&amp;"'!D:D"),Trust_selected!$E$12,INDIRECT("'"&amp;Trust_selected!$H$2&amp;"'!H:H"),$B12), SUMIFS(INDIRECT("'"&amp;Trust_selected!$H$2&amp;"'!G:G"),INDIRECT("'"&amp;Trust_selected!$H$2&amp;"'!B:B"),N$1,INDIRECT("'"&amp;Trust_selected!$H$2&amp;"'!D:D"),Trust_selected!$E$12,INDIRECT("'"&amp;Trust_selected!$H$2&amp;"'!E:E"),Trust_selected!$E$18,INDIRECT("'"&amp;Trust_selected!$H$2&amp;"'!H:H"),$B12))))</f>
        <v>0</v>
      </c>
      <c r="P12" s="4">
        <f t="shared" ca="1" si="1"/>
        <v>0</v>
      </c>
      <c r="Q12" s="96">
        <f t="shared" ca="1" si="2"/>
        <v>0</v>
      </c>
      <c r="R12" s="96">
        <f t="shared" ca="1" si="3"/>
        <v>1</v>
      </c>
    </row>
    <row r="13" spans="1:18" x14ac:dyDescent="0.3">
      <c r="A13" s="12" t="s">
        <v>174</v>
      </c>
      <c r="B13" s="12" t="s">
        <v>19</v>
      </c>
      <c r="C13" s="12" t="s">
        <v>328</v>
      </c>
      <c r="D13" s="22">
        <f ca="1">IF(AND(Trust_selected!$E$12="All intent",Trust_selected!$E$18="18+"), SUMIFS(INDIRECT("'"&amp;Trust_selected!$H$2&amp;"'!F:F"),INDIRECT("'"&amp;Trust_selected!$H$2&amp;"'!B:B"),D$1,INDIRECT("'"&amp;Trust_selected!$H$2&amp;"'!H:H"),$B13), IF(Trust_selected!$E$12="All intent", SUMIFS(INDIRECT("'"&amp;Trust_selected!$H$2&amp;"'!F:F"),INDIRECT("'"&amp;Trust_selected!$H$2&amp;"'!B:B"),D$1,INDIRECT("'"&amp;Trust_selected!$H$2&amp;"'!E:E"),Trust_selected!$E$18,INDIRECT("'"&amp;Trust_selected!$H$2&amp;"'!H:H"),$B13), IF(Trust_selected!$E$18="18+", SUMIFS(INDIRECT("'"&amp;Trust_selected!$H$2&amp;"'!F:F"),INDIRECT("'"&amp;Trust_selected!$H$2&amp;"'!B:B"),D$1,INDIRECT("'"&amp;Trust_selected!$H$2&amp;"'!D:D"),Trust_selected!$E$12,INDIRECT("'"&amp;Trust_selected!$H$2&amp;"'!H:H"),$B13), SUMIFS(INDIRECT("'"&amp;Trust_selected!$H$2&amp;"'!F:F"),INDIRECT("'"&amp;Trust_selected!$H$2&amp;"'!B:B"),D$1,INDIRECT("'"&amp;Trust_selected!$H$2&amp;"'!D:D"),Trust_selected!$E$12,INDIRECT("'"&amp;Trust_selected!$H$2&amp;"'!E:E"),Trust_selected!$E$18,INDIRECT("'"&amp;Trust_selected!$H$2&amp;"'!H:H"),$B13))))</f>
        <v>1442</v>
      </c>
      <c r="E13" s="22">
        <f ca="1">IF(AND(Trust_selected!$E$12="All intent",Trust_selected!$E$18="18+"), SUMIFS(INDIRECT("'"&amp;Trust_selected!$H$2&amp;"'!G:G"),INDIRECT("'"&amp;Trust_selected!$H$2&amp;"'!B:B"),D$1,INDIRECT("'"&amp;Trust_selected!$H$2&amp;"'!H:H"),$B13), IF(Trust_selected!$E$12="All intent", SUMIFS(INDIRECT("'"&amp;Trust_selected!$H$2&amp;"'!G:G"),INDIRECT("'"&amp;Trust_selected!$H$2&amp;"'!B:B"),D$1,INDIRECT("'"&amp;Trust_selected!$H$2&amp;"'!E:E"),Trust_selected!$E$18,INDIRECT("'"&amp;Trust_selected!$H$2&amp;"'!H:H"),$B13), IF(Trust_selected!$E$18="18+", SUMIFS(INDIRECT("'"&amp;Trust_selected!$H$2&amp;"'!G:G"),INDIRECT("'"&amp;Trust_selected!$H$2&amp;"'!B:B"),D$1,INDIRECT("'"&amp;Trust_selected!$H$2&amp;"'!D:D"),Trust_selected!$E$12,INDIRECT("'"&amp;Trust_selected!$H$2&amp;"'!H:H"),$B13), SUMIFS(INDIRECT("'"&amp;Trust_selected!$H$2&amp;"'!G:G"),INDIRECT("'"&amp;Trust_selected!$H$2&amp;"'!B:B"),D$1,INDIRECT("'"&amp;Trust_selected!$H$2&amp;"'!D:D"),Trust_selected!$E$12,INDIRECT("'"&amp;Trust_selected!$H$2&amp;"'!E:E"),Trust_selected!$E$18,INDIRECT("'"&amp;Trust_selected!$H$2&amp;"'!H:H"),$B13))))</f>
        <v>84</v>
      </c>
      <c r="F13" s="22">
        <f t="shared" ca="1" si="4"/>
        <v>5.8252427184466021E-2</v>
      </c>
      <c r="G13" s="18">
        <f t="shared" ca="1" si="5"/>
        <v>4.7296279428570343E-2</v>
      </c>
      <c r="H13" s="18">
        <f t="shared" ca="1" si="6"/>
        <v>7.1555934811334806E-2</v>
      </c>
      <c r="I13" s="22">
        <f ca="1">IF(AND(Trust_selected!$E$12="All intent",Trust_selected!$E$18="18+"), SUMIFS(INDIRECT("'"&amp;Trust_selected!$H$2&amp;"'!F:F"),INDIRECT("'"&amp;Trust_selected!$H$2&amp;"'!B:B"),I$1,INDIRECT("'"&amp;Trust_selected!$H$2&amp;"'!H:H"),$B13), IF(Trust_selected!$E$12="All intent", SUMIFS(INDIRECT("'"&amp;Trust_selected!$H$2&amp;"'!F:F"),INDIRECT("'"&amp;Trust_selected!$H$2&amp;"'!B:B"),I$1,INDIRECT("'"&amp;Trust_selected!$H$2&amp;"'!E:E"),Trust_selected!$E$18,INDIRECT("'"&amp;Trust_selected!$H$2&amp;"'!H:H"),$B13), IF(Trust_selected!$E$18="18+", SUMIFS(INDIRECT("'"&amp;Trust_selected!$H$2&amp;"'!F:F"),INDIRECT("'"&amp;Trust_selected!$H$2&amp;"'!B:B"),I$1,INDIRECT("'"&amp;Trust_selected!$H$2&amp;"'!D:D"),Trust_selected!$E$12,INDIRECT("'"&amp;Trust_selected!$H$2&amp;"'!H:H"),$B13), SUMIFS(INDIRECT("'"&amp;Trust_selected!$H$2&amp;"'!F:F"),INDIRECT("'"&amp;Trust_selected!$H$2&amp;"'!B:B"),I$1,INDIRECT("'"&amp;Trust_selected!$H$2&amp;"'!D:D"),Trust_selected!$E$12,INDIRECT("'"&amp;Trust_selected!$H$2&amp;"'!E:E"),Trust_selected!$E$18,INDIRECT("'"&amp;Trust_selected!$H$2&amp;"'!H:H"),$B13))))</f>
        <v>1436</v>
      </c>
      <c r="J13" s="22">
        <f ca="1">IF(AND(Trust_selected!$E$12="All intent",Trust_selected!$E$18="18+"), SUMIFS(INDIRECT("'"&amp;Trust_selected!$H$2&amp;"'!G:G"),INDIRECT("'"&amp;Trust_selected!$H$2&amp;"'!B:B"),I$1,INDIRECT("'"&amp;Trust_selected!$H$2&amp;"'!H:H"),$B13), IF(Trust_selected!$E$12="All intent", SUMIFS(INDIRECT("'"&amp;Trust_selected!$H$2&amp;"'!G:G"),INDIRECT("'"&amp;Trust_selected!$H$2&amp;"'!B:B"),I$1,INDIRECT("'"&amp;Trust_selected!$H$2&amp;"'!E:E"),Trust_selected!$E$18,INDIRECT("'"&amp;Trust_selected!$H$2&amp;"'!H:H"),$B13), IF(Trust_selected!$E$18="18+", SUMIFS(INDIRECT("'"&amp;Trust_selected!$H$2&amp;"'!G:G"),INDIRECT("'"&amp;Trust_selected!$H$2&amp;"'!B:B"),I$1,INDIRECT("'"&amp;Trust_selected!$H$2&amp;"'!D:D"),Trust_selected!$E$12,INDIRECT("'"&amp;Trust_selected!$H$2&amp;"'!H:H"),$B13), SUMIFS(INDIRECT("'"&amp;Trust_selected!$H$2&amp;"'!G:G"),INDIRECT("'"&amp;Trust_selected!$H$2&amp;"'!B:B"),I$1,INDIRECT("'"&amp;Trust_selected!$H$2&amp;"'!D:D"),Trust_selected!$E$12,INDIRECT("'"&amp;Trust_selected!$H$2&amp;"'!E:E"),Trust_selected!$E$18,INDIRECT("'"&amp;Trust_selected!$H$2&amp;"'!H:H"),$B13))))</f>
        <v>77</v>
      </c>
      <c r="K13" s="22">
        <f t="shared" ca="1" si="0"/>
        <v>5.3621169916434543E-2</v>
      </c>
      <c r="L13" s="18">
        <f t="shared" ca="1" si="7"/>
        <v>4.311563883250695E-2</v>
      </c>
      <c r="M13" s="18">
        <f t="shared" ca="1" si="8"/>
        <v>6.6508554757511357E-2</v>
      </c>
      <c r="N13" s="4">
        <f ca="1">IF(AND(Trust_selected!$E$12="All intent",Trust_selected!$E$18="18+"), SUMIFS(INDIRECT("'"&amp;Trust_selected!$H$2&amp;"'!F:F"),INDIRECT("'"&amp;Trust_selected!$H$2&amp;"'!B:B"),N$1,INDIRECT("'"&amp;Trust_selected!$H$2&amp;"'!H:H"),$B13), IF(Trust_selected!$E$12="All intent", SUMIFS(INDIRECT("'"&amp;Trust_selected!$H$2&amp;"'!F:F"),INDIRECT("'"&amp;Trust_selected!$H$2&amp;"'!B:B"),N$1,INDIRECT("'"&amp;Trust_selected!$H$2&amp;"'!E:E"),Trust_selected!$E$18,INDIRECT("'"&amp;Trust_selected!$H$2&amp;"'!H:H"),$B13), IF(Trust_selected!$E$18="18+", SUMIFS(INDIRECT("'"&amp;Trust_selected!$H$2&amp;"'!F:F"),INDIRECT("'"&amp;Trust_selected!$H$2&amp;"'!B:B"),N$1,INDIRECT("'"&amp;Trust_selected!$H$2&amp;"'!D:D"),Trust_selected!$E$12,INDIRECT("'"&amp;Trust_selected!$H$2&amp;"'!H:H"),$B13), SUMIFS(INDIRECT("'"&amp;Trust_selected!$H$2&amp;"'!F:F"),INDIRECT("'"&amp;Trust_selected!$H$2&amp;"'!B:B"),N$1,INDIRECT("'"&amp;Trust_selected!$H$2&amp;"'!D:D"),Trust_selected!$E$12,INDIRECT("'"&amp;Trust_selected!$H$2&amp;"'!E:E"),Trust_selected!$E$18,INDIRECT("'"&amp;Trust_selected!$H$2&amp;"'!H:H"),$B13))))</f>
        <v>0</v>
      </c>
      <c r="O13" s="4">
        <f ca="1">IF(AND(Trust_selected!$E$12="All intent",Trust_selected!$E$18="18+"), SUMIFS(INDIRECT("'"&amp;Trust_selected!$H$2&amp;"'!G:G"),INDIRECT("'"&amp;Trust_selected!$H$2&amp;"'!B:B"),N$1,INDIRECT("'"&amp;Trust_selected!$H$2&amp;"'!H:H"),$B13), IF(Trust_selected!$E$12="All intent", SUMIFS(INDIRECT("'"&amp;Trust_selected!$H$2&amp;"'!G:G"),INDIRECT("'"&amp;Trust_selected!$H$2&amp;"'!B:B"),N$1,INDIRECT("'"&amp;Trust_selected!$H$2&amp;"'!E:E"),Trust_selected!$E$18,INDIRECT("'"&amp;Trust_selected!$H$2&amp;"'!H:H"),$B13), IF(Trust_selected!$E$18="18+", SUMIFS(INDIRECT("'"&amp;Trust_selected!$H$2&amp;"'!G:G"),INDIRECT("'"&amp;Trust_selected!$H$2&amp;"'!B:B"),N$1,INDIRECT("'"&amp;Trust_selected!$H$2&amp;"'!D:D"),Trust_selected!$E$12,INDIRECT("'"&amp;Trust_selected!$H$2&amp;"'!H:H"),$B13), SUMIFS(INDIRECT("'"&amp;Trust_selected!$H$2&amp;"'!G:G"),INDIRECT("'"&amp;Trust_selected!$H$2&amp;"'!B:B"),N$1,INDIRECT("'"&amp;Trust_selected!$H$2&amp;"'!D:D"),Trust_selected!$E$12,INDIRECT("'"&amp;Trust_selected!$H$2&amp;"'!E:E"),Trust_selected!$E$18,INDIRECT("'"&amp;Trust_selected!$H$2&amp;"'!H:H"),$B13))))</f>
        <v>0</v>
      </c>
      <c r="P13" s="4">
        <f t="shared" ca="1" si="1"/>
        <v>0</v>
      </c>
      <c r="Q13" s="96">
        <f t="shared" ca="1" si="2"/>
        <v>0</v>
      </c>
      <c r="R13" s="96">
        <f t="shared" ca="1" si="3"/>
        <v>1</v>
      </c>
    </row>
    <row r="14" spans="1:18" x14ac:dyDescent="0.3">
      <c r="A14" s="12" t="s">
        <v>175</v>
      </c>
      <c r="B14" s="12" t="s">
        <v>20</v>
      </c>
      <c r="C14" s="12" t="s">
        <v>362</v>
      </c>
      <c r="D14" s="22">
        <f ca="1">IF(AND(Trust_selected!$E$12="All intent",Trust_selected!$E$18="18+"), SUMIFS(INDIRECT("'"&amp;Trust_selected!$H$2&amp;"'!F:F"),INDIRECT("'"&amp;Trust_selected!$H$2&amp;"'!B:B"),D$1,INDIRECT("'"&amp;Trust_selected!$H$2&amp;"'!H:H"),$B14), IF(Trust_selected!$E$12="All intent", SUMIFS(INDIRECT("'"&amp;Trust_selected!$H$2&amp;"'!F:F"),INDIRECT("'"&amp;Trust_selected!$H$2&amp;"'!B:B"),D$1,INDIRECT("'"&amp;Trust_selected!$H$2&amp;"'!E:E"),Trust_selected!$E$18,INDIRECT("'"&amp;Trust_selected!$H$2&amp;"'!H:H"),$B14), IF(Trust_selected!$E$18="18+", SUMIFS(INDIRECT("'"&amp;Trust_selected!$H$2&amp;"'!F:F"),INDIRECT("'"&amp;Trust_selected!$H$2&amp;"'!B:B"),D$1,INDIRECT("'"&amp;Trust_selected!$H$2&amp;"'!D:D"),Trust_selected!$E$12,INDIRECT("'"&amp;Trust_selected!$H$2&amp;"'!H:H"),$B14), SUMIFS(INDIRECT("'"&amp;Trust_selected!$H$2&amp;"'!F:F"),INDIRECT("'"&amp;Trust_selected!$H$2&amp;"'!B:B"),D$1,INDIRECT("'"&amp;Trust_selected!$H$2&amp;"'!D:D"),Trust_selected!$E$12,INDIRECT("'"&amp;Trust_selected!$H$2&amp;"'!E:E"),Trust_selected!$E$18,INDIRECT("'"&amp;Trust_selected!$H$2&amp;"'!H:H"),$B14))))</f>
        <v>899</v>
      </c>
      <c r="E14" s="22">
        <f ca="1">IF(AND(Trust_selected!$E$12="All intent",Trust_selected!$E$18="18+"), SUMIFS(INDIRECT("'"&amp;Trust_selected!$H$2&amp;"'!G:G"),INDIRECT("'"&amp;Trust_selected!$H$2&amp;"'!B:B"),D$1,INDIRECT("'"&amp;Trust_selected!$H$2&amp;"'!H:H"),$B14), IF(Trust_selected!$E$12="All intent", SUMIFS(INDIRECT("'"&amp;Trust_selected!$H$2&amp;"'!G:G"),INDIRECT("'"&amp;Trust_selected!$H$2&amp;"'!B:B"),D$1,INDIRECT("'"&amp;Trust_selected!$H$2&amp;"'!E:E"),Trust_selected!$E$18,INDIRECT("'"&amp;Trust_selected!$H$2&amp;"'!H:H"),$B14), IF(Trust_selected!$E$18="18+", SUMIFS(INDIRECT("'"&amp;Trust_selected!$H$2&amp;"'!G:G"),INDIRECT("'"&amp;Trust_selected!$H$2&amp;"'!B:B"),D$1,INDIRECT("'"&amp;Trust_selected!$H$2&amp;"'!D:D"),Trust_selected!$E$12,INDIRECT("'"&amp;Trust_selected!$H$2&amp;"'!H:H"),$B14), SUMIFS(INDIRECT("'"&amp;Trust_selected!$H$2&amp;"'!G:G"),INDIRECT("'"&amp;Trust_selected!$H$2&amp;"'!B:B"),D$1,INDIRECT("'"&amp;Trust_selected!$H$2&amp;"'!D:D"),Trust_selected!$E$12,INDIRECT("'"&amp;Trust_selected!$H$2&amp;"'!E:E"),Trust_selected!$E$18,INDIRECT("'"&amp;Trust_selected!$H$2&amp;"'!H:H"),$B14))))</f>
        <v>46</v>
      </c>
      <c r="F14" s="22">
        <f t="shared" ca="1" si="4"/>
        <v>5.116796440489433E-2</v>
      </c>
      <c r="G14" s="18">
        <f t="shared" ca="1" si="5"/>
        <v>3.8578736226644331E-2</v>
      </c>
      <c r="H14" s="18">
        <f t="shared" ca="1" si="6"/>
        <v>6.7576622374060355E-2</v>
      </c>
      <c r="I14" s="22">
        <f ca="1">IF(AND(Trust_selected!$E$12="All intent",Trust_selected!$E$18="18+"), SUMIFS(INDIRECT("'"&amp;Trust_selected!$H$2&amp;"'!F:F"),INDIRECT("'"&amp;Trust_selected!$H$2&amp;"'!B:B"),I$1,INDIRECT("'"&amp;Trust_selected!$H$2&amp;"'!H:H"),$B14), IF(Trust_selected!$E$12="All intent", SUMIFS(INDIRECT("'"&amp;Trust_selected!$H$2&amp;"'!F:F"),INDIRECT("'"&amp;Trust_selected!$H$2&amp;"'!B:B"),I$1,INDIRECT("'"&amp;Trust_selected!$H$2&amp;"'!E:E"),Trust_selected!$E$18,INDIRECT("'"&amp;Trust_selected!$H$2&amp;"'!H:H"),$B14), IF(Trust_selected!$E$18="18+", SUMIFS(INDIRECT("'"&amp;Trust_selected!$H$2&amp;"'!F:F"),INDIRECT("'"&amp;Trust_selected!$H$2&amp;"'!B:B"),I$1,INDIRECT("'"&amp;Trust_selected!$H$2&amp;"'!D:D"),Trust_selected!$E$12,INDIRECT("'"&amp;Trust_selected!$H$2&amp;"'!H:H"),$B14), SUMIFS(INDIRECT("'"&amp;Trust_selected!$H$2&amp;"'!F:F"),INDIRECT("'"&amp;Trust_selected!$H$2&amp;"'!B:B"),I$1,INDIRECT("'"&amp;Trust_selected!$H$2&amp;"'!D:D"),Trust_selected!$E$12,INDIRECT("'"&amp;Trust_selected!$H$2&amp;"'!E:E"),Trust_selected!$E$18,INDIRECT("'"&amp;Trust_selected!$H$2&amp;"'!H:H"),$B14))))</f>
        <v>1008</v>
      </c>
      <c r="J14" s="22">
        <f ca="1">IF(AND(Trust_selected!$E$12="All intent",Trust_selected!$E$18="18+"), SUMIFS(INDIRECT("'"&amp;Trust_selected!$H$2&amp;"'!G:G"),INDIRECT("'"&amp;Trust_selected!$H$2&amp;"'!B:B"),I$1,INDIRECT("'"&amp;Trust_selected!$H$2&amp;"'!H:H"),$B14), IF(Trust_selected!$E$12="All intent", SUMIFS(INDIRECT("'"&amp;Trust_selected!$H$2&amp;"'!G:G"),INDIRECT("'"&amp;Trust_selected!$H$2&amp;"'!B:B"),I$1,INDIRECT("'"&amp;Trust_selected!$H$2&amp;"'!E:E"),Trust_selected!$E$18,INDIRECT("'"&amp;Trust_selected!$H$2&amp;"'!H:H"),$B14), IF(Trust_selected!$E$18="18+", SUMIFS(INDIRECT("'"&amp;Trust_selected!$H$2&amp;"'!G:G"),INDIRECT("'"&amp;Trust_selected!$H$2&amp;"'!B:B"),I$1,INDIRECT("'"&amp;Trust_selected!$H$2&amp;"'!D:D"),Trust_selected!$E$12,INDIRECT("'"&amp;Trust_selected!$H$2&amp;"'!H:H"),$B14), SUMIFS(INDIRECT("'"&amp;Trust_selected!$H$2&amp;"'!G:G"),INDIRECT("'"&amp;Trust_selected!$H$2&amp;"'!B:B"),I$1,INDIRECT("'"&amp;Trust_selected!$H$2&amp;"'!D:D"),Trust_selected!$E$12,INDIRECT("'"&amp;Trust_selected!$H$2&amp;"'!E:E"),Trust_selected!$E$18,INDIRECT("'"&amp;Trust_selected!$H$2&amp;"'!H:H"),$B14))))</f>
        <v>42</v>
      </c>
      <c r="K14" s="22">
        <f t="shared" ca="1" si="0"/>
        <v>4.1666666666666664E-2</v>
      </c>
      <c r="L14" s="18">
        <f t="shared" ca="1" si="7"/>
        <v>3.0971929098910635E-2</v>
      </c>
      <c r="M14" s="18">
        <f t="shared" ca="1" si="8"/>
        <v>5.5841531700643626E-2</v>
      </c>
      <c r="N14" s="4">
        <f ca="1">IF(AND(Trust_selected!$E$12="All intent",Trust_selected!$E$18="18+"), SUMIFS(INDIRECT("'"&amp;Trust_selected!$H$2&amp;"'!F:F"),INDIRECT("'"&amp;Trust_selected!$H$2&amp;"'!B:B"),N$1,INDIRECT("'"&amp;Trust_selected!$H$2&amp;"'!H:H"),$B14), IF(Trust_selected!$E$12="All intent", SUMIFS(INDIRECT("'"&amp;Trust_selected!$H$2&amp;"'!F:F"),INDIRECT("'"&amp;Trust_selected!$H$2&amp;"'!B:B"),N$1,INDIRECT("'"&amp;Trust_selected!$H$2&amp;"'!E:E"),Trust_selected!$E$18,INDIRECT("'"&amp;Trust_selected!$H$2&amp;"'!H:H"),$B14), IF(Trust_selected!$E$18="18+", SUMIFS(INDIRECT("'"&amp;Trust_selected!$H$2&amp;"'!F:F"),INDIRECT("'"&amp;Trust_selected!$H$2&amp;"'!B:B"),N$1,INDIRECT("'"&amp;Trust_selected!$H$2&amp;"'!D:D"),Trust_selected!$E$12,INDIRECT("'"&amp;Trust_selected!$H$2&amp;"'!H:H"),$B14), SUMIFS(INDIRECT("'"&amp;Trust_selected!$H$2&amp;"'!F:F"),INDIRECT("'"&amp;Trust_selected!$H$2&amp;"'!B:B"),N$1,INDIRECT("'"&amp;Trust_selected!$H$2&amp;"'!D:D"),Trust_selected!$E$12,INDIRECT("'"&amp;Trust_selected!$H$2&amp;"'!E:E"),Trust_selected!$E$18,INDIRECT("'"&amp;Trust_selected!$H$2&amp;"'!H:H"),$B14))))</f>
        <v>0</v>
      </c>
      <c r="O14" s="4">
        <f ca="1">IF(AND(Trust_selected!$E$12="All intent",Trust_selected!$E$18="18+"), SUMIFS(INDIRECT("'"&amp;Trust_selected!$H$2&amp;"'!G:G"),INDIRECT("'"&amp;Trust_selected!$H$2&amp;"'!B:B"),N$1,INDIRECT("'"&amp;Trust_selected!$H$2&amp;"'!H:H"),$B14), IF(Trust_selected!$E$12="All intent", SUMIFS(INDIRECT("'"&amp;Trust_selected!$H$2&amp;"'!G:G"),INDIRECT("'"&amp;Trust_selected!$H$2&amp;"'!B:B"),N$1,INDIRECT("'"&amp;Trust_selected!$H$2&amp;"'!E:E"),Trust_selected!$E$18,INDIRECT("'"&amp;Trust_selected!$H$2&amp;"'!H:H"),$B14), IF(Trust_selected!$E$18="18+", SUMIFS(INDIRECT("'"&amp;Trust_selected!$H$2&amp;"'!G:G"),INDIRECT("'"&amp;Trust_selected!$H$2&amp;"'!B:B"),N$1,INDIRECT("'"&amp;Trust_selected!$H$2&amp;"'!D:D"),Trust_selected!$E$12,INDIRECT("'"&amp;Trust_selected!$H$2&amp;"'!H:H"),$B14), SUMIFS(INDIRECT("'"&amp;Trust_selected!$H$2&amp;"'!G:G"),INDIRECT("'"&amp;Trust_selected!$H$2&amp;"'!B:B"),N$1,INDIRECT("'"&amp;Trust_selected!$H$2&amp;"'!D:D"),Trust_selected!$E$12,INDIRECT("'"&amp;Trust_selected!$H$2&amp;"'!E:E"),Trust_selected!$E$18,INDIRECT("'"&amp;Trust_selected!$H$2&amp;"'!H:H"),$B14))))</f>
        <v>0</v>
      </c>
      <c r="P14" s="4">
        <f t="shared" ca="1" si="1"/>
        <v>0</v>
      </c>
      <c r="Q14" s="96">
        <f t="shared" ca="1" si="2"/>
        <v>0</v>
      </c>
      <c r="R14" s="96">
        <f t="shared" ca="1" si="3"/>
        <v>1</v>
      </c>
    </row>
    <row r="15" spans="1:18" x14ac:dyDescent="0.3">
      <c r="A15" s="12" t="s">
        <v>176</v>
      </c>
      <c r="B15" s="12" t="s">
        <v>21</v>
      </c>
      <c r="C15" s="12" t="s">
        <v>363</v>
      </c>
      <c r="D15" s="22">
        <f ca="1">IF(AND(Trust_selected!$E$12="All intent",Trust_selected!$E$18="18+"), SUMIFS(INDIRECT("'"&amp;Trust_selected!$H$2&amp;"'!F:F"),INDIRECT("'"&amp;Trust_selected!$H$2&amp;"'!B:B"),D$1,INDIRECT("'"&amp;Trust_selected!$H$2&amp;"'!H:H"),$B15), IF(Trust_selected!$E$12="All intent", SUMIFS(INDIRECT("'"&amp;Trust_selected!$H$2&amp;"'!F:F"),INDIRECT("'"&amp;Trust_selected!$H$2&amp;"'!B:B"),D$1,INDIRECT("'"&amp;Trust_selected!$H$2&amp;"'!E:E"),Trust_selected!$E$18,INDIRECT("'"&amp;Trust_selected!$H$2&amp;"'!H:H"),$B15), IF(Trust_selected!$E$18="18+", SUMIFS(INDIRECT("'"&amp;Trust_selected!$H$2&amp;"'!F:F"),INDIRECT("'"&amp;Trust_selected!$H$2&amp;"'!B:B"),D$1,INDIRECT("'"&amp;Trust_selected!$H$2&amp;"'!D:D"),Trust_selected!$E$12,INDIRECT("'"&amp;Trust_selected!$H$2&amp;"'!H:H"),$B15), SUMIFS(INDIRECT("'"&amp;Trust_selected!$H$2&amp;"'!F:F"),INDIRECT("'"&amp;Trust_selected!$H$2&amp;"'!B:B"),D$1,INDIRECT("'"&amp;Trust_selected!$H$2&amp;"'!D:D"),Trust_selected!$E$12,INDIRECT("'"&amp;Trust_selected!$H$2&amp;"'!E:E"),Trust_selected!$E$18,INDIRECT("'"&amp;Trust_selected!$H$2&amp;"'!H:H"),$B15))))</f>
        <v>630</v>
      </c>
      <c r="E15" s="22">
        <f ca="1">IF(AND(Trust_selected!$E$12="All intent",Trust_selected!$E$18="18+"), SUMIFS(INDIRECT("'"&amp;Trust_selected!$H$2&amp;"'!G:G"),INDIRECT("'"&amp;Trust_selected!$H$2&amp;"'!B:B"),D$1,INDIRECT("'"&amp;Trust_selected!$H$2&amp;"'!H:H"),$B15), IF(Trust_selected!$E$12="All intent", SUMIFS(INDIRECT("'"&amp;Trust_selected!$H$2&amp;"'!G:G"),INDIRECT("'"&amp;Trust_selected!$H$2&amp;"'!B:B"),D$1,INDIRECT("'"&amp;Trust_selected!$H$2&amp;"'!E:E"),Trust_selected!$E$18,INDIRECT("'"&amp;Trust_selected!$H$2&amp;"'!H:H"),$B15), IF(Trust_selected!$E$18="18+", SUMIFS(INDIRECT("'"&amp;Trust_selected!$H$2&amp;"'!G:G"),INDIRECT("'"&amp;Trust_selected!$H$2&amp;"'!B:B"),D$1,INDIRECT("'"&amp;Trust_selected!$H$2&amp;"'!D:D"),Trust_selected!$E$12,INDIRECT("'"&amp;Trust_selected!$H$2&amp;"'!H:H"),$B15), SUMIFS(INDIRECT("'"&amp;Trust_selected!$H$2&amp;"'!G:G"),INDIRECT("'"&amp;Trust_selected!$H$2&amp;"'!B:B"),D$1,INDIRECT("'"&amp;Trust_selected!$H$2&amp;"'!D:D"),Trust_selected!$E$12,INDIRECT("'"&amp;Trust_selected!$H$2&amp;"'!E:E"),Trust_selected!$E$18,INDIRECT("'"&amp;Trust_selected!$H$2&amp;"'!H:H"),$B15))))</f>
        <v>34</v>
      </c>
      <c r="F15" s="22">
        <f t="shared" ca="1" si="4"/>
        <v>5.3968253968253971E-2</v>
      </c>
      <c r="G15" s="18">
        <f t="shared" ca="1" si="5"/>
        <v>3.8874411882482307E-2</v>
      </c>
      <c r="H15" s="18">
        <f t="shared" ca="1" si="6"/>
        <v>7.4468535034180633E-2</v>
      </c>
      <c r="I15" s="22">
        <f ca="1">IF(AND(Trust_selected!$E$12="All intent",Trust_selected!$E$18="18+"), SUMIFS(INDIRECT("'"&amp;Trust_selected!$H$2&amp;"'!F:F"),INDIRECT("'"&amp;Trust_selected!$H$2&amp;"'!B:B"),I$1,INDIRECT("'"&amp;Trust_selected!$H$2&amp;"'!H:H"),$B15), IF(Trust_selected!$E$12="All intent", SUMIFS(INDIRECT("'"&amp;Trust_selected!$H$2&amp;"'!F:F"),INDIRECT("'"&amp;Trust_selected!$H$2&amp;"'!B:B"),I$1,INDIRECT("'"&amp;Trust_selected!$H$2&amp;"'!E:E"),Trust_selected!$E$18,INDIRECT("'"&amp;Trust_selected!$H$2&amp;"'!H:H"),$B15), IF(Trust_selected!$E$18="18+", SUMIFS(INDIRECT("'"&amp;Trust_selected!$H$2&amp;"'!F:F"),INDIRECT("'"&amp;Trust_selected!$H$2&amp;"'!B:B"),I$1,INDIRECT("'"&amp;Trust_selected!$H$2&amp;"'!D:D"),Trust_selected!$E$12,INDIRECT("'"&amp;Trust_selected!$H$2&amp;"'!H:H"),$B15), SUMIFS(INDIRECT("'"&amp;Trust_selected!$H$2&amp;"'!F:F"),INDIRECT("'"&amp;Trust_selected!$H$2&amp;"'!B:B"),I$1,INDIRECT("'"&amp;Trust_selected!$H$2&amp;"'!D:D"),Trust_selected!$E$12,INDIRECT("'"&amp;Trust_selected!$H$2&amp;"'!E:E"),Trust_selected!$E$18,INDIRECT("'"&amp;Trust_selected!$H$2&amp;"'!H:H"),$B15))))</f>
        <v>655</v>
      </c>
      <c r="J15" s="22">
        <f ca="1">IF(AND(Trust_selected!$E$12="All intent",Trust_selected!$E$18="18+"), SUMIFS(INDIRECT("'"&amp;Trust_selected!$H$2&amp;"'!G:G"),INDIRECT("'"&amp;Trust_selected!$H$2&amp;"'!B:B"),I$1,INDIRECT("'"&amp;Trust_selected!$H$2&amp;"'!H:H"),$B15), IF(Trust_selected!$E$12="All intent", SUMIFS(INDIRECT("'"&amp;Trust_selected!$H$2&amp;"'!G:G"),INDIRECT("'"&amp;Trust_selected!$H$2&amp;"'!B:B"),I$1,INDIRECT("'"&amp;Trust_selected!$H$2&amp;"'!E:E"),Trust_selected!$E$18,INDIRECT("'"&amp;Trust_selected!$H$2&amp;"'!H:H"),$B15), IF(Trust_selected!$E$18="18+", SUMIFS(INDIRECT("'"&amp;Trust_selected!$H$2&amp;"'!G:G"),INDIRECT("'"&amp;Trust_selected!$H$2&amp;"'!B:B"),I$1,INDIRECT("'"&amp;Trust_selected!$H$2&amp;"'!D:D"),Trust_selected!$E$12,INDIRECT("'"&amp;Trust_selected!$H$2&amp;"'!H:H"),$B15), SUMIFS(INDIRECT("'"&amp;Trust_selected!$H$2&amp;"'!G:G"),INDIRECT("'"&amp;Trust_selected!$H$2&amp;"'!B:B"),I$1,INDIRECT("'"&amp;Trust_selected!$H$2&amp;"'!D:D"),Trust_selected!$E$12,INDIRECT("'"&amp;Trust_selected!$H$2&amp;"'!E:E"),Trust_selected!$E$18,INDIRECT("'"&amp;Trust_selected!$H$2&amp;"'!H:H"),$B15))))</f>
        <v>34</v>
      </c>
      <c r="K15" s="22">
        <f t="shared" ca="1" si="0"/>
        <v>5.1908396946564885E-2</v>
      </c>
      <c r="L15" s="18">
        <f t="shared" ca="1" si="7"/>
        <v>3.7381216750277058E-2</v>
      </c>
      <c r="M15" s="18">
        <f t="shared" ca="1" si="8"/>
        <v>7.1660887171489066E-2</v>
      </c>
      <c r="N15" s="4">
        <f ca="1">IF(AND(Trust_selected!$E$12="All intent",Trust_selected!$E$18="18+"), SUMIFS(INDIRECT("'"&amp;Trust_selected!$H$2&amp;"'!F:F"),INDIRECT("'"&amp;Trust_selected!$H$2&amp;"'!B:B"),N$1,INDIRECT("'"&amp;Trust_selected!$H$2&amp;"'!H:H"),$B15), IF(Trust_selected!$E$12="All intent", SUMIFS(INDIRECT("'"&amp;Trust_selected!$H$2&amp;"'!F:F"),INDIRECT("'"&amp;Trust_selected!$H$2&amp;"'!B:B"),N$1,INDIRECT("'"&amp;Trust_selected!$H$2&amp;"'!E:E"),Trust_selected!$E$18,INDIRECT("'"&amp;Trust_selected!$H$2&amp;"'!H:H"),$B15), IF(Trust_selected!$E$18="18+", SUMIFS(INDIRECT("'"&amp;Trust_selected!$H$2&amp;"'!F:F"),INDIRECT("'"&amp;Trust_selected!$H$2&amp;"'!B:B"),N$1,INDIRECT("'"&amp;Trust_selected!$H$2&amp;"'!D:D"),Trust_selected!$E$12,INDIRECT("'"&amp;Trust_selected!$H$2&amp;"'!H:H"),$B15), SUMIFS(INDIRECT("'"&amp;Trust_selected!$H$2&amp;"'!F:F"),INDIRECT("'"&amp;Trust_selected!$H$2&amp;"'!B:B"),N$1,INDIRECT("'"&amp;Trust_selected!$H$2&amp;"'!D:D"),Trust_selected!$E$12,INDIRECT("'"&amp;Trust_selected!$H$2&amp;"'!E:E"),Trust_selected!$E$18,INDIRECT("'"&amp;Trust_selected!$H$2&amp;"'!H:H"),$B15))))</f>
        <v>0</v>
      </c>
      <c r="O15" s="4">
        <f ca="1">IF(AND(Trust_selected!$E$12="All intent",Trust_selected!$E$18="18+"), SUMIFS(INDIRECT("'"&amp;Trust_selected!$H$2&amp;"'!G:G"),INDIRECT("'"&amp;Trust_selected!$H$2&amp;"'!B:B"),N$1,INDIRECT("'"&amp;Trust_selected!$H$2&amp;"'!H:H"),$B15), IF(Trust_selected!$E$12="All intent", SUMIFS(INDIRECT("'"&amp;Trust_selected!$H$2&amp;"'!G:G"),INDIRECT("'"&amp;Trust_selected!$H$2&amp;"'!B:B"),N$1,INDIRECT("'"&amp;Trust_selected!$H$2&amp;"'!E:E"),Trust_selected!$E$18,INDIRECT("'"&amp;Trust_selected!$H$2&amp;"'!H:H"),$B15), IF(Trust_selected!$E$18="18+", SUMIFS(INDIRECT("'"&amp;Trust_selected!$H$2&amp;"'!G:G"),INDIRECT("'"&amp;Trust_selected!$H$2&amp;"'!B:B"),N$1,INDIRECT("'"&amp;Trust_selected!$H$2&amp;"'!D:D"),Trust_selected!$E$12,INDIRECT("'"&amp;Trust_selected!$H$2&amp;"'!H:H"),$B15), SUMIFS(INDIRECT("'"&amp;Trust_selected!$H$2&amp;"'!G:G"),INDIRECT("'"&amp;Trust_selected!$H$2&amp;"'!B:B"),N$1,INDIRECT("'"&amp;Trust_selected!$H$2&amp;"'!D:D"),Trust_selected!$E$12,INDIRECT("'"&amp;Trust_selected!$H$2&amp;"'!E:E"),Trust_selected!$E$18,INDIRECT("'"&amp;Trust_selected!$H$2&amp;"'!H:H"),$B15))))</f>
        <v>0</v>
      </c>
      <c r="P15" s="4">
        <f t="shared" ca="1" si="1"/>
        <v>0</v>
      </c>
      <c r="Q15" s="96">
        <f t="shared" ca="1" si="2"/>
        <v>0</v>
      </c>
      <c r="R15" s="96">
        <f t="shared" ca="1" si="3"/>
        <v>1</v>
      </c>
    </row>
    <row r="16" spans="1:18" x14ac:dyDescent="0.3">
      <c r="A16" s="12" t="s">
        <v>177</v>
      </c>
      <c r="B16" s="12" t="s">
        <v>22</v>
      </c>
      <c r="C16" s="12" t="s">
        <v>379</v>
      </c>
      <c r="D16" s="22">
        <f ca="1">IF(AND(Trust_selected!$E$12="All intent",Trust_selected!$E$18="18+"), SUMIFS(INDIRECT("'"&amp;Trust_selected!$H$2&amp;"'!F:F"),INDIRECT("'"&amp;Trust_selected!$H$2&amp;"'!B:B"),D$1,INDIRECT("'"&amp;Trust_selected!$H$2&amp;"'!H:H"),$B16), IF(Trust_selected!$E$12="All intent", SUMIFS(INDIRECT("'"&amp;Trust_selected!$H$2&amp;"'!F:F"),INDIRECT("'"&amp;Trust_selected!$H$2&amp;"'!B:B"),D$1,INDIRECT("'"&amp;Trust_selected!$H$2&amp;"'!E:E"),Trust_selected!$E$18,INDIRECT("'"&amp;Trust_selected!$H$2&amp;"'!H:H"),$B16), IF(Trust_selected!$E$18="18+", SUMIFS(INDIRECT("'"&amp;Trust_selected!$H$2&amp;"'!F:F"),INDIRECT("'"&amp;Trust_selected!$H$2&amp;"'!B:B"),D$1,INDIRECT("'"&amp;Trust_selected!$H$2&amp;"'!D:D"),Trust_selected!$E$12,INDIRECT("'"&amp;Trust_selected!$H$2&amp;"'!H:H"),$B16), SUMIFS(INDIRECT("'"&amp;Trust_selected!$H$2&amp;"'!F:F"),INDIRECT("'"&amp;Trust_selected!$H$2&amp;"'!B:B"),D$1,INDIRECT("'"&amp;Trust_selected!$H$2&amp;"'!D:D"),Trust_selected!$E$12,INDIRECT("'"&amp;Trust_selected!$H$2&amp;"'!E:E"),Trust_selected!$E$18,INDIRECT("'"&amp;Trust_selected!$H$2&amp;"'!H:H"),$B16))))</f>
        <v>73</v>
      </c>
      <c r="E16" s="22">
        <f ca="1">IF(AND(Trust_selected!$E$12="All intent",Trust_selected!$E$18="18+"), SUMIFS(INDIRECT("'"&amp;Trust_selected!$H$2&amp;"'!G:G"),INDIRECT("'"&amp;Trust_selected!$H$2&amp;"'!B:B"),D$1,INDIRECT("'"&amp;Trust_selected!$H$2&amp;"'!H:H"),$B16), IF(Trust_selected!$E$12="All intent", SUMIFS(INDIRECT("'"&amp;Trust_selected!$H$2&amp;"'!G:G"),INDIRECT("'"&amp;Trust_selected!$H$2&amp;"'!B:B"),D$1,INDIRECT("'"&amp;Trust_selected!$H$2&amp;"'!E:E"),Trust_selected!$E$18,INDIRECT("'"&amp;Trust_selected!$H$2&amp;"'!H:H"),$B16), IF(Trust_selected!$E$18="18+", SUMIFS(INDIRECT("'"&amp;Trust_selected!$H$2&amp;"'!G:G"),INDIRECT("'"&amp;Trust_selected!$H$2&amp;"'!B:B"),D$1,INDIRECT("'"&amp;Trust_selected!$H$2&amp;"'!D:D"),Trust_selected!$E$12,INDIRECT("'"&amp;Trust_selected!$H$2&amp;"'!H:H"),$B16), SUMIFS(INDIRECT("'"&amp;Trust_selected!$H$2&amp;"'!G:G"),INDIRECT("'"&amp;Trust_selected!$H$2&amp;"'!B:B"),D$1,INDIRECT("'"&amp;Trust_selected!$H$2&amp;"'!D:D"),Trust_selected!$E$12,INDIRECT("'"&amp;Trust_selected!$H$2&amp;"'!E:E"),Trust_selected!$E$18,INDIRECT("'"&amp;Trust_selected!$H$2&amp;"'!H:H"),$B16))))</f>
        <v>1</v>
      </c>
      <c r="F16" s="22">
        <f t="shared" ca="1" si="4"/>
        <v>1.3698630136986301E-2</v>
      </c>
      <c r="G16" s="18">
        <f t="shared" ca="1" si="5"/>
        <v>2.4222514664838627E-3</v>
      </c>
      <c r="H16" s="18">
        <f t="shared" ca="1" si="6"/>
        <v>7.3597372709638148E-2</v>
      </c>
      <c r="I16" s="22">
        <f ca="1">IF(AND(Trust_selected!$E$12="All intent",Trust_selected!$E$18="18+"), SUMIFS(INDIRECT("'"&amp;Trust_selected!$H$2&amp;"'!F:F"),INDIRECT("'"&amp;Trust_selected!$H$2&amp;"'!B:B"),I$1,INDIRECT("'"&amp;Trust_selected!$H$2&amp;"'!H:H"),$B16), IF(Trust_selected!$E$12="All intent", SUMIFS(INDIRECT("'"&amp;Trust_selected!$H$2&amp;"'!F:F"),INDIRECT("'"&amp;Trust_selected!$H$2&amp;"'!B:B"),I$1,INDIRECT("'"&amp;Trust_selected!$H$2&amp;"'!E:E"),Trust_selected!$E$18,INDIRECT("'"&amp;Trust_selected!$H$2&amp;"'!H:H"),$B16), IF(Trust_selected!$E$18="18+", SUMIFS(INDIRECT("'"&amp;Trust_selected!$H$2&amp;"'!F:F"),INDIRECT("'"&amp;Trust_selected!$H$2&amp;"'!B:B"),I$1,INDIRECT("'"&amp;Trust_selected!$H$2&amp;"'!D:D"),Trust_selected!$E$12,INDIRECT("'"&amp;Trust_selected!$H$2&amp;"'!H:H"),$B16), SUMIFS(INDIRECT("'"&amp;Trust_selected!$H$2&amp;"'!F:F"),INDIRECT("'"&amp;Trust_selected!$H$2&amp;"'!B:B"),I$1,INDIRECT("'"&amp;Trust_selected!$H$2&amp;"'!D:D"),Trust_selected!$E$12,INDIRECT("'"&amp;Trust_selected!$H$2&amp;"'!E:E"),Trust_selected!$E$18,INDIRECT("'"&amp;Trust_selected!$H$2&amp;"'!H:H"),$B16))))</f>
        <v>48</v>
      </c>
      <c r="J16" s="22">
        <f ca="1">IF(AND(Trust_selected!$E$12="All intent",Trust_selected!$E$18="18+"), SUMIFS(INDIRECT("'"&amp;Trust_selected!$H$2&amp;"'!G:G"),INDIRECT("'"&amp;Trust_selected!$H$2&amp;"'!B:B"),I$1,INDIRECT("'"&amp;Trust_selected!$H$2&amp;"'!H:H"),$B16), IF(Trust_selected!$E$12="All intent", SUMIFS(INDIRECT("'"&amp;Trust_selected!$H$2&amp;"'!G:G"),INDIRECT("'"&amp;Trust_selected!$H$2&amp;"'!B:B"),I$1,INDIRECT("'"&amp;Trust_selected!$H$2&amp;"'!E:E"),Trust_selected!$E$18,INDIRECT("'"&amp;Trust_selected!$H$2&amp;"'!H:H"),$B16), IF(Trust_selected!$E$18="18+", SUMIFS(INDIRECT("'"&amp;Trust_selected!$H$2&amp;"'!G:G"),INDIRECT("'"&amp;Trust_selected!$H$2&amp;"'!B:B"),I$1,INDIRECT("'"&amp;Trust_selected!$H$2&amp;"'!D:D"),Trust_selected!$E$12,INDIRECT("'"&amp;Trust_selected!$H$2&amp;"'!H:H"),$B16), SUMIFS(INDIRECT("'"&amp;Trust_selected!$H$2&amp;"'!G:G"),INDIRECT("'"&amp;Trust_selected!$H$2&amp;"'!B:B"),I$1,INDIRECT("'"&amp;Trust_selected!$H$2&amp;"'!D:D"),Trust_selected!$E$12,INDIRECT("'"&amp;Trust_selected!$H$2&amp;"'!E:E"),Trust_selected!$E$18,INDIRECT("'"&amp;Trust_selected!$H$2&amp;"'!H:H"),$B16))))</f>
        <v>0</v>
      </c>
      <c r="K16" s="22">
        <f t="shared" ca="1" si="0"/>
        <v>0</v>
      </c>
      <c r="L16" s="18">
        <f t="shared" ca="1" si="7"/>
        <v>0</v>
      </c>
      <c r="M16" s="18">
        <f t="shared" ca="1" si="8"/>
        <v>7.4100129666117467E-2</v>
      </c>
      <c r="N16" s="4">
        <f ca="1">IF(AND(Trust_selected!$E$12="All intent",Trust_selected!$E$18="18+"), SUMIFS(INDIRECT("'"&amp;Trust_selected!$H$2&amp;"'!F:F"),INDIRECT("'"&amp;Trust_selected!$H$2&amp;"'!B:B"),N$1,INDIRECT("'"&amp;Trust_selected!$H$2&amp;"'!H:H"),$B16), IF(Trust_selected!$E$12="All intent", SUMIFS(INDIRECT("'"&amp;Trust_selected!$H$2&amp;"'!F:F"),INDIRECT("'"&amp;Trust_selected!$H$2&amp;"'!B:B"),N$1,INDIRECT("'"&amp;Trust_selected!$H$2&amp;"'!E:E"),Trust_selected!$E$18,INDIRECT("'"&amp;Trust_selected!$H$2&amp;"'!H:H"),$B16), IF(Trust_selected!$E$18="18+", SUMIFS(INDIRECT("'"&amp;Trust_selected!$H$2&amp;"'!F:F"),INDIRECT("'"&amp;Trust_selected!$H$2&amp;"'!B:B"),N$1,INDIRECT("'"&amp;Trust_selected!$H$2&amp;"'!D:D"),Trust_selected!$E$12,INDIRECT("'"&amp;Trust_selected!$H$2&amp;"'!H:H"),$B16), SUMIFS(INDIRECT("'"&amp;Trust_selected!$H$2&amp;"'!F:F"),INDIRECT("'"&amp;Trust_selected!$H$2&amp;"'!B:B"),N$1,INDIRECT("'"&amp;Trust_selected!$H$2&amp;"'!D:D"),Trust_selected!$E$12,INDIRECT("'"&amp;Trust_selected!$H$2&amp;"'!E:E"),Trust_selected!$E$18,INDIRECT("'"&amp;Trust_selected!$H$2&amp;"'!H:H"),$B16))))</f>
        <v>0</v>
      </c>
      <c r="O16" s="4">
        <f ca="1">IF(AND(Trust_selected!$E$12="All intent",Trust_selected!$E$18="18+"), SUMIFS(INDIRECT("'"&amp;Trust_selected!$H$2&amp;"'!G:G"),INDIRECT("'"&amp;Trust_selected!$H$2&amp;"'!B:B"),N$1,INDIRECT("'"&amp;Trust_selected!$H$2&amp;"'!H:H"),$B16), IF(Trust_selected!$E$12="All intent", SUMIFS(INDIRECT("'"&amp;Trust_selected!$H$2&amp;"'!G:G"),INDIRECT("'"&amp;Trust_selected!$H$2&amp;"'!B:B"),N$1,INDIRECT("'"&amp;Trust_selected!$H$2&amp;"'!E:E"),Trust_selected!$E$18,INDIRECT("'"&amp;Trust_selected!$H$2&amp;"'!H:H"),$B16), IF(Trust_selected!$E$18="18+", SUMIFS(INDIRECT("'"&amp;Trust_selected!$H$2&amp;"'!G:G"),INDIRECT("'"&amp;Trust_selected!$H$2&amp;"'!B:B"),N$1,INDIRECT("'"&amp;Trust_selected!$H$2&amp;"'!D:D"),Trust_selected!$E$12,INDIRECT("'"&amp;Trust_selected!$H$2&amp;"'!H:H"),$B16), SUMIFS(INDIRECT("'"&amp;Trust_selected!$H$2&amp;"'!G:G"),INDIRECT("'"&amp;Trust_selected!$H$2&amp;"'!B:B"),N$1,INDIRECT("'"&amp;Trust_selected!$H$2&amp;"'!D:D"),Trust_selected!$E$12,INDIRECT("'"&amp;Trust_selected!$H$2&amp;"'!E:E"),Trust_selected!$E$18,INDIRECT("'"&amp;Trust_selected!$H$2&amp;"'!H:H"),$B16))))</f>
        <v>0</v>
      </c>
      <c r="P16" s="4">
        <f t="shared" ca="1" si="1"/>
        <v>0</v>
      </c>
      <c r="Q16" s="96">
        <f t="shared" ca="1" si="2"/>
        <v>0</v>
      </c>
      <c r="R16" s="96">
        <f t="shared" ca="1" si="3"/>
        <v>1</v>
      </c>
    </row>
    <row r="17" spans="1:18" x14ac:dyDescent="0.3">
      <c r="A17" s="12" t="s">
        <v>178</v>
      </c>
      <c r="B17" s="12" t="s">
        <v>23</v>
      </c>
      <c r="C17" s="12" t="s">
        <v>380</v>
      </c>
      <c r="D17" s="22">
        <f ca="1">IF(AND(Trust_selected!$E$12="All intent",Trust_selected!$E$18="18+"), SUMIFS(INDIRECT("'"&amp;Trust_selected!$H$2&amp;"'!F:F"),INDIRECT("'"&amp;Trust_selected!$H$2&amp;"'!B:B"),D$1,INDIRECT("'"&amp;Trust_selected!$H$2&amp;"'!H:H"),$B17), IF(Trust_selected!$E$12="All intent", SUMIFS(INDIRECT("'"&amp;Trust_selected!$H$2&amp;"'!F:F"),INDIRECT("'"&amp;Trust_selected!$H$2&amp;"'!B:B"),D$1,INDIRECT("'"&amp;Trust_selected!$H$2&amp;"'!E:E"),Trust_selected!$E$18,INDIRECT("'"&amp;Trust_selected!$H$2&amp;"'!H:H"),$B17), IF(Trust_selected!$E$18="18+", SUMIFS(INDIRECT("'"&amp;Trust_selected!$H$2&amp;"'!F:F"),INDIRECT("'"&amp;Trust_selected!$H$2&amp;"'!B:B"),D$1,INDIRECT("'"&amp;Trust_selected!$H$2&amp;"'!D:D"),Trust_selected!$E$12,INDIRECT("'"&amp;Trust_selected!$H$2&amp;"'!H:H"),$B17), SUMIFS(INDIRECT("'"&amp;Trust_selected!$H$2&amp;"'!F:F"),INDIRECT("'"&amp;Trust_selected!$H$2&amp;"'!B:B"),D$1,INDIRECT("'"&amp;Trust_selected!$H$2&amp;"'!D:D"),Trust_selected!$E$12,INDIRECT("'"&amp;Trust_selected!$H$2&amp;"'!E:E"),Trust_selected!$E$18,INDIRECT("'"&amp;Trust_selected!$H$2&amp;"'!H:H"),$B17))))</f>
        <v>78</v>
      </c>
      <c r="E17" s="22">
        <f ca="1">IF(AND(Trust_selected!$E$12="All intent",Trust_selected!$E$18="18+"), SUMIFS(INDIRECT("'"&amp;Trust_selected!$H$2&amp;"'!G:G"),INDIRECT("'"&amp;Trust_selected!$H$2&amp;"'!B:B"),D$1,INDIRECT("'"&amp;Trust_selected!$H$2&amp;"'!H:H"),$B17), IF(Trust_selected!$E$12="All intent", SUMIFS(INDIRECT("'"&amp;Trust_selected!$H$2&amp;"'!G:G"),INDIRECT("'"&amp;Trust_selected!$H$2&amp;"'!B:B"),D$1,INDIRECT("'"&amp;Trust_selected!$H$2&amp;"'!E:E"),Trust_selected!$E$18,INDIRECT("'"&amp;Trust_selected!$H$2&amp;"'!H:H"),$B17), IF(Trust_selected!$E$18="18+", SUMIFS(INDIRECT("'"&amp;Trust_selected!$H$2&amp;"'!G:G"),INDIRECT("'"&amp;Trust_selected!$H$2&amp;"'!B:B"),D$1,INDIRECT("'"&amp;Trust_selected!$H$2&amp;"'!D:D"),Trust_selected!$E$12,INDIRECT("'"&amp;Trust_selected!$H$2&amp;"'!H:H"),$B17), SUMIFS(INDIRECT("'"&amp;Trust_selected!$H$2&amp;"'!G:G"),INDIRECT("'"&amp;Trust_selected!$H$2&amp;"'!B:B"),D$1,INDIRECT("'"&amp;Trust_selected!$H$2&amp;"'!D:D"),Trust_selected!$E$12,INDIRECT("'"&amp;Trust_selected!$H$2&amp;"'!E:E"),Trust_selected!$E$18,INDIRECT("'"&amp;Trust_selected!$H$2&amp;"'!H:H"),$B17))))</f>
        <v>1</v>
      </c>
      <c r="F17" s="22">
        <f t="shared" ca="1" si="4"/>
        <v>1.282051282051282E-2</v>
      </c>
      <c r="G17" s="18">
        <f t="shared" ca="1" si="5"/>
        <v>2.2667317538337325E-3</v>
      </c>
      <c r="H17" s="18">
        <f t="shared" ca="1" si="6"/>
        <v>6.9108570017022211E-2</v>
      </c>
      <c r="I17" s="22">
        <f ca="1">IF(AND(Trust_selected!$E$12="All intent",Trust_selected!$E$18="18+"), SUMIFS(INDIRECT("'"&amp;Trust_selected!$H$2&amp;"'!F:F"),INDIRECT("'"&amp;Trust_selected!$H$2&amp;"'!B:B"),I$1,INDIRECT("'"&amp;Trust_selected!$H$2&amp;"'!H:H"),$B17), IF(Trust_selected!$E$12="All intent", SUMIFS(INDIRECT("'"&amp;Trust_selected!$H$2&amp;"'!F:F"),INDIRECT("'"&amp;Trust_selected!$H$2&amp;"'!B:B"),I$1,INDIRECT("'"&amp;Trust_selected!$H$2&amp;"'!E:E"),Trust_selected!$E$18,INDIRECT("'"&amp;Trust_selected!$H$2&amp;"'!H:H"),$B17), IF(Trust_selected!$E$18="18+", SUMIFS(INDIRECT("'"&amp;Trust_selected!$H$2&amp;"'!F:F"),INDIRECT("'"&amp;Trust_selected!$H$2&amp;"'!B:B"),I$1,INDIRECT("'"&amp;Trust_selected!$H$2&amp;"'!D:D"),Trust_selected!$E$12,INDIRECT("'"&amp;Trust_selected!$H$2&amp;"'!H:H"),$B17), SUMIFS(INDIRECT("'"&amp;Trust_selected!$H$2&amp;"'!F:F"),INDIRECT("'"&amp;Trust_selected!$H$2&amp;"'!B:B"),I$1,INDIRECT("'"&amp;Trust_selected!$H$2&amp;"'!D:D"),Trust_selected!$E$12,INDIRECT("'"&amp;Trust_selected!$H$2&amp;"'!E:E"),Trust_selected!$E$18,INDIRECT("'"&amp;Trust_selected!$H$2&amp;"'!H:H"),$B17))))</f>
        <v>89</v>
      </c>
      <c r="J17" s="22">
        <f ca="1">IF(AND(Trust_selected!$E$12="All intent",Trust_selected!$E$18="18+"), SUMIFS(INDIRECT("'"&amp;Trust_selected!$H$2&amp;"'!G:G"),INDIRECT("'"&amp;Trust_selected!$H$2&amp;"'!B:B"),I$1,INDIRECT("'"&amp;Trust_selected!$H$2&amp;"'!H:H"),$B17), IF(Trust_selected!$E$12="All intent", SUMIFS(INDIRECT("'"&amp;Trust_selected!$H$2&amp;"'!G:G"),INDIRECT("'"&amp;Trust_selected!$H$2&amp;"'!B:B"),I$1,INDIRECT("'"&amp;Trust_selected!$H$2&amp;"'!E:E"),Trust_selected!$E$18,INDIRECT("'"&amp;Trust_selected!$H$2&amp;"'!H:H"),$B17), IF(Trust_selected!$E$18="18+", SUMIFS(INDIRECT("'"&amp;Trust_selected!$H$2&amp;"'!G:G"),INDIRECT("'"&amp;Trust_selected!$H$2&amp;"'!B:B"),I$1,INDIRECT("'"&amp;Trust_selected!$H$2&amp;"'!D:D"),Trust_selected!$E$12,INDIRECT("'"&amp;Trust_selected!$H$2&amp;"'!H:H"),$B17), SUMIFS(INDIRECT("'"&amp;Trust_selected!$H$2&amp;"'!G:G"),INDIRECT("'"&amp;Trust_selected!$H$2&amp;"'!B:B"),I$1,INDIRECT("'"&amp;Trust_selected!$H$2&amp;"'!D:D"),Trust_selected!$E$12,INDIRECT("'"&amp;Trust_selected!$H$2&amp;"'!E:E"),Trust_selected!$E$18,INDIRECT("'"&amp;Trust_selected!$H$2&amp;"'!H:H"),$B17))))</f>
        <v>3</v>
      </c>
      <c r="K17" s="22">
        <f t="shared" ca="1" si="0"/>
        <v>3.3707865168539325E-2</v>
      </c>
      <c r="L17" s="18">
        <f t="shared" ca="1" si="7"/>
        <v>1.15292211517898E-2</v>
      </c>
      <c r="M17" s="18">
        <f t="shared" ca="1" si="8"/>
        <v>9.4473624405614201E-2</v>
      </c>
      <c r="N17" s="4">
        <f ca="1">IF(AND(Trust_selected!$E$12="All intent",Trust_selected!$E$18="18+"), SUMIFS(INDIRECT("'"&amp;Trust_selected!$H$2&amp;"'!F:F"),INDIRECT("'"&amp;Trust_selected!$H$2&amp;"'!B:B"),N$1,INDIRECT("'"&amp;Trust_selected!$H$2&amp;"'!H:H"),$B17), IF(Trust_selected!$E$12="All intent", SUMIFS(INDIRECT("'"&amp;Trust_selected!$H$2&amp;"'!F:F"),INDIRECT("'"&amp;Trust_selected!$H$2&amp;"'!B:B"),N$1,INDIRECT("'"&amp;Trust_selected!$H$2&amp;"'!E:E"),Trust_selected!$E$18,INDIRECT("'"&amp;Trust_selected!$H$2&amp;"'!H:H"),$B17), IF(Trust_selected!$E$18="18+", SUMIFS(INDIRECT("'"&amp;Trust_selected!$H$2&amp;"'!F:F"),INDIRECT("'"&amp;Trust_selected!$H$2&amp;"'!B:B"),N$1,INDIRECT("'"&amp;Trust_selected!$H$2&amp;"'!D:D"),Trust_selected!$E$12,INDIRECT("'"&amp;Trust_selected!$H$2&amp;"'!H:H"),$B17), SUMIFS(INDIRECT("'"&amp;Trust_selected!$H$2&amp;"'!F:F"),INDIRECT("'"&amp;Trust_selected!$H$2&amp;"'!B:B"),N$1,INDIRECT("'"&amp;Trust_selected!$H$2&amp;"'!D:D"),Trust_selected!$E$12,INDIRECT("'"&amp;Trust_selected!$H$2&amp;"'!E:E"),Trust_selected!$E$18,INDIRECT("'"&amp;Trust_selected!$H$2&amp;"'!H:H"),$B17))))</f>
        <v>0</v>
      </c>
      <c r="O17" s="4">
        <f ca="1">IF(AND(Trust_selected!$E$12="All intent",Trust_selected!$E$18="18+"), SUMIFS(INDIRECT("'"&amp;Trust_selected!$H$2&amp;"'!G:G"),INDIRECT("'"&amp;Trust_selected!$H$2&amp;"'!B:B"),N$1,INDIRECT("'"&amp;Trust_selected!$H$2&amp;"'!H:H"),$B17), IF(Trust_selected!$E$12="All intent", SUMIFS(INDIRECT("'"&amp;Trust_selected!$H$2&amp;"'!G:G"),INDIRECT("'"&amp;Trust_selected!$H$2&amp;"'!B:B"),N$1,INDIRECT("'"&amp;Trust_selected!$H$2&amp;"'!E:E"),Trust_selected!$E$18,INDIRECT("'"&amp;Trust_selected!$H$2&amp;"'!H:H"),$B17), IF(Trust_selected!$E$18="18+", SUMIFS(INDIRECT("'"&amp;Trust_selected!$H$2&amp;"'!G:G"),INDIRECT("'"&amp;Trust_selected!$H$2&amp;"'!B:B"),N$1,INDIRECT("'"&amp;Trust_selected!$H$2&amp;"'!D:D"),Trust_selected!$E$12,INDIRECT("'"&amp;Trust_selected!$H$2&amp;"'!H:H"),$B17), SUMIFS(INDIRECT("'"&amp;Trust_selected!$H$2&amp;"'!G:G"),INDIRECT("'"&amp;Trust_selected!$H$2&amp;"'!B:B"),N$1,INDIRECT("'"&amp;Trust_selected!$H$2&amp;"'!D:D"),Trust_selected!$E$12,INDIRECT("'"&amp;Trust_selected!$H$2&amp;"'!E:E"),Trust_selected!$E$18,INDIRECT("'"&amp;Trust_selected!$H$2&amp;"'!H:H"),$B17))))</f>
        <v>0</v>
      </c>
      <c r="P17" s="4">
        <f t="shared" ca="1" si="1"/>
        <v>0</v>
      </c>
      <c r="Q17" s="96">
        <f t="shared" ca="1" si="2"/>
        <v>0</v>
      </c>
      <c r="R17" s="96">
        <f t="shared" ca="1" si="3"/>
        <v>1</v>
      </c>
    </row>
    <row r="18" spans="1:18" x14ac:dyDescent="0.3">
      <c r="A18" s="12" t="s">
        <v>179</v>
      </c>
      <c r="B18" s="12" t="s">
        <v>24</v>
      </c>
      <c r="C18" s="12" t="s">
        <v>395</v>
      </c>
      <c r="D18" s="22">
        <f ca="1">IF(AND(Trust_selected!$E$12="All intent",Trust_selected!$E$18="18+"), SUMIFS(INDIRECT("'"&amp;Trust_selected!$H$2&amp;"'!F:F"),INDIRECT("'"&amp;Trust_selected!$H$2&amp;"'!B:B"),D$1,INDIRECT("'"&amp;Trust_selected!$H$2&amp;"'!H:H"),$B18), IF(Trust_selected!$E$12="All intent", SUMIFS(INDIRECT("'"&amp;Trust_selected!$H$2&amp;"'!F:F"),INDIRECT("'"&amp;Trust_selected!$H$2&amp;"'!B:B"),D$1,INDIRECT("'"&amp;Trust_selected!$H$2&amp;"'!E:E"),Trust_selected!$E$18,INDIRECT("'"&amp;Trust_selected!$H$2&amp;"'!H:H"),$B18), IF(Trust_selected!$E$18="18+", SUMIFS(INDIRECT("'"&amp;Trust_selected!$H$2&amp;"'!F:F"),INDIRECT("'"&amp;Trust_selected!$H$2&amp;"'!B:B"),D$1,INDIRECT("'"&amp;Trust_selected!$H$2&amp;"'!D:D"),Trust_selected!$E$12,INDIRECT("'"&amp;Trust_selected!$H$2&amp;"'!H:H"),$B18), SUMIFS(INDIRECT("'"&amp;Trust_selected!$H$2&amp;"'!F:F"),INDIRECT("'"&amp;Trust_selected!$H$2&amp;"'!B:B"),D$1,INDIRECT("'"&amp;Trust_selected!$H$2&amp;"'!D:D"),Trust_selected!$E$12,INDIRECT("'"&amp;Trust_selected!$H$2&amp;"'!E:E"),Trust_selected!$E$18,INDIRECT("'"&amp;Trust_selected!$H$2&amp;"'!H:H"),$B18))))</f>
        <v>989</v>
      </c>
      <c r="E18" s="22">
        <f ca="1">IF(AND(Trust_selected!$E$12="All intent",Trust_selected!$E$18="18+"), SUMIFS(INDIRECT("'"&amp;Trust_selected!$H$2&amp;"'!G:G"),INDIRECT("'"&amp;Trust_selected!$H$2&amp;"'!B:B"),D$1,INDIRECT("'"&amp;Trust_selected!$H$2&amp;"'!H:H"),$B18), IF(Trust_selected!$E$12="All intent", SUMIFS(INDIRECT("'"&amp;Trust_selected!$H$2&amp;"'!G:G"),INDIRECT("'"&amp;Trust_selected!$H$2&amp;"'!B:B"),D$1,INDIRECT("'"&amp;Trust_selected!$H$2&amp;"'!E:E"),Trust_selected!$E$18,INDIRECT("'"&amp;Trust_selected!$H$2&amp;"'!H:H"),$B18), IF(Trust_selected!$E$18="18+", SUMIFS(INDIRECT("'"&amp;Trust_selected!$H$2&amp;"'!G:G"),INDIRECT("'"&amp;Trust_selected!$H$2&amp;"'!B:B"),D$1,INDIRECT("'"&amp;Trust_selected!$H$2&amp;"'!D:D"),Trust_selected!$E$12,INDIRECT("'"&amp;Trust_selected!$H$2&amp;"'!H:H"),$B18), SUMIFS(INDIRECT("'"&amp;Trust_selected!$H$2&amp;"'!G:G"),INDIRECT("'"&amp;Trust_selected!$H$2&amp;"'!B:B"),D$1,INDIRECT("'"&amp;Trust_selected!$H$2&amp;"'!D:D"),Trust_selected!$E$12,INDIRECT("'"&amp;Trust_selected!$H$2&amp;"'!E:E"),Trust_selected!$E$18,INDIRECT("'"&amp;Trust_selected!$H$2&amp;"'!H:H"),$B18))))</f>
        <v>45</v>
      </c>
      <c r="F18" s="22">
        <f t="shared" ca="1" si="4"/>
        <v>4.5500505561172903E-2</v>
      </c>
      <c r="G18" s="18">
        <f t="shared" ca="1" si="5"/>
        <v>3.4177341966221839E-2</v>
      </c>
      <c r="H18" s="18">
        <f t="shared" ca="1" si="6"/>
        <v>6.0340728353041259E-2</v>
      </c>
      <c r="I18" s="22">
        <f ca="1">IF(AND(Trust_selected!$E$12="All intent",Trust_selected!$E$18="18+"), SUMIFS(INDIRECT("'"&amp;Trust_selected!$H$2&amp;"'!F:F"),INDIRECT("'"&amp;Trust_selected!$H$2&amp;"'!B:B"),I$1,INDIRECT("'"&amp;Trust_selected!$H$2&amp;"'!H:H"),$B18), IF(Trust_selected!$E$12="All intent", SUMIFS(INDIRECT("'"&amp;Trust_selected!$H$2&amp;"'!F:F"),INDIRECT("'"&amp;Trust_selected!$H$2&amp;"'!B:B"),I$1,INDIRECT("'"&amp;Trust_selected!$H$2&amp;"'!E:E"),Trust_selected!$E$18,INDIRECT("'"&amp;Trust_selected!$H$2&amp;"'!H:H"),$B18), IF(Trust_selected!$E$18="18+", SUMIFS(INDIRECT("'"&amp;Trust_selected!$H$2&amp;"'!F:F"),INDIRECT("'"&amp;Trust_selected!$H$2&amp;"'!B:B"),I$1,INDIRECT("'"&amp;Trust_selected!$H$2&amp;"'!D:D"),Trust_selected!$E$12,INDIRECT("'"&amp;Trust_selected!$H$2&amp;"'!H:H"),$B18), SUMIFS(INDIRECT("'"&amp;Trust_selected!$H$2&amp;"'!F:F"),INDIRECT("'"&amp;Trust_selected!$H$2&amp;"'!B:B"),I$1,INDIRECT("'"&amp;Trust_selected!$H$2&amp;"'!D:D"),Trust_selected!$E$12,INDIRECT("'"&amp;Trust_selected!$H$2&amp;"'!E:E"),Trust_selected!$E$18,INDIRECT("'"&amp;Trust_selected!$H$2&amp;"'!H:H"),$B18))))</f>
        <v>1007</v>
      </c>
      <c r="J18" s="22">
        <f ca="1">IF(AND(Trust_selected!$E$12="All intent",Trust_selected!$E$18="18+"), SUMIFS(INDIRECT("'"&amp;Trust_selected!$H$2&amp;"'!G:G"),INDIRECT("'"&amp;Trust_selected!$H$2&amp;"'!B:B"),I$1,INDIRECT("'"&amp;Trust_selected!$H$2&amp;"'!H:H"),$B18), IF(Trust_selected!$E$12="All intent", SUMIFS(INDIRECT("'"&amp;Trust_selected!$H$2&amp;"'!G:G"),INDIRECT("'"&amp;Trust_selected!$H$2&amp;"'!B:B"),I$1,INDIRECT("'"&amp;Trust_selected!$H$2&amp;"'!E:E"),Trust_selected!$E$18,INDIRECT("'"&amp;Trust_selected!$H$2&amp;"'!H:H"),$B18), IF(Trust_selected!$E$18="18+", SUMIFS(INDIRECT("'"&amp;Trust_selected!$H$2&amp;"'!G:G"),INDIRECT("'"&amp;Trust_selected!$H$2&amp;"'!B:B"),I$1,INDIRECT("'"&amp;Trust_selected!$H$2&amp;"'!D:D"),Trust_selected!$E$12,INDIRECT("'"&amp;Trust_selected!$H$2&amp;"'!H:H"),$B18), SUMIFS(INDIRECT("'"&amp;Trust_selected!$H$2&amp;"'!G:G"),INDIRECT("'"&amp;Trust_selected!$H$2&amp;"'!B:B"),I$1,INDIRECT("'"&amp;Trust_selected!$H$2&amp;"'!D:D"),Trust_selected!$E$12,INDIRECT("'"&amp;Trust_selected!$H$2&amp;"'!E:E"),Trust_selected!$E$18,INDIRECT("'"&amp;Trust_selected!$H$2&amp;"'!H:H"),$B18))))</f>
        <v>48</v>
      </c>
      <c r="K18" s="22">
        <f t="shared" ca="1" si="0"/>
        <v>4.7666335650446874E-2</v>
      </c>
      <c r="L18" s="18">
        <f t="shared" ca="1" si="7"/>
        <v>3.6139007218848856E-2</v>
      </c>
      <c r="M18" s="18">
        <f t="shared" ca="1" si="8"/>
        <v>6.2631633764926115E-2</v>
      </c>
      <c r="N18" s="4">
        <f ca="1">IF(AND(Trust_selected!$E$12="All intent",Trust_selected!$E$18="18+"), SUMIFS(INDIRECT("'"&amp;Trust_selected!$H$2&amp;"'!F:F"),INDIRECT("'"&amp;Trust_selected!$H$2&amp;"'!B:B"),N$1,INDIRECT("'"&amp;Trust_selected!$H$2&amp;"'!H:H"),$B18), IF(Trust_selected!$E$12="All intent", SUMIFS(INDIRECT("'"&amp;Trust_selected!$H$2&amp;"'!F:F"),INDIRECT("'"&amp;Trust_selected!$H$2&amp;"'!B:B"),N$1,INDIRECT("'"&amp;Trust_selected!$H$2&amp;"'!E:E"),Trust_selected!$E$18,INDIRECT("'"&amp;Trust_selected!$H$2&amp;"'!H:H"),$B18), IF(Trust_selected!$E$18="18+", SUMIFS(INDIRECT("'"&amp;Trust_selected!$H$2&amp;"'!F:F"),INDIRECT("'"&amp;Trust_selected!$H$2&amp;"'!B:B"),N$1,INDIRECT("'"&amp;Trust_selected!$H$2&amp;"'!D:D"),Trust_selected!$E$12,INDIRECT("'"&amp;Trust_selected!$H$2&amp;"'!H:H"),$B18), SUMIFS(INDIRECT("'"&amp;Trust_selected!$H$2&amp;"'!F:F"),INDIRECT("'"&amp;Trust_selected!$H$2&amp;"'!B:B"),N$1,INDIRECT("'"&amp;Trust_selected!$H$2&amp;"'!D:D"),Trust_selected!$E$12,INDIRECT("'"&amp;Trust_selected!$H$2&amp;"'!E:E"),Trust_selected!$E$18,INDIRECT("'"&amp;Trust_selected!$H$2&amp;"'!H:H"),$B18))))</f>
        <v>0</v>
      </c>
      <c r="O18" s="4">
        <f ca="1">IF(AND(Trust_selected!$E$12="All intent",Trust_selected!$E$18="18+"), SUMIFS(INDIRECT("'"&amp;Trust_selected!$H$2&amp;"'!G:G"),INDIRECT("'"&amp;Trust_selected!$H$2&amp;"'!B:B"),N$1,INDIRECT("'"&amp;Trust_selected!$H$2&amp;"'!H:H"),$B18), IF(Trust_selected!$E$12="All intent", SUMIFS(INDIRECT("'"&amp;Trust_selected!$H$2&amp;"'!G:G"),INDIRECT("'"&amp;Trust_selected!$H$2&amp;"'!B:B"),N$1,INDIRECT("'"&amp;Trust_selected!$H$2&amp;"'!E:E"),Trust_selected!$E$18,INDIRECT("'"&amp;Trust_selected!$H$2&amp;"'!H:H"),$B18), IF(Trust_selected!$E$18="18+", SUMIFS(INDIRECT("'"&amp;Trust_selected!$H$2&amp;"'!G:G"),INDIRECT("'"&amp;Trust_selected!$H$2&amp;"'!B:B"),N$1,INDIRECT("'"&amp;Trust_selected!$H$2&amp;"'!D:D"),Trust_selected!$E$12,INDIRECT("'"&amp;Trust_selected!$H$2&amp;"'!H:H"),$B18), SUMIFS(INDIRECT("'"&amp;Trust_selected!$H$2&amp;"'!G:G"),INDIRECT("'"&amp;Trust_selected!$H$2&amp;"'!B:B"),N$1,INDIRECT("'"&amp;Trust_selected!$H$2&amp;"'!D:D"),Trust_selected!$E$12,INDIRECT("'"&amp;Trust_selected!$H$2&amp;"'!E:E"),Trust_selected!$E$18,INDIRECT("'"&amp;Trust_selected!$H$2&amp;"'!H:H"),$B18))))</f>
        <v>0</v>
      </c>
      <c r="P18" s="4">
        <f t="shared" ca="1" si="1"/>
        <v>0</v>
      </c>
      <c r="Q18" s="96">
        <f t="shared" ca="1" si="2"/>
        <v>0</v>
      </c>
      <c r="R18" s="96">
        <f t="shared" ca="1" si="3"/>
        <v>1</v>
      </c>
    </row>
    <row r="19" spans="1:18" x14ac:dyDescent="0.3">
      <c r="A19" s="12" t="s">
        <v>180</v>
      </c>
      <c r="B19" s="12" t="s">
        <v>25</v>
      </c>
      <c r="C19" s="12" t="s">
        <v>421</v>
      </c>
      <c r="D19" s="22">
        <f ca="1">IF(AND(Trust_selected!$E$12="All intent",Trust_selected!$E$18="18+"), SUMIFS(INDIRECT("'"&amp;Trust_selected!$H$2&amp;"'!F:F"),INDIRECT("'"&amp;Trust_selected!$H$2&amp;"'!B:B"),D$1,INDIRECT("'"&amp;Trust_selected!$H$2&amp;"'!H:H"),$B19), IF(Trust_selected!$E$12="All intent", SUMIFS(INDIRECT("'"&amp;Trust_selected!$H$2&amp;"'!F:F"),INDIRECT("'"&amp;Trust_selected!$H$2&amp;"'!B:B"),D$1,INDIRECT("'"&amp;Trust_selected!$H$2&amp;"'!E:E"),Trust_selected!$E$18,INDIRECT("'"&amp;Trust_selected!$H$2&amp;"'!H:H"),$B19), IF(Trust_selected!$E$18="18+", SUMIFS(INDIRECT("'"&amp;Trust_selected!$H$2&amp;"'!F:F"),INDIRECT("'"&amp;Trust_selected!$H$2&amp;"'!B:B"),D$1,INDIRECT("'"&amp;Trust_selected!$H$2&amp;"'!D:D"),Trust_selected!$E$12,INDIRECT("'"&amp;Trust_selected!$H$2&amp;"'!H:H"),$B19), SUMIFS(INDIRECT("'"&amp;Trust_selected!$H$2&amp;"'!F:F"),INDIRECT("'"&amp;Trust_selected!$H$2&amp;"'!B:B"),D$1,INDIRECT("'"&amp;Trust_selected!$H$2&amp;"'!D:D"),Trust_selected!$E$12,INDIRECT("'"&amp;Trust_selected!$H$2&amp;"'!E:E"),Trust_selected!$E$18,INDIRECT("'"&amp;Trust_selected!$H$2&amp;"'!H:H"),$B19))))</f>
        <v>454</v>
      </c>
      <c r="E19" s="22">
        <f ca="1">IF(AND(Trust_selected!$E$12="All intent",Trust_selected!$E$18="18+"), SUMIFS(INDIRECT("'"&amp;Trust_selected!$H$2&amp;"'!G:G"),INDIRECT("'"&amp;Trust_selected!$H$2&amp;"'!B:B"),D$1,INDIRECT("'"&amp;Trust_selected!$H$2&amp;"'!H:H"),$B19), IF(Trust_selected!$E$12="All intent", SUMIFS(INDIRECT("'"&amp;Trust_selected!$H$2&amp;"'!G:G"),INDIRECT("'"&amp;Trust_selected!$H$2&amp;"'!B:B"),D$1,INDIRECT("'"&amp;Trust_selected!$H$2&amp;"'!E:E"),Trust_selected!$E$18,INDIRECT("'"&amp;Trust_selected!$H$2&amp;"'!H:H"),$B19), IF(Trust_selected!$E$18="18+", SUMIFS(INDIRECT("'"&amp;Trust_selected!$H$2&amp;"'!G:G"),INDIRECT("'"&amp;Trust_selected!$H$2&amp;"'!B:B"),D$1,INDIRECT("'"&amp;Trust_selected!$H$2&amp;"'!D:D"),Trust_selected!$E$12,INDIRECT("'"&amp;Trust_selected!$H$2&amp;"'!H:H"),$B19), SUMIFS(INDIRECT("'"&amp;Trust_selected!$H$2&amp;"'!G:G"),INDIRECT("'"&amp;Trust_selected!$H$2&amp;"'!B:B"),D$1,INDIRECT("'"&amp;Trust_selected!$H$2&amp;"'!D:D"),Trust_selected!$E$12,INDIRECT("'"&amp;Trust_selected!$H$2&amp;"'!E:E"),Trust_selected!$E$18,INDIRECT("'"&amp;Trust_selected!$H$2&amp;"'!H:H"),$B19))))</f>
        <v>36</v>
      </c>
      <c r="F19" s="22">
        <f t="shared" ca="1" si="4"/>
        <v>7.9295154185022032E-2</v>
      </c>
      <c r="G19" s="18">
        <f t="shared" ca="1" si="5"/>
        <v>5.7824637502265561E-2</v>
      </c>
      <c r="H19" s="18">
        <f t="shared" ca="1" si="6"/>
        <v>0.10782540872999616</v>
      </c>
      <c r="I19" s="22">
        <f ca="1">IF(AND(Trust_selected!$E$12="All intent",Trust_selected!$E$18="18+"), SUMIFS(INDIRECT("'"&amp;Trust_selected!$H$2&amp;"'!F:F"),INDIRECT("'"&amp;Trust_selected!$H$2&amp;"'!B:B"),I$1,INDIRECT("'"&amp;Trust_selected!$H$2&amp;"'!H:H"),$B19), IF(Trust_selected!$E$12="All intent", SUMIFS(INDIRECT("'"&amp;Trust_selected!$H$2&amp;"'!F:F"),INDIRECT("'"&amp;Trust_selected!$H$2&amp;"'!B:B"),I$1,INDIRECT("'"&amp;Trust_selected!$H$2&amp;"'!E:E"),Trust_selected!$E$18,INDIRECT("'"&amp;Trust_selected!$H$2&amp;"'!H:H"),$B19), IF(Trust_selected!$E$18="18+", SUMIFS(INDIRECT("'"&amp;Trust_selected!$H$2&amp;"'!F:F"),INDIRECT("'"&amp;Trust_selected!$H$2&amp;"'!B:B"),I$1,INDIRECT("'"&amp;Trust_selected!$H$2&amp;"'!D:D"),Trust_selected!$E$12,INDIRECT("'"&amp;Trust_selected!$H$2&amp;"'!H:H"),$B19), SUMIFS(INDIRECT("'"&amp;Trust_selected!$H$2&amp;"'!F:F"),INDIRECT("'"&amp;Trust_selected!$H$2&amp;"'!B:B"),I$1,INDIRECT("'"&amp;Trust_selected!$H$2&amp;"'!D:D"),Trust_selected!$E$12,INDIRECT("'"&amp;Trust_selected!$H$2&amp;"'!E:E"),Trust_selected!$E$18,INDIRECT("'"&amp;Trust_selected!$H$2&amp;"'!H:H"),$B19))))</f>
        <v>477</v>
      </c>
      <c r="J19" s="22">
        <f ca="1">IF(AND(Trust_selected!$E$12="All intent",Trust_selected!$E$18="18+"), SUMIFS(INDIRECT("'"&amp;Trust_selected!$H$2&amp;"'!G:G"),INDIRECT("'"&amp;Trust_selected!$H$2&amp;"'!B:B"),I$1,INDIRECT("'"&amp;Trust_selected!$H$2&amp;"'!H:H"),$B19), IF(Trust_selected!$E$12="All intent", SUMIFS(INDIRECT("'"&amp;Trust_selected!$H$2&amp;"'!G:G"),INDIRECT("'"&amp;Trust_selected!$H$2&amp;"'!B:B"),I$1,INDIRECT("'"&amp;Trust_selected!$H$2&amp;"'!E:E"),Trust_selected!$E$18,INDIRECT("'"&amp;Trust_selected!$H$2&amp;"'!H:H"),$B19), IF(Trust_selected!$E$18="18+", SUMIFS(INDIRECT("'"&amp;Trust_selected!$H$2&amp;"'!G:G"),INDIRECT("'"&amp;Trust_selected!$H$2&amp;"'!B:B"),I$1,INDIRECT("'"&amp;Trust_selected!$H$2&amp;"'!D:D"),Trust_selected!$E$12,INDIRECT("'"&amp;Trust_selected!$H$2&amp;"'!H:H"),$B19), SUMIFS(INDIRECT("'"&amp;Trust_selected!$H$2&amp;"'!G:G"),INDIRECT("'"&amp;Trust_selected!$H$2&amp;"'!B:B"),I$1,INDIRECT("'"&amp;Trust_selected!$H$2&amp;"'!D:D"),Trust_selected!$E$12,INDIRECT("'"&amp;Trust_selected!$H$2&amp;"'!E:E"),Trust_selected!$E$18,INDIRECT("'"&amp;Trust_selected!$H$2&amp;"'!H:H"),$B19))))</f>
        <v>30</v>
      </c>
      <c r="K19" s="22">
        <f t="shared" ca="1" si="0"/>
        <v>6.2893081761006289E-2</v>
      </c>
      <c r="L19" s="18">
        <f t="shared" ca="1" si="7"/>
        <v>4.4406778760275101E-2</v>
      </c>
      <c r="M19" s="18">
        <f t="shared" ca="1" si="8"/>
        <v>8.8363508929290818E-2</v>
      </c>
      <c r="N19" s="4">
        <f ca="1">IF(AND(Trust_selected!$E$12="All intent",Trust_selected!$E$18="18+"), SUMIFS(INDIRECT("'"&amp;Trust_selected!$H$2&amp;"'!F:F"),INDIRECT("'"&amp;Trust_selected!$H$2&amp;"'!B:B"),N$1,INDIRECT("'"&amp;Trust_selected!$H$2&amp;"'!H:H"),$B19), IF(Trust_selected!$E$12="All intent", SUMIFS(INDIRECT("'"&amp;Trust_selected!$H$2&amp;"'!F:F"),INDIRECT("'"&amp;Trust_selected!$H$2&amp;"'!B:B"),N$1,INDIRECT("'"&amp;Trust_selected!$H$2&amp;"'!E:E"),Trust_selected!$E$18,INDIRECT("'"&amp;Trust_selected!$H$2&amp;"'!H:H"),$B19), IF(Trust_selected!$E$18="18+", SUMIFS(INDIRECT("'"&amp;Trust_selected!$H$2&amp;"'!F:F"),INDIRECT("'"&amp;Trust_selected!$H$2&amp;"'!B:B"),N$1,INDIRECT("'"&amp;Trust_selected!$H$2&amp;"'!D:D"),Trust_selected!$E$12,INDIRECT("'"&amp;Trust_selected!$H$2&amp;"'!H:H"),$B19), SUMIFS(INDIRECT("'"&amp;Trust_selected!$H$2&amp;"'!F:F"),INDIRECT("'"&amp;Trust_selected!$H$2&amp;"'!B:B"),N$1,INDIRECT("'"&amp;Trust_selected!$H$2&amp;"'!D:D"),Trust_selected!$E$12,INDIRECT("'"&amp;Trust_selected!$H$2&amp;"'!E:E"),Trust_selected!$E$18,INDIRECT("'"&amp;Trust_selected!$H$2&amp;"'!H:H"),$B19))))</f>
        <v>0</v>
      </c>
      <c r="O19" s="4">
        <f ca="1">IF(AND(Trust_selected!$E$12="All intent",Trust_selected!$E$18="18+"), SUMIFS(INDIRECT("'"&amp;Trust_selected!$H$2&amp;"'!G:G"),INDIRECT("'"&amp;Trust_selected!$H$2&amp;"'!B:B"),N$1,INDIRECT("'"&amp;Trust_selected!$H$2&amp;"'!H:H"),$B19), IF(Trust_selected!$E$12="All intent", SUMIFS(INDIRECT("'"&amp;Trust_selected!$H$2&amp;"'!G:G"),INDIRECT("'"&amp;Trust_selected!$H$2&amp;"'!B:B"),N$1,INDIRECT("'"&amp;Trust_selected!$H$2&amp;"'!E:E"),Trust_selected!$E$18,INDIRECT("'"&amp;Trust_selected!$H$2&amp;"'!H:H"),$B19), IF(Trust_selected!$E$18="18+", SUMIFS(INDIRECT("'"&amp;Trust_selected!$H$2&amp;"'!G:G"),INDIRECT("'"&amp;Trust_selected!$H$2&amp;"'!B:B"),N$1,INDIRECT("'"&amp;Trust_selected!$H$2&amp;"'!D:D"),Trust_selected!$E$12,INDIRECT("'"&amp;Trust_selected!$H$2&amp;"'!H:H"),$B19), SUMIFS(INDIRECT("'"&amp;Trust_selected!$H$2&amp;"'!G:G"),INDIRECT("'"&amp;Trust_selected!$H$2&amp;"'!B:B"),N$1,INDIRECT("'"&amp;Trust_selected!$H$2&amp;"'!D:D"),Trust_selected!$E$12,INDIRECT("'"&amp;Trust_selected!$H$2&amp;"'!E:E"),Trust_selected!$E$18,INDIRECT("'"&amp;Trust_selected!$H$2&amp;"'!H:H"),$B19))))</f>
        <v>0</v>
      </c>
      <c r="P19" s="4">
        <f t="shared" ca="1" si="1"/>
        <v>0</v>
      </c>
      <c r="Q19" s="96">
        <f t="shared" ca="1" si="2"/>
        <v>0</v>
      </c>
      <c r="R19" s="96">
        <f t="shared" ca="1" si="3"/>
        <v>1</v>
      </c>
    </row>
    <row r="20" spans="1:18" x14ac:dyDescent="0.3">
      <c r="A20" s="12" t="s">
        <v>181</v>
      </c>
      <c r="B20" s="12" t="s">
        <v>26</v>
      </c>
      <c r="C20" s="12" t="s">
        <v>427</v>
      </c>
      <c r="D20" s="22">
        <f ca="1">IF(AND(Trust_selected!$E$12="All intent",Trust_selected!$E$18="18+"), SUMIFS(INDIRECT("'"&amp;Trust_selected!$H$2&amp;"'!F:F"),INDIRECT("'"&amp;Trust_selected!$H$2&amp;"'!B:B"),D$1,INDIRECT("'"&amp;Trust_selected!$H$2&amp;"'!H:H"),$B20), IF(Trust_selected!$E$12="All intent", SUMIFS(INDIRECT("'"&amp;Trust_selected!$H$2&amp;"'!F:F"),INDIRECT("'"&amp;Trust_selected!$H$2&amp;"'!B:B"),D$1,INDIRECT("'"&amp;Trust_selected!$H$2&amp;"'!E:E"),Trust_selected!$E$18,INDIRECT("'"&amp;Trust_selected!$H$2&amp;"'!H:H"),$B20), IF(Trust_selected!$E$18="18+", SUMIFS(INDIRECT("'"&amp;Trust_selected!$H$2&amp;"'!F:F"),INDIRECT("'"&amp;Trust_selected!$H$2&amp;"'!B:B"),D$1,INDIRECT("'"&amp;Trust_selected!$H$2&amp;"'!D:D"),Trust_selected!$E$12,INDIRECT("'"&amp;Trust_selected!$H$2&amp;"'!H:H"),$B20), SUMIFS(INDIRECT("'"&amp;Trust_selected!$H$2&amp;"'!F:F"),INDIRECT("'"&amp;Trust_selected!$H$2&amp;"'!B:B"),D$1,INDIRECT("'"&amp;Trust_selected!$H$2&amp;"'!D:D"),Trust_selected!$E$12,INDIRECT("'"&amp;Trust_selected!$H$2&amp;"'!E:E"),Trust_selected!$E$18,INDIRECT("'"&amp;Trust_selected!$H$2&amp;"'!H:H"),$B20))))</f>
        <v>357</v>
      </c>
      <c r="E20" s="22">
        <f ca="1">IF(AND(Trust_selected!$E$12="All intent",Trust_selected!$E$18="18+"), SUMIFS(INDIRECT("'"&amp;Trust_selected!$H$2&amp;"'!G:G"),INDIRECT("'"&amp;Trust_selected!$H$2&amp;"'!B:B"),D$1,INDIRECT("'"&amp;Trust_selected!$H$2&amp;"'!H:H"),$B20), IF(Trust_selected!$E$12="All intent", SUMIFS(INDIRECT("'"&amp;Trust_selected!$H$2&amp;"'!G:G"),INDIRECT("'"&amp;Trust_selected!$H$2&amp;"'!B:B"),D$1,INDIRECT("'"&amp;Trust_selected!$H$2&amp;"'!E:E"),Trust_selected!$E$18,INDIRECT("'"&amp;Trust_selected!$H$2&amp;"'!H:H"),$B20), IF(Trust_selected!$E$18="18+", SUMIFS(INDIRECT("'"&amp;Trust_selected!$H$2&amp;"'!G:G"),INDIRECT("'"&amp;Trust_selected!$H$2&amp;"'!B:B"),D$1,INDIRECT("'"&amp;Trust_selected!$H$2&amp;"'!D:D"),Trust_selected!$E$12,INDIRECT("'"&amp;Trust_selected!$H$2&amp;"'!H:H"),$B20), SUMIFS(INDIRECT("'"&amp;Trust_selected!$H$2&amp;"'!G:G"),INDIRECT("'"&amp;Trust_selected!$H$2&amp;"'!B:B"),D$1,INDIRECT("'"&amp;Trust_selected!$H$2&amp;"'!D:D"),Trust_selected!$E$12,INDIRECT("'"&amp;Trust_selected!$H$2&amp;"'!E:E"),Trust_selected!$E$18,INDIRECT("'"&amp;Trust_selected!$H$2&amp;"'!H:H"),$B20))))</f>
        <v>12</v>
      </c>
      <c r="F20" s="22">
        <f t="shared" ca="1" si="4"/>
        <v>3.3613445378151259E-2</v>
      </c>
      <c r="G20" s="18">
        <f t="shared" ca="1" si="5"/>
        <v>1.9331004947903012E-2</v>
      </c>
      <c r="H20" s="18">
        <f t="shared" ca="1" si="6"/>
        <v>5.7826034910227121E-2</v>
      </c>
      <c r="I20" s="22">
        <f ca="1">IF(AND(Trust_selected!$E$12="All intent",Trust_selected!$E$18="18+"), SUMIFS(INDIRECT("'"&amp;Trust_selected!$H$2&amp;"'!F:F"),INDIRECT("'"&amp;Trust_selected!$H$2&amp;"'!B:B"),I$1,INDIRECT("'"&amp;Trust_selected!$H$2&amp;"'!H:H"),$B20), IF(Trust_selected!$E$12="All intent", SUMIFS(INDIRECT("'"&amp;Trust_selected!$H$2&amp;"'!F:F"),INDIRECT("'"&amp;Trust_selected!$H$2&amp;"'!B:B"),I$1,INDIRECT("'"&amp;Trust_selected!$H$2&amp;"'!E:E"),Trust_selected!$E$18,INDIRECT("'"&amp;Trust_selected!$H$2&amp;"'!H:H"),$B20), IF(Trust_selected!$E$18="18+", SUMIFS(INDIRECT("'"&amp;Trust_selected!$H$2&amp;"'!F:F"),INDIRECT("'"&amp;Trust_selected!$H$2&amp;"'!B:B"),I$1,INDIRECT("'"&amp;Trust_selected!$H$2&amp;"'!D:D"),Trust_selected!$E$12,INDIRECT("'"&amp;Trust_selected!$H$2&amp;"'!H:H"),$B20), SUMIFS(INDIRECT("'"&amp;Trust_selected!$H$2&amp;"'!F:F"),INDIRECT("'"&amp;Trust_selected!$H$2&amp;"'!B:B"),I$1,INDIRECT("'"&amp;Trust_selected!$H$2&amp;"'!D:D"),Trust_selected!$E$12,INDIRECT("'"&amp;Trust_selected!$H$2&amp;"'!E:E"),Trust_selected!$E$18,INDIRECT("'"&amp;Trust_selected!$H$2&amp;"'!H:H"),$B20))))</f>
        <v>438</v>
      </c>
      <c r="J20" s="22">
        <f ca="1">IF(AND(Trust_selected!$E$12="All intent",Trust_selected!$E$18="18+"), SUMIFS(INDIRECT("'"&amp;Trust_selected!$H$2&amp;"'!G:G"),INDIRECT("'"&amp;Trust_selected!$H$2&amp;"'!B:B"),I$1,INDIRECT("'"&amp;Trust_selected!$H$2&amp;"'!H:H"),$B20), IF(Trust_selected!$E$12="All intent", SUMIFS(INDIRECT("'"&amp;Trust_selected!$H$2&amp;"'!G:G"),INDIRECT("'"&amp;Trust_selected!$H$2&amp;"'!B:B"),I$1,INDIRECT("'"&amp;Trust_selected!$H$2&amp;"'!E:E"),Trust_selected!$E$18,INDIRECT("'"&amp;Trust_selected!$H$2&amp;"'!H:H"),$B20), IF(Trust_selected!$E$18="18+", SUMIFS(INDIRECT("'"&amp;Trust_selected!$H$2&amp;"'!G:G"),INDIRECT("'"&amp;Trust_selected!$H$2&amp;"'!B:B"),I$1,INDIRECT("'"&amp;Trust_selected!$H$2&amp;"'!D:D"),Trust_selected!$E$12,INDIRECT("'"&amp;Trust_selected!$H$2&amp;"'!H:H"),$B20), SUMIFS(INDIRECT("'"&amp;Trust_selected!$H$2&amp;"'!G:G"),INDIRECT("'"&amp;Trust_selected!$H$2&amp;"'!B:B"),I$1,INDIRECT("'"&amp;Trust_selected!$H$2&amp;"'!D:D"),Trust_selected!$E$12,INDIRECT("'"&amp;Trust_selected!$H$2&amp;"'!E:E"),Trust_selected!$E$18,INDIRECT("'"&amp;Trust_selected!$H$2&amp;"'!H:H"),$B20))))</f>
        <v>26</v>
      </c>
      <c r="K20" s="22">
        <f t="shared" ca="1" si="0"/>
        <v>5.9360730593607303E-2</v>
      </c>
      <c r="L20" s="18">
        <f t="shared" ca="1" si="7"/>
        <v>4.0828037772802341E-2</v>
      </c>
      <c r="M20" s="18">
        <f t="shared" ca="1" si="8"/>
        <v>8.5555436900984258E-2</v>
      </c>
      <c r="N20" s="4">
        <f ca="1">IF(AND(Trust_selected!$E$12="All intent",Trust_selected!$E$18="18+"), SUMIFS(INDIRECT("'"&amp;Trust_selected!$H$2&amp;"'!F:F"),INDIRECT("'"&amp;Trust_selected!$H$2&amp;"'!B:B"),N$1,INDIRECT("'"&amp;Trust_selected!$H$2&amp;"'!H:H"),$B20), IF(Trust_selected!$E$12="All intent", SUMIFS(INDIRECT("'"&amp;Trust_selected!$H$2&amp;"'!F:F"),INDIRECT("'"&amp;Trust_selected!$H$2&amp;"'!B:B"),N$1,INDIRECT("'"&amp;Trust_selected!$H$2&amp;"'!E:E"),Trust_selected!$E$18,INDIRECT("'"&amp;Trust_selected!$H$2&amp;"'!H:H"),$B20), IF(Trust_selected!$E$18="18+", SUMIFS(INDIRECT("'"&amp;Trust_selected!$H$2&amp;"'!F:F"),INDIRECT("'"&amp;Trust_selected!$H$2&amp;"'!B:B"),N$1,INDIRECT("'"&amp;Trust_selected!$H$2&amp;"'!D:D"),Trust_selected!$E$12,INDIRECT("'"&amp;Trust_selected!$H$2&amp;"'!H:H"),$B20), SUMIFS(INDIRECT("'"&amp;Trust_selected!$H$2&amp;"'!F:F"),INDIRECT("'"&amp;Trust_selected!$H$2&amp;"'!B:B"),N$1,INDIRECT("'"&amp;Trust_selected!$H$2&amp;"'!D:D"),Trust_selected!$E$12,INDIRECT("'"&amp;Trust_selected!$H$2&amp;"'!E:E"),Trust_selected!$E$18,INDIRECT("'"&amp;Trust_selected!$H$2&amp;"'!H:H"),$B20))))</f>
        <v>0</v>
      </c>
      <c r="O20" s="4">
        <f ca="1">IF(AND(Trust_selected!$E$12="All intent",Trust_selected!$E$18="18+"), SUMIFS(INDIRECT("'"&amp;Trust_selected!$H$2&amp;"'!G:G"),INDIRECT("'"&amp;Trust_selected!$H$2&amp;"'!B:B"),N$1,INDIRECT("'"&amp;Trust_selected!$H$2&amp;"'!H:H"),$B20), IF(Trust_selected!$E$12="All intent", SUMIFS(INDIRECT("'"&amp;Trust_selected!$H$2&amp;"'!G:G"),INDIRECT("'"&amp;Trust_selected!$H$2&amp;"'!B:B"),N$1,INDIRECT("'"&amp;Trust_selected!$H$2&amp;"'!E:E"),Trust_selected!$E$18,INDIRECT("'"&amp;Trust_selected!$H$2&amp;"'!H:H"),$B20), IF(Trust_selected!$E$18="18+", SUMIFS(INDIRECT("'"&amp;Trust_selected!$H$2&amp;"'!G:G"),INDIRECT("'"&amp;Trust_selected!$H$2&amp;"'!B:B"),N$1,INDIRECT("'"&amp;Trust_selected!$H$2&amp;"'!D:D"),Trust_selected!$E$12,INDIRECT("'"&amp;Trust_selected!$H$2&amp;"'!H:H"),$B20), SUMIFS(INDIRECT("'"&amp;Trust_selected!$H$2&amp;"'!G:G"),INDIRECT("'"&amp;Trust_selected!$H$2&amp;"'!B:B"),N$1,INDIRECT("'"&amp;Trust_selected!$H$2&amp;"'!D:D"),Trust_selected!$E$12,INDIRECT("'"&amp;Trust_selected!$H$2&amp;"'!E:E"),Trust_selected!$E$18,INDIRECT("'"&amp;Trust_selected!$H$2&amp;"'!H:H"),$B20))))</f>
        <v>0</v>
      </c>
      <c r="P20" s="4">
        <f t="shared" ca="1" si="1"/>
        <v>0</v>
      </c>
      <c r="Q20" s="96">
        <f t="shared" ca="1" si="2"/>
        <v>0</v>
      </c>
      <c r="R20" s="96">
        <f t="shared" ca="1" si="3"/>
        <v>1</v>
      </c>
    </row>
    <row r="21" spans="1:18" x14ac:dyDescent="0.3">
      <c r="A21" s="12" t="s">
        <v>182</v>
      </c>
      <c r="B21" s="12" t="s">
        <v>27</v>
      </c>
      <c r="C21" s="12" t="s">
        <v>310</v>
      </c>
      <c r="D21" s="22">
        <f ca="1">IF(AND(Trust_selected!$E$12="All intent",Trust_selected!$E$18="18+"), SUMIFS(INDIRECT("'"&amp;Trust_selected!$H$2&amp;"'!F:F"),INDIRECT("'"&amp;Trust_selected!$H$2&amp;"'!B:B"),D$1,INDIRECT("'"&amp;Trust_selected!$H$2&amp;"'!H:H"),$B21), IF(Trust_selected!$E$12="All intent", SUMIFS(INDIRECT("'"&amp;Trust_selected!$H$2&amp;"'!F:F"),INDIRECT("'"&amp;Trust_selected!$H$2&amp;"'!B:B"),D$1,INDIRECT("'"&amp;Trust_selected!$H$2&amp;"'!E:E"),Trust_selected!$E$18,INDIRECT("'"&amp;Trust_selected!$H$2&amp;"'!H:H"),$B21), IF(Trust_selected!$E$18="18+", SUMIFS(INDIRECT("'"&amp;Trust_selected!$H$2&amp;"'!F:F"),INDIRECT("'"&amp;Trust_selected!$H$2&amp;"'!B:B"),D$1,INDIRECT("'"&amp;Trust_selected!$H$2&amp;"'!D:D"),Trust_selected!$E$12,INDIRECT("'"&amp;Trust_selected!$H$2&amp;"'!H:H"),$B21), SUMIFS(INDIRECT("'"&amp;Trust_selected!$H$2&amp;"'!F:F"),INDIRECT("'"&amp;Trust_selected!$H$2&amp;"'!B:B"),D$1,INDIRECT("'"&amp;Trust_selected!$H$2&amp;"'!D:D"),Trust_selected!$E$12,INDIRECT("'"&amp;Trust_selected!$H$2&amp;"'!E:E"),Trust_selected!$E$18,INDIRECT("'"&amp;Trust_selected!$H$2&amp;"'!H:H"),$B21))))</f>
        <v>107</v>
      </c>
      <c r="E21" s="22">
        <f ca="1">IF(AND(Trust_selected!$E$12="All intent",Trust_selected!$E$18="18+"), SUMIFS(INDIRECT("'"&amp;Trust_selected!$H$2&amp;"'!G:G"),INDIRECT("'"&amp;Trust_selected!$H$2&amp;"'!B:B"),D$1,INDIRECT("'"&amp;Trust_selected!$H$2&amp;"'!H:H"),$B21), IF(Trust_selected!$E$12="All intent", SUMIFS(INDIRECT("'"&amp;Trust_selected!$H$2&amp;"'!G:G"),INDIRECT("'"&amp;Trust_selected!$H$2&amp;"'!B:B"),D$1,INDIRECT("'"&amp;Trust_selected!$H$2&amp;"'!E:E"),Trust_selected!$E$18,INDIRECT("'"&amp;Trust_selected!$H$2&amp;"'!H:H"),$B21), IF(Trust_selected!$E$18="18+", SUMIFS(INDIRECT("'"&amp;Trust_selected!$H$2&amp;"'!G:G"),INDIRECT("'"&amp;Trust_selected!$H$2&amp;"'!B:B"),D$1,INDIRECT("'"&amp;Trust_selected!$H$2&amp;"'!D:D"),Trust_selected!$E$12,INDIRECT("'"&amp;Trust_selected!$H$2&amp;"'!H:H"),$B21), SUMIFS(INDIRECT("'"&amp;Trust_selected!$H$2&amp;"'!G:G"),INDIRECT("'"&amp;Trust_selected!$H$2&amp;"'!B:B"),D$1,INDIRECT("'"&amp;Trust_selected!$H$2&amp;"'!D:D"),Trust_selected!$E$12,INDIRECT("'"&amp;Trust_selected!$H$2&amp;"'!E:E"),Trust_selected!$E$18,INDIRECT("'"&amp;Trust_selected!$H$2&amp;"'!H:H"),$B21))))</f>
        <v>2</v>
      </c>
      <c r="F21" s="22">
        <f t="shared" ca="1" si="4"/>
        <v>1.8691588785046728E-2</v>
      </c>
      <c r="G21" s="18">
        <f t="shared" ca="1" si="5"/>
        <v>5.1409648361753829E-3</v>
      </c>
      <c r="H21" s="18">
        <f t="shared" ca="1" si="6"/>
        <v>6.5603853069722842E-2</v>
      </c>
      <c r="I21" s="22">
        <f ca="1">IF(AND(Trust_selected!$E$12="All intent",Trust_selected!$E$18="18+"), SUMIFS(INDIRECT("'"&amp;Trust_selected!$H$2&amp;"'!F:F"),INDIRECT("'"&amp;Trust_selected!$H$2&amp;"'!B:B"),I$1,INDIRECT("'"&amp;Trust_selected!$H$2&amp;"'!H:H"),$B21), IF(Trust_selected!$E$12="All intent", SUMIFS(INDIRECT("'"&amp;Trust_selected!$H$2&amp;"'!F:F"),INDIRECT("'"&amp;Trust_selected!$H$2&amp;"'!B:B"),I$1,INDIRECT("'"&amp;Trust_selected!$H$2&amp;"'!E:E"),Trust_selected!$E$18,INDIRECT("'"&amp;Trust_selected!$H$2&amp;"'!H:H"),$B21), IF(Trust_selected!$E$18="18+", SUMIFS(INDIRECT("'"&amp;Trust_selected!$H$2&amp;"'!F:F"),INDIRECT("'"&amp;Trust_selected!$H$2&amp;"'!B:B"),I$1,INDIRECT("'"&amp;Trust_selected!$H$2&amp;"'!D:D"),Trust_selected!$E$12,INDIRECT("'"&amp;Trust_selected!$H$2&amp;"'!H:H"),$B21), SUMIFS(INDIRECT("'"&amp;Trust_selected!$H$2&amp;"'!F:F"),INDIRECT("'"&amp;Trust_selected!$H$2&amp;"'!B:B"),I$1,INDIRECT("'"&amp;Trust_selected!$H$2&amp;"'!D:D"),Trust_selected!$E$12,INDIRECT("'"&amp;Trust_selected!$H$2&amp;"'!E:E"),Trust_selected!$E$18,INDIRECT("'"&amp;Trust_selected!$H$2&amp;"'!H:H"),$B21))))</f>
        <v>135</v>
      </c>
      <c r="J21" s="22">
        <f ca="1">IF(AND(Trust_selected!$E$12="All intent",Trust_selected!$E$18="18+"), SUMIFS(INDIRECT("'"&amp;Trust_selected!$H$2&amp;"'!G:G"),INDIRECT("'"&amp;Trust_selected!$H$2&amp;"'!B:B"),I$1,INDIRECT("'"&amp;Trust_selected!$H$2&amp;"'!H:H"),$B21), IF(Trust_selected!$E$12="All intent", SUMIFS(INDIRECT("'"&amp;Trust_selected!$H$2&amp;"'!G:G"),INDIRECT("'"&amp;Trust_selected!$H$2&amp;"'!B:B"),I$1,INDIRECT("'"&amp;Trust_selected!$H$2&amp;"'!E:E"),Trust_selected!$E$18,INDIRECT("'"&amp;Trust_selected!$H$2&amp;"'!H:H"),$B21), IF(Trust_selected!$E$18="18+", SUMIFS(INDIRECT("'"&amp;Trust_selected!$H$2&amp;"'!G:G"),INDIRECT("'"&amp;Trust_selected!$H$2&amp;"'!B:B"),I$1,INDIRECT("'"&amp;Trust_selected!$H$2&amp;"'!D:D"),Trust_selected!$E$12,INDIRECT("'"&amp;Trust_selected!$H$2&amp;"'!H:H"),$B21), SUMIFS(INDIRECT("'"&amp;Trust_selected!$H$2&amp;"'!G:G"),INDIRECT("'"&amp;Trust_selected!$H$2&amp;"'!B:B"),I$1,INDIRECT("'"&amp;Trust_selected!$H$2&amp;"'!D:D"),Trust_selected!$E$12,INDIRECT("'"&amp;Trust_selected!$H$2&amp;"'!E:E"),Trust_selected!$E$18,INDIRECT("'"&amp;Trust_selected!$H$2&amp;"'!H:H"),$B21))))</f>
        <v>2</v>
      </c>
      <c r="K21" s="22">
        <f t="shared" ca="1" si="0"/>
        <v>1.4814814814814815E-2</v>
      </c>
      <c r="L21" s="18">
        <f t="shared" ca="1" si="7"/>
        <v>4.0722034193348688E-3</v>
      </c>
      <c r="M21" s="18">
        <f t="shared" ca="1" si="8"/>
        <v>5.2405587056930027E-2</v>
      </c>
      <c r="N21" s="4">
        <f ca="1">IF(AND(Trust_selected!$E$12="All intent",Trust_selected!$E$18="18+"), SUMIFS(INDIRECT("'"&amp;Trust_selected!$H$2&amp;"'!F:F"),INDIRECT("'"&amp;Trust_selected!$H$2&amp;"'!B:B"),N$1,INDIRECT("'"&amp;Trust_selected!$H$2&amp;"'!H:H"),$B21), IF(Trust_selected!$E$12="All intent", SUMIFS(INDIRECT("'"&amp;Trust_selected!$H$2&amp;"'!F:F"),INDIRECT("'"&amp;Trust_selected!$H$2&amp;"'!B:B"),N$1,INDIRECT("'"&amp;Trust_selected!$H$2&amp;"'!E:E"),Trust_selected!$E$18,INDIRECT("'"&amp;Trust_selected!$H$2&amp;"'!H:H"),$B21), IF(Trust_selected!$E$18="18+", SUMIFS(INDIRECT("'"&amp;Trust_selected!$H$2&amp;"'!F:F"),INDIRECT("'"&amp;Trust_selected!$H$2&amp;"'!B:B"),N$1,INDIRECT("'"&amp;Trust_selected!$H$2&amp;"'!D:D"),Trust_selected!$E$12,INDIRECT("'"&amp;Trust_selected!$H$2&amp;"'!H:H"),$B21), SUMIFS(INDIRECT("'"&amp;Trust_selected!$H$2&amp;"'!F:F"),INDIRECT("'"&amp;Trust_selected!$H$2&amp;"'!B:B"),N$1,INDIRECT("'"&amp;Trust_selected!$H$2&amp;"'!D:D"),Trust_selected!$E$12,INDIRECT("'"&amp;Trust_selected!$H$2&amp;"'!E:E"),Trust_selected!$E$18,INDIRECT("'"&amp;Trust_selected!$H$2&amp;"'!H:H"),$B21))))</f>
        <v>0</v>
      </c>
      <c r="O21" s="4">
        <f ca="1">IF(AND(Trust_selected!$E$12="All intent",Trust_selected!$E$18="18+"), SUMIFS(INDIRECT("'"&amp;Trust_selected!$H$2&amp;"'!G:G"),INDIRECT("'"&amp;Trust_selected!$H$2&amp;"'!B:B"),N$1,INDIRECT("'"&amp;Trust_selected!$H$2&amp;"'!H:H"),$B21), IF(Trust_selected!$E$12="All intent", SUMIFS(INDIRECT("'"&amp;Trust_selected!$H$2&amp;"'!G:G"),INDIRECT("'"&amp;Trust_selected!$H$2&amp;"'!B:B"),N$1,INDIRECT("'"&amp;Trust_selected!$H$2&amp;"'!E:E"),Trust_selected!$E$18,INDIRECT("'"&amp;Trust_selected!$H$2&amp;"'!H:H"),$B21), IF(Trust_selected!$E$18="18+", SUMIFS(INDIRECT("'"&amp;Trust_selected!$H$2&amp;"'!G:G"),INDIRECT("'"&amp;Trust_selected!$H$2&amp;"'!B:B"),N$1,INDIRECT("'"&amp;Trust_selected!$H$2&amp;"'!D:D"),Trust_selected!$E$12,INDIRECT("'"&amp;Trust_selected!$H$2&amp;"'!H:H"),$B21), SUMIFS(INDIRECT("'"&amp;Trust_selected!$H$2&amp;"'!G:G"),INDIRECT("'"&amp;Trust_selected!$H$2&amp;"'!B:B"),N$1,INDIRECT("'"&amp;Trust_selected!$H$2&amp;"'!D:D"),Trust_selected!$E$12,INDIRECT("'"&amp;Trust_selected!$H$2&amp;"'!E:E"),Trust_selected!$E$18,INDIRECT("'"&amp;Trust_selected!$H$2&amp;"'!H:H"),$B21))))</f>
        <v>0</v>
      </c>
      <c r="P21" s="4">
        <f t="shared" ca="1" si="1"/>
        <v>0</v>
      </c>
      <c r="Q21" s="96">
        <f t="shared" ca="1" si="2"/>
        <v>0</v>
      </c>
      <c r="R21" s="96">
        <f t="shared" ca="1" si="3"/>
        <v>1</v>
      </c>
    </row>
    <row r="22" spans="1:18" x14ac:dyDescent="0.3">
      <c r="A22" s="12" t="s">
        <v>183</v>
      </c>
      <c r="B22" s="12" t="s">
        <v>28</v>
      </c>
      <c r="C22" s="12" t="s">
        <v>311</v>
      </c>
      <c r="D22" s="22">
        <f ca="1">IF(AND(Trust_selected!$E$12="All intent",Trust_selected!$E$18="18+"), SUMIFS(INDIRECT("'"&amp;Trust_selected!$H$2&amp;"'!F:F"),INDIRECT("'"&amp;Trust_selected!$H$2&amp;"'!B:B"),D$1,INDIRECT("'"&amp;Trust_selected!$H$2&amp;"'!H:H"),$B22), IF(Trust_selected!$E$12="All intent", SUMIFS(INDIRECT("'"&amp;Trust_selected!$H$2&amp;"'!F:F"),INDIRECT("'"&amp;Trust_selected!$H$2&amp;"'!B:B"),D$1,INDIRECT("'"&amp;Trust_selected!$H$2&amp;"'!E:E"),Trust_selected!$E$18,INDIRECT("'"&amp;Trust_selected!$H$2&amp;"'!H:H"),$B22), IF(Trust_selected!$E$18="18+", SUMIFS(INDIRECT("'"&amp;Trust_selected!$H$2&amp;"'!F:F"),INDIRECT("'"&amp;Trust_selected!$H$2&amp;"'!B:B"),D$1,INDIRECT("'"&amp;Trust_selected!$H$2&amp;"'!D:D"),Trust_selected!$E$12,INDIRECT("'"&amp;Trust_selected!$H$2&amp;"'!H:H"),$B22), SUMIFS(INDIRECT("'"&amp;Trust_selected!$H$2&amp;"'!F:F"),INDIRECT("'"&amp;Trust_selected!$H$2&amp;"'!B:B"),D$1,INDIRECT("'"&amp;Trust_selected!$H$2&amp;"'!D:D"),Trust_selected!$E$12,INDIRECT("'"&amp;Trust_selected!$H$2&amp;"'!E:E"),Trust_selected!$E$18,INDIRECT("'"&amp;Trust_selected!$H$2&amp;"'!H:H"),$B22))))</f>
        <v>138</v>
      </c>
      <c r="E22" s="22">
        <f ca="1">IF(AND(Trust_selected!$E$12="All intent",Trust_selected!$E$18="18+"), SUMIFS(INDIRECT("'"&amp;Trust_selected!$H$2&amp;"'!G:G"),INDIRECT("'"&amp;Trust_selected!$H$2&amp;"'!B:B"),D$1,INDIRECT("'"&amp;Trust_selected!$H$2&amp;"'!H:H"),$B22), IF(Trust_selected!$E$12="All intent", SUMIFS(INDIRECT("'"&amp;Trust_selected!$H$2&amp;"'!G:G"),INDIRECT("'"&amp;Trust_selected!$H$2&amp;"'!B:B"),D$1,INDIRECT("'"&amp;Trust_selected!$H$2&amp;"'!E:E"),Trust_selected!$E$18,INDIRECT("'"&amp;Trust_selected!$H$2&amp;"'!H:H"),$B22), IF(Trust_selected!$E$18="18+", SUMIFS(INDIRECT("'"&amp;Trust_selected!$H$2&amp;"'!G:G"),INDIRECT("'"&amp;Trust_selected!$H$2&amp;"'!B:B"),D$1,INDIRECT("'"&amp;Trust_selected!$H$2&amp;"'!D:D"),Trust_selected!$E$12,INDIRECT("'"&amp;Trust_selected!$H$2&amp;"'!H:H"),$B22), SUMIFS(INDIRECT("'"&amp;Trust_selected!$H$2&amp;"'!G:G"),INDIRECT("'"&amp;Trust_selected!$H$2&amp;"'!B:B"),D$1,INDIRECT("'"&amp;Trust_selected!$H$2&amp;"'!D:D"),Trust_selected!$E$12,INDIRECT("'"&amp;Trust_selected!$H$2&amp;"'!E:E"),Trust_selected!$E$18,INDIRECT("'"&amp;Trust_selected!$H$2&amp;"'!H:H"),$B22))))</f>
        <v>11</v>
      </c>
      <c r="F22" s="22">
        <f t="shared" ca="1" si="4"/>
        <v>7.9710144927536225E-2</v>
      </c>
      <c r="G22" s="18">
        <f t="shared" ca="1" si="5"/>
        <v>4.5089941366586485E-2</v>
      </c>
      <c r="H22" s="18">
        <f t="shared" ca="1" si="6"/>
        <v>0.13709557079288062</v>
      </c>
      <c r="I22" s="22">
        <f ca="1">IF(AND(Trust_selected!$E$12="All intent",Trust_selected!$E$18="18+"), SUMIFS(INDIRECT("'"&amp;Trust_selected!$H$2&amp;"'!F:F"),INDIRECT("'"&amp;Trust_selected!$H$2&amp;"'!B:B"),I$1,INDIRECT("'"&amp;Trust_selected!$H$2&amp;"'!H:H"),$B22), IF(Trust_selected!$E$12="All intent", SUMIFS(INDIRECT("'"&amp;Trust_selected!$H$2&amp;"'!F:F"),INDIRECT("'"&amp;Trust_selected!$H$2&amp;"'!B:B"),I$1,INDIRECT("'"&amp;Trust_selected!$H$2&amp;"'!E:E"),Trust_selected!$E$18,INDIRECT("'"&amp;Trust_selected!$H$2&amp;"'!H:H"),$B22), IF(Trust_selected!$E$18="18+", SUMIFS(INDIRECT("'"&amp;Trust_selected!$H$2&amp;"'!F:F"),INDIRECT("'"&amp;Trust_selected!$H$2&amp;"'!B:B"),I$1,INDIRECT("'"&amp;Trust_selected!$H$2&amp;"'!D:D"),Trust_selected!$E$12,INDIRECT("'"&amp;Trust_selected!$H$2&amp;"'!H:H"),$B22), SUMIFS(INDIRECT("'"&amp;Trust_selected!$H$2&amp;"'!F:F"),INDIRECT("'"&amp;Trust_selected!$H$2&amp;"'!B:B"),I$1,INDIRECT("'"&amp;Trust_selected!$H$2&amp;"'!D:D"),Trust_selected!$E$12,INDIRECT("'"&amp;Trust_selected!$H$2&amp;"'!E:E"),Trust_selected!$E$18,INDIRECT("'"&amp;Trust_selected!$H$2&amp;"'!H:H"),$B22))))</f>
        <v>150</v>
      </c>
      <c r="J22" s="22">
        <f ca="1">IF(AND(Trust_selected!$E$12="All intent",Trust_selected!$E$18="18+"), SUMIFS(INDIRECT("'"&amp;Trust_selected!$H$2&amp;"'!G:G"),INDIRECT("'"&amp;Trust_selected!$H$2&amp;"'!B:B"),I$1,INDIRECT("'"&amp;Trust_selected!$H$2&amp;"'!H:H"),$B22), IF(Trust_selected!$E$12="All intent", SUMIFS(INDIRECT("'"&amp;Trust_selected!$H$2&amp;"'!G:G"),INDIRECT("'"&amp;Trust_selected!$H$2&amp;"'!B:B"),I$1,INDIRECT("'"&amp;Trust_selected!$H$2&amp;"'!E:E"),Trust_selected!$E$18,INDIRECT("'"&amp;Trust_selected!$H$2&amp;"'!H:H"),$B22), IF(Trust_selected!$E$18="18+", SUMIFS(INDIRECT("'"&amp;Trust_selected!$H$2&amp;"'!G:G"),INDIRECT("'"&amp;Trust_selected!$H$2&amp;"'!B:B"),I$1,INDIRECT("'"&amp;Trust_selected!$H$2&amp;"'!D:D"),Trust_selected!$E$12,INDIRECT("'"&amp;Trust_selected!$H$2&amp;"'!H:H"),$B22), SUMIFS(INDIRECT("'"&amp;Trust_selected!$H$2&amp;"'!G:G"),INDIRECT("'"&amp;Trust_selected!$H$2&amp;"'!B:B"),I$1,INDIRECT("'"&amp;Trust_selected!$H$2&amp;"'!D:D"),Trust_selected!$E$12,INDIRECT("'"&amp;Trust_selected!$H$2&amp;"'!E:E"),Trust_selected!$E$18,INDIRECT("'"&amp;Trust_selected!$H$2&amp;"'!H:H"),$B22))))</f>
        <v>10</v>
      </c>
      <c r="K22" s="22">
        <f t="shared" ca="1" si="0"/>
        <v>6.6666666666666666E-2</v>
      </c>
      <c r="L22" s="18">
        <f t="shared" ca="1" si="7"/>
        <v>3.661185666960743E-2</v>
      </c>
      <c r="M22" s="18">
        <f t="shared" ca="1" si="8"/>
        <v>0.11836235511605891</v>
      </c>
      <c r="N22" s="4">
        <f ca="1">IF(AND(Trust_selected!$E$12="All intent",Trust_selected!$E$18="18+"), SUMIFS(INDIRECT("'"&amp;Trust_selected!$H$2&amp;"'!F:F"),INDIRECT("'"&amp;Trust_selected!$H$2&amp;"'!B:B"),N$1,INDIRECT("'"&amp;Trust_selected!$H$2&amp;"'!H:H"),$B22), IF(Trust_selected!$E$12="All intent", SUMIFS(INDIRECT("'"&amp;Trust_selected!$H$2&amp;"'!F:F"),INDIRECT("'"&amp;Trust_selected!$H$2&amp;"'!B:B"),N$1,INDIRECT("'"&amp;Trust_selected!$H$2&amp;"'!E:E"),Trust_selected!$E$18,INDIRECT("'"&amp;Trust_selected!$H$2&amp;"'!H:H"),$B22), IF(Trust_selected!$E$18="18+", SUMIFS(INDIRECT("'"&amp;Trust_selected!$H$2&amp;"'!F:F"),INDIRECT("'"&amp;Trust_selected!$H$2&amp;"'!B:B"),N$1,INDIRECT("'"&amp;Trust_selected!$H$2&amp;"'!D:D"),Trust_selected!$E$12,INDIRECT("'"&amp;Trust_selected!$H$2&amp;"'!H:H"),$B22), SUMIFS(INDIRECT("'"&amp;Trust_selected!$H$2&amp;"'!F:F"),INDIRECT("'"&amp;Trust_selected!$H$2&amp;"'!B:B"),N$1,INDIRECT("'"&amp;Trust_selected!$H$2&amp;"'!D:D"),Trust_selected!$E$12,INDIRECT("'"&amp;Trust_selected!$H$2&amp;"'!E:E"),Trust_selected!$E$18,INDIRECT("'"&amp;Trust_selected!$H$2&amp;"'!H:H"),$B22))))</f>
        <v>0</v>
      </c>
      <c r="O22" s="4">
        <f ca="1">IF(AND(Trust_selected!$E$12="All intent",Trust_selected!$E$18="18+"), SUMIFS(INDIRECT("'"&amp;Trust_selected!$H$2&amp;"'!G:G"),INDIRECT("'"&amp;Trust_selected!$H$2&amp;"'!B:B"),N$1,INDIRECT("'"&amp;Trust_selected!$H$2&amp;"'!H:H"),$B22), IF(Trust_selected!$E$12="All intent", SUMIFS(INDIRECT("'"&amp;Trust_selected!$H$2&amp;"'!G:G"),INDIRECT("'"&amp;Trust_selected!$H$2&amp;"'!B:B"),N$1,INDIRECT("'"&amp;Trust_selected!$H$2&amp;"'!E:E"),Trust_selected!$E$18,INDIRECT("'"&amp;Trust_selected!$H$2&amp;"'!H:H"),$B22), IF(Trust_selected!$E$18="18+", SUMIFS(INDIRECT("'"&amp;Trust_selected!$H$2&amp;"'!G:G"),INDIRECT("'"&amp;Trust_selected!$H$2&amp;"'!B:B"),N$1,INDIRECT("'"&amp;Trust_selected!$H$2&amp;"'!D:D"),Trust_selected!$E$12,INDIRECT("'"&amp;Trust_selected!$H$2&amp;"'!H:H"),$B22), SUMIFS(INDIRECT("'"&amp;Trust_selected!$H$2&amp;"'!G:G"),INDIRECT("'"&amp;Trust_selected!$H$2&amp;"'!B:B"),N$1,INDIRECT("'"&amp;Trust_selected!$H$2&amp;"'!D:D"),Trust_selected!$E$12,INDIRECT("'"&amp;Trust_selected!$H$2&amp;"'!E:E"),Trust_selected!$E$18,INDIRECT("'"&amp;Trust_selected!$H$2&amp;"'!H:H"),$B22))))</f>
        <v>0</v>
      </c>
      <c r="P22" s="4">
        <f t="shared" ca="1" si="1"/>
        <v>0</v>
      </c>
      <c r="Q22" s="96">
        <f t="shared" ca="1" si="2"/>
        <v>0</v>
      </c>
      <c r="R22" s="96">
        <f t="shared" ca="1" si="3"/>
        <v>1</v>
      </c>
    </row>
    <row r="23" spans="1:18" x14ac:dyDescent="0.3">
      <c r="A23" s="12" t="s">
        <v>184</v>
      </c>
      <c r="B23" s="12" t="s">
        <v>29</v>
      </c>
      <c r="C23" s="12" t="s">
        <v>312</v>
      </c>
      <c r="D23" s="22">
        <f ca="1">IF(AND(Trust_selected!$E$12="All intent",Trust_selected!$E$18="18+"), SUMIFS(INDIRECT("'"&amp;Trust_selected!$H$2&amp;"'!F:F"),INDIRECT("'"&amp;Trust_selected!$H$2&amp;"'!B:B"),D$1,INDIRECT("'"&amp;Trust_selected!$H$2&amp;"'!H:H"),$B23), IF(Trust_selected!$E$12="All intent", SUMIFS(INDIRECT("'"&amp;Trust_selected!$H$2&amp;"'!F:F"),INDIRECT("'"&amp;Trust_selected!$H$2&amp;"'!B:B"),D$1,INDIRECT("'"&amp;Trust_selected!$H$2&amp;"'!E:E"),Trust_selected!$E$18,INDIRECT("'"&amp;Trust_selected!$H$2&amp;"'!H:H"),$B23), IF(Trust_selected!$E$18="18+", SUMIFS(INDIRECT("'"&amp;Trust_selected!$H$2&amp;"'!F:F"),INDIRECT("'"&amp;Trust_selected!$H$2&amp;"'!B:B"),D$1,INDIRECT("'"&amp;Trust_selected!$H$2&amp;"'!D:D"),Trust_selected!$E$12,INDIRECT("'"&amp;Trust_selected!$H$2&amp;"'!H:H"),$B23), SUMIFS(INDIRECT("'"&amp;Trust_selected!$H$2&amp;"'!F:F"),INDIRECT("'"&amp;Trust_selected!$H$2&amp;"'!B:B"),D$1,INDIRECT("'"&amp;Trust_selected!$H$2&amp;"'!D:D"),Trust_selected!$E$12,INDIRECT("'"&amp;Trust_selected!$H$2&amp;"'!E:E"),Trust_selected!$E$18,INDIRECT("'"&amp;Trust_selected!$H$2&amp;"'!H:H"),$B23))))</f>
        <v>1</v>
      </c>
      <c r="E23" s="22">
        <f ca="1">IF(AND(Trust_selected!$E$12="All intent",Trust_selected!$E$18="18+"), SUMIFS(INDIRECT("'"&amp;Trust_selected!$H$2&amp;"'!G:G"),INDIRECT("'"&amp;Trust_selected!$H$2&amp;"'!B:B"),D$1,INDIRECT("'"&amp;Trust_selected!$H$2&amp;"'!H:H"),$B23), IF(Trust_selected!$E$12="All intent", SUMIFS(INDIRECT("'"&amp;Trust_selected!$H$2&amp;"'!G:G"),INDIRECT("'"&amp;Trust_selected!$H$2&amp;"'!B:B"),D$1,INDIRECT("'"&amp;Trust_selected!$H$2&amp;"'!E:E"),Trust_selected!$E$18,INDIRECT("'"&amp;Trust_selected!$H$2&amp;"'!H:H"),$B23), IF(Trust_selected!$E$18="18+", SUMIFS(INDIRECT("'"&amp;Trust_selected!$H$2&amp;"'!G:G"),INDIRECT("'"&amp;Trust_selected!$H$2&amp;"'!B:B"),D$1,INDIRECT("'"&amp;Trust_selected!$H$2&amp;"'!D:D"),Trust_selected!$E$12,INDIRECT("'"&amp;Trust_selected!$H$2&amp;"'!H:H"),$B23), SUMIFS(INDIRECT("'"&amp;Trust_selected!$H$2&amp;"'!G:G"),INDIRECT("'"&amp;Trust_selected!$H$2&amp;"'!B:B"),D$1,INDIRECT("'"&amp;Trust_selected!$H$2&amp;"'!D:D"),Trust_selected!$E$12,INDIRECT("'"&amp;Trust_selected!$H$2&amp;"'!E:E"),Trust_selected!$E$18,INDIRECT("'"&amp;Trust_selected!$H$2&amp;"'!H:H"),$B23))))</f>
        <v>0</v>
      </c>
      <c r="F23" s="22">
        <f t="shared" ca="1" si="4"/>
        <v>0</v>
      </c>
      <c r="G23" s="18">
        <f t="shared" ca="1" si="5"/>
        <v>0</v>
      </c>
      <c r="H23" s="18">
        <f t="shared" ca="1" si="6"/>
        <v>0.79345068562276255</v>
      </c>
      <c r="I23" s="22">
        <f ca="1">IF(AND(Trust_selected!$E$12="All intent",Trust_selected!$E$18="18+"), SUMIFS(INDIRECT("'"&amp;Trust_selected!$H$2&amp;"'!F:F"),INDIRECT("'"&amp;Trust_selected!$H$2&amp;"'!B:B"),I$1,INDIRECT("'"&amp;Trust_selected!$H$2&amp;"'!H:H"),$B23), IF(Trust_selected!$E$12="All intent", SUMIFS(INDIRECT("'"&amp;Trust_selected!$H$2&amp;"'!F:F"),INDIRECT("'"&amp;Trust_selected!$H$2&amp;"'!B:B"),I$1,INDIRECT("'"&amp;Trust_selected!$H$2&amp;"'!E:E"),Trust_selected!$E$18,INDIRECT("'"&amp;Trust_selected!$H$2&amp;"'!H:H"),$B23), IF(Trust_selected!$E$18="18+", SUMIFS(INDIRECT("'"&amp;Trust_selected!$H$2&amp;"'!F:F"),INDIRECT("'"&amp;Trust_selected!$H$2&amp;"'!B:B"),I$1,INDIRECT("'"&amp;Trust_selected!$H$2&amp;"'!D:D"),Trust_selected!$E$12,INDIRECT("'"&amp;Trust_selected!$H$2&amp;"'!H:H"),$B23), SUMIFS(INDIRECT("'"&amp;Trust_selected!$H$2&amp;"'!F:F"),INDIRECT("'"&amp;Trust_selected!$H$2&amp;"'!B:B"),I$1,INDIRECT("'"&amp;Trust_selected!$H$2&amp;"'!D:D"),Trust_selected!$E$12,INDIRECT("'"&amp;Trust_selected!$H$2&amp;"'!E:E"),Trust_selected!$E$18,INDIRECT("'"&amp;Trust_selected!$H$2&amp;"'!H:H"),$B23))))</f>
        <v>1</v>
      </c>
      <c r="J23" s="22">
        <f ca="1">IF(AND(Trust_selected!$E$12="All intent",Trust_selected!$E$18="18+"), SUMIFS(INDIRECT("'"&amp;Trust_selected!$H$2&amp;"'!G:G"),INDIRECT("'"&amp;Trust_selected!$H$2&amp;"'!B:B"),I$1,INDIRECT("'"&amp;Trust_selected!$H$2&amp;"'!H:H"),$B23), IF(Trust_selected!$E$12="All intent", SUMIFS(INDIRECT("'"&amp;Trust_selected!$H$2&amp;"'!G:G"),INDIRECT("'"&amp;Trust_selected!$H$2&amp;"'!B:B"),I$1,INDIRECT("'"&amp;Trust_selected!$H$2&amp;"'!E:E"),Trust_selected!$E$18,INDIRECT("'"&amp;Trust_selected!$H$2&amp;"'!H:H"),$B23), IF(Trust_selected!$E$18="18+", SUMIFS(INDIRECT("'"&amp;Trust_selected!$H$2&amp;"'!G:G"),INDIRECT("'"&amp;Trust_selected!$H$2&amp;"'!B:B"),I$1,INDIRECT("'"&amp;Trust_selected!$H$2&amp;"'!D:D"),Trust_selected!$E$12,INDIRECT("'"&amp;Trust_selected!$H$2&amp;"'!H:H"),$B23), SUMIFS(INDIRECT("'"&amp;Trust_selected!$H$2&amp;"'!G:G"),INDIRECT("'"&amp;Trust_selected!$H$2&amp;"'!B:B"),I$1,INDIRECT("'"&amp;Trust_selected!$H$2&amp;"'!D:D"),Trust_selected!$E$12,INDIRECT("'"&amp;Trust_selected!$H$2&amp;"'!E:E"),Trust_selected!$E$18,INDIRECT("'"&amp;Trust_selected!$H$2&amp;"'!H:H"),$B23))))</f>
        <v>0</v>
      </c>
      <c r="K23" s="22">
        <f t="shared" ca="1" si="0"/>
        <v>0</v>
      </c>
      <c r="L23" s="18">
        <f t="shared" ca="1" si="7"/>
        <v>0</v>
      </c>
      <c r="M23" s="18">
        <f t="shared" ca="1" si="8"/>
        <v>0.79345068562276255</v>
      </c>
      <c r="N23" s="4">
        <f ca="1">IF(AND(Trust_selected!$E$12="All intent",Trust_selected!$E$18="18+"), SUMIFS(INDIRECT("'"&amp;Trust_selected!$H$2&amp;"'!F:F"),INDIRECT("'"&amp;Trust_selected!$H$2&amp;"'!B:B"),N$1,INDIRECT("'"&amp;Trust_selected!$H$2&amp;"'!H:H"),$B23), IF(Trust_selected!$E$12="All intent", SUMIFS(INDIRECT("'"&amp;Trust_selected!$H$2&amp;"'!F:F"),INDIRECT("'"&amp;Trust_selected!$H$2&amp;"'!B:B"),N$1,INDIRECT("'"&amp;Trust_selected!$H$2&amp;"'!E:E"),Trust_selected!$E$18,INDIRECT("'"&amp;Trust_selected!$H$2&amp;"'!H:H"),$B23), IF(Trust_selected!$E$18="18+", SUMIFS(INDIRECT("'"&amp;Trust_selected!$H$2&amp;"'!F:F"),INDIRECT("'"&amp;Trust_selected!$H$2&amp;"'!B:B"),N$1,INDIRECT("'"&amp;Trust_selected!$H$2&amp;"'!D:D"),Trust_selected!$E$12,INDIRECT("'"&amp;Trust_selected!$H$2&amp;"'!H:H"),$B23), SUMIFS(INDIRECT("'"&amp;Trust_selected!$H$2&amp;"'!F:F"),INDIRECT("'"&amp;Trust_selected!$H$2&amp;"'!B:B"),N$1,INDIRECT("'"&amp;Trust_selected!$H$2&amp;"'!D:D"),Trust_selected!$E$12,INDIRECT("'"&amp;Trust_selected!$H$2&amp;"'!E:E"),Trust_selected!$E$18,INDIRECT("'"&amp;Trust_selected!$H$2&amp;"'!H:H"),$B23))))</f>
        <v>0</v>
      </c>
      <c r="O23" s="4">
        <f ca="1">IF(AND(Trust_selected!$E$12="All intent",Trust_selected!$E$18="18+"), SUMIFS(INDIRECT("'"&amp;Trust_selected!$H$2&amp;"'!G:G"),INDIRECT("'"&amp;Trust_selected!$H$2&amp;"'!B:B"),N$1,INDIRECT("'"&amp;Trust_selected!$H$2&amp;"'!H:H"),$B23), IF(Trust_selected!$E$12="All intent", SUMIFS(INDIRECT("'"&amp;Trust_selected!$H$2&amp;"'!G:G"),INDIRECT("'"&amp;Trust_selected!$H$2&amp;"'!B:B"),N$1,INDIRECT("'"&amp;Trust_selected!$H$2&amp;"'!E:E"),Trust_selected!$E$18,INDIRECT("'"&amp;Trust_selected!$H$2&amp;"'!H:H"),$B23), IF(Trust_selected!$E$18="18+", SUMIFS(INDIRECT("'"&amp;Trust_selected!$H$2&amp;"'!G:G"),INDIRECT("'"&amp;Trust_selected!$H$2&amp;"'!B:B"),N$1,INDIRECT("'"&amp;Trust_selected!$H$2&amp;"'!D:D"),Trust_selected!$E$12,INDIRECT("'"&amp;Trust_selected!$H$2&amp;"'!H:H"),$B23), SUMIFS(INDIRECT("'"&amp;Trust_selected!$H$2&amp;"'!G:G"),INDIRECT("'"&amp;Trust_selected!$H$2&amp;"'!B:B"),N$1,INDIRECT("'"&amp;Trust_selected!$H$2&amp;"'!D:D"),Trust_selected!$E$12,INDIRECT("'"&amp;Trust_selected!$H$2&amp;"'!E:E"),Trust_selected!$E$18,INDIRECT("'"&amp;Trust_selected!$H$2&amp;"'!H:H"),$B23))))</f>
        <v>0</v>
      </c>
      <c r="P23" s="4">
        <f t="shared" ca="1" si="1"/>
        <v>0</v>
      </c>
      <c r="Q23" s="96">
        <f t="shared" ca="1" si="2"/>
        <v>0</v>
      </c>
      <c r="R23" s="96">
        <f t="shared" ca="1" si="3"/>
        <v>1</v>
      </c>
    </row>
    <row r="24" spans="1:18" x14ac:dyDescent="0.3">
      <c r="A24" s="12" t="s">
        <v>185</v>
      </c>
      <c r="B24" s="12" t="s">
        <v>30</v>
      </c>
      <c r="C24" s="12" t="s">
        <v>313</v>
      </c>
      <c r="D24" s="22">
        <f ca="1">IF(AND(Trust_selected!$E$12="All intent",Trust_selected!$E$18="18+"), SUMIFS(INDIRECT("'"&amp;Trust_selected!$H$2&amp;"'!F:F"),INDIRECT("'"&amp;Trust_selected!$H$2&amp;"'!B:B"),D$1,INDIRECT("'"&amp;Trust_selected!$H$2&amp;"'!H:H"),$B24), IF(Trust_selected!$E$12="All intent", SUMIFS(INDIRECT("'"&amp;Trust_selected!$H$2&amp;"'!F:F"),INDIRECT("'"&amp;Trust_selected!$H$2&amp;"'!B:B"),D$1,INDIRECT("'"&amp;Trust_selected!$H$2&amp;"'!E:E"),Trust_selected!$E$18,INDIRECT("'"&amp;Trust_selected!$H$2&amp;"'!H:H"),$B24), IF(Trust_selected!$E$18="18+", SUMIFS(INDIRECT("'"&amp;Trust_selected!$H$2&amp;"'!F:F"),INDIRECT("'"&amp;Trust_selected!$H$2&amp;"'!B:B"),D$1,INDIRECT("'"&amp;Trust_selected!$H$2&amp;"'!D:D"),Trust_selected!$E$12,INDIRECT("'"&amp;Trust_selected!$H$2&amp;"'!H:H"),$B24), SUMIFS(INDIRECT("'"&amp;Trust_selected!$H$2&amp;"'!F:F"),INDIRECT("'"&amp;Trust_selected!$H$2&amp;"'!B:B"),D$1,INDIRECT("'"&amp;Trust_selected!$H$2&amp;"'!D:D"),Trust_selected!$E$12,INDIRECT("'"&amp;Trust_selected!$H$2&amp;"'!E:E"),Trust_selected!$E$18,INDIRECT("'"&amp;Trust_selected!$H$2&amp;"'!H:H"),$B24))))</f>
        <v>171</v>
      </c>
      <c r="E24" s="22">
        <f ca="1">IF(AND(Trust_selected!$E$12="All intent",Trust_selected!$E$18="18+"), SUMIFS(INDIRECT("'"&amp;Trust_selected!$H$2&amp;"'!G:G"),INDIRECT("'"&amp;Trust_selected!$H$2&amp;"'!B:B"),D$1,INDIRECT("'"&amp;Trust_selected!$H$2&amp;"'!H:H"),$B24), IF(Trust_selected!$E$12="All intent", SUMIFS(INDIRECT("'"&amp;Trust_selected!$H$2&amp;"'!G:G"),INDIRECT("'"&amp;Trust_selected!$H$2&amp;"'!B:B"),D$1,INDIRECT("'"&amp;Trust_selected!$H$2&amp;"'!E:E"),Trust_selected!$E$18,INDIRECT("'"&amp;Trust_selected!$H$2&amp;"'!H:H"),$B24), IF(Trust_selected!$E$18="18+", SUMIFS(INDIRECT("'"&amp;Trust_selected!$H$2&amp;"'!G:G"),INDIRECT("'"&amp;Trust_selected!$H$2&amp;"'!B:B"),D$1,INDIRECT("'"&amp;Trust_selected!$H$2&amp;"'!D:D"),Trust_selected!$E$12,INDIRECT("'"&amp;Trust_selected!$H$2&amp;"'!H:H"),$B24), SUMIFS(INDIRECT("'"&amp;Trust_selected!$H$2&amp;"'!G:G"),INDIRECT("'"&amp;Trust_selected!$H$2&amp;"'!B:B"),D$1,INDIRECT("'"&amp;Trust_selected!$H$2&amp;"'!D:D"),Trust_selected!$E$12,INDIRECT("'"&amp;Trust_selected!$H$2&amp;"'!E:E"),Trust_selected!$E$18,INDIRECT("'"&amp;Trust_selected!$H$2&amp;"'!H:H"),$B24))))</f>
        <v>7</v>
      </c>
      <c r="F24" s="22">
        <f t="shared" ca="1" si="4"/>
        <v>4.0935672514619881E-2</v>
      </c>
      <c r="G24" s="18">
        <f t="shared" ca="1" si="5"/>
        <v>1.9968407348956118E-2</v>
      </c>
      <c r="H24" s="18">
        <f t="shared" ca="1" si="6"/>
        <v>8.2075232306276599E-2</v>
      </c>
      <c r="I24" s="22">
        <f ca="1">IF(AND(Trust_selected!$E$12="All intent",Trust_selected!$E$18="18+"), SUMIFS(INDIRECT("'"&amp;Trust_selected!$H$2&amp;"'!F:F"),INDIRECT("'"&amp;Trust_selected!$H$2&amp;"'!B:B"),I$1,INDIRECT("'"&amp;Trust_selected!$H$2&amp;"'!H:H"),$B24), IF(Trust_selected!$E$12="All intent", SUMIFS(INDIRECT("'"&amp;Trust_selected!$H$2&amp;"'!F:F"),INDIRECT("'"&amp;Trust_selected!$H$2&amp;"'!B:B"),I$1,INDIRECT("'"&amp;Trust_selected!$H$2&amp;"'!E:E"),Trust_selected!$E$18,INDIRECT("'"&amp;Trust_selected!$H$2&amp;"'!H:H"),$B24), IF(Trust_selected!$E$18="18+", SUMIFS(INDIRECT("'"&amp;Trust_selected!$H$2&amp;"'!F:F"),INDIRECT("'"&amp;Trust_selected!$H$2&amp;"'!B:B"),I$1,INDIRECT("'"&amp;Trust_selected!$H$2&amp;"'!D:D"),Trust_selected!$E$12,INDIRECT("'"&amp;Trust_selected!$H$2&amp;"'!H:H"),$B24), SUMIFS(INDIRECT("'"&amp;Trust_selected!$H$2&amp;"'!F:F"),INDIRECT("'"&amp;Trust_selected!$H$2&amp;"'!B:B"),I$1,INDIRECT("'"&amp;Trust_selected!$H$2&amp;"'!D:D"),Trust_selected!$E$12,INDIRECT("'"&amp;Trust_selected!$H$2&amp;"'!E:E"),Trust_selected!$E$18,INDIRECT("'"&amp;Trust_selected!$H$2&amp;"'!H:H"),$B24))))</f>
        <v>128</v>
      </c>
      <c r="J24" s="22">
        <f ca="1">IF(AND(Trust_selected!$E$12="All intent",Trust_selected!$E$18="18+"), SUMIFS(INDIRECT("'"&amp;Trust_selected!$H$2&amp;"'!G:G"),INDIRECT("'"&amp;Trust_selected!$H$2&amp;"'!B:B"),I$1,INDIRECT("'"&amp;Trust_selected!$H$2&amp;"'!H:H"),$B24), IF(Trust_selected!$E$12="All intent", SUMIFS(INDIRECT("'"&amp;Trust_selected!$H$2&amp;"'!G:G"),INDIRECT("'"&amp;Trust_selected!$H$2&amp;"'!B:B"),I$1,INDIRECT("'"&amp;Trust_selected!$H$2&amp;"'!E:E"),Trust_selected!$E$18,INDIRECT("'"&amp;Trust_selected!$H$2&amp;"'!H:H"),$B24), IF(Trust_selected!$E$18="18+", SUMIFS(INDIRECT("'"&amp;Trust_selected!$H$2&amp;"'!G:G"),INDIRECT("'"&amp;Trust_selected!$H$2&amp;"'!B:B"),I$1,INDIRECT("'"&amp;Trust_selected!$H$2&amp;"'!D:D"),Trust_selected!$E$12,INDIRECT("'"&amp;Trust_selected!$H$2&amp;"'!H:H"),$B24), SUMIFS(INDIRECT("'"&amp;Trust_selected!$H$2&amp;"'!G:G"),INDIRECT("'"&amp;Trust_selected!$H$2&amp;"'!B:B"),I$1,INDIRECT("'"&amp;Trust_selected!$H$2&amp;"'!D:D"),Trust_selected!$E$12,INDIRECT("'"&amp;Trust_selected!$H$2&amp;"'!E:E"),Trust_selected!$E$18,INDIRECT("'"&amp;Trust_selected!$H$2&amp;"'!H:H"),$B24))))</f>
        <v>6</v>
      </c>
      <c r="K24" s="22">
        <f t="shared" ca="1" si="0"/>
        <v>4.6875E-2</v>
      </c>
      <c r="L24" s="18">
        <f t="shared" ca="1" si="7"/>
        <v>2.1657844171923776E-2</v>
      </c>
      <c r="M24" s="18">
        <f t="shared" ca="1" si="8"/>
        <v>9.8497522450943217E-2</v>
      </c>
      <c r="N24" s="4">
        <f ca="1">IF(AND(Trust_selected!$E$12="All intent",Trust_selected!$E$18="18+"), SUMIFS(INDIRECT("'"&amp;Trust_selected!$H$2&amp;"'!F:F"),INDIRECT("'"&amp;Trust_selected!$H$2&amp;"'!B:B"),N$1,INDIRECT("'"&amp;Trust_selected!$H$2&amp;"'!H:H"),$B24), IF(Trust_selected!$E$12="All intent", SUMIFS(INDIRECT("'"&amp;Trust_selected!$H$2&amp;"'!F:F"),INDIRECT("'"&amp;Trust_selected!$H$2&amp;"'!B:B"),N$1,INDIRECT("'"&amp;Trust_selected!$H$2&amp;"'!E:E"),Trust_selected!$E$18,INDIRECT("'"&amp;Trust_selected!$H$2&amp;"'!H:H"),$B24), IF(Trust_selected!$E$18="18+", SUMIFS(INDIRECT("'"&amp;Trust_selected!$H$2&amp;"'!F:F"),INDIRECT("'"&amp;Trust_selected!$H$2&amp;"'!B:B"),N$1,INDIRECT("'"&amp;Trust_selected!$H$2&amp;"'!D:D"),Trust_selected!$E$12,INDIRECT("'"&amp;Trust_selected!$H$2&amp;"'!H:H"),$B24), SUMIFS(INDIRECT("'"&amp;Trust_selected!$H$2&amp;"'!F:F"),INDIRECT("'"&amp;Trust_selected!$H$2&amp;"'!B:B"),N$1,INDIRECT("'"&amp;Trust_selected!$H$2&amp;"'!D:D"),Trust_selected!$E$12,INDIRECT("'"&amp;Trust_selected!$H$2&amp;"'!E:E"),Trust_selected!$E$18,INDIRECT("'"&amp;Trust_selected!$H$2&amp;"'!H:H"),$B24))))</f>
        <v>0</v>
      </c>
      <c r="O24" s="4">
        <f ca="1">IF(AND(Trust_selected!$E$12="All intent",Trust_selected!$E$18="18+"), SUMIFS(INDIRECT("'"&amp;Trust_selected!$H$2&amp;"'!G:G"),INDIRECT("'"&amp;Trust_selected!$H$2&amp;"'!B:B"),N$1,INDIRECT("'"&amp;Trust_selected!$H$2&amp;"'!H:H"),$B24), IF(Trust_selected!$E$12="All intent", SUMIFS(INDIRECT("'"&amp;Trust_selected!$H$2&amp;"'!G:G"),INDIRECT("'"&amp;Trust_selected!$H$2&amp;"'!B:B"),N$1,INDIRECT("'"&amp;Trust_selected!$H$2&amp;"'!E:E"),Trust_selected!$E$18,INDIRECT("'"&amp;Trust_selected!$H$2&amp;"'!H:H"),$B24), IF(Trust_selected!$E$18="18+", SUMIFS(INDIRECT("'"&amp;Trust_selected!$H$2&amp;"'!G:G"),INDIRECT("'"&amp;Trust_selected!$H$2&amp;"'!B:B"),N$1,INDIRECT("'"&amp;Trust_selected!$H$2&amp;"'!D:D"),Trust_selected!$E$12,INDIRECT("'"&amp;Trust_selected!$H$2&amp;"'!H:H"),$B24), SUMIFS(INDIRECT("'"&amp;Trust_selected!$H$2&amp;"'!G:G"),INDIRECT("'"&amp;Trust_selected!$H$2&amp;"'!B:B"),N$1,INDIRECT("'"&amp;Trust_selected!$H$2&amp;"'!D:D"),Trust_selected!$E$12,INDIRECT("'"&amp;Trust_selected!$H$2&amp;"'!E:E"),Trust_selected!$E$18,INDIRECT("'"&amp;Trust_selected!$H$2&amp;"'!H:H"),$B24))))</f>
        <v>0</v>
      </c>
      <c r="P24" s="4">
        <f t="shared" ca="1" si="1"/>
        <v>0</v>
      </c>
      <c r="Q24" s="96">
        <f t="shared" ca="1" si="2"/>
        <v>0</v>
      </c>
      <c r="R24" s="96">
        <f t="shared" ca="1" si="3"/>
        <v>1</v>
      </c>
    </row>
    <row r="25" spans="1:18" x14ac:dyDescent="0.3">
      <c r="A25" s="12" t="s">
        <v>186</v>
      </c>
      <c r="B25" s="12" t="s">
        <v>31</v>
      </c>
      <c r="C25" s="12" t="s">
        <v>343</v>
      </c>
      <c r="D25" s="22">
        <f ca="1">IF(AND(Trust_selected!$E$12="All intent",Trust_selected!$E$18="18+"), SUMIFS(INDIRECT("'"&amp;Trust_selected!$H$2&amp;"'!F:F"),INDIRECT("'"&amp;Trust_selected!$H$2&amp;"'!B:B"),D$1,INDIRECT("'"&amp;Trust_selected!$H$2&amp;"'!H:H"),$B25), IF(Trust_selected!$E$12="All intent", SUMIFS(INDIRECT("'"&amp;Trust_selected!$H$2&amp;"'!F:F"),INDIRECT("'"&amp;Trust_selected!$H$2&amp;"'!B:B"),D$1,INDIRECT("'"&amp;Trust_selected!$H$2&amp;"'!E:E"),Trust_selected!$E$18,INDIRECT("'"&amp;Trust_selected!$H$2&amp;"'!H:H"),$B25), IF(Trust_selected!$E$18="18+", SUMIFS(INDIRECT("'"&amp;Trust_selected!$H$2&amp;"'!F:F"),INDIRECT("'"&amp;Trust_selected!$H$2&amp;"'!B:B"),D$1,INDIRECT("'"&amp;Trust_selected!$H$2&amp;"'!D:D"),Trust_selected!$E$12,INDIRECT("'"&amp;Trust_selected!$H$2&amp;"'!H:H"),$B25), SUMIFS(INDIRECT("'"&amp;Trust_selected!$H$2&amp;"'!F:F"),INDIRECT("'"&amp;Trust_selected!$H$2&amp;"'!B:B"),D$1,INDIRECT("'"&amp;Trust_selected!$H$2&amp;"'!D:D"),Trust_selected!$E$12,INDIRECT("'"&amp;Trust_selected!$H$2&amp;"'!E:E"),Trust_selected!$E$18,INDIRECT("'"&amp;Trust_selected!$H$2&amp;"'!H:H"),$B25))))</f>
        <v>5526</v>
      </c>
      <c r="E25" s="22">
        <f ca="1">IF(AND(Trust_selected!$E$12="All intent",Trust_selected!$E$18="18+"), SUMIFS(INDIRECT("'"&amp;Trust_selected!$H$2&amp;"'!G:G"),INDIRECT("'"&amp;Trust_selected!$H$2&amp;"'!B:B"),D$1,INDIRECT("'"&amp;Trust_selected!$H$2&amp;"'!H:H"),$B25), IF(Trust_selected!$E$12="All intent", SUMIFS(INDIRECT("'"&amp;Trust_selected!$H$2&amp;"'!G:G"),INDIRECT("'"&amp;Trust_selected!$H$2&amp;"'!B:B"),D$1,INDIRECT("'"&amp;Trust_selected!$H$2&amp;"'!E:E"),Trust_selected!$E$18,INDIRECT("'"&amp;Trust_selected!$H$2&amp;"'!H:H"),$B25), IF(Trust_selected!$E$18="18+", SUMIFS(INDIRECT("'"&amp;Trust_selected!$H$2&amp;"'!G:G"),INDIRECT("'"&amp;Trust_selected!$H$2&amp;"'!B:B"),D$1,INDIRECT("'"&amp;Trust_selected!$H$2&amp;"'!D:D"),Trust_selected!$E$12,INDIRECT("'"&amp;Trust_selected!$H$2&amp;"'!H:H"),$B25), SUMIFS(INDIRECT("'"&amp;Trust_selected!$H$2&amp;"'!G:G"),INDIRECT("'"&amp;Trust_selected!$H$2&amp;"'!B:B"),D$1,INDIRECT("'"&amp;Trust_selected!$H$2&amp;"'!D:D"),Trust_selected!$E$12,INDIRECT("'"&amp;Trust_selected!$H$2&amp;"'!E:E"),Trust_selected!$E$18,INDIRECT("'"&amp;Trust_selected!$H$2&amp;"'!H:H"),$B25))))</f>
        <v>178</v>
      </c>
      <c r="F25" s="22">
        <f t="shared" ca="1" si="4"/>
        <v>3.2211364458921463E-2</v>
      </c>
      <c r="G25" s="18">
        <f t="shared" ca="1" si="5"/>
        <v>2.7871421089798901E-2</v>
      </c>
      <c r="H25" s="18">
        <f t="shared" ca="1" si="6"/>
        <v>3.720123271055701E-2</v>
      </c>
      <c r="I25" s="22">
        <f ca="1">IF(AND(Trust_selected!$E$12="All intent",Trust_selected!$E$18="18+"), SUMIFS(INDIRECT("'"&amp;Trust_selected!$H$2&amp;"'!F:F"),INDIRECT("'"&amp;Trust_selected!$H$2&amp;"'!B:B"),I$1,INDIRECT("'"&amp;Trust_selected!$H$2&amp;"'!H:H"),$B25), IF(Trust_selected!$E$12="All intent", SUMIFS(INDIRECT("'"&amp;Trust_selected!$H$2&amp;"'!F:F"),INDIRECT("'"&amp;Trust_selected!$H$2&amp;"'!B:B"),I$1,INDIRECT("'"&amp;Trust_selected!$H$2&amp;"'!E:E"),Trust_selected!$E$18,INDIRECT("'"&amp;Trust_selected!$H$2&amp;"'!H:H"),$B25), IF(Trust_selected!$E$18="18+", SUMIFS(INDIRECT("'"&amp;Trust_selected!$H$2&amp;"'!F:F"),INDIRECT("'"&amp;Trust_selected!$H$2&amp;"'!B:B"),I$1,INDIRECT("'"&amp;Trust_selected!$H$2&amp;"'!D:D"),Trust_selected!$E$12,INDIRECT("'"&amp;Trust_selected!$H$2&amp;"'!H:H"),$B25), SUMIFS(INDIRECT("'"&amp;Trust_selected!$H$2&amp;"'!F:F"),INDIRECT("'"&amp;Trust_selected!$H$2&amp;"'!B:B"),I$1,INDIRECT("'"&amp;Trust_selected!$H$2&amp;"'!D:D"),Trust_selected!$E$12,INDIRECT("'"&amp;Trust_selected!$H$2&amp;"'!E:E"),Trust_selected!$E$18,INDIRECT("'"&amp;Trust_selected!$H$2&amp;"'!H:H"),$B25))))</f>
        <v>6189</v>
      </c>
      <c r="J25" s="22">
        <f ca="1">IF(AND(Trust_selected!$E$12="All intent",Trust_selected!$E$18="18+"), SUMIFS(INDIRECT("'"&amp;Trust_selected!$H$2&amp;"'!G:G"),INDIRECT("'"&amp;Trust_selected!$H$2&amp;"'!B:B"),I$1,INDIRECT("'"&amp;Trust_selected!$H$2&amp;"'!H:H"),$B25), IF(Trust_selected!$E$12="All intent", SUMIFS(INDIRECT("'"&amp;Trust_selected!$H$2&amp;"'!G:G"),INDIRECT("'"&amp;Trust_selected!$H$2&amp;"'!B:B"),I$1,INDIRECT("'"&amp;Trust_selected!$H$2&amp;"'!E:E"),Trust_selected!$E$18,INDIRECT("'"&amp;Trust_selected!$H$2&amp;"'!H:H"),$B25), IF(Trust_selected!$E$18="18+", SUMIFS(INDIRECT("'"&amp;Trust_selected!$H$2&amp;"'!G:G"),INDIRECT("'"&amp;Trust_selected!$H$2&amp;"'!B:B"),I$1,INDIRECT("'"&amp;Trust_selected!$H$2&amp;"'!D:D"),Trust_selected!$E$12,INDIRECT("'"&amp;Trust_selected!$H$2&amp;"'!H:H"),$B25), SUMIFS(INDIRECT("'"&amp;Trust_selected!$H$2&amp;"'!G:G"),INDIRECT("'"&amp;Trust_selected!$H$2&amp;"'!B:B"),I$1,INDIRECT("'"&amp;Trust_selected!$H$2&amp;"'!D:D"),Trust_selected!$E$12,INDIRECT("'"&amp;Trust_selected!$H$2&amp;"'!E:E"),Trust_selected!$E$18,INDIRECT("'"&amp;Trust_selected!$H$2&amp;"'!H:H"),$B25))))</f>
        <v>222</v>
      </c>
      <c r="K25" s="22">
        <f t="shared" ca="1" si="0"/>
        <v>3.5870092098885122E-2</v>
      </c>
      <c r="L25" s="18">
        <f t="shared" ca="1" si="7"/>
        <v>3.1517390552460514E-2</v>
      </c>
      <c r="M25" s="18">
        <f t="shared" ca="1" si="8"/>
        <v>4.0798599094394872E-2</v>
      </c>
      <c r="N25" s="4">
        <f ca="1">IF(AND(Trust_selected!$E$12="All intent",Trust_selected!$E$18="18+"), SUMIFS(INDIRECT("'"&amp;Trust_selected!$H$2&amp;"'!F:F"),INDIRECT("'"&amp;Trust_selected!$H$2&amp;"'!B:B"),N$1,INDIRECT("'"&amp;Trust_selected!$H$2&amp;"'!H:H"),$B25), IF(Trust_selected!$E$12="All intent", SUMIFS(INDIRECT("'"&amp;Trust_selected!$H$2&amp;"'!F:F"),INDIRECT("'"&amp;Trust_selected!$H$2&amp;"'!B:B"),N$1,INDIRECT("'"&amp;Trust_selected!$H$2&amp;"'!E:E"),Trust_selected!$E$18,INDIRECT("'"&amp;Trust_selected!$H$2&amp;"'!H:H"),$B25), IF(Trust_selected!$E$18="18+", SUMIFS(INDIRECT("'"&amp;Trust_selected!$H$2&amp;"'!F:F"),INDIRECT("'"&amp;Trust_selected!$H$2&amp;"'!B:B"),N$1,INDIRECT("'"&amp;Trust_selected!$H$2&amp;"'!D:D"),Trust_selected!$E$12,INDIRECT("'"&amp;Trust_selected!$H$2&amp;"'!H:H"),$B25), SUMIFS(INDIRECT("'"&amp;Trust_selected!$H$2&amp;"'!F:F"),INDIRECT("'"&amp;Trust_selected!$H$2&amp;"'!B:B"),N$1,INDIRECT("'"&amp;Trust_selected!$H$2&amp;"'!D:D"),Trust_selected!$E$12,INDIRECT("'"&amp;Trust_selected!$H$2&amp;"'!E:E"),Trust_selected!$E$18,INDIRECT("'"&amp;Trust_selected!$H$2&amp;"'!H:H"),$B25))))</f>
        <v>0</v>
      </c>
      <c r="O25" s="4">
        <f ca="1">IF(AND(Trust_selected!$E$12="All intent",Trust_selected!$E$18="18+"), SUMIFS(INDIRECT("'"&amp;Trust_selected!$H$2&amp;"'!G:G"),INDIRECT("'"&amp;Trust_selected!$H$2&amp;"'!B:B"),N$1,INDIRECT("'"&amp;Trust_selected!$H$2&amp;"'!H:H"),$B25), IF(Trust_selected!$E$12="All intent", SUMIFS(INDIRECT("'"&amp;Trust_selected!$H$2&amp;"'!G:G"),INDIRECT("'"&amp;Trust_selected!$H$2&amp;"'!B:B"),N$1,INDIRECT("'"&amp;Trust_selected!$H$2&amp;"'!E:E"),Trust_selected!$E$18,INDIRECT("'"&amp;Trust_selected!$H$2&amp;"'!H:H"),$B25), IF(Trust_selected!$E$18="18+", SUMIFS(INDIRECT("'"&amp;Trust_selected!$H$2&amp;"'!G:G"),INDIRECT("'"&amp;Trust_selected!$H$2&amp;"'!B:B"),N$1,INDIRECT("'"&amp;Trust_selected!$H$2&amp;"'!D:D"),Trust_selected!$E$12,INDIRECT("'"&amp;Trust_selected!$H$2&amp;"'!H:H"),$B25), SUMIFS(INDIRECT("'"&amp;Trust_selected!$H$2&amp;"'!G:G"),INDIRECT("'"&amp;Trust_selected!$H$2&amp;"'!B:B"),N$1,INDIRECT("'"&amp;Trust_selected!$H$2&amp;"'!D:D"),Trust_selected!$E$12,INDIRECT("'"&amp;Trust_selected!$H$2&amp;"'!E:E"),Trust_selected!$E$18,INDIRECT("'"&amp;Trust_selected!$H$2&amp;"'!H:H"),$B25))))</f>
        <v>0</v>
      </c>
      <c r="P25" s="4">
        <f t="shared" ca="1" si="1"/>
        <v>0</v>
      </c>
      <c r="Q25" s="96">
        <f t="shared" ca="1" si="2"/>
        <v>0</v>
      </c>
      <c r="R25" s="96">
        <f t="shared" ca="1" si="3"/>
        <v>1</v>
      </c>
    </row>
    <row r="26" spans="1:18" x14ac:dyDescent="0.3">
      <c r="A26" s="12" t="s">
        <v>187</v>
      </c>
      <c r="B26" s="12" t="s">
        <v>32</v>
      </c>
      <c r="C26" s="12" t="s">
        <v>388</v>
      </c>
      <c r="D26" s="22">
        <f ca="1">IF(AND(Trust_selected!$E$12="All intent",Trust_selected!$E$18="18+"), SUMIFS(INDIRECT("'"&amp;Trust_selected!$H$2&amp;"'!F:F"),INDIRECT("'"&amp;Trust_selected!$H$2&amp;"'!B:B"),D$1,INDIRECT("'"&amp;Trust_selected!$H$2&amp;"'!H:H"),$B26), IF(Trust_selected!$E$12="All intent", SUMIFS(INDIRECT("'"&amp;Trust_selected!$H$2&amp;"'!F:F"),INDIRECT("'"&amp;Trust_selected!$H$2&amp;"'!B:B"),D$1,INDIRECT("'"&amp;Trust_selected!$H$2&amp;"'!E:E"),Trust_selected!$E$18,INDIRECT("'"&amp;Trust_selected!$H$2&amp;"'!H:H"),$B26), IF(Trust_selected!$E$18="18+", SUMIFS(INDIRECT("'"&amp;Trust_selected!$H$2&amp;"'!F:F"),INDIRECT("'"&amp;Trust_selected!$H$2&amp;"'!B:B"),D$1,INDIRECT("'"&amp;Trust_selected!$H$2&amp;"'!D:D"),Trust_selected!$E$12,INDIRECT("'"&amp;Trust_selected!$H$2&amp;"'!H:H"),$B26), SUMIFS(INDIRECT("'"&amp;Trust_selected!$H$2&amp;"'!F:F"),INDIRECT("'"&amp;Trust_selected!$H$2&amp;"'!B:B"),D$1,INDIRECT("'"&amp;Trust_selected!$H$2&amp;"'!D:D"),Trust_selected!$E$12,INDIRECT("'"&amp;Trust_selected!$H$2&amp;"'!E:E"),Trust_selected!$E$18,INDIRECT("'"&amp;Trust_selected!$H$2&amp;"'!H:H"),$B26))))</f>
        <v>418</v>
      </c>
      <c r="E26" s="22">
        <f ca="1">IF(AND(Trust_selected!$E$12="All intent",Trust_selected!$E$18="18+"), SUMIFS(INDIRECT("'"&amp;Trust_selected!$H$2&amp;"'!G:G"),INDIRECT("'"&amp;Trust_selected!$H$2&amp;"'!B:B"),D$1,INDIRECT("'"&amp;Trust_selected!$H$2&amp;"'!H:H"),$B26), IF(Trust_selected!$E$12="All intent", SUMIFS(INDIRECT("'"&amp;Trust_selected!$H$2&amp;"'!G:G"),INDIRECT("'"&amp;Trust_selected!$H$2&amp;"'!B:B"),D$1,INDIRECT("'"&amp;Trust_selected!$H$2&amp;"'!E:E"),Trust_selected!$E$18,INDIRECT("'"&amp;Trust_selected!$H$2&amp;"'!H:H"),$B26), IF(Trust_selected!$E$18="18+", SUMIFS(INDIRECT("'"&amp;Trust_selected!$H$2&amp;"'!G:G"),INDIRECT("'"&amp;Trust_selected!$H$2&amp;"'!B:B"),D$1,INDIRECT("'"&amp;Trust_selected!$H$2&amp;"'!D:D"),Trust_selected!$E$12,INDIRECT("'"&amp;Trust_selected!$H$2&amp;"'!H:H"),$B26), SUMIFS(INDIRECT("'"&amp;Trust_selected!$H$2&amp;"'!G:G"),INDIRECT("'"&amp;Trust_selected!$H$2&amp;"'!B:B"),D$1,INDIRECT("'"&amp;Trust_selected!$H$2&amp;"'!D:D"),Trust_selected!$E$12,INDIRECT("'"&amp;Trust_selected!$H$2&amp;"'!E:E"),Trust_selected!$E$18,INDIRECT("'"&amp;Trust_selected!$H$2&amp;"'!H:H"),$B26))))</f>
        <v>8</v>
      </c>
      <c r="F26" s="22">
        <f t="shared" ca="1" si="4"/>
        <v>1.9138755980861243E-2</v>
      </c>
      <c r="G26" s="18">
        <f t="shared" ca="1" si="5"/>
        <v>9.7291066440679669E-3</v>
      </c>
      <c r="H26" s="18">
        <f t="shared" ca="1" si="6"/>
        <v>3.7306238995412751E-2</v>
      </c>
      <c r="I26" s="22">
        <f ca="1">IF(AND(Trust_selected!$E$12="All intent",Trust_selected!$E$18="18+"), SUMIFS(INDIRECT("'"&amp;Trust_selected!$H$2&amp;"'!F:F"),INDIRECT("'"&amp;Trust_selected!$H$2&amp;"'!B:B"),I$1,INDIRECT("'"&amp;Trust_selected!$H$2&amp;"'!H:H"),$B26), IF(Trust_selected!$E$12="All intent", SUMIFS(INDIRECT("'"&amp;Trust_selected!$H$2&amp;"'!F:F"),INDIRECT("'"&amp;Trust_selected!$H$2&amp;"'!B:B"),I$1,INDIRECT("'"&amp;Trust_selected!$H$2&amp;"'!E:E"),Trust_selected!$E$18,INDIRECT("'"&amp;Trust_selected!$H$2&amp;"'!H:H"),$B26), IF(Trust_selected!$E$18="18+", SUMIFS(INDIRECT("'"&amp;Trust_selected!$H$2&amp;"'!F:F"),INDIRECT("'"&amp;Trust_selected!$H$2&amp;"'!B:B"),I$1,INDIRECT("'"&amp;Trust_selected!$H$2&amp;"'!D:D"),Trust_selected!$E$12,INDIRECT("'"&amp;Trust_selected!$H$2&amp;"'!H:H"),$B26), SUMIFS(INDIRECT("'"&amp;Trust_selected!$H$2&amp;"'!F:F"),INDIRECT("'"&amp;Trust_selected!$H$2&amp;"'!B:B"),I$1,INDIRECT("'"&amp;Trust_selected!$H$2&amp;"'!D:D"),Trust_selected!$E$12,INDIRECT("'"&amp;Trust_selected!$H$2&amp;"'!E:E"),Trust_selected!$E$18,INDIRECT("'"&amp;Trust_selected!$H$2&amp;"'!H:H"),$B26))))</f>
        <v>353</v>
      </c>
      <c r="J26" s="22">
        <f ca="1">IF(AND(Trust_selected!$E$12="All intent",Trust_selected!$E$18="18+"), SUMIFS(INDIRECT("'"&amp;Trust_selected!$H$2&amp;"'!G:G"),INDIRECT("'"&amp;Trust_selected!$H$2&amp;"'!B:B"),I$1,INDIRECT("'"&amp;Trust_selected!$H$2&amp;"'!H:H"),$B26), IF(Trust_selected!$E$12="All intent", SUMIFS(INDIRECT("'"&amp;Trust_selected!$H$2&amp;"'!G:G"),INDIRECT("'"&amp;Trust_selected!$H$2&amp;"'!B:B"),I$1,INDIRECT("'"&amp;Trust_selected!$H$2&amp;"'!E:E"),Trust_selected!$E$18,INDIRECT("'"&amp;Trust_selected!$H$2&amp;"'!H:H"),$B26), IF(Trust_selected!$E$18="18+", SUMIFS(INDIRECT("'"&amp;Trust_selected!$H$2&amp;"'!G:G"),INDIRECT("'"&amp;Trust_selected!$H$2&amp;"'!B:B"),I$1,INDIRECT("'"&amp;Trust_selected!$H$2&amp;"'!D:D"),Trust_selected!$E$12,INDIRECT("'"&amp;Trust_selected!$H$2&amp;"'!H:H"),$B26), SUMIFS(INDIRECT("'"&amp;Trust_selected!$H$2&amp;"'!G:G"),INDIRECT("'"&amp;Trust_selected!$H$2&amp;"'!B:B"),I$1,INDIRECT("'"&amp;Trust_selected!$H$2&amp;"'!D:D"),Trust_selected!$E$12,INDIRECT("'"&amp;Trust_selected!$H$2&amp;"'!E:E"),Trust_selected!$E$18,INDIRECT("'"&amp;Trust_selected!$H$2&amp;"'!H:H"),$B26))))</f>
        <v>15</v>
      </c>
      <c r="K26" s="22">
        <f t="shared" ca="1" si="0"/>
        <v>4.2492917847025496E-2</v>
      </c>
      <c r="L26" s="18">
        <f t="shared" ca="1" si="7"/>
        <v>2.5917771353302338E-2</v>
      </c>
      <c r="M26" s="18">
        <f t="shared" ca="1" si="8"/>
        <v>6.8918346996103913E-2</v>
      </c>
      <c r="N26" s="4">
        <f ca="1">IF(AND(Trust_selected!$E$12="All intent",Trust_selected!$E$18="18+"), SUMIFS(INDIRECT("'"&amp;Trust_selected!$H$2&amp;"'!F:F"),INDIRECT("'"&amp;Trust_selected!$H$2&amp;"'!B:B"),N$1,INDIRECT("'"&amp;Trust_selected!$H$2&amp;"'!H:H"),$B26), IF(Trust_selected!$E$12="All intent", SUMIFS(INDIRECT("'"&amp;Trust_selected!$H$2&amp;"'!F:F"),INDIRECT("'"&amp;Trust_selected!$H$2&amp;"'!B:B"),N$1,INDIRECT("'"&amp;Trust_selected!$H$2&amp;"'!E:E"),Trust_selected!$E$18,INDIRECT("'"&amp;Trust_selected!$H$2&amp;"'!H:H"),$B26), IF(Trust_selected!$E$18="18+", SUMIFS(INDIRECT("'"&amp;Trust_selected!$H$2&amp;"'!F:F"),INDIRECT("'"&amp;Trust_selected!$H$2&amp;"'!B:B"),N$1,INDIRECT("'"&amp;Trust_selected!$H$2&amp;"'!D:D"),Trust_selected!$E$12,INDIRECT("'"&amp;Trust_selected!$H$2&amp;"'!H:H"),$B26), SUMIFS(INDIRECT("'"&amp;Trust_selected!$H$2&amp;"'!F:F"),INDIRECT("'"&amp;Trust_selected!$H$2&amp;"'!B:B"),N$1,INDIRECT("'"&amp;Trust_selected!$H$2&amp;"'!D:D"),Trust_selected!$E$12,INDIRECT("'"&amp;Trust_selected!$H$2&amp;"'!E:E"),Trust_selected!$E$18,INDIRECT("'"&amp;Trust_selected!$H$2&amp;"'!H:H"),$B26))))</f>
        <v>0</v>
      </c>
      <c r="O26" s="4">
        <f ca="1">IF(AND(Trust_selected!$E$12="All intent",Trust_selected!$E$18="18+"), SUMIFS(INDIRECT("'"&amp;Trust_selected!$H$2&amp;"'!G:G"),INDIRECT("'"&amp;Trust_selected!$H$2&amp;"'!B:B"),N$1,INDIRECT("'"&amp;Trust_selected!$H$2&amp;"'!H:H"),$B26), IF(Trust_selected!$E$12="All intent", SUMIFS(INDIRECT("'"&amp;Trust_selected!$H$2&amp;"'!G:G"),INDIRECT("'"&amp;Trust_selected!$H$2&amp;"'!B:B"),N$1,INDIRECT("'"&amp;Trust_selected!$H$2&amp;"'!E:E"),Trust_selected!$E$18,INDIRECT("'"&amp;Trust_selected!$H$2&amp;"'!H:H"),$B26), IF(Trust_selected!$E$18="18+", SUMIFS(INDIRECT("'"&amp;Trust_selected!$H$2&amp;"'!G:G"),INDIRECT("'"&amp;Trust_selected!$H$2&amp;"'!B:B"),N$1,INDIRECT("'"&amp;Trust_selected!$H$2&amp;"'!D:D"),Trust_selected!$E$12,INDIRECT("'"&amp;Trust_selected!$H$2&amp;"'!H:H"),$B26), SUMIFS(INDIRECT("'"&amp;Trust_selected!$H$2&amp;"'!G:G"),INDIRECT("'"&amp;Trust_selected!$H$2&amp;"'!B:B"),N$1,INDIRECT("'"&amp;Trust_selected!$H$2&amp;"'!D:D"),Trust_selected!$E$12,INDIRECT("'"&amp;Trust_selected!$H$2&amp;"'!E:E"),Trust_selected!$E$18,INDIRECT("'"&amp;Trust_selected!$H$2&amp;"'!H:H"),$B26))))</f>
        <v>0</v>
      </c>
      <c r="P26" s="4">
        <f t="shared" ca="1" si="1"/>
        <v>0</v>
      </c>
      <c r="Q26" s="96">
        <f t="shared" ca="1" si="2"/>
        <v>0</v>
      </c>
      <c r="R26" s="96">
        <f t="shared" ca="1" si="3"/>
        <v>1</v>
      </c>
    </row>
    <row r="27" spans="1:18" x14ac:dyDescent="0.3">
      <c r="A27" s="12" t="s">
        <v>188</v>
      </c>
      <c r="B27" s="12" t="s">
        <v>33</v>
      </c>
      <c r="C27" s="12" t="s">
        <v>329</v>
      </c>
      <c r="D27" s="22">
        <f ca="1">IF(AND(Trust_selected!$E$12="All intent",Trust_selected!$E$18="18+"), SUMIFS(INDIRECT("'"&amp;Trust_selected!$H$2&amp;"'!F:F"),INDIRECT("'"&amp;Trust_selected!$H$2&amp;"'!B:B"),D$1,INDIRECT("'"&amp;Trust_selected!$H$2&amp;"'!H:H"),$B27), IF(Trust_selected!$E$12="All intent", SUMIFS(INDIRECT("'"&amp;Trust_selected!$H$2&amp;"'!F:F"),INDIRECT("'"&amp;Trust_selected!$H$2&amp;"'!B:B"),D$1,INDIRECT("'"&amp;Trust_selected!$H$2&amp;"'!E:E"),Trust_selected!$E$18,INDIRECT("'"&amp;Trust_selected!$H$2&amp;"'!H:H"),$B27), IF(Trust_selected!$E$18="18+", SUMIFS(INDIRECT("'"&amp;Trust_selected!$H$2&amp;"'!F:F"),INDIRECT("'"&amp;Trust_selected!$H$2&amp;"'!B:B"),D$1,INDIRECT("'"&amp;Trust_selected!$H$2&amp;"'!D:D"),Trust_selected!$E$12,INDIRECT("'"&amp;Trust_selected!$H$2&amp;"'!H:H"),$B27), SUMIFS(INDIRECT("'"&amp;Trust_selected!$H$2&amp;"'!F:F"),INDIRECT("'"&amp;Trust_selected!$H$2&amp;"'!B:B"),D$1,INDIRECT("'"&amp;Trust_selected!$H$2&amp;"'!D:D"),Trust_selected!$E$12,INDIRECT("'"&amp;Trust_selected!$H$2&amp;"'!E:E"),Trust_selected!$E$18,INDIRECT("'"&amp;Trust_selected!$H$2&amp;"'!H:H"),$B27))))</f>
        <v>362</v>
      </c>
      <c r="E27" s="22">
        <f ca="1">IF(AND(Trust_selected!$E$12="All intent",Trust_selected!$E$18="18+"), SUMIFS(INDIRECT("'"&amp;Trust_selected!$H$2&amp;"'!G:G"),INDIRECT("'"&amp;Trust_selected!$H$2&amp;"'!B:B"),D$1,INDIRECT("'"&amp;Trust_selected!$H$2&amp;"'!H:H"),$B27), IF(Trust_selected!$E$12="All intent", SUMIFS(INDIRECT("'"&amp;Trust_selected!$H$2&amp;"'!G:G"),INDIRECT("'"&amp;Trust_selected!$H$2&amp;"'!B:B"),D$1,INDIRECT("'"&amp;Trust_selected!$H$2&amp;"'!E:E"),Trust_selected!$E$18,INDIRECT("'"&amp;Trust_selected!$H$2&amp;"'!H:H"),$B27), IF(Trust_selected!$E$18="18+", SUMIFS(INDIRECT("'"&amp;Trust_selected!$H$2&amp;"'!G:G"),INDIRECT("'"&amp;Trust_selected!$H$2&amp;"'!B:B"),D$1,INDIRECT("'"&amp;Trust_selected!$H$2&amp;"'!D:D"),Trust_selected!$E$12,INDIRECT("'"&amp;Trust_selected!$H$2&amp;"'!H:H"),$B27), SUMIFS(INDIRECT("'"&amp;Trust_selected!$H$2&amp;"'!G:G"),INDIRECT("'"&amp;Trust_selected!$H$2&amp;"'!B:B"),D$1,INDIRECT("'"&amp;Trust_selected!$H$2&amp;"'!D:D"),Trust_selected!$E$12,INDIRECT("'"&amp;Trust_selected!$H$2&amp;"'!E:E"),Trust_selected!$E$18,INDIRECT("'"&amp;Trust_selected!$H$2&amp;"'!H:H"),$B27))))</f>
        <v>12</v>
      </c>
      <c r="F27" s="22">
        <f t="shared" ca="1" si="4"/>
        <v>3.3149171270718231E-2</v>
      </c>
      <c r="G27" s="18">
        <f t="shared" ca="1" si="5"/>
        <v>1.9062594693605571E-2</v>
      </c>
      <c r="H27" s="18">
        <f t="shared" ca="1" si="6"/>
        <v>5.7039930456065209E-2</v>
      </c>
      <c r="I27" s="22">
        <f ca="1">IF(AND(Trust_selected!$E$12="All intent",Trust_selected!$E$18="18+"), SUMIFS(INDIRECT("'"&amp;Trust_selected!$H$2&amp;"'!F:F"),INDIRECT("'"&amp;Trust_selected!$H$2&amp;"'!B:B"),I$1,INDIRECT("'"&amp;Trust_selected!$H$2&amp;"'!H:H"),$B27), IF(Trust_selected!$E$12="All intent", SUMIFS(INDIRECT("'"&amp;Trust_selected!$H$2&amp;"'!F:F"),INDIRECT("'"&amp;Trust_selected!$H$2&amp;"'!B:B"),I$1,INDIRECT("'"&amp;Trust_selected!$H$2&amp;"'!E:E"),Trust_selected!$E$18,INDIRECT("'"&amp;Trust_selected!$H$2&amp;"'!H:H"),$B27), IF(Trust_selected!$E$18="18+", SUMIFS(INDIRECT("'"&amp;Trust_selected!$H$2&amp;"'!F:F"),INDIRECT("'"&amp;Trust_selected!$H$2&amp;"'!B:B"),I$1,INDIRECT("'"&amp;Trust_selected!$H$2&amp;"'!D:D"),Trust_selected!$E$12,INDIRECT("'"&amp;Trust_selected!$H$2&amp;"'!H:H"),$B27), SUMIFS(INDIRECT("'"&amp;Trust_selected!$H$2&amp;"'!F:F"),INDIRECT("'"&amp;Trust_selected!$H$2&amp;"'!B:B"),I$1,INDIRECT("'"&amp;Trust_selected!$H$2&amp;"'!D:D"),Trust_selected!$E$12,INDIRECT("'"&amp;Trust_selected!$H$2&amp;"'!E:E"),Trust_selected!$E$18,INDIRECT("'"&amp;Trust_selected!$H$2&amp;"'!H:H"),$B27))))</f>
        <v>424</v>
      </c>
      <c r="J27" s="22">
        <f ca="1">IF(AND(Trust_selected!$E$12="All intent",Trust_selected!$E$18="18+"), SUMIFS(INDIRECT("'"&amp;Trust_selected!$H$2&amp;"'!G:G"),INDIRECT("'"&amp;Trust_selected!$H$2&amp;"'!B:B"),I$1,INDIRECT("'"&amp;Trust_selected!$H$2&amp;"'!H:H"),$B27), IF(Trust_selected!$E$12="All intent", SUMIFS(INDIRECT("'"&amp;Trust_selected!$H$2&amp;"'!G:G"),INDIRECT("'"&amp;Trust_selected!$H$2&amp;"'!B:B"),I$1,INDIRECT("'"&amp;Trust_selected!$H$2&amp;"'!E:E"),Trust_selected!$E$18,INDIRECT("'"&amp;Trust_selected!$H$2&amp;"'!H:H"),$B27), IF(Trust_selected!$E$18="18+", SUMIFS(INDIRECT("'"&amp;Trust_selected!$H$2&amp;"'!G:G"),INDIRECT("'"&amp;Trust_selected!$H$2&amp;"'!B:B"),I$1,INDIRECT("'"&amp;Trust_selected!$H$2&amp;"'!D:D"),Trust_selected!$E$12,INDIRECT("'"&amp;Trust_selected!$H$2&amp;"'!H:H"),$B27), SUMIFS(INDIRECT("'"&amp;Trust_selected!$H$2&amp;"'!G:G"),INDIRECT("'"&amp;Trust_selected!$H$2&amp;"'!B:B"),I$1,INDIRECT("'"&amp;Trust_selected!$H$2&amp;"'!D:D"),Trust_selected!$E$12,INDIRECT("'"&amp;Trust_selected!$H$2&amp;"'!E:E"),Trust_selected!$E$18,INDIRECT("'"&amp;Trust_selected!$H$2&amp;"'!H:H"),$B27))))</f>
        <v>10</v>
      </c>
      <c r="K27" s="22">
        <f t="shared" ca="1" si="0"/>
        <v>2.358490566037736E-2</v>
      </c>
      <c r="L27" s="18">
        <f t="shared" ca="1" si="7"/>
        <v>1.2860322927153082E-2</v>
      </c>
      <c r="M27" s="18">
        <f t="shared" ca="1" si="8"/>
        <v>4.2864661945539999E-2</v>
      </c>
      <c r="N27" s="4">
        <f ca="1">IF(AND(Trust_selected!$E$12="All intent",Trust_selected!$E$18="18+"), SUMIFS(INDIRECT("'"&amp;Trust_selected!$H$2&amp;"'!F:F"),INDIRECT("'"&amp;Trust_selected!$H$2&amp;"'!B:B"),N$1,INDIRECT("'"&amp;Trust_selected!$H$2&amp;"'!H:H"),$B27), IF(Trust_selected!$E$12="All intent", SUMIFS(INDIRECT("'"&amp;Trust_selected!$H$2&amp;"'!F:F"),INDIRECT("'"&amp;Trust_selected!$H$2&amp;"'!B:B"),N$1,INDIRECT("'"&amp;Trust_selected!$H$2&amp;"'!E:E"),Trust_selected!$E$18,INDIRECT("'"&amp;Trust_selected!$H$2&amp;"'!H:H"),$B27), IF(Trust_selected!$E$18="18+", SUMIFS(INDIRECT("'"&amp;Trust_selected!$H$2&amp;"'!F:F"),INDIRECT("'"&amp;Trust_selected!$H$2&amp;"'!B:B"),N$1,INDIRECT("'"&amp;Trust_selected!$H$2&amp;"'!D:D"),Trust_selected!$E$12,INDIRECT("'"&amp;Trust_selected!$H$2&amp;"'!H:H"),$B27), SUMIFS(INDIRECT("'"&amp;Trust_selected!$H$2&amp;"'!F:F"),INDIRECT("'"&amp;Trust_selected!$H$2&amp;"'!B:B"),N$1,INDIRECT("'"&amp;Trust_selected!$H$2&amp;"'!D:D"),Trust_selected!$E$12,INDIRECT("'"&amp;Trust_selected!$H$2&amp;"'!E:E"),Trust_selected!$E$18,INDIRECT("'"&amp;Trust_selected!$H$2&amp;"'!H:H"),$B27))))</f>
        <v>0</v>
      </c>
      <c r="O27" s="4">
        <f ca="1">IF(AND(Trust_selected!$E$12="All intent",Trust_selected!$E$18="18+"), SUMIFS(INDIRECT("'"&amp;Trust_selected!$H$2&amp;"'!G:G"),INDIRECT("'"&amp;Trust_selected!$H$2&amp;"'!B:B"),N$1,INDIRECT("'"&amp;Trust_selected!$H$2&amp;"'!H:H"),$B27), IF(Trust_selected!$E$12="All intent", SUMIFS(INDIRECT("'"&amp;Trust_selected!$H$2&amp;"'!G:G"),INDIRECT("'"&amp;Trust_selected!$H$2&amp;"'!B:B"),N$1,INDIRECT("'"&amp;Trust_selected!$H$2&amp;"'!E:E"),Trust_selected!$E$18,INDIRECT("'"&amp;Trust_selected!$H$2&amp;"'!H:H"),$B27), IF(Trust_selected!$E$18="18+", SUMIFS(INDIRECT("'"&amp;Trust_selected!$H$2&amp;"'!G:G"),INDIRECT("'"&amp;Trust_selected!$H$2&amp;"'!B:B"),N$1,INDIRECT("'"&amp;Trust_selected!$H$2&amp;"'!D:D"),Trust_selected!$E$12,INDIRECT("'"&amp;Trust_selected!$H$2&amp;"'!H:H"),$B27), SUMIFS(INDIRECT("'"&amp;Trust_selected!$H$2&amp;"'!G:G"),INDIRECT("'"&amp;Trust_selected!$H$2&amp;"'!B:B"),N$1,INDIRECT("'"&amp;Trust_selected!$H$2&amp;"'!D:D"),Trust_selected!$E$12,INDIRECT("'"&amp;Trust_selected!$H$2&amp;"'!E:E"),Trust_selected!$E$18,INDIRECT("'"&amp;Trust_selected!$H$2&amp;"'!H:H"),$B27))))</f>
        <v>0</v>
      </c>
      <c r="P27" s="4">
        <f t="shared" ca="1" si="1"/>
        <v>0</v>
      </c>
      <c r="Q27" s="96">
        <f t="shared" ca="1" si="2"/>
        <v>0</v>
      </c>
      <c r="R27" s="96">
        <f t="shared" ca="1" si="3"/>
        <v>1</v>
      </c>
    </row>
    <row r="28" spans="1:18" x14ac:dyDescent="0.3">
      <c r="A28" s="12" t="s">
        <v>189</v>
      </c>
      <c r="B28" s="12" t="s">
        <v>34</v>
      </c>
      <c r="C28" s="12" t="s">
        <v>330</v>
      </c>
      <c r="D28" s="22">
        <f ca="1">IF(AND(Trust_selected!$E$12="All intent",Trust_selected!$E$18="18+"), SUMIFS(INDIRECT("'"&amp;Trust_selected!$H$2&amp;"'!F:F"),INDIRECT("'"&amp;Trust_selected!$H$2&amp;"'!B:B"),D$1,INDIRECT("'"&amp;Trust_selected!$H$2&amp;"'!H:H"),$B28), IF(Trust_selected!$E$12="All intent", SUMIFS(INDIRECT("'"&amp;Trust_selected!$H$2&amp;"'!F:F"),INDIRECT("'"&amp;Trust_selected!$H$2&amp;"'!B:B"),D$1,INDIRECT("'"&amp;Trust_selected!$H$2&amp;"'!E:E"),Trust_selected!$E$18,INDIRECT("'"&amp;Trust_selected!$H$2&amp;"'!H:H"),$B28), IF(Trust_selected!$E$18="18+", SUMIFS(INDIRECT("'"&amp;Trust_selected!$H$2&amp;"'!F:F"),INDIRECT("'"&amp;Trust_selected!$H$2&amp;"'!B:B"),D$1,INDIRECT("'"&amp;Trust_selected!$H$2&amp;"'!D:D"),Trust_selected!$E$12,INDIRECT("'"&amp;Trust_selected!$H$2&amp;"'!H:H"),$B28), SUMIFS(INDIRECT("'"&amp;Trust_selected!$H$2&amp;"'!F:F"),INDIRECT("'"&amp;Trust_selected!$H$2&amp;"'!B:B"),D$1,INDIRECT("'"&amp;Trust_selected!$H$2&amp;"'!D:D"),Trust_selected!$E$12,INDIRECT("'"&amp;Trust_selected!$H$2&amp;"'!E:E"),Trust_selected!$E$18,INDIRECT("'"&amp;Trust_selected!$H$2&amp;"'!H:H"),$B28))))</f>
        <v>456</v>
      </c>
      <c r="E28" s="22">
        <f ca="1">IF(AND(Trust_selected!$E$12="All intent",Trust_selected!$E$18="18+"), SUMIFS(INDIRECT("'"&amp;Trust_selected!$H$2&amp;"'!G:G"),INDIRECT("'"&amp;Trust_selected!$H$2&amp;"'!B:B"),D$1,INDIRECT("'"&amp;Trust_selected!$H$2&amp;"'!H:H"),$B28), IF(Trust_selected!$E$12="All intent", SUMIFS(INDIRECT("'"&amp;Trust_selected!$H$2&amp;"'!G:G"),INDIRECT("'"&amp;Trust_selected!$H$2&amp;"'!B:B"),D$1,INDIRECT("'"&amp;Trust_selected!$H$2&amp;"'!E:E"),Trust_selected!$E$18,INDIRECT("'"&amp;Trust_selected!$H$2&amp;"'!H:H"),$B28), IF(Trust_selected!$E$18="18+", SUMIFS(INDIRECT("'"&amp;Trust_selected!$H$2&amp;"'!G:G"),INDIRECT("'"&amp;Trust_selected!$H$2&amp;"'!B:B"),D$1,INDIRECT("'"&amp;Trust_selected!$H$2&amp;"'!D:D"),Trust_selected!$E$12,INDIRECT("'"&amp;Trust_selected!$H$2&amp;"'!H:H"),$B28), SUMIFS(INDIRECT("'"&amp;Trust_selected!$H$2&amp;"'!G:G"),INDIRECT("'"&amp;Trust_selected!$H$2&amp;"'!B:B"),D$1,INDIRECT("'"&amp;Trust_selected!$H$2&amp;"'!D:D"),Trust_selected!$E$12,INDIRECT("'"&amp;Trust_selected!$H$2&amp;"'!E:E"),Trust_selected!$E$18,INDIRECT("'"&amp;Trust_selected!$H$2&amp;"'!H:H"),$B28))))</f>
        <v>10</v>
      </c>
      <c r="F28" s="22">
        <f t="shared" ca="1" si="4"/>
        <v>2.1929824561403508E-2</v>
      </c>
      <c r="G28" s="18">
        <f t="shared" ca="1" si="5"/>
        <v>1.1954616861483023E-2</v>
      </c>
      <c r="H28" s="18">
        <f t="shared" ca="1" si="6"/>
        <v>3.9892510802555237E-2</v>
      </c>
      <c r="I28" s="22">
        <f ca="1">IF(AND(Trust_selected!$E$12="All intent",Trust_selected!$E$18="18+"), SUMIFS(INDIRECT("'"&amp;Trust_selected!$H$2&amp;"'!F:F"),INDIRECT("'"&amp;Trust_selected!$H$2&amp;"'!B:B"),I$1,INDIRECT("'"&amp;Trust_selected!$H$2&amp;"'!H:H"),$B28), IF(Trust_selected!$E$12="All intent", SUMIFS(INDIRECT("'"&amp;Trust_selected!$H$2&amp;"'!F:F"),INDIRECT("'"&amp;Trust_selected!$H$2&amp;"'!B:B"),I$1,INDIRECT("'"&amp;Trust_selected!$H$2&amp;"'!E:E"),Trust_selected!$E$18,INDIRECT("'"&amp;Trust_selected!$H$2&amp;"'!H:H"),$B28), IF(Trust_selected!$E$18="18+", SUMIFS(INDIRECT("'"&amp;Trust_selected!$H$2&amp;"'!F:F"),INDIRECT("'"&amp;Trust_selected!$H$2&amp;"'!B:B"),I$1,INDIRECT("'"&amp;Trust_selected!$H$2&amp;"'!D:D"),Trust_selected!$E$12,INDIRECT("'"&amp;Trust_selected!$H$2&amp;"'!H:H"),$B28), SUMIFS(INDIRECT("'"&amp;Trust_selected!$H$2&amp;"'!F:F"),INDIRECT("'"&amp;Trust_selected!$H$2&amp;"'!B:B"),I$1,INDIRECT("'"&amp;Trust_selected!$H$2&amp;"'!D:D"),Trust_selected!$E$12,INDIRECT("'"&amp;Trust_selected!$H$2&amp;"'!E:E"),Trust_selected!$E$18,INDIRECT("'"&amp;Trust_selected!$H$2&amp;"'!H:H"),$B28))))</f>
        <v>469</v>
      </c>
      <c r="J28" s="22">
        <f ca="1">IF(AND(Trust_selected!$E$12="All intent",Trust_selected!$E$18="18+"), SUMIFS(INDIRECT("'"&amp;Trust_selected!$H$2&amp;"'!G:G"),INDIRECT("'"&amp;Trust_selected!$H$2&amp;"'!B:B"),I$1,INDIRECT("'"&amp;Trust_selected!$H$2&amp;"'!H:H"),$B28), IF(Trust_selected!$E$12="All intent", SUMIFS(INDIRECT("'"&amp;Trust_selected!$H$2&amp;"'!G:G"),INDIRECT("'"&amp;Trust_selected!$H$2&amp;"'!B:B"),I$1,INDIRECT("'"&amp;Trust_selected!$H$2&amp;"'!E:E"),Trust_selected!$E$18,INDIRECT("'"&amp;Trust_selected!$H$2&amp;"'!H:H"),$B28), IF(Trust_selected!$E$18="18+", SUMIFS(INDIRECT("'"&amp;Trust_selected!$H$2&amp;"'!G:G"),INDIRECT("'"&amp;Trust_selected!$H$2&amp;"'!B:B"),I$1,INDIRECT("'"&amp;Trust_selected!$H$2&amp;"'!D:D"),Trust_selected!$E$12,INDIRECT("'"&amp;Trust_selected!$H$2&amp;"'!H:H"),$B28), SUMIFS(INDIRECT("'"&amp;Trust_selected!$H$2&amp;"'!G:G"),INDIRECT("'"&amp;Trust_selected!$H$2&amp;"'!B:B"),I$1,INDIRECT("'"&amp;Trust_selected!$H$2&amp;"'!D:D"),Trust_selected!$E$12,INDIRECT("'"&amp;Trust_selected!$H$2&amp;"'!E:E"),Trust_selected!$E$18,INDIRECT("'"&amp;Trust_selected!$H$2&amp;"'!H:H"),$B28))))</f>
        <v>14</v>
      </c>
      <c r="K28" s="22">
        <f t="shared" ca="1" si="0"/>
        <v>2.9850746268656716E-2</v>
      </c>
      <c r="L28" s="18">
        <f t="shared" ca="1" si="7"/>
        <v>1.7863262378501461E-2</v>
      </c>
      <c r="M28" s="18">
        <f t="shared" ca="1" si="8"/>
        <v>4.9477403772282706E-2</v>
      </c>
      <c r="N28" s="4">
        <f ca="1">IF(AND(Trust_selected!$E$12="All intent",Trust_selected!$E$18="18+"), SUMIFS(INDIRECT("'"&amp;Trust_selected!$H$2&amp;"'!F:F"),INDIRECT("'"&amp;Trust_selected!$H$2&amp;"'!B:B"),N$1,INDIRECT("'"&amp;Trust_selected!$H$2&amp;"'!H:H"),$B28), IF(Trust_selected!$E$12="All intent", SUMIFS(INDIRECT("'"&amp;Trust_selected!$H$2&amp;"'!F:F"),INDIRECT("'"&amp;Trust_selected!$H$2&amp;"'!B:B"),N$1,INDIRECT("'"&amp;Trust_selected!$H$2&amp;"'!E:E"),Trust_selected!$E$18,INDIRECT("'"&amp;Trust_selected!$H$2&amp;"'!H:H"),$B28), IF(Trust_selected!$E$18="18+", SUMIFS(INDIRECT("'"&amp;Trust_selected!$H$2&amp;"'!F:F"),INDIRECT("'"&amp;Trust_selected!$H$2&amp;"'!B:B"),N$1,INDIRECT("'"&amp;Trust_selected!$H$2&amp;"'!D:D"),Trust_selected!$E$12,INDIRECT("'"&amp;Trust_selected!$H$2&amp;"'!H:H"),$B28), SUMIFS(INDIRECT("'"&amp;Trust_selected!$H$2&amp;"'!F:F"),INDIRECT("'"&amp;Trust_selected!$H$2&amp;"'!B:B"),N$1,INDIRECT("'"&amp;Trust_selected!$H$2&amp;"'!D:D"),Trust_selected!$E$12,INDIRECT("'"&amp;Trust_selected!$H$2&amp;"'!E:E"),Trust_selected!$E$18,INDIRECT("'"&amp;Trust_selected!$H$2&amp;"'!H:H"),$B28))))</f>
        <v>0</v>
      </c>
      <c r="O28" s="4">
        <f ca="1">IF(AND(Trust_selected!$E$12="All intent",Trust_selected!$E$18="18+"), SUMIFS(INDIRECT("'"&amp;Trust_selected!$H$2&amp;"'!G:G"),INDIRECT("'"&amp;Trust_selected!$H$2&amp;"'!B:B"),N$1,INDIRECT("'"&amp;Trust_selected!$H$2&amp;"'!H:H"),$B28), IF(Trust_selected!$E$12="All intent", SUMIFS(INDIRECT("'"&amp;Trust_selected!$H$2&amp;"'!G:G"),INDIRECT("'"&amp;Trust_selected!$H$2&amp;"'!B:B"),N$1,INDIRECT("'"&amp;Trust_selected!$H$2&amp;"'!E:E"),Trust_selected!$E$18,INDIRECT("'"&amp;Trust_selected!$H$2&amp;"'!H:H"),$B28), IF(Trust_selected!$E$18="18+", SUMIFS(INDIRECT("'"&amp;Trust_selected!$H$2&amp;"'!G:G"),INDIRECT("'"&amp;Trust_selected!$H$2&amp;"'!B:B"),N$1,INDIRECT("'"&amp;Trust_selected!$H$2&amp;"'!D:D"),Trust_selected!$E$12,INDIRECT("'"&amp;Trust_selected!$H$2&amp;"'!H:H"),$B28), SUMIFS(INDIRECT("'"&amp;Trust_selected!$H$2&amp;"'!G:G"),INDIRECT("'"&amp;Trust_selected!$H$2&amp;"'!B:B"),N$1,INDIRECT("'"&amp;Trust_selected!$H$2&amp;"'!D:D"),Trust_selected!$E$12,INDIRECT("'"&amp;Trust_selected!$H$2&amp;"'!E:E"),Trust_selected!$E$18,INDIRECT("'"&amp;Trust_selected!$H$2&amp;"'!H:H"),$B28))))</f>
        <v>0</v>
      </c>
      <c r="P28" s="4">
        <f t="shared" ca="1" si="1"/>
        <v>0</v>
      </c>
      <c r="Q28" s="96">
        <f t="shared" ca="1" si="2"/>
        <v>0</v>
      </c>
      <c r="R28" s="96">
        <f t="shared" ca="1" si="3"/>
        <v>1</v>
      </c>
    </row>
    <row r="29" spans="1:18" x14ac:dyDescent="0.3">
      <c r="A29" s="12" t="s">
        <v>190</v>
      </c>
      <c r="B29" s="12" t="s">
        <v>35</v>
      </c>
      <c r="C29" s="12" t="s">
        <v>350</v>
      </c>
      <c r="D29" s="22">
        <f ca="1">IF(AND(Trust_selected!$E$12="All intent",Trust_selected!$E$18="18+"), SUMIFS(INDIRECT("'"&amp;Trust_selected!$H$2&amp;"'!F:F"),INDIRECT("'"&amp;Trust_selected!$H$2&amp;"'!B:B"),D$1,INDIRECT("'"&amp;Trust_selected!$H$2&amp;"'!H:H"),$B29), IF(Trust_selected!$E$12="All intent", SUMIFS(INDIRECT("'"&amp;Trust_selected!$H$2&amp;"'!F:F"),INDIRECT("'"&amp;Trust_selected!$H$2&amp;"'!B:B"),D$1,INDIRECT("'"&amp;Trust_selected!$H$2&amp;"'!E:E"),Trust_selected!$E$18,INDIRECT("'"&amp;Trust_selected!$H$2&amp;"'!H:H"),$B29), IF(Trust_selected!$E$18="18+", SUMIFS(INDIRECT("'"&amp;Trust_selected!$H$2&amp;"'!F:F"),INDIRECT("'"&amp;Trust_selected!$H$2&amp;"'!B:B"),D$1,INDIRECT("'"&amp;Trust_selected!$H$2&amp;"'!D:D"),Trust_selected!$E$12,INDIRECT("'"&amp;Trust_selected!$H$2&amp;"'!H:H"),$B29), SUMIFS(INDIRECT("'"&amp;Trust_selected!$H$2&amp;"'!F:F"),INDIRECT("'"&amp;Trust_selected!$H$2&amp;"'!B:B"),D$1,INDIRECT("'"&amp;Trust_selected!$H$2&amp;"'!D:D"),Trust_selected!$E$12,INDIRECT("'"&amp;Trust_selected!$H$2&amp;"'!E:E"),Trust_selected!$E$18,INDIRECT("'"&amp;Trust_selected!$H$2&amp;"'!H:H"),$B29))))</f>
        <v>1009</v>
      </c>
      <c r="E29" s="22">
        <f ca="1">IF(AND(Trust_selected!$E$12="All intent",Trust_selected!$E$18="18+"), SUMIFS(INDIRECT("'"&amp;Trust_selected!$H$2&amp;"'!G:G"),INDIRECT("'"&amp;Trust_selected!$H$2&amp;"'!B:B"),D$1,INDIRECT("'"&amp;Trust_selected!$H$2&amp;"'!H:H"),$B29), IF(Trust_selected!$E$12="All intent", SUMIFS(INDIRECT("'"&amp;Trust_selected!$H$2&amp;"'!G:G"),INDIRECT("'"&amp;Trust_selected!$H$2&amp;"'!B:B"),D$1,INDIRECT("'"&amp;Trust_selected!$H$2&amp;"'!E:E"),Trust_selected!$E$18,INDIRECT("'"&amp;Trust_selected!$H$2&amp;"'!H:H"),$B29), IF(Trust_selected!$E$18="18+", SUMIFS(INDIRECT("'"&amp;Trust_selected!$H$2&amp;"'!G:G"),INDIRECT("'"&amp;Trust_selected!$H$2&amp;"'!B:B"),D$1,INDIRECT("'"&amp;Trust_selected!$H$2&amp;"'!D:D"),Trust_selected!$E$12,INDIRECT("'"&amp;Trust_selected!$H$2&amp;"'!H:H"),$B29), SUMIFS(INDIRECT("'"&amp;Trust_selected!$H$2&amp;"'!G:G"),INDIRECT("'"&amp;Trust_selected!$H$2&amp;"'!B:B"),D$1,INDIRECT("'"&amp;Trust_selected!$H$2&amp;"'!D:D"),Trust_selected!$E$12,INDIRECT("'"&amp;Trust_selected!$H$2&amp;"'!E:E"),Trust_selected!$E$18,INDIRECT("'"&amp;Trust_selected!$H$2&amp;"'!H:H"),$B29))))</f>
        <v>44</v>
      </c>
      <c r="F29" s="22">
        <f t="shared" ca="1" si="4"/>
        <v>4.3607532210109018E-2</v>
      </c>
      <c r="G29" s="18">
        <f t="shared" ca="1" si="5"/>
        <v>3.2642982143987267E-2</v>
      </c>
      <c r="H29" s="18">
        <f t="shared" ca="1" si="6"/>
        <v>5.8034051285933828E-2</v>
      </c>
      <c r="I29" s="22">
        <f ca="1">IF(AND(Trust_selected!$E$12="All intent",Trust_selected!$E$18="18+"), SUMIFS(INDIRECT("'"&amp;Trust_selected!$H$2&amp;"'!F:F"),INDIRECT("'"&amp;Trust_selected!$H$2&amp;"'!B:B"),I$1,INDIRECT("'"&amp;Trust_selected!$H$2&amp;"'!H:H"),$B29), IF(Trust_selected!$E$12="All intent", SUMIFS(INDIRECT("'"&amp;Trust_selected!$H$2&amp;"'!F:F"),INDIRECT("'"&amp;Trust_selected!$H$2&amp;"'!B:B"),I$1,INDIRECT("'"&amp;Trust_selected!$H$2&amp;"'!E:E"),Trust_selected!$E$18,INDIRECT("'"&amp;Trust_selected!$H$2&amp;"'!H:H"),$B29), IF(Trust_selected!$E$18="18+", SUMIFS(INDIRECT("'"&amp;Trust_selected!$H$2&amp;"'!F:F"),INDIRECT("'"&amp;Trust_selected!$H$2&amp;"'!B:B"),I$1,INDIRECT("'"&amp;Trust_selected!$H$2&amp;"'!D:D"),Trust_selected!$E$12,INDIRECT("'"&amp;Trust_selected!$H$2&amp;"'!H:H"),$B29), SUMIFS(INDIRECT("'"&amp;Trust_selected!$H$2&amp;"'!F:F"),INDIRECT("'"&amp;Trust_selected!$H$2&amp;"'!B:B"),I$1,INDIRECT("'"&amp;Trust_selected!$H$2&amp;"'!D:D"),Trust_selected!$E$12,INDIRECT("'"&amp;Trust_selected!$H$2&amp;"'!E:E"),Trust_selected!$E$18,INDIRECT("'"&amp;Trust_selected!$H$2&amp;"'!H:H"),$B29))))</f>
        <v>1072</v>
      </c>
      <c r="J29" s="22">
        <f ca="1">IF(AND(Trust_selected!$E$12="All intent",Trust_selected!$E$18="18+"), SUMIFS(INDIRECT("'"&amp;Trust_selected!$H$2&amp;"'!G:G"),INDIRECT("'"&amp;Trust_selected!$H$2&amp;"'!B:B"),I$1,INDIRECT("'"&amp;Trust_selected!$H$2&amp;"'!H:H"),$B29), IF(Trust_selected!$E$12="All intent", SUMIFS(INDIRECT("'"&amp;Trust_selected!$H$2&amp;"'!G:G"),INDIRECT("'"&amp;Trust_selected!$H$2&amp;"'!B:B"),I$1,INDIRECT("'"&amp;Trust_selected!$H$2&amp;"'!E:E"),Trust_selected!$E$18,INDIRECT("'"&amp;Trust_selected!$H$2&amp;"'!H:H"),$B29), IF(Trust_selected!$E$18="18+", SUMIFS(INDIRECT("'"&amp;Trust_selected!$H$2&amp;"'!G:G"),INDIRECT("'"&amp;Trust_selected!$H$2&amp;"'!B:B"),I$1,INDIRECT("'"&amp;Trust_selected!$H$2&amp;"'!D:D"),Trust_selected!$E$12,INDIRECT("'"&amp;Trust_selected!$H$2&amp;"'!H:H"),$B29), SUMIFS(INDIRECT("'"&amp;Trust_selected!$H$2&amp;"'!G:G"),INDIRECT("'"&amp;Trust_selected!$H$2&amp;"'!B:B"),I$1,INDIRECT("'"&amp;Trust_selected!$H$2&amp;"'!D:D"),Trust_selected!$E$12,INDIRECT("'"&amp;Trust_selected!$H$2&amp;"'!E:E"),Trust_selected!$E$18,INDIRECT("'"&amp;Trust_selected!$H$2&amp;"'!H:H"),$B29))))</f>
        <v>60</v>
      </c>
      <c r="K29" s="22">
        <f t="shared" ca="1" si="0"/>
        <v>5.5970149253731345E-2</v>
      </c>
      <c r="L29" s="18">
        <f t="shared" ca="1" si="7"/>
        <v>4.372890623701247E-2</v>
      </c>
      <c r="M29" s="18">
        <f t="shared" ca="1" si="8"/>
        <v>7.1382347196598014E-2</v>
      </c>
      <c r="N29" s="4">
        <f ca="1">IF(AND(Trust_selected!$E$12="All intent",Trust_selected!$E$18="18+"), SUMIFS(INDIRECT("'"&amp;Trust_selected!$H$2&amp;"'!F:F"),INDIRECT("'"&amp;Trust_selected!$H$2&amp;"'!B:B"),N$1,INDIRECT("'"&amp;Trust_selected!$H$2&amp;"'!H:H"),$B29), IF(Trust_selected!$E$12="All intent", SUMIFS(INDIRECT("'"&amp;Trust_selected!$H$2&amp;"'!F:F"),INDIRECT("'"&amp;Trust_selected!$H$2&amp;"'!B:B"),N$1,INDIRECT("'"&amp;Trust_selected!$H$2&amp;"'!E:E"),Trust_selected!$E$18,INDIRECT("'"&amp;Trust_selected!$H$2&amp;"'!H:H"),$B29), IF(Trust_selected!$E$18="18+", SUMIFS(INDIRECT("'"&amp;Trust_selected!$H$2&amp;"'!F:F"),INDIRECT("'"&amp;Trust_selected!$H$2&amp;"'!B:B"),N$1,INDIRECT("'"&amp;Trust_selected!$H$2&amp;"'!D:D"),Trust_selected!$E$12,INDIRECT("'"&amp;Trust_selected!$H$2&amp;"'!H:H"),$B29), SUMIFS(INDIRECT("'"&amp;Trust_selected!$H$2&amp;"'!F:F"),INDIRECT("'"&amp;Trust_selected!$H$2&amp;"'!B:B"),N$1,INDIRECT("'"&amp;Trust_selected!$H$2&amp;"'!D:D"),Trust_selected!$E$12,INDIRECT("'"&amp;Trust_selected!$H$2&amp;"'!E:E"),Trust_selected!$E$18,INDIRECT("'"&amp;Trust_selected!$H$2&amp;"'!H:H"),$B29))))</f>
        <v>0</v>
      </c>
      <c r="O29" s="4">
        <f ca="1">IF(AND(Trust_selected!$E$12="All intent",Trust_selected!$E$18="18+"), SUMIFS(INDIRECT("'"&amp;Trust_selected!$H$2&amp;"'!G:G"),INDIRECT("'"&amp;Trust_selected!$H$2&amp;"'!B:B"),N$1,INDIRECT("'"&amp;Trust_selected!$H$2&amp;"'!H:H"),$B29), IF(Trust_selected!$E$12="All intent", SUMIFS(INDIRECT("'"&amp;Trust_selected!$H$2&amp;"'!G:G"),INDIRECT("'"&amp;Trust_selected!$H$2&amp;"'!B:B"),N$1,INDIRECT("'"&amp;Trust_selected!$H$2&amp;"'!E:E"),Trust_selected!$E$18,INDIRECT("'"&amp;Trust_selected!$H$2&amp;"'!H:H"),$B29), IF(Trust_selected!$E$18="18+", SUMIFS(INDIRECT("'"&amp;Trust_selected!$H$2&amp;"'!G:G"),INDIRECT("'"&amp;Trust_selected!$H$2&amp;"'!B:B"),N$1,INDIRECT("'"&amp;Trust_selected!$H$2&amp;"'!D:D"),Trust_selected!$E$12,INDIRECT("'"&amp;Trust_selected!$H$2&amp;"'!H:H"),$B29), SUMIFS(INDIRECT("'"&amp;Trust_selected!$H$2&amp;"'!G:G"),INDIRECT("'"&amp;Trust_selected!$H$2&amp;"'!B:B"),N$1,INDIRECT("'"&amp;Trust_selected!$H$2&amp;"'!D:D"),Trust_selected!$E$12,INDIRECT("'"&amp;Trust_selected!$H$2&amp;"'!E:E"),Trust_selected!$E$18,INDIRECT("'"&amp;Trust_selected!$H$2&amp;"'!H:H"),$B29))))</f>
        <v>0</v>
      </c>
      <c r="P29" s="4">
        <f t="shared" ca="1" si="1"/>
        <v>0</v>
      </c>
      <c r="Q29" s="96">
        <f t="shared" ca="1" si="2"/>
        <v>0</v>
      </c>
      <c r="R29" s="96">
        <f t="shared" ca="1" si="3"/>
        <v>1</v>
      </c>
    </row>
    <row r="30" spans="1:18" x14ac:dyDescent="0.3">
      <c r="A30" s="12" t="s">
        <v>191</v>
      </c>
      <c r="B30" s="12" t="s">
        <v>36</v>
      </c>
      <c r="C30" s="12" t="s">
        <v>442</v>
      </c>
      <c r="D30" s="22">
        <f ca="1">IF(AND(Trust_selected!$E$12="All intent",Trust_selected!$E$18="18+"), SUMIFS(INDIRECT("'"&amp;Trust_selected!$H$2&amp;"'!F:F"),INDIRECT("'"&amp;Trust_selected!$H$2&amp;"'!B:B"),D$1,INDIRECT("'"&amp;Trust_selected!$H$2&amp;"'!H:H"),$B30), IF(Trust_selected!$E$12="All intent", SUMIFS(INDIRECT("'"&amp;Trust_selected!$H$2&amp;"'!F:F"),INDIRECT("'"&amp;Trust_selected!$H$2&amp;"'!B:B"),D$1,INDIRECT("'"&amp;Trust_selected!$H$2&amp;"'!E:E"),Trust_selected!$E$18,INDIRECT("'"&amp;Trust_selected!$H$2&amp;"'!H:H"),$B30), IF(Trust_selected!$E$18="18+", SUMIFS(INDIRECT("'"&amp;Trust_selected!$H$2&amp;"'!F:F"),INDIRECT("'"&amp;Trust_selected!$H$2&amp;"'!B:B"),D$1,INDIRECT("'"&amp;Trust_selected!$H$2&amp;"'!D:D"),Trust_selected!$E$12,INDIRECT("'"&amp;Trust_selected!$H$2&amp;"'!H:H"),$B30), SUMIFS(INDIRECT("'"&amp;Trust_selected!$H$2&amp;"'!F:F"),INDIRECT("'"&amp;Trust_selected!$H$2&amp;"'!B:B"),D$1,INDIRECT("'"&amp;Trust_selected!$H$2&amp;"'!D:D"),Trust_selected!$E$12,INDIRECT("'"&amp;Trust_selected!$H$2&amp;"'!E:E"),Trust_selected!$E$18,INDIRECT("'"&amp;Trust_selected!$H$2&amp;"'!H:H"),$B30))))</f>
        <v>273</v>
      </c>
      <c r="E30" s="22">
        <f ca="1">IF(AND(Trust_selected!$E$12="All intent",Trust_selected!$E$18="18+"), SUMIFS(INDIRECT("'"&amp;Trust_selected!$H$2&amp;"'!G:G"),INDIRECT("'"&amp;Trust_selected!$H$2&amp;"'!B:B"),D$1,INDIRECT("'"&amp;Trust_selected!$H$2&amp;"'!H:H"),$B30), IF(Trust_selected!$E$12="All intent", SUMIFS(INDIRECT("'"&amp;Trust_selected!$H$2&amp;"'!G:G"),INDIRECT("'"&amp;Trust_selected!$H$2&amp;"'!B:B"),D$1,INDIRECT("'"&amp;Trust_selected!$H$2&amp;"'!E:E"),Trust_selected!$E$18,INDIRECT("'"&amp;Trust_selected!$H$2&amp;"'!H:H"),$B30), IF(Trust_selected!$E$18="18+", SUMIFS(INDIRECT("'"&amp;Trust_selected!$H$2&amp;"'!G:G"),INDIRECT("'"&amp;Trust_selected!$H$2&amp;"'!B:B"),D$1,INDIRECT("'"&amp;Trust_selected!$H$2&amp;"'!D:D"),Trust_selected!$E$12,INDIRECT("'"&amp;Trust_selected!$H$2&amp;"'!H:H"),$B30), SUMIFS(INDIRECT("'"&amp;Trust_selected!$H$2&amp;"'!G:G"),INDIRECT("'"&amp;Trust_selected!$H$2&amp;"'!B:B"),D$1,INDIRECT("'"&amp;Trust_selected!$H$2&amp;"'!D:D"),Trust_selected!$E$12,INDIRECT("'"&amp;Trust_selected!$H$2&amp;"'!E:E"),Trust_selected!$E$18,INDIRECT("'"&amp;Trust_selected!$H$2&amp;"'!H:H"),$B30))))</f>
        <v>8</v>
      </c>
      <c r="F30" s="22">
        <f t="shared" ca="1" si="4"/>
        <v>2.9304029304029304E-2</v>
      </c>
      <c r="G30" s="18">
        <f t="shared" ca="1" si="5"/>
        <v>1.4922102720086554E-2</v>
      </c>
      <c r="H30" s="18">
        <f t="shared" ca="1" si="6"/>
        <v>5.6748733379448392E-2</v>
      </c>
      <c r="I30" s="22">
        <f ca="1">IF(AND(Trust_selected!$E$12="All intent",Trust_selected!$E$18="18+"), SUMIFS(INDIRECT("'"&amp;Trust_selected!$H$2&amp;"'!F:F"),INDIRECT("'"&amp;Trust_selected!$H$2&amp;"'!B:B"),I$1,INDIRECT("'"&amp;Trust_selected!$H$2&amp;"'!H:H"),$B30), IF(Trust_selected!$E$12="All intent", SUMIFS(INDIRECT("'"&amp;Trust_selected!$H$2&amp;"'!F:F"),INDIRECT("'"&amp;Trust_selected!$H$2&amp;"'!B:B"),I$1,INDIRECT("'"&amp;Trust_selected!$H$2&amp;"'!E:E"),Trust_selected!$E$18,INDIRECT("'"&amp;Trust_selected!$H$2&amp;"'!H:H"),$B30), IF(Trust_selected!$E$18="18+", SUMIFS(INDIRECT("'"&amp;Trust_selected!$H$2&amp;"'!F:F"),INDIRECT("'"&amp;Trust_selected!$H$2&amp;"'!B:B"),I$1,INDIRECT("'"&amp;Trust_selected!$H$2&amp;"'!D:D"),Trust_selected!$E$12,INDIRECT("'"&amp;Trust_selected!$H$2&amp;"'!H:H"),$B30), SUMIFS(INDIRECT("'"&amp;Trust_selected!$H$2&amp;"'!F:F"),INDIRECT("'"&amp;Trust_selected!$H$2&amp;"'!B:B"),I$1,INDIRECT("'"&amp;Trust_selected!$H$2&amp;"'!D:D"),Trust_selected!$E$12,INDIRECT("'"&amp;Trust_selected!$H$2&amp;"'!E:E"),Trust_selected!$E$18,INDIRECT("'"&amp;Trust_selected!$H$2&amp;"'!H:H"),$B30))))</f>
        <v>314</v>
      </c>
      <c r="J30" s="22">
        <f ca="1">IF(AND(Trust_selected!$E$12="All intent",Trust_selected!$E$18="18+"), SUMIFS(INDIRECT("'"&amp;Trust_selected!$H$2&amp;"'!G:G"),INDIRECT("'"&amp;Trust_selected!$H$2&amp;"'!B:B"),I$1,INDIRECT("'"&amp;Trust_selected!$H$2&amp;"'!H:H"),$B30), IF(Trust_selected!$E$12="All intent", SUMIFS(INDIRECT("'"&amp;Trust_selected!$H$2&amp;"'!G:G"),INDIRECT("'"&amp;Trust_selected!$H$2&amp;"'!B:B"),I$1,INDIRECT("'"&amp;Trust_selected!$H$2&amp;"'!E:E"),Trust_selected!$E$18,INDIRECT("'"&amp;Trust_selected!$H$2&amp;"'!H:H"),$B30), IF(Trust_selected!$E$18="18+", SUMIFS(INDIRECT("'"&amp;Trust_selected!$H$2&amp;"'!G:G"),INDIRECT("'"&amp;Trust_selected!$H$2&amp;"'!B:B"),I$1,INDIRECT("'"&amp;Trust_selected!$H$2&amp;"'!D:D"),Trust_selected!$E$12,INDIRECT("'"&amp;Trust_selected!$H$2&amp;"'!H:H"),$B30), SUMIFS(INDIRECT("'"&amp;Trust_selected!$H$2&amp;"'!G:G"),INDIRECT("'"&amp;Trust_selected!$H$2&amp;"'!B:B"),I$1,INDIRECT("'"&amp;Trust_selected!$H$2&amp;"'!D:D"),Trust_selected!$E$12,INDIRECT("'"&amp;Trust_selected!$H$2&amp;"'!E:E"),Trust_selected!$E$18,INDIRECT("'"&amp;Trust_selected!$H$2&amp;"'!H:H"),$B30))))</f>
        <v>19</v>
      </c>
      <c r="K30" s="22">
        <f t="shared" ca="1" si="0"/>
        <v>6.0509554140127389E-2</v>
      </c>
      <c r="L30" s="18">
        <f t="shared" ca="1" si="7"/>
        <v>3.907644365074503E-2</v>
      </c>
      <c r="M30" s="18">
        <f t="shared" ca="1" si="8"/>
        <v>9.2566102214545629E-2</v>
      </c>
      <c r="N30" s="4">
        <f ca="1">IF(AND(Trust_selected!$E$12="All intent",Trust_selected!$E$18="18+"), SUMIFS(INDIRECT("'"&amp;Trust_selected!$H$2&amp;"'!F:F"),INDIRECT("'"&amp;Trust_selected!$H$2&amp;"'!B:B"),N$1,INDIRECT("'"&amp;Trust_selected!$H$2&amp;"'!H:H"),$B30), IF(Trust_selected!$E$12="All intent", SUMIFS(INDIRECT("'"&amp;Trust_selected!$H$2&amp;"'!F:F"),INDIRECT("'"&amp;Trust_selected!$H$2&amp;"'!B:B"),N$1,INDIRECT("'"&amp;Trust_selected!$H$2&amp;"'!E:E"),Trust_selected!$E$18,INDIRECT("'"&amp;Trust_selected!$H$2&amp;"'!H:H"),$B30), IF(Trust_selected!$E$18="18+", SUMIFS(INDIRECT("'"&amp;Trust_selected!$H$2&amp;"'!F:F"),INDIRECT("'"&amp;Trust_selected!$H$2&amp;"'!B:B"),N$1,INDIRECT("'"&amp;Trust_selected!$H$2&amp;"'!D:D"),Trust_selected!$E$12,INDIRECT("'"&amp;Trust_selected!$H$2&amp;"'!H:H"),$B30), SUMIFS(INDIRECT("'"&amp;Trust_selected!$H$2&amp;"'!F:F"),INDIRECT("'"&amp;Trust_selected!$H$2&amp;"'!B:B"),N$1,INDIRECT("'"&amp;Trust_selected!$H$2&amp;"'!D:D"),Trust_selected!$E$12,INDIRECT("'"&amp;Trust_selected!$H$2&amp;"'!E:E"),Trust_selected!$E$18,INDIRECT("'"&amp;Trust_selected!$H$2&amp;"'!H:H"),$B30))))</f>
        <v>0</v>
      </c>
      <c r="O30" s="4">
        <f ca="1">IF(AND(Trust_selected!$E$12="All intent",Trust_selected!$E$18="18+"), SUMIFS(INDIRECT("'"&amp;Trust_selected!$H$2&amp;"'!G:G"),INDIRECT("'"&amp;Trust_selected!$H$2&amp;"'!B:B"),N$1,INDIRECT("'"&amp;Trust_selected!$H$2&amp;"'!H:H"),$B30), IF(Trust_selected!$E$12="All intent", SUMIFS(INDIRECT("'"&amp;Trust_selected!$H$2&amp;"'!G:G"),INDIRECT("'"&amp;Trust_selected!$H$2&amp;"'!B:B"),N$1,INDIRECT("'"&amp;Trust_selected!$H$2&amp;"'!E:E"),Trust_selected!$E$18,INDIRECT("'"&amp;Trust_selected!$H$2&amp;"'!H:H"),$B30), IF(Trust_selected!$E$18="18+", SUMIFS(INDIRECT("'"&amp;Trust_selected!$H$2&amp;"'!G:G"),INDIRECT("'"&amp;Trust_selected!$H$2&amp;"'!B:B"),N$1,INDIRECT("'"&amp;Trust_selected!$H$2&amp;"'!D:D"),Trust_selected!$E$12,INDIRECT("'"&amp;Trust_selected!$H$2&amp;"'!H:H"),$B30), SUMIFS(INDIRECT("'"&amp;Trust_selected!$H$2&amp;"'!G:G"),INDIRECT("'"&amp;Trust_selected!$H$2&amp;"'!B:B"),N$1,INDIRECT("'"&amp;Trust_selected!$H$2&amp;"'!D:D"),Trust_selected!$E$12,INDIRECT("'"&amp;Trust_selected!$H$2&amp;"'!E:E"),Trust_selected!$E$18,INDIRECT("'"&amp;Trust_selected!$H$2&amp;"'!H:H"),$B30))))</f>
        <v>0</v>
      </c>
      <c r="P30" s="4">
        <f t="shared" ca="1" si="1"/>
        <v>0</v>
      </c>
      <c r="Q30" s="96">
        <f t="shared" ca="1" si="2"/>
        <v>0</v>
      </c>
      <c r="R30" s="96">
        <f t="shared" ca="1" si="3"/>
        <v>1</v>
      </c>
    </row>
    <row r="31" spans="1:18" x14ac:dyDescent="0.3">
      <c r="A31" s="12" t="s">
        <v>192</v>
      </c>
      <c r="B31" s="12" t="s">
        <v>37</v>
      </c>
      <c r="C31" s="12" t="s">
        <v>443</v>
      </c>
      <c r="D31" s="22">
        <f ca="1">IF(AND(Trust_selected!$E$12="All intent",Trust_selected!$E$18="18+"), SUMIFS(INDIRECT("'"&amp;Trust_selected!$H$2&amp;"'!F:F"),INDIRECT("'"&amp;Trust_selected!$H$2&amp;"'!B:B"),D$1,INDIRECT("'"&amp;Trust_selected!$H$2&amp;"'!H:H"),$B31), IF(Trust_selected!$E$12="All intent", SUMIFS(INDIRECT("'"&amp;Trust_selected!$H$2&amp;"'!F:F"),INDIRECT("'"&amp;Trust_selected!$H$2&amp;"'!B:B"),D$1,INDIRECT("'"&amp;Trust_selected!$H$2&amp;"'!E:E"),Trust_selected!$E$18,INDIRECT("'"&amp;Trust_selected!$H$2&amp;"'!H:H"),$B31), IF(Trust_selected!$E$18="18+", SUMIFS(INDIRECT("'"&amp;Trust_selected!$H$2&amp;"'!F:F"),INDIRECT("'"&amp;Trust_selected!$H$2&amp;"'!B:B"),D$1,INDIRECT("'"&amp;Trust_selected!$H$2&amp;"'!D:D"),Trust_selected!$E$12,INDIRECT("'"&amp;Trust_selected!$H$2&amp;"'!H:H"),$B31), SUMIFS(INDIRECT("'"&amp;Trust_selected!$H$2&amp;"'!F:F"),INDIRECT("'"&amp;Trust_selected!$H$2&amp;"'!B:B"),D$1,INDIRECT("'"&amp;Trust_selected!$H$2&amp;"'!D:D"),Trust_selected!$E$12,INDIRECT("'"&amp;Trust_selected!$H$2&amp;"'!E:E"),Trust_selected!$E$18,INDIRECT("'"&amp;Trust_selected!$H$2&amp;"'!H:H"),$B31))))</f>
        <v>494</v>
      </c>
      <c r="E31" s="22">
        <f ca="1">IF(AND(Trust_selected!$E$12="All intent",Trust_selected!$E$18="18+"), SUMIFS(INDIRECT("'"&amp;Trust_selected!$H$2&amp;"'!G:G"),INDIRECT("'"&amp;Trust_selected!$H$2&amp;"'!B:B"),D$1,INDIRECT("'"&amp;Trust_selected!$H$2&amp;"'!H:H"),$B31), IF(Trust_selected!$E$12="All intent", SUMIFS(INDIRECT("'"&amp;Trust_selected!$H$2&amp;"'!G:G"),INDIRECT("'"&amp;Trust_selected!$H$2&amp;"'!B:B"),D$1,INDIRECT("'"&amp;Trust_selected!$H$2&amp;"'!E:E"),Trust_selected!$E$18,INDIRECT("'"&amp;Trust_selected!$H$2&amp;"'!H:H"),$B31), IF(Trust_selected!$E$18="18+", SUMIFS(INDIRECT("'"&amp;Trust_selected!$H$2&amp;"'!G:G"),INDIRECT("'"&amp;Trust_selected!$H$2&amp;"'!B:B"),D$1,INDIRECT("'"&amp;Trust_selected!$H$2&amp;"'!D:D"),Trust_selected!$E$12,INDIRECT("'"&amp;Trust_selected!$H$2&amp;"'!H:H"),$B31), SUMIFS(INDIRECT("'"&amp;Trust_selected!$H$2&amp;"'!G:G"),INDIRECT("'"&amp;Trust_selected!$H$2&amp;"'!B:B"),D$1,INDIRECT("'"&amp;Trust_selected!$H$2&amp;"'!D:D"),Trust_selected!$E$12,INDIRECT("'"&amp;Trust_selected!$H$2&amp;"'!E:E"),Trust_selected!$E$18,INDIRECT("'"&amp;Trust_selected!$H$2&amp;"'!H:H"),$B31))))</f>
        <v>22</v>
      </c>
      <c r="F31" s="22">
        <f t="shared" ca="1" si="4"/>
        <v>4.4534412955465584E-2</v>
      </c>
      <c r="G31" s="18">
        <f t="shared" ca="1" si="5"/>
        <v>2.9591219827629831E-2</v>
      </c>
      <c r="H31" s="18">
        <f t="shared" ca="1" si="6"/>
        <v>6.6506559843076574E-2</v>
      </c>
      <c r="I31" s="22">
        <f ca="1">IF(AND(Trust_selected!$E$12="All intent",Trust_selected!$E$18="18+"), SUMIFS(INDIRECT("'"&amp;Trust_selected!$H$2&amp;"'!F:F"),INDIRECT("'"&amp;Trust_selected!$H$2&amp;"'!B:B"),I$1,INDIRECT("'"&amp;Trust_selected!$H$2&amp;"'!H:H"),$B31), IF(Trust_selected!$E$12="All intent", SUMIFS(INDIRECT("'"&amp;Trust_selected!$H$2&amp;"'!F:F"),INDIRECT("'"&amp;Trust_selected!$H$2&amp;"'!B:B"),I$1,INDIRECT("'"&amp;Trust_selected!$H$2&amp;"'!E:E"),Trust_selected!$E$18,INDIRECT("'"&amp;Trust_selected!$H$2&amp;"'!H:H"),$B31), IF(Trust_selected!$E$18="18+", SUMIFS(INDIRECT("'"&amp;Trust_selected!$H$2&amp;"'!F:F"),INDIRECT("'"&amp;Trust_selected!$H$2&amp;"'!B:B"),I$1,INDIRECT("'"&amp;Trust_selected!$H$2&amp;"'!D:D"),Trust_selected!$E$12,INDIRECT("'"&amp;Trust_selected!$H$2&amp;"'!H:H"),$B31), SUMIFS(INDIRECT("'"&amp;Trust_selected!$H$2&amp;"'!F:F"),INDIRECT("'"&amp;Trust_selected!$H$2&amp;"'!B:B"),I$1,INDIRECT("'"&amp;Trust_selected!$H$2&amp;"'!D:D"),Trust_selected!$E$12,INDIRECT("'"&amp;Trust_selected!$H$2&amp;"'!E:E"),Trust_selected!$E$18,INDIRECT("'"&amp;Trust_selected!$H$2&amp;"'!H:H"),$B31))))</f>
        <v>500</v>
      </c>
      <c r="J31" s="22">
        <f ca="1">IF(AND(Trust_selected!$E$12="All intent",Trust_selected!$E$18="18+"), SUMIFS(INDIRECT("'"&amp;Trust_selected!$H$2&amp;"'!G:G"),INDIRECT("'"&amp;Trust_selected!$H$2&amp;"'!B:B"),I$1,INDIRECT("'"&amp;Trust_selected!$H$2&amp;"'!H:H"),$B31), IF(Trust_selected!$E$12="All intent", SUMIFS(INDIRECT("'"&amp;Trust_selected!$H$2&amp;"'!G:G"),INDIRECT("'"&amp;Trust_selected!$H$2&amp;"'!B:B"),I$1,INDIRECT("'"&amp;Trust_selected!$H$2&amp;"'!E:E"),Trust_selected!$E$18,INDIRECT("'"&amp;Trust_selected!$H$2&amp;"'!H:H"),$B31), IF(Trust_selected!$E$18="18+", SUMIFS(INDIRECT("'"&amp;Trust_selected!$H$2&amp;"'!G:G"),INDIRECT("'"&amp;Trust_selected!$H$2&amp;"'!B:B"),I$1,INDIRECT("'"&amp;Trust_selected!$H$2&amp;"'!D:D"),Trust_selected!$E$12,INDIRECT("'"&amp;Trust_selected!$H$2&amp;"'!H:H"),$B31), SUMIFS(INDIRECT("'"&amp;Trust_selected!$H$2&amp;"'!G:G"),INDIRECT("'"&amp;Trust_selected!$H$2&amp;"'!B:B"),I$1,INDIRECT("'"&amp;Trust_selected!$H$2&amp;"'!D:D"),Trust_selected!$E$12,INDIRECT("'"&amp;Trust_selected!$H$2&amp;"'!E:E"),Trust_selected!$E$18,INDIRECT("'"&amp;Trust_selected!$H$2&amp;"'!H:H"),$B31))))</f>
        <v>23</v>
      </c>
      <c r="K31" s="22">
        <f t="shared" ca="1" si="0"/>
        <v>4.5999999999999999E-2</v>
      </c>
      <c r="L31" s="18">
        <f t="shared" ca="1" si="7"/>
        <v>3.0845108370816204E-2</v>
      </c>
      <c r="M31" s="18">
        <f t="shared" ca="1" si="8"/>
        <v>6.8077792768273221E-2</v>
      </c>
      <c r="N31" s="4">
        <f ca="1">IF(AND(Trust_selected!$E$12="All intent",Trust_selected!$E$18="18+"), SUMIFS(INDIRECT("'"&amp;Trust_selected!$H$2&amp;"'!F:F"),INDIRECT("'"&amp;Trust_selected!$H$2&amp;"'!B:B"),N$1,INDIRECT("'"&amp;Trust_selected!$H$2&amp;"'!H:H"),$B31), IF(Trust_selected!$E$12="All intent", SUMIFS(INDIRECT("'"&amp;Trust_selected!$H$2&amp;"'!F:F"),INDIRECT("'"&amp;Trust_selected!$H$2&amp;"'!B:B"),N$1,INDIRECT("'"&amp;Trust_selected!$H$2&amp;"'!E:E"),Trust_selected!$E$18,INDIRECT("'"&amp;Trust_selected!$H$2&amp;"'!H:H"),$B31), IF(Trust_selected!$E$18="18+", SUMIFS(INDIRECT("'"&amp;Trust_selected!$H$2&amp;"'!F:F"),INDIRECT("'"&amp;Trust_selected!$H$2&amp;"'!B:B"),N$1,INDIRECT("'"&amp;Trust_selected!$H$2&amp;"'!D:D"),Trust_selected!$E$12,INDIRECT("'"&amp;Trust_selected!$H$2&amp;"'!H:H"),$B31), SUMIFS(INDIRECT("'"&amp;Trust_selected!$H$2&amp;"'!F:F"),INDIRECT("'"&amp;Trust_selected!$H$2&amp;"'!B:B"),N$1,INDIRECT("'"&amp;Trust_selected!$H$2&amp;"'!D:D"),Trust_selected!$E$12,INDIRECT("'"&amp;Trust_selected!$H$2&amp;"'!E:E"),Trust_selected!$E$18,INDIRECT("'"&amp;Trust_selected!$H$2&amp;"'!H:H"),$B31))))</f>
        <v>0</v>
      </c>
      <c r="O31" s="4">
        <f ca="1">IF(AND(Trust_selected!$E$12="All intent",Trust_selected!$E$18="18+"), SUMIFS(INDIRECT("'"&amp;Trust_selected!$H$2&amp;"'!G:G"),INDIRECT("'"&amp;Trust_selected!$H$2&amp;"'!B:B"),N$1,INDIRECT("'"&amp;Trust_selected!$H$2&amp;"'!H:H"),$B31), IF(Trust_selected!$E$12="All intent", SUMIFS(INDIRECT("'"&amp;Trust_selected!$H$2&amp;"'!G:G"),INDIRECT("'"&amp;Trust_selected!$H$2&amp;"'!B:B"),N$1,INDIRECT("'"&amp;Trust_selected!$H$2&amp;"'!E:E"),Trust_selected!$E$18,INDIRECT("'"&amp;Trust_selected!$H$2&amp;"'!H:H"),$B31), IF(Trust_selected!$E$18="18+", SUMIFS(INDIRECT("'"&amp;Trust_selected!$H$2&amp;"'!G:G"),INDIRECT("'"&amp;Trust_selected!$H$2&amp;"'!B:B"),N$1,INDIRECT("'"&amp;Trust_selected!$H$2&amp;"'!D:D"),Trust_selected!$E$12,INDIRECT("'"&amp;Trust_selected!$H$2&amp;"'!H:H"),$B31), SUMIFS(INDIRECT("'"&amp;Trust_selected!$H$2&amp;"'!G:G"),INDIRECT("'"&amp;Trust_selected!$H$2&amp;"'!B:B"),N$1,INDIRECT("'"&amp;Trust_selected!$H$2&amp;"'!D:D"),Trust_selected!$E$12,INDIRECT("'"&amp;Trust_selected!$H$2&amp;"'!E:E"),Trust_selected!$E$18,INDIRECT("'"&amp;Trust_selected!$H$2&amp;"'!H:H"),$B31))))</f>
        <v>0</v>
      </c>
      <c r="P31" s="4">
        <f t="shared" ca="1" si="1"/>
        <v>0</v>
      </c>
      <c r="Q31" s="96">
        <f t="shared" ca="1" si="2"/>
        <v>0</v>
      </c>
      <c r="R31" s="96">
        <f t="shared" ca="1" si="3"/>
        <v>1</v>
      </c>
    </row>
    <row r="32" spans="1:18" x14ac:dyDescent="0.3">
      <c r="A32" s="12" t="s">
        <v>193</v>
      </c>
      <c r="B32" s="12" t="s">
        <v>38</v>
      </c>
      <c r="C32" s="12" t="s">
        <v>404</v>
      </c>
      <c r="D32" s="22">
        <f ca="1">IF(AND(Trust_selected!$E$12="All intent",Trust_selected!$E$18="18+"), SUMIFS(INDIRECT("'"&amp;Trust_selected!$H$2&amp;"'!F:F"),INDIRECT("'"&amp;Trust_selected!$H$2&amp;"'!B:B"),D$1,INDIRECT("'"&amp;Trust_selected!$H$2&amp;"'!H:H"),$B32), IF(Trust_selected!$E$12="All intent", SUMIFS(INDIRECT("'"&amp;Trust_selected!$H$2&amp;"'!F:F"),INDIRECT("'"&amp;Trust_selected!$H$2&amp;"'!B:B"),D$1,INDIRECT("'"&amp;Trust_selected!$H$2&amp;"'!E:E"),Trust_selected!$E$18,INDIRECT("'"&amp;Trust_selected!$H$2&amp;"'!H:H"),$B32), IF(Trust_selected!$E$18="18+", SUMIFS(INDIRECT("'"&amp;Trust_selected!$H$2&amp;"'!F:F"),INDIRECT("'"&amp;Trust_selected!$H$2&amp;"'!B:B"),D$1,INDIRECT("'"&amp;Trust_selected!$H$2&amp;"'!D:D"),Trust_selected!$E$12,INDIRECT("'"&amp;Trust_selected!$H$2&amp;"'!H:H"),$B32), SUMIFS(INDIRECT("'"&amp;Trust_selected!$H$2&amp;"'!F:F"),INDIRECT("'"&amp;Trust_selected!$H$2&amp;"'!B:B"),D$1,INDIRECT("'"&amp;Trust_selected!$H$2&amp;"'!D:D"),Trust_selected!$E$12,INDIRECT("'"&amp;Trust_selected!$H$2&amp;"'!E:E"),Trust_selected!$E$18,INDIRECT("'"&amp;Trust_selected!$H$2&amp;"'!H:H"),$B32))))</f>
        <v>0</v>
      </c>
      <c r="E32" s="22">
        <f ca="1">IF(AND(Trust_selected!$E$12="All intent",Trust_selected!$E$18="18+"), SUMIFS(INDIRECT("'"&amp;Trust_selected!$H$2&amp;"'!G:G"),INDIRECT("'"&amp;Trust_selected!$H$2&amp;"'!B:B"),D$1,INDIRECT("'"&amp;Trust_selected!$H$2&amp;"'!H:H"),$B32), IF(Trust_selected!$E$12="All intent", SUMIFS(INDIRECT("'"&amp;Trust_selected!$H$2&amp;"'!G:G"),INDIRECT("'"&amp;Trust_selected!$H$2&amp;"'!B:B"),D$1,INDIRECT("'"&amp;Trust_selected!$H$2&amp;"'!E:E"),Trust_selected!$E$18,INDIRECT("'"&amp;Trust_selected!$H$2&amp;"'!H:H"),$B32), IF(Trust_selected!$E$18="18+", SUMIFS(INDIRECT("'"&amp;Trust_selected!$H$2&amp;"'!G:G"),INDIRECT("'"&amp;Trust_selected!$H$2&amp;"'!B:B"),D$1,INDIRECT("'"&amp;Trust_selected!$H$2&amp;"'!D:D"),Trust_selected!$E$12,INDIRECT("'"&amp;Trust_selected!$H$2&amp;"'!H:H"),$B32), SUMIFS(INDIRECT("'"&amp;Trust_selected!$H$2&amp;"'!G:G"),INDIRECT("'"&amp;Trust_selected!$H$2&amp;"'!B:B"),D$1,INDIRECT("'"&amp;Trust_selected!$H$2&amp;"'!D:D"),Trust_selected!$E$12,INDIRECT("'"&amp;Trust_selected!$H$2&amp;"'!E:E"),Trust_selected!$E$18,INDIRECT("'"&amp;Trust_selected!$H$2&amp;"'!H:H"),$B32))))</f>
        <v>0</v>
      </c>
      <c r="F32" s="22">
        <f t="shared" ca="1" si="4"/>
        <v>0</v>
      </c>
      <c r="G32" s="18">
        <f t="shared" ca="1" si="5"/>
        <v>0</v>
      </c>
      <c r="H32" s="18">
        <f t="shared" ca="1" si="6"/>
        <v>1</v>
      </c>
      <c r="I32" s="22">
        <f ca="1">IF(AND(Trust_selected!$E$12="All intent",Trust_selected!$E$18="18+"), SUMIFS(INDIRECT("'"&amp;Trust_selected!$H$2&amp;"'!F:F"),INDIRECT("'"&amp;Trust_selected!$H$2&amp;"'!B:B"),I$1,INDIRECT("'"&amp;Trust_selected!$H$2&amp;"'!H:H"),$B32), IF(Trust_selected!$E$12="All intent", SUMIFS(INDIRECT("'"&amp;Trust_selected!$H$2&amp;"'!F:F"),INDIRECT("'"&amp;Trust_selected!$H$2&amp;"'!B:B"),I$1,INDIRECT("'"&amp;Trust_selected!$H$2&amp;"'!E:E"),Trust_selected!$E$18,INDIRECT("'"&amp;Trust_selected!$H$2&amp;"'!H:H"),$B32), IF(Trust_selected!$E$18="18+", SUMIFS(INDIRECT("'"&amp;Trust_selected!$H$2&amp;"'!F:F"),INDIRECT("'"&amp;Trust_selected!$H$2&amp;"'!B:B"),I$1,INDIRECT("'"&amp;Trust_selected!$H$2&amp;"'!D:D"),Trust_selected!$E$12,INDIRECT("'"&amp;Trust_selected!$H$2&amp;"'!H:H"),$B32), SUMIFS(INDIRECT("'"&amp;Trust_selected!$H$2&amp;"'!F:F"),INDIRECT("'"&amp;Trust_selected!$H$2&amp;"'!B:B"),I$1,INDIRECT("'"&amp;Trust_selected!$H$2&amp;"'!D:D"),Trust_selected!$E$12,INDIRECT("'"&amp;Trust_selected!$H$2&amp;"'!E:E"),Trust_selected!$E$18,INDIRECT("'"&amp;Trust_selected!$H$2&amp;"'!H:H"),$B32))))</f>
        <v>0</v>
      </c>
      <c r="J32" s="22">
        <f ca="1">IF(AND(Trust_selected!$E$12="All intent",Trust_selected!$E$18="18+"), SUMIFS(INDIRECT("'"&amp;Trust_selected!$H$2&amp;"'!G:G"),INDIRECT("'"&amp;Trust_selected!$H$2&amp;"'!B:B"),I$1,INDIRECT("'"&amp;Trust_selected!$H$2&amp;"'!H:H"),$B32), IF(Trust_selected!$E$12="All intent", SUMIFS(INDIRECT("'"&amp;Trust_selected!$H$2&amp;"'!G:G"),INDIRECT("'"&amp;Trust_selected!$H$2&amp;"'!B:B"),I$1,INDIRECT("'"&amp;Trust_selected!$H$2&amp;"'!E:E"),Trust_selected!$E$18,INDIRECT("'"&amp;Trust_selected!$H$2&amp;"'!H:H"),$B32), IF(Trust_selected!$E$18="18+", SUMIFS(INDIRECT("'"&amp;Trust_selected!$H$2&amp;"'!G:G"),INDIRECT("'"&amp;Trust_selected!$H$2&amp;"'!B:B"),I$1,INDIRECT("'"&amp;Trust_selected!$H$2&amp;"'!D:D"),Trust_selected!$E$12,INDIRECT("'"&amp;Trust_selected!$H$2&amp;"'!H:H"),$B32), SUMIFS(INDIRECT("'"&amp;Trust_selected!$H$2&amp;"'!G:G"),INDIRECT("'"&amp;Trust_selected!$H$2&amp;"'!B:B"),I$1,INDIRECT("'"&amp;Trust_selected!$H$2&amp;"'!D:D"),Trust_selected!$E$12,INDIRECT("'"&amp;Trust_selected!$H$2&amp;"'!E:E"),Trust_selected!$E$18,INDIRECT("'"&amp;Trust_selected!$H$2&amp;"'!H:H"),$B32))))</f>
        <v>0</v>
      </c>
      <c r="K32" s="22">
        <f t="shared" ca="1" si="0"/>
        <v>0</v>
      </c>
      <c r="L32" s="18">
        <f t="shared" ca="1" si="7"/>
        <v>0</v>
      </c>
      <c r="M32" s="18">
        <f t="shared" ca="1" si="8"/>
        <v>1</v>
      </c>
      <c r="N32" s="4">
        <f ca="1">IF(AND(Trust_selected!$E$12="All intent",Trust_selected!$E$18="18+"), SUMIFS(INDIRECT("'"&amp;Trust_selected!$H$2&amp;"'!F:F"),INDIRECT("'"&amp;Trust_selected!$H$2&amp;"'!B:B"),N$1,INDIRECT("'"&amp;Trust_selected!$H$2&amp;"'!H:H"),$B32), IF(Trust_selected!$E$12="All intent", SUMIFS(INDIRECT("'"&amp;Trust_selected!$H$2&amp;"'!F:F"),INDIRECT("'"&amp;Trust_selected!$H$2&amp;"'!B:B"),N$1,INDIRECT("'"&amp;Trust_selected!$H$2&amp;"'!E:E"),Trust_selected!$E$18,INDIRECT("'"&amp;Trust_selected!$H$2&amp;"'!H:H"),$B32), IF(Trust_selected!$E$18="18+", SUMIFS(INDIRECT("'"&amp;Trust_selected!$H$2&amp;"'!F:F"),INDIRECT("'"&amp;Trust_selected!$H$2&amp;"'!B:B"),N$1,INDIRECT("'"&amp;Trust_selected!$H$2&amp;"'!D:D"),Trust_selected!$E$12,INDIRECT("'"&amp;Trust_selected!$H$2&amp;"'!H:H"),$B32), SUMIFS(INDIRECT("'"&amp;Trust_selected!$H$2&amp;"'!F:F"),INDIRECT("'"&amp;Trust_selected!$H$2&amp;"'!B:B"),N$1,INDIRECT("'"&amp;Trust_selected!$H$2&amp;"'!D:D"),Trust_selected!$E$12,INDIRECT("'"&amp;Trust_selected!$H$2&amp;"'!E:E"),Trust_selected!$E$18,INDIRECT("'"&amp;Trust_selected!$H$2&amp;"'!H:H"),$B32))))</f>
        <v>0</v>
      </c>
      <c r="O32" s="4">
        <f ca="1">IF(AND(Trust_selected!$E$12="All intent",Trust_selected!$E$18="18+"), SUMIFS(INDIRECT("'"&amp;Trust_selected!$H$2&amp;"'!G:G"),INDIRECT("'"&amp;Trust_selected!$H$2&amp;"'!B:B"),N$1,INDIRECT("'"&amp;Trust_selected!$H$2&amp;"'!H:H"),$B32), IF(Trust_selected!$E$12="All intent", SUMIFS(INDIRECT("'"&amp;Trust_selected!$H$2&amp;"'!G:G"),INDIRECT("'"&amp;Trust_selected!$H$2&amp;"'!B:B"),N$1,INDIRECT("'"&amp;Trust_selected!$H$2&amp;"'!E:E"),Trust_selected!$E$18,INDIRECT("'"&amp;Trust_selected!$H$2&amp;"'!H:H"),$B32), IF(Trust_selected!$E$18="18+", SUMIFS(INDIRECT("'"&amp;Trust_selected!$H$2&amp;"'!G:G"),INDIRECT("'"&amp;Trust_selected!$H$2&amp;"'!B:B"),N$1,INDIRECT("'"&amp;Trust_selected!$H$2&amp;"'!D:D"),Trust_selected!$E$12,INDIRECT("'"&amp;Trust_selected!$H$2&amp;"'!H:H"),$B32), SUMIFS(INDIRECT("'"&amp;Trust_selected!$H$2&amp;"'!G:G"),INDIRECT("'"&amp;Trust_selected!$H$2&amp;"'!B:B"),N$1,INDIRECT("'"&amp;Trust_selected!$H$2&amp;"'!D:D"),Trust_selected!$E$12,INDIRECT("'"&amp;Trust_selected!$H$2&amp;"'!E:E"),Trust_selected!$E$18,INDIRECT("'"&amp;Trust_selected!$H$2&amp;"'!H:H"),$B32))))</f>
        <v>0</v>
      </c>
      <c r="P32" s="4">
        <f t="shared" ca="1" si="1"/>
        <v>0</v>
      </c>
      <c r="Q32" s="96">
        <f t="shared" ca="1" si="2"/>
        <v>0</v>
      </c>
      <c r="R32" s="96">
        <f t="shared" ca="1" si="3"/>
        <v>1</v>
      </c>
    </row>
    <row r="33" spans="1:18" x14ac:dyDescent="0.3">
      <c r="A33" s="12" t="s">
        <v>194</v>
      </c>
      <c r="B33" s="12" t="s">
        <v>39</v>
      </c>
      <c r="C33" s="12" t="s">
        <v>331</v>
      </c>
      <c r="D33" s="22">
        <f ca="1">IF(AND(Trust_selected!$E$12="All intent",Trust_selected!$E$18="18+"), SUMIFS(INDIRECT("'"&amp;Trust_selected!$H$2&amp;"'!F:F"),INDIRECT("'"&amp;Trust_selected!$H$2&amp;"'!B:B"),D$1,INDIRECT("'"&amp;Trust_selected!$H$2&amp;"'!H:H"),$B33), IF(Trust_selected!$E$12="All intent", SUMIFS(INDIRECT("'"&amp;Trust_selected!$H$2&amp;"'!F:F"),INDIRECT("'"&amp;Trust_selected!$H$2&amp;"'!B:B"),D$1,INDIRECT("'"&amp;Trust_selected!$H$2&amp;"'!E:E"),Trust_selected!$E$18,INDIRECT("'"&amp;Trust_selected!$H$2&amp;"'!H:H"),$B33), IF(Trust_selected!$E$18="18+", SUMIFS(INDIRECT("'"&amp;Trust_selected!$H$2&amp;"'!F:F"),INDIRECT("'"&amp;Trust_selected!$H$2&amp;"'!B:B"),D$1,INDIRECT("'"&amp;Trust_selected!$H$2&amp;"'!D:D"),Trust_selected!$E$12,INDIRECT("'"&amp;Trust_selected!$H$2&amp;"'!H:H"),$B33), SUMIFS(INDIRECT("'"&amp;Trust_selected!$H$2&amp;"'!F:F"),INDIRECT("'"&amp;Trust_selected!$H$2&amp;"'!B:B"),D$1,INDIRECT("'"&amp;Trust_selected!$H$2&amp;"'!D:D"),Trust_selected!$E$12,INDIRECT("'"&amp;Trust_selected!$H$2&amp;"'!E:E"),Trust_selected!$E$18,INDIRECT("'"&amp;Trust_selected!$H$2&amp;"'!H:H"),$B33))))</f>
        <v>510</v>
      </c>
      <c r="E33" s="22">
        <f ca="1">IF(AND(Trust_selected!$E$12="All intent",Trust_selected!$E$18="18+"), SUMIFS(INDIRECT("'"&amp;Trust_selected!$H$2&amp;"'!G:G"),INDIRECT("'"&amp;Trust_selected!$H$2&amp;"'!B:B"),D$1,INDIRECT("'"&amp;Trust_selected!$H$2&amp;"'!H:H"),$B33), IF(Trust_selected!$E$12="All intent", SUMIFS(INDIRECT("'"&amp;Trust_selected!$H$2&amp;"'!G:G"),INDIRECT("'"&amp;Trust_selected!$H$2&amp;"'!B:B"),D$1,INDIRECT("'"&amp;Trust_selected!$H$2&amp;"'!E:E"),Trust_selected!$E$18,INDIRECT("'"&amp;Trust_selected!$H$2&amp;"'!H:H"),$B33), IF(Trust_selected!$E$18="18+", SUMIFS(INDIRECT("'"&amp;Trust_selected!$H$2&amp;"'!G:G"),INDIRECT("'"&amp;Trust_selected!$H$2&amp;"'!B:B"),D$1,INDIRECT("'"&amp;Trust_selected!$H$2&amp;"'!D:D"),Trust_selected!$E$12,INDIRECT("'"&amp;Trust_selected!$H$2&amp;"'!H:H"),$B33), SUMIFS(INDIRECT("'"&amp;Trust_selected!$H$2&amp;"'!G:G"),INDIRECT("'"&amp;Trust_selected!$H$2&amp;"'!B:B"),D$1,INDIRECT("'"&amp;Trust_selected!$H$2&amp;"'!D:D"),Trust_selected!$E$12,INDIRECT("'"&amp;Trust_selected!$H$2&amp;"'!E:E"),Trust_selected!$E$18,INDIRECT("'"&amp;Trust_selected!$H$2&amp;"'!H:H"),$B33))))</f>
        <v>28</v>
      </c>
      <c r="F33" s="22">
        <f t="shared" ca="1" si="4"/>
        <v>5.4901960784313725E-2</v>
      </c>
      <c r="G33" s="18">
        <f t="shared" ca="1" si="5"/>
        <v>3.8254932837603083E-2</v>
      </c>
      <c r="H33" s="18">
        <f t="shared" ca="1" si="6"/>
        <v>7.8204060093864325E-2</v>
      </c>
      <c r="I33" s="22">
        <f ca="1">IF(AND(Trust_selected!$E$12="All intent",Trust_selected!$E$18="18+"), SUMIFS(INDIRECT("'"&amp;Trust_selected!$H$2&amp;"'!F:F"),INDIRECT("'"&amp;Trust_selected!$H$2&amp;"'!B:B"),I$1,INDIRECT("'"&amp;Trust_selected!$H$2&amp;"'!H:H"),$B33), IF(Trust_selected!$E$12="All intent", SUMIFS(INDIRECT("'"&amp;Trust_selected!$H$2&amp;"'!F:F"),INDIRECT("'"&amp;Trust_selected!$H$2&amp;"'!B:B"),I$1,INDIRECT("'"&amp;Trust_selected!$H$2&amp;"'!E:E"),Trust_selected!$E$18,INDIRECT("'"&amp;Trust_selected!$H$2&amp;"'!H:H"),$B33), IF(Trust_selected!$E$18="18+", SUMIFS(INDIRECT("'"&amp;Trust_selected!$H$2&amp;"'!F:F"),INDIRECT("'"&amp;Trust_selected!$H$2&amp;"'!B:B"),I$1,INDIRECT("'"&amp;Trust_selected!$H$2&amp;"'!D:D"),Trust_selected!$E$12,INDIRECT("'"&amp;Trust_selected!$H$2&amp;"'!H:H"),$B33), SUMIFS(INDIRECT("'"&amp;Trust_selected!$H$2&amp;"'!F:F"),INDIRECT("'"&amp;Trust_selected!$H$2&amp;"'!B:B"),I$1,INDIRECT("'"&amp;Trust_selected!$H$2&amp;"'!D:D"),Trust_selected!$E$12,INDIRECT("'"&amp;Trust_selected!$H$2&amp;"'!E:E"),Trust_selected!$E$18,INDIRECT("'"&amp;Trust_selected!$H$2&amp;"'!H:H"),$B33))))</f>
        <v>575</v>
      </c>
      <c r="J33" s="22">
        <f ca="1">IF(AND(Trust_selected!$E$12="All intent",Trust_selected!$E$18="18+"), SUMIFS(INDIRECT("'"&amp;Trust_selected!$H$2&amp;"'!G:G"),INDIRECT("'"&amp;Trust_selected!$H$2&amp;"'!B:B"),I$1,INDIRECT("'"&amp;Trust_selected!$H$2&amp;"'!H:H"),$B33), IF(Trust_selected!$E$12="All intent", SUMIFS(INDIRECT("'"&amp;Trust_selected!$H$2&amp;"'!G:G"),INDIRECT("'"&amp;Trust_selected!$H$2&amp;"'!B:B"),I$1,INDIRECT("'"&amp;Trust_selected!$H$2&amp;"'!E:E"),Trust_selected!$E$18,INDIRECT("'"&amp;Trust_selected!$H$2&amp;"'!H:H"),$B33), IF(Trust_selected!$E$18="18+", SUMIFS(INDIRECT("'"&amp;Trust_selected!$H$2&amp;"'!G:G"),INDIRECT("'"&amp;Trust_selected!$H$2&amp;"'!B:B"),I$1,INDIRECT("'"&amp;Trust_selected!$H$2&amp;"'!D:D"),Trust_selected!$E$12,INDIRECT("'"&amp;Trust_selected!$H$2&amp;"'!H:H"),$B33), SUMIFS(INDIRECT("'"&amp;Trust_selected!$H$2&amp;"'!G:G"),INDIRECT("'"&amp;Trust_selected!$H$2&amp;"'!B:B"),I$1,INDIRECT("'"&amp;Trust_selected!$H$2&amp;"'!D:D"),Trust_selected!$E$12,INDIRECT("'"&amp;Trust_selected!$H$2&amp;"'!E:E"),Trust_selected!$E$18,INDIRECT("'"&amp;Trust_selected!$H$2&amp;"'!H:H"),$B33))))</f>
        <v>33</v>
      </c>
      <c r="K33" s="22">
        <f t="shared" ca="1" si="0"/>
        <v>5.7391304347826085E-2</v>
      </c>
      <c r="L33" s="18">
        <f t="shared" ca="1" si="7"/>
        <v>4.1154607140351622E-2</v>
      </c>
      <c r="M33" s="18">
        <f t="shared" ca="1" si="8"/>
        <v>7.9502712331867953E-2</v>
      </c>
      <c r="N33" s="4">
        <f ca="1">IF(AND(Trust_selected!$E$12="All intent",Trust_selected!$E$18="18+"), SUMIFS(INDIRECT("'"&amp;Trust_selected!$H$2&amp;"'!F:F"),INDIRECT("'"&amp;Trust_selected!$H$2&amp;"'!B:B"),N$1,INDIRECT("'"&amp;Trust_selected!$H$2&amp;"'!H:H"),$B33), IF(Trust_selected!$E$12="All intent", SUMIFS(INDIRECT("'"&amp;Trust_selected!$H$2&amp;"'!F:F"),INDIRECT("'"&amp;Trust_selected!$H$2&amp;"'!B:B"),N$1,INDIRECT("'"&amp;Trust_selected!$H$2&amp;"'!E:E"),Trust_selected!$E$18,INDIRECT("'"&amp;Trust_selected!$H$2&amp;"'!H:H"),$B33), IF(Trust_selected!$E$18="18+", SUMIFS(INDIRECT("'"&amp;Trust_selected!$H$2&amp;"'!F:F"),INDIRECT("'"&amp;Trust_selected!$H$2&amp;"'!B:B"),N$1,INDIRECT("'"&amp;Trust_selected!$H$2&amp;"'!D:D"),Trust_selected!$E$12,INDIRECT("'"&amp;Trust_selected!$H$2&amp;"'!H:H"),$B33), SUMIFS(INDIRECT("'"&amp;Trust_selected!$H$2&amp;"'!F:F"),INDIRECT("'"&amp;Trust_selected!$H$2&amp;"'!B:B"),N$1,INDIRECT("'"&amp;Trust_selected!$H$2&amp;"'!D:D"),Trust_selected!$E$12,INDIRECT("'"&amp;Trust_selected!$H$2&amp;"'!E:E"),Trust_selected!$E$18,INDIRECT("'"&amp;Trust_selected!$H$2&amp;"'!H:H"),$B33))))</f>
        <v>0</v>
      </c>
      <c r="O33" s="4">
        <f ca="1">IF(AND(Trust_selected!$E$12="All intent",Trust_selected!$E$18="18+"), SUMIFS(INDIRECT("'"&amp;Trust_selected!$H$2&amp;"'!G:G"),INDIRECT("'"&amp;Trust_selected!$H$2&amp;"'!B:B"),N$1,INDIRECT("'"&amp;Trust_selected!$H$2&amp;"'!H:H"),$B33), IF(Trust_selected!$E$12="All intent", SUMIFS(INDIRECT("'"&amp;Trust_selected!$H$2&amp;"'!G:G"),INDIRECT("'"&amp;Trust_selected!$H$2&amp;"'!B:B"),N$1,INDIRECT("'"&amp;Trust_selected!$H$2&amp;"'!E:E"),Trust_selected!$E$18,INDIRECT("'"&amp;Trust_selected!$H$2&amp;"'!H:H"),$B33), IF(Trust_selected!$E$18="18+", SUMIFS(INDIRECT("'"&amp;Trust_selected!$H$2&amp;"'!G:G"),INDIRECT("'"&amp;Trust_selected!$H$2&amp;"'!B:B"),N$1,INDIRECT("'"&amp;Trust_selected!$H$2&amp;"'!D:D"),Trust_selected!$E$12,INDIRECT("'"&amp;Trust_selected!$H$2&amp;"'!H:H"),$B33), SUMIFS(INDIRECT("'"&amp;Trust_selected!$H$2&amp;"'!G:G"),INDIRECT("'"&amp;Trust_selected!$H$2&amp;"'!B:B"),N$1,INDIRECT("'"&amp;Trust_selected!$H$2&amp;"'!D:D"),Trust_selected!$E$12,INDIRECT("'"&amp;Trust_selected!$H$2&amp;"'!E:E"),Trust_selected!$E$18,INDIRECT("'"&amp;Trust_selected!$H$2&amp;"'!H:H"),$B33))))</f>
        <v>0</v>
      </c>
      <c r="P33" s="4">
        <f t="shared" ca="1" si="1"/>
        <v>0</v>
      </c>
      <c r="Q33" s="96">
        <f t="shared" ca="1" si="2"/>
        <v>0</v>
      </c>
      <c r="R33" s="96">
        <f t="shared" ca="1" si="3"/>
        <v>1</v>
      </c>
    </row>
    <row r="34" spans="1:18" x14ac:dyDescent="0.3">
      <c r="A34" s="12" t="s">
        <v>195</v>
      </c>
      <c r="B34" s="12" t="s">
        <v>40</v>
      </c>
      <c r="C34" s="12" t="s">
        <v>396</v>
      </c>
      <c r="D34" s="22">
        <f ca="1">IF(AND(Trust_selected!$E$12="All intent",Trust_selected!$E$18="18+"), SUMIFS(INDIRECT("'"&amp;Trust_selected!$H$2&amp;"'!F:F"),INDIRECT("'"&amp;Trust_selected!$H$2&amp;"'!B:B"),D$1,INDIRECT("'"&amp;Trust_selected!$H$2&amp;"'!H:H"),$B34), IF(Trust_selected!$E$12="All intent", SUMIFS(INDIRECT("'"&amp;Trust_selected!$H$2&amp;"'!F:F"),INDIRECT("'"&amp;Trust_selected!$H$2&amp;"'!B:B"),D$1,INDIRECT("'"&amp;Trust_selected!$H$2&amp;"'!E:E"),Trust_selected!$E$18,INDIRECT("'"&amp;Trust_selected!$H$2&amp;"'!H:H"),$B34), IF(Trust_selected!$E$18="18+", SUMIFS(INDIRECT("'"&amp;Trust_selected!$H$2&amp;"'!F:F"),INDIRECT("'"&amp;Trust_selected!$H$2&amp;"'!B:B"),D$1,INDIRECT("'"&amp;Trust_selected!$H$2&amp;"'!D:D"),Trust_selected!$E$12,INDIRECT("'"&amp;Trust_selected!$H$2&amp;"'!H:H"),$B34), SUMIFS(INDIRECT("'"&amp;Trust_selected!$H$2&amp;"'!F:F"),INDIRECT("'"&amp;Trust_selected!$H$2&amp;"'!B:B"),D$1,INDIRECT("'"&amp;Trust_selected!$H$2&amp;"'!D:D"),Trust_selected!$E$12,INDIRECT("'"&amp;Trust_selected!$H$2&amp;"'!E:E"),Trust_selected!$E$18,INDIRECT("'"&amp;Trust_selected!$H$2&amp;"'!H:H"),$B34))))</f>
        <v>674</v>
      </c>
      <c r="E34" s="22">
        <f ca="1">IF(AND(Trust_selected!$E$12="All intent",Trust_selected!$E$18="18+"), SUMIFS(INDIRECT("'"&amp;Trust_selected!$H$2&amp;"'!G:G"),INDIRECT("'"&amp;Trust_selected!$H$2&amp;"'!B:B"),D$1,INDIRECT("'"&amp;Trust_selected!$H$2&amp;"'!H:H"),$B34), IF(Trust_selected!$E$12="All intent", SUMIFS(INDIRECT("'"&amp;Trust_selected!$H$2&amp;"'!G:G"),INDIRECT("'"&amp;Trust_selected!$H$2&amp;"'!B:B"),D$1,INDIRECT("'"&amp;Trust_selected!$H$2&amp;"'!E:E"),Trust_selected!$E$18,INDIRECT("'"&amp;Trust_selected!$H$2&amp;"'!H:H"),$B34), IF(Trust_selected!$E$18="18+", SUMIFS(INDIRECT("'"&amp;Trust_selected!$H$2&amp;"'!G:G"),INDIRECT("'"&amp;Trust_selected!$H$2&amp;"'!B:B"),D$1,INDIRECT("'"&amp;Trust_selected!$H$2&amp;"'!D:D"),Trust_selected!$E$12,INDIRECT("'"&amp;Trust_selected!$H$2&amp;"'!H:H"),$B34), SUMIFS(INDIRECT("'"&amp;Trust_selected!$H$2&amp;"'!G:G"),INDIRECT("'"&amp;Trust_selected!$H$2&amp;"'!B:B"),D$1,INDIRECT("'"&amp;Trust_selected!$H$2&amp;"'!D:D"),Trust_selected!$E$12,INDIRECT("'"&amp;Trust_selected!$H$2&amp;"'!E:E"),Trust_selected!$E$18,INDIRECT("'"&amp;Trust_selected!$H$2&amp;"'!H:H"),$B34))))</f>
        <v>36</v>
      </c>
      <c r="F34" s="22">
        <f t="shared" ca="1" si="4"/>
        <v>5.3412462908011868E-2</v>
      </c>
      <c r="G34" s="18">
        <f t="shared" ca="1" si="5"/>
        <v>3.8827978137109406E-2</v>
      </c>
      <c r="H34" s="18">
        <f t="shared" ca="1" si="6"/>
        <v>7.3058743800263379E-2</v>
      </c>
      <c r="I34" s="22">
        <f ca="1">IF(AND(Trust_selected!$E$12="All intent",Trust_selected!$E$18="18+"), SUMIFS(INDIRECT("'"&amp;Trust_selected!$H$2&amp;"'!F:F"),INDIRECT("'"&amp;Trust_selected!$H$2&amp;"'!B:B"),I$1,INDIRECT("'"&amp;Trust_selected!$H$2&amp;"'!H:H"),$B34), IF(Trust_selected!$E$12="All intent", SUMIFS(INDIRECT("'"&amp;Trust_selected!$H$2&amp;"'!F:F"),INDIRECT("'"&amp;Trust_selected!$H$2&amp;"'!B:B"),I$1,INDIRECT("'"&amp;Trust_selected!$H$2&amp;"'!E:E"),Trust_selected!$E$18,INDIRECT("'"&amp;Trust_selected!$H$2&amp;"'!H:H"),$B34), IF(Trust_selected!$E$18="18+", SUMIFS(INDIRECT("'"&amp;Trust_selected!$H$2&amp;"'!F:F"),INDIRECT("'"&amp;Trust_selected!$H$2&amp;"'!B:B"),I$1,INDIRECT("'"&amp;Trust_selected!$H$2&amp;"'!D:D"),Trust_selected!$E$12,INDIRECT("'"&amp;Trust_selected!$H$2&amp;"'!H:H"),$B34), SUMIFS(INDIRECT("'"&amp;Trust_selected!$H$2&amp;"'!F:F"),INDIRECT("'"&amp;Trust_selected!$H$2&amp;"'!B:B"),I$1,INDIRECT("'"&amp;Trust_selected!$H$2&amp;"'!D:D"),Trust_selected!$E$12,INDIRECT("'"&amp;Trust_selected!$H$2&amp;"'!E:E"),Trust_selected!$E$18,INDIRECT("'"&amp;Trust_selected!$H$2&amp;"'!H:H"),$B34))))</f>
        <v>748</v>
      </c>
      <c r="J34" s="22">
        <f ca="1">IF(AND(Trust_selected!$E$12="All intent",Trust_selected!$E$18="18+"), SUMIFS(INDIRECT("'"&amp;Trust_selected!$H$2&amp;"'!G:G"),INDIRECT("'"&amp;Trust_selected!$H$2&amp;"'!B:B"),I$1,INDIRECT("'"&amp;Trust_selected!$H$2&amp;"'!H:H"),$B34), IF(Trust_selected!$E$12="All intent", SUMIFS(INDIRECT("'"&amp;Trust_selected!$H$2&amp;"'!G:G"),INDIRECT("'"&amp;Trust_selected!$H$2&amp;"'!B:B"),I$1,INDIRECT("'"&amp;Trust_selected!$H$2&amp;"'!E:E"),Trust_selected!$E$18,INDIRECT("'"&amp;Trust_selected!$H$2&amp;"'!H:H"),$B34), IF(Trust_selected!$E$18="18+", SUMIFS(INDIRECT("'"&amp;Trust_selected!$H$2&amp;"'!G:G"),INDIRECT("'"&amp;Trust_selected!$H$2&amp;"'!B:B"),I$1,INDIRECT("'"&amp;Trust_selected!$H$2&amp;"'!D:D"),Trust_selected!$E$12,INDIRECT("'"&amp;Trust_selected!$H$2&amp;"'!H:H"),$B34), SUMIFS(INDIRECT("'"&amp;Trust_selected!$H$2&amp;"'!G:G"),INDIRECT("'"&amp;Trust_selected!$H$2&amp;"'!B:B"),I$1,INDIRECT("'"&amp;Trust_selected!$H$2&amp;"'!D:D"),Trust_selected!$E$12,INDIRECT("'"&amp;Trust_selected!$H$2&amp;"'!E:E"),Trust_selected!$E$18,INDIRECT("'"&amp;Trust_selected!$H$2&amp;"'!H:H"),$B34))))</f>
        <v>29</v>
      </c>
      <c r="K34" s="22">
        <f t="shared" ca="1" si="0"/>
        <v>3.8770053475935831E-2</v>
      </c>
      <c r="L34" s="18">
        <f t="shared" ca="1" si="7"/>
        <v>2.7127901458018376E-2</v>
      </c>
      <c r="M34" s="18">
        <f t="shared" ca="1" si="8"/>
        <v>5.5125422158500394E-2</v>
      </c>
      <c r="N34" s="4">
        <f ca="1">IF(AND(Trust_selected!$E$12="All intent",Trust_selected!$E$18="18+"), SUMIFS(INDIRECT("'"&amp;Trust_selected!$H$2&amp;"'!F:F"),INDIRECT("'"&amp;Trust_selected!$H$2&amp;"'!B:B"),N$1,INDIRECT("'"&amp;Trust_selected!$H$2&amp;"'!H:H"),$B34), IF(Trust_selected!$E$12="All intent", SUMIFS(INDIRECT("'"&amp;Trust_selected!$H$2&amp;"'!F:F"),INDIRECT("'"&amp;Trust_selected!$H$2&amp;"'!B:B"),N$1,INDIRECT("'"&amp;Trust_selected!$H$2&amp;"'!E:E"),Trust_selected!$E$18,INDIRECT("'"&amp;Trust_selected!$H$2&amp;"'!H:H"),$B34), IF(Trust_selected!$E$18="18+", SUMIFS(INDIRECT("'"&amp;Trust_selected!$H$2&amp;"'!F:F"),INDIRECT("'"&amp;Trust_selected!$H$2&amp;"'!B:B"),N$1,INDIRECT("'"&amp;Trust_selected!$H$2&amp;"'!D:D"),Trust_selected!$E$12,INDIRECT("'"&amp;Trust_selected!$H$2&amp;"'!H:H"),$B34), SUMIFS(INDIRECT("'"&amp;Trust_selected!$H$2&amp;"'!F:F"),INDIRECT("'"&amp;Trust_selected!$H$2&amp;"'!B:B"),N$1,INDIRECT("'"&amp;Trust_selected!$H$2&amp;"'!D:D"),Trust_selected!$E$12,INDIRECT("'"&amp;Trust_selected!$H$2&amp;"'!E:E"),Trust_selected!$E$18,INDIRECT("'"&amp;Trust_selected!$H$2&amp;"'!H:H"),$B34))))</f>
        <v>0</v>
      </c>
      <c r="O34" s="4">
        <f ca="1">IF(AND(Trust_selected!$E$12="All intent",Trust_selected!$E$18="18+"), SUMIFS(INDIRECT("'"&amp;Trust_selected!$H$2&amp;"'!G:G"),INDIRECT("'"&amp;Trust_selected!$H$2&amp;"'!B:B"),N$1,INDIRECT("'"&amp;Trust_selected!$H$2&amp;"'!H:H"),$B34), IF(Trust_selected!$E$12="All intent", SUMIFS(INDIRECT("'"&amp;Trust_selected!$H$2&amp;"'!G:G"),INDIRECT("'"&amp;Trust_selected!$H$2&amp;"'!B:B"),N$1,INDIRECT("'"&amp;Trust_selected!$H$2&amp;"'!E:E"),Trust_selected!$E$18,INDIRECT("'"&amp;Trust_selected!$H$2&amp;"'!H:H"),$B34), IF(Trust_selected!$E$18="18+", SUMIFS(INDIRECT("'"&amp;Trust_selected!$H$2&amp;"'!G:G"),INDIRECT("'"&amp;Trust_selected!$H$2&amp;"'!B:B"),N$1,INDIRECT("'"&amp;Trust_selected!$H$2&amp;"'!D:D"),Trust_selected!$E$12,INDIRECT("'"&amp;Trust_selected!$H$2&amp;"'!H:H"),$B34), SUMIFS(INDIRECT("'"&amp;Trust_selected!$H$2&amp;"'!G:G"),INDIRECT("'"&amp;Trust_selected!$H$2&amp;"'!B:B"),N$1,INDIRECT("'"&amp;Trust_selected!$H$2&amp;"'!D:D"),Trust_selected!$E$12,INDIRECT("'"&amp;Trust_selected!$H$2&amp;"'!E:E"),Trust_selected!$E$18,INDIRECT("'"&amp;Trust_selected!$H$2&amp;"'!H:H"),$B34))))</f>
        <v>0</v>
      </c>
      <c r="P34" s="4">
        <f t="shared" ca="1" si="1"/>
        <v>0</v>
      </c>
      <c r="Q34" s="96">
        <f t="shared" ca="1" si="2"/>
        <v>0</v>
      </c>
      <c r="R34" s="96">
        <f t="shared" ca="1" si="3"/>
        <v>1</v>
      </c>
    </row>
    <row r="35" spans="1:18" x14ac:dyDescent="0.3">
      <c r="A35" s="12" t="s">
        <v>196</v>
      </c>
      <c r="B35" s="12" t="s">
        <v>41</v>
      </c>
      <c r="C35" s="12" t="s">
        <v>422</v>
      </c>
      <c r="D35" s="22">
        <f ca="1">IF(AND(Trust_selected!$E$12="All intent",Trust_selected!$E$18="18+"), SUMIFS(INDIRECT("'"&amp;Trust_selected!$H$2&amp;"'!F:F"),INDIRECT("'"&amp;Trust_selected!$H$2&amp;"'!B:B"),D$1,INDIRECT("'"&amp;Trust_selected!$H$2&amp;"'!H:H"),$B35), IF(Trust_selected!$E$12="All intent", SUMIFS(INDIRECT("'"&amp;Trust_selected!$H$2&amp;"'!F:F"),INDIRECT("'"&amp;Trust_selected!$H$2&amp;"'!B:B"),D$1,INDIRECT("'"&amp;Trust_selected!$H$2&amp;"'!E:E"),Trust_selected!$E$18,INDIRECT("'"&amp;Trust_selected!$H$2&amp;"'!H:H"),$B35), IF(Trust_selected!$E$18="18+", SUMIFS(INDIRECT("'"&amp;Trust_selected!$H$2&amp;"'!F:F"),INDIRECT("'"&amp;Trust_selected!$H$2&amp;"'!B:B"),D$1,INDIRECT("'"&amp;Trust_selected!$H$2&amp;"'!D:D"),Trust_selected!$E$12,INDIRECT("'"&amp;Trust_selected!$H$2&amp;"'!H:H"),$B35), SUMIFS(INDIRECT("'"&amp;Trust_selected!$H$2&amp;"'!F:F"),INDIRECT("'"&amp;Trust_selected!$H$2&amp;"'!B:B"),D$1,INDIRECT("'"&amp;Trust_selected!$H$2&amp;"'!D:D"),Trust_selected!$E$12,INDIRECT("'"&amp;Trust_selected!$H$2&amp;"'!E:E"),Trust_selected!$E$18,INDIRECT("'"&amp;Trust_selected!$H$2&amp;"'!H:H"),$B35))))</f>
        <v>878</v>
      </c>
      <c r="E35" s="22">
        <f ca="1">IF(AND(Trust_selected!$E$12="All intent",Trust_selected!$E$18="18+"), SUMIFS(INDIRECT("'"&amp;Trust_selected!$H$2&amp;"'!G:G"),INDIRECT("'"&amp;Trust_selected!$H$2&amp;"'!B:B"),D$1,INDIRECT("'"&amp;Trust_selected!$H$2&amp;"'!H:H"),$B35), IF(Trust_selected!$E$12="All intent", SUMIFS(INDIRECT("'"&amp;Trust_selected!$H$2&amp;"'!G:G"),INDIRECT("'"&amp;Trust_selected!$H$2&amp;"'!B:B"),D$1,INDIRECT("'"&amp;Trust_selected!$H$2&amp;"'!E:E"),Trust_selected!$E$18,INDIRECT("'"&amp;Trust_selected!$H$2&amp;"'!H:H"),$B35), IF(Trust_selected!$E$18="18+", SUMIFS(INDIRECT("'"&amp;Trust_selected!$H$2&amp;"'!G:G"),INDIRECT("'"&amp;Trust_selected!$H$2&amp;"'!B:B"),D$1,INDIRECT("'"&amp;Trust_selected!$H$2&amp;"'!D:D"),Trust_selected!$E$12,INDIRECT("'"&amp;Trust_selected!$H$2&amp;"'!H:H"),$B35), SUMIFS(INDIRECT("'"&amp;Trust_selected!$H$2&amp;"'!G:G"),INDIRECT("'"&amp;Trust_selected!$H$2&amp;"'!B:B"),D$1,INDIRECT("'"&amp;Trust_selected!$H$2&amp;"'!D:D"),Trust_selected!$E$12,INDIRECT("'"&amp;Trust_selected!$H$2&amp;"'!E:E"),Trust_selected!$E$18,INDIRECT("'"&amp;Trust_selected!$H$2&amp;"'!H:H"),$B35))))</f>
        <v>43</v>
      </c>
      <c r="F35" s="22">
        <f t="shared" ca="1" si="4"/>
        <v>4.8974943052391799E-2</v>
      </c>
      <c r="G35" s="18">
        <f t="shared" ca="1" si="5"/>
        <v>3.6560699530172387E-2</v>
      </c>
      <c r="H35" s="18">
        <f t="shared" ca="1" si="6"/>
        <v>6.5318677904452963E-2</v>
      </c>
      <c r="I35" s="22">
        <f ca="1">IF(AND(Trust_selected!$E$12="All intent",Trust_selected!$E$18="18+"), SUMIFS(INDIRECT("'"&amp;Trust_selected!$H$2&amp;"'!F:F"),INDIRECT("'"&amp;Trust_selected!$H$2&amp;"'!B:B"),I$1,INDIRECT("'"&amp;Trust_selected!$H$2&amp;"'!H:H"),$B35), IF(Trust_selected!$E$12="All intent", SUMIFS(INDIRECT("'"&amp;Trust_selected!$H$2&amp;"'!F:F"),INDIRECT("'"&amp;Trust_selected!$H$2&amp;"'!B:B"),I$1,INDIRECT("'"&amp;Trust_selected!$H$2&amp;"'!E:E"),Trust_selected!$E$18,INDIRECT("'"&amp;Trust_selected!$H$2&amp;"'!H:H"),$B35), IF(Trust_selected!$E$18="18+", SUMIFS(INDIRECT("'"&amp;Trust_selected!$H$2&amp;"'!F:F"),INDIRECT("'"&amp;Trust_selected!$H$2&amp;"'!B:B"),I$1,INDIRECT("'"&amp;Trust_selected!$H$2&amp;"'!D:D"),Trust_selected!$E$12,INDIRECT("'"&amp;Trust_selected!$H$2&amp;"'!H:H"),$B35), SUMIFS(INDIRECT("'"&amp;Trust_selected!$H$2&amp;"'!F:F"),INDIRECT("'"&amp;Trust_selected!$H$2&amp;"'!B:B"),I$1,INDIRECT("'"&amp;Trust_selected!$H$2&amp;"'!D:D"),Trust_selected!$E$12,INDIRECT("'"&amp;Trust_selected!$H$2&amp;"'!E:E"),Trust_selected!$E$18,INDIRECT("'"&amp;Trust_selected!$H$2&amp;"'!H:H"),$B35))))</f>
        <v>931</v>
      </c>
      <c r="J35" s="22">
        <f ca="1">IF(AND(Trust_selected!$E$12="All intent",Trust_selected!$E$18="18+"), SUMIFS(INDIRECT("'"&amp;Trust_selected!$H$2&amp;"'!G:G"),INDIRECT("'"&amp;Trust_selected!$H$2&amp;"'!B:B"),I$1,INDIRECT("'"&amp;Trust_selected!$H$2&amp;"'!H:H"),$B35), IF(Trust_selected!$E$12="All intent", SUMIFS(INDIRECT("'"&amp;Trust_selected!$H$2&amp;"'!G:G"),INDIRECT("'"&amp;Trust_selected!$H$2&amp;"'!B:B"),I$1,INDIRECT("'"&amp;Trust_selected!$H$2&amp;"'!E:E"),Trust_selected!$E$18,INDIRECT("'"&amp;Trust_selected!$H$2&amp;"'!H:H"),$B35), IF(Trust_selected!$E$18="18+", SUMIFS(INDIRECT("'"&amp;Trust_selected!$H$2&amp;"'!G:G"),INDIRECT("'"&amp;Trust_selected!$H$2&amp;"'!B:B"),I$1,INDIRECT("'"&amp;Trust_selected!$H$2&amp;"'!D:D"),Trust_selected!$E$12,INDIRECT("'"&amp;Trust_selected!$H$2&amp;"'!H:H"),$B35), SUMIFS(INDIRECT("'"&amp;Trust_selected!$H$2&amp;"'!G:G"),INDIRECT("'"&amp;Trust_selected!$H$2&amp;"'!B:B"),I$1,INDIRECT("'"&amp;Trust_selected!$H$2&amp;"'!D:D"),Trust_selected!$E$12,INDIRECT("'"&amp;Trust_selected!$H$2&amp;"'!E:E"),Trust_selected!$E$18,INDIRECT("'"&amp;Trust_selected!$H$2&amp;"'!H:H"),$B35))))</f>
        <v>32</v>
      </c>
      <c r="K35" s="22">
        <f t="shared" ca="1" si="0"/>
        <v>3.4371643394199784E-2</v>
      </c>
      <c r="L35" s="18">
        <f t="shared" ca="1" si="7"/>
        <v>2.4450880450731502E-2</v>
      </c>
      <c r="M35" s="18">
        <f t="shared" ca="1" si="8"/>
        <v>4.8119134689885365E-2</v>
      </c>
      <c r="N35" s="4">
        <f ca="1">IF(AND(Trust_selected!$E$12="All intent",Trust_selected!$E$18="18+"), SUMIFS(INDIRECT("'"&amp;Trust_selected!$H$2&amp;"'!F:F"),INDIRECT("'"&amp;Trust_selected!$H$2&amp;"'!B:B"),N$1,INDIRECT("'"&amp;Trust_selected!$H$2&amp;"'!H:H"),$B35), IF(Trust_selected!$E$12="All intent", SUMIFS(INDIRECT("'"&amp;Trust_selected!$H$2&amp;"'!F:F"),INDIRECT("'"&amp;Trust_selected!$H$2&amp;"'!B:B"),N$1,INDIRECT("'"&amp;Trust_selected!$H$2&amp;"'!E:E"),Trust_selected!$E$18,INDIRECT("'"&amp;Trust_selected!$H$2&amp;"'!H:H"),$B35), IF(Trust_selected!$E$18="18+", SUMIFS(INDIRECT("'"&amp;Trust_selected!$H$2&amp;"'!F:F"),INDIRECT("'"&amp;Trust_selected!$H$2&amp;"'!B:B"),N$1,INDIRECT("'"&amp;Trust_selected!$H$2&amp;"'!D:D"),Trust_selected!$E$12,INDIRECT("'"&amp;Trust_selected!$H$2&amp;"'!H:H"),$B35), SUMIFS(INDIRECT("'"&amp;Trust_selected!$H$2&amp;"'!F:F"),INDIRECT("'"&amp;Trust_selected!$H$2&amp;"'!B:B"),N$1,INDIRECT("'"&amp;Trust_selected!$H$2&amp;"'!D:D"),Trust_selected!$E$12,INDIRECT("'"&amp;Trust_selected!$H$2&amp;"'!E:E"),Trust_selected!$E$18,INDIRECT("'"&amp;Trust_selected!$H$2&amp;"'!H:H"),$B35))))</f>
        <v>0</v>
      </c>
      <c r="O35" s="4">
        <f ca="1">IF(AND(Trust_selected!$E$12="All intent",Trust_selected!$E$18="18+"), SUMIFS(INDIRECT("'"&amp;Trust_selected!$H$2&amp;"'!G:G"),INDIRECT("'"&amp;Trust_selected!$H$2&amp;"'!B:B"),N$1,INDIRECT("'"&amp;Trust_selected!$H$2&amp;"'!H:H"),$B35), IF(Trust_selected!$E$12="All intent", SUMIFS(INDIRECT("'"&amp;Trust_selected!$H$2&amp;"'!G:G"),INDIRECT("'"&amp;Trust_selected!$H$2&amp;"'!B:B"),N$1,INDIRECT("'"&amp;Trust_selected!$H$2&amp;"'!E:E"),Trust_selected!$E$18,INDIRECT("'"&amp;Trust_selected!$H$2&amp;"'!H:H"),$B35), IF(Trust_selected!$E$18="18+", SUMIFS(INDIRECT("'"&amp;Trust_selected!$H$2&amp;"'!G:G"),INDIRECT("'"&amp;Trust_selected!$H$2&amp;"'!B:B"),N$1,INDIRECT("'"&amp;Trust_selected!$H$2&amp;"'!D:D"),Trust_selected!$E$12,INDIRECT("'"&amp;Trust_selected!$H$2&amp;"'!H:H"),$B35), SUMIFS(INDIRECT("'"&amp;Trust_selected!$H$2&amp;"'!G:G"),INDIRECT("'"&amp;Trust_selected!$H$2&amp;"'!B:B"),N$1,INDIRECT("'"&amp;Trust_selected!$H$2&amp;"'!D:D"),Trust_selected!$E$12,INDIRECT("'"&amp;Trust_selected!$H$2&amp;"'!E:E"),Trust_selected!$E$18,INDIRECT("'"&amp;Trust_selected!$H$2&amp;"'!H:H"),$B35))))</f>
        <v>0</v>
      </c>
      <c r="P35" s="4">
        <f t="shared" ca="1" si="1"/>
        <v>0</v>
      </c>
      <c r="Q35" s="96">
        <f t="shared" ca="1" si="2"/>
        <v>0</v>
      </c>
      <c r="R35" s="96">
        <f t="shared" ca="1" si="3"/>
        <v>1</v>
      </c>
    </row>
    <row r="36" spans="1:18" x14ac:dyDescent="0.3">
      <c r="A36" s="12" t="s">
        <v>197</v>
      </c>
      <c r="B36" s="12" t="s">
        <v>42</v>
      </c>
      <c r="C36" s="12" t="s">
        <v>327</v>
      </c>
      <c r="D36" s="22">
        <f ca="1">IF(AND(Trust_selected!$E$12="All intent",Trust_selected!$E$18="18+"), SUMIFS(INDIRECT("'"&amp;Trust_selected!$H$2&amp;"'!F:F"),INDIRECT("'"&amp;Trust_selected!$H$2&amp;"'!B:B"),D$1,INDIRECT("'"&amp;Trust_selected!$H$2&amp;"'!H:H"),$B36), IF(Trust_selected!$E$12="All intent", SUMIFS(INDIRECT("'"&amp;Trust_selected!$H$2&amp;"'!F:F"),INDIRECT("'"&amp;Trust_selected!$H$2&amp;"'!B:B"),D$1,INDIRECT("'"&amp;Trust_selected!$H$2&amp;"'!E:E"),Trust_selected!$E$18,INDIRECT("'"&amp;Trust_selected!$H$2&amp;"'!H:H"),$B36), IF(Trust_selected!$E$18="18+", SUMIFS(INDIRECT("'"&amp;Trust_selected!$H$2&amp;"'!F:F"),INDIRECT("'"&amp;Trust_selected!$H$2&amp;"'!B:B"),D$1,INDIRECT("'"&amp;Trust_selected!$H$2&amp;"'!D:D"),Trust_selected!$E$12,INDIRECT("'"&amp;Trust_selected!$H$2&amp;"'!H:H"),$B36), SUMIFS(INDIRECT("'"&amp;Trust_selected!$H$2&amp;"'!F:F"),INDIRECT("'"&amp;Trust_selected!$H$2&amp;"'!B:B"),D$1,INDIRECT("'"&amp;Trust_selected!$H$2&amp;"'!D:D"),Trust_selected!$E$12,INDIRECT("'"&amp;Trust_selected!$H$2&amp;"'!E:E"),Trust_selected!$E$18,INDIRECT("'"&amp;Trust_selected!$H$2&amp;"'!H:H"),$B36))))</f>
        <v>498</v>
      </c>
      <c r="E36" s="22">
        <f ca="1">IF(AND(Trust_selected!$E$12="All intent",Trust_selected!$E$18="18+"), SUMIFS(INDIRECT("'"&amp;Trust_selected!$H$2&amp;"'!G:G"),INDIRECT("'"&amp;Trust_selected!$H$2&amp;"'!B:B"),D$1,INDIRECT("'"&amp;Trust_selected!$H$2&amp;"'!H:H"),$B36), IF(Trust_selected!$E$12="All intent", SUMIFS(INDIRECT("'"&amp;Trust_selected!$H$2&amp;"'!G:G"),INDIRECT("'"&amp;Trust_selected!$H$2&amp;"'!B:B"),D$1,INDIRECT("'"&amp;Trust_selected!$H$2&amp;"'!E:E"),Trust_selected!$E$18,INDIRECT("'"&amp;Trust_selected!$H$2&amp;"'!H:H"),$B36), IF(Trust_selected!$E$18="18+", SUMIFS(INDIRECT("'"&amp;Trust_selected!$H$2&amp;"'!G:G"),INDIRECT("'"&amp;Trust_selected!$H$2&amp;"'!B:B"),D$1,INDIRECT("'"&amp;Trust_selected!$H$2&amp;"'!D:D"),Trust_selected!$E$12,INDIRECT("'"&amp;Trust_selected!$H$2&amp;"'!H:H"),$B36), SUMIFS(INDIRECT("'"&amp;Trust_selected!$H$2&amp;"'!G:G"),INDIRECT("'"&amp;Trust_selected!$H$2&amp;"'!B:B"),D$1,INDIRECT("'"&amp;Trust_selected!$H$2&amp;"'!D:D"),Trust_selected!$E$12,INDIRECT("'"&amp;Trust_selected!$H$2&amp;"'!E:E"),Trust_selected!$E$18,INDIRECT("'"&amp;Trust_selected!$H$2&amp;"'!H:H"),$B36))))</f>
        <v>22</v>
      </c>
      <c r="F36" s="22">
        <f t="shared" ca="1" si="4"/>
        <v>4.4176706827309238E-2</v>
      </c>
      <c r="G36" s="18">
        <f t="shared" ca="1" si="5"/>
        <v>2.9352081232013213E-2</v>
      </c>
      <c r="H36" s="18">
        <f t="shared" ca="1" si="6"/>
        <v>6.5979737173583436E-2</v>
      </c>
      <c r="I36" s="22">
        <f ca="1">IF(AND(Trust_selected!$E$12="All intent",Trust_selected!$E$18="18+"), SUMIFS(INDIRECT("'"&amp;Trust_selected!$H$2&amp;"'!F:F"),INDIRECT("'"&amp;Trust_selected!$H$2&amp;"'!B:B"),I$1,INDIRECT("'"&amp;Trust_selected!$H$2&amp;"'!H:H"),$B36), IF(Trust_selected!$E$12="All intent", SUMIFS(INDIRECT("'"&amp;Trust_selected!$H$2&amp;"'!F:F"),INDIRECT("'"&amp;Trust_selected!$H$2&amp;"'!B:B"),I$1,INDIRECT("'"&amp;Trust_selected!$H$2&amp;"'!E:E"),Trust_selected!$E$18,INDIRECT("'"&amp;Trust_selected!$H$2&amp;"'!H:H"),$B36), IF(Trust_selected!$E$18="18+", SUMIFS(INDIRECT("'"&amp;Trust_selected!$H$2&amp;"'!F:F"),INDIRECT("'"&amp;Trust_selected!$H$2&amp;"'!B:B"),I$1,INDIRECT("'"&amp;Trust_selected!$H$2&amp;"'!D:D"),Trust_selected!$E$12,INDIRECT("'"&amp;Trust_selected!$H$2&amp;"'!H:H"),$B36), SUMIFS(INDIRECT("'"&amp;Trust_selected!$H$2&amp;"'!F:F"),INDIRECT("'"&amp;Trust_selected!$H$2&amp;"'!B:B"),I$1,INDIRECT("'"&amp;Trust_selected!$H$2&amp;"'!D:D"),Trust_selected!$E$12,INDIRECT("'"&amp;Trust_selected!$H$2&amp;"'!E:E"),Trust_selected!$E$18,INDIRECT("'"&amp;Trust_selected!$H$2&amp;"'!H:H"),$B36))))</f>
        <v>590</v>
      </c>
      <c r="J36" s="22">
        <f ca="1">IF(AND(Trust_selected!$E$12="All intent",Trust_selected!$E$18="18+"), SUMIFS(INDIRECT("'"&amp;Trust_selected!$H$2&amp;"'!G:G"),INDIRECT("'"&amp;Trust_selected!$H$2&amp;"'!B:B"),I$1,INDIRECT("'"&amp;Trust_selected!$H$2&amp;"'!H:H"),$B36), IF(Trust_selected!$E$12="All intent", SUMIFS(INDIRECT("'"&amp;Trust_selected!$H$2&amp;"'!G:G"),INDIRECT("'"&amp;Trust_selected!$H$2&amp;"'!B:B"),I$1,INDIRECT("'"&amp;Trust_selected!$H$2&amp;"'!E:E"),Trust_selected!$E$18,INDIRECT("'"&amp;Trust_selected!$H$2&amp;"'!H:H"),$B36), IF(Trust_selected!$E$18="18+", SUMIFS(INDIRECT("'"&amp;Trust_selected!$H$2&amp;"'!G:G"),INDIRECT("'"&amp;Trust_selected!$H$2&amp;"'!B:B"),I$1,INDIRECT("'"&amp;Trust_selected!$H$2&amp;"'!D:D"),Trust_selected!$E$12,INDIRECT("'"&amp;Trust_selected!$H$2&amp;"'!H:H"),$B36), SUMIFS(INDIRECT("'"&amp;Trust_selected!$H$2&amp;"'!G:G"),INDIRECT("'"&amp;Trust_selected!$H$2&amp;"'!B:B"),I$1,INDIRECT("'"&amp;Trust_selected!$H$2&amp;"'!D:D"),Trust_selected!$E$12,INDIRECT("'"&amp;Trust_selected!$H$2&amp;"'!E:E"),Trust_selected!$E$18,INDIRECT("'"&amp;Trust_selected!$H$2&amp;"'!H:H"),$B36))))</f>
        <v>28</v>
      </c>
      <c r="K36" s="22">
        <f t="shared" ca="1" si="0"/>
        <v>4.7457627118644069E-2</v>
      </c>
      <c r="L36" s="18">
        <f t="shared" ca="1" si="7"/>
        <v>3.3035816129706283E-2</v>
      </c>
      <c r="M36" s="18">
        <f t="shared" ca="1" si="8"/>
        <v>6.7734276513425909E-2</v>
      </c>
      <c r="N36" s="4">
        <f ca="1">IF(AND(Trust_selected!$E$12="All intent",Trust_selected!$E$18="18+"), SUMIFS(INDIRECT("'"&amp;Trust_selected!$H$2&amp;"'!F:F"),INDIRECT("'"&amp;Trust_selected!$H$2&amp;"'!B:B"),N$1,INDIRECT("'"&amp;Trust_selected!$H$2&amp;"'!H:H"),$B36), IF(Trust_selected!$E$12="All intent", SUMIFS(INDIRECT("'"&amp;Trust_selected!$H$2&amp;"'!F:F"),INDIRECT("'"&amp;Trust_selected!$H$2&amp;"'!B:B"),N$1,INDIRECT("'"&amp;Trust_selected!$H$2&amp;"'!E:E"),Trust_selected!$E$18,INDIRECT("'"&amp;Trust_selected!$H$2&amp;"'!H:H"),$B36), IF(Trust_selected!$E$18="18+", SUMIFS(INDIRECT("'"&amp;Trust_selected!$H$2&amp;"'!F:F"),INDIRECT("'"&amp;Trust_selected!$H$2&amp;"'!B:B"),N$1,INDIRECT("'"&amp;Trust_selected!$H$2&amp;"'!D:D"),Trust_selected!$E$12,INDIRECT("'"&amp;Trust_selected!$H$2&amp;"'!H:H"),$B36), SUMIFS(INDIRECT("'"&amp;Trust_selected!$H$2&amp;"'!F:F"),INDIRECT("'"&amp;Trust_selected!$H$2&amp;"'!B:B"),N$1,INDIRECT("'"&amp;Trust_selected!$H$2&amp;"'!D:D"),Trust_selected!$E$12,INDIRECT("'"&amp;Trust_selected!$H$2&amp;"'!E:E"),Trust_selected!$E$18,INDIRECT("'"&amp;Trust_selected!$H$2&amp;"'!H:H"),$B36))))</f>
        <v>0</v>
      </c>
      <c r="O36" s="4">
        <f ca="1">IF(AND(Trust_selected!$E$12="All intent",Trust_selected!$E$18="18+"), SUMIFS(INDIRECT("'"&amp;Trust_selected!$H$2&amp;"'!G:G"),INDIRECT("'"&amp;Trust_selected!$H$2&amp;"'!B:B"),N$1,INDIRECT("'"&amp;Trust_selected!$H$2&amp;"'!H:H"),$B36), IF(Trust_selected!$E$12="All intent", SUMIFS(INDIRECT("'"&amp;Trust_selected!$H$2&amp;"'!G:G"),INDIRECT("'"&amp;Trust_selected!$H$2&amp;"'!B:B"),N$1,INDIRECT("'"&amp;Trust_selected!$H$2&amp;"'!E:E"),Trust_selected!$E$18,INDIRECT("'"&amp;Trust_selected!$H$2&amp;"'!H:H"),$B36), IF(Trust_selected!$E$18="18+", SUMIFS(INDIRECT("'"&amp;Trust_selected!$H$2&amp;"'!G:G"),INDIRECT("'"&amp;Trust_selected!$H$2&amp;"'!B:B"),N$1,INDIRECT("'"&amp;Trust_selected!$H$2&amp;"'!D:D"),Trust_selected!$E$12,INDIRECT("'"&amp;Trust_selected!$H$2&amp;"'!H:H"),$B36), SUMIFS(INDIRECT("'"&amp;Trust_selected!$H$2&amp;"'!G:G"),INDIRECT("'"&amp;Trust_selected!$H$2&amp;"'!B:B"),N$1,INDIRECT("'"&amp;Trust_selected!$H$2&amp;"'!D:D"),Trust_selected!$E$12,INDIRECT("'"&amp;Trust_selected!$H$2&amp;"'!E:E"),Trust_selected!$E$18,INDIRECT("'"&amp;Trust_selected!$H$2&amp;"'!H:H"),$B36))))</f>
        <v>0</v>
      </c>
      <c r="P36" s="4">
        <f t="shared" ca="1" si="1"/>
        <v>0</v>
      </c>
      <c r="Q36" s="96">
        <f t="shared" ca="1" si="2"/>
        <v>0</v>
      </c>
      <c r="R36" s="96">
        <f t="shared" ca="1" si="3"/>
        <v>1</v>
      </c>
    </row>
    <row r="37" spans="1:18" x14ac:dyDescent="0.3">
      <c r="A37" s="12" t="s">
        <v>198</v>
      </c>
      <c r="B37" s="12" t="s">
        <v>43</v>
      </c>
      <c r="C37" s="12" t="s">
        <v>332</v>
      </c>
      <c r="D37" s="22">
        <f ca="1">IF(AND(Trust_selected!$E$12="All intent",Trust_selected!$E$18="18+"), SUMIFS(INDIRECT("'"&amp;Trust_selected!$H$2&amp;"'!F:F"),INDIRECT("'"&amp;Trust_selected!$H$2&amp;"'!B:B"),D$1,INDIRECT("'"&amp;Trust_selected!$H$2&amp;"'!H:H"),$B37), IF(Trust_selected!$E$12="All intent", SUMIFS(INDIRECT("'"&amp;Trust_selected!$H$2&amp;"'!F:F"),INDIRECT("'"&amp;Trust_selected!$H$2&amp;"'!B:B"),D$1,INDIRECT("'"&amp;Trust_selected!$H$2&amp;"'!E:E"),Trust_selected!$E$18,INDIRECT("'"&amp;Trust_selected!$H$2&amp;"'!H:H"),$B37), IF(Trust_selected!$E$18="18+", SUMIFS(INDIRECT("'"&amp;Trust_selected!$H$2&amp;"'!F:F"),INDIRECT("'"&amp;Trust_selected!$H$2&amp;"'!B:B"),D$1,INDIRECT("'"&amp;Trust_selected!$H$2&amp;"'!D:D"),Trust_selected!$E$12,INDIRECT("'"&amp;Trust_selected!$H$2&amp;"'!H:H"),$B37), SUMIFS(INDIRECT("'"&amp;Trust_selected!$H$2&amp;"'!F:F"),INDIRECT("'"&amp;Trust_selected!$H$2&amp;"'!B:B"),D$1,INDIRECT("'"&amp;Trust_selected!$H$2&amp;"'!D:D"),Trust_selected!$E$12,INDIRECT("'"&amp;Trust_selected!$H$2&amp;"'!E:E"),Trust_selected!$E$18,INDIRECT("'"&amp;Trust_selected!$H$2&amp;"'!H:H"),$B37))))</f>
        <v>147</v>
      </c>
      <c r="E37" s="22">
        <f ca="1">IF(AND(Trust_selected!$E$12="All intent",Trust_selected!$E$18="18+"), SUMIFS(INDIRECT("'"&amp;Trust_selected!$H$2&amp;"'!G:G"),INDIRECT("'"&amp;Trust_selected!$H$2&amp;"'!B:B"),D$1,INDIRECT("'"&amp;Trust_selected!$H$2&amp;"'!H:H"),$B37), IF(Trust_selected!$E$12="All intent", SUMIFS(INDIRECT("'"&amp;Trust_selected!$H$2&amp;"'!G:G"),INDIRECT("'"&amp;Trust_selected!$H$2&amp;"'!B:B"),D$1,INDIRECT("'"&amp;Trust_selected!$H$2&amp;"'!E:E"),Trust_selected!$E$18,INDIRECT("'"&amp;Trust_selected!$H$2&amp;"'!H:H"),$B37), IF(Trust_selected!$E$18="18+", SUMIFS(INDIRECT("'"&amp;Trust_selected!$H$2&amp;"'!G:G"),INDIRECT("'"&amp;Trust_selected!$H$2&amp;"'!B:B"),D$1,INDIRECT("'"&amp;Trust_selected!$H$2&amp;"'!D:D"),Trust_selected!$E$12,INDIRECT("'"&amp;Trust_selected!$H$2&amp;"'!H:H"),$B37), SUMIFS(INDIRECT("'"&amp;Trust_selected!$H$2&amp;"'!G:G"),INDIRECT("'"&amp;Trust_selected!$H$2&amp;"'!B:B"),D$1,INDIRECT("'"&amp;Trust_selected!$H$2&amp;"'!D:D"),Trust_selected!$E$12,INDIRECT("'"&amp;Trust_selected!$H$2&amp;"'!E:E"),Trust_selected!$E$18,INDIRECT("'"&amp;Trust_selected!$H$2&amp;"'!H:H"),$B37))))</f>
        <v>8</v>
      </c>
      <c r="F37" s="22">
        <f t="shared" ca="1" si="4"/>
        <v>5.4421768707482991E-2</v>
      </c>
      <c r="G37" s="18">
        <f t="shared" ca="1" si="5"/>
        <v>2.7831258408052437E-2</v>
      </c>
      <c r="H37" s="18">
        <f t="shared" ca="1" si="6"/>
        <v>0.10370723887126482</v>
      </c>
      <c r="I37" s="22">
        <f ca="1">IF(AND(Trust_selected!$E$12="All intent",Trust_selected!$E$18="18+"), SUMIFS(INDIRECT("'"&amp;Trust_selected!$H$2&amp;"'!F:F"),INDIRECT("'"&amp;Trust_selected!$H$2&amp;"'!B:B"),I$1,INDIRECT("'"&amp;Trust_selected!$H$2&amp;"'!H:H"),$B37), IF(Trust_selected!$E$12="All intent", SUMIFS(INDIRECT("'"&amp;Trust_selected!$H$2&amp;"'!F:F"),INDIRECT("'"&amp;Trust_selected!$H$2&amp;"'!B:B"),I$1,INDIRECT("'"&amp;Trust_selected!$H$2&amp;"'!E:E"),Trust_selected!$E$18,INDIRECT("'"&amp;Trust_selected!$H$2&amp;"'!H:H"),$B37), IF(Trust_selected!$E$18="18+", SUMIFS(INDIRECT("'"&amp;Trust_selected!$H$2&amp;"'!F:F"),INDIRECT("'"&amp;Trust_selected!$H$2&amp;"'!B:B"),I$1,INDIRECT("'"&amp;Trust_selected!$H$2&amp;"'!D:D"),Trust_selected!$E$12,INDIRECT("'"&amp;Trust_selected!$H$2&amp;"'!H:H"),$B37), SUMIFS(INDIRECT("'"&amp;Trust_selected!$H$2&amp;"'!F:F"),INDIRECT("'"&amp;Trust_selected!$H$2&amp;"'!B:B"),I$1,INDIRECT("'"&amp;Trust_selected!$H$2&amp;"'!D:D"),Trust_selected!$E$12,INDIRECT("'"&amp;Trust_selected!$H$2&amp;"'!E:E"),Trust_selected!$E$18,INDIRECT("'"&amp;Trust_selected!$H$2&amp;"'!H:H"),$B37))))</f>
        <v>145</v>
      </c>
      <c r="J37" s="22">
        <f ca="1">IF(AND(Trust_selected!$E$12="All intent",Trust_selected!$E$18="18+"), SUMIFS(INDIRECT("'"&amp;Trust_selected!$H$2&amp;"'!G:G"),INDIRECT("'"&amp;Trust_selected!$H$2&amp;"'!B:B"),I$1,INDIRECT("'"&amp;Trust_selected!$H$2&amp;"'!H:H"),$B37), IF(Trust_selected!$E$12="All intent", SUMIFS(INDIRECT("'"&amp;Trust_selected!$H$2&amp;"'!G:G"),INDIRECT("'"&amp;Trust_selected!$H$2&amp;"'!B:B"),I$1,INDIRECT("'"&amp;Trust_selected!$H$2&amp;"'!E:E"),Trust_selected!$E$18,INDIRECT("'"&amp;Trust_selected!$H$2&amp;"'!H:H"),$B37), IF(Trust_selected!$E$18="18+", SUMIFS(INDIRECT("'"&amp;Trust_selected!$H$2&amp;"'!G:G"),INDIRECT("'"&amp;Trust_selected!$H$2&amp;"'!B:B"),I$1,INDIRECT("'"&amp;Trust_selected!$H$2&amp;"'!D:D"),Trust_selected!$E$12,INDIRECT("'"&amp;Trust_selected!$H$2&amp;"'!H:H"),$B37), SUMIFS(INDIRECT("'"&amp;Trust_selected!$H$2&amp;"'!G:G"),INDIRECT("'"&amp;Trust_selected!$H$2&amp;"'!B:B"),I$1,INDIRECT("'"&amp;Trust_selected!$H$2&amp;"'!D:D"),Trust_selected!$E$12,INDIRECT("'"&amp;Trust_selected!$H$2&amp;"'!E:E"),Trust_selected!$E$18,INDIRECT("'"&amp;Trust_selected!$H$2&amp;"'!H:H"),$B37))))</f>
        <v>12</v>
      </c>
      <c r="K37" s="22">
        <f t="shared" ca="1" si="0"/>
        <v>8.2758620689655171E-2</v>
      </c>
      <c r="L37" s="18">
        <f t="shared" ca="1" si="7"/>
        <v>4.7973750470801921E-2</v>
      </c>
      <c r="M37" s="18">
        <f t="shared" ca="1" si="8"/>
        <v>0.13908071030436481</v>
      </c>
      <c r="N37" s="4">
        <f ca="1">IF(AND(Trust_selected!$E$12="All intent",Trust_selected!$E$18="18+"), SUMIFS(INDIRECT("'"&amp;Trust_selected!$H$2&amp;"'!F:F"),INDIRECT("'"&amp;Trust_selected!$H$2&amp;"'!B:B"),N$1,INDIRECT("'"&amp;Trust_selected!$H$2&amp;"'!H:H"),$B37), IF(Trust_selected!$E$12="All intent", SUMIFS(INDIRECT("'"&amp;Trust_selected!$H$2&amp;"'!F:F"),INDIRECT("'"&amp;Trust_selected!$H$2&amp;"'!B:B"),N$1,INDIRECT("'"&amp;Trust_selected!$H$2&amp;"'!E:E"),Trust_selected!$E$18,INDIRECT("'"&amp;Trust_selected!$H$2&amp;"'!H:H"),$B37), IF(Trust_selected!$E$18="18+", SUMIFS(INDIRECT("'"&amp;Trust_selected!$H$2&amp;"'!F:F"),INDIRECT("'"&amp;Trust_selected!$H$2&amp;"'!B:B"),N$1,INDIRECT("'"&amp;Trust_selected!$H$2&amp;"'!D:D"),Trust_selected!$E$12,INDIRECT("'"&amp;Trust_selected!$H$2&amp;"'!H:H"),$B37), SUMIFS(INDIRECT("'"&amp;Trust_selected!$H$2&amp;"'!F:F"),INDIRECT("'"&amp;Trust_selected!$H$2&amp;"'!B:B"),N$1,INDIRECT("'"&amp;Trust_selected!$H$2&amp;"'!D:D"),Trust_selected!$E$12,INDIRECT("'"&amp;Trust_selected!$H$2&amp;"'!E:E"),Trust_selected!$E$18,INDIRECT("'"&amp;Trust_selected!$H$2&amp;"'!H:H"),$B37))))</f>
        <v>0</v>
      </c>
      <c r="O37" s="4">
        <f ca="1">IF(AND(Trust_selected!$E$12="All intent",Trust_selected!$E$18="18+"), SUMIFS(INDIRECT("'"&amp;Trust_selected!$H$2&amp;"'!G:G"),INDIRECT("'"&amp;Trust_selected!$H$2&amp;"'!B:B"),N$1,INDIRECT("'"&amp;Trust_selected!$H$2&amp;"'!H:H"),$B37), IF(Trust_selected!$E$12="All intent", SUMIFS(INDIRECT("'"&amp;Trust_selected!$H$2&amp;"'!G:G"),INDIRECT("'"&amp;Trust_selected!$H$2&amp;"'!B:B"),N$1,INDIRECT("'"&amp;Trust_selected!$H$2&amp;"'!E:E"),Trust_selected!$E$18,INDIRECT("'"&amp;Trust_selected!$H$2&amp;"'!H:H"),$B37), IF(Trust_selected!$E$18="18+", SUMIFS(INDIRECT("'"&amp;Trust_selected!$H$2&amp;"'!G:G"),INDIRECT("'"&amp;Trust_selected!$H$2&amp;"'!B:B"),N$1,INDIRECT("'"&amp;Trust_selected!$H$2&amp;"'!D:D"),Trust_selected!$E$12,INDIRECT("'"&amp;Trust_selected!$H$2&amp;"'!H:H"),$B37), SUMIFS(INDIRECT("'"&amp;Trust_selected!$H$2&amp;"'!G:G"),INDIRECT("'"&amp;Trust_selected!$H$2&amp;"'!B:B"),N$1,INDIRECT("'"&amp;Trust_selected!$H$2&amp;"'!D:D"),Trust_selected!$E$12,INDIRECT("'"&amp;Trust_selected!$H$2&amp;"'!E:E"),Trust_selected!$E$18,INDIRECT("'"&amp;Trust_selected!$H$2&amp;"'!H:H"),$B37))))</f>
        <v>0</v>
      </c>
      <c r="P37" s="4">
        <f t="shared" ca="1" si="1"/>
        <v>0</v>
      </c>
      <c r="Q37" s="96">
        <f t="shared" ca="1" si="2"/>
        <v>0</v>
      </c>
      <c r="R37" s="96">
        <f t="shared" ca="1" si="3"/>
        <v>1</v>
      </c>
    </row>
    <row r="38" spans="1:18" x14ac:dyDescent="0.3">
      <c r="A38" s="12" t="s">
        <v>199</v>
      </c>
      <c r="B38" s="12" t="s">
        <v>44</v>
      </c>
      <c r="C38" s="12" t="s">
        <v>642</v>
      </c>
      <c r="D38" s="22">
        <f ca="1">IF(AND(Trust_selected!$E$12="All intent",Trust_selected!$E$18="18+"), SUMIFS(INDIRECT("'"&amp;Trust_selected!$H$2&amp;"'!F:F"),INDIRECT("'"&amp;Trust_selected!$H$2&amp;"'!B:B"),D$1,INDIRECT("'"&amp;Trust_selected!$H$2&amp;"'!H:H"),$B38), IF(Trust_selected!$E$12="All intent", SUMIFS(INDIRECT("'"&amp;Trust_selected!$H$2&amp;"'!F:F"),INDIRECT("'"&amp;Trust_selected!$H$2&amp;"'!B:B"),D$1,INDIRECT("'"&amp;Trust_selected!$H$2&amp;"'!E:E"),Trust_selected!$E$18,INDIRECT("'"&amp;Trust_selected!$H$2&amp;"'!H:H"),$B38), IF(Trust_selected!$E$18="18+", SUMIFS(INDIRECT("'"&amp;Trust_selected!$H$2&amp;"'!F:F"),INDIRECT("'"&amp;Trust_selected!$H$2&amp;"'!B:B"),D$1,INDIRECT("'"&amp;Trust_selected!$H$2&amp;"'!D:D"),Trust_selected!$E$12,INDIRECT("'"&amp;Trust_selected!$H$2&amp;"'!H:H"),$B38), SUMIFS(INDIRECT("'"&amp;Trust_selected!$H$2&amp;"'!F:F"),INDIRECT("'"&amp;Trust_selected!$H$2&amp;"'!B:B"),D$1,INDIRECT("'"&amp;Trust_selected!$H$2&amp;"'!D:D"),Trust_selected!$E$12,INDIRECT("'"&amp;Trust_selected!$H$2&amp;"'!E:E"),Trust_selected!$E$18,INDIRECT("'"&amp;Trust_selected!$H$2&amp;"'!H:H"),$B38))))</f>
        <v>1531</v>
      </c>
      <c r="E38" s="22">
        <f ca="1">IF(AND(Trust_selected!$E$12="All intent",Trust_selected!$E$18="18+"), SUMIFS(INDIRECT("'"&amp;Trust_selected!$H$2&amp;"'!G:G"),INDIRECT("'"&amp;Trust_selected!$H$2&amp;"'!B:B"),D$1,INDIRECT("'"&amp;Trust_selected!$H$2&amp;"'!H:H"),$B38), IF(Trust_selected!$E$12="All intent", SUMIFS(INDIRECT("'"&amp;Trust_selected!$H$2&amp;"'!G:G"),INDIRECT("'"&amp;Trust_selected!$H$2&amp;"'!B:B"),D$1,INDIRECT("'"&amp;Trust_selected!$H$2&amp;"'!E:E"),Trust_selected!$E$18,INDIRECT("'"&amp;Trust_selected!$H$2&amp;"'!H:H"),$B38), IF(Trust_selected!$E$18="18+", SUMIFS(INDIRECT("'"&amp;Trust_selected!$H$2&amp;"'!G:G"),INDIRECT("'"&amp;Trust_selected!$H$2&amp;"'!B:B"),D$1,INDIRECT("'"&amp;Trust_selected!$H$2&amp;"'!D:D"),Trust_selected!$E$12,INDIRECT("'"&amp;Trust_selected!$H$2&amp;"'!H:H"),$B38), SUMIFS(INDIRECT("'"&amp;Trust_selected!$H$2&amp;"'!G:G"),INDIRECT("'"&amp;Trust_selected!$H$2&amp;"'!B:B"),D$1,INDIRECT("'"&amp;Trust_selected!$H$2&amp;"'!D:D"),Trust_selected!$E$12,INDIRECT("'"&amp;Trust_selected!$H$2&amp;"'!E:E"),Trust_selected!$E$18,INDIRECT("'"&amp;Trust_selected!$H$2&amp;"'!H:H"),$B38))))</f>
        <v>55</v>
      </c>
      <c r="F38" s="22">
        <f t="shared" ca="1" si="4"/>
        <v>3.5924232527759635E-2</v>
      </c>
      <c r="G38" s="18">
        <f t="shared" ca="1" si="5"/>
        <v>2.7703224386831968E-2</v>
      </c>
      <c r="H38" s="18">
        <f t="shared" ca="1" si="6"/>
        <v>4.6468253172918729E-2</v>
      </c>
      <c r="I38" s="22">
        <f ca="1">IF(AND(Trust_selected!$E$12="All intent",Trust_selected!$E$18="18+"), SUMIFS(INDIRECT("'"&amp;Trust_selected!$H$2&amp;"'!F:F"),INDIRECT("'"&amp;Trust_selected!$H$2&amp;"'!B:B"),I$1,INDIRECT("'"&amp;Trust_selected!$H$2&amp;"'!H:H"),$B38), IF(Trust_selected!$E$12="All intent", SUMIFS(INDIRECT("'"&amp;Trust_selected!$H$2&amp;"'!F:F"),INDIRECT("'"&amp;Trust_selected!$H$2&amp;"'!B:B"),I$1,INDIRECT("'"&amp;Trust_selected!$H$2&amp;"'!E:E"),Trust_selected!$E$18,INDIRECT("'"&amp;Trust_selected!$H$2&amp;"'!H:H"),$B38), IF(Trust_selected!$E$18="18+", SUMIFS(INDIRECT("'"&amp;Trust_selected!$H$2&amp;"'!F:F"),INDIRECT("'"&amp;Trust_selected!$H$2&amp;"'!B:B"),I$1,INDIRECT("'"&amp;Trust_selected!$H$2&amp;"'!D:D"),Trust_selected!$E$12,INDIRECT("'"&amp;Trust_selected!$H$2&amp;"'!H:H"),$B38), SUMIFS(INDIRECT("'"&amp;Trust_selected!$H$2&amp;"'!F:F"),INDIRECT("'"&amp;Trust_selected!$H$2&amp;"'!B:B"),I$1,INDIRECT("'"&amp;Trust_selected!$H$2&amp;"'!D:D"),Trust_selected!$E$12,INDIRECT("'"&amp;Trust_selected!$H$2&amp;"'!E:E"),Trust_selected!$E$18,INDIRECT("'"&amp;Trust_selected!$H$2&amp;"'!H:H"),$B38))))</f>
        <v>1635</v>
      </c>
      <c r="J38" s="22">
        <f ca="1">IF(AND(Trust_selected!$E$12="All intent",Trust_selected!$E$18="18+"), SUMIFS(INDIRECT("'"&amp;Trust_selected!$H$2&amp;"'!G:G"),INDIRECT("'"&amp;Trust_selected!$H$2&amp;"'!B:B"),I$1,INDIRECT("'"&amp;Trust_selected!$H$2&amp;"'!H:H"),$B38), IF(Trust_selected!$E$12="All intent", SUMIFS(INDIRECT("'"&amp;Trust_selected!$H$2&amp;"'!G:G"),INDIRECT("'"&amp;Trust_selected!$H$2&amp;"'!B:B"),I$1,INDIRECT("'"&amp;Trust_selected!$H$2&amp;"'!E:E"),Trust_selected!$E$18,INDIRECT("'"&amp;Trust_selected!$H$2&amp;"'!H:H"),$B38), IF(Trust_selected!$E$18="18+", SUMIFS(INDIRECT("'"&amp;Trust_selected!$H$2&amp;"'!G:G"),INDIRECT("'"&amp;Trust_selected!$H$2&amp;"'!B:B"),I$1,INDIRECT("'"&amp;Trust_selected!$H$2&amp;"'!D:D"),Trust_selected!$E$12,INDIRECT("'"&amp;Trust_selected!$H$2&amp;"'!H:H"),$B38), SUMIFS(INDIRECT("'"&amp;Trust_selected!$H$2&amp;"'!G:G"),INDIRECT("'"&amp;Trust_selected!$H$2&amp;"'!B:B"),I$1,INDIRECT("'"&amp;Trust_selected!$H$2&amp;"'!D:D"),Trust_selected!$E$12,INDIRECT("'"&amp;Trust_selected!$H$2&amp;"'!E:E"),Trust_selected!$E$18,INDIRECT("'"&amp;Trust_selected!$H$2&amp;"'!H:H"),$B38))))</f>
        <v>68</v>
      </c>
      <c r="K38" s="22">
        <f t="shared" ca="1" si="0"/>
        <v>4.1590214067278287E-2</v>
      </c>
      <c r="L38" s="18">
        <f t="shared" ca="1" si="7"/>
        <v>3.293910087152107E-2</v>
      </c>
      <c r="M38" s="18">
        <f t="shared" ca="1" si="8"/>
        <v>5.2390360418360919E-2</v>
      </c>
      <c r="N38" s="4">
        <f ca="1">IF(AND(Trust_selected!$E$12="All intent",Trust_selected!$E$18="18+"), SUMIFS(INDIRECT("'"&amp;Trust_selected!$H$2&amp;"'!F:F"),INDIRECT("'"&amp;Trust_selected!$H$2&amp;"'!B:B"),N$1,INDIRECT("'"&amp;Trust_selected!$H$2&amp;"'!H:H"),$B38), IF(Trust_selected!$E$12="All intent", SUMIFS(INDIRECT("'"&amp;Trust_selected!$H$2&amp;"'!F:F"),INDIRECT("'"&amp;Trust_selected!$H$2&amp;"'!B:B"),N$1,INDIRECT("'"&amp;Trust_selected!$H$2&amp;"'!E:E"),Trust_selected!$E$18,INDIRECT("'"&amp;Trust_selected!$H$2&amp;"'!H:H"),$B38), IF(Trust_selected!$E$18="18+", SUMIFS(INDIRECT("'"&amp;Trust_selected!$H$2&amp;"'!F:F"),INDIRECT("'"&amp;Trust_selected!$H$2&amp;"'!B:B"),N$1,INDIRECT("'"&amp;Trust_selected!$H$2&amp;"'!D:D"),Trust_selected!$E$12,INDIRECT("'"&amp;Trust_selected!$H$2&amp;"'!H:H"),$B38), SUMIFS(INDIRECT("'"&amp;Trust_selected!$H$2&amp;"'!F:F"),INDIRECT("'"&amp;Trust_selected!$H$2&amp;"'!B:B"),N$1,INDIRECT("'"&amp;Trust_selected!$H$2&amp;"'!D:D"),Trust_selected!$E$12,INDIRECT("'"&amp;Trust_selected!$H$2&amp;"'!E:E"),Trust_selected!$E$18,INDIRECT("'"&amp;Trust_selected!$H$2&amp;"'!H:H"),$B38))))</f>
        <v>0</v>
      </c>
      <c r="O38" s="4">
        <f ca="1">IF(AND(Trust_selected!$E$12="All intent",Trust_selected!$E$18="18+"), SUMIFS(INDIRECT("'"&amp;Trust_selected!$H$2&amp;"'!G:G"),INDIRECT("'"&amp;Trust_selected!$H$2&amp;"'!B:B"),N$1,INDIRECT("'"&amp;Trust_selected!$H$2&amp;"'!H:H"),$B38), IF(Trust_selected!$E$12="All intent", SUMIFS(INDIRECT("'"&amp;Trust_selected!$H$2&amp;"'!G:G"),INDIRECT("'"&amp;Trust_selected!$H$2&amp;"'!B:B"),N$1,INDIRECT("'"&amp;Trust_selected!$H$2&amp;"'!E:E"),Trust_selected!$E$18,INDIRECT("'"&amp;Trust_selected!$H$2&amp;"'!H:H"),$B38), IF(Trust_selected!$E$18="18+", SUMIFS(INDIRECT("'"&amp;Trust_selected!$H$2&amp;"'!G:G"),INDIRECT("'"&amp;Trust_selected!$H$2&amp;"'!B:B"),N$1,INDIRECT("'"&amp;Trust_selected!$H$2&amp;"'!D:D"),Trust_selected!$E$12,INDIRECT("'"&amp;Trust_selected!$H$2&amp;"'!H:H"),$B38), SUMIFS(INDIRECT("'"&amp;Trust_selected!$H$2&amp;"'!G:G"),INDIRECT("'"&amp;Trust_selected!$H$2&amp;"'!B:B"),N$1,INDIRECT("'"&amp;Trust_selected!$H$2&amp;"'!D:D"),Trust_selected!$E$12,INDIRECT("'"&amp;Trust_selected!$H$2&amp;"'!E:E"),Trust_selected!$E$18,INDIRECT("'"&amp;Trust_selected!$H$2&amp;"'!H:H"),$B38))))</f>
        <v>0</v>
      </c>
      <c r="P38" s="4">
        <f t="shared" ca="1" si="1"/>
        <v>0</v>
      </c>
      <c r="Q38" s="96">
        <f t="shared" ca="1" si="2"/>
        <v>0</v>
      </c>
      <c r="R38" s="96">
        <f t="shared" ca="1" si="3"/>
        <v>1</v>
      </c>
    </row>
    <row r="39" spans="1:18" x14ac:dyDescent="0.3">
      <c r="A39" s="12" t="s">
        <v>200</v>
      </c>
      <c r="B39" s="12" t="s">
        <v>45</v>
      </c>
      <c r="C39" s="12" t="s">
        <v>410</v>
      </c>
      <c r="D39" s="22">
        <f ca="1">IF(AND(Trust_selected!$E$12="All intent",Trust_selected!$E$18="18+"), SUMIFS(INDIRECT("'"&amp;Trust_selected!$H$2&amp;"'!F:F"),INDIRECT("'"&amp;Trust_selected!$H$2&amp;"'!B:B"),D$1,INDIRECT("'"&amp;Trust_selected!$H$2&amp;"'!H:H"),$B39), IF(Trust_selected!$E$12="All intent", SUMIFS(INDIRECT("'"&amp;Trust_selected!$H$2&amp;"'!F:F"),INDIRECT("'"&amp;Trust_selected!$H$2&amp;"'!B:B"),D$1,INDIRECT("'"&amp;Trust_selected!$H$2&amp;"'!E:E"),Trust_selected!$E$18,INDIRECT("'"&amp;Trust_selected!$H$2&amp;"'!H:H"),$B39), IF(Trust_selected!$E$18="18+", SUMIFS(INDIRECT("'"&amp;Trust_selected!$H$2&amp;"'!F:F"),INDIRECT("'"&amp;Trust_selected!$H$2&amp;"'!B:B"),D$1,INDIRECT("'"&amp;Trust_selected!$H$2&amp;"'!D:D"),Trust_selected!$E$12,INDIRECT("'"&amp;Trust_selected!$H$2&amp;"'!H:H"),$B39), SUMIFS(INDIRECT("'"&amp;Trust_selected!$H$2&amp;"'!F:F"),INDIRECT("'"&amp;Trust_selected!$H$2&amp;"'!B:B"),D$1,INDIRECT("'"&amp;Trust_selected!$H$2&amp;"'!D:D"),Trust_selected!$E$12,INDIRECT("'"&amp;Trust_selected!$H$2&amp;"'!E:E"),Trust_selected!$E$18,INDIRECT("'"&amp;Trust_selected!$H$2&amp;"'!H:H"),$B39))))</f>
        <v>625</v>
      </c>
      <c r="E39" s="22">
        <f ca="1">IF(AND(Trust_selected!$E$12="All intent",Trust_selected!$E$18="18+"), SUMIFS(INDIRECT("'"&amp;Trust_selected!$H$2&amp;"'!G:G"),INDIRECT("'"&amp;Trust_selected!$H$2&amp;"'!B:B"),D$1,INDIRECT("'"&amp;Trust_selected!$H$2&amp;"'!H:H"),$B39), IF(Trust_selected!$E$12="All intent", SUMIFS(INDIRECT("'"&amp;Trust_selected!$H$2&amp;"'!G:G"),INDIRECT("'"&amp;Trust_selected!$H$2&amp;"'!B:B"),D$1,INDIRECT("'"&amp;Trust_selected!$H$2&amp;"'!E:E"),Trust_selected!$E$18,INDIRECT("'"&amp;Trust_selected!$H$2&amp;"'!H:H"),$B39), IF(Trust_selected!$E$18="18+", SUMIFS(INDIRECT("'"&amp;Trust_selected!$H$2&amp;"'!G:G"),INDIRECT("'"&amp;Trust_selected!$H$2&amp;"'!B:B"),D$1,INDIRECT("'"&amp;Trust_selected!$H$2&amp;"'!D:D"),Trust_selected!$E$12,INDIRECT("'"&amp;Trust_selected!$H$2&amp;"'!H:H"),$B39), SUMIFS(INDIRECT("'"&amp;Trust_selected!$H$2&amp;"'!G:G"),INDIRECT("'"&amp;Trust_selected!$H$2&amp;"'!B:B"),D$1,INDIRECT("'"&amp;Trust_selected!$H$2&amp;"'!D:D"),Trust_selected!$E$12,INDIRECT("'"&amp;Trust_selected!$H$2&amp;"'!E:E"),Trust_selected!$E$18,INDIRECT("'"&amp;Trust_selected!$H$2&amp;"'!H:H"),$B39))))</f>
        <v>25</v>
      </c>
      <c r="F39" s="22">
        <f t="shared" ca="1" si="4"/>
        <v>0.04</v>
      </c>
      <c r="G39" s="18">
        <f t="shared" ca="1" si="5"/>
        <v>2.7238472756342211E-2</v>
      </c>
      <c r="H39" s="18">
        <f t="shared" ca="1" si="6"/>
        <v>5.8381611710840331E-2</v>
      </c>
      <c r="I39" s="22">
        <f ca="1">IF(AND(Trust_selected!$E$12="All intent",Trust_selected!$E$18="18+"), SUMIFS(INDIRECT("'"&amp;Trust_selected!$H$2&amp;"'!F:F"),INDIRECT("'"&amp;Trust_selected!$H$2&amp;"'!B:B"),I$1,INDIRECT("'"&amp;Trust_selected!$H$2&amp;"'!H:H"),$B39), IF(Trust_selected!$E$12="All intent", SUMIFS(INDIRECT("'"&amp;Trust_selected!$H$2&amp;"'!F:F"),INDIRECT("'"&amp;Trust_selected!$H$2&amp;"'!B:B"),I$1,INDIRECT("'"&amp;Trust_selected!$H$2&amp;"'!E:E"),Trust_selected!$E$18,INDIRECT("'"&amp;Trust_selected!$H$2&amp;"'!H:H"),$B39), IF(Trust_selected!$E$18="18+", SUMIFS(INDIRECT("'"&amp;Trust_selected!$H$2&amp;"'!F:F"),INDIRECT("'"&amp;Trust_selected!$H$2&amp;"'!B:B"),I$1,INDIRECT("'"&amp;Trust_selected!$H$2&amp;"'!D:D"),Trust_selected!$E$12,INDIRECT("'"&amp;Trust_selected!$H$2&amp;"'!H:H"),$B39), SUMIFS(INDIRECT("'"&amp;Trust_selected!$H$2&amp;"'!F:F"),INDIRECT("'"&amp;Trust_selected!$H$2&amp;"'!B:B"),I$1,INDIRECT("'"&amp;Trust_selected!$H$2&amp;"'!D:D"),Trust_selected!$E$12,INDIRECT("'"&amp;Trust_selected!$H$2&amp;"'!E:E"),Trust_selected!$E$18,INDIRECT("'"&amp;Trust_selected!$H$2&amp;"'!H:H"),$B39))))</f>
        <v>646</v>
      </c>
      <c r="J39" s="22">
        <f ca="1">IF(AND(Trust_selected!$E$12="All intent",Trust_selected!$E$18="18+"), SUMIFS(INDIRECT("'"&amp;Trust_selected!$H$2&amp;"'!G:G"),INDIRECT("'"&amp;Trust_selected!$H$2&amp;"'!B:B"),I$1,INDIRECT("'"&amp;Trust_selected!$H$2&amp;"'!H:H"),$B39), IF(Trust_selected!$E$12="All intent", SUMIFS(INDIRECT("'"&amp;Trust_selected!$H$2&amp;"'!G:G"),INDIRECT("'"&amp;Trust_selected!$H$2&amp;"'!B:B"),I$1,INDIRECT("'"&amp;Trust_selected!$H$2&amp;"'!E:E"),Trust_selected!$E$18,INDIRECT("'"&amp;Trust_selected!$H$2&amp;"'!H:H"),$B39), IF(Trust_selected!$E$18="18+", SUMIFS(INDIRECT("'"&amp;Trust_selected!$H$2&amp;"'!G:G"),INDIRECT("'"&amp;Trust_selected!$H$2&amp;"'!B:B"),I$1,INDIRECT("'"&amp;Trust_selected!$H$2&amp;"'!D:D"),Trust_selected!$E$12,INDIRECT("'"&amp;Trust_selected!$H$2&amp;"'!H:H"),$B39), SUMIFS(INDIRECT("'"&amp;Trust_selected!$H$2&amp;"'!G:G"),INDIRECT("'"&amp;Trust_selected!$H$2&amp;"'!B:B"),I$1,INDIRECT("'"&amp;Trust_selected!$H$2&amp;"'!D:D"),Trust_selected!$E$12,INDIRECT("'"&amp;Trust_selected!$H$2&amp;"'!E:E"),Trust_selected!$E$18,INDIRECT("'"&amp;Trust_selected!$H$2&amp;"'!H:H"),$B39))))</f>
        <v>30</v>
      </c>
      <c r="K39" s="22">
        <f t="shared" ca="1" si="0"/>
        <v>4.6439628482972138E-2</v>
      </c>
      <c r="L39" s="18">
        <f t="shared" ca="1" si="7"/>
        <v>3.2720729424384067E-2</v>
      </c>
      <c r="M39" s="18">
        <f t="shared" ca="1" si="8"/>
        <v>6.5520861588523924E-2</v>
      </c>
      <c r="N39" s="4">
        <f ca="1">IF(AND(Trust_selected!$E$12="All intent",Trust_selected!$E$18="18+"), SUMIFS(INDIRECT("'"&amp;Trust_selected!$H$2&amp;"'!F:F"),INDIRECT("'"&amp;Trust_selected!$H$2&amp;"'!B:B"),N$1,INDIRECT("'"&amp;Trust_selected!$H$2&amp;"'!H:H"),$B39), IF(Trust_selected!$E$12="All intent", SUMIFS(INDIRECT("'"&amp;Trust_selected!$H$2&amp;"'!F:F"),INDIRECT("'"&amp;Trust_selected!$H$2&amp;"'!B:B"),N$1,INDIRECT("'"&amp;Trust_selected!$H$2&amp;"'!E:E"),Trust_selected!$E$18,INDIRECT("'"&amp;Trust_selected!$H$2&amp;"'!H:H"),$B39), IF(Trust_selected!$E$18="18+", SUMIFS(INDIRECT("'"&amp;Trust_selected!$H$2&amp;"'!F:F"),INDIRECT("'"&amp;Trust_selected!$H$2&amp;"'!B:B"),N$1,INDIRECT("'"&amp;Trust_selected!$H$2&amp;"'!D:D"),Trust_selected!$E$12,INDIRECT("'"&amp;Trust_selected!$H$2&amp;"'!H:H"),$B39), SUMIFS(INDIRECT("'"&amp;Trust_selected!$H$2&amp;"'!F:F"),INDIRECT("'"&amp;Trust_selected!$H$2&amp;"'!B:B"),N$1,INDIRECT("'"&amp;Trust_selected!$H$2&amp;"'!D:D"),Trust_selected!$E$12,INDIRECT("'"&amp;Trust_selected!$H$2&amp;"'!E:E"),Trust_selected!$E$18,INDIRECT("'"&amp;Trust_selected!$H$2&amp;"'!H:H"),$B39))))</f>
        <v>0</v>
      </c>
      <c r="O39" s="4">
        <f ca="1">IF(AND(Trust_selected!$E$12="All intent",Trust_selected!$E$18="18+"), SUMIFS(INDIRECT("'"&amp;Trust_selected!$H$2&amp;"'!G:G"),INDIRECT("'"&amp;Trust_selected!$H$2&amp;"'!B:B"),N$1,INDIRECT("'"&amp;Trust_selected!$H$2&amp;"'!H:H"),$B39), IF(Trust_selected!$E$12="All intent", SUMIFS(INDIRECT("'"&amp;Trust_selected!$H$2&amp;"'!G:G"),INDIRECT("'"&amp;Trust_selected!$H$2&amp;"'!B:B"),N$1,INDIRECT("'"&amp;Trust_selected!$H$2&amp;"'!E:E"),Trust_selected!$E$18,INDIRECT("'"&amp;Trust_selected!$H$2&amp;"'!H:H"),$B39), IF(Trust_selected!$E$18="18+", SUMIFS(INDIRECT("'"&amp;Trust_selected!$H$2&amp;"'!G:G"),INDIRECT("'"&amp;Trust_selected!$H$2&amp;"'!B:B"),N$1,INDIRECT("'"&amp;Trust_selected!$H$2&amp;"'!D:D"),Trust_selected!$E$12,INDIRECT("'"&amp;Trust_selected!$H$2&amp;"'!H:H"),$B39), SUMIFS(INDIRECT("'"&amp;Trust_selected!$H$2&amp;"'!G:G"),INDIRECT("'"&amp;Trust_selected!$H$2&amp;"'!B:B"),N$1,INDIRECT("'"&amp;Trust_selected!$H$2&amp;"'!D:D"),Trust_selected!$E$12,INDIRECT("'"&amp;Trust_selected!$H$2&amp;"'!E:E"),Trust_selected!$E$18,INDIRECT("'"&amp;Trust_selected!$H$2&amp;"'!H:H"),$B39))))</f>
        <v>0</v>
      </c>
      <c r="P39" s="4">
        <f t="shared" ca="1" si="1"/>
        <v>0</v>
      </c>
      <c r="Q39" s="96">
        <f t="shared" ca="1" si="2"/>
        <v>0</v>
      </c>
      <c r="R39" s="96">
        <f t="shared" ca="1" si="3"/>
        <v>1</v>
      </c>
    </row>
    <row r="40" spans="1:18" x14ac:dyDescent="0.3">
      <c r="A40" s="12" t="s">
        <v>201</v>
      </c>
      <c r="B40" s="12" t="s">
        <v>46</v>
      </c>
      <c r="C40" s="12" t="s">
        <v>423</v>
      </c>
      <c r="D40" s="22">
        <f ca="1">IF(AND(Trust_selected!$E$12="All intent",Trust_selected!$E$18="18+"), SUMIFS(INDIRECT("'"&amp;Trust_selected!$H$2&amp;"'!F:F"),INDIRECT("'"&amp;Trust_selected!$H$2&amp;"'!B:B"),D$1,INDIRECT("'"&amp;Trust_selected!$H$2&amp;"'!H:H"),$B40), IF(Trust_selected!$E$12="All intent", SUMIFS(INDIRECT("'"&amp;Trust_selected!$H$2&amp;"'!F:F"),INDIRECT("'"&amp;Trust_selected!$H$2&amp;"'!B:B"),D$1,INDIRECT("'"&amp;Trust_selected!$H$2&amp;"'!E:E"),Trust_selected!$E$18,INDIRECT("'"&amp;Trust_selected!$H$2&amp;"'!H:H"),$B40), IF(Trust_selected!$E$18="18+", SUMIFS(INDIRECT("'"&amp;Trust_selected!$H$2&amp;"'!F:F"),INDIRECT("'"&amp;Trust_selected!$H$2&amp;"'!B:B"),D$1,INDIRECT("'"&amp;Trust_selected!$H$2&amp;"'!D:D"),Trust_selected!$E$12,INDIRECT("'"&amp;Trust_selected!$H$2&amp;"'!H:H"),$B40), SUMIFS(INDIRECT("'"&amp;Trust_selected!$H$2&amp;"'!F:F"),INDIRECT("'"&amp;Trust_selected!$H$2&amp;"'!B:B"),D$1,INDIRECT("'"&amp;Trust_selected!$H$2&amp;"'!D:D"),Trust_selected!$E$12,INDIRECT("'"&amp;Trust_selected!$H$2&amp;"'!E:E"),Trust_selected!$E$18,INDIRECT("'"&amp;Trust_selected!$H$2&amp;"'!H:H"),$B40))))</f>
        <v>712</v>
      </c>
      <c r="E40" s="22">
        <f ca="1">IF(AND(Trust_selected!$E$12="All intent",Trust_selected!$E$18="18+"), SUMIFS(INDIRECT("'"&amp;Trust_selected!$H$2&amp;"'!G:G"),INDIRECT("'"&amp;Trust_selected!$H$2&amp;"'!B:B"),D$1,INDIRECT("'"&amp;Trust_selected!$H$2&amp;"'!H:H"),$B40), IF(Trust_selected!$E$12="All intent", SUMIFS(INDIRECT("'"&amp;Trust_selected!$H$2&amp;"'!G:G"),INDIRECT("'"&amp;Trust_selected!$H$2&amp;"'!B:B"),D$1,INDIRECT("'"&amp;Trust_selected!$H$2&amp;"'!E:E"),Trust_selected!$E$18,INDIRECT("'"&amp;Trust_selected!$H$2&amp;"'!H:H"),$B40), IF(Trust_selected!$E$18="18+", SUMIFS(INDIRECT("'"&amp;Trust_selected!$H$2&amp;"'!G:G"),INDIRECT("'"&amp;Trust_selected!$H$2&amp;"'!B:B"),D$1,INDIRECT("'"&amp;Trust_selected!$H$2&amp;"'!D:D"),Trust_selected!$E$12,INDIRECT("'"&amp;Trust_selected!$H$2&amp;"'!H:H"),$B40), SUMIFS(INDIRECT("'"&amp;Trust_selected!$H$2&amp;"'!G:G"),INDIRECT("'"&amp;Trust_selected!$H$2&amp;"'!B:B"),D$1,INDIRECT("'"&amp;Trust_selected!$H$2&amp;"'!D:D"),Trust_selected!$E$12,INDIRECT("'"&amp;Trust_selected!$H$2&amp;"'!E:E"),Trust_selected!$E$18,INDIRECT("'"&amp;Trust_selected!$H$2&amp;"'!H:H"),$B40))))</f>
        <v>27</v>
      </c>
      <c r="F40" s="22">
        <f t="shared" ca="1" si="4"/>
        <v>3.7921348314606744E-2</v>
      </c>
      <c r="G40" s="18">
        <f t="shared" ca="1" si="5"/>
        <v>2.6190775597627201E-2</v>
      </c>
      <c r="H40" s="18">
        <f t="shared" ca="1" si="6"/>
        <v>5.4611276460079058E-2</v>
      </c>
      <c r="I40" s="22">
        <f ca="1">IF(AND(Trust_selected!$E$12="All intent",Trust_selected!$E$18="18+"), SUMIFS(INDIRECT("'"&amp;Trust_selected!$H$2&amp;"'!F:F"),INDIRECT("'"&amp;Trust_selected!$H$2&amp;"'!B:B"),I$1,INDIRECT("'"&amp;Trust_selected!$H$2&amp;"'!H:H"),$B40), IF(Trust_selected!$E$12="All intent", SUMIFS(INDIRECT("'"&amp;Trust_selected!$H$2&amp;"'!F:F"),INDIRECT("'"&amp;Trust_selected!$H$2&amp;"'!B:B"),I$1,INDIRECT("'"&amp;Trust_selected!$H$2&amp;"'!E:E"),Trust_selected!$E$18,INDIRECT("'"&amp;Trust_selected!$H$2&amp;"'!H:H"),$B40), IF(Trust_selected!$E$18="18+", SUMIFS(INDIRECT("'"&amp;Trust_selected!$H$2&amp;"'!F:F"),INDIRECT("'"&amp;Trust_selected!$H$2&amp;"'!B:B"),I$1,INDIRECT("'"&amp;Trust_selected!$H$2&amp;"'!D:D"),Trust_selected!$E$12,INDIRECT("'"&amp;Trust_selected!$H$2&amp;"'!H:H"),$B40), SUMIFS(INDIRECT("'"&amp;Trust_selected!$H$2&amp;"'!F:F"),INDIRECT("'"&amp;Trust_selected!$H$2&amp;"'!B:B"),I$1,INDIRECT("'"&amp;Trust_selected!$H$2&amp;"'!D:D"),Trust_selected!$E$12,INDIRECT("'"&amp;Trust_selected!$H$2&amp;"'!E:E"),Trust_selected!$E$18,INDIRECT("'"&amp;Trust_selected!$H$2&amp;"'!H:H"),$B40))))</f>
        <v>766</v>
      </c>
      <c r="J40" s="22">
        <f ca="1">IF(AND(Trust_selected!$E$12="All intent",Trust_selected!$E$18="18+"), SUMIFS(INDIRECT("'"&amp;Trust_selected!$H$2&amp;"'!G:G"),INDIRECT("'"&amp;Trust_selected!$H$2&amp;"'!B:B"),I$1,INDIRECT("'"&amp;Trust_selected!$H$2&amp;"'!H:H"),$B40), IF(Trust_selected!$E$12="All intent", SUMIFS(INDIRECT("'"&amp;Trust_selected!$H$2&amp;"'!G:G"),INDIRECT("'"&amp;Trust_selected!$H$2&amp;"'!B:B"),I$1,INDIRECT("'"&amp;Trust_selected!$H$2&amp;"'!E:E"),Trust_selected!$E$18,INDIRECT("'"&amp;Trust_selected!$H$2&amp;"'!H:H"),$B40), IF(Trust_selected!$E$18="18+", SUMIFS(INDIRECT("'"&amp;Trust_selected!$H$2&amp;"'!G:G"),INDIRECT("'"&amp;Trust_selected!$H$2&amp;"'!B:B"),I$1,INDIRECT("'"&amp;Trust_selected!$H$2&amp;"'!D:D"),Trust_selected!$E$12,INDIRECT("'"&amp;Trust_selected!$H$2&amp;"'!H:H"),$B40), SUMIFS(INDIRECT("'"&amp;Trust_selected!$H$2&amp;"'!G:G"),INDIRECT("'"&amp;Trust_selected!$H$2&amp;"'!B:B"),I$1,INDIRECT("'"&amp;Trust_selected!$H$2&amp;"'!D:D"),Trust_selected!$E$12,INDIRECT("'"&amp;Trust_selected!$H$2&amp;"'!E:E"),Trust_selected!$E$18,INDIRECT("'"&amp;Trust_selected!$H$2&amp;"'!H:H"),$B40))))</f>
        <v>39</v>
      </c>
      <c r="K40" s="22">
        <f t="shared" ca="1" si="0"/>
        <v>5.0913838120104436E-2</v>
      </c>
      <c r="L40" s="18">
        <f t="shared" ca="1" si="7"/>
        <v>3.746579036934658E-2</v>
      </c>
      <c r="M40" s="18">
        <f t="shared" ca="1" si="8"/>
        <v>6.8843707362907985E-2</v>
      </c>
      <c r="N40" s="4">
        <f ca="1">IF(AND(Trust_selected!$E$12="All intent",Trust_selected!$E$18="18+"), SUMIFS(INDIRECT("'"&amp;Trust_selected!$H$2&amp;"'!F:F"),INDIRECT("'"&amp;Trust_selected!$H$2&amp;"'!B:B"),N$1,INDIRECT("'"&amp;Trust_selected!$H$2&amp;"'!H:H"),$B40), IF(Trust_selected!$E$12="All intent", SUMIFS(INDIRECT("'"&amp;Trust_selected!$H$2&amp;"'!F:F"),INDIRECT("'"&amp;Trust_selected!$H$2&amp;"'!B:B"),N$1,INDIRECT("'"&amp;Trust_selected!$H$2&amp;"'!E:E"),Trust_selected!$E$18,INDIRECT("'"&amp;Trust_selected!$H$2&amp;"'!H:H"),$B40), IF(Trust_selected!$E$18="18+", SUMIFS(INDIRECT("'"&amp;Trust_selected!$H$2&amp;"'!F:F"),INDIRECT("'"&amp;Trust_selected!$H$2&amp;"'!B:B"),N$1,INDIRECT("'"&amp;Trust_selected!$H$2&amp;"'!D:D"),Trust_selected!$E$12,INDIRECT("'"&amp;Trust_selected!$H$2&amp;"'!H:H"),$B40), SUMIFS(INDIRECT("'"&amp;Trust_selected!$H$2&amp;"'!F:F"),INDIRECT("'"&amp;Trust_selected!$H$2&amp;"'!B:B"),N$1,INDIRECT("'"&amp;Trust_selected!$H$2&amp;"'!D:D"),Trust_selected!$E$12,INDIRECT("'"&amp;Trust_selected!$H$2&amp;"'!E:E"),Trust_selected!$E$18,INDIRECT("'"&amp;Trust_selected!$H$2&amp;"'!H:H"),$B40))))</f>
        <v>0</v>
      </c>
      <c r="O40" s="4">
        <f ca="1">IF(AND(Trust_selected!$E$12="All intent",Trust_selected!$E$18="18+"), SUMIFS(INDIRECT("'"&amp;Trust_selected!$H$2&amp;"'!G:G"),INDIRECT("'"&amp;Trust_selected!$H$2&amp;"'!B:B"),N$1,INDIRECT("'"&amp;Trust_selected!$H$2&amp;"'!H:H"),$B40), IF(Trust_selected!$E$12="All intent", SUMIFS(INDIRECT("'"&amp;Trust_selected!$H$2&amp;"'!G:G"),INDIRECT("'"&amp;Trust_selected!$H$2&amp;"'!B:B"),N$1,INDIRECT("'"&amp;Trust_selected!$H$2&amp;"'!E:E"),Trust_selected!$E$18,INDIRECT("'"&amp;Trust_selected!$H$2&amp;"'!H:H"),$B40), IF(Trust_selected!$E$18="18+", SUMIFS(INDIRECT("'"&amp;Trust_selected!$H$2&amp;"'!G:G"),INDIRECT("'"&amp;Trust_selected!$H$2&amp;"'!B:B"),N$1,INDIRECT("'"&amp;Trust_selected!$H$2&amp;"'!D:D"),Trust_selected!$E$12,INDIRECT("'"&amp;Trust_selected!$H$2&amp;"'!H:H"),$B40), SUMIFS(INDIRECT("'"&amp;Trust_selected!$H$2&amp;"'!G:G"),INDIRECT("'"&amp;Trust_selected!$H$2&amp;"'!B:B"),N$1,INDIRECT("'"&amp;Trust_selected!$H$2&amp;"'!D:D"),Trust_selected!$E$12,INDIRECT("'"&amp;Trust_selected!$H$2&amp;"'!E:E"),Trust_selected!$E$18,INDIRECT("'"&amp;Trust_selected!$H$2&amp;"'!H:H"),$B40))))</f>
        <v>0</v>
      </c>
      <c r="P40" s="4">
        <f t="shared" ca="1" si="1"/>
        <v>0</v>
      </c>
      <c r="Q40" s="96">
        <f t="shared" ca="1" si="2"/>
        <v>0</v>
      </c>
      <c r="R40" s="96">
        <f t="shared" ca="1" si="3"/>
        <v>1</v>
      </c>
    </row>
    <row r="41" spans="1:18" x14ac:dyDescent="0.3">
      <c r="A41" s="12" t="s">
        <v>202</v>
      </c>
      <c r="B41" s="12" t="s">
        <v>47</v>
      </c>
      <c r="C41" s="12" t="s">
        <v>370</v>
      </c>
      <c r="D41" s="22">
        <f ca="1">IF(AND(Trust_selected!$E$12="All intent",Trust_selected!$E$18="18+"), SUMIFS(INDIRECT("'"&amp;Trust_selected!$H$2&amp;"'!F:F"),INDIRECT("'"&amp;Trust_selected!$H$2&amp;"'!B:B"),D$1,INDIRECT("'"&amp;Trust_selected!$H$2&amp;"'!H:H"),$B41), IF(Trust_selected!$E$12="All intent", SUMIFS(INDIRECT("'"&amp;Trust_selected!$H$2&amp;"'!F:F"),INDIRECT("'"&amp;Trust_selected!$H$2&amp;"'!B:B"),D$1,INDIRECT("'"&amp;Trust_selected!$H$2&amp;"'!E:E"),Trust_selected!$E$18,INDIRECT("'"&amp;Trust_selected!$H$2&amp;"'!H:H"),$B41), IF(Trust_selected!$E$18="18+", SUMIFS(INDIRECT("'"&amp;Trust_selected!$H$2&amp;"'!F:F"),INDIRECT("'"&amp;Trust_selected!$H$2&amp;"'!B:B"),D$1,INDIRECT("'"&amp;Trust_selected!$H$2&amp;"'!D:D"),Trust_selected!$E$12,INDIRECT("'"&amp;Trust_selected!$H$2&amp;"'!H:H"),$B41), SUMIFS(INDIRECT("'"&amp;Trust_selected!$H$2&amp;"'!F:F"),INDIRECT("'"&amp;Trust_selected!$H$2&amp;"'!B:B"),D$1,INDIRECT("'"&amp;Trust_selected!$H$2&amp;"'!D:D"),Trust_selected!$E$12,INDIRECT("'"&amp;Trust_selected!$H$2&amp;"'!E:E"),Trust_selected!$E$18,INDIRECT("'"&amp;Trust_selected!$H$2&amp;"'!H:H"),$B41))))</f>
        <v>224</v>
      </c>
      <c r="E41" s="22">
        <f ca="1">IF(AND(Trust_selected!$E$12="All intent",Trust_selected!$E$18="18+"), SUMIFS(INDIRECT("'"&amp;Trust_selected!$H$2&amp;"'!G:G"),INDIRECT("'"&amp;Trust_selected!$H$2&amp;"'!B:B"),D$1,INDIRECT("'"&amp;Trust_selected!$H$2&amp;"'!H:H"),$B41), IF(Trust_selected!$E$12="All intent", SUMIFS(INDIRECT("'"&amp;Trust_selected!$H$2&amp;"'!G:G"),INDIRECT("'"&amp;Trust_selected!$H$2&amp;"'!B:B"),D$1,INDIRECT("'"&amp;Trust_selected!$H$2&amp;"'!E:E"),Trust_selected!$E$18,INDIRECT("'"&amp;Trust_selected!$H$2&amp;"'!H:H"),$B41), IF(Trust_selected!$E$18="18+", SUMIFS(INDIRECT("'"&amp;Trust_selected!$H$2&amp;"'!G:G"),INDIRECT("'"&amp;Trust_selected!$H$2&amp;"'!B:B"),D$1,INDIRECT("'"&amp;Trust_selected!$H$2&amp;"'!D:D"),Trust_selected!$E$12,INDIRECT("'"&amp;Trust_selected!$H$2&amp;"'!H:H"),$B41), SUMIFS(INDIRECT("'"&amp;Trust_selected!$H$2&amp;"'!G:G"),INDIRECT("'"&amp;Trust_selected!$H$2&amp;"'!B:B"),D$1,INDIRECT("'"&amp;Trust_selected!$H$2&amp;"'!D:D"),Trust_selected!$E$12,INDIRECT("'"&amp;Trust_selected!$H$2&amp;"'!E:E"),Trust_selected!$E$18,INDIRECT("'"&amp;Trust_selected!$H$2&amp;"'!H:H"),$B41))))</f>
        <v>10</v>
      </c>
      <c r="F41" s="22">
        <f t="shared" ca="1" si="4"/>
        <v>4.4642857142857144E-2</v>
      </c>
      <c r="G41" s="18">
        <f t="shared" ca="1" si="5"/>
        <v>2.4427103673717674E-2</v>
      </c>
      <c r="H41" s="18">
        <f t="shared" ca="1" si="6"/>
        <v>8.021346062084643E-2</v>
      </c>
      <c r="I41" s="22">
        <f ca="1">IF(AND(Trust_selected!$E$12="All intent",Trust_selected!$E$18="18+"), SUMIFS(INDIRECT("'"&amp;Trust_selected!$H$2&amp;"'!F:F"),INDIRECT("'"&amp;Trust_selected!$H$2&amp;"'!B:B"),I$1,INDIRECT("'"&amp;Trust_selected!$H$2&amp;"'!H:H"),$B41), IF(Trust_selected!$E$12="All intent", SUMIFS(INDIRECT("'"&amp;Trust_selected!$H$2&amp;"'!F:F"),INDIRECT("'"&amp;Trust_selected!$H$2&amp;"'!B:B"),I$1,INDIRECT("'"&amp;Trust_selected!$H$2&amp;"'!E:E"),Trust_selected!$E$18,INDIRECT("'"&amp;Trust_selected!$H$2&amp;"'!H:H"),$B41), IF(Trust_selected!$E$18="18+", SUMIFS(INDIRECT("'"&amp;Trust_selected!$H$2&amp;"'!F:F"),INDIRECT("'"&amp;Trust_selected!$H$2&amp;"'!B:B"),I$1,INDIRECT("'"&amp;Trust_selected!$H$2&amp;"'!D:D"),Trust_selected!$E$12,INDIRECT("'"&amp;Trust_selected!$H$2&amp;"'!H:H"),$B41), SUMIFS(INDIRECT("'"&amp;Trust_selected!$H$2&amp;"'!F:F"),INDIRECT("'"&amp;Trust_selected!$H$2&amp;"'!B:B"),I$1,INDIRECT("'"&amp;Trust_selected!$H$2&amp;"'!D:D"),Trust_selected!$E$12,INDIRECT("'"&amp;Trust_selected!$H$2&amp;"'!E:E"),Trust_selected!$E$18,INDIRECT("'"&amp;Trust_selected!$H$2&amp;"'!H:H"),$B41))))</f>
        <v>219</v>
      </c>
      <c r="J41" s="22">
        <f ca="1">IF(AND(Trust_selected!$E$12="All intent",Trust_selected!$E$18="18+"), SUMIFS(INDIRECT("'"&amp;Trust_selected!$H$2&amp;"'!G:G"),INDIRECT("'"&amp;Trust_selected!$H$2&amp;"'!B:B"),I$1,INDIRECT("'"&amp;Trust_selected!$H$2&amp;"'!H:H"),$B41), IF(Trust_selected!$E$12="All intent", SUMIFS(INDIRECT("'"&amp;Trust_selected!$H$2&amp;"'!G:G"),INDIRECT("'"&amp;Trust_selected!$H$2&amp;"'!B:B"),I$1,INDIRECT("'"&amp;Trust_selected!$H$2&amp;"'!E:E"),Trust_selected!$E$18,INDIRECT("'"&amp;Trust_selected!$H$2&amp;"'!H:H"),$B41), IF(Trust_selected!$E$18="18+", SUMIFS(INDIRECT("'"&amp;Trust_selected!$H$2&amp;"'!G:G"),INDIRECT("'"&amp;Trust_selected!$H$2&amp;"'!B:B"),I$1,INDIRECT("'"&amp;Trust_selected!$H$2&amp;"'!D:D"),Trust_selected!$E$12,INDIRECT("'"&amp;Trust_selected!$H$2&amp;"'!H:H"),$B41), SUMIFS(INDIRECT("'"&amp;Trust_selected!$H$2&amp;"'!G:G"),INDIRECT("'"&amp;Trust_selected!$H$2&amp;"'!B:B"),I$1,INDIRECT("'"&amp;Trust_selected!$H$2&amp;"'!D:D"),Trust_selected!$E$12,INDIRECT("'"&amp;Trust_selected!$H$2&amp;"'!E:E"),Trust_selected!$E$18,INDIRECT("'"&amp;Trust_selected!$H$2&amp;"'!H:H"),$B41))))</f>
        <v>10</v>
      </c>
      <c r="K41" s="22">
        <f t="shared" ca="1" si="0"/>
        <v>4.5662100456621002E-2</v>
      </c>
      <c r="L41" s="18">
        <f t="shared" ca="1" si="7"/>
        <v>2.4989013068053595E-2</v>
      </c>
      <c r="M41" s="18">
        <f t="shared" ca="1" si="8"/>
        <v>8.1999421430922537E-2</v>
      </c>
      <c r="N41" s="4">
        <f ca="1">IF(AND(Trust_selected!$E$12="All intent",Trust_selected!$E$18="18+"), SUMIFS(INDIRECT("'"&amp;Trust_selected!$H$2&amp;"'!F:F"),INDIRECT("'"&amp;Trust_selected!$H$2&amp;"'!B:B"),N$1,INDIRECT("'"&amp;Trust_selected!$H$2&amp;"'!H:H"),$B41), IF(Trust_selected!$E$12="All intent", SUMIFS(INDIRECT("'"&amp;Trust_selected!$H$2&amp;"'!F:F"),INDIRECT("'"&amp;Trust_selected!$H$2&amp;"'!B:B"),N$1,INDIRECT("'"&amp;Trust_selected!$H$2&amp;"'!E:E"),Trust_selected!$E$18,INDIRECT("'"&amp;Trust_selected!$H$2&amp;"'!H:H"),$B41), IF(Trust_selected!$E$18="18+", SUMIFS(INDIRECT("'"&amp;Trust_selected!$H$2&amp;"'!F:F"),INDIRECT("'"&amp;Trust_selected!$H$2&amp;"'!B:B"),N$1,INDIRECT("'"&amp;Trust_selected!$H$2&amp;"'!D:D"),Trust_selected!$E$12,INDIRECT("'"&amp;Trust_selected!$H$2&amp;"'!H:H"),$B41), SUMIFS(INDIRECT("'"&amp;Trust_selected!$H$2&amp;"'!F:F"),INDIRECT("'"&amp;Trust_selected!$H$2&amp;"'!B:B"),N$1,INDIRECT("'"&amp;Trust_selected!$H$2&amp;"'!D:D"),Trust_selected!$E$12,INDIRECT("'"&amp;Trust_selected!$H$2&amp;"'!E:E"),Trust_selected!$E$18,INDIRECT("'"&amp;Trust_selected!$H$2&amp;"'!H:H"),$B41))))</f>
        <v>0</v>
      </c>
      <c r="O41" s="4">
        <f ca="1">IF(AND(Trust_selected!$E$12="All intent",Trust_selected!$E$18="18+"), SUMIFS(INDIRECT("'"&amp;Trust_selected!$H$2&amp;"'!G:G"),INDIRECT("'"&amp;Trust_selected!$H$2&amp;"'!B:B"),N$1,INDIRECT("'"&amp;Trust_selected!$H$2&amp;"'!H:H"),$B41), IF(Trust_selected!$E$12="All intent", SUMIFS(INDIRECT("'"&amp;Trust_selected!$H$2&amp;"'!G:G"),INDIRECT("'"&amp;Trust_selected!$H$2&amp;"'!B:B"),N$1,INDIRECT("'"&amp;Trust_selected!$H$2&amp;"'!E:E"),Trust_selected!$E$18,INDIRECT("'"&amp;Trust_selected!$H$2&amp;"'!H:H"),$B41), IF(Trust_selected!$E$18="18+", SUMIFS(INDIRECT("'"&amp;Trust_selected!$H$2&amp;"'!G:G"),INDIRECT("'"&amp;Trust_selected!$H$2&amp;"'!B:B"),N$1,INDIRECT("'"&amp;Trust_selected!$H$2&amp;"'!D:D"),Trust_selected!$E$12,INDIRECT("'"&amp;Trust_selected!$H$2&amp;"'!H:H"),$B41), SUMIFS(INDIRECT("'"&amp;Trust_selected!$H$2&amp;"'!G:G"),INDIRECT("'"&amp;Trust_selected!$H$2&amp;"'!B:B"),N$1,INDIRECT("'"&amp;Trust_selected!$H$2&amp;"'!D:D"),Trust_selected!$E$12,INDIRECT("'"&amp;Trust_selected!$H$2&amp;"'!E:E"),Trust_selected!$E$18,INDIRECT("'"&amp;Trust_selected!$H$2&amp;"'!H:H"),$B41))))</f>
        <v>0</v>
      </c>
      <c r="P41" s="4">
        <f t="shared" ca="1" si="1"/>
        <v>0</v>
      </c>
      <c r="Q41" s="96">
        <f t="shared" ca="1" si="2"/>
        <v>0</v>
      </c>
      <c r="R41" s="96">
        <f t="shared" ca="1" si="3"/>
        <v>1</v>
      </c>
    </row>
    <row r="42" spans="1:18" x14ac:dyDescent="0.3">
      <c r="A42" s="12" t="s">
        <v>203</v>
      </c>
      <c r="B42" s="12" t="s">
        <v>48</v>
      </c>
      <c r="C42" s="12" t="s">
        <v>389</v>
      </c>
      <c r="D42" s="22">
        <f ca="1">IF(AND(Trust_selected!$E$12="All intent",Trust_selected!$E$18="18+"), SUMIFS(INDIRECT("'"&amp;Trust_selected!$H$2&amp;"'!F:F"),INDIRECT("'"&amp;Trust_selected!$H$2&amp;"'!B:B"),D$1,INDIRECT("'"&amp;Trust_selected!$H$2&amp;"'!H:H"),$B42), IF(Trust_selected!$E$12="All intent", SUMIFS(INDIRECT("'"&amp;Trust_selected!$H$2&amp;"'!F:F"),INDIRECT("'"&amp;Trust_selected!$H$2&amp;"'!B:B"),D$1,INDIRECT("'"&amp;Trust_selected!$H$2&amp;"'!E:E"),Trust_selected!$E$18,INDIRECT("'"&amp;Trust_selected!$H$2&amp;"'!H:H"),$B42), IF(Trust_selected!$E$18="18+", SUMIFS(INDIRECT("'"&amp;Trust_selected!$H$2&amp;"'!F:F"),INDIRECT("'"&amp;Trust_selected!$H$2&amp;"'!B:B"),D$1,INDIRECT("'"&amp;Trust_selected!$H$2&amp;"'!D:D"),Trust_selected!$E$12,INDIRECT("'"&amp;Trust_selected!$H$2&amp;"'!H:H"),$B42), SUMIFS(INDIRECT("'"&amp;Trust_selected!$H$2&amp;"'!F:F"),INDIRECT("'"&amp;Trust_selected!$H$2&amp;"'!B:B"),D$1,INDIRECT("'"&amp;Trust_selected!$H$2&amp;"'!D:D"),Trust_selected!$E$12,INDIRECT("'"&amp;Trust_selected!$H$2&amp;"'!E:E"),Trust_selected!$E$18,INDIRECT("'"&amp;Trust_selected!$H$2&amp;"'!H:H"),$B42))))</f>
        <v>1216</v>
      </c>
      <c r="E42" s="22">
        <f ca="1">IF(AND(Trust_selected!$E$12="All intent",Trust_selected!$E$18="18+"), SUMIFS(INDIRECT("'"&amp;Trust_selected!$H$2&amp;"'!G:G"),INDIRECT("'"&amp;Trust_selected!$H$2&amp;"'!B:B"),D$1,INDIRECT("'"&amp;Trust_selected!$H$2&amp;"'!H:H"),$B42), IF(Trust_selected!$E$12="All intent", SUMIFS(INDIRECT("'"&amp;Trust_selected!$H$2&amp;"'!G:G"),INDIRECT("'"&amp;Trust_selected!$H$2&amp;"'!B:B"),D$1,INDIRECT("'"&amp;Trust_selected!$H$2&amp;"'!E:E"),Trust_selected!$E$18,INDIRECT("'"&amp;Trust_selected!$H$2&amp;"'!H:H"),$B42), IF(Trust_selected!$E$18="18+", SUMIFS(INDIRECT("'"&amp;Trust_selected!$H$2&amp;"'!G:G"),INDIRECT("'"&amp;Trust_selected!$H$2&amp;"'!B:B"),D$1,INDIRECT("'"&amp;Trust_selected!$H$2&amp;"'!D:D"),Trust_selected!$E$12,INDIRECT("'"&amp;Trust_selected!$H$2&amp;"'!H:H"),$B42), SUMIFS(INDIRECT("'"&amp;Trust_selected!$H$2&amp;"'!G:G"),INDIRECT("'"&amp;Trust_selected!$H$2&amp;"'!B:B"),D$1,INDIRECT("'"&amp;Trust_selected!$H$2&amp;"'!D:D"),Trust_selected!$E$12,INDIRECT("'"&amp;Trust_selected!$H$2&amp;"'!E:E"),Trust_selected!$E$18,INDIRECT("'"&amp;Trust_selected!$H$2&amp;"'!H:H"),$B42))))</f>
        <v>101</v>
      </c>
      <c r="F42" s="22">
        <f t="shared" ca="1" si="4"/>
        <v>8.3059210526315791E-2</v>
      </c>
      <c r="G42" s="18">
        <f t="shared" ca="1" si="5"/>
        <v>6.8829884244820186E-2</v>
      </c>
      <c r="H42" s="18">
        <f t="shared" ca="1" si="6"/>
        <v>9.9914551626129347E-2</v>
      </c>
      <c r="I42" s="22">
        <f ca="1">IF(AND(Trust_selected!$E$12="All intent",Trust_selected!$E$18="18+"), SUMIFS(INDIRECT("'"&amp;Trust_selected!$H$2&amp;"'!F:F"),INDIRECT("'"&amp;Trust_selected!$H$2&amp;"'!B:B"),I$1,INDIRECT("'"&amp;Trust_selected!$H$2&amp;"'!H:H"),$B42), IF(Trust_selected!$E$12="All intent", SUMIFS(INDIRECT("'"&amp;Trust_selected!$H$2&amp;"'!F:F"),INDIRECT("'"&amp;Trust_selected!$H$2&amp;"'!B:B"),I$1,INDIRECT("'"&amp;Trust_selected!$H$2&amp;"'!E:E"),Trust_selected!$E$18,INDIRECT("'"&amp;Trust_selected!$H$2&amp;"'!H:H"),$B42), IF(Trust_selected!$E$18="18+", SUMIFS(INDIRECT("'"&amp;Trust_selected!$H$2&amp;"'!F:F"),INDIRECT("'"&amp;Trust_selected!$H$2&amp;"'!B:B"),I$1,INDIRECT("'"&amp;Trust_selected!$H$2&amp;"'!D:D"),Trust_selected!$E$12,INDIRECT("'"&amp;Trust_selected!$H$2&amp;"'!H:H"),$B42), SUMIFS(INDIRECT("'"&amp;Trust_selected!$H$2&amp;"'!F:F"),INDIRECT("'"&amp;Trust_selected!$H$2&amp;"'!B:B"),I$1,INDIRECT("'"&amp;Trust_selected!$H$2&amp;"'!D:D"),Trust_selected!$E$12,INDIRECT("'"&amp;Trust_selected!$H$2&amp;"'!E:E"),Trust_selected!$E$18,INDIRECT("'"&amp;Trust_selected!$H$2&amp;"'!H:H"),$B42))))</f>
        <v>1267</v>
      </c>
      <c r="J42" s="22">
        <f ca="1">IF(AND(Trust_selected!$E$12="All intent",Trust_selected!$E$18="18+"), SUMIFS(INDIRECT("'"&amp;Trust_selected!$H$2&amp;"'!G:G"),INDIRECT("'"&amp;Trust_selected!$H$2&amp;"'!B:B"),I$1,INDIRECT("'"&amp;Trust_selected!$H$2&amp;"'!H:H"),$B42), IF(Trust_selected!$E$12="All intent", SUMIFS(INDIRECT("'"&amp;Trust_selected!$H$2&amp;"'!G:G"),INDIRECT("'"&amp;Trust_selected!$H$2&amp;"'!B:B"),I$1,INDIRECT("'"&amp;Trust_selected!$H$2&amp;"'!E:E"),Trust_selected!$E$18,INDIRECT("'"&amp;Trust_selected!$H$2&amp;"'!H:H"),$B42), IF(Trust_selected!$E$18="18+", SUMIFS(INDIRECT("'"&amp;Trust_selected!$H$2&amp;"'!G:G"),INDIRECT("'"&amp;Trust_selected!$H$2&amp;"'!B:B"),I$1,INDIRECT("'"&amp;Trust_selected!$H$2&amp;"'!D:D"),Trust_selected!$E$12,INDIRECT("'"&amp;Trust_selected!$H$2&amp;"'!H:H"),$B42), SUMIFS(INDIRECT("'"&amp;Trust_selected!$H$2&amp;"'!G:G"),INDIRECT("'"&amp;Trust_selected!$H$2&amp;"'!B:B"),I$1,INDIRECT("'"&amp;Trust_selected!$H$2&amp;"'!D:D"),Trust_selected!$E$12,INDIRECT("'"&amp;Trust_selected!$H$2&amp;"'!E:E"),Trust_selected!$E$18,INDIRECT("'"&amp;Trust_selected!$H$2&amp;"'!H:H"),$B42))))</f>
        <v>91</v>
      </c>
      <c r="K42" s="22">
        <f t="shared" ca="1" si="0"/>
        <v>7.18232044198895E-2</v>
      </c>
      <c r="L42" s="18">
        <f t="shared" ca="1" si="7"/>
        <v>5.8863120319495359E-2</v>
      </c>
      <c r="M42" s="18">
        <f t="shared" ca="1" si="8"/>
        <v>8.7371846702394146E-2</v>
      </c>
      <c r="N42" s="4">
        <f ca="1">IF(AND(Trust_selected!$E$12="All intent",Trust_selected!$E$18="18+"), SUMIFS(INDIRECT("'"&amp;Trust_selected!$H$2&amp;"'!F:F"),INDIRECT("'"&amp;Trust_selected!$H$2&amp;"'!B:B"),N$1,INDIRECT("'"&amp;Trust_selected!$H$2&amp;"'!H:H"),$B42), IF(Trust_selected!$E$12="All intent", SUMIFS(INDIRECT("'"&amp;Trust_selected!$H$2&amp;"'!F:F"),INDIRECT("'"&amp;Trust_selected!$H$2&amp;"'!B:B"),N$1,INDIRECT("'"&amp;Trust_selected!$H$2&amp;"'!E:E"),Trust_selected!$E$18,INDIRECT("'"&amp;Trust_selected!$H$2&amp;"'!H:H"),$B42), IF(Trust_selected!$E$18="18+", SUMIFS(INDIRECT("'"&amp;Trust_selected!$H$2&amp;"'!F:F"),INDIRECT("'"&amp;Trust_selected!$H$2&amp;"'!B:B"),N$1,INDIRECT("'"&amp;Trust_selected!$H$2&amp;"'!D:D"),Trust_selected!$E$12,INDIRECT("'"&amp;Trust_selected!$H$2&amp;"'!H:H"),$B42), SUMIFS(INDIRECT("'"&amp;Trust_selected!$H$2&amp;"'!F:F"),INDIRECT("'"&amp;Trust_selected!$H$2&amp;"'!B:B"),N$1,INDIRECT("'"&amp;Trust_selected!$H$2&amp;"'!D:D"),Trust_selected!$E$12,INDIRECT("'"&amp;Trust_selected!$H$2&amp;"'!E:E"),Trust_selected!$E$18,INDIRECT("'"&amp;Trust_selected!$H$2&amp;"'!H:H"),$B42))))</f>
        <v>0</v>
      </c>
      <c r="O42" s="4">
        <f ca="1">IF(AND(Trust_selected!$E$12="All intent",Trust_selected!$E$18="18+"), SUMIFS(INDIRECT("'"&amp;Trust_selected!$H$2&amp;"'!G:G"),INDIRECT("'"&amp;Trust_selected!$H$2&amp;"'!B:B"),N$1,INDIRECT("'"&amp;Trust_selected!$H$2&amp;"'!H:H"),$B42), IF(Trust_selected!$E$12="All intent", SUMIFS(INDIRECT("'"&amp;Trust_selected!$H$2&amp;"'!G:G"),INDIRECT("'"&amp;Trust_selected!$H$2&amp;"'!B:B"),N$1,INDIRECT("'"&amp;Trust_selected!$H$2&amp;"'!E:E"),Trust_selected!$E$18,INDIRECT("'"&amp;Trust_selected!$H$2&amp;"'!H:H"),$B42), IF(Trust_selected!$E$18="18+", SUMIFS(INDIRECT("'"&amp;Trust_selected!$H$2&amp;"'!G:G"),INDIRECT("'"&amp;Trust_selected!$H$2&amp;"'!B:B"),N$1,INDIRECT("'"&amp;Trust_selected!$H$2&amp;"'!D:D"),Trust_selected!$E$12,INDIRECT("'"&amp;Trust_selected!$H$2&amp;"'!H:H"),$B42), SUMIFS(INDIRECT("'"&amp;Trust_selected!$H$2&amp;"'!G:G"),INDIRECT("'"&amp;Trust_selected!$H$2&amp;"'!B:B"),N$1,INDIRECT("'"&amp;Trust_selected!$H$2&amp;"'!D:D"),Trust_selected!$E$12,INDIRECT("'"&amp;Trust_selected!$H$2&amp;"'!E:E"),Trust_selected!$E$18,INDIRECT("'"&amp;Trust_selected!$H$2&amp;"'!H:H"),$B42))))</f>
        <v>0</v>
      </c>
      <c r="P42" s="4">
        <f t="shared" ca="1" si="1"/>
        <v>0</v>
      </c>
      <c r="Q42" s="96">
        <f t="shared" ca="1" si="2"/>
        <v>0</v>
      </c>
      <c r="R42" s="96">
        <f t="shared" ca="1" si="3"/>
        <v>1</v>
      </c>
    </row>
    <row r="43" spans="1:18" x14ac:dyDescent="0.3">
      <c r="A43" s="12" t="s">
        <v>204</v>
      </c>
      <c r="B43" s="12" t="s">
        <v>49</v>
      </c>
      <c r="C43" s="12" t="s">
        <v>314</v>
      </c>
      <c r="D43" s="22">
        <f ca="1">IF(AND(Trust_selected!$E$12="All intent",Trust_selected!$E$18="18+"), SUMIFS(INDIRECT("'"&amp;Trust_selected!$H$2&amp;"'!F:F"),INDIRECT("'"&amp;Trust_selected!$H$2&amp;"'!B:B"),D$1,INDIRECT("'"&amp;Trust_selected!$H$2&amp;"'!H:H"),$B43), IF(Trust_selected!$E$12="All intent", SUMIFS(INDIRECT("'"&amp;Trust_selected!$H$2&amp;"'!F:F"),INDIRECT("'"&amp;Trust_selected!$H$2&amp;"'!B:B"),D$1,INDIRECT("'"&amp;Trust_selected!$H$2&amp;"'!E:E"),Trust_selected!$E$18,INDIRECT("'"&amp;Trust_selected!$H$2&amp;"'!H:H"),$B43), IF(Trust_selected!$E$18="18+", SUMIFS(INDIRECT("'"&amp;Trust_selected!$H$2&amp;"'!F:F"),INDIRECT("'"&amp;Trust_selected!$H$2&amp;"'!B:B"),D$1,INDIRECT("'"&amp;Trust_selected!$H$2&amp;"'!D:D"),Trust_selected!$E$12,INDIRECT("'"&amp;Trust_selected!$H$2&amp;"'!H:H"),$B43), SUMIFS(INDIRECT("'"&amp;Trust_selected!$H$2&amp;"'!F:F"),INDIRECT("'"&amp;Trust_selected!$H$2&amp;"'!B:B"),D$1,INDIRECT("'"&amp;Trust_selected!$H$2&amp;"'!D:D"),Trust_selected!$E$12,INDIRECT("'"&amp;Trust_selected!$H$2&amp;"'!E:E"),Trust_selected!$E$18,INDIRECT("'"&amp;Trust_selected!$H$2&amp;"'!H:H"),$B43))))</f>
        <v>189</v>
      </c>
      <c r="E43" s="22">
        <f ca="1">IF(AND(Trust_selected!$E$12="All intent",Trust_selected!$E$18="18+"), SUMIFS(INDIRECT("'"&amp;Trust_selected!$H$2&amp;"'!G:G"),INDIRECT("'"&amp;Trust_selected!$H$2&amp;"'!B:B"),D$1,INDIRECT("'"&amp;Trust_selected!$H$2&amp;"'!H:H"),$B43), IF(Trust_selected!$E$12="All intent", SUMIFS(INDIRECT("'"&amp;Trust_selected!$H$2&amp;"'!G:G"),INDIRECT("'"&amp;Trust_selected!$H$2&amp;"'!B:B"),D$1,INDIRECT("'"&amp;Trust_selected!$H$2&amp;"'!E:E"),Trust_selected!$E$18,INDIRECT("'"&amp;Trust_selected!$H$2&amp;"'!H:H"),$B43), IF(Trust_selected!$E$18="18+", SUMIFS(INDIRECT("'"&amp;Trust_selected!$H$2&amp;"'!G:G"),INDIRECT("'"&amp;Trust_selected!$H$2&amp;"'!B:B"),D$1,INDIRECT("'"&amp;Trust_selected!$H$2&amp;"'!D:D"),Trust_selected!$E$12,INDIRECT("'"&amp;Trust_selected!$H$2&amp;"'!H:H"),$B43), SUMIFS(INDIRECT("'"&amp;Trust_selected!$H$2&amp;"'!G:G"),INDIRECT("'"&amp;Trust_selected!$H$2&amp;"'!B:B"),D$1,INDIRECT("'"&amp;Trust_selected!$H$2&amp;"'!D:D"),Trust_selected!$E$12,INDIRECT("'"&amp;Trust_selected!$H$2&amp;"'!E:E"),Trust_selected!$E$18,INDIRECT("'"&amp;Trust_selected!$H$2&amp;"'!H:H"),$B43))))</f>
        <v>12</v>
      </c>
      <c r="F43" s="22">
        <f t="shared" ca="1" si="4"/>
        <v>6.3492063492063489E-2</v>
      </c>
      <c r="G43" s="18">
        <f t="shared" ca="1" si="5"/>
        <v>3.6689732951979262E-2</v>
      </c>
      <c r="H43" s="18">
        <f t="shared" ca="1" si="6"/>
        <v>0.10768512809167931</v>
      </c>
      <c r="I43" s="22">
        <f ca="1">IF(AND(Trust_selected!$E$12="All intent",Trust_selected!$E$18="18+"), SUMIFS(INDIRECT("'"&amp;Trust_selected!$H$2&amp;"'!F:F"),INDIRECT("'"&amp;Trust_selected!$H$2&amp;"'!B:B"),I$1,INDIRECT("'"&amp;Trust_selected!$H$2&amp;"'!H:H"),$B43), IF(Trust_selected!$E$12="All intent", SUMIFS(INDIRECT("'"&amp;Trust_selected!$H$2&amp;"'!F:F"),INDIRECT("'"&amp;Trust_selected!$H$2&amp;"'!B:B"),I$1,INDIRECT("'"&amp;Trust_selected!$H$2&amp;"'!E:E"),Trust_selected!$E$18,INDIRECT("'"&amp;Trust_selected!$H$2&amp;"'!H:H"),$B43), IF(Trust_selected!$E$18="18+", SUMIFS(INDIRECT("'"&amp;Trust_selected!$H$2&amp;"'!F:F"),INDIRECT("'"&amp;Trust_selected!$H$2&amp;"'!B:B"),I$1,INDIRECT("'"&amp;Trust_selected!$H$2&amp;"'!D:D"),Trust_selected!$E$12,INDIRECT("'"&amp;Trust_selected!$H$2&amp;"'!H:H"),$B43), SUMIFS(INDIRECT("'"&amp;Trust_selected!$H$2&amp;"'!F:F"),INDIRECT("'"&amp;Trust_selected!$H$2&amp;"'!B:B"),I$1,INDIRECT("'"&amp;Trust_selected!$H$2&amp;"'!D:D"),Trust_selected!$E$12,INDIRECT("'"&amp;Trust_selected!$H$2&amp;"'!E:E"),Trust_selected!$E$18,INDIRECT("'"&amp;Trust_selected!$H$2&amp;"'!H:H"),$B43))))</f>
        <v>182</v>
      </c>
      <c r="J43" s="22">
        <f ca="1">IF(AND(Trust_selected!$E$12="All intent",Trust_selected!$E$18="18+"), SUMIFS(INDIRECT("'"&amp;Trust_selected!$H$2&amp;"'!G:G"),INDIRECT("'"&amp;Trust_selected!$H$2&amp;"'!B:B"),I$1,INDIRECT("'"&amp;Trust_selected!$H$2&amp;"'!H:H"),$B43), IF(Trust_selected!$E$12="All intent", SUMIFS(INDIRECT("'"&amp;Trust_selected!$H$2&amp;"'!G:G"),INDIRECT("'"&amp;Trust_selected!$H$2&amp;"'!B:B"),I$1,INDIRECT("'"&amp;Trust_selected!$H$2&amp;"'!E:E"),Trust_selected!$E$18,INDIRECT("'"&amp;Trust_selected!$H$2&amp;"'!H:H"),$B43), IF(Trust_selected!$E$18="18+", SUMIFS(INDIRECT("'"&amp;Trust_selected!$H$2&amp;"'!G:G"),INDIRECT("'"&amp;Trust_selected!$H$2&amp;"'!B:B"),I$1,INDIRECT("'"&amp;Trust_selected!$H$2&amp;"'!D:D"),Trust_selected!$E$12,INDIRECT("'"&amp;Trust_selected!$H$2&amp;"'!H:H"),$B43), SUMIFS(INDIRECT("'"&amp;Trust_selected!$H$2&amp;"'!G:G"),INDIRECT("'"&amp;Trust_selected!$H$2&amp;"'!B:B"),I$1,INDIRECT("'"&amp;Trust_selected!$H$2&amp;"'!D:D"),Trust_selected!$E$12,INDIRECT("'"&amp;Trust_selected!$H$2&amp;"'!E:E"),Trust_selected!$E$18,INDIRECT("'"&amp;Trust_selected!$H$2&amp;"'!H:H"),$B43))))</f>
        <v>6</v>
      </c>
      <c r="K43" s="22">
        <f t="shared" ca="1" si="0"/>
        <v>3.2967032967032968E-2</v>
      </c>
      <c r="L43" s="18">
        <f t="shared" ca="1" si="7"/>
        <v>1.5194980224332837E-2</v>
      </c>
      <c r="M43" s="18">
        <f t="shared" ca="1" si="8"/>
        <v>7.0046810930451828E-2</v>
      </c>
      <c r="N43" s="4">
        <f ca="1">IF(AND(Trust_selected!$E$12="All intent",Trust_selected!$E$18="18+"), SUMIFS(INDIRECT("'"&amp;Trust_selected!$H$2&amp;"'!F:F"),INDIRECT("'"&amp;Trust_selected!$H$2&amp;"'!B:B"),N$1,INDIRECT("'"&amp;Trust_selected!$H$2&amp;"'!H:H"),$B43), IF(Trust_selected!$E$12="All intent", SUMIFS(INDIRECT("'"&amp;Trust_selected!$H$2&amp;"'!F:F"),INDIRECT("'"&amp;Trust_selected!$H$2&amp;"'!B:B"),N$1,INDIRECT("'"&amp;Trust_selected!$H$2&amp;"'!E:E"),Trust_selected!$E$18,INDIRECT("'"&amp;Trust_selected!$H$2&amp;"'!H:H"),$B43), IF(Trust_selected!$E$18="18+", SUMIFS(INDIRECT("'"&amp;Trust_selected!$H$2&amp;"'!F:F"),INDIRECT("'"&amp;Trust_selected!$H$2&amp;"'!B:B"),N$1,INDIRECT("'"&amp;Trust_selected!$H$2&amp;"'!D:D"),Trust_selected!$E$12,INDIRECT("'"&amp;Trust_selected!$H$2&amp;"'!H:H"),$B43), SUMIFS(INDIRECT("'"&amp;Trust_selected!$H$2&amp;"'!F:F"),INDIRECT("'"&amp;Trust_selected!$H$2&amp;"'!B:B"),N$1,INDIRECT("'"&amp;Trust_selected!$H$2&amp;"'!D:D"),Trust_selected!$E$12,INDIRECT("'"&amp;Trust_selected!$H$2&amp;"'!E:E"),Trust_selected!$E$18,INDIRECT("'"&amp;Trust_selected!$H$2&amp;"'!H:H"),$B43))))</f>
        <v>0</v>
      </c>
      <c r="O43" s="4">
        <f ca="1">IF(AND(Trust_selected!$E$12="All intent",Trust_selected!$E$18="18+"), SUMIFS(INDIRECT("'"&amp;Trust_selected!$H$2&amp;"'!G:G"),INDIRECT("'"&amp;Trust_selected!$H$2&amp;"'!B:B"),N$1,INDIRECT("'"&amp;Trust_selected!$H$2&amp;"'!H:H"),$B43), IF(Trust_selected!$E$12="All intent", SUMIFS(INDIRECT("'"&amp;Trust_selected!$H$2&amp;"'!G:G"),INDIRECT("'"&amp;Trust_selected!$H$2&amp;"'!B:B"),N$1,INDIRECT("'"&amp;Trust_selected!$H$2&amp;"'!E:E"),Trust_selected!$E$18,INDIRECT("'"&amp;Trust_selected!$H$2&amp;"'!H:H"),$B43), IF(Trust_selected!$E$18="18+", SUMIFS(INDIRECT("'"&amp;Trust_selected!$H$2&amp;"'!G:G"),INDIRECT("'"&amp;Trust_selected!$H$2&amp;"'!B:B"),N$1,INDIRECT("'"&amp;Trust_selected!$H$2&amp;"'!D:D"),Trust_selected!$E$12,INDIRECT("'"&amp;Trust_selected!$H$2&amp;"'!H:H"),$B43), SUMIFS(INDIRECT("'"&amp;Trust_selected!$H$2&amp;"'!G:G"),INDIRECT("'"&amp;Trust_selected!$H$2&amp;"'!B:B"),N$1,INDIRECT("'"&amp;Trust_selected!$H$2&amp;"'!D:D"),Trust_selected!$E$12,INDIRECT("'"&amp;Trust_selected!$H$2&amp;"'!E:E"),Trust_selected!$E$18,INDIRECT("'"&amp;Trust_selected!$H$2&amp;"'!H:H"),$B43))))</f>
        <v>0</v>
      </c>
      <c r="P43" s="4">
        <f t="shared" ca="1" si="1"/>
        <v>0</v>
      </c>
      <c r="Q43" s="96">
        <f t="shared" ca="1" si="2"/>
        <v>0</v>
      </c>
      <c r="R43" s="96">
        <f t="shared" ca="1" si="3"/>
        <v>1</v>
      </c>
    </row>
    <row r="44" spans="1:18" x14ac:dyDescent="0.3">
      <c r="A44" s="12" t="s">
        <v>205</v>
      </c>
      <c r="B44" s="12" t="s">
        <v>50</v>
      </c>
      <c r="C44" s="12" t="s">
        <v>315</v>
      </c>
      <c r="D44" s="22">
        <f ca="1">IF(AND(Trust_selected!$E$12="All intent",Trust_selected!$E$18="18+"), SUMIFS(INDIRECT("'"&amp;Trust_selected!$H$2&amp;"'!F:F"),INDIRECT("'"&amp;Trust_selected!$H$2&amp;"'!B:B"),D$1,INDIRECT("'"&amp;Trust_selected!$H$2&amp;"'!H:H"),$B44), IF(Trust_selected!$E$12="All intent", SUMIFS(INDIRECT("'"&amp;Trust_selected!$H$2&amp;"'!F:F"),INDIRECT("'"&amp;Trust_selected!$H$2&amp;"'!B:B"),D$1,INDIRECT("'"&amp;Trust_selected!$H$2&amp;"'!E:E"),Trust_selected!$E$18,INDIRECT("'"&amp;Trust_selected!$H$2&amp;"'!H:H"),$B44), IF(Trust_selected!$E$18="18+", SUMIFS(INDIRECT("'"&amp;Trust_selected!$H$2&amp;"'!F:F"),INDIRECT("'"&amp;Trust_selected!$H$2&amp;"'!B:B"),D$1,INDIRECT("'"&amp;Trust_selected!$H$2&amp;"'!D:D"),Trust_selected!$E$12,INDIRECT("'"&amp;Trust_selected!$H$2&amp;"'!H:H"),$B44), SUMIFS(INDIRECT("'"&amp;Trust_selected!$H$2&amp;"'!F:F"),INDIRECT("'"&amp;Trust_selected!$H$2&amp;"'!B:B"),D$1,INDIRECT("'"&amp;Trust_selected!$H$2&amp;"'!D:D"),Trust_selected!$E$12,INDIRECT("'"&amp;Trust_selected!$H$2&amp;"'!E:E"),Trust_selected!$E$18,INDIRECT("'"&amp;Trust_selected!$H$2&amp;"'!H:H"),$B44))))</f>
        <v>4580</v>
      </c>
      <c r="E44" s="22">
        <f ca="1">IF(AND(Trust_selected!$E$12="All intent",Trust_selected!$E$18="18+"), SUMIFS(INDIRECT("'"&amp;Trust_selected!$H$2&amp;"'!G:G"),INDIRECT("'"&amp;Trust_selected!$H$2&amp;"'!B:B"),D$1,INDIRECT("'"&amp;Trust_selected!$H$2&amp;"'!H:H"),$B44), IF(Trust_selected!$E$12="All intent", SUMIFS(INDIRECT("'"&amp;Trust_selected!$H$2&amp;"'!G:G"),INDIRECT("'"&amp;Trust_selected!$H$2&amp;"'!B:B"),D$1,INDIRECT("'"&amp;Trust_selected!$H$2&amp;"'!E:E"),Trust_selected!$E$18,INDIRECT("'"&amp;Trust_selected!$H$2&amp;"'!H:H"),$B44), IF(Trust_selected!$E$18="18+", SUMIFS(INDIRECT("'"&amp;Trust_selected!$H$2&amp;"'!G:G"),INDIRECT("'"&amp;Trust_selected!$H$2&amp;"'!B:B"),D$1,INDIRECT("'"&amp;Trust_selected!$H$2&amp;"'!D:D"),Trust_selected!$E$12,INDIRECT("'"&amp;Trust_selected!$H$2&amp;"'!H:H"),$B44), SUMIFS(INDIRECT("'"&amp;Trust_selected!$H$2&amp;"'!G:G"),INDIRECT("'"&amp;Trust_selected!$H$2&amp;"'!B:B"),D$1,INDIRECT("'"&amp;Trust_selected!$H$2&amp;"'!D:D"),Trust_selected!$E$12,INDIRECT("'"&amp;Trust_selected!$H$2&amp;"'!E:E"),Trust_selected!$E$18,INDIRECT("'"&amp;Trust_selected!$H$2&amp;"'!H:H"),$B44))))</f>
        <v>191</v>
      </c>
      <c r="F44" s="22">
        <f t="shared" ca="1" si="4"/>
        <v>4.1703056768558955E-2</v>
      </c>
      <c r="G44" s="18">
        <f t="shared" ca="1" si="5"/>
        <v>3.6287214838221372E-2</v>
      </c>
      <c r="H44" s="18">
        <f t="shared" ca="1" si="6"/>
        <v>4.7887044303795576E-2</v>
      </c>
      <c r="I44" s="22">
        <f ca="1">IF(AND(Trust_selected!$E$12="All intent",Trust_selected!$E$18="18+"), SUMIFS(INDIRECT("'"&amp;Trust_selected!$H$2&amp;"'!F:F"),INDIRECT("'"&amp;Trust_selected!$H$2&amp;"'!B:B"),I$1,INDIRECT("'"&amp;Trust_selected!$H$2&amp;"'!H:H"),$B44), IF(Trust_selected!$E$12="All intent", SUMIFS(INDIRECT("'"&amp;Trust_selected!$H$2&amp;"'!F:F"),INDIRECT("'"&amp;Trust_selected!$H$2&amp;"'!B:B"),I$1,INDIRECT("'"&amp;Trust_selected!$H$2&amp;"'!E:E"),Trust_selected!$E$18,INDIRECT("'"&amp;Trust_selected!$H$2&amp;"'!H:H"),$B44), IF(Trust_selected!$E$18="18+", SUMIFS(INDIRECT("'"&amp;Trust_selected!$H$2&amp;"'!F:F"),INDIRECT("'"&amp;Trust_selected!$H$2&amp;"'!B:B"),I$1,INDIRECT("'"&amp;Trust_selected!$H$2&amp;"'!D:D"),Trust_selected!$E$12,INDIRECT("'"&amp;Trust_selected!$H$2&amp;"'!H:H"),$B44), SUMIFS(INDIRECT("'"&amp;Trust_selected!$H$2&amp;"'!F:F"),INDIRECT("'"&amp;Trust_selected!$H$2&amp;"'!B:B"),I$1,INDIRECT("'"&amp;Trust_selected!$H$2&amp;"'!D:D"),Trust_selected!$E$12,INDIRECT("'"&amp;Trust_selected!$H$2&amp;"'!E:E"),Trust_selected!$E$18,INDIRECT("'"&amp;Trust_selected!$H$2&amp;"'!H:H"),$B44))))</f>
        <v>4560</v>
      </c>
      <c r="J44" s="22">
        <f ca="1">IF(AND(Trust_selected!$E$12="All intent",Trust_selected!$E$18="18+"), SUMIFS(INDIRECT("'"&amp;Trust_selected!$H$2&amp;"'!G:G"),INDIRECT("'"&amp;Trust_selected!$H$2&amp;"'!B:B"),I$1,INDIRECT("'"&amp;Trust_selected!$H$2&amp;"'!H:H"),$B44), IF(Trust_selected!$E$12="All intent", SUMIFS(INDIRECT("'"&amp;Trust_selected!$H$2&amp;"'!G:G"),INDIRECT("'"&amp;Trust_selected!$H$2&amp;"'!B:B"),I$1,INDIRECT("'"&amp;Trust_selected!$H$2&amp;"'!E:E"),Trust_selected!$E$18,INDIRECT("'"&amp;Trust_selected!$H$2&amp;"'!H:H"),$B44), IF(Trust_selected!$E$18="18+", SUMIFS(INDIRECT("'"&amp;Trust_selected!$H$2&amp;"'!G:G"),INDIRECT("'"&amp;Trust_selected!$H$2&amp;"'!B:B"),I$1,INDIRECT("'"&amp;Trust_selected!$H$2&amp;"'!D:D"),Trust_selected!$E$12,INDIRECT("'"&amp;Trust_selected!$H$2&amp;"'!H:H"),$B44), SUMIFS(INDIRECT("'"&amp;Trust_selected!$H$2&amp;"'!G:G"),INDIRECT("'"&amp;Trust_selected!$H$2&amp;"'!B:B"),I$1,INDIRECT("'"&amp;Trust_selected!$H$2&amp;"'!D:D"),Trust_selected!$E$12,INDIRECT("'"&amp;Trust_selected!$H$2&amp;"'!E:E"),Trust_selected!$E$18,INDIRECT("'"&amp;Trust_selected!$H$2&amp;"'!H:H"),$B44))))</f>
        <v>179</v>
      </c>
      <c r="K44" s="22">
        <f t="shared" ca="1" si="0"/>
        <v>3.9254385964912278E-2</v>
      </c>
      <c r="L44" s="18">
        <f t="shared" ca="1" si="7"/>
        <v>3.3994686298013881E-2</v>
      </c>
      <c r="M44" s="18">
        <f t="shared" ca="1" si="8"/>
        <v>4.5289719631852639E-2</v>
      </c>
      <c r="N44" s="4">
        <f ca="1">IF(AND(Trust_selected!$E$12="All intent",Trust_selected!$E$18="18+"), SUMIFS(INDIRECT("'"&amp;Trust_selected!$H$2&amp;"'!F:F"),INDIRECT("'"&amp;Trust_selected!$H$2&amp;"'!B:B"),N$1,INDIRECT("'"&amp;Trust_selected!$H$2&amp;"'!H:H"),$B44), IF(Trust_selected!$E$12="All intent", SUMIFS(INDIRECT("'"&amp;Trust_selected!$H$2&amp;"'!F:F"),INDIRECT("'"&amp;Trust_selected!$H$2&amp;"'!B:B"),N$1,INDIRECT("'"&amp;Trust_selected!$H$2&amp;"'!E:E"),Trust_selected!$E$18,INDIRECT("'"&amp;Trust_selected!$H$2&amp;"'!H:H"),$B44), IF(Trust_selected!$E$18="18+", SUMIFS(INDIRECT("'"&amp;Trust_selected!$H$2&amp;"'!F:F"),INDIRECT("'"&amp;Trust_selected!$H$2&amp;"'!B:B"),N$1,INDIRECT("'"&amp;Trust_selected!$H$2&amp;"'!D:D"),Trust_selected!$E$12,INDIRECT("'"&amp;Trust_selected!$H$2&amp;"'!H:H"),$B44), SUMIFS(INDIRECT("'"&amp;Trust_selected!$H$2&amp;"'!F:F"),INDIRECT("'"&amp;Trust_selected!$H$2&amp;"'!B:B"),N$1,INDIRECT("'"&amp;Trust_selected!$H$2&amp;"'!D:D"),Trust_selected!$E$12,INDIRECT("'"&amp;Trust_selected!$H$2&amp;"'!E:E"),Trust_selected!$E$18,INDIRECT("'"&amp;Trust_selected!$H$2&amp;"'!H:H"),$B44))))</f>
        <v>0</v>
      </c>
      <c r="O44" s="4">
        <f ca="1">IF(AND(Trust_selected!$E$12="All intent",Trust_selected!$E$18="18+"), SUMIFS(INDIRECT("'"&amp;Trust_selected!$H$2&amp;"'!G:G"),INDIRECT("'"&amp;Trust_selected!$H$2&amp;"'!B:B"),N$1,INDIRECT("'"&amp;Trust_selected!$H$2&amp;"'!H:H"),$B44), IF(Trust_selected!$E$12="All intent", SUMIFS(INDIRECT("'"&amp;Trust_selected!$H$2&amp;"'!G:G"),INDIRECT("'"&amp;Trust_selected!$H$2&amp;"'!B:B"),N$1,INDIRECT("'"&amp;Trust_selected!$H$2&amp;"'!E:E"),Trust_selected!$E$18,INDIRECT("'"&amp;Trust_selected!$H$2&amp;"'!H:H"),$B44), IF(Trust_selected!$E$18="18+", SUMIFS(INDIRECT("'"&amp;Trust_selected!$H$2&amp;"'!G:G"),INDIRECT("'"&amp;Trust_selected!$H$2&amp;"'!B:B"),N$1,INDIRECT("'"&amp;Trust_selected!$H$2&amp;"'!D:D"),Trust_selected!$E$12,INDIRECT("'"&amp;Trust_selected!$H$2&amp;"'!H:H"),$B44), SUMIFS(INDIRECT("'"&amp;Trust_selected!$H$2&amp;"'!G:G"),INDIRECT("'"&amp;Trust_selected!$H$2&amp;"'!B:B"),N$1,INDIRECT("'"&amp;Trust_selected!$H$2&amp;"'!D:D"),Trust_selected!$E$12,INDIRECT("'"&amp;Trust_selected!$H$2&amp;"'!E:E"),Trust_selected!$E$18,INDIRECT("'"&amp;Trust_selected!$H$2&amp;"'!H:H"),$B44))))</f>
        <v>0</v>
      </c>
      <c r="P44" s="4">
        <f t="shared" ca="1" si="1"/>
        <v>0</v>
      </c>
      <c r="Q44" s="96">
        <f t="shared" ca="1" si="2"/>
        <v>0</v>
      </c>
      <c r="R44" s="96">
        <f t="shared" ca="1" si="3"/>
        <v>1</v>
      </c>
    </row>
    <row r="45" spans="1:18" x14ac:dyDescent="0.3">
      <c r="A45" s="12" t="s">
        <v>206</v>
      </c>
      <c r="B45" s="12" t="s">
        <v>51</v>
      </c>
      <c r="C45" s="12" t="s">
        <v>364</v>
      </c>
      <c r="D45" s="22">
        <f ca="1">IF(AND(Trust_selected!$E$12="All intent",Trust_selected!$E$18="18+"), SUMIFS(INDIRECT("'"&amp;Trust_selected!$H$2&amp;"'!F:F"),INDIRECT("'"&amp;Trust_selected!$H$2&amp;"'!B:B"),D$1,INDIRECT("'"&amp;Trust_selected!$H$2&amp;"'!H:H"),$B45), IF(Trust_selected!$E$12="All intent", SUMIFS(INDIRECT("'"&amp;Trust_selected!$H$2&amp;"'!F:F"),INDIRECT("'"&amp;Trust_selected!$H$2&amp;"'!B:B"),D$1,INDIRECT("'"&amp;Trust_selected!$H$2&amp;"'!E:E"),Trust_selected!$E$18,INDIRECT("'"&amp;Trust_selected!$H$2&amp;"'!H:H"),$B45), IF(Trust_selected!$E$18="18+", SUMIFS(INDIRECT("'"&amp;Trust_selected!$H$2&amp;"'!F:F"),INDIRECT("'"&amp;Trust_selected!$H$2&amp;"'!B:B"),D$1,INDIRECT("'"&amp;Trust_selected!$H$2&amp;"'!D:D"),Trust_selected!$E$12,INDIRECT("'"&amp;Trust_selected!$H$2&amp;"'!H:H"),$B45), SUMIFS(INDIRECT("'"&amp;Trust_selected!$H$2&amp;"'!F:F"),INDIRECT("'"&amp;Trust_selected!$H$2&amp;"'!B:B"),D$1,INDIRECT("'"&amp;Trust_selected!$H$2&amp;"'!D:D"),Trust_selected!$E$12,INDIRECT("'"&amp;Trust_selected!$H$2&amp;"'!E:E"),Trust_selected!$E$18,INDIRECT("'"&amp;Trust_selected!$H$2&amp;"'!H:H"),$B45))))</f>
        <v>1156</v>
      </c>
      <c r="E45" s="22">
        <f ca="1">IF(AND(Trust_selected!$E$12="All intent",Trust_selected!$E$18="18+"), SUMIFS(INDIRECT("'"&amp;Trust_selected!$H$2&amp;"'!G:G"),INDIRECT("'"&amp;Trust_selected!$H$2&amp;"'!B:B"),D$1,INDIRECT("'"&amp;Trust_selected!$H$2&amp;"'!H:H"),$B45), IF(Trust_selected!$E$12="All intent", SUMIFS(INDIRECT("'"&amp;Trust_selected!$H$2&amp;"'!G:G"),INDIRECT("'"&amp;Trust_selected!$H$2&amp;"'!B:B"),D$1,INDIRECT("'"&amp;Trust_selected!$H$2&amp;"'!E:E"),Trust_selected!$E$18,INDIRECT("'"&amp;Trust_selected!$H$2&amp;"'!H:H"),$B45), IF(Trust_selected!$E$18="18+", SUMIFS(INDIRECT("'"&amp;Trust_selected!$H$2&amp;"'!G:G"),INDIRECT("'"&amp;Trust_selected!$H$2&amp;"'!B:B"),D$1,INDIRECT("'"&amp;Trust_selected!$H$2&amp;"'!D:D"),Trust_selected!$E$12,INDIRECT("'"&amp;Trust_selected!$H$2&amp;"'!H:H"),$B45), SUMIFS(INDIRECT("'"&amp;Trust_selected!$H$2&amp;"'!G:G"),INDIRECT("'"&amp;Trust_selected!$H$2&amp;"'!B:B"),D$1,INDIRECT("'"&amp;Trust_selected!$H$2&amp;"'!D:D"),Trust_selected!$E$12,INDIRECT("'"&amp;Trust_selected!$H$2&amp;"'!E:E"),Trust_selected!$E$18,INDIRECT("'"&amp;Trust_selected!$H$2&amp;"'!H:H"),$B45))))</f>
        <v>57</v>
      </c>
      <c r="F45" s="22">
        <f t="shared" ca="1" si="4"/>
        <v>4.930795847750865E-2</v>
      </c>
      <c r="G45" s="18">
        <f t="shared" ca="1" si="5"/>
        <v>3.8251318274097591E-2</v>
      </c>
      <c r="H45" s="18">
        <f t="shared" ca="1" si="6"/>
        <v>6.3350032431638698E-2</v>
      </c>
      <c r="I45" s="22">
        <f ca="1">IF(AND(Trust_selected!$E$12="All intent",Trust_selected!$E$18="18+"), SUMIFS(INDIRECT("'"&amp;Trust_selected!$H$2&amp;"'!F:F"),INDIRECT("'"&amp;Trust_selected!$H$2&amp;"'!B:B"),I$1,INDIRECT("'"&amp;Trust_selected!$H$2&amp;"'!H:H"),$B45), IF(Trust_selected!$E$12="All intent", SUMIFS(INDIRECT("'"&amp;Trust_selected!$H$2&amp;"'!F:F"),INDIRECT("'"&amp;Trust_selected!$H$2&amp;"'!B:B"),I$1,INDIRECT("'"&amp;Trust_selected!$H$2&amp;"'!E:E"),Trust_selected!$E$18,INDIRECT("'"&amp;Trust_selected!$H$2&amp;"'!H:H"),$B45), IF(Trust_selected!$E$18="18+", SUMIFS(INDIRECT("'"&amp;Trust_selected!$H$2&amp;"'!F:F"),INDIRECT("'"&amp;Trust_selected!$H$2&amp;"'!B:B"),I$1,INDIRECT("'"&amp;Trust_selected!$H$2&amp;"'!D:D"),Trust_selected!$E$12,INDIRECT("'"&amp;Trust_selected!$H$2&amp;"'!H:H"),$B45), SUMIFS(INDIRECT("'"&amp;Trust_selected!$H$2&amp;"'!F:F"),INDIRECT("'"&amp;Trust_selected!$H$2&amp;"'!B:B"),I$1,INDIRECT("'"&amp;Trust_selected!$H$2&amp;"'!D:D"),Trust_selected!$E$12,INDIRECT("'"&amp;Trust_selected!$H$2&amp;"'!E:E"),Trust_selected!$E$18,INDIRECT("'"&amp;Trust_selected!$H$2&amp;"'!H:H"),$B45))))</f>
        <v>1237</v>
      </c>
      <c r="J45" s="22">
        <f ca="1">IF(AND(Trust_selected!$E$12="All intent",Trust_selected!$E$18="18+"), SUMIFS(INDIRECT("'"&amp;Trust_selected!$H$2&amp;"'!G:G"),INDIRECT("'"&amp;Trust_selected!$H$2&amp;"'!B:B"),I$1,INDIRECT("'"&amp;Trust_selected!$H$2&amp;"'!H:H"),$B45), IF(Trust_selected!$E$12="All intent", SUMIFS(INDIRECT("'"&amp;Trust_selected!$H$2&amp;"'!G:G"),INDIRECT("'"&amp;Trust_selected!$H$2&amp;"'!B:B"),I$1,INDIRECT("'"&amp;Trust_selected!$H$2&amp;"'!E:E"),Trust_selected!$E$18,INDIRECT("'"&amp;Trust_selected!$H$2&amp;"'!H:H"),$B45), IF(Trust_selected!$E$18="18+", SUMIFS(INDIRECT("'"&amp;Trust_selected!$H$2&amp;"'!G:G"),INDIRECT("'"&amp;Trust_selected!$H$2&amp;"'!B:B"),I$1,INDIRECT("'"&amp;Trust_selected!$H$2&amp;"'!D:D"),Trust_selected!$E$12,INDIRECT("'"&amp;Trust_selected!$H$2&amp;"'!H:H"),$B45), SUMIFS(INDIRECT("'"&amp;Trust_selected!$H$2&amp;"'!G:G"),INDIRECT("'"&amp;Trust_selected!$H$2&amp;"'!B:B"),I$1,INDIRECT("'"&amp;Trust_selected!$H$2&amp;"'!D:D"),Trust_selected!$E$12,INDIRECT("'"&amp;Trust_selected!$H$2&amp;"'!E:E"),Trust_selected!$E$18,INDIRECT("'"&amp;Trust_selected!$H$2&amp;"'!H:H"),$B45))))</f>
        <v>80</v>
      </c>
      <c r="K45" s="22">
        <f t="shared" ca="1" si="0"/>
        <v>6.4672594987873894E-2</v>
      </c>
      <c r="L45" s="18">
        <f t="shared" ca="1" si="7"/>
        <v>5.2269505828139232E-2</v>
      </c>
      <c r="M45" s="18">
        <f t="shared" ca="1" si="8"/>
        <v>7.977110069415605E-2</v>
      </c>
      <c r="N45" s="4">
        <f ca="1">IF(AND(Trust_selected!$E$12="All intent",Trust_selected!$E$18="18+"), SUMIFS(INDIRECT("'"&amp;Trust_selected!$H$2&amp;"'!F:F"),INDIRECT("'"&amp;Trust_selected!$H$2&amp;"'!B:B"),N$1,INDIRECT("'"&amp;Trust_selected!$H$2&amp;"'!H:H"),$B45), IF(Trust_selected!$E$12="All intent", SUMIFS(INDIRECT("'"&amp;Trust_selected!$H$2&amp;"'!F:F"),INDIRECT("'"&amp;Trust_selected!$H$2&amp;"'!B:B"),N$1,INDIRECT("'"&amp;Trust_selected!$H$2&amp;"'!E:E"),Trust_selected!$E$18,INDIRECT("'"&amp;Trust_selected!$H$2&amp;"'!H:H"),$B45), IF(Trust_selected!$E$18="18+", SUMIFS(INDIRECT("'"&amp;Trust_selected!$H$2&amp;"'!F:F"),INDIRECT("'"&amp;Trust_selected!$H$2&amp;"'!B:B"),N$1,INDIRECT("'"&amp;Trust_selected!$H$2&amp;"'!D:D"),Trust_selected!$E$12,INDIRECT("'"&amp;Trust_selected!$H$2&amp;"'!H:H"),$B45), SUMIFS(INDIRECT("'"&amp;Trust_selected!$H$2&amp;"'!F:F"),INDIRECT("'"&amp;Trust_selected!$H$2&amp;"'!B:B"),N$1,INDIRECT("'"&amp;Trust_selected!$H$2&amp;"'!D:D"),Trust_selected!$E$12,INDIRECT("'"&amp;Trust_selected!$H$2&amp;"'!E:E"),Trust_selected!$E$18,INDIRECT("'"&amp;Trust_selected!$H$2&amp;"'!H:H"),$B45))))</f>
        <v>0</v>
      </c>
      <c r="O45" s="4">
        <f ca="1">IF(AND(Trust_selected!$E$12="All intent",Trust_selected!$E$18="18+"), SUMIFS(INDIRECT("'"&amp;Trust_selected!$H$2&amp;"'!G:G"),INDIRECT("'"&amp;Trust_selected!$H$2&amp;"'!B:B"),N$1,INDIRECT("'"&amp;Trust_selected!$H$2&amp;"'!H:H"),$B45), IF(Trust_selected!$E$12="All intent", SUMIFS(INDIRECT("'"&amp;Trust_selected!$H$2&amp;"'!G:G"),INDIRECT("'"&amp;Trust_selected!$H$2&amp;"'!B:B"),N$1,INDIRECT("'"&amp;Trust_selected!$H$2&amp;"'!E:E"),Trust_selected!$E$18,INDIRECT("'"&amp;Trust_selected!$H$2&amp;"'!H:H"),$B45), IF(Trust_selected!$E$18="18+", SUMIFS(INDIRECT("'"&amp;Trust_selected!$H$2&amp;"'!G:G"),INDIRECT("'"&amp;Trust_selected!$H$2&amp;"'!B:B"),N$1,INDIRECT("'"&amp;Trust_selected!$H$2&amp;"'!D:D"),Trust_selected!$E$12,INDIRECT("'"&amp;Trust_selected!$H$2&amp;"'!H:H"),$B45), SUMIFS(INDIRECT("'"&amp;Trust_selected!$H$2&amp;"'!G:G"),INDIRECT("'"&amp;Trust_selected!$H$2&amp;"'!B:B"),N$1,INDIRECT("'"&amp;Trust_selected!$H$2&amp;"'!D:D"),Trust_selected!$E$12,INDIRECT("'"&amp;Trust_selected!$H$2&amp;"'!E:E"),Trust_selected!$E$18,INDIRECT("'"&amp;Trust_selected!$H$2&amp;"'!H:H"),$B45))))</f>
        <v>0</v>
      </c>
      <c r="P45" s="4">
        <f t="shared" ca="1" si="1"/>
        <v>0</v>
      </c>
      <c r="Q45" s="96">
        <f t="shared" ca="1" si="2"/>
        <v>0</v>
      </c>
      <c r="R45" s="96">
        <f t="shared" ca="1" si="3"/>
        <v>1</v>
      </c>
    </row>
    <row r="46" spans="1:18" x14ac:dyDescent="0.3">
      <c r="A46" s="12" t="s">
        <v>207</v>
      </c>
      <c r="B46" s="12" t="s">
        <v>52</v>
      </c>
      <c r="C46" s="12" t="s">
        <v>405</v>
      </c>
      <c r="D46" s="22">
        <f ca="1">IF(AND(Trust_selected!$E$12="All intent",Trust_selected!$E$18="18+"), SUMIFS(INDIRECT("'"&amp;Trust_selected!$H$2&amp;"'!F:F"),INDIRECT("'"&amp;Trust_selected!$H$2&amp;"'!B:B"),D$1,INDIRECT("'"&amp;Trust_selected!$H$2&amp;"'!H:H"),$B46), IF(Trust_selected!$E$12="All intent", SUMIFS(INDIRECT("'"&amp;Trust_selected!$H$2&amp;"'!F:F"),INDIRECT("'"&amp;Trust_selected!$H$2&amp;"'!B:B"),D$1,INDIRECT("'"&amp;Trust_selected!$H$2&amp;"'!E:E"),Trust_selected!$E$18,INDIRECT("'"&amp;Trust_selected!$H$2&amp;"'!H:H"),$B46), IF(Trust_selected!$E$18="18+", SUMIFS(INDIRECT("'"&amp;Trust_selected!$H$2&amp;"'!F:F"),INDIRECT("'"&amp;Trust_selected!$H$2&amp;"'!B:B"),D$1,INDIRECT("'"&amp;Trust_selected!$H$2&amp;"'!D:D"),Trust_selected!$E$12,INDIRECT("'"&amp;Trust_selected!$H$2&amp;"'!H:H"),$B46), SUMIFS(INDIRECT("'"&amp;Trust_selected!$H$2&amp;"'!F:F"),INDIRECT("'"&amp;Trust_selected!$H$2&amp;"'!B:B"),D$1,INDIRECT("'"&amp;Trust_selected!$H$2&amp;"'!D:D"),Trust_selected!$E$12,INDIRECT("'"&amp;Trust_selected!$H$2&amp;"'!E:E"),Trust_selected!$E$18,INDIRECT("'"&amp;Trust_selected!$H$2&amp;"'!H:H"),$B46))))</f>
        <v>60</v>
      </c>
      <c r="E46" s="22">
        <f ca="1">IF(AND(Trust_selected!$E$12="All intent",Trust_selected!$E$18="18+"), SUMIFS(INDIRECT("'"&amp;Trust_selected!$H$2&amp;"'!G:G"),INDIRECT("'"&amp;Trust_selected!$H$2&amp;"'!B:B"),D$1,INDIRECT("'"&amp;Trust_selected!$H$2&amp;"'!H:H"),$B46), IF(Trust_selected!$E$12="All intent", SUMIFS(INDIRECT("'"&amp;Trust_selected!$H$2&amp;"'!G:G"),INDIRECT("'"&amp;Trust_selected!$H$2&amp;"'!B:B"),D$1,INDIRECT("'"&amp;Trust_selected!$H$2&amp;"'!E:E"),Trust_selected!$E$18,INDIRECT("'"&amp;Trust_selected!$H$2&amp;"'!H:H"),$B46), IF(Trust_selected!$E$18="18+", SUMIFS(INDIRECT("'"&amp;Trust_selected!$H$2&amp;"'!G:G"),INDIRECT("'"&amp;Trust_selected!$H$2&amp;"'!B:B"),D$1,INDIRECT("'"&amp;Trust_selected!$H$2&amp;"'!D:D"),Trust_selected!$E$12,INDIRECT("'"&amp;Trust_selected!$H$2&amp;"'!H:H"),$B46), SUMIFS(INDIRECT("'"&amp;Trust_selected!$H$2&amp;"'!G:G"),INDIRECT("'"&amp;Trust_selected!$H$2&amp;"'!B:B"),D$1,INDIRECT("'"&amp;Trust_selected!$H$2&amp;"'!D:D"),Trust_selected!$E$12,INDIRECT("'"&amp;Trust_selected!$H$2&amp;"'!E:E"),Trust_selected!$E$18,INDIRECT("'"&amp;Trust_selected!$H$2&amp;"'!H:H"),$B46))))</f>
        <v>5</v>
      </c>
      <c r="F46" s="22">
        <f t="shared" ca="1" si="4"/>
        <v>8.3333333333333329E-2</v>
      </c>
      <c r="G46" s="18">
        <f t="shared" ca="1" si="5"/>
        <v>3.6120456601730772E-2</v>
      </c>
      <c r="H46" s="18">
        <f t="shared" ca="1" si="6"/>
        <v>0.18068942018334408</v>
      </c>
      <c r="I46" s="22">
        <f ca="1">IF(AND(Trust_selected!$E$12="All intent",Trust_selected!$E$18="18+"), SUMIFS(INDIRECT("'"&amp;Trust_selected!$H$2&amp;"'!F:F"),INDIRECT("'"&amp;Trust_selected!$H$2&amp;"'!B:B"),I$1,INDIRECT("'"&amp;Trust_selected!$H$2&amp;"'!H:H"),$B46), IF(Trust_selected!$E$12="All intent", SUMIFS(INDIRECT("'"&amp;Trust_selected!$H$2&amp;"'!F:F"),INDIRECT("'"&amp;Trust_selected!$H$2&amp;"'!B:B"),I$1,INDIRECT("'"&amp;Trust_selected!$H$2&amp;"'!E:E"),Trust_selected!$E$18,INDIRECT("'"&amp;Trust_selected!$H$2&amp;"'!H:H"),$B46), IF(Trust_selected!$E$18="18+", SUMIFS(INDIRECT("'"&amp;Trust_selected!$H$2&amp;"'!F:F"),INDIRECT("'"&amp;Trust_selected!$H$2&amp;"'!B:B"),I$1,INDIRECT("'"&amp;Trust_selected!$H$2&amp;"'!D:D"),Trust_selected!$E$12,INDIRECT("'"&amp;Trust_selected!$H$2&amp;"'!H:H"),$B46), SUMIFS(INDIRECT("'"&amp;Trust_selected!$H$2&amp;"'!F:F"),INDIRECT("'"&amp;Trust_selected!$H$2&amp;"'!B:B"),I$1,INDIRECT("'"&amp;Trust_selected!$H$2&amp;"'!D:D"),Trust_selected!$E$12,INDIRECT("'"&amp;Trust_selected!$H$2&amp;"'!E:E"),Trust_selected!$E$18,INDIRECT("'"&amp;Trust_selected!$H$2&amp;"'!H:H"),$B46))))</f>
        <v>75</v>
      </c>
      <c r="J46" s="22">
        <f ca="1">IF(AND(Trust_selected!$E$12="All intent",Trust_selected!$E$18="18+"), SUMIFS(INDIRECT("'"&amp;Trust_selected!$H$2&amp;"'!G:G"),INDIRECT("'"&amp;Trust_selected!$H$2&amp;"'!B:B"),I$1,INDIRECT("'"&amp;Trust_selected!$H$2&amp;"'!H:H"),$B46), IF(Trust_selected!$E$12="All intent", SUMIFS(INDIRECT("'"&amp;Trust_selected!$H$2&amp;"'!G:G"),INDIRECT("'"&amp;Trust_selected!$H$2&amp;"'!B:B"),I$1,INDIRECT("'"&amp;Trust_selected!$H$2&amp;"'!E:E"),Trust_selected!$E$18,INDIRECT("'"&amp;Trust_selected!$H$2&amp;"'!H:H"),$B46), IF(Trust_selected!$E$18="18+", SUMIFS(INDIRECT("'"&amp;Trust_selected!$H$2&amp;"'!G:G"),INDIRECT("'"&amp;Trust_selected!$H$2&amp;"'!B:B"),I$1,INDIRECT("'"&amp;Trust_selected!$H$2&amp;"'!D:D"),Trust_selected!$E$12,INDIRECT("'"&amp;Trust_selected!$H$2&amp;"'!H:H"),$B46), SUMIFS(INDIRECT("'"&amp;Trust_selected!$H$2&amp;"'!G:G"),INDIRECT("'"&amp;Trust_selected!$H$2&amp;"'!B:B"),I$1,INDIRECT("'"&amp;Trust_selected!$H$2&amp;"'!D:D"),Trust_selected!$E$12,INDIRECT("'"&amp;Trust_selected!$H$2&amp;"'!E:E"),Trust_selected!$E$18,INDIRECT("'"&amp;Trust_selected!$H$2&amp;"'!H:H"),$B46))))</f>
        <v>9</v>
      </c>
      <c r="K46" s="22">
        <f t="shared" ca="1" si="0"/>
        <v>0.12</v>
      </c>
      <c r="L46" s="18">
        <f t="shared" ca="1" si="7"/>
        <v>6.4433718239445131E-2</v>
      </c>
      <c r="M46" s="18">
        <f t="shared" ca="1" si="8"/>
        <v>0.21259640204748725</v>
      </c>
      <c r="N46" s="4">
        <f ca="1">IF(AND(Trust_selected!$E$12="All intent",Trust_selected!$E$18="18+"), SUMIFS(INDIRECT("'"&amp;Trust_selected!$H$2&amp;"'!F:F"),INDIRECT("'"&amp;Trust_selected!$H$2&amp;"'!B:B"),N$1,INDIRECT("'"&amp;Trust_selected!$H$2&amp;"'!H:H"),$B46), IF(Trust_selected!$E$12="All intent", SUMIFS(INDIRECT("'"&amp;Trust_selected!$H$2&amp;"'!F:F"),INDIRECT("'"&amp;Trust_selected!$H$2&amp;"'!B:B"),N$1,INDIRECT("'"&amp;Trust_selected!$H$2&amp;"'!E:E"),Trust_selected!$E$18,INDIRECT("'"&amp;Trust_selected!$H$2&amp;"'!H:H"),$B46), IF(Trust_selected!$E$18="18+", SUMIFS(INDIRECT("'"&amp;Trust_selected!$H$2&amp;"'!F:F"),INDIRECT("'"&amp;Trust_selected!$H$2&amp;"'!B:B"),N$1,INDIRECT("'"&amp;Trust_selected!$H$2&amp;"'!D:D"),Trust_selected!$E$12,INDIRECT("'"&amp;Trust_selected!$H$2&amp;"'!H:H"),$B46), SUMIFS(INDIRECT("'"&amp;Trust_selected!$H$2&amp;"'!F:F"),INDIRECT("'"&amp;Trust_selected!$H$2&amp;"'!B:B"),N$1,INDIRECT("'"&amp;Trust_selected!$H$2&amp;"'!D:D"),Trust_selected!$E$12,INDIRECT("'"&amp;Trust_selected!$H$2&amp;"'!E:E"),Trust_selected!$E$18,INDIRECT("'"&amp;Trust_selected!$H$2&amp;"'!H:H"),$B46))))</f>
        <v>0</v>
      </c>
      <c r="O46" s="4">
        <f ca="1">IF(AND(Trust_selected!$E$12="All intent",Trust_selected!$E$18="18+"), SUMIFS(INDIRECT("'"&amp;Trust_selected!$H$2&amp;"'!G:G"),INDIRECT("'"&amp;Trust_selected!$H$2&amp;"'!B:B"),N$1,INDIRECT("'"&amp;Trust_selected!$H$2&amp;"'!H:H"),$B46), IF(Trust_selected!$E$12="All intent", SUMIFS(INDIRECT("'"&amp;Trust_selected!$H$2&amp;"'!G:G"),INDIRECT("'"&amp;Trust_selected!$H$2&amp;"'!B:B"),N$1,INDIRECT("'"&amp;Trust_selected!$H$2&amp;"'!E:E"),Trust_selected!$E$18,INDIRECT("'"&amp;Trust_selected!$H$2&amp;"'!H:H"),$B46), IF(Trust_selected!$E$18="18+", SUMIFS(INDIRECT("'"&amp;Trust_selected!$H$2&amp;"'!G:G"),INDIRECT("'"&amp;Trust_selected!$H$2&amp;"'!B:B"),N$1,INDIRECT("'"&amp;Trust_selected!$H$2&amp;"'!D:D"),Trust_selected!$E$12,INDIRECT("'"&amp;Trust_selected!$H$2&amp;"'!H:H"),$B46), SUMIFS(INDIRECT("'"&amp;Trust_selected!$H$2&amp;"'!G:G"),INDIRECT("'"&amp;Trust_selected!$H$2&amp;"'!B:B"),N$1,INDIRECT("'"&amp;Trust_selected!$H$2&amp;"'!D:D"),Trust_selected!$E$12,INDIRECT("'"&amp;Trust_selected!$H$2&amp;"'!E:E"),Trust_selected!$E$18,INDIRECT("'"&amp;Trust_selected!$H$2&amp;"'!H:H"),$B46))))</f>
        <v>0</v>
      </c>
      <c r="P46" s="4">
        <f t="shared" ca="1" si="1"/>
        <v>0</v>
      </c>
      <c r="Q46" s="96">
        <f t="shared" ca="1" si="2"/>
        <v>0</v>
      </c>
      <c r="R46" s="96">
        <f t="shared" ca="1" si="3"/>
        <v>1</v>
      </c>
    </row>
    <row r="47" spans="1:18" x14ac:dyDescent="0.3">
      <c r="A47" s="12" t="s">
        <v>208</v>
      </c>
      <c r="B47" s="12" t="s">
        <v>53</v>
      </c>
      <c r="C47" s="12" t="s">
        <v>406</v>
      </c>
      <c r="D47" s="22">
        <f ca="1">IF(AND(Trust_selected!$E$12="All intent",Trust_selected!$E$18="18+"), SUMIFS(INDIRECT("'"&amp;Trust_selected!$H$2&amp;"'!F:F"),INDIRECT("'"&amp;Trust_selected!$H$2&amp;"'!B:B"),D$1,INDIRECT("'"&amp;Trust_selected!$H$2&amp;"'!H:H"),$B47), IF(Trust_selected!$E$12="All intent", SUMIFS(INDIRECT("'"&amp;Trust_selected!$H$2&amp;"'!F:F"),INDIRECT("'"&amp;Trust_selected!$H$2&amp;"'!B:B"),D$1,INDIRECT("'"&amp;Trust_selected!$H$2&amp;"'!E:E"),Trust_selected!$E$18,INDIRECT("'"&amp;Trust_selected!$H$2&amp;"'!H:H"),$B47), IF(Trust_selected!$E$18="18+", SUMIFS(INDIRECT("'"&amp;Trust_selected!$H$2&amp;"'!F:F"),INDIRECT("'"&amp;Trust_selected!$H$2&amp;"'!B:B"),D$1,INDIRECT("'"&amp;Trust_selected!$H$2&amp;"'!D:D"),Trust_selected!$E$12,INDIRECT("'"&amp;Trust_selected!$H$2&amp;"'!H:H"),$B47), SUMIFS(INDIRECT("'"&amp;Trust_selected!$H$2&amp;"'!F:F"),INDIRECT("'"&amp;Trust_selected!$H$2&amp;"'!B:B"),D$1,INDIRECT("'"&amp;Trust_selected!$H$2&amp;"'!D:D"),Trust_selected!$E$12,INDIRECT("'"&amp;Trust_selected!$H$2&amp;"'!E:E"),Trust_selected!$E$18,INDIRECT("'"&amp;Trust_selected!$H$2&amp;"'!H:H"),$B47))))</f>
        <v>86</v>
      </c>
      <c r="E47" s="22">
        <f ca="1">IF(AND(Trust_selected!$E$12="All intent",Trust_selected!$E$18="18+"), SUMIFS(INDIRECT("'"&amp;Trust_selected!$H$2&amp;"'!G:G"),INDIRECT("'"&amp;Trust_selected!$H$2&amp;"'!B:B"),D$1,INDIRECT("'"&amp;Trust_selected!$H$2&amp;"'!H:H"),$B47), IF(Trust_selected!$E$12="All intent", SUMIFS(INDIRECT("'"&amp;Trust_selected!$H$2&amp;"'!G:G"),INDIRECT("'"&amp;Trust_selected!$H$2&amp;"'!B:B"),D$1,INDIRECT("'"&amp;Trust_selected!$H$2&amp;"'!E:E"),Trust_selected!$E$18,INDIRECT("'"&amp;Trust_selected!$H$2&amp;"'!H:H"),$B47), IF(Trust_selected!$E$18="18+", SUMIFS(INDIRECT("'"&amp;Trust_selected!$H$2&amp;"'!G:G"),INDIRECT("'"&amp;Trust_selected!$H$2&amp;"'!B:B"),D$1,INDIRECT("'"&amp;Trust_selected!$H$2&amp;"'!D:D"),Trust_selected!$E$12,INDIRECT("'"&amp;Trust_selected!$H$2&amp;"'!H:H"),$B47), SUMIFS(INDIRECT("'"&amp;Trust_selected!$H$2&amp;"'!G:G"),INDIRECT("'"&amp;Trust_selected!$H$2&amp;"'!B:B"),D$1,INDIRECT("'"&amp;Trust_selected!$H$2&amp;"'!D:D"),Trust_selected!$E$12,INDIRECT("'"&amp;Trust_selected!$H$2&amp;"'!E:E"),Trust_selected!$E$18,INDIRECT("'"&amp;Trust_selected!$H$2&amp;"'!H:H"),$B47))))</f>
        <v>6</v>
      </c>
      <c r="F47" s="22">
        <f t="shared" ca="1" si="4"/>
        <v>6.9767441860465115E-2</v>
      </c>
      <c r="G47" s="18">
        <f t="shared" ca="1" si="5"/>
        <v>3.2365414509921343E-2</v>
      </c>
      <c r="H47" s="18">
        <f t="shared" ca="1" si="6"/>
        <v>0.14396140641036845</v>
      </c>
      <c r="I47" s="22">
        <f ca="1">IF(AND(Trust_selected!$E$12="All intent",Trust_selected!$E$18="18+"), SUMIFS(INDIRECT("'"&amp;Trust_selected!$H$2&amp;"'!F:F"),INDIRECT("'"&amp;Trust_selected!$H$2&amp;"'!B:B"),I$1,INDIRECT("'"&amp;Trust_selected!$H$2&amp;"'!H:H"),$B47), IF(Trust_selected!$E$12="All intent", SUMIFS(INDIRECT("'"&amp;Trust_selected!$H$2&amp;"'!F:F"),INDIRECT("'"&amp;Trust_selected!$H$2&amp;"'!B:B"),I$1,INDIRECT("'"&amp;Trust_selected!$H$2&amp;"'!E:E"),Trust_selected!$E$18,INDIRECT("'"&amp;Trust_selected!$H$2&amp;"'!H:H"),$B47), IF(Trust_selected!$E$18="18+", SUMIFS(INDIRECT("'"&amp;Trust_selected!$H$2&amp;"'!F:F"),INDIRECT("'"&amp;Trust_selected!$H$2&amp;"'!B:B"),I$1,INDIRECT("'"&amp;Trust_selected!$H$2&amp;"'!D:D"),Trust_selected!$E$12,INDIRECT("'"&amp;Trust_selected!$H$2&amp;"'!H:H"),$B47), SUMIFS(INDIRECT("'"&amp;Trust_selected!$H$2&amp;"'!F:F"),INDIRECT("'"&amp;Trust_selected!$H$2&amp;"'!B:B"),I$1,INDIRECT("'"&amp;Trust_selected!$H$2&amp;"'!D:D"),Trust_selected!$E$12,INDIRECT("'"&amp;Trust_selected!$H$2&amp;"'!E:E"),Trust_selected!$E$18,INDIRECT("'"&amp;Trust_selected!$H$2&amp;"'!H:H"),$B47))))</f>
        <v>107</v>
      </c>
      <c r="J47" s="22">
        <f ca="1">IF(AND(Trust_selected!$E$12="All intent",Trust_selected!$E$18="18+"), SUMIFS(INDIRECT("'"&amp;Trust_selected!$H$2&amp;"'!G:G"),INDIRECT("'"&amp;Trust_selected!$H$2&amp;"'!B:B"),I$1,INDIRECT("'"&amp;Trust_selected!$H$2&amp;"'!H:H"),$B47), IF(Trust_selected!$E$12="All intent", SUMIFS(INDIRECT("'"&amp;Trust_selected!$H$2&amp;"'!G:G"),INDIRECT("'"&amp;Trust_selected!$H$2&amp;"'!B:B"),I$1,INDIRECT("'"&amp;Trust_selected!$H$2&amp;"'!E:E"),Trust_selected!$E$18,INDIRECT("'"&amp;Trust_selected!$H$2&amp;"'!H:H"),$B47), IF(Trust_selected!$E$18="18+", SUMIFS(INDIRECT("'"&amp;Trust_selected!$H$2&amp;"'!G:G"),INDIRECT("'"&amp;Trust_selected!$H$2&amp;"'!B:B"),I$1,INDIRECT("'"&amp;Trust_selected!$H$2&amp;"'!D:D"),Trust_selected!$E$12,INDIRECT("'"&amp;Trust_selected!$H$2&amp;"'!H:H"),$B47), SUMIFS(INDIRECT("'"&amp;Trust_selected!$H$2&amp;"'!G:G"),INDIRECT("'"&amp;Trust_selected!$H$2&amp;"'!B:B"),I$1,INDIRECT("'"&amp;Trust_selected!$H$2&amp;"'!D:D"),Trust_selected!$E$12,INDIRECT("'"&amp;Trust_selected!$H$2&amp;"'!E:E"),Trust_selected!$E$18,INDIRECT("'"&amp;Trust_selected!$H$2&amp;"'!H:H"),$B47))))</f>
        <v>8</v>
      </c>
      <c r="K47" s="22">
        <f t="shared" ca="1" si="0"/>
        <v>7.476635514018691E-2</v>
      </c>
      <c r="L47" s="18">
        <f t="shared" ca="1" si="7"/>
        <v>3.8370103103435346E-2</v>
      </c>
      <c r="M47" s="18">
        <f t="shared" ca="1" si="8"/>
        <v>0.14063745446391163</v>
      </c>
      <c r="N47" s="4">
        <f ca="1">IF(AND(Trust_selected!$E$12="All intent",Trust_selected!$E$18="18+"), SUMIFS(INDIRECT("'"&amp;Trust_selected!$H$2&amp;"'!F:F"),INDIRECT("'"&amp;Trust_selected!$H$2&amp;"'!B:B"),N$1,INDIRECT("'"&amp;Trust_selected!$H$2&amp;"'!H:H"),$B47), IF(Trust_selected!$E$12="All intent", SUMIFS(INDIRECT("'"&amp;Trust_selected!$H$2&amp;"'!F:F"),INDIRECT("'"&amp;Trust_selected!$H$2&amp;"'!B:B"),N$1,INDIRECT("'"&amp;Trust_selected!$H$2&amp;"'!E:E"),Trust_selected!$E$18,INDIRECT("'"&amp;Trust_selected!$H$2&amp;"'!H:H"),$B47), IF(Trust_selected!$E$18="18+", SUMIFS(INDIRECT("'"&amp;Trust_selected!$H$2&amp;"'!F:F"),INDIRECT("'"&amp;Trust_selected!$H$2&amp;"'!B:B"),N$1,INDIRECT("'"&amp;Trust_selected!$H$2&amp;"'!D:D"),Trust_selected!$E$12,INDIRECT("'"&amp;Trust_selected!$H$2&amp;"'!H:H"),$B47), SUMIFS(INDIRECT("'"&amp;Trust_selected!$H$2&amp;"'!F:F"),INDIRECT("'"&amp;Trust_selected!$H$2&amp;"'!B:B"),N$1,INDIRECT("'"&amp;Trust_selected!$H$2&amp;"'!D:D"),Trust_selected!$E$12,INDIRECT("'"&amp;Trust_selected!$H$2&amp;"'!E:E"),Trust_selected!$E$18,INDIRECT("'"&amp;Trust_selected!$H$2&amp;"'!H:H"),$B47))))</f>
        <v>0</v>
      </c>
      <c r="O47" s="4">
        <f ca="1">IF(AND(Trust_selected!$E$12="All intent",Trust_selected!$E$18="18+"), SUMIFS(INDIRECT("'"&amp;Trust_selected!$H$2&amp;"'!G:G"),INDIRECT("'"&amp;Trust_selected!$H$2&amp;"'!B:B"),N$1,INDIRECT("'"&amp;Trust_selected!$H$2&amp;"'!H:H"),$B47), IF(Trust_selected!$E$12="All intent", SUMIFS(INDIRECT("'"&amp;Trust_selected!$H$2&amp;"'!G:G"),INDIRECT("'"&amp;Trust_selected!$H$2&amp;"'!B:B"),N$1,INDIRECT("'"&amp;Trust_selected!$H$2&amp;"'!E:E"),Trust_selected!$E$18,INDIRECT("'"&amp;Trust_selected!$H$2&amp;"'!H:H"),$B47), IF(Trust_selected!$E$18="18+", SUMIFS(INDIRECT("'"&amp;Trust_selected!$H$2&amp;"'!G:G"),INDIRECT("'"&amp;Trust_selected!$H$2&amp;"'!B:B"),N$1,INDIRECT("'"&amp;Trust_selected!$H$2&amp;"'!D:D"),Trust_selected!$E$12,INDIRECT("'"&amp;Trust_selected!$H$2&amp;"'!H:H"),$B47), SUMIFS(INDIRECT("'"&amp;Trust_selected!$H$2&amp;"'!G:G"),INDIRECT("'"&amp;Trust_selected!$H$2&amp;"'!B:B"),N$1,INDIRECT("'"&amp;Trust_selected!$H$2&amp;"'!D:D"),Trust_selected!$E$12,INDIRECT("'"&amp;Trust_selected!$H$2&amp;"'!E:E"),Trust_selected!$E$18,INDIRECT("'"&amp;Trust_selected!$H$2&amp;"'!H:H"),$B47))))</f>
        <v>0</v>
      </c>
      <c r="P47" s="4">
        <f t="shared" ca="1" si="1"/>
        <v>0</v>
      </c>
      <c r="Q47" s="96">
        <f t="shared" ca="1" si="2"/>
        <v>0</v>
      </c>
      <c r="R47" s="96">
        <f t="shared" ca="1" si="3"/>
        <v>1</v>
      </c>
    </row>
    <row r="48" spans="1:18" x14ac:dyDescent="0.3">
      <c r="A48" s="12" t="s">
        <v>209</v>
      </c>
      <c r="B48" s="12" t="s">
        <v>54</v>
      </c>
      <c r="C48" s="12" t="s">
        <v>403</v>
      </c>
      <c r="D48" s="22">
        <f ca="1">IF(AND(Trust_selected!$E$12="All intent",Trust_selected!$E$18="18+"), SUMIFS(INDIRECT("'"&amp;Trust_selected!$H$2&amp;"'!F:F"),INDIRECT("'"&amp;Trust_selected!$H$2&amp;"'!B:B"),D$1,INDIRECT("'"&amp;Trust_selected!$H$2&amp;"'!H:H"),$B48), IF(Trust_selected!$E$12="All intent", SUMIFS(INDIRECT("'"&amp;Trust_selected!$H$2&amp;"'!F:F"),INDIRECT("'"&amp;Trust_selected!$H$2&amp;"'!B:B"),D$1,INDIRECT("'"&amp;Trust_selected!$H$2&amp;"'!E:E"),Trust_selected!$E$18,INDIRECT("'"&amp;Trust_selected!$H$2&amp;"'!H:H"),$B48), IF(Trust_selected!$E$18="18+", SUMIFS(INDIRECT("'"&amp;Trust_selected!$H$2&amp;"'!F:F"),INDIRECT("'"&amp;Trust_selected!$H$2&amp;"'!B:B"),D$1,INDIRECT("'"&amp;Trust_selected!$H$2&amp;"'!D:D"),Trust_selected!$E$12,INDIRECT("'"&amp;Trust_selected!$H$2&amp;"'!H:H"),$B48), SUMIFS(INDIRECT("'"&amp;Trust_selected!$H$2&amp;"'!F:F"),INDIRECT("'"&amp;Trust_selected!$H$2&amp;"'!B:B"),D$1,INDIRECT("'"&amp;Trust_selected!$H$2&amp;"'!D:D"),Trust_selected!$E$12,INDIRECT("'"&amp;Trust_selected!$H$2&amp;"'!E:E"),Trust_selected!$E$18,INDIRECT("'"&amp;Trust_selected!$H$2&amp;"'!H:H"),$B48))))</f>
        <v>135</v>
      </c>
      <c r="E48" s="22">
        <f ca="1">IF(AND(Trust_selected!$E$12="All intent",Trust_selected!$E$18="18+"), SUMIFS(INDIRECT("'"&amp;Trust_selected!$H$2&amp;"'!G:G"),INDIRECT("'"&amp;Trust_selected!$H$2&amp;"'!B:B"),D$1,INDIRECT("'"&amp;Trust_selected!$H$2&amp;"'!H:H"),$B48), IF(Trust_selected!$E$12="All intent", SUMIFS(INDIRECT("'"&amp;Trust_selected!$H$2&amp;"'!G:G"),INDIRECT("'"&amp;Trust_selected!$H$2&amp;"'!B:B"),D$1,INDIRECT("'"&amp;Trust_selected!$H$2&amp;"'!E:E"),Trust_selected!$E$18,INDIRECT("'"&amp;Trust_selected!$H$2&amp;"'!H:H"),$B48), IF(Trust_selected!$E$18="18+", SUMIFS(INDIRECT("'"&amp;Trust_selected!$H$2&amp;"'!G:G"),INDIRECT("'"&amp;Trust_selected!$H$2&amp;"'!B:B"),D$1,INDIRECT("'"&amp;Trust_selected!$H$2&amp;"'!D:D"),Trust_selected!$E$12,INDIRECT("'"&amp;Trust_selected!$H$2&amp;"'!H:H"),$B48), SUMIFS(INDIRECT("'"&amp;Trust_selected!$H$2&amp;"'!G:G"),INDIRECT("'"&amp;Trust_selected!$H$2&amp;"'!B:B"),D$1,INDIRECT("'"&amp;Trust_selected!$H$2&amp;"'!D:D"),Trust_selected!$E$12,INDIRECT("'"&amp;Trust_selected!$H$2&amp;"'!E:E"),Trust_selected!$E$18,INDIRECT("'"&amp;Trust_selected!$H$2&amp;"'!H:H"),$B48))))</f>
        <v>15</v>
      </c>
      <c r="F48" s="22">
        <f t="shared" ca="1" si="4"/>
        <v>0.1111111111111111</v>
      </c>
      <c r="G48" s="18">
        <f t="shared" ca="1" si="5"/>
        <v>6.8500376015712475E-2</v>
      </c>
      <c r="H48" s="18">
        <f t="shared" ca="1" si="6"/>
        <v>0.17524136444236241</v>
      </c>
      <c r="I48" s="22">
        <f ca="1">IF(AND(Trust_selected!$E$12="All intent",Trust_selected!$E$18="18+"), SUMIFS(INDIRECT("'"&amp;Trust_selected!$H$2&amp;"'!F:F"),INDIRECT("'"&amp;Trust_selected!$H$2&amp;"'!B:B"),I$1,INDIRECT("'"&amp;Trust_selected!$H$2&amp;"'!H:H"),$B48), IF(Trust_selected!$E$12="All intent", SUMIFS(INDIRECT("'"&amp;Trust_selected!$H$2&amp;"'!F:F"),INDIRECT("'"&amp;Trust_selected!$H$2&amp;"'!B:B"),I$1,INDIRECT("'"&amp;Trust_selected!$H$2&amp;"'!E:E"),Trust_selected!$E$18,INDIRECT("'"&amp;Trust_selected!$H$2&amp;"'!H:H"),$B48), IF(Trust_selected!$E$18="18+", SUMIFS(INDIRECT("'"&amp;Trust_selected!$H$2&amp;"'!F:F"),INDIRECT("'"&amp;Trust_selected!$H$2&amp;"'!B:B"),I$1,INDIRECT("'"&amp;Trust_selected!$H$2&amp;"'!D:D"),Trust_selected!$E$12,INDIRECT("'"&amp;Trust_selected!$H$2&amp;"'!H:H"),$B48), SUMIFS(INDIRECT("'"&amp;Trust_selected!$H$2&amp;"'!F:F"),INDIRECT("'"&amp;Trust_selected!$H$2&amp;"'!B:B"),I$1,INDIRECT("'"&amp;Trust_selected!$H$2&amp;"'!D:D"),Trust_selected!$E$12,INDIRECT("'"&amp;Trust_selected!$H$2&amp;"'!E:E"),Trust_selected!$E$18,INDIRECT("'"&amp;Trust_selected!$H$2&amp;"'!H:H"),$B48))))</f>
        <v>135</v>
      </c>
      <c r="J48" s="22">
        <f ca="1">IF(AND(Trust_selected!$E$12="All intent",Trust_selected!$E$18="18+"), SUMIFS(INDIRECT("'"&amp;Trust_selected!$H$2&amp;"'!G:G"),INDIRECT("'"&amp;Trust_selected!$H$2&amp;"'!B:B"),I$1,INDIRECT("'"&amp;Trust_selected!$H$2&amp;"'!H:H"),$B48), IF(Trust_selected!$E$12="All intent", SUMIFS(INDIRECT("'"&amp;Trust_selected!$H$2&amp;"'!G:G"),INDIRECT("'"&amp;Trust_selected!$H$2&amp;"'!B:B"),I$1,INDIRECT("'"&amp;Trust_selected!$H$2&amp;"'!E:E"),Trust_selected!$E$18,INDIRECT("'"&amp;Trust_selected!$H$2&amp;"'!H:H"),$B48), IF(Trust_selected!$E$18="18+", SUMIFS(INDIRECT("'"&amp;Trust_selected!$H$2&amp;"'!G:G"),INDIRECT("'"&amp;Trust_selected!$H$2&amp;"'!B:B"),I$1,INDIRECT("'"&amp;Trust_selected!$H$2&amp;"'!D:D"),Trust_selected!$E$12,INDIRECT("'"&amp;Trust_selected!$H$2&amp;"'!H:H"),$B48), SUMIFS(INDIRECT("'"&amp;Trust_selected!$H$2&amp;"'!G:G"),INDIRECT("'"&amp;Trust_selected!$H$2&amp;"'!B:B"),I$1,INDIRECT("'"&amp;Trust_selected!$H$2&amp;"'!D:D"),Trust_selected!$E$12,INDIRECT("'"&amp;Trust_selected!$H$2&amp;"'!E:E"),Trust_selected!$E$18,INDIRECT("'"&amp;Trust_selected!$H$2&amp;"'!H:H"),$B48))))</f>
        <v>12</v>
      </c>
      <c r="K48" s="22">
        <f t="shared" ca="1" si="0"/>
        <v>8.8888888888888892E-2</v>
      </c>
      <c r="L48" s="18">
        <f t="shared" ca="1" si="7"/>
        <v>5.1579365474074726E-2</v>
      </c>
      <c r="M48" s="18">
        <f t="shared" ca="1" si="8"/>
        <v>0.14894761729589015</v>
      </c>
      <c r="N48" s="4">
        <f ca="1">IF(AND(Trust_selected!$E$12="All intent",Trust_selected!$E$18="18+"), SUMIFS(INDIRECT("'"&amp;Trust_selected!$H$2&amp;"'!F:F"),INDIRECT("'"&amp;Trust_selected!$H$2&amp;"'!B:B"),N$1,INDIRECT("'"&amp;Trust_selected!$H$2&amp;"'!H:H"),$B48), IF(Trust_selected!$E$12="All intent", SUMIFS(INDIRECT("'"&amp;Trust_selected!$H$2&amp;"'!F:F"),INDIRECT("'"&amp;Trust_selected!$H$2&amp;"'!B:B"),N$1,INDIRECT("'"&amp;Trust_selected!$H$2&amp;"'!E:E"),Trust_selected!$E$18,INDIRECT("'"&amp;Trust_selected!$H$2&amp;"'!H:H"),$B48), IF(Trust_selected!$E$18="18+", SUMIFS(INDIRECT("'"&amp;Trust_selected!$H$2&amp;"'!F:F"),INDIRECT("'"&amp;Trust_selected!$H$2&amp;"'!B:B"),N$1,INDIRECT("'"&amp;Trust_selected!$H$2&amp;"'!D:D"),Trust_selected!$E$12,INDIRECT("'"&amp;Trust_selected!$H$2&amp;"'!H:H"),$B48), SUMIFS(INDIRECT("'"&amp;Trust_selected!$H$2&amp;"'!F:F"),INDIRECT("'"&amp;Trust_selected!$H$2&amp;"'!B:B"),N$1,INDIRECT("'"&amp;Trust_selected!$H$2&amp;"'!D:D"),Trust_selected!$E$12,INDIRECT("'"&amp;Trust_selected!$H$2&amp;"'!E:E"),Trust_selected!$E$18,INDIRECT("'"&amp;Trust_selected!$H$2&amp;"'!H:H"),$B48))))</f>
        <v>0</v>
      </c>
      <c r="O48" s="4">
        <f ca="1">IF(AND(Trust_selected!$E$12="All intent",Trust_selected!$E$18="18+"), SUMIFS(INDIRECT("'"&amp;Trust_selected!$H$2&amp;"'!G:G"),INDIRECT("'"&amp;Trust_selected!$H$2&amp;"'!B:B"),N$1,INDIRECT("'"&amp;Trust_selected!$H$2&amp;"'!H:H"),$B48), IF(Trust_selected!$E$12="All intent", SUMIFS(INDIRECT("'"&amp;Trust_selected!$H$2&amp;"'!G:G"),INDIRECT("'"&amp;Trust_selected!$H$2&amp;"'!B:B"),N$1,INDIRECT("'"&amp;Trust_selected!$H$2&amp;"'!E:E"),Trust_selected!$E$18,INDIRECT("'"&amp;Trust_selected!$H$2&amp;"'!H:H"),$B48), IF(Trust_selected!$E$18="18+", SUMIFS(INDIRECT("'"&amp;Trust_selected!$H$2&amp;"'!G:G"),INDIRECT("'"&amp;Trust_selected!$H$2&amp;"'!B:B"),N$1,INDIRECT("'"&amp;Trust_selected!$H$2&amp;"'!D:D"),Trust_selected!$E$12,INDIRECT("'"&amp;Trust_selected!$H$2&amp;"'!H:H"),$B48), SUMIFS(INDIRECT("'"&amp;Trust_selected!$H$2&amp;"'!G:G"),INDIRECT("'"&amp;Trust_selected!$H$2&amp;"'!B:B"),N$1,INDIRECT("'"&amp;Trust_selected!$H$2&amp;"'!D:D"),Trust_selected!$E$12,INDIRECT("'"&amp;Trust_selected!$H$2&amp;"'!E:E"),Trust_selected!$E$18,INDIRECT("'"&amp;Trust_selected!$H$2&amp;"'!H:H"),$B48))))</f>
        <v>0</v>
      </c>
      <c r="P48" s="4">
        <f t="shared" ca="1" si="1"/>
        <v>0</v>
      </c>
      <c r="Q48" s="96">
        <f t="shared" ca="1" si="2"/>
        <v>0</v>
      </c>
      <c r="R48" s="96">
        <f t="shared" ca="1" si="3"/>
        <v>1</v>
      </c>
    </row>
    <row r="49" spans="1:18" x14ac:dyDescent="0.3">
      <c r="A49" s="12" t="s">
        <v>210</v>
      </c>
      <c r="B49" s="12" t="s">
        <v>55</v>
      </c>
      <c r="C49" s="12" t="s">
        <v>333</v>
      </c>
      <c r="D49" s="22">
        <f ca="1">IF(AND(Trust_selected!$E$12="All intent",Trust_selected!$E$18="18+"), SUMIFS(INDIRECT("'"&amp;Trust_selected!$H$2&amp;"'!F:F"),INDIRECT("'"&amp;Trust_selected!$H$2&amp;"'!B:B"),D$1,INDIRECT("'"&amp;Trust_selected!$H$2&amp;"'!H:H"),$B49), IF(Trust_selected!$E$12="All intent", SUMIFS(INDIRECT("'"&amp;Trust_selected!$H$2&amp;"'!F:F"),INDIRECT("'"&amp;Trust_selected!$H$2&amp;"'!B:B"),D$1,INDIRECT("'"&amp;Trust_selected!$H$2&amp;"'!E:E"),Trust_selected!$E$18,INDIRECT("'"&amp;Trust_selected!$H$2&amp;"'!H:H"),$B49), IF(Trust_selected!$E$18="18+", SUMIFS(INDIRECT("'"&amp;Trust_selected!$H$2&amp;"'!F:F"),INDIRECT("'"&amp;Trust_selected!$H$2&amp;"'!B:B"),D$1,INDIRECT("'"&amp;Trust_selected!$H$2&amp;"'!D:D"),Trust_selected!$E$12,INDIRECT("'"&amp;Trust_selected!$H$2&amp;"'!H:H"),$B49), SUMIFS(INDIRECT("'"&amp;Trust_selected!$H$2&amp;"'!F:F"),INDIRECT("'"&amp;Trust_selected!$H$2&amp;"'!B:B"),D$1,INDIRECT("'"&amp;Trust_selected!$H$2&amp;"'!D:D"),Trust_selected!$E$12,INDIRECT("'"&amp;Trust_selected!$H$2&amp;"'!E:E"),Trust_selected!$E$18,INDIRECT("'"&amp;Trust_selected!$H$2&amp;"'!H:H"),$B49))))</f>
        <v>852</v>
      </c>
      <c r="E49" s="22">
        <f ca="1">IF(AND(Trust_selected!$E$12="All intent",Trust_selected!$E$18="18+"), SUMIFS(INDIRECT("'"&amp;Trust_selected!$H$2&amp;"'!G:G"),INDIRECT("'"&amp;Trust_selected!$H$2&amp;"'!B:B"),D$1,INDIRECT("'"&amp;Trust_selected!$H$2&amp;"'!H:H"),$B49), IF(Trust_selected!$E$12="All intent", SUMIFS(INDIRECT("'"&amp;Trust_selected!$H$2&amp;"'!G:G"),INDIRECT("'"&amp;Trust_selected!$H$2&amp;"'!B:B"),D$1,INDIRECT("'"&amp;Trust_selected!$H$2&amp;"'!E:E"),Trust_selected!$E$18,INDIRECT("'"&amp;Trust_selected!$H$2&amp;"'!H:H"),$B49), IF(Trust_selected!$E$18="18+", SUMIFS(INDIRECT("'"&amp;Trust_selected!$H$2&amp;"'!G:G"),INDIRECT("'"&amp;Trust_selected!$H$2&amp;"'!B:B"),D$1,INDIRECT("'"&amp;Trust_selected!$H$2&amp;"'!D:D"),Trust_selected!$E$12,INDIRECT("'"&amp;Trust_selected!$H$2&amp;"'!H:H"),$B49), SUMIFS(INDIRECT("'"&amp;Trust_selected!$H$2&amp;"'!G:G"),INDIRECT("'"&amp;Trust_selected!$H$2&amp;"'!B:B"),D$1,INDIRECT("'"&amp;Trust_selected!$H$2&amp;"'!D:D"),Trust_selected!$E$12,INDIRECT("'"&amp;Trust_selected!$H$2&amp;"'!E:E"),Trust_selected!$E$18,INDIRECT("'"&amp;Trust_selected!$H$2&amp;"'!H:H"),$B49))))</f>
        <v>30</v>
      </c>
      <c r="F49" s="22">
        <f t="shared" ca="1" si="4"/>
        <v>3.5211267605633804E-2</v>
      </c>
      <c r="G49" s="18">
        <f t="shared" ca="1" si="5"/>
        <v>2.477415597906724E-2</v>
      </c>
      <c r="H49" s="18">
        <f t="shared" ca="1" si="6"/>
        <v>4.9820803359154578E-2</v>
      </c>
      <c r="I49" s="22">
        <f ca="1">IF(AND(Trust_selected!$E$12="All intent",Trust_selected!$E$18="18+"), SUMIFS(INDIRECT("'"&amp;Trust_selected!$H$2&amp;"'!F:F"),INDIRECT("'"&amp;Trust_selected!$H$2&amp;"'!B:B"),I$1,INDIRECT("'"&amp;Trust_selected!$H$2&amp;"'!H:H"),$B49), IF(Trust_selected!$E$12="All intent", SUMIFS(INDIRECT("'"&amp;Trust_selected!$H$2&amp;"'!F:F"),INDIRECT("'"&amp;Trust_selected!$H$2&amp;"'!B:B"),I$1,INDIRECT("'"&amp;Trust_selected!$H$2&amp;"'!E:E"),Trust_selected!$E$18,INDIRECT("'"&amp;Trust_selected!$H$2&amp;"'!H:H"),$B49), IF(Trust_selected!$E$18="18+", SUMIFS(INDIRECT("'"&amp;Trust_selected!$H$2&amp;"'!F:F"),INDIRECT("'"&amp;Trust_selected!$H$2&amp;"'!B:B"),I$1,INDIRECT("'"&amp;Trust_selected!$H$2&amp;"'!D:D"),Trust_selected!$E$12,INDIRECT("'"&amp;Trust_selected!$H$2&amp;"'!H:H"),$B49), SUMIFS(INDIRECT("'"&amp;Trust_selected!$H$2&amp;"'!F:F"),INDIRECT("'"&amp;Trust_selected!$H$2&amp;"'!B:B"),I$1,INDIRECT("'"&amp;Trust_selected!$H$2&amp;"'!D:D"),Trust_selected!$E$12,INDIRECT("'"&amp;Trust_selected!$H$2&amp;"'!E:E"),Trust_selected!$E$18,INDIRECT("'"&amp;Trust_selected!$H$2&amp;"'!H:H"),$B49))))</f>
        <v>983</v>
      </c>
      <c r="J49" s="22">
        <f ca="1">IF(AND(Trust_selected!$E$12="All intent",Trust_selected!$E$18="18+"), SUMIFS(INDIRECT("'"&amp;Trust_selected!$H$2&amp;"'!G:G"),INDIRECT("'"&amp;Trust_selected!$H$2&amp;"'!B:B"),I$1,INDIRECT("'"&amp;Trust_selected!$H$2&amp;"'!H:H"),$B49), IF(Trust_selected!$E$12="All intent", SUMIFS(INDIRECT("'"&amp;Trust_selected!$H$2&amp;"'!G:G"),INDIRECT("'"&amp;Trust_selected!$H$2&amp;"'!B:B"),I$1,INDIRECT("'"&amp;Trust_selected!$H$2&amp;"'!E:E"),Trust_selected!$E$18,INDIRECT("'"&amp;Trust_selected!$H$2&amp;"'!H:H"),$B49), IF(Trust_selected!$E$18="18+", SUMIFS(INDIRECT("'"&amp;Trust_selected!$H$2&amp;"'!G:G"),INDIRECT("'"&amp;Trust_selected!$H$2&amp;"'!B:B"),I$1,INDIRECT("'"&amp;Trust_selected!$H$2&amp;"'!D:D"),Trust_selected!$E$12,INDIRECT("'"&amp;Trust_selected!$H$2&amp;"'!H:H"),$B49), SUMIFS(INDIRECT("'"&amp;Trust_selected!$H$2&amp;"'!G:G"),INDIRECT("'"&amp;Trust_selected!$H$2&amp;"'!B:B"),I$1,INDIRECT("'"&amp;Trust_selected!$H$2&amp;"'!D:D"),Trust_selected!$E$12,INDIRECT("'"&amp;Trust_selected!$H$2&amp;"'!E:E"),Trust_selected!$E$18,INDIRECT("'"&amp;Trust_selected!$H$2&amp;"'!H:H"),$B49))))</f>
        <v>35</v>
      </c>
      <c r="K49" s="22">
        <f t="shared" ca="1" si="0"/>
        <v>3.5605289928789419E-2</v>
      </c>
      <c r="L49" s="18">
        <f t="shared" ca="1" si="7"/>
        <v>2.5711190270656631E-2</v>
      </c>
      <c r="M49" s="18">
        <f t="shared" ca="1" si="8"/>
        <v>4.9114870349999638E-2</v>
      </c>
      <c r="N49" s="4">
        <f ca="1">IF(AND(Trust_selected!$E$12="All intent",Trust_selected!$E$18="18+"), SUMIFS(INDIRECT("'"&amp;Trust_selected!$H$2&amp;"'!F:F"),INDIRECT("'"&amp;Trust_selected!$H$2&amp;"'!B:B"),N$1,INDIRECT("'"&amp;Trust_selected!$H$2&amp;"'!H:H"),$B49), IF(Trust_selected!$E$12="All intent", SUMIFS(INDIRECT("'"&amp;Trust_selected!$H$2&amp;"'!F:F"),INDIRECT("'"&amp;Trust_selected!$H$2&amp;"'!B:B"),N$1,INDIRECT("'"&amp;Trust_selected!$H$2&amp;"'!E:E"),Trust_selected!$E$18,INDIRECT("'"&amp;Trust_selected!$H$2&amp;"'!H:H"),$B49), IF(Trust_selected!$E$18="18+", SUMIFS(INDIRECT("'"&amp;Trust_selected!$H$2&amp;"'!F:F"),INDIRECT("'"&amp;Trust_selected!$H$2&amp;"'!B:B"),N$1,INDIRECT("'"&amp;Trust_selected!$H$2&amp;"'!D:D"),Trust_selected!$E$12,INDIRECT("'"&amp;Trust_selected!$H$2&amp;"'!H:H"),$B49), SUMIFS(INDIRECT("'"&amp;Trust_selected!$H$2&amp;"'!F:F"),INDIRECT("'"&amp;Trust_selected!$H$2&amp;"'!B:B"),N$1,INDIRECT("'"&amp;Trust_selected!$H$2&amp;"'!D:D"),Trust_selected!$E$12,INDIRECT("'"&amp;Trust_selected!$H$2&amp;"'!E:E"),Trust_selected!$E$18,INDIRECT("'"&amp;Trust_selected!$H$2&amp;"'!H:H"),$B49))))</f>
        <v>0</v>
      </c>
      <c r="O49" s="4">
        <f ca="1">IF(AND(Trust_selected!$E$12="All intent",Trust_selected!$E$18="18+"), SUMIFS(INDIRECT("'"&amp;Trust_selected!$H$2&amp;"'!G:G"),INDIRECT("'"&amp;Trust_selected!$H$2&amp;"'!B:B"),N$1,INDIRECT("'"&amp;Trust_selected!$H$2&amp;"'!H:H"),$B49), IF(Trust_selected!$E$12="All intent", SUMIFS(INDIRECT("'"&amp;Trust_selected!$H$2&amp;"'!G:G"),INDIRECT("'"&amp;Trust_selected!$H$2&amp;"'!B:B"),N$1,INDIRECT("'"&amp;Trust_selected!$H$2&amp;"'!E:E"),Trust_selected!$E$18,INDIRECT("'"&amp;Trust_selected!$H$2&amp;"'!H:H"),$B49), IF(Trust_selected!$E$18="18+", SUMIFS(INDIRECT("'"&amp;Trust_selected!$H$2&amp;"'!G:G"),INDIRECT("'"&amp;Trust_selected!$H$2&amp;"'!B:B"),N$1,INDIRECT("'"&amp;Trust_selected!$H$2&amp;"'!D:D"),Trust_selected!$E$12,INDIRECT("'"&amp;Trust_selected!$H$2&amp;"'!H:H"),$B49), SUMIFS(INDIRECT("'"&amp;Trust_selected!$H$2&amp;"'!G:G"),INDIRECT("'"&amp;Trust_selected!$H$2&amp;"'!B:B"),N$1,INDIRECT("'"&amp;Trust_selected!$H$2&amp;"'!D:D"),Trust_selected!$E$12,INDIRECT("'"&amp;Trust_selected!$H$2&amp;"'!E:E"),Trust_selected!$E$18,INDIRECT("'"&amp;Trust_selected!$H$2&amp;"'!H:H"),$B49))))</f>
        <v>0</v>
      </c>
      <c r="P49" s="4">
        <f t="shared" ca="1" si="1"/>
        <v>0</v>
      </c>
      <c r="Q49" s="96">
        <f t="shared" ca="1" si="2"/>
        <v>0</v>
      </c>
      <c r="R49" s="96">
        <f t="shared" ca="1" si="3"/>
        <v>1</v>
      </c>
    </row>
    <row r="50" spans="1:18" x14ac:dyDescent="0.3">
      <c r="A50" s="12" t="s">
        <v>211</v>
      </c>
      <c r="B50" s="12" t="s">
        <v>56</v>
      </c>
      <c r="C50" s="12" t="s">
        <v>334</v>
      </c>
      <c r="D50" s="22">
        <f ca="1">IF(AND(Trust_selected!$E$12="All intent",Trust_selected!$E$18="18+"), SUMIFS(INDIRECT("'"&amp;Trust_selected!$H$2&amp;"'!F:F"),INDIRECT("'"&amp;Trust_selected!$H$2&amp;"'!B:B"),D$1,INDIRECT("'"&amp;Trust_selected!$H$2&amp;"'!H:H"),$B50), IF(Trust_selected!$E$12="All intent", SUMIFS(INDIRECT("'"&amp;Trust_selected!$H$2&amp;"'!F:F"),INDIRECT("'"&amp;Trust_selected!$H$2&amp;"'!B:B"),D$1,INDIRECT("'"&amp;Trust_selected!$H$2&amp;"'!E:E"),Trust_selected!$E$18,INDIRECT("'"&amp;Trust_selected!$H$2&amp;"'!H:H"),$B50), IF(Trust_selected!$E$18="18+", SUMIFS(INDIRECT("'"&amp;Trust_selected!$H$2&amp;"'!F:F"),INDIRECT("'"&amp;Trust_selected!$H$2&amp;"'!B:B"),D$1,INDIRECT("'"&amp;Trust_selected!$H$2&amp;"'!D:D"),Trust_selected!$E$12,INDIRECT("'"&amp;Trust_selected!$H$2&amp;"'!H:H"),$B50), SUMIFS(INDIRECT("'"&amp;Trust_selected!$H$2&amp;"'!F:F"),INDIRECT("'"&amp;Trust_selected!$H$2&amp;"'!B:B"),D$1,INDIRECT("'"&amp;Trust_selected!$H$2&amp;"'!D:D"),Trust_selected!$E$12,INDIRECT("'"&amp;Trust_selected!$H$2&amp;"'!E:E"),Trust_selected!$E$18,INDIRECT("'"&amp;Trust_selected!$H$2&amp;"'!H:H"),$B50))))</f>
        <v>602</v>
      </c>
      <c r="E50" s="22">
        <f ca="1">IF(AND(Trust_selected!$E$12="All intent",Trust_selected!$E$18="18+"), SUMIFS(INDIRECT("'"&amp;Trust_selected!$H$2&amp;"'!G:G"),INDIRECT("'"&amp;Trust_selected!$H$2&amp;"'!B:B"),D$1,INDIRECT("'"&amp;Trust_selected!$H$2&amp;"'!H:H"),$B50), IF(Trust_selected!$E$12="All intent", SUMIFS(INDIRECT("'"&amp;Trust_selected!$H$2&amp;"'!G:G"),INDIRECT("'"&amp;Trust_selected!$H$2&amp;"'!B:B"),D$1,INDIRECT("'"&amp;Trust_selected!$H$2&amp;"'!E:E"),Trust_selected!$E$18,INDIRECT("'"&amp;Trust_selected!$H$2&amp;"'!H:H"),$B50), IF(Trust_selected!$E$18="18+", SUMIFS(INDIRECT("'"&amp;Trust_selected!$H$2&amp;"'!G:G"),INDIRECT("'"&amp;Trust_selected!$H$2&amp;"'!B:B"),D$1,INDIRECT("'"&amp;Trust_selected!$H$2&amp;"'!D:D"),Trust_selected!$E$12,INDIRECT("'"&amp;Trust_selected!$H$2&amp;"'!H:H"),$B50), SUMIFS(INDIRECT("'"&amp;Trust_selected!$H$2&amp;"'!G:G"),INDIRECT("'"&amp;Trust_selected!$H$2&amp;"'!B:B"),D$1,INDIRECT("'"&amp;Trust_selected!$H$2&amp;"'!D:D"),Trust_selected!$E$12,INDIRECT("'"&amp;Trust_selected!$H$2&amp;"'!E:E"),Trust_selected!$E$18,INDIRECT("'"&amp;Trust_selected!$H$2&amp;"'!H:H"),$B50))))</f>
        <v>31</v>
      </c>
      <c r="F50" s="22">
        <f t="shared" ca="1" si="4"/>
        <v>5.1495016611295678E-2</v>
      </c>
      <c r="G50" s="18">
        <f t="shared" ca="1" si="5"/>
        <v>3.651224343879856E-2</v>
      </c>
      <c r="H50" s="18">
        <f t="shared" ca="1" si="6"/>
        <v>7.2165460706537385E-2</v>
      </c>
      <c r="I50" s="22">
        <f ca="1">IF(AND(Trust_selected!$E$12="All intent",Trust_selected!$E$18="18+"), SUMIFS(INDIRECT("'"&amp;Trust_selected!$H$2&amp;"'!F:F"),INDIRECT("'"&amp;Trust_selected!$H$2&amp;"'!B:B"),I$1,INDIRECT("'"&amp;Trust_selected!$H$2&amp;"'!H:H"),$B50), IF(Trust_selected!$E$12="All intent", SUMIFS(INDIRECT("'"&amp;Trust_selected!$H$2&amp;"'!F:F"),INDIRECT("'"&amp;Trust_selected!$H$2&amp;"'!B:B"),I$1,INDIRECT("'"&amp;Trust_selected!$H$2&amp;"'!E:E"),Trust_selected!$E$18,INDIRECT("'"&amp;Trust_selected!$H$2&amp;"'!H:H"),$B50), IF(Trust_selected!$E$18="18+", SUMIFS(INDIRECT("'"&amp;Trust_selected!$H$2&amp;"'!F:F"),INDIRECT("'"&amp;Trust_selected!$H$2&amp;"'!B:B"),I$1,INDIRECT("'"&amp;Trust_selected!$H$2&amp;"'!D:D"),Trust_selected!$E$12,INDIRECT("'"&amp;Trust_selected!$H$2&amp;"'!H:H"),$B50), SUMIFS(INDIRECT("'"&amp;Trust_selected!$H$2&amp;"'!F:F"),INDIRECT("'"&amp;Trust_selected!$H$2&amp;"'!B:B"),I$1,INDIRECT("'"&amp;Trust_selected!$H$2&amp;"'!D:D"),Trust_selected!$E$12,INDIRECT("'"&amp;Trust_selected!$H$2&amp;"'!E:E"),Trust_selected!$E$18,INDIRECT("'"&amp;Trust_selected!$H$2&amp;"'!H:H"),$B50))))</f>
        <v>615</v>
      </c>
      <c r="J50" s="22">
        <f ca="1">IF(AND(Trust_selected!$E$12="All intent",Trust_selected!$E$18="18+"), SUMIFS(INDIRECT("'"&amp;Trust_selected!$H$2&amp;"'!G:G"),INDIRECT("'"&amp;Trust_selected!$H$2&amp;"'!B:B"),I$1,INDIRECT("'"&amp;Trust_selected!$H$2&amp;"'!H:H"),$B50), IF(Trust_selected!$E$12="All intent", SUMIFS(INDIRECT("'"&amp;Trust_selected!$H$2&amp;"'!G:G"),INDIRECT("'"&amp;Trust_selected!$H$2&amp;"'!B:B"),I$1,INDIRECT("'"&amp;Trust_selected!$H$2&amp;"'!E:E"),Trust_selected!$E$18,INDIRECT("'"&amp;Trust_selected!$H$2&amp;"'!H:H"),$B50), IF(Trust_selected!$E$18="18+", SUMIFS(INDIRECT("'"&amp;Trust_selected!$H$2&amp;"'!G:G"),INDIRECT("'"&amp;Trust_selected!$H$2&amp;"'!B:B"),I$1,INDIRECT("'"&amp;Trust_selected!$H$2&amp;"'!D:D"),Trust_selected!$E$12,INDIRECT("'"&amp;Trust_selected!$H$2&amp;"'!H:H"),$B50), SUMIFS(INDIRECT("'"&amp;Trust_selected!$H$2&amp;"'!G:G"),INDIRECT("'"&amp;Trust_selected!$H$2&amp;"'!B:B"),I$1,INDIRECT("'"&amp;Trust_selected!$H$2&amp;"'!D:D"),Trust_selected!$E$12,INDIRECT("'"&amp;Trust_selected!$H$2&amp;"'!E:E"),Trust_selected!$E$18,INDIRECT("'"&amp;Trust_selected!$H$2&amp;"'!H:H"),$B50))))</f>
        <v>41</v>
      </c>
      <c r="K50" s="22">
        <f t="shared" ca="1" si="0"/>
        <v>6.6666666666666666E-2</v>
      </c>
      <c r="L50" s="18">
        <f t="shared" ca="1" si="7"/>
        <v>4.9520249707610049E-2</v>
      </c>
      <c r="M50" s="18">
        <f t="shared" ca="1" si="8"/>
        <v>8.9192917610364061E-2</v>
      </c>
      <c r="N50" s="4">
        <f ca="1">IF(AND(Trust_selected!$E$12="All intent",Trust_selected!$E$18="18+"), SUMIFS(INDIRECT("'"&amp;Trust_selected!$H$2&amp;"'!F:F"),INDIRECT("'"&amp;Trust_selected!$H$2&amp;"'!B:B"),N$1,INDIRECT("'"&amp;Trust_selected!$H$2&amp;"'!H:H"),$B50), IF(Trust_selected!$E$12="All intent", SUMIFS(INDIRECT("'"&amp;Trust_selected!$H$2&amp;"'!F:F"),INDIRECT("'"&amp;Trust_selected!$H$2&amp;"'!B:B"),N$1,INDIRECT("'"&amp;Trust_selected!$H$2&amp;"'!E:E"),Trust_selected!$E$18,INDIRECT("'"&amp;Trust_selected!$H$2&amp;"'!H:H"),$B50), IF(Trust_selected!$E$18="18+", SUMIFS(INDIRECT("'"&amp;Trust_selected!$H$2&amp;"'!F:F"),INDIRECT("'"&amp;Trust_selected!$H$2&amp;"'!B:B"),N$1,INDIRECT("'"&amp;Trust_selected!$H$2&amp;"'!D:D"),Trust_selected!$E$12,INDIRECT("'"&amp;Trust_selected!$H$2&amp;"'!H:H"),$B50), SUMIFS(INDIRECT("'"&amp;Trust_selected!$H$2&amp;"'!F:F"),INDIRECT("'"&amp;Trust_selected!$H$2&amp;"'!B:B"),N$1,INDIRECT("'"&amp;Trust_selected!$H$2&amp;"'!D:D"),Trust_selected!$E$12,INDIRECT("'"&amp;Trust_selected!$H$2&amp;"'!E:E"),Trust_selected!$E$18,INDIRECT("'"&amp;Trust_selected!$H$2&amp;"'!H:H"),$B50))))</f>
        <v>0</v>
      </c>
      <c r="O50" s="4">
        <f ca="1">IF(AND(Trust_selected!$E$12="All intent",Trust_selected!$E$18="18+"), SUMIFS(INDIRECT("'"&amp;Trust_selected!$H$2&amp;"'!G:G"),INDIRECT("'"&amp;Trust_selected!$H$2&amp;"'!B:B"),N$1,INDIRECT("'"&amp;Trust_selected!$H$2&amp;"'!H:H"),$B50), IF(Trust_selected!$E$12="All intent", SUMIFS(INDIRECT("'"&amp;Trust_selected!$H$2&amp;"'!G:G"),INDIRECT("'"&amp;Trust_selected!$H$2&amp;"'!B:B"),N$1,INDIRECT("'"&amp;Trust_selected!$H$2&amp;"'!E:E"),Trust_selected!$E$18,INDIRECT("'"&amp;Trust_selected!$H$2&amp;"'!H:H"),$B50), IF(Trust_selected!$E$18="18+", SUMIFS(INDIRECT("'"&amp;Trust_selected!$H$2&amp;"'!G:G"),INDIRECT("'"&amp;Trust_selected!$H$2&amp;"'!B:B"),N$1,INDIRECT("'"&amp;Trust_selected!$H$2&amp;"'!D:D"),Trust_selected!$E$12,INDIRECT("'"&amp;Trust_selected!$H$2&amp;"'!H:H"),$B50), SUMIFS(INDIRECT("'"&amp;Trust_selected!$H$2&amp;"'!G:G"),INDIRECT("'"&amp;Trust_selected!$H$2&amp;"'!B:B"),N$1,INDIRECT("'"&amp;Trust_selected!$H$2&amp;"'!D:D"),Trust_selected!$E$12,INDIRECT("'"&amp;Trust_selected!$H$2&amp;"'!E:E"),Trust_selected!$E$18,INDIRECT("'"&amp;Trust_selected!$H$2&amp;"'!H:H"),$B50))))</f>
        <v>0</v>
      </c>
      <c r="P50" s="4">
        <f t="shared" ca="1" si="1"/>
        <v>0</v>
      </c>
      <c r="Q50" s="96">
        <f t="shared" ca="1" si="2"/>
        <v>0</v>
      </c>
      <c r="R50" s="96">
        <f t="shared" ca="1" si="3"/>
        <v>1</v>
      </c>
    </row>
    <row r="51" spans="1:18" x14ac:dyDescent="0.3">
      <c r="A51" s="12" t="s">
        <v>212</v>
      </c>
      <c r="B51" s="12" t="s">
        <v>57</v>
      </c>
      <c r="C51" s="12" t="s">
        <v>335</v>
      </c>
      <c r="D51" s="22">
        <f ca="1">IF(AND(Trust_selected!$E$12="All intent",Trust_selected!$E$18="18+"), SUMIFS(INDIRECT("'"&amp;Trust_selected!$H$2&amp;"'!F:F"),INDIRECT("'"&amp;Trust_selected!$H$2&amp;"'!B:B"),D$1,INDIRECT("'"&amp;Trust_selected!$H$2&amp;"'!H:H"),$B51), IF(Trust_selected!$E$12="All intent", SUMIFS(INDIRECT("'"&amp;Trust_selected!$H$2&amp;"'!F:F"),INDIRECT("'"&amp;Trust_selected!$H$2&amp;"'!B:B"),D$1,INDIRECT("'"&amp;Trust_selected!$H$2&amp;"'!E:E"),Trust_selected!$E$18,INDIRECT("'"&amp;Trust_selected!$H$2&amp;"'!H:H"),$B51), IF(Trust_selected!$E$18="18+", SUMIFS(INDIRECT("'"&amp;Trust_selected!$H$2&amp;"'!F:F"),INDIRECT("'"&amp;Trust_selected!$H$2&amp;"'!B:B"),D$1,INDIRECT("'"&amp;Trust_selected!$H$2&amp;"'!D:D"),Trust_selected!$E$12,INDIRECT("'"&amp;Trust_selected!$H$2&amp;"'!H:H"),$B51), SUMIFS(INDIRECT("'"&amp;Trust_selected!$H$2&amp;"'!F:F"),INDIRECT("'"&amp;Trust_selected!$H$2&amp;"'!B:B"),D$1,INDIRECT("'"&amp;Trust_selected!$H$2&amp;"'!D:D"),Trust_selected!$E$12,INDIRECT("'"&amp;Trust_selected!$H$2&amp;"'!E:E"),Trust_selected!$E$18,INDIRECT("'"&amp;Trust_selected!$H$2&amp;"'!H:H"),$B51))))</f>
        <v>509</v>
      </c>
      <c r="E51" s="22">
        <f ca="1">IF(AND(Trust_selected!$E$12="All intent",Trust_selected!$E$18="18+"), SUMIFS(INDIRECT("'"&amp;Trust_selected!$H$2&amp;"'!G:G"),INDIRECT("'"&amp;Trust_selected!$H$2&amp;"'!B:B"),D$1,INDIRECT("'"&amp;Trust_selected!$H$2&amp;"'!H:H"),$B51), IF(Trust_selected!$E$12="All intent", SUMIFS(INDIRECT("'"&amp;Trust_selected!$H$2&amp;"'!G:G"),INDIRECT("'"&amp;Trust_selected!$H$2&amp;"'!B:B"),D$1,INDIRECT("'"&amp;Trust_selected!$H$2&amp;"'!E:E"),Trust_selected!$E$18,INDIRECT("'"&amp;Trust_selected!$H$2&amp;"'!H:H"),$B51), IF(Trust_selected!$E$18="18+", SUMIFS(INDIRECT("'"&amp;Trust_selected!$H$2&amp;"'!G:G"),INDIRECT("'"&amp;Trust_selected!$H$2&amp;"'!B:B"),D$1,INDIRECT("'"&amp;Trust_selected!$H$2&amp;"'!D:D"),Trust_selected!$E$12,INDIRECT("'"&amp;Trust_selected!$H$2&amp;"'!H:H"),$B51), SUMIFS(INDIRECT("'"&amp;Trust_selected!$H$2&amp;"'!G:G"),INDIRECT("'"&amp;Trust_selected!$H$2&amp;"'!B:B"),D$1,INDIRECT("'"&amp;Trust_selected!$H$2&amp;"'!D:D"),Trust_selected!$E$12,INDIRECT("'"&amp;Trust_selected!$H$2&amp;"'!E:E"),Trust_selected!$E$18,INDIRECT("'"&amp;Trust_selected!$H$2&amp;"'!H:H"),$B51))))</f>
        <v>19</v>
      </c>
      <c r="F51" s="22">
        <f t="shared" ca="1" si="4"/>
        <v>3.732809430255403E-2</v>
      </c>
      <c r="G51" s="18">
        <f t="shared" ca="1" si="5"/>
        <v>2.4025299671884652E-2</v>
      </c>
      <c r="H51" s="18">
        <f t="shared" ca="1" si="6"/>
        <v>5.7562212610977104E-2</v>
      </c>
      <c r="I51" s="22">
        <f ca="1">IF(AND(Trust_selected!$E$12="All intent",Trust_selected!$E$18="18+"), SUMIFS(INDIRECT("'"&amp;Trust_selected!$H$2&amp;"'!F:F"),INDIRECT("'"&amp;Trust_selected!$H$2&amp;"'!B:B"),I$1,INDIRECT("'"&amp;Trust_selected!$H$2&amp;"'!H:H"),$B51), IF(Trust_selected!$E$12="All intent", SUMIFS(INDIRECT("'"&amp;Trust_selected!$H$2&amp;"'!F:F"),INDIRECT("'"&amp;Trust_selected!$H$2&amp;"'!B:B"),I$1,INDIRECT("'"&amp;Trust_selected!$H$2&amp;"'!E:E"),Trust_selected!$E$18,INDIRECT("'"&amp;Trust_selected!$H$2&amp;"'!H:H"),$B51), IF(Trust_selected!$E$18="18+", SUMIFS(INDIRECT("'"&amp;Trust_selected!$H$2&amp;"'!F:F"),INDIRECT("'"&amp;Trust_selected!$H$2&amp;"'!B:B"),I$1,INDIRECT("'"&amp;Trust_selected!$H$2&amp;"'!D:D"),Trust_selected!$E$12,INDIRECT("'"&amp;Trust_selected!$H$2&amp;"'!H:H"),$B51), SUMIFS(INDIRECT("'"&amp;Trust_selected!$H$2&amp;"'!F:F"),INDIRECT("'"&amp;Trust_selected!$H$2&amp;"'!B:B"),I$1,INDIRECT("'"&amp;Trust_selected!$H$2&amp;"'!D:D"),Trust_selected!$E$12,INDIRECT("'"&amp;Trust_selected!$H$2&amp;"'!E:E"),Trust_selected!$E$18,INDIRECT("'"&amp;Trust_selected!$H$2&amp;"'!H:H"),$B51))))</f>
        <v>547</v>
      </c>
      <c r="J51" s="22">
        <f ca="1">IF(AND(Trust_selected!$E$12="All intent",Trust_selected!$E$18="18+"), SUMIFS(INDIRECT("'"&amp;Trust_selected!$H$2&amp;"'!G:G"),INDIRECT("'"&amp;Trust_selected!$H$2&amp;"'!B:B"),I$1,INDIRECT("'"&amp;Trust_selected!$H$2&amp;"'!H:H"),$B51), IF(Trust_selected!$E$12="All intent", SUMIFS(INDIRECT("'"&amp;Trust_selected!$H$2&amp;"'!G:G"),INDIRECT("'"&amp;Trust_selected!$H$2&amp;"'!B:B"),I$1,INDIRECT("'"&amp;Trust_selected!$H$2&amp;"'!E:E"),Trust_selected!$E$18,INDIRECT("'"&amp;Trust_selected!$H$2&amp;"'!H:H"),$B51), IF(Trust_selected!$E$18="18+", SUMIFS(INDIRECT("'"&amp;Trust_selected!$H$2&amp;"'!G:G"),INDIRECT("'"&amp;Trust_selected!$H$2&amp;"'!B:B"),I$1,INDIRECT("'"&amp;Trust_selected!$H$2&amp;"'!D:D"),Trust_selected!$E$12,INDIRECT("'"&amp;Trust_selected!$H$2&amp;"'!H:H"),$B51), SUMIFS(INDIRECT("'"&amp;Trust_selected!$H$2&amp;"'!G:G"),INDIRECT("'"&amp;Trust_selected!$H$2&amp;"'!B:B"),I$1,INDIRECT("'"&amp;Trust_selected!$H$2&amp;"'!D:D"),Trust_selected!$E$12,INDIRECT("'"&amp;Trust_selected!$H$2&amp;"'!E:E"),Trust_selected!$E$18,INDIRECT("'"&amp;Trust_selected!$H$2&amp;"'!H:H"),$B51))))</f>
        <v>19</v>
      </c>
      <c r="K51" s="22">
        <f t="shared" ca="1" si="0"/>
        <v>3.4734917733089579E-2</v>
      </c>
      <c r="L51" s="18">
        <f t="shared" ca="1" si="7"/>
        <v>2.2347940467998668E-2</v>
      </c>
      <c r="M51" s="18">
        <f t="shared" ca="1" si="8"/>
        <v>5.3611227366378238E-2</v>
      </c>
      <c r="N51" s="4">
        <f ca="1">IF(AND(Trust_selected!$E$12="All intent",Trust_selected!$E$18="18+"), SUMIFS(INDIRECT("'"&amp;Trust_selected!$H$2&amp;"'!F:F"),INDIRECT("'"&amp;Trust_selected!$H$2&amp;"'!B:B"),N$1,INDIRECT("'"&amp;Trust_selected!$H$2&amp;"'!H:H"),$B51), IF(Trust_selected!$E$12="All intent", SUMIFS(INDIRECT("'"&amp;Trust_selected!$H$2&amp;"'!F:F"),INDIRECT("'"&amp;Trust_selected!$H$2&amp;"'!B:B"),N$1,INDIRECT("'"&amp;Trust_selected!$H$2&amp;"'!E:E"),Trust_selected!$E$18,INDIRECT("'"&amp;Trust_selected!$H$2&amp;"'!H:H"),$B51), IF(Trust_selected!$E$18="18+", SUMIFS(INDIRECT("'"&amp;Trust_selected!$H$2&amp;"'!F:F"),INDIRECT("'"&amp;Trust_selected!$H$2&amp;"'!B:B"),N$1,INDIRECT("'"&amp;Trust_selected!$H$2&amp;"'!D:D"),Trust_selected!$E$12,INDIRECT("'"&amp;Trust_selected!$H$2&amp;"'!H:H"),$B51), SUMIFS(INDIRECT("'"&amp;Trust_selected!$H$2&amp;"'!F:F"),INDIRECT("'"&amp;Trust_selected!$H$2&amp;"'!B:B"),N$1,INDIRECT("'"&amp;Trust_selected!$H$2&amp;"'!D:D"),Trust_selected!$E$12,INDIRECT("'"&amp;Trust_selected!$H$2&amp;"'!E:E"),Trust_selected!$E$18,INDIRECT("'"&amp;Trust_selected!$H$2&amp;"'!H:H"),$B51))))</f>
        <v>0</v>
      </c>
      <c r="O51" s="4">
        <f ca="1">IF(AND(Trust_selected!$E$12="All intent",Trust_selected!$E$18="18+"), SUMIFS(INDIRECT("'"&amp;Trust_selected!$H$2&amp;"'!G:G"),INDIRECT("'"&amp;Trust_selected!$H$2&amp;"'!B:B"),N$1,INDIRECT("'"&amp;Trust_selected!$H$2&amp;"'!H:H"),$B51), IF(Trust_selected!$E$12="All intent", SUMIFS(INDIRECT("'"&amp;Trust_selected!$H$2&amp;"'!G:G"),INDIRECT("'"&amp;Trust_selected!$H$2&amp;"'!B:B"),N$1,INDIRECT("'"&amp;Trust_selected!$H$2&amp;"'!E:E"),Trust_selected!$E$18,INDIRECT("'"&amp;Trust_selected!$H$2&amp;"'!H:H"),$B51), IF(Trust_selected!$E$18="18+", SUMIFS(INDIRECT("'"&amp;Trust_selected!$H$2&amp;"'!G:G"),INDIRECT("'"&amp;Trust_selected!$H$2&amp;"'!B:B"),N$1,INDIRECT("'"&amp;Trust_selected!$H$2&amp;"'!D:D"),Trust_selected!$E$12,INDIRECT("'"&amp;Trust_selected!$H$2&amp;"'!H:H"),$B51), SUMIFS(INDIRECT("'"&amp;Trust_selected!$H$2&amp;"'!G:G"),INDIRECT("'"&amp;Trust_selected!$H$2&amp;"'!B:B"),N$1,INDIRECT("'"&amp;Trust_selected!$H$2&amp;"'!D:D"),Trust_selected!$E$12,INDIRECT("'"&amp;Trust_selected!$H$2&amp;"'!E:E"),Trust_selected!$E$18,INDIRECT("'"&amp;Trust_selected!$H$2&amp;"'!H:H"),$B51))))</f>
        <v>0</v>
      </c>
      <c r="P51" s="4">
        <f t="shared" ca="1" si="1"/>
        <v>0</v>
      </c>
      <c r="Q51" s="96">
        <f t="shared" ca="1" si="2"/>
        <v>0</v>
      </c>
      <c r="R51" s="96">
        <f t="shared" ca="1" si="3"/>
        <v>1</v>
      </c>
    </row>
    <row r="52" spans="1:18" x14ac:dyDescent="0.3">
      <c r="A52" s="12" t="s">
        <v>213</v>
      </c>
      <c r="B52" s="12" t="s">
        <v>58</v>
      </c>
      <c r="C52" s="12" t="s">
        <v>336</v>
      </c>
      <c r="D52" s="22">
        <f ca="1">IF(AND(Trust_selected!$E$12="All intent",Trust_selected!$E$18="18+"), SUMIFS(INDIRECT("'"&amp;Trust_selected!$H$2&amp;"'!F:F"),INDIRECT("'"&amp;Trust_selected!$H$2&amp;"'!B:B"),D$1,INDIRECT("'"&amp;Trust_selected!$H$2&amp;"'!H:H"),$B52), IF(Trust_selected!$E$12="All intent", SUMIFS(INDIRECT("'"&amp;Trust_selected!$H$2&amp;"'!F:F"),INDIRECT("'"&amp;Trust_selected!$H$2&amp;"'!B:B"),D$1,INDIRECT("'"&amp;Trust_selected!$H$2&amp;"'!E:E"),Trust_selected!$E$18,INDIRECT("'"&amp;Trust_selected!$H$2&amp;"'!H:H"),$B52), IF(Trust_selected!$E$18="18+", SUMIFS(INDIRECT("'"&amp;Trust_selected!$H$2&amp;"'!F:F"),INDIRECT("'"&amp;Trust_selected!$H$2&amp;"'!B:B"),D$1,INDIRECT("'"&amp;Trust_selected!$H$2&amp;"'!D:D"),Trust_selected!$E$12,INDIRECT("'"&amp;Trust_selected!$H$2&amp;"'!H:H"),$B52), SUMIFS(INDIRECT("'"&amp;Trust_selected!$H$2&amp;"'!F:F"),INDIRECT("'"&amp;Trust_selected!$H$2&amp;"'!B:B"),D$1,INDIRECT("'"&amp;Trust_selected!$H$2&amp;"'!D:D"),Trust_selected!$E$12,INDIRECT("'"&amp;Trust_selected!$H$2&amp;"'!E:E"),Trust_selected!$E$18,INDIRECT("'"&amp;Trust_selected!$H$2&amp;"'!H:H"),$B52))))</f>
        <v>1602</v>
      </c>
      <c r="E52" s="22">
        <f ca="1">IF(AND(Trust_selected!$E$12="All intent",Trust_selected!$E$18="18+"), SUMIFS(INDIRECT("'"&amp;Trust_selected!$H$2&amp;"'!G:G"),INDIRECT("'"&amp;Trust_selected!$H$2&amp;"'!B:B"),D$1,INDIRECT("'"&amp;Trust_selected!$H$2&amp;"'!H:H"),$B52), IF(Trust_selected!$E$12="All intent", SUMIFS(INDIRECT("'"&amp;Trust_selected!$H$2&amp;"'!G:G"),INDIRECT("'"&amp;Trust_selected!$H$2&amp;"'!B:B"),D$1,INDIRECT("'"&amp;Trust_selected!$H$2&amp;"'!E:E"),Trust_selected!$E$18,INDIRECT("'"&amp;Trust_selected!$H$2&amp;"'!H:H"),$B52), IF(Trust_selected!$E$18="18+", SUMIFS(INDIRECT("'"&amp;Trust_selected!$H$2&amp;"'!G:G"),INDIRECT("'"&amp;Trust_selected!$H$2&amp;"'!B:B"),D$1,INDIRECT("'"&amp;Trust_selected!$H$2&amp;"'!D:D"),Trust_selected!$E$12,INDIRECT("'"&amp;Trust_selected!$H$2&amp;"'!H:H"),$B52), SUMIFS(INDIRECT("'"&amp;Trust_selected!$H$2&amp;"'!G:G"),INDIRECT("'"&amp;Trust_selected!$H$2&amp;"'!B:B"),D$1,INDIRECT("'"&amp;Trust_selected!$H$2&amp;"'!D:D"),Trust_selected!$E$12,INDIRECT("'"&amp;Trust_selected!$H$2&amp;"'!E:E"),Trust_selected!$E$18,INDIRECT("'"&amp;Trust_selected!$H$2&amp;"'!H:H"),$B52))))</f>
        <v>62</v>
      </c>
      <c r="F52" s="22">
        <f t="shared" ca="1" si="4"/>
        <v>3.870162297128589E-2</v>
      </c>
      <c r="G52" s="18">
        <f t="shared" ca="1" si="5"/>
        <v>3.0306927661366816E-2</v>
      </c>
      <c r="H52" s="18">
        <f t="shared" ca="1" si="6"/>
        <v>4.9303334060596067E-2</v>
      </c>
      <c r="I52" s="22">
        <f ca="1">IF(AND(Trust_selected!$E$12="All intent",Trust_selected!$E$18="18+"), SUMIFS(INDIRECT("'"&amp;Trust_selected!$H$2&amp;"'!F:F"),INDIRECT("'"&amp;Trust_selected!$H$2&amp;"'!B:B"),I$1,INDIRECT("'"&amp;Trust_selected!$H$2&amp;"'!H:H"),$B52), IF(Trust_selected!$E$12="All intent", SUMIFS(INDIRECT("'"&amp;Trust_selected!$H$2&amp;"'!F:F"),INDIRECT("'"&amp;Trust_selected!$H$2&amp;"'!B:B"),I$1,INDIRECT("'"&amp;Trust_selected!$H$2&amp;"'!E:E"),Trust_selected!$E$18,INDIRECT("'"&amp;Trust_selected!$H$2&amp;"'!H:H"),$B52), IF(Trust_selected!$E$18="18+", SUMIFS(INDIRECT("'"&amp;Trust_selected!$H$2&amp;"'!F:F"),INDIRECT("'"&amp;Trust_selected!$H$2&amp;"'!B:B"),I$1,INDIRECT("'"&amp;Trust_selected!$H$2&amp;"'!D:D"),Trust_selected!$E$12,INDIRECT("'"&amp;Trust_selected!$H$2&amp;"'!H:H"),$B52), SUMIFS(INDIRECT("'"&amp;Trust_selected!$H$2&amp;"'!F:F"),INDIRECT("'"&amp;Trust_selected!$H$2&amp;"'!B:B"),I$1,INDIRECT("'"&amp;Trust_selected!$H$2&amp;"'!D:D"),Trust_selected!$E$12,INDIRECT("'"&amp;Trust_selected!$H$2&amp;"'!E:E"),Trust_selected!$E$18,INDIRECT("'"&amp;Trust_selected!$H$2&amp;"'!H:H"),$B52))))</f>
        <v>1763</v>
      </c>
      <c r="J52" s="22">
        <f ca="1">IF(AND(Trust_selected!$E$12="All intent",Trust_selected!$E$18="18+"), SUMIFS(INDIRECT("'"&amp;Trust_selected!$H$2&amp;"'!G:G"),INDIRECT("'"&amp;Trust_selected!$H$2&amp;"'!B:B"),I$1,INDIRECT("'"&amp;Trust_selected!$H$2&amp;"'!H:H"),$B52), IF(Trust_selected!$E$12="All intent", SUMIFS(INDIRECT("'"&amp;Trust_selected!$H$2&amp;"'!G:G"),INDIRECT("'"&amp;Trust_selected!$H$2&amp;"'!B:B"),I$1,INDIRECT("'"&amp;Trust_selected!$H$2&amp;"'!E:E"),Trust_selected!$E$18,INDIRECT("'"&amp;Trust_selected!$H$2&amp;"'!H:H"),$B52), IF(Trust_selected!$E$18="18+", SUMIFS(INDIRECT("'"&amp;Trust_selected!$H$2&amp;"'!G:G"),INDIRECT("'"&amp;Trust_selected!$H$2&amp;"'!B:B"),I$1,INDIRECT("'"&amp;Trust_selected!$H$2&amp;"'!D:D"),Trust_selected!$E$12,INDIRECT("'"&amp;Trust_selected!$H$2&amp;"'!H:H"),$B52), SUMIFS(INDIRECT("'"&amp;Trust_selected!$H$2&amp;"'!G:G"),INDIRECT("'"&amp;Trust_selected!$H$2&amp;"'!B:B"),I$1,INDIRECT("'"&amp;Trust_selected!$H$2&amp;"'!D:D"),Trust_selected!$E$12,INDIRECT("'"&amp;Trust_selected!$H$2&amp;"'!E:E"),Trust_selected!$E$18,INDIRECT("'"&amp;Trust_selected!$H$2&amp;"'!H:H"),$B52))))</f>
        <v>75</v>
      </c>
      <c r="K52" s="22">
        <f t="shared" ca="1" si="0"/>
        <v>4.254112308564946E-2</v>
      </c>
      <c r="L52" s="18">
        <f t="shared" ca="1" si="7"/>
        <v>3.4072789104026502E-2</v>
      </c>
      <c r="M52" s="18">
        <f t="shared" ca="1" si="8"/>
        <v>5.299866716765167E-2</v>
      </c>
      <c r="N52" s="4">
        <f ca="1">IF(AND(Trust_selected!$E$12="All intent",Trust_selected!$E$18="18+"), SUMIFS(INDIRECT("'"&amp;Trust_selected!$H$2&amp;"'!F:F"),INDIRECT("'"&amp;Trust_selected!$H$2&amp;"'!B:B"),N$1,INDIRECT("'"&amp;Trust_selected!$H$2&amp;"'!H:H"),$B52), IF(Trust_selected!$E$12="All intent", SUMIFS(INDIRECT("'"&amp;Trust_selected!$H$2&amp;"'!F:F"),INDIRECT("'"&amp;Trust_selected!$H$2&amp;"'!B:B"),N$1,INDIRECT("'"&amp;Trust_selected!$H$2&amp;"'!E:E"),Trust_selected!$E$18,INDIRECT("'"&amp;Trust_selected!$H$2&amp;"'!H:H"),$B52), IF(Trust_selected!$E$18="18+", SUMIFS(INDIRECT("'"&amp;Trust_selected!$H$2&amp;"'!F:F"),INDIRECT("'"&amp;Trust_selected!$H$2&amp;"'!B:B"),N$1,INDIRECT("'"&amp;Trust_selected!$H$2&amp;"'!D:D"),Trust_selected!$E$12,INDIRECT("'"&amp;Trust_selected!$H$2&amp;"'!H:H"),$B52), SUMIFS(INDIRECT("'"&amp;Trust_selected!$H$2&amp;"'!F:F"),INDIRECT("'"&amp;Trust_selected!$H$2&amp;"'!B:B"),N$1,INDIRECT("'"&amp;Trust_selected!$H$2&amp;"'!D:D"),Trust_selected!$E$12,INDIRECT("'"&amp;Trust_selected!$H$2&amp;"'!E:E"),Trust_selected!$E$18,INDIRECT("'"&amp;Trust_selected!$H$2&amp;"'!H:H"),$B52))))</f>
        <v>0</v>
      </c>
      <c r="O52" s="4">
        <f ca="1">IF(AND(Trust_selected!$E$12="All intent",Trust_selected!$E$18="18+"), SUMIFS(INDIRECT("'"&amp;Trust_selected!$H$2&amp;"'!G:G"),INDIRECT("'"&amp;Trust_selected!$H$2&amp;"'!B:B"),N$1,INDIRECT("'"&amp;Trust_selected!$H$2&amp;"'!H:H"),$B52), IF(Trust_selected!$E$12="All intent", SUMIFS(INDIRECT("'"&amp;Trust_selected!$H$2&amp;"'!G:G"),INDIRECT("'"&amp;Trust_selected!$H$2&amp;"'!B:B"),N$1,INDIRECT("'"&amp;Trust_selected!$H$2&amp;"'!E:E"),Trust_selected!$E$18,INDIRECT("'"&amp;Trust_selected!$H$2&amp;"'!H:H"),$B52), IF(Trust_selected!$E$18="18+", SUMIFS(INDIRECT("'"&amp;Trust_selected!$H$2&amp;"'!G:G"),INDIRECT("'"&amp;Trust_selected!$H$2&amp;"'!B:B"),N$1,INDIRECT("'"&amp;Trust_selected!$H$2&amp;"'!D:D"),Trust_selected!$E$12,INDIRECT("'"&amp;Trust_selected!$H$2&amp;"'!H:H"),$B52), SUMIFS(INDIRECT("'"&amp;Trust_selected!$H$2&amp;"'!G:G"),INDIRECT("'"&amp;Trust_selected!$H$2&amp;"'!B:B"),N$1,INDIRECT("'"&amp;Trust_selected!$H$2&amp;"'!D:D"),Trust_selected!$E$12,INDIRECT("'"&amp;Trust_selected!$H$2&amp;"'!E:E"),Trust_selected!$E$18,INDIRECT("'"&amp;Trust_selected!$H$2&amp;"'!H:H"),$B52))))</f>
        <v>0</v>
      </c>
      <c r="P52" s="4">
        <f t="shared" ca="1" si="1"/>
        <v>0</v>
      </c>
      <c r="Q52" s="96">
        <f t="shared" ca="1" si="2"/>
        <v>0</v>
      </c>
      <c r="R52" s="96">
        <f t="shared" ca="1" si="3"/>
        <v>1</v>
      </c>
    </row>
    <row r="53" spans="1:18" x14ac:dyDescent="0.3">
      <c r="A53" s="12" t="s">
        <v>214</v>
      </c>
      <c r="B53" s="12" t="s">
        <v>59</v>
      </c>
      <c r="C53" s="12" t="s">
        <v>390</v>
      </c>
      <c r="D53" s="22">
        <f ca="1">IF(AND(Trust_selected!$E$12="All intent",Trust_selected!$E$18="18+"), SUMIFS(INDIRECT("'"&amp;Trust_selected!$H$2&amp;"'!F:F"),INDIRECT("'"&amp;Trust_selected!$H$2&amp;"'!B:B"),D$1,INDIRECT("'"&amp;Trust_selected!$H$2&amp;"'!H:H"),$B53), IF(Trust_selected!$E$12="All intent", SUMIFS(INDIRECT("'"&amp;Trust_selected!$H$2&amp;"'!F:F"),INDIRECT("'"&amp;Trust_selected!$H$2&amp;"'!B:B"),D$1,INDIRECT("'"&amp;Trust_selected!$H$2&amp;"'!E:E"),Trust_selected!$E$18,INDIRECT("'"&amp;Trust_selected!$H$2&amp;"'!H:H"),$B53), IF(Trust_selected!$E$18="18+", SUMIFS(INDIRECT("'"&amp;Trust_selected!$H$2&amp;"'!F:F"),INDIRECT("'"&amp;Trust_selected!$H$2&amp;"'!B:B"),D$1,INDIRECT("'"&amp;Trust_selected!$H$2&amp;"'!D:D"),Trust_selected!$E$12,INDIRECT("'"&amp;Trust_selected!$H$2&amp;"'!H:H"),$B53), SUMIFS(INDIRECT("'"&amp;Trust_selected!$H$2&amp;"'!F:F"),INDIRECT("'"&amp;Trust_selected!$H$2&amp;"'!B:B"),D$1,INDIRECT("'"&amp;Trust_selected!$H$2&amp;"'!D:D"),Trust_selected!$E$12,INDIRECT("'"&amp;Trust_selected!$H$2&amp;"'!E:E"),Trust_selected!$E$18,INDIRECT("'"&amp;Trust_selected!$H$2&amp;"'!H:H"),$B53))))</f>
        <v>1117</v>
      </c>
      <c r="E53" s="22">
        <f ca="1">IF(AND(Trust_selected!$E$12="All intent",Trust_selected!$E$18="18+"), SUMIFS(INDIRECT("'"&amp;Trust_selected!$H$2&amp;"'!G:G"),INDIRECT("'"&amp;Trust_selected!$H$2&amp;"'!B:B"),D$1,INDIRECT("'"&amp;Trust_selected!$H$2&amp;"'!H:H"),$B53), IF(Trust_selected!$E$12="All intent", SUMIFS(INDIRECT("'"&amp;Trust_selected!$H$2&amp;"'!G:G"),INDIRECT("'"&amp;Trust_selected!$H$2&amp;"'!B:B"),D$1,INDIRECT("'"&amp;Trust_selected!$H$2&amp;"'!E:E"),Trust_selected!$E$18,INDIRECT("'"&amp;Trust_selected!$H$2&amp;"'!H:H"),$B53), IF(Trust_selected!$E$18="18+", SUMIFS(INDIRECT("'"&amp;Trust_selected!$H$2&amp;"'!G:G"),INDIRECT("'"&amp;Trust_selected!$H$2&amp;"'!B:B"),D$1,INDIRECT("'"&amp;Trust_selected!$H$2&amp;"'!D:D"),Trust_selected!$E$12,INDIRECT("'"&amp;Trust_selected!$H$2&amp;"'!H:H"),$B53), SUMIFS(INDIRECT("'"&amp;Trust_selected!$H$2&amp;"'!G:G"),INDIRECT("'"&amp;Trust_selected!$H$2&amp;"'!B:B"),D$1,INDIRECT("'"&amp;Trust_selected!$H$2&amp;"'!D:D"),Trust_selected!$E$12,INDIRECT("'"&amp;Trust_selected!$H$2&amp;"'!E:E"),Trust_selected!$E$18,INDIRECT("'"&amp;Trust_selected!$H$2&amp;"'!H:H"),$B53))))</f>
        <v>52</v>
      </c>
      <c r="F53" s="22">
        <f t="shared" ca="1" si="4"/>
        <v>4.6553267681289166E-2</v>
      </c>
      <c r="G53" s="18">
        <f t="shared" ca="1" si="5"/>
        <v>3.5675972622777011E-2</v>
      </c>
      <c r="H53" s="18">
        <f t="shared" ca="1" si="6"/>
        <v>6.053875781212386E-2</v>
      </c>
      <c r="I53" s="22">
        <f ca="1">IF(AND(Trust_selected!$E$12="All intent",Trust_selected!$E$18="18+"), SUMIFS(INDIRECT("'"&amp;Trust_selected!$H$2&amp;"'!F:F"),INDIRECT("'"&amp;Trust_selected!$H$2&amp;"'!B:B"),I$1,INDIRECT("'"&amp;Trust_selected!$H$2&amp;"'!H:H"),$B53), IF(Trust_selected!$E$12="All intent", SUMIFS(INDIRECT("'"&amp;Trust_selected!$H$2&amp;"'!F:F"),INDIRECT("'"&amp;Trust_selected!$H$2&amp;"'!B:B"),I$1,INDIRECT("'"&amp;Trust_selected!$H$2&amp;"'!E:E"),Trust_selected!$E$18,INDIRECT("'"&amp;Trust_selected!$H$2&amp;"'!H:H"),$B53), IF(Trust_selected!$E$18="18+", SUMIFS(INDIRECT("'"&amp;Trust_selected!$H$2&amp;"'!F:F"),INDIRECT("'"&amp;Trust_selected!$H$2&amp;"'!B:B"),I$1,INDIRECT("'"&amp;Trust_selected!$H$2&amp;"'!D:D"),Trust_selected!$E$12,INDIRECT("'"&amp;Trust_selected!$H$2&amp;"'!H:H"),$B53), SUMIFS(INDIRECT("'"&amp;Trust_selected!$H$2&amp;"'!F:F"),INDIRECT("'"&amp;Trust_selected!$H$2&amp;"'!B:B"),I$1,INDIRECT("'"&amp;Trust_selected!$H$2&amp;"'!D:D"),Trust_selected!$E$12,INDIRECT("'"&amp;Trust_selected!$H$2&amp;"'!E:E"),Trust_selected!$E$18,INDIRECT("'"&amp;Trust_selected!$H$2&amp;"'!H:H"),$B53))))</f>
        <v>1245</v>
      </c>
      <c r="J53" s="22">
        <f ca="1">IF(AND(Trust_selected!$E$12="All intent",Trust_selected!$E$18="18+"), SUMIFS(INDIRECT("'"&amp;Trust_selected!$H$2&amp;"'!G:G"),INDIRECT("'"&amp;Trust_selected!$H$2&amp;"'!B:B"),I$1,INDIRECT("'"&amp;Trust_selected!$H$2&amp;"'!H:H"),$B53), IF(Trust_selected!$E$12="All intent", SUMIFS(INDIRECT("'"&amp;Trust_selected!$H$2&amp;"'!G:G"),INDIRECT("'"&amp;Trust_selected!$H$2&amp;"'!B:B"),I$1,INDIRECT("'"&amp;Trust_selected!$H$2&amp;"'!E:E"),Trust_selected!$E$18,INDIRECT("'"&amp;Trust_selected!$H$2&amp;"'!H:H"),$B53), IF(Trust_selected!$E$18="18+", SUMIFS(INDIRECT("'"&amp;Trust_selected!$H$2&amp;"'!G:G"),INDIRECT("'"&amp;Trust_selected!$H$2&amp;"'!B:B"),I$1,INDIRECT("'"&amp;Trust_selected!$H$2&amp;"'!D:D"),Trust_selected!$E$12,INDIRECT("'"&amp;Trust_selected!$H$2&amp;"'!H:H"),$B53), SUMIFS(INDIRECT("'"&amp;Trust_selected!$H$2&amp;"'!G:G"),INDIRECT("'"&amp;Trust_selected!$H$2&amp;"'!B:B"),I$1,INDIRECT("'"&amp;Trust_selected!$H$2&amp;"'!D:D"),Trust_selected!$E$12,INDIRECT("'"&amp;Trust_selected!$H$2&amp;"'!E:E"),Trust_selected!$E$18,INDIRECT("'"&amp;Trust_selected!$H$2&amp;"'!H:H"),$B53))))</f>
        <v>66</v>
      </c>
      <c r="K53" s="22">
        <f t="shared" ca="1" si="0"/>
        <v>5.3012048192771083E-2</v>
      </c>
      <c r="L53" s="18">
        <f t="shared" ca="1" si="7"/>
        <v>4.1884510635937358E-2</v>
      </c>
      <c r="M53" s="18">
        <f t="shared" ca="1" si="8"/>
        <v>6.688947173086518E-2</v>
      </c>
      <c r="N53" s="4">
        <f ca="1">IF(AND(Trust_selected!$E$12="All intent",Trust_selected!$E$18="18+"), SUMIFS(INDIRECT("'"&amp;Trust_selected!$H$2&amp;"'!F:F"),INDIRECT("'"&amp;Trust_selected!$H$2&amp;"'!B:B"),N$1,INDIRECT("'"&amp;Trust_selected!$H$2&amp;"'!H:H"),$B53), IF(Trust_selected!$E$12="All intent", SUMIFS(INDIRECT("'"&amp;Trust_selected!$H$2&amp;"'!F:F"),INDIRECT("'"&amp;Trust_selected!$H$2&amp;"'!B:B"),N$1,INDIRECT("'"&amp;Trust_selected!$H$2&amp;"'!E:E"),Trust_selected!$E$18,INDIRECT("'"&amp;Trust_selected!$H$2&amp;"'!H:H"),$B53), IF(Trust_selected!$E$18="18+", SUMIFS(INDIRECT("'"&amp;Trust_selected!$H$2&amp;"'!F:F"),INDIRECT("'"&amp;Trust_selected!$H$2&amp;"'!B:B"),N$1,INDIRECT("'"&amp;Trust_selected!$H$2&amp;"'!D:D"),Trust_selected!$E$12,INDIRECT("'"&amp;Trust_selected!$H$2&amp;"'!H:H"),$B53), SUMIFS(INDIRECT("'"&amp;Trust_selected!$H$2&amp;"'!F:F"),INDIRECT("'"&amp;Trust_selected!$H$2&amp;"'!B:B"),N$1,INDIRECT("'"&amp;Trust_selected!$H$2&amp;"'!D:D"),Trust_selected!$E$12,INDIRECT("'"&amp;Trust_selected!$H$2&amp;"'!E:E"),Trust_selected!$E$18,INDIRECT("'"&amp;Trust_selected!$H$2&amp;"'!H:H"),$B53))))</f>
        <v>0</v>
      </c>
      <c r="O53" s="4">
        <f ca="1">IF(AND(Trust_selected!$E$12="All intent",Trust_selected!$E$18="18+"), SUMIFS(INDIRECT("'"&amp;Trust_selected!$H$2&amp;"'!G:G"),INDIRECT("'"&amp;Trust_selected!$H$2&amp;"'!B:B"),N$1,INDIRECT("'"&amp;Trust_selected!$H$2&amp;"'!H:H"),$B53), IF(Trust_selected!$E$12="All intent", SUMIFS(INDIRECT("'"&amp;Trust_selected!$H$2&amp;"'!G:G"),INDIRECT("'"&amp;Trust_selected!$H$2&amp;"'!B:B"),N$1,INDIRECT("'"&amp;Trust_selected!$H$2&amp;"'!E:E"),Trust_selected!$E$18,INDIRECT("'"&amp;Trust_selected!$H$2&amp;"'!H:H"),$B53), IF(Trust_selected!$E$18="18+", SUMIFS(INDIRECT("'"&amp;Trust_selected!$H$2&amp;"'!G:G"),INDIRECT("'"&amp;Trust_selected!$H$2&amp;"'!B:B"),N$1,INDIRECT("'"&amp;Trust_selected!$H$2&amp;"'!D:D"),Trust_selected!$E$12,INDIRECT("'"&amp;Trust_selected!$H$2&amp;"'!H:H"),$B53), SUMIFS(INDIRECT("'"&amp;Trust_selected!$H$2&amp;"'!G:G"),INDIRECT("'"&amp;Trust_selected!$H$2&amp;"'!B:B"),N$1,INDIRECT("'"&amp;Trust_selected!$H$2&amp;"'!D:D"),Trust_selected!$E$12,INDIRECT("'"&amp;Trust_selected!$H$2&amp;"'!E:E"),Trust_selected!$E$18,INDIRECT("'"&amp;Trust_selected!$H$2&amp;"'!H:H"),$B53))))</f>
        <v>0</v>
      </c>
      <c r="P53" s="4">
        <f t="shared" ca="1" si="1"/>
        <v>0</v>
      </c>
      <c r="Q53" s="96">
        <f t="shared" ca="1" si="2"/>
        <v>0</v>
      </c>
      <c r="R53" s="96">
        <f t="shared" ca="1" si="3"/>
        <v>1</v>
      </c>
    </row>
    <row r="54" spans="1:18" x14ac:dyDescent="0.3">
      <c r="A54" s="12" t="s">
        <v>215</v>
      </c>
      <c r="B54" s="12" t="s">
        <v>60</v>
      </c>
      <c r="C54" s="12" t="s">
        <v>424</v>
      </c>
      <c r="D54" s="22">
        <f ca="1">IF(AND(Trust_selected!$E$12="All intent",Trust_selected!$E$18="18+"), SUMIFS(INDIRECT("'"&amp;Trust_selected!$H$2&amp;"'!F:F"),INDIRECT("'"&amp;Trust_selected!$H$2&amp;"'!B:B"),D$1,INDIRECT("'"&amp;Trust_selected!$H$2&amp;"'!H:H"),$B54), IF(Trust_selected!$E$12="All intent", SUMIFS(INDIRECT("'"&amp;Trust_selected!$H$2&amp;"'!F:F"),INDIRECT("'"&amp;Trust_selected!$H$2&amp;"'!B:B"),D$1,INDIRECT("'"&amp;Trust_selected!$H$2&amp;"'!E:E"),Trust_selected!$E$18,INDIRECT("'"&amp;Trust_selected!$H$2&amp;"'!H:H"),$B54), IF(Trust_selected!$E$18="18+", SUMIFS(INDIRECT("'"&amp;Trust_selected!$H$2&amp;"'!F:F"),INDIRECT("'"&amp;Trust_selected!$H$2&amp;"'!B:B"),D$1,INDIRECT("'"&amp;Trust_selected!$H$2&amp;"'!D:D"),Trust_selected!$E$12,INDIRECT("'"&amp;Trust_selected!$H$2&amp;"'!H:H"),$B54), SUMIFS(INDIRECT("'"&amp;Trust_selected!$H$2&amp;"'!F:F"),INDIRECT("'"&amp;Trust_selected!$H$2&amp;"'!B:B"),D$1,INDIRECT("'"&amp;Trust_selected!$H$2&amp;"'!D:D"),Trust_selected!$E$12,INDIRECT("'"&amp;Trust_selected!$H$2&amp;"'!E:E"),Trust_selected!$E$18,INDIRECT("'"&amp;Trust_selected!$H$2&amp;"'!H:H"),$B54))))</f>
        <v>1208</v>
      </c>
      <c r="E54" s="22">
        <f ca="1">IF(AND(Trust_selected!$E$12="All intent",Trust_selected!$E$18="18+"), SUMIFS(INDIRECT("'"&amp;Trust_selected!$H$2&amp;"'!G:G"),INDIRECT("'"&amp;Trust_selected!$H$2&amp;"'!B:B"),D$1,INDIRECT("'"&amp;Trust_selected!$H$2&amp;"'!H:H"),$B54), IF(Trust_selected!$E$12="All intent", SUMIFS(INDIRECT("'"&amp;Trust_selected!$H$2&amp;"'!G:G"),INDIRECT("'"&amp;Trust_selected!$H$2&amp;"'!B:B"),D$1,INDIRECT("'"&amp;Trust_selected!$H$2&amp;"'!E:E"),Trust_selected!$E$18,INDIRECT("'"&amp;Trust_selected!$H$2&amp;"'!H:H"),$B54), IF(Trust_selected!$E$18="18+", SUMIFS(INDIRECT("'"&amp;Trust_selected!$H$2&amp;"'!G:G"),INDIRECT("'"&amp;Trust_selected!$H$2&amp;"'!B:B"),D$1,INDIRECT("'"&amp;Trust_selected!$H$2&amp;"'!D:D"),Trust_selected!$E$12,INDIRECT("'"&amp;Trust_selected!$H$2&amp;"'!H:H"),$B54), SUMIFS(INDIRECT("'"&amp;Trust_selected!$H$2&amp;"'!G:G"),INDIRECT("'"&amp;Trust_selected!$H$2&amp;"'!B:B"),D$1,INDIRECT("'"&amp;Trust_selected!$H$2&amp;"'!D:D"),Trust_selected!$E$12,INDIRECT("'"&amp;Trust_selected!$H$2&amp;"'!E:E"),Trust_selected!$E$18,INDIRECT("'"&amp;Trust_selected!$H$2&amp;"'!H:H"),$B54))))</f>
        <v>41</v>
      </c>
      <c r="F54" s="22">
        <f t="shared" ca="1" si="4"/>
        <v>3.3940397350993377E-2</v>
      </c>
      <c r="G54" s="18">
        <f t="shared" ca="1" si="5"/>
        <v>2.5116324834319276E-2</v>
      </c>
      <c r="H54" s="18">
        <f t="shared" ca="1" si="6"/>
        <v>4.5719227288341165E-2</v>
      </c>
      <c r="I54" s="22">
        <f ca="1">IF(AND(Trust_selected!$E$12="All intent",Trust_selected!$E$18="18+"), SUMIFS(INDIRECT("'"&amp;Trust_selected!$H$2&amp;"'!F:F"),INDIRECT("'"&amp;Trust_selected!$H$2&amp;"'!B:B"),I$1,INDIRECT("'"&amp;Trust_selected!$H$2&amp;"'!H:H"),$B54), IF(Trust_selected!$E$12="All intent", SUMIFS(INDIRECT("'"&amp;Trust_selected!$H$2&amp;"'!F:F"),INDIRECT("'"&amp;Trust_selected!$H$2&amp;"'!B:B"),I$1,INDIRECT("'"&amp;Trust_selected!$H$2&amp;"'!E:E"),Trust_selected!$E$18,INDIRECT("'"&amp;Trust_selected!$H$2&amp;"'!H:H"),$B54), IF(Trust_selected!$E$18="18+", SUMIFS(INDIRECT("'"&amp;Trust_selected!$H$2&amp;"'!F:F"),INDIRECT("'"&amp;Trust_selected!$H$2&amp;"'!B:B"),I$1,INDIRECT("'"&amp;Trust_selected!$H$2&amp;"'!D:D"),Trust_selected!$E$12,INDIRECT("'"&amp;Trust_selected!$H$2&amp;"'!H:H"),$B54), SUMIFS(INDIRECT("'"&amp;Trust_selected!$H$2&amp;"'!F:F"),INDIRECT("'"&amp;Trust_selected!$H$2&amp;"'!B:B"),I$1,INDIRECT("'"&amp;Trust_selected!$H$2&amp;"'!D:D"),Trust_selected!$E$12,INDIRECT("'"&amp;Trust_selected!$H$2&amp;"'!E:E"),Trust_selected!$E$18,INDIRECT("'"&amp;Trust_selected!$H$2&amp;"'!H:H"),$B54))))</f>
        <v>1346</v>
      </c>
      <c r="J54" s="22">
        <f ca="1">IF(AND(Trust_selected!$E$12="All intent",Trust_selected!$E$18="18+"), SUMIFS(INDIRECT("'"&amp;Trust_selected!$H$2&amp;"'!G:G"),INDIRECT("'"&amp;Trust_selected!$H$2&amp;"'!B:B"),I$1,INDIRECT("'"&amp;Trust_selected!$H$2&amp;"'!H:H"),$B54), IF(Trust_selected!$E$12="All intent", SUMIFS(INDIRECT("'"&amp;Trust_selected!$H$2&amp;"'!G:G"),INDIRECT("'"&amp;Trust_selected!$H$2&amp;"'!B:B"),I$1,INDIRECT("'"&amp;Trust_selected!$H$2&amp;"'!E:E"),Trust_selected!$E$18,INDIRECT("'"&amp;Trust_selected!$H$2&amp;"'!H:H"),$B54), IF(Trust_selected!$E$18="18+", SUMIFS(INDIRECT("'"&amp;Trust_selected!$H$2&amp;"'!G:G"),INDIRECT("'"&amp;Trust_selected!$H$2&amp;"'!B:B"),I$1,INDIRECT("'"&amp;Trust_selected!$H$2&amp;"'!D:D"),Trust_selected!$E$12,INDIRECT("'"&amp;Trust_selected!$H$2&amp;"'!H:H"),$B54), SUMIFS(INDIRECT("'"&amp;Trust_selected!$H$2&amp;"'!G:G"),INDIRECT("'"&amp;Trust_selected!$H$2&amp;"'!B:B"),I$1,INDIRECT("'"&amp;Trust_selected!$H$2&amp;"'!D:D"),Trust_selected!$E$12,INDIRECT("'"&amp;Trust_selected!$H$2&amp;"'!E:E"),Trust_selected!$E$18,INDIRECT("'"&amp;Trust_selected!$H$2&amp;"'!H:H"),$B54))))</f>
        <v>51</v>
      </c>
      <c r="K54" s="22">
        <f t="shared" ca="1" si="0"/>
        <v>3.7890044576523028E-2</v>
      </c>
      <c r="L54" s="18">
        <f t="shared" ca="1" si="7"/>
        <v>2.8935112893191398E-2</v>
      </c>
      <c r="M54" s="18">
        <f t="shared" ca="1" si="8"/>
        <v>4.9475176055233584E-2</v>
      </c>
      <c r="N54" s="4">
        <f ca="1">IF(AND(Trust_selected!$E$12="All intent",Trust_selected!$E$18="18+"), SUMIFS(INDIRECT("'"&amp;Trust_selected!$H$2&amp;"'!F:F"),INDIRECT("'"&amp;Trust_selected!$H$2&amp;"'!B:B"),N$1,INDIRECT("'"&amp;Trust_selected!$H$2&amp;"'!H:H"),$B54), IF(Trust_selected!$E$12="All intent", SUMIFS(INDIRECT("'"&amp;Trust_selected!$H$2&amp;"'!F:F"),INDIRECT("'"&amp;Trust_selected!$H$2&amp;"'!B:B"),N$1,INDIRECT("'"&amp;Trust_selected!$H$2&amp;"'!E:E"),Trust_selected!$E$18,INDIRECT("'"&amp;Trust_selected!$H$2&amp;"'!H:H"),$B54), IF(Trust_selected!$E$18="18+", SUMIFS(INDIRECT("'"&amp;Trust_selected!$H$2&amp;"'!F:F"),INDIRECT("'"&amp;Trust_selected!$H$2&amp;"'!B:B"),N$1,INDIRECT("'"&amp;Trust_selected!$H$2&amp;"'!D:D"),Trust_selected!$E$12,INDIRECT("'"&amp;Trust_selected!$H$2&amp;"'!H:H"),$B54), SUMIFS(INDIRECT("'"&amp;Trust_selected!$H$2&amp;"'!F:F"),INDIRECT("'"&amp;Trust_selected!$H$2&amp;"'!B:B"),N$1,INDIRECT("'"&amp;Trust_selected!$H$2&amp;"'!D:D"),Trust_selected!$E$12,INDIRECT("'"&amp;Trust_selected!$H$2&amp;"'!E:E"),Trust_selected!$E$18,INDIRECT("'"&amp;Trust_selected!$H$2&amp;"'!H:H"),$B54))))</f>
        <v>0</v>
      </c>
      <c r="O54" s="4">
        <f ca="1">IF(AND(Trust_selected!$E$12="All intent",Trust_selected!$E$18="18+"), SUMIFS(INDIRECT("'"&amp;Trust_selected!$H$2&amp;"'!G:G"),INDIRECT("'"&amp;Trust_selected!$H$2&amp;"'!B:B"),N$1,INDIRECT("'"&amp;Trust_selected!$H$2&amp;"'!H:H"),$B54), IF(Trust_selected!$E$12="All intent", SUMIFS(INDIRECT("'"&amp;Trust_selected!$H$2&amp;"'!G:G"),INDIRECT("'"&amp;Trust_selected!$H$2&amp;"'!B:B"),N$1,INDIRECT("'"&amp;Trust_selected!$H$2&amp;"'!E:E"),Trust_selected!$E$18,INDIRECT("'"&amp;Trust_selected!$H$2&amp;"'!H:H"),$B54), IF(Trust_selected!$E$18="18+", SUMIFS(INDIRECT("'"&amp;Trust_selected!$H$2&amp;"'!G:G"),INDIRECT("'"&amp;Trust_selected!$H$2&amp;"'!B:B"),N$1,INDIRECT("'"&amp;Trust_selected!$H$2&amp;"'!D:D"),Trust_selected!$E$12,INDIRECT("'"&amp;Trust_selected!$H$2&amp;"'!H:H"),$B54), SUMIFS(INDIRECT("'"&amp;Trust_selected!$H$2&amp;"'!G:G"),INDIRECT("'"&amp;Trust_selected!$H$2&amp;"'!B:B"),N$1,INDIRECT("'"&amp;Trust_selected!$H$2&amp;"'!D:D"),Trust_selected!$E$12,INDIRECT("'"&amp;Trust_selected!$H$2&amp;"'!E:E"),Trust_selected!$E$18,INDIRECT("'"&amp;Trust_selected!$H$2&amp;"'!H:H"),$B54))))</f>
        <v>0</v>
      </c>
      <c r="P54" s="4">
        <f t="shared" ca="1" si="1"/>
        <v>0</v>
      </c>
      <c r="Q54" s="96">
        <f t="shared" ca="1" si="2"/>
        <v>0</v>
      </c>
      <c r="R54" s="96">
        <f t="shared" ca="1" si="3"/>
        <v>1</v>
      </c>
    </row>
    <row r="55" spans="1:18" x14ac:dyDescent="0.3">
      <c r="A55" s="12" t="s">
        <v>216</v>
      </c>
      <c r="B55" s="12" t="s">
        <v>61</v>
      </c>
      <c r="C55" s="12" t="s">
        <v>407</v>
      </c>
      <c r="D55" s="22">
        <f ca="1">IF(AND(Trust_selected!$E$12="All intent",Trust_selected!$E$18="18+"), SUMIFS(INDIRECT("'"&amp;Trust_selected!$H$2&amp;"'!F:F"),INDIRECT("'"&amp;Trust_selected!$H$2&amp;"'!B:B"),D$1,INDIRECT("'"&amp;Trust_selected!$H$2&amp;"'!H:H"),$B55), IF(Trust_selected!$E$12="All intent", SUMIFS(INDIRECT("'"&amp;Trust_selected!$H$2&amp;"'!F:F"),INDIRECT("'"&amp;Trust_selected!$H$2&amp;"'!B:B"),D$1,INDIRECT("'"&amp;Trust_selected!$H$2&amp;"'!E:E"),Trust_selected!$E$18,INDIRECT("'"&amp;Trust_selected!$H$2&amp;"'!H:H"),$B55), IF(Trust_selected!$E$18="18+", SUMIFS(INDIRECT("'"&amp;Trust_selected!$H$2&amp;"'!F:F"),INDIRECT("'"&amp;Trust_selected!$H$2&amp;"'!B:B"),D$1,INDIRECT("'"&amp;Trust_selected!$H$2&amp;"'!D:D"),Trust_selected!$E$12,INDIRECT("'"&amp;Trust_selected!$H$2&amp;"'!H:H"),$B55), SUMIFS(INDIRECT("'"&amp;Trust_selected!$H$2&amp;"'!F:F"),INDIRECT("'"&amp;Trust_selected!$H$2&amp;"'!B:B"),D$1,INDIRECT("'"&amp;Trust_selected!$H$2&amp;"'!D:D"),Trust_selected!$E$12,INDIRECT("'"&amp;Trust_selected!$H$2&amp;"'!E:E"),Trust_selected!$E$18,INDIRECT("'"&amp;Trust_selected!$H$2&amp;"'!H:H"),$B55))))</f>
        <v>3845</v>
      </c>
      <c r="E55" s="22">
        <f ca="1">IF(AND(Trust_selected!$E$12="All intent",Trust_selected!$E$18="18+"), SUMIFS(INDIRECT("'"&amp;Trust_selected!$H$2&amp;"'!G:G"),INDIRECT("'"&amp;Trust_selected!$H$2&amp;"'!B:B"),D$1,INDIRECT("'"&amp;Trust_selected!$H$2&amp;"'!H:H"),$B55), IF(Trust_selected!$E$12="All intent", SUMIFS(INDIRECT("'"&amp;Trust_selected!$H$2&amp;"'!G:G"),INDIRECT("'"&amp;Trust_selected!$H$2&amp;"'!B:B"),D$1,INDIRECT("'"&amp;Trust_selected!$H$2&amp;"'!E:E"),Trust_selected!$E$18,INDIRECT("'"&amp;Trust_selected!$H$2&amp;"'!H:H"),$B55), IF(Trust_selected!$E$18="18+", SUMIFS(INDIRECT("'"&amp;Trust_selected!$H$2&amp;"'!G:G"),INDIRECT("'"&amp;Trust_selected!$H$2&amp;"'!B:B"),D$1,INDIRECT("'"&amp;Trust_selected!$H$2&amp;"'!D:D"),Trust_selected!$E$12,INDIRECT("'"&amp;Trust_selected!$H$2&amp;"'!H:H"),$B55), SUMIFS(INDIRECT("'"&amp;Trust_selected!$H$2&amp;"'!G:G"),INDIRECT("'"&amp;Trust_selected!$H$2&amp;"'!B:B"),D$1,INDIRECT("'"&amp;Trust_selected!$H$2&amp;"'!D:D"),Trust_selected!$E$12,INDIRECT("'"&amp;Trust_selected!$H$2&amp;"'!E:E"),Trust_selected!$E$18,INDIRECT("'"&amp;Trust_selected!$H$2&amp;"'!H:H"),$B55))))</f>
        <v>198</v>
      </c>
      <c r="F55" s="22">
        <f t="shared" ca="1" si="4"/>
        <v>5.1495448634590379E-2</v>
      </c>
      <c r="G55" s="18">
        <f t="shared" ca="1" si="5"/>
        <v>4.4946639250167356E-2</v>
      </c>
      <c r="H55" s="18">
        <f t="shared" ca="1" si="6"/>
        <v>5.8939546527723249E-2</v>
      </c>
      <c r="I55" s="22">
        <f ca="1">IF(AND(Trust_selected!$E$12="All intent",Trust_selected!$E$18="18+"), SUMIFS(INDIRECT("'"&amp;Trust_selected!$H$2&amp;"'!F:F"),INDIRECT("'"&amp;Trust_selected!$H$2&amp;"'!B:B"),I$1,INDIRECT("'"&amp;Trust_selected!$H$2&amp;"'!H:H"),$B55), IF(Trust_selected!$E$12="All intent", SUMIFS(INDIRECT("'"&amp;Trust_selected!$H$2&amp;"'!F:F"),INDIRECT("'"&amp;Trust_selected!$H$2&amp;"'!B:B"),I$1,INDIRECT("'"&amp;Trust_selected!$H$2&amp;"'!E:E"),Trust_selected!$E$18,INDIRECT("'"&amp;Trust_selected!$H$2&amp;"'!H:H"),$B55), IF(Trust_selected!$E$18="18+", SUMIFS(INDIRECT("'"&amp;Trust_selected!$H$2&amp;"'!F:F"),INDIRECT("'"&amp;Trust_selected!$H$2&amp;"'!B:B"),I$1,INDIRECT("'"&amp;Trust_selected!$H$2&amp;"'!D:D"),Trust_selected!$E$12,INDIRECT("'"&amp;Trust_selected!$H$2&amp;"'!H:H"),$B55), SUMIFS(INDIRECT("'"&amp;Trust_selected!$H$2&amp;"'!F:F"),INDIRECT("'"&amp;Trust_selected!$H$2&amp;"'!B:B"),I$1,INDIRECT("'"&amp;Trust_selected!$H$2&amp;"'!D:D"),Trust_selected!$E$12,INDIRECT("'"&amp;Trust_selected!$H$2&amp;"'!E:E"),Trust_selected!$E$18,INDIRECT("'"&amp;Trust_selected!$H$2&amp;"'!H:H"),$B55))))</f>
        <v>4018</v>
      </c>
      <c r="J55" s="22">
        <f ca="1">IF(AND(Trust_selected!$E$12="All intent",Trust_selected!$E$18="18+"), SUMIFS(INDIRECT("'"&amp;Trust_selected!$H$2&amp;"'!G:G"),INDIRECT("'"&amp;Trust_selected!$H$2&amp;"'!B:B"),I$1,INDIRECT("'"&amp;Trust_selected!$H$2&amp;"'!H:H"),$B55), IF(Trust_selected!$E$12="All intent", SUMIFS(INDIRECT("'"&amp;Trust_selected!$H$2&amp;"'!G:G"),INDIRECT("'"&amp;Trust_selected!$H$2&amp;"'!B:B"),I$1,INDIRECT("'"&amp;Trust_selected!$H$2&amp;"'!E:E"),Trust_selected!$E$18,INDIRECT("'"&amp;Trust_selected!$H$2&amp;"'!H:H"),$B55), IF(Trust_selected!$E$18="18+", SUMIFS(INDIRECT("'"&amp;Trust_selected!$H$2&amp;"'!G:G"),INDIRECT("'"&amp;Trust_selected!$H$2&amp;"'!B:B"),I$1,INDIRECT("'"&amp;Trust_selected!$H$2&amp;"'!D:D"),Trust_selected!$E$12,INDIRECT("'"&amp;Trust_selected!$H$2&amp;"'!H:H"),$B55), SUMIFS(INDIRECT("'"&amp;Trust_selected!$H$2&amp;"'!G:G"),INDIRECT("'"&amp;Trust_selected!$H$2&amp;"'!B:B"),I$1,INDIRECT("'"&amp;Trust_selected!$H$2&amp;"'!D:D"),Trust_selected!$E$12,INDIRECT("'"&amp;Trust_selected!$H$2&amp;"'!E:E"),Trust_selected!$E$18,INDIRECT("'"&amp;Trust_selected!$H$2&amp;"'!H:H"),$B55))))</f>
        <v>231</v>
      </c>
      <c r="K55" s="22">
        <f t="shared" ca="1" si="0"/>
        <v>5.7491289198606271E-2</v>
      </c>
      <c r="L55" s="18">
        <f t="shared" ca="1" si="7"/>
        <v>5.0707398560404744E-2</v>
      </c>
      <c r="M55" s="18">
        <f t="shared" ca="1" si="8"/>
        <v>6.5120503556177115E-2</v>
      </c>
      <c r="N55" s="4">
        <f ca="1">IF(AND(Trust_selected!$E$12="All intent",Trust_selected!$E$18="18+"), SUMIFS(INDIRECT("'"&amp;Trust_selected!$H$2&amp;"'!F:F"),INDIRECT("'"&amp;Trust_selected!$H$2&amp;"'!B:B"),N$1,INDIRECT("'"&amp;Trust_selected!$H$2&amp;"'!H:H"),$B55), IF(Trust_selected!$E$12="All intent", SUMIFS(INDIRECT("'"&amp;Trust_selected!$H$2&amp;"'!F:F"),INDIRECT("'"&amp;Trust_selected!$H$2&amp;"'!B:B"),N$1,INDIRECT("'"&amp;Trust_selected!$H$2&amp;"'!E:E"),Trust_selected!$E$18,INDIRECT("'"&amp;Trust_selected!$H$2&amp;"'!H:H"),$B55), IF(Trust_selected!$E$18="18+", SUMIFS(INDIRECT("'"&amp;Trust_selected!$H$2&amp;"'!F:F"),INDIRECT("'"&amp;Trust_selected!$H$2&amp;"'!B:B"),N$1,INDIRECT("'"&amp;Trust_selected!$H$2&amp;"'!D:D"),Trust_selected!$E$12,INDIRECT("'"&amp;Trust_selected!$H$2&amp;"'!H:H"),$B55), SUMIFS(INDIRECT("'"&amp;Trust_selected!$H$2&amp;"'!F:F"),INDIRECT("'"&amp;Trust_selected!$H$2&amp;"'!B:B"),N$1,INDIRECT("'"&amp;Trust_selected!$H$2&amp;"'!D:D"),Trust_selected!$E$12,INDIRECT("'"&amp;Trust_selected!$H$2&amp;"'!E:E"),Trust_selected!$E$18,INDIRECT("'"&amp;Trust_selected!$H$2&amp;"'!H:H"),$B55))))</f>
        <v>0</v>
      </c>
      <c r="O55" s="4">
        <f ca="1">IF(AND(Trust_selected!$E$12="All intent",Trust_selected!$E$18="18+"), SUMIFS(INDIRECT("'"&amp;Trust_selected!$H$2&amp;"'!G:G"),INDIRECT("'"&amp;Trust_selected!$H$2&amp;"'!B:B"),N$1,INDIRECT("'"&amp;Trust_selected!$H$2&amp;"'!H:H"),$B55), IF(Trust_selected!$E$12="All intent", SUMIFS(INDIRECT("'"&amp;Trust_selected!$H$2&amp;"'!G:G"),INDIRECT("'"&amp;Trust_selected!$H$2&amp;"'!B:B"),N$1,INDIRECT("'"&amp;Trust_selected!$H$2&amp;"'!E:E"),Trust_selected!$E$18,INDIRECT("'"&amp;Trust_selected!$H$2&amp;"'!H:H"),$B55), IF(Trust_selected!$E$18="18+", SUMIFS(INDIRECT("'"&amp;Trust_selected!$H$2&amp;"'!G:G"),INDIRECT("'"&amp;Trust_selected!$H$2&amp;"'!B:B"),N$1,INDIRECT("'"&amp;Trust_selected!$H$2&amp;"'!D:D"),Trust_selected!$E$12,INDIRECT("'"&amp;Trust_selected!$H$2&amp;"'!H:H"),$B55), SUMIFS(INDIRECT("'"&amp;Trust_selected!$H$2&amp;"'!G:G"),INDIRECT("'"&amp;Trust_selected!$H$2&amp;"'!B:B"),N$1,INDIRECT("'"&amp;Trust_selected!$H$2&amp;"'!D:D"),Trust_selected!$E$12,INDIRECT("'"&amp;Trust_selected!$H$2&amp;"'!E:E"),Trust_selected!$E$18,INDIRECT("'"&amp;Trust_selected!$H$2&amp;"'!H:H"),$B55))))</f>
        <v>0</v>
      </c>
      <c r="P55" s="4">
        <f t="shared" ca="1" si="1"/>
        <v>0</v>
      </c>
      <c r="Q55" s="96">
        <f t="shared" ca="1" si="2"/>
        <v>0</v>
      </c>
      <c r="R55" s="96">
        <f t="shared" ca="1" si="3"/>
        <v>1</v>
      </c>
    </row>
    <row r="56" spans="1:18" x14ac:dyDescent="0.3">
      <c r="A56" s="12" t="s">
        <v>217</v>
      </c>
      <c r="B56" s="12" t="s">
        <v>62</v>
      </c>
      <c r="C56" s="12" t="s">
        <v>425</v>
      </c>
      <c r="D56" s="22">
        <f ca="1">IF(AND(Trust_selected!$E$12="All intent",Trust_selected!$E$18="18+"), SUMIFS(INDIRECT("'"&amp;Trust_selected!$H$2&amp;"'!F:F"),INDIRECT("'"&amp;Trust_selected!$H$2&amp;"'!B:B"),D$1,INDIRECT("'"&amp;Trust_selected!$H$2&amp;"'!H:H"),$B56), IF(Trust_selected!$E$12="All intent", SUMIFS(INDIRECT("'"&amp;Trust_selected!$H$2&amp;"'!F:F"),INDIRECT("'"&amp;Trust_selected!$H$2&amp;"'!B:B"),D$1,INDIRECT("'"&amp;Trust_selected!$H$2&amp;"'!E:E"),Trust_selected!$E$18,INDIRECT("'"&amp;Trust_selected!$H$2&amp;"'!H:H"),$B56), IF(Trust_selected!$E$18="18+", SUMIFS(INDIRECT("'"&amp;Trust_selected!$H$2&amp;"'!F:F"),INDIRECT("'"&amp;Trust_selected!$H$2&amp;"'!B:B"),D$1,INDIRECT("'"&amp;Trust_selected!$H$2&amp;"'!D:D"),Trust_selected!$E$12,INDIRECT("'"&amp;Trust_selected!$H$2&amp;"'!H:H"),$B56), SUMIFS(INDIRECT("'"&amp;Trust_selected!$H$2&amp;"'!F:F"),INDIRECT("'"&amp;Trust_selected!$H$2&amp;"'!B:B"),D$1,INDIRECT("'"&amp;Trust_selected!$H$2&amp;"'!D:D"),Trust_selected!$E$12,INDIRECT("'"&amp;Trust_selected!$H$2&amp;"'!E:E"),Trust_selected!$E$18,INDIRECT("'"&amp;Trust_selected!$H$2&amp;"'!H:H"),$B56))))</f>
        <v>1335</v>
      </c>
      <c r="E56" s="22">
        <f ca="1">IF(AND(Trust_selected!$E$12="All intent",Trust_selected!$E$18="18+"), SUMIFS(INDIRECT("'"&amp;Trust_selected!$H$2&amp;"'!G:G"),INDIRECT("'"&amp;Trust_selected!$H$2&amp;"'!B:B"),D$1,INDIRECT("'"&amp;Trust_selected!$H$2&amp;"'!H:H"),$B56), IF(Trust_selected!$E$12="All intent", SUMIFS(INDIRECT("'"&amp;Trust_selected!$H$2&amp;"'!G:G"),INDIRECT("'"&amp;Trust_selected!$H$2&amp;"'!B:B"),D$1,INDIRECT("'"&amp;Trust_selected!$H$2&amp;"'!E:E"),Trust_selected!$E$18,INDIRECT("'"&amp;Trust_selected!$H$2&amp;"'!H:H"),$B56), IF(Trust_selected!$E$18="18+", SUMIFS(INDIRECT("'"&amp;Trust_selected!$H$2&amp;"'!G:G"),INDIRECT("'"&amp;Trust_selected!$H$2&amp;"'!B:B"),D$1,INDIRECT("'"&amp;Trust_selected!$H$2&amp;"'!D:D"),Trust_selected!$E$12,INDIRECT("'"&amp;Trust_selected!$H$2&amp;"'!H:H"),$B56), SUMIFS(INDIRECT("'"&amp;Trust_selected!$H$2&amp;"'!G:G"),INDIRECT("'"&amp;Trust_selected!$H$2&amp;"'!B:B"),D$1,INDIRECT("'"&amp;Trust_selected!$H$2&amp;"'!D:D"),Trust_selected!$E$12,INDIRECT("'"&amp;Trust_selected!$H$2&amp;"'!E:E"),Trust_selected!$E$18,INDIRECT("'"&amp;Trust_selected!$H$2&amp;"'!H:H"),$B56))))</f>
        <v>32</v>
      </c>
      <c r="F56" s="22">
        <f t="shared" ca="1" si="4"/>
        <v>2.3970037453183522E-2</v>
      </c>
      <c r="G56" s="18">
        <f t="shared" ca="1" si="5"/>
        <v>1.7029692442271864E-2</v>
      </c>
      <c r="H56" s="18">
        <f t="shared" ca="1" si="6"/>
        <v>3.3642071845974515E-2</v>
      </c>
      <c r="I56" s="22">
        <f ca="1">IF(AND(Trust_selected!$E$12="All intent",Trust_selected!$E$18="18+"), SUMIFS(INDIRECT("'"&amp;Trust_selected!$H$2&amp;"'!F:F"),INDIRECT("'"&amp;Trust_selected!$H$2&amp;"'!B:B"),I$1,INDIRECT("'"&amp;Trust_selected!$H$2&amp;"'!H:H"),$B56), IF(Trust_selected!$E$12="All intent", SUMIFS(INDIRECT("'"&amp;Trust_selected!$H$2&amp;"'!F:F"),INDIRECT("'"&amp;Trust_selected!$H$2&amp;"'!B:B"),I$1,INDIRECT("'"&amp;Trust_selected!$H$2&amp;"'!E:E"),Trust_selected!$E$18,INDIRECT("'"&amp;Trust_selected!$H$2&amp;"'!H:H"),$B56), IF(Trust_selected!$E$18="18+", SUMIFS(INDIRECT("'"&amp;Trust_selected!$H$2&amp;"'!F:F"),INDIRECT("'"&amp;Trust_selected!$H$2&amp;"'!B:B"),I$1,INDIRECT("'"&amp;Trust_selected!$H$2&amp;"'!D:D"),Trust_selected!$E$12,INDIRECT("'"&amp;Trust_selected!$H$2&amp;"'!H:H"),$B56), SUMIFS(INDIRECT("'"&amp;Trust_selected!$H$2&amp;"'!F:F"),INDIRECT("'"&amp;Trust_selected!$H$2&amp;"'!B:B"),I$1,INDIRECT("'"&amp;Trust_selected!$H$2&amp;"'!D:D"),Trust_selected!$E$12,INDIRECT("'"&amp;Trust_selected!$H$2&amp;"'!E:E"),Trust_selected!$E$18,INDIRECT("'"&amp;Trust_selected!$H$2&amp;"'!H:H"),$B56))))</f>
        <v>1604</v>
      </c>
      <c r="J56" s="22">
        <f ca="1">IF(AND(Trust_selected!$E$12="All intent",Trust_selected!$E$18="18+"), SUMIFS(INDIRECT("'"&amp;Trust_selected!$H$2&amp;"'!G:G"),INDIRECT("'"&amp;Trust_selected!$H$2&amp;"'!B:B"),I$1,INDIRECT("'"&amp;Trust_selected!$H$2&amp;"'!H:H"),$B56), IF(Trust_selected!$E$12="All intent", SUMIFS(INDIRECT("'"&amp;Trust_selected!$H$2&amp;"'!G:G"),INDIRECT("'"&amp;Trust_selected!$H$2&amp;"'!B:B"),I$1,INDIRECT("'"&amp;Trust_selected!$H$2&amp;"'!E:E"),Trust_selected!$E$18,INDIRECT("'"&amp;Trust_selected!$H$2&amp;"'!H:H"),$B56), IF(Trust_selected!$E$18="18+", SUMIFS(INDIRECT("'"&amp;Trust_selected!$H$2&amp;"'!G:G"),INDIRECT("'"&amp;Trust_selected!$H$2&amp;"'!B:B"),I$1,INDIRECT("'"&amp;Trust_selected!$H$2&amp;"'!D:D"),Trust_selected!$E$12,INDIRECT("'"&amp;Trust_selected!$H$2&amp;"'!H:H"),$B56), SUMIFS(INDIRECT("'"&amp;Trust_selected!$H$2&amp;"'!G:G"),INDIRECT("'"&amp;Trust_selected!$H$2&amp;"'!B:B"),I$1,INDIRECT("'"&amp;Trust_selected!$H$2&amp;"'!D:D"),Trust_selected!$E$12,INDIRECT("'"&amp;Trust_selected!$H$2&amp;"'!E:E"),Trust_selected!$E$18,INDIRECT("'"&amp;Trust_selected!$H$2&amp;"'!H:H"),$B56))))</f>
        <v>46</v>
      </c>
      <c r="K56" s="22">
        <f t="shared" ca="1" si="0"/>
        <v>2.8678304239401497E-2</v>
      </c>
      <c r="L56" s="18">
        <f t="shared" ca="1" si="7"/>
        <v>2.156901527772245E-2</v>
      </c>
      <c r="M56" s="18">
        <f t="shared" ca="1" si="8"/>
        <v>3.8039759141486218E-2</v>
      </c>
      <c r="N56" s="4">
        <f ca="1">IF(AND(Trust_selected!$E$12="All intent",Trust_selected!$E$18="18+"), SUMIFS(INDIRECT("'"&amp;Trust_selected!$H$2&amp;"'!F:F"),INDIRECT("'"&amp;Trust_selected!$H$2&amp;"'!B:B"),N$1,INDIRECT("'"&amp;Trust_selected!$H$2&amp;"'!H:H"),$B56), IF(Trust_selected!$E$12="All intent", SUMIFS(INDIRECT("'"&amp;Trust_selected!$H$2&amp;"'!F:F"),INDIRECT("'"&amp;Trust_selected!$H$2&amp;"'!B:B"),N$1,INDIRECT("'"&amp;Trust_selected!$H$2&amp;"'!E:E"),Trust_selected!$E$18,INDIRECT("'"&amp;Trust_selected!$H$2&amp;"'!H:H"),$B56), IF(Trust_selected!$E$18="18+", SUMIFS(INDIRECT("'"&amp;Trust_selected!$H$2&amp;"'!F:F"),INDIRECT("'"&amp;Trust_selected!$H$2&amp;"'!B:B"),N$1,INDIRECT("'"&amp;Trust_selected!$H$2&amp;"'!D:D"),Trust_selected!$E$12,INDIRECT("'"&amp;Trust_selected!$H$2&amp;"'!H:H"),$B56), SUMIFS(INDIRECT("'"&amp;Trust_selected!$H$2&amp;"'!F:F"),INDIRECT("'"&amp;Trust_selected!$H$2&amp;"'!B:B"),N$1,INDIRECT("'"&amp;Trust_selected!$H$2&amp;"'!D:D"),Trust_selected!$E$12,INDIRECT("'"&amp;Trust_selected!$H$2&amp;"'!E:E"),Trust_selected!$E$18,INDIRECT("'"&amp;Trust_selected!$H$2&amp;"'!H:H"),$B56))))</f>
        <v>0</v>
      </c>
      <c r="O56" s="4">
        <f ca="1">IF(AND(Trust_selected!$E$12="All intent",Trust_selected!$E$18="18+"), SUMIFS(INDIRECT("'"&amp;Trust_selected!$H$2&amp;"'!G:G"),INDIRECT("'"&amp;Trust_selected!$H$2&amp;"'!B:B"),N$1,INDIRECT("'"&amp;Trust_selected!$H$2&amp;"'!H:H"),$B56), IF(Trust_selected!$E$12="All intent", SUMIFS(INDIRECT("'"&amp;Trust_selected!$H$2&amp;"'!G:G"),INDIRECT("'"&amp;Trust_selected!$H$2&amp;"'!B:B"),N$1,INDIRECT("'"&amp;Trust_selected!$H$2&amp;"'!E:E"),Trust_selected!$E$18,INDIRECT("'"&amp;Trust_selected!$H$2&amp;"'!H:H"),$B56), IF(Trust_selected!$E$18="18+", SUMIFS(INDIRECT("'"&amp;Trust_selected!$H$2&amp;"'!G:G"),INDIRECT("'"&amp;Trust_selected!$H$2&amp;"'!B:B"),N$1,INDIRECT("'"&amp;Trust_selected!$H$2&amp;"'!D:D"),Trust_selected!$E$12,INDIRECT("'"&amp;Trust_selected!$H$2&amp;"'!H:H"),$B56), SUMIFS(INDIRECT("'"&amp;Trust_selected!$H$2&amp;"'!G:G"),INDIRECT("'"&amp;Trust_selected!$H$2&amp;"'!B:B"),N$1,INDIRECT("'"&amp;Trust_selected!$H$2&amp;"'!D:D"),Trust_selected!$E$12,INDIRECT("'"&amp;Trust_selected!$H$2&amp;"'!E:E"),Trust_selected!$E$18,INDIRECT("'"&amp;Trust_selected!$H$2&amp;"'!H:H"),$B56))))</f>
        <v>0</v>
      </c>
      <c r="P56" s="4">
        <f t="shared" ca="1" si="1"/>
        <v>0</v>
      </c>
      <c r="Q56" s="96">
        <f t="shared" ca="1" si="2"/>
        <v>0</v>
      </c>
      <c r="R56" s="96">
        <f t="shared" ca="1" si="3"/>
        <v>1</v>
      </c>
    </row>
    <row r="57" spans="1:18" x14ac:dyDescent="0.3">
      <c r="A57" s="12" t="s">
        <v>218</v>
      </c>
      <c r="B57" s="12" t="s">
        <v>63</v>
      </c>
      <c r="C57" s="12" t="s">
        <v>417</v>
      </c>
      <c r="D57" s="22">
        <f ca="1">IF(AND(Trust_selected!$E$12="All intent",Trust_selected!$E$18="18+"), SUMIFS(INDIRECT("'"&amp;Trust_selected!$H$2&amp;"'!F:F"),INDIRECT("'"&amp;Trust_selected!$H$2&amp;"'!B:B"),D$1,INDIRECT("'"&amp;Trust_selected!$H$2&amp;"'!H:H"),$B57), IF(Trust_selected!$E$12="All intent", SUMIFS(INDIRECT("'"&amp;Trust_selected!$H$2&amp;"'!F:F"),INDIRECT("'"&amp;Trust_selected!$H$2&amp;"'!B:B"),D$1,INDIRECT("'"&amp;Trust_selected!$H$2&amp;"'!E:E"),Trust_selected!$E$18,INDIRECT("'"&amp;Trust_selected!$H$2&amp;"'!H:H"),$B57), IF(Trust_selected!$E$18="18+", SUMIFS(INDIRECT("'"&amp;Trust_selected!$H$2&amp;"'!F:F"),INDIRECT("'"&amp;Trust_selected!$H$2&amp;"'!B:B"),D$1,INDIRECT("'"&amp;Trust_selected!$H$2&amp;"'!D:D"),Trust_selected!$E$12,INDIRECT("'"&amp;Trust_selected!$H$2&amp;"'!H:H"),$B57), SUMIFS(INDIRECT("'"&amp;Trust_selected!$H$2&amp;"'!F:F"),INDIRECT("'"&amp;Trust_selected!$H$2&amp;"'!B:B"),D$1,INDIRECT("'"&amp;Trust_selected!$H$2&amp;"'!D:D"),Trust_selected!$E$12,INDIRECT("'"&amp;Trust_selected!$H$2&amp;"'!E:E"),Trust_selected!$E$18,INDIRECT("'"&amp;Trust_selected!$H$2&amp;"'!H:H"),$B57))))</f>
        <v>1059</v>
      </c>
      <c r="E57" s="22">
        <f ca="1">IF(AND(Trust_selected!$E$12="All intent",Trust_selected!$E$18="18+"), SUMIFS(INDIRECT("'"&amp;Trust_selected!$H$2&amp;"'!G:G"),INDIRECT("'"&amp;Trust_selected!$H$2&amp;"'!B:B"),D$1,INDIRECT("'"&amp;Trust_selected!$H$2&amp;"'!H:H"),$B57), IF(Trust_selected!$E$12="All intent", SUMIFS(INDIRECT("'"&amp;Trust_selected!$H$2&amp;"'!G:G"),INDIRECT("'"&amp;Trust_selected!$H$2&amp;"'!B:B"),D$1,INDIRECT("'"&amp;Trust_selected!$H$2&amp;"'!E:E"),Trust_selected!$E$18,INDIRECT("'"&amp;Trust_selected!$H$2&amp;"'!H:H"),$B57), IF(Trust_selected!$E$18="18+", SUMIFS(INDIRECT("'"&amp;Trust_selected!$H$2&amp;"'!G:G"),INDIRECT("'"&amp;Trust_selected!$H$2&amp;"'!B:B"),D$1,INDIRECT("'"&amp;Trust_selected!$H$2&amp;"'!D:D"),Trust_selected!$E$12,INDIRECT("'"&amp;Trust_selected!$H$2&amp;"'!H:H"),$B57), SUMIFS(INDIRECT("'"&amp;Trust_selected!$H$2&amp;"'!G:G"),INDIRECT("'"&amp;Trust_selected!$H$2&amp;"'!B:B"),D$1,INDIRECT("'"&amp;Trust_selected!$H$2&amp;"'!D:D"),Trust_selected!$E$12,INDIRECT("'"&amp;Trust_selected!$H$2&amp;"'!E:E"),Trust_selected!$E$18,INDIRECT("'"&amp;Trust_selected!$H$2&amp;"'!H:H"),$B57))))</f>
        <v>38</v>
      </c>
      <c r="F57" s="22">
        <f t="shared" ca="1" si="4"/>
        <v>3.588290840415486E-2</v>
      </c>
      <c r="G57" s="18">
        <f t="shared" ca="1" si="5"/>
        <v>2.6253178931734403E-2</v>
      </c>
      <c r="H57" s="18">
        <f t="shared" ca="1" si="6"/>
        <v>4.8867581702955638E-2</v>
      </c>
      <c r="I57" s="22">
        <f ca="1">IF(AND(Trust_selected!$E$12="All intent",Trust_selected!$E$18="18+"), SUMIFS(INDIRECT("'"&amp;Trust_selected!$H$2&amp;"'!F:F"),INDIRECT("'"&amp;Trust_selected!$H$2&amp;"'!B:B"),I$1,INDIRECT("'"&amp;Trust_selected!$H$2&amp;"'!H:H"),$B57), IF(Trust_selected!$E$12="All intent", SUMIFS(INDIRECT("'"&amp;Trust_selected!$H$2&amp;"'!F:F"),INDIRECT("'"&amp;Trust_selected!$H$2&amp;"'!B:B"),I$1,INDIRECT("'"&amp;Trust_selected!$H$2&amp;"'!E:E"),Trust_selected!$E$18,INDIRECT("'"&amp;Trust_selected!$H$2&amp;"'!H:H"),$B57), IF(Trust_selected!$E$18="18+", SUMIFS(INDIRECT("'"&amp;Trust_selected!$H$2&amp;"'!F:F"),INDIRECT("'"&amp;Trust_selected!$H$2&amp;"'!B:B"),I$1,INDIRECT("'"&amp;Trust_selected!$H$2&amp;"'!D:D"),Trust_selected!$E$12,INDIRECT("'"&amp;Trust_selected!$H$2&amp;"'!H:H"),$B57), SUMIFS(INDIRECT("'"&amp;Trust_selected!$H$2&amp;"'!F:F"),INDIRECT("'"&amp;Trust_selected!$H$2&amp;"'!B:B"),I$1,INDIRECT("'"&amp;Trust_selected!$H$2&amp;"'!D:D"),Trust_selected!$E$12,INDIRECT("'"&amp;Trust_selected!$H$2&amp;"'!E:E"),Trust_selected!$E$18,INDIRECT("'"&amp;Trust_selected!$H$2&amp;"'!H:H"),$B57))))</f>
        <v>1155</v>
      </c>
      <c r="J57" s="22">
        <f ca="1">IF(AND(Trust_selected!$E$12="All intent",Trust_selected!$E$18="18+"), SUMIFS(INDIRECT("'"&amp;Trust_selected!$H$2&amp;"'!G:G"),INDIRECT("'"&amp;Trust_selected!$H$2&amp;"'!B:B"),I$1,INDIRECT("'"&amp;Trust_selected!$H$2&amp;"'!H:H"),$B57), IF(Trust_selected!$E$12="All intent", SUMIFS(INDIRECT("'"&amp;Trust_selected!$H$2&amp;"'!G:G"),INDIRECT("'"&amp;Trust_selected!$H$2&amp;"'!B:B"),I$1,INDIRECT("'"&amp;Trust_selected!$H$2&amp;"'!E:E"),Trust_selected!$E$18,INDIRECT("'"&amp;Trust_selected!$H$2&amp;"'!H:H"),$B57), IF(Trust_selected!$E$18="18+", SUMIFS(INDIRECT("'"&amp;Trust_selected!$H$2&amp;"'!G:G"),INDIRECT("'"&amp;Trust_selected!$H$2&amp;"'!B:B"),I$1,INDIRECT("'"&amp;Trust_selected!$H$2&amp;"'!D:D"),Trust_selected!$E$12,INDIRECT("'"&amp;Trust_selected!$H$2&amp;"'!H:H"),$B57), SUMIFS(INDIRECT("'"&amp;Trust_selected!$H$2&amp;"'!G:G"),INDIRECT("'"&amp;Trust_selected!$H$2&amp;"'!B:B"),I$1,INDIRECT("'"&amp;Trust_selected!$H$2&amp;"'!D:D"),Trust_selected!$E$12,INDIRECT("'"&amp;Trust_selected!$H$2&amp;"'!E:E"),Trust_selected!$E$18,INDIRECT("'"&amp;Trust_selected!$H$2&amp;"'!H:H"),$B57))))</f>
        <v>58</v>
      </c>
      <c r="K57" s="22">
        <f t="shared" ca="1" si="0"/>
        <v>5.0216450216450215E-2</v>
      </c>
      <c r="L57" s="18">
        <f t="shared" ca="1" si="7"/>
        <v>3.9045412032556966E-2</v>
      </c>
      <c r="M57" s="18">
        <f t="shared" ca="1" si="8"/>
        <v>6.4369475231359122E-2</v>
      </c>
      <c r="N57" s="4">
        <f ca="1">IF(AND(Trust_selected!$E$12="All intent",Trust_selected!$E$18="18+"), SUMIFS(INDIRECT("'"&amp;Trust_selected!$H$2&amp;"'!F:F"),INDIRECT("'"&amp;Trust_selected!$H$2&amp;"'!B:B"),N$1,INDIRECT("'"&amp;Trust_selected!$H$2&amp;"'!H:H"),$B57), IF(Trust_selected!$E$12="All intent", SUMIFS(INDIRECT("'"&amp;Trust_selected!$H$2&amp;"'!F:F"),INDIRECT("'"&amp;Trust_selected!$H$2&amp;"'!B:B"),N$1,INDIRECT("'"&amp;Trust_selected!$H$2&amp;"'!E:E"),Trust_selected!$E$18,INDIRECT("'"&amp;Trust_selected!$H$2&amp;"'!H:H"),$B57), IF(Trust_selected!$E$18="18+", SUMIFS(INDIRECT("'"&amp;Trust_selected!$H$2&amp;"'!F:F"),INDIRECT("'"&amp;Trust_selected!$H$2&amp;"'!B:B"),N$1,INDIRECT("'"&amp;Trust_selected!$H$2&amp;"'!D:D"),Trust_selected!$E$12,INDIRECT("'"&amp;Trust_selected!$H$2&amp;"'!H:H"),$B57), SUMIFS(INDIRECT("'"&amp;Trust_selected!$H$2&amp;"'!F:F"),INDIRECT("'"&amp;Trust_selected!$H$2&amp;"'!B:B"),N$1,INDIRECT("'"&amp;Trust_selected!$H$2&amp;"'!D:D"),Trust_selected!$E$12,INDIRECT("'"&amp;Trust_selected!$H$2&amp;"'!E:E"),Trust_selected!$E$18,INDIRECT("'"&amp;Trust_selected!$H$2&amp;"'!H:H"),$B57))))</f>
        <v>0</v>
      </c>
      <c r="O57" s="4">
        <f ca="1">IF(AND(Trust_selected!$E$12="All intent",Trust_selected!$E$18="18+"), SUMIFS(INDIRECT("'"&amp;Trust_selected!$H$2&amp;"'!G:G"),INDIRECT("'"&amp;Trust_selected!$H$2&amp;"'!B:B"),N$1,INDIRECT("'"&amp;Trust_selected!$H$2&amp;"'!H:H"),$B57), IF(Trust_selected!$E$12="All intent", SUMIFS(INDIRECT("'"&amp;Trust_selected!$H$2&amp;"'!G:G"),INDIRECT("'"&amp;Trust_selected!$H$2&amp;"'!B:B"),N$1,INDIRECT("'"&amp;Trust_selected!$H$2&amp;"'!E:E"),Trust_selected!$E$18,INDIRECT("'"&amp;Trust_selected!$H$2&amp;"'!H:H"),$B57), IF(Trust_selected!$E$18="18+", SUMIFS(INDIRECT("'"&amp;Trust_selected!$H$2&amp;"'!G:G"),INDIRECT("'"&amp;Trust_selected!$H$2&amp;"'!B:B"),N$1,INDIRECT("'"&amp;Trust_selected!$H$2&amp;"'!D:D"),Trust_selected!$E$12,INDIRECT("'"&amp;Trust_selected!$H$2&amp;"'!H:H"),$B57), SUMIFS(INDIRECT("'"&amp;Trust_selected!$H$2&amp;"'!G:G"),INDIRECT("'"&amp;Trust_selected!$H$2&amp;"'!B:B"),N$1,INDIRECT("'"&amp;Trust_selected!$H$2&amp;"'!D:D"),Trust_selected!$E$12,INDIRECT("'"&amp;Trust_selected!$H$2&amp;"'!E:E"),Trust_selected!$E$18,INDIRECT("'"&amp;Trust_selected!$H$2&amp;"'!H:H"),$B57))))</f>
        <v>0</v>
      </c>
      <c r="P57" s="4">
        <f t="shared" ca="1" si="1"/>
        <v>0</v>
      </c>
      <c r="Q57" s="96">
        <f t="shared" ca="1" si="2"/>
        <v>0</v>
      </c>
      <c r="R57" s="96">
        <f t="shared" ca="1" si="3"/>
        <v>1</v>
      </c>
    </row>
    <row r="58" spans="1:18" x14ac:dyDescent="0.3">
      <c r="A58" s="12" t="s">
        <v>219</v>
      </c>
      <c r="B58" s="12" t="s">
        <v>64</v>
      </c>
      <c r="C58" s="12" t="s">
        <v>400</v>
      </c>
      <c r="D58" s="22">
        <f ca="1">IF(AND(Trust_selected!$E$12="All intent",Trust_selected!$E$18="18+"), SUMIFS(INDIRECT("'"&amp;Trust_selected!$H$2&amp;"'!F:F"),INDIRECT("'"&amp;Trust_selected!$H$2&amp;"'!B:B"),D$1,INDIRECT("'"&amp;Trust_selected!$H$2&amp;"'!H:H"),$B58), IF(Trust_selected!$E$12="All intent", SUMIFS(INDIRECT("'"&amp;Trust_selected!$H$2&amp;"'!F:F"),INDIRECT("'"&amp;Trust_selected!$H$2&amp;"'!B:B"),D$1,INDIRECT("'"&amp;Trust_selected!$H$2&amp;"'!E:E"),Trust_selected!$E$18,INDIRECT("'"&amp;Trust_selected!$H$2&amp;"'!H:H"),$B58), IF(Trust_selected!$E$18="18+", SUMIFS(INDIRECT("'"&amp;Trust_selected!$H$2&amp;"'!F:F"),INDIRECT("'"&amp;Trust_selected!$H$2&amp;"'!B:B"),D$1,INDIRECT("'"&amp;Trust_selected!$H$2&amp;"'!D:D"),Trust_selected!$E$12,INDIRECT("'"&amp;Trust_selected!$H$2&amp;"'!H:H"),$B58), SUMIFS(INDIRECT("'"&amp;Trust_selected!$H$2&amp;"'!F:F"),INDIRECT("'"&amp;Trust_selected!$H$2&amp;"'!B:B"),D$1,INDIRECT("'"&amp;Trust_selected!$H$2&amp;"'!D:D"),Trust_selected!$E$12,INDIRECT("'"&amp;Trust_selected!$H$2&amp;"'!E:E"),Trust_selected!$E$18,INDIRECT("'"&amp;Trust_selected!$H$2&amp;"'!H:H"),$B58))))</f>
        <v>2329</v>
      </c>
      <c r="E58" s="22">
        <f ca="1">IF(AND(Trust_selected!$E$12="All intent",Trust_selected!$E$18="18+"), SUMIFS(INDIRECT("'"&amp;Trust_selected!$H$2&amp;"'!G:G"),INDIRECT("'"&amp;Trust_selected!$H$2&amp;"'!B:B"),D$1,INDIRECT("'"&amp;Trust_selected!$H$2&amp;"'!H:H"),$B58), IF(Trust_selected!$E$12="All intent", SUMIFS(INDIRECT("'"&amp;Trust_selected!$H$2&amp;"'!G:G"),INDIRECT("'"&amp;Trust_selected!$H$2&amp;"'!B:B"),D$1,INDIRECT("'"&amp;Trust_selected!$H$2&amp;"'!E:E"),Trust_selected!$E$18,INDIRECT("'"&amp;Trust_selected!$H$2&amp;"'!H:H"),$B58), IF(Trust_selected!$E$18="18+", SUMIFS(INDIRECT("'"&amp;Trust_selected!$H$2&amp;"'!G:G"),INDIRECT("'"&amp;Trust_selected!$H$2&amp;"'!B:B"),D$1,INDIRECT("'"&amp;Trust_selected!$H$2&amp;"'!D:D"),Trust_selected!$E$12,INDIRECT("'"&amp;Trust_selected!$H$2&amp;"'!H:H"),$B58), SUMIFS(INDIRECT("'"&amp;Trust_selected!$H$2&amp;"'!G:G"),INDIRECT("'"&amp;Trust_selected!$H$2&amp;"'!B:B"),D$1,INDIRECT("'"&amp;Trust_selected!$H$2&amp;"'!D:D"),Trust_selected!$E$12,INDIRECT("'"&amp;Trust_selected!$H$2&amp;"'!E:E"),Trust_selected!$E$18,INDIRECT("'"&amp;Trust_selected!$H$2&amp;"'!H:H"),$B58))))</f>
        <v>96</v>
      </c>
      <c r="F58" s="22">
        <f t="shared" ca="1" si="4"/>
        <v>4.1219407471017606E-2</v>
      </c>
      <c r="G58" s="18">
        <f t="shared" ca="1" si="5"/>
        <v>3.3872505753931179E-2</v>
      </c>
      <c r="H58" s="18">
        <f t="shared" ca="1" si="6"/>
        <v>5.007724491609359E-2</v>
      </c>
      <c r="I58" s="22">
        <f ca="1">IF(AND(Trust_selected!$E$12="All intent",Trust_selected!$E$18="18+"), SUMIFS(INDIRECT("'"&amp;Trust_selected!$H$2&amp;"'!F:F"),INDIRECT("'"&amp;Trust_selected!$H$2&amp;"'!B:B"),I$1,INDIRECT("'"&amp;Trust_selected!$H$2&amp;"'!H:H"),$B58), IF(Trust_selected!$E$12="All intent", SUMIFS(INDIRECT("'"&amp;Trust_selected!$H$2&amp;"'!F:F"),INDIRECT("'"&amp;Trust_selected!$H$2&amp;"'!B:B"),I$1,INDIRECT("'"&amp;Trust_selected!$H$2&amp;"'!E:E"),Trust_selected!$E$18,INDIRECT("'"&amp;Trust_selected!$H$2&amp;"'!H:H"),$B58), IF(Trust_selected!$E$18="18+", SUMIFS(INDIRECT("'"&amp;Trust_selected!$H$2&amp;"'!F:F"),INDIRECT("'"&amp;Trust_selected!$H$2&amp;"'!B:B"),I$1,INDIRECT("'"&amp;Trust_selected!$H$2&amp;"'!D:D"),Trust_selected!$E$12,INDIRECT("'"&amp;Trust_selected!$H$2&amp;"'!H:H"),$B58), SUMIFS(INDIRECT("'"&amp;Trust_selected!$H$2&amp;"'!F:F"),INDIRECT("'"&amp;Trust_selected!$H$2&amp;"'!B:B"),I$1,INDIRECT("'"&amp;Trust_selected!$H$2&amp;"'!D:D"),Trust_selected!$E$12,INDIRECT("'"&amp;Trust_selected!$H$2&amp;"'!E:E"),Trust_selected!$E$18,INDIRECT("'"&amp;Trust_selected!$H$2&amp;"'!H:H"),$B58))))</f>
        <v>2385</v>
      </c>
      <c r="J58" s="22">
        <f ca="1">IF(AND(Trust_selected!$E$12="All intent",Trust_selected!$E$18="18+"), SUMIFS(INDIRECT("'"&amp;Trust_selected!$H$2&amp;"'!G:G"),INDIRECT("'"&amp;Trust_selected!$H$2&amp;"'!B:B"),I$1,INDIRECT("'"&amp;Trust_selected!$H$2&amp;"'!H:H"),$B58), IF(Trust_selected!$E$12="All intent", SUMIFS(INDIRECT("'"&amp;Trust_selected!$H$2&amp;"'!G:G"),INDIRECT("'"&amp;Trust_selected!$H$2&amp;"'!B:B"),I$1,INDIRECT("'"&amp;Trust_selected!$H$2&amp;"'!E:E"),Trust_selected!$E$18,INDIRECT("'"&amp;Trust_selected!$H$2&amp;"'!H:H"),$B58), IF(Trust_selected!$E$18="18+", SUMIFS(INDIRECT("'"&amp;Trust_selected!$H$2&amp;"'!G:G"),INDIRECT("'"&amp;Trust_selected!$H$2&amp;"'!B:B"),I$1,INDIRECT("'"&amp;Trust_selected!$H$2&amp;"'!D:D"),Trust_selected!$E$12,INDIRECT("'"&amp;Trust_selected!$H$2&amp;"'!H:H"),$B58), SUMIFS(INDIRECT("'"&amp;Trust_selected!$H$2&amp;"'!G:G"),INDIRECT("'"&amp;Trust_selected!$H$2&amp;"'!B:B"),I$1,INDIRECT("'"&amp;Trust_selected!$H$2&amp;"'!D:D"),Trust_selected!$E$12,INDIRECT("'"&amp;Trust_selected!$H$2&amp;"'!E:E"),Trust_selected!$E$18,INDIRECT("'"&amp;Trust_selected!$H$2&amp;"'!H:H"),$B58))))</f>
        <v>99</v>
      </c>
      <c r="K58" s="22">
        <f t="shared" ca="1" si="0"/>
        <v>4.1509433962264149E-2</v>
      </c>
      <c r="L58" s="18">
        <f t="shared" ca="1" si="7"/>
        <v>3.4214073919655641E-2</v>
      </c>
      <c r="M58" s="18">
        <f t="shared" ca="1" si="8"/>
        <v>5.027937711092792E-2</v>
      </c>
      <c r="N58" s="4">
        <f ca="1">IF(AND(Trust_selected!$E$12="All intent",Trust_selected!$E$18="18+"), SUMIFS(INDIRECT("'"&amp;Trust_selected!$H$2&amp;"'!F:F"),INDIRECT("'"&amp;Trust_selected!$H$2&amp;"'!B:B"),N$1,INDIRECT("'"&amp;Trust_selected!$H$2&amp;"'!H:H"),$B58), IF(Trust_selected!$E$12="All intent", SUMIFS(INDIRECT("'"&amp;Trust_selected!$H$2&amp;"'!F:F"),INDIRECT("'"&amp;Trust_selected!$H$2&amp;"'!B:B"),N$1,INDIRECT("'"&amp;Trust_selected!$H$2&amp;"'!E:E"),Trust_selected!$E$18,INDIRECT("'"&amp;Trust_selected!$H$2&amp;"'!H:H"),$B58), IF(Trust_selected!$E$18="18+", SUMIFS(INDIRECT("'"&amp;Trust_selected!$H$2&amp;"'!F:F"),INDIRECT("'"&amp;Trust_selected!$H$2&amp;"'!B:B"),N$1,INDIRECT("'"&amp;Trust_selected!$H$2&amp;"'!D:D"),Trust_selected!$E$12,INDIRECT("'"&amp;Trust_selected!$H$2&amp;"'!H:H"),$B58), SUMIFS(INDIRECT("'"&amp;Trust_selected!$H$2&amp;"'!F:F"),INDIRECT("'"&amp;Trust_selected!$H$2&amp;"'!B:B"),N$1,INDIRECT("'"&amp;Trust_selected!$H$2&amp;"'!D:D"),Trust_selected!$E$12,INDIRECT("'"&amp;Trust_selected!$H$2&amp;"'!E:E"),Trust_selected!$E$18,INDIRECT("'"&amp;Trust_selected!$H$2&amp;"'!H:H"),$B58))))</f>
        <v>0</v>
      </c>
      <c r="O58" s="4">
        <f ca="1">IF(AND(Trust_selected!$E$12="All intent",Trust_selected!$E$18="18+"), SUMIFS(INDIRECT("'"&amp;Trust_selected!$H$2&amp;"'!G:G"),INDIRECT("'"&amp;Trust_selected!$H$2&amp;"'!B:B"),N$1,INDIRECT("'"&amp;Trust_selected!$H$2&amp;"'!H:H"),$B58), IF(Trust_selected!$E$12="All intent", SUMIFS(INDIRECT("'"&amp;Trust_selected!$H$2&amp;"'!G:G"),INDIRECT("'"&amp;Trust_selected!$H$2&amp;"'!B:B"),N$1,INDIRECT("'"&amp;Trust_selected!$H$2&amp;"'!E:E"),Trust_selected!$E$18,INDIRECT("'"&amp;Trust_selected!$H$2&amp;"'!H:H"),$B58), IF(Trust_selected!$E$18="18+", SUMIFS(INDIRECT("'"&amp;Trust_selected!$H$2&amp;"'!G:G"),INDIRECT("'"&amp;Trust_selected!$H$2&amp;"'!B:B"),N$1,INDIRECT("'"&amp;Trust_selected!$H$2&amp;"'!D:D"),Trust_selected!$E$12,INDIRECT("'"&amp;Trust_selected!$H$2&amp;"'!H:H"),$B58), SUMIFS(INDIRECT("'"&amp;Trust_selected!$H$2&amp;"'!G:G"),INDIRECT("'"&amp;Trust_selected!$H$2&amp;"'!B:B"),N$1,INDIRECT("'"&amp;Trust_selected!$H$2&amp;"'!D:D"),Trust_selected!$E$12,INDIRECT("'"&amp;Trust_selected!$H$2&amp;"'!E:E"),Trust_selected!$E$18,INDIRECT("'"&amp;Trust_selected!$H$2&amp;"'!H:H"),$B58))))</f>
        <v>0</v>
      </c>
      <c r="P58" s="4">
        <f t="shared" ca="1" si="1"/>
        <v>0</v>
      </c>
      <c r="Q58" s="96">
        <f t="shared" ca="1" si="2"/>
        <v>0</v>
      </c>
      <c r="R58" s="96">
        <f t="shared" ca="1" si="3"/>
        <v>1</v>
      </c>
    </row>
    <row r="59" spans="1:18" x14ac:dyDescent="0.3">
      <c r="A59" s="12" t="s">
        <v>220</v>
      </c>
      <c r="B59" s="12" t="s">
        <v>65</v>
      </c>
      <c r="C59" s="12" t="s">
        <v>401</v>
      </c>
      <c r="D59" s="22">
        <f ca="1">IF(AND(Trust_selected!$E$12="All intent",Trust_selected!$E$18="18+"), SUMIFS(INDIRECT("'"&amp;Trust_selected!$H$2&amp;"'!F:F"),INDIRECT("'"&amp;Trust_selected!$H$2&amp;"'!B:B"),D$1,INDIRECT("'"&amp;Trust_selected!$H$2&amp;"'!H:H"),$B59), IF(Trust_selected!$E$12="All intent", SUMIFS(INDIRECT("'"&amp;Trust_selected!$H$2&amp;"'!F:F"),INDIRECT("'"&amp;Trust_selected!$H$2&amp;"'!B:B"),D$1,INDIRECT("'"&amp;Trust_selected!$H$2&amp;"'!E:E"),Trust_selected!$E$18,INDIRECT("'"&amp;Trust_selected!$H$2&amp;"'!H:H"),$B59), IF(Trust_selected!$E$18="18+", SUMIFS(INDIRECT("'"&amp;Trust_selected!$H$2&amp;"'!F:F"),INDIRECT("'"&amp;Trust_selected!$H$2&amp;"'!B:B"),D$1,INDIRECT("'"&amp;Trust_selected!$H$2&amp;"'!D:D"),Trust_selected!$E$12,INDIRECT("'"&amp;Trust_selected!$H$2&amp;"'!H:H"),$B59), SUMIFS(INDIRECT("'"&amp;Trust_selected!$H$2&amp;"'!F:F"),INDIRECT("'"&amp;Trust_selected!$H$2&amp;"'!B:B"),D$1,INDIRECT("'"&amp;Trust_selected!$H$2&amp;"'!D:D"),Trust_selected!$E$12,INDIRECT("'"&amp;Trust_selected!$H$2&amp;"'!E:E"),Trust_selected!$E$18,INDIRECT("'"&amp;Trust_selected!$H$2&amp;"'!H:H"),$B59))))</f>
        <v>414</v>
      </c>
      <c r="E59" s="22">
        <f ca="1">IF(AND(Trust_selected!$E$12="All intent",Trust_selected!$E$18="18+"), SUMIFS(INDIRECT("'"&amp;Trust_selected!$H$2&amp;"'!G:G"),INDIRECT("'"&amp;Trust_selected!$H$2&amp;"'!B:B"),D$1,INDIRECT("'"&amp;Trust_selected!$H$2&amp;"'!H:H"),$B59), IF(Trust_selected!$E$12="All intent", SUMIFS(INDIRECT("'"&amp;Trust_selected!$H$2&amp;"'!G:G"),INDIRECT("'"&amp;Trust_selected!$H$2&amp;"'!B:B"),D$1,INDIRECT("'"&amp;Trust_selected!$H$2&amp;"'!E:E"),Trust_selected!$E$18,INDIRECT("'"&amp;Trust_selected!$H$2&amp;"'!H:H"),$B59), IF(Trust_selected!$E$18="18+", SUMIFS(INDIRECT("'"&amp;Trust_selected!$H$2&amp;"'!G:G"),INDIRECT("'"&amp;Trust_selected!$H$2&amp;"'!B:B"),D$1,INDIRECT("'"&amp;Trust_selected!$H$2&amp;"'!D:D"),Trust_selected!$E$12,INDIRECT("'"&amp;Trust_selected!$H$2&amp;"'!H:H"),$B59), SUMIFS(INDIRECT("'"&amp;Trust_selected!$H$2&amp;"'!G:G"),INDIRECT("'"&amp;Trust_selected!$H$2&amp;"'!B:B"),D$1,INDIRECT("'"&amp;Trust_selected!$H$2&amp;"'!D:D"),Trust_selected!$E$12,INDIRECT("'"&amp;Trust_selected!$H$2&amp;"'!E:E"),Trust_selected!$E$18,INDIRECT("'"&amp;Trust_selected!$H$2&amp;"'!H:H"),$B59))))</f>
        <v>31</v>
      </c>
      <c r="F59" s="22">
        <f t="shared" ca="1" si="4"/>
        <v>7.4879227053140096E-2</v>
      </c>
      <c r="G59" s="18">
        <f t="shared" ca="1" si="5"/>
        <v>5.3250652639354148E-2</v>
      </c>
      <c r="H59" s="18">
        <f t="shared" ca="1" si="6"/>
        <v>0.10432456501981138</v>
      </c>
      <c r="I59" s="22">
        <f ca="1">IF(AND(Trust_selected!$E$12="All intent",Trust_selected!$E$18="18+"), SUMIFS(INDIRECT("'"&amp;Trust_selected!$H$2&amp;"'!F:F"),INDIRECT("'"&amp;Trust_selected!$H$2&amp;"'!B:B"),I$1,INDIRECT("'"&amp;Trust_selected!$H$2&amp;"'!H:H"),$B59), IF(Trust_selected!$E$12="All intent", SUMIFS(INDIRECT("'"&amp;Trust_selected!$H$2&amp;"'!F:F"),INDIRECT("'"&amp;Trust_selected!$H$2&amp;"'!B:B"),I$1,INDIRECT("'"&amp;Trust_selected!$H$2&amp;"'!E:E"),Trust_selected!$E$18,INDIRECT("'"&amp;Trust_selected!$H$2&amp;"'!H:H"),$B59), IF(Trust_selected!$E$18="18+", SUMIFS(INDIRECT("'"&amp;Trust_selected!$H$2&amp;"'!F:F"),INDIRECT("'"&amp;Trust_selected!$H$2&amp;"'!B:B"),I$1,INDIRECT("'"&amp;Trust_selected!$H$2&amp;"'!D:D"),Trust_selected!$E$12,INDIRECT("'"&amp;Trust_selected!$H$2&amp;"'!H:H"),$B59), SUMIFS(INDIRECT("'"&amp;Trust_selected!$H$2&amp;"'!F:F"),INDIRECT("'"&amp;Trust_selected!$H$2&amp;"'!B:B"),I$1,INDIRECT("'"&amp;Trust_selected!$H$2&amp;"'!D:D"),Trust_selected!$E$12,INDIRECT("'"&amp;Trust_selected!$H$2&amp;"'!E:E"),Trust_selected!$E$18,INDIRECT("'"&amp;Trust_selected!$H$2&amp;"'!H:H"),$B59))))</f>
        <v>541</v>
      </c>
      <c r="J59" s="22">
        <f ca="1">IF(AND(Trust_selected!$E$12="All intent",Trust_selected!$E$18="18+"), SUMIFS(INDIRECT("'"&amp;Trust_selected!$H$2&amp;"'!G:G"),INDIRECT("'"&amp;Trust_selected!$H$2&amp;"'!B:B"),I$1,INDIRECT("'"&amp;Trust_selected!$H$2&amp;"'!H:H"),$B59), IF(Trust_selected!$E$12="All intent", SUMIFS(INDIRECT("'"&amp;Trust_selected!$H$2&amp;"'!G:G"),INDIRECT("'"&amp;Trust_selected!$H$2&amp;"'!B:B"),I$1,INDIRECT("'"&amp;Trust_selected!$H$2&amp;"'!E:E"),Trust_selected!$E$18,INDIRECT("'"&amp;Trust_selected!$H$2&amp;"'!H:H"),$B59), IF(Trust_selected!$E$18="18+", SUMIFS(INDIRECT("'"&amp;Trust_selected!$H$2&amp;"'!G:G"),INDIRECT("'"&amp;Trust_selected!$H$2&amp;"'!B:B"),I$1,INDIRECT("'"&amp;Trust_selected!$H$2&amp;"'!D:D"),Trust_selected!$E$12,INDIRECT("'"&amp;Trust_selected!$H$2&amp;"'!H:H"),$B59), SUMIFS(INDIRECT("'"&amp;Trust_selected!$H$2&amp;"'!G:G"),INDIRECT("'"&amp;Trust_selected!$H$2&amp;"'!B:B"),I$1,INDIRECT("'"&amp;Trust_selected!$H$2&amp;"'!D:D"),Trust_selected!$E$12,INDIRECT("'"&amp;Trust_selected!$H$2&amp;"'!E:E"),Trust_selected!$E$18,INDIRECT("'"&amp;Trust_selected!$H$2&amp;"'!H:H"),$B59))))</f>
        <v>39</v>
      </c>
      <c r="K59" s="22">
        <f t="shared" ca="1" si="0"/>
        <v>7.2088724584103508E-2</v>
      </c>
      <c r="L59" s="18">
        <f t="shared" ca="1" si="7"/>
        <v>5.3180182672712545E-2</v>
      </c>
      <c r="M59" s="18">
        <f t="shared" ca="1" si="8"/>
        <v>9.7031328392982508E-2</v>
      </c>
      <c r="N59" s="4">
        <f ca="1">IF(AND(Trust_selected!$E$12="All intent",Trust_selected!$E$18="18+"), SUMIFS(INDIRECT("'"&amp;Trust_selected!$H$2&amp;"'!F:F"),INDIRECT("'"&amp;Trust_selected!$H$2&amp;"'!B:B"),N$1,INDIRECT("'"&amp;Trust_selected!$H$2&amp;"'!H:H"),$B59), IF(Trust_selected!$E$12="All intent", SUMIFS(INDIRECT("'"&amp;Trust_selected!$H$2&amp;"'!F:F"),INDIRECT("'"&amp;Trust_selected!$H$2&amp;"'!B:B"),N$1,INDIRECT("'"&amp;Trust_selected!$H$2&amp;"'!E:E"),Trust_selected!$E$18,INDIRECT("'"&amp;Trust_selected!$H$2&amp;"'!H:H"),$B59), IF(Trust_selected!$E$18="18+", SUMIFS(INDIRECT("'"&amp;Trust_selected!$H$2&amp;"'!F:F"),INDIRECT("'"&amp;Trust_selected!$H$2&amp;"'!B:B"),N$1,INDIRECT("'"&amp;Trust_selected!$H$2&amp;"'!D:D"),Trust_selected!$E$12,INDIRECT("'"&amp;Trust_selected!$H$2&amp;"'!H:H"),$B59), SUMIFS(INDIRECT("'"&amp;Trust_selected!$H$2&amp;"'!F:F"),INDIRECT("'"&amp;Trust_selected!$H$2&amp;"'!B:B"),N$1,INDIRECT("'"&amp;Trust_selected!$H$2&amp;"'!D:D"),Trust_selected!$E$12,INDIRECT("'"&amp;Trust_selected!$H$2&amp;"'!E:E"),Trust_selected!$E$18,INDIRECT("'"&amp;Trust_selected!$H$2&amp;"'!H:H"),$B59))))</f>
        <v>0</v>
      </c>
      <c r="O59" s="4">
        <f ca="1">IF(AND(Trust_selected!$E$12="All intent",Trust_selected!$E$18="18+"), SUMIFS(INDIRECT("'"&amp;Trust_selected!$H$2&amp;"'!G:G"),INDIRECT("'"&amp;Trust_selected!$H$2&amp;"'!B:B"),N$1,INDIRECT("'"&amp;Trust_selected!$H$2&amp;"'!H:H"),$B59), IF(Trust_selected!$E$12="All intent", SUMIFS(INDIRECT("'"&amp;Trust_selected!$H$2&amp;"'!G:G"),INDIRECT("'"&amp;Trust_selected!$H$2&amp;"'!B:B"),N$1,INDIRECT("'"&amp;Trust_selected!$H$2&amp;"'!E:E"),Trust_selected!$E$18,INDIRECT("'"&amp;Trust_selected!$H$2&amp;"'!H:H"),$B59), IF(Trust_selected!$E$18="18+", SUMIFS(INDIRECT("'"&amp;Trust_selected!$H$2&amp;"'!G:G"),INDIRECT("'"&amp;Trust_selected!$H$2&amp;"'!B:B"),N$1,INDIRECT("'"&amp;Trust_selected!$H$2&amp;"'!D:D"),Trust_selected!$E$12,INDIRECT("'"&amp;Trust_selected!$H$2&amp;"'!H:H"),$B59), SUMIFS(INDIRECT("'"&amp;Trust_selected!$H$2&amp;"'!G:G"),INDIRECT("'"&amp;Trust_selected!$H$2&amp;"'!B:B"),N$1,INDIRECT("'"&amp;Trust_selected!$H$2&amp;"'!D:D"),Trust_selected!$E$12,INDIRECT("'"&amp;Trust_selected!$H$2&amp;"'!E:E"),Trust_selected!$E$18,INDIRECT("'"&amp;Trust_selected!$H$2&amp;"'!H:H"),$B59))))</f>
        <v>0</v>
      </c>
      <c r="P59" s="4">
        <f t="shared" ca="1" si="1"/>
        <v>0</v>
      </c>
      <c r="Q59" s="96">
        <f t="shared" ca="1" si="2"/>
        <v>0</v>
      </c>
      <c r="R59" s="96">
        <f t="shared" ca="1" si="3"/>
        <v>1</v>
      </c>
    </row>
    <row r="60" spans="1:18" x14ac:dyDescent="0.3">
      <c r="A60" s="12" t="s">
        <v>221</v>
      </c>
      <c r="B60" s="12" t="s">
        <v>66</v>
      </c>
      <c r="C60" s="12" t="s">
        <v>381</v>
      </c>
      <c r="D60" s="22">
        <f ca="1">IF(AND(Trust_selected!$E$12="All intent",Trust_selected!$E$18="18+"), SUMIFS(INDIRECT("'"&amp;Trust_selected!$H$2&amp;"'!F:F"),INDIRECT("'"&amp;Trust_selected!$H$2&amp;"'!B:B"),D$1,INDIRECT("'"&amp;Trust_selected!$H$2&amp;"'!H:H"),$B60), IF(Trust_selected!$E$12="All intent", SUMIFS(INDIRECT("'"&amp;Trust_selected!$H$2&amp;"'!F:F"),INDIRECT("'"&amp;Trust_selected!$H$2&amp;"'!B:B"),D$1,INDIRECT("'"&amp;Trust_selected!$H$2&amp;"'!E:E"),Trust_selected!$E$18,INDIRECT("'"&amp;Trust_selected!$H$2&amp;"'!H:H"),$B60), IF(Trust_selected!$E$18="18+", SUMIFS(INDIRECT("'"&amp;Trust_selected!$H$2&amp;"'!F:F"),INDIRECT("'"&amp;Trust_selected!$H$2&amp;"'!B:B"),D$1,INDIRECT("'"&amp;Trust_selected!$H$2&amp;"'!D:D"),Trust_selected!$E$12,INDIRECT("'"&amp;Trust_selected!$H$2&amp;"'!H:H"),$B60), SUMIFS(INDIRECT("'"&amp;Trust_selected!$H$2&amp;"'!F:F"),INDIRECT("'"&amp;Trust_selected!$H$2&amp;"'!B:B"),D$1,INDIRECT("'"&amp;Trust_selected!$H$2&amp;"'!D:D"),Trust_selected!$E$12,INDIRECT("'"&amp;Trust_selected!$H$2&amp;"'!E:E"),Trust_selected!$E$18,INDIRECT("'"&amp;Trust_selected!$H$2&amp;"'!H:H"),$B60))))</f>
        <v>41</v>
      </c>
      <c r="E60" s="22">
        <f ca="1">IF(AND(Trust_selected!$E$12="All intent",Trust_selected!$E$18="18+"), SUMIFS(INDIRECT("'"&amp;Trust_selected!$H$2&amp;"'!G:G"),INDIRECT("'"&amp;Trust_selected!$H$2&amp;"'!B:B"),D$1,INDIRECT("'"&amp;Trust_selected!$H$2&amp;"'!H:H"),$B60), IF(Trust_selected!$E$12="All intent", SUMIFS(INDIRECT("'"&amp;Trust_selected!$H$2&amp;"'!G:G"),INDIRECT("'"&amp;Trust_selected!$H$2&amp;"'!B:B"),D$1,INDIRECT("'"&amp;Trust_selected!$H$2&amp;"'!E:E"),Trust_selected!$E$18,INDIRECT("'"&amp;Trust_selected!$H$2&amp;"'!H:H"),$B60), IF(Trust_selected!$E$18="18+", SUMIFS(INDIRECT("'"&amp;Trust_selected!$H$2&amp;"'!G:G"),INDIRECT("'"&amp;Trust_selected!$H$2&amp;"'!B:B"),D$1,INDIRECT("'"&amp;Trust_selected!$H$2&amp;"'!D:D"),Trust_selected!$E$12,INDIRECT("'"&amp;Trust_selected!$H$2&amp;"'!H:H"),$B60), SUMIFS(INDIRECT("'"&amp;Trust_selected!$H$2&amp;"'!G:G"),INDIRECT("'"&amp;Trust_selected!$H$2&amp;"'!B:B"),D$1,INDIRECT("'"&amp;Trust_selected!$H$2&amp;"'!D:D"),Trust_selected!$E$12,INDIRECT("'"&amp;Trust_selected!$H$2&amp;"'!E:E"),Trust_selected!$E$18,INDIRECT("'"&amp;Trust_selected!$H$2&amp;"'!H:H"),$B60))))</f>
        <v>0</v>
      </c>
      <c r="F60" s="22">
        <f t="shared" ca="1" si="4"/>
        <v>0</v>
      </c>
      <c r="G60" s="18">
        <f t="shared" ca="1" si="5"/>
        <v>0</v>
      </c>
      <c r="H60" s="18">
        <f t="shared" ca="1" si="6"/>
        <v>8.5667570184431829E-2</v>
      </c>
      <c r="I60" s="22">
        <f ca="1">IF(AND(Trust_selected!$E$12="All intent",Trust_selected!$E$18="18+"), SUMIFS(INDIRECT("'"&amp;Trust_selected!$H$2&amp;"'!F:F"),INDIRECT("'"&amp;Trust_selected!$H$2&amp;"'!B:B"),I$1,INDIRECT("'"&amp;Trust_selected!$H$2&amp;"'!H:H"),$B60), IF(Trust_selected!$E$12="All intent", SUMIFS(INDIRECT("'"&amp;Trust_selected!$H$2&amp;"'!F:F"),INDIRECT("'"&amp;Trust_selected!$H$2&amp;"'!B:B"),I$1,INDIRECT("'"&amp;Trust_selected!$H$2&amp;"'!E:E"),Trust_selected!$E$18,INDIRECT("'"&amp;Trust_selected!$H$2&amp;"'!H:H"),$B60), IF(Trust_selected!$E$18="18+", SUMIFS(INDIRECT("'"&amp;Trust_selected!$H$2&amp;"'!F:F"),INDIRECT("'"&amp;Trust_selected!$H$2&amp;"'!B:B"),I$1,INDIRECT("'"&amp;Trust_selected!$H$2&amp;"'!D:D"),Trust_selected!$E$12,INDIRECT("'"&amp;Trust_selected!$H$2&amp;"'!H:H"),$B60), SUMIFS(INDIRECT("'"&amp;Trust_selected!$H$2&amp;"'!F:F"),INDIRECT("'"&amp;Trust_selected!$H$2&amp;"'!B:B"),I$1,INDIRECT("'"&amp;Trust_selected!$H$2&amp;"'!D:D"),Trust_selected!$E$12,INDIRECT("'"&amp;Trust_selected!$H$2&amp;"'!E:E"),Trust_selected!$E$18,INDIRECT("'"&amp;Trust_selected!$H$2&amp;"'!H:H"),$B60))))</f>
        <v>58</v>
      </c>
      <c r="J60" s="22">
        <f ca="1">IF(AND(Trust_selected!$E$12="All intent",Trust_selected!$E$18="18+"), SUMIFS(INDIRECT("'"&amp;Trust_selected!$H$2&amp;"'!G:G"),INDIRECT("'"&amp;Trust_selected!$H$2&amp;"'!B:B"),I$1,INDIRECT("'"&amp;Trust_selected!$H$2&amp;"'!H:H"),$B60), IF(Trust_selected!$E$12="All intent", SUMIFS(INDIRECT("'"&amp;Trust_selected!$H$2&amp;"'!G:G"),INDIRECT("'"&amp;Trust_selected!$H$2&amp;"'!B:B"),I$1,INDIRECT("'"&amp;Trust_selected!$H$2&amp;"'!E:E"),Trust_selected!$E$18,INDIRECT("'"&amp;Trust_selected!$H$2&amp;"'!H:H"),$B60), IF(Trust_selected!$E$18="18+", SUMIFS(INDIRECT("'"&amp;Trust_selected!$H$2&amp;"'!G:G"),INDIRECT("'"&amp;Trust_selected!$H$2&amp;"'!B:B"),I$1,INDIRECT("'"&amp;Trust_selected!$H$2&amp;"'!D:D"),Trust_selected!$E$12,INDIRECT("'"&amp;Trust_selected!$H$2&amp;"'!H:H"),$B60), SUMIFS(INDIRECT("'"&amp;Trust_selected!$H$2&amp;"'!G:G"),INDIRECT("'"&amp;Trust_selected!$H$2&amp;"'!B:B"),I$1,INDIRECT("'"&amp;Trust_selected!$H$2&amp;"'!D:D"),Trust_selected!$E$12,INDIRECT("'"&amp;Trust_selected!$H$2&amp;"'!E:E"),Trust_selected!$E$18,INDIRECT("'"&amp;Trust_selected!$H$2&amp;"'!H:H"),$B60))))</f>
        <v>2</v>
      </c>
      <c r="K60" s="22">
        <f t="shared" ca="1" si="0"/>
        <v>3.4482758620689655E-2</v>
      </c>
      <c r="L60" s="18">
        <f t="shared" ca="1" si="7"/>
        <v>9.507928331165429E-3</v>
      </c>
      <c r="M60" s="18">
        <f t="shared" ca="1" si="8"/>
        <v>0.11729145464312692</v>
      </c>
      <c r="N60" s="4">
        <f ca="1">IF(AND(Trust_selected!$E$12="All intent",Trust_selected!$E$18="18+"), SUMIFS(INDIRECT("'"&amp;Trust_selected!$H$2&amp;"'!F:F"),INDIRECT("'"&amp;Trust_selected!$H$2&amp;"'!B:B"),N$1,INDIRECT("'"&amp;Trust_selected!$H$2&amp;"'!H:H"),$B60), IF(Trust_selected!$E$12="All intent", SUMIFS(INDIRECT("'"&amp;Trust_selected!$H$2&amp;"'!F:F"),INDIRECT("'"&amp;Trust_selected!$H$2&amp;"'!B:B"),N$1,INDIRECT("'"&amp;Trust_selected!$H$2&amp;"'!E:E"),Trust_selected!$E$18,INDIRECT("'"&amp;Trust_selected!$H$2&amp;"'!H:H"),$B60), IF(Trust_selected!$E$18="18+", SUMIFS(INDIRECT("'"&amp;Trust_selected!$H$2&amp;"'!F:F"),INDIRECT("'"&amp;Trust_selected!$H$2&amp;"'!B:B"),N$1,INDIRECT("'"&amp;Trust_selected!$H$2&amp;"'!D:D"),Trust_selected!$E$12,INDIRECT("'"&amp;Trust_selected!$H$2&amp;"'!H:H"),$B60), SUMIFS(INDIRECT("'"&amp;Trust_selected!$H$2&amp;"'!F:F"),INDIRECT("'"&amp;Trust_selected!$H$2&amp;"'!B:B"),N$1,INDIRECT("'"&amp;Trust_selected!$H$2&amp;"'!D:D"),Trust_selected!$E$12,INDIRECT("'"&amp;Trust_selected!$H$2&amp;"'!E:E"),Trust_selected!$E$18,INDIRECT("'"&amp;Trust_selected!$H$2&amp;"'!H:H"),$B60))))</f>
        <v>0</v>
      </c>
      <c r="O60" s="4">
        <f ca="1">IF(AND(Trust_selected!$E$12="All intent",Trust_selected!$E$18="18+"), SUMIFS(INDIRECT("'"&amp;Trust_selected!$H$2&amp;"'!G:G"),INDIRECT("'"&amp;Trust_selected!$H$2&amp;"'!B:B"),N$1,INDIRECT("'"&amp;Trust_selected!$H$2&amp;"'!H:H"),$B60), IF(Trust_selected!$E$12="All intent", SUMIFS(INDIRECT("'"&amp;Trust_selected!$H$2&amp;"'!G:G"),INDIRECT("'"&amp;Trust_selected!$H$2&amp;"'!B:B"),N$1,INDIRECT("'"&amp;Trust_selected!$H$2&amp;"'!E:E"),Trust_selected!$E$18,INDIRECT("'"&amp;Trust_selected!$H$2&amp;"'!H:H"),$B60), IF(Trust_selected!$E$18="18+", SUMIFS(INDIRECT("'"&amp;Trust_selected!$H$2&amp;"'!G:G"),INDIRECT("'"&amp;Trust_selected!$H$2&amp;"'!B:B"),N$1,INDIRECT("'"&amp;Trust_selected!$H$2&amp;"'!D:D"),Trust_selected!$E$12,INDIRECT("'"&amp;Trust_selected!$H$2&amp;"'!H:H"),$B60), SUMIFS(INDIRECT("'"&amp;Trust_selected!$H$2&amp;"'!G:G"),INDIRECT("'"&amp;Trust_selected!$H$2&amp;"'!B:B"),N$1,INDIRECT("'"&amp;Trust_selected!$H$2&amp;"'!D:D"),Trust_selected!$E$12,INDIRECT("'"&amp;Trust_selected!$H$2&amp;"'!E:E"),Trust_selected!$E$18,INDIRECT("'"&amp;Trust_selected!$H$2&amp;"'!H:H"),$B60))))</f>
        <v>0</v>
      </c>
      <c r="P60" s="4">
        <f t="shared" ca="1" si="1"/>
        <v>0</v>
      </c>
      <c r="Q60" s="96">
        <f t="shared" ca="1" si="2"/>
        <v>0</v>
      </c>
      <c r="R60" s="96">
        <f t="shared" ca="1" si="3"/>
        <v>1</v>
      </c>
    </row>
    <row r="61" spans="1:18" x14ac:dyDescent="0.3">
      <c r="A61" s="12" t="s">
        <v>222</v>
      </c>
      <c r="B61" s="12" t="s">
        <v>67</v>
      </c>
      <c r="C61" s="12" t="s">
        <v>382</v>
      </c>
      <c r="D61" s="22">
        <f ca="1">IF(AND(Trust_selected!$E$12="All intent",Trust_selected!$E$18="18+"), SUMIFS(INDIRECT("'"&amp;Trust_selected!$H$2&amp;"'!F:F"),INDIRECT("'"&amp;Trust_selected!$H$2&amp;"'!B:B"),D$1,INDIRECT("'"&amp;Trust_selected!$H$2&amp;"'!H:H"),$B61), IF(Trust_selected!$E$12="All intent", SUMIFS(INDIRECT("'"&amp;Trust_selected!$H$2&amp;"'!F:F"),INDIRECT("'"&amp;Trust_selected!$H$2&amp;"'!B:B"),D$1,INDIRECT("'"&amp;Trust_selected!$H$2&amp;"'!E:E"),Trust_selected!$E$18,INDIRECT("'"&amp;Trust_selected!$H$2&amp;"'!H:H"),$B61), IF(Trust_selected!$E$18="18+", SUMIFS(INDIRECT("'"&amp;Trust_selected!$H$2&amp;"'!F:F"),INDIRECT("'"&amp;Trust_selected!$H$2&amp;"'!B:B"),D$1,INDIRECT("'"&amp;Trust_selected!$H$2&amp;"'!D:D"),Trust_selected!$E$12,INDIRECT("'"&amp;Trust_selected!$H$2&amp;"'!H:H"),$B61), SUMIFS(INDIRECT("'"&amp;Trust_selected!$H$2&amp;"'!F:F"),INDIRECT("'"&amp;Trust_selected!$H$2&amp;"'!B:B"),D$1,INDIRECT("'"&amp;Trust_selected!$H$2&amp;"'!D:D"),Trust_selected!$E$12,INDIRECT("'"&amp;Trust_selected!$H$2&amp;"'!E:E"),Trust_selected!$E$18,INDIRECT("'"&amp;Trust_selected!$H$2&amp;"'!H:H"),$B61))))</f>
        <v>766</v>
      </c>
      <c r="E61" s="22">
        <f ca="1">IF(AND(Trust_selected!$E$12="All intent",Trust_selected!$E$18="18+"), SUMIFS(INDIRECT("'"&amp;Trust_selected!$H$2&amp;"'!G:G"),INDIRECT("'"&amp;Trust_selected!$H$2&amp;"'!B:B"),D$1,INDIRECT("'"&amp;Trust_selected!$H$2&amp;"'!H:H"),$B61), IF(Trust_selected!$E$12="All intent", SUMIFS(INDIRECT("'"&amp;Trust_selected!$H$2&amp;"'!G:G"),INDIRECT("'"&amp;Trust_selected!$H$2&amp;"'!B:B"),D$1,INDIRECT("'"&amp;Trust_selected!$H$2&amp;"'!E:E"),Trust_selected!$E$18,INDIRECT("'"&amp;Trust_selected!$H$2&amp;"'!H:H"),$B61), IF(Trust_selected!$E$18="18+", SUMIFS(INDIRECT("'"&amp;Trust_selected!$H$2&amp;"'!G:G"),INDIRECT("'"&amp;Trust_selected!$H$2&amp;"'!B:B"),D$1,INDIRECT("'"&amp;Trust_selected!$H$2&amp;"'!D:D"),Trust_selected!$E$12,INDIRECT("'"&amp;Trust_selected!$H$2&amp;"'!H:H"),$B61), SUMIFS(INDIRECT("'"&amp;Trust_selected!$H$2&amp;"'!G:G"),INDIRECT("'"&amp;Trust_selected!$H$2&amp;"'!B:B"),D$1,INDIRECT("'"&amp;Trust_selected!$H$2&amp;"'!D:D"),Trust_selected!$E$12,INDIRECT("'"&amp;Trust_selected!$H$2&amp;"'!E:E"),Trust_selected!$E$18,INDIRECT("'"&amp;Trust_selected!$H$2&amp;"'!H:H"),$B61))))</f>
        <v>36</v>
      </c>
      <c r="F61" s="22">
        <f t="shared" ca="1" si="4"/>
        <v>4.6997389033942558E-2</v>
      </c>
      <c r="G61" s="18">
        <f t="shared" ca="1" si="5"/>
        <v>3.4138251873563209E-2</v>
      </c>
      <c r="H61" s="18">
        <f t="shared" ca="1" si="6"/>
        <v>6.4377433338914505E-2</v>
      </c>
      <c r="I61" s="22">
        <f ca="1">IF(AND(Trust_selected!$E$12="All intent",Trust_selected!$E$18="18+"), SUMIFS(INDIRECT("'"&amp;Trust_selected!$H$2&amp;"'!F:F"),INDIRECT("'"&amp;Trust_selected!$H$2&amp;"'!B:B"),I$1,INDIRECT("'"&amp;Trust_selected!$H$2&amp;"'!H:H"),$B61), IF(Trust_selected!$E$12="All intent", SUMIFS(INDIRECT("'"&amp;Trust_selected!$H$2&amp;"'!F:F"),INDIRECT("'"&amp;Trust_selected!$H$2&amp;"'!B:B"),I$1,INDIRECT("'"&amp;Trust_selected!$H$2&amp;"'!E:E"),Trust_selected!$E$18,INDIRECT("'"&amp;Trust_selected!$H$2&amp;"'!H:H"),$B61), IF(Trust_selected!$E$18="18+", SUMIFS(INDIRECT("'"&amp;Trust_selected!$H$2&amp;"'!F:F"),INDIRECT("'"&amp;Trust_selected!$H$2&amp;"'!B:B"),I$1,INDIRECT("'"&amp;Trust_selected!$H$2&amp;"'!D:D"),Trust_selected!$E$12,INDIRECT("'"&amp;Trust_selected!$H$2&amp;"'!H:H"),$B61), SUMIFS(INDIRECT("'"&amp;Trust_selected!$H$2&amp;"'!F:F"),INDIRECT("'"&amp;Trust_selected!$H$2&amp;"'!B:B"),I$1,INDIRECT("'"&amp;Trust_selected!$H$2&amp;"'!D:D"),Trust_selected!$E$12,INDIRECT("'"&amp;Trust_selected!$H$2&amp;"'!E:E"),Trust_selected!$E$18,INDIRECT("'"&amp;Trust_selected!$H$2&amp;"'!H:H"),$B61))))</f>
        <v>874</v>
      </c>
      <c r="J61" s="22">
        <f ca="1">IF(AND(Trust_selected!$E$12="All intent",Trust_selected!$E$18="18+"), SUMIFS(INDIRECT("'"&amp;Trust_selected!$H$2&amp;"'!G:G"),INDIRECT("'"&amp;Trust_selected!$H$2&amp;"'!B:B"),I$1,INDIRECT("'"&amp;Trust_selected!$H$2&amp;"'!H:H"),$B61), IF(Trust_selected!$E$12="All intent", SUMIFS(INDIRECT("'"&amp;Trust_selected!$H$2&amp;"'!G:G"),INDIRECT("'"&amp;Trust_selected!$H$2&amp;"'!B:B"),I$1,INDIRECT("'"&amp;Trust_selected!$H$2&amp;"'!E:E"),Trust_selected!$E$18,INDIRECT("'"&amp;Trust_selected!$H$2&amp;"'!H:H"),$B61), IF(Trust_selected!$E$18="18+", SUMIFS(INDIRECT("'"&amp;Trust_selected!$H$2&amp;"'!G:G"),INDIRECT("'"&amp;Trust_selected!$H$2&amp;"'!B:B"),I$1,INDIRECT("'"&amp;Trust_selected!$H$2&amp;"'!D:D"),Trust_selected!$E$12,INDIRECT("'"&amp;Trust_selected!$H$2&amp;"'!H:H"),$B61), SUMIFS(INDIRECT("'"&amp;Trust_selected!$H$2&amp;"'!G:G"),INDIRECT("'"&amp;Trust_selected!$H$2&amp;"'!B:B"),I$1,INDIRECT("'"&amp;Trust_selected!$H$2&amp;"'!D:D"),Trust_selected!$E$12,INDIRECT("'"&amp;Trust_selected!$H$2&amp;"'!E:E"),Trust_selected!$E$18,INDIRECT("'"&amp;Trust_selected!$H$2&amp;"'!H:H"),$B61))))</f>
        <v>54</v>
      </c>
      <c r="K61" s="22">
        <f t="shared" ca="1" si="0"/>
        <v>6.1784897025171627E-2</v>
      </c>
      <c r="L61" s="18">
        <f t="shared" ca="1" si="7"/>
        <v>4.7660566883733407E-2</v>
      </c>
      <c r="M61" s="18">
        <f t="shared" ca="1" si="8"/>
        <v>7.9744510305197358E-2</v>
      </c>
      <c r="N61" s="4">
        <f ca="1">IF(AND(Trust_selected!$E$12="All intent",Trust_selected!$E$18="18+"), SUMIFS(INDIRECT("'"&amp;Trust_selected!$H$2&amp;"'!F:F"),INDIRECT("'"&amp;Trust_selected!$H$2&amp;"'!B:B"),N$1,INDIRECT("'"&amp;Trust_selected!$H$2&amp;"'!H:H"),$B61), IF(Trust_selected!$E$12="All intent", SUMIFS(INDIRECT("'"&amp;Trust_selected!$H$2&amp;"'!F:F"),INDIRECT("'"&amp;Trust_selected!$H$2&amp;"'!B:B"),N$1,INDIRECT("'"&amp;Trust_selected!$H$2&amp;"'!E:E"),Trust_selected!$E$18,INDIRECT("'"&amp;Trust_selected!$H$2&amp;"'!H:H"),$B61), IF(Trust_selected!$E$18="18+", SUMIFS(INDIRECT("'"&amp;Trust_selected!$H$2&amp;"'!F:F"),INDIRECT("'"&amp;Trust_selected!$H$2&amp;"'!B:B"),N$1,INDIRECT("'"&amp;Trust_selected!$H$2&amp;"'!D:D"),Trust_selected!$E$12,INDIRECT("'"&amp;Trust_selected!$H$2&amp;"'!H:H"),$B61), SUMIFS(INDIRECT("'"&amp;Trust_selected!$H$2&amp;"'!F:F"),INDIRECT("'"&amp;Trust_selected!$H$2&amp;"'!B:B"),N$1,INDIRECT("'"&amp;Trust_selected!$H$2&amp;"'!D:D"),Trust_selected!$E$12,INDIRECT("'"&amp;Trust_selected!$H$2&amp;"'!E:E"),Trust_selected!$E$18,INDIRECT("'"&amp;Trust_selected!$H$2&amp;"'!H:H"),$B61))))</f>
        <v>0</v>
      </c>
      <c r="O61" s="4">
        <f ca="1">IF(AND(Trust_selected!$E$12="All intent",Trust_selected!$E$18="18+"), SUMIFS(INDIRECT("'"&amp;Trust_selected!$H$2&amp;"'!G:G"),INDIRECT("'"&amp;Trust_selected!$H$2&amp;"'!B:B"),N$1,INDIRECT("'"&amp;Trust_selected!$H$2&amp;"'!H:H"),$B61), IF(Trust_selected!$E$12="All intent", SUMIFS(INDIRECT("'"&amp;Trust_selected!$H$2&amp;"'!G:G"),INDIRECT("'"&amp;Trust_selected!$H$2&amp;"'!B:B"),N$1,INDIRECT("'"&amp;Trust_selected!$H$2&amp;"'!E:E"),Trust_selected!$E$18,INDIRECT("'"&amp;Trust_selected!$H$2&amp;"'!H:H"),$B61), IF(Trust_selected!$E$18="18+", SUMIFS(INDIRECT("'"&amp;Trust_selected!$H$2&amp;"'!G:G"),INDIRECT("'"&amp;Trust_selected!$H$2&amp;"'!B:B"),N$1,INDIRECT("'"&amp;Trust_selected!$H$2&amp;"'!D:D"),Trust_selected!$E$12,INDIRECT("'"&amp;Trust_selected!$H$2&amp;"'!H:H"),$B61), SUMIFS(INDIRECT("'"&amp;Trust_selected!$H$2&amp;"'!G:G"),INDIRECT("'"&amp;Trust_selected!$H$2&amp;"'!B:B"),N$1,INDIRECT("'"&amp;Trust_selected!$H$2&amp;"'!D:D"),Trust_selected!$E$12,INDIRECT("'"&amp;Trust_selected!$H$2&amp;"'!E:E"),Trust_selected!$E$18,INDIRECT("'"&amp;Trust_selected!$H$2&amp;"'!H:H"),$B61))))</f>
        <v>0</v>
      </c>
      <c r="P61" s="4">
        <f t="shared" ca="1" si="1"/>
        <v>0</v>
      </c>
      <c r="Q61" s="96">
        <f t="shared" ca="1" si="2"/>
        <v>0</v>
      </c>
      <c r="R61" s="96">
        <f t="shared" ca="1" si="3"/>
        <v>1</v>
      </c>
    </row>
    <row r="62" spans="1:18" x14ac:dyDescent="0.3">
      <c r="A62" s="12" t="s">
        <v>223</v>
      </c>
      <c r="B62" s="12" t="s">
        <v>68</v>
      </c>
      <c r="C62" s="12" t="s">
        <v>428</v>
      </c>
      <c r="D62" s="22">
        <f ca="1">IF(AND(Trust_selected!$E$12="All intent",Trust_selected!$E$18="18+"), SUMIFS(INDIRECT("'"&amp;Trust_selected!$H$2&amp;"'!F:F"),INDIRECT("'"&amp;Trust_selected!$H$2&amp;"'!B:B"),D$1,INDIRECT("'"&amp;Trust_selected!$H$2&amp;"'!H:H"),$B62), IF(Trust_selected!$E$12="All intent", SUMIFS(INDIRECT("'"&amp;Trust_selected!$H$2&amp;"'!F:F"),INDIRECT("'"&amp;Trust_selected!$H$2&amp;"'!B:B"),D$1,INDIRECT("'"&amp;Trust_selected!$H$2&amp;"'!E:E"),Trust_selected!$E$18,INDIRECT("'"&amp;Trust_selected!$H$2&amp;"'!H:H"),$B62), IF(Trust_selected!$E$18="18+", SUMIFS(INDIRECT("'"&amp;Trust_selected!$H$2&amp;"'!F:F"),INDIRECT("'"&amp;Trust_selected!$H$2&amp;"'!B:B"),D$1,INDIRECT("'"&amp;Trust_selected!$H$2&amp;"'!D:D"),Trust_selected!$E$12,INDIRECT("'"&amp;Trust_selected!$H$2&amp;"'!H:H"),$B62), SUMIFS(INDIRECT("'"&amp;Trust_selected!$H$2&amp;"'!F:F"),INDIRECT("'"&amp;Trust_selected!$H$2&amp;"'!B:B"),D$1,INDIRECT("'"&amp;Trust_selected!$H$2&amp;"'!D:D"),Trust_selected!$E$12,INDIRECT("'"&amp;Trust_selected!$H$2&amp;"'!E:E"),Trust_selected!$E$18,INDIRECT("'"&amp;Trust_selected!$H$2&amp;"'!H:H"),$B62))))</f>
        <v>444</v>
      </c>
      <c r="E62" s="22">
        <f ca="1">IF(AND(Trust_selected!$E$12="All intent",Trust_selected!$E$18="18+"), SUMIFS(INDIRECT("'"&amp;Trust_selected!$H$2&amp;"'!G:G"),INDIRECT("'"&amp;Trust_selected!$H$2&amp;"'!B:B"),D$1,INDIRECT("'"&amp;Trust_selected!$H$2&amp;"'!H:H"),$B62), IF(Trust_selected!$E$12="All intent", SUMIFS(INDIRECT("'"&amp;Trust_selected!$H$2&amp;"'!G:G"),INDIRECT("'"&amp;Trust_selected!$H$2&amp;"'!B:B"),D$1,INDIRECT("'"&amp;Trust_selected!$H$2&amp;"'!E:E"),Trust_selected!$E$18,INDIRECT("'"&amp;Trust_selected!$H$2&amp;"'!H:H"),$B62), IF(Trust_selected!$E$18="18+", SUMIFS(INDIRECT("'"&amp;Trust_selected!$H$2&amp;"'!G:G"),INDIRECT("'"&amp;Trust_selected!$H$2&amp;"'!B:B"),D$1,INDIRECT("'"&amp;Trust_selected!$H$2&amp;"'!D:D"),Trust_selected!$E$12,INDIRECT("'"&amp;Trust_selected!$H$2&amp;"'!H:H"),$B62), SUMIFS(INDIRECT("'"&amp;Trust_selected!$H$2&amp;"'!G:G"),INDIRECT("'"&amp;Trust_selected!$H$2&amp;"'!B:B"),D$1,INDIRECT("'"&amp;Trust_selected!$H$2&amp;"'!D:D"),Trust_selected!$E$12,INDIRECT("'"&amp;Trust_selected!$H$2&amp;"'!E:E"),Trust_selected!$E$18,INDIRECT("'"&amp;Trust_selected!$H$2&amp;"'!H:H"),$B62))))</f>
        <v>23</v>
      </c>
      <c r="F62" s="22">
        <f t="shared" ca="1" si="4"/>
        <v>5.18018018018018E-2</v>
      </c>
      <c r="G62" s="18">
        <f t="shared" ca="1" si="5"/>
        <v>3.4763217085020302E-2</v>
      </c>
      <c r="H62" s="18">
        <f t="shared" ca="1" si="6"/>
        <v>7.6529424181248765E-2</v>
      </c>
      <c r="I62" s="22">
        <f ca="1">IF(AND(Trust_selected!$E$12="All intent",Trust_selected!$E$18="18+"), SUMIFS(INDIRECT("'"&amp;Trust_selected!$H$2&amp;"'!F:F"),INDIRECT("'"&amp;Trust_selected!$H$2&amp;"'!B:B"),I$1,INDIRECT("'"&amp;Trust_selected!$H$2&amp;"'!H:H"),$B62), IF(Trust_selected!$E$12="All intent", SUMIFS(INDIRECT("'"&amp;Trust_selected!$H$2&amp;"'!F:F"),INDIRECT("'"&amp;Trust_selected!$H$2&amp;"'!B:B"),I$1,INDIRECT("'"&amp;Trust_selected!$H$2&amp;"'!E:E"),Trust_selected!$E$18,INDIRECT("'"&amp;Trust_selected!$H$2&amp;"'!H:H"),$B62), IF(Trust_selected!$E$18="18+", SUMIFS(INDIRECT("'"&amp;Trust_selected!$H$2&amp;"'!F:F"),INDIRECT("'"&amp;Trust_selected!$H$2&amp;"'!B:B"),I$1,INDIRECT("'"&amp;Trust_selected!$H$2&amp;"'!D:D"),Trust_selected!$E$12,INDIRECT("'"&amp;Trust_selected!$H$2&amp;"'!H:H"),$B62), SUMIFS(INDIRECT("'"&amp;Trust_selected!$H$2&amp;"'!F:F"),INDIRECT("'"&amp;Trust_selected!$H$2&amp;"'!B:B"),I$1,INDIRECT("'"&amp;Trust_selected!$H$2&amp;"'!D:D"),Trust_selected!$E$12,INDIRECT("'"&amp;Trust_selected!$H$2&amp;"'!E:E"),Trust_selected!$E$18,INDIRECT("'"&amp;Trust_selected!$H$2&amp;"'!H:H"),$B62))))</f>
        <v>414</v>
      </c>
      <c r="J62" s="22">
        <f ca="1">IF(AND(Trust_selected!$E$12="All intent",Trust_selected!$E$18="18+"), SUMIFS(INDIRECT("'"&amp;Trust_selected!$H$2&amp;"'!G:G"),INDIRECT("'"&amp;Trust_selected!$H$2&amp;"'!B:B"),I$1,INDIRECT("'"&amp;Trust_selected!$H$2&amp;"'!H:H"),$B62), IF(Trust_selected!$E$12="All intent", SUMIFS(INDIRECT("'"&amp;Trust_selected!$H$2&amp;"'!G:G"),INDIRECT("'"&amp;Trust_selected!$H$2&amp;"'!B:B"),I$1,INDIRECT("'"&amp;Trust_selected!$H$2&amp;"'!E:E"),Trust_selected!$E$18,INDIRECT("'"&amp;Trust_selected!$H$2&amp;"'!H:H"),$B62), IF(Trust_selected!$E$18="18+", SUMIFS(INDIRECT("'"&amp;Trust_selected!$H$2&amp;"'!G:G"),INDIRECT("'"&amp;Trust_selected!$H$2&amp;"'!B:B"),I$1,INDIRECT("'"&amp;Trust_selected!$H$2&amp;"'!D:D"),Trust_selected!$E$12,INDIRECT("'"&amp;Trust_selected!$H$2&amp;"'!H:H"),$B62), SUMIFS(INDIRECT("'"&amp;Trust_selected!$H$2&amp;"'!G:G"),INDIRECT("'"&amp;Trust_selected!$H$2&amp;"'!B:B"),I$1,INDIRECT("'"&amp;Trust_selected!$H$2&amp;"'!D:D"),Trust_selected!$E$12,INDIRECT("'"&amp;Trust_selected!$H$2&amp;"'!E:E"),Trust_selected!$E$18,INDIRECT("'"&amp;Trust_selected!$H$2&amp;"'!H:H"),$B62))))</f>
        <v>15</v>
      </c>
      <c r="K62" s="22">
        <f t="shared" ca="1" si="0"/>
        <v>3.6231884057971016E-2</v>
      </c>
      <c r="L62" s="18">
        <f t="shared" ca="1" si="7"/>
        <v>2.2077894299320524E-2</v>
      </c>
      <c r="M62" s="18">
        <f t="shared" ca="1" si="8"/>
        <v>5.891325223795095E-2</v>
      </c>
      <c r="N62" s="4">
        <f ca="1">IF(AND(Trust_selected!$E$12="All intent",Trust_selected!$E$18="18+"), SUMIFS(INDIRECT("'"&amp;Trust_selected!$H$2&amp;"'!F:F"),INDIRECT("'"&amp;Trust_selected!$H$2&amp;"'!B:B"),N$1,INDIRECT("'"&amp;Trust_selected!$H$2&amp;"'!H:H"),$B62), IF(Trust_selected!$E$12="All intent", SUMIFS(INDIRECT("'"&amp;Trust_selected!$H$2&amp;"'!F:F"),INDIRECT("'"&amp;Trust_selected!$H$2&amp;"'!B:B"),N$1,INDIRECT("'"&amp;Trust_selected!$H$2&amp;"'!E:E"),Trust_selected!$E$18,INDIRECT("'"&amp;Trust_selected!$H$2&amp;"'!H:H"),$B62), IF(Trust_selected!$E$18="18+", SUMIFS(INDIRECT("'"&amp;Trust_selected!$H$2&amp;"'!F:F"),INDIRECT("'"&amp;Trust_selected!$H$2&amp;"'!B:B"),N$1,INDIRECT("'"&amp;Trust_selected!$H$2&amp;"'!D:D"),Trust_selected!$E$12,INDIRECT("'"&amp;Trust_selected!$H$2&amp;"'!H:H"),$B62), SUMIFS(INDIRECT("'"&amp;Trust_selected!$H$2&amp;"'!F:F"),INDIRECT("'"&amp;Trust_selected!$H$2&amp;"'!B:B"),N$1,INDIRECT("'"&amp;Trust_selected!$H$2&amp;"'!D:D"),Trust_selected!$E$12,INDIRECT("'"&amp;Trust_selected!$H$2&amp;"'!E:E"),Trust_selected!$E$18,INDIRECT("'"&amp;Trust_selected!$H$2&amp;"'!H:H"),$B62))))</f>
        <v>0</v>
      </c>
      <c r="O62" s="4">
        <f ca="1">IF(AND(Trust_selected!$E$12="All intent",Trust_selected!$E$18="18+"), SUMIFS(INDIRECT("'"&amp;Trust_selected!$H$2&amp;"'!G:G"),INDIRECT("'"&amp;Trust_selected!$H$2&amp;"'!B:B"),N$1,INDIRECT("'"&amp;Trust_selected!$H$2&amp;"'!H:H"),$B62), IF(Trust_selected!$E$12="All intent", SUMIFS(INDIRECT("'"&amp;Trust_selected!$H$2&amp;"'!G:G"),INDIRECT("'"&amp;Trust_selected!$H$2&amp;"'!B:B"),N$1,INDIRECT("'"&amp;Trust_selected!$H$2&amp;"'!E:E"),Trust_selected!$E$18,INDIRECT("'"&amp;Trust_selected!$H$2&amp;"'!H:H"),$B62), IF(Trust_selected!$E$18="18+", SUMIFS(INDIRECT("'"&amp;Trust_selected!$H$2&amp;"'!G:G"),INDIRECT("'"&amp;Trust_selected!$H$2&amp;"'!B:B"),N$1,INDIRECT("'"&amp;Trust_selected!$H$2&amp;"'!D:D"),Trust_selected!$E$12,INDIRECT("'"&amp;Trust_selected!$H$2&amp;"'!H:H"),$B62), SUMIFS(INDIRECT("'"&amp;Trust_selected!$H$2&amp;"'!G:G"),INDIRECT("'"&amp;Trust_selected!$H$2&amp;"'!B:B"),N$1,INDIRECT("'"&amp;Trust_selected!$H$2&amp;"'!D:D"),Trust_selected!$E$12,INDIRECT("'"&amp;Trust_selected!$H$2&amp;"'!E:E"),Trust_selected!$E$18,INDIRECT("'"&amp;Trust_selected!$H$2&amp;"'!H:H"),$B62))))</f>
        <v>0</v>
      </c>
      <c r="P62" s="4">
        <f t="shared" ca="1" si="1"/>
        <v>0</v>
      </c>
      <c r="Q62" s="96">
        <f t="shared" ca="1" si="2"/>
        <v>0</v>
      </c>
      <c r="R62" s="96">
        <f t="shared" ca="1" si="3"/>
        <v>1</v>
      </c>
    </row>
    <row r="63" spans="1:18" x14ac:dyDescent="0.3">
      <c r="A63" s="12" t="s">
        <v>224</v>
      </c>
      <c r="B63" s="12" t="s">
        <v>69</v>
      </c>
      <c r="C63" s="12" t="s">
        <v>429</v>
      </c>
      <c r="D63" s="22">
        <f ca="1">IF(AND(Trust_selected!$E$12="All intent",Trust_selected!$E$18="18+"), SUMIFS(INDIRECT("'"&amp;Trust_selected!$H$2&amp;"'!F:F"),INDIRECT("'"&amp;Trust_selected!$H$2&amp;"'!B:B"),D$1,INDIRECT("'"&amp;Trust_selected!$H$2&amp;"'!H:H"),$B63), IF(Trust_selected!$E$12="All intent", SUMIFS(INDIRECT("'"&amp;Trust_selected!$H$2&amp;"'!F:F"),INDIRECT("'"&amp;Trust_selected!$H$2&amp;"'!B:B"),D$1,INDIRECT("'"&amp;Trust_selected!$H$2&amp;"'!E:E"),Trust_selected!$E$18,INDIRECT("'"&amp;Trust_selected!$H$2&amp;"'!H:H"),$B63), IF(Trust_selected!$E$18="18+", SUMIFS(INDIRECT("'"&amp;Trust_selected!$H$2&amp;"'!F:F"),INDIRECT("'"&amp;Trust_selected!$H$2&amp;"'!B:B"),D$1,INDIRECT("'"&amp;Trust_selected!$H$2&amp;"'!D:D"),Trust_selected!$E$12,INDIRECT("'"&amp;Trust_selected!$H$2&amp;"'!H:H"),$B63), SUMIFS(INDIRECT("'"&amp;Trust_selected!$H$2&amp;"'!F:F"),INDIRECT("'"&amp;Trust_selected!$H$2&amp;"'!B:B"),D$1,INDIRECT("'"&amp;Trust_selected!$H$2&amp;"'!D:D"),Trust_selected!$E$12,INDIRECT("'"&amp;Trust_selected!$H$2&amp;"'!E:E"),Trust_selected!$E$18,INDIRECT("'"&amp;Trust_selected!$H$2&amp;"'!H:H"),$B63))))</f>
        <v>1607</v>
      </c>
      <c r="E63" s="22">
        <f ca="1">IF(AND(Trust_selected!$E$12="All intent",Trust_selected!$E$18="18+"), SUMIFS(INDIRECT("'"&amp;Trust_selected!$H$2&amp;"'!G:G"),INDIRECT("'"&amp;Trust_selected!$H$2&amp;"'!B:B"),D$1,INDIRECT("'"&amp;Trust_selected!$H$2&amp;"'!H:H"),$B63), IF(Trust_selected!$E$12="All intent", SUMIFS(INDIRECT("'"&amp;Trust_selected!$H$2&amp;"'!G:G"),INDIRECT("'"&amp;Trust_selected!$H$2&amp;"'!B:B"),D$1,INDIRECT("'"&amp;Trust_selected!$H$2&amp;"'!E:E"),Trust_selected!$E$18,INDIRECT("'"&amp;Trust_selected!$H$2&amp;"'!H:H"),$B63), IF(Trust_selected!$E$18="18+", SUMIFS(INDIRECT("'"&amp;Trust_selected!$H$2&amp;"'!G:G"),INDIRECT("'"&amp;Trust_selected!$H$2&amp;"'!B:B"),D$1,INDIRECT("'"&amp;Trust_selected!$H$2&amp;"'!D:D"),Trust_selected!$E$12,INDIRECT("'"&amp;Trust_selected!$H$2&amp;"'!H:H"),$B63), SUMIFS(INDIRECT("'"&amp;Trust_selected!$H$2&amp;"'!G:G"),INDIRECT("'"&amp;Trust_selected!$H$2&amp;"'!B:B"),D$1,INDIRECT("'"&amp;Trust_selected!$H$2&amp;"'!D:D"),Trust_selected!$E$12,INDIRECT("'"&amp;Trust_selected!$H$2&amp;"'!E:E"),Trust_selected!$E$18,INDIRECT("'"&amp;Trust_selected!$H$2&amp;"'!H:H"),$B63))))</f>
        <v>94</v>
      </c>
      <c r="F63" s="22">
        <f t="shared" ca="1" si="4"/>
        <v>5.8494088363410079E-2</v>
      </c>
      <c r="G63" s="18">
        <f t="shared" ca="1" si="5"/>
        <v>4.8038585375548254E-2</v>
      </c>
      <c r="H63" s="18">
        <f t="shared" ca="1" si="6"/>
        <v>7.1055356346775136E-2</v>
      </c>
      <c r="I63" s="22">
        <f ca="1">IF(AND(Trust_selected!$E$12="All intent",Trust_selected!$E$18="18+"), SUMIFS(INDIRECT("'"&amp;Trust_selected!$H$2&amp;"'!F:F"),INDIRECT("'"&amp;Trust_selected!$H$2&amp;"'!B:B"),I$1,INDIRECT("'"&amp;Trust_selected!$H$2&amp;"'!H:H"),$B63), IF(Trust_selected!$E$12="All intent", SUMIFS(INDIRECT("'"&amp;Trust_selected!$H$2&amp;"'!F:F"),INDIRECT("'"&amp;Trust_selected!$H$2&amp;"'!B:B"),I$1,INDIRECT("'"&amp;Trust_selected!$H$2&amp;"'!E:E"),Trust_selected!$E$18,INDIRECT("'"&amp;Trust_selected!$H$2&amp;"'!H:H"),$B63), IF(Trust_selected!$E$18="18+", SUMIFS(INDIRECT("'"&amp;Trust_selected!$H$2&amp;"'!F:F"),INDIRECT("'"&amp;Trust_selected!$H$2&amp;"'!B:B"),I$1,INDIRECT("'"&amp;Trust_selected!$H$2&amp;"'!D:D"),Trust_selected!$E$12,INDIRECT("'"&amp;Trust_selected!$H$2&amp;"'!H:H"),$B63), SUMIFS(INDIRECT("'"&amp;Trust_selected!$H$2&amp;"'!F:F"),INDIRECT("'"&amp;Trust_selected!$H$2&amp;"'!B:B"),I$1,INDIRECT("'"&amp;Trust_selected!$H$2&amp;"'!D:D"),Trust_selected!$E$12,INDIRECT("'"&amp;Trust_selected!$H$2&amp;"'!E:E"),Trust_selected!$E$18,INDIRECT("'"&amp;Trust_selected!$H$2&amp;"'!H:H"),$B63))))</f>
        <v>1734</v>
      </c>
      <c r="J63" s="22">
        <f ca="1">IF(AND(Trust_selected!$E$12="All intent",Trust_selected!$E$18="18+"), SUMIFS(INDIRECT("'"&amp;Trust_selected!$H$2&amp;"'!G:G"),INDIRECT("'"&amp;Trust_selected!$H$2&amp;"'!B:B"),I$1,INDIRECT("'"&amp;Trust_selected!$H$2&amp;"'!H:H"),$B63), IF(Trust_selected!$E$12="All intent", SUMIFS(INDIRECT("'"&amp;Trust_selected!$H$2&amp;"'!G:G"),INDIRECT("'"&amp;Trust_selected!$H$2&amp;"'!B:B"),I$1,INDIRECT("'"&amp;Trust_selected!$H$2&amp;"'!E:E"),Trust_selected!$E$18,INDIRECT("'"&amp;Trust_selected!$H$2&amp;"'!H:H"),$B63), IF(Trust_selected!$E$18="18+", SUMIFS(INDIRECT("'"&amp;Trust_selected!$H$2&amp;"'!G:G"),INDIRECT("'"&amp;Trust_selected!$H$2&amp;"'!B:B"),I$1,INDIRECT("'"&amp;Trust_selected!$H$2&amp;"'!D:D"),Trust_selected!$E$12,INDIRECT("'"&amp;Trust_selected!$H$2&amp;"'!H:H"),$B63), SUMIFS(INDIRECT("'"&amp;Trust_selected!$H$2&amp;"'!G:G"),INDIRECT("'"&amp;Trust_selected!$H$2&amp;"'!B:B"),I$1,INDIRECT("'"&amp;Trust_selected!$H$2&amp;"'!D:D"),Trust_selected!$E$12,INDIRECT("'"&amp;Trust_selected!$H$2&amp;"'!E:E"),Trust_selected!$E$18,INDIRECT("'"&amp;Trust_selected!$H$2&amp;"'!H:H"),$B63))))</f>
        <v>88</v>
      </c>
      <c r="K63" s="22">
        <f t="shared" ca="1" si="0"/>
        <v>5.0749711649365627E-2</v>
      </c>
      <c r="L63" s="18">
        <f t="shared" ca="1" si="7"/>
        <v>4.1375798350900793E-2</v>
      </c>
      <c r="M63" s="18">
        <f t="shared" ca="1" si="8"/>
        <v>6.2109739934470325E-2</v>
      </c>
      <c r="N63" s="4">
        <f ca="1">IF(AND(Trust_selected!$E$12="All intent",Trust_selected!$E$18="18+"), SUMIFS(INDIRECT("'"&amp;Trust_selected!$H$2&amp;"'!F:F"),INDIRECT("'"&amp;Trust_selected!$H$2&amp;"'!B:B"),N$1,INDIRECT("'"&amp;Trust_selected!$H$2&amp;"'!H:H"),$B63), IF(Trust_selected!$E$12="All intent", SUMIFS(INDIRECT("'"&amp;Trust_selected!$H$2&amp;"'!F:F"),INDIRECT("'"&amp;Trust_selected!$H$2&amp;"'!B:B"),N$1,INDIRECT("'"&amp;Trust_selected!$H$2&amp;"'!E:E"),Trust_selected!$E$18,INDIRECT("'"&amp;Trust_selected!$H$2&amp;"'!H:H"),$B63), IF(Trust_selected!$E$18="18+", SUMIFS(INDIRECT("'"&amp;Trust_selected!$H$2&amp;"'!F:F"),INDIRECT("'"&amp;Trust_selected!$H$2&amp;"'!B:B"),N$1,INDIRECT("'"&amp;Trust_selected!$H$2&amp;"'!D:D"),Trust_selected!$E$12,INDIRECT("'"&amp;Trust_selected!$H$2&amp;"'!H:H"),$B63), SUMIFS(INDIRECT("'"&amp;Trust_selected!$H$2&amp;"'!F:F"),INDIRECT("'"&amp;Trust_selected!$H$2&amp;"'!B:B"),N$1,INDIRECT("'"&amp;Trust_selected!$H$2&amp;"'!D:D"),Trust_selected!$E$12,INDIRECT("'"&amp;Trust_selected!$H$2&amp;"'!E:E"),Trust_selected!$E$18,INDIRECT("'"&amp;Trust_selected!$H$2&amp;"'!H:H"),$B63))))</f>
        <v>0</v>
      </c>
      <c r="O63" s="4">
        <f ca="1">IF(AND(Trust_selected!$E$12="All intent",Trust_selected!$E$18="18+"), SUMIFS(INDIRECT("'"&amp;Trust_selected!$H$2&amp;"'!G:G"),INDIRECT("'"&amp;Trust_selected!$H$2&amp;"'!B:B"),N$1,INDIRECT("'"&amp;Trust_selected!$H$2&amp;"'!H:H"),$B63), IF(Trust_selected!$E$12="All intent", SUMIFS(INDIRECT("'"&amp;Trust_selected!$H$2&amp;"'!G:G"),INDIRECT("'"&amp;Trust_selected!$H$2&amp;"'!B:B"),N$1,INDIRECT("'"&amp;Trust_selected!$H$2&amp;"'!E:E"),Trust_selected!$E$18,INDIRECT("'"&amp;Trust_selected!$H$2&amp;"'!H:H"),$B63), IF(Trust_selected!$E$18="18+", SUMIFS(INDIRECT("'"&amp;Trust_selected!$H$2&amp;"'!G:G"),INDIRECT("'"&amp;Trust_selected!$H$2&amp;"'!B:B"),N$1,INDIRECT("'"&amp;Trust_selected!$H$2&amp;"'!D:D"),Trust_selected!$E$12,INDIRECT("'"&amp;Trust_selected!$H$2&amp;"'!H:H"),$B63), SUMIFS(INDIRECT("'"&amp;Trust_selected!$H$2&amp;"'!G:G"),INDIRECT("'"&amp;Trust_selected!$H$2&amp;"'!B:B"),N$1,INDIRECT("'"&amp;Trust_selected!$H$2&amp;"'!D:D"),Trust_selected!$E$12,INDIRECT("'"&amp;Trust_selected!$H$2&amp;"'!E:E"),Trust_selected!$E$18,INDIRECT("'"&amp;Trust_selected!$H$2&amp;"'!H:H"),$B63))))</f>
        <v>0</v>
      </c>
      <c r="P63" s="4">
        <f t="shared" ca="1" si="1"/>
        <v>0</v>
      </c>
      <c r="Q63" s="96">
        <f t="shared" ca="1" si="2"/>
        <v>0</v>
      </c>
      <c r="R63" s="96">
        <f t="shared" ca="1" si="3"/>
        <v>1</v>
      </c>
    </row>
    <row r="64" spans="1:18" x14ac:dyDescent="0.3">
      <c r="A64" s="12" t="s">
        <v>225</v>
      </c>
      <c r="B64" s="12" t="s">
        <v>70</v>
      </c>
      <c r="C64" s="12" t="s">
        <v>351</v>
      </c>
      <c r="D64" s="22">
        <f ca="1">IF(AND(Trust_selected!$E$12="All intent",Trust_selected!$E$18="18+"), SUMIFS(INDIRECT("'"&amp;Trust_selected!$H$2&amp;"'!F:F"),INDIRECT("'"&amp;Trust_selected!$H$2&amp;"'!B:B"),D$1,INDIRECT("'"&amp;Trust_selected!$H$2&amp;"'!H:H"),$B64), IF(Trust_selected!$E$12="All intent", SUMIFS(INDIRECT("'"&amp;Trust_selected!$H$2&amp;"'!F:F"),INDIRECT("'"&amp;Trust_selected!$H$2&amp;"'!B:B"),D$1,INDIRECT("'"&amp;Trust_selected!$H$2&amp;"'!E:E"),Trust_selected!$E$18,INDIRECT("'"&amp;Trust_selected!$H$2&amp;"'!H:H"),$B64), IF(Trust_selected!$E$18="18+", SUMIFS(INDIRECT("'"&amp;Trust_selected!$H$2&amp;"'!F:F"),INDIRECT("'"&amp;Trust_selected!$H$2&amp;"'!B:B"),D$1,INDIRECT("'"&amp;Trust_selected!$H$2&amp;"'!D:D"),Trust_selected!$E$12,INDIRECT("'"&amp;Trust_selected!$H$2&amp;"'!H:H"),$B64), SUMIFS(INDIRECT("'"&amp;Trust_selected!$H$2&amp;"'!F:F"),INDIRECT("'"&amp;Trust_selected!$H$2&amp;"'!B:B"),D$1,INDIRECT("'"&amp;Trust_selected!$H$2&amp;"'!D:D"),Trust_selected!$E$12,INDIRECT("'"&amp;Trust_selected!$H$2&amp;"'!E:E"),Trust_selected!$E$18,INDIRECT("'"&amp;Trust_selected!$H$2&amp;"'!H:H"),$B64))))</f>
        <v>174</v>
      </c>
      <c r="E64" s="22">
        <f ca="1">IF(AND(Trust_selected!$E$12="All intent",Trust_selected!$E$18="18+"), SUMIFS(INDIRECT("'"&amp;Trust_selected!$H$2&amp;"'!G:G"),INDIRECT("'"&amp;Trust_selected!$H$2&amp;"'!B:B"),D$1,INDIRECT("'"&amp;Trust_selected!$H$2&amp;"'!H:H"),$B64), IF(Trust_selected!$E$12="All intent", SUMIFS(INDIRECT("'"&amp;Trust_selected!$H$2&amp;"'!G:G"),INDIRECT("'"&amp;Trust_selected!$H$2&amp;"'!B:B"),D$1,INDIRECT("'"&amp;Trust_selected!$H$2&amp;"'!E:E"),Trust_selected!$E$18,INDIRECT("'"&amp;Trust_selected!$H$2&amp;"'!H:H"),$B64), IF(Trust_selected!$E$18="18+", SUMIFS(INDIRECT("'"&amp;Trust_selected!$H$2&amp;"'!G:G"),INDIRECT("'"&amp;Trust_selected!$H$2&amp;"'!B:B"),D$1,INDIRECT("'"&amp;Trust_selected!$H$2&amp;"'!D:D"),Trust_selected!$E$12,INDIRECT("'"&amp;Trust_selected!$H$2&amp;"'!H:H"),$B64), SUMIFS(INDIRECT("'"&amp;Trust_selected!$H$2&amp;"'!G:G"),INDIRECT("'"&amp;Trust_selected!$H$2&amp;"'!B:B"),D$1,INDIRECT("'"&amp;Trust_selected!$H$2&amp;"'!D:D"),Trust_selected!$E$12,INDIRECT("'"&amp;Trust_selected!$H$2&amp;"'!E:E"),Trust_selected!$E$18,INDIRECT("'"&amp;Trust_selected!$H$2&amp;"'!H:H"),$B64))))</f>
        <v>4</v>
      </c>
      <c r="F64" s="22">
        <f t="shared" ca="1" si="4"/>
        <v>2.2988505747126436E-2</v>
      </c>
      <c r="G64" s="18">
        <f t="shared" ca="1" si="5"/>
        <v>8.9752509760132118E-3</v>
      </c>
      <c r="H64" s="18">
        <f t="shared" ca="1" si="6"/>
        <v>5.7609103983833863E-2</v>
      </c>
      <c r="I64" s="22">
        <f ca="1">IF(AND(Trust_selected!$E$12="All intent",Trust_selected!$E$18="18+"), SUMIFS(INDIRECT("'"&amp;Trust_selected!$H$2&amp;"'!F:F"),INDIRECT("'"&amp;Trust_selected!$H$2&amp;"'!B:B"),I$1,INDIRECT("'"&amp;Trust_selected!$H$2&amp;"'!H:H"),$B64), IF(Trust_selected!$E$12="All intent", SUMIFS(INDIRECT("'"&amp;Trust_selected!$H$2&amp;"'!F:F"),INDIRECT("'"&amp;Trust_selected!$H$2&amp;"'!B:B"),I$1,INDIRECT("'"&amp;Trust_selected!$H$2&amp;"'!E:E"),Trust_selected!$E$18,INDIRECT("'"&amp;Trust_selected!$H$2&amp;"'!H:H"),$B64), IF(Trust_selected!$E$18="18+", SUMIFS(INDIRECT("'"&amp;Trust_selected!$H$2&amp;"'!F:F"),INDIRECT("'"&amp;Trust_selected!$H$2&amp;"'!B:B"),I$1,INDIRECT("'"&amp;Trust_selected!$H$2&amp;"'!D:D"),Trust_selected!$E$12,INDIRECT("'"&amp;Trust_selected!$H$2&amp;"'!H:H"),$B64), SUMIFS(INDIRECT("'"&amp;Trust_selected!$H$2&amp;"'!F:F"),INDIRECT("'"&amp;Trust_selected!$H$2&amp;"'!B:B"),I$1,INDIRECT("'"&amp;Trust_selected!$H$2&amp;"'!D:D"),Trust_selected!$E$12,INDIRECT("'"&amp;Trust_selected!$H$2&amp;"'!E:E"),Trust_selected!$E$18,INDIRECT("'"&amp;Trust_selected!$H$2&amp;"'!H:H"),$B64))))</f>
        <v>244</v>
      </c>
      <c r="J64" s="22">
        <f ca="1">IF(AND(Trust_selected!$E$12="All intent",Trust_selected!$E$18="18+"), SUMIFS(INDIRECT("'"&amp;Trust_selected!$H$2&amp;"'!G:G"),INDIRECT("'"&amp;Trust_selected!$H$2&amp;"'!B:B"),I$1,INDIRECT("'"&amp;Trust_selected!$H$2&amp;"'!H:H"),$B64), IF(Trust_selected!$E$12="All intent", SUMIFS(INDIRECT("'"&amp;Trust_selected!$H$2&amp;"'!G:G"),INDIRECT("'"&amp;Trust_selected!$H$2&amp;"'!B:B"),I$1,INDIRECT("'"&amp;Trust_selected!$H$2&amp;"'!E:E"),Trust_selected!$E$18,INDIRECT("'"&amp;Trust_selected!$H$2&amp;"'!H:H"),$B64), IF(Trust_selected!$E$18="18+", SUMIFS(INDIRECT("'"&amp;Trust_selected!$H$2&amp;"'!G:G"),INDIRECT("'"&amp;Trust_selected!$H$2&amp;"'!B:B"),I$1,INDIRECT("'"&amp;Trust_selected!$H$2&amp;"'!D:D"),Trust_selected!$E$12,INDIRECT("'"&amp;Trust_selected!$H$2&amp;"'!H:H"),$B64), SUMIFS(INDIRECT("'"&amp;Trust_selected!$H$2&amp;"'!G:G"),INDIRECT("'"&amp;Trust_selected!$H$2&amp;"'!B:B"),I$1,INDIRECT("'"&amp;Trust_selected!$H$2&amp;"'!D:D"),Trust_selected!$E$12,INDIRECT("'"&amp;Trust_selected!$H$2&amp;"'!E:E"),Trust_selected!$E$18,INDIRECT("'"&amp;Trust_selected!$H$2&amp;"'!H:H"),$B64))))</f>
        <v>8</v>
      </c>
      <c r="K64" s="22">
        <f t="shared" ca="1" si="0"/>
        <v>3.2786885245901641E-2</v>
      </c>
      <c r="L64" s="18">
        <f t="shared" ca="1" si="7"/>
        <v>1.6705468173736884E-2</v>
      </c>
      <c r="M64" s="18">
        <f t="shared" ca="1" si="8"/>
        <v>6.3351592961659445E-2</v>
      </c>
      <c r="N64" s="4">
        <f ca="1">IF(AND(Trust_selected!$E$12="All intent",Trust_selected!$E$18="18+"), SUMIFS(INDIRECT("'"&amp;Trust_selected!$H$2&amp;"'!F:F"),INDIRECT("'"&amp;Trust_selected!$H$2&amp;"'!B:B"),N$1,INDIRECT("'"&amp;Trust_selected!$H$2&amp;"'!H:H"),$B64), IF(Trust_selected!$E$12="All intent", SUMIFS(INDIRECT("'"&amp;Trust_selected!$H$2&amp;"'!F:F"),INDIRECT("'"&amp;Trust_selected!$H$2&amp;"'!B:B"),N$1,INDIRECT("'"&amp;Trust_selected!$H$2&amp;"'!E:E"),Trust_selected!$E$18,INDIRECT("'"&amp;Trust_selected!$H$2&amp;"'!H:H"),$B64), IF(Trust_selected!$E$18="18+", SUMIFS(INDIRECT("'"&amp;Trust_selected!$H$2&amp;"'!F:F"),INDIRECT("'"&amp;Trust_selected!$H$2&amp;"'!B:B"),N$1,INDIRECT("'"&amp;Trust_selected!$H$2&amp;"'!D:D"),Trust_selected!$E$12,INDIRECT("'"&amp;Trust_selected!$H$2&amp;"'!H:H"),$B64), SUMIFS(INDIRECT("'"&amp;Trust_selected!$H$2&amp;"'!F:F"),INDIRECT("'"&amp;Trust_selected!$H$2&amp;"'!B:B"),N$1,INDIRECT("'"&amp;Trust_selected!$H$2&amp;"'!D:D"),Trust_selected!$E$12,INDIRECT("'"&amp;Trust_selected!$H$2&amp;"'!E:E"),Trust_selected!$E$18,INDIRECT("'"&amp;Trust_selected!$H$2&amp;"'!H:H"),$B64))))</f>
        <v>0</v>
      </c>
      <c r="O64" s="4">
        <f ca="1">IF(AND(Trust_selected!$E$12="All intent",Trust_selected!$E$18="18+"), SUMIFS(INDIRECT("'"&amp;Trust_selected!$H$2&amp;"'!G:G"),INDIRECT("'"&amp;Trust_selected!$H$2&amp;"'!B:B"),N$1,INDIRECT("'"&amp;Trust_selected!$H$2&amp;"'!H:H"),$B64), IF(Trust_selected!$E$12="All intent", SUMIFS(INDIRECT("'"&amp;Trust_selected!$H$2&amp;"'!G:G"),INDIRECT("'"&amp;Trust_selected!$H$2&amp;"'!B:B"),N$1,INDIRECT("'"&amp;Trust_selected!$H$2&amp;"'!E:E"),Trust_selected!$E$18,INDIRECT("'"&amp;Trust_selected!$H$2&amp;"'!H:H"),$B64), IF(Trust_selected!$E$18="18+", SUMIFS(INDIRECT("'"&amp;Trust_selected!$H$2&amp;"'!G:G"),INDIRECT("'"&amp;Trust_selected!$H$2&amp;"'!B:B"),N$1,INDIRECT("'"&amp;Trust_selected!$H$2&amp;"'!D:D"),Trust_selected!$E$12,INDIRECT("'"&amp;Trust_selected!$H$2&amp;"'!H:H"),$B64), SUMIFS(INDIRECT("'"&amp;Trust_selected!$H$2&amp;"'!G:G"),INDIRECT("'"&amp;Trust_selected!$H$2&amp;"'!B:B"),N$1,INDIRECT("'"&amp;Trust_selected!$H$2&amp;"'!D:D"),Trust_selected!$E$12,INDIRECT("'"&amp;Trust_selected!$H$2&amp;"'!E:E"),Trust_selected!$E$18,INDIRECT("'"&amp;Trust_selected!$H$2&amp;"'!H:H"),$B64))))</f>
        <v>0</v>
      </c>
      <c r="P64" s="4">
        <f t="shared" ca="1" si="1"/>
        <v>0</v>
      </c>
      <c r="Q64" s="96">
        <f t="shared" ca="1" si="2"/>
        <v>0</v>
      </c>
      <c r="R64" s="96">
        <f t="shared" ca="1" si="3"/>
        <v>1</v>
      </c>
    </row>
    <row r="65" spans="1:18" x14ac:dyDescent="0.3">
      <c r="A65" s="12" t="s">
        <v>226</v>
      </c>
      <c r="B65" s="12" t="s">
        <v>71</v>
      </c>
      <c r="C65" s="12" t="s">
        <v>316</v>
      </c>
      <c r="D65" s="22">
        <f ca="1">IF(AND(Trust_selected!$E$12="All intent",Trust_selected!$E$18="18+"), SUMIFS(INDIRECT("'"&amp;Trust_selected!$H$2&amp;"'!F:F"),INDIRECT("'"&amp;Trust_selected!$H$2&amp;"'!B:B"),D$1,INDIRECT("'"&amp;Trust_selected!$H$2&amp;"'!H:H"),$B65), IF(Trust_selected!$E$12="All intent", SUMIFS(INDIRECT("'"&amp;Trust_selected!$H$2&amp;"'!F:F"),INDIRECT("'"&amp;Trust_selected!$H$2&amp;"'!B:B"),D$1,INDIRECT("'"&amp;Trust_selected!$H$2&amp;"'!E:E"),Trust_selected!$E$18,INDIRECT("'"&amp;Trust_selected!$H$2&amp;"'!H:H"),$B65), IF(Trust_selected!$E$18="18+", SUMIFS(INDIRECT("'"&amp;Trust_selected!$H$2&amp;"'!F:F"),INDIRECT("'"&amp;Trust_selected!$H$2&amp;"'!B:B"),D$1,INDIRECT("'"&amp;Trust_selected!$H$2&amp;"'!D:D"),Trust_selected!$E$12,INDIRECT("'"&amp;Trust_selected!$H$2&amp;"'!H:H"),$B65), SUMIFS(INDIRECT("'"&amp;Trust_selected!$H$2&amp;"'!F:F"),INDIRECT("'"&amp;Trust_selected!$H$2&amp;"'!B:B"),D$1,INDIRECT("'"&amp;Trust_selected!$H$2&amp;"'!D:D"),Trust_selected!$E$12,INDIRECT("'"&amp;Trust_selected!$H$2&amp;"'!E:E"),Trust_selected!$E$18,INDIRECT("'"&amp;Trust_selected!$H$2&amp;"'!H:H"),$B65))))</f>
        <v>50</v>
      </c>
      <c r="E65" s="22">
        <f ca="1">IF(AND(Trust_selected!$E$12="All intent",Trust_selected!$E$18="18+"), SUMIFS(INDIRECT("'"&amp;Trust_selected!$H$2&amp;"'!G:G"),INDIRECT("'"&amp;Trust_selected!$H$2&amp;"'!B:B"),D$1,INDIRECT("'"&amp;Trust_selected!$H$2&amp;"'!H:H"),$B65), IF(Trust_selected!$E$12="All intent", SUMIFS(INDIRECT("'"&amp;Trust_selected!$H$2&amp;"'!G:G"),INDIRECT("'"&amp;Trust_selected!$H$2&amp;"'!B:B"),D$1,INDIRECT("'"&amp;Trust_selected!$H$2&amp;"'!E:E"),Trust_selected!$E$18,INDIRECT("'"&amp;Trust_selected!$H$2&amp;"'!H:H"),$B65), IF(Trust_selected!$E$18="18+", SUMIFS(INDIRECT("'"&amp;Trust_selected!$H$2&amp;"'!G:G"),INDIRECT("'"&amp;Trust_selected!$H$2&amp;"'!B:B"),D$1,INDIRECT("'"&amp;Trust_selected!$H$2&amp;"'!D:D"),Trust_selected!$E$12,INDIRECT("'"&amp;Trust_selected!$H$2&amp;"'!H:H"),$B65), SUMIFS(INDIRECT("'"&amp;Trust_selected!$H$2&amp;"'!G:G"),INDIRECT("'"&amp;Trust_selected!$H$2&amp;"'!B:B"),D$1,INDIRECT("'"&amp;Trust_selected!$H$2&amp;"'!D:D"),Trust_selected!$E$12,INDIRECT("'"&amp;Trust_selected!$H$2&amp;"'!E:E"),Trust_selected!$E$18,INDIRECT("'"&amp;Trust_selected!$H$2&amp;"'!H:H"),$B65))))</f>
        <v>0</v>
      </c>
      <c r="F65" s="22">
        <f t="shared" ca="1" si="4"/>
        <v>0</v>
      </c>
      <c r="G65" s="18">
        <f t="shared" ca="1" si="5"/>
        <v>0</v>
      </c>
      <c r="H65" s="18">
        <f t="shared" ca="1" si="6"/>
        <v>7.1347599133358697E-2</v>
      </c>
      <c r="I65" s="22">
        <f ca="1">IF(AND(Trust_selected!$E$12="All intent",Trust_selected!$E$18="18+"), SUMIFS(INDIRECT("'"&amp;Trust_selected!$H$2&amp;"'!F:F"),INDIRECT("'"&amp;Trust_selected!$H$2&amp;"'!B:B"),I$1,INDIRECT("'"&amp;Trust_selected!$H$2&amp;"'!H:H"),$B65), IF(Trust_selected!$E$12="All intent", SUMIFS(INDIRECT("'"&amp;Trust_selected!$H$2&amp;"'!F:F"),INDIRECT("'"&amp;Trust_selected!$H$2&amp;"'!B:B"),I$1,INDIRECT("'"&amp;Trust_selected!$H$2&amp;"'!E:E"),Trust_selected!$E$18,INDIRECT("'"&amp;Trust_selected!$H$2&amp;"'!H:H"),$B65), IF(Trust_selected!$E$18="18+", SUMIFS(INDIRECT("'"&amp;Trust_selected!$H$2&amp;"'!F:F"),INDIRECT("'"&amp;Trust_selected!$H$2&amp;"'!B:B"),I$1,INDIRECT("'"&amp;Trust_selected!$H$2&amp;"'!D:D"),Trust_selected!$E$12,INDIRECT("'"&amp;Trust_selected!$H$2&amp;"'!H:H"),$B65), SUMIFS(INDIRECT("'"&amp;Trust_selected!$H$2&amp;"'!F:F"),INDIRECT("'"&amp;Trust_selected!$H$2&amp;"'!B:B"),I$1,INDIRECT("'"&amp;Trust_selected!$H$2&amp;"'!D:D"),Trust_selected!$E$12,INDIRECT("'"&amp;Trust_selected!$H$2&amp;"'!E:E"),Trust_selected!$E$18,INDIRECT("'"&amp;Trust_selected!$H$2&amp;"'!H:H"),$B65))))</f>
        <v>52</v>
      </c>
      <c r="J65" s="22">
        <f ca="1">IF(AND(Trust_selected!$E$12="All intent",Trust_selected!$E$18="18+"), SUMIFS(INDIRECT("'"&amp;Trust_selected!$H$2&amp;"'!G:G"),INDIRECT("'"&amp;Trust_selected!$H$2&amp;"'!B:B"),I$1,INDIRECT("'"&amp;Trust_selected!$H$2&amp;"'!H:H"),$B65), IF(Trust_selected!$E$12="All intent", SUMIFS(INDIRECT("'"&amp;Trust_selected!$H$2&amp;"'!G:G"),INDIRECT("'"&amp;Trust_selected!$H$2&amp;"'!B:B"),I$1,INDIRECT("'"&amp;Trust_selected!$H$2&amp;"'!E:E"),Trust_selected!$E$18,INDIRECT("'"&amp;Trust_selected!$H$2&amp;"'!H:H"),$B65), IF(Trust_selected!$E$18="18+", SUMIFS(INDIRECT("'"&amp;Trust_selected!$H$2&amp;"'!G:G"),INDIRECT("'"&amp;Trust_selected!$H$2&amp;"'!B:B"),I$1,INDIRECT("'"&amp;Trust_selected!$H$2&amp;"'!D:D"),Trust_selected!$E$12,INDIRECT("'"&amp;Trust_selected!$H$2&amp;"'!H:H"),$B65), SUMIFS(INDIRECT("'"&amp;Trust_selected!$H$2&amp;"'!G:G"),INDIRECT("'"&amp;Trust_selected!$H$2&amp;"'!B:B"),I$1,INDIRECT("'"&amp;Trust_selected!$H$2&amp;"'!D:D"),Trust_selected!$E$12,INDIRECT("'"&amp;Trust_selected!$H$2&amp;"'!E:E"),Trust_selected!$E$18,INDIRECT("'"&amp;Trust_selected!$H$2&amp;"'!H:H"),$B65))))</f>
        <v>2</v>
      </c>
      <c r="K65" s="22">
        <f t="shared" ref="K65:K127" ca="1" si="9">IFERROR(J65/I65,0)</f>
        <v>3.8461538461538464E-2</v>
      </c>
      <c r="L65" s="18">
        <f t="shared" ca="1" si="7"/>
        <v>1.0611711001315296E-2</v>
      </c>
      <c r="M65" s="18">
        <f t="shared" ca="1" si="8"/>
        <v>0.12981189157455761</v>
      </c>
      <c r="N65" s="4">
        <f ca="1">IF(AND(Trust_selected!$E$12="All intent",Trust_selected!$E$18="18+"), SUMIFS(INDIRECT("'"&amp;Trust_selected!$H$2&amp;"'!F:F"),INDIRECT("'"&amp;Trust_selected!$H$2&amp;"'!B:B"),N$1,INDIRECT("'"&amp;Trust_selected!$H$2&amp;"'!H:H"),$B65), IF(Trust_selected!$E$12="All intent", SUMIFS(INDIRECT("'"&amp;Trust_selected!$H$2&amp;"'!F:F"),INDIRECT("'"&amp;Trust_selected!$H$2&amp;"'!B:B"),N$1,INDIRECT("'"&amp;Trust_selected!$H$2&amp;"'!E:E"),Trust_selected!$E$18,INDIRECT("'"&amp;Trust_selected!$H$2&amp;"'!H:H"),$B65), IF(Trust_selected!$E$18="18+", SUMIFS(INDIRECT("'"&amp;Trust_selected!$H$2&amp;"'!F:F"),INDIRECT("'"&amp;Trust_selected!$H$2&amp;"'!B:B"),N$1,INDIRECT("'"&amp;Trust_selected!$H$2&amp;"'!D:D"),Trust_selected!$E$12,INDIRECT("'"&amp;Trust_selected!$H$2&amp;"'!H:H"),$B65), SUMIFS(INDIRECT("'"&amp;Trust_selected!$H$2&amp;"'!F:F"),INDIRECT("'"&amp;Trust_selected!$H$2&amp;"'!B:B"),N$1,INDIRECT("'"&amp;Trust_selected!$H$2&amp;"'!D:D"),Trust_selected!$E$12,INDIRECT("'"&amp;Trust_selected!$H$2&amp;"'!E:E"),Trust_selected!$E$18,INDIRECT("'"&amp;Trust_selected!$H$2&amp;"'!H:H"),$B65))))</f>
        <v>0</v>
      </c>
      <c r="O65" s="4">
        <f ca="1">IF(AND(Trust_selected!$E$12="All intent",Trust_selected!$E$18="18+"), SUMIFS(INDIRECT("'"&amp;Trust_selected!$H$2&amp;"'!G:G"),INDIRECT("'"&amp;Trust_selected!$H$2&amp;"'!B:B"),N$1,INDIRECT("'"&amp;Trust_selected!$H$2&amp;"'!H:H"),$B65), IF(Trust_selected!$E$12="All intent", SUMIFS(INDIRECT("'"&amp;Trust_selected!$H$2&amp;"'!G:G"),INDIRECT("'"&amp;Trust_selected!$H$2&amp;"'!B:B"),N$1,INDIRECT("'"&amp;Trust_selected!$H$2&amp;"'!E:E"),Trust_selected!$E$18,INDIRECT("'"&amp;Trust_selected!$H$2&amp;"'!H:H"),$B65), IF(Trust_selected!$E$18="18+", SUMIFS(INDIRECT("'"&amp;Trust_selected!$H$2&amp;"'!G:G"),INDIRECT("'"&amp;Trust_selected!$H$2&amp;"'!B:B"),N$1,INDIRECT("'"&amp;Trust_selected!$H$2&amp;"'!D:D"),Trust_selected!$E$12,INDIRECT("'"&amp;Trust_selected!$H$2&amp;"'!H:H"),$B65), SUMIFS(INDIRECT("'"&amp;Trust_selected!$H$2&amp;"'!G:G"),INDIRECT("'"&amp;Trust_selected!$H$2&amp;"'!B:B"),N$1,INDIRECT("'"&amp;Trust_selected!$H$2&amp;"'!D:D"),Trust_selected!$E$12,INDIRECT("'"&amp;Trust_selected!$H$2&amp;"'!E:E"),Trust_selected!$E$18,INDIRECT("'"&amp;Trust_selected!$H$2&amp;"'!H:H"),$B65))))</f>
        <v>0</v>
      </c>
      <c r="P65" s="4">
        <f t="shared" ref="P65:P127" ca="1" si="10">IFERROR(O65/N65,0)</f>
        <v>0</v>
      </c>
      <c r="Q65" s="96">
        <f t="shared" ref="Q65:Q127" ca="1" si="11">IFERROR((2*O65+NORMSINV((100+95)/200)^2-NORMSINV((100+95)/200)*SQRT(NORMSINV((100+95)/200)^2+4*O65*(1-P65/100)))/2/(N65+NORMSINV((100+95)/200)^2),"")</f>
        <v>0</v>
      </c>
      <c r="R65" s="96">
        <f t="shared" ref="R65:R127" ca="1" si="12">IFERROR((2*O65+NORMSINV((100+95)/200)^2+NORMSINV((100+95)/200)*SQRT(NORMSINV((100+95)/200)^2+4*O65*(1-P65/100)))/2/(N65+NORMSINV((100+95)/200)^2),"")</f>
        <v>1</v>
      </c>
    </row>
    <row r="66" spans="1:18" x14ac:dyDescent="0.3">
      <c r="A66" s="12" t="s">
        <v>227</v>
      </c>
      <c r="B66" s="12" t="s">
        <v>72</v>
      </c>
      <c r="C66" s="12" t="s">
        <v>317</v>
      </c>
      <c r="D66" s="22">
        <f ca="1">IF(AND(Trust_selected!$E$12="All intent",Trust_selected!$E$18="18+"), SUMIFS(INDIRECT("'"&amp;Trust_selected!$H$2&amp;"'!F:F"),INDIRECT("'"&amp;Trust_selected!$H$2&amp;"'!B:B"),D$1,INDIRECT("'"&amp;Trust_selected!$H$2&amp;"'!H:H"),$B66), IF(Trust_selected!$E$12="All intent", SUMIFS(INDIRECT("'"&amp;Trust_selected!$H$2&amp;"'!F:F"),INDIRECT("'"&amp;Trust_selected!$H$2&amp;"'!B:B"),D$1,INDIRECT("'"&amp;Trust_selected!$H$2&amp;"'!E:E"),Trust_selected!$E$18,INDIRECT("'"&amp;Trust_selected!$H$2&amp;"'!H:H"),$B66), IF(Trust_selected!$E$18="18+", SUMIFS(INDIRECT("'"&amp;Trust_selected!$H$2&amp;"'!F:F"),INDIRECT("'"&amp;Trust_selected!$H$2&amp;"'!B:B"),D$1,INDIRECT("'"&amp;Trust_selected!$H$2&amp;"'!D:D"),Trust_selected!$E$12,INDIRECT("'"&amp;Trust_selected!$H$2&amp;"'!H:H"),$B66), SUMIFS(INDIRECT("'"&amp;Trust_selected!$H$2&amp;"'!F:F"),INDIRECT("'"&amp;Trust_selected!$H$2&amp;"'!B:B"),D$1,INDIRECT("'"&amp;Trust_selected!$H$2&amp;"'!D:D"),Trust_selected!$E$12,INDIRECT("'"&amp;Trust_selected!$H$2&amp;"'!E:E"),Trust_selected!$E$18,INDIRECT("'"&amp;Trust_selected!$H$2&amp;"'!H:H"),$B66))))</f>
        <v>102</v>
      </c>
      <c r="E66" s="22">
        <f ca="1">IF(AND(Trust_selected!$E$12="All intent",Trust_selected!$E$18="18+"), SUMIFS(INDIRECT("'"&amp;Trust_selected!$H$2&amp;"'!G:G"),INDIRECT("'"&amp;Trust_selected!$H$2&amp;"'!B:B"),D$1,INDIRECT("'"&amp;Trust_selected!$H$2&amp;"'!H:H"),$B66), IF(Trust_selected!$E$12="All intent", SUMIFS(INDIRECT("'"&amp;Trust_selected!$H$2&amp;"'!G:G"),INDIRECT("'"&amp;Trust_selected!$H$2&amp;"'!B:B"),D$1,INDIRECT("'"&amp;Trust_selected!$H$2&amp;"'!E:E"),Trust_selected!$E$18,INDIRECT("'"&amp;Trust_selected!$H$2&amp;"'!H:H"),$B66), IF(Trust_selected!$E$18="18+", SUMIFS(INDIRECT("'"&amp;Trust_selected!$H$2&amp;"'!G:G"),INDIRECT("'"&amp;Trust_selected!$H$2&amp;"'!B:B"),D$1,INDIRECT("'"&amp;Trust_selected!$H$2&amp;"'!D:D"),Trust_selected!$E$12,INDIRECT("'"&amp;Trust_selected!$H$2&amp;"'!H:H"),$B66), SUMIFS(INDIRECT("'"&amp;Trust_selected!$H$2&amp;"'!G:G"),INDIRECT("'"&amp;Trust_selected!$H$2&amp;"'!B:B"),D$1,INDIRECT("'"&amp;Trust_selected!$H$2&amp;"'!D:D"),Trust_selected!$E$12,INDIRECT("'"&amp;Trust_selected!$H$2&amp;"'!E:E"),Trust_selected!$E$18,INDIRECT("'"&amp;Trust_selected!$H$2&amp;"'!H:H"),$B66))))</f>
        <v>6</v>
      </c>
      <c r="F66" s="22">
        <f t="shared" ref="F66:F128" ca="1" si="13">IFERROR(E66/D66,0)</f>
        <v>5.8823529411764705E-2</v>
      </c>
      <c r="G66" s="18">
        <f t="shared" ca="1" si="5"/>
        <v>2.7235639345374547E-2</v>
      </c>
      <c r="H66" s="18">
        <f t="shared" ca="1" si="6"/>
        <v>0.12243594490150471</v>
      </c>
      <c r="I66" s="22">
        <f ca="1">IF(AND(Trust_selected!$E$12="All intent",Trust_selected!$E$18="18+"), SUMIFS(INDIRECT("'"&amp;Trust_selected!$H$2&amp;"'!F:F"),INDIRECT("'"&amp;Trust_selected!$H$2&amp;"'!B:B"),I$1,INDIRECT("'"&amp;Trust_selected!$H$2&amp;"'!H:H"),$B66), IF(Trust_selected!$E$12="All intent", SUMIFS(INDIRECT("'"&amp;Trust_selected!$H$2&amp;"'!F:F"),INDIRECT("'"&amp;Trust_selected!$H$2&amp;"'!B:B"),I$1,INDIRECT("'"&amp;Trust_selected!$H$2&amp;"'!E:E"),Trust_selected!$E$18,INDIRECT("'"&amp;Trust_selected!$H$2&amp;"'!H:H"),$B66), IF(Trust_selected!$E$18="18+", SUMIFS(INDIRECT("'"&amp;Trust_selected!$H$2&amp;"'!F:F"),INDIRECT("'"&amp;Trust_selected!$H$2&amp;"'!B:B"),I$1,INDIRECT("'"&amp;Trust_selected!$H$2&amp;"'!D:D"),Trust_selected!$E$12,INDIRECT("'"&amp;Trust_selected!$H$2&amp;"'!H:H"),$B66), SUMIFS(INDIRECT("'"&amp;Trust_selected!$H$2&amp;"'!F:F"),INDIRECT("'"&amp;Trust_selected!$H$2&amp;"'!B:B"),I$1,INDIRECT("'"&amp;Trust_selected!$H$2&amp;"'!D:D"),Trust_selected!$E$12,INDIRECT("'"&amp;Trust_selected!$H$2&amp;"'!E:E"),Trust_selected!$E$18,INDIRECT("'"&amp;Trust_selected!$H$2&amp;"'!H:H"),$B66))))</f>
        <v>114</v>
      </c>
      <c r="J66" s="22">
        <f ca="1">IF(AND(Trust_selected!$E$12="All intent",Trust_selected!$E$18="18+"), SUMIFS(INDIRECT("'"&amp;Trust_selected!$H$2&amp;"'!G:G"),INDIRECT("'"&amp;Trust_selected!$H$2&amp;"'!B:B"),I$1,INDIRECT("'"&amp;Trust_selected!$H$2&amp;"'!H:H"),$B66), IF(Trust_selected!$E$12="All intent", SUMIFS(INDIRECT("'"&amp;Trust_selected!$H$2&amp;"'!G:G"),INDIRECT("'"&amp;Trust_selected!$H$2&amp;"'!B:B"),I$1,INDIRECT("'"&amp;Trust_selected!$H$2&amp;"'!E:E"),Trust_selected!$E$18,INDIRECT("'"&amp;Trust_selected!$H$2&amp;"'!H:H"),$B66), IF(Trust_selected!$E$18="18+", SUMIFS(INDIRECT("'"&amp;Trust_selected!$H$2&amp;"'!G:G"),INDIRECT("'"&amp;Trust_selected!$H$2&amp;"'!B:B"),I$1,INDIRECT("'"&amp;Trust_selected!$H$2&amp;"'!D:D"),Trust_selected!$E$12,INDIRECT("'"&amp;Trust_selected!$H$2&amp;"'!H:H"),$B66), SUMIFS(INDIRECT("'"&amp;Trust_selected!$H$2&amp;"'!G:G"),INDIRECT("'"&amp;Trust_selected!$H$2&amp;"'!B:B"),I$1,INDIRECT("'"&amp;Trust_selected!$H$2&amp;"'!D:D"),Trust_selected!$E$12,INDIRECT("'"&amp;Trust_selected!$H$2&amp;"'!E:E"),Trust_selected!$E$18,INDIRECT("'"&amp;Trust_selected!$H$2&amp;"'!H:H"),$B66))))</f>
        <v>4</v>
      </c>
      <c r="K66" s="22">
        <f t="shared" ca="1" si="9"/>
        <v>3.5087719298245612E-2</v>
      </c>
      <c r="L66" s="18">
        <f t="shared" ca="1" si="7"/>
        <v>1.3727941234497627E-2</v>
      </c>
      <c r="M66" s="18">
        <f t="shared" ca="1" si="8"/>
        <v>8.6758415088635785E-2</v>
      </c>
      <c r="N66" s="4">
        <f ca="1">IF(AND(Trust_selected!$E$12="All intent",Trust_selected!$E$18="18+"), SUMIFS(INDIRECT("'"&amp;Trust_selected!$H$2&amp;"'!F:F"),INDIRECT("'"&amp;Trust_selected!$H$2&amp;"'!B:B"),N$1,INDIRECT("'"&amp;Trust_selected!$H$2&amp;"'!H:H"),$B66), IF(Trust_selected!$E$12="All intent", SUMIFS(INDIRECT("'"&amp;Trust_selected!$H$2&amp;"'!F:F"),INDIRECT("'"&amp;Trust_selected!$H$2&amp;"'!B:B"),N$1,INDIRECT("'"&amp;Trust_selected!$H$2&amp;"'!E:E"),Trust_selected!$E$18,INDIRECT("'"&amp;Trust_selected!$H$2&amp;"'!H:H"),$B66), IF(Trust_selected!$E$18="18+", SUMIFS(INDIRECT("'"&amp;Trust_selected!$H$2&amp;"'!F:F"),INDIRECT("'"&amp;Trust_selected!$H$2&amp;"'!B:B"),N$1,INDIRECT("'"&amp;Trust_selected!$H$2&amp;"'!D:D"),Trust_selected!$E$12,INDIRECT("'"&amp;Trust_selected!$H$2&amp;"'!H:H"),$B66), SUMIFS(INDIRECT("'"&amp;Trust_selected!$H$2&amp;"'!F:F"),INDIRECT("'"&amp;Trust_selected!$H$2&amp;"'!B:B"),N$1,INDIRECT("'"&amp;Trust_selected!$H$2&amp;"'!D:D"),Trust_selected!$E$12,INDIRECT("'"&amp;Trust_selected!$H$2&amp;"'!E:E"),Trust_selected!$E$18,INDIRECT("'"&amp;Trust_selected!$H$2&amp;"'!H:H"),$B66))))</f>
        <v>0</v>
      </c>
      <c r="O66" s="4">
        <f ca="1">IF(AND(Trust_selected!$E$12="All intent",Trust_selected!$E$18="18+"), SUMIFS(INDIRECT("'"&amp;Trust_selected!$H$2&amp;"'!G:G"),INDIRECT("'"&amp;Trust_selected!$H$2&amp;"'!B:B"),N$1,INDIRECT("'"&amp;Trust_selected!$H$2&amp;"'!H:H"),$B66), IF(Trust_selected!$E$12="All intent", SUMIFS(INDIRECT("'"&amp;Trust_selected!$H$2&amp;"'!G:G"),INDIRECT("'"&amp;Trust_selected!$H$2&amp;"'!B:B"),N$1,INDIRECT("'"&amp;Trust_selected!$H$2&amp;"'!E:E"),Trust_selected!$E$18,INDIRECT("'"&amp;Trust_selected!$H$2&amp;"'!H:H"),$B66), IF(Trust_selected!$E$18="18+", SUMIFS(INDIRECT("'"&amp;Trust_selected!$H$2&amp;"'!G:G"),INDIRECT("'"&amp;Trust_selected!$H$2&amp;"'!B:B"),N$1,INDIRECT("'"&amp;Trust_selected!$H$2&amp;"'!D:D"),Trust_selected!$E$12,INDIRECT("'"&amp;Trust_selected!$H$2&amp;"'!H:H"),$B66), SUMIFS(INDIRECT("'"&amp;Trust_selected!$H$2&amp;"'!G:G"),INDIRECT("'"&amp;Trust_selected!$H$2&amp;"'!B:B"),N$1,INDIRECT("'"&amp;Trust_selected!$H$2&amp;"'!D:D"),Trust_selected!$E$12,INDIRECT("'"&amp;Trust_selected!$H$2&amp;"'!E:E"),Trust_selected!$E$18,INDIRECT("'"&amp;Trust_selected!$H$2&amp;"'!H:H"),$B66))))</f>
        <v>0</v>
      </c>
      <c r="P66" s="4">
        <f t="shared" ca="1" si="10"/>
        <v>0</v>
      </c>
      <c r="Q66" s="96">
        <f t="shared" ca="1" si="11"/>
        <v>0</v>
      </c>
      <c r="R66" s="96">
        <f t="shared" ca="1" si="12"/>
        <v>1</v>
      </c>
    </row>
    <row r="67" spans="1:18" x14ac:dyDescent="0.3">
      <c r="A67" s="12" t="s">
        <v>228</v>
      </c>
      <c r="B67" s="12" t="s">
        <v>73</v>
      </c>
      <c r="C67" s="12" t="s">
        <v>402</v>
      </c>
      <c r="D67" s="22">
        <f ca="1">IF(AND(Trust_selected!$E$12="All intent",Trust_selected!$E$18="18+"), SUMIFS(INDIRECT("'"&amp;Trust_selected!$H$2&amp;"'!F:F"),INDIRECT("'"&amp;Trust_selected!$H$2&amp;"'!B:B"),D$1,INDIRECT("'"&amp;Trust_selected!$H$2&amp;"'!H:H"),$B67), IF(Trust_selected!$E$12="All intent", SUMIFS(INDIRECT("'"&amp;Trust_selected!$H$2&amp;"'!F:F"),INDIRECT("'"&amp;Trust_selected!$H$2&amp;"'!B:B"),D$1,INDIRECT("'"&amp;Trust_selected!$H$2&amp;"'!E:E"),Trust_selected!$E$18,INDIRECT("'"&amp;Trust_selected!$H$2&amp;"'!H:H"),$B67), IF(Trust_selected!$E$18="18+", SUMIFS(INDIRECT("'"&amp;Trust_selected!$H$2&amp;"'!F:F"),INDIRECT("'"&amp;Trust_selected!$H$2&amp;"'!B:B"),D$1,INDIRECT("'"&amp;Trust_selected!$H$2&amp;"'!D:D"),Trust_selected!$E$12,INDIRECT("'"&amp;Trust_selected!$H$2&amp;"'!H:H"),$B67), SUMIFS(INDIRECT("'"&amp;Trust_selected!$H$2&amp;"'!F:F"),INDIRECT("'"&amp;Trust_selected!$H$2&amp;"'!B:B"),D$1,INDIRECT("'"&amp;Trust_selected!$H$2&amp;"'!D:D"),Trust_selected!$E$12,INDIRECT("'"&amp;Trust_selected!$H$2&amp;"'!E:E"),Trust_selected!$E$18,INDIRECT("'"&amp;Trust_selected!$H$2&amp;"'!H:H"),$B67))))</f>
        <v>339</v>
      </c>
      <c r="E67" s="22">
        <f ca="1">IF(AND(Trust_selected!$E$12="All intent",Trust_selected!$E$18="18+"), SUMIFS(INDIRECT("'"&amp;Trust_selected!$H$2&amp;"'!G:G"),INDIRECT("'"&amp;Trust_selected!$H$2&amp;"'!B:B"),D$1,INDIRECT("'"&amp;Trust_selected!$H$2&amp;"'!H:H"),$B67), IF(Trust_selected!$E$12="All intent", SUMIFS(INDIRECT("'"&amp;Trust_selected!$H$2&amp;"'!G:G"),INDIRECT("'"&amp;Trust_selected!$H$2&amp;"'!B:B"),D$1,INDIRECT("'"&amp;Trust_selected!$H$2&amp;"'!E:E"),Trust_selected!$E$18,INDIRECT("'"&amp;Trust_selected!$H$2&amp;"'!H:H"),$B67), IF(Trust_selected!$E$18="18+", SUMIFS(INDIRECT("'"&amp;Trust_selected!$H$2&amp;"'!G:G"),INDIRECT("'"&amp;Trust_selected!$H$2&amp;"'!B:B"),D$1,INDIRECT("'"&amp;Trust_selected!$H$2&amp;"'!D:D"),Trust_selected!$E$12,INDIRECT("'"&amp;Trust_selected!$H$2&amp;"'!H:H"),$B67), SUMIFS(INDIRECT("'"&amp;Trust_selected!$H$2&amp;"'!G:G"),INDIRECT("'"&amp;Trust_selected!$H$2&amp;"'!B:B"),D$1,INDIRECT("'"&amp;Trust_selected!$H$2&amp;"'!D:D"),Trust_selected!$E$12,INDIRECT("'"&amp;Trust_selected!$H$2&amp;"'!E:E"),Trust_selected!$E$18,INDIRECT("'"&amp;Trust_selected!$H$2&amp;"'!H:H"),$B67))))</f>
        <v>14</v>
      </c>
      <c r="F67" s="22">
        <f t="shared" ca="1" si="13"/>
        <v>4.1297935103244837E-2</v>
      </c>
      <c r="G67" s="18">
        <f t="shared" ca="1" si="5"/>
        <v>2.4757183500293208E-2</v>
      </c>
      <c r="H67" s="18">
        <f t="shared" ca="1" si="6"/>
        <v>6.8117986644596368E-2</v>
      </c>
      <c r="I67" s="22">
        <f ca="1">IF(AND(Trust_selected!$E$12="All intent",Trust_selected!$E$18="18+"), SUMIFS(INDIRECT("'"&amp;Trust_selected!$H$2&amp;"'!F:F"),INDIRECT("'"&amp;Trust_selected!$H$2&amp;"'!B:B"),I$1,INDIRECT("'"&amp;Trust_selected!$H$2&amp;"'!H:H"),$B67), IF(Trust_selected!$E$12="All intent", SUMIFS(INDIRECT("'"&amp;Trust_selected!$H$2&amp;"'!F:F"),INDIRECT("'"&amp;Trust_selected!$H$2&amp;"'!B:B"),I$1,INDIRECT("'"&amp;Trust_selected!$H$2&amp;"'!E:E"),Trust_selected!$E$18,INDIRECT("'"&amp;Trust_selected!$H$2&amp;"'!H:H"),$B67), IF(Trust_selected!$E$18="18+", SUMIFS(INDIRECT("'"&amp;Trust_selected!$H$2&amp;"'!F:F"),INDIRECT("'"&amp;Trust_selected!$H$2&amp;"'!B:B"),I$1,INDIRECT("'"&amp;Trust_selected!$H$2&amp;"'!D:D"),Trust_selected!$E$12,INDIRECT("'"&amp;Trust_selected!$H$2&amp;"'!H:H"),$B67), SUMIFS(INDIRECT("'"&amp;Trust_selected!$H$2&amp;"'!F:F"),INDIRECT("'"&amp;Trust_selected!$H$2&amp;"'!B:B"),I$1,INDIRECT("'"&amp;Trust_selected!$H$2&amp;"'!D:D"),Trust_selected!$E$12,INDIRECT("'"&amp;Trust_selected!$H$2&amp;"'!E:E"),Trust_selected!$E$18,INDIRECT("'"&amp;Trust_selected!$H$2&amp;"'!H:H"),$B67))))</f>
        <v>526</v>
      </c>
      <c r="J67" s="22">
        <f ca="1">IF(AND(Trust_selected!$E$12="All intent",Trust_selected!$E$18="18+"), SUMIFS(INDIRECT("'"&amp;Trust_selected!$H$2&amp;"'!G:G"),INDIRECT("'"&amp;Trust_selected!$H$2&amp;"'!B:B"),I$1,INDIRECT("'"&amp;Trust_selected!$H$2&amp;"'!H:H"),$B67), IF(Trust_selected!$E$12="All intent", SUMIFS(INDIRECT("'"&amp;Trust_selected!$H$2&amp;"'!G:G"),INDIRECT("'"&amp;Trust_selected!$H$2&amp;"'!B:B"),I$1,INDIRECT("'"&amp;Trust_selected!$H$2&amp;"'!E:E"),Trust_selected!$E$18,INDIRECT("'"&amp;Trust_selected!$H$2&amp;"'!H:H"),$B67), IF(Trust_selected!$E$18="18+", SUMIFS(INDIRECT("'"&amp;Trust_selected!$H$2&amp;"'!G:G"),INDIRECT("'"&amp;Trust_selected!$H$2&amp;"'!B:B"),I$1,INDIRECT("'"&amp;Trust_selected!$H$2&amp;"'!D:D"),Trust_selected!$E$12,INDIRECT("'"&amp;Trust_selected!$H$2&amp;"'!H:H"),$B67), SUMIFS(INDIRECT("'"&amp;Trust_selected!$H$2&amp;"'!G:G"),INDIRECT("'"&amp;Trust_selected!$H$2&amp;"'!B:B"),I$1,INDIRECT("'"&amp;Trust_selected!$H$2&amp;"'!D:D"),Trust_selected!$E$12,INDIRECT("'"&amp;Trust_selected!$H$2&amp;"'!E:E"),Trust_selected!$E$18,INDIRECT("'"&amp;Trust_selected!$H$2&amp;"'!H:H"),$B67))))</f>
        <v>39</v>
      </c>
      <c r="K67" s="22">
        <f t="shared" ca="1" si="9"/>
        <v>7.4144486692015205E-2</v>
      </c>
      <c r="L67" s="18">
        <f t="shared" ca="1" si="7"/>
        <v>5.4710075377473258E-2</v>
      </c>
      <c r="M67" s="18">
        <f t="shared" ca="1" si="8"/>
        <v>9.9753976950282472E-2</v>
      </c>
      <c r="N67" s="4">
        <f ca="1">IF(AND(Trust_selected!$E$12="All intent",Trust_selected!$E$18="18+"), SUMIFS(INDIRECT("'"&amp;Trust_selected!$H$2&amp;"'!F:F"),INDIRECT("'"&amp;Trust_selected!$H$2&amp;"'!B:B"),N$1,INDIRECT("'"&amp;Trust_selected!$H$2&amp;"'!H:H"),$B67), IF(Trust_selected!$E$12="All intent", SUMIFS(INDIRECT("'"&amp;Trust_selected!$H$2&amp;"'!F:F"),INDIRECT("'"&amp;Trust_selected!$H$2&amp;"'!B:B"),N$1,INDIRECT("'"&amp;Trust_selected!$H$2&amp;"'!E:E"),Trust_selected!$E$18,INDIRECT("'"&amp;Trust_selected!$H$2&amp;"'!H:H"),$B67), IF(Trust_selected!$E$18="18+", SUMIFS(INDIRECT("'"&amp;Trust_selected!$H$2&amp;"'!F:F"),INDIRECT("'"&amp;Trust_selected!$H$2&amp;"'!B:B"),N$1,INDIRECT("'"&amp;Trust_selected!$H$2&amp;"'!D:D"),Trust_selected!$E$12,INDIRECT("'"&amp;Trust_selected!$H$2&amp;"'!H:H"),$B67), SUMIFS(INDIRECT("'"&amp;Trust_selected!$H$2&amp;"'!F:F"),INDIRECT("'"&amp;Trust_selected!$H$2&amp;"'!B:B"),N$1,INDIRECT("'"&amp;Trust_selected!$H$2&amp;"'!D:D"),Trust_selected!$E$12,INDIRECT("'"&amp;Trust_selected!$H$2&amp;"'!E:E"),Trust_selected!$E$18,INDIRECT("'"&amp;Trust_selected!$H$2&amp;"'!H:H"),$B67))))</f>
        <v>0</v>
      </c>
      <c r="O67" s="4">
        <f ca="1">IF(AND(Trust_selected!$E$12="All intent",Trust_selected!$E$18="18+"), SUMIFS(INDIRECT("'"&amp;Trust_selected!$H$2&amp;"'!G:G"),INDIRECT("'"&amp;Trust_selected!$H$2&amp;"'!B:B"),N$1,INDIRECT("'"&amp;Trust_selected!$H$2&amp;"'!H:H"),$B67), IF(Trust_selected!$E$12="All intent", SUMIFS(INDIRECT("'"&amp;Trust_selected!$H$2&amp;"'!G:G"),INDIRECT("'"&amp;Trust_selected!$H$2&amp;"'!B:B"),N$1,INDIRECT("'"&amp;Trust_selected!$H$2&amp;"'!E:E"),Trust_selected!$E$18,INDIRECT("'"&amp;Trust_selected!$H$2&amp;"'!H:H"),$B67), IF(Trust_selected!$E$18="18+", SUMIFS(INDIRECT("'"&amp;Trust_selected!$H$2&amp;"'!G:G"),INDIRECT("'"&amp;Trust_selected!$H$2&amp;"'!B:B"),N$1,INDIRECT("'"&amp;Trust_selected!$H$2&amp;"'!D:D"),Trust_selected!$E$12,INDIRECT("'"&amp;Trust_selected!$H$2&amp;"'!H:H"),$B67), SUMIFS(INDIRECT("'"&amp;Trust_selected!$H$2&amp;"'!G:G"),INDIRECT("'"&amp;Trust_selected!$H$2&amp;"'!B:B"),N$1,INDIRECT("'"&amp;Trust_selected!$H$2&amp;"'!D:D"),Trust_selected!$E$12,INDIRECT("'"&amp;Trust_selected!$H$2&amp;"'!E:E"),Trust_selected!$E$18,INDIRECT("'"&amp;Trust_selected!$H$2&amp;"'!H:H"),$B67))))</f>
        <v>0</v>
      </c>
      <c r="P67" s="4">
        <f t="shared" ca="1" si="10"/>
        <v>0</v>
      </c>
      <c r="Q67" s="96">
        <f t="shared" ca="1" si="11"/>
        <v>0</v>
      </c>
      <c r="R67" s="96">
        <f t="shared" ca="1" si="12"/>
        <v>1</v>
      </c>
    </row>
    <row r="68" spans="1:18" x14ac:dyDescent="0.3">
      <c r="A68" s="12" t="s">
        <v>229</v>
      </c>
      <c r="B68" s="12" t="s">
        <v>74</v>
      </c>
      <c r="C68" s="12" t="s">
        <v>321</v>
      </c>
      <c r="D68" s="22">
        <f ca="1">IF(AND(Trust_selected!$E$12="All intent",Trust_selected!$E$18="18+"), SUMIFS(INDIRECT("'"&amp;Trust_selected!$H$2&amp;"'!F:F"),INDIRECT("'"&amp;Trust_selected!$H$2&amp;"'!B:B"),D$1,INDIRECT("'"&amp;Trust_selected!$H$2&amp;"'!H:H"),$B68), IF(Trust_selected!$E$12="All intent", SUMIFS(INDIRECT("'"&amp;Trust_selected!$H$2&amp;"'!F:F"),INDIRECT("'"&amp;Trust_selected!$H$2&amp;"'!B:B"),D$1,INDIRECT("'"&amp;Trust_selected!$H$2&amp;"'!E:E"),Trust_selected!$E$18,INDIRECT("'"&amp;Trust_selected!$H$2&amp;"'!H:H"),$B68), IF(Trust_selected!$E$18="18+", SUMIFS(INDIRECT("'"&amp;Trust_selected!$H$2&amp;"'!F:F"),INDIRECT("'"&amp;Trust_selected!$H$2&amp;"'!B:B"),D$1,INDIRECT("'"&amp;Trust_selected!$H$2&amp;"'!D:D"),Trust_selected!$E$12,INDIRECT("'"&amp;Trust_selected!$H$2&amp;"'!H:H"),$B68), SUMIFS(INDIRECT("'"&amp;Trust_selected!$H$2&amp;"'!F:F"),INDIRECT("'"&amp;Trust_selected!$H$2&amp;"'!B:B"),D$1,INDIRECT("'"&amp;Trust_selected!$H$2&amp;"'!D:D"),Trust_selected!$E$12,INDIRECT("'"&amp;Trust_selected!$H$2&amp;"'!E:E"),Trust_selected!$E$18,INDIRECT("'"&amp;Trust_selected!$H$2&amp;"'!H:H"),$B68))))</f>
        <v>351</v>
      </c>
      <c r="E68" s="22">
        <f ca="1">IF(AND(Trust_selected!$E$12="All intent",Trust_selected!$E$18="18+"), SUMIFS(INDIRECT("'"&amp;Trust_selected!$H$2&amp;"'!G:G"),INDIRECT("'"&amp;Trust_selected!$H$2&amp;"'!B:B"),D$1,INDIRECT("'"&amp;Trust_selected!$H$2&amp;"'!H:H"),$B68), IF(Trust_selected!$E$12="All intent", SUMIFS(INDIRECT("'"&amp;Trust_selected!$H$2&amp;"'!G:G"),INDIRECT("'"&amp;Trust_selected!$H$2&amp;"'!B:B"),D$1,INDIRECT("'"&amp;Trust_selected!$H$2&amp;"'!E:E"),Trust_selected!$E$18,INDIRECT("'"&amp;Trust_selected!$H$2&amp;"'!H:H"),$B68), IF(Trust_selected!$E$18="18+", SUMIFS(INDIRECT("'"&amp;Trust_selected!$H$2&amp;"'!G:G"),INDIRECT("'"&amp;Trust_selected!$H$2&amp;"'!B:B"),D$1,INDIRECT("'"&amp;Trust_selected!$H$2&amp;"'!D:D"),Trust_selected!$E$12,INDIRECT("'"&amp;Trust_selected!$H$2&amp;"'!H:H"),$B68), SUMIFS(INDIRECT("'"&amp;Trust_selected!$H$2&amp;"'!G:G"),INDIRECT("'"&amp;Trust_selected!$H$2&amp;"'!B:B"),D$1,INDIRECT("'"&amp;Trust_selected!$H$2&amp;"'!D:D"),Trust_selected!$E$12,INDIRECT("'"&amp;Trust_selected!$H$2&amp;"'!E:E"),Trust_selected!$E$18,INDIRECT("'"&amp;Trust_selected!$H$2&amp;"'!H:H"),$B68))))</f>
        <v>29</v>
      </c>
      <c r="F68" s="22">
        <f t="shared" ca="1" si="13"/>
        <v>8.2621082621082614E-2</v>
      </c>
      <c r="G68" s="18">
        <f t="shared" ref="G68:G131" ca="1" si="14">IFERROR((2*E68+NORMSINV((100+95)/200)^2-NORMSINV((100+95)/200)*SQRT(NORMSINV((100+95)/200)^2+4*E68*(1-F68)))/2/(D68+NORMSINV((100+95)/200)^2),"")</f>
        <v>5.8140254019937269E-2</v>
      </c>
      <c r="H68" s="18">
        <f t="shared" ref="H68:H131" ca="1" si="15">IFERROR((2*E68+NORMSINV((100+95)/200)^2+NORMSINV((100+95)/200)*SQRT(NORMSINV((100+95)/200)^2+4*E68*(1-F68)))/2/(D68+NORMSINV((100+95)/200)^2),"")</f>
        <v>0.11613887059594757</v>
      </c>
      <c r="I68" s="22">
        <f ca="1">IF(AND(Trust_selected!$E$12="All intent",Trust_selected!$E$18="18+"), SUMIFS(INDIRECT("'"&amp;Trust_selected!$H$2&amp;"'!F:F"),INDIRECT("'"&amp;Trust_selected!$H$2&amp;"'!B:B"),I$1,INDIRECT("'"&amp;Trust_selected!$H$2&amp;"'!H:H"),$B68), IF(Trust_selected!$E$12="All intent", SUMIFS(INDIRECT("'"&amp;Trust_selected!$H$2&amp;"'!F:F"),INDIRECT("'"&amp;Trust_selected!$H$2&amp;"'!B:B"),I$1,INDIRECT("'"&amp;Trust_selected!$H$2&amp;"'!E:E"),Trust_selected!$E$18,INDIRECT("'"&amp;Trust_selected!$H$2&amp;"'!H:H"),$B68), IF(Trust_selected!$E$18="18+", SUMIFS(INDIRECT("'"&amp;Trust_selected!$H$2&amp;"'!F:F"),INDIRECT("'"&amp;Trust_selected!$H$2&amp;"'!B:B"),I$1,INDIRECT("'"&amp;Trust_selected!$H$2&amp;"'!D:D"),Trust_selected!$E$12,INDIRECT("'"&amp;Trust_selected!$H$2&amp;"'!H:H"),$B68), SUMIFS(INDIRECT("'"&amp;Trust_selected!$H$2&amp;"'!F:F"),INDIRECT("'"&amp;Trust_selected!$H$2&amp;"'!B:B"),I$1,INDIRECT("'"&amp;Trust_selected!$H$2&amp;"'!D:D"),Trust_selected!$E$12,INDIRECT("'"&amp;Trust_selected!$H$2&amp;"'!E:E"),Trust_selected!$E$18,INDIRECT("'"&amp;Trust_selected!$H$2&amp;"'!H:H"),$B68))))</f>
        <v>184</v>
      </c>
      <c r="J68" s="22">
        <f ca="1">IF(AND(Trust_selected!$E$12="All intent",Trust_selected!$E$18="18+"), SUMIFS(INDIRECT("'"&amp;Trust_selected!$H$2&amp;"'!G:G"),INDIRECT("'"&amp;Trust_selected!$H$2&amp;"'!B:B"),I$1,INDIRECT("'"&amp;Trust_selected!$H$2&amp;"'!H:H"),$B68), IF(Trust_selected!$E$12="All intent", SUMIFS(INDIRECT("'"&amp;Trust_selected!$H$2&amp;"'!G:G"),INDIRECT("'"&amp;Trust_selected!$H$2&amp;"'!B:B"),I$1,INDIRECT("'"&amp;Trust_selected!$H$2&amp;"'!E:E"),Trust_selected!$E$18,INDIRECT("'"&amp;Trust_selected!$H$2&amp;"'!H:H"),$B68), IF(Trust_selected!$E$18="18+", SUMIFS(INDIRECT("'"&amp;Trust_selected!$H$2&amp;"'!G:G"),INDIRECT("'"&amp;Trust_selected!$H$2&amp;"'!B:B"),I$1,INDIRECT("'"&amp;Trust_selected!$H$2&amp;"'!D:D"),Trust_selected!$E$12,INDIRECT("'"&amp;Trust_selected!$H$2&amp;"'!H:H"),$B68), SUMIFS(INDIRECT("'"&amp;Trust_selected!$H$2&amp;"'!G:G"),INDIRECT("'"&amp;Trust_selected!$H$2&amp;"'!B:B"),I$1,INDIRECT("'"&amp;Trust_selected!$H$2&amp;"'!D:D"),Trust_selected!$E$12,INDIRECT("'"&amp;Trust_selected!$H$2&amp;"'!E:E"),Trust_selected!$E$18,INDIRECT("'"&amp;Trust_selected!$H$2&amp;"'!H:H"),$B68))))</f>
        <v>8</v>
      </c>
      <c r="K68" s="22">
        <f t="shared" ca="1" si="9"/>
        <v>4.3478260869565216E-2</v>
      </c>
      <c r="L68" s="18">
        <f t="shared" ref="L68:L131" ca="1" si="16">IFERROR((2*J68+NORMSINV((100+95)/200)^2-NORMSINV((100+95)/200)*SQRT(NORMSINV((100+95)/200)^2+4*J68*(1-K68)))/2/(I68+NORMSINV((100+95)/200)^2),"")</f>
        <v>2.2193174201247421E-2</v>
      </c>
      <c r="M68" s="18">
        <f t="shared" ref="M68:M131" ca="1" si="17">IFERROR((2*J68+NORMSINV((100+95)/200)^2+NORMSINV((100+95)/200)*SQRT(NORMSINV((100+95)/200)^2+4*J68*(1-K68)))/2/(I68+NORMSINV((100+95)/200)^2),"")</f>
        <v>8.3435577541114095E-2</v>
      </c>
      <c r="N68" s="4">
        <f ca="1">IF(AND(Trust_selected!$E$12="All intent",Trust_selected!$E$18="18+"), SUMIFS(INDIRECT("'"&amp;Trust_selected!$H$2&amp;"'!F:F"),INDIRECT("'"&amp;Trust_selected!$H$2&amp;"'!B:B"),N$1,INDIRECT("'"&amp;Trust_selected!$H$2&amp;"'!H:H"),$B68), IF(Trust_selected!$E$12="All intent", SUMIFS(INDIRECT("'"&amp;Trust_selected!$H$2&amp;"'!F:F"),INDIRECT("'"&amp;Trust_selected!$H$2&amp;"'!B:B"),N$1,INDIRECT("'"&amp;Trust_selected!$H$2&amp;"'!E:E"),Trust_selected!$E$18,INDIRECT("'"&amp;Trust_selected!$H$2&amp;"'!H:H"),$B68), IF(Trust_selected!$E$18="18+", SUMIFS(INDIRECT("'"&amp;Trust_selected!$H$2&amp;"'!F:F"),INDIRECT("'"&amp;Trust_selected!$H$2&amp;"'!B:B"),N$1,INDIRECT("'"&amp;Trust_selected!$H$2&amp;"'!D:D"),Trust_selected!$E$12,INDIRECT("'"&amp;Trust_selected!$H$2&amp;"'!H:H"),$B68), SUMIFS(INDIRECT("'"&amp;Trust_selected!$H$2&amp;"'!F:F"),INDIRECT("'"&amp;Trust_selected!$H$2&amp;"'!B:B"),N$1,INDIRECT("'"&amp;Trust_selected!$H$2&amp;"'!D:D"),Trust_selected!$E$12,INDIRECT("'"&amp;Trust_selected!$H$2&amp;"'!E:E"),Trust_selected!$E$18,INDIRECT("'"&amp;Trust_selected!$H$2&amp;"'!H:H"),$B68))))</f>
        <v>0</v>
      </c>
      <c r="O68" s="4">
        <f ca="1">IF(AND(Trust_selected!$E$12="All intent",Trust_selected!$E$18="18+"), SUMIFS(INDIRECT("'"&amp;Trust_selected!$H$2&amp;"'!G:G"),INDIRECT("'"&amp;Trust_selected!$H$2&amp;"'!B:B"),N$1,INDIRECT("'"&amp;Trust_selected!$H$2&amp;"'!H:H"),$B68), IF(Trust_selected!$E$12="All intent", SUMIFS(INDIRECT("'"&amp;Trust_selected!$H$2&amp;"'!G:G"),INDIRECT("'"&amp;Trust_selected!$H$2&amp;"'!B:B"),N$1,INDIRECT("'"&amp;Trust_selected!$H$2&amp;"'!E:E"),Trust_selected!$E$18,INDIRECT("'"&amp;Trust_selected!$H$2&amp;"'!H:H"),$B68), IF(Trust_selected!$E$18="18+", SUMIFS(INDIRECT("'"&amp;Trust_selected!$H$2&amp;"'!G:G"),INDIRECT("'"&amp;Trust_selected!$H$2&amp;"'!B:B"),N$1,INDIRECT("'"&amp;Trust_selected!$H$2&amp;"'!D:D"),Trust_selected!$E$12,INDIRECT("'"&amp;Trust_selected!$H$2&amp;"'!H:H"),$B68), SUMIFS(INDIRECT("'"&amp;Trust_selected!$H$2&amp;"'!G:G"),INDIRECT("'"&amp;Trust_selected!$H$2&amp;"'!B:B"),N$1,INDIRECT("'"&amp;Trust_selected!$H$2&amp;"'!D:D"),Trust_selected!$E$12,INDIRECT("'"&amp;Trust_selected!$H$2&amp;"'!E:E"),Trust_selected!$E$18,INDIRECT("'"&amp;Trust_selected!$H$2&amp;"'!H:H"),$B68))))</f>
        <v>0</v>
      </c>
      <c r="P68" s="4">
        <f t="shared" ca="1" si="10"/>
        <v>0</v>
      </c>
      <c r="Q68" s="96">
        <f t="shared" ca="1" si="11"/>
        <v>0</v>
      </c>
      <c r="R68" s="96">
        <f t="shared" ca="1" si="12"/>
        <v>1</v>
      </c>
    </row>
    <row r="69" spans="1:18" x14ac:dyDescent="0.3">
      <c r="A69" s="12" t="s">
        <v>230</v>
      </c>
      <c r="B69" s="12" t="s">
        <v>75</v>
      </c>
      <c r="C69" s="12" t="s">
        <v>391</v>
      </c>
      <c r="D69" s="22">
        <f ca="1">IF(AND(Trust_selected!$E$12="All intent",Trust_selected!$E$18="18+"), SUMIFS(INDIRECT("'"&amp;Trust_selected!$H$2&amp;"'!F:F"),INDIRECT("'"&amp;Trust_selected!$H$2&amp;"'!B:B"),D$1,INDIRECT("'"&amp;Trust_selected!$H$2&amp;"'!H:H"),$B69), IF(Trust_selected!$E$12="All intent", SUMIFS(INDIRECT("'"&amp;Trust_selected!$H$2&amp;"'!F:F"),INDIRECT("'"&amp;Trust_selected!$H$2&amp;"'!B:B"),D$1,INDIRECT("'"&amp;Trust_selected!$H$2&amp;"'!E:E"),Trust_selected!$E$18,INDIRECT("'"&amp;Trust_selected!$H$2&amp;"'!H:H"),$B69), IF(Trust_selected!$E$18="18+", SUMIFS(INDIRECT("'"&amp;Trust_selected!$H$2&amp;"'!F:F"),INDIRECT("'"&amp;Trust_selected!$H$2&amp;"'!B:B"),D$1,INDIRECT("'"&amp;Trust_selected!$H$2&amp;"'!D:D"),Trust_selected!$E$12,INDIRECT("'"&amp;Trust_selected!$H$2&amp;"'!H:H"),$B69), SUMIFS(INDIRECT("'"&amp;Trust_selected!$H$2&amp;"'!F:F"),INDIRECT("'"&amp;Trust_selected!$H$2&amp;"'!B:B"),D$1,INDIRECT("'"&amp;Trust_selected!$H$2&amp;"'!D:D"),Trust_selected!$E$12,INDIRECT("'"&amp;Trust_selected!$H$2&amp;"'!E:E"),Trust_selected!$E$18,INDIRECT("'"&amp;Trust_selected!$H$2&amp;"'!H:H"),$B69))))</f>
        <v>1102</v>
      </c>
      <c r="E69" s="22">
        <f ca="1">IF(AND(Trust_selected!$E$12="All intent",Trust_selected!$E$18="18+"), SUMIFS(INDIRECT("'"&amp;Trust_selected!$H$2&amp;"'!G:G"),INDIRECT("'"&amp;Trust_selected!$H$2&amp;"'!B:B"),D$1,INDIRECT("'"&amp;Trust_selected!$H$2&amp;"'!H:H"),$B69), IF(Trust_selected!$E$12="All intent", SUMIFS(INDIRECT("'"&amp;Trust_selected!$H$2&amp;"'!G:G"),INDIRECT("'"&amp;Trust_selected!$H$2&amp;"'!B:B"),D$1,INDIRECT("'"&amp;Trust_selected!$H$2&amp;"'!E:E"),Trust_selected!$E$18,INDIRECT("'"&amp;Trust_selected!$H$2&amp;"'!H:H"),$B69), IF(Trust_selected!$E$18="18+", SUMIFS(INDIRECT("'"&amp;Trust_selected!$H$2&amp;"'!G:G"),INDIRECT("'"&amp;Trust_selected!$H$2&amp;"'!B:B"),D$1,INDIRECT("'"&amp;Trust_selected!$H$2&amp;"'!D:D"),Trust_selected!$E$12,INDIRECT("'"&amp;Trust_selected!$H$2&amp;"'!H:H"),$B69), SUMIFS(INDIRECT("'"&amp;Trust_selected!$H$2&amp;"'!G:G"),INDIRECT("'"&amp;Trust_selected!$H$2&amp;"'!B:B"),D$1,INDIRECT("'"&amp;Trust_selected!$H$2&amp;"'!D:D"),Trust_selected!$E$12,INDIRECT("'"&amp;Trust_selected!$H$2&amp;"'!E:E"),Trust_selected!$E$18,INDIRECT("'"&amp;Trust_selected!$H$2&amp;"'!H:H"),$B69))))</f>
        <v>69</v>
      </c>
      <c r="F69" s="22">
        <f t="shared" ca="1" si="13"/>
        <v>6.2613430127041736E-2</v>
      </c>
      <c r="G69" s="18">
        <f t="shared" ca="1" si="14"/>
        <v>4.977330787231856E-2</v>
      </c>
      <c r="H69" s="18">
        <f t="shared" ca="1" si="15"/>
        <v>7.8492328841970091E-2</v>
      </c>
      <c r="I69" s="22">
        <f ca="1">IF(AND(Trust_selected!$E$12="All intent",Trust_selected!$E$18="18+"), SUMIFS(INDIRECT("'"&amp;Trust_selected!$H$2&amp;"'!F:F"),INDIRECT("'"&amp;Trust_selected!$H$2&amp;"'!B:B"),I$1,INDIRECT("'"&amp;Trust_selected!$H$2&amp;"'!H:H"),$B69), IF(Trust_selected!$E$12="All intent", SUMIFS(INDIRECT("'"&amp;Trust_selected!$H$2&amp;"'!F:F"),INDIRECT("'"&amp;Trust_selected!$H$2&amp;"'!B:B"),I$1,INDIRECT("'"&amp;Trust_selected!$H$2&amp;"'!E:E"),Trust_selected!$E$18,INDIRECT("'"&amp;Trust_selected!$H$2&amp;"'!H:H"),$B69), IF(Trust_selected!$E$18="18+", SUMIFS(INDIRECT("'"&amp;Trust_selected!$H$2&amp;"'!F:F"),INDIRECT("'"&amp;Trust_selected!$H$2&amp;"'!B:B"),I$1,INDIRECT("'"&amp;Trust_selected!$H$2&amp;"'!D:D"),Trust_selected!$E$12,INDIRECT("'"&amp;Trust_selected!$H$2&amp;"'!H:H"),$B69), SUMIFS(INDIRECT("'"&amp;Trust_selected!$H$2&amp;"'!F:F"),INDIRECT("'"&amp;Trust_selected!$H$2&amp;"'!B:B"),I$1,INDIRECT("'"&amp;Trust_selected!$H$2&amp;"'!D:D"),Trust_selected!$E$12,INDIRECT("'"&amp;Trust_selected!$H$2&amp;"'!E:E"),Trust_selected!$E$18,INDIRECT("'"&amp;Trust_selected!$H$2&amp;"'!H:H"),$B69))))</f>
        <v>1137</v>
      </c>
      <c r="J69" s="22">
        <f ca="1">IF(AND(Trust_selected!$E$12="All intent",Trust_selected!$E$18="18+"), SUMIFS(INDIRECT("'"&amp;Trust_selected!$H$2&amp;"'!G:G"),INDIRECT("'"&amp;Trust_selected!$H$2&amp;"'!B:B"),I$1,INDIRECT("'"&amp;Trust_selected!$H$2&amp;"'!H:H"),$B69), IF(Trust_selected!$E$12="All intent", SUMIFS(INDIRECT("'"&amp;Trust_selected!$H$2&amp;"'!G:G"),INDIRECT("'"&amp;Trust_selected!$H$2&amp;"'!B:B"),I$1,INDIRECT("'"&amp;Trust_selected!$H$2&amp;"'!E:E"),Trust_selected!$E$18,INDIRECT("'"&amp;Trust_selected!$H$2&amp;"'!H:H"),$B69), IF(Trust_selected!$E$18="18+", SUMIFS(INDIRECT("'"&amp;Trust_selected!$H$2&amp;"'!G:G"),INDIRECT("'"&amp;Trust_selected!$H$2&amp;"'!B:B"),I$1,INDIRECT("'"&amp;Trust_selected!$H$2&amp;"'!D:D"),Trust_selected!$E$12,INDIRECT("'"&amp;Trust_selected!$H$2&amp;"'!H:H"),$B69), SUMIFS(INDIRECT("'"&amp;Trust_selected!$H$2&amp;"'!G:G"),INDIRECT("'"&amp;Trust_selected!$H$2&amp;"'!B:B"),I$1,INDIRECT("'"&amp;Trust_selected!$H$2&amp;"'!D:D"),Trust_selected!$E$12,INDIRECT("'"&amp;Trust_selected!$H$2&amp;"'!E:E"),Trust_selected!$E$18,INDIRECT("'"&amp;Trust_selected!$H$2&amp;"'!H:H"),$B69))))</f>
        <v>53</v>
      </c>
      <c r="K69" s="22">
        <f t="shared" ca="1" si="9"/>
        <v>4.6613896218117852E-2</v>
      </c>
      <c r="L69" s="18">
        <f t="shared" ca="1" si="16"/>
        <v>3.5812803401773598E-2</v>
      </c>
      <c r="M69" s="18">
        <f t="shared" ca="1" si="17"/>
        <v>6.046828628989924E-2</v>
      </c>
      <c r="N69" s="4">
        <f ca="1">IF(AND(Trust_selected!$E$12="All intent",Trust_selected!$E$18="18+"), SUMIFS(INDIRECT("'"&amp;Trust_selected!$H$2&amp;"'!F:F"),INDIRECT("'"&amp;Trust_selected!$H$2&amp;"'!B:B"),N$1,INDIRECT("'"&amp;Trust_selected!$H$2&amp;"'!H:H"),$B69), IF(Trust_selected!$E$12="All intent", SUMIFS(INDIRECT("'"&amp;Trust_selected!$H$2&amp;"'!F:F"),INDIRECT("'"&amp;Trust_selected!$H$2&amp;"'!B:B"),N$1,INDIRECT("'"&amp;Trust_selected!$H$2&amp;"'!E:E"),Trust_selected!$E$18,INDIRECT("'"&amp;Trust_selected!$H$2&amp;"'!H:H"),$B69), IF(Trust_selected!$E$18="18+", SUMIFS(INDIRECT("'"&amp;Trust_selected!$H$2&amp;"'!F:F"),INDIRECT("'"&amp;Trust_selected!$H$2&amp;"'!B:B"),N$1,INDIRECT("'"&amp;Trust_selected!$H$2&amp;"'!D:D"),Trust_selected!$E$12,INDIRECT("'"&amp;Trust_selected!$H$2&amp;"'!H:H"),$B69), SUMIFS(INDIRECT("'"&amp;Trust_selected!$H$2&amp;"'!F:F"),INDIRECT("'"&amp;Trust_selected!$H$2&amp;"'!B:B"),N$1,INDIRECT("'"&amp;Trust_selected!$H$2&amp;"'!D:D"),Trust_selected!$E$12,INDIRECT("'"&amp;Trust_selected!$H$2&amp;"'!E:E"),Trust_selected!$E$18,INDIRECT("'"&amp;Trust_selected!$H$2&amp;"'!H:H"),$B69))))</f>
        <v>0</v>
      </c>
      <c r="O69" s="4">
        <f ca="1">IF(AND(Trust_selected!$E$12="All intent",Trust_selected!$E$18="18+"), SUMIFS(INDIRECT("'"&amp;Trust_selected!$H$2&amp;"'!G:G"),INDIRECT("'"&amp;Trust_selected!$H$2&amp;"'!B:B"),N$1,INDIRECT("'"&amp;Trust_selected!$H$2&amp;"'!H:H"),$B69), IF(Trust_selected!$E$12="All intent", SUMIFS(INDIRECT("'"&amp;Trust_selected!$H$2&amp;"'!G:G"),INDIRECT("'"&amp;Trust_selected!$H$2&amp;"'!B:B"),N$1,INDIRECT("'"&amp;Trust_selected!$H$2&amp;"'!E:E"),Trust_selected!$E$18,INDIRECT("'"&amp;Trust_selected!$H$2&amp;"'!H:H"),$B69), IF(Trust_selected!$E$18="18+", SUMIFS(INDIRECT("'"&amp;Trust_selected!$H$2&amp;"'!G:G"),INDIRECT("'"&amp;Trust_selected!$H$2&amp;"'!B:B"),N$1,INDIRECT("'"&amp;Trust_selected!$H$2&amp;"'!D:D"),Trust_selected!$E$12,INDIRECT("'"&amp;Trust_selected!$H$2&amp;"'!H:H"),$B69), SUMIFS(INDIRECT("'"&amp;Trust_selected!$H$2&amp;"'!G:G"),INDIRECT("'"&amp;Trust_selected!$H$2&amp;"'!B:B"),N$1,INDIRECT("'"&amp;Trust_selected!$H$2&amp;"'!D:D"),Trust_selected!$E$12,INDIRECT("'"&amp;Trust_selected!$H$2&amp;"'!E:E"),Trust_selected!$E$18,INDIRECT("'"&amp;Trust_selected!$H$2&amp;"'!H:H"),$B69))))</f>
        <v>0</v>
      </c>
      <c r="P69" s="4">
        <f t="shared" ca="1" si="10"/>
        <v>0</v>
      </c>
      <c r="Q69" s="96">
        <f t="shared" ca="1" si="11"/>
        <v>0</v>
      </c>
      <c r="R69" s="96">
        <f t="shared" ca="1" si="12"/>
        <v>1</v>
      </c>
    </row>
    <row r="70" spans="1:18" x14ac:dyDescent="0.3">
      <c r="A70" s="12" t="s">
        <v>299</v>
      </c>
      <c r="B70" s="12" t="s">
        <v>76</v>
      </c>
      <c r="C70" s="12" t="s">
        <v>430</v>
      </c>
      <c r="D70" s="22">
        <f ca="1">IF(AND(Trust_selected!$E$12="All intent",Trust_selected!$E$18="18+"), SUMIFS(INDIRECT("'"&amp;Trust_selected!$H$2&amp;"'!F:F"),INDIRECT("'"&amp;Trust_selected!$H$2&amp;"'!B:B"),D$1,INDIRECT("'"&amp;Trust_selected!$H$2&amp;"'!H:H"),$B70), IF(Trust_selected!$E$12="All intent", SUMIFS(INDIRECT("'"&amp;Trust_selected!$H$2&amp;"'!F:F"),INDIRECT("'"&amp;Trust_selected!$H$2&amp;"'!B:B"),D$1,INDIRECT("'"&amp;Trust_selected!$H$2&amp;"'!E:E"),Trust_selected!$E$18,INDIRECT("'"&amp;Trust_selected!$H$2&amp;"'!H:H"),$B70), IF(Trust_selected!$E$18="18+", SUMIFS(INDIRECT("'"&amp;Trust_selected!$H$2&amp;"'!F:F"),INDIRECT("'"&amp;Trust_selected!$H$2&amp;"'!B:B"),D$1,INDIRECT("'"&amp;Trust_selected!$H$2&amp;"'!D:D"),Trust_selected!$E$12,INDIRECT("'"&amp;Trust_selected!$H$2&amp;"'!H:H"),$B70), SUMIFS(INDIRECT("'"&amp;Trust_selected!$H$2&amp;"'!F:F"),INDIRECT("'"&amp;Trust_selected!$H$2&amp;"'!B:B"),D$1,INDIRECT("'"&amp;Trust_selected!$H$2&amp;"'!D:D"),Trust_selected!$E$12,INDIRECT("'"&amp;Trust_selected!$H$2&amp;"'!E:E"),Trust_selected!$E$18,INDIRECT("'"&amp;Trust_selected!$H$2&amp;"'!H:H"),$B70))))</f>
        <v>0</v>
      </c>
      <c r="E70" s="22">
        <f ca="1">IF(AND(Trust_selected!$E$12="All intent",Trust_selected!$E$18="18+"), SUMIFS(INDIRECT("'"&amp;Trust_selected!$H$2&amp;"'!G:G"),INDIRECT("'"&amp;Trust_selected!$H$2&amp;"'!B:B"),D$1,INDIRECT("'"&amp;Trust_selected!$H$2&amp;"'!H:H"),$B70), IF(Trust_selected!$E$12="All intent", SUMIFS(INDIRECT("'"&amp;Trust_selected!$H$2&amp;"'!G:G"),INDIRECT("'"&amp;Trust_selected!$H$2&amp;"'!B:B"),D$1,INDIRECT("'"&amp;Trust_selected!$H$2&amp;"'!E:E"),Trust_selected!$E$18,INDIRECT("'"&amp;Trust_selected!$H$2&amp;"'!H:H"),$B70), IF(Trust_selected!$E$18="18+", SUMIFS(INDIRECT("'"&amp;Trust_selected!$H$2&amp;"'!G:G"),INDIRECT("'"&amp;Trust_selected!$H$2&amp;"'!B:B"),D$1,INDIRECT("'"&amp;Trust_selected!$H$2&amp;"'!D:D"),Trust_selected!$E$12,INDIRECT("'"&amp;Trust_selected!$H$2&amp;"'!H:H"),$B70), SUMIFS(INDIRECT("'"&amp;Trust_selected!$H$2&amp;"'!G:G"),INDIRECT("'"&amp;Trust_selected!$H$2&amp;"'!B:B"),D$1,INDIRECT("'"&amp;Trust_selected!$H$2&amp;"'!D:D"),Trust_selected!$E$12,INDIRECT("'"&amp;Trust_selected!$H$2&amp;"'!E:E"),Trust_selected!$E$18,INDIRECT("'"&amp;Trust_selected!$H$2&amp;"'!H:H"),$B70))))</f>
        <v>0</v>
      </c>
      <c r="F70" s="22">
        <f t="shared" ca="1" si="13"/>
        <v>0</v>
      </c>
      <c r="G70" s="18">
        <f t="shared" ca="1" si="14"/>
        <v>0</v>
      </c>
      <c r="H70" s="18">
        <f t="shared" ca="1" si="15"/>
        <v>1</v>
      </c>
      <c r="I70" s="22">
        <f ca="1">IF(AND(Trust_selected!$E$12="All intent",Trust_selected!$E$18="18+"), SUMIFS(INDIRECT("'"&amp;Trust_selected!$H$2&amp;"'!F:F"),INDIRECT("'"&amp;Trust_selected!$H$2&amp;"'!B:B"),I$1,INDIRECT("'"&amp;Trust_selected!$H$2&amp;"'!H:H"),$B70), IF(Trust_selected!$E$12="All intent", SUMIFS(INDIRECT("'"&amp;Trust_selected!$H$2&amp;"'!F:F"),INDIRECT("'"&amp;Trust_selected!$H$2&amp;"'!B:B"),I$1,INDIRECT("'"&amp;Trust_selected!$H$2&amp;"'!E:E"),Trust_selected!$E$18,INDIRECT("'"&amp;Trust_selected!$H$2&amp;"'!H:H"),$B70), IF(Trust_selected!$E$18="18+", SUMIFS(INDIRECT("'"&amp;Trust_selected!$H$2&amp;"'!F:F"),INDIRECT("'"&amp;Trust_selected!$H$2&amp;"'!B:B"),I$1,INDIRECT("'"&amp;Trust_selected!$H$2&amp;"'!D:D"),Trust_selected!$E$12,INDIRECT("'"&amp;Trust_selected!$H$2&amp;"'!H:H"),$B70), SUMIFS(INDIRECT("'"&amp;Trust_selected!$H$2&amp;"'!F:F"),INDIRECT("'"&amp;Trust_selected!$H$2&amp;"'!B:B"),I$1,INDIRECT("'"&amp;Trust_selected!$H$2&amp;"'!D:D"),Trust_selected!$E$12,INDIRECT("'"&amp;Trust_selected!$H$2&amp;"'!E:E"),Trust_selected!$E$18,INDIRECT("'"&amp;Trust_selected!$H$2&amp;"'!H:H"),$B70))))</f>
        <v>1030</v>
      </c>
      <c r="J70" s="22">
        <f ca="1">IF(AND(Trust_selected!$E$12="All intent",Trust_selected!$E$18="18+"), SUMIFS(INDIRECT("'"&amp;Trust_selected!$H$2&amp;"'!G:G"),INDIRECT("'"&amp;Trust_selected!$H$2&amp;"'!B:B"),I$1,INDIRECT("'"&amp;Trust_selected!$H$2&amp;"'!H:H"),$B70), IF(Trust_selected!$E$12="All intent", SUMIFS(INDIRECT("'"&amp;Trust_selected!$H$2&amp;"'!G:G"),INDIRECT("'"&amp;Trust_selected!$H$2&amp;"'!B:B"),I$1,INDIRECT("'"&amp;Trust_selected!$H$2&amp;"'!E:E"),Trust_selected!$E$18,INDIRECT("'"&amp;Trust_selected!$H$2&amp;"'!H:H"),$B70), IF(Trust_selected!$E$18="18+", SUMIFS(INDIRECT("'"&amp;Trust_selected!$H$2&amp;"'!G:G"),INDIRECT("'"&amp;Trust_selected!$H$2&amp;"'!B:B"),I$1,INDIRECT("'"&amp;Trust_selected!$H$2&amp;"'!D:D"),Trust_selected!$E$12,INDIRECT("'"&amp;Trust_selected!$H$2&amp;"'!H:H"),$B70), SUMIFS(INDIRECT("'"&amp;Trust_selected!$H$2&amp;"'!G:G"),INDIRECT("'"&amp;Trust_selected!$H$2&amp;"'!B:B"),I$1,INDIRECT("'"&amp;Trust_selected!$H$2&amp;"'!D:D"),Trust_selected!$E$12,INDIRECT("'"&amp;Trust_selected!$H$2&amp;"'!E:E"),Trust_selected!$E$18,INDIRECT("'"&amp;Trust_selected!$H$2&amp;"'!H:H"),$B70))))</f>
        <v>45</v>
      </c>
      <c r="K70" s="22">
        <f t="shared" ca="1" si="9"/>
        <v>4.3689320388349516E-2</v>
      </c>
      <c r="L70" s="18">
        <f t="shared" ca="1" si="16"/>
        <v>3.2810286610317464E-2</v>
      </c>
      <c r="M70" s="18">
        <f t="shared" ca="1" si="17"/>
        <v>5.7959393808321727E-2</v>
      </c>
      <c r="N70" s="4">
        <f ca="1">IF(AND(Trust_selected!$E$12="All intent",Trust_selected!$E$18="18+"), SUMIFS(INDIRECT("'"&amp;Trust_selected!$H$2&amp;"'!F:F"),INDIRECT("'"&amp;Trust_selected!$H$2&amp;"'!B:B"),N$1,INDIRECT("'"&amp;Trust_selected!$H$2&amp;"'!H:H"),$B70), IF(Trust_selected!$E$12="All intent", SUMIFS(INDIRECT("'"&amp;Trust_selected!$H$2&amp;"'!F:F"),INDIRECT("'"&amp;Trust_selected!$H$2&amp;"'!B:B"),N$1,INDIRECT("'"&amp;Trust_selected!$H$2&amp;"'!E:E"),Trust_selected!$E$18,INDIRECT("'"&amp;Trust_selected!$H$2&amp;"'!H:H"),$B70), IF(Trust_selected!$E$18="18+", SUMIFS(INDIRECT("'"&amp;Trust_selected!$H$2&amp;"'!F:F"),INDIRECT("'"&amp;Trust_selected!$H$2&amp;"'!B:B"),N$1,INDIRECT("'"&amp;Trust_selected!$H$2&amp;"'!D:D"),Trust_selected!$E$12,INDIRECT("'"&amp;Trust_selected!$H$2&amp;"'!H:H"),$B70), SUMIFS(INDIRECT("'"&amp;Trust_selected!$H$2&amp;"'!F:F"),INDIRECT("'"&amp;Trust_selected!$H$2&amp;"'!B:B"),N$1,INDIRECT("'"&amp;Trust_selected!$H$2&amp;"'!D:D"),Trust_selected!$E$12,INDIRECT("'"&amp;Trust_selected!$H$2&amp;"'!E:E"),Trust_selected!$E$18,INDIRECT("'"&amp;Trust_selected!$H$2&amp;"'!H:H"),$B70))))</f>
        <v>0</v>
      </c>
      <c r="O70" s="4">
        <f ca="1">IF(AND(Trust_selected!$E$12="All intent",Trust_selected!$E$18="18+"), SUMIFS(INDIRECT("'"&amp;Trust_selected!$H$2&amp;"'!G:G"),INDIRECT("'"&amp;Trust_selected!$H$2&amp;"'!B:B"),N$1,INDIRECT("'"&amp;Trust_selected!$H$2&amp;"'!H:H"),$B70), IF(Trust_selected!$E$12="All intent", SUMIFS(INDIRECT("'"&amp;Trust_selected!$H$2&amp;"'!G:G"),INDIRECT("'"&amp;Trust_selected!$H$2&amp;"'!B:B"),N$1,INDIRECT("'"&amp;Trust_selected!$H$2&amp;"'!E:E"),Trust_selected!$E$18,INDIRECT("'"&amp;Trust_selected!$H$2&amp;"'!H:H"),$B70), IF(Trust_selected!$E$18="18+", SUMIFS(INDIRECT("'"&amp;Trust_selected!$H$2&amp;"'!G:G"),INDIRECT("'"&amp;Trust_selected!$H$2&amp;"'!B:B"),N$1,INDIRECT("'"&amp;Trust_selected!$H$2&amp;"'!D:D"),Trust_selected!$E$12,INDIRECT("'"&amp;Trust_selected!$H$2&amp;"'!H:H"),$B70), SUMIFS(INDIRECT("'"&amp;Trust_selected!$H$2&amp;"'!G:G"),INDIRECT("'"&amp;Trust_selected!$H$2&amp;"'!B:B"),N$1,INDIRECT("'"&amp;Trust_selected!$H$2&amp;"'!D:D"),Trust_selected!$E$12,INDIRECT("'"&amp;Trust_selected!$H$2&amp;"'!E:E"),Trust_selected!$E$18,INDIRECT("'"&amp;Trust_selected!$H$2&amp;"'!H:H"),$B70))))</f>
        <v>0</v>
      </c>
      <c r="P70" s="4">
        <f t="shared" ca="1" si="10"/>
        <v>0</v>
      </c>
      <c r="Q70" s="96">
        <f t="shared" ca="1" si="11"/>
        <v>0</v>
      </c>
      <c r="R70" s="96">
        <f t="shared" ca="1" si="12"/>
        <v>1</v>
      </c>
    </row>
    <row r="71" spans="1:18" x14ac:dyDescent="0.3">
      <c r="A71" s="12" t="s">
        <v>231</v>
      </c>
      <c r="B71" s="12" t="s">
        <v>77</v>
      </c>
      <c r="C71" s="12" t="s">
        <v>365</v>
      </c>
      <c r="D71" s="22">
        <f ca="1">IF(AND(Trust_selected!$E$12="All intent",Trust_selected!$E$18="18+"), SUMIFS(INDIRECT("'"&amp;Trust_selected!$H$2&amp;"'!F:F"),INDIRECT("'"&amp;Trust_selected!$H$2&amp;"'!B:B"),D$1,INDIRECT("'"&amp;Trust_selected!$H$2&amp;"'!H:H"),$B71), IF(Trust_selected!$E$12="All intent", SUMIFS(INDIRECT("'"&amp;Trust_selected!$H$2&amp;"'!F:F"),INDIRECT("'"&amp;Trust_selected!$H$2&amp;"'!B:B"),D$1,INDIRECT("'"&amp;Trust_selected!$H$2&amp;"'!E:E"),Trust_selected!$E$18,INDIRECT("'"&amp;Trust_selected!$H$2&amp;"'!H:H"),$B71), IF(Trust_selected!$E$18="18+", SUMIFS(INDIRECT("'"&amp;Trust_selected!$H$2&amp;"'!F:F"),INDIRECT("'"&amp;Trust_selected!$H$2&amp;"'!B:B"),D$1,INDIRECT("'"&amp;Trust_selected!$H$2&amp;"'!D:D"),Trust_selected!$E$12,INDIRECT("'"&amp;Trust_selected!$H$2&amp;"'!H:H"),$B71), SUMIFS(INDIRECT("'"&amp;Trust_selected!$H$2&amp;"'!F:F"),INDIRECT("'"&amp;Trust_selected!$H$2&amp;"'!B:B"),D$1,INDIRECT("'"&amp;Trust_selected!$H$2&amp;"'!D:D"),Trust_selected!$E$12,INDIRECT("'"&amp;Trust_selected!$H$2&amp;"'!E:E"),Trust_selected!$E$18,INDIRECT("'"&amp;Trust_selected!$H$2&amp;"'!H:H"),$B71))))</f>
        <v>149</v>
      </c>
      <c r="E71" s="22">
        <f ca="1">IF(AND(Trust_selected!$E$12="All intent",Trust_selected!$E$18="18+"), SUMIFS(INDIRECT("'"&amp;Trust_selected!$H$2&amp;"'!G:G"),INDIRECT("'"&amp;Trust_selected!$H$2&amp;"'!B:B"),D$1,INDIRECT("'"&amp;Trust_selected!$H$2&amp;"'!H:H"),$B71), IF(Trust_selected!$E$12="All intent", SUMIFS(INDIRECT("'"&amp;Trust_selected!$H$2&amp;"'!G:G"),INDIRECT("'"&amp;Trust_selected!$H$2&amp;"'!B:B"),D$1,INDIRECT("'"&amp;Trust_selected!$H$2&amp;"'!E:E"),Trust_selected!$E$18,INDIRECT("'"&amp;Trust_selected!$H$2&amp;"'!H:H"),$B71), IF(Trust_selected!$E$18="18+", SUMIFS(INDIRECT("'"&amp;Trust_selected!$H$2&amp;"'!G:G"),INDIRECT("'"&amp;Trust_selected!$H$2&amp;"'!B:B"),D$1,INDIRECT("'"&amp;Trust_selected!$H$2&amp;"'!D:D"),Trust_selected!$E$12,INDIRECT("'"&amp;Trust_selected!$H$2&amp;"'!H:H"),$B71), SUMIFS(INDIRECT("'"&amp;Trust_selected!$H$2&amp;"'!G:G"),INDIRECT("'"&amp;Trust_selected!$H$2&amp;"'!B:B"),D$1,INDIRECT("'"&amp;Trust_selected!$H$2&amp;"'!D:D"),Trust_selected!$E$12,INDIRECT("'"&amp;Trust_selected!$H$2&amp;"'!E:E"),Trust_selected!$E$18,INDIRECT("'"&amp;Trust_selected!$H$2&amp;"'!H:H"),$B71))))</f>
        <v>13</v>
      </c>
      <c r="F71" s="22">
        <f t="shared" ca="1" si="13"/>
        <v>8.7248322147651006E-2</v>
      </c>
      <c r="G71" s="18">
        <f t="shared" ca="1" si="14"/>
        <v>5.1696664360773407E-2</v>
      </c>
      <c r="H71" s="18">
        <f t="shared" ca="1" si="15"/>
        <v>0.14354786582722101</v>
      </c>
      <c r="I71" s="22">
        <f ca="1">IF(AND(Trust_selected!$E$12="All intent",Trust_selected!$E$18="18+"), SUMIFS(INDIRECT("'"&amp;Trust_selected!$H$2&amp;"'!F:F"),INDIRECT("'"&amp;Trust_selected!$H$2&amp;"'!B:B"),I$1,INDIRECT("'"&amp;Trust_selected!$H$2&amp;"'!H:H"),$B71), IF(Trust_selected!$E$12="All intent", SUMIFS(INDIRECT("'"&amp;Trust_selected!$H$2&amp;"'!F:F"),INDIRECT("'"&amp;Trust_selected!$H$2&amp;"'!B:B"),I$1,INDIRECT("'"&amp;Trust_selected!$H$2&amp;"'!E:E"),Trust_selected!$E$18,INDIRECT("'"&amp;Trust_selected!$H$2&amp;"'!H:H"),$B71), IF(Trust_selected!$E$18="18+", SUMIFS(INDIRECT("'"&amp;Trust_selected!$H$2&amp;"'!F:F"),INDIRECT("'"&amp;Trust_selected!$H$2&amp;"'!B:B"),I$1,INDIRECT("'"&amp;Trust_selected!$H$2&amp;"'!D:D"),Trust_selected!$E$12,INDIRECT("'"&amp;Trust_selected!$H$2&amp;"'!H:H"),$B71), SUMIFS(INDIRECT("'"&amp;Trust_selected!$H$2&amp;"'!F:F"),INDIRECT("'"&amp;Trust_selected!$H$2&amp;"'!B:B"),I$1,INDIRECT("'"&amp;Trust_selected!$H$2&amp;"'!D:D"),Trust_selected!$E$12,INDIRECT("'"&amp;Trust_selected!$H$2&amp;"'!E:E"),Trust_selected!$E$18,INDIRECT("'"&amp;Trust_selected!$H$2&amp;"'!H:H"),$B71))))</f>
        <v>165</v>
      </c>
      <c r="J71" s="22">
        <f ca="1">IF(AND(Trust_selected!$E$12="All intent",Trust_selected!$E$18="18+"), SUMIFS(INDIRECT("'"&amp;Trust_selected!$H$2&amp;"'!G:G"),INDIRECT("'"&amp;Trust_selected!$H$2&amp;"'!B:B"),I$1,INDIRECT("'"&amp;Trust_selected!$H$2&amp;"'!H:H"),$B71), IF(Trust_selected!$E$12="All intent", SUMIFS(INDIRECT("'"&amp;Trust_selected!$H$2&amp;"'!G:G"),INDIRECT("'"&amp;Trust_selected!$H$2&amp;"'!B:B"),I$1,INDIRECT("'"&amp;Trust_selected!$H$2&amp;"'!E:E"),Trust_selected!$E$18,INDIRECT("'"&amp;Trust_selected!$H$2&amp;"'!H:H"),$B71), IF(Trust_selected!$E$18="18+", SUMIFS(INDIRECT("'"&amp;Trust_selected!$H$2&amp;"'!G:G"),INDIRECT("'"&amp;Trust_selected!$H$2&amp;"'!B:B"),I$1,INDIRECT("'"&amp;Trust_selected!$H$2&amp;"'!D:D"),Trust_selected!$E$12,INDIRECT("'"&amp;Trust_selected!$H$2&amp;"'!H:H"),$B71), SUMIFS(INDIRECT("'"&amp;Trust_selected!$H$2&amp;"'!G:G"),INDIRECT("'"&amp;Trust_selected!$H$2&amp;"'!B:B"),I$1,INDIRECT("'"&amp;Trust_selected!$H$2&amp;"'!D:D"),Trust_selected!$E$12,INDIRECT("'"&amp;Trust_selected!$H$2&amp;"'!E:E"),Trust_selected!$E$18,INDIRECT("'"&amp;Trust_selected!$H$2&amp;"'!H:H"),$B71))))</f>
        <v>5</v>
      </c>
      <c r="K71" s="22">
        <f t="shared" ca="1" si="9"/>
        <v>3.0303030303030304E-2</v>
      </c>
      <c r="L71" s="18">
        <f t="shared" ca="1" si="16"/>
        <v>1.3011682323943298E-2</v>
      </c>
      <c r="M71" s="18">
        <f t="shared" ca="1" si="17"/>
        <v>6.8967346508030034E-2</v>
      </c>
      <c r="N71" s="4">
        <f ca="1">IF(AND(Trust_selected!$E$12="All intent",Trust_selected!$E$18="18+"), SUMIFS(INDIRECT("'"&amp;Trust_selected!$H$2&amp;"'!F:F"),INDIRECT("'"&amp;Trust_selected!$H$2&amp;"'!B:B"),N$1,INDIRECT("'"&amp;Trust_selected!$H$2&amp;"'!H:H"),$B71), IF(Trust_selected!$E$12="All intent", SUMIFS(INDIRECT("'"&amp;Trust_selected!$H$2&amp;"'!F:F"),INDIRECT("'"&amp;Trust_selected!$H$2&amp;"'!B:B"),N$1,INDIRECT("'"&amp;Trust_selected!$H$2&amp;"'!E:E"),Trust_selected!$E$18,INDIRECT("'"&amp;Trust_selected!$H$2&amp;"'!H:H"),$B71), IF(Trust_selected!$E$18="18+", SUMIFS(INDIRECT("'"&amp;Trust_selected!$H$2&amp;"'!F:F"),INDIRECT("'"&amp;Trust_selected!$H$2&amp;"'!B:B"),N$1,INDIRECT("'"&amp;Trust_selected!$H$2&amp;"'!D:D"),Trust_selected!$E$12,INDIRECT("'"&amp;Trust_selected!$H$2&amp;"'!H:H"),$B71), SUMIFS(INDIRECT("'"&amp;Trust_selected!$H$2&amp;"'!F:F"),INDIRECT("'"&amp;Trust_selected!$H$2&amp;"'!B:B"),N$1,INDIRECT("'"&amp;Trust_selected!$H$2&amp;"'!D:D"),Trust_selected!$E$12,INDIRECT("'"&amp;Trust_selected!$H$2&amp;"'!E:E"),Trust_selected!$E$18,INDIRECT("'"&amp;Trust_selected!$H$2&amp;"'!H:H"),$B71))))</f>
        <v>0</v>
      </c>
      <c r="O71" s="4">
        <f ca="1">IF(AND(Trust_selected!$E$12="All intent",Trust_selected!$E$18="18+"), SUMIFS(INDIRECT("'"&amp;Trust_selected!$H$2&amp;"'!G:G"),INDIRECT("'"&amp;Trust_selected!$H$2&amp;"'!B:B"),N$1,INDIRECT("'"&amp;Trust_selected!$H$2&amp;"'!H:H"),$B71), IF(Trust_selected!$E$12="All intent", SUMIFS(INDIRECT("'"&amp;Trust_selected!$H$2&amp;"'!G:G"),INDIRECT("'"&amp;Trust_selected!$H$2&amp;"'!B:B"),N$1,INDIRECT("'"&amp;Trust_selected!$H$2&amp;"'!E:E"),Trust_selected!$E$18,INDIRECT("'"&amp;Trust_selected!$H$2&amp;"'!H:H"),$B71), IF(Trust_selected!$E$18="18+", SUMIFS(INDIRECT("'"&amp;Trust_selected!$H$2&amp;"'!G:G"),INDIRECT("'"&amp;Trust_selected!$H$2&amp;"'!B:B"),N$1,INDIRECT("'"&amp;Trust_selected!$H$2&amp;"'!D:D"),Trust_selected!$E$12,INDIRECT("'"&amp;Trust_selected!$H$2&amp;"'!H:H"),$B71), SUMIFS(INDIRECT("'"&amp;Trust_selected!$H$2&amp;"'!G:G"),INDIRECT("'"&amp;Trust_selected!$H$2&amp;"'!B:B"),N$1,INDIRECT("'"&amp;Trust_selected!$H$2&amp;"'!D:D"),Trust_selected!$E$12,INDIRECT("'"&amp;Trust_selected!$H$2&amp;"'!E:E"),Trust_selected!$E$18,INDIRECT("'"&amp;Trust_selected!$H$2&amp;"'!H:H"),$B71))))</f>
        <v>0</v>
      </c>
      <c r="P71" s="4">
        <f t="shared" ca="1" si="10"/>
        <v>0</v>
      </c>
      <c r="Q71" s="96">
        <f t="shared" ca="1" si="11"/>
        <v>0</v>
      </c>
      <c r="R71" s="96">
        <f t="shared" ca="1" si="12"/>
        <v>1</v>
      </c>
    </row>
    <row r="72" spans="1:18" x14ac:dyDescent="0.3">
      <c r="A72" s="12" t="s">
        <v>232</v>
      </c>
      <c r="B72" s="12" t="s">
        <v>78</v>
      </c>
      <c r="C72" s="12" t="s">
        <v>431</v>
      </c>
      <c r="D72" s="22">
        <f ca="1">IF(AND(Trust_selected!$E$12="All intent",Trust_selected!$E$18="18+"), SUMIFS(INDIRECT("'"&amp;Trust_selected!$H$2&amp;"'!F:F"),INDIRECT("'"&amp;Trust_selected!$H$2&amp;"'!B:B"),D$1,INDIRECT("'"&amp;Trust_selected!$H$2&amp;"'!H:H"),$B72), IF(Trust_selected!$E$12="All intent", SUMIFS(INDIRECT("'"&amp;Trust_selected!$H$2&amp;"'!F:F"),INDIRECT("'"&amp;Trust_selected!$H$2&amp;"'!B:B"),D$1,INDIRECT("'"&amp;Trust_selected!$H$2&amp;"'!E:E"),Trust_selected!$E$18,INDIRECT("'"&amp;Trust_selected!$H$2&amp;"'!H:H"),$B72), IF(Trust_selected!$E$18="18+", SUMIFS(INDIRECT("'"&amp;Trust_selected!$H$2&amp;"'!F:F"),INDIRECT("'"&amp;Trust_selected!$H$2&amp;"'!B:B"),D$1,INDIRECT("'"&amp;Trust_selected!$H$2&amp;"'!D:D"),Trust_selected!$E$12,INDIRECT("'"&amp;Trust_selected!$H$2&amp;"'!H:H"),$B72), SUMIFS(INDIRECT("'"&amp;Trust_selected!$H$2&amp;"'!F:F"),INDIRECT("'"&amp;Trust_selected!$H$2&amp;"'!B:B"),D$1,INDIRECT("'"&amp;Trust_selected!$H$2&amp;"'!D:D"),Trust_selected!$E$12,INDIRECT("'"&amp;Trust_selected!$H$2&amp;"'!E:E"),Trust_selected!$E$18,INDIRECT("'"&amp;Trust_selected!$H$2&amp;"'!H:H"),$B72))))</f>
        <v>584</v>
      </c>
      <c r="E72" s="22">
        <f ca="1">IF(AND(Trust_selected!$E$12="All intent",Trust_selected!$E$18="18+"), SUMIFS(INDIRECT("'"&amp;Trust_selected!$H$2&amp;"'!G:G"),INDIRECT("'"&amp;Trust_selected!$H$2&amp;"'!B:B"),D$1,INDIRECT("'"&amp;Trust_selected!$H$2&amp;"'!H:H"),$B72), IF(Trust_selected!$E$12="All intent", SUMIFS(INDIRECT("'"&amp;Trust_selected!$H$2&amp;"'!G:G"),INDIRECT("'"&amp;Trust_selected!$H$2&amp;"'!B:B"),D$1,INDIRECT("'"&amp;Trust_selected!$H$2&amp;"'!E:E"),Trust_selected!$E$18,INDIRECT("'"&amp;Trust_selected!$H$2&amp;"'!H:H"),$B72), IF(Trust_selected!$E$18="18+", SUMIFS(INDIRECT("'"&amp;Trust_selected!$H$2&amp;"'!G:G"),INDIRECT("'"&amp;Trust_selected!$H$2&amp;"'!B:B"),D$1,INDIRECT("'"&amp;Trust_selected!$H$2&amp;"'!D:D"),Trust_selected!$E$12,INDIRECT("'"&amp;Trust_selected!$H$2&amp;"'!H:H"),$B72), SUMIFS(INDIRECT("'"&amp;Trust_selected!$H$2&amp;"'!G:G"),INDIRECT("'"&amp;Trust_selected!$H$2&amp;"'!B:B"),D$1,INDIRECT("'"&amp;Trust_selected!$H$2&amp;"'!D:D"),Trust_selected!$E$12,INDIRECT("'"&amp;Trust_selected!$H$2&amp;"'!E:E"),Trust_selected!$E$18,INDIRECT("'"&amp;Trust_selected!$H$2&amp;"'!H:H"),$B72))))</f>
        <v>19</v>
      </c>
      <c r="F72" s="22">
        <f t="shared" ca="1" si="13"/>
        <v>3.2534246575342464E-2</v>
      </c>
      <c r="G72" s="18">
        <f t="shared" ca="1" si="14"/>
        <v>2.0925455246486164E-2</v>
      </c>
      <c r="H72" s="18">
        <f t="shared" ca="1" si="15"/>
        <v>5.0252679934103033E-2</v>
      </c>
      <c r="I72" s="22">
        <f ca="1">IF(AND(Trust_selected!$E$12="All intent",Trust_selected!$E$18="18+"), SUMIFS(INDIRECT("'"&amp;Trust_selected!$H$2&amp;"'!F:F"),INDIRECT("'"&amp;Trust_selected!$H$2&amp;"'!B:B"),I$1,INDIRECT("'"&amp;Trust_selected!$H$2&amp;"'!H:H"),$B72), IF(Trust_selected!$E$12="All intent", SUMIFS(INDIRECT("'"&amp;Trust_selected!$H$2&amp;"'!F:F"),INDIRECT("'"&amp;Trust_selected!$H$2&amp;"'!B:B"),I$1,INDIRECT("'"&amp;Trust_selected!$H$2&amp;"'!E:E"),Trust_selected!$E$18,INDIRECT("'"&amp;Trust_selected!$H$2&amp;"'!H:H"),$B72), IF(Trust_selected!$E$18="18+", SUMIFS(INDIRECT("'"&amp;Trust_selected!$H$2&amp;"'!F:F"),INDIRECT("'"&amp;Trust_selected!$H$2&amp;"'!B:B"),I$1,INDIRECT("'"&amp;Trust_selected!$H$2&amp;"'!D:D"),Trust_selected!$E$12,INDIRECT("'"&amp;Trust_selected!$H$2&amp;"'!H:H"),$B72), SUMIFS(INDIRECT("'"&amp;Trust_selected!$H$2&amp;"'!F:F"),INDIRECT("'"&amp;Trust_selected!$H$2&amp;"'!B:B"),I$1,INDIRECT("'"&amp;Trust_selected!$H$2&amp;"'!D:D"),Trust_selected!$E$12,INDIRECT("'"&amp;Trust_selected!$H$2&amp;"'!E:E"),Trust_selected!$E$18,INDIRECT("'"&amp;Trust_selected!$H$2&amp;"'!H:H"),$B72))))</f>
        <v>627</v>
      </c>
      <c r="J72" s="22">
        <f ca="1">IF(AND(Trust_selected!$E$12="All intent",Trust_selected!$E$18="18+"), SUMIFS(INDIRECT("'"&amp;Trust_selected!$H$2&amp;"'!G:G"),INDIRECT("'"&amp;Trust_selected!$H$2&amp;"'!B:B"),I$1,INDIRECT("'"&amp;Trust_selected!$H$2&amp;"'!H:H"),$B72), IF(Trust_selected!$E$12="All intent", SUMIFS(INDIRECT("'"&amp;Trust_selected!$H$2&amp;"'!G:G"),INDIRECT("'"&amp;Trust_selected!$H$2&amp;"'!B:B"),I$1,INDIRECT("'"&amp;Trust_selected!$H$2&amp;"'!E:E"),Trust_selected!$E$18,INDIRECT("'"&amp;Trust_selected!$H$2&amp;"'!H:H"),$B72), IF(Trust_selected!$E$18="18+", SUMIFS(INDIRECT("'"&amp;Trust_selected!$H$2&amp;"'!G:G"),INDIRECT("'"&amp;Trust_selected!$H$2&amp;"'!B:B"),I$1,INDIRECT("'"&amp;Trust_selected!$H$2&amp;"'!D:D"),Trust_selected!$E$12,INDIRECT("'"&amp;Trust_selected!$H$2&amp;"'!H:H"),$B72), SUMIFS(INDIRECT("'"&amp;Trust_selected!$H$2&amp;"'!G:G"),INDIRECT("'"&amp;Trust_selected!$H$2&amp;"'!B:B"),I$1,INDIRECT("'"&amp;Trust_selected!$H$2&amp;"'!D:D"),Trust_selected!$E$12,INDIRECT("'"&amp;Trust_selected!$H$2&amp;"'!E:E"),Trust_selected!$E$18,INDIRECT("'"&amp;Trust_selected!$H$2&amp;"'!H:H"),$B72))))</f>
        <v>21</v>
      </c>
      <c r="K72" s="22">
        <f t="shared" ca="1" si="9"/>
        <v>3.3492822966507178E-2</v>
      </c>
      <c r="L72" s="18">
        <f t="shared" ca="1" si="16"/>
        <v>2.200909658027269E-2</v>
      </c>
      <c r="M72" s="18">
        <f t="shared" ca="1" si="17"/>
        <v>5.0658065952752539E-2</v>
      </c>
      <c r="N72" s="4">
        <f ca="1">IF(AND(Trust_selected!$E$12="All intent",Trust_selected!$E$18="18+"), SUMIFS(INDIRECT("'"&amp;Trust_selected!$H$2&amp;"'!F:F"),INDIRECT("'"&amp;Trust_selected!$H$2&amp;"'!B:B"),N$1,INDIRECT("'"&amp;Trust_selected!$H$2&amp;"'!H:H"),$B72), IF(Trust_selected!$E$12="All intent", SUMIFS(INDIRECT("'"&amp;Trust_selected!$H$2&amp;"'!F:F"),INDIRECT("'"&amp;Trust_selected!$H$2&amp;"'!B:B"),N$1,INDIRECT("'"&amp;Trust_selected!$H$2&amp;"'!E:E"),Trust_selected!$E$18,INDIRECT("'"&amp;Trust_selected!$H$2&amp;"'!H:H"),$B72), IF(Trust_selected!$E$18="18+", SUMIFS(INDIRECT("'"&amp;Trust_selected!$H$2&amp;"'!F:F"),INDIRECT("'"&amp;Trust_selected!$H$2&amp;"'!B:B"),N$1,INDIRECT("'"&amp;Trust_selected!$H$2&amp;"'!D:D"),Trust_selected!$E$12,INDIRECT("'"&amp;Trust_selected!$H$2&amp;"'!H:H"),$B72), SUMIFS(INDIRECT("'"&amp;Trust_selected!$H$2&amp;"'!F:F"),INDIRECT("'"&amp;Trust_selected!$H$2&amp;"'!B:B"),N$1,INDIRECT("'"&amp;Trust_selected!$H$2&amp;"'!D:D"),Trust_selected!$E$12,INDIRECT("'"&amp;Trust_selected!$H$2&amp;"'!E:E"),Trust_selected!$E$18,INDIRECT("'"&amp;Trust_selected!$H$2&amp;"'!H:H"),$B72))))</f>
        <v>0</v>
      </c>
      <c r="O72" s="4">
        <f ca="1">IF(AND(Trust_selected!$E$12="All intent",Trust_selected!$E$18="18+"), SUMIFS(INDIRECT("'"&amp;Trust_selected!$H$2&amp;"'!G:G"),INDIRECT("'"&amp;Trust_selected!$H$2&amp;"'!B:B"),N$1,INDIRECT("'"&amp;Trust_selected!$H$2&amp;"'!H:H"),$B72), IF(Trust_selected!$E$12="All intent", SUMIFS(INDIRECT("'"&amp;Trust_selected!$H$2&amp;"'!G:G"),INDIRECT("'"&amp;Trust_selected!$H$2&amp;"'!B:B"),N$1,INDIRECT("'"&amp;Trust_selected!$H$2&amp;"'!E:E"),Trust_selected!$E$18,INDIRECT("'"&amp;Trust_selected!$H$2&amp;"'!H:H"),$B72), IF(Trust_selected!$E$18="18+", SUMIFS(INDIRECT("'"&amp;Trust_selected!$H$2&amp;"'!G:G"),INDIRECT("'"&amp;Trust_selected!$H$2&amp;"'!B:B"),N$1,INDIRECT("'"&amp;Trust_selected!$H$2&amp;"'!D:D"),Trust_selected!$E$12,INDIRECT("'"&amp;Trust_selected!$H$2&amp;"'!H:H"),$B72), SUMIFS(INDIRECT("'"&amp;Trust_selected!$H$2&amp;"'!G:G"),INDIRECT("'"&amp;Trust_selected!$H$2&amp;"'!B:B"),N$1,INDIRECT("'"&amp;Trust_selected!$H$2&amp;"'!D:D"),Trust_selected!$E$12,INDIRECT("'"&amp;Trust_selected!$H$2&amp;"'!E:E"),Trust_selected!$E$18,INDIRECT("'"&amp;Trust_selected!$H$2&amp;"'!H:H"),$B72))))</f>
        <v>0</v>
      </c>
      <c r="P72" s="4">
        <f t="shared" ca="1" si="10"/>
        <v>0</v>
      </c>
      <c r="Q72" s="96">
        <f t="shared" ca="1" si="11"/>
        <v>0</v>
      </c>
      <c r="R72" s="96">
        <f t="shared" ca="1" si="12"/>
        <v>1</v>
      </c>
    </row>
    <row r="73" spans="1:18" x14ac:dyDescent="0.3">
      <c r="A73" s="12" t="s">
        <v>233</v>
      </c>
      <c r="B73" s="12" t="s">
        <v>79</v>
      </c>
      <c r="C73" s="12" t="s">
        <v>371</v>
      </c>
      <c r="D73" s="22">
        <f ca="1">IF(AND(Trust_selected!$E$12="All intent",Trust_selected!$E$18="18+"), SUMIFS(INDIRECT("'"&amp;Trust_selected!$H$2&amp;"'!F:F"),INDIRECT("'"&amp;Trust_selected!$H$2&amp;"'!B:B"),D$1,INDIRECT("'"&amp;Trust_selected!$H$2&amp;"'!H:H"),$B73), IF(Trust_selected!$E$12="All intent", SUMIFS(INDIRECT("'"&amp;Trust_selected!$H$2&amp;"'!F:F"),INDIRECT("'"&amp;Trust_selected!$H$2&amp;"'!B:B"),D$1,INDIRECT("'"&amp;Trust_selected!$H$2&amp;"'!E:E"),Trust_selected!$E$18,INDIRECT("'"&amp;Trust_selected!$H$2&amp;"'!H:H"),$B73), IF(Trust_selected!$E$18="18+", SUMIFS(INDIRECT("'"&amp;Trust_selected!$H$2&amp;"'!F:F"),INDIRECT("'"&amp;Trust_selected!$H$2&amp;"'!B:B"),D$1,INDIRECT("'"&amp;Trust_selected!$H$2&amp;"'!D:D"),Trust_selected!$E$12,INDIRECT("'"&amp;Trust_selected!$H$2&amp;"'!H:H"),$B73), SUMIFS(INDIRECT("'"&amp;Trust_selected!$H$2&amp;"'!F:F"),INDIRECT("'"&amp;Trust_selected!$H$2&amp;"'!B:B"),D$1,INDIRECT("'"&amp;Trust_selected!$H$2&amp;"'!D:D"),Trust_selected!$E$12,INDIRECT("'"&amp;Trust_selected!$H$2&amp;"'!E:E"),Trust_selected!$E$18,INDIRECT("'"&amp;Trust_selected!$H$2&amp;"'!H:H"),$B73))))</f>
        <v>786</v>
      </c>
      <c r="E73" s="22">
        <f ca="1">IF(AND(Trust_selected!$E$12="All intent",Trust_selected!$E$18="18+"), SUMIFS(INDIRECT("'"&amp;Trust_selected!$H$2&amp;"'!G:G"),INDIRECT("'"&amp;Trust_selected!$H$2&amp;"'!B:B"),D$1,INDIRECT("'"&amp;Trust_selected!$H$2&amp;"'!H:H"),$B73), IF(Trust_selected!$E$12="All intent", SUMIFS(INDIRECT("'"&amp;Trust_selected!$H$2&amp;"'!G:G"),INDIRECT("'"&amp;Trust_selected!$H$2&amp;"'!B:B"),D$1,INDIRECT("'"&amp;Trust_selected!$H$2&amp;"'!E:E"),Trust_selected!$E$18,INDIRECT("'"&amp;Trust_selected!$H$2&amp;"'!H:H"),$B73), IF(Trust_selected!$E$18="18+", SUMIFS(INDIRECT("'"&amp;Trust_selected!$H$2&amp;"'!G:G"),INDIRECT("'"&amp;Trust_selected!$H$2&amp;"'!B:B"),D$1,INDIRECT("'"&amp;Trust_selected!$H$2&amp;"'!D:D"),Trust_selected!$E$12,INDIRECT("'"&amp;Trust_selected!$H$2&amp;"'!H:H"),$B73), SUMIFS(INDIRECT("'"&amp;Trust_selected!$H$2&amp;"'!G:G"),INDIRECT("'"&amp;Trust_selected!$H$2&amp;"'!B:B"),D$1,INDIRECT("'"&amp;Trust_selected!$H$2&amp;"'!D:D"),Trust_selected!$E$12,INDIRECT("'"&amp;Trust_selected!$H$2&amp;"'!E:E"),Trust_selected!$E$18,INDIRECT("'"&amp;Trust_selected!$H$2&amp;"'!H:H"),$B73))))</f>
        <v>30</v>
      </c>
      <c r="F73" s="22">
        <f t="shared" ca="1" si="13"/>
        <v>3.8167938931297711E-2</v>
      </c>
      <c r="G73" s="18">
        <f t="shared" ca="1" si="14"/>
        <v>2.6864451068412756E-2</v>
      </c>
      <c r="H73" s="18">
        <f t="shared" ca="1" si="15"/>
        <v>5.3963743131490709E-2</v>
      </c>
      <c r="I73" s="22">
        <f ca="1">IF(AND(Trust_selected!$E$12="All intent",Trust_selected!$E$18="18+"), SUMIFS(INDIRECT("'"&amp;Trust_selected!$H$2&amp;"'!F:F"),INDIRECT("'"&amp;Trust_selected!$H$2&amp;"'!B:B"),I$1,INDIRECT("'"&amp;Trust_selected!$H$2&amp;"'!H:H"),$B73), IF(Trust_selected!$E$12="All intent", SUMIFS(INDIRECT("'"&amp;Trust_selected!$H$2&amp;"'!F:F"),INDIRECT("'"&amp;Trust_selected!$H$2&amp;"'!B:B"),I$1,INDIRECT("'"&amp;Trust_selected!$H$2&amp;"'!E:E"),Trust_selected!$E$18,INDIRECT("'"&amp;Trust_selected!$H$2&amp;"'!H:H"),$B73), IF(Trust_selected!$E$18="18+", SUMIFS(INDIRECT("'"&amp;Trust_selected!$H$2&amp;"'!F:F"),INDIRECT("'"&amp;Trust_selected!$H$2&amp;"'!B:B"),I$1,INDIRECT("'"&amp;Trust_selected!$H$2&amp;"'!D:D"),Trust_selected!$E$12,INDIRECT("'"&amp;Trust_selected!$H$2&amp;"'!H:H"),$B73), SUMIFS(INDIRECT("'"&amp;Trust_selected!$H$2&amp;"'!F:F"),INDIRECT("'"&amp;Trust_selected!$H$2&amp;"'!B:B"),I$1,INDIRECT("'"&amp;Trust_selected!$H$2&amp;"'!D:D"),Trust_selected!$E$12,INDIRECT("'"&amp;Trust_selected!$H$2&amp;"'!E:E"),Trust_selected!$E$18,INDIRECT("'"&amp;Trust_selected!$H$2&amp;"'!H:H"),$B73))))</f>
        <v>887</v>
      </c>
      <c r="J73" s="22">
        <f ca="1">IF(AND(Trust_selected!$E$12="All intent",Trust_selected!$E$18="18+"), SUMIFS(INDIRECT("'"&amp;Trust_selected!$H$2&amp;"'!G:G"),INDIRECT("'"&amp;Trust_selected!$H$2&amp;"'!B:B"),I$1,INDIRECT("'"&amp;Trust_selected!$H$2&amp;"'!H:H"),$B73), IF(Trust_selected!$E$12="All intent", SUMIFS(INDIRECT("'"&amp;Trust_selected!$H$2&amp;"'!G:G"),INDIRECT("'"&amp;Trust_selected!$H$2&amp;"'!B:B"),I$1,INDIRECT("'"&amp;Trust_selected!$H$2&amp;"'!E:E"),Trust_selected!$E$18,INDIRECT("'"&amp;Trust_selected!$H$2&amp;"'!H:H"),$B73), IF(Trust_selected!$E$18="18+", SUMIFS(INDIRECT("'"&amp;Trust_selected!$H$2&amp;"'!G:G"),INDIRECT("'"&amp;Trust_selected!$H$2&amp;"'!B:B"),I$1,INDIRECT("'"&amp;Trust_selected!$H$2&amp;"'!D:D"),Trust_selected!$E$12,INDIRECT("'"&amp;Trust_selected!$H$2&amp;"'!H:H"),$B73), SUMIFS(INDIRECT("'"&amp;Trust_selected!$H$2&amp;"'!G:G"),INDIRECT("'"&amp;Trust_selected!$H$2&amp;"'!B:B"),I$1,INDIRECT("'"&amp;Trust_selected!$H$2&amp;"'!D:D"),Trust_selected!$E$12,INDIRECT("'"&amp;Trust_selected!$H$2&amp;"'!E:E"),Trust_selected!$E$18,INDIRECT("'"&amp;Trust_selected!$H$2&amp;"'!H:H"),$B73))))</f>
        <v>35</v>
      </c>
      <c r="K73" s="22">
        <f t="shared" ca="1" si="9"/>
        <v>3.9458850056369787E-2</v>
      </c>
      <c r="L73" s="18">
        <f t="shared" ca="1" si="16"/>
        <v>2.8507119287738136E-2</v>
      </c>
      <c r="M73" s="18">
        <f t="shared" ca="1" si="17"/>
        <v>5.4382443259615998E-2</v>
      </c>
      <c r="N73" s="4">
        <f ca="1">IF(AND(Trust_selected!$E$12="All intent",Trust_selected!$E$18="18+"), SUMIFS(INDIRECT("'"&amp;Trust_selected!$H$2&amp;"'!F:F"),INDIRECT("'"&amp;Trust_selected!$H$2&amp;"'!B:B"),N$1,INDIRECT("'"&amp;Trust_selected!$H$2&amp;"'!H:H"),$B73), IF(Trust_selected!$E$12="All intent", SUMIFS(INDIRECT("'"&amp;Trust_selected!$H$2&amp;"'!F:F"),INDIRECT("'"&amp;Trust_selected!$H$2&amp;"'!B:B"),N$1,INDIRECT("'"&amp;Trust_selected!$H$2&amp;"'!E:E"),Trust_selected!$E$18,INDIRECT("'"&amp;Trust_selected!$H$2&amp;"'!H:H"),$B73), IF(Trust_selected!$E$18="18+", SUMIFS(INDIRECT("'"&amp;Trust_selected!$H$2&amp;"'!F:F"),INDIRECT("'"&amp;Trust_selected!$H$2&amp;"'!B:B"),N$1,INDIRECT("'"&amp;Trust_selected!$H$2&amp;"'!D:D"),Trust_selected!$E$12,INDIRECT("'"&amp;Trust_selected!$H$2&amp;"'!H:H"),$B73), SUMIFS(INDIRECT("'"&amp;Trust_selected!$H$2&amp;"'!F:F"),INDIRECT("'"&amp;Trust_selected!$H$2&amp;"'!B:B"),N$1,INDIRECT("'"&amp;Trust_selected!$H$2&amp;"'!D:D"),Trust_selected!$E$12,INDIRECT("'"&amp;Trust_selected!$H$2&amp;"'!E:E"),Trust_selected!$E$18,INDIRECT("'"&amp;Trust_selected!$H$2&amp;"'!H:H"),$B73))))</f>
        <v>0</v>
      </c>
      <c r="O73" s="4">
        <f ca="1">IF(AND(Trust_selected!$E$12="All intent",Trust_selected!$E$18="18+"), SUMIFS(INDIRECT("'"&amp;Trust_selected!$H$2&amp;"'!G:G"),INDIRECT("'"&amp;Trust_selected!$H$2&amp;"'!B:B"),N$1,INDIRECT("'"&amp;Trust_selected!$H$2&amp;"'!H:H"),$B73), IF(Trust_selected!$E$12="All intent", SUMIFS(INDIRECT("'"&amp;Trust_selected!$H$2&amp;"'!G:G"),INDIRECT("'"&amp;Trust_selected!$H$2&amp;"'!B:B"),N$1,INDIRECT("'"&amp;Trust_selected!$H$2&amp;"'!E:E"),Trust_selected!$E$18,INDIRECT("'"&amp;Trust_selected!$H$2&amp;"'!H:H"),$B73), IF(Trust_selected!$E$18="18+", SUMIFS(INDIRECT("'"&amp;Trust_selected!$H$2&amp;"'!G:G"),INDIRECT("'"&amp;Trust_selected!$H$2&amp;"'!B:B"),N$1,INDIRECT("'"&amp;Trust_selected!$H$2&amp;"'!D:D"),Trust_selected!$E$12,INDIRECT("'"&amp;Trust_selected!$H$2&amp;"'!H:H"),$B73), SUMIFS(INDIRECT("'"&amp;Trust_selected!$H$2&amp;"'!G:G"),INDIRECT("'"&amp;Trust_selected!$H$2&amp;"'!B:B"),N$1,INDIRECT("'"&amp;Trust_selected!$H$2&amp;"'!D:D"),Trust_selected!$E$12,INDIRECT("'"&amp;Trust_selected!$H$2&amp;"'!E:E"),Trust_selected!$E$18,INDIRECT("'"&amp;Trust_selected!$H$2&amp;"'!H:H"),$B73))))</f>
        <v>0</v>
      </c>
      <c r="P73" s="4">
        <f t="shared" ca="1" si="10"/>
        <v>0</v>
      </c>
      <c r="Q73" s="96">
        <f t="shared" ca="1" si="11"/>
        <v>0</v>
      </c>
      <c r="R73" s="96">
        <f t="shared" ca="1" si="12"/>
        <v>1</v>
      </c>
    </row>
    <row r="74" spans="1:18" x14ac:dyDescent="0.3">
      <c r="A74" s="12" t="s">
        <v>234</v>
      </c>
      <c r="B74" s="12" t="s">
        <v>80</v>
      </c>
      <c r="C74" s="12" t="s">
        <v>432</v>
      </c>
      <c r="D74" s="22">
        <f ca="1">IF(AND(Trust_selected!$E$12="All intent",Trust_selected!$E$18="18+"), SUMIFS(INDIRECT("'"&amp;Trust_selected!$H$2&amp;"'!F:F"),INDIRECT("'"&amp;Trust_selected!$H$2&amp;"'!B:B"),D$1,INDIRECT("'"&amp;Trust_selected!$H$2&amp;"'!H:H"),$B74), IF(Trust_selected!$E$12="All intent", SUMIFS(INDIRECT("'"&amp;Trust_selected!$H$2&amp;"'!F:F"),INDIRECT("'"&amp;Trust_selected!$H$2&amp;"'!B:B"),D$1,INDIRECT("'"&amp;Trust_selected!$H$2&amp;"'!E:E"),Trust_selected!$E$18,INDIRECT("'"&amp;Trust_selected!$H$2&amp;"'!H:H"),$B74), IF(Trust_selected!$E$18="18+", SUMIFS(INDIRECT("'"&amp;Trust_selected!$H$2&amp;"'!F:F"),INDIRECT("'"&amp;Trust_selected!$H$2&amp;"'!B:B"),D$1,INDIRECT("'"&amp;Trust_selected!$H$2&amp;"'!D:D"),Trust_selected!$E$12,INDIRECT("'"&amp;Trust_selected!$H$2&amp;"'!H:H"),$B74), SUMIFS(INDIRECT("'"&amp;Trust_selected!$H$2&amp;"'!F:F"),INDIRECT("'"&amp;Trust_selected!$H$2&amp;"'!B:B"),D$1,INDIRECT("'"&amp;Trust_selected!$H$2&amp;"'!D:D"),Trust_selected!$E$12,INDIRECT("'"&amp;Trust_selected!$H$2&amp;"'!E:E"),Trust_selected!$E$18,INDIRECT("'"&amp;Trust_selected!$H$2&amp;"'!H:H"),$B74))))</f>
        <v>62</v>
      </c>
      <c r="E74" s="22">
        <f ca="1">IF(AND(Trust_selected!$E$12="All intent",Trust_selected!$E$18="18+"), SUMIFS(INDIRECT("'"&amp;Trust_selected!$H$2&amp;"'!G:G"),INDIRECT("'"&amp;Trust_selected!$H$2&amp;"'!B:B"),D$1,INDIRECT("'"&amp;Trust_selected!$H$2&amp;"'!H:H"),$B74), IF(Trust_selected!$E$12="All intent", SUMIFS(INDIRECT("'"&amp;Trust_selected!$H$2&amp;"'!G:G"),INDIRECT("'"&amp;Trust_selected!$H$2&amp;"'!B:B"),D$1,INDIRECT("'"&amp;Trust_selected!$H$2&amp;"'!E:E"),Trust_selected!$E$18,INDIRECT("'"&amp;Trust_selected!$H$2&amp;"'!H:H"),$B74), IF(Trust_selected!$E$18="18+", SUMIFS(INDIRECT("'"&amp;Trust_selected!$H$2&amp;"'!G:G"),INDIRECT("'"&amp;Trust_selected!$H$2&amp;"'!B:B"),D$1,INDIRECT("'"&amp;Trust_selected!$H$2&amp;"'!D:D"),Trust_selected!$E$12,INDIRECT("'"&amp;Trust_selected!$H$2&amp;"'!H:H"),$B74), SUMIFS(INDIRECT("'"&amp;Trust_selected!$H$2&amp;"'!G:G"),INDIRECT("'"&amp;Trust_selected!$H$2&amp;"'!B:B"),D$1,INDIRECT("'"&amp;Trust_selected!$H$2&amp;"'!D:D"),Trust_selected!$E$12,INDIRECT("'"&amp;Trust_selected!$H$2&amp;"'!E:E"),Trust_selected!$E$18,INDIRECT("'"&amp;Trust_selected!$H$2&amp;"'!H:H"),$B74))))</f>
        <v>7</v>
      </c>
      <c r="F74" s="22">
        <f t="shared" ca="1" si="13"/>
        <v>0.11290322580645161</v>
      </c>
      <c r="G74" s="18">
        <f t="shared" ca="1" si="14"/>
        <v>5.5778635293999679E-2</v>
      </c>
      <c r="H74" s="18">
        <f t="shared" ca="1" si="15"/>
        <v>0.21519742052641766</v>
      </c>
      <c r="I74" s="22">
        <f ca="1">IF(AND(Trust_selected!$E$12="All intent",Trust_selected!$E$18="18+"), SUMIFS(INDIRECT("'"&amp;Trust_selected!$H$2&amp;"'!F:F"),INDIRECT("'"&amp;Trust_selected!$H$2&amp;"'!B:B"),I$1,INDIRECT("'"&amp;Trust_selected!$H$2&amp;"'!H:H"),$B74), IF(Trust_selected!$E$12="All intent", SUMIFS(INDIRECT("'"&amp;Trust_selected!$H$2&amp;"'!F:F"),INDIRECT("'"&amp;Trust_selected!$H$2&amp;"'!B:B"),I$1,INDIRECT("'"&amp;Trust_selected!$H$2&amp;"'!E:E"),Trust_selected!$E$18,INDIRECT("'"&amp;Trust_selected!$H$2&amp;"'!H:H"),$B74), IF(Trust_selected!$E$18="18+", SUMIFS(INDIRECT("'"&amp;Trust_selected!$H$2&amp;"'!F:F"),INDIRECT("'"&amp;Trust_selected!$H$2&amp;"'!B:B"),I$1,INDIRECT("'"&amp;Trust_selected!$H$2&amp;"'!D:D"),Trust_selected!$E$12,INDIRECT("'"&amp;Trust_selected!$H$2&amp;"'!H:H"),$B74), SUMIFS(INDIRECT("'"&amp;Trust_selected!$H$2&amp;"'!F:F"),INDIRECT("'"&amp;Trust_selected!$H$2&amp;"'!B:B"),I$1,INDIRECT("'"&amp;Trust_selected!$H$2&amp;"'!D:D"),Trust_selected!$E$12,INDIRECT("'"&amp;Trust_selected!$H$2&amp;"'!E:E"),Trust_selected!$E$18,INDIRECT("'"&amp;Trust_selected!$H$2&amp;"'!H:H"),$B74))))</f>
        <v>59</v>
      </c>
      <c r="J74" s="22">
        <f ca="1">IF(AND(Trust_selected!$E$12="All intent",Trust_selected!$E$18="18+"), SUMIFS(INDIRECT("'"&amp;Trust_selected!$H$2&amp;"'!G:G"),INDIRECT("'"&amp;Trust_selected!$H$2&amp;"'!B:B"),I$1,INDIRECT("'"&amp;Trust_selected!$H$2&amp;"'!H:H"),$B74), IF(Trust_selected!$E$12="All intent", SUMIFS(INDIRECT("'"&amp;Trust_selected!$H$2&amp;"'!G:G"),INDIRECT("'"&amp;Trust_selected!$H$2&amp;"'!B:B"),I$1,INDIRECT("'"&amp;Trust_selected!$H$2&amp;"'!E:E"),Trust_selected!$E$18,INDIRECT("'"&amp;Trust_selected!$H$2&amp;"'!H:H"),$B74), IF(Trust_selected!$E$18="18+", SUMIFS(INDIRECT("'"&amp;Trust_selected!$H$2&amp;"'!G:G"),INDIRECT("'"&amp;Trust_selected!$H$2&amp;"'!B:B"),I$1,INDIRECT("'"&amp;Trust_selected!$H$2&amp;"'!D:D"),Trust_selected!$E$12,INDIRECT("'"&amp;Trust_selected!$H$2&amp;"'!H:H"),$B74), SUMIFS(INDIRECT("'"&amp;Trust_selected!$H$2&amp;"'!G:G"),INDIRECT("'"&amp;Trust_selected!$H$2&amp;"'!B:B"),I$1,INDIRECT("'"&amp;Trust_selected!$H$2&amp;"'!D:D"),Trust_selected!$E$12,INDIRECT("'"&amp;Trust_selected!$H$2&amp;"'!E:E"),Trust_selected!$E$18,INDIRECT("'"&amp;Trust_selected!$H$2&amp;"'!H:H"),$B74))))</f>
        <v>1</v>
      </c>
      <c r="K74" s="22">
        <f t="shared" ca="1" si="9"/>
        <v>1.6949152542372881E-2</v>
      </c>
      <c r="L74" s="18">
        <f t="shared" ca="1" si="16"/>
        <v>2.998233918355641E-3</v>
      </c>
      <c r="M74" s="18">
        <f t="shared" ca="1" si="17"/>
        <v>8.995725964142294E-2</v>
      </c>
      <c r="N74" s="4">
        <f ca="1">IF(AND(Trust_selected!$E$12="All intent",Trust_selected!$E$18="18+"), SUMIFS(INDIRECT("'"&amp;Trust_selected!$H$2&amp;"'!F:F"),INDIRECT("'"&amp;Trust_selected!$H$2&amp;"'!B:B"),N$1,INDIRECT("'"&amp;Trust_selected!$H$2&amp;"'!H:H"),$B74), IF(Trust_selected!$E$12="All intent", SUMIFS(INDIRECT("'"&amp;Trust_selected!$H$2&amp;"'!F:F"),INDIRECT("'"&amp;Trust_selected!$H$2&amp;"'!B:B"),N$1,INDIRECT("'"&amp;Trust_selected!$H$2&amp;"'!E:E"),Trust_selected!$E$18,INDIRECT("'"&amp;Trust_selected!$H$2&amp;"'!H:H"),$B74), IF(Trust_selected!$E$18="18+", SUMIFS(INDIRECT("'"&amp;Trust_selected!$H$2&amp;"'!F:F"),INDIRECT("'"&amp;Trust_selected!$H$2&amp;"'!B:B"),N$1,INDIRECT("'"&amp;Trust_selected!$H$2&amp;"'!D:D"),Trust_selected!$E$12,INDIRECT("'"&amp;Trust_selected!$H$2&amp;"'!H:H"),$B74), SUMIFS(INDIRECT("'"&amp;Trust_selected!$H$2&amp;"'!F:F"),INDIRECT("'"&amp;Trust_selected!$H$2&amp;"'!B:B"),N$1,INDIRECT("'"&amp;Trust_selected!$H$2&amp;"'!D:D"),Trust_selected!$E$12,INDIRECT("'"&amp;Trust_selected!$H$2&amp;"'!E:E"),Trust_selected!$E$18,INDIRECT("'"&amp;Trust_selected!$H$2&amp;"'!H:H"),$B74))))</f>
        <v>0</v>
      </c>
      <c r="O74" s="4">
        <f ca="1">IF(AND(Trust_selected!$E$12="All intent",Trust_selected!$E$18="18+"), SUMIFS(INDIRECT("'"&amp;Trust_selected!$H$2&amp;"'!G:G"),INDIRECT("'"&amp;Trust_selected!$H$2&amp;"'!B:B"),N$1,INDIRECT("'"&amp;Trust_selected!$H$2&amp;"'!H:H"),$B74), IF(Trust_selected!$E$12="All intent", SUMIFS(INDIRECT("'"&amp;Trust_selected!$H$2&amp;"'!G:G"),INDIRECT("'"&amp;Trust_selected!$H$2&amp;"'!B:B"),N$1,INDIRECT("'"&amp;Trust_selected!$H$2&amp;"'!E:E"),Trust_selected!$E$18,INDIRECT("'"&amp;Trust_selected!$H$2&amp;"'!H:H"),$B74), IF(Trust_selected!$E$18="18+", SUMIFS(INDIRECT("'"&amp;Trust_selected!$H$2&amp;"'!G:G"),INDIRECT("'"&amp;Trust_selected!$H$2&amp;"'!B:B"),N$1,INDIRECT("'"&amp;Trust_selected!$H$2&amp;"'!D:D"),Trust_selected!$E$12,INDIRECT("'"&amp;Trust_selected!$H$2&amp;"'!H:H"),$B74), SUMIFS(INDIRECT("'"&amp;Trust_selected!$H$2&amp;"'!G:G"),INDIRECT("'"&amp;Trust_selected!$H$2&amp;"'!B:B"),N$1,INDIRECT("'"&amp;Trust_selected!$H$2&amp;"'!D:D"),Trust_selected!$E$12,INDIRECT("'"&amp;Trust_selected!$H$2&amp;"'!E:E"),Trust_selected!$E$18,INDIRECT("'"&amp;Trust_selected!$H$2&amp;"'!H:H"),$B74))))</f>
        <v>0</v>
      </c>
      <c r="P74" s="4">
        <f t="shared" ca="1" si="10"/>
        <v>0</v>
      </c>
      <c r="Q74" s="96">
        <f t="shared" ca="1" si="11"/>
        <v>0</v>
      </c>
      <c r="R74" s="96">
        <f t="shared" ca="1" si="12"/>
        <v>1</v>
      </c>
    </row>
    <row r="75" spans="1:18" x14ac:dyDescent="0.3">
      <c r="A75" s="12" t="s">
        <v>235</v>
      </c>
      <c r="B75" s="12" t="s">
        <v>81</v>
      </c>
      <c r="C75" s="12" t="s">
        <v>433</v>
      </c>
      <c r="D75" s="22">
        <f ca="1">IF(AND(Trust_selected!$E$12="All intent",Trust_selected!$E$18="18+"), SUMIFS(INDIRECT("'"&amp;Trust_selected!$H$2&amp;"'!F:F"),INDIRECT("'"&amp;Trust_selected!$H$2&amp;"'!B:B"),D$1,INDIRECT("'"&amp;Trust_selected!$H$2&amp;"'!H:H"),$B75), IF(Trust_selected!$E$12="All intent", SUMIFS(INDIRECT("'"&amp;Trust_selected!$H$2&amp;"'!F:F"),INDIRECT("'"&amp;Trust_selected!$H$2&amp;"'!B:B"),D$1,INDIRECT("'"&amp;Trust_selected!$H$2&amp;"'!E:E"),Trust_selected!$E$18,INDIRECT("'"&amp;Trust_selected!$H$2&amp;"'!H:H"),$B75), IF(Trust_selected!$E$18="18+", SUMIFS(INDIRECT("'"&amp;Trust_selected!$H$2&amp;"'!F:F"),INDIRECT("'"&amp;Trust_selected!$H$2&amp;"'!B:B"),D$1,INDIRECT("'"&amp;Trust_selected!$H$2&amp;"'!D:D"),Trust_selected!$E$12,INDIRECT("'"&amp;Trust_selected!$H$2&amp;"'!H:H"),$B75), SUMIFS(INDIRECT("'"&amp;Trust_selected!$H$2&amp;"'!F:F"),INDIRECT("'"&amp;Trust_selected!$H$2&amp;"'!B:B"),D$1,INDIRECT("'"&amp;Trust_selected!$H$2&amp;"'!D:D"),Trust_selected!$E$12,INDIRECT("'"&amp;Trust_selected!$H$2&amp;"'!E:E"),Trust_selected!$E$18,INDIRECT("'"&amp;Trust_selected!$H$2&amp;"'!H:H"),$B75))))</f>
        <v>338</v>
      </c>
      <c r="E75" s="22">
        <f ca="1">IF(AND(Trust_selected!$E$12="All intent",Trust_selected!$E$18="18+"), SUMIFS(INDIRECT("'"&amp;Trust_selected!$H$2&amp;"'!G:G"),INDIRECT("'"&amp;Trust_selected!$H$2&amp;"'!B:B"),D$1,INDIRECT("'"&amp;Trust_selected!$H$2&amp;"'!H:H"),$B75), IF(Trust_selected!$E$12="All intent", SUMIFS(INDIRECT("'"&amp;Trust_selected!$H$2&amp;"'!G:G"),INDIRECT("'"&amp;Trust_selected!$H$2&amp;"'!B:B"),D$1,INDIRECT("'"&amp;Trust_selected!$H$2&amp;"'!E:E"),Trust_selected!$E$18,INDIRECT("'"&amp;Trust_selected!$H$2&amp;"'!H:H"),$B75), IF(Trust_selected!$E$18="18+", SUMIFS(INDIRECT("'"&amp;Trust_selected!$H$2&amp;"'!G:G"),INDIRECT("'"&amp;Trust_selected!$H$2&amp;"'!B:B"),D$1,INDIRECT("'"&amp;Trust_selected!$H$2&amp;"'!D:D"),Trust_selected!$E$12,INDIRECT("'"&amp;Trust_selected!$H$2&amp;"'!H:H"),$B75), SUMIFS(INDIRECT("'"&amp;Trust_selected!$H$2&amp;"'!G:G"),INDIRECT("'"&amp;Trust_selected!$H$2&amp;"'!B:B"),D$1,INDIRECT("'"&amp;Trust_selected!$H$2&amp;"'!D:D"),Trust_selected!$E$12,INDIRECT("'"&amp;Trust_selected!$H$2&amp;"'!E:E"),Trust_selected!$E$18,INDIRECT("'"&amp;Trust_selected!$H$2&amp;"'!H:H"),$B75))))</f>
        <v>19</v>
      </c>
      <c r="F75" s="22">
        <f t="shared" ca="1" si="13"/>
        <v>5.6213017751479293E-2</v>
      </c>
      <c r="G75" s="18">
        <f t="shared" ca="1" si="14"/>
        <v>3.6279064787698406E-2</v>
      </c>
      <c r="H75" s="18">
        <f t="shared" ca="1" si="15"/>
        <v>8.6121123197227062E-2</v>
      </c>
      <c r="I75" s="22">
        <f ca="1">IF(AND(Trust_selected!$E$12="All intent",Trust_selected!$E$18="18+"), SUMIFS(INDIRECT("'"&amp;Trust_selected!$H$2&amp;"'!F:F"),INDIRECT("'"&amp;Trust_selected!$H$2&amp;"'!B:B"),I$1,INDIRECT("'"&amp;Trust_selected!$H$2&amp;"'!H:H"),$B75), IF(Trust_selected!$E$12="All intent", SUMIFS(INDIRECT("'"&amp;Trust_selected!$H$2&amp;"'!F:F"),INDIRECT("'"&amp;Trust_selected!$H$2&amp;"'!B:B"),I$1,INDIRECT("'"&amp;Trust_selected!$H$2&amp;"'!E:E"),Trust_selected!$E$18,INDIRECT("'"&amp;Trust_selected!$H$2&amp;"'!H:H"),$B75), IF(Trust_selected!$E$18="18+", SUMIFS(INDIRECT("'"&amp;Trust_selected!$H$2&amp;"'!F:F"),INDIRECT("'"&amp;Trust_selected!$H$2&amp;"'!B:B"),I$1,INDIRECT("'"&amp;Trust_selected!$H$2&amp;"'!D:D"),Trust_selected!$E$12,INDIRECT("'"&amp;Trust_selected!$H$2&amp;"'!H:H"),$B75), SUMIFS(INDIRECT("'"&amp;Trust_selected!$H$2&amp;"'!F:F"),INDIRECT("'"&amp;Trust_selected!$H$2&amp;"'!B:B"),I$1,INDIRECT("'"&amp;Trust_selected!$H$2&amp;"'!D:D"),Trust_selected!$E$12,INDIRECT("'"&amp;Trust_selected!$H$2&amp;"'!E:E"),Trust_selected!$E$18,INDIRECT("'"&amp;Trust_selected!$H$2&amp;"'!H:H"),$B75))))</f>
        <v>313</v>
      </c>
      <c r="J75" s="22">
        <f ca="1">IF(AND(Trust_selected!$E$12="All intent",Trust_selected!$E$18="18+"), SUMIFS(INDIRECT("'"&amp;Trust_selected!$H$2&amp;"'!G:G"),INDIRECT("'"&amp;Trust_selected!$H$2&amp;"'!B:B"),I$1,INDIRECT("'"&amp;Trust_selected!$H$2&amp;"'!H:H"),$B75), IF(Trust_selected!$E$12="All intent", SUMIFS(INDIRECT("'"&amp;Trust_selected!$H$2&amp;"'!G:G"),INDIRECT("'"&amp;Trust_selected!$H$2&amp;"'!B:B"),I$1,INDIRECT("'"&amp;Trust_selected!$H$2&amp;"'!E:E"),Trust_selected!$E$18,INDIRECT("'"&amp;Trust_selected!$H$2&amp;"'!H:H"),$B75), IF(Trust_selected!$E$18="18+", SUMIFS(INDIRECT("'"&amp;Trust_selected!$H$2&amp;"'!G:G"),INDIRECT("'"&amp;Trust_selected!$H$2&amp;"'!B:B"),I$1,INDIRECT("'"&amp;Trust_selected!$H$2&amp;"'!D:D"),Trust_selected!$E$12,INDIRECT("'"&amp;Trust_selected!$H$2&amp;"'!H:H"),$B75), SUMIFS(INDIRECT("'"&amp;Trust_selected!$H$2&amp;"'!G:G"),INDIRECT("'"&amp;Trust_selected!$H$2&amp;"'!B:B"),I$1,INDIRECT("'"&amp;Trust_selected!$H$2&amp;"'!D:D"),Trust_selected!$E$12,INDIRECT("'"&amp;Trust_selected!$H$2&amp;"'!E:E"),Trust_selected!$E$18,INDIRECT("'"&amp;Trust_selected!$H$2&amp;"'!H:H"),$B75))))</f>
        <v>14</v>
      </c>
      <c r="K75" s="22">
        <f t="shared" ca="1" si="9"/>
        <v>4.472843450479233E-2</v>
      </c>
      <c r="L75" s="18">
        <f t="shared" ca="1" si="16"/>
        <v>2.6827959522609909E-2</v>
      </c>
      <c r="M75" s="18">
        <f t="shared" ca="1" si="17"/>
        <v>7.3668544120600921E-2</v>
      </c>
      <c r="N75" s="4">
        <f ca="1">IF(AND(Trust_selected!$E$12="All intent",Trust_selected!$E$18="18+"), SUMIFS(INDIRECT("'"&amp;Trust_selected!$H$2&amp;"'!F:F"),INDIRECT("'"&amp;Trust_selected!$H$2&amp;"'!B:B"),N$1,INDIRECT("'"&amp;Trust_selected!$H$2&amp;"'!H:H"),$B75), IF(Trust_selected!$E$12="All intent", SUMIFS(INDIRECT("'"&amp;Trust_selected!$H$2&amp;"'!F:F"),INDIRECT("'"&amp;Trust_selected!$H$2&amp;"'!B:B"),N$1,INDIRECT("'"&amp;Trust_selected!$H$2&amp;"'!E:E"),Trust_selected!$E$18,INDIRECT("'"&amp;Trust_selected!$H$2&amp;"'!H:H"),$B75), IF(Trust_selected!$E$18="18+", SUMIFS(INDIRECT("'"&amp;Trust_selected!$H$2&amp;"'!F:F"),INDIRECT("'"&amp;Trust_selected!$H$2&amp;"'!B:B"),N$1,INDIRECT("'"&amp;Trust_selected!$H$2&amp;"'!D:D"),Trust_selected!$E$12,INDIRECT("'"&amp;Trust_selected!$H$2&amp;"'!H:H"),$B75), SUMIFS(INDIRECT("'"&amp;Trust_selected!$H$2&amp;"'!F:F"),INDIRECT("'"&amp;Trust_selected!$H$2&amp;"'!B:B"),N$1,INDIRECT("'"&amp;Trust_selected!$H$2&amp;"'!D:D"),Trust_selected!$E$12,INDIRECT("'"&amp;Trust_selected!$H$2&amp;"'!E:E"),Trust_selected!$E$18,INDIRECT("'"&amp;Trust_selected!$H$2&amp;"'!H:H"),$B75))))</f>
        <v>0</v>
      </c>
      <c r="O75" s="4">
        <f ca="1">IF(AND(Trust_selected!$E$12="All intent",Trust_selected!$E$18="18+"), SUMIFS(INDIRECT("'"&amp;Trust_selected!$H$2&amp;"'!G:G"),INDIRECT("'"&amp;Trust_selected!$H$2&amp;"'!B:B"),N$1,INDIRECT("'"&amp;Trust_selected!$H$2&amp;"'!H:H"),$B75), IF(Trust_selected!$E$12="All intent", SUMIFS(INDIRECT("'"&amp;Trust_selected!$H$2&amp;"'!G:G"),INDIRECT("'"&amp;Trust_selected!$H$2&amp;"'!B:B"),N$1,INDIRECT("'"&amp;Trust_selected!$H$2&amp;"'!E:E"),Trust_selected!$E$18,INDIRECT("'"&amp;Trust_selected!$H$2&amp;"'!H:H"),$B75), IF(Trust_selected!$E$18="18+", SUMIFS(INDIRECT("'"&amp;Trust_selected!$H$2&amp;"'!G:G"),INDIRECT("'"&amp;Trust_selected!$H$2&amp;"'!B:B"),N$1,INDIRECT("'"&amp;Trust_selected!$H$2&amp;"'!D:D"),Trust_selected!$E$12,INDIRECT("'"&amp;Trust_selected!$H$2&amp;"'!H:H"),$B75), SUMIFS(INDIRECT("'"&amp;Trust_selected!$H$2&amp;"'!G:G"),INDIRECT("'"&amp;Trust_selected!$H$2&amp;"'!B:B"),N$1,INDIRECT("'"&amp;Trust_selected!$H$2&amp;"'!D:D"),Trust_selected!$E$12,INDIRECT("'"&amp;Trust_selected!$H$2&amp;"'!E:E"),Trust_selected!$E$18,INDIRECT("'"&amp;Trust_selected!$H$2&amp;"'!H:H"),$B75))))</f>
        <v>0</v>
      </c>
      <c r="P75" s="4">
        <f t="shared" ca="1" si="10"/>
        <v>0</v>
      </c>
      <c r="Q75" s="96">
        <f t="shared" ca="1" si="11"/>
        <v>0</v>
      </c>
      <c r="R75" s="96">
        <f t="shared" ca="1" si="12"/>
        <v>1</v>
      </c>
    </row>
    <row r="76" spans="1:18" x14ac:dyDescent="0.3">
      <c r="A76" s="12" t="s">
        <v>236</v>
      </c>
      <c r="B76" s="12" t="s">
        <v>82</v>
      </c>
      <c r="C76" s="12" t="s">
        <v>337</v>
      </c>
      <c r="D76" s="22">
        <f ca="1">IF(AND(Trust_selected!$E$12="All intent",Trust_selected!$E$18="18+"), SUMIFS(INDIRECT("'"&amp;Trust_selected!$H$2&amp;"'!F:F"),INDIRECT("'"&amp;Trust_selected!$H$2&amp;"'!B:B"),D$1,INDIRECT("'"&amp;Trust_selected!$H$2&amp;"'!H:H"),$B76), IF(Trust_selected!$E$12="All intent", SUMIFS(INDIRECT("'"&amp;Trust_selected!$H$2&amp;"'!F:F"),INDIRECT("'"&amp;Trust_selected!$H$2&amp;"'!B:B"),D$1,INDIRECT("'"&amp;Trust_selected!$H$2&amp;"'!E:E"),Trust_selected!$E$18,INDIRECT("'"&amp;Trust_selected!$H$2&amp;"'!H:H"),$B76), IF(Trust_selected!$E$18="18+", SUMIFS(INDIRECT("'"&amp;Trust_selected!$H$2&amp;"'!F:F"),INDIRECT("'"&amp;Trust_selected!$H$2&amp;"'!B:B"),D$1,INDIRECT("'"&amp;Trust_selected!$H$2&amp;"'!D:D"),Trust_selected!$E$12,INDIRECT("'"&amp;Trust_selected!$H$2&amp;"'!H:H"),$B76), SUMIFS(INDIRECT("'"&amp;Trust_selected!$H$2&amp;"'!F:F"),INDIRECT("'"&amp;Trust_selected!$H$2&amp;"'!B:B"),D$1,INDIRECT("'"&amp;Trust_selected!$H$2&amp;"'!D:D"),Trust_selected!$E$12,INDIRECT("'"&amp;Trust_selected!$H$2&amp;"'!E:E"),Trust_selected!$E$18,INDIRECT("'"&amp;Trust_selected!$H$2&amp;"'!H:H"),$B76))))</f>
        <v>1642</v>
      </c>
      <c r="E76" s="22">
        <f ca="1">IF(AND(Trust_selected!$E$12="All intent",Trust_selected!$E$18="18+"), SUMIFS(INDIRECT("'"&amp;Trust_selected!$H$2&amp;"'!G:G"),INDIRECT("'"&amp;Trust_selected!$H$2&amp;"'!B:B"),D$1,INDIRECT("'"&amp;Trust_selected!$H$2&amp;"'!H:H"),$B76), IF(Trust_selected!$E$12="All intent", SUMIFS(INDIRECT("'"&amp;Trust_selected!$H$2&amp;"'!G:G"),INDIRECT("'"&amp;Trust_selected!$H$2&amp;"'!B:B"),D$1,INDIRECT("'"&amp;Trust_selected!$H$2&amp;"'!E:E"),Trust_selected!$E$18,INDIRECT("'"&amp;Trust_selected!$H$2&amp;"'!H:H"),$B76), IF(Trust_selected!$E$18="18+", SUMIFS(INDIRECT("'"&amp;Trust_selected!$H$2&amp;"'!G:G"),INDIRECT("'"&amp;Trust_selected!$H$2&amp;"'!B:B"),D$1,INDIRECT("'"&amp;Trust_selected!$H$2&amp;"'!D:D"),Trust_selected!$E$12,INDIRECT("'"&amp;Trust_selected!$H$2&amp;"'!H:H"),$B76), SUMIFS(INDIRECT("'"&amp;Trust_selected!$H$2&amp;"'!G:G"),INDIRECT("'"&amp;Trust_selected!$H$2&amp;"'!B:B"),D$1,INDIRECT("'"&amp;Trust_selected!$H$2&amp;"'!D:D"),Trust_selected!$E$12,INDIRECT("'"&amp;Trust_selected!$H$2&amp;"'!E:E"),Trust_selected!$E$18,INDIRECT("'"&amp;Trust_selected!$H$2&amp;"'!H:H"),$B76))))</f>
        <v>69</v>
      </c>
      <c r="F76" s="22">
        <f t="shared" ca="1" si="13"/>
        <v>4.2021924482338609E-2</v>
      </c>
      <c r="G76" s="18">
        <f t="shared" ca="1" si="14"/>
        <v>3.3338842395870018E-2</v>
      </c>
      <c r="H76" s="18">
        <f t="shared" ca="1" si="15"/>
        <v>5.2842884319368254E-2</v>
      </c>
      <c r="I76" s="22">
        <f ca="1">IF(AND(Trust_selected!$E$12="All intent",Trust_selected!$E$18="18+"), SUMIFS(INDIRECT("'"&amp;Trust_selected!$H$2&amp;"'!F:F"),INDIRECT("'"&amp;Trust_selected!$H$2&amp;"'!B:B"),I$1,INDIRECT("'"&amp;Trust_selected!$H$2&amp;"'!H:H"),$B76), IF(Trust_selected!$E$12="All intent", SUMIFS(INDIRECT("'"&amp;Trust_selected!$H$2&amp;"'!F:F"),INDIRECT("'"&amp;Trust_selected!$H$2&amp;"'!B:B"),I$1,INDIRECT("'"&amp;Trust_selected!$H$2&amp;"'!E:E"),Trust_selected!$E$18,INDIRECT("'"&amp;Trust_selected!$H$2&amp;"'!H:H"),$B76), IF(Trust_selected!$E$18="18+", SUMIFS(INDIRECT("'"&amp;Trust_selected!$H$2&amp;"'!F:F"),INDIRECT("'"&amp;Trust_selected!$H$2&amp;"'!B:B"),I$1,INDIRECT("'"&amp;Trust_selected!$H$2&amp;"'!D:D"),Trust_selected!$E$12,INDIRECT("'"&amp;Trust_selected!$H$2&amp;"'!H:H"),$B76), SUMIFS(INDIRECT("'"&amp;Trust_selected!$H$2&amp;"'!F:F"),INDIRECT("'"&amp;Trust_selected!$H$2&amp;"'!B:B"),I$1,INDIRECT("'"&amp;Trust_selected!$H$2&amp;"'!D:D"),Trust_selected!$E$12,INDIRECT("'"&amp;Trust_selected!$H$2&amp;"'!E:E"),Trust_selected!$E$18,INDIRECT("'"&amp;Trust_selected!$H$2&amp;"'!H:H"),$B76))))</f>
        <v>1690</v>
      </c>
      <c r="J76" s="22">
        <f ca="1">IF(AND(Trust_selected!$E$12="All intent",Trust_selected!$E$18="18+"), SUMIFS(INDIRECT("'"&amp;Trust_selected!$H$2&amp;"'!G:G"),INDIRECT("'"&amp;Trust_selected!$H$2&amp;"'!B:B"),I$1,INDIRECT("'"&amp;Trust_selected!$H$2&amp;"'!H:H"),$B76), IF(Trust_selected!$E$12="All intent", SUMIFS(INDIRECT("'"&amp;Trust_selected!$H$2&amp;"'!G:G"),INDIRECT("'"&amp;Trust_selected!$H$2&amp;"'!B:B"),I$1,INDIRECT("'"&amp;Trust_selected!$H$2&amp;"'!E:E"),Trust_selected!$E$18,INDIRECT("'"&amp;Trust_selected!$H$2&amp;"'!H:H"),$B76), IF(Trust_selected!$E$18="18+", SUMIFS(INDIRECT("'"&amp;Trust_selected!$H$2&amp;"'!G:G"),INDIRECT("'"&amp;Trust_selected!$H$2&amp;"'!B:B"),I$1,INDIRECT("'"&amp;Trust_selected!$H$2&amp;"'!D:D"),Trust_selected!$E$12,INDIRECT("'"&amp;Trust_selected!$H$2&amp;"'!H:H"),$B76), SUMIFS(INDIRECT("'"&amp;Trust_selected!$H$2&amp;"'!G:G"),INDIRECT("'"&amp;Trust_selected!$H$2&amp;"'!B:B"),I$1,INDIRECT("'"&amp;Trust_selected!$H$2&amp;"'!D:D"),Trust_selected!$E$12,INDIRECT("'"&amp;Trust_selected!$H$2&amp;"'!E:E"),Trust_selected!$E$18,INDIRECT("'"&amp;Trust_selected!$H$2&amp;"'!H:H"),$B76))))</f>
        <v>68</v>
      </c>
      <c r="K76" s="22">
        <f t="shared" ca="1" si="9"/>
        <v>4.0236686390532544E-2</v>
      </c>
      <c r="L76" s="18">
        <f t="shared" ca="1" si="16"/>
        <v>3.1863003629632403E-2</v>
      </c>
      <c r="M76" s="18">
        <f t="shared" ca="1" si="17"/>
        <v>5.0695761296369692E-2</v>
      </c>
      <c r="N76" s="4">
        <f ca="1">IF(AND(Trust_selected!$E$12="All intent",Trust_selected!$E$18="18+"), SUMIFS(INDIRECT("'"&amp;Trust_selected!$H$2&amp;"'!F:F"),INDIRECT("'"&amp;Trust_selected!$H$2&amp;"'!B:B"),N$1,INDIRECT("'"&amp;Trust_selected!$H$2&amp;"'!H:H"),$B76), IF(Trust_selected!$E$12="All intent", SUMIFS(INDIRECT("'"&amp;Trust_selected!$H$2&amp;"'!F:F"),INDIRECT("'"&amp;Trust_selected!$H$2&amp;"'!B:B"),N$1,INDIRECT("'"&amp;Trust_selected!$H$2&amp;"'!E:E"),Trust_selected!$E$18,INDIRECT("'"&amp;Trust_selected!$H$2&amp;"'!H:H"),$B76), IF(Trust_selected!$E$18="18+", SUMIFS(INDIRECT("'"&amp;Trust_selected!$H$2&amp;"'!F:F"),INDIRECT("'"&amp;Trust_selected!$H$2&amp;"'!B:B"),N$1,INDIRECT("'"&amp;Trust_selected!$H$2&amp;"'!D:D"),Trust_selected!$E$12,INDIRECT("'"&amp;Trust_selected!$H$2&amp;"'!H:H"),$B76), SUMIFS(INDIRECT("'"&amp;Trust_selected!$H$2&amp;"'!F:F"),INDIRECT("'"&amp;Trust_selected!$H$2&amp;"'!B:B"),N$1,INDIRECT("'"&amp;Trust_selected!$H$2&amp;"'!D:D"),Trust_selected!$E$12,INDIRECT("'"&amp;Trust_selected!$H$2&amp;"'!E:E"),Trust_selected!$E$18,INDIRECT("'"&amp;Trust_selected!$H$2&amp;"'!H:H"),$B76))))</f>
        <v>0</v>
      </c>
      <c r="O76" s="4">
        <f ca="1">IF(AND(Trust_selected!$E$12="All intent",Trust_selected!$E$18="18+"), SUMIFS(INDIRECT("'"&amp;Trust_selected!$H$2&amp;"'!G:G"),INDIRECT("'"&amp;Trust_selected!$H$2&amp;"'!B:B"),N$1,INDIRECT("'"&amp;Trust_selected!$H$2&amp;"'!H:H"),$B76), IF(Trust_selected!$E$12="All intent", SUMIFS(INDIRECT("'"&amp;Trust_selected!$H$2&amp;"'!G:G"),INDIRECT("'"&amp;Trust_selected!$H$2&amp;"'!B:B"),N$1,INDIRECT("'"&amp;Trust_selected!$H$2&amp;"'!E:E"),Trust_selected!$E$18,INDIRECT("'"&amp;Trust_selected!$H$2&amp;"'!H:H"),$B76), IF(Trust_selected!$E$18="18+", SUMIFS(INDIRECT("'"&amp;Trust_selected!$H$2&amp;"'!G:G"),INDIRECT("'"&amp;Trust_selected!$H$2&amp;"'!B:B"),N$1,INDIRECT("'"&amp;Trust_selected!$H$2&amp;"'!D:D"),Trust_selected!$E$12,INDIRECT("'"&amp;Trust_selected!$H$2&amp;"'!H:H"),$B76), SUMIFS(INDIRECT("'"&amp;Trust_selected!$H$2&amp;"'!G:G"),INDIRECT("'"&amp;Trust_selected!$H$2&amp;"'!B:B"),N$1,INDIRECT("'"&amp;Trust_selected!$H$2&amp;"'!D:D"),Trust_selected!$E$12,INDIRECT("'"&amp;Trust_selected!$H$2&amp;"'!E:E"),Trust_selected!$E$18,INDIRECT("'"&amp;Trust_selected!$H$2&amp;"'!H:H"),$B76))))</f>
        <v>0</v>
      </c>
      <c r="P76" s="4">
        <f t="shared" ca="1" si="10"/>
        <v>0</v>
      </c>
      <c r="Q76" s="96">
        <f t="shared" ca="1" si="11"/>
        <v>0</v>
      </c>
      <c r="R76" s="96">
        <f t="shared" ca="1" si="12"/>
        <v>1</v>
      </c>
    </row>
    <row r="77" spans="1:18" x14ac:dyDescent="0.3">
      <c r="A77" s="12" t="s">
        <v>237</v>
      </c>
      <c r="B77" s="12" t="s">
        <v>83</v>
      </c>
      <c r="C77" s="12" t="s">
        <v>344</v>
      </c>
      <c r="D77" s="22">
        <f ca="1">IF(AND(Trust_selected!$E$12="All intent",Trust_selected!$E$18="18+"), SUMIFS(INDIRECT("'"&amp;Trust_selected!$H$2&amp;"'!F:F"),INDIRECT("'"&amp;Trust_selected!$H$2&amp;"'!B:B"),D$1,INDIRECT("'"&amp;Trust_selected!$H$2&amp;"'!H:H"),$B77), IF(Trust_selected!$E$12="All intent", SUMIFS(INDIRECT("'"&amp;Trust_selected!$H$2&amp;"'!F:F"),INDIRECT("'"&amp;Trust_selected!$H$2&amp;"'!B:B"),D$1,INDIRECT("'"&amp;Trust_selected!$H$2&amp;"'!E:E"),Trust_selected!$E$18,INDIRECT("'"&amp;Trust_selected!$H$2&amp;"'!H:H"),$B77), IF(Trust_selected!$E$18="18+", SUMIFS(INDIRECT("'"&amp;Trust_selected!$H$2&amp;"'!F:F"),INDIRECT("'"&amp;Trust_selected!$H$2&amp;"'!B:B"),D$1,INDIRECT("'"&amp;Trust_selected!$H$2&amp;"'!D:D"),Trust_selected!$E$12,INDIRECT("'"&amp;Trust_selected!$H$2&amp;"'!H:H"),$B77), SUMIFS(INDIRECT("'"&amp;Trust_selected!$H$2&amp;"'!F:F"),INDIRECT("'"&amp;Trust_selected!$H$2&amp;"'!B:B"),D$1,INDIRECT("'"&amp;Trust_selected!$H$2&amp;"'!D:D"),Trust_selected!$E$12,INDIRECT("'"&amp;Trust_selected!$H$2&amp;"'!E:E"),Trust_selected!$E$18,INDIRECT("'"&amp;Trust_selected!$H$2&amp;"'!H:H"),$B77))))</f>
        <v>109</v>
      </c>
      <c r="E77" s="22">
        <f ca="1">IF(AND(Trust_selected!$E$12="All intent",Trust_selected!$E$18="18+"), SUMIFS(INDIRECT("'"&amp;Trust_selected!$H$2&amp;"'!G:G"),INDIRECT("'"&amp;Trust_selected!$H$2&amp;"'!B:B"),D$1,INDIRECT("'"&amp;Trust_selected!$H$2&amp;"'!H:H"),$B77), IF(Trust_selected!$E$12="All intent", SUMIFS(INDIRECT("'"&amp;Trust_selected!$H$2&amp;"'!G:G"),INDIRECT("'"&amp;Trust_selected!$H$2&amp;"'!B:B"),D$1,INDIRECT("'"&amp;Trust_selected!$H$2&amp;"'!E:E"),Trust_selected!$E$18,INDIRECT("'"&amp;Trust_selected!$H$2&amp;"'!H:H"),$B77), IF(Trust_selected!$E$18="18+", SUMIFS(INDIRECT("'"&amp;Trust_selected!$H$2&amp;"'!G:G"),INDIRECT("'"&amp;Trust_selected!$H$2&amp;"'!B:B"),D$1,INDIRECT("'"&amp;Trust_selected!$H$2&amp;"'!D:D"),Trust_selected!$E$12,INDIRECT("'"&amp;Trust_selected!$H$2&amp;"'!H:H"),$B77), SUMIFS(INDIRECT("'"&amp;Trust_selected!$H$2&amp;"'!G:G"),INDIRECT("'"&amp;Trust_selected!$H$2&amp;"'!B:B"),D$1,INDIRECT("'"&amp;Trust_selected!$H$2&amp;"'!D:D"),Trust_selected!$E$12,INDIRECT("'"&amp;Trust_selected!$H$2&amp;"'!E:E"),Trust_selected!$E$18,INDIRECT("'"&amp;Trust_selected!$H$2&amp;"'!H:H"),$B77))))</f>
        <v>4</v>
      </c>
      <c r="F77" s="22">
        <f t="shared" ca="1" si="13"/>
        <v>3.669724770642202E-2</v>
      </c>
      <c r="G77" s="18">
        <f t="shared" ca="1" si="14"/>
        <v>1.4361701565631897E-2</v>
      </c>
      <c r="H77" s="18">
        <f t="shared" ca="1" si="15"/>
        <v>9.0577200717706044E-2</v>
      </c>
      <c r="I77" s="22">
        <f ca="1">IF(AND(Trust_selected!$E$12="All intent",Trust_selected!$E$18="18+"), SUMIFS(INDIRECT("'"&amp;Trust_selected!$H$2&amp;"'!F:F"),INDIRECT("'"&amp;Trust_selected!$H$2&amp;"'!B:B"),I$1,INDIRECT("'"&amp;Trust_selected!$H$2&amp;"'!H:H"),$B77), IF(Trust_selected!$E$12="All intent", SUMIFS(INDIRECT("'"&amp;Trust_selected!$H$2&amp;"'!F:F"),INDIRECT("'"&amp;Trust_selected!$H$2&amp;"'!B:B"),I$1,INDIRECT("'"&amp;Trust_selected!$H$2&amp;"'!E:E"),Trust_selected!$E$18,INDIRECT("'"&amp;Trust_selected!$H$2&amp;"'!H:H"),$B77), IF(Trust_selected!$E$18="18+", SUMIFS(INDIRECT("'"&amp;Trust_selected!$H$2&amp;"'!F:F"),INDIRECT("'"&amp;Trust_selected!$H$2&amp;"'!B:B"),I$1,INDIRECT("'"&amp;Trust_selected!$H$2&amp;"'!D:D"),Trust_selected!$E$12,INDIRECT("'"&amp;Trust_selected!$H$2&amp;"'!H:H"),$B77), SUMIFS(INDIRECT("'"&amp;Trust_selected!$H$2&amp;"'!F:F"),INDIRECT("'"&amp;Trust_selected!$H$2&amp;"'!B:B"),I$1,INDIRECT("'"&amp;Trust_selected!$H$2&amp;"'!D:D"),Trust_selected!$E$12,INDIRECT("'"&amp;Trust_selected!$H$2&amp;"'!E:E"),Trust_selected!$E$18,INDIRECT("'"&amp;Trust_selected!$H$2&amp;"'!H:H"),$B77))))</f>
        <v>117</v>
      </c>
      <c r="J77" s="22">
        <f ca="1">IF(AND(Trust_selected!$E$12="All intent",Trust_selected!$E$18="18+"), SUMIFS(INDIRECT("'"&amp;Trust_selected!$H$2&amp;"'!G:G"),INDIRECT("'"&amp;Trust_selected!$H$2&amp;"'!B:B"),I$1,INDIRECT("'"&amp;Trust_selected!$H$2&amp;"'!H:H"),$B77), IF(Trust_selected!$E$12="All intent", SUMIFS(INDIRECT("'"&amp;Trust_selected!$H$2&amp;"'!G:G"),INDIRECT("'"&amp;Trust_selected!$H$2&amp;"'!B:B"),I$1,INDIRECT("'"&amp;Trust_selected!$H$2&amp;"'!E:E"),Trust_selected!$E$18,INDIRECT("'"&amp;Trust_selected!$H$2&amp;"'!H:H"),$B77), IF(Trust_selected!$E$18="18+", SUMIFS(INDIRECT("'"&amp;Trust_selected!$H$2&amp;"'!G:G"),INDIRECT("'"&amp;Trust_selected!$H$2&amp;"'!B:B"),I$1,INDIRECT("'"&amp;Trust_selected!$H$2&amp;"'!D:D"),Trust_selected!$E$12,INDIRECT("'"&amp;Trust_selected!$H$2&amp;"'!H:H"),$B77), SUMIFS(INDIRECT("'"&amp;Trust_selected!$H$2&amp;"'!G:G"),INDIRECT("'"&amp;Trust_selected!$H$2&amp;"'!B:B"),I$1,INDIRECT("'"&amp;Trust_selected!$H$2&amp;"'!D:D"),Trust_selected!$E$12,INDIRECT("'"&amp;Trust_selected!$H$2&amp;"'!E:E"),Trust_selected!$E$18,INDIRECT("'"&amp;Trust_selected!$H$2&amp;"'!H:H"),$B77))))</f>
        <v>6</v>
      </c>
      <c r="K77" s="22">
        <f t="shared" ca="1" si="9"/>
        <v>5.128205128205128E-2</v>
      </c>
      <c r="L77" s="18">
        <f t="shared" ca="1" si="16"/>
        <v>2.371237852881658E-2</v>
      </c>
      <c r="M77" s="18">
        <f t="shared" ca="1" si="17"/>
        <v>0.10738053424543131</v>
      </c>
      <c r="N77" s="4">
        <f ca="1">IF(AND(Trust_selected!$E$12="All intent",Trust_selected!$E$18="18+"), SUMIFS(INDIRECT("'"&amp;Trust_selected!$H$2&amp;"'!F:F"),INDIRECT("'"&amp;Trust_selected!$H$2&amp;"'!B:B"),N$1,INDIRECT("'"&amp;Trust_selected!$H$2&amp;"'!H:H"),$B77), IF(Trust_selected!$E$12="All intent", SUMIFS(INDIRECT("'"&amp;Trust_selected!$H$2&amp;"'!F:F"),INDIRECT("'"&amp;Trust_selected!$H$2&amp;"'!B:B"),N$1,INDIRECT("'"&amp;Trust_selected!$H$2&amp;"'!E:E"),Trust_selected!$E$18,INDIRECT("'"&amp;Trust_selected!$H$2&amp;"'!H:H"),$B77), IF(Trust_selected!$E$18="18+", SUMIFS(INDIRECT("'"&amp;Trust_selected!$H$2&amp;"'!F:F"),INDIRECT("'"&amp;Trust_selected!$H$2&amp;"'!B:B"),N$1,INDIRECT("'"&amp;Trust_selected!$H$2&amp;"'!D:D"),Trust_selected!$E$12,INDIRECT("'"&amp;Trust_selected!$H$2&amp;"'!H:H"),$B77), SUMIFS(INDIRECT("'"&amp;Trust_selected!$H$2&amp;"'!F:F"),INDIRECT("'"&amp;Trust_selected!$H$2&amp;"'!B:B"),N$1,INDIRECT("'"&amp;Trust_selected!$H$2&amp;"'!D:D"),Trust_selected!$E$12,INDIRECT("'"&amp;Trust_selected!$H$2&amp;"'!E:E"),Trust_selected!$E$18,INDIRECT("'"&amp;Trust_selected!$H$2&amp;"'!H:H"),$B77))))</f>
        <v>0</v>
      </c>
      <c r="O77" s="4">
        <f ca="1">IF(AND(Trust_selected!$E$12="All intent",Trust_selected!$E$18="18+"), SUMIFS(INDIRECT("'"&amp;Trust_selected!$H$2&amp;"'!G:G"),INDIRECT("'"&amp;Trust_selected!$H$2&amp;"'!B:B"),N$1,INDIRECT("'"&amp;Trust_selected!$H$2&amp;"'!H:H"),$B77), IF(Trust_selected!$E$12="All intent", SUMIFS(INDIRECT("'"&amp;Trust_selected!$H$2&amp;"'!G:G"),INDIRECT("'"&amp;Trust_selected!$H$2&amp;"'!B:B"),N$1,INDIRECT("'"&amp;Trust_selected!$H$2&amp;"'!E:E"),Trust_selected!$E$18,INDIRECT("'"&amp;Trust_selected!$H$2&amp;"'!H:H"),$B77), IF(Trust_selected!$E$18="18+", SUMIFS(INDIRECT("'"&amp;Trust_selected!$H$2&amp;"'!G:G"),INDIRECT("'"&amp;Trust_selected!$H$2&amp;"'!B:B"),N$1,INDIRECT("'"&amp;Trust_selected!$H$2&amp;"'!D:D"),Trust_selected!$E$12,INDIRECT("'"&amp;Trust_selected!$H$2&amp;"'!H:H"),$B77), SUMIFS(INDIRECT("'"&amp;Trust_selected!$H$2&amp;"'!G:G"),INDIRECT("'"&amp;Trust_selected!$H$2&amp;"'!B:B"),N$1,INDIRECT("'"&amp;Trust_selected!$H$2&amp;"'!D:D"),Trust_selected!$E$12,INDIRECT("'"&amp;Trust_selected!$H$2&amp;"'!E:E"),Trust_selected!$E$18,INDIRECT("'"&amp;Trust_selected!$H$2&amp;"'!H:H"),$B77))))</f>
        <v>0</v>
      </c>
      <c r="P77" s="4">
        <f t="shared" ca="1" si="10"/>
        <v>0</v>
      </c>
      <c r="Q77" s="96">
        <f t="shared" ca="1" si="11"/>
        <v>0</v>
      </c>
      <c r="R77" s="96">
        <f t="shared" ca="1" si="12"/>
        <v>1</v>
      </c>
    </row>
    <row r="78" spans="1:18" x14ac:dyDescent="0.3">
      <c r="A78" s="12" t="s">
        <v>238</v>
      </c>
      <c r="B78" s="12" t="s">
        <v>84</v>
      </c>
      <c r="C78" s="12" t="s">
        <v>345</v>
      </c>
      <c r="D78" s="22">
        <f ca="1">IF(AND(Trust_selected!$E$12="All intent",Trust_selected!$E$18="18+"), SUMIFS(INDIRECT("'"&amp;Trust_selected!$H$2&amp;"'!F:F"),INDIRECT("'"&amp;Trust_selected!$H$2&amp;"'!B:B"),D$1,INDIRECT("'"&amp;Trust_selected!$H$2&amp;"'!H:H"),$B78), IF(Trust_selected!$E$12="All intent", SUMIFS(INDIRECT("'"&amp;Trust_selected!$H$2&amp;"'!F:F"),INDIRECT("'"&amp;Trust_selected!$H$2&amp;"'!B:B"),D$1,INDIRECT("'"&amp;Trust_selected!$H$2&amp;"'!E:E"),Trust_selected!$E$18,INDIRECT("'"&amp;Trust_selected!$H$2&amp;"'!H:H"),$B78), IF(Trust_selected!$E$18="18+", SUMIFS(INDIRECT("'"&amp;Trust_selected!$H$2&amp;"'!F:F"),INDIRECT("'"&amp;Trust_selected!$H$2&amp;"'!B:B"),D$1,INDIRECT("'"&amp;Trust_selected!$H$2&amp;"'!D:D"),Trust_selected!$E$12,INDIRECT("'"&amp;Trust_selected!$H$2&amp;"'!H:H"),$B78), SUMIFS(INDIRECT("'"&amp;Trust_selected!$H$2&amp;"'!F:F"),INDIRECT("'"&amp;Trust_selected!$H$2&amp;"'!B:B"),D$1,INDIRECT("'"&amp;Trust_selected!$H$2&amp;"'!D:D"),Trust_selected!$E$12,INDIRECT("'"&amp;Trust_selected!$H$2&amp;"'!E:E"),Trust_selected!$E$18,INDIRECT("'"&amp;Trust_selected!$H$2&amp;"'!H:H"),$B78))))</f>
        <v>181</v>
      </c>
      <c r="E78" s="22">
        <f ca="1">IF(AND(Trust_selected!$E$12="All intent",Trust_selected!$E$18="18+"), SUMIFS(INDIRECT("'"&amp;Trust_selected!$H$2&amp;"'!G:G"),INDIRECT("'"&amp;Trust_selected!$H$2&amp;"'!B:B"),D$1,INDIRECT("'"&amp;Trust_selected!$H$2&amp;"'!H:H"),$B78), IF(Trust_selected!$E$12="All intent", SUMIFS(INDIRECT("'"&amp;Trust_selected!$H$2&amp;"'!G:G"),INDIRECT("'"&amp;Trust_selected!$H$2&amp;"'!B:B"),D$1,INDIRECT("'"&amp;Trust_selected!$H$2&amp;"'!E:E"),Trust_selected!$E$18,INDIRECT("'"&amp;Trust_selected!$H$2&amp;"'!H:H"),$B78), IF(Trust_selected!$E$18="18+", SUMIFS(INDIRECT("'"&amp;Trust_selected!$H$2&amp;"'!G:G"),INDIRECT("'"&amp;Trust_selected!$H$2&amp;"'!B:B"),D$1,INDIRECT("'"&amp;Trust_selected!$H$2&amp;"'!D:D"),Trust_selected!$E$12,INDIRECT("'"&amp;Trust_selected!$H$2&amp;"'!H:H"),$B78), SUMIFS(INDIRECT("'"&amp;Trust_selected!$H$2&amp;"'!G:G"),INDIRECT("'"&amp;Trust_selected!$H$2&amp;"'!B:B"),D$1,INDIRECT("'"&amp;Trust_selected!$H$2&amp;"'!D:D"),Trust_selected!$E$12,INDIRECT("'"&amp;Trust_selected!$H$2&amp;"'!E:E"),Trust_selected!$E$18,INDIRECT("'"&amp;Trust_selected!$H$2&amp;"'!H:H"),$B78))))</f>
        <v>3</v>
      </c>
      <c r="F78" s="22">
        <f t="shared" ca="1" si="13"/>
        <v>1.6574585635359115E-2</v>
      </c>
      <c r="G78" s="18">
        <f t="shared" ca="1" si="14"/>
        <v>5.652594857576681E-3</v>
      </c>
      <c r="H78" s="18">
        <f t="shared" ca="1" si="15"/>
        <v>4.7590107745419177E-2</v>
      </c>
      <c r="I78" s="22">
        <f ca="1">IF(AND(Trust_selected!$E$12="All intent",Trust_selected!$E$18="18+"), SUMIFS(INDIRECT("'"&amp;Trust_selected!$H$2&amp;"'!F:F"),INDIRECT("'"&amp;Trust_selected!$H$2&amp;"'!B:B"),I$1,INDIRECT("'"&amp;Trust_selected!$H$2&amp;"'!H:H"),$B78), IF(Trust_selected!$E$12="All intent", SUMIFS(INDIRECT("'"&amp;Trust_selected!$H$2&amp;"'!F:F"),INDIRECT("'"&amp;Trust_selected!$H$2&amp;"'!B:B"),I$1,INDIRECT("'"&amp;Trust_selected!$H$2&amp;"'!E:E"),Trust_selected!$E$18,INDIRECT("'"&amp;Trust_selected!$H$2&amp;"'!H:H"),$B78), IF(Trust_selected!$E$18="18+", SUMIFS(INDIRECT("'"&amp;Trust_selected!$H$2&amp;"'!F:F"),INDIRECT("'"&amp;Trust_selected!$H$2&amp;"'!B:B"),I$1,INDIRECT("'"&amp;Trust_selected!$H$2&amp;"'!D:D"),Trust_selected!$E$12,INDIRECT("'"&amp;Trust_selected!$H$2&amp;"'!H:H"),$B78), SUMIFS(INDIRECT("'"&amp;Trust_selected!$H$2&amp;"'!F:F"),INDIRECT("'"&amp;Trust_selected!$H$2&amp;"'!B:B"),I$1,INDIRECT("'"&amp;Trust_selected!$H$2&amp;"'!D:D"),Trust_selected!$E$12,INDIRECT("'"&amp;Trust_selected!$H$2&amp;"'!E:E"),Trust_selected!$E$18,INDIRECT("'"&amp;Trust_selected!$H$2&amp;"'!H:H"),$B78))))</f>
        <v>172</v>
      </c>
      <c r="J78" s="22">
        <f ca="1">IF(AND(Trust_selected!$E$12="All intent",Trust_selected!$E$18="18+"), SUMIFS(INDIRECT("'"&amp;Trust_selected!$H$2&amp;"'!G:G"),INDIRECT("'"&amp;Trust_selected!$H$2&amp;"'!B:B"),I$1,INDIRECT("'"&amp;Trust_selected!$H$2&amp;"'!H:H"),$B78), IF(Trust_selected!$E$12="All intent", SUMIFS(INDIRECT("'"&amp;Trust_selected!$H$2&amp;"'!G:G"),INDIRECT("'"&amp;Trust_selected!$H$2&amp;"'!B:B"),I$1,INDIRECT("'"&amp;Trust_selected!$H$2&amp;"'!E:E"),Trust_selected!$E$18,INDIRECT("'"&amp;Trust_selected!$H$2&amp;"'!H:H"),$B78), IF(Trust_selected!$E$18="18+", SUMIFS(INDIRECT("'"&amp;Trust_selected!$H$2&amp;"'!G:G"),INDIRECT("'"&amp;Trust_selected!$H$2&amp;"'!B:B"),I$1,INDIRECT("'"&amp;Trust_selected!$H$2&amp;"'!D:D"),Trust_selected!$E$12,INDIRECT("'"&amp;Trust_selected!$H$2&amp;"'!H:H"),$B78), SUMIFS(INDIRECT("'"&amp;Trust_selected!$H$2&amp;"'!G:G"),INDIRECT("'"&amp;Trust_selected!$H$2&amp;"'!B:B"),I$1,INDIRECT("'"&amp;Trust_selected!$H$2&amp;"'!D:D"),Trust_selected!$E$12,INDIRECT("'"&amp;Trust_selected!$H$2&amp;"'!E:E"),Trust_selected!$E$18,INDIRECT("'"&amp;Trust_selected!$H$2&amp;"'!H:H"),$B78))))</f>
        <v>3</v>
      </c>
      <c r="K78" s="22">
        <f t="shared" ca="1" si="9"/>
        <v>1.7441860465116279E-2</v>
      </c>
      <c r="L78" s="18">
        <f t="shared" ca="1" si="16"/>
        <v>5.9492423174270937E-3</v>
      </c>
      <c r="M78" s="18">
        <f t="shared" ca="1" si="17"/>
        <v>5.0018553256479498E-2</v>
      </c>
      <c r="N78" s="4">
        <f ca="1">IF(AND(Trust_selected!$E$12="All intent",Trust_selected!$E$18="18+"), SUMIFS(INDIRECT("'"&amp;Trust_selected!$H$2&amp;"'!F:F"),INDIRECT("'"&amp;Trust_selected!$H$2&amp;"'!B:B"),N$1,INDIRECT("'"&amp;Trust_selected!$H$2&amp;"'!H:H"),$B78), IF(Trust_selected!$E$12="All intent", SUMIFS(INDIRECT("'"&amp;Trust_selected!$H$2&amp;"'!F:F"),INDIRECT("'"&amp;Trust_selected!$H$2&amp;"'!B:B"),N$1,INDIRECT("'"&amp;Trust_selected!$H$2&amp;"'!E:E"),Trust_selected!$E$18,INDIRECT("'"&amp;Trust_selected!$H$2&amp;"'!H:H"),$B78), IF(Trust_selected!$E$18="18+", SUMIFS(INDIRECT("'"&amp;Trust_selected!$H$2&amp;"'!F:F"),INDIRECT("'"&amp;Trust_selected!$H$2&amp;"'!B:B"),N$1,INDIRECT("'"&amp;Trust_selected!$H$2&amp;"'!D:D"),Trust_selected!$E$12,INDIRECT("'"&amp;Trust_selected!$H$2&amp;"'!H:H"),$B78), SUMIFS(INDIRECT("'"&amp;Trust_selected!$H$2&amp;"'!F:F"),INDIRECT("'"&amp;Trust_selected!$H$2&amp;"'!B:B"),N$1,INDIRECT("'"&amp;Trust_selected!$H$2&amp;"'!D:D"),Trust_selected!$E$12,INDIRECT("'"&amp;Trust_selected!$H$2&amp;"'!E:E"),Trust_selected!$E$18,INDIRECT("'"&amp;Trust_selected!$H$2&amp;"'!H:H"),$B78))))</f>
        <v>0</v>
      </c>
      <c r="O78" s="4">
        <f ca="1">IF(AND(Trust_selected!$E$12="All intent",Trust_selected!$E$18="18+"), SUMIFS(INDIRECT("'"&amp;Trust_selected!$H$2&amp;"'!G:G"),INDIRECT("'"&amp;Trust_selected!$H$2&amp;"'!B:B"),N$1,INDIRECT("'"&amp;Trust_selected!$H$2&amp;"'!H:H"),$B78), IF(Trust_selected!$E$12="All intent", SUMIFS(INDIRECT("'"&amp;Trust_selected!$H$2&amp;"'!G:G"),INDIRECT("'"&amp;Trust_selected!$H$2&amp;"'!B:B"),N$1,INDIRECT("'"&amp;Trust_selected!$H$2&amp;"'!E:E"),Trust_selected!$E$18,INDIRECT("'"&amp;Trust_selected!$H$2&amp;"'!H:H"),$B78), IF(Trust_selected!$E$18="18+", SUMIFS(INDIRECT("'"&amp;Trust_selected!$H$2&amp;"'!G:G"),INDIRECT("'"&amp;Trust_selected!$H$2&amp;"'!B:B"),N$1,INDIRECT("'"&amp;Trust_selected!$H$2&amp;"'!D:D"),Trust_selected!$E$12,INDIRECT("'"&amp;Trust_selected!$H$2&amp;"'!H:H"),$B78), SUMIFS(INDIRECT("'"&amp;Trust_selected!$H$2&amp;"'!G:G"),INDIRECT("'"&amp;Trust_selected!$H$2&amp;"'!B:B"),N$1,INDIRECT("'"&amp;Trust_selected!$H$2&amp;"'!D:D"),Trust_selected!$E$12,INDIRECT("'"&amp;Trust_selected!$H$2&amp;"'!E:E"),Trust_selected!$E$18,INDIRECT("'"&amp;Trust_selected!$H$2&amp;"'!H:H"),$B78))))</f>
        <v>0</v>
      </c>
      <c r="P78" s="4">
        <f t="shared" ca="1" si="10"/>
        <v>0</v>
      </c>
      <c r="Q78" s="96">
        <f t="shared" ca="1" si="11"/>
        <v>0</v>
      </c>
      <c r="R78" s="96">
        <f t="shared" ca="1" si="12"/>
        <v>1</v>
      </c>
    </row>
    <row r="79" spans="1:18" x14ac:dyDescent="0.3">
      <c r="A79" s="12" t="s">
        <v>239</v>
      </c>
      <c r="B79" s="12" t="s">
        <v>85</v>
      </c>
      <c r="C79" s="12" t="s">
        <v>346</v>
      </c>
      <c r="D79" s="22">
        <f ca="1">IF(AND(Trust_selected!$E$12="All intent",Trust_selected!$E$18="18+"), SUMIFS(INDIRECT("'"&amp;Trust_selected!$H$2&amp;"'!F:F"),INDIRECT("'"&amp;Trust_selected!$H$2&amp;"'!B:B"),D$1,INDIRECT("'"&amp;Trust_selected!$H$2&amp;"'!H:H"),$B79), IF(Trust_selected!$E$12="All intent", SUMIFS(INDIRECT("'"&amp;Trust_selected!$H$2&amp;"'!F:F"),INDIRECT("'"&amp;Trust_selected!$H$2&amp;"'!B:B"),D$1,INDIRECT("'"&amp;Trust_selected!$H$2&amp;"'!E:E"),Trust_selected!$E$18,INDIRECT("'"&amp;Trust_selected!$H$2&amp;"'!H:H"),$B79), IF(Trust_selected!$E$18="18+", SUMIFS(INDIRECT("'"&amp;Trust_selected!$H$2&amp;"'!F:F"),INDIRECT("'"&amp;Trust_selected!$H$2&amp;"'!B:B"),D$1,INDIRECT("'"&amp;Trust_selected!$H$2&amp;"'!D:D"),Trust_selected!$E$12,INDIRECT("'"&amp;Trust_selected!$H$2&amp;"'!H:H"),$B79), SUMIFS(INDIRECT("'"&amp;Trust_selected!$H$2&amp;"'!F:F"),INDIRECT("'"&amp;Trust_selected!$H$2&amp;"'!B:B"),D$1,INDIRECT("'"&amp;Trust_selected!$H$2&amp;"'!D:D"),Trust_selected!$E$12,INDIRECT("'"&amp;Trust_selected!$H$2&amp;"'!E:E"),Trust_selected!$E$18,INDIRECT("'"&amp;Trust_selected!$H$2&amp;"'!H:H"),$B79))))</f>
        <v>17</v>
      </c>
      <c r="E79" s="22">
        <f ca="1">IF(AND(Trust_selected!$E$12="All intent",Trust_selected!$E$18="18+"), SUMIFS(INDIRECT("'"&amp;Trust_selected!$H$2&amp;"'!G:G"),INDIRECT("'"&amp;Trust_selected!$H$2&amp;"'!B:B"),D$1,INDIRECT("'"&amp;Trust_selected!$H$2&amp;"'!H:H"),$B79), IF(Trust_selected!$E$12="All intent", SUMIFS(INDIRECT("'"&amp;Trust_selected!$H$2&amp;"'!G:G"),INDIRECT("'"&amp;Trust_selected!$H$2&amp;"'!B:B"),D$1,INDIRECT("'"&amp;Trust_selected!$H$2&amp;"'!E:E"),Trust_selected!$E$18,INDIRECT("'"&amp;Trust_selected!$H$2&amp;"'!H:H"),$B79), IF(Trust_selected!$E$18="18+", SUMIFS(INDIRECT("'"&amp;Trust_selected!$H$2&amp;"'!G:G"),INDIRECT("'"&amp;Trust_selected!$H$2&amp;"'!B:B"),D$1,INDIRECT("'"&amp;Trust_selected!$H$2&amp;"'!D:D"),Trust_selected!$E$12,INDIRECT("'"&amp;Trust_selected!$H$2&amp;"'!H:H"),$B79), SUMIFS(INDIRECT("'"&amp;Trust_selected!$H$2&amp;"'!G:G"),INDIRECT("'"&amp;Trust_selected!$H$2&amp;"'!B:B"),D$1,INDIRECT("'"&amp;Trust_selected!$H$2&amp;"'!D:D"),Trust_selected!$E$12,INDIRECT("'"&amp;Trust_selected!$H$2&amp;"'!E:E"),Trust_selected!$E$18,INDIRECT("'"&amp;Trust_selected!$H$2&amp;"'!H:H"),$B79))))</f>
        <v>0</v>
      </c>
      <c r="F79" s="22">
        <f t="shared" ca="1" si="13"/>
        <v>0</v>
      </c>
      <c r="G79" s="18">
        <f t="shared" ca="1" si="14"/>
        <v>0</v>
      </c>
      <c r="H79" s="18">
        <f t="shared" ca="1" si="15"/>
        <v>0.18431813500885177</v>
      </c>
      <c r="I79" s="22">
        <f ca="1">IF(AND(Trust_selected!$E$12="All intent",Trust_selected!$E$18="18+"), SUMIFS(INDIRECT("'"&amp;Trust_selected!$H$2&amp;"'!F:F"),INDIRECT("'"&amp;Trust_selected!$H$2&amp;"'!B:B"),I$1,INDIRECT("'"&amp;Trust_selected!$H$2&amp;"'!H:H"),$B79), IF(Trust_selected!$E$12="All intent", SUMIFS(INDIRECT("'"&amp;Trust_selected!$H$2&amp;"'!F:F"),INDIRECT("'"&amp;Trust_selected!$H$2&amp;"'!B:B"),I$1,INDIRECT("'"&amp;Trust_selected!$H$2&amp;"'!E:E"),Trust_selected!$E$18,INDIRECT("'"&amp;Trust_selected!$H$2&amp;"'!H:H"),$B79), IF(Trust_selected!$E$18="18+", SUMIFS(INDIRECT("'"&amp;Trust_selected!$H$2&amp;"'!F:F"),INDIRECT("'"&amp;Trust_selected!$H$2&amp;"'!B:B"),I$1,INDIRECT("'"&amp;Trust_selected!$H$2&amp;"'!D:D"),Trust_selected!$E$12,INDIRECT("'"&amp;Trust_selected!$H$2&amp;"'!H:H"),$B79), SUMIFS(INDIRECT("'"&amp;Trust_selected!$H$2&amp;"'!F:F"),INDIRECT("'"&amp;Trust_selected!$H$2&amp;"'!B:B"),I$1,INDIRECT("'"&amp;Trust_selected!$H$2&amp;"'!D:D"),Trust_selected!$E$12,INDIRECT("'"&amp;Trust_selected!$H$2&amp;"'!E:E"),Trust_selected!$E$18,INDIRECT("'"&amp;Trust_selected!$H$2&amp;"'!H:H"),$B79))))</f>
        <v>9</v>
      </c>
      <c r="J79" s="22">
        <f ca="1">IF(AND(Trust_selected!$E$12="All intent",Trust_selected!$E$18="18+"), SUMIFS(INDIRECT("'"&amp;Trust_selected!$H$2&amp;"'!G:G"),INDIRECT("'"&amp;Trust_selected!$H$2&amp;"'!B:B"),I$1,INDIRECT("'"&amp;Trust_selected!$H$2&amp;"'!H:H"),$B79), IF(Trust_selected!$E$12="All intent", SUMIFS(INDIRECT("'"&amp;Trust_selected!$H$2&amp;"'!G:G"),INDIRECT("'"&amp;Trust_selected!$H$2&amp;"'!B:B"),I$1,INDIRECT("'"&amp;Trust_selected!$H$2&amp;"'!E:E"),Trust_selected!$E$18,INDIRECT("'"&amp;Trust_selected!$H$2&amp;"'!H:H"),$B79), IF(Trust_selected!$E$18="18+", SUMIFS(INDIRECT("'"&amp;Trust_selected!$H$2&amp;"'!G:G"),INDIRECT("'"&amp;Trust_selected!$H$2&amp;"'!B:B"),I$1,INDIRECT("'"&amp;Trust_selected!$H$2&amp;"'!D:D"),Trust_selected!$E$12,INDIRECT("'"&amp;Trust_selected!$H$2&amp;"'!H:H"),$B79), SUMIFS(INDIRECT("'"&amp;Trust_selected!$H$2&amp;"'!G:G"),INDIRECT("'"&amp;Trust_selected!$H$2&amp;"'!B:B"),I$1,INDIRECT("'"&amp;Trust_selected!$H$2&amp;"'!D:D"),Trust_selected!$E$12,INDIRECT("'"&amp;Trust_selected!$H$2&amp;"'!E:E"),Trust_selected!$E$18,INDIRECT("'"&amp;Trust_selected!$H$2&amp;"'!H:H"),$B79))))</f>
        <v>0</v>
      </c>
      <c r="K79" s="22">
        <f t="shared" ca="1" si="9"/>
        <v>0</v>
      </c>
      <c r="L79" s="18">
        <f t="shared" ca="1" si="16"/>
        <v>0</v>
      </c>
      <c r="M79" s="18">
        <f t="shared" ca="1" si="17"/>
        <v>0.29914504841954398</v>
      </c>
      <c r="N79" s="4">
        <f ca="1">IF(AND(Trust_selected!$E$12="All intent",Trust_selected!$E$18="18+"), SUMIFS(INDIRECT("'"&amp;Trust_selected!$H$2&amp;"'!F:F"),INDIRECT("'"&amp;Trust_selected!$H$2&amp;"'!B:B"),N$1,INDIRECT("'"&amp;Trust_selected!$H$2&amp;"'!H:H"),$B79), IF(Trust_selected!$E$12="All intent", SUMIFS(INDIRECT("'"&amp;Trust_selected!$H$2&amp;"'!F:F"),INDIRECT("'"&amp;Trust_selected!$H$2&amp;"'!B:B"),N$1,INDIRECT("'"&amp;Trust_selected!$H$2&amp;"'!E:E"),Trust_selected!$E$18,INDIRECT("'"&amp;Trust_selected!$H$2&amp;"'!H:H"),$B79), IF(Trust_selected!$E$18="18+", SUMIFS(INDIRECT("'"&amp;Trust_selected!$H$2&amp;"'!F:F"),INDIRECT("'"&amp;Trust_selected!$H$2&amp;"'!B:B"),N$1,INDIRECT("'"&amp;Trust_selected!$H$2&amp;"'!D:D"),Trust_selected!$E$12,INDIRECT("'"&amp;Trust_selected!$H$2&amp;"'!H:H"),$B79), SUMIFS(INDIRECT("'"&amp;Trust_selected!$H$2&amp;"'!F:F"),INDIRECT("'"&amp;Trust_selected!$H$2&amp;"'!B:B"),N$1,INDIRECT("'"&amp;Trust_selected!$H$2&amp;"'!D:D"),Trust_selected!$E$12,INDIRECT("'"&amp;Trust_selected!$H$2&amp;"'!E:E"),Trust_selected!$E$18,INDIRECT("'"&amp;Trust_selected!$H$2&amp;"'!H:H"),$B79))))</f>
        <v>0</v>
      </c>
      <c r="O79" s="4">
        <f ca="1">IF(AND(Trust_selected!$E$12="All intent",Trust_selected!$E$18="18+"), SUMIFS(INDIRECT("'"&amp;Trust_selected!$H$2&amp;"'!G:G"),INDIRECT("'"&amp;Trust_selected!$H$2&amp;"'!B:B"),N$1,INDIRECT("'"&amp;Trust_selected!$H$2&amp;"'!H:H"),$B79), IF(Trust_selected!$E$12="All intent", SUMIFS(INDIRECT("'"&amp;Trust_selected!$H$2&amp;"'!G:G"),INDIRECT("'"&amp;Trust_selected!$H$2&amp;"'!B:B"),N$1,INDIRECT("'"&amp;Trust_selected!$H$2&amp;"'!E:E"),Trust_selected!$E$18,INDIRECT("'"&amp;Trust_selected!$H$2&amp;"'!H:H"),$B79), IF(Trust_selected!$E$18="18+", SUMIFS(INDIRECT("'"&amp;Trust_selected!$H$2&amp;"'!G:G"),INDIRECT("'"&amp;Trust_selected!$H$2&amp;"'!B:B"),N$1,INDIRECT("'"&amp;Trust_selected!$H$2&amp;"'!D:D"),Trust_selected!$E$12,INDIRECT("'"&amp;Trust_selected!$H$2&amp;"'!H:H"),$B79), SUMIFS(INDIRECT("'"&amp;Trust_selected!$H$2&amp;"'!G:G"),INDIRECT("'"&amp;Trust_selected!$H$2&amp;"'!B:B"),N$1,INDIRECT("'"&amp;Trust_selected!$H$2&amp;"'!D:D"),Trust_selected!$E$12,INDIRECT("'"&amp;Trust_selected!$H$2&amp;"'!E:E"),Trust_selected!$E$18,INDIRECT("'"&amp;Trust_selected!$H$2&amp;"'!H:H"),$B79))))</f>
        <v>0</v>
      </c>
      <c r="P79" s="4">
        <f t="shared" ca="1" si="10"/>
        <v>0</v>
      </c>
      <c r="Q79" s="96">
        <f t="shared" ca="1" si="11"/>
        <v>0</v>
      </c>
      <c r="R79" s="96">
        <f t="shared" ca="1" si="12"/>
        <v>1</v>
      </c>
    </row>
    <row r="80" spans="1:18" x14ac:dyDescent="0.3">
      <c r="A80" s="12" t="s">
        <v>240</v>
      </c>
      <c r="B80" s="12" t="s">
        <v>86</v>
      </c>
      <c r="C80" s="12" t="s">
        <v>416</v>
      </c>
      <c r="D80" s="22">
        <f ca="1">IF(AND(Trust_selected!$E$12="All intent",Trust_selected!$E$18="18+"), SUMIFS(INDIRECT("'"&amp;Trust_selected!$H$2&amp;"'!F:F"),INDIRECT("'"&amp;Trust_selected!$H$2&amp;"'!B:B"),D$1,INDIRECT("'"&amp;Trust_selected!$H$2&amp;"'!H:H"),$B80), IF(Trust_selected!$E$12="All intent", SUMIFS(INDIRECT("'"&amp;Trust_selected!$H$2&amp;"'!F:F"),INDIRECT("'"&amp;Trust_selected!$H$2&amp;"'!B:B"),D$1,INDIRECT("'"&amp;Trust_selected!$H$2&amp;"'!E:E"),Trust_selected!$E$18,INDIRECT("'"&amp;Trust_selected!$H$2&amp;"'!H:H"),$B80), IF(Trust_selected!$E$18="18+", SUMIFS(INDIRECT("'"&amp;Trust_selected!$H$2&amp;"'!F:F"),INDIRECT("'"&amp;Trust_selected!$H$2&amp;"'!B:B"),D$1,INDIRECT("'"&amp;Trust_selected!$H$2&amp;"'!D:D"),Trust_selected!$E$12,INDIRECT("'"&amp;Trust_selected!$H$2&amp;"'!H:H"),$B80), SUMIFS(INDIRECT("'"&amp;Trust_selected!$H$2&amp;"'!F:F"),INDIRECT("'"&amp;Trust_selected!$H$2&amp;"'!B:B"),D$1,INDIRECT("'"&amp;Trust_selected!$H$2&amp;"'!D:D"),Trust_selected!$E$12,INDIRECT("'"&amp;Trust_selected!$H$2&amp;"'!E:E"),Trust_selected!$E$18,INDIRECT("'"&amp;Trust_selected!$H$2&amp;"'!H:H"),$B80))))</f>
        <v>808</v>
      </c>
      <c r="E80" s="22">
        <f ca="1">IF(AND(Trust_selected!$E$12="All intent",Trust_selected!$E$18="18+"), SUMIFS(INDIRECT("'"&amp;Trust_selected!$H$2&amp;"'!G:G"),INDIRECT("'"&amp;Trust_selected!$H$2&amp;"'!B:B"),D$1,INDIRECT("'"&amp;Trust_selected!$H$2&amp;"'!H:H"),$B80), IF(Trust_selected!$E$12="All intent", SUMIFS(INDIRECT("'"&amp;Trust_selected!$H$2&amp;"'!G:G"),INDIRECT("'"&amp;Trust_selected!$H$2&amp;"'!B:B"),D$1,INDIRECT("'"&amp;Trust_selected!$H$2&amp;"'!E:E"),Trust_selected!$E$18,INDIRECT("'"&amp;Trust_selected!$H$2&amp;"'!H:H"),$B80), IF(Trust_selected!$E$18="18+", SUMIFS(INDIRECT("'"&amp;Trust_selected!$H$2&amp;"'!G:G"),INDIRECT("'"&amp;Trust_selected!$H$2&amp;"'!B:B"),D$1,INDIRECT("'"&amp;Trust_selected!$H$2&amp;"'!D:D"),Trust_selected!$E$12,INDIRECT("'"&amp;Trust_selected!$H$2&amp;"'!H:H"),$B80), SUMIFS(INDIRECT("'"&amp;Trust_selected!$H$2&amp;"'!G:G"),INDIRECT("'"&amp;Trust_selected!$H$2&amp;"'!B:B"),D$1,INDIRECT("'"&amp;Trust_selected!$H$2&amp;"'!D:D"),Trust_selected!$E$12,INDIRECT("'"&amp;Trust_selected!$H$2&amp;"'!E:E"),Trust_selected!$E$18,INDIRECT("'"&amp;Trust_selected!$H$2&amp;"'!H:H"),$B80))))</f>
        <v>23</v>
      </c>
      <c r="F80" s="22">
        <f t="shared" ca="1" si="13"/>
        <v>2.8465346534653466E-2</v>
      </c>
      <c r="G80" s="18">
        <f t="shared" ca="1" si="14"/>
        <v>1.9041672848152707E-2</v>
      </c>
      <c r="H80" s="18">
        <f t="shared" ca="1" si="15"/>
        <v>4.2351420937788403E-2</v>
      </c>
      <c r="I80" s="22">
        <f ca="1">IF(AND(Trust_selected!$E$12="All intent",Trust_selected!$E$18="18+"), SUMIFS(INDIRECT("'"&amp;Trust_selected!$H$2&amp;"'!F:F"),INDIRECT("'"&amp;Trust_selected!$H$2&amp;"'!B:B"),I$1,INDIRECT("'"&amp;Trust_selected!$H$2&amp;"'!H:H"),$B80), IF(Trust_selected!$E$12="All intent", SUMIFS(INDIRECT("'"&amp;Trust_selected!$H$2&amp;"'!F:F"),INDIRECT("'"&amp;Trust_selected!$H$2&amp;"'!B:B"),I$1,INDIRECT("'"&amp;Trust_selected!$H$2&amp;"'!E:E"),Trust_selected!$E$18,INDIRECT("'"&amp;Trust_selected!$H$2&amp;"'!H:H"),$B80), IF(Trust_selected!$E$18="18+", SUMIFS(INDIRECT("'"&amp;Trust_selected!$H$2&amp;"'!F:F"),INDIRECT("'"&amp;Trust_selected!$H$2&amp;"'!B:B"),I$1,INDIRECT("'"&amp;Trust_selected!$H$2&amp;"'!D:D"),Trust_selected!$E$12,INDIRECT("'"&amp;Trust_selected!$H$2&amp;"'!H:H"),$B80), SUMIFS(INDIRECT("'"&amp;Trust_selected!$H$2&amp;"'!F:F"),INDIRECT("'"&amp;Trust_selected!$H$2&amp;"'!B:B"),I$1,INDIRECT("'"&amp;Trust_selected!$H$2&amp;"'!D:D"),Trust_selected!$E$12,INDIRECT("'"&amp;Trust_selected!$H$2&amp;"'!E:E"),Trust_selected!$E$18,INDIRECT("'"&amp;Trust_selected!$H$2&amp;"'!H:H"),$B80))))</f>
        <v>852</v>
      </c>
      <c r="J80" s="22">
        <f ca="1">IF(AND(Trust_selected!$E$12="All intent",Trust_selected!$E$18="18+"), SUMIFS(INDIRECT("'"&amp;Trust_selected!$H$2&amp;"'!G:G"),INDIRECT("'"&amp;Trust_selected!$H$2&amp;"'!B:B"),I$1,INDIRECT("'"&amp;Trust_selected!$H$2&amp;"'!H:H"),$B80), IF(Trust_selected!$E$12="All intent", SUMIFS(INDIRECT("'"&amp;Trust_selected!$H$2&amp;"'!G:G"),INDIRECT("'"&amp;Trust_selected!$H$2&amp;"'!B:B"),I$1,INDIRECT("'"&amp;Trust_selected!$H$2&amp;"'!E:E"),Trust_selected!$E$18,INDIRECT("'"&amp;Trust_selected!$H$2&amp;"'!H:H"),$B80), IF(Trust_selected!$E$18="18+", SUMIFS(INDIRECT("'"&amp;Trust_selected!$H$2&amp;"'!G:G"),INDIRECT("'"&amp;Trust_selected!$H$2&amp;"'!B:B"),I$1,INDIRECT("'"&amp;Trust_selected!$H$2&amp;"'!D:D"),Trust_selected!$E$12,INDIRECT("'"&amp;Trust_selected!$H$2&amp;"'!H:H"),$B80), SUMIFS(INDIRECT("'"&amp;Trust_selected!$H$2&amp;"'!G:G"),INDIRECT("'"&amp;Trust_selected!$H$2&amp;"'!B:B"),I$1,INDIRECT("'"&amp;Trust_selected!$H$2&amp;"'!D:D"),Trust_selected!$E$12,INDIRECT("'"&amp;Trust_selected!$H$2&amp;"'!E:E"),Trust_selected!$E$18,INDIRECT("'"&amp;Trust_selected!$H$2&amp;"'!H:H"),$B80))))</f>
        <v>23</v>
      </c>
      <c r="K80" s="22">
        <f t="shared" ca="1" si="9"/>
        <v>2.699530516431925E-2</v>
      </c>
      <c r="L80" s="18">
        <f t="shared" ca="1" si="16"/>
        <v>1.8054697287009844E-2</v>
      </c>
      <c r="M80" s="18">
        <f t="shared" ca="1" si="17"/>
        <v>4.018209214052397E-2</v>
      </c>
      <c r="N80" s="4">
        <f ca="1">IF(AND(Trust_selected!$E$12="All intent",Trust_selected!$E$18="18+"), SUMIFS(INDIRECT("'"&amp;Trust_selected!$H$2&amp;"'!F:F"),INDIRECT("'"&amp;Trust_selected!$H$2&amp;"'!B:B"),N$1,INDIRECT("'"&amp;Trust_selected!$H$2&amp;"'!H:H"),$B80), IF(Trust_selected!$E$12="All intent", SUMIFS(INDIRECT("'"&amp;Trust_selected!$H$2&amp;"'!F:F"),INDIRECT("'"&amp;Trust_selected!$H$2&amp;"'!B:B"),N$1,INDIRECT("'"&amp;Trust_selected!$H$2&amp;"'!E:E"),Trust_selected!$E$18,INDIRECT("'"&amp;Trust_selected!$H$2&amp;"'!H:H"),$B80), IF(Trust_selected!$E$18="18+", SUMIFS(INDIRECT("'"&amp;Trust_selected!$H$2&amp;"'!F:F"),INDIRECT("'"&amp;Trust_selected!$H$2&amp;"'!B:B"),N$1,INDIRECT("'"&amp;Trust_selected!$H$2&amp;"'!D:D"),Trust_selected!$E$12,INDIRECT("'"&amp;Trust_selected!$H$2&amp;"'!H:H"),$B80), SUMIFS(INDIRECT("'"&amp;Trust_selected!$H$2&amp;"'!F:F"),INDIRECT("'"&amp;Trust_selected!$H$2&amp;"'!B:B"),N$1,INDIRECT("'"&amp;Trust_selected!$H$2&amp;"'!D:D"),Trust_selected!$E$12,INDIRECT("'"&amp;Trust_selected!$H$2&amp;"'!E:E"),Trust_selected!$E$18,INDIRECT("'"&amp;Trust_selected!$H$2&amp;"'!H:H"),$B80))))</f>
        <v>0</v>
      </c>
      <c r="O80" s="4">
        <f ca="1">IF(AND(Trust_selected!$E$12="All intent",Trust_selected!$E$18="18+"), SUMIFS(INDIRECT("'"&amp;Trust_selected!$H$2&amp;"'!G:G"),INDIRECT("'"&amp;Trust_selected!$H$2&amp;"'!B:B"),N$1,INDIRECT("'"&amp;Trust_selected!$H$2&amp;"'!H:H"),$B80), IF(Trust_selected!$E$12="All intent", SUMIFS(INDIRECT("'"&amp;Trust_selected!$H$2&amp;"'!G:G"),INDIRECT("'"&amp;Trust_selected!$H$2&amp;"'!B:B"),N$1,INDIRECT("'"&amp;Trust_selected!$H$2&amp;"'!E:E"),Trust_selected!$E$18,INDIRECT("'"&amp;Trust_selected!$H$2&amp;"'!H:H"),$B80), IF(Trust_selected!$E$18="18+", SUMIFS(INDIRECT("'"&amp;Trust_selected!$H$2&amp;"'!G:G"),INDIRECT("'"&amp;Trust_selected!$H$2&amp;"'!B:B"),N$1,INDIRECT("'"&amp;Trust_selected!$H$2&amp;"'!D:D"),Trust_selected!$E$12,INDIRECT("'"&amp;Trust_selected!$H$2&amp;"'!H:H"),$B80), SUMIFS(INDIRECT("'"&amp;Trust_selected!$H$2&amp;"'!G:G"),INDIRECT("'"&amp;Trust_selected!$H$2&amp;"'!B:B"),N$1,INDIRECT("'"&amp;Trust_selected!$H$2&amp;"'!D:D"),Trust_selected!$E$12,INDIRECT("'"&amp;Trust_selected!$H$2&amp;"'!E:E"),Trust_selected!$E$18,INDIRECT("'"&amp;Trust_selected!$H$2&amp;"'!H:H"),$B80))))</f>
        <v>0</v>
      </c>
      <c r="P80" s="4">
        <f t="shared" ca="1" si="10"/>
        <v>0</v>
      </c>
      <c r="Q80" s="96">
        <f t="shared" ca="1" si="11"/>
        <v>0</v>
      </c>
      <c r="R80" s="96">
        <f t="shared" ca="1" si="12"/>
        <v>1</v>
      </c>
    </row>
    <row r="81" spans="1:18" x14ac:dyDescent="0.3">
      <c r="A81" s="12" t="s">
        <v>241</v>
      </c>
      <c r="B81" s="12" t="s">
        <v>87</v>
      </c>
      <c r="C81" s="12" t="s">
        <v>426</v>
      </c>
      <c r="D81" s="22">
        <f ca="1">IF(AND(Trust_selected!$E$12="All intent",Trust_selected!$E$18="18+"), SUMIFS(INDIRECT("'"&amp;Trust_selected!$H$2&amp;"'!F:F"),INDIRECT("'"&amp;Trust_selected!$H$2&amp;"'!B:B"),D$1,INDIRECT("'"&amp;Trust_selected!$H$2&amp;"'!H:H"),$B81), IF(Trust_selected!$E$12="All intent", SUMIFS(INDIRECT("'"&amp;Trust_selected!$H$2&amp;"'!F:F"),INDIRECT("'"&amp;Trust_selected!$H$2&amp;"'!B:B"),D$1,INDIRECT("'"&amp;Trust_selected!$H$2&amp;"'!E:E"),Trust_selected!$E$18,INDIRECT("'"&amp;Trust_selected!$H$2&amp;"'!H:H"),$B81), IF(Trust_selected!$E$18="18+", SUMIFS(INDIRECT("'"&amp;Trust_selected!$H$2&amp;"'!F:F"),INDIRECT("'"&amp;Trust_selected!$H$2&amp;"'!B:B"),D$1,INDIRECT("'"&amp;Trust_selected!$H$2&amp;"'!D:D"),Trust_selected!$E$12,INDIRECT("'"&amp;Trust_selected!$H$2&amp;"'!H:H"),$B81), SUMIFS(INDIRECT("'"&amp;Trust_selected!$H$2&amp;"'!F:F"),INDIRECT("'"&amp;Trust_selected!$H$2&amp;"'!B:B"),D$1,INDIRECT("'"&amp;Trust_selected!$H$2&amp;"'!D:D"),Trust_selected!$E$12,INDIRECT("'"&amp;Trust_selected!$H$2&amp;"'!E:E"),Trust_selected!$E$18,INDIRECT("'"&amp;Trust_selected!$H$2&amp;"'!H:H"),$B81))))</f>
        <v>718</v>
      </c>
      <c r="E81" s="22">
        <f ca="1">IF(AND(Trust_selected!$E$12="All intent",Trust_selected!$E$18="18+"), SUMIFS(INDIRECT("'"&amp;Trust_selected!$H$2&amp;"'!G:G"),INDIRECT("'"&amp;Trust_selected!$H$2&amp;"'!B:B"),D$1,INDIRECT("'"&amp;Trust_selected!$H$2&amp;"'!H:H"),$B81), IF(Trust_selected!$E$12="All intent", SUMIFS(INDIRECT("'"&amp;Trust_selected!$H$2&amp;"'!G:G"),INDIRECT("'"&amp;Trust_selected!$H$2&amp;"'!B:B"),D$1,INDIRECT("'"&amp;Trust_selected!$H$2&amp;"'!E:E"),Trust_selected!$E$18,INDIRECT("'"&amp;Trust_selected!$H$2&amp;"'!H:H"),$B81), IF(Trust_selected!$E$18="18+", SUMIFS(INDIRECT("'"&amp;Trust_selected!$H$2&amp;"'!G:G"),INDIRECT("'"&amp;Trust_selected!$H$2&amp;"'!B:B"),D$1,INDIRECT("'"&amp;Trust_selected!$H$2&amp;"'!D:D"),Trust_selected!$E$12,INDIRECT("'"&amp;Trust_selected!$H$2&amp;"'!H:H"),$B81), SUMIFS(INDIRECT("'"&amp;Trust_selected!$H$2&amp;"'!G:G"),INDIRECT("'"&amp;Trust_selected!$H$2&amp;"'!B:B"),D$1,INDIRECT("'"&amp;Trust_selected!$H$2&amp;"'!D:D"),Trust_selected!$E$12,INDIRECT("'"&amp;Trust_selected!$H$2&amp;"'!E:E"),Trust_selected!$E$18,INDIRECT("'"&amp;Trust_selected!$H$2&amp;"'!H:H"),$B81))))</f>
        <v>30</v>
      </c>
      <c r="F81" s="22">
        <f t="shared" ca="1" si="13"/>
        <v>4.1782729805013928E-2</v>
      </c>
      <c r="G81" s="18">
        <f t="shared" ca="1" si="14"/>
        <v>2.9422163796263799E-2</v>
      </c>
      <c r="H81" s="18">
        <f t="shared" ca="1" si="15"/>
        <v>5.9020330106753172E-2</v>
      </c>
      <c r="I81" s="22">
        <f ca="1">IF(AND(Trust_selected!$E$12="All intent",Trust_selected!$E$18="18+"), SUMIFS(INDIRECT("'"&amp;Trust_selected!$H$2&amp;"'!F:F"),INDIRECT("'"&amp;Trust_selected!$H$2&amp;"'!B:B"),I$1,INDIRECT("'"&amp;Trust_selected!$H$2&amp;"'!H:H"),$B81), IF(Trust_selected!$E$12="All intent", SUMIFS(INDIRECT("'"&amp;Trust_selected!$H$2&amp;"'!F:F"),INDIRECT("'"&amp;Trust_selected!$H$2&amp;"'!B:B"),I$1,INDIRECT("'"&amp;Trust_selected!$H$2&amp;"'!E:E"),Trust_selected!$E$18,INDIRECT("'"&amp;Trust_selected!$H$2&amp;"'!H:H"),$B81), IF(Trust_selected!$E$18="18+", SUMIFS(INDIRECT("'"&amp;Trust_selected!$H$2&amp;"'!F:F"),INDIRECT("'"&amp;Trust_selected!$H$2&amp;"'!B:B"),I$1,INDIRECT("'"&amp;Trust_selected!$H$2&amp;"'!D:D"),Trust_selected!$E$12,INDIRECT("'"&amp;Trust_selected!$H$2&amp;"'!H:H"),$B81), SUMIFS(INDIRECT("'"&amp;Trust_selected!$H$2&amp;"'!F:F"),INDIRECT("'"&amp;Trust_selected!$H$2&amp;"'!B:B"),I$1,INDIRECT("'"&amp;Trust_selected!$H$2&amp;"'!D:D"),Trust_selected!$E$12,INDIRECT("'"&amp;Trust_selected!$H$2&amp;"'!E:E"),Trust_selected!$E$18,INDIRECT("'"&amp;Trust_selected!$H$2&amp;"'!H:H"),$B81))))</f>
        <v>708</v>
      </c>
      <c r="J81" s="22">
        <f ca="1">IF(AND(Trust_selected!$E$12="All intent",Trust_selected!$E$18="18+"), SUMIFS(INDIRECT("'"&amp;Trust_selected!$H$2&amp;"'!G:G"),INDIRECT("'"&amp;Trust_selected!$H$2&amp;"'!B:B"),I$1,INDIRECT("'"&amp;Trust_selected!$H$2&amp;"'!H:H"),$B81), IF(Trust_selected!$E$12="All intent", SUMIFS(INDIRECT("'"&amp;Trust_selected!$H$2&amp;"'!G:G"),INDIRECT("'"&amp;Trust_selected!$H$2&amp;"'!B:B"),I$1,INDIRECT("'"&amp;Trust_selected!$H$2&amp;"'!E:E"),Trust_selected!$E$18,INDIRECT("'"&amp;Trust_selected!$H$2&amp;"'!H:H"),$B81), IF(Trust_selected!$E$18="18+", SUMIFS(INDIRECT("'"&amp;Trust_selected!$H$2&amp;"'!G:G"),INDIRECT("'"&amp;Trust_selected!$H$2&amp;"'!B:B"),I$1,INDIRECT("'"&amp;Trust_selected!$H$2&amp;"'!D:D"),Trust_selected!$E$12,INDIRECT("'"&amp;Trust_selected!$H$2&amp;"'!H:H"),$B81), SUMIFS(INDIRECT("'"&amp;Trust_selected!$H$2&amp;"'!G:G"),INDIRECT("'"&amp;Trust_selected!$H$2&amp;"'!B:B"),I$1,INDIRECT("'"&amp;Trust_selected!$H$2&amp;"'!D:D"),Trust_selected!$E$12,INDIRECT("'"&amp;Trust_selected!$H$2&amp;"'!E:E"),Trust_selected!$E$18,INDIRECT("'"&amp;Trust_selected!$H$2&amp;"'!H:H"),$B81))))</f>
        <v>25</v>
      </c>
      <c r="K81" s="22">
        <f t="shared" ca="1" si="9"/>
        <v>3.5310734463276837E-2</v>
      </c>
      <c r="L81" s="18">
        <f t="shared" ca="1" si="16"/>
        <v>2.4030228156631694E-2</v>
      </c>
      <c r="M81" s="18">
        <f t="shared" ca="1" si="17"/>
        <v>5.160664035323724E-2</v>
      </c>
      <c r="N81" s="4">
        <f ca="1">IF(AND(Trust_selected!$E$12="All intent",Trust_selected!$E$18="18+"), SUMIFS(INDIRECT("'"&amp;Trust_selected!$H$2&amp;"'!F:F"),INDIRECT("'"&amp;Trust_selected!$H$2&amp;"'!B:B"),N$1,INDIRECT("'"&amp;Trust_selected!$H$2&amp;"'!H:H"),$B81), IF(Trust_selected!$E$12="All intent", SUMIFS(INDIRECT("'"&amp;Trust_selected!$H$2&amp;"'!F:F"),INDIRECT("'"&amp;Trust_selected!$H$2&amp;"'!B:B"),N$1,INDIRECT("'"&amp;Trust_selected!$H$2&amp;"'!E:E"),Trust_selected!$E$18,INDIRECT("'"&amp;Trust_selected!$H$2&amp;"'!H:H"),$B81), IF(Trust_selected!$E$18="18+", SUMIFS(INDIRECT("'"&amp;Trust_selected!$H$2&amp;"'!F:F"),INDIRECT("'"&amp;Trust_selected!$H$2&amp;"'!B:B"),N$1,INDIRECT("'"&amp;Trust_selected!$H$2&amp;"'!D:D"),Trust_selected!$E$12,INDIRECT("'"&amp;Trust_selected!$H$2&amp;"'!H:H"),$B81), SUMIFS(INDIRECT("'"&amp;Trust_selected!$H$2&amp;"'!F:F"),INDIRECT("'"&amp;Trust_selected!$H$2&amp;"'!B:B"),N$1,INDIRECT("'"&amp;Trust_selected!$H$2&amp;"'!D:D"),Trust_selected!$E$12,INDIRECT("'"&amp;Trust_selected!$H$2&amp;"'!E:E"),Trust_selected!$E$18,INDIRECT("'"&amp;Trust_selected!$H$2&amp;"'!H:H"),$B81))))</f>
        <v>0</v>
      </c>
      <c r="O81" s="4">
        <f ca="1">IF(AND(Trust_selected!$E$12="All intent",Trust_selected!$E$18="18+"), SUMIFS(INDIRECT("'"&amp;Trust_selected!$H$2&amp;"'!G:G"),INDIRECT("'"&amp;Trust_selected!$H$2&amp;"'!B:B"),N$1,INDIRECT("'"&amp;Trust_selected!$H$2&amp;"'!H:H"),$B81), IF(Trust_selected!$E$12="All intent", SUMIFS(INDIRECT("'"&amp;Trust_selected!$H$2&amp;"'!G:G"),INDIRECT("'"&amp;Trust_selected!$H$2&amp;"'!B:B"),N$1,INDIRECT("'"&amp;Trust_selected!$H$2&amp;"'!E:E"),Trust_selected!$E$18,INDIRECT("'"&amp;Trust_selected!$H$2&amp;"'!H:H"),$B81), IF(Trust_selected!$E$18="18+", SUMIFS(INDIRECT("'"&amp;Trust_selected!$H$2&amp;"'!G:G"),INDIRECT("'"&amp;Trust_selected!$H$2&amp;"'!B:B"),N$1,INDIRECT("'"&amp;Trust_selected!$H$2&amp;"'!D:D"),Trust_selected!$E$12,INDIRECT("'"&amp;Trust_selected!$H$2&amp;"'!H:H"),$B81), SUMIFS(INDIRECT("'"&amp;Trust_selected!$H$2&amp;"'!G:G"),INDIRECT("'"&amp;Trust_selected!$H$2&amp;"'!B:B"),N$1,INDIRECT("'"&amp;Trust_selected!$H$2&amp;"'!D:D"),Trust_selected!$E$12,INDIRECT("'"&amp;Trust_selected!$H$2&amp;"'!E:E"),Trust_selected!$E$18,INDIRECT("'"&amp;Trust_selected!$H$2&amp;"'!H:H"),$B81))))</f>
        <v>0</v>
      </c>
      <c r="P81" s="4">
        <f t="shared" ca="1" si="10"/>
        <v>0</v>
      </c>
      <c r="Q81" s="96">
        <f t="shared" ca="1" si="11"/>
        <v>0</v>
      </c>
      <c r="R81" s="96">
        <f t="shared" ca="1" si="12"/>
        <v>1</v>
      </c>
    </row>
    <row r="82" spans="1:18" x14ac:dyDescent="0.3">
      <c r="A82" s="12" t="s">
        <v>242</v>
      </c>
      <c r="B82" s="12" t="s">
        <v>88</v>
      </c>
      <c r="C82" s="12" t="s">
        <v>353</v>
      </c>
      <c r="D82" s="22">
        <f ca="1">IF(AND(Trust_selected!$E$12="All intent",Trust_selected!$E$18="18+"), SUMIFS(INDIRECT("'"&amp;Trust_selected!$H$2&amp;"'!F:F"),INDIRECT("'"&amp;Trust_selected!$H$2&amp;"'!B:B"),D$1,INDIRECT("'"&amp;Trust_selected!$H$2&amp;"'!H:H"),$B82), IF(Trust_selected!$E$12="All intent", SUMIFS(INDIRECT("'"&amp;Trust_selected!$H$2&amp;"'!F:F"),INDIRECT("'"&amp;Trust_selected!$H$2&amp;"'!B:B"),D$1,INDIRECT("'"&amp;Trust_selected!$H$2&amp;"'!E:E"),Trust_selected!$E$18,INDIRECT("'"&amp;Trust_selected!$H$2&amp;"'!H:H"),$B82), IF(Trust_selected!$E$18="18+", SUMIFS(INDIRECT("'"&amp;Trust_selected!$H$2&amp;"'!F:F"),INDIRECT("'"&amp;Trust_selected!$H$2&amp;"'!B:B"),D$1,INDIRECT("'"&amp;Trust_selected!$H$2&amp;"'!D:D"),Trust_selected!$E$12,INDIRECT("'"&amp;Trust_selected!$H$2&amp;"'!H:H"),$B82), SUMIFS(INDIRECT("'"&amp;Trust_selected!$H$2&amp;"'!F:F"),INDIRECT("'"&amp;Trust_selected!$H$2&amp;"'!B:B"),D$1,INDIRECT("'"&amp;Trust_selected!$H$2&amp;"'!D:D"),Trust_selected!$E$12,INDIRECT("'"&amp;Trust_selected!$H$2&amp;"'!E:E"),Trust_selected!$E$18,INDIRECT("'"&amp;Trust_selected!$H$2&amp;"'!H:H"),$B82))))</f>
        <v>522</v>
      </c>
      <c r="E82" s="22">
        <f ca="1">IF(AND(Trust_selected!$E$12="All intent",Trust_selected!$E$18="18+"), SUMIFS(INDIRECT("'"&amp;Trust_selected!$H$2&amp;"'!G:G"),INDIRECT("'"&amp;Trust_selected!$H$2&amp;"'!B:B"),D$1,INDIRECT("'"&amp;Trust_selected!$H$2&amp;"'!H:H"),$B82), IF(Trust_selected!$E$12="All intent", SUMIFS(INDIRECT("'"&amp;Trust_selected!$H$2&amp;"'!G:G"),INDIRECT("'"&amp;Trust_selected!$H$2&amp;"'!B:B"),D$1,INDIRECT("'"&amp;Trust_selected!$H$2&amp;"'!E:E"),Trust_selected!$E$18,INDIRECT("'"&amp;Trust_selected!$H$2&amp;"'!H:H"),$B82), IF(Trust_selected!$E$18="18+", SUMIFS(INDIRECT("'"&amp;Trust_selected!$H$2&amp;"'!G:G"),INDIRECT("'"&amp;Trust_selected!$H$2&amp;"'!B:B"),D$1,INDIRECT("'"&amp;Trust_selected!$H$2&amp;"'!D:D"),Trust_selected!$E$12,INDIRECT("'"&amp;Trust_selected!$H$2&amp;"'!H:H"),$B82), SUMIFS(INDIRECT("'"&amp;Trust_selected!$H$2&amp;"'!G:G"),INDIRECT("'"&amp;Trust_selected!$H$2&amp;"'!B:B"),D$1,INDIRECT("'"&amp;Trust_selected!$H$2&amp;"'!D:D"),Trust_selected!$E$12,INDIRECT("'"&amp;Trust_selected!$H$2&amp;"'!E:E"),Trust_selected!$E$18,INDIRECT("'"&amp;Trust_selected!$H$2&amp;"'!H:H"),$B82))))</f>
        <v>27</v>
      </c>
      <c r="F82" s="22">
        <f t="shared" ca="1" si="13"/>
        <v>5.1724137931034482E-2</v>
      </c>
      <c r="G82" s="18">
        <f t="shared" ca="1" si="14"/>
        <v>3.5788461100552539E-2</v>
      </c>
      <c r="H82" s="18">
        <f t="shared" ca="1" si="15"/>
        <v>7.4209443877147965E-2</v>
      </c>
      <c r="I82" s="22">
        <f ca="1">IF(AND(Trust_selected!$E$12="All intent",Trust_selected!$E$18="18+"), SUMIFS(INDIRECT("'"&amp;Trust_selected!$H$2&amp;"'!F:F"),INDIRECT("'"&amp;Trust_selected!$H$2&amp;"'!B:B"),I$1,INDIRECT("'"&amp;Trust_selected!$H$2&amp;"'!H:H"),$B82), IF(Trust_selected!$E$12="All intent", SUMIFS(INDIRECT("'"&amp;Trust_selected!$H$2&amp;"'!F:F"),INDIRECT("'"&amp;Trust_selected!$H$2&amp;"'!B:B"),I$1,INDIRECT("'"&amp;Trust_selected!$H$2&amp;"'!E:E"),Trust_selected!$E$18,INDIRECT("'"&amp;Trust_selected!$H$2&amp;"'!H:H"),$B82), IF(Trust_selected!$E$18="18+", SUMIFS(INDIRECT("'"&amp;Trust_selected!$H$2&amp;"'!F:F"),INDIRECT("'"&amp;Trust_selected!$H$2&amp;"'!B:B"),I$1,INDIRECT("'"&amp;Trust_selected!$H$2&amp;"'!D:D"),Trust_selected!$E$12,INDIRECT("'"&amp;Trust_selected!$H$2&amp;"'!H:H"),$B82), SUMIFS(INDIRECT("'"&amp;Trust_selected!$H$2&amp;"'!F:F"),INDIRECT("'"&amp;Trust_selected!$H$2&amp;"'!B:B"),I$1,INDIRECT("'"&amp;Trust_selected!$H$2&amp;"'!D:D"),Trust_selected!$E$12,INDIRECT("'"&amp;Trust_selected!$H$2&amp;"'!E:E"),Trust_selected!$E$18,INDIRECT("'"&amp;Trust_selected!$H$2&amp;"'!H:H"),$B82))))</f>
        <v>223</v>
      </c>
      <c r="J82" s="22">
        <f ca="1">IF(AND(Trust_selected!$E$12="All intent",Trust_selected!$E$18="18+"), SUMIFS(INDIRECT("'"&amp;Trust_selected!$H$2&amp;"'!G:G"),INDIRECT("'"&amp;Trust_selected!$H$2&amp;"'!B:B"),I$1,INDIRECT("'"&amp;Trust_selected!$H$2&amp;"'!H:H"),$B82), IF(Trust_selected!$E$12="All intent", SUMIFS(INDIRECT("'"&amp;Trust_selected!$H$2&amp;"'!G:G"),INDIRECT("'"&amp;Trust_selected!$H$2&amp;"'!B:B"),I$1,INDIRECT("'"&amp;Trust_selected!$H$2&amp;"'!E:E"),Trust_selected!$E$18,INDIRECT("'"&amp;Trust_selected!$H$2&amp;"'!H:H"),$B82), IF(Trust_selected!$E$18="18+", SUMIFS(INDIRECT("'"&amp;Trust_selected!$H$2&amp;"'!G:G"),INDIRECT("'"&amp;Trust_selected!$H$2&amp;"'!B:B"),I$1,INDIRECT("'"&amp;Trust_selected!$H$2&amp;"'!D:D"),Trust_selected!$E$12,INDIRECT("'"&amp;Trust_selected!$H$2&amp;"'!H:H"),$B82), SUMIFS(INDIRECT("'"&amp;Trust_selected!$H$2&amp;"'!G:G"),INDIRECT("'"&amp;Trust_selected!$H$2&amp;"'!B:B"),I$1,INDIRECT("'"&amp;Trust_selected!$H$2&amp;"'!D:D"),Trust_selected!$E$12,INDIRECT("'"&amp;Trust_selected!$H$2&amp;"'!E:E"),Trust_selected!$E$18,INDIRECT("'"&amp;Trust_selected!$H$2&amp;"'!H:H"),$B82))))</f>
        <v>2</v>
      </c>
      <c r="K82" s="22">
        <f t="shared" ca="1" si="9"/>
        <v>8.9686098654708519E-3</v>
      </c>
      <c r="L82" s="18">
        <f t="shared" ca="1" si="16"/>
        <v>2.462971839756232E-3</v>
      </c>
      <c r="M82" s="18">
        <f t="shared" ca="1" si="17"/>
        <v>3.2105042585209936E-2</v>
      </c>
      <c r="N82" s="4">
        <f ca="1">IF(AND(Trust_selected!$E$12="All intent",Trust_selected!$E$18="18+"), SUMIFS(INDIRECT("'"&amp;Trust_selected!$H$2&amp;"'!F:F"),INDIRECT("'"&amp;Trust_selected!$H$2&amp;"'!B:B"),N$1,INDIRECT("'"&amp;Trust_selected!$H$2&amp;"'!H:H"),$B82), IF(Trust_selected!$E$12="All intent", SUMIFS(INDIRECT("'"&amp;Trust_selected!$H$2&amp;"'!F:F"),INDIRECT("'"&amp;Trust_selected!$H$2&amp;"'!B:B"),N$1,INDIRECT("'"&amp;Trust_selected!$H$2&amp;"'!E:E"),Trust_selected!$E$18,INDIRECT("'"&amp;Trust_selected!$H$2&amp;"'!H:H"),$B82), IF(Trust_selected!$E$18="18+", SUMIFS(INDIRECT("'"&amp;Trust_selected!$H$2&amp;"'!F:F"),INDIRECT("'"&amp;Trust_selected!$H$2&amp;"'!B:B"),N$1,INDIRECT("'"&amp;Trust_selected!$H$2&amp;"'!D:D"),Trust_selected!$E$12,INDIRECT("'"&amp;Trust_selected!$H$2&amp;"'!H:H"),$B82), SUMIFS(INDIRECT("'"&amp;Trust_selected!$H$2&amp;"'!F:F"),INDIRECT("'"&amp;Trust_selected!$H$2&amp;"'!B:B"),N$1,INDIRECT("'"&amp;Trust_selected!$H$2&amp;"'!D:D"),Trust_selected!$E$12,INDIRECT("'"&amp;Trust_selected!$H$2&amp;"'!E:E"),Trust_selected!$E$18,INDIRECT("'"&amp;Trust_selected!$H$2&amp;"'!H:H"),$B82))))</f>
        <v>0</v>
      </c>
      <c r="O82" s="4">
        <f ca="1">IF(AND(Trust_selected!$E$12="All intent",Trust_selected!$E$18="18+"), SUMIFS(INDIRECT("'"&amp;Trust_selected!$H$2&amp;"'!G:G"),INDIRECT("'"&amp;Trust_selected!$H$2&amp;"'!B:B"),N$1,INDIRECT("'"&amp;Trust_selected!$H$2&amp;"'!H:H"),$B82), IF(Trust_selected!$E$12="All intent", SUMIFS(INDIRECT("'"&amp;Trust_selected!$H$2&amp;"'!G:G"),INDIRECT("'"&amp;Trust_selected!$H$2&amp;"'!B:B"),N$1,INDIRECT("'"&amp;Trust_selected!$H$2&amp;"'!E:E"),Trust_selected!$E$18,INDIRECT("'"&amp;Trust_selected!$H$2&amp;"'!H:H"),$B82), IF(Trust_selected!$E$18="18+", SUMIFS(INDIRECT("'"&amp;Trust_selected!$H$2&amp;"'!G:G"),INDIRECT("'"&amp;Trust_selected!$H$2&amp;"'!B:B"),N$1,INDIRECT("'"&amp;Trust_selected!$H$2&amp;"'!D:D"),Trust_selected!$E$12,INDIRECT("'"&amp;Trust_selected!$H$2&amp;"'!H:H"),$B82), SUMIFS(INDIRECT("'"&amp;Trust_selected!$H$2&amp;"'!G:G"),INDIRECT("'"&amp;Trust_selected!$H$2&amp;"'!B:B"),N$1,INDIRECT("'"&amp;Trust_selected!$H$2&amp;"'!D:D"),Trust_selected!$E$12,INDIRECT("'"&amp;Trust_selected!$H$2&amp;"'!E:E"),Trust_selected!$E$18,INDIRECT("'"&amp;Trust_selected!$H$2&amp;"'!H:H"),$B82))))</f>
        <v>0</v>
      </c>
      <c r="P82" s="4">
        <f t="shared" ca="1" si="10"/>
        <v>0</v>
      </c>
      <c r="Q82" s="96">
        <f t="shared" ca="1" si="11"/>
        <v>0</v>
      </c>
      <c r="R82" s="96">
        <f t="shared" ca="1" si="12"/>
        <v>1</v>
      </c>
    </row>
    <row r="83" spans="1:18" x14ac:dyDescent="0.3">
      <c r="A83" s="12" t="s">
        <v>243</v>
      </c>
      <c r="B83" s="12" t="s">
        <v>89</v>
      </c>
      <c r="C83" s="12" t="s">
        <v>434</v>
      </c>
      <c r="D83" s="22">
        <f ca="1">IF(AND(Trust_selected!$E$12="All intent",Trust_selected!$E$18="18+"), SUMIFS(INDIRECT("'"&amp;Trust_selected!$H$2&amp;"'!F:F"),INDIRECT("'"&amp;Trust_selected!$H$2&amp;"'!B:B"),D$1,INDIRECT("'"&amp;Trust_selected!$H$2&amp;"'!H:H"),$B83), IF(Trust_selected!$E$12="All intent", SUMIFS(INDIRECT("'"&amp;Trust_selected!$H$2&amp;"'!F:F"),INDIRECT("'"&amp;Trust_selected!$H$2&amp;"'!B:B"),D$1,INDIRECT("'"&amp;Trust_selected!$H$2&amp;"'!E:E"),Trust_selected!$E$18,INDIRECT("'"&amp;Trust_selected!$H$2&amp;"'!H:H"),$B83), IF(Trust_selected!$E$18="18+", SUMIFS(INDIRECT("'"&amp;Trust_selected!$H$2&amp;"'!F:F"),INDIRECT("'"&amp;Trust_selected!$H$2&amp;"'!B:B"),D$1,INDIRECT("'"&amp;Trust_selected!$H$2&amp;"'!D:D"),Trust_selected!$E$12,INDIRECT("'"&amp;Trust_selected!$H$2&amp;"'!H:H"),$B83), SUMIFS(INDIRECT("'"&amp;Trust_selected!$H$2&amp;"'!F:F"),INDIRECT("'"&amp;Trust_selected!$H$2&amp;"'!B:B"),D$1,INDIRECT("'"&amp;Trust_selected!$H$2&amp;"'!D:D"),Trust_selected!$E$12,INDIRECT("'"&amp;Trust_selected!$H$2&amp;"'!E:E"),Trust_selected!$E$18,INDIRECT("'"&amp;Trust_selected!$H$2&amp;"'!H:H"),$B83))))</f>
        <v>299</v>
      </c>
      <c r="E83" s="22">
        <f ca="1">IF(AND(Trust_selected!$E$12="All intent",Trust_selected!$E$18="18+"), SUMIFS(INDIRECT("'"&amp;Trust_selected!$H$2&amp;"'!G:G"),INDIRECT("'"&amp;Trust_selected!$H$2&amp;"'!B:B"),D$1,INDIRECT("'"&amp;Trust_selected!$H$2&amp;"'!H:H"),$B83), IF(Trust_selected!$E$12="All intent", SUMIFS(INDIRECT("'"&amp;Trust_selected!$H$2&amp;"'!G:G"),INDIRECT("'"&amp;Trust_selected!$H$2&amp;"'!B:B"),D$1,INDIRECT("'"&amp;Trust_selected!$H$2&amp;"'!E:E"),Trust_selected!$E$18,INDIRECT("'"&amp;Trust_selected!$H$2&amp;"'!H:H"),$B83), IF(Trust_selected!$E$18="18+", SUMIFS(INDIRECT("'"&amp;Trust_selected!$H$2&amp;"'!G:G"),INDIRECT("'"&amp;Trust_selected!$H$2&amp;"'!B:B"),D$1,INDIRECT("'"&amp;Trust_selected!$H$2&amp;"'!D:D"),Trust_selected!$E$12,INDIRECT("'"&amp;Trust_selected!$H$2&amp;"'!H:H"),$B83), SUMIFS(INDIRECT("'"&amp;Trust_selected!$H$2&amp;"'!G:G"),INDIRECT("'"&amp;Trust_selected!$H$2&amp;"'!B:B"),D$1,INDIRECT("'"&amp;Trust_selected!$H$2&amp;"'!D:D"),Trust_selected!$E$12,INDIRECT("'"&amp;Trust_selected!$H$2&amp;"'!E:E"),Trust_selected!$E$18,INDIRECT("'"&amp;Trust_selected!$H$2&amp;"'!H:H"),$B83))))</f>
        <v>9</v>
      </c>
      <c r="F83" s="22">
        <f t="shared" ca="1" si="13"/>
        <v>3.0100334448160536E-2</v>
      </c>
      <c r="G83" s="18">
        <f t="shared" ca="1" si="14"/>
        <v>1.5915169286006482E-2</v>
      </c>
      <c r="H83" s="18">
        <f t="shared" ca="1" si="15"/>
        <v>5.6206590085209521E-2</v>
      </c>
      <c r="I83" s="22">
        <f ca="1">IF(AND(Trust_selected!$E$12="All intent",Trust_selected!$E$18="18+"), SUMIFS(INDIRECT("'"&amp;Trust_selected!$H$2&amp;"'!F:F"),INDIRECT("'"&amp;Trust_selected!$H$2&amp;"'!B:B"),I$1,INDIRECT("'"&amp;Trust_selected!$H$2&amp;"'!H:H"),$B83), IF(Trust_selected!$E$12="All intent", SUMIFS(INDIRECT("'"&amp;Trust_selected!$H$2&amp;"'!F:F"),INDIRECT("'"&amp;Trust_selected!$H$2&amp;"'!B:B"),I$1,INDIRECT("'"&amp;Trust_selected!$H$2&amp;"'!E:E"),Trust_selected!$E$18,INDIRECT("'"&amp;Trust_selected!$H$2&amp;"'!H:H"),$B83), IF(Trust_selected!$E$18="18+", SUMIFS(INDIRECT("'"&amp;Trust_selected!$H$2&amp;"'!F:F"),INDIRECT("'"&amp;Trust_selected!$H$2&amp;"'!B:B"),I$1,INDIRECT("'"&amp;Trust_selected!$H$2&amp;"'!D:D"),Trust_selected!$E$12,INDIRECT("'"&amp;Trust_selected!$H$2&amp;"'!H:H"),$B83), SUMIFS(INDIRECT("'"&amp;Trust_selected!$H$2&amp;"'!F:F"),INDIRECT("'"&amp;Trust_selected!$H$2&amp;"'!B:B"),I$1,INDIRECT("'"&amp;Trust_selected!$H$2&amp;"'!D:D"),Trust_selected!$E$12,INDIRECT("'"&amp;Trust_selected!$H$2&amp;"'!E:E"),Trust_selected!$E$18,INDIRECT("'"&amp;Trust_selected!$H$2&amp;"'!H:H"),$B83))))</f>
        <v>263</v>
      </c>
      <c r="J83" s="22">
        <f ca="1">IF(AND(Trust_selected!$E$12="All intent",Trust_selected!$E$18="18+"), SUMIFS(INDIRECT("'"&amp;Trust_selected!$H$2&amp;"'!G:G"),INDIRECT("'"&amp;Trust_selected!$H$2&amp;"'!B:B"),I$1,INDIRECT("'"&amp;Trust_selected!$H$2&amp;"'!H:H"),$B83), IF(Trust_selected!$E$12="All intent", SUMIFS(INDIRECT("'"&amp;Trust_selected!$H$2&amp;"'!G:G"),INDIRECT("'"&amp;Trust_selected!$H$2&amp;"'!B:B"),I$1,INDIRECT("'"&amp;Trust_selected!$H$2&amp;"'!E:E"),Trust_selected!$E$18,INDIRECT("'"&amp;Trust_selected!$H$2&amp;"'!H:H"),$B83), IF(Trust_selected!$E$18="18+", SUMIFS(INDIRECT("'"&amp;Trust_selected!$H$2&amp;"'!G:G"),INDIRECT("'"&amp;Trust_selected!$H$2&amp;"'!B:B"),I$1,INDIRECT("'"&amp;Trust_selected!$H$2&amp;"'!D:D"),Trust_selected!$E$12,INDIRECT("'"&amp;Trust_selected!$H$2&amp;"'!H:H"),$B83), SUMIFS(INDIRECT("'"&amp;Trust_selected!$H$2&amp;"'!G:G"),INDIRECT("'"&amp;Trust_selected!$H$2&amp;"'!B:B"),I$1,INDIRECT("'"&amp;Trust_selected!$H$2&amp;"'!D:D"),Trust_selected!$E$12,INDIRECT("'"&amp;Trust_selected!$H$2&amp;"'!E:E"),Trust_selected!$E$18,INDIRECT("'"&amp;Trust_selected!$H$2&amp;"'!H:H"),$B83))))</f>
        <v>17</v>
      </c>
      <c r="K83" s="22">
        <f t="shared" ca="1" si="9"/>
        <v>6.4638783269961975E-2</v>
      </c>
      <c r="L83" s="18">
        <f t="shared" ca="1" si="16"/>
        <v>4.0745451322474653E-2</v>
      </c>
      <c r="M83" s="18">
        <f t="shared" ca="1" si="17"/>
        <v>0.1010670653229314</v>
      </c>
      <c r="N83" s="4">
        <f ca="1">IF(AND(Trust_selected!$E$12="All intent",Trust_selected!$E$18="18+"), SUMIFS(INDIRECT("'"&amp;Trust_selected!$H$2&amp;"'!F:F"),INDIRECT("'"&amp;Trust_selected!$H$2&amp;"'!B:B"),N$1,INDIRECT("'"&amp;Trust_selected!$H$2&amp;"'!H:H"),$B83), IF(Trust_selected!$E$12="All intent", SUMIFS(INDIRECT("'"&amp;Trust_selected!$H$2&amp;"'!F:F"),INDIRECT("'"&amp;Trust_selected!$H$2&amp;"'!B:B"),N$1,INDIRECT("'"&amp;Trust_selected!$H$2&amp;"'!E:E"),Trust_selected!$E$18,INDIRECT("'"&amp;Trust_selected!$H$2&amp;"'!H:H"),$B83), IF(Trust_selected!$E$18="18+", SUMIFS(INDIRECT("'"&amp;Trust_selected!$H$2&amp;"'!F:F"),INDIRECT("'"&amp;Trust_selected!$H$2&amp;"'!B:B"),N$1,INDIRECT("'"&amp;Trust_selected!$H$2&amp;"'!D:D"),Trust_selected!$E$12,INDIRECT("'"&amp;Trust_selected!$H$2&amp;"'!H:H"),$B83), SUMIFS(INDIRECT("'"&amp;Trust_selected!$H$2&amp;"'!F:F"),INDIRECT("'"&amp;Trust_selected!$H$2&amp;"'!B:B"),N$1,INDIRECT("'"&amp;Trust_selected!$H$2&amp;"'!D:D"),Trust_selected!$E$12,INDIRECT("'"&amp;Trust_selected!$H$2&amp;"'!E:E"),Trust_selected!$E$18,INDIRECT("'"&amp;Trust_selected!$H$2&amp;"'!H:H"),$B83))))</f>
        <v>0</v>
      </c>
      <c r="O83" s="4">
        <f ca="1">IF(AND(Trust_selected!$E$12="All intent",Trust_selected!$E$18="18+"), SUMIFS(INDIRECT("'"&amp;Trust_selected!$H$2&amp;"'!G:G"),INDIRECT("'"&amp;Trust_selected!$H$2&amp;"'!B:B"),N$1,INDIRECT("'"&amp;Trust_selected!$H$2&amp;"'!H:H"),$B83), IF(Trust_selected!$E$12="All intent", SUMIFS(INDIRECT("'"&amp;Trust_selected!$H$2&amp;"'!G:G"),INDIRECT("'"&amp;Trust_selected!$H$2&amp;"'!B:B"),N$1,INDIRECT("'"&amp;Trust_selected!$H$2&amp;"'!E:E"),Trust_selected!$E$18,INDIRECT("'"&amp;Trust_selected!$H$2&amp;"'!H:H"),$B83), IF(Trust_selected!$E$18="18+", SUMIFS(INDIRECT("'"&amp;Trust_selected!$H$2&amp;"'!G:G"),INDIRECT("'"&amp;Trust_selected!$H$2&amp;"'!B:B"),N$1,INDIRECT("'"&amp;Trust_selected!$H$2&amp;"'!D:D"),Trust_selected!$E$12,INDIRECT("'"&amp;Trust_selected!$H$2&amp;"'!H:H"),$B83), SUMIFS(INDIRECT("'"&amp;Trust_selected!$H$2&amp;"'!G:G"),INDIRECT("'"&amp;Trust_selected!$H$2&amp;"'!B:B"),N$1,INDIRECT("'"&amp;Trust_selected!$H$2&amp;"'!D:D"),Trust_selected!$E$12,INDIRECT("'"&amp;Trust_selected!$H$2&amp;"'!E:E"),Trust_selected!$E$18,INDIRECT("'"&amp;Trust_selected!$H$2&amp;"'!H:H"),$B83))))</f>
        <v>0</v>
      </c>
      <c r="P83" s="4">
        <f t="shared" ca="1" si="10"/>
        <v>0</v>
      </c>
      <c r="Q83" s="96">
        <f t="shared" ca="1" si="11"/>
        <v>0</v>
      </c>
      <c r="R83" s="96">
        <f t="shared" ca="1" si="12"/>
        <v>1</v>
      </c>
    </row>
    <row r="84" spans="1:18" x14ac:dyDescent="0.3">
      <c r="A84" s="12" t="s">
        <v>244</v>
      </c>
      <c r="B84" s="12" t="s">
        <v>90</v>
      </c>
      <c r="C84" s="12" t="s">
        <v>372</v>
      </c>
      <c r="D84" s="22">
        <f ca="1">IF(AND(Trust_selected!$E$12="All intent",Trust_selected!$E$18="18+"), SUMIFS(INDIRECT("'"&amp;Trust_selected!$H$2&amp;"'!F:F"),INDIRECT("'"&amp;Trust_selected!$H$2&amp;"'!B:B"),D$1,INDIRECT("'"&amp;Trust_selected!$H$2&amp;"'!H:H"),$B84), IF(Trust_selected!$E$12="All intent", SUMIFS(INDIRECT("'"&amp;Trust_selected!$H$2&amp;"'!F:F"),INDIRECT("'"&amp;Trust_selected!$H$2&amp;"'!B:B"),D$1,INDIRECT("'"&amp;Trust_selected!$H$2&amp;"'!E:E"),Trust_selected!$E$18,INDIRECT("'"&amp;Trust_selected!$H$2&amp;"'!H:H"),$B84), IF(Trust_selected!$E$18="18+", SUMIFS(INDIRECT("'"&amp;Trust_selected!$H$2&amp;"'!F:F"),INDIRECT("'"&amp;Trust_selected!$H$2&amp;"'!B:B"),D$1,INDIRECT("'"&amp;Trust_selected!$H$2&amp;"'!D:D"),Trust_selected!$E$12,INDIRECT("'"&amp;Trust_selected!$H$2&amp;"'!H:H"),$B84), SUMIFS(INDIRECT("'"&amp;Trust_selected!$H$2&amp;"'!F:F"),INDIRECT("'"&amp;Trust_selected!$H$2&amp;"'!B:B"),D$1,INDIRECT("'"&amp;Trust_selected!$H$2&amp;"'!D:D"),Trust_selected!$E$12,INDIRECT("'"&amp;Trust_selected!$H$2&amp;"'!E:E"),Trust_selected!$E$18,INDIRECT("'"&amp;Trust_selected!$H$2&amp;"'!H:H"),$B84))))</f>
        <v>71</v>
      </c>
      <c r="E84" s="22">
        <f ca="1">IF(AND(Trust_selected!$E$12="All intent",Trust_selected!$E$18="18+"), SUMIFS(INDIRECT("'"&amp;Trust_selected!$H$2&amp;"'!G:G"),INDIRECT("'"&amp;Trust_selected!$H$2&amp;"'!B:B"),D$1,INDIRECT("'"&amp;Trust_selected!$H$2&amp;"'!H:H"),$B84), IF(Trust_selected!$E$12="All intent", SUMIFS(INDIRECT("'"&amp;Trust_selected!$H$2&amp;"'!G:G"),INDIRECT("'"&amp;Trust_selected!$H$2&amp;"'!B:B"),D$1,INDIRECT("'"&amp;Trust_selected!$H$2&amp;"'!E:E"),Trust_selected!$E$18,INDIRECT("'"&amp;Trust_selected!$H$2&amp;"'!H:H"),$B84), IF(Trust_selected!$E$18="18+", SUMIFS(INDIRECT("'"&amp;Trust_selected!$H$2&amp;"'!G:G"),INDIRECT("'"&amp;Trust_selected!$H$2&amp;"'!B:B"),D$1,INDIRECT("'"&amp;Trust_selected!$H$2&amp;"'!D:D"),Trust_selected!$E$12,INDIRECT("'"&amp;Trust_selected!$H$2&amp;"'!H:H"),$B84), SUMIFS(INDIRECT("'"&amp;Trust_selected!$H$2&amp;"'!G:G"),INDIRECT("'"&amp;Trust_selected!$H$2&amp;"'!B:B"),D$1,INDIRECT("'"&amp;Trust_selected!$H$2&amp;"'!D:D"),Trust_selected!$E$12,INDIRECT("'"&amp;Trust_selected!$H$2&amp;"'!E:E"),Trust_selected!$E$18,INDIRECT("'"&amp;Trust_selected!$H$2&amp;"'!H:H"),$B84))))</f>
        <v>1</v>
      </c>
      <c r="F84" s="22">
        <f t="shared" ca="1" si="13"/>
        <v>1.4084507042253521E-2</v>
      </c>
      <c r="G84" s="18">
        <f t="shared" ca="1" si="14"/>
        <v>2.4906032705442195E-3</v>
      </c>
      <c r="H84" s="18">
        <f t="shared" ca="1" si="15"/>
        <v>7.5560505202490039E-2</v>
      </c>
      <c r="I84" s="22">
        <f ca="1">IF(AND(Trust_selected!$E$12="All intent",Trust_selected!$E$18="18+"), SUMIFS(INDIRECT("'"&amp;Trust_selected!$H$2&amp;"'!F:F"),INDIRECT("'"&amp;Trust_selected!$H$2&amp;"'!B:B"),I$1,INDIRECT("'"&amp;Trust_selected!$H$2&amp;"'!H:H"),$B84), IF(Trust_selected!$E$12="All intent", SUMIFS(INDIRECT("'"&amp;Trust_selected!$H$2&amp;"'!F:F"),INDIRECT("'"&amp;Trust_selected!$H$2&amp;"'!B:B"),I$1,INDIRECT("'"&amp;Trust_selected!$H$2&amp;"'!E:E"),Trust_selected!$E$18,INDIRECT("'"&amp;Trust_selected!$H$2&amp;"'!H:H"),$B84), IF(Trust_selected!$E$18="18+", SUMIFS(INDIRECT("'"&amp;Trust_selected!$H$2&amp;"'!F:F"),INDIRECT("'"&amp;Trust_selected!$H$2&amp;"'!B:B"),I$1,INDIRECT("'"&amp;Trust_selected!$H$2&amp;"'!D:D"),Trust_selected!$E$12,INDIRECT("'"&amp;Trust_selected!$H$2&amp;"'!H:H"),$B84), SUMIFS(INDIRECT("'"&amp;Trust_selected!$H$2&amp;"'!F:F"),INDIRECT("'"&amp;Trust_selected!$H$2&amp;"'!B:B"),I$1,INDIRECT("'"&amp;Trust_selected!$H$2&amp;"'!D:D"),Trust_selected!$E$12,INDIRECT("'"&amp;Trust_selected!$H$2&amp;"'!E:E"),Trust_selected!$E$18,INDIRECT("'"&amp;Trust_selected!$H$2&amp;"'!H:H"),$B84))))</f>
        <v>247</v>
      </c>
      <c r="J84" s="22">
        <f ca="1">IF(AND(Trust_selected!$E$12="All intent",Trust_selected!$E$18="18+"), SUMIFS(INDIRECT("'"&amp;Trust_selected!$H$2&amp;"'!G:G"),INDIRECT("'"&amp;Trust_selected!$H$2&amp;"'!B:B"),I$1,INDIRECT("'"&amp;Trust_selected!$H$2&amp;"'!H:H"),$B84), IF(Trust_selected!$E$12="All intent", SUMIFS(INDIRECT("'"&amp;Trust_selected!$H$2&amp;"'!G:G"),INDIRECT("'"&amp;Trust_selected!$H$2&amp;"'!B:B"),I$1,INDIRECT("'"&amp;Trust_selected!$H$2&amp;"'!E:E"),Trust_selected!$E$18,INDIRECT("'"&amp;Trust_selected!$H$2&amp;"'!H:H"),$B84), IF(Trust_selected!$E$18="18+", SUMIFS(INDIRECT("'"&amp;Trust_selected!$H$2&amp;"'!G:G"),INDIRECT("'"&amp;Trust_selected!$H$2&amp;"'!B:B"),I$1,INDIRECT("'"&amp;Trust_selected!$H$2&amp;"'!D:D"),Trust_selected!$E$12,INDIRECT("'"&amp;Trust_selected!$H$2&amp;"'!H:H"),$B84), SUMIFS(INDIRECT("'"&amp;Trust_selected!$H$2&amp;"'!G:G"),INDIRECT("'"&amp;Trust_selected!$H$2&amp;"'!B:B"),I$1,INDIRECT("'"&amp;Trust_selected!$H$2&amp;"'!D:D"),Trust_selected!$E$12,INDIRECT("'"&amp;Trust_selected!$H$2&amp;"'!E:E"),Trust_selected!$E$18,INDIRECT("'"&amp;Trust_selected!$H$2&amp;"'!H:H"),$B84))))</f>
        <v>7</v>
      </c>
      <c r="K84" s="22">
        <f t="shared" ca="1" si="9"/>
        <v>2.8340080971659919E-2</v>
      </c>
      <c r="L84" s="18">
        <f t="shared" ca="1" si="16"/>
        <v>1.379438466024136E-2</v>
      </c>
      <c r="M84" s="18">
        <f t="shared" ca="1" si="17"/>
        <v>5.7332050756670756E-2</v>
      </c>
      <c r="N84" s="4">
        <f ca="1">IF(AND(Trust_selected!$E$12="All intent",Trust_selected!$E$18="18+"), SUMIFS(INDIRECT("'"&amp;Trust_selected!$H$2&amp;"'!F:F"),INDIRECT("'"&amp;Trust_selected!$H$2&amp;"'!B:B"),N$1,INDIRECT("'"&amp;Trust_selected!$H$2&amp;"'!H:H"),$B84), IF(Trust_selected!$E$12="All intent", SUMIFS(INDIRECT("'"&amp;Trust_selected!$H$2&amp;"'!F:F"),INDIRECT("'"&amp;Trust_selected!$H$2&amp;"'!B:B"),N$1,INDIRECT("'"&amp;Trust_selected!$H$2&amp;"'!E:E"),Trust_selected!$E$18,INDIRECT("'"&amp;Trust_selected!$H$2&amp;"'!H:H"),$B84), IF(Trust_selected!$E$18="18+", SUMIFS(INDIRECT("'"&amp;Trust_selected!$H$2&amp;"'!F:F"),INDIRECT("'"&amp;Trust_selected!$H$2&amp;"'!B:B"),N$1,INDIRECT("'"&amp;Trust_selected!$H$2&amp;"'!D:D"),Trust_selected!$E$12,INDIRECT("'"&amp;Trust_selected!$H$2&amp;"'!H:H"),$B84), SUMIFS(INDIRECT("'"&amp;Trust_selected!$H$2&amp;"'!F:F"),INDIRECT("'"&amp;Trust_selected!$H$2&amp;"'!B:B"),N$1,INDIRECT("'"&amp;Trust_selected!$H$2&amp;"'!D:D"),Trust_selected!$E$12,INDIRECT("'"&amp;Trust_selected!$H$2&amp;"'!E:E"),Trust_selected!$E$18,INDIRECT("'"&amp;Trust_selected!$H$2&amp;"'!H:H"),$B84))))</f>
        <v>0</v>
      </c>
      <c r="O84" s="4">
        <f ca="1">IF(AND(Trust_selected!$E$12="All intent",Trust_selected!$E$18="18+"), SUMIFS(INDIRECT("'"&amp;Trust_selected!$H$2&amp;"'!G:G"),INDIRECT("'"&amp;Trust_selected!$H$2&amp;"'!B:B"),N$1,INDIRECT("'"&amp;Trust_selected!$H$2&amp;"'!H:H"),$B84), IF(Trust_selected!$E$12="All intent", SUMIFS(INDIRECT("'"&amp;Trust_selected!$H$2&amp;"'!G:G"),INDIRECT("'"&amp;Trust_selected!$H$2&amp;"'!B:B"),N$1,INDIRECT("'"&amp;Trust_selected!$H$2&amp;"'!E:E"),Trust_selected!$E$18,INDIRECT("'"&amp;Trust_selected!$H$2&amp;"'!H:H"),$B84), IF(Trust_selected!$E$18="18+", SUMIFS(INDIRECT("'"&amp;Trust_selected!$H$2&amp;"'!G:G"),INDIRECT("'"&amp;Trust_selected!$H$2&amp;"'!B:B"),N$1,INDIRECT("'"&amp;Trust_selected!$H$2&amp;"'!D:D"),Trust_selected!$E$12,INDIRECT("'"&amp;Trust_selected!$H$2&amp;"'!H:H"),$B84), SUMIFS(INDIRECT("'"&amp;Trust_selected!$H$2&amp;"'!G:G"),INDIRECT("'"&amp;Trust_selected!$H$2&amp;"'!B:B"),N$1,INDIRECT("'"&amp;Trust_selected!$H$2&amp;"'!D:D"),Trust_selected!$E$12,INDIRECT("'"&amp;Trust_selected!$H$2&amp;"'!E:E"),Trust_selected!$E$18,INDIRECT("'"&amp;Trust_selected!$H$2&amp;"'!H:H"),$B84))))</f>
        <v>0</v>
      </c>
      <c r="P84" s="4">
        <f t="shared" ca="1" si="10"/>
        <v>0</v>
      </c>
      <c r="Q84" s="96">
        <f t="shared" ca="1" si="11"/>
        <v>0</v>
      </c>
      <c r="R84" s="96">
        <f t="shared" ca="1" si="12"/>
        <v>1</v>
      </c>
    </row>
    <row r="85" spans="1:18" x14ac:dyDescent="0.3">
      <c r="A85" s="12" t="s">
        <v>245</v>
      </c>
      <c r="B85" s="12" t="s">
        <v>91</v>
      </c>
      <c r="C85" s="12" t="s">
        <v>322</v>
      </c>
      <c r="D85" s="22">
        <f ca="1">IF(AND(Trust_selected!$E$12="All intent",Trust_selected!$E$18="18+"), SUMIFS(INDIRECT("'"&amp;Trust_selected!$H$2&amp;"'!F:F"),INDIRECT("'"&amp;Trust_selected!$H$2&amp;"'!B:B"),D$1,INDIRECT("'"&amp;Trust_selected!$H$2&amp;"'!H:H"),$B85), IF(Trust_selected!$E$12="All intent", SUMIFS(INDIRECT("'"&amp;Trust_selected!$H$2&amp;"'!F:F"),INDIRECT("'"&amp;Trust_selected!$H$2&amp;"'!B:B"),D$1,INDIRECT("'"&amp;Trust_selected!$H$2&amp;"'!E:E"),Trust_selected!$E$18,INDIRECT("'"&amp;Trust_selected!$H$2&amp;"'!H:H"),$B85), IF(Trust_selected!$E$18="18+", SUMIFS(INDIRECT("'"&amp;Trust_selected!$H$2&amp;"'!F:F"),INDIRECT("'"&amp;Trust_selected!$H$2&amp;"'!B:B"),D$1,INDIRECT("'"&amp;Trust_selected!$H$2&amp;"'!D:D"),Trust_selected!$E$12,INDIRECT("'"&amp;Trust_selected!$H$2&amp;"'!H:H"),$B85), SUMIFS(INDIRECT("'"&amp;Trust_selected!$H$2&amp;"'!F:F"),INDIRECT("'"&amp;Trust_selected!$H$2&amp;"'!B:B"),D$1,INDIRECT("'"&amp;Trust_selected!$H$2&amp;"'!D:D"),Trust_selected!$E$12,INDIRECT("'"&amp;Trust_selected!$H$2&amp;"'!E:E"),Trust_selected!$E$18,INDIRECT("'"&amp;Trust_selected!$H$2&amp;"'!H:H"),$B85))))</f>
        <v>582</v>
      </c>
      <c r="E85" s="22">
        <f ca="1">IF(AND(Trust_selected!$E$12="All intent",Trust_selected!$E$18="18+"), SUMIFS(INDIRECT("'"&amp;Trust_selected!$H$2&amp;"'!G:G"),INDIRECT("'"&amp;Trust_selected!$H$2&amp;"'!B:B"),D$1,INDIRECT("'"&amp;Trust_selected!$H$2&amp;"'!H:H"),$B85), IF(Trust_selected!$E$12="All intent", SUMIFS(INDIRECT("'"&amp;Trust_selected!$H$2&amp;"'!G:G"),INDIRECT("'"&amp;Trust_selected!$H$2&amp;"'!B:B"),D$1,INDIRECT("'"&amp;Trust_selected!$H$2&amp;"'!E:E"),Trust_selected!$E$18,INDIRECT("'"&amp;Trust_selected!$H$2&amp;"'!H:H"),$B85), IF(Trust_selected!$E$18="18+", SUMIFS(INDIRECT("'"&amp;Trust_selected!$H$2&amp;"'!G:G"),INDIRECT("'"&amp;Trust_selected!$H$2&amp;"'!B:B"),D$1,INDIRECT("'"&amp;Trust_selected!$H$2&amp;"'!D:D"),Trust_selected!$E$12,INDIRECT("'"&amp;Trust_selected!$H$2&amp;"'!H:H"),$B85), SUMIFS(INDIRECT("'"&amp;Trust_selected!$H$2&amp;"'!G:G"),INDIRECT("'"&amp;Trust_selected!$H$2&amp;"'!B:B"),D$1,INDIRECT("'"&amp;Trust_selected!$H$2&amp;"'!D:D"),Trust_selected!$E$12,INDIRECT("'"&amp;Trust_selected!$H$2&amp;"'!E:E"),Trust_selected!$E$18,INDIRECT("'"&amp;Trust_selected!$H$2&amp;"'!H:H"),$B85))))</f>
        <v>26</v>
      </c>
      <c r="F85" s="22">
        <f t="shared" ca="1" si="13"/>
        <v>4.4673539518900345E-2</v>
      </c>
      <c r="G85" s="18">
        <f t="shared" ca="1" si="14"/>
        <v>3.066626329974001E-2</v>
      </c>
      <c r="H85" s="18">
        <f t="shared" ca="1" si="15"/>
        <v>6.465211674987896E-2</v>
      </c>
      <c r="I85" s="22">
        <f ca="1">IF(AND(Trust_selected!$E$12="All intent",Trust_selected!$E$18="18+"), SUMIFS(INDIRECT("'"&amp;Trust_selected!$H$2&amp;"'!F:F"),INDIRECT("'"&amp;Trust_selected!$H$2&amp;"'!B:B"),I$1,INDIRECT("'"&amp;Trust_selected!$H$2&amp;"'!H:H"),$B85), IF(Trust_selected!$E$12="All intent", SUMIFS(INDIRECT("'"&amp;Trust_selected!$H$2&amp;"'!F:F"),INDIRECT("'"&amp;Trust_selected!$H$2&amp;"'!B:B"),I$1,INDIRECT("'"&amp;Trust_selected!$H$2&amp;"'!E:E"),Trust_selected!$E$18,INDIRECT("'"&amp;Trust_selected!$H$2&amp;"'!H:H"),$B85), IF(Trust_selected!$E$18="18+", SUMIFS(INDIRECT("'"&amp;Trust_selected!$H$2&amp;"'!F:F"),INDIRECT("'"&amp;Trust_selected!$H$2&amp;"'!B:B"),I$1,INDIRECT("'"&amp;Trust_selected!$H$2&amp;"'!D:D"),Trust_selected!$E$12,INDIRECT("'"&amp;Trust_selected!$H$2&amp;"'!H:H"),$B85), SUMIFS(INDIRECT("'"&amp;Trust_selected!$H$2&amp;"'!F:F"),INDIRECT("'"&amp;Trust_selected!$H$2&amp;"'!B:B"),I$1,INDIRECT("'"&amp;Trust_selected!$H$2&amp;"'!D:D"),Trust_selected!$E$12,INDIRECT("'"&amp;Trust_selected!$H$2&amp;"'!E:E"),Trust_selected!$E$18,INDIRECT("'"&amp;Trust_selected!$H$2&amp;"'!H:H"),$B85))))</f>
        <v>658</v>
      </c>
      <c r="J85" s="22">
        <f ca="1">IF(AND(Trust_selected!$E$12="All intent",Trust_selected!$E$18="18+"), SUMIFS(INDIRECT("'"&amp;Trust_selected!$H$2&amp;"'!G:G"),INDIRECT("'"&amp;Trust_selected!$H$2&amp;"'!B:B"),I$1,INDIRECT("'"&amp;Trust_selected!$H$2&amp;"'!H:H"),$B85), IF(Trust_selected!$E$12="All intent", SUMIFS(INDIRECT("'"&amp;Trust_selected!$H$2&amp;"'!G:G"),INDIRECT("'"&amp;Trust_selected!$H$2&amp;"'!B:B"),I$1,INDIRECT("'"&amp;Trust_selected!$H$2&amp;"'!E:E"),Trust_selected!$E$18,INDIRECT("'"&amp;Trust_selected!$H$2&amp;"'!H:H"),$B85), IF(Trust_selected!$E$18="18+", SUMIFS(INDIRECT("'"&amp;Trust_selected!$H$2&amp;"'!G:G"),INDIRECT("'"&amp;Trust_selected!$H$2&amp;"'!B:B"),I$1,INDIRECT("'"&amp;Trust_selected!$H$2&amp;"'!D:D"),Trust_selected!$E$12,INDIRECT("'"&amp;Trust_selected!$H$2&amp;"'!H:H"),$B85), SUMIFS(INDIRECT("'"&amp;Trust_selected!$H$2&amp;"'!G:G"),INDIRECT("'"&amp;Trust_selected!$H$2&amp;"'!B:B"),I$1,INDIRECT("'"&amp;Trust_selected!$H$2&amp;"'!D:D"),Trust_selected!$E$12,INDIRECT("'"&amp;Trust_selected!$H$2&amp;"'!E:E"),Trust_selected!$E$18,INDIRECT("'"&amp;Trust_selected!$H$2&amp;"'!H:H"),$B85))))</f>
        <v>15</v>
      </c>
      <c r="K85" s="22">
        <f t="shared" ca="1" si="9"/>
        <v>2.2796352583586626E-2</v>
      </c>
      <c r="L85" s="18">
        <f t="shared" ca="1" si="16"/>
        <v>1.3862720446530329E-2</v>
      </c>
      <c r="M85" s="18">
        <f t="shared" ca="1" si="17"/>
        <v>3.7269553559082305E-2</v>
      </c>
      <c r="N85" s="4">
        <f ca="1">IF(AND(Trust_selected!$E$12="All intent",Trust_selected!$E$18="18+"), SUMIFS(INDIRECT("'"&amp;Trust_selected!$H$2&amp;"'!F:F"),INDIRECT("'"&amp;Trust_selected!$H$2&amp;"'!B:B"),N$1,INDIRECT("'"&amp;Trust_selected!$H$2&amp;"'!H:H"),$B85), IF(Trust_selected!$E$12="All intent", SUMIFS(INDIRECT("'"&amp;Trust_selected!$H$2&amp;"'!F:F"),INDIRECT("'"&amp;Trust_selected!$H$2&amp;"'!B:B"),N$1,INDIRECT("'"&amp;Trust_selected!$H$2&amp;"'!E:E"),Trust_selected!$E$18,INDIRECT("'"&amp;Trust_selected!$H$2&amp;"'!H:H"),$B85), IF(Trust_selected!$E$18="18+", SUMIFS(INDIRECT("'"&amp;Trust_selected!$H$2&amp;"'!F:F"),INDIRECT("'"&amp;Trust_selected!$H$2&amp;"'!B:B"),N$1,INDIRECT("'"&amp;Trust_selected!$H$2&amp;"'!D:D"),Trust_selected!$E$12,INDIRECT("'"&amp;Trust_selected!$H$2&amp;"'!H:H"),$B85), SUMIFS(INDIRECT("'"&amp;Trust_selected!$H$2&amp;"'!F:F"),INDIRECT("'"&amp;Trust_selected!$H$2&amp;"'!B:B"),N$1,INDIRECT("'"&amp;Trust_selected!$H$2&amp;"'!D:D"),Trust_selected!$E$12,INDIRECT("'"&amp;Trust_selected!$H$2&amp;"'!E:E"),Trust_selected!$E$18,INDIRECT("'"&amp;Trust_selected!$H$2&amp;"'!H:H"),$B85))))</f>
        <v>0</v>
      </c>
      <c r="O85" s="4">
        <f ca="1">IF(AND(Trust_selected!$E$12="All intent",Trust_selected!$E$18="18+"), SUMIFS(INDIRECT("'"&amp;Trust_selected!$H$2&amp;"'!G:G"),INDIRECT("'"&amp;Trust_selected!$H$2&amp;"'!B:B"),N$1,INDIRECT("'"&amp;Trust_selected!$H$2&amp;"'!H:H"),$B85), IF(Trust_selected!$E$12="All intent", SUMIFS(INDIRECT("'"&amp;Trust_selected!$H$2&amp;"'!G:G"),INDIRECT("'"&amp;Trust_selected!$H$2&amp;"'!B:B"),N$1,INDIRECT("'"&amp;Trust_selected!$H$2&amp;"'!E:E"),Trust_selected!$E$18,INDIRECT("'"&amp;Trust_selected!$H$2&amp;"'!H:H"),$B85), IF(Trust_selected!$E$18="18+", SUMIFS(INDIRECT("'"&amp;Trust_selected!$H$2&amp;"'!G:G"),INDIRECT("'"&amp;Trust_selected!$H$2&amp;"'!B:B"),N$1,INDIRECT("'"&amp;Trust_selected!$H$2&amp;"'!D:D"),Trust_selected!$E$12,INDIRECT("'"&amp;Trust_selected!$H$2&amp;"'!H:H"),$B85), SUMIFS(INDIRECT("'"&amp;Trust_selected!$H$2&amp;"'!G:G"),INDIRECT("'"&amp;Trust_selected!$H$2&amp;"'!B:B"),N$1,INDIRECT("'"&amp;Trust_selected!$H$2&amp;"'!D:D"),Trust_selected!$E$12,INDIRECT("'"&amp;Trust_selected!$H$2&amp;"'!E:E"),Trust_selected!$E$18,INDIRECT("'"&amp;Trust_selected!$H$2&amp;"'!H:H"),$B85))))</f>
        <v>0</v>
      </c>
      <c r="P85" s="4">
        <f t="shared" ca="1" si="10"/>
        <v>0</v>
      </c>
      <c r="Q85" s="96">
        <f t="shared" ca="1" si="11"/>
        <v>0</v>
      </c>
      <c r="R85" s="96">
        <f t="shared" ca="1" si="12"/>
        <v>1</v>
      </c>
    </row>
    <row r="86" spans="1:18" x14ac:dyDescent="0.3">
      <c r="A86" s="12" t="s">
        <v>246</v>
      </c>
      <c r="B86" s="12" t="s">
        <v>92</v>
      </c>
      <c r="C86" s="12" t="s">
        <v>323</v>
      </c>
      <c r="D86" s="22">
        <f ca="1">IF(AND(Trust_selected!$E$12="All intent",Trust_selected!$E$18="18+"), SUMIFS(INDIRECT("'"&amp;Trust_selected!$H$2&amp;"'!F:F"),INDIRECT("'"&amp;Trust_selected!$H$2&amp;"'!B:B"),D$1,INDIRECT("'"&amp;Trust_selected!$H$2&amp;"'!H:H"),$B86), IF(Trust_selected!$E$12="All intent", SUMIFS(INDIRECT("'"&amp;Trust_selected!$H$2&amp;"'!F:F"),INDIRECT("'"&amp;Trust_selected!$H$2&amp;"'!B:B"),D$1,INDIRECT("'"&amp;Trust_selected!$H$2&amp;"'!E:E"),Trust_selected!$E$18,INDIRECT("'"&amp;Trust_selected!$H$2&amp;"'!H:H"),$B86), IF(Trust_selected!$E$18="18+", SUMIFS(INDIRECT("'"&amp;Trust_selected!$H$2&amp;"'!F:F"),INDIRECT("'"&amp;Trust_selected!$H$2&amp;"'!B:B"),D$1,INDIRECT("'"&amp;Trust_selected!$H$2&amp;"'!D:D"),Trust_selected!$E$12,INDIRECT("'"&amp;Trust_selected!$H$2&amp;"'!H:H"),$B86), SUMIFS(INDIRECT("'"&amp;Trust_selected!$H$2&amp;"'!F:F"),INDIRECT("'"&amp;Trust_selected!$H$2&amp;"'!B:B"),D$1,INDIRECT("'"&amp;Trust_selected!$H$2&amp;"'!D:D"),Trust_selected!$E$12,INDIRECT("'"&amp;Trust_selected!$H$2&amp;"'!E:E"),Trust_selected!$E$18,INDIRECT("'"&amp;Trust_selected!$H$2&amp;"'!H:H"),$B86))))</f>
        <v>829</v>
      </c>
      <c r="E86" s="22">
        <f ca="1">IF(AND(Trust_selected!$E$12="All intent",Trust_selected!$E$18="18+"), SUMIFS(INDIRECT("'"&amp;Trust_selected!$H$2&amp;"'!G:G"),INDIRECT("'"&amp;Trust_selected!$H$2&amp;"'!B:B"),D$1,INDIRECT("'"&amp;Trust_selected!$H$2&amp;"'!H:H"),$B86), IF(Trust_selected!$E$12="All intent", SUMIFS(INDIRECT("'"&amp;Trust_selected!$H$2&amp;"'!G:G"),INDIRECT("'"&amp;Trust_selected!$H$2&amp;"'!B:B"),D$1,INDIRECT("'"&amp;Trust_selected!$H$2&amp;"'!E:E"),Trust_selected!$E$18,INDIRECT("'"&amp;Trust_selected!$H$2&amp;"'!H:H"),$B86), IF(Trust_selected!$E$18="18+", SUMIFS(INDIRECT("'"&amp;Trust_selected!$H$2&amp;"'!G:G"),INDIRECT("'"&amp;Trust_selected!$H$2&amp;"'!B:B"),D$1,INDIRECT("'"&amp;Trust_selected!$H$2&amp;"'!D:D"),Trust_selected!$E$12,INDIRECT("'"&amp;Trust_selected!$H$2&amp;"'!H:H"),$B86), SUMIFS(INDIRECT("'"&amp;Trust_selected!$H$2&amp;"'!G:G"),INDIRECT("'"&amp;Trust_selected!$H$2&amp;"'!B:B"),D$1,INDIRECT("'"&amp;Trust_selected!$H$2&amp;"'!D:D"),Trust_selected!$E$12,INDIRECT("'"&amp;Trust_selected!$H$2&amp;"'!E:E"),Trust_selected!$E$18,INDIRECT("'"&amp;Trust_selected!$H$2&amp;"'!H:H"),$B86))))</f>
        <v>27</v>
      </c>
      <c r="F86" s="22">
        <f t="shared" ca="1" si="13"/>
        <v>3.2569360675512665E-2</v>
      </c>
      <c r="G86" s="18">
        <f t="shared" ca="1" si="14"/>
        <v>2.2478701259255534E-2</v>
      </c>
      <c r="H86" s="18">
        <f t="shared" ca="1" si="15"/>
        <v>4.6972042586515293E-2</v>
      </c>
      <c r="I86" s="22">
        <f ca="1">IF(AND(Trust_selected!$E$12="All intent",Trust_selected!$E$18="18+"), SUMIFS(INDIRECT("'"&amp;Trust_selected!$H$2&amp;"'!F:F"),INDIRECT("'"&amp;Trust_selected!$H$2&amp;"'!B:B"),I$1,INDIRECT("'"&amp;Trust_selected!$H$2&amp;"'!H:H"),$B86), IF(Trust_selected!$E$12="All intent", SUMIFS(INDIRECT("'"&amp;Trust_selected!$H$2&amp;"'!F:F"),INDIRECT("'"&amp;Trust_selected!$H$2&amp;"'!B:B"),I$1,INDIRECT("'"&amp;Trust_selected!$H$2&amp;"'!E:E"),Trust_selected!$E$18,INDIRECT("'"&amp;Trust_selected!$H$2&amp;"'!H:H"),$B86), IF(Trust_selected!$E$18="18+", SUMIFS(INDIRECT("'"&amp;Trust_selected!$H$2&amp;"'!F:F"),INDIRECT("'"&amp;Trust_selected!$H$2&amp;"'!B:B"),I$1,INDIRECT("'"&amp;Trust_selected!$H$2&amp;"'!D:D"),Trust_selected!$E$12,INDIRECT("'"&amp;Trust_selected!$H$2&amp;"'!H:H"),$B86), SUMIFS(INDIRECT("'"&amp;Trust_selected!$H$2&amp;"'!F:F"),INDIRECT("'"&amp;Trust_selected!$H$2&amp;"'!B:B"),I$1,INDIRECT("'"&amp;Trust_selected!$H$2&amp;"'!D:D"),Trust_selected!$E$12,INDIRECT("'"&amp;Trust_selected!$H$2&amp;"'!E:E"),Trust_selected!$E$18,INDIRECT("'"&amp;Trust_selected!$H$2&amp;"'!H:H"),$B86))))</f>
        <v>871</v>
      </c>
      <c r="J86" s="22">
        <f ca="1">IF(AND(Trust_selected!$E$12="All intent",Trust_selected!$E$18="18+"), SUMIFS(INDIRECT("'"&amp;Trust_selected!$H$2&amp;"'!G:G"),INDIRECT("'"&amp;Trust_selected!$H$2&amp;"'!B:B"),I$1,INDIRECT("'"&amp;Trust_selected!$H$2&amp;"'!H:H"),$B86), IF(Trust_selected!$E$12="All intent", SUMIFS(INDIRECT("'"&amp;Trust_selected!$H$2&amp;"'!G:G"),INDIRECT("'"&amp;Trust_selected!$H$2&amp;"'!B:B"),I$1,INDIRECT("'"&amp;Trust_selected!$H$2&amp;"'!E:E"),Trust_selected!$E$18,INDIRECT("'"&amp;Trust_selected!$H$2&amp;"'!H:H"),$B86), IF(Trust_selected!$E$18="18+", SUMIFS(INDIRECT("'"&amp;Trust_selected!$H$2&amp;"'!G:G"),INDIRECT("'"&amp;Trust_selected!$H$2&amp;"'!B:B"),I$1,INDIRECT("'"&amp;Trust_selected!$H$2&amp;"'!D:D"),Trust_selected!$E$12,INDIRECT("'"&amp;Trust_selected!$H$2&amp;"'!H:H"),$B86), SUMIFS(INDIRECT("'"&amp;Trust_selected!$H$2&amp;"'!G:G"),INDIRECT("'"&amp;Trust_selected!$H$2&amp;"'!B:B"),I$1,INDIRECT("'"&amp;Trust_selected!$H$2&amp;"'!D:D"),Trust_selected!$E$12,INDIRECT("'"&amp;Trust_selected!$H$2&amp;"'!E:E"),Trust_selected!$E$18,INDIRECT("'"&amp;Trust_selected!$H$2&amp;"'!H:H"),$B86))))</f>
        <v>44</v>
      </c>
      <c r="K86" s="22">
        <f t="shared" ca="1" si="9"/>
        <v>5.0516647531572902E-2</v>
      </c>
      <c r="L86" s="18">
        <f t="shared" ca="1" si="16"/>
        <v>3.7844177946929729E-2</v>
      </c>
      <c r="M86" s="18">
        <f t="shared" ca="1" si="17"/>
        <v>6.713651071921839E-2</v>
      </c>
      <c r="N86" s="4">
        <f ca="1">IF(AND(Trust_selected!$E$12="All intent",Trust_selected!$E$18="18+"), SUMIFS(INDIRECT("'"&amp;Trust_selected!$H$2&amp;"'!F:F"),INDIRECT("'"&amp;Trust_selected!$H$2&amp;"'!B:B"),N$1,INDIRECT("'"&amp;Trust_selected!$H$2&amp;"'!H:H"),$B86), IF(Trust_selected!$E$12="All intent", SUMIFS(INDIRECT("'"&amp;Trust_selected!$H$2&amp;"'!F:F"),INDIRECT("'"&amp;Trust_selected!$H$2&amp;"'!B:B"),N$1,INDIRECT("'"&amp;Trust_selected!$H$2&amp;"'!E:E"),Trust_selected!$E$18,INDIRECT("'"&amp;Trust_selected!$H$2&amp;"'!H:H"),$B86), IF(Trust_selected!$E$18="18+", SUMIFS(INDIRECT("'"&amp;Trust_selected!$H$2&amp;"'!F:F"),INDIRECT("'"&amp;Trust_selected!$H$2&amp;"'!B:B"),N$1,INDIRECT("'"&amp;Trust_selected!$H$2&amp;"'!D:D"),Trust_selected!$E$12,INDIRECT("'"&amp;Trust_selected!$H$2&amp;"'!H:H"),$B86), SUMIFS(INDIRECT("'"&amp;Trust_selected!$H$2&amp;"'!F:F"),INDIRECT("'"&amp;Trust_selected!$H$2&amp;"'!B:B"),N$1,INDIRECT("'"&amp;Trust_selected!$H$2&amp;"'!D:D"),Trust_selected!$E$12,INDIRECT("'"&amp;Trust_selected!$H$2&amp;"'!E:E"),Trust_selected!$E$18,INDIRECT("'"&amp;Trust_selected!$H$2&amp;"'!H:H"),$B86))))</f>
        <v>0</v>
      </c>
      <c r="O86" s="4">
        <f ca="1">IF(AND(Trust_selected!$E$12="All intent",Trust_selected!$E$18="18+"), SUMIFS(INDIRECT("'"&amp;Trust_selected!$H$2&amp;"'!G:G"),INDIRECT("'"&amp;Trust_selected!$H$2&amp;"'!B:B"),N$1,INDIRECT("'"&amp;Trust_selected!$H$2&amp;"'!H:H"),$B86), IF(Trust_selected!$E$12="All intent", SUMIFS(INDIRECT("'"&amp;Trust_selected!$H$2&amp;"'!G:G"),INDIRECT("'"&amp;Trust_selected!$H$2&amp;"'!B:B"),N$1,INDIRECT("'"&amp;Trust_selected!$H$2&amp;"'!E:E"),Trust_selected!$E$18,INDIRECT("'"&amp;Trust_selected!$H$2&amp;"'!H:H"),$B86), IF(Trust_selected!$E$18="18+", SUMIFS(INDIRECT("'"&amp;Trust_selected!$H$2&amp;"'!G:G"),INDIRECT("'"&amp;Trust_selected!$H$2&amp;"'!B:B"),N$1,INDIRECT("'"&amp;Trust_selected!$H$2&amp;"'!D:D"),Trust_selected!$E$12,INDIRECT("'"&amp;Trust_selected!$H$2&amp;"'!H:H"),$B86), SUMIFS(INDIRECT("'"&amp;Trust_selected!$H$2&amp;"'!G:G"),INDIRECT("'"&amp;Trust_selected!$H$2&amp;"'!B:B"),N$1,INDIRECT("'"&amp;Trust_selected!$H$2&amp;"'!D:D"),Trust_selected!$E$12,INDIRECT("'"&amp;Trust_selected!$H$2&amp;"'!E:E"),Trust_selected!$E$18,INDIRECT("'"&amp;Trust_selected!$H$2&amp;"'!H:H"),$B86))))</f>
        <v>0</v>
      </c>
      <c r="P86" s="4">
        <f t="shared" ca="1" si="10"/>
        <v>0</v>
      </c>
      <c r="Q86" s="96">
        <f t="shared" ca="1" si="11"/>
        <v>0</v>
      </c>
      <c r="R86" s="96">
        <f t="shared" ca="1" si="12"/>
        <v>1</v>
      </c>
    </row>
    <row r="87" spans="1:18" x14ac:dyDescent="0.3">
      <c r="A87" s="12" t="s">
        <v>247</v>
      </c>
      <c r="B87" s="12" t="s">
        <v>93</v>
      </c>
      <c r="C87" s="12" t="s">
        <v>397</v>
      </c>
      <c r="D87" s="22">
        <f ca="1">IF(AND(Trust_selected!$E$12="All intent",Trust_selected!$E$18="18+"), SUMIFS(INDIRECT("'"&amp;Trust_selected!$H$2&amp;"'!F:F"),INDIRECT("'"&amp;Trust_selected!$H$2&amp;"'!B:B"),D$1,INDIRECT("'"&amp;Trust_selected!$H$2&amp;"'!H:H"),$B87), IF(Trust_selected!$E$12="All intent", SUMIFS(INDIRECT("'"&amp;Trust_selected!$H$2&amp;"'!F:F"),INDIRECT("'"&amp;Trust_selected!$H$2&amp;"'!B:B"),D$1,INDIRECT("'"&amp;Trust_selected!$H$2&amp;"'!E:E"),Trust_selected!$E$18,INDIRECT("'"&amp;Trust_selected!$H$2&amp;"'!H:H"),$B87), IF(Trust_selected!$E$18="18+", SUMIFS(INDIRECT("'"&amp;Trust_selected!$H$2&amp;"'!F:F"),INDIRECT("'"&amp;Trust_selected!$H$2&amp;"'!B:B"),D$1,INDIRECT("'"&amp;Trust_selected!$H$2&amp;"'!D:D"),Trust_selected!$E$12,INDIRECT("'"&amp;Trust_selected!$H$2&amp;"'!H:H"),$B87), SUMIFS(INDIRECT("'"&amp;Trust_selected!$H$2&amp;"'!F:F"),INDIRECT("'"&amp;Trust_selected!$H$2&amp;"'!B:B"),D$1,INDIRECT("'"&amp;Trust_selected!$H$2&amp;"'!D:D"),Trust_selected!$E$12,INDIRECT("'"&amp;Trust_selected!$H$2&amp;"'!E:E"),Trust_selected!$E$18,INDIRECT("'"&amp;Trust_selected!$H$2&amp;"'!H:H"),$B87))))</f>
        <v>410</v>
      </c>
      <c r="E87" s="22">
        <f ca="1">IF(AND(Trust_selected!$E$12="All intent",Trust_selected!$E$18="18+"), SUMIFS(INDIRECT("'"&amp;Trust_selected!$H$2&amp;"'!G:G"),INDIRECT("'"&amp;Trust_selected!$H$2&amp;"'!B:B"),D$1,INDIRECT("'"&amp;Trust_selected!$H$2&amp;"'!H:H"),$B87), IF(Trust_selected!$E$12="All intent", SUMIFS(INDIRECT("'"&amp;Trust_selected!$H$2&amp;"'!G:G"),INDIRECT("'"&amp;Trust_selected!$H$2&amp;"'!B:B"),D$1,INDIRECT("'"&amp;Trust_selected!$H$2&amp;"'!E:E"),Trust_selected!$E$18,INDIRECT("'"&amp;Trust_selected!$H$2&amp;"'!H:H"),$B87), IF(Trust_selected!$E$18="18+", SUMIFS(INDIRECT("'"&amp;Trust_selected!$H$2&amp;"'!G:G"),INDIRECT("'"&amp;Trust_selected!$H$2&amp;"'!B:B"),D$1,INDIRECT("'"&amp;Trust_selected!$H$2&amp;"'!D:D"),Trust_selected!$E$12,INDIRECT("'"&amp;Trust_selected!$H$2&amp;"'!H:H"),$B87), SUMIFS(INDIRECT("'"&amp;Trust_selected!$H$2&amp;"'!G:G"),INDIRECT("'"&amp;Trust_selected!$H$2&amp;"'!B:B"),D$1,INDIRECT("'"&amp;Trust_selected!$H$2&amp;"'!D:D"),Trust_selected!$E$12,INDIRECT("'"&amp;Trust_selected!$H$2&amp;"'!E:E"),Trust_selected!$E$18,INDIRECT("'"&amp;Trust_selected!$H$2&amp;"'!H:H"),$B87))))</f>
        <v>17</v>
      </c>
      <c r="F87" s="22">
        <f t="shared" ca="1" si="13"/>
        <v>4.1463414634146344E-2</v>
      </c>
      <c r="G87" s="18">
        <f t="shared" ca="1" si="14"/>
        <v>2.6046431294169631E-2</v>
      </c>
      <c r="H87" s="18">
        <f t="shared" ca="1" si="15"/>
        <v>6.5393075343297927E-2</v>
      </c>
      <c r="I87" s="22">
        <f ca="1">IF(AND(Trust_selected!$E$12="All intent",Trust_selected!$E$18="18+"), SUMIFS(INDIRECT("'"&amp;Trust_selected!$H$2&amp;"'!F:F"),INDIRECT("'"&amp;Trust_selected!$H$2&amp;"'!B:B"),I$1,INDIRECT("'"&amp;Trust_selected!$H$2&amp;"'!H:H"),$B87), IF(Trust_selected!$E$12="All intent", SUMIFS(INDIRECT("'"&amp;Trust_selected!$H$2&amp;"'!F:F"),INDIRECT("'"&amp;Trust_selected!$H$2&amp;"'!B:B"),I$1,INDIRECT("'"&amp;Trust_selected!$H$2&amp;"'!E:E"),Trust_selected!$E$18,INDIRECT("'"&amp;Trust_selected!$H$2&amp;"'!H:H"),$B87), IF(Trust_selected!$E$18="18+", SUMIFS(INDIRECT("'"&amp;Trust_selected!$H$2&amp;"'!F:F"),INDIRECT("'"&amp;Trust_selected!$H$2&amp;"'!B:B"),I$1,INDIRECT("'"&amp;Trust_selected!$H$2&amp;"'!D:D"),Trust_selected!$E$12,INDIRECT("'"&amp;Trust_selected!$H$2&amp;"'!H:H"),$B87), SUMIFS(INDIRECT("'"&amp;Trust_selected!$H$2&amp;"'!F:F"),INDIRECT("'"&amp;Trust_selected!$H$2&amp;"'!B:B"),I$1,INDIRECT("'"&amp;Trust_selected!$H$2&amp;"'!D:D"),Trust_selected!$E$12,INDIRECT("'"&amp;Trust_selected!$H$2&amp;"'!E:E"),Trust_selected!$E$18,INDIRECT("'"&amp;Trust_selected!$H$2&amp;"'!H:H"),$B87))))</f>
        <v>449</v>
      </c>
      <c r="J87" s="22">
        <f ca="1">IF(AND(Trust_selected!$E$12="All intent",Trust_selected!$E$18="18+"), SUMIFS(INDIRECT("'"&amp;Trust_selected!$H$2&amp;"'!G:G"),INDIRECT("'"&amp;Trust_selected!$H$2&amp;"'!B:B"),I$1,INDIRECT("'"&amp;Trust_selected!$H$2&amp;"'!H:H"),$B87), IF(Trust_selected!$E$12="All intent", SUMIFS(INDIRECT("'"&amp;Trust_selected!$H$2&amp;"'!G:G"),INDIRECT("'"&amp;Trust_selected!$H$2&amp;"'!B:B"),I$1,INDIRECT("'"&amp;Trust_selected!$H$2&amp;"'!E:E"),Trust_selected!$E$18,INDIRECT("'"&amp;Trust_selected!$H$2&amp;"'!H:H"),$B87), IF(Trust_selected!$E$18="18+", SUMIFS(INDIRECT("'"&amp;Trust_selected!$H$2&amp;"'!G:G"),INDIRECT("'"&amp;Trust_selected!$H$2&amp;"'!B:B"),I$1,INDIRECT("'"&amp;Trust_selected!$H$2&amp;"'!D:D"),Trust_selected!$E$12,INDIRECT("'"&amp;Trust_selected!$H$2&amp;"'!H:H"),$B87), SUMIFS(INDIRECT("'"&amp;Trust_selected!$H$2&amp;"'!G:G"),INDIRECT("'"&amp;Trust_selected!$H$2&amp;"'!B:B"),I$1,INDIRECT("'"&amp;Trust_selected!$H$2&amp;"'!D:D"),Trust_selected!$E$12,INDIRECT("'"&amp;Trust_selected!$H$2&amp;"'!E:E"),Trust_selected!$E$18,INDIRECT("'"&amp;Trust_selected!$H$2&amp;"'!H:H"),$B87))))</f>
        <v>18</v>
      </c>
      <c r="K87" s="22">
        <f t="shared" ca="1" si="9"/>
        <v>4.0089086859688199E-2</v>
      </c>
      <c r="L87" s="18">
        <f t="shared" ca="1" si="16"/>
        <v>2.5506361937757762E-2</v>
      </c>
      <c r="M87" s="18">
        <f t="shared" ca="1" si="17"/>
        <v>6.247466993253669E-2</v>
      </c>
      <c r="N87" s="4">
        <f ca="1">IF(AND(Trust_selected!$E$12="All intent",Trust_selected!$E$18="18+"), SUMIFS(INDIRECT("'"&amp;Trust_selected!$H$2&amp;"'!F:F"),INDIRECT("'"&amp;Trust_selected!$H$2&amp;"'!B:B"),N$1,INDIRECT("'"&amp;Trust_selected!$H$2&amp;"'!H:H"),$B87), IF(Trust_selected!$E$12="All intent", SUMIFS(INDIRECT("'"&amp;Trust_selected!$H$2&amp;"'!F:F"),INDIRECT("'"&amp;Trust_selected!$H$2&amp;"'!B:B"),N$1,INDIRECT("'"&amp;Trust_selected!$H$2&amp;"'!E:E"),Trust_selected!$E$18,INDIRECT("'"&amp;Trust_selected!$H$2&amp;"'!H:H"),$B87), IF(Trust_selected!$E$18="18+", SUMIFS(INDIRECT("'"&amp;Trust_selected!$H$2&amp;"'!F:F"),INDIRECT("'"&amp;Trust_selected!$H$2&amp;"'!B:B"),N$1,INDIRECT("'"&amp;Trust_selected!$H$2&amp;"'!D:D"),Trust_selected!$E$12,INDIRECT("'"&amp;Trust_selected!$H$2&amp;"'!H:H"),$B87), SUMIFS(INDIRECT("'"&amp;Trust_selected!$H$2&amp;"'!F:F"),INDIRECT("'"&amp;Trust_selected!$H$2&amp;"'!B:B"),N$1,INDIRECT("'"&amp;Trust_selected!$H$2&amp;"'!D:D"),Trust_selected!$E$12,INDIRECT("'"&amp;Trust_selected!$H$2&amp;"'!E:E"),Trust_selected!$E$18,INDIRECT("'"&amp;Trust_selected!$H$2&amp;"'!H:H"),$B87))))</f>
        <v>0</v>
      </c>
      <c r="O87" s="4">
        <f ca="1">IF(AND(Trust_selected!$E$12="All intent",Trust_selected!$E$18="18+"), SUMIFS(INDIRECT("'"&amp;Trust_selected!$H$2&amp;"'!G:G"),INDIRECT("'"&amp;Trust_selected!$H$2&amp;"'!B:B"),N$1,INDIRECT("'"&amp;Trust_selected!$H$2&amp;"'!H:H"),$B87), IF(Trust_selected!$E$12="All intent", SUMIFS(INDIRECT("'"&amp;Trust_selected!$H$2&amp;"'!G:G"),INDIRECT("'"&amp;Trust_selected!$H$2&amp;"'!B:B"),N$1,INDIRECT("'"&amp;Trust_selected!$H$2&amp;"'!E:E"),Trust_selected!$E$18,INDIRECT("'"&amp;Trust_selected!$H$2&amp;"'!H:H"),$B87), IF(Trust_selected!$E$18="18+", SUMIFS(INDIRECT("'"&amp;Trust_selected!$H$2&amp;"'!G:G"),INDIRECT("'"&amp;Trust_selected!$H$2&amp;"'!B:B"),N$1,INDIRECT("'"&amp;Trust_selected!$H$2&amp;"'!D:D"),Trust_selected!$E$12,INDIRECT("'"&amp;Trust_selected!$H$2&amp;"'!H:H"),$B87), SUMIFS(INDIRECT("'"&amp;Trust_selected!$H$2&amp;"'!G:G"),INDIRECT("'"&amp;Trust_selected!$H$2&amp;"'!B:B"),N$1,INDIRECT("'"&amp;Trust_selected!$H$2&amp;"'!D:D"),Trust_selected!$E$12,INDIRECT("'"&amp;Trust_selected!$H$2&amp;"'!E:E"),Trust_selected!$E$18,INDIRECT("'"&amp;Trust_selected!$H$2&amp;"'!H:H"),$B87))))</f>
        <v>0</v>
      </c>
      <c r="P87" s="4">
        <f t="shared" ca="1" si="10"/>
        <v>0</v>
      </c>
      <c r="Q87" s="96">
        <f t="shared" ca="1" si="11"/>
        <v>0</v>
      </c>
      <c r="R87" s="96">
        <f t="shared" ca="1" si="12"/>
        <v>1</v>
      </c>
    </row>
    <row r="88" spans="1:18" x14ac:dyDescent="0.3">
      <c r="A88" s="12" t="s">
        <v>366</v>
      </c>
      <c r="B88" s="12" t="s">
        <v>94</v>
      </c>
      <c r="C88" s="12" t="s">
        <v>367</v>
      </c>
      <c r="D88" s="22">
        <f ca="1">IF(AND(Trust_selected!$E$12="All intent",Trust_selected!$E$18="18+"), SUMIFS(INDIRECT("'"&amp;Trust_selected!$H$2&amp;"'!F:F"),INDIRECT("'"&amp;Trust_selected!$H$2&amp;"'!B:B"),D$1,INDIRECT("'"&amp;Trust_selected!$H$2&amp;"'!H:H"),$B88), IF(Trust_selected!$E$12="All intent", SUMIFS(INDIRECT("'"&amp;Trust_selected!$H$2&amp;"'!F:F"),INDIRECT("'"&amp;Trust_selected!$H$2&amp;"'!B:B"),D$1,INDIRECT("'"&amp;Trust_selected!$H$2&amp;"'!E:E"),Trust_selected!$E$18,INDIRECT("'"&amp;Trust_selected!$H$2&amp;"'!H:H"),$B88), IF(Trust_selected!$E$18="18+", SUMIFS(INDIRECT("'"&amp;Trust_selected!$H$2&amp;"'!F:F"),INDIRECT("'"&amp;Trust_selected!$H$2&amp;"'!B:B"),D$1,INDIRECT("'"&amp;Trust_selected!$H$2&amp;"'!D:D"),Trust_selected!$E$12,INDIRECT("'"&amp;Trust_selected!$H$2&amp;"'!H:H"),$B88), SUMIFS(INDIRECT("'"&amp;Trust_selected!$H$2&amp;"'!F:F"),INDIRECT("'"&amp;Trust_selected!$H$2&amp;"'!B:B"),D$1,INDIRECT("'"&amp;Trust_selected!$H$2&amp;"'!D:D"),Trust_selected!$E$12,INDIRECT("'"&amp;Trust_selected!$H$2&amp;"'!E:E"),Trust_selected!$E$18,INDIRECT("'"&amp;Trust_selected!$H$2&amp;"'!H:H"),$B88))))</f>
        <v>0</v>
      </c>
      <c r="E88" s="22">
        <f ca="1">IF(AND(Trust_selected!$E$12="All intent",Trust_selected!$E$18="18+"), SUMIFS(INDIRECT("'"&amp;Trust_selected!$H$2&amp;"'!G:G"),INDIRECT("'"&amp;Trust_selected!$H$2&amp;"'!B:B"),D$1,INDIRECT("'"&amp;Trust_selected!$H$2&amp;"'!H:H"),$B88), IF(Trust_selected!$E$12="All intent", SUMIFS(INDIRECT("'"&amp;Trust_selected!$H$2&amp;"'!G:G"),INDIRECT("'"&amp;Trust_selected!$H$2&amp;"'!B:B"),D$1,INDIRECT("'"&amp;Trust_selected!$H$2&amp;"'!E:E"),Trust_selected!$E$18,INDIRECT("'"&amp;Trust_selected!$H$2&amp;"'!H:H"),$B88), IF(Trust_selected!$E$18="18+", SUMIFS(INDIRECT("'"&amp;Trust_selected!$H$2&amp;"'!G:G"),INDIRECT("'"&amp;Trust_selected!$H$2&amp;"'!B:B"),D$1,INDIRECT("'"&amp;Trust_selected!$H$2&amp;"'!D:D"),Trust_selected!$E$12,INDIRECT("'"&amp;Trust_selected!$H$2&amp;"'!H:H"),$B88), SUMIFS(INDIRECT("'"&amp;Trust_selected!$H$2&amp;"'!G:G"),INDIRECT("'"&amp;Trust_selected!$H$2&amp;"'!B:B"),D$1,INDIRECT("'"&amp;Trust_selected!$H$2&amp;"'!D:D"),Trust_selected!$E$12,INDIRECT("'"&amp;Trust_selected!$H$2&amp;"'!E:E"),Trust_selected!$E$18,INDIRECT("'"&amp;Trust_selected!$H$2&amp;"'!H:H"),$B88))))</f>
        <v>0</v>
      </c>
      <c r="F88" s="22">
        <f t="shared" ca="1" si="13"/>
        <v>0</v>
      </c>
      <c r="G88" s="18">
        <f t="shared" ca="1" si="14"/>
        <v>0</v>
      </c>
      <c r="H88" s="18">
        <f t="shared" ca="1" si="15"/>
        <v>1</v>
      </c>
      <c r="I88" s="22">
        <f ca="1">IF(AND(Trust_selected!$E$12="All intent",Trust_selected!$E$18="18+"), SUMIFS(INDIRECT("'"&amp;Trust_selected!$H$2&amp;"'!F:F"),INDIRECT("'"&amp;Trust_selected!$H$2&amp;"'!B:B"),I$1,INDIRECT("'"&amp;Trust_selected!$H$2&amp;"'!H:H"),$B88), IF(Trust_selected!$E$12="All intent", SUMIFS(INDIRECT("'"&amp;Trust_selected!$H$2&amp;"'!F:F"),INDIRECT("'"&amp;Trust_selected!$H$2&amp;"'!B:B"),I$1,INDIRECT("'"&amp;Trust_selected!$H$2&amp;"'!E:E"),Trust_selected!$E$18,INDIRECT("'"&amp;Trust_selected!$H$2&amp;"'!H:H"),$B88), IF(Trust_selected!$E$18="18+", SUMIFS(INDIRECT("'"&amp;Trust_selected!$H$2&amp;"'!F:F"),INDIRECT("'"&amp;Trust_selected!$H$2&amp;"'!B:B"),I$1,INDIRECT("'"&amp;Trust_selected!$H$2&amp;"'!D:D"),Trust_selected!$E$12,INDIRECT("'"&amp;Trust_selected!$H$2&amp;"'!H:H"),$B88), SUMIFS(INDIRECT("'"&amp;Trust_selected!$H$2&amp;"'!F:F"),INDIRECT("'"&amp;Trust_selected!$H$2&amp;"'!B:B"),I$1,INDIRECT("'"&amp;Trust_selected!$H$2&amp;"'!D:D"),Trust_selected!$E$12,INDIRECT("'"&amp;Trust_selected!$H$2&amp;"'!E:E"),Trust_selected!$E$18,INDIRECT("'"&amp;Trust_selected!$H$2&amp;"'!H:H"),$B88))))</f>
        <v>0</v>
      </c>
      <c r="J88" s="22">
        <f ca="1">IF(AND(Trust_selected!$E$12="All intent",Trust_selected!$E$18="18+"), SUMIFS(INDIRECT("'"&amp;Trust_selected!$H$2&amp;"'!G:G"),INDIRECT("'"&amp;Trust_selected!$H$2&amp;"'!B:B"),I$1,INDIRECT("'"&amp;Trust_selected!$H$2&amp;"'!H:H"),$B88), IF(Trust_selected!$E$12="All intent", SUMIFS(INDIRECT("'"&amp;Trust_selected!$H$2&amp;"'!G:G"),INDIRECT("'"&amp;Trust_selected!$H$2&amp;"'!B:B"),I$1,INDIRECT("'"&amp;Trust_selected!$H$2&amp;"'!E:E"),Trust_selected!$E$18,INDIRECT("'"&amp;Trust_selected!$H$2&amp;"'!H:H"),$B88), IF(Trust_selected!$E$18="18+", SUMIFS(INDIRECT("'"&amp;Trust_selected!$H$2&amp;"'!G:G"),INDIRECT("'"&amp;Trust_selected!$H$2&amp;"'!B:B"),I$1,INDIRECT("'"&amp;Trust_selected!$H$2&amp;"'!D:D"),Trust_selected!$E$12,INDIRECT("'"&amp;Trust_selected!$H$2&amp;"'!H:H"),$B88), SUMIFS(INDIRECT("'"&amp;Trust_selected!$H$2&amp;"'!G:G"),INDIRECT("'"&amp;Trust_selected!$H$2&amp;"'!B:B"),I$1,INDIRECT("'"&amp;Trust_selected!$H$2&amp;"'!D:D"),Trust_selected!$E$12,INDIRECT("'"&amp;Trust_selected!$H$2&amp;"'!E:E"),Trust_selected!$E$18,INDIRECT("'"&amp;Trust_selected!$H$2&amp;"'!H:H"),$B88))))</f>
        <v>0</v>
      </c>
      <c r="K88" s="22">
        <f t="shared" ca="1" si="9"/>
        <v>0</v>
      </c>
      <c r="L88" s="18">
        <f t="shared" ca="1" si="16"/>
        <v>0</v>
      </c>
      <c r="M88" s="18">
        <f t="shared" ca="1" si="17"/>
        <v>1</v>
      </c>
      <c r="N88" s="4">
        <f ca="1">IF(AND(Trust_selected!$E$12="All intent",Trust_selected!$E$18="18+"), SUMIFS(INDIRECT("'"&amp;Trust_selected!$H$2&amp;"'!F:F"),INDIRECT("'"&amp;Trust_selected!$H$2&amp;"'!B:B"),N$1,INDIRECT("'"&amp;Trust_selected!$H$2&amp;"'!H:H"),$B88), IF(Trust_selected!$E$12="All intent", SUMIFS(INDIRECT("'"&amp;Trust_selected!$H$2&amp;"'!F:F"),INDIRECT("'"&amp;Trust_selected!$H$2&amp;"'!B:B"),N$1,INDIRECT("'"&amp;Trust_selected!$H$2&amp;"'!E:E"),Trust_selected!$E$18,INDIRECT("'"&amp;Trust_selected!$H$2&amp;"'!H:H"),$B88), IF(Trust_selected!$E$18="18+", SUMIFS(INDIRECT("'"&amp;Trust_selected!$H$2&amp;"'!F:F"),INDIRECT("'"&amp;Trust_selected!$H$2&amp;"'!B:B"),N$1,INDIRECT("'"&amp;Trust_selected!$H$2&amp;"'!D:D"),Trust_selected!$E$12,INDIRECT("'"&amp;Trust_selected!$H$2&amp;"'!H:H"),$B88), SUMIFS(INDIRECT("'"&amp;Trust_selected!$H$2&amp;"'!F:F"),INDIRECT("'"&amp;Trust_selected!$H$2&amp;"'!B:B"),N$1,INDIRECT("'"&amp;Trust_selected!$H$2&amp;"'!D:D"),Trust_selected!$E$12,INDIRECT("'"&amp;Trust_selected!$H$2&amp;"'!E:E"),Trust_selected!$E$18,INDIRECT("'"&amp;Trust_selected!$H$2&amp;"'!H:H"),$B88))))</f>
        <v>0</v>
      </c>
      <c r="O88" s="4">
        <f ca="1">IF(AND(Trust_selected!$E$12="All intent",Trust_selected!$E$18="18+"), SUMIFS(INDIRECT("'"&amp;Trust_selected!$H$2&amp;"'!G:G"),INDIRECT("'"&amp;Trust_selected!$H$2&amp;"'!B:B"),N$1,INDIRECT("'"&amp;Trust_selected!$H$2&amp;"'!H:H"),$B88), IF(Trust_selected!$E$12="All intent", SUMIFS(INDIRECT("'"&amp;Trust_selected!$H$2&amp;"'!G:G"),INDIRECT("'"&amp;Trust_selected!$H$2&amp;"'!B:B"),N$1,INDIRECT("'"&amp;Trust_selected!$H$2&amp;"'!E:E"),Trust_selected!$E$18,INDIRECT("'"&amp;Trust_selected!$H$2&amp;"'!H:H"),$B88), IF(Trust_selected!$E$18="18+", SUMIFS(INDIRECT("'"&amp;Trust_selected!$H$2&amp;"'!G:G"),INDIRECT("'"&amp;Trust_selected!$H$2&amp;"'!B:B"),N$1,INDIRECT("'"&amp;Trust_selected!$H$2&amp;"'!D:D"),Trust_selected!$E$12,INDIRECT("'"&amp;Trust_selected!$H$2&amp;"'!H:H"),$B88), SUMIFS(INDIRECT("'"&amp;Trust_selected!$H$2&amp;"'!G:G"),INDIRECT("'"&amp;Trust_selected!$H$2&amp;"'!B:B"),N$1,INDIRECT("'"&amp;Trust_selected!$H$2&amp;"'!D:D"),Trust_selected!$E$12,INDIRECT("'"&amp;Trust_selected!$H$2&amp;"'!E:E"),Trust_selected!$E$18,INDIRECT("'"&amp;Trust_selected!$H$2&amp;"'!H:H"),$B88))))</f>
        <v>0</v>
      </c>
      <c r="P88" s="4">
        <f t="shared" ca="1" si="10"/>
        <v>0</v>
      </c>
      <c r="Q88" s="96">
        <f t="shared" ca="1" si="11"/>
        <v>0</v>
      </c>
      <c r="R88" s="96">
        <f t="shared" ca="1" si="12"/>
        <v>1</v>
      </c>
    </row>
    <row r="89" spans="1:18" x14ac:dyDescent="0.3">
      <c r="A89" s="12" t="s">
        <v>248</v>
      </c>
      <c r="B89" s="12" t="s">
        <v>95</v>
      </c>
      <c r="C89" s="12" t="s">
        <v>408</v>
      </c>
      <c r="D89" s="22">
        <f ca="1">IF(AND(Trust_selected!$E$12="All intent",Trust_selected!$E$18="18+"), SUMIFS(INDIRECT("'"&amp;Trust_selected!$H$2&amp;"'!F:F"),INDIRECT("'"&amp;Trust_selected!$H$2&amp;"'!B:B"),D$1,INDIRECT("'"&amp;Trust_selected!$H$2&amp;"'!H:H"),$B89), IF(Trust_selected!$E$12="All intent", SUMIFS(INDIRECT("'"&amp;Trust_selected!$H$2&amp;"'!F:F"),INDIRECT("'"&amp;Trust_selected!$H$2&amp;"'!B:B"),D$1,INDIRECT("'"&amp;Trust_selected!$H$2&amp;"'!E:E"),Trust_selected!$E$18,INDIRECT("'"&amp;Trust_selected!$H$2&amp;"'!H:H"),$B89), IF(Trust_selected!$E$18="18+", SUMIFS(INDIRECT("'"&amp;Trust_selected!$H$2&amp;"'!F:F"),INDIRECT("'"&amp;Trust_selected!$H$2&amp;"'!B:B"),D$1,INDIRECT("'"&amp;Trust_selected!$H$2&amp;"'!D:D"),Trust_selected!$E$12,INDIRECT("'"&amp;Trust_selected!$H$2&amp;"'!H:H"),$B89), SUMIFS(INDIRECT("'"&amp;Trust_selected!$H$2&amp;"'!F:F"),INDIRECT("'"&amp;Trust_selected!$H$2&amp;"'!B:B"),D$1,INDIRECT("'"&amp;Trust_selected!$H$2&amp;"'!D:D"),Trust_selected!$E$12,INDIRECT("'"&amp;Trust_selected!$H$2&amp;"'!E:E"),Trust_selected!$E$18,INDIRECT("'"&amp;Trust_selected!$H$2&amp;"'!H:H"),$B89))))</f>
        <v>212</v>
      </c>
      <c r="E89" s="22">
        <f ca="1">IF(AND(Trust_selected!$E$12="All intent",Trust_selected!$E$18="18+"), SUMIFS(INDIRECT("'"&amp;Trust_selected!$H$2&amp;"'!G:G"),INDIRECT("'"&amp;Trust_selected!$H$2&amp;"'!B:B"),D$1,INDIRECT("'"&amp;Trust_selected!$H$2&amp;"'!H:H"),$B89), IF(Trust_selected!$E$12="All intent", SUMIFS(INDIRECT("'"&amp;Trust_selected!$H$2&amp;"'!G:G"),INDIRECT("'"&amp;Trust_selected!$H$2&amp;"'!B:B"),D$1,INDIRECT("'"&amp;Trust_selected!$H$2&amp;"'!E:E"),Trust_selected!$E$18,INDIRECT("'"&amp;Trust_selected!$H$2&amp;"'!H:H"),$B89), IF(Trust_selected!$E$18="18+", SUMIFS(INDIRECT("'"&amp;Trust_selected!$H$2&amp;"'!G:G"),INDIRECT("'"&amp;Trust_selected!$H$2&amp;"'!B:B"),D$1,INDIRECT("'"&amp;Trust_selected!$H$2&amp;"'!D:D"),Trust_selected!$E$12,INDIRECT("'"&amp;Trust_selected!$H$2&amp;"'!H:H"),$B89), SUMIFS(INDIRECT("'"&amp;Trust_selected!$H$2&amp;"'!G:G"),INDIRECT("'"&amp;Trust_selected!$H$2&amp;"'!B:B"),D$1,INDIRECT("'"&amp;Trust_selected!$H$2&amp;"'!D:D"),Trust_selected!$E$12,INDIRECT("'"&amp;Trust_selected!$H$2&amp;"'!E:E"),Trust_selected!$E$18,INDIRECT("'"&amp;Trust_selected!$H$2&amp;"'!H:H"),$B89))))</f>
        <v>9</v>
      </c>
      <c r="F89" s="22">
        <f t="shared" ca="1" si="13"/>
        <v>4.2452830188679243E-2</v>
      </c>
      <c r="G89" s="18">
        <f t="shared" ca="1" si="14"/>
        <v>2.2492777234904043E-2</v>
      </c>
      <c r="H89" s="18">
        <f t="shared" ca="1" si="15"/>
        <v>7.869936138401841E-2</v>
      </c>
      <c r="I89" s="22">
        <f ca="1">IF(AND(Trust_selected!$E$12="All intent",Trust_selected!$E$18="18+"), SUMIFS(INDIRECT("'"&amp;Trust_selected!$H$2&amp;"'!F:F"),INDIRECT("'"&amp;Trust_selected!$H$2&amp;"'!B:B"),I$1,INDIRECT("'"&amp;Trust_selected!$H$2&amp;"'!H:H"),$B89), IF(Trust_selected!$E$12="All intent", SUMIFS(INDIRECT("'"&amp;Trust_selected!$H$2&amp;"'!F:F"),INDIRECT("'"&amp;Trust_selected!$H$2&amp;"'!B:B"),I$1,INDIRECT("'"&amp;Trust_selected!$H$2&amp;"'!E:E"),Trust_selected!$E$18,INDIRECT("'"&amp;Trust_selected!$H$2&amp;"'!H:H"),$B89), IF(Trust_selected!$E$18="18+", SUMIFS(INDIRECT("'"&amp;Trust_selected!$H$2&amp;"'!F:F"),INDIRECT("'"&amp;Trust_selected!$H$2&amp;"'!B:B"),I$1,INDIRECT("'"&amp;Trust_selected!$H$2&amp;"'!D:D"),Trust_selected!$E$12,INDIRECT("'"&amp;Trust_selected!$H$2&amp;"'!H:H"),$B89), SUMIFS(INDIRECT("'"&amp;Trust_selected!$H$2&amp;"'!F:F"),INDIRECT("'"&amp;Trust_selected!$H$2&amp;"'!B:B"),I$1,INDIRECT("'"&amp;Trust_selected!$H$2&amp;"'!D:D"),Trust_selected!$E$12,INDIRECT("'"&amp;Trust_selected!$H$2&amp;"'!E:E"),Trust_selected!$E$18,INDIRECT("'"&amp;Trust_selected!$H$2&amp;"'!H:H"),$B89))))</f>
        <v>218</v>
      </c>
      <c r="J89" s="22">
        <f ca="1">IF(AND(Trust_selected!$E$12="All intent",Trust_selected!$E$18="18+"), SUMIFS(INDIRECT("'"&amp;Trust_selected!$H$2&amp;"'!G:G"),INDIRECT("'"&amp;Trust_selected!$H$2&amp;"'!B:B"),I$1,INDIRECT("'"&amp;Trust_selected!$H$2&amp;"'!H:H"),$B89), IF(Trust_selected!$E$12="All intent", SUMIFS(INDIRECT("'"&amp;Trust_selected!$H$2&amp;"'!G:G"),INDIRECT("'"&amp;Trust_selected!$H$2&amp;"'!B:B"),I$1,INDIRECT("'"&amp;Trust_selected!$H$2&amp;"'!E:E"),Trust_selected!$E$18,INDIRECT("'"&amp;Trust_selected!$H$2&amp;"'!H:H"),$B89), IF(Trust_selected!$E$18="18+", SUMIFS(INDIRECT("'"&amp;Trust_selected!$H$2&amp;"'!G:G"),INDIRECT("'"&amp;Trust_selected!$H$2&amp;"'!B:B"),I$1,INDIRECT("'"&amp;Trust_selected!$H$2&amp;"'!D:D"),Trust_selected!$E$12,INDIRECT("'"&amp;Trust_selected!$H$2&amp;"'!H:H"),$B89), SUMIFS(INDIRECT("'"&amp;Trust_selected!$H$2&amp;"'!G:G"),INDIRECT("'"&amp;Trust_selected!$H$2&amp;"'!B:B"),I$1,INDIRECT("'"&amp;Trust_selected!$H$2&amp;"'!D:D"),Trust_selected!$E$12,INDIRECT("'"&amp;Trust_selected!$H$2&amp;"'!E:E"),Trust_selected!$E$18,INDIRECT("'"&amp;Trust_selected!$H$2&amp;"'!H:H"),$B89))))</f>
        <v>15</v>
      </c>
      <c r="K89" s="22">
        <f t="shared" ca="1" si="9"/>
        <v>6.8807339449541288E-2</v>
      </c>
      <c r="L89" s="18">
        <f t="shared" ca="1" si="16"/>
        <v>4.2138187795358918E-2</v>
      </c>
      <c r="M89" s="18">
        <f t="shared" ca="1" si="17"/>
        <v>0.11040975793396873</v>
      </c>
      <c r="N89" s="4">
        <f ca="1">IF(AND(Trust_selected!$E$12="All intent",Trust_selected!$E$18="18+"), SUMIFS(INDIRECT("'"&amp;Trust_selected!$H$2&amp;"'!F:F"),INDIRECT("'"&amp;Trust_selected!$H$2&amp;"'!B:B"),N$1,INDIRECT("'"&amp;Trust_selected!$H$2&amp;"'!H:H"),$B89), IF(Trust_selected!$E$12="All intent", SUMIFS(INDIRECT("'"&amp;Trust_selected!$H$2&amp;"'!F:F"),INDIRECT("'"&amp;Trust_selected!$H$2&amp;"'!B:B"),N$1,INDIRECT("'"&amp;Trust_selected!$H$2&amp;"'!E:E"),Trust_selected!$E$18,INDIRECT("'"&amp;Trust_selected!$H$2&amp;"'!H:H"),$B89), IF(Trust_selected!$E$18="18+", SUMIFS(INDIRECT("'"&amp;Trust_selected!$H$2&amp;"'!F:F"),INDIRECT("'"&amp;Trust_selected!$H$2&amp;"'!B:B"),N$1,INDIRECT("'"&amp;Trust_selected!$H$2&amp;"'!D:D"),Trust_selected!$E$12,INDIRECT("'"&amp;Trust_selected!$H$2&amp;"'!H:H"),$B89), SUMIFS(INDIRECT("'"&amp;Trust_selected!$H$2&amp;"'!F:F"),INDIRECT("'"&amp;Trust_selected!$H$2&amp;"'!B:B"),N$1,INDIRECT("'"&amp;Trust_selected!$H$2&amp;"'!D:D"),Trust_selected!$E$12,INDIRECT("'"&amp;Trust_selected!$H$2&amp;"'!E:E"),Trust_selected!$E$18,INDIRECT("'"&amp;Trust_selected!$H$2&amp;"'!H:H"),$B89))))</f>
        <v>0</v>
      </c>
      <c r="O89" s="4">
        <f ca="1">IF(AND(Trust_selected!$E$12="All intent",Trust_selected!$E$18="18+"), SUMIFS(INDIRECT("'"&amp;Trust_selected!$H$2&amp;"'!G:G"),INDIRECT("'"&amp;Trust_selected!$H$2&amp;"'!B:B"),N$1,INDIRECT("'"&amp;Trust_selected!$H$2&amp;"'!H:H"),$B89), IF(Trust_selected!$E$12="All intent", SUMIFS(INDIRECT("'"&amp;Trust_selected!$H$2&amp;"'!G:G"),INDIRECT("'"&amp;Trust_selected!$H$2&amp;"'!B:B"),N$1,INDIRECT("'"&amp;Trust_selected!$H$2&amp;"'!E:E"),Trust_selected!$E$18,INDIRECT("'"&amp;Trust_selected!$H$2&amp;"'!H:H"),$B89), IF(Trust_selected!$E$18="18+", SUMIFS(INDIRECT("'"&amp;Trust_selected!$H$2&amp;"'!G:G"),INDIRECT("'"&amp;Trust_selected!$H$2&amp;"'!B:B"),N$1,INDIRECT("'"&amp;Trust_selected!$H$2&amp;"'!D:D"),Trust_selected!$E$12,INDIRECT("'"&amp;Trust_selected!$H$2&amp;"'!H:H"),$B89), SUMIFS(INDIRECT("'"&amp;Trust_selected!$H$2&amp;"'!G:G"),INDIRECT("'"&amp;Trust_selected!$H$2&amp;"'!B:B"),N$1,INDIRECT("'"&amp;Trust_selected!$H$2&amp;"'!D:D"),Trust_selected!$E$12,INDIRECT("'"&amp;Trust_selected!$H$2&amp;"'!E:E"),Trust_selected!$E$18,INDIRECT("'"&amp;Trust_selected!$H$2&amp;"'!H:H"),$B89))))</f>
        <v>0</v>
      </c>
      <c r="P89" s="4">
        <f t="shared" ca="1" si="10"/>
        <v>0</v>
      </c>
      <c r="Q89" s="96">
        <f t="shared" ca="1" si="11"/>
        <v>0</v>
      </c>
      <c r="R89" s="96">
        <f t="shared" ca="1" si="12"/>
        <v>1</v>
      </c>
    </row>
    <row r="90" spans="1:18" x14ac:dyDescent="0.3">
      <c r="A90" s="12" t="s">
        <v>249</v>
      </c>
      <c r="B90" s="12" t="s">
        <v>96</v>
      </c>
      <c r="C90" s="12" t="s">
        <v>354</v>
      </c>
      <c r="D90" s="22">
        <f ca="1">IF(AND(Trust_selected!$E$12="All intent",Trust_selected!$E$18="18+"), SUMIFS(INDIRECT("'"&amp;Trust_selected!$H$2&amp;"'!F:F"),INDIRECT("'"&amp;Trust_selected!$H$2&amp;"'!B:B"),D$1,INDIRECT("'"&amp;Trust_selected!$H$2&amp;"'!H:H"),$B90), IF(Trust_selected!$E$12="All intent", SUMIFS(INDIRECT("'"&amp;Trust_selected!$H$2&amp;"'!F:F"),INDIRECT("'"&amp;Trust_selected!$H$2&amp;"'!B:B"),D$1,INDIRECT("'"&amp;Trust_selected!$H$2&amp;"'!E:E"),Trust_selected!$E$18,INDIRECT("'"&amp;Trust_selected!$H$2&amp;"'!H:H"),$B90), IF(Trust_selected!$E$18="18+", SUMIFS(INDIRECT("'"&amp;Trust_selected!$H$2&amp;"'!F:F"),INDIRECT("'"&amp;Trust_selected!$H$2&amp;"'!B:B"),D$1,INDIRECT("'"&amp;Trust_selected!$H$2&amp;"'!D:D"),Trust_selected!$E$12,INDIRECT("'"&amp;Trust_selected!$H$2&amp;"'!H:H"),$B90), SUMIFS(INDIRECT("'"&amp;Trust_selected!$H$2&amp;"'!F:F"),INDIRECT("'"&amp;Trust_selected!$H$2&amp;"'!B:B"),D$1,INDIRECT("'"&amp;Trust_selected!$H$2&amp;"'!D:D"),Trust_selected!$E$12,INDIRECT("'"&amp;Trust_selected!$H$2&amp;"'!E:E"),Trust_selected!$E$18,INDIRECT("'"&amp;Trust_selected!$H$2&amp;"'!H:H"),$B90))))</f>
        <v>400</v>
      </c>
      <c r="E90" s="22">
        <f ca="1">IF(AND(Trust_selected!$E$12="All intent",Trust_selected!$E$18="18+"), SUMIFS(INDIRECT("'"&amp;Trust_selected!$H$2&amp;"'!G:G"),INDIRECT("'"&amp;Trust_selected!$H$2&amp;"'!B:B"),D$1,INDIRECT("'"&amp;Trust_selected!$H$2&amp;"'!H:H"),$B90), IF(Trust_selected!$E$12="All intent", SUMIFS(INDIRECT("'"&amp;Trust_selected!$H$2&amp;"'!G:G"),INDIRECT("'"&amp;Trust_selected!$H$2&amp;"'!B:B"),D$1,INDIRECT("'"&amp;Trust_selected!$H$2&amp;"'!E:E"),Trust_selected!$E$18,INDIRECT("'"&amp;Trust_selected!$H$2&amp;"'!H:H"),$B90), IF(Trust_selected!$E$18="18+", SUMIFS(INDIRECT("'"&amp;Trust_selected!$H$2&amp;"'!G:G"),INDIRECT("'"&amp;Trust_selected!$H$2&amp;"'!B:B"),D$1,INDIRECT("'"&amp;Trust_selected!$H$2&amp;"'!D:D"),Trust_selected!$E$12,INDIRECT("'"&amp;Trust_selected!$H$2&amp;"'!H:H"),$B90), SUMIFS(INDIRECT("'"&amp;Trust_selected!$H$2&amp;"'!G:G"),INDIRECT("'"&amp;Trust_selected!$H$2&amp;"'!B:B"),D$1,INDIRECT("'"&amp;Trust_selected!$H$2&amp;"'!D:D"),Trust_selected!$E$12,INDIRECT("'"&amp;Trust_selected!$H$2&amp;"'!E:E"),Trust_selected!$E$18,INDIRECT("'"&amp;Trust_selected!$H$2&amp;"'!H:H"),$B90))))</f>
        <v>16</v>
      </c>
      <c r="F90" s="22">
        <f t="shared" ca="1" si="13"/>
        <v>0.04</v>
      </c>
      <c r="G90" s="18">
        <f t="shared" ca="1" si="14"/>
        <v>2.4769063069711751E-2</v>
      </c>
      <c r="H90" s="18">
        <f t="shared" ca="1" si="15"/>
        <v>6.3982247717841029E-2</v>
      </c>
      <c r="I90" s="22">
        <f ca="1">IF(AND(Trust_selected!$E$12="All intent",Trust_selected!$E$18="18+"), SUMIFS(INDIRECT("'"&amp;Trust_selected!$H$2&amp;"'!F:F"),INDIRECT("'"&amp;Trust_selected!$H$2&amp;"'!B:B"),I$1,INDIRECT("'"&amp;Trust_selected!$H$2&amp;"'!H:H"),$B90), IF(Trust_selected!$E$12="All intent", SUMIFS(INDIRECT("'"&amp;Trust_selected!$H$2&amp;"'!F:F"),INDIRECT("'"&amp;Trust_selected!$H$2&amp;"'!B:B"),I$1,INDIRECT("'"&amp;Trust_selected!$H$2&amp;"'!E:E"),Trust_selected!$E$18,INDIRECT("'"&amp;Trust_selected!$H$2&amp;"'!H:H"),$B90), IF(Trust_selected!$E$18="18+", SUMIFS(INDIRECT("'"&amp;Trust_selected!$H$2&amp;"'!F:F"),INDIRECT("'"&amp;Trust_selected!$H$2&amp;"'!B:B"),I$1,INDIRECT("'"&amp;Trust_selected!$H$2&amp;"'!D:D"),Trust_selected!$E$12,INDIRECT("'"&amp;Trust_selected!$H$2&amp;"'!H:H"),$B90), SUMIFS(INDIRECT("'"&amp;Trust_selected!$H$2&amp;"'!F:F"),INDIRECT("'"&amp;Trust_selected!$H$2&amp;"'!B:B"),I$1,INDIRECT("'"&amp;Trust_selected!$H$2&amp;"'!D:D"),Trust_selected!$E$12,INDIRECT("'"&amp;Trust_selected!$H$2&amp;"'!E:E"),Trust_selected!$E$18,INDIRECT("'"&amp;Trust_selected!$H$2&amp;"'!H:H"),$B90))))</f>
        <v>475</v>
      </c>
      <c r="J90" s="22">
        <f ca="1">IF(AND(Trust_selected!$E$12="All intent",Trust_selected!$E$18="18+"), SUMIFS(INDIRECT("'"&amp;Trust_selected!$H$2&amp;"'!G:G"),INDIRECT("'"&amp;Trust_selected!$H$2&amp;"'!B:B"),I$1,INDIRECT("'"&amp;Trust_selected!$H$2&amp;"'!H:H"),$B90), IF(Trust_selected!$E$12="All intent", SUMIFS(INDIRECT("'"&amp;Trust_selected!$H$2&amp;"'!G:G"),INDIRECT("'"&amp;Trust_selected!$H$2&amp;"'!B:B"),I$1,INDIRECT("'"&amp;Trust_selected!$H$2&amp;"'!E:E"),Trust_selected!$E$18,INDIRECT("'"&amp;Trust_selected!$H$2&amp;"'!H:H"),$B90), IF(Trust_selected!$E$18="18+", SUMIFS(INDIRECT("'"&amp;Trust_selected!$H$2&amp;"'!G:G"),INDIRECT("'"&amp;Trust_selected!$H$2&amp;"'!B:B"),I$1,INDIRECT("'"&amp;Trust_selected!$H$2&amp;"'!D:D"),Trust_selected!$E$12,INDIRECT("'"&amp;Trust_selected!$H$2&amp;"'!H:H"),$B90), SUMIFS(INDIRECT("'"&amp;Trust_selected!$H$2&amp;"'!G:G"),INDIRECT("'"&amp;Trust_selected!$H$2&amp;"'!B:B"),I$1,INDIRECT("'"&amp;Trust_selected!$H$2&amp;"'!D:D"),Trust_selected!$E$12,INDIRECT("'"&amp;Trust_selected!$H$2&amp;"'!E:E"),Trust_selected!$E$18,INDIRECT("'"&amp;Trust_selected!$H$2&amp;"'!H:H"),$B90))))</f>
        <v>15</v>
      </c>
      <c r="K90" s="22">
        <f t="shared" ca="1" si="9"/>
        <v>3.1578947368421054E-2</v>
      </c>
      <c r="L90" s="18">
        <f t="shared" ca="1" si="16"/>
        <v>1.9229035964697289E-2</v>
      </c>
      <c r="M90" s="18">
        <f t="shared" ca="1" si="17"/>
        <v>5.1444583032371045E-2</v>
      </c>
      <c r="N90" s="4">
        <f ca="1">IF(AND(Trust_selected!$E$12="All intent",Trust_selected!$E$18="18+"), SUMIFS(INDIRECT("'"&amp;Trust_selected!$H$2&amp;"'!F:F"),INDIRECT("'"&amp;Trust_selected!$H$2&amp;"'!B:B"),N$1,INDIRECT("'"&amp;Trust_selected!$H$2&amp;"'!H:H"),$B90), IF(Trust_selected!$E$12="All intent", SUMIFS(INDIRECT("'"&amp;Trust_selected!$H$2&amp;"'!F:F"),INDIRECT("'"&amp;Trust_selected!$H$2&amp;"'!B:B"),N$1,INDIRECT("'"&amp;Trust_selected!$H$2&amp;"'!E:E"),Trust_selected!$E$18,INDIRECT("'"&amp;Trust_selected!$H$2&amp;"'!H:H"),$B90), IF(Trust_selected!$E$18="18+", SUMIFS(INDIRECT("'"&amp;Trust_selected!$H$2&amp;"'!F:F"),INDIRECT("'"&amp;Trust_selected!$H$2&amp;"'!B:B"),N$1,INDIRECT("'"&amp;Trust_selected!$H$2&amp;"'!D:D"),Trust_selected!$E$12,INDIRECT("'"&amp;Trust_selected!$H$2&amp;"'!H:H"),$B90), SUMIFS(INDIRECT("'"&amp;Trust_selected!$H$2&amp;"'!F:F"),INDIRECT("'"&amp;Trust_selected!$H$2&amp;"'!B:B"),N$1,INDIRECT("'"&amp;Trust_selected!$H$2&amp;"'!D:D"),Trust_selected!$E$12,INDIRECT("'"&amp;Trust_selected!$H$2&amp;"'!E:E"),Trust_selected!$E$18,INDIRECT("'"&amp;Trust_selected!$H$2&amp;"'!H:H"),$B90))))</f>
        <v>0</v>
      </c>
      <c r="O90" s="4">
        <f ca="1">IF(AND(Trust_selected!$E$12="All intent",Trust_selected!$E$18="18+"), SUMIFS(INDIRECT("'"&amp;Trust_selected!$H$2&amp;"'!G:G"),INDIRECT("'"&amp;Trust_selected!$H$2&amp;"'!B:B"),N$1,INDIRECT("'"&amp;Trust_selected!$H$2&amp;"'!H:H"),$B90), IF(Trust_selected!$E$12="All intent", SUMIFS(INDIRECT("'"&amp;Trust_selected!$H$2&amp;"'!G:G"),INDIRECT("'"&amp;Trust_selected!$H$2&amp;"'!B:B"),N$1,INDIRECT("'"&amp;Trust_selected!$H$2&amp;"'!E:E"),Trust_selected!$E$18,INDIRECT("'"&amp;Trust_selected!$H$2&amp;"'!H:H"),$B90), IF(Trust_selected!$E$18="18+", SUMIFS(INDIRECT("'"&amp;Trust_selected!$H$2&amp;"'!G:G"),INDIRECT("'"&amp;Trust_selected!$H$2&amp;"'!B:B"),N$1,INDIRECT("'"&amp;Trust_selected!$H$2&amp;"'!D:D"),Trust_selected!$E$12,INDIRECT("'"&amp;Trust_selected!$H$2&amp;"'!H:H"),$B90), SUMIFS(INDIRECT("'"&amp;Trust_selected!$H$2&amp;"'!G:G"),INDIRECT("'"&amp;Trust_selected!$H$2&amp;"'!B:B"),N$1,INDIRECT("'"&amp;Trust_selected!$H$2&amp;"'!D:D"),Trust_selected!$E$12,INDIRECT("'"&amp;Trust_selected!$H$2&amp;"'!E:E"),Trust_selected!$E$18,INDIRECT("'"&amp;Trust_selected!$H$2&amp;"'!H:H"),$B90))))</f>
        <v>0</v>
      </c>
      <c r="P90" s="4">
        <f t="shared" ca="1" si="10"/>
        <v>0</v>
      </c>
      <c r="Q90" s="96">
        <f t="shared" ca="1" si="11"/>
        <v>0</v>
      </c>
      <c r="R90" s="96">
        <f t="shared" ca="1" si="12"/>
        <v>1</v>
      </c>
    </row>
    <row r="91" spans="1:18" x14ac:dyDescent="0.3">
      <c r="A91" s="12" t="s">
        <v>250</v>
      </c>
      <c r="B91" s="12" t="s">
        <v>97</v>
      </c>
      <c r="C91" s="12" t="s">
        <v>383</v>
      </c>
      <c r="D91" s="22">
        <f ca="1">IF(AND(Trust_selected!$E$12="All intent",Trust_selected!$E$18="18+"), SUMIFS(INDIRECT("'"&amp;Trust_selected!$H$2&amp;"'!F:F"),INDIRECT("'"&amp;Trust_selected!$H$2&amp;"'!B:B"),D$1,INDIRECT("'"&amp;Trust_selected!$H$2&amp;"'!H:H"),$B91), IF(Trust_selected!$E$12="All intent", SUMIFS(INDIRECT("'"&amp;Trust_selected!$H$2&amp;"'!F:F"),INDIRECT("'"&amp;Trust_selected!$H$2&amp;"'!B:B"),D$1,INDIRECT("'"&amp;Trust_selected!$H$2&amp;"'!E:E"),Trust_selected!$E$18,INDIRECT("'"&amp;Trust_selected!$H$2&amp;"'!H:H"),$B91), IF(Trust_selected!$E$18="18+", SUMIFS(INDIRECT("'"&amp;Trust_selected!$H$2&amp;"'!F:F"),INDIRECT("'"&amp;Trust_selected!$H$2&amp;"'!B:B"),D$1,INDIRECT("'"&amp;Trust_selected!$H$2&amp;"'!D:D"),Trust_selected!$E$12,INDIRECT("'"&amp;Trust_selected!$H$2&amp;"'!H:H"),$B91), SUMIFS(INDIRECT("'"&amp;Trust_selected!$H$2&amp;"'!F:F"),INDIRECT("'"&amp;Trust_selected!$H$2&amp;"'!B:B"),D$1,INDIRECT("'"&amp;Trust_selected!$H$2&amp;"'!D:D"),Trust_selected!$E$12,INDIRECT("'"&amp;Trust_selected!$H$2&amp;"'!E:E"),Trust_selected!$E$18,INDIRECT("'"&amp;Trust_selected!$H$2&amp;"'!H:H"),$B91))))</f>
        <v>3719</v>
      </c>
      <c r="E91" s="22">
        <f ca="1">IF(AND(Trust_selected!$E$12="All intent",Trust_selected!$E$18="18+"), SUMIFS(INDIRECT("'"&amp;Trust_selected!$H$2&amp;"'!G:G"),INDIRECT("'"&amp;Trust_selected!$H$2&amp;"'!B:B"),D$1,INDIRECT("'"&amp;Trust_selected!$H$2&amp;"'!H:H"),$B91), IF(Trust_selected!$E$12="All intent", SUMIFS(INDIRECT("'"&amp;Trust_selected!$H$2&amp;"'!G:G"),INDIRECT("'"&amp;Trust_selected!$H$2&amp;"'!B:B"),D$1,INDIRECT("'"&amp;Trust_selected!$H$2&amp;"'!E:E"),Trust_selected!$E$18,INDIRECT("'"&amp;Trust_selected!$H$2&amp;"'!H:H"),$B91), IF(Trust_selected!$E$18="18+", SUMIFS(INDIRECT("'"&amp;Trust_selected!$H$2&amp;"'!G:G"),INDIRECT("'"&amp;Trust_selected!$H$2&amp;"'!B:B"),D$1,INDIRECT("'"&amp;Trust_selected!$H$2&amp;"'!D:D"),Trust_selected!$E$12,INDIRECT("'"&amp;Trust_selected!$H$2&amp;"'!H:H"),$B91), SUMIFS(INDIRECT("'"&amp;Trust_selected!$H$2&amp;"'!G:G"),INDIRECT("'"&amp;Trust_selected!$H$2&amp;"'!B:B"),D$1,INDIRECT("'"&amp;Trust_selected!$H$2&amp;"'!D:D"),Trust_selected!$E$12,INDIRECT("'"&amp;Trust_selected!$H$2&amp;"'!E:E"),Trust_selected!$E$18,INDIRECT("'"&amp;Trust_selected!$H$2&amp;"'!H:H"),$B91))))</f>
        <v>138</v>
      </c>
      <c r="F91" s="22">
        <f t="shared" ca="1" si="13"/>
        <v>3.7106749126109166E-2</v>
      </c>
      <c r="G91" s="18">
        <f t="shared" ca="1" si="14"/>
        <v>3.1493709200604812E-2</v>
      </c>
      <c r="H91" s="18">
        <f t="shared" ca="1" si="15"/>
        <v>4.3675073009460379E-2</v>
      </c>
      <c r="I91" s="22">
        <f ca="1">IF(AND(Trust_selected!$E$12="All intent",Trust_selected!$E$18="18+"), SUMIFS(INDIRECT("'"&amp;Trust_selected!$H$2&amp;"'!F:F"),INDIRECT("'"&amp;Trust_selected!$H$2&amp;"'!B:B"),I$1,INDIRECT("'"&amp;Trust_selected!$H$2&amp;"'!H:H"),$B91), IF(Trust_selected!$E$12="All intent", SUMIFS(INDIRECT("'"&amp;Trust_selected!$H$2&amp;"'!F:F"),INDIRECT("'"&amp;Trust_selected!$H$2&amp;"'!B:B"),I$1,INDIRECT("'"&amp;Trust_selected!$H$2&amp;"'!E:E"),Trust_selected!$E$18,INDIRECT("'"&amp;Trust_selected!$H$2&amp;"'!H:H"),$B91), IF(Trust_selected!$E$18="18+", SUMIFS(INDIRECT("'"&amp;Trust_selected!$H$2&amp;"'!F:F"),INDIRECT("'"&amp;Trust_selected!$H$2&amp;"'!B:B"),I$1,INDIRECT("'"&amp;Trust_selected!$H$2&amp;"'!D:D"),Trust_selected!$E$12,INDIRECT("'"&amp;Trust_selected!$H$2&amp;"'!H:H"),$B91), SUMIFS(INDIRECT("'"&amp;Trust_selected!$H$2&amp;"'!F:F"),INDIRECT("'"&amp;Trust_selected!$H$2&amp;"'!B:B"),I$1,INDIRECT("'"&amp;Trust_selected!$H$2&amp;"'!D:D"),Trust_selected!$E$12,INDIRECT("'"&amp;Trust_selected!$H$2&amp;"'!E:E"),Trust_selected!$E$18,INDIRECT("'"&amp;Trust_selected!$H$2&amp;"'!H:H"),$B91))))</f>
        <v>3821</v>
      </c>
      <c r="J91" s="22">
        <f ca="1">IF(AND(Trust_selected!$E$12="All intent",Trust_selected!$E$18="18+"), SUMIFS(INDIRECT("'"&amp;Trust_selected!$H$2&amp;"'!G:G"),INDIRECT("'"&amp;Trust_selected!$H$2&amp;"'!B:B"),I$1,INDIRECT("'"&amp;Trust_selected!$H$2&amp;"'!H:H"),$B91), IF(Trust_selected!$E$12="All intent", SUMIFS(INDIRECT("'"&amp;Trust_selected!$H$2&amp;"'!G:G"),INDIRECT("'"&amp;Trust_selected!$H$2&amp;"'!B:B"),I$1,INDIRECT("'"&amp;Trust_selected!$H$2&amp;"'!E:E"),Trust_selected!$E$18,INDIRECT("'"&amp;Trust_selected!$H$2&amp;"'!H:H"),$B91), IF(Trust_selected!$E$18="18+", SUMIFS(INDIRECT("'"&amp;Trust_selected!$H$2&amp;"'!G:G"),INDIRECT("'"&amp;Trust_selected!$H$2&amp;"'!B:B"),I$1,INDIRECT("'"&amp;Trust_selected!$H$2&amp;"'!D:D"),Trust_selected!$E$12,INDIRECT("'"&amp;Trust_selected!$H$2&amp;"'!H:H"),$B91), SUMIFS(INDIRECT("'"&amp;Trust_selected!$H$2&amp;"'!G:G"),INDIRECT("'"&amp;Trust_selected!$H$2&amp;"'!B:B"),I$1,INDIRECT("'"&amp;Trust_selected!$H$2&amp;"'!D:D"),Trust_selected!$E$12,INDIRECT("'"&amp;Trust_selected!$H$2&amp;"'!E:E"),Trust_selected!$E$18,INDIRECT("'"&amp;Trust_selected!$H$2&amp;"'!H:H"),$B91))))</f>
        <v>139</v>
      </c>
      <c r="K91" s="22">
        <f t="shared" ca="1" si="9"/>
        <v>3.6377911541481289E-2</v>
      </c>
      <c r="L91" s="18">
        <f t="shared" ca="1" si="16"/>
        <v>3.0891768821921326E-2</v>
      </c>
      <c r="M91" s="18">
        <f t="shared" ca="1" si="17"/>
        <v>4.2795326932262887E-2</v>
      </c>
      <c r="N91" s="4">
        <f ca="1">IF(AND(Trust_selected!$E$12="All intent",Trust_selected!$E$18="18+"), SUMIFS(INDIRECT("'"&amp;Trust_selected!$H$2&amp;"'!F:F"),INDIRECT("'"&amp;Trust_selected!$H$2&amp;"'!B:B"),N$1,INDIRECT("'"&amp;Trust_selected!$H$2&amp;"'!H:H"),$B91), IF(Trust_selected!$E$12="All intent", SUMIFS(INDIRECT("'"&amp;Trust_selected!$H$2&amp;"'!F:F"),INDIRECT("'"&amp;Trust_selected!$H$2&amp;"'!B:B"),N$1,INDIRECT("'"&amp;Trust_selected!$H$2&amp;"'!E:E"),Trust_selected!$E$18,INDIRECT("'"&amp;Trust_selected!$H$2&amp;"'!H:H"),$B91), IF(Trust_selected!$E$18="18+", SUMIFS(INDIRECT("'"&amp;Trust_selected!$H$2&amp;"'!F:F"),INDIRECT("'"&amp;Trust_selected!$H$2&amp;"'!B:B"),N$1,INDIRECT("'"&amp;Trust_selected!$H$2&amp;"'!D:D"),Trust_selected!$E$12,INDIRECT("'"&amp;Trust_selected!$H$2&amp;"'!H:H"),$B91), SUMIFS(INDIRECT("'"&amp;Trust_selected!$H$2&amp;"'!F:F"),INDIRECT("'"&amp;Trust_selected!$H$2&amp;"'!B:B"),N$1,INDIRECT("'"&amp;Trust_selected!$H$2&amp;"'!D:D"),Trust_selected!$E$12,INDIRECT("'"&amp;Trust_selected!$H$2&amp;"'!E:E"),Trust_selected!$E$18,INDIRECT("'"&amp;Trust_selected!$H$2&amp;"'!H:H"),$B91))))</f>
        <v>0</v>
      </c>
      <c r="O91" s="4">
        <f ca="1">IF(AND(Trust_selected!$E$12="All intent",Trust_selected!$E$18="18+"), SUMIFS(INDIRECT("'"&amp;Trust_selected!$H$2&amp;"'!G:G"),INDIRECT("'"&amp;Trust_selected!$H$2&amp;"'!B:B"),N$1,INDIRECT("'"&amp;Trust_selected!$H$2&amp;"'!H:H"),$B91), IF(Trust_selected!$E$12="All intent", SUMIFS(INDIRECT("'"&amp;Trust_selected!$H$2&amp;"'!G:G"),INDIRECT("'"&amp;Trust_selected!$H$2&amp;"'!B:B"),N$1,INDIRECT("'"&amp;Trust_selected!$H$2&amp;"'!E:E"),Trust_selected!$E$18,INDIRECT("'"&amp;Trust_selected!$H$2&amp;"'!H:H"),$B91), IF(Trust_selected!$E$18="18+", SUMIFS(INDIRECT("'"&amp;Trust_selected!$H$2&amp;"'!G:G"),INDIRECT("'"&amp;Trust_selected!$H$2&amp;"'!B:B"),N$1,INDIRECT("'"&amp;Trust_selected!$H$2&amp;"'!D:D"),Trust_selected!$E$12,INDIRECT("'"&amp;Trust_selected!$H$2&amp;"'!H:H"),$B91), SUMIFS(INDIRECT("'"&amp;Trust_selected!$H$2&amp;"'!G:G"),INDIRECT("'"&amp;Trust_selected!$H$2&amp;"'!B:B"),N$1,INDIRECT("'"&amp;Trust_selected!$H$2&amp;"'!D:D"),Trust_selected!$E$12,INDIRECT("'"&amp;Trust_selected!$H$2&amp;"'!E:E"),Trust_selected!$E$18,INDIRECT("'"&amp;Trust_selected!$H$2&amp;"'!H:H"),$B91))))</f>
        <v>0</v>
      </c>
      <c r="P91" s="4">
        <f t="shared" ca="1" si="10"/>
        <v>0</v>
      </c>
      <c r="Q91" s="96">
        <f t="shared" ca="1" si="11"/>
        <v>0</v>
      </c>
      <c r="R91" s="96">
        <f t="shared" ca="1" si="12"/>
        <v>1</v>
      </c>
    </row>
    <row r="92" spans="1:18" x14ac:dyDescent="0.3">
      <c r="A92" s="12" t="s">
        <v>435</v>
      </c>
      <c r="B92" s="12" t="s">
        <v>98</v>
      </c>
      <c r="C92" s="12" t="s">
        <v>436</v>
      </c>
      <c r="D92" s="22">
        <f ca="1">IF(AND(Trust_selected!$E$12="All intent",Trust_selected!$E$18="18+"), SUMIFS(INDIRECT("'"&amp;Trust_selected!$H$2&amp;"'!F:F"),INDIRECT("'"&amp;Trust_selected!$H$2&amp;"'!B:B"),D$1,INDIRECT("'"&amp;Trust_selected!$H$2&amp;"'!H:H"),$B92), IF(Trust_selected!$E$12="All intent", SUMIFS(INDIRECT("'"&amp;Trust_selected!$H$2&amp;"'!F:F"),INDIRECT("'"&amp;Trust_selected!$H$2&amp;"'!B:B"),D$1,INDIRECT("'"&amp;Trust_selected!$H$2&amp;"'!E:E"),Trust_selected!$E$18,INDIRECT("'"&amp;Trust_selected!$H$2&amp;"'!H:H"),$B92), IF(Trust_selected!$E$18="18+", SUMIFS(INDIRECT("'"&amp;Trust_selected!$H$2&amp;"'!F:F"),INDIRECT("'"&amp;Trust_selected!$H$2&amp;"'!B:B"),D$1,INDIRECT("'"&amp;Trust_selected!$H$2&amp;"'!D:D"),Trust_selected!$E$12,INDIRECT("'"&amp;Trust_selected!$H$2&amp;"'!H:H"),$B92), SUMIFS(INDIRECT("'"&amp;Trust_selected!$H$2&amp;"'!F:F"),INDIRECT("'"&amp;Trust_selected!$H$2&amp;"'!B:B"),D$1,INDIRECT("'"&amp;Trust_selected!$H$2&amp;"'!D:D"),Trust_selected!$E$12,INDIRECT("'"&amp;Trust_selected!$H$2&amp;"'!E:E"),Trust_selected!$E$18,INDIRECT("'"&amp;Trust_selected!$H$2&amp;"'!H:H"),$B92))))</f>
        <v>1</v>
      </c>
      <c r="E92" s="22">
        <f ca="1">IF(AND(Trust_selected!$E$12="All intent",Trust_selected!$E$18="18+"), SUMIFS(INDIRECT("'"&amp;Trust_selected!$H$2&amp;"'!G:G"),INDIRECT("'"&amp;Trust_selected!$H$2&amp;"'!B:B"),D$1,INDIRECT("'"&amp;Trust_selected!$H$2&amp;"'!H:H"),$B92), IF(Trust_selected!$E$12="All intent", SUMIFS(INDIRECT("'"&amp;Trust_selected!$H$2&amp;"'!G:G"),INDIRECT("'"&amp;Trust_selected!$H$2&amp;"'!B:B"),D$1,INDIRECT("'"&amp;Trust_selected!$H$2&amp;"'!E:E"),Trust_selected!$E$18,INDIRECT("'"&amp;Trust_selected!$H$2&amp;"'!H:H"),$B92), IF(Trust_selected!$E$18="18+", SUMIFS(INDIRECT("'"&amp;Trust_selected!$H$2&amp;"'!G:G"),INDIRECT("'"&amp;Trust_selected!$H$2&amp;"'!B:B"),D$1,INDIRECT("'"&amp;Trust_selected!$H$2&amp;"'!D:D"),Trust_selected!$E$12,INDIRECT("'"&amp;Trust_selected!$H$2&amp;"'!H:H"),$B92), SUMIFS(INDIRECT("'"&amp;Trust_selected!$H$2&amp;"'!G:G"),INDIRECT("'"&amp;Trust_selected!$H$2&amp;"'!B:B"),D$1,INDIRECT("'"&amp;Trust_selected!$H$2&amp;"'!D:D"),Trust_selected!$E$12,INDIRECT("'"&amp;Trust_selected!$H$2&amp;"'!E:E"),Trust_selected!$E$18,INDIRECT("'"&amp;Trust_selected!$H$2&amp;"'!H:H"),$B92))))</f>
        <v>0</v>
      </c>
      <c r="F92" s="22">
        <f t="shared" ca="1" si="13"/>
        <v>0</v>
      </c>
      <c r="G92" s="18">
        <f t="shared" ca="1" si="14"/>
        <v>0</v>
      </c>
      <c r="H92" s="18">
        <f t="shared" ca="1" si="15"/>
        <v>0.79345068562276255</v>
      </c>
      <c r="I92" s="22">
        <f ca="1">IF(AND(Trust_selected!$E$12="All intent",Trust_selected!$E$18="18+"), SUMIFS(INDIRECT("'"&amp;Trust_selected!$H$2&amp;"'!F:F"),INDIRECT("'"&amp;Trust_selected!$H$2&amp;"'!B:B"),I$1,INDIRECT("'"&amp;Trust_selected!$H$2&amp;"'!H:H"),$B92), IF(Trust_selected!$E$12="All intent", SUMIFS(INDIRECT("'"&amp;Trust_selected!$H$2&amp;"'!F:F"),INDIRECT("'"&amp;Trust_selected!$H$2&amp;"'!B:B"),I$1,INDIRECT("'"&amp;Trust_selected!$H$2&amp;"'!E:E"),Trust_selected!$E$18,INDIRECT("'"&amp;Trust_selected!$H$2&amp;"'!H:H"),$B92), IF(Trust_selected!$E$18="18+", SUMIFS(INDIRECT("'"&amp;Trust_selected!$H$2&amp;"'!F:F"),INDIRECT("'"&amp;Trust_selected!$H$2&amp;"'!B:B"),I$1,INDIRECT("'"&amp;Trust_selected!$H$2&amp;"'!D:D"),Trust_selected!$E$12,INDIRECT("'"&amp;Trust_selected!$H$2&amp;"'!H:H"),$B92), SUMIFS(INDIRECT("'"&amp;Trust_selected!$H$2&amp;"'!F:F"),INDIRECT("'"&amp;Trust_selected!$H$2&amp;"'!B:B"),I$1,INDIRECT("'"&amp;Trust_selected!$H$2&amp;"'!D:D"),Trust_selected!$E$12,INDIRECT("'"&amp;Trust_selected!$H$2&amp;"'!E:E"),Trust_selected!$E$18,INDIRECT("'"&amp;Trust_selected!$H$2&amp;"'!H:H"),$B92))))</f>
        <v>0</v>
      </c>
      <c r="J92" s="22">
        <f ca="1">IF(AND(Trust_selected!$E$12="All intent",Trust_selected!$E$18="18+"), SUMIFS(INDIRECT("'"&amp;Trust_selected!$H$2&amp;"'!G:G"),INDIRECT("'"&amp;Trust_selected!$H$2&amp;"'!B:B"),I$1,INDIRECT("'"&amp;Trust_selected!$H$2&amp;"'!H:H"),$B92), IF(Trust_selected!$E$12="All intent", SUMIFS(INDIRECT("'"&amp;Trust_selected!$H$2&amp;"'!G:G"),INDIRECT("'"&amp;Trust_selected!$H$2&amp;"'!B:B"),I$1,INDIRECT("'"&amp;Trust_selected!$H$2&amp;"'!E:E"),Trust_selected!$E$18,INDIRECT("'"&amp;Trust_selected!$H$2&amp;"'!H:H"),$B92), IF(Trust_selected!$E$18="18+", SUMIFS(INDIRECT("'"&amp;Trust_selected!$H$2&amp;"'!G:G"),INDIRECT("'"&amp;Trust_selected!$H$2&amp;"'!B:B"),I$1,INDIRECT("'"&amp;Trust_selected!$H$2&amp;"'!D:D"),Trust_selected!$E$12,INDIRECT("'"&amp;Trust_selected!$H$2&amp;"'!H:H"),$B92), SUMIFS(INDIRECT("'"&amp;Trust_selected!$H$2&amp;"'!G:G"),INDIRECT("'"&amp;Trust_selected!$H$2&amp;"'!B:B"),I$1,INDIRECT("'"&amp;Trust_selected!$H$2&amp;"'!D:D"),Trust_selected!$E$12,INDIRECT("'"&amp;Trust_selected!$H$2&amp;"'!E:E"),Trust_selected!$E$18,INDIRECT("'"&amp;Trust_selected!$H$2&amp;"'!H:H"),$B92))))</f>
        <v>0</v>
      </c>
      <c r="K92" s="22">
        <f t="shared" ca="1" si="9"/>
        <v>0</v>
      </c>
      <c r="L92" s="18">
        <f t="shared" ca="1" si="16"/>
        <v>0</v>
      </c>
      <c r="M92" s="18">
        <f t="shared" ca="1" si="17"/>
        <v>1</v>
      </c>
      <c r="N92" s="4">
        <f ca="1">IF(AND(Trust_selected!$E$12="All intent",Trust_selected!$E$18="18+"), SUMIFS(INDIRECT("'"&amp;Trust_selected!$H$2&amp;"'!F:F"),INDIRECT("'"&amp;Trust_selected!$H$2&amp;"'!B:B"),N$1,INDIRECT("'"&amp;Trust_selected!$H$2&amp;"'!H:H"),$B92), IF(Trust_selected!$E$12="All intent", SUMIFS(INDIRECT("'"&amp;Trust_selected!$H$2&amp;"'!F:F"),INDIRECT("'"&amp;Trust_selected!$H$2&amp;"'!B:B"),N$1,INDIRECT("'"&amp;Trust_selected!$H$2&amp;"'!E:E"),Trust_selected!$E$18,INDIRECT("'"&amp;Trust_selected!$H$2&amp;"'!H:H"),$B92), IF(Trust_selected!$E$18="18+", SUMIFS(INDIRECT("'"&amp;Trust_selected!$H$2&amp;"'!F:F"),INDIRECT("'"&amp;Trust_selected!$H$2&amp;"'!B:B"),N$1,INDIRECT("'"&amp;Trust_selected!$H$2&amp;"'!D:D"),Trust_selected!$E$12,INDIRECT("'"&amp;Trust_selected!$H$2&amp;"'!H:H"),$B92), SUMIFS(INDIRECT("'"&amp;Trust_selected!$H$2&amp;"'!F:F"),INDIRECT("'"&amp;Trust_selected!$H$2&amp;"'!B:B"),N$1,INDIRECT("'"&amp;Trust_selected!$H$2&amp;"'!D:D"),Trust_selected!$E$12,INDIRECT("'"&amp;Trust_selected!$H$2&amp;"'!E:E"),Trust_selected!$E$18,INDIRECT("'"&amp;Trust_selected!$H$2&amp;"'!H:H"),$B92))))</f>
        <v>0</v>
      </c>
      <c r="O92" s="4">
        <f ca="1">IF(AND(Trust_selected!$E$12="All intent",Trust_selected!$E$18="18+"), SUMIFS(INDIRECT("'"&amp;Trust_selected!$H$2&amp;"'!G:G"),INDIRECT("'"&amp;Trust_selected!$H$2&amp;"'!B:B"),N$1,INDIRECT("'"&amp;Trust_selected!$H$2&amp;"'!H:H"),$B92), IF(Trust_selected!$E$12="All intent", SUMIFS(INDIRECT("'"&amp;Trust_selected!$H$2&amp;"'!G:G"),INDIRECT("'"&amp;Trust_selected!$H$2&amp;"'!B:B"),N$1,INDIRECT("'"&amp;Trust_selected!$H$2&amp;"'!E:E"),Trust_selected!$E$18,INDIRECT("'"&amp;Trust_selected!$H$2&amp;"'!H:H"),$B92), IF(Trust_selected!$E$18="18+", SUMIFS(INDIRECT("'"&amp;Trust_selected!$H$2&amp;"'!G:G"),INDIRECT("'"&amp;Trust_selected!$H$2&amp;"'!B:B"),N$1,INDIRECT("'"&amp;Trust_selected!$H$2&amp;"'!D:D"),Trust_selected!$E$12,INDIRECT("'"&amp;Trust_selected!$H$2&amp;"'!H:H"),$B92), SUMIFS(INDIRECT("'"&amp;Trust_selected!$H$2&amp;"'!G:G"),INDIRECT("'"&amp;Trust_selected!$H$2&amp;"'!B:B"),N$1,INDIRECT("'"&amp;Trust_selected!$H$2&amp;"'!D:D"),Trust_selected!$E$12,INDIRECT("'"&amp;Trust_selected!$H$2&amp;"'!E:E"),Trust_selected!$E$18,INDIRECT("'"&amp;Trust_selected!$H$2&amp;"'!H:H"),$B92))))</f>
        <v>0</v>
      </c>
      <c r="P92" s="4">
        <f t="shared" ca="1" si="10"/>
        <v>0</v>
      </c>
      <c r="Q92" s="96">
        <f t="shared" ca="1" si="11"/>
        <v>0</v>
      </c>
      <c r="R92" s="96">
        <f t="shared" ca="1" si="12"/>
        <v>1</v>
      </c>
    </row>
    <row r="93" spans="1:18" x14ac:dyDescent="0.3">
      <c r="A93" s="12" t="s">
        <v>251</v>
      </c>
      <c r="B93" s="12" t="s">
        <v>99</v>
      </c>
      <c r="C93" s="12" t="s">
        <v>318</v>
      </c>
      <c r="D93" s="22">
        <f ca="1">IF(AND(Trust_selected!$E$12="All intent",Trust_selected!$E$18="18+"), SUMIFS(INDIRECT("'"&amp;Trust_selected!$H$2&amp;"'!F:F"),INDIRECT("'"&amp;Trust_selected!$H$2&amp;"'!B:B"),D$1,INDIRECT("'"&amp;Trust_selected!$H$2&amp;"'!H:H"),$B93), IF(Trust_selected!$E$12="All intent", SUMIFS(INDIRECT("'"&amp;Trust_selected!$H$2&amp;"'!F:F"),INDIRECT("'"&amp;Trust_selected!$H$2&amp;"'!B:B"),D$1,INDIRECT("'"&amp;Trust_selected!$H$2&amp;"'!E:E"),Trust_selected!$E$18,INDIRECT("'"&amp;Trust_selected!$H$2&amp;"'!H:H"),$B93), IF(Trust_selected!$E$18="18+", SUMIFS(INDIRECT("'"&amp;Trust_selected!$H$2&amp;"'!F:F"),INDIRECT("'"&amp;Trust_selected!$H$2&amp;"'!B:B"),D$1,INDIRECT("'"&amp;Trust_selected!$H$2&amp;"'!D:D"),Trust_selected!$E$12,INDIRECT("'"&amp;Trust_selected!$H$2&amp;"'!H:H"),$B93), SUMIFS(INDIRECT("'"&amp;Trust_selected!$H$2&amp;"'!F:F"),INDIRECT("'"&amp;Trust_selected!$H$2&amp;"'!B:B"),D$1,INDIRECT("'"&amp;Trust_selected!$H$2&amp;"'!D:D"),Trust_selected!$E$12,INDIRECT("'"&amp;Trust_selected!$H$2&amp;"'!E:E"),Trust_selected!$E$18,INDIRECT("'"&amp;Trust_selected!$H$2&amp;"'!H:H"),$B93))))</f>
        <v>233</v>
      </c>
      <c r="E93" s="22">
        <f ca="1">IF(AND(Trust_selected!$E$12="All intent",Trust_selected!$E$18="18+"), SUMIFS(INDIRECT("'"&amp;Trust_selected!$H$2&amp;"'!G:G"),INDIRECT("'"&amp;Trust_selected!$H$2&amp;"'!B:B"),D$1,INDIRECT("'"&amp;Trust_selected!$H$2&amp;"'!H:H"),$B93), IF(Trust_selected!$E$12="All intent", SUMIFS(INDIRECT("'"&amp;Trust_selected!$H$2&amp;"'!G:G"),INDIRECT("'"&amp;Trust_selected!$H$2&amp;"'!B:B"),D$1,INDIRECT("'"&amp;Trust_selected!$H$2&amp;"'!E:E"),Trust_selected!$E$18,INDIRECT("'"&amp;Trust_selected!$H$2&amp;"'!H:H"),$B93), IF(Trust_selected!$E$18="18+", SUMIFS(INDIRECT("'"&amp;Trust_selected!$H$2&amp;"'!G:G"),INDIRECT("'"&amp;Trust_selected!$H$2&amp;"'!B:B"),D$1,INDIRECT("'"&amp;Trust_selected!$H$2&amp;"'!D:D"),Trust_selected!$E$12,INDIRECT("'"&amp;Trust_selected!$H$2&amp;"'!H:H"),$B93), SUMIFS(INDIRECT("'"&amp;Trust_selected!$H$2&amp;"'!G:G"),INDIRECT("'"&amp;Trust_selected!$H$2&amp;"'!B:B"),D$1,INDIRECT("'"&amp;Trust_selected!$H$2&amp;"'!D:D"),Trust_selected!$E$12,INDIRECT("'"&amp;Trust_selected!$H$2&amp;"'!E:E"),Trust_selected!$E$18,INDIRECT("'"&amp;Trust_selected!$H$2&amp;"'!H:H"),$B93))))</f>
        <v>14</v>
      </c>
      <c r="F93" s="22">
        <f t="shared" ca="1" si="13"/>
        <v>6.0085836909871244E-2</v>
      </c>
      <c r="G93" s="18">
        <f t="shared" ca="1" si="14"/>
        <v>3.6125734665616194E-2</v>
      </c>
      <c r="H93" s="18">
        <f t="shared" ca="1" si="15"/>
        <v>9.831634730450195E-2</v>
      </c>
      <c r="I93" s="22">
        <f ca="1">IF(AND(Trust_selected!$E$12="All intent",Trust_selected!$E$18="18+"), SUMIFS(INDIRECT("'"&amp;Trust_selected!$H$2&amp;"'!F:F"),INDIRECT("'"&amp;Trust_selected!$H$2&amp;"'!B:B"),I$1,INDIRECT("'"&amp;Trust_selected!$H$2&amp;"'!H:H"),$B93), IF(Trust_selected!$E$12="All intent", SUMIFS(INDIRECT("'"&amp;Trust_selected!$H$2&amp;"'!F:F"),INDIRECT("'"&amp;Trust_selected!$H$2&amp;"'!B:B"),I$1,INDIRECT("'"&amp;Trust_selected!$H$2&amp;"'!E:E"),Trust_selected!$E$18,INDIRECT("'"&amp;Trust_selected!$H$2&amp;"'!H:H"),$B93), IF(Trust_selected!$E$18="18+", SUMIFS(INDIRECT("'"&amp;Trust_selected!$H$2&amp;"'!F:F"),INDIRECT("'"&amp;Trust_selected!$H$2&amp;"'!B:B"),I$1,INDIRECT("'"&amp;Trust_selected!$H$2&amp;"'!D:D"),Trust_selected!$E$12,INDIRECT("'"&amp;Trust_selected!$H$2&amp;"'!H:H"),$B93), SUMIFS(INDIRECT("'"&amp;Trust_selected!$H$2&amp;"'!F:F"),INDIRECT("'"&amp;Trust_selected!$H$2&amp;"'!B:B"),I$1,INDIRECT("'"&amp;Trust_selected!$H$2&amp;"'!D:D"),Trust_selected!$E$12,INDIRECT("'"&amp;Trust_selected!$H$2&amp;"'!E:E"),Trust_selected!$E$18,INDIRECT("'"&amp;Trust_selected!$H$2&amp;"'!H:H"),$B93))))</f>
        <v>243</v>
      </c>
      <c r="J93" s="22">
        <f ca="1">IF(AND(Trust_selected!$E$12="All intent",Trust_selected!$E$18="18+"), SUMIFS(INDIRECT("'"&amp;Trust_selected!$H$2&amp;"'!G:G"),INDIRECT("'"&amp;Trust_selected!$H$2&amp;"'!B:B"),I$1,INDIRECT("'"&amp;Trust_selected!$H$2&amp;"'!H:H"),$B93), IF(Trust_selected!$E$12="All intent", SUMIFS(INDIRECT("'"&amp;Trust_selected!$H$2&amp;"'!G:G"),INDIRECT("'"&amp;Trust_selected!$H$2&amp;"'!B:B"),I$1,INDIRECT("'"&amp;Trust_selected!$H$2&amp;"'!E:E"),Trust_selected!$E$18,INDIRECT("'"&amp;Trust_selected!$H$2&amp;"'!H:H"),$B93), IF(Trust_selected!$E$18="18+", SUMIFS(INDIRECT("'"&amp;Trust_selected!$H$2&amp;"'!G:G"),INDIRECT("'"&amp;Trust_selected!$H$2&amp;"'!B:B"),I$1,INDIRECT("'"&amp;Trust_selected!$H$2&amp;"'!D:D"),Trust_selected!$E$12,INDIRECT("'"&amp;Trust_selected!$H$2&amp;"'!H:H"),$B93), SUMIFS(INDIRECT("'"&amp;Trust_selected!$H$2&amp;"'!G:G"),INDIRECT("'"&amp;Trust_selected!$H$2&amp;"'!B:B"),I$1,INDIRECT("'"&amp;Trust_selected!$H$2&amp;"'!D:D"),Trust_selected!$E$12,INDIRECT("'"&amp;Trust_selected!$H$2&amp;"'!E:E"),Trust_selected!$E$18,INDIRECT("'"&amp;Trust_selected!$H$2&amp;"'!H:H"),$B93))))</f>
        <v>15</v>
      </c>
      <c r="K93" s="22">
        <f t="shared" ca="1" si="9"/>
        <v>6.1728395061728392E-2</v>
      </c>
      <c r="L93" s="18">
        <f t="shared" ca="1" si="16"/>
        <v>3.7761535384681237E-2</v>
      </c>
      <c r="M93" s="18">
        <f t="shared" ca="1" si="17"/>
        <v>9.9336418023852902E-2</v>
      </c>
      <c r="N93" s="4">
        <f ca="1">IF(AND(Trust_selected!$E$12="All intent",Trust_selected!$E$18="18+"), SUMIFS(INDIRECT("'"&amp;Trust_selected!$H$2&amp;"'!F:F"),INDIRECT("'"&amp;Trust_selected!$H$2&amp;"'!B:B"),N$1,INDIRECT("'"&amp;Trust_selected!$H$2&amp;"'!H:H"),$B93), IF(Trust_selected!$E$12="All intent", SUMIFS(INDIRECT("'"&amp;Trust_selected!$H$2&amp;"'!F:F"),INDIRECT("'"&amp;Trust_selected!$H$2&amp;"'!B:B"),N$1,INDIRECT("'"&amp;Trust_selected!$H$2&amp;"'!E:E"),Trust_selected!$E$18,INDIRECT("'"&amp;Trust_selected!$H$2&amp;"'!H:H"),$B93), IF(Trust_selected!$E$18="18+", SUMIFS(INDIRECT("'"&amp;Trust_selected!$H$2&amp;"'!F:F"),INDIRECT("'"&amp;Trust_selected!$H$2&amp;"'!B:B"),N$1,INDIRECT("'"&amp;Trust_selected!$H$2&amp;"'!D:D"),Trust_selected!$E$12,INDIRECT("'"&amp;Trust_selected!$H$2&amp;"'!H:H"),$B93), SUMIFS(INDIRECT("'"&amp;Trust_selected!$H$2&amp;"'!F:F"),INDIRECT("'"&amp;Trust_selected!$H$2&amp;"'!B:B"),N$1,INDIRECT("'"&amp;Trust_selected!$H$2&amp;"'!D:D"),Trust_selected!$E$12,INDIRECT("'"&amp;Trust_selected!$H$2&amp;"'!E:E"),Trust_selected!$E$18,INDIRECT("'"&amp;Trust_selected!$H$2&amp;"'!H:H"),$B93))))</f>
        <v>0</v>
      </c>
      <c r="O93" s="4">
        <f ca="1">IF(AND(Trust_selected!$E$12="All intent",Trust_selected!$E$18="18+"), SUMIFS(INDIRECT("'"&amp;Trust_selected!$H$2&amp;"'!G:G"),INDIRECT("'"&amp;Trust_selected!$H$2&amp;"'!B:B"),N$1,INDIRECT("'"&amp;Trust_selected!$H$2&amp;"'!H:H"),$B93), IF(Trust_selected!$E$12="All intent", SUMIFS(INDIRECT("'"&amp;Trust_selected!$H$2&amp;"'!G:G"),INDIRECT("'"&amp;Trust_selected!$H$2&amp;"'!B:B"),N$1,INDIRECT("'"&amp;Trust_selected!$H$2&amp;"'!E:E"),Trust_selected!$E$18,INDIRECT("'"&amp;Trust_selected!$H$2&amp;"'!H:H"),$B93), IF(Trust_selected!$E$18="18+", SUMIFS(INDIRECT("'"&amp;Trust_selected!$H$2&amp;"'!G:G"),INDIRECT("'"&amp;Trust_selected!$H$2&amp;"'!B:B"),N$1,INDIRECT("'"&amp;Trust_selected!$H$2&amp;"'!D:D"),Trust_selected!$E$12,INDIRECT("'"&amp;Trust_selected!$H$2&amp;"'!H:H"),$B93), SUMIFS(INDIRECT("'"&amp;Trust_selected!$H$2&amp;"'!G:G"),INDIRECT("'"&amp;Trust_selected!$H$2&amp;"'!B:B"),N$1,INDIRECT("'"&amp;Trust_selected!$H$2&amp;"'!D:D"),Trust_selected!$E$12,INDIRECT("'"&amp;Trust_selected!$H$2&amp;"'!E:E"),Trust_selected!$E$18,INDIRECT("'"&amp;Trust_selected!$H$2&amp;"'!H:H"),$B93))))</f>
        <v>0</v>
      </c>
      <c r="P93" s="4">
        <f t="shared" ca="1" si="10"/>
        <v>0</v>
      </c>
      <c r="Q93" s="96">
        <f t="shared" ca="1" si="11"/>
        <v>0</v>
      </c>
      <c r="R93" s="96">
        <f t="shared" ca="1" si="12"/>
        <v>1</v>
      </c>
    </row>
    <row r="94" spans="1:18" x14ac:dyDescent="0.3">
      <c r="A94" s="12" t="s">
        <v>252</v>
      </c>
      <c r="B94" s="12" t="s">
        <v>100</v>
      </c>
      <c r="C94" s="12" t="s">
        <v>338</v>
      </c>
      <c r="D94" s="22">
        <f ca="1">IF(AND(Trust_selected!$E$12="All intent",Trust_selected!$E$18="18+"), SUMIFS(INDIRECT("'"&amp;Trust_selected!$H$2&amp;"'!F:F"),INDIRECT("'"&amp;Trust_selected!$H$2&amp;"'!B:B"),D$1,INDIRECT("'"&amp;Trust_selected!$H$2&amp;"'!H:H"),$B94), IF(Trust_selected!$E$12="All intent", SUMIFS(INDIRECT("'"&amp;Trust_selected!$H$2&amp;"'!F:F"),INDIRECT("'"&amp;Trust_selected!$H$2&amp;"'!B:B"),D$1,INDIRECT("'"&amp;Trust_selected!$H$2&amp;"'!E:E"),Trust_selected!$E$18,INDIRECT("'"&amp;Trust_selected!$H$2&amp;"'!H:H"),$B94), IF(Trust_selected!$E$18="18+", SUMIFS(INDIRECT("'"&amp;Trust_selected!$H$2&amp;"'!F:F"),INDIRECT("'"&amp;Trust_selected!$H$2&amp;"'!B:B"),D$1,INDIRECT("'"&amp;Trust_selected!$H$2&amp;"'!D:D"),Trust_selected!$E$12,INDIRECT("'"&amp;Trust_selected!$H$2&amp;"'!H:H"),$B94), SUMIFS(INDIRECT("'"&amp;Trust_selected!$H$2&amp;"'!F:F"),INDIRECT("'"&amp;Trust_selected!$H$2&amp;"'!B:B"),D$1,INDIRECT("'"&amp;Trust_selected!$H$2&amp;"'!D:D"),Trust_selected!$E$12,INDIRECT("'"&amp;Trust_selected!$H$2&amp;"'!E:E"),Trust_selected!$E$18,INDIRECT("'"&amp;Trust_selected!$H$2&amp;"'!H:H"),$B94))))</f>
        <v>658</v>
      </c>
      <c r="E94" s="22">
        <f ca="1">IF(AND(Trust_selected!$E$12="All intent",Trust_selected!$E$18="18+"), SUMIFS(INDIRECT("'"&amp;Trust_selected!$H$2&amp;"'!G:G"),INDIRECT("'"&amp;Trust_selected!$H$2&amp;"'!B:B"),D$1,INDIRECT("'"&amp;Trust_selected!$H$2&amp;"'!H:H"),$B94), IF(Trust_selected!$E$12="All intent", SUMIFS(INDIRECT("'"&amp;Trust_selected!$H$2&amp;"'!G:G"),INDIRECT("'"&amp;Trust_selected!$H$2&amp;"'!B:B"),D$1,INDIRECT("'"&amp;Trust_selected!$H$2&amp;"'!E:E"),Trust_selected!$E$18,INDIRECT("'"&amp;Trust_selected!$H$2&amp;"'!H:H"),$B94), IF(Trust_selected!$E$18="18+", SUMIFS(INDIRECT("'"&amp;Trust_selected!$H$2&amp;"'!G:G"),INDIRECT("'"&amp;Trust_selected!$H$2&amp;"'!B:B"),D$1,INDIRECT("'"&amp;Trust_selected!$H$2&amp;"'!D:D"),Trust_selected!$E$12,INDIRECT("'"&amp;Trust_selected!$H$2&amp;"'!H:H"),$B94), SUMIFS(INDIRECT("'"&amp;Trust_selected!$H$2&amp;"'!G:G"),INDIRECT("'"&amp;Trust_selected!$H$2&amp;"'!B:B"),D$1,INDIRECT("'"&amp;Trust_selected!$H$2&amp;"'!D:D"),Trust_selected!$E$12,INDIRECT("'"&amp;Trust_selected!$H$2&amp;"'!E:E"),Trust_selected!$E$18,INDIRECT("'"&amp;Trust_selected!$H$2&amp;"'!H:H"),$B94))))</f>
        <v>26</v>
      </c>
      <c r="F94" s="22">
        <f t="shared" ca="1" si="13"/>
        <v>3.9513677811550151E-2</v>
      </c>
      <c r="G94" s="18">
        <f t="shared" ca="1" si="14"/>
        <v>2.7105763586620864E-2</v>
      </c>
      <c r="H94" s="18">
        <f t="shared" ca="1" si="15"/>
        <v>5.7267099546183683E-2</v>
      </c>
      <c r="I94" s="22">
        <f ca="1">IF(AND(Trust_selected!$E$12="All intent",Trust_selected!$E$18="18+"), SUMIFS(INDIRECT("'"&amp;Trust_selected!$H$2&amp;"'!F:F"),INDIRECT("'"&amp;Trust_selected!$H$2&amp;"'!B:B"),I$1,INDIRECT("'"&amp;Trust_selected!$H$2&amp;"'!H:H"),$B94), IF(Trust_selected!$E$12="All intent", SUMIFS(INDIRECT("'"&amp;Trust_selected!$H$2&amp;"'!F:F"),INDIRECT("'"&amp;Trust_selected!$H$2&amp;"'!B:B"),I$1,INDIRECT("'"&amp;Trust_selected!$H$2&amp;"'!E:E"),Trust_selected!$E$18,INDIRECT("'"&amp;Trust_selected!$H$2&amp;"'!H:H"),$B94), IF(Trust_selected!$E$18="18+", SUMIFS(INDIRECT("'"&amp;Trust_selected!$H$2&amp;"'!F:F"),INDIRECT("'"&amp;Trust_selected!$H$2&amp;"'!B:B"),I$1,INDIRECT("'"&amp;Trust_selected!$H$2&amp;"'!D:D"),Trust_selected!$E$12,INDIRECT("'"&amp;Trust_selected!$H$2&amp;"'!H:H"),$B94), SUMIFS(INDIRECT("'"&amp;Trust_selected!$H$2&amp;"'!F:F"),INDIRECT("'"&amp;Trust_selected!$H$2&amp;"'!B:B"),I$1,INDIRECT("'"&amp;Trust_selected!$H$2&amp;"'!D:D"),Trust_selected!$E$12,INDIRECT("'"&amp;Trust_selected!$H$2&amp;"'!E:E"),Trust_selected!$E$18,INDIRECT("'"&amp;Trust_selected!$H$2&amp;"'!H:H"),$B94))))</f>
        <v>717</v>
      </c>
      <c r="J94" s="22">
        <f ca="1">IF(AND(Trust_selected!$E$12="All intent",Trust_selected!$E$18="18+"), SUMIFS(INDIRECT("'"&amp;Trust_selected!$H$2&amp;"'!G:G"),INDIRECT("'"&amp;Trust_selected!$H$2&amp;"'!B:B"),I$1,INDIRECT("'"&amp;Trust_selected!$H$2&amp;"'!H:H"),$B94), IF(Trust_selected!$E$12="All intent", SUMIFS(INDIRECT("'"&amp;Trust_selected!$H$2&amp;"'!G:G"),INDIRECT("'"&amp;Trust_selected!$H$2&amp;"'!B:B"),I$1,INDIRECT("'"&amp;Trust_selected!$H$2&amp;"'!E:E"),Trust_selected!$E$18,INDIRECT("'"&amp;Trust_selected!$H$2&amp;"'!H:H"),$B94), IF(Trust_selected!$E$18="18+", SUMIFS(INDIRECT("'"&amp;Trust_selected!$H$2&amp;"'!G:G"),INDIRECT("'"&amp;Trust_selected!$H$2&amp;"'!B:B"),I$1,INDIRECT("'"&amp;Trust_selected!$H$2&amp;"'!D:D"),Trust_selected!$E$12,INDIRECT("'"&amp;Trust_selected!$H$2&amp;"'!H:H"),$B94), SUMIFS(INDIRECT("'"&amp;Trust_selected!$H$2&amp;"'!G:G"),INDIRECT("'"&amp;Trust_selected!$H$2&amp;"'!B:B"),I$1,INDIRECT("'"&amp;Trust_selected!$H$2&amp;"'!D:D"),Trust_selected!$E$12,INDIRECT("'"&amp;Trust_selected!$H$2&amp;"'!E:E"),Trust_selected!$E$18,INDIRECT("'"&amp;Trust_selected!$H$2&amp;"'!H:H"),$B94))))</f>
        <v>28</v>
      </c>
      <c r="K94" s="22">
        <f t="shared" ca="1" si="9"/>
        <v>3.9051603905160388E-2</v>
      </c>
      <c r="L94" s="18">
        <f t="shared" ca="1" si="16"/>
        <v>2.7154723563931508E-2</v>
      </c>
      <c r="M94" s="18">
        <f t="shared" ca="1" si="17"/>
        <v>5.5861393348371945E-2</v>
      </c>
      <c r="N94" s="4">
        <f ca="1">IF(AND(Trust_selected!$E$12="All intent",Trust_selected!$E$18="18+"), SUMIFS(INDIRECT("'"&amp;Trust_selected!$H$2&amp;"'!F:F"),INDIRECT("'"&amp;Trust_selected!$H$2&amp;"'!B:B"),N$1,INDIRECT("'"&amp;Trust_selected!$H$2&amp;"'!H:H"),$B94), IF(Trust_selected!$E$12="All intent", SUMIFS(INDIRECT("'"&amp;Trust_selected!$H$2&amp;"'!F:F"),INDIRECT("'"&amp;Trust_selected!$H$2&amp;"'!B:B"),N$1,INDIRECT("'"&amp;Trust_selected!$H$2&amp;"'!E:E"),Trust_selected!$E$18,INDIRECT("'"&amp;Trust_selected!$H$2&amp;"'!H:H"),$B94), IF(Trust_selected!$E$18="18+", SUMIFS(INDIRECT("'"&amp;Trust_selected!$H$2&amp;"'!F:F"),INDIRECT("'"&amp;Trust_selected!$H$2&amp;"'!B:B"),N$1,INDIRECT("'"&amp;Trust_selected!$H$2&amp;"'!D:D"),Trust_selected!$E$12,INDIRECT("'"&amp;Trust_selected!$H$2&amp;"'!H:H"),$B94), SUMIFS(INDIRECT("'"&amp;Trust_selected!$H$2&amp;"'!F:F"),INDIRECT("'"&amp;Trust_selected!$H$2&amp;"'!B:B"),N$1,INDIRECT("'"&amp;Trust_selected!$H$2&amp;"'!D:D"),Trust_selected!$E$12,INDIRECT("'"&amp;Trust_selected!$H$2&amp;"'!E:E"),Trust_selected!$E$18,INDIRECT("'"&amp;Trust_selected!$H$2&amp;"'!H:H"),$B94))))</f>
        <v>0</v>
      </c>
      <c r="O94" s="4">
        <f ca="1">IF(AND(Trust_selected!$E$12="All intent",Trust_selected!$E$18="18+"), SUMIFS(INDIRECT("'"&amp;Trust_selected!$H$2&amp;"'!G:G"),INDIRECT("'"&amp;Trust_selected!$H$2&amp;"'!B:B"),N$1,INDIRECT("'"&amp;Trust_selected!$H$2&amp;"'!H:H"),$B94), IF(Trust_selected!$E$12="All intent", SUMIFS(INDIRECT("'"&amp;Trust_selected!$H$2&amp;"'!G:G"),INDIRECT("'"&amp;Trust_selected!$H$2&amp;"'!B:B"),N$1,INDIRECT("'"&amp;Trust_selected!$H$2&amp;"'!E:E"),Trust_selected!$E$18,INDIRECT("'"&amp;Trust_selected!$H$2&amp;"'!H:H"),$B94), IF(Trust_selected!$E$18="18+", SUMIFS(INDIRECT("'"&amp;Trust_selected!$H$2&amp;"'!G:G"),INDIRECT("'"&amp;Trust_selected!$H$2&amp;"'!B:B"),N$1,INDIRECT("'"&amp;Trust_selected!$H$2&amp;"'!D:D"),Trust_selected!$E$12,INDIRECT("'"&amp;Trust_selected!$H$2&amp;"'!H:H"),$B94), SUMIFS(INDIRECT("'"&amp;Trust_selected!$H$2&amp;"'!G:G"),INDIRECT("'"&amp;Trust_selected!$H$2&amp;"'!B:B"),N$1,INDIRECT("'"&amp;Trust_selected!$H$2&amp;"'!D:D"),Trust_selected!$E$12,INDIRECT("'"&amp;Trust_selected!$H$2&amp;"'!E:E"),Trust_selected!$E$18,INDIRECT("'"&amp;Trust_selected!$H$2&amp;"'!H:H"),$B94))))</f>
        <v>0</v>
      </c>
      <c r="P94" s="4">
        <f t="shared" ca="1" si="10"/>
        <v>0</v>
      </c>
      <c r="Q94" s="96">
        <f t="shared" ca="1" si="11"/>
        <v>0</v>
      </c>
      <c r="R94" s="96">
        <f t="shared" ca="1" si="12"/>
        <v>1</v>
      </c>
    </row>
    <row r="95" spans="1:18" x14ac:dyDescent="0.3">
      <c r="A95" s="12" t="s">
        <v>253</v>
      </c>
      <c r="B95" s="12" t="s">
        <v>101</v>
      </c>
      <c r="C95" s="12" t="s">
        <v>384</v>
      </c>
      <c r="D95" s="22">
        <f ca="1">IF(AND(Trust_selected!$E$12="All intent",Trust_selected!$E$18="18+"), SUMIFS(INDIRECT("'"&amp;Trust_selected!$H$2&amp;"'!F:F"),INDIRECT("'"&amp;Trust_selected!$H$2&amp;"'!B:B"),D$1,INDIRECT("'"&amp;Trust_selected!$H$2&amp;"'!H:H"),$B95), IF(Trust_selected!$E$12="All intent", SUMIFS(INDIRECT("'"&amp;Trust_selected!$H$2&amp;"'!F:F"),INDIRECT("'"&amp;Trust_selected!$H$2&amp;"'!B:B"),D$1,INDIRECT("'"&amp;Trust_selected!$H$2&amp;"'!E:E"),Trust_selected!$E$18,INDIRECT("'"&amp;Trust_selected!$H$2&amp;"'!H:H"),$B95), IF(Trust_selected!$E$18="18+", SUMIFS(INDIRECT("'"&amp;Trust_selected!$H$2&amp;"'!F:F"),INDIRECT("'"&amp;Trust_selected!$H$2&amp;"'!B:B"),D$1,INDIRECT("'"&amp;Trust_selected!$H$2&amp;"'!D:D"),Trust_selected!$E$12,INDIRECT("'"&amp;Trust_selected!$H$2&amp;"'!H:H"),$B95), SUMIFS(INDIRECT("'"&amp;Trust_selected!$H$2&amp;"'!F:F"),INDIRECT("'"&amp;Trust_selected!$H$2&amp;"'!B:B"),D$1,INDIRECT("'"&amp;Trust_selected!$H$2&amp;"'!D:D"),Trust_selected!$E$12,INDIRECT("'"&amp;Trust_selected!$H$2&amp;"'!E:E"),Trust_selected!$E$18,INDIRECT("'"&amp;Trust_selected!$H$2&amp;"'!H:H"),$B95))))</f>
        <v>317</v>
      </c>
      <c r="E95" s="22">
        <f ca="1">IF(AND(Trust_selected!$E$12="All intent",Trust_selected!$E$18="18+"), SUMIFS(INDIRECT("'"&amp;Trust_selected!$H$2&amp;"'!G:G"),INDIRECT("'"&amp;Trust_selected!$H$2&amp;"'!B:B"),D$1,INDIRECT("'"&amp;Trust_selected!$H$2&amp;"'!H:H"),$B95), IF(Trust_selected!$E$12="All intent", SUMIFS(INDIRECT("'"&amp;Trust_selected!$H$2&amp;"'!G:G"),INDIRECT("'"&amp;Trust_selected!$H$2&amp;"'!B:B"),D$1,INDIRECT("'"&amp;Trust_selected!$H$2&amp;"'!E:E"),Trust_selected!$E$18,INDIRECT("'"&amp;Trust_selected!$H$2&amp;"'!H:H"),$B95), IF(Trust_selected!$E$18="18+", SUMIFS(INDIRECT("'"&amp;Trust_selected!$H$2&amp;"'!G:G"),INDIRECT("'"&amp;Trust_selected!$H$2&amp;"'!B:B"),D$1,INDIRECT("'"&amp;Trust_selected!$H$2&amp;"'!D:D"),Trust_selected!$E$12,INDIRECT("'"&amp;Trust_selected!$H$2&amp;"'!H:H"),$B95), SUMIFS(INDIRECT("'"&amp;Trust_selected!$H$2&amp;"'!G:G"),INDIRECT("'"&amp;Trust_selected!$H$2&amp;"'!B:B"),D$1,INDIRECT("'"&amp;Trust_selected!$H$2&amp;"'!D:D"),Trust_selected!$E$12,INDIRECT("'"&amp;Trust_selected!$H$2&amp;"'!E:E"),Trust_selected!$E$18,INDIRECT("'"&amp;Trust_selected!$H$2&amp;"'!H:H"),$B95))))</f>
        <v>13</v>
      </c>
      <c r="F95" s="22">
        <f t="shared" ca="1" si="13"/>
        <v>4.1009463722397478E-2</v>
      </c>
      <c r="G95" s="18">
        <f t="shared" ca="1" si="14"/>
        <v>2.4120305544840372E-2</v>
      </c>
      <c r="H95" s="18">
        <f t="shared" ca="1" si="15"/>
        <v>6.8889678047620959E-2</v>
      </c>
      <c r="I95" s="22">
        <f ca="1">IF(AND(Trust_selected!$E$12="All intent",Trust_selected!$E$18="18+"), SUMIFS(INDIRECT("'"&amp;Trust_selected!$H$2&amp;"'!F:F"),INDIRECT("'"&amp;Trust_selected!$H$2&amp;"'!B:B"),I$1,INDIRECT("'"&amp;Trust_selected!$H$2&amp;"'!H:H"),$B95), IF(Trust_selected!$E$12="All intent", SUMIFS(INDIRECT("'"&amp;Trust_selected!$H$2&amp;"'!F:F"),INDIRECT("'"&amp;Trust_selected!$H$2&amp;"'!B:B"),I$1,INDIRECT("'"&amp;Trust_selected!$H$2&amp;"'!E:E"),Trust_selected!$E$18,INDIRECT("'"&amp;Trust_selected!$H$2&amp;"'!H:H"),$B95), IF(Trust_selected!$E$18="18+", SUMIFS(INDIRECT("'"&amp;Trust_selected!$H$2&amp;"'!F:F"),INDIRECT("'"&amp;Trust_selected!$H$2&amp;"'!B:B"),I$1,INDIRECT("'"&amp;Trust_selected!$H$2&amp;"'!D:D"),Trust_selected!$E$12,INDIRECT("'"&amp;Trust_selected!$H$2&amp;"'!H:H"),$B95), SUMIFS(INDIRECT("'"&amp;Trust_selected!$H$2&amp;"'!F:F"),INDIRECT("'"&amp;Trust_selected!$H$2&amp;"'!B:B"),I$1,INDIRECT("'"&amp;Trust_selected!$H$2&amp;"'!D:D"),Trust_selected!$E$12,INDIRECT("'"&amp;Trust_selected!$H$2&amp;"'!E:E"),Trust_selected!$E$18,INDIRECT("'"&amp;Trust_selected!$H$2&amp;"'!H:H"),$B95))))</f>
        <v>250</v>
      </c>
      <c r="J95" s="22">
        <f ca="1">IF(AND(Trust_selected!$E$12="All intent",Trust_selected!$E$18="18+"), SUMIFS(INDIRECT("'"&amp;Trust_selected!$H$2&amp;"'!G:G"),INDIRECT("'"&amp;Trust_selected!$H$2&amp;"'!B:B"),I$1,INDIRECT("'"&amp;Trust_selected!$H$2&amp;"'!H:H"),$B95), IF(Trust_selected!$E$12="All intent", SUMIFS(INDIRECT("'"&amp;Trust_selected!$H$2&amp;"'!G:G"),INDIRECT("'"&amp;Trust_selected!$H$2&amp;"'!B:B"),I$1,INDIRECT("'"&amp;Trust_selected!$H$2&amp;"'!E:E"),Trust_selected!$E$18,INDIRECT("'"&amp;Trust_selected!$H$2&amp;"'!H:H"),$B95), IF(Trust_selected!$E$18="18+", SUMIFS(INDIRECT("'"&amp;Trust_selected!$H$2&amp;"'!G:G"),INDIRECT("'"&amp;Trust_selected!$H$2&amp;"'!B:B"),I$1,INDIRECT("'"&amp;Trust_selected!$H$2&amp;"'!D:D"),Trust_selected!$E$12,INDIRECT("'"&amp;Trust_selected!$H$2&amp;"'!H:H"),$B95), SUMIFS(INDIRECT("'"&amp;Trust_selected!$H$2&amp;"'!G:G"),INDIRECT("'"&amp;Trust_selected!$H$2&amp;"'!B:B"),I$1,INDIRECT("'"&amp;Trust_selected!$H$2&amp;"'!D:D"),Trust_selected!$E$12,INDIRECT("'"&amp;Trust_selected!$H$2&amp;"'!E:E"),Trust_selected!$E$18,INDIRECT("'"&amp;Trust_selected!$H$2&amp;"'!H:H"),$B95))))</f>
        <v>12</v>
      </c>
      <c r="K95" s="22">
        <f t="shared" ca="1" si="9"/>
        <v>4.8000000000000001E-2</v>
      </c>
      <c r="L95" s="18">
        <f t="shared" ca="1" si="16"/>
        <v>2.7668201530694606E-2</v>
      </c>
      <c r="M95" s="18">
        <f t="shared" ca="1" si="17"/>
        <v>8.2012301213187269E-2</v>
      </c>
      <c r="N95" s="4">
        <f ca="1">IF(AND(Trust_selected!$E$12="All intent",Trust_selected!$E$18="18+"), SUMIFS(INDIRECT("'"&amp;Trust_selected!$H$2&amp;"'!F:F"),INDIRECT("'"&amp;Trust_selected!$H$2&amp;"'!B:B"),N$1,INDIRECT("'"&amp;Trust_selected!$H$2&amp;"'!H:H"),$B95), IF(Trust_selected!$E$12="All intent", SUMIFS(INDIRECT("'"&amp;Trust_selected!$H$2&amp;"'!F:F"),INDIRECT("'"&amp;Trust_selected!$H$2&amp;"'!B:B"),N$1,INDIRECT("'"&amp;Trust_selected!$H$2&amp;"'!E:E"),Trust_selected!$E$18,INDIRECT("'"&amp;Trust_selected!$H$2&amp;"'!H:H"),$B95), IF(Trust_selected!$E$18="18+", SUMIFS(INDIRECT("'"&amp;Trust_selected!$H$2&amp;"'!F:F"),INDIRECT("'"&amp;Trust_selected!$H$2&amp;"'!B:B"),N$1,INDIRECT("'"&amp;Trust_selected!$H$2&amp;"'!D:D"),Trust_selected!$E$12,INDIRECT("'"&amp;Trust_selected!$H$2&amp;"'!H:H"),$B95), SUMIFS(INDIRECT("'"&amp;Trust_selected!$H$2&amp;"'!F:F"),INDIRECT("'"&amp;Trust_selected!$H$2&amp;"'!B:B"),N$1,INDIRECT("'"&amp;Trust_selected!$H$2&amp;"'!D:D"),Trust_selected!$E$12,INDIRECT("'"&amp;Trust_selected!$H$2&amp;"'!E:E"),Trust_selected!$E$18,INDIRECT("'"&amp;Trust_selected!$H$2&amp;"'!H:H"),$B95))))</f>
        <v>0</v>
      </c>
      <c r="O95" s="4">
        <f ca="1">IF(AND(Trust_selected!$E$12="All intent",Trust_selected!$E$18="18+"), SUMIFS(INDIRECT("'"&amp;Trust_selected!$H$2&amp;"'!G:G"),INDIRECT("'"&amp;Trust_selected!$H$2&amp;"'!B:B"),N$1,INDIRECT("'"&amp;Trust_selected!$H$2&amp;"'!H:H"),$B95), IF(Trust_selected!$E$12="All intent", SUMIFS(INDIRECT("'"&amp;Trust_selected!$H$2&amp;"'!G:G"),INDIRECT("'"&amp;Trust_selected!$H$2&amp;"'!B:B"),N$1,INDIRECT("'"&amp;Trust_selected!$H$2&amp;"'!E:E"),Trust_selected!$E$18,INDIRECT("'"&amp;Trust_selected!$H$2&amp;"'!H:H"),$B95), IF(Trust_selected!$E$18="18+", SUMIFS(INDIRECT("'"&amp;Trust_selected!$H$2&amp;"'!G:G"),INDIRECT("'"&amp;Trust_selected!$H$2&amp;"'!B:B"),N$1,INDIRECT("'"&amp;Trust_selected!$H$2&amp;"'!D:D"),Trust_selected!$E$12,INDIRECT("'"&amp;Trust_selected!$H$2&amp;"'!H:H"),$B95), SUMIFS(INDIRECT("'"&amp;Trust_selected!$H$2&amp;"'!G:G"),INDIRECT("'"&amp;Trust_selected!$H$2&amp;"'!B:B"),N$1,INDIRECT("'"&amp;Trust_selected!$H$2&amp;"'!D:D"),Trust_selected!$E$12,INDIRECT("'"&amp;Trust_selected!$H$2&amp;"'!E:E"),Trust_selected!$E$18,INDIRECT("'"&amp;Trust_selected!$H$2&amp;"'!H:H"),$B95))))</f>
        <v>0</v>
      </c>
      <c r="P95" s="4">
        <f t="shared" ca="1" si="10"/>
        <v>0</v>
      </c>
      <c r="Q95" s="96">
        <f t="shared" ca="1" si="11"/>
        <v>0</v>
      </c>
      <c r="R95" s="96">
        <f t="shared" ca="1" si="12"/>
        <v>1</v>
      </c>
    </row>
    <row r="96" spans="1:18" x14ac:dyDescent="0.3">
      <c r="A96" s="12" t="s">
        <v>254</v>
      </c>
      <c r="B96" s="12" t="s">
        <v>102</v>
      </c>
      <c r="C96" s="12" t="s">
        <v>339</v>
      </c>
      <c r="D96" s="22">
        <f ca="1">IF(AND(Trust_selected!$E$12="All intent",Trust_selected!$E$18="18+"), SUMIFS(INDIRECT("'"&amp;Trust_selected!$H$2&amp;"'!F:F"),INDIRECT("'"&amp;Trust_selected!$H$2&amp;"'!B:B"),D$1,INDIRECT("'"&amp;Trust_selected!$H$2&amp;"'!H:H"),$B96), IF(Trust_selected!$E$12="All intent", SUMIFS(INDIRECT("'"&amp;Trust_selected!$H$2&amp;"'!F:F"),INDIRECT("'"&amp;Trust_selected!$H$2&amp;"'!B:B"),D$1,INDIRECT("'"&amp;Trust_selected!$H$2&amp;"'!E:E"),Trust_selected!$E$18,INDIRECT("'"&amp;Trust_selected!$H$2&amp;"'!H:H"),$B96), IF(Trust_selected!$E$18="18+", SUMIFS(INDIRECT("'"&amp;Trust_selected!$H$2&amp;"'!F:F"),INDIRECT("'"&amp;Trust_selected!$H$2&amp;"'!B:B"),D$1,INDIRECT("'"&amp;Trust_selected!$H$2&amp;"'!D:D"),Trust_selected!$E$12,INDIRECT("'"&amp;Trust_selected!$H$2&amp;"'!H:H"),$B96), SUMIFS(INDIRECT("'"&amp;Trust_selected!$H$2&amp;"'!F:F"),INDIRECT("'"&amp;Trust_selected!$H$2&amp;"'!B:B"),D$1,INDIRECT("'"&amp;Trust_selected!$H$2&amp;"'!D:D"),Trust_selected!$E$12,INDIRECT("'"&amp;Trust_selected!$H$2&amp;"'!E:E"),Trust_selected!$E$18,INDIRECT("'"&amp;Trust_selected!$H$2&amp;"'!H:H"),$B96))))</f>
        <v>379</v>
      </c>
      <c r="E96" s="22">
        <f ca="1">IF(AND(Trust_selected!$E$12="All intent",Trust_selected!$E$18="18+"), SUMIFS(INDIRECT("'"&amp;Trust_selected!$H$2&amp;"'!G:G"),INDIRECT("'"&amp;Trust_selected!$H$2&amp;"'!B:B"),D$1,INDIRECT("'"&amp;Trust_selected!$H$2&amp;"'!H:H"),$B96), IF(Trust_selected!$E$12="All intent", SUMIFS(INDIRECT("'"&amp;Trust_selected!$H$2&amp;"'!G:G"),INDIRECT("'"&amp;Trust_selected!$H$2&amp;"'!B:B"),D$1,INDIRECT("'"&amp;Trust_selected!$H$2&amp;"'!E:E"),Trust_selected!$E$18,INDIRECT("'"&amp;Trust_selected!$H$2&amp;"'!H:H"),$B96), IF(Trust_selected!$E$18="18+", SUMIFS(INDIRECT("'"&amp;Trust_selected!$H$2&amp;"'!G:G"),INDIRECT("'"&amp;Trust_selected!$H$2&amp;"'!B:B"),D$1,INDIRECT("'"&amp;Trust_selected!$H$2&amp;"'!D:D"),Trust_selected!$E$12,INDIRECT("'"&amp;Trust_selected!$H$2&amp;"'!H:H"),$B96), SUMIFS(INDIRECT("'"&amp;Trust_selected!$H$2&amp;"'!G:G"),INDIRECT("'"&amp;Trust_selected!$H$2&amp;"'!B:B"),D$1,INDIRECT("'"&amp;Trust_selected!$H$2&amp;"'!D:D"),Trust_selected!$E$12,INDIRECT("'"&amp;Trust_selected!$H$2&amp;"'!E:E"),Trust_selected!$E$18,INDIRECT("'"&amp;Trust_selected!$H$2&amp;"'!H:H"),$B96))))</f>
        <v>2</v>
      </c>
      <c r="F96" s="22">
        <f t="shared" ca="1" si="13"/>
        <v>5.2770448548812663E-3</v>
      </c>
      <c r="G96" s="18">
        <f t="shared" ca="1" si="14"/>
        <v>1.448350911979635E-3</v>
      </c>
      <c r="H96" s="18">
        <f t="shared" ca="1" si="15"/>
        <v>1.9033910452421636E-2</v>
      </c>
      <c r="I96" s="22">
        <f ca="1">IF(AND(Trust_selected!$E$12="All intent",Trust_selected!$E$18="18+"), SUMIFS(INDIRECT("'"&amp;Trust_selected!$H$2&amp;"'!F:F"),INDIRECT("'"&amp;Trust_selected!$H$2&amp;"'!B:B"),I$1,INDIRECT("'"&amp;Trust_selected!$H$2&amp;"'!H:H"),$B96), IF(Trust_selected!$E$12="All intent", SUMIFS(INDIRECT("'"&amp;Trust_selected!$H$2&amp;"'!F:F"),INDIRECT("'"&amp;Trust_selected!$H$2&amp;"'!B:B"),I$1,INDIRECT("'"&amp;Trust_selected!$H$2&amp;"'!E:E"),Trust_selected!$E$18,INDIRECT("'"&amp;Trust_selected!$H$2&amp;"'!H:H"),$B96), IF(Trust_selected!$E$18="18+", SUMIFS(INDIRECT("'"&amp;Trust_selected!$H$2&amp;"'!F:F"),INDIRECT("'"&amp;Trust_selected!$H$2&amp;"'!B:B"),I$1,INDIRECT("'"&amp;Trust_selected!$H$2&amp;"'!D:D"),Trust_selected!$E$12,INDIRECT("'"&amp;Trust_selected!$H$2&amp;"'!H:H"),$B96), SUMIFS(INDIRECT("'"&amp;Trust_selected!$H$2&amp;"'!F:F"),INDIRECT("'"&amp;Trust_selected!$H$2&amp;"'!B:B"),I$1,INDIRECT("'"&amp;Trust_selected!$H$2&amp;"'!D:D"),Trust_selected!$E$12,INDIRECT("'"&amp;Trust_selected!$H$2&amp;"'!E:E"),Trust_selected!$E$18,INDIRECT("'"&amp;Trust_selected!$H$2&amp;"'!H:H"),$B96))))</f>
        <v>372</v>
      </c>
      <c r="J96" s="22">
        <f ca="1">IF(AND(Trust_selected!$E$12="All intent",Trust_selected!$E$18="18+"), SUMIFS(INDIRECT("'"&amp;Trust_selected!$H$2&amp;"'!G:G"),INDIRECT("'"&amp;Trust_selected!$H$2&amp;"'!B:B"),I$1,INDIRECT("'"&amp;Trust_selected!$H$2&amp;"'!H:H"),$B96), IF(Trust_selected!$E$12="All intent", SUMIFS(INDIRECT("'"&amp;Trust_selected!$H$2&amp;"'!G:G"),INDIRECT("'"&amp;Trust_selected!$H$2&amp;"'!B:B"),I$1,INDIRECT("'"&amp;Trust_selected!$H$2&amp;"'!E:E"),Trust_selected!$E$18,INDIRECT("'"&amp;Trust_selected!$H$2&amp;"'!H:H"),$B96), IF(Trust_selected!$E$18="18+", SUMIFS(INDIRECT("'"&amp;Trust_selected!$H$2&amp;"'!G:G"),INDIRECT("'"&amp;Trust_selected!$H$2&amp;"'!B:B"),I$1,INDIRECT("'"&amp;Trust_selected!$H$2&amp;"'!D:D"),Trust_selected!$E$12,INDIRECT("'"&amp;Trust_selected!$H$2&amp;"'!H:H"),$B96), SUMIFS(INDIRECT("'"&amp;Trust_selected!$H$2&amp;"'!G:G"),INDIRECT("'"&amp;Trust_selected!$H$2&amp;"'!B:B"),I$1,INDIRECT("'"&amp;Trust_selected!$H$2&amp;"'!D:D"),Trust_selected!$E$12,INDIRECT("'"&amp;Trust_selected!$H$2&amp;"'!E:E"),Trust_selected!$E$18,INDIRECT("'"&amp;Trust_selected!$H$2&amp;"'!H:H"),$B96))))</f>
        <v>6</v>
      </c>
      <c r="K96" s="22">
        <f t="shared" ca="1" si="9"/>
        <v>1.6129032258064516E-2</v>
      </c>
      <c r="L96" s="18">
        <f t="shared" ca="1" si="16"/>
        <v>7.4125046467329089E-3</v>
      </c>
      <c r="M96" s="18">
        <f t="shared" ca="1" si="17"/>
        <v>3.4736807114670566E-2</v>
      </c>
      <c r="N96" s="4">
        <f ca="1">IF(AND(Trust_selected!$E$12="All intent",Trust_selected!$E$18="18+"), SUMIFS(INDIRECT("'"&amp;Trust_selected!$H$2&amp;"'!F:F"),INDIRECT("'"&amp;Trust_selected!$H$2&amp;"'!B:B"),N$1,INDIRECT("'"&amp;Trust_selected!$H$2&amp;"'!H:H"),$B96), IF(Trust_selected!$E$12="All intent", SUMIFS(INDIRECT("'"&amp;Trust_selected!$H$2&amp;"'!F:F"),INDIRECT("'"&amp;Trust_selected!$H$2&amp;"'!B:B"),N$1,INDIRECT("'"&amp;Trust_selected!$H$2&amp;"'!E:E"),Trust_selected!$E$18,INDIRECT("'"&amp;Trust_selected!$H$2&amp;"'!H:H"),$B96), IF(Trust_selected!$E$18="18+", SUMIFS(INDIRECT("'"&amp;Trust_selected!$H$2&amp;"'!F:F"),INDIRECT("'"&amp;Trust_selected!$H$2&amp;"'!B:B"),N$1,INDIRECT("'"&amp;Trust_selected!$H$2&amp;"'!D:D"),Trust_selected!$E$12,INDIRECT("'"&amp;Trust_selected!$H$2&amp;"'!H:H"),$B96), SUMIFS(INDIRECT("'"&amp;Trust_selected!$H$2&amp;"'!F:F"),INDIRECT("'"&amp;Trust_selected!$H$2&amp;"'!B:B"),N$1,INDIRECT("'"&amp;Trust_selected!$H$2&amp;"'!D:D"),Trust_selected!$E$12,INDIRECT("'"&amp;Trust_selected!$H$2&amp;"'!E:E"),Trust_selected!$E$18,INDIRECT("'"&amp;Trust_selected!$H$2&amp;"'!H:H"),$B96))))</f>
        <v>0</v>
      </c>
      <c r="O96" s="4">
        <f ca="1">IF(AND(Trust_selected!$E$12="All intent",Trust_selected!$E$18="18+"), SUMIFS(INDIRECT("'"&amp;Trust_selected!$H$2&amp;"'!G:G"),INDIRECT("'"&amp;Trust_selected!$H$2&amp;"'!B:B"),N$1,INDIRECT("'"&amp;Trust_selected!$H$2&amp;"'!H:H"),$B96), IF(Trust_selected!$E$12="All intent", SUMIFS(INDIRECT("'"&amp;Trust_selected!$H$2&amp;"'!G:G"),INDIRECT("'"&amp;Trust_selected!$H$2&amp;"'!B:B"),N$1,INDIRECT("'"&amp;Trust_selected!$H$2&amp;"'!E:E"),Trust_selected!$E$18,INDIRECT("'"&amp;Trust_selected!$H$2&amp;"'!H:H"),$B96), IF(Trust_selected!$E$18="18+", SUMIFS(INDIRECT("'"&amp;Trust_selected!$H$2&amp;"'!G:G"),INDIRECT("'"&amp;Trust_selected!$H$2&amp;"'!B:B"),N$1,INDIRECT("'"&amp;Trust_selected!$H$2&amp;"'!D:D"),Trust_selected!$E$12,INDIRECT("'"&amp;Trust_selected!$H$2&amp;"'!H:H"),$B96), SUMIFS(INDIRECT("'"&amp;Trust_selected!$H$2&amp;"'!G:G"),INDIRECT("'"&amp;Trust_selected!$H$2&amp;"'!B:B"),N$1,INDIRECT("'"&amp;Trust_selected!$H$2&amp;"'!D:D"),Trust_selected!$E$12,INDIRECT("'"&amp;Trust_selected!$H$2&amp;"'!E:E"),Trust_selected!$E$18,INDIRECT("'"&amp;Trust_selected!$H$2&amp;"'!H:H"),$B96))))</f>
        <v>0</v>
      </c>
      <c r="P96" s="4">
        <f t="shared" ca="1" si="10"/>
        <v>0</v>
      </c>
      <c r="Q96" s="96">
        <f t="shared" ca="1" si="11"/>
        <v>0</v>
      </c>
      <c r="R96" s="96">
        <f t="shared" ca="1" si="12"/>
        <v>1</v>
      </c>
    </row>
    <row r="97" spans="1:18" x14ac:dyDescent="0.3">
      <c r="A97" s="12" t="s">
        <v>255</v>
      </c>
      <c r="B97" s="12" t="s">
        <v>103</v>
      </c>
      <c r="C97" s="12" t="s">
        <v>368</v>
      </c>
      <c r="D97" s="22">
        <f ca="1">IF(AND(Trust_selected!$E$12="All intent",Trust_selected!$E$18="18+"), SUMIFS(INDIRECT("'"&amp;Trust_selected!$H$2&amp;"'!F:F"),INDIRECT("'"&amp;Trust_selected!$H$2&amp;"'!B:B"),D$1,INDIRECT("'"&amp;Trust_selected!$H$2&amp;"'!H:H"),$B97), IF(Trust_selected!$E$12="All intent", SUMIFS(INDIRECT("'"&amp;Trust_selected!$H$2&amp;"'!F:F"),INDIRECT("'"&amp;Trust_selected!$H$2&amp;"'!B:B"),D$1,INDIRECT("'"&amp;Trust_selected!$H$2&amp;"'!E:E"),Trust_selected!$E$18,INDIRECT("'"&amp;Trust_selected!$H$2&amp;"'!H:H"),$B97), IF(Trust_selected!$E$18="18+", SUMIFS(INDIRECT("'"&amp;Trust_selected!$H$2&amp;"'!F:F"),INDIRECT("'"&amp;Trust_selected!$H$2&amp;"'!B:B"),D$1,INDIRECT("'"&amp;Trust_selected!$H$2&amp;"'!D:D"),Trust_selected!$E$12,INDIRECT("'"&amp;Trust_selected!$H$2&amp;"'!H:H"),$B97), SUMIFS(INDIRECT("'"&amp;Trust_selected!$H$2&amp;"'!F:F"),INDIRECT("'"&amp;Trust_selected!$H$2&amp;"'!B:B"),D$1,INDIRECT("'"&amp;Trust_selected!$H$2&amp;"'!D:D"),Trust_selected!$E$12,INDIRECT("'"&amp;Trust_selected!$H$2&amp;"'!E:E"),Trust_selected!$E$18,INDIRECT("'"&amp;Trust_selected!$H$2&amp;"'!H:H"),$B97))))</f>
        <v>13</v>
      </c>
      <c r="E97" s="22">
        <f ca="1">IF(AND(Trust_selected!$E$12="All intent",Trust_selected!$E$18="18+"), SUMIFS(INDIRECT("'"&amp;Trust_selected!$H$2&amp;"'!G:G"),INDIRECT("'"&amp;Trust_selected!$H$2&amp;"'!B:B"),D$1,INDIRECT("'"&amp;Trust_selected!$H$2&amp;"'!H:H"),$B97), IF(Trust_selected!$E$12="All intent", SUMIFS(INDIRECT("'"&amp;Trust_selected!$H$2&amp;"'!G:G"),INDIRECT("'"&amp;Trust_selected!$H$2&amp;"'!B:B"),D$1,INDIRECT("'"&amp;Trust_selected!$H$2&amp;"'!E:E"),Trust_selected!$E$18,INDIRECT("'"&amp;Trust_selected!$H$2&amp;"'!H:H"),$B97), IF(Trust_selected!$E$18="18+", SUMIFS(INDIRECT("'"&amp;Trust_selected!$H$2&amp;"'!G:G"),INDIRECT("'"&amp;Trust_selected!$H$2&amp;"'!B:B"),D$1,INDIRECT("'"&amp;Trust_selected!$H$2&amp;"'!D:D"),Trust_selected!$E$12,INDIRECT("'"&amp;Trust_selected!$H$2&amp;"'!H:H"),$B97), SUMIFS(INDIRECT("'"&amp;Trust_selected!$H$2&amp;"'!G:G"),INDIRECT("'"&amp;Trust_selected!$H$2&amp;"'!B:B"),D$1,INDIRECT("'"&amp;Trust_selected!$H$2&amp;"'!D:D"),Trust_selected!$E$12,INDIRECT("'"&amp;Trust_selected!$H$2&amp;"'!E:E"),Trust_selected!$E$18,INDIRECT("'"&amp;Trust_selected!$H$2&amp;"'!H:H"),$B97))))</f>
        <v>0</v>
      </c>
      <c r="F97" s="22">
        <f t="shared" ca="1" si="13"/>
        <v>0</v>
      </c>
      <c r="G97" s="18">
        <f t="shared" ca="1" si="14"/>
        <v>0</v>
      </c>
      <c r="H97" s="18">
        <f t="shared" ca="1" si="15"/>
        <v>0.22809537235419833</v>
      </c>
      <c r="I97" s="22">
        <f ca="1">IF(AND(Trust_selected!$E$12="All intent",Trust_selected!$E$18="18+"), SUMIFS(INDIRECT("'"&amp;Trust_selected!$H$2&amp;"'!F:F"),INDIRECT("'"&amp;Trust_selected!$H$2&amp;"'!B:B"),I$1,INDIRECT("'"&amp;Trust_selected!$H$2&amp;"'!H:H"),$B97), IF(Trust_selected!$E$12="All intent", SUMIFS(INDIRECT("'"&amp;Trust_selected!$H$2&amp;"'!F:F"),INDIRECT("'"&amp;Trust_selected!$H$2&amp;"'!B:B"),I$1,INDIRECT("'"&amp;Trust_selected!$H$2&amp;"'!E:E"),Trust_selected!$E$18,INDIRECT("'"&amp;Trust_selected!$H$2&amp;"'!H:H"),$B97), IF(Trust_selected!$E$18="18+", SUMIFS(INDIRECT("'"&amp;Trust_selected!$H$2&amp;"'!F:F"),INDIRECT("'"&amp;Trust_selected!$H$2&amp;"'!B:B"),I$1,INDIRECT("'"&amp;Trust_selected!$H$2&amp;"'!D:D"),Trust_selected!$E$12,INDIRECT("'"&amp;Trust_selected!$H$2&amp;"'!H:H"),$B97), SUMIFS(INDIRECT("'"&amp;Trust_selected!$H$2&amp;"'!F:F"),INDIRECT("'"&amp;Trust_selected!$H$2&amp;"'!B:B"),I$1,INDIRECT("'"&amp;Trust_selected!$H$2&amp;"'!D:D"),Trust_selected!$E$12,INDIRECT("'"&amp;Trust_selected!$H$2&amp;"'!E:E"),Trust_selected!$E$18,INDIRECT("'"&amp;Trust_selected!$H$2&amp;"'!H:H"),$B97))))</f>
        <v>18</v>
      </c>
      <c r="J97" s="22">
        <f ca="1">IF(AND(Trust_selected!$E$12="All intent",Trust_selected!$E$18="18+"), SUMIFS(INDIRECT("'"&amp;Trust_selected!$H$2&amp;"'!G:G"),INDIRECT("'"&amp;Trust_selected!$H$2&amp;"'!B:B"),I$1,INDIRECT("'"&amp;Trust_selected!$H$2&amp;"'!H:H"),$B97), IF(Trust_selected!$E$12="All intent", SUMIFS(INDIRECT("'"&amp;Trust_selected!$H$2&amp;"'!G:G"),INDIRECT("'"&amp;Trust_selected!$H$2&amp;"'!B:B"),I$1,INDIRECT("'"&amp;Trust_selected!$H$2&amp;"'!E:E"),Trust_selected!$E$18,INDIRECT("'"&amp;Trust_selected!$H$2&amp;"'!H:H"),$B97), IF(Trust_selected!$E$18="18+", SUMIFS(INDIRECT("'"&amp;Trust_selected!$H$2&amp;"'!G:G"),INDIRECT("'"&amp;Trust_selected!$H$2&amp;"'!B:B"),I$1,INDIRECT("'"&amp;Trust_selected!$H$2&amp;"'!D:D"),Trust_selected!$E$12,INDIRECT("'"&amp;Trust_selected!$H$2&amp;"'!H:H"),$B97), SUMIFS(INDIRECT("'"&amp;Trust_selected!$H$2&amp;"'!G:G"),INDIRECT("'"&amp;Trust_selected!$H$2&amp;"'!B:B"),I$1,INDIRECT("'"&amp;Trust_selected!$H$2&amp;"'!D:D"),Trust_selected!$E$12,INDIRECT("'"&amp;Trust_selected!$H$2&amp;"'!E:E"),Trust_selected!$E$18,INDIRECT("'"&amp;Trust_selected!$H$2&amp;"'!H:H"),$B97))))</f>
        <v>0</v>
      </c>
      <c r="K97" s="22">
        <f t="shared" ca="1" si="9"/>
        <v>0</v>
      </c>
      <c r="L97" s="18">
        <f t="shared" ca="1" si="16"/>
        <v>0</v>
      </c>
      <c r="M97" s="18">
        <f t="shared" ca="1" si="17"/>
        <v>0.17587922364665759</v>
      </c>
      <c r="N97" s="4">
        <f ca="1">IF(AND(Trust_selected!$E$12="All intent",Trust_selected!$E$18="18+"), SUMIFS(INDIRECT("'"&amp;Trust_selected!$H$2&amp;"'!F:F"),INDIRECT("'"&amp;Trust_selected!$H$2&amp;"'!B:B"),N$1,INDIRECT("'"&amp;Trust_selected!$H$2&amp;"'!H:H"),$B97), IF(Trust_selected!$E$12="All intent", SUMIFS(INDIRECT("'"&amp;Trust_selected!$H$2&amp;"'!F:F"),INDIRECT("'"&amp;Trust_selected!$H$2&amp;"'!B:B"),N$1,INDIRECT("'"&amp;Trust_selected!$H$2&amp;"'!E:E"),Trust_selected!$E$18,INDIRECT("'"&amp;Trust_selected!$H$2&amp;"'!H:H"),$B97), IF(Trust_selected!$E$18="18+", SUMIFS(INDIRECT("'"&amp;Trust_selected!$H$2&amp;"'!F:F"),INDIRECT("'"&amp;Trust_selected!$H$2&amp;"'!B:B"),N$1,INDIRECT("'"&amp;Trust_selected!$H$2&amp;"'!D:D"),Trust_selected!$E$12,INDIRECT("'"&amp;Trust_selected!$H$2&amp;"'!H:H"),$B97), SUMIFS(INDIRECT("'"&amp;Trust_selected!$H$2&amp;"'!F:F"),INDIRECT("'"&amp;Trust_selected!$H$2&amp;"'!B:B"),N$1,INDIRECT("'"&amp;Trust_selected!$H$2&amp;"'!D:D"),Trust_selected!$E$12,INDIRECT("'"&amp;Trust_selected!$H$2&amp;"'!E:E"),Trust_selected!$E$18,INDIRECT("'"&amp;Trust_selected!$H$2&amp;"'!H:H"),$B97))))</f>
        <v>0</v>
      </c>
      <c r="O97" s="4">
        <f ca="1">IF(AND(Trust_selected!$E$12="All intent",Trust_selected!$E$18="18+"), SUMIFS(INDIRECT("'"&amp;Trust_selected!$H$2&amp;"'!G:G"),INDIRECT("'"&amp;Trust_selected!$H$2&amp;"'!B:B"),N$1,INDIRECT("'"&amp;Trust_selected!$H$2&amp;"'!H:H"),$B97), IF(Trust_selected!$E$12="All intent", SUMIFS(INDIRECT("'"&amp;Trust_selected!$H$2&amp;"'!G:G"),INDIRECT("'"&amp;Trust_selected!$H$2&amp;"'!B:B"),N$1,INDIRECT("'"&amp;Trust_selected!$H$2&amp;"'!E:E"),Trust_selected!$E$18,INDIRECT("'"&amp;Trust_selected!$H$2&amp;"'!H:H"),$B97), IF(Trust_selected!$E$18="18+", SUMIFS(INDIRECT("'"&amp;Trust_selected!$H$2&amp;"'!G:G"),INDIRECT("'"&amp;Trust_selected!$H$2&amp;"'!B:B"),N$1,INDIRECT("'"&amp;Trust_selected!$H$2&amp;"'!D:D"),Trust_selected!$E$12,INDIRECT("'"&amp;Trust_selected!$H$2&amp;"'!H:H"),$B97), SUMIFS(INDIRECT("'"&amp;Trust_selected!$H$2&amp;"'!G:G"),INDIRECT("'"&amp;Trust_selected!$H$2&amp;"'!B:B"),N$1,INDIRECT("'"&amp;Trust_selected!$H$2&amp;"'!D:D"),Trust_selected!$E$12,INDIRECT("'"&amp;Trust_selected!$H$2&amp;"'!E:E"),Trust_selected!$E$18,INDIRECT("'"&amp;Trust_selected!$H$2&amp;"'!H:H"),$B97))))</f>
        <v>0</v>
      </c>
      <c r="P97" s="4">
        <f t="shared" ca="1" si="10"/>
        <v>0</v>
      </c>
      <c r="Q97" s="96">
        <f t="shared" ca="1" si="11"/>
        <v>0</v>
      </c>
      <c r="R97" s="96">
        <f t="shared" ca="1" si="12"/>
        <v>1</v>
      </c>
    </row>
    <row r="98" spans="1:18" x14ac:dyDescent="0.3">
      <c r="A98" s="12" t="s">
        <v>256</v>
      </c>
      <c r="B98" s="12" t="s">
        <v>104</v>
      </c>
      <c r="C98" s="12" t="s">
        <v>373</v>
      </c>
      <c r="D98" s="22">
        <f ca="1">IF(AND(Trust_selected!$E$12="All intent",Trust_selected!$E$18="18+"), SUMIFS(INDIRECT("'"&amp;Trust_selected!$H$2&amp;"'!F:F"),INDIRECT("'"&amp;Trust_selected!$H$2&amp;"'!B:B"),D$1,INDIRECT("'"&amp;Trust_selected!$H$2&amp;"'!H:H"),$B98), IF(Trust_selected!$E$12="All intent", SUMIFS(INDIRECT("'"&amp;Trust_selected!$H$2&amp;"'!F:F"),INDIRECT("'"&amp;Trust_selected!$H$2&amp;"'!B:B"),D$1,INDIRECT("'"&amp;Trust_selected!$H$2&amp;"'!E:E"),Trust_selected!$E$18,INDIRECT("'"&amp;Trust_selected!$H$2&amp;"'!H:H"),$B98), IF(Trust_selected!$E$18="18+", SUMIFS(INDIRECT("'"&amp;Trust_selected!$H$2&amp;"'!F:F"),INDIRECT("'"&amp;Trust_selected!$H$2&amp;"'!B:B"),D$1,INDIRECT("'"&amp;Trust_selected!$H$2&amp;"'!D:D"),Trust_selected!$E$12,INDIRECT("'"&amp;Trust_selected!$H$2&amp;"'!H:H"),$B98), SUMIFS(INDIRECT("'"&amp;Trust_selected!$H$2&amp;"'!F:F"),INDIRECT("'"&amp;Trust_selected!$H$2&amp;"'!B:B"),D$1,INDIRECT("'"&amp;Trust_selected!$H$2&amp;"'!D:D"),Trust_selected!$E$12,INDIRECT("'"&amp;Trust_selected!$H$2&amp;"'!E:E"),Trust_selected!$E$18,INDIRECT("'"&amp;Trust_selected!$H$2&amp;"'!H:H"),$B98))))</f>
        <v>421</v>
      </c>
      <c r="E98" s="22">
        <f ca="1">IF(AND(Trust_selected!$E$12="All intent",Trust_selected!$E$18="18+"), SUMIFS(INDIRECT("'"&amp;Trust_selected!$H$2&amp;"'!G:G"),INDIRECT("'"&amp;Trust_selected!$H$2&amp;"'!B:B"),D$1,INDIRECT("'"&amp;Trust_selected!$H$2&amp;"'!H:H"),$B98), IF(Trust_selected!$E$12="All intent", SUMIFS(INDIRECT("'"&amp;Trust_selected!$H$2&amp;"'!G:G"),INDIRECT("'"&amp;Trust_selected!$H$2&amp;"'!B:B"),D$1,INDIRECT("'"&amp;Trust_selected!$H$2&amp;"'!E:E"),Trust_selected!$E$18,INDIRECT("'"&amp;Trust_selected!$H$2&amp;"'!H:H"),$B98), IF(Trust_selected!$E$18="18+", SUMIFS(INDIRECT("'"&amp;Trust_selected!$H$2&amp;"'!G:G"),INDIRECT("'"&amp;Trust_selected!$H$2&amp;"'!B:B"),D$1,INDIRECT("'"&amp;Trust_selected!$H$2&amp;"'!D:D"),Trust_selected!$E$12,INDIRECT("'"&amp;Trust_selected!$H$2&amp;"'!H:H"),$B98), SUMIFS(INDIRECT("'"&amp;Trust_selected!$H$2&amp;"'!G:G"),INDIRECT("'"&amp;Trust_selected!$H$2&amp;"'!B:B"),D$1,INDIRECT("'"&amp;Trust_selected!$H$2&amp;"'!D:D"),Trust_selected!$E$12,INDIRECT("'"&amp;Trust_selected!$H$2&amp;"'!E:E"),Trust_selected!$E$18,INDIRECT("'"&amp;Trust_selected!$H$2&amp;"'!H:H"),$B98))))</f>
        <v>7</v>
      </c>
      <c r="F98" s="22">
        <f t="shared" ca="1" si="13"/>
        <v>1.66270783847981E-2</v>
      </c>
      <c r="G98" s="18">
        <f t="shared" ca="1" si="14"/>
        <v>8.0769874961589896E-3</v>
      </c>
      <c r="H98" s="18">
        <f t="shared" ca="1" si="15"/>
        <v>3.3918581557340975E-2</v>
      </c>
      <c r="I98" s="22">
        <f ca="1">IF(AND(Trust_selected!$E$12="All intent",Trust_selected!$E$18="18+"), SUMIFS(INDIRECT("'"&amp;Trust_selected!$H$2&amp;"'!F:F"),INDIRECT("'"&amp;Trust_selected!$H$2&amp;"'!B:B"),I$1,INDIRECT("'"&amp;Trust_selected!$H$2&amp;"'!H:H"),$B98), IF(Trust_selected!$E$12="All intent", SUMIFS(INDIRECT("'"&amp;Trust_selected!$H$2&amp;"'!F:F"),INDIRECT("'"&amp;Trust_selected!$H$2&amp;"'!B:B"),I$1,INDIRECT("'"&amp;Trust_selected!$H$2&amp;"'!E:E"),Trust_selected!$E$18,INDIRECT("'"&amp;Trust_selected!$H$2&amp;"'!H:H"),$B98), IF(Trust_selected!$E$18="18+", SUMIFS(INDIRECT("'"&amp;Trust_selected!$H$2&amp;"'!F:F"),INDIRECT("'"&amp;Trust_selected!$H$2&amp;"'!B:B"),I$1,INDIRECT("'"&amp;Trust_selected!$H$2&amp;"'!D:D"),Trust_selected!$E$12,INDIRECT("'"&amp;Trust_selected!$H$2&amp;"'!H:H"),$B98), SUMIFS(INDIRECT("'"&amp;Trust_selected!$H$2&amp;"'!F:F"),INDIRECT("'"&amp;Trust_selected!$H$2&amp;"'!B:B"),I$1,INDIRECT("'"&amp;Trust_selected!$H$2&amp;"'!D:D"),Trust_selected!$E$12,INDIRECT("'"&amp;Trust_selected!$H$2&amp;"'!E:E"),Trust_selected!$E$18,INDIRECT("'"&amp;Trust_selected!$H$2&amp;"'!H:H"),$B98))))</f>
        <v>450</v>
      </c>
      <c r="J98" s="22">
        <f ca="1">IF(AND(Trust_selected!$E$12="All intent",Trust_selected!$E$18="18+"), SUMIFS(INDIRECT("'"&amp;Trust_selected!$H$2&amp;"'!G:G"),INDIRECT("'"&amp;Trust_selected!$H$2&amp;"'!B:B"),I$1,INDIRECT("'"&amp;Trust_selected!$H$2&amp;"'!H:H"),$B98), IF(Trust_selected!$E$12="All intent", SUMIFS(INDIRECT("'"&amp;Trust_selected!$H$2&amp;"'!G:G"),INDIRECT("'"&amp;Trust_selected!$H$2&amp;"'!B:B"),I$1,INDIRECT("'"&amp;Trust_selected!$H$2&amp;"'!E:E"),Trust_selected!$E$18,INDIRECT("'"&amp;Trust_selected!$H$2&amp;"'!H:H"),$B98), IF(Trust_selected!$E$18="18+", SUMIFS(INDIRECT("'"&amp;Trust_selected!$H$2&amp;"'!G:G"),INDIRECT("'"&amp;Trust_selected!$H$2&amp;"'!B:B"),I$1,INDIRECT("'"&amp;Trust_selected!$H$2&amp;"'!D:D"),Trust_selected!$E$12,INDIRECT("'"&amp;Trust_selected!$H$2&amp;"'!H:H"),$B98), SUMIFS(INDIRECT("'"&amp;Trust_selected!$H$2&amp;"'!G:G"),INDIRECT("'"&amp;Trust_selected!$H$2&amp;"'!B:B"),I$1,INDIRECT("'"&amp;Trust_selected!$H$2&amp;"'!D:D"),Trust_selected!$E$12,INDIRECT("'"&amp;Trust_selected!$H$2&amp;"'!E:E"),Trust_selected!$E$18,INDIRECT("'"&amp;Trust_selected!$H$2&amp;"'!H:H"),$B98))))</f>
        <v>15</v>
      </c>
      <c r="K98" s="22">
        <f t="shared" ca="1" si="9"/>
        <v>3.3333333333333333E-2</v>
      </c>
      <c r="L98" s="18">
        <f t="shared" ca="1" si="16"/>
        <v>2.0302719086163806E-2</v>
      </c>
      <c r="M98" s="18">
        <f t="shared" ca="1" si="17"/>
        <v>5.4263978519275467E-2</v>
      </c>
      <c r="N98" s="4">
        <f ca="1">IF(AND(Trust_selected!$E$12="All intent",Trust_selected!$E$18="18+"), SUMIFS(INDIRECT("'"&amp;Trust_selected!$H$2&amp;"'!F:F"),INDIRECT("'"&amp;Trust_selected!$H$2&amp;"'!B:B"),N$1,INDIRECT("'"&amp;Trust_selected!$H$2&amp;"'!H:H"),$B98), IF(Trust_selected!$E$12="All intent", SUMIFS(INDIRECT("'"&amp;Trust_selected!$H$2&amp;"'!F:F"),INDIRECT("'"&amp;Trust_selected!$H$2&amp;"'!B:B"),N$1,INDIRECT("'"&amp;Trust_selected!$H$2&amp;"'!E:E"),Trust_selected!$E$18,INDIRECT("'"&amp;Trust_selected!$H$2&amp;"'!H:H"),$B98), IF(Trust_selected!$E$18="18+", SUMIFS(INDIRECT("'"&amp;Trust_selected!$H$2&amp;"'!F:F"),INDIRECT("'"&amp;Trust_selected!$H$2&amp;"'!B:B"),N$1,INDIRECT("'"&amp;Trust_selected!$H$2&amp;"'!D:D"),Trust_selected!$E$12,INDIRECT("'"&amp;Trust_selected!$H$2&amp;"'!H:H"),$B98), SUMIFS(INDIRECT("'"&amp;Trust_selected!$H$2&amp;"'!F:F"),INDIRECT("'"&amp;Trust_selected!$H$2&amp;"'!B:B"),N$1,INDIRECT("'"&amp;Trust_selected!$H$2&amp;"'!D:D"),Trust_selected!$E$12,INDIRECT("'"&amp;Trust_selected!$H$2&amp;"'!E:E"),Trust_selected!$E$18,INDIRECT("'"&amp;Trust_selected!$H$2&amp;"'!H:H"),$B98))))</f>
        <v>0</v>
      </c>
      <c r="O98" s="4">
        <f ca="1">IF(AND(Trust_selected!$E$12="All intent",Trust_selected!$E$18="18+"), SUMIFS(INDIRECT("'"&amp;Trust_selected!$H$2&amp;"'!G:G"),INDIRECT("'"&amp;Trust_selected!$H$2&amp;"'!B:B"),N$1,INDIRECT("'"&amp;Trust_selected!$H$2&amp;"'!H:H"),$B98), IF(Trust_selected!$E$12="All intent", SUMIFS(INDIRECT("'"&amp;Trust_selected!$H$2&amp;"'!G:G"),INDIRECT("'"&amp;Trust_selected!$H$2&amp;"'!B:B"),N$1,INDIRECT("'"&amp;Trust_selected!$H$2&amp;"'!E:E"),Trust_selected!$E$18,INDIRECT("'"&amp;Trust_selected!$H$2&amp;"'!H:H"),$B98), IF(Trust_selected!$E$18="18+", SUMIFS(INDIRECT("'"&amp;Trust_selected!$H$2&amp;"'!G:G"),INDIRECT("'"&amp;Trust_selected!$H$2&amp;"'!B:B"),N$1,INDIRECT("'"&amp;Trust_selected!$H$2&amp;"'!D:D"),Trust_selected!$E$12,INDIRECT("'"&amp;Trust_selected!$H$2&amp;"'!H:H"),$B98), SUMIFS(INDIRECT("'"&amp;Trust_selected!$H$2&amp;"'!G:G"),INDIRECT("'"&amp;Trust_selected!$H$2&amp;"'!B:B"),N$1,INDIRECT("'"&amp;Trust_selected!$H$2&amp;"'!D:D"),Trust_selected!$E$12,INDIRECT("'"&amp;Trust_selected!$H$2&amp;"'!E:E"),Trust_selected!$E$18,INDIRECT("'"&amp;Trust_selected!$H$2&amp;"'!H:H"),$B98))))</f>
        <v>0</v>
      </c>
      <c r="P98" s="4">
        <f t="shared" ca="1" si="10"/>
        <v>0</v>
      </c>
      <c r="Q98" s="96">
        <f t="shared" ca="1" si="11"/>
        <v>0</v>
      </c>
      <c r="R98" s="96">
        <f t="shared" ca="1" si="12"/>
        <v>1</v>
      </c>
    </row>
    <row r="99" spans="1:18" x14ac:dyDescent="0.3">
      <c r="A99" s="12" t="s">
        <v>257</v>
      </c>
      <c r="B99" s="12" t="s">
        <v>105</v>
      </c>
      <c r="C99" s="12" t="s">
        <v>444</v>
      </c>
      <c r="D99" s="22">
        <f ca="1">IF(AND(Trust_selected!$E$12="All intent",Trust_selected!$E$18="18+"), SUMIFS(INDIRECT("'"&amp;Trust_selected!$H$2&amp;"'!F:F"),INDIRECT("'"&amp;Trust_selected!$H$2&amp;"'!B:B"),D$1,INDIRECT("'"&amp;Trust_selected!$H$2&amp;"'!H:H"),$B99), IF(Trust_selected!$E$12="All intent", SUMIFS(INDIRECT("'"&amp;Trust_selected!$H$2&amp;"'!F:F"),INDIRECT("'"&amp;Trust_selected!$H$2&amp;"'!B:B"),D$1,INDIRECT("'"&amp;Trust_selected!$H$2&amp;"'!E:E"),Trust_selected!$E$18,INDIRECT("'"&amp;Trust_selected!$H$2&amp;"'!H:H"),$B99), IF(Trust_selected!$E$18="18+", SUMIFS(INDIRECT("'"&amp;Trust_selected!$H$2&amp;"'!F:F"),INDIRECT("'"&amp;Trust_selected!$H$2&amp;"'!B:B"),D$1,INDIRECT("'"&amp;Trust_selected!$H$2&amp;"'!D:D"),Trust_selected!$E$12,INDIRECT("'"&amp;Trust_selected!$H$2&amp;"'!H:H"),$B99), SUMIFS(INDIRECT("'"&amp;Trust_selected!$H$2&amp;"'!F:F"),INDIRECT("'"&amp;Trust_selected!$H$2&amp;"'!B:B"),D$1,INDIRECT("'"&amp;Trust_selected!$H$2&amp;"'!D:D"),Trust_selected!$E$12,INDIRECT("'"&amp;Trust_selected!$H$2&amp;"'!E:E"),Trust_selected!$E$18,INDIRECT("'"&amp;Trust_selected!$H$2&amp;"'!H:H"),$B99))))</f>
        <v>2633</v>
      </c>
      <c r="E99" s="22">
        <f ca="1">IF(AND(Trust_selected!$E$12="All intent",Trust_selected!$E$18="18+"), SUMIFS(INDIRECT("'"&amp;Trust_selected!$H$2&amp;"'!G:G"),INDIRECT("'"&amp;Trust_selected!$H$2&amp;"'!B:B"),D$1,INDIRECT("'"&amp;Trust_selected!$H$2&amp;"'!H:H"),$B99), IF(Trust_selected!$E$12="All intent", SUMIFS(INDIRECT("'"&amp;Trust_selected!$H$2&amp;"'!G:G"),INDIRECT("'"&amp;Trust_selected!$H$2&amp;"'!B:B"),D$1,INDIRECT("'"&amp;Trust_selected!$H$2&amp;"'!E:E"),Trust_selected!$E$18,INDIRECT("'"&amp;Trust_selected!$H$2&amp;"'!H:H"),$B99), IF(Trust_selected!$E$18="18+", SUMIFS(INDIRECT("'"&amp;Trust_selected!$H$2&amp;"'!G:G"),INDIRECT("'"&amp;Trust_selected!$H$2&amp;"'!B:B"),D$1,INDIRECT("'"&amp;Trust_selected!$H$2&amp;"'!D:D"),Trust_selected!$E$12,INDIRECT("'"&amp;Trust_selected!$H$2&amp;"'!H:H"),$B99), SUMIFS(INDIRECT("'"&amp;Trust_selected!$H$2&amp;"'!G:G"),INDIRECT("'"&amp;Trust_selected!$H$2&amp;"'!B:B"),D$1,INDIRECT("'"&amp;Trust_selected!$H$2&amp;"'!D:D"),Trust_selected!$E$12,INDIRECT("'"&amp;Trust_selected!$H$2&amp;"'!E:E"),Trust_selected!$E$18,INDIRECT("'"&amp;Trust_selected!$H$2&amp;"'!H:H"),$B99))))</f>
        <v>120</v>
      </c>
      <c r="F99" s="22">
        <f t="shared" ca="1" si="13"/>
        <v>4.5575389289783517E-2</v>
      </c>
      <c r="G99" s="18">
        <f t="shared" ca="1" si="14"/>
        <v>3.8249401104535077E-2</v>
      </c>
      <c r="H99" s="18">
        <f t="shared" ca="1" si="15"/>
        <v>5.4225426308771078E-2</v>
      </c>
      <c r="I99" s="22">
        <f ca="1">IF(AND(Trust_selected!$E$12="All intent",Trust_selected!$E$18="18+"), SUMIFS(INDIRECT("'"&amp;Trust_selected!$H$2&amp;"'!F:F"),INDIRECT("'"&amp;Trust_selected!$H$2&amp;"'!B:B"),I$1,INDIRECT("'"&amp;Trust_selected!$H$2&amp;"'!H:H"),$B99), IF(Trust_selected!$E$12="All intent", SUMIFS(INDIRECT("'"&amp;Trust_selected!$H$2&amp;"'!F:F"),INDIRECT("'"&amp;Trust_selected!$H$2&amp;"'!B:B"),I$1,INDIRECT("'"&amp;Trust_selected!$H$2&amp;"'!E:E"),Trust_selected!$E$18,INDIRECT("'"&amp;Trust_selected!$H$2&amp;"'!H:H"),$B99), IF(Trust_selected!$E$18="18+", SUMIFS(INDIRECT("'"&amp;Trust_selected!$H$2&amp;"'!F:F"),INDIRECT("'"&amp;Trust_selected!$H$2&amp;"'!B:B"),I$1,INDIRECT("'"&amp;Trust_selected!$H$2&amp;"'!D:D"),Trust_selected!$E$12,INDIRECT("'"&amp;Trust_selected!$H$2&amp;"'!H:H"),$B99), SUMIFS(INDIRECT("'"&amp;Trust_selected!$H$2&amp;"'!F:F"),INDIRECT("'"&amp;Trust_selected!$H$2&amp;"'!B:B"),I$1,INDIRECT("'"&amp;Trust_selected!$H$2&amp;"'!D:D"),Trust_selected!$E$12,INDIRECT("'"&amp;Trust_selected!$H$2&amp;"'!E:E"),Trust_selected!$E$18,INDIRECT("'"&amp;Trust_selected!$H$2&amp;"'!H:H"),$B99))))</f>
        <v>2564</v>
      </c>
      <c r="J99" s="22">
        <f ca="1">IF(AND(Trust_selected!$E$12="All intent",Trust_selected!$E$18="18+"), SUMIFS(INDIRECT("'"&amp;Trust_selected!$H$2&amp;"'!G:G"),INDIRECT("'"&amp;Trust_selected!$H$2&amp;"'!B:B"),I$1,INDIRECT("'"&amp;Trust_selected!$H$2&amp;"'!H:H"),$B99), IF(Trust_selected!$E$12="All intent", SUMIFS(INDIRECT("'"&amp;Trust_selected!$H$2&amp;"'!G:G"),INDIRECT("'"&amp;Trust_selected!$H$2&amp;"'!B:B"),I$1,INDIRECT("'"&amp;Trust_selected!$H$2&amp;"'!E:E"),Trust_selected!$E$18,INDIRECT("'"&amp;Trust_selected!$H$2&amp;"'!H:H"),$B99), IF(Trust_selected!$E$18="18+", SUMIFS(INDIRECT("'"&amp;Trust_selected!$H$2&amp;"'!G:G"),INDIRECT("'"&amp;Trust_selected!$H$2&amp;"'!B:B"),I$1,INDIRECT("'"&amp;Trust_selected!$H$2&amp;"'!D:D"),Trust_selected!$E$12,INDIRECT("'"&amp;Trust_selected!$H$2&amp;"'!H:H"),$B99), SUMIFS(INDIRECT("'"&amp;Trust_selected!$H$2&amp;"'!G:G"),INDIRECT("'"&amp;Trust_selected!$H$2&amp;"'!B:B"),I$1,INDIRECT("'"&amp;Trust_selected!$H$2&amp;"'!D:D"),Trust_selected!$E$12,INDIRECT("'"&amp;Trust_selected!$H$2&amp;"'!E:E"),Trust_selected!$E$18,INDIRECT("'"&amp;Trust_selected!$H$2&amp;"'!H:H"),$B99))))</f>
        <v>115</v>
      </c>
      <c r="K99" s="22">
        <f t="shared" ca="1" si="9"/>
        <v>4.4851794071762874E-2</v>
      </c>
      <c r="L99" s="18">
        <f t="shared" ca="1" si="16"/>
        <v>3.7498270967545148E-2</v>
      </c>
      <c r="M99" s="18">
        <f t="shared" ca="1" si="17"/>
        <v>5.3567109263556831E-2</v>
      </c>
      <c r="N99" s="4">
        <f ca="1">IF(AND(Trust_selected!$E$12="All intent",Trust_selected!$E$18="18+"), SUMIFS(INDIRECT("'"&amp;Trust_selected!$H$2&amp;"'!F:F"),INDIRECT("'"&amp;Trust_selected!$H$2&amp;"'!B:B"),N$1,INDIRECT("'"&amp;Trust_selected!$H$2&amp;"'!H:H"),$B99), IF(Trust_selected!$E$12="All intent", SUMIFS(INDIRECT("'"&amp;Trust_selected!$H$2&amp;"'!F:F"),INDIRECT("'"&amp;Trust_selected!$H$2&amp;"'!B:B"),N$1,INDIRECT("'"&amp;Trust_selected!$H$2&amp;"'!E:E"),Trust_selected!$E$18,INDIRECT("'"&amp;Trust_selected!$H$2&amp;"'!H:H"),$B99), IF(Trust_selected!$E$18="18+", SUMIFS(INDIRECT("'"&amp;Trust_selected!$H$2&amp;"'!F:F"),INDIRECT("'"&amp;Trust_selected!$H$2&amp;"'!B:B"),N$1,INDIRECT("'"&amp;Trust_selected!$H$2&amp;"'!D:D"),Trust_selected!$E$12,INDIRECT("'"&amp;Trust_selected!$H$2&amp;"'!H:H"),$B99), SUMIFS(INDIRECT("'"&amp;Trust_selected!$H$2&amp;"'!F:F"),INDIRECT("'"&amp;Trust_selected!$H$2&amp;"'!B:B"),N$1,INDIRECT("'"&amp;Trust_selected!$H$2&amp;"'!D:D"),Trust_selected!$E$12,INDIRECT("'"&amp;Trust_selected!$H$2&amp;"'!E:E"),Trust_selected!$E$18,INDIRECT("'"&amp;Trust_selected!$H$2&amp;"'!H:H"),$B99))))</f>
        <v>0</v>
      </c>
      <c r="O99" s="4">
        <f ca="1">IF(AND(Trust_selected!$E$12="All intent",Trust_selected!$E$18="18+"), SUMIFS(INDIRECT("'"&amp;Trust_selected!$H$2&amp;"'!G:G"),INDIRECT("'"&amp;Trust_selected!$H$2&amp;"'!B:B"),N$1,INDIRECT("'"&amp;Trust_selected!$H$2&amp;"'!H:H"),$B99), IF(Trust_selected!$E$12="All intent", SUMIFS(INDIRECT("'"&amp;Trust_selected!$H$2&amp;"'!G:G"),INDIRECT("'"&amp;Trust_selected!$H$2&amp;"'!B:B"),N$1,INDIRECT("'"&amp;Trust_selected!$H$2&amp;"'!E:E"),Trust_selected!$E$18,INDIRECT("'"&amp;Trust_selected!$H$2&amp;"'!H:H"),$B99), IF(Trust_selected!$E$18="18+", SUMIFS(INDIRECT("'"&amp;Trust_selected!$H$2&amp;"'!G:G"),INDIRECT("'"&amp;Trust_selected!$H$2&amp;"'!B:B"),N$1,INDIRECT("'"&amp;Trust_selected!$H$2&amp;"'!D:D"),Trust_selected!$E$12,INDIRECT("'"&amp;Trust_selected!$H$2&amp;"'!H:H"),$B99), SUMIFS(INDIRECT("'"&amp;Trust_selected!$H$2&amp;"'!G:G"),INDIRECT("'"&amp;Trust_selected!$H$2&amp;"'!B:B"),N$1,INDIRECT("'"&amp;Trust_selected!$H$2&amp;"'!D:D"),Trust_selected!$E$12,INDIRECT("'"&amp;Trust_selected!$H$2&amp;"'!E:E"),Trust_selected!$E$18,INDIRECT("'"&amp;Trust_selected!$H$2&amp;"'!H:H"),$B99))))</f>
        <v>0</v>
      </c>
      <c r="P99" s="4">
        <f t="shared" ca="1" si="10"/>
        <v>0</v>
      </c>
      <c r="Q99" s="96">
        <f t="shared" ca="1" si="11"/>
        <v>0</v>
      </c>
      <c r="R99" s="96">
        <f t="shared" ca="1" si="12"/>
        <v>1</v>
      </c>
    </row>
    <row r="100" spans="1:18" x14ac:dyDescent="0.3">
      <c r="A100" s="12" t="s">
        <v>258</v>
      </c>
      <c r="B100" s="12" t="s">
        <v>106</v>
      </c>
      <c r="C100" s="12" t="s">
        <v>347</v>
      </c>
      <c r="D100" s="22">
        <f ca="1">IF(AND(Trust_selected!$E$12="All intent",Trust_selected!$E$18="18+"), SUMIFS(INDIRECT("'"&amp;Trust_selected!$H$2&amp;"'!F:F"),INDIRECT("'"&amp;Trust_selected!$H$2&amp;"'!B:B"),D$1,INDIRECT("'"&amp;Trust_selected!$H$2&amp;"'!H:H"),$B100), IF(Trust_selected!$E$12="All intent", SUMIFS(INDIRECT("'"&amp;Trust_selected!$H$2&amp;"'!F:F"),INDIRECT("'"&amp;Trust_selected!$H$2&amp;"'!B:B"),D$1,INDIRECT("'"&amp;Trust_selected!$H$2&amp;"'!E:E"),Trust_selected!$E$18,INDIRECT("'"&amp;Trust_selected!$H$2&amp;"'!H:H"),$B100), IF(Trust_selected!$E$18="18+", SUMIFS(INDIRECT("'"&amp;Trust_selected!$H$2&amp;"'!F:F"),INDIRECT("'"&amp;Trust_selected!$H$2&amp;"'!B:B"),D$1,INDIRECT("'"&amp;Trust_selected!$H$2&amp;"'!D:D"),Trust_selected!$E$12,INDIRECT("'"&amp;Trust_selected!$H$2&amp;"'!H:H"),$B100), SUMIFS(INDIRECT("'"&amp;Trust_selected!$H$2&amp;"'!F:F"),INDIRECT("'"&amp;Trust_selected!$H$2&amp;"'!B:B"),D$1,INDIRECT("'"&amp;Trust_selected!$H$2&amp;"'!D:D"),Trust_selected!$E$12,INDIRECT("'"&amp;Trust_selected!$H$2&amp;"'!E:E"),Trust_selected!$E$18,INDIRECT("'"&amp;Trust_selected!$H$2&amp;"'!H:H"),$B100))))</f>
        <v>104</v>
      </c>
      <c r="E100" s="22">
        <f ca="1">IF(AND(Trust_selected!$E$12="All intent",Trust_selected!$E$18="18+"), SUMIFS(INDIRECT("'"&amp;Trust_selected!$H$2&amp;"'!G:G"),INDIRECT("'"&amp;Trust_selected!$H$2&amp;"'!B:B"),D$1,INDIRECT("'"&amp;Trust_selected!$H$2&amp;"'!H:H"),$B100), IF(Trust_selected!$E$12="All intent", SUMIFS(INDIRECT("'"&amp;Trust_selected!$H$2&amp;"'!G:G"),INDIRECT("'"&amp;Trust_selected!$H$2&amp;"'!B:B"),D$1,INDIRECT("'"&amp;Trust_selected!$H$2&amp;"'!E:E"),Trust_selected!$E$18,INDIRECT("'"&amp;Trust_selected!$H$2&amp;"'!H:H"),$B100), IF(Trust_selected!$E$18="18+", SUMIFS(INDIRECT("'"&amp;Trust_selected!$H$2&amp;"'!G:G"),INDIRECT("'"&amp;Trust_selected!$H$2&amp;"'!B:B"),D$1,INDIRECT("'"&amp;Trust_selected!$H$2&amp;"'!D:D"),Trust_selected!$E$12,INDIRECT("'"&amp;Trust_selected!$H$2&amp;"'!H:H"),$B100), SUMIFS(INDIRECT("'"&amp;Trust_selected!$H$2&amp;"'!G:G"),INDIRECT("'"&amp;Trust_selected!$H$2&amp;"'!B:B"),D$1,INDIRECT("'"&amp;Trust_selected!$H$2&amp;"'!D:D"),Trust_selected!$E$12,INDIRECT("'"&amp;Trust_selected!$H$2&amp;"'!E:E"),Trust_selected!$E$18,INDIRECT("'"&amp;Trust_selected!$H$2&amp;"'!H:H"),$B100))))</f>
        <v>5</v>
      </c>
      <c r="F100" s="22">
        <f t="shared" ca="1" si="13"/>
        <v>4.807692307692308E-2</v>
      </c>
      <c r="G100" s="18">
        <f t="shared" ca="1" si="14"/>
        <v>2.070804232585223E-2</v>
      </c>
      <c r="H100" s="18">
        <f t="shared" ca="1" si="15"/>
        <v>0.10764202797232544</v>
      </c>
      <c r="I100" s="22">
        <f ca="1">IF(AND(Trust_selected!$E$12="All intent",Trust_selected!$E$18="18+"), SUMIFS(INDIRECT("'"&amp;Trust_selected!$H$2&amp;"'!F:F"),INDIRECT("'"&amp;Trust_selected!$H$2&amp;"'!B:B"),I$1,INDIRECT("'"&amp;Trust_selected!$H$2&amp;"'!H:H"),$B100), IF(Trust_selected!$E$12="All intent", SUMIFS(INDIRECT("'"&amp;Trust_selected!$H$2&amp;"'!F:F"),INDIRECT("'"&amp;Trust_selected!$H$2&amp;"'!B:B"),I$1,INDIRECT("'"&amp;Trust_selected!$H$2&amp;"'!E:E"),Trust_selected!$E$18,INDIRECT("'"&amp;Trust_selected!$H$2&amp;"'!H:H"),$B100), IF(Trust_selected!$E$18="18+", SUMIFS(INDIRECT("'"&amp;Trust_selected!$H$2&amp;"'!F:F"),INDIRECT("'"&amp;Trust_selected!$H$2&amp;"'!B:B"),I$1,INDIRECT("'"&amp;Trust_selected!$H$2&amp;"'!D:D"),Trust_selected!$E$12,INDIRECT("'"&amp;Trust_selected!$H$2&amp;"'!H:H"),$B100), SUMIFS(INDIRECT("'"&amp;Trust_selected!$H$2&amp;"'!F:F"),INDIRECT("'"&amp;Trust_selected!$H$2&amp;"'!B:B"),I$1,INDIRECT("'"&amp;Trust_selected!$H$2&amp;"'!D:D"),Trust_selected!$E$12,INDIRECT("'"&amp;Trust_selected!$H$2&amp;"'!E:E"),Trust_selected!$E$18,INDIRECT("'"&amp;Trust_selected!$H$2&amp;"'!H:H"),$B100))))</f>
        <v>114</v>
      </c>
      <c r="J100" s="22">
        <f ca="1">IF(AND(Trust_selected!$E$12="All intent",Trust_selected!$E$18="18+"), SUMIFS(INDIRECT("'"&amp;Trust_selected!$H$2&amp;"'!G:G"),INDIRECT("'"&amp;Trust_selected!$H$2&amp;"'!B:B"),I$1,INDIRECT("'"&amp;Trust_selected!$H$2&amp;"'!H:H"),$B100), IF(Trust_selected!$E$12="All intent", SUMIFS(INDIRECT("'"&amp;Trust_selected!$H$2&amp;"'!G:G"),INDIRECT("'"&amp;Trust_selected!$H$2&amp;"'!B:B"),I$1,INDIRECT("'"&amp;Trust_selected!$H$2&amp;"'!E:E"),Trust_selected!$E$18,INDIRECT("'"&amp;Trust_selected!$H$2&amp;"'!H:H"),$B100), IF(Trust_selected!$E$18="18+", SUMIFS(INDIRECT("'"&amp;Trust_selected!$H$2&amp;"'!G:G"),INDIRECT("'"&amp;Trust_selected!$H$2&amp;"'!B:B"),I$1,INDIRECT("'"&amp;Trust_selected!$H$2&amp;"'!D:D"),Trust_selected!$E$12,INDIRECT("'"&amp;Trust_selected!$H$2&amp;"'!H:H"),$B100), SUMIFS(INDIRECT("'"&amp;Trust_selected!$H$2&amp;"'!G:G"),INDIRECT("'"&amp;Trust_selected!$H$2&amp;"'!B:B"),I$1,INDIRECT("'"&amp;Trust_selected!$H$2&amp;"'!D:D"),Trust_selected!$E$12,INDIRECT("'"&amp;Trust_selected!$H$2&amp;"'!E:E"),Trust_selected!$E$18,INDIRECT("'"&amp;Trust_selected!$H$2&amp;"'!H:H"),$B100))))</f>
        <v>3</v>
      </c>
      <c r="K100" s="22">
        <f t="shared" ca="1" si="9"/>
        <v>2.6315789473684209E-2</v>
      </c>
      <c r="L100" s="18">
        <f t="shared" ca="1" si="16"/>
        <v>8.9895613086482147E-3</v>
      </c>
      <c r="M100" s="18">
        <f t="shared" ca="1" si="17"/>
        <v>7.4524839473412235E-2</v>
      </c>
      <c r="N100" s="4">
        <f ca="1">IF(AND(Trust_selected!$E$12="All intent",Trust_selected!$E$18="18+"), SUMIFS(INDIRECT("'"&amp;Trust_selected!$H$2&amp;"'!F:F"),INDIRECT("'"&amp;Trust_selected!$H$2&amp;"'!B:B"),N$1,INDIRECT("'"&amp;Trust_selected!$H$2&amp;"'!H:H"),$B100), IF(Trust_selected!$E$12="All intent", SUMIFS(INDIRECT("'"&amp;Trust_selected!$H$2&amp;"'!F:F"),INDIRECT("'"&amp;Trust_selected!$H$2&amp;"'!B:B"),N$1,INDIRECT("'"&amp;Trust_selected!$H$2&amp;"'!E:E"),Trust_selected!$E$18,INDIRECT("'"&amp;Trust_selected!$H$2&amp;"'!H:H"),$B100), IF(Trust_selected!$E$18="18+", SUMIFS(INDIRECT("'"&amp;Trust_selected!$H$2&amp;"'!F:F"),INDIRECT("'"&amp;Trust_selected!$H$2&amp;"'!B:B"),N$1,INDIRECT("'"&amp;Trust_selected!$H$2&amp;"'!D:D"),Trust_selected!$E$12,INDIRECT("'"&amp;Trust_selected!$H$2&amp;"'!H:H"),$B100), SUMIFS(INDIRECT("'"&amp;Trust_selected!$H$2&amp;"'!F:F"),INDIRECT("'"&amp;Trust_selected!$H$2&amp;"'!B:B"),N$1,INDIRECT("'"&amp;Trust_selected!$H$2&amp;"'!D:D"),Trust_selected!$E$12,INDIRECT("'"&amp;Trust_selected!$H$2&amp;"'!E:E"),Trust_selected!$E$18,INDIRECT("'"&amp;Trust_selected!$H$2&amp;"'!H:H"),$B100))))</f>
        <v>0</v>
      </c>
      <c r="O100" s="4">
        <f ca="1">IF(AND(Trust_selected!$E$12="All intent",Trust_selected!$E$18="18+"), SUMIFS(INDIRECT("'"&amp;Trust_selected!$H$2&amp;"'!G:G"),INDIRECT("'"&amp;Trust_selected!$H$2&amp;"'!B:B"),N$1,INDIRECT("'"&amp;Trust_selected!$H$2&amp;"'!H:H"),$B100), IF(Trust_selected!$E$12="All intent", SUMIFS(INDIRECT("'"&amp;Trust_selected!$H$2&amp;"'!G:G"),INDIRECT("'"&amp;Trust_selected!$H$2&amp;"'!B:B"),N$1,INDIRECT("'"&amp;Trust_selected!$H$2&amp;"'!E:E"),Trust_selected!$E$18,INDIRECT("'"&amp;Trust_selected!$H$2&amp;"'!H:H"),$B100), IF(Trust_selected!$E$18="18+", SUMIFS(INDIRECT("'"&amp;Trust_selected!$H$2&amp;"'!G:G"),INDIRECT("'"&amp;Trust_selected!$H$2&amp;"'!B:B"),N$1,INDIRECT("'"&amp;Trust_selected!$H$2&amp;"'!D:D"),Trust_selected!$E$12,INDIRECT("'"&amp;Trust_selected!$H$2&amp;"'!H:H"),$B100), SUMIFS(INDIRECT("'"&amp;Trust_selected!$H$2&amp;"'!G:G"),INDIRECT("'"&amp;Trust_selected!$H$2&amp;"'!B:B"),N$1,INDIRECT("'"&amp;Trust_selected!$H$2&amp;"'!D:D"),Trust_selected!$E$12,INDIRECT("'"&amp;Trust_selected!$H$2&amp;"'!E:E"),Trust_selected!$E$18,INDIRECT("'"&amp;Trust_selected!$H$2&amp;"'!H:H"),$B100))))</f>
        <v>0</v>
      </c>
      <c r="P100" s="4">
        <f t="shared" ca="1" si="10"/>
        <v>0</v>
      </c>
      <c r="Q100" s="96">
        <f t="shared" ca="1" si="11"/>
        <v>0</v>
      </c>
      <c r="R100" s="96">
        <f t="shared" ca="1" si="12"/>
        <v>1</v>
      </c>
    </row>
    <row r="101" spans="1:18" x14ac:dyDescent="0.3">
      <c r="A101" s="12" t="s">
        <v>259</v>
      </c>
      <c r="B101" s="12" t="s">
        <v>107</v>
      </c>
      <c r="C101" s="12" t="s">
        <v>437</v>
      </c>
      <c r="D101" s="22">
        <f ca="1">IF(AND(Trust_selected!$E$12="All intent",Trust_selected!$E$18="18+"), SUMIFS(INDIRECT("'"&amp;Trust_selected!$H$2&amp;"'!F:F"),INDIRECT("'"&amp;Trust_selected!$H$2&amp;"'!B:B"),D$1,INDIRECT("'"&amp;Trust_selected!$H$2&amp;"'!H:H"),$B101), IF(Trust_selected!$E$12="All intent", SUMIFS(INDIRECT("'"&amp;Trust_selected!$H$2&amp;"'!F:F"),INDIRECT("'"&amp;Trust_selected!$H$2&amp;"'!B:B"),D$1,INDIRECT("'"&amp;Trust_selected!$H$2&amp;"'!E:E"),Trust_selected!$E$18,INDIRECT("'"&amp;Trust_selected!$H$2&amp;"'!H:H"),$B101), IF(Trust_selected!$E$18="18+", SUMIFS(INDIRECT("'"&amp;Trust_selected!$H$2&amp;"'!F:F"),INDIRECT("'"&amp;Trust_selected!$H$2&amp;"'!B:B"),D$1,INDIRECT("'"&amp;Trust_selected!$H$2&amp;"'!D:D"),Trust_selected!$E$12,INDIRECT("'"&amp;Trust_selected!$H$2&amp;"'!H:H"),$B101), SUMIFS(INDIRECT("'"&amp;Trust_selected!$H$2&amp;"'!F:F"),INDIRECT("'"&amp;Trust_selected!$H$2&amp;"'!B:B"),D$1,INDIRECT("'"&amp;Trust_selected!$H$2&amp;"'!D:D"),Trust_selected!$E$12,INDIRECT("'"&amp;Trust_selected!$H$2&amp;"'!E:E"),Trust_selected!$E$18,INDIRECT("'"&amp;Trust_selected!$H$2&amp;"'!H:H"),$B101))))</f>
        <v>2533</v>
      </c>
      <c r="E101" s="22">
        <f ca="1">IF(AND(Trust_selected!$E$12="All intent",Trust_selected!$E$18="18+"), SUMIFS(INDIRECT("'"&amp;Trust_selected!$H$2&amp;"'!G:G"),INDIRECT("'"&amp;Trust_selected!$H$2&amp;"'!B:B"),D$1,INDIRECT("'"&amp;Trust_selected!$H$2&amp;"'!H:H"),$B101), IF(Trust_selected!$E$12="All intent", SUMIFS(INDIRECT("'"&amp;Trust_selected!$H$2&amp;"'!G:G"),INDIRECT("'"&amp;Trust_selected!$H$2&amp;"'!B:B"),D$1,INDIRECT("'"&amp;Trust_selected!$H$2&amp;"'!E:E"),Trust_selected!$E$18,INDIRECT("'"&amp;Trust_selected!$H$2&amp;"'!H:H"),$B101), IF(Trust_selected!$E$18="18+", SUMIFS(INDIRECT("'"&amp;Trust_selected!$H$2&amp;"'!G:G"),INDIRECT("'"&amp;Trust_selected!$H$2&amp;"'!B:B"),D$1,INDIRECT("'"&amp;Trust_selected!$H$2&amp;"'!D:D"),Trust_selected!$E$12,INDIRECT("'"&amp;Trust_selected!$H$2&amp;"'!H:H"),$B101), SUMIFS(INDIRECT("'"&amp;Trust_selected!$H$2&amp;"'!G:G"),INDIRECT("'"&amp;Trust_selected!$H$2&amp;"'!B:B"),D$1,INDIRECT("'"&amp;Trust_selected!$H$2&amp;"'!D:D"),Trust_selected!$E$12,INDIRECT("'"&amp;Trust_selected!$H$2&amp;"'!E:E"),Trust_selected!$E$18,INDIRECT("'"&amp;Trust_selected!$H$2&amp;"'!H:H"),$B101))))</f>
        <v>88</v>
      </c>
      <c r="F101" s="22">
        <f t="shared" ca="1" si="13"/>
        <v>3.4741413343861036E-2</v>
      </c>
      <c r="G101" s="18">
        <f t="shared" ca="1" si="14"/>
        <v>2.8285177801451167E-2</v>
      </c>
      <c r="H101" s="18">
        <f t="shared" ca="1" si="15"/>
        <v>4.2606701624193874E-2</v>
      </c>
      <c r="I101" s="22">
        <f ca="1">IF(AND(Trust_selected!$E$12="All intent",Trust_selected!$E$18="18+"), SUMIFS(INDIRECT("'"&amp;Trust_selected!$H$2&amp;"'!F:F"),INDIRECT("'"&amp;Trust_selected!$H$2&amp;"'!B:B"),I$1,INDIRECT("'"&amp;Trust_selected!$H$2&amp;"'!H:H"),$B101), IF(Trust_selected!$E$12="All intent", SUMIFS(INDIRECT("'"&amp;Trust_selected!$H$2&amp;"'!F:F"),INDIRECT("'"&amp;Trust_selected!$H$2&amp;"'!B:B"),I$1,INDIRECT("'"&amp;Trust_selected!$H$2&amp;"'!E:E"),Trust_selected!$E$18,INDIRECT("'"&amp;Trust_selected!$H$2&amp;"'!H:H"),$B101), IF(Trust_selected!$E$18="18+", SUMIFS(INDIRECT("'"&amp;Trust_selected!$H$2&amp;"'!F:F"),INDIRECT("'"&amp;Trust_selected!$H$2&amp;"'!B:B"),I$1,INDIRECT("'"&amp;Trust_selected!$H$2&amp;"'!D:D"),Trust_selected!$E$12,INDIRECT("'"&amp;Trust_selected!$H$2&amp;"'!H:H"),$B101), SUMIFS(INDIRECT("'"&amp;Trust_selected!$H$2&amp;"'!F:F"),INDIRECT("'"&amp;Trust_selected!$H$2&amp;"'!B:B"),I$1,INDIRECT("'"&amp;Trust_selected!$H$2&amp;"'!D:D"),Trust_selected!$E$12,INDIRECT("'"&amp;Trust_selected!$H$2&amp;"'!E:E"),Trust_selected!$E$18,INDIRECT("'"&amp;Trust_selected!$H$2&amp;"'!H:H"),$B101))))</f>
        <v>2579</v>
      </c>
      <c r="J101" s="22">
        <f ca="1">IF(AND(Trust_selected!$E$12="All intent",Trust_selected!$E$18="18+"), SUMIFS(INDIRECT("'"&amp;Trust_selected!$H$2&amp;"'!G:G"),INDIRECT("'"&amp;Trust_selected!$H$2&amp;"'!B:B"),I$1,INDIRECT("'"&amp;Trust_selected!$H$2&amp;"'!H:H"),$B101), IF(Trust_selected!$E$12="All intent", SUMIFS(INDIRECT("'"&amp;Trust_selected!$H$2&amp;"'!G:G"),INDIRECT("'"&amp;Trust_selected!$H$2&amp;"'!B:B"),I$1,INDIRECT("'"&amp;Trust_selected!$H$2&amp;"'!E:E"),Trust_selected!$E$18,INDIRECT("'"&amp;Trust_selected!$H$2&amp;"'!H:H"),$B101), IF(Trust_selected!$E$18="18+", SUMIFS(INDIRECT("'"&amp;Trust_selected!$H$2&amp;"'!G:G"),INDIRECT("'"&amp;Trust_selected!$H$2&amp;"'!B:B"),I$1,INDIRECT("'"&amp;Trust_selected!$H$2&amp;"'!D:D"),Trust_selected!$E$12,INDIRECT("'"&amp;Trust_selected!$H$2&amp;"'!H:H"),$B101), SUMIFS(INDIRECT("'"&amp;Trust_selected!$H$2&amp;"'!G:G"),INDIRECT("'"&amp;Trust_selected!$H$2&amp;"'!B:B"),I$1,INDIRECT("'"&amp;Trust_selected!$H$2&amp;"'!D:D"),Trust_selected!$E$12,INDIRECT("'"&amp;Trust_selected!$H$2&amp;"'!E:E"),Trust_selected!$E$18,INDIRECT("'"&amp;Trust_selected!$H$2&amp;"'!H:H"),$B101))))</f>
        <v>99</v>
      </c>
      <c r="K101" s="22">
        <f t="shared" ca="1" si="9"/>
        <v>3.8386971694455214E-2</v>
      </c>
      <c r="L101" s="18">
        <f t="shared" ca="1" si="16"/>
        <v>3.1632247733258671E-2</v>
      </c>
      <c r="M101" s="18">
        <f t="shared" ca="1" si="17"/>
        <v>4.6514809311757707E-2</v>
      </c>
      <c r="N101" s="4">
        <f ca="1">IF(AND(Trust_selected!$E$12="All intent",Trust_selected!$E$18="18+"), SUMIFS(INDIRECT("'"&amp;Trust_selected!$H$2&amp;"'!F:F"),INDIRECT("'"&amp;Trust_selected!$H$2&amp;"'!B:B"),N$1,INDIRECT("'"&amp;Trust_selected!$H$2&amp;"'!H:H"),$B101), IF(Trust_selected!$E$12="All intent", SUMIFS(INDIRECT("'"&amp;Trust_selected!$H$2&amp;"'!F:F"),INDIRECT("'"&amp;Trust_selected!$H$2&amp;"'!B:B"),N$1,INDIRECT("'"&amp;Trust_selected!$H$2&amp;"'!E:E"),Trust_selected!$E$18,INDIRECT("'"&amp;Trust_selected!$H$2&amp;"'!H:H"),$B101), IF(Trust_selected!$E$18="18+", SUMIFS(INDIRECT("'"&amp;Trust_selected!$H$2&amp;"'!F:F"),INDIRECT("'"&amp;Trust_selected!$H$2&amp;"'!B:B"),N$1,INDIRECT("'"&amp;Trust_selected!$H$2&amp;"'!D:D"),Trust_selected!$E$12,INDIRECT("'"&amp;Trust_selected!$H$2&amp;"'!H:H"),$B101), SUMIFS(INDIRECT("'"&amp;Trust_selected!$H$2&amp;"'!F:F"),INDIRECT("'"&amp;Trust_selected!$H$2&amp;"'!B:B"),N$1,INDIRECT("'"&amp;Trust_selected!$H$2&amp;"'!D:D"),Trust_selected!$E$12,INDIRECT("'"&amp;Trust_selected!$H$2&amp;"'!E:E"),Trust_selected!$E$18,INDIRECT("'"&amp;Trust_selected!$H$2&amp;"'!H:H"),$B101))))</f>
        <v>0</v>
      </c>
      <c r="O101" s="4">
        <f ca="1">IF(AND(Trust_selected!$E$12="All intent",Trust_selected!$E$18="18+"), SUMIFS(INDIRECT("'"&amp;Trust_selected!$H$2&amp;"'!G:G"),INDIRECT("'"&amp;Trust_selected!$H$2&amp;"'!B:B"),N$1,INDIRECT("'"&amp;Trust_selected!$H$2&amp;"'!H:H"),$B101), IF(Trust_selected!$E$12="All intent", SUMIFS(INDIRECT("'"&amp;Trust_selected!$H$2&amp;"'!G:G"),INDIRECT("'"&amp;Trust_selected!$H$2&amp;"'!B:B"),N$1,INDIRECT("'"&amp;Trust_selected!$H$2&amp;"'!E:E"),Trust_selected!$E$18,INDIRECT("'"&amp;Trust_selected!$H$2&amp;"'!H:H"),$B101), IF(Trust_selected!$E$18="18+", SUMIFS(INDIRECT("'"&amp;Trust_selected!$H$2&amp;"'!G:G"),INDIRECT("'"&amp;Trust_selected!$H$2&amp;"'!B:B"),N$1,INDIRECT("'"&amp;Trust_selected!$H$2&amp;"'!D:D"),Trust_selected!$E$12,INDIRECT("'"&amp;Trust_selected!$H$2&amp;"'!H:H"),$B101), SUMIFS(INDIRECT("'"&amp;Trust_selected!$H$2&amp;"'!G:G"),INDIRECT("'"&amp;Trust_selected!$H$2&amp;"'!B:B"),N$1,INDIRECT("'"&amp;Trust_selected!$H$2&amp;"'!D:D"),Trust_selected!$E$12,INDIRECT("'"&amp;Trust_selected!$H$2&amp;"'!E:E"),Trust_selected!$E$18,INDIRECT("'"&amp;Trust_selected!$H$2&amp;"'!H:H"),$B101))))</f>
        <v>0</v>
      </c>
      <c r="P101" s="4">
        <f t="shared" ca="1" si="10"/>
        <v>0</v>
      </c>
      <c r="Q101" s="96">
        <f t="shared" ca="1" si="11"/>
        <v>0</v>
      </c>
      <c r="R101" s="96">
        <f t="shared" ca="1" si="12"/>
        <v>1</v>
      </c>
    </row>
    <row r="102" spans="1:18" x14ac:dyDescent="0.3">
      <c r="A102" s="12" t="s">
        <v>260</v>
      </c>
      <c r="B102" s="12" t="s">
        <v>108</v>
      </c>
      <c r="C102" s="12" t="s">
        <v>369</v>
      </c>
      <c r="D102" s="22">
        <f ca="1">IF(AND(Trust_selected!$E$12="All intent",Trust_selected!$E$18="18+"), SUMIFS(INDIRECT("'"&amp;Trust_selected!$H$2&amp;"'!F:F"),INDIRECT("'"&amp;Trust_selected!$H$2&amp;"'!B:B"),D$1,INDIRECT("'"&amp;Trust_selected!$H$2&amp;"'!H:H"),$B102), IF(Trust_selected!$E$12="All intent", SUMIFS(INDIRECT("'"&amp;Trust_selected!$H$2&amp;"'!F:F"),INDIRECT("'"&amp;Trust_selected!$H$2&amp;"'!B:B"),D$1,INDIRECT("'"&amp;Trust_selected!$H$2&amp;"'!E:E"),Trust_selected!$E$18,INDIRECT("'"&amp;Trust_selected!$H$2&amp;"'!H:H"),$B102), IF(Trust_selected!$E$18="18+", SUMIFS(INDIRECT("'"&amp;Trust_selected!$H$2&amp;"'!F:F"),INDIRECT("'"&amp;Trust_selected!$H$2&amp;"'!B:B"),D$1,INDIRECT("'"&amp;Trust_selected!$H$2&amp;"'!D:D"),Trust_selected!$E$12,INDIRECT("'"&amp;Trust_selected!$H$2&amp;"'!H:H"),$B102), SUMIFS(INDIRECT("'"&amp;Trust_selected!$H$2&amp;"'!F:F"),INDIRECT("'"&amp;Trust_selected!$H$2&amp;"'!B:B"),D$1,INDIRECT("'"&amp;Trust_selected!$H$2&amp;"'!D:D"),Trust_selected!$E$12,INDIRECT("'"&amp;Trust_selected!$H$2&amp;"'!E:E"),Trust_selected!$E$18,INDIRECT("'"&amp;Trust_selected!$H$2&amp;"'!H:H"),$B102))))</f>
        <v>1851</v>
      </c>
      <c r="E102" s="22">
        <f ca="1">IF(AND(Trust_selected!$E$12="All intent",Trust_selected!$E$18="18+"), SUMIFS(INDIRECT("'"&amp;Trust_selected!$H$2&amp;"'!G:G"),INDIRECT("'"&amp;Trust_selected!$H$2&amp;"'!B:B"),D$1,INDIRECT("'"&amp;Trust_selected!$H$2&amp;"'!H:H"),$B102), IF(Trust_selected!$E$12="All intent", SUMIFS(INDIRECT("'"&amp;Trust_selected!$H$2&amp;"'!G:G"),INDIRECT("'"&amp;Trust_selected!$H$2&amp;"'!B:B"),D$1,INDIRECT("'"&amp;Trust_selected!$H$2&amp;"'!E:E"),Trust_selected!$E$18,INDIRECT("'"&amp;Trust_selected!$H$2&amp;"'!H:H"),$B102), IF(Trust_selected!$E$18="18+", SUMIFS(INDIRECT("'"&amp;Trust_selected!$H$2&amp;"'!G:G"),INDIRECT("'"&amp;Trust_selected!$H$2&amp;"'!B:B"),D$1,INDIRECT("'"&amp;Trust_selected!$H$2&amp;"'!D:D"),Trust_selected!$E$12,INDIRECT("'"&amp;Trust_selected!$H$2&amp;"'!H:H"),$B102), SUMIFS(INDIRECT("'"&amp;Trust_selected!$H$2&amp;"'!G:G"),INDIRECT("'"&amp;Trust_selected!$H$2&amp;"'!B:B"),D$1,INDIRECT("'"&amp;Trust_selected!$H$2&amp;"'!D:D"),Trust_selected!$E$12,INDIRECT("'"&amp;Trust_selected!$H$2&amp;"'!E:E"),Trust_selected!$E$18,INDIRECT("'"&amp;Trust_selected!$H$2&amp;"'!H:H"),$B102))))</f>
        <v>80</v>
      </c>
      <c r="F102" s="22">
        <f t="shared" ca="1" si="13"/>
        <v>4.3219881145326849E-2</v>
      </c>
      <c r="G102" s="18">
        <f t="shared" ca="1" si="14"/>
        <v>3.4863387821503958E-2</v>
      </c>
      <c r="H102" s="18">
        <f t="shared" ca="1" si="15"/>
        <v>5.3468398187238982E-2</v>
      </c>
      <c r="I102" s="22">
        <f ca="1">IF(AND(Trust_selected!$E$12="All intent",Trust_selected!$E$18="18+"), SUMIFS(INDIRECT("'"&amp;Trust_selected!$H$2&amp;"'!F:F"),INDIRECT("'"&amp;Trust_selected!$H$2&amp;"'!B:B"),I$1,INDIRECT("'"&amp;Trust_selected!$H$2&amp;"'!H:H"),$B102), IF(Trust_selected!$E$12="All intent", SUMIFS(INDIRECT("'"&amp;Trust_selected!$H$2&amp;"'!F:F"),INDIRECT("'"&amp;Trust_selected!$H$2&amp;"'!B:B"),I$1,INDIRECT("'"&amp;Trust_selected!$H$2&amp;"'!E:E"),Trust_selected!$E$18,INDIRECT("'"&amp;Trust_selected!$H$2&amp;"'!H:H"),$B102), IF(Trust_selected!$E$18="18+", SUMIFS(INDIRECT("'"&amp;Trust_selected!$H$2&amp;"'!F:F"),INDIRECT("'"&amp;Trust_selected!$H$2&amp;"'!B:B"),I$1,INDIRECT("'"&amp;Trust_selected!$H$2&amp;"'!D:D"),Trust_selected!$E$12,INDIRECT("'"&amp;Trust_selected!$H$2&amp;"'!H:H"),$B102), SUMIFS(INDIRECT("'"&amp;Trust_selected!$H$2&amp;"'!F:F"),INDIRECT("'"&amp;Trust_selected!$H$2&amp;"'!B:B"),I$1,INDIRECT("'"&amp;Trust_selected!$H$2&amp;"'!D:D"),Trust_selected!$E$12,INDIRECT("'"&amp;Trust_selected!$H$2&amp;"'!E:E"),Trust_selected!$E$18,INDIRECT("'"&amp;Trust_selected!$H$2&amp;"'!H:H"),$B102))))</f>
        <v>2105</v>
      </c>
      <c r="J102" s="22">
        <f ca="1">IF(AND(Trust_selected!$E$12="All intent",Trust_selected!$E$18="18+"), SUMIFS(INDIRECT("'"&amp;Trust_selected!$H$2&amp;"'!G:G"),INDIRECT("'"&amp;Trust_selected!$H$2&amp;"'!B:B"),I$1,INDIRECT("'"&amp;Trust_selected!$H$2&amp;"'!H:H"),$B102), IF(Trust_selected!$E$12="All intent", SUMIFS(INDIRECT("'"&amp;Trust_selected!$H$2&amp;"'!G:G"),INDIRECT("'"&amp;Trust_selected!$H$2&amp;"'!B:B"),I$1,INDIRECT("'"&amp;Trust_selected!$H$2&amp;"'!E:E"),Trust_selected!$E$18,INDIRECT("'"&amp;Trust_selected!$H$2&amp;"'!H:H"),$B102), IF(Trust_selected!$E$18="18+", SUMIFS(INDIRECT("'"&amp;Trust_selected!$H$2&amp;"'!G:G"),INDIRECT("'"&amp;Trust_selected!$H$2&amp;"'!B:B"),I$1,INDIRECT("'"&amp;Trust_selected!$H$2&amp;"'!D:D"),Trust_selected!$E$12,INDIRECT("'"&amp;Trust_selected!$H$2&amp;"'!H:H"),$B102), SUMIFS(INDIRECT("'"&amp;Trust_selected!$H$2&amp;"'!G:G"),INDIRECT("'"&amp;Trust_selected!$H$2&amp;"'!B:B"),I$1,INDIRECT("'"&amp;Trust_selected!$H$2&amp;"'!D:D"),Trust_selected!$E$12,INDIRECT("'"&amp;Trust_selected!$H$2&amp;"'!E:E"),Trust_selected!$E$18,INDIRECT("'"&amp;Trust_selected!$H$2&amp;"'!H:H"),$B102))))</f>
        <v>118</v>
      </c>
      <c r="K102" s="22">
        <f t="shared" ca="1" si="9"/>
        <v>5.6057007125890734E-2</v>
      </c>
      <c r="L102" s="18">
        <f t="shared" ca="1" si="16"/>
        <v>4.701464806547985E-2</v>
      </c>
      <c r="M102" s="18">
        <f t="shared" ca="1" si="17"/>
        <v>6.6716736443063626E-2</v>
      </c>
      <c r="N102" s="4">
        <f ca="1">IF(AND(Trust_selected!$E$12="All intent",Trust_selected!$E$18="18+"), SUMIFS(INDIRECT("'"&amp;Trust_selected!$H$2&amp;"'!F:F"),INDIRECT("'"&amp;Trust_selected!$H$2&amp;"'!B:B"),N$1,INDIRECT("'"&amp;Trust_selected!$H$2&amp;"'!H:H"),$B102), IF(Trust_selected!$E$12="All intent", SUMIFS(INDIRECT("'"&amp;Trust_selected!$H$2&amp;"'!F:F"),INDIRECT("'"&amp;Trust_selected!$H$2&amp;"'!B:B"),N$1,INDIRECT("'"&amp;Trust_selected!$H$2&amp;"'!E:E"),Trust_selected!$E$18,INDIRECT("'"&amp;Trust_selected!$H$2&amp;"'!H:H"),$B102), IF(Trust_selected!$E$18="18+", SUMIFS(INDIRECT("'"&amp;Trust_selected!$H$2&amp;"'!F:F"),INDIRECT("'"&amp;Trust_selected!$H$2&amp;"'!B:B"),N$1,INDIRECT("'"&amp;Trust_selected!$H$2&amp;"'!D:D"),Trust_selected!$E$12,INDIRECT("'"&amp;Trust_selected!$H$2&amp;"'!H:H"),$B102), SUMIFS(INDIRECT("'"&amp;Trust_selected!$H$2&amp;"'!F:F"),INDIRECT("'"&amp;Trust_selected!$H$2&amp;"'!B:B"),N$1,INDIRECT("'"&amp;Trust_selected!$H$2&amp;"'!D:D"),Trust_selected!$E$12,INDIRECT("'"&amp;Trust_selected!$H$2&amp;"'!E:E"),Trust_selected!$E$18,INDIRECT("'"&amp;Trust_selected!$H$2&amp;"'!H:H"),$B102))))</f>
        <v>0</v>
      </c>
      <c r="O102" s="4">
        <f ca="1">IF(AND(Trust_selected!$E$12="All intent",Trust_selected!$E$18="18+"), SUMIFS(INDIRECT("'"&amp;Trust_selected!$H$2&amp;"'!G:G"),INDIRECT("'"&amp;Trust_selected!$H$2&amp;"'!B:B"),N$1,INDIRECT("'"&amp;Trust_selected!$H$2&amp;"'!H:H"),$B102), IF(Trust_selected!$E$12="All intent", SUMIFS(INDIRECT("'"&amp;Trust_selected!$H$2&amp;"'!G:G"),INDIRECT("'"&amp;Trust_selected!$H$2&amp;"'!B:B"),N$1,INDIRECT("'"&amp;Trust_selected!$H$2&amp;"'!E:E"),Trust_selected!$E$18,INDIRECT("'"&amp;Trust_selected!$H$2&amp;"'!H:H"),$B102), IF(Trust_selected!$E$18="18+", SUMIFS(INDIRECT("'"&amp;Trust_selected!$H$2&amp;"'!G:G"),INDIRECT("'"&amp;Trust_selected!$H$2&amp;"'!B:B"),N$1,INDIRECT("'"&amp;Trust_selected!$H$2&amp;"'!D:D"),Trust_selected!$E$12,INDIRECT("'"&amp;Trust_selected!$H$2&amp;"'!H:H"),$B102), SUMIFS(INDIRECT("'"&amp;Trust_selected!$H$2&amp;"'!G:G"),INDIRECT("'"&amp;Trust_selected!$H$2&amp;"'!B:B"),N$1,INDIRECT("'"&amp;Trust_selected!$H$2&amp;"'!D:D"),Trust_selected!$E$12,INDIRECT("'"&amp;Trust_selected!$H$2&amp;"'!E:E"),Trust_selected!$E$18,INDIRECT("'"&amp;Trust_selected!$H$2&amp;"'!H:H"),$B102))))</f>
        <v>0</v>
      </c>
      <c r="P102" s="4">
        <f t="shared" ca="1" si="10"/>
        <v>0</v>
      </c>
      <c r="Q102" s="96">
        <f t="shared" ca="1" si="11"/>
        <v>0</v>
      </c>
      <c r="R102" s="96">
        <f t="shared" ca="1" si="12"/>
        <v>1</v>
      </c>
    </row>
    <row r="103" spans="1:18" x14ac:dyDescent="0.3">
      <c r="A103" s="12" t="s">
        <v>261</v>
      </c>
      <c r="B103" s="12" t="s">
        <v>109</v>
      </c>
      <c r="C103" s="12" t="s">
        <v>374</v>
      </c>
      <c r="D103" s="22">
        <f ca="1">IF(AND(Trust_selected!$E$12="All intent",Trust_selected!$E$18="18+"), SUMIFS(INDIRECT("'"&amp;Trust_selected!$H$2&amp;"'!F:F"),INDIRECT("'"&amp;Trust_selected!$H$2&amp;"'!B:B"),D$1,INDIRECT("'"&amp;Trust_selected!$H$2&amp;"'!H:H"),$B103), IF(Trust_selected!$E$12="All intent", SUMIFS(INDIRECT("'"&amp;Trust_selected!$H$2&amp;"'!F:F"),INDIRECT("'"&amp;Trust_selected!$H$2&amp;"'!B:B"),D$1,INDIRECT("'"&amp;Trust_selected!$H$2&amp;"'!E:E"),Trust_selected!$E$18,INDIRECT("'"&amp;Trust_selected!$H$2&amp;"'!H:H"),$B103), IF(Trust_selected!$E$18="18+", SUMIFS(INDIRECT("'"&amp;Trust_selected!$H$2&amp;"'!F:F"),INDIRECT("'"&amp;Trust_selected!$H$2&amp;"'!B:B"),D$1,INDIRECT("'"&amp;Trust_selected!$H$2&amp;"'!D:D"),Trust_selected!$E$12,INDIRECT("'"&amp;Trust_selected!$H$2&amp;"'!H:H"),$B103), SUMIFS(INDIRECT("'"&amp;Trust_selected!$H$2&amp;"'!F:F"),INDIRECT("'"&amp;Trust_selected!$H$2&amp;"'!B:B"),D$1,INDIRECT("'"&amp;Trust_selected!$H$2&amp;"'!D:D"),Trust_selected!$E$12,INDIRECT("'"&amp;Trust_selected!$H$2&amp;"'!E:E"),Trust_selected!$E$18,INDIRECT("'"&amp;Trust_selected!$H$2&amp;"'!H:H"),$B103))))</f>
        <v>1431</v>
      </c>
      <c r="E103" s="22">
        <f ca="1">IF(AND(Trust_selected!$E$12="All intent",Trust_selected!$E$18="18+"), SUMIFS(INDIRECT("'"&amp;Trust_selected!$H$2&amp;"'!G:G"),INDIRECT("'"&amp;Trust_selected!$H$2&amp;"'!B:B"),D$1,INDIRECT("'"&amp;Trust_selected!$H$2&amp;"'!H:H"),$B103), IF(Trust_selected!$E$12="All intent", SUMIFS(INDIRECT("'"&amp;Trust_selected!$H$2&amp;"'!G:G"),INDIRECT("'"&amp;Trust_selected!$H$2&amp;"'!B:B"),D$1,INDIRECT("'"&amp;Trust_selected!$H$2&amp;"'!E:E"),Trust_selected!$E$18,INDIRECT("'"&amp;Trust_selected!$H$2&amp;"'!H:H"),$B103), IF(Trust_selected!$E$18="18+", SUMIFS(INDIRECT("'"&amp;Trust_selected!$H$2&amp;"'!G:G"),INDIRECT("'"&amp;Trust_selected!$H$2&amp;"'!B:B"),D$1,INDIRECT("'"&amp;Trust_selected!$H$2&amp;"'!D:D"),Trust_selected!$E$12,INDIRECT("'"&amp;Trust_selected!$H$2&amp;"'!H:H"),$B103), SUMIFS(INDIRECT("'"&amp;Trust_selected!$H$2&amp;"'!G:G"),INDIRECT("'"&amp;Trust_selected!$H$2&amp;"'!B:B"),D$1,INDIRECT("'"&amp;Trust_selected!$H$2&amp;"'!D:D"),Trust_selected!$E$12,INDIRECT("'"&amp;Trust_selected!$H$2&amp;"'!E:E"),Trust_selected!$E$18,INDIRECT("'"&amp;Trust_selected!$H$2&amp;"'!H:H"),$B103))))</f>
        <v>51</v>
      </c>
      <c r="F103" s="22">
        <f t="shared" ca="1" si="13"/>
        <v>3.5639412997903561E-2</v>
      </c>
      <c r="G103" s="18">
        <f t="shared" ca="1" si="14"/>
        <v>2.7209919679862825E-2</v>
      </c>
      <c r="H103" s="18">
        <f t="shared" ca="1" si="15"/>
        <v>4.6555344189558638E-2</v>
      </c>
      <c r="I103" s="22">
        <f ca="1">IF(AND(Trust_selected!$E$12="All intent",Trust_selected!$E$18="18+"), SUMIFS(INDIRECT("'"&amp;Trust_selected!$H$2&amp;"'!F:F"),INDIRECT("'"&amp;Trust_selected!$H$2&amp;"'!B:B"),I$1,INDIRECT("'"&amp;Trust_selected!$H$2&amp;"'!H:H"),$B103), IF(Trust_selected!$E$12="All intent", SUMIFS(INDIRECT("'"&amp;Trust_selected!$H$2&amp;"'!F:F"),INDIRECT("'"&amp;Trust_selected!$H$2&amp;"'!B:B"),I$1,INDIRECT("'"&amp;Trust_selected!$H$2&amp;"'!E:E"),Trust_selected!$E$18,INDIRECT("'"&amp;Trust_selected!$H$2&amp;"'!H:H"),$B103), IF(Trust_selected!$E$18="18+", SUMIFS(INDIRECT("'"&amp;Trust_selected!$H$2&amp;"'!F:F"),INDIRECT("'"&amp;Trust_selected!$H$2&amp;"'!B:B"),I$1,INDIRECT("'"&amp;Trust_selected!$H$2&amp;"'!D:D"),Trust_selected!$E$12,INDIRECT("'"&amp;Trust_selected!$H$2&amp;"'!H:H"),$B103), SUMIFS(INDIRECT("'"&amp;Trust_selected!$H$2&amp;"'!F:F"),INDIRECT("'"&amp;Trust_selected!$H$2&amp;"'!B:B"),I$1,INDIRECT("'"&amp;Trust_selected!$H$2&amp;"'!D:D"),Trust_selected!$E$12,INDIRECT("'"&amp;Trust_selected!$H$2&amp;"'!E:E"),Trust_selected!$E$18,INDIRECT("'"&amp;Trust_selected!$H$2&amp;"'!H:H"),$B103))))</f>
        <v>1682</v>
      </c>
      <c r="J103" s="22">
        <f ca="1">IF(AND(Trust_selected!$E$12="All intent",Trust_selected!$E$18="18+"), SUMIFS(INDIRECT("'"&amp;Trust_selected!$H$2&amp;"'!G:G"),INDIRECT("'"&amp;Trust_selected!$H$2&amp;"'!B:B"),I$1,INDIRECT("'"&amp;Trust_selected!$H$2&amp;"'!H:H"),$B103), IF(Trust_selected!$E$12="All intent", SUMIFS(INDIRECT("'"&amp;Trust_selected!$H$2&amp;"'!G:G"),INDIRECT("'"&amp;Trust_selected!$H$2&amp;"'!B:B"),I$1,INDIRECT("'"&amp;Trust_selected!$H$2&amp;"'!E:E"),Trust_selected!$E$18,INDIRECT("'"&amp;Trust_selected!$H$2&amp;"'!H:H"),$B103), IF(Trust_selected!$E$18="18+", SUMIFS(INDIRECT("'"&amp;Trust_selected!$H$2&amp;"'!G:G"),INDIRECT("'"&amp;Trust_selected!$H$2&amp;"'!B:B"),I$1,INDIRECT("'"&amp;Trust_selected!$H$2&amp;"'!D:D"),Trust_selected!$E$12,INDIRECT("'"&amp;Trust_selected!$H$2&amp;"'!H:H"),$B103), SUMIFS(INDIRECT("'"&amp;Trust_selected!$H$2&amp;"'!G:G"),INDIRECT("'"&amp;Trust_selected!$H$2&amp;"'!B:B"),I$1,INDIRECT("'"&amp;Trust_selected!$H$2&amp;"'!D:D"),Trust_selected!$E$12,INDIRECT("'"&amp;Trust_selected!$H$2&amp;"'!E:E"),Trust_selected!$E$18,INDIRECT("'"&amp;Trust_selected!$H$2&amp;"'!H:H"),$B103))))</f>
        <v>60</v>
      </c>
      <c r="K103" s="22">
        <f t="shared" ca="1" si="9"/>
        <v>3.56718192627824E-2</v>
      </c>
      <c r="L103" s="18">
        <f t="shared" ca="1" si="16"/>
        <v>2.7813372061460992E-2</v>
      </c>
      <c r="M103" s="18">
        <f t="shared" ca="1" si="17"/>
        <v>4.5646358195336481E-2</v>
      </c>
      <c r="N103" s="4">
        <f ca="1">IF(AND(Trust_selected!$E$12="All intent",Trust_selected!$E$18="18+"), SUMIFS(INDIRECT("'"&amp;Trust_selected!$H$2&amp;"'!F:F"),INDIRECT("'"&amp;Trust_selected!$H$2&amp;"'!B:B"),N$1,INDIRECT("'"&amp;Trust_selected!$H$2&amp;"'!H:H"),$B103), IF(Trust_selected!$E$12="All intent", SUMIFS(INDIRECT("'"&amp;Trust_selected!$H$2&amp;"'!F:F"),INDIRECT("'"&amp;Trust_selected!$H$2&amp;"'!B:B"),N$1,INDIRECT("'"&amp;Trust_selected!$H$2&amp;"'!E:E"),Trust_selected!$E$18,INDIRECT("'"&amp;Trust_selected!$H$2&amp;"'!H:H"),$B103), IF(Trust_selected!$E$18="18+", SUMIFS(INDIRECT("'"&amp;Trust_selected!$H$2&amp;"'!F:F"),INDIRECT("'"&amp;Trust_selected!$H$2&amp;"'!B:B"),N$1,INDIRECT("'"&amp;Trust_selected!$H$2&amp;"'!D:D"),Trust_selected!$E$12,INDIRECT("'"&amp;Trust_selected!$H$2&amp;"'!H:H"),$B103), SUMIFS(INDIRECT("'"&amp;Trust_selected!$H$2&amp;"'!F:F"),INDIRECT("'"&amp;Trust_selected!$H$2&amp;"'!B:B"),N$1,INDIRECT("'"&amp;Trust_selected!$H$2&amp;"'!D:D"),Trust_selected!$E$12,INDIRECT("'"&amp;Trust_selected!$H$2&amp;"'!E:E"),Trust_selected!$E$18,INDIRECT("'"&amp;Trust_selected!$H$2&amp;"'!H:H"),$B103))))</f>
        <v>0</v>
      </c>
      <c r="O103" s="4">
        <f ca="1">IF(AND(Trust_selected!$E$12="All intent",Trust_selected!$E$18="18+"), SUMIFS(INDIRECT("'"&amp;Trust_selected!$H$2&amp;"'!G:G"),INDIRECT("'"&amp;Trust_selected!$H$2&amp;"'!B:B"),N$1,INDIRECT("'"&amp;Trust_selected!$H$2&amp;"'!H:H"),$B103), IF(Trust_selected!$E$12="All intent", SUMIFS(INDIRECT("'"&amp;Trust_selected!$H$2&amp;"'!G:G"),INDIRECT("'"&amp;Trust_selected!$H$2&amp;"'!B:B"),N$1,INDIRECT("'"&amp;Trust_selected!$H$2&amp;"'!E:E"),Trust_selected!$E$18,INDIRECT("'"&amp;Trust_selected!$H$2&amp;"'!H:H"),$B103), IF(Trust_selected!$E$18="18+", SUMIFS(INDIRECT("'"&amp;Trust_selected!$H$2&amp;"'!G:G"),INDIRECT("'"&amp;Trust_selected!$H$2&amp;"'!B:B"),N$1,INDIRECT("'"&amp;Trust_selected!$H$2&amp;"'!D:D"),Trust_selected!$E$12,INDIRECT("'"&amp;Trust_selected!$H$2&amp;"'!H:H"),$B103), SUMIFS(INDIRECT("'"&amp;Trust_selected!$H$2&amp;"'!G:G"),INDIRECT("'"&amp;Trust_selected!$H$2&amp;"'!B:B"),N$1,INDIRECT("'"&amp;Trust_selected!$H$2&amp;"'!D:D"),Trust_selected!$E$12,INDIRECT("'"&amp;Trust_selected!$H$2&amp;"'!E:E"),Trust_selected!$E$18,INDIRECT("'"&amp;Trust_selected!$H$2&amp;"'!H:H"),$B103))))</f>
        <v>0</v>
      </c>
      <c r="P103" s="4">
        <f t="shared" ca="1" si="10"/>
        <v>0</v>
      </c>
      <c r="Q103" s="96">
        <f t="shared" ca="1" si="11"/>
        <v>0</v>
      </c>
      <c r="R103" s="96">
        <f t="shared" ca="1" si="12"/>
        <v>1</v>
      </c>
    </row>
    <row r="104" spans="1:18" x14ac:dyDescent="0.3">
      <c r="A104" s="12" t="s">
        <v>262</v>
      </c>
      <c r="B104" s="12" t="s">
        <v>110</v>
      </c>
      <c r="C104" s="12" t="s">
        <v>398</v>
      </c>
      <c r="D104" s="22">
        <f ca="1">IF(AND(Trust_selected!$E$12="All intent",Trust_selected!$E$18="18+"), SUMIFS(INDIRECT("'"&amp;Trust_selected!$H$2&amp;"'!F:F"),INDIRECT("'"&amp;Trust_selected!$H$2&amp;"'!B:B"),D$1,INDIRECT("'"&amp;Trust_selected!$H$2&amp;"'!H:H"),$B104), IF(Trust_selected!$E$12="All intent", SUMIFS(INDIRECT("'"&amp;Trust_selected!$H$2&amp;"'!F:F"),INDIRECT("'"&amp;Trust_selected!$H$2&amp;"'!B:B"),D$1,INDIRECT("'"&amp;Trust_selected!$H$2&amp;"'!E:E"),Trust_selected!$E$18,INDIRECT("'"&amp;Trust_selected!$H$2&amp;"'!H:H"),$B104), IF(Trust_selected!$E$18="18+", SUMIFS(INDIRECT("'"&amp;Trust_selected!$H$2&amp;"'!F:F"),INDIRECT("'"&amp;Trust_selected!$H$2&amp;"'!B:B"),D$1,INDIRECT("'"&amp;Trust_selected!$H$2&amp;"'!D:D"),Trust_selected!$E$12,INDIRECT("'"&amp;Trust_selected!$H$2&amp;"'!H:H"),$B104), SUMIFS(INDIRECT("'"&amp;Trust_selected!$H$2&amp;"'!F:F"),INDIRECT("'"&amp;Trust_selected!$H$2&amp;"'!B:B"),D$1,INDIRECT("'"&amp;Trust_selected!$H$2&amp;"'!D:D"),Trust_selected!$E$12,INDIRECT("'"&amp;Trust_selected!$H$2&amp;"'!E:E"),Trust_selected!$E$18,INDIRECT("'"&amp;Trust_selected!$H$2&amp;"'!H:H"),$B104))))</f>
        <v>1925</v>
      </c>
      <c r="E104" s="22">
        <f ca="1">IF(AND(Trust_selected!$E$12="All intent",Trust_selected!$E$18="18+"), SUMIFS(INDIRECT("'"&amp;Trust_selected!$H$2&amp;"'!G:G"),INDIRECT("'"&amp;Trust_selected!$H$2&amp;"'!B:B"),D$1,INDIRECT("'"&amp;Trust_selected!$H$2&amp;"'!H:H"),$B104), IF(Trust_selected!$E$12="All intent", SUMIFS(INDIRECT("'"&amp;Trust_selected!$H$2&amp;"'!G:G"),INDIRECT("'"&amp;Trust_selected!$H$2&amp;"'!B:B"),D$1,INDIRECT("'"&amp;Trust_selected!$H$2&amp;"'!E:E"),Trust_selected!$E$18,INDIRECT("'"&amp;Trust_selected!$H$2&amp;"'!H:H"),$B104), IF(Trust_selected!$E$18="18+", SUMIFS(INDIRECT("'"&amp;Trust_selected!$H$2&amp;"'!G:G"),INDIRECT("'"&amp;Trust_selected!$H$2&amp;"'!B:B"),D$1,INDIRECT("'"&amp;Trust_selected!$H$2&amp;"'!D:D"),Trust_selected!$E$12,INDIRECT("'"&amp;Trust_selected!$H$2&amp;"'!H:H"),$B104), SUMIFS(INDIRECT("'"&amp;Trust_selected!$H$2&amp;"'!G:G"),INDIRECT("'"&amp;Trust_selected!$H$2&amp;"'!B:B"),D$1,INDIRECT("'"&amp;Trust_selected!$H$2&amp;"'!D:D"),Trust_selected!$E$12,INDIRECT("'"&amp;Trust_selected!$H$2&amp;"'!E:E"),Trust_selected!$E$18,INDIRECT("'"&amp;Trust_selected!$H$2&amp;"'!H:H"),$B104))))</f>
        <v>76</v>
      </c>
      <c r="F104" s="22">
        <f t="shared" ca="1" si="13"/>
        <v>3.9480519480519484E-2</v>
      </c>
      <c r="G104" s="18">
        <f t="shared" ca="1" si="14"/>
        <v>3.1658930028139215E-2</v>
      </c>
      <c r="H104" s="18">
        <f t="shared" ca="1" si="15"/>
        <v>4.9136439704309705E-2</v>
      </c>
      <c r="I104" s="22">
        <f ca="1">IF(AND(Trust_selected!$E$12="All intent",Trust_selected!$E$18="18+"), SUMIFS(INDIRECT("'"&amp;Trust_selected!$H$2&amp;"'!F:F"),INDIRECT("'"&amp;Trust_selected!$H$2&amp;"'!B:B"),I$1,INDIRECT("'"&amp;Trust_selected!$H$2&amp;"'!H:H"),$B104), IF(Trust_selected!$E$12="All intent", SUMIFS(INDIRECT("'"&amp;Trust_selected!$H$2&amp;"'!F:F"),INDIRECT("'"&amp;Trust_selected!$H$2&amp;"'!B:B"),I$1,INDIRECT("'"&amp;Trust_selected!$H$2&amp;"'!E:E"),Trust_selected!$E$18,INDIRECT("'"&amp;Trust_selected!$H$2&amp;"'!H:H"),$B104), IF(Trust_selected!$E$18="18+", SUMIFS(INDIRECT("'"&amp;Trust_selected!$H$2&amp;"'!F:F"),INDIRECT("'"&amp;Trust_selected!$H$2&amp;"'!B:B"),I$1,INDIRECT("'"&amp;Trust_selected!$H$2&amp;"'!D:D"),Trust_selected!$E$12,INDIRECT("'"&amp;Trust_selected!$H$2&amp;"'!H:H"),$B104), SUMIFS(INDIRECT("'"&amp;Trust_selected!$H$2&amp;"'!F:F"),INDIRECT("'"&amp;Trust_selected!$H$2&amp;"'!B:B"),I$1,INDIRECT("'"&amp;Trust_selected!$H$2&amp;"'!D:D"),Trust_selected!$E$12,INDIRECT("'"&amp;Trust_selected!$H$2&amp;"'!E:E"),Trust_selected!$E$18,INDIRECT("'"&amp;Trust_selected!$H$2&amp;"'!H:H"),$B104))))</f>
        <v>1880</v>
      </c>
      <c r="J104" s="22">
        <f ca="1">IF(AND(Trust_selected!$E$12="All intent",Trust_selected!$E$18="18+"), SUMIFS(INDIRECT("'"&amp;Trust_selected!$H$2&amp;"'!G:G"),INDIRECT("'"&amp;Trust_selected!$H$2&amp;"'!B:B"),I$1,INDIRECT("'"&amp;Trust_selected!$H$2&amp;"'!H:H"),$B104), IF(Trust_selected!$E$12="All intent", SUMIFS(INDIRECT("'"&amp;Trust_selected!$H$2&amp;"'!G:G"),INDIRECT("'"&amp;Trust_selected!$H$2&amp;"'!B:B"),I$1,INDIRECT("'"&amp;Trust_selected!$H$2&amp;"'!E:E"),Trust_selected!$E$18,INDIRECT("'"&amp;Trust_selected!$H$2&amp;"'!H:H"),$B104), IF(Trust_selected!$E$18="18+", SUMIFS(INDIRECT("'"&amp;Trust_selected!$H$2&amp;"'!G:G"),INDIRECT("'"&amp;Trust_selected!$H$2&amp;"'!B:B"),I$1,INDIRECT("'"&amp;Trust_selected!$H$2&amp;"'!D:D"),Trust_selected!$E$12,INDIRECT("'"&amp;Trust_selected!$H$2&amp;"'!H:H"),$B104), SUMIFS(INDIRECT("'"&amp;Trust_selected!$H$2&amp;"'!G:G"),INDIRECT("'"&amp;Trust_selected!$H$2&amp;"'!B:B"),I$1,INDIRECT("'"&amp;Trust_selected!$H$2&amp;"'!D:D"),Trust_selected!$E$12,INDIRECT("'"&amp;Trust_selected!$H$2&amp;"'!E:E"),Trust_selected!$E$18,INDIRECT("'"&amp;Trust_selected!$H$2&amp;"'!H:H"),$B104))))</f>
        <v>77</v>
      </c>
      <c r="K104" s="22">
        <f t="shared" ca="1" si="9"/>
        <v>4.0957446808510635E-2</v>
      </c>
      <c r="L104" s="18">
        <f t="shared" ca="1" si="16"/>
        <v>3.2894932545528409E-2</v>
      </c>
      <c r="M104" s="18">
        <f t="shared" ca="1" si="17"/>
        <v>5.0892085773680186E-2</v>
      </c>
      <c r="N104" s="4">
        <f ca="1">IF(AND(Trust_selected!$E$12="All intent",Trust_selected!$E$18="18+"), SUMIFS(INDIRECT("'"&amp;Trust_selected!$H$2&amp;"'!F:F"),INDIRECT("'"&amp;Trust_selected!$H$2&amp;"'!B:B"),N$1,INDIRECT("'"&amp;Trust_selected!$H$2&amp;"'!H:H"),$B104), IF(Trust_selected!$E$12="All intent", SUMIFS(INDIRECT("'"&amp;Trust_selected!$H$2&amp;"'!F:F"),INDIRECT("'"&amp;Trust_selected!$H$2&amp;"'!B:B"),N$1,INDIRECT("'"&amp;Trust_selected!$H$2&amp;"'!E:E"),Trust_selected!$E$18,INDIRECT("'"&amp;Trust_selected!$H$2&amp;"'!H:H"),$B104), IF(Trust_selected!$E$18="18+", SUMIFS(INDIRECT("'"&amp;Trust_selected!$H$2&amp;"'!F:F"),INDIRECT("'"&amp;Trust_selected!$H$2&amp;"'!B:B"),N$1,INDIRECT("'"&amp;Trust_selected!$H$2&amp;"'!D:D"),Trust_selected!$E$12,INDIRECT("'"&amp;Trust_selected!$H$2&amp;"'!H:H"),$B104), SUMIFS(INDIRECT("'"&amp;Trust_selected!$H$2&amp;"'!F:F"),INDIRECT("'"&amp;Trust_selected!$H$2&amp;"'!B:B"),N$1,INDIRECT("'"&amp;Trust_selected!$H$2&amp;"'!D:D"),Trust_selected!$E$12,INDIRECT("'"&amp;Trust_selected!$H$2&amp;"'!E:E"),Trust_selected!$E$18,INDIRECT("'"&amp;Trust_selected!$H$2&amp;"'!H:H"),$B104))))</f>
        <v>0</v>
      </c>
      <c r="O104" s="4">
        <f ca="1">IF(AND(Trust_selected!$E$12="All intent",Trust_selected!$E$18="18+"), SUMIFS(INDIRECT("'"&amp;Trust_selected!$H$2&amp;"'!G:G"),INDIRECT("'"&amp;Trust_selected!$H$2&amp;"'!B:B"),N$1,INDIRECT("'"&amp;Trust_selected!$H$2&amp;"'!H:H"),$B104), IF(Trust_selected!$E$12="All intent", SUMIFS(INDIRECT("'"&amp;Trust_selected!$H$2&amp;"'!G:G"),INDIRECT("'"&amp;Trust_selected!$H$2&amp;"'!B:B"),N$1,INDIRECT("'"&amp;Trust_selected!$H$2&amp;"'!E:E"),Trust_selected!$E$18,INDIRECT("'"&amp;Trust_selected!$H$2&amp;"'!H:H"),$B104), IF(Trust_selected!$E$18="18+", SUMIFS(INDIRECT("'"&amp;Trust_selected!$H$2&amp;"'!G:G"),INDIRECT("'"&amp;Trust_selected!$H$2&amp;"'!B:B"),N$1,INDIRECT("'"&amp;Trust_selected!$H$2&amp;"'!D:D"),Trust_selected!$E$12,INDIRECT("'"&amp;Trust_selected!$H$2&amp;"'!H:H"),$B104), SUMIFS(INDIRECT("'"&amp;Trust_selected!$H$2&amp;"'!G:G"),INDIRECT("'"&amp;Trust_selected!$H$2&amp;"'!B:B"),N$1,INDIRECT("'"&amp;Trust_selected!$H$2&amp;"'!D:D"),Trust_selected!$E$12,INDIRECT("'"&amp;Trust_selected!$H$2&amp;"'!E:E"),Trust_selected!$E$18,INDIRECT("'"&amp;Trust_selected!$H$2&amp;"'!H:H"),$B104))))</f>
        <v>0</v>
      </c>
      <c r="P104" s="4">
        <f t="shared" ca="1" si="10"/>
        <v>0</v>
      </c>
      <c r="Q104" s="96">
        <f t="shared" ca="1" si="11"/>
        <v>0</v>
      </c>
      <c r="R104" s="96">
        <f t="shared" ca="1" si="12"/>
        <v>1</v>
      </c>
    </row>
    <row r="105" spans="1:18" x14ac:dyDescent="0.3">
      <c r="A105" s="12" t="s">
        <v>263</v>
      </c>
      <c r="B105" s="12" t="s">
        <v>111</v>
      </c>
      <c r="C105" s="12" t="s">
        <v>375</v>
      </c>
      <c r="D105" s="22">
        <f ca="1">IF(AND(Trust_selected!$E$12="All intent",Trust_selected!$E$18="18+"), SUMIFS(INDIRECT("'"&amp;Trust_selected!$H$2&amp;"'!F:F"),INDIRECT("'"&amp;Trust_selected!$H$2&amp;"'!B:B"),D$1,INDIRECT("'"&amp;Trust_selected!$H$2&amp;"'!H:H"),$B105), IF(Trust_selected!$E$12="All intent", SUMIFS(INDIRECT("'"&amp;Trust_selected!$H$2&amp;"'!F:F"),INDIRECT("'"&amp;Trust_selected!$H$2&amp;"'!B:B"),D$1,INDIRECT("'"&amp;Trust_selected!$H$2&amp;"'!E:E"),Trust_selected!$E$18,INDIRECT("'"&amp;Trust_selected!$H$2&amp;"'!H:H"),$B105), IF(Trust_selected!$E$18="18+", SUMIFS(INDIRECT("'"&amp;Trust_selected!$H$2&amp;"'!F:F"),INDIRECT("'"&amp;Trust_selected!$H$2&amp;"'!B:B"),D$1,INDIRECT("'"&amp;Trust_selected!$H$2&amp;"'!D:D"),Trust_selected!$E$12,INDIRECT("'"&amp;Trust_selected!$H$2&amp;"'!H:H"),$B105), SUMIFS(INDIRECT("'"&amp;Trust_selected!$H$2&amp;"'!F:F"),INDIRECT("'"&amp;Trust_selected!$H$2&amp;"'!B:B"),D$1,INDIRECT("'"&amp;Trust_selected!$H$2&amp;"'!D:D"),Trust_selected!$E$12,INDIRECT("'"&amp;Trust_selected!$H$2&amp;"'!E:E"),Trust_selected!$E$18,INDIRECT("'"&amp;Trust_selected!$H$2&amp;"'!H:H"),$B105))))</f>
        <v>863</v>
      </c>
      <c r="E105" s="22">
        <f ca="1">IF(AND(Trust_selected!$E$12="All intent",Trust_selected!$E$18="18+"), SUMIFS(INDIRECT("'"&amp;Trust_selected!$H$2&amp;"'!G:G"),INDIRECT("'"&amp;Trust_selected!$H$2&amp;"'!B:B"),D$1,INDIRECT("'"&amp;Trust_selected!$H$2&amp;"'!H:H"),$B105), IF(Trust_selected!$E$12="All intent", SUMIFS(INDIRECT("'"&amp;Trust_selected!$H$2&amp;"'!G:G"),INDIRECT("'"&amp;Trust_selected!$H$2&amp;"'!B:B"),D$1,INDIRECT("'"&amp;Trust_selected!$H$2&amp;"'!E:E"),Trust_selected!$E$18,INDIRECT("'"&amp;Trust_selected!$H$2&amp;"'!H:H"),$B105), IF(Trust_selected!$E$18="18+", SUMIFS(INDIRECT("'"&amp;Trust_selected!$H$2&amp;"'!G:G"),INDIRECT("'"&amp;Trust_selected!$H$2&amp;"'!B:B"),D$1,INDIRECT("'"&amp;Trust_selected!$H$2&amp;"'!D:D"),Trust_selected!$E$12,INDIRECT("'"&amp;Trust_selected!$H$2&amp;"'!H:H"),$B105), SUMIFS(INDIRECT("'"&amp;Trust_selected!$H$2&amp;"'!G:G"),INDIRECT("'"&amp;Trust_selected!$H$2&amp;"'!B:B"),D$1,INDIRECT("'"&amp;Trust_selected!$H$2&amp;"'!D:D"),Trust_selected!$E$12,INDIRECT("'"&amp;Trust_selected!$H$2&amp;"'!E:E"),Trust_selected!$E$18,INDIRECT("'"&amp;Trust_selected!$H$2&amp;"'!H:H"),$B105))))</f>
        <v>37</v>
      </c>
      <c r="F105" s="22">
        <f t="shared" ca="1" si="13"/>
        <v>4.287369640787949E-2</v>
      </c>
      <c r="G105" s="18">
        <f t="shared" ca="1" si="14"/>
        <v>3.1262938975280881E-2</v>
      </c>
      <c r="H105" s="18">
        <f t="shared" ca="1" si="15"/>
        <v>5.8536017948854435E-2</v>
      </c>
      <c r="I105" s="22">
        <f ca="1">IF(AND(Trust_selected!$E$12="All intent",Trust_selected!$E$18="18+"), SUMIFS(INDIRECT("'"&amp;Trust_selected!$H$2&amp;"'!F:F"),INDIRECT("'"&amp;Trust_selected!$H$2&amp;"'!B:B"),I$1,INDIRECT("'"&amp;Trust_selected!$H$2&amp;"'!H:H"),$B105), IF(Trust_selected!$E$12="All intent", SUMIFS(INDIRECT("'"&amp;Trust_selected!$H$2&amp;"'!F:F"),INDIRECT("'"&amp;Trust_selected!$H$2&amp;"'!B:B"),I$1,INDIRECT("'"&amp;Trust_selected!$H$2&amp;"'!E:E"),Trust_selected!$E$18,INDIRECT("'"&amp;Trust_selected!$H$2&amp;"'!H:H"),$B105), IF(Trust_selected!$E$18="18+", SUMIFS(INDIRECT("'"&amp;Trust_selected!$H$2&amp;"'!F:F"),INDIRECT("'"&amp;Trust_selected!$H$2&amp;"'!B:B"),I$1,INDIRECT("'"&amp;Trust_selected!$H$2&amp;"'!D:D"),Trust_selected!$E$12,INDIRECT("'"&amp;Trust_selected!$H$2&amp;"'!H:H"),$B105), SUMIFS(INDIRECT("'"&amp;Trust_selected!$H$2&amp;"'!F:F"),INDIRECT("'"&amp;Trust_selected!$H$2&amp;"'!B:B"),I$1,INDIRECT("'"&amp;Trust_selected!$H$2&amp;"'!D:D"),Trust_selected!$E$12,INDIRECT("'"&amp;Trust_selected!$H$2&amp;"'!E:E"),Trust_selected!$E$18,INDIRECT("'"&amp;Trust_selected!$H$2&amp;"'!H:H"),$B105))))</f>
        <v>886</v>
      </c>
      <c r="J105" s="22">
        <f ca="1">IF(AND(Trust_selected!$E$12="All intent",Trust_selected!$E$18="18+"), SUMIFS(INDIRECT("'"&amp;Trust_selected!$H$2&amp;"'!G:G"),INDIRECT("'"&amp;Trust_selected!$H$2&amp;"'!B:B"),I$1,INDIRECT("'"&amp;Trust_selected!$H$2&amp;"'!H:H"),$B105), IF(Trust_selected!$E$12="All intent", SUMIFS(INDIRECT("'"&amp;Trust_selected!$H$2&amp;"'!G:G"),INDIRECT("'"&amp;Trust_selected!$H$2&amp;"'!B:B"),I$1,INDIRECT("'"&amp;Trust_selected!$H$2&amp;"'!E:E"),Trust_selected!$E$18,INDIRECT("'"&amp;Trust_selected!$H$2&amp;"'!H:H"),$B105), IF(Trust_selected!$E$18="18+", SUMIFS(INDIRECT("'"&amp;Trust_selected!$H$2&amp;"'!G:G"),INDIRECT("'"&amp;Trust_selected!$H$2&amp;"'!B:B"),I$1,INDIRECT("'"&amp;Trust_selected!$H$2&amp;"'!D:D"),Trust_selected!$E$12,INDIRECT("'"&amp;Trust_selected!$H$2&amp;"'!H:H"),$B105), SUMIFS(INDIRECT("'"&amp;Trust_selected!$H$2&amp;"'!G:G"),INDIRECT("'"&amp;Trust_selected!$H$2&amp;"'!B:B"),I$1,INDIRECT("'"&amp;Trust_selected!$H$2&amp;"'!D:D"),Trust_selected!$E$12,INDIRECT("'"&amp;Trust_selected!$H$2&amp;"'!E:E"),Trust_selected!$E$18,INDIRECT("'"&amp;Trust_selected!$H$2&amp;"'!H:H"),$B105))))</f>
        <v>35</v>
      </c>
      <c r="K105" s="22">
        <f t="shared" ca="1" si="9"/>
        <v>3.9503386004514675E-2</v>
      </c>
      <c r="L105" s="18">
        <f t="shared" ca="1" si="16"/>
        <v>2.8539447397157532E-2</v>
      </c>
      <c r="M105" s="18">
        <f t="shared" ca="1" si="17"/>
        <v>5.4443266083686721E-2</v>
      </c>
      <c r="N105" s="4">
        <f ca="1">IF(AND(Trust_selected!$E$12="All intent",Trust_selected!$E$18="18+"), SUMIFS(INDIRECT("'"&amp;Trust_selected!$H$2&amp;"'!F:F"),INDIRECT("'"&amp;Trust_selected!$H$2&amp;"'!B:B"),N$1,INDIRECT("'"&amp;Trust_selected!$H$2&amp;"'!H:H"),$B105), IF(Trust_selected!$E$12="All intent", SUMIFS(INDIRECT("'"&amp;Trust_selected!$H$2&amp;"'!F:F"),INDIRECT("'"&amp;Trust_selected!$H$2&amp;"'!B:B"),N$1,INDIRECT("'"&amp;Trust_selected!$H$2&amp;"'!E:E"),Trust_selected!$E$18,INDIRECT("'"&amp;Trust_selected!$H$2&amp;"'!H:H"),$B105), IF(Trust_selected!$E$18="18+", SUMIFS(INDIRECT("'"&amp;Trust_selected!$H$2&amp;"'!F:F"),INDIRECT("'"&amp;Trust_selected!$H$2&amp;"'!B:B"),N$1,INDIRECT("'"&amp;Trust_selected!$H$2&amp;"'!D:D"),Trust_selected!$E$12,INDIRECT("'"&amp;Trust_selected!$H$2&amp;"'!H:H"),$B105), SUMIFS(INDIRECT("'"&amp;Trust_selected!$H$2&amp;"'!F:F"),INDIRECT("'"&amp;Trust_selected!$H$2&amp;"'!B:B"),N$1,INDIRECT("'"&amp;Trust_selected!$H$2&amp;"'!D:D"),Trust_selected!$E$12,INDIRECT("'"&amp;Trust_selected!$H$2&amp;"'!E:E"),Trust_selected!$E$18,INDIRECT("'"&amp;Trust_selected!$H$2&amp;"'!H:H"),$B105))))</f>
        <v>0</v>
      </c>
      <c r="O105" s="4">
        <f ca="1">IF(AND(Trust_selected!$E$12="All intent",Trust_selected!$E$18="18+"), SUMIFS(INDIRECT("'"&amp;Trust_selected!$H$2&amp;"'!G:G"),INDIRECT("'"&amp;Trust_selected!$H$2&amp;"'!B:B"),N$1,INDIRECT("'"&amp;Trust_selected!$H$2&amp;"'!H:H"),$B105), IF(Trust_selected!$E$12="All intent", SUMIFS(INDIRECT("'"&amp;Trust_selected!$H$2&amp;"'!G:G"),INDIRECT("'"&amp;Trust_selected!$H$2&amp;"'!B:B"),N$1,INDIRECT("'"&amp;Trust_selected!$H$2&amp;"'!E:E"),Trust_selected!$E$18,INDIRECT("'"&amp;Trust_selected!$H$2&amp;"'!H:H"),$B105), IF(Trust_selected!$E$18="18+", SUMIFS(INDIRECT("'"&amp;Trust_selected!$H$2&amp;"'!G:G"),INDIRECT("'"&amp;Trust_selected!$H$2&amp;"'!B:B"),N$1,INDIRECT("'"&amp;Trust_selected!$H$2&amp;"'!D:D"),Trust_selected!$E$12,INDIRECT("'"&amp;Trust_selected!$H$2&amp;"'!H:H"),$B105), SUMIFS(INDIRECT("'"&amp;Trust_selected!$H$2&amp;"'!G:G"),INDIRECT("'"&amp;Trust_selected!$H$2&amp;"'!B:B"),N$1,INDIRECT("'"&amp;Trust_selected!$H$2&amp;"'!D:D"),Trust_selected!$E$12,INDIRECT("'"&amp;Trust_selected!$H$2&amp;"'!E:E"),Trust_selected!$E$18,INDIRECT("'"&amp;Trust_selected!$H$2&amp;"'!H:H"),$B105))))</f>
        <v>0</v>
      </c>
      <c r="P105" s="4">
        <f t="shared" ca="1" si="10"/>
        <v>0</v>
      </c>
      <c r="Q105" s="96">
        <f t="shared" ca="1" si="11"/>
        <v>0</v>
      </c>
      <c r="R105" s="96">
        <f t="shared" ca="1" si="12"/>
        <v>1</v>
      </c>
    </row>
    <row r="106" spans="1:18" x14ac:dyDescent="0.3">
      <c r="A106" s="12" t="s">
        <v>264</v>
      </c>
      <c r="B106" s="12" t="s">
        <v>112</v>
      </c>
      <c r="C106" s="12" t="s">
        <v>641</v>
      </c>
      <c r="D106" s="22">
        <f ca="1">IF(AND(Trust_selected!$E$12="All intent",Trust_selected!$E$18="18+"), SUMIFS(INDIRECT("'"&amp;Trust_selected!$H$2&amp;"'!F:F"),INDIRECT("'"&amp;Trust_selected!$H$2&amp;"'!B:B"),D$1,INDIRECT("'"&amp;Trust_selected!$H$2&amp;"'!H:H"),$B106), IF(Trust_selected!$E$12="All intent", SUMIFS(INDIRECT("'"&amp;Trust_selected!$H$2&amp;"'!F:F"),INDIRECT("'"&amp;Trust_selected!$H$2&amp;"'!B:B"),D$1,INDIRECT("'"&amp;Trust_selected!$H$2&amp;"'!E:E"),Trust_selected!$E$18,INDIRECT("'"&amp;Trust_selected!$H$2&amp;"'!H:H"),$B106), IF(Trust_selected!$E$18="18+", SUMIFS(INDIRECT("'"&amp;Trust_selected!$H$2&amp;"'!F:F"),INDIRECT("'"&amp;Trust_selected!$H$2&amp;"'!B:B"),D$1,INDIRECT("'"&amp;Trust_selected!$H$2&amp;"'!D:D"),Trust_selected!$E$12,INDIRECT("'"&amp;Trust_selected!$H$2&amp;"'!H:H"),$B106), SUMIFS(INDIRECT("'"&amp;Trust_selected!$H$2&amp;"'!F:F"),INDIRECT("'"&amp;Trust_selected!$H$2&amp;"'!B:B"),D$1,INDIRECT("'"&amp;Trust_selected!$H$2&amp;"'!D:D"),Trust_selected!$E$12,INDIRECT("'"&amp;Trust_selected!$H$2&amp;"'!E:E"),Trust_selected!$E$18,INDIRECT("'"&amp;Trust_selected!$H$2&amp;"'!H:H"),$B106))))</f>
        <v>1851</v>
      </c>
      <c r="E106" s="22">
        <f ca="1">IF(AND(Trust_selected!$E$12="All intent",Trust_selected!$E$18="18+"), SUMIFS(INDIRECT("'"&amp;Trust_selected!$H$2&amp;"'!G:G"),INDIRECT("'"&amp;Trust_selected!$H$2&amp;"'!B:B"),D$1,INDIRECT("'"&amp;Trust_selected!$H$2&amp;"'!H:H"),$B106), IF(Trust_selected!$E$12="All intent", SUMIFS(INDIRECT("'"&amp;Trust_selected!$H$2&amp;"'!G:G"),INDIRECT("'"&amp;Trust_selected!$H$2&amp;"'!B:B"),D$1,INDIRECT("'"&amp;Trust_selected!$H$2&amp;"'!E:E"),Trust_selected!$E$18,INDIRECT("'"&amp;Trust_selected!$H$2&amp;"'!H:H"),$B106), IF(Trust_selected!$E$18="18+", SUMIFS(INDIRECT("'"&amp;Trust_selected!$H$2&amp;"'!G:G"),INDIRECT("'"&amp;Trust_selected!$H$2&amp;"'!B:B"),D$1,INDIRECT("'"&amp;Trust_selected!$H$2&amp;"'!D:D"),Trust_selected!$E$12,INDIRECT("'"&amp;Trust_selected!$H$2&amp;"'!H:H"),$B106), SUMIFS(INDIRECT("'"&amp;Trust_selected!$H$2&amp;"'!G:G"),INDIRECT("'"&amp;Trust_selected!$H$2&amp;"'!B:B"),D$1,INDIRECT("'"&amp;Trust_selected!$H$2&amp;"'!D:D"),Trust_selected!$E$12,INDIRECT("'"&amp;Trust_selected!$H$2&amp;"'!E:E"),Trust_selected!$E$18,INDIRECT("'"&amp;Trust_selected!$H$2&amp;"'!H:H"),$B106))))</f>
        <v>93</v>
      </c>
      <c r="F106" s="22">
        <f t="shared" ca="1" si="13"/>
        <v>5.0243111831442464E-2</v>
      </c>
      <c r="G106" s="18">
        <f t="shared" ca="1" si="14"/>
        <v>4.1189827037583754E-2</v>
      </c>
      <c r="H106" s="18">
        <f t="shared" ca="1" si="15"/>
        <v>6.1159329499706018E-2</v>
      </c>
      <c r="I106" s="22">
        <f ca="1">IF(AND(Trust_selected!$E$12="All intent",Trust_selected!$E$18="18+"), SUMIFS(INDIRECT("'"&amp;Trust_selected!$H$2&amp;"'!F:F"),INDIRECT("'"&amp;Trust_selected!$H$2&amp;"'!B:B"),I$1,INDIRECT("'"&amp;Trust_selected!$H$2&amp;"'!H:H"),$B106), IF(Trust_selected!$E$12="All intent", SUMIFS(INDIRECT("'"&amp;Trust_selected!$H$2&amp;"'!F:F"),INDIRECT("'"&amp;Trust_selected!$H$2&amp;"'!B:B"),I$1,INDIRECT("'"&amp;Trust_selected!$H$2&amp;"'!E:E"),Trust_selected!$E$18,INDIRECT("'"&amp;Trust_selected!$H$2&amp;"'!H:H"),$B106), IF(Trust_selected!$E$18="18+", SUMIFS(INDIRECT("'"&amp;Trust_selected!$H$2&amp;"'!F:F"),INDIRECT("'"&amp;Trust_selected!$H$2&amp;"'!B:B"),I$1,INDIRECT("'"&amp;Trust_selected!$H$2&amp;"'!D:D"),Trust_selected!$E$12,INDIRECT("'"&amp;Trust_selected!$H$2&amp;"'!H:H"),$B106), SUMIFS(INDIRECT("'"&amp;Trust_selected!$H$2&amp;"'!F:F"),INDIRECT("'"&amp;Trust_selected!$H$2&amp;"'!B:B"),I$1,INDIRECT("'"&amp;Trust_selected!$H$2&amp;"'!D:D"),Trust_selected!$E$12,INDIRECT("'"&amp;Trust_selected!$H$2&amp;"'!E:E"),Trust_selected!$E$18,INDIRECT("'"&amp;Trust_selected!$H$2&amp;"'!H:H"),$B106))))</f>
        <v>1776</v>
      </c>
      <c r="J106" s="22">
        <f ca="1">IF(AND(Trust_selected!$E$12="All intent",Trust_selected!$E$18="18+"), SUMIFS(INDIRECT("'"&amp;Trust_selected!$H$2&amp;"'!G:G"),INDIRECT("'"&amp;Trust_selected!$H$2&amp;"'!B:B"),I$1,INDIRECT("'"&amp;Trust_selected!$H$2&amp;"'!H:H"),$B106), IF(Trust_selected!$E$12="All intent", SUMIFS(INDIRECT("'"&amp;Trust_selected!$H$2&amp;"'!G:G"),INDIRECT("'"&amp;Trust_selected!$H$2&amp;"'!B:B"),I$1,INDIRECT("'"&amp;Trust_selected!$H$2&amp;"'!E:E"),Trust_selected!$E$18,INDIRECT("'"&amp;Trust_selected!$H$2&amp;"'!H:H"),$B106), IF(Trust_selected!$E$18="18+", SUMIFS(INDIRECT("'"&amp;Trust_selected!$H$2&amp;"'!G:G"),INDIRECT("'"&amp;Trust_selected!$H$2&amp;"'!B:B"),I$1,INDIRECT("'"&amp;Trust_selected!$H$2&amp;"'!D:D"),Trust_selected!$E$12,INDIRECT("'"&amp;Trust_selected!$H$2&amp;"'!H:H"),$B106), SUMIFS(INDIRECT("'"&amp;Trust_selected!$H$2&amp;"'!G:G"),INDIRECT("'"&amp;Trust_selected!$H$2&amp;"'!B:B"),I$1,INDIRECT("'"&amp;Trust_selected!$H$2&amp;"'!D:D"),Trust_selected!$E$12,INDIRECT("'"&amp;Trust_selected!$H$2&amp;"'!E:E"),Trust_selected!$E$18,INDIRECT("'"&amp;Trust_selected!$H$2&amp;"'!H:H"),$B106))))</f>
        <v>88</v>
      </c>
      <c r="K106" s="22">
        <f t="shared" ca="1" si="9"/>
        <v>4.954954954954955E-2</v>
      </c>
      <c r="L106" s="18">
        <f t="shared" ca="1" si="16"/>
        <v>4.0393104244289151E-2</v>
      </c>
      <c r="M106" s="18">
        <f t="shared" ca="1" si="17"/>
        <v>6.0650422935853827E-2</v>
      </c>
      <c r="N106" s="4">
        <f ca="1">IF(AND(Trust_selected!$E$12="All intent",Trust_selected!$E$18="18+"), SUMIFS(INDIRECT("'"&amp;Trust_selected!$H$2&amp;"'!F:F"),INDIRECT("'"&amp;Trust_selected!$H$2&amp;"'!B:B"),N$1,INDIRECT("'"&amp;Trust_selected!$H$2&amp;"'!H:H"),$B106), IF(Trust_selected!$E$12="All intent", SUMIFS(INDIRECT("'"&amp;Trust_selected!$H$2&amp;"'!F:F"),INDIRECT("'"&amp;Trust_selected!$H$2&amp;"'!B:B"),N$1,INDIRECT("'"&amp;Trust_selected!$H$2&amp;"'!E:E"),Trust_selected!$E$18,INDIRECT("'"&amp;Trust_selected!$H$2&amp;"'!H:H"),$B106), IF(Trust_selected!$E$18="18+", SUMIFS(INDIRECT("'"&amp;Trust_selected!$H$2&amp;"'!F:F"),INDIRECT("'"&amp;Trust_selected!$H$2&amp;"'!B:B"),N$1,INDIRECT("'"&amp;Trust_selected!$H$2&amp;"'!D:D"),Trust_selected!$E$12,INDIRECT("'"&amp;Trust_selected!$H$2&amp;"'!H:H"),$B106), SUMIFS(INDIRECT("'"&amp;Trust_selected!$H$2&amp;"'!F:F"),INDIRECT("'"&amp;Trust_selected!$H$2&amp;"'!B:B"),N$1,INDIRECT("'"&amp;Trust_selected!$H$2&amp;"'!D:D"),Trust_selected!$E$12,INDIRECT("'"&amp;Trust_selected!$H$2&amp;"'!E:E"),Trust_selected!$E$18,INDIRECT("'"&amp;Trust_selected!$H$2&amp;"'!H:H"),$B106))))</f>
        <v>0</v>
      </c>
      <c r="O106" s="4">
        <f ca="1">IF(AND(Trust_selected!$E$12="All intent",Trust_selected!$E$18="18+"), SUMIFS(INDIRECT("'"&amp;Trust_selected!$H$2&amp;"'!G:G"),INDIRECT("'"&amp;Trust_selected!$H$2&amp;"'!B:B"),N$1,INDIRECT("'"&amp;Trust_selected!$H$2&amp;"'!H:H"),$B106), IF(Trust_selected!$E$12="All intent", SUMIFS(INDIRECT("'"&amp;Trust_selected!$H$2&amp;"'!G:G"),INDIRECT("'"&amp;Trust_selected!$H$2&amp;"'!B:B"),N$1,INDIRECT("'"&amp;Trust_selected!$H$2&amp;"'!E:E"),Trust_selected!$E$18,INDIRECT("'"&amp;Trust_selected!$H$2&amp;"'!H:H"),$B106), IF(Trust_selected!$E$18="18+", SUMIFS(INDIRECT("'"&amp;Trust_selected!$H$2&amp;"'!G:G"),INDIRECT("'"&amp;Trust_selected!$H$2&amp;"'!B:B"),N$1,INDIRECT("'"&amp;Trust_selected!$H$2&amp;"'!D:D"),Trust_selected!$E$12,INDIRECT("'"&amp;Trust_selected!$H$2&amp;"'!H:H"),$B106), SUMIFS(INDIRECT("'"&amp;Trust_selected!$H$2&amp;"'!G:G"),INDIRECT("'"&amp;Trust_selected!$H$2&amp;"'!B:B"),N$1,INDIRECT("'"&amp;Trust_selected!$H$2&amp;"'!D:D"),Trust_selected!$E$12,INDIRECT("'"&amp;Trust_selected!$H$2&amp;"'!E:E"),Trust_selected!$E$18,INDIRECT("'"&amp;Trust_selected!$H$2&amp;"'!H:H"),$B106))))</f>
        <v>0</v>
      </c>
      <c r="P106" s="4">
        <f t="shared" ca="1" si="10"/>
        <v>0</v>
      </c>
      <c r="Q106" s="96">
        <f t="shared" ca="1" si="11"/>
        <v>0</v>
      </c>
      <c r="R106" s="96">
        <f t="shared" ca="1" si="12"/>
        <v>1</v>
      </c>
    </row>
    <row r="107" spans="1:18" x14ac:dyDescent="0.3">
      <c r="A107" s="12" t="s">
        <v>265</v>
      </c>
      <c r="B107" s="12" t="s">
        <v>113</v>
      </c>
      <c r="C107" s="12" t="s">
        <v>418</v>
      </c>
      <c r="D107" s="22">
        <f ca="1">IF(AND(Trust_selected!$E$12="All intent",Trust_selected!$E$18="18+"), SUMIFS(INDIRECT("'"&amp;Trust_selected!$H$2&amp;"'!F:F"),INDIRECT("'"&amp;Trust_selected!$H$2&amp;"'!B:B"),D$1,INDIRECT("'"&amp;Trust_selected!$H$2&amp;"'!H:H"),$B107), IF(Trust_selected!$E$12="All intent", SUMIFS(INDIRECT("'"&amp;Trust_selected!$H$2&amp;"'!F:F"),INDIRECT("'"&amp;Trust_selected!$H$2&amp;"'!B:B"),D$1,INDIRECT("'"&amp;Trust_selected!$H$2&amp;"'!E:E"),Trust_selected!$E$18,INDIRECT("'"&amp;Trust_selected!$H$2&amp;"'!H:H"),$B107), IF(Trust_selected!$E$18="18+", SUMIFS(INDIRECT("'"&amp;Trust_selected!$H$2&amp;"'!F:F"),INDIRECT("'"&amp;Trust_selected!$H$2&amp;"'!B:B"),D$1,INDIRECT("'"&amp;Trust_selected!$H$2&amp;"'!D:D"),Trust_selected!$E$12,INDIRECT("'"&amp;Trust_selected!$H$2&amp;"'!H:H"),$B107), SUMIFS(INDIRECT("'"&amp;Trust_selected!$H$2&amp;"'!F:F"),INDIRECT("'"&amp;Trust_selected!$H$2&amp;"'!B:B"),D$1,INDIRECT("'"&amp;Trust_selected!$H$2&amp;"'!D:D"),Trust_selected!$E$12,INDIRECT("'"&amp;Trust_selected!$H$2&amp;"'!E:E"),Trust_selected!$E$18,INDIRECT("'"&amp;Trust_selected!$H$2&amp;"'!H:H"),$B107))))</f>
        <v>1734</v>
      </c>
      <c r="E107" s="22">
        <f ca="1">IF(AND(Trust_selected!$E$12="All intent",Trust_selected!$E$18="18+"), SUMIFS(INDIRECT("'"&amp;Trust_selected!$H$2&amp;"'!G:G"),INDIRECT("'"&amp;Trust_selected!$H$2&amp;"'!B:B"),D$1,INDIRECT("'"&amp;Trust_selected!$H$2&amp;"'!H:H"),$B107), IF(Trust_selected!$E$12="All intent", SUMIFS(INDIRECT("'"&amp;Trust_selected!$H$2&amp;"'!G:G"),INDIRECT("'"&amp;Trust_selected!$H$2&amp;"'!B:B"),D$1,INDIRECT("'"&amp;Trust_selected!$H$2&amp;"'!E:E"),Trust_selected!$E$18,INDIRECT("'"&amp;Trust_selected!$H$2&amp;"'!H:H"),$B107), IF(Trust_selected!$E$18="18+", SUMIFS(INDIRECT("'"&amp;Trust_selected!$H$2&amp;"'!G:G"),INDIRECT("'"&amp;Trust_selected!$H$2&amp;"'!B:B"),D$1,INDIRECT("'"&amp;Trust_selected!$H$2&amp;"'!D:D"),Trust_selected!$E$12,INDIRECT("'"&amp;Trust_selected!$H$2&amp;"'!H:H"),$B107), SUMIFS(INDIRECT("'"&amp;Trust_selected!$H$2&amp;"'!G:G"),INDIRECT("'"&amp;Trust_selected!$H$2&amp;"'!B:B"),D$1,INDIRECT("'"&amp;Trust_selected!$H$2&amp;"'!D:D"),Trust_selected!$E$12,INDIRECT("'"&amp;Trust_selected!$H$2&amp;"'!E:E"),Trust_selected!$E$18,INDIRECT("'"&amp;Trust_selected!$H$2&amp;"'!H:H"),$B107))))</f>
        <v>73</v>
      </c>
      <c r="F107" s="22">
        <f t="shared" ca="1" si="13"/>
        <v>4.2099192618223757E-2</v>
      </c>
      <c r="G107" s="18">
        <f t="shared" ca="1" si="14"/>
        <v>3.3615789317470862E-2</v>
      </c>
      <c r="H107" s="18">
        <f t="shared" ca="1" si="15"/>
        <v>5.2606954454781599E-2</v>
      </c>
      <c r="I107" s="22">
        <f ca="1">IF(AND(Trust_selected!$E$12="All intent",Trust_selected!$E$18="18+"), SUMIFS(INDIRECT("'"&amp;Trust_selected!$H$2&amp;"'!F:F"),INDIRECT("'"&amp;Trust_selected!$H$2&amp;"'!B:B"),I$1,INDIRECT("'"&amp;Trust_selected!$H$2&amp;"'!H:H"),$B107), IF(Trust_selected!$E$12="All intent", SUMIFS(INDIRECT("'"&amp;Trust_selected!$H$2&amp;"'!F:F"),INDIRECT("'"&amp;Trust_selected!$H$2&amp;"'!B:B"),I$1,INDIRECT("'"&amp;Trust_selected!$H$2&amp;"'!E:E"),Trust_selected!$E$18,INDIRECT("'"&amp;Trust_selected!$H$2&amp;"'!H:H"),$B107), IF(Trust_selected!$E$18="18+", SUMIFS(INDIRECT("'"&amp;Trust_selected!$H$2&amp;"'!F:F"),INDIRECT("'"&amp;Trust_selected!$H$2&amp;"'!B:B"),I$1,INDIRECT("'"&amp;Trust_selected!$H$2&amp;"'!D:D"),Trust_selected!$E$12,INDIRECT("'"&amp;Trust_selected!$H$2&amp;"'!H:H"),$B107), SUMIFS(INDIRECT("'"&amp;Trust_selected!$H$2&amp;"'!F:F"),INDIRECT("'"&amp;Trust_selected!$H$2&amp;"'!B:B"),I$1,INDIRECT("'"&amp;Trust_selected!$H$2&amp;"'!D:D"),Trust_selected!$E$12,INDIRECT("'"&amp;Trust_selected!$H$2&amp;"'!E:E"),Trust_selected!$E$18,INDIRECT("'"&amp;Trust_selected!$H$2&amp;"'!H:H"),$B107))))</f>
        <v>1831</v>
      </c>
      <c r="J107" s="22">
        <f ca="1">IF(AND(Trust_selected!$E$12="All intent",Trust_selected!$E$18="18+"), SUMIFS(INDIRECT("'"&amp;Trust_selected!$H$2&amp;"'!G:G"),INDIRECT("'"&amp;Trust_selected!$H$2&amp;"'!B:B"),I$1,INDIRECT("'"&amp;Trust_selected!$H$2&amp;"'!H:H"),$B107), IF(Trust_selected!$E$12="All intent", SUMIFS(INDIRECT("'"&amp;Trust_selected!$H$2&amp;"'!G:G"),INDIRECT("'"&amp;Trust_selected!$H$2&amp;"'!B:B"),I$1,INDIRECT("'"&amp;Trust_selected!$H$2&amp;"'!E:E"),Trust_selected!$E$18,INDIRECT("'"&amp;Trust_selected!$H$2&amp;"'!H:H"),$B107), IF(Trust_selected!$E$18="18+", SUMIFS(INDIRECT("'"&amp;Trust_selected!$H$2&amp;"'!G:G"),INDIRECT("'"&amp;Trust_selected!$H$2&amp;"'!B:B"),I$1,INDIRECT("'"&amp;Trust_selected!$H$2&amp;"'!D:D"),Trust_selected!$E$12,INDIRECT("'"&amp;Trust_selected!$H$2&amp;"'!H:H"),$B107), SUMIFS(INDIRECT("'"&amp;Trust_selected!$H$2&amp;"'!G:G"),INDIRECT("'"&amp;Trust_selected!$H$2&amp;"'!B:B"),I$1,INDIRECT("'"&amp;Trust_selected!$H$2&amp;"'!D:D"),Trust_selected!$E$12,INDIRECT("'"&amp;Trust_selected!$H$2&amp;"'!E:E"),Trust_selected!$E$18,INDIRECT("'"&amp;Trust_selected!$H$2&amp;"'!H:H"),$B107))))</f>
        <v>92</v>
      </c>
      <c r="K107" s="22">
        <f t="shared" ca="1" si="9"/>
        <v>5.0245767340251227E-2</v>
      </c>
      <c r="L107" s="18">
        <f t="shared" ca="1" si="16"/>
        <v>4.1147635371148919E-2</v>
      </c>
      <c r="M107" s="18">
        <f t="shared" ca="1" si="17"/>
        <v>6.1227127264433391E-2</v>
      </c>
      <c r="N107" s="4">
        <f ca="1">IF(AND(Trust_selected!$E$12="All intent",Trust_selected!$E$18="18+"), SUMIFS(INDIRECT("'"&amp;Trust_selected!$H$2&amp;"'!F:F"),INDIRECT("'"&amp;Trust_selected!$H$2&amp;"'!B:B"),N$1,INDIRECT("'"&amp;Trust_selected!$H$2&amp;"'!H:H"),$B107), IF(Trust_selected!$E$12="All intent", SUMIFS(INDIRECT("'"&amp;Trust_selected!$H$2&amp;"'!F:F"),INDIRECT("'"&amp;Trust_selected!$H$2&amp;"'!B:B"),N$1,INDIRECT("'"&amp;Trust_selected!$H$2&amp;"'!E:E"),Trust_selected!$E$18,INDIRECT("'"&amp;Trust_selected!$H$2&amp;"'!H:H"),$B107), IF(Trust_selected!$E$18="18+", SUMIFS(INDIRECT("'"&amp;Trust_selected!$H$2&amp;"'!F:F"),INDIRECT("'"&amp;Trust_selected!$H$2&amp;"'!B:B"),N$1,INDIRECT("'"&amp;Trust_selected!$H$2&amp;"'!D:D"),Trust_selected!$E$12,INDIRECT("'"&amp;Trust_selected!$H$2&amp;"'!H:H"),$B107), SUMIFS(INDIRECT("'"&amp;Trust_selected!$H$2&amp;"'!F:F"),INDIRECT("'"&amp;Trust_selected!$H$2&amp;"'!B:B"),N$1,INDIRECT("'"&amp;Trust_selected!$H$2&amp;"'!D:D"),Trust_selected!$E$12,INDIRECT("'"&amp;Trust_selected!$H$2&amp;"'!E:E"),Trust_selected!$E$18,INDIRECT("'"&amp;Trust_selected!$H$2&amp;"'!H:H"),$B107))))</f>
        <v>0</v>
      </c>
      <c r="O107" s="4">
        <f ca="1">IF(AND(Trust_selected!$E$12="All intent",Trust_selected!$E$18="18+"), SUMIFS(INDIRECT("'"&amp;Trust_selected!$H$2&amp;"'!G:G"),INDIRECT("'"&amp;Trust_selected!$H$2&amp;"'!B:B"),N$1,INDIRECT("'"&amp;Trust_selected!$H$2&amp;"'!H:H"),$B107), IF(Trust_selected!$E$12="All intent", SUMIFS(INDIRECT("'"&amp;Trust_selected!$H$2&amp;"'!G:G"),INDIRECT("'"&amp;Trust_selected!$H$2&amp;"'!B:B"),N$1,INDIRECT("'"&amp;Trust_selected!$H$2&amp;"'!E:E"),Trust_selected!$E$18,INDIRECT("'"&amp;Trust_selected!$H$2&amp;"'!H:H"),$B107), IF(Trust_selected!$E$18="18+", SUMIFS(INDIRECT("'"&amp;Trust_selected!$H$2&amp;"'!G:G"),INDIRECT("'"&amp;Trust_selected!$H$2&amp;"'!B:B"),N$1,INDIRECT("'"&amp;Trust_selected!$H$2&amp;"'!D:D"),Trust_selected!$E$12,INDIRECT("'"&amp;Trust_selected!$H$2&amp;"'!H:H"),$B107), SUMIFS(INDIRECT("'"&amp;Trust_selected!$H$2&amp;"'!G:G"),INDIRECT("'"&amp;Trust_selected!$H$2&amp;"'!B:B"),N$1,INDIRECT("'"&amp;Trust_selected!$H$2&amp;"'!D:D"),Trust_selected!$E$12,INDIRECT("'"&amp;Trust_selected!$H$2&amp;"'!E:E"),Trust_selected!$E$18,INDIRECT("'"&amp;Trust_selected!$H$2&amp;"'!H:H"),$B107))))</f>
        <v>0</v>
      </c>
      <c r="P107" s="4">
        <f t="shared" ca="1" si="10"/>
        <v>0</v>
      </c>
      <c r="Q107" s="96">
        <f t="shared" ca="1" si="11"/>
        <v>0</v>
      </c>
      <c r="R107" s="96">
        <f t="shared" ca="1" si="12"/>
        <v>1</v>
      </c>
    </row>
    <row r="108" spans="1:18" x14ac:dyDescent="0.3">
      <c r="A108" s="12" t="s">
        <v>266</v>
      </c>
      <c r="B108" s="12" t="s">
        <v>114</v>
      </c>
      <c r="C108" s="12" t="s">
        <v>411</v>
      </c>
      <c r="D108" s="22">
        <f ca="1">IF(AND(Trust_selected!$E$12="All intent",Trust_selected!$E$18="18+"), SUMIFS(INDIRECT("'"&amp;Trust_selected!$H$2&amp;"'!F:F"),INDIRECT("'"&amp;Trust_selected!$H$2&amp;"'!B:B"),D$1,INDIRECT("'"&amp;Trust_selected!$H$2&amp;"'!H:H"),$B108), IF(Trust_selected!$E$12="All intent", SUMIFS(INDIRECT("'"&amp;Trust_selected!$H$2&amp;"'!F:F"),INDIRECT("'"&amp;Trust_selected!$H$2&amp;"'!B:B"),D$1,INDIRECT("'"&amp;Trust_selected!$H$2&amp;"'!E:E"),Trust_selected!$E$18,INDIRECT("'"&amp;Trust_selected!$H$2&amp;"'!H:H"),$B108), IF(Trust_selected!$E$18="18+", SUMIFS(INDIRECT("'"&amp;Trust_selected!$H$2&amp;"'!F:F"),INDIRECT("'"&amp;Trust_selected!$H$2&amp;"'!B:B"),D$1,INDIRECT("'"&amp;Trust_selected!$H$2&amp;"'!D:D"),Trust_selected!$E$12,INDIRECT("'"&amp;Trust_selected!$H$2&amp;"'!H:H"),$B108), SUMIFS(INDIRECT("'"&amp;Trust_selected!$H$2&amp;"'!F:F"),INDIRECT("'"&amp;Trust_selected!$H$2&amp;"'!B:B"),D$1,INDIRECT("'"&amp;Trust_selected!$H$2&amp;"'!D:D"),Trust_selected!$E$12,INDIRECT("'"&amp;Trust_selected!$H$2&amp;"'!E:E"),Trust_selected!$E$18,INDIRECT("'"&amp;Trust_selected!$H$2&amp;"'!H:H"),$B108))))</f>
        <v>158</v>
      </c>
      <c r="E108" s="22">
        <f ca="1">IF(AND(Trust_selected!$E$12="All intent",Trust_selected!$E$18="18+"), SUMIFS(INDIRECT("'"&amp;Trust_selected!$H$2&amp;"'!G:G"),INDIRECT("'"&amp;Trust_selected!$H$2&amp;"'!B:B"),D$1,INDIRECT("'"&amp;Trust_selected!$H$2&amp;"'!H:H"),$B108), IF(Trust_selected!$E$12="All intent", SUMIFS(INDIRECT("'"&amp;Trust_selected!$H$2&amp;"'!G:G"),INDIRECT("'"&amp;Trust_selected!$H$2&amp;"'!B:B"),D$1,INDIRECT("'"&amp;Trust_selected!$H$2&amp;"'!E:E"),Trust_selected!$E$18,INDIRECT("'"&amp;Trust_selected!$H$2&amp;"'!H:H"),$B108), IF(Trust_selected!$E$18="18+", SUMIFS(INDIRECT("'"&amp;Trust_selected!$H$2&amp;"'!G:G"),INDIRECT("'"&amp;Trust_selected!$H$2&amp;"'!B:B"),D$1,INDIRECT("'"&amp;Trust_selected!$H$2&amp;"'!D:D"),Trust_selected!$E$12,INDIRECT("'"&amp;Trust_selected!$H$2&amp;"'!H:H"),$B108), SUMIFS(INDIRECT("'"&amp;Trust_selected!$H$2&amp;"'!G:G"),INDIRECT("'"&amp;Trust_selected!$H$2&amp;"'!B:B"),D$1,INDIRECT("'"&amp;Trust_selected!$H$2&amp;"'!D:D"),Trust_selected!$E$12,INDIRECT("'"&amp;Trust_selected!$H$2&amp;"'!E:E"),Trust_selected!$E$18,INDIRECT("'"&amp;Trust_selected!$H$2&amp;"'!H:H"),$B108))))</f>
        <v>4</v>
      </c>
      <c r="F108" s="22">
        <f t="shared" ca="1" si="13"/>
        <v>2.5316455696202531E-2</v>
      </c>
      <c r="G108" s="18">
        <f t="shared" ca="1" si="14"/>
        <v>9.8881306720892004E-3</v>
      </c>
      <c r="H108" s="18">
        <f t="shared" ca="1" si="15"/>
        <v>6.3278899006093584E-2</v>
      </c>
      <c r="I108" s="22">
        <f ca="1">IF(AND(Trust_selected!$E$12="All intent",Trust_selected!$E$18="18+"), SUMIFS(INDIRECT("'"&amp;Trust_selected!$H$2&amp;"'!F:F"),INDIRECT("'"&amp;Trust_selected!$H$2&amp;"'!B:B"),I$1,INDIRECT("'"&amp;Trust_selected!$H$2&amp;"'!H:H"),$B108), IF(Trust_selected!$E$12="All intent", SUMIFS(INDIRECT("'"&amp;Trust_selected!$H$2&amp;"'!F:F"),INDIRECT("'"&amp;Trust_selected!$H$2&amp;"'!B:B"),I$1,INDIRECT("'"&amp;Trust_selected!$H$2&amp;"'!E:E"),Trust_selected!$E$18,INDIRECT("'"&amp;Trust_selected!$H$2&amp;"'!H:H"),$B108), IF(Trust_selected!$E$18="18+", SUMIFS(INDIRECT("'"&amp;Trust_selected!$H$2&amp;"'!F:F"),INDIRECT("'"&amp;Trust_selected!$H$2&amp;"'!B:B"),I$1,INDIRECT("'"&amp;Trust_selected!$H$2&amp;"'!D:D"),Trust_selected!$E$12,INDIRECT("'"&amp;Trust_selected!$H$2&amp;"'!H:H"),$B108), SUMIFS(INDIRECT("'"&amp;Trust_selected!$H$2&amp;"'!F:F"),INDIRECT("'"&amp;Trust_selected!$H$2&amp;"'!B:B"),I$1,INDIRECT("'"&amp;Trust_selected!$H$2&amp;"'!D:D"),Trust_selected!$E$12,INDIRECT("'"&amp;Trust_selected!$H$2&amp;"'!E:E"),Trust_selected!$E$18,INDIRECT("'"&amp;Trust_selected!$H$2&amp;"'!H:H"),$B108))))</f>
        <v>176</v>
      </c>
      <c r="J108" s="22">
        <f ca="1">IF(AND(Trust_selected!$E$12="All intent",Trust_selected!$E$18="18+"), SUMIFS(INDIRECT("'"&amp;Trust_selected!$H$2&amp;"'!G:G"),INDIRECT("'"&amp;Trust_selected!$H$2&amp;"'!B:B"),I$1,INDIRECT("'"&amp;Trust_selected!$H$2&amp;"'!H:H"),$B108), IF(Trust_selected!$E$12="All intent", SUMIFS(INDIRECT("'"&amp;Trust_selected!$H$2&amp;"'!G:G"),INDIRECT("'"&amp;Trust_selected!$H$2&amp;"'!B:B"),I$1,INDIRECT("'"&amp;Trust_selected!$H$2&amp;"'!E:E"),Trust_selected!$E$18,INDIRECT("'"&amp;Trust_selected!$H$2&amp;"'!H:H"),$B108), IF(Trust_selected!$E$18="18+", SUMIFS(INDIRECT("'"&amp;Trust_selected!$H$2&amp;"'!G:G"),INDIRECT("'"&amp;Trust_selected!$H$2&amp;"'!B:B"),I$1,INDIRECT("'"&amp;Trust_selected!$H$2&amp;"'!D:D"),Trust_selected!$E$12,INDIRECT("'"&amp;Trust_selected!$H$2&amp;"'!H:H"),$B108), SUMIFS(INDIRECT("'"&amp;Trust_selected!$H$2&amp;"'!G:G"),INDIRECT("'"&amp;Trust_selected!$H$2&amp;"'!B:B"),I$1,INDIRECT("'"&amp;Trust_selected!$H$2&amp;"'!D:D"),Trust_selected!$E$12,INDIRECT("'"&amp;Trust_selected!$H$2&amp;"'!E:E"),Trust_selected!$E$18,INDIRECT("'"&amp;Trust_selected!$H$2&amp;"'!H:H"),$B108))))</f>
        <v>6</v>
      </c>
      <c r="K108" s="22">
        <f t="shared" ca="1" si="9"/>
        <v>3.4090909090909088E-2</v>
      </c>
      <c r="L108" s="18">
        <f t="shared" ca="1" si="16"/>
        <v>1.5716059604676764E-2</v>
      </c>
      <c r="M108" s="18">
        <f t="shared" ca="1" si="17"/>
        <v>7.2369629449304959E-2</v>
      </c>
      <c r="N108" s="4">
        <f ca="1">IF(AND(Trust_selected!$E$12="All intent",Trust_selected!$E$18="18+"), SUMIFS(INDIRECT("'"&amp;Trust_selected!$H$2&amp;"'!F:F"),INDIRECT("'"&amp;Trust_selected!$H$2&amp;"'!B:B"),N$1,INDIRECT("'"&amp;Trust_selected!$H$2&amp;"'!H:H"),$B108), IF(Trust_selected!$E$12="All intent", SUMIFS(INDIRECT("'"&amp;Trust_selected!$H$2&amp;"'!F:F"),INDIRECT("'"&amp;Trust_selected!$H$2&amp;"'!B:B"),N$1,INDIRECT("'"&amp;Trust_selected!$H$2&amp;"'!E:E"),Trust_selected!$E$18,INDIRECT("'"&amp;Trust_selected!$H$2&amp;"'!H:H"),$B108), IF(Trust_selected!$E$18="18+", SUMIFS(INDIRECT("'"&amp;Trust_selected!$H$2&amp;"'!F:F"),INDIRECT("'"&amp;Trust_selected!$H$2&amp;"'!B:B"),N$1,INDIRECT("'"&amp;Trust_selected!$H$2&amp;"'!D:D"),Trust_selected!$E$12,INDIRECT("'"&amp;Trust_selected!$H$2&amp;"'!H:H"),$B108), SUMIFS(INDIRECT("'"&amp;Trust_selected!$H$2&amp;"'!F:F"),INDIRECT("'"&amp;Trust_selected!$H$2&amp;"'!B:B"),N$1,INDIRECT("'"&amp;Trust_selected!$H$2&amp;"'!D:D"),Trust_selected!$E$12,INDIRECT("'"&amp;Trust_selected!$H$2&amp;"'!E:E"),Trust_selected!$E$18,INDIRECT("'"&amp;Trust_selected!$H$2&amp;"'!H:H"),$B108))))</f>
        <v>0</v>
      </c>
      <c r="O108" s="4">
        <f ca="1">IF(AND(Trust_selected!$E$12="All intent",Trust_selected!$E$18="18+"), SUMIFS(INDIRECT("'"&amp;Trust_selected!$H$2&amp;"'!G:G"),INDIRECT("'"&amp;Trust_selected!$H$2&amp;"'!B:B"),N$1,INDIRECT("'"&amp;Trust_selected!$H$2&amp;"'!H:H"),$B108), IF(Trust_selected!$E$12="All intent", SUMIFS(INDIRECT("'"&amp;Trust_selected!$H$2&amp;"'!G:G"),INDIRECT("'"&amp;Trust_selected!$H$2&amp;"'!B:B"),N$1,INDIRECT("'"&amp;Trust_selected!$H$2&amp;"'!E:E"),Trust_selected!$E$18,INDIRECT("'"&amp;Trust_selected!$H$2&amp;"'!H:H"),$B108), IF(Trust_selected!$E$18="18+", SUMIFS(INDIRECT("'"&amp;Trust_selected!$H$2&amp;"'!G:G"),INDIRECT("'"&amp;Trust_selected!$H$2&amp;"'!B:B"),N$1,INDIRECT("'"&amp;Trust_selected!$H$2&amp;"'!D:D"),Trust_selected!$E$12,INDIRECT("'"&amp;Trust_selected!$H$2&amp;"'!H:H"),$B108), SUMIFS(INDIRECT("'"&amp;Trust_selected!$H$2&amp;"'!G:G"),INDIRECT("'"&amp;Trust_selected!$H$2&amp;"'!B:B"),N$1,INDIRECT("'"&amp;Trust_selected!$H$2&amp;"'!D:D"),Trust_selected!$E$12,INDIRECT("'"&amp;Trust_selected!$H$2&amp;"'!E:E"),Trust_selected!$E$18,INDIRECT("'"&amp;Trust_selected!$H$2&amp;"'!H:H"),$B108))))</f>
        <v>0</v>
      </c>
      <c r="P108" s="4">
        <f t="shared" ca="1" si="10"/>
        <v>0</v>
      </c>
      <c r="Q108" s="96">
        <f t="shared" ca="1" si="11"/>
        <v>0</v>
      </c>
      <c r="R108" s="96">
        <f t="shared" ca="1" si="12"/>
        <v>1</v>
      </c>
    </row>
    <row r="109" spans="1:18" x14ac:dyDescent="0.3">
      <c r="A109" s="12" t="s">
        <v>267</v>
      </c>
      <c r="B109" s="12" t="s">
        <v>115</v>
      </c>
      <c r="C109" s="12" t="s">
        <v>412</v>
      </c>
      <c r="D109" s="22">
        <f ca="1">IF(AND(Trust_selected!$E$12="All intent",Trust_selected!$E$18="18+"), SUMIFS(INDIRECT("'"&amp;Trust_selected!$H$2&amp;"'!F:F"),INDIRECT("'"&amp;Trust_selected!$H$2&amp;"'!B:B"),D$1,INDIRECT("'"&amp;Trust_selected!$H$2&amp;"'!H:H"),$B109), IF(Trust_selected!$E$12="All intent", SUMIFS(INDIRECT("'"&amp;Trust_selected!$H$2&amp;"'!F:F"),INDIRECT("'"&amp;Trust_selected!$H$2&amp;"'!B:B"),D$1,INDIRECT("'"&amp;Trust_selected!$H$2&amp;"'!E:E"),Trust_selected!$E$18,INDIRECT("'"&amp;Trust_selected!$H$2&amp;"'!H:H"),$B109), IF(Trust_selected!$E$18="18+", SUMIFS(INDIRECT("'"&amp;Trust_selected!$H$2&amp;"'!F:F"),INDIRECT("'"&amp;Trust_selected!$H$2&amp;"'!B:B"),D$1,INDIRECT("'"&amp;Trust_selected!$H$2&amp;"'!D:D"),Trust_selected!$E$12,INDIRECT("'"&amp;Trust_selected!$H$2&amp;"'!H:H"),$B109), SUMIFS(INDIRECT("'"&amp;Trust_selected!$H$2&amp;"'!F:F"),INDIRECT("'"&amp;Trust_selected!$H$2&amp;"'!B:B"),D$1,INDIRECT("'"&amp;Trust_selected!$H$2&amp;"'!D:D"),Trust_selected!$E$12,INDIRECT("'"&amp;Trust_selected!$H$2&amp;"'!E:E"),Trust_selected!$E$18,INDIRECT("'"&amp;Trust_selected!$H$2&amp;"'!H:H"),$B109))))</f>
        <v>365</v>
      </c>
      <c r="E109" s="22">
        <f ca="1">IF(AND(Trust_selected!$E$12="All intent",Trust_selected!$E$18="18+"), SUMIFS(INDIRECT("'"&amp;Trust_selected!$H$2&amp;"'!G:G"),INDIRECT("'"&amp;Trust_selected!$H$2&amp;"'!B:B"),D$1,INDIRECT("'"&amp;Trust_selected!$H$2&amp;"'!H:H"),$B109), IF(Trust_selected!$E$12="All intent", SUMIFS(INDIRECT("'"&amp;Trust_selected!$H$2&amp;"'!G:G"),INDIRECT("'"&amp;Trust_selected!$H$2&amp;"'!B:B"),D$1,INDIRECT("'"&amp;Trust_selected!$H$2&amp;"'!E:E"),Trust_selected!$E$18,INDIRECT("'"&amp;Trust_selected!$H$2&amp;"'!H:H"),$B109), IF(Trust_selected!$E$18="18+", SUMIFS(INDIRECT("'"&amp;Trust_selected!$H$2&amp;"'!G:G"),INDIRECT("'"&amp;Trust_selected!$H$2&amp;"'!B:B"),D$1,INDIRECT("'"&amp;Trust_selected!$H$2&amp;"'!D:D"),Trust_selected!$E$12,INDIRECT("'"&amp;Trust_selected!$H$2&amp;"'!H:H"),$B109), SUMIFS(INDIRECT("'"&amp;Trust_selected!$H$2&amp;"'!G:G"),INDIRECT("'"&amp;Trust_selected!$H$2&amp;"'!B:B"),D$1,INDIRECT("'"&amp;Trust_selected!$H$2&amp;"'!D:D"),Trust_selected!$E$12,INDIRECT("'"&amp;Trust_selected!$H$2&amp;"'!E:E"),Trust_selected!$E$18,INDIRECT("'"&amp;Trust_selected!$H$2&amp;"'!H:H"),$B109))))</f>
        <v>15</v>
      </c>
      <c r="F109" s="22">
        <f t="shared" ca="1" si="13"/>
        <v>4.1095890410958902E-2</v>
      </c>
      <c r="G109" s="18">
        <f t="shared" ca="1" si="14"/>
        <v>2.5060336182750352E-2</v>
      </c>
      <c r="H109" s="18">
        <f t="shared" ca="1" si="15"/>
        <v>6.6690355100426577E-2</v>
      </c>
      <c r="I109" s="22">
        <f ca="1">IF(AND(Trust_selected!$E$12="All intent",Trust_selected!$E$18="18+"), SUMIFS(INDIRECT("'"&amp;Trust_selected!$H$2&amp;"'!F:F"),INDIRECT("'"&amp;Trust_selected!$H$2&amp;"'!B:B"),I$1,INDIRECT("'"&amp;Trust_selected!$H$2&amp;"'!H:H"),$B109), IF(Trust_selected!$E$12="All intent", SUMIFS(INDIRECT("'"&amp;Trust_selected!$H$2&amp;"'!F:F"),INDIRECT("'"&amp;Trust_selected!$H$2&amp;"'!B:B"),I$1,INDIRECT("'"&amp;Trust_selected!$H$2&amp;"'!E:E"),Trust_selected!$E$18,INDIRECT("'"&amp;Trust_selected!$H$2&amp;"'!H:H"),$B109), IF(Trust_selected!$E$18="18+", SUMIFS(INDIRECT("'"&amp;Trust_selected!$H$2&amp;"'!F:F"),INDIRECT("'"&amp;Trust_selected!$H$2&amp;"'!B:B"),I$1,INDIRECT("'"&amp;Trust_selected!$H$2&amp;"'!D:D"),Trust_selected!$E$12,INDIRECT("'"&amp;Trust_selected!$H$2&amp;"'!H:H"),$B109), SUMIFS(INDIRECT("'"&amp;Trust_selected!$H$2&amp;"'!F:F"),INDIRECT("'"&amp;Trust_selected!$H$2&amp;"'!B:B"),I$1,INDIRECT("'"&amp;Trust_selected!$H$2&amp;"'!D:D"),Trust_selected!$E$12,INDIRECT("'"&amp;Trust_selected!$H$2&amp;"'!E:E"),Trust_selected!$E$18,INDIRECT("'"&amp;Trust_selected!$H$2&amp;"'!H:H"),$B109))))</f>
        <v>394</v>
      </c>
      <c r="J109" s="22">
        <f ca="1">IF(AND(Trust_selected!$E$12="All intent",Trust_selected!$E$18="18+"), SUMIFS(INDIRECT("'"&amp;Trust_selected!$H$2&amp;"'!G:G"),INDIRECT("'"&amp;Trust_selected!$H$2&amp;"'!B:B"),I$1,INDIRECT("'"&amp;Trust_selected!$H$2&amp;"'!H:H"),$B109), IF(Trust_selected!$E$12="All intent", SUMIFS(INDIRECT("'"&amp;Trust_selected!$H$2&amp;"'!G:G"),INDIRECT("'"&amp;Trust_selected!$H$2&amp;"'!B:B"),I$1,INDIRECT("'"&amp;Trust_selected!$H$2&amp;"'!E:E"),Trust_selected!$E$18,INDIRECT("'"&amp;Trust_selected!$H$2&amp;"'!H:H"),$B109), IF(Trust_selected!$E$18="18+", SUMIFS(INDIRECT("'"&amp;Trust_selected!$H$2&amp;"'!G:G"),INDIRECT("'"&amp;Trust_selected!$H$2&amp;"'!B:B"),I$1,INDIRECT("'"&amp;Trust_selected!$H$2&amp;"'!D:D"),Trust_selected!$E$12,INDIRECT("'"&amp;Trust_selected!$H$2&amp;"'!H:H"),$B109), SUMIFS(INDIRECT("'"&amp;Trust_selected!$H$2&amp;"'!G:G"),INDIRECT("'"&amp;Trust_selected!$H$2&amp;"'!B:B"),I$1,INDIRECT("'"&amp;Trust_selected!$H$2&amp;"'!D:D"),Trust_selected!$E$12,INDIRECT("'"&amp;Trust_selected!$H$2&amp;"'!E:E"),Trust_selected!$E$18,INDIRECT("'"&amp;Trust_selected!$H$2&amp;"'!H:H"),$B109))))</f>
        <v>12</v>
      </c>
      <c r="K109" s="22">
        <f t="shared" ca="1" si="9"/>
        <v>3.0456852791878174E-2</v>
      </c>
      <c r="L109" s="18">
        <f t="shared" ca="1" si="16"/>
        <v>1.7506874301305861E-2</v>
      </c>
      <c r="M109" s="18">
        <f t="shared" ca="1" si="17"/>
        <v>5.2474416495343311E-2</v>
      </c>
      <c r="N109" s="4">
        <f ca="1">IF(AND(Trust_selected!$E$12="All intent",Trust_selected!$E$18="18+"), SUMIFS(INDIRECT("'"&amp;Trust_selected!$H$2&amp;"'!F:F"),INDIRECT("'"&amp;Trust_selected!$H$2&amp;"'!B:B"),N$1,INDIRECT("'"&amp;Trust_selected!$H$2&amp;"'!H:H"),$B109), IF(Trust_selected!$E$12="All intent", SUMIFS(INDIRECT("'"&amp;Trust_selected!$H$2&amp;"'!F:F"),INDIRECT("'"&amp;Trust_selected!$H$2&amp;"'!B:B"),N$1,INDIRECT("'"&amp;Trust_selected!$H$2&amp;"'!E:E"),Trust_selected!$E$18,INDIRECT("'"&amp;Trust_selected!$H$2&amp;"'!H:H"),$B109), IF(Trust_selected!$E$18="18+", SUMIFS(INDIRECT("'"&amp;Trust_selected!$H$2&amp;"'!F:F"),INDIRECT("'"&amp;Trust_selected!$H$2&amp;"'!B:B"),N$1,INDIRECT("'"&amp;Trust_selected!$H$2&amp;"'!D:D"),Trust_selected!$E$12,INDIRECT("'"&amp;Trust_selected!$H$2&amp;"'!H:H"),$B109), SUMIFS(INDIRECT("'"&amp;Trust_selected!$H$2&amp;"'!F:F"),INDIRECT("'"&amp;Trust_selected!$H$2&amp;"'!B:B"),N$1,INDIRECT("'"&amp;Trust_selected!$H$2&amp;"'!D:D"),Trust_selected!$E$12,INDIRECT("'"&amp;Trust_selected!$H$2&amp;"'!E:E"),Trust_selected!$E$18,INDIRECT("'"&amp;Trust_selected!$H$2&amp;"'!H:H"),$B109))))</f>
        <v>0</v>
      </c>
      <c r="O109" s="4">
        <f ca="1">IF(AND(Trust_selected!$E$12="All intent",Trust_selected!$E$18="18+"), SUMIFS(INDIRECT("'"&amp;Trust_selected!$H$2&amp;"'!G:G"),INDIRECT("'"&amp;Trust_selected!$H$2&amp;"'!B:B"),N$1,INDIRECT("'"&amp;Trust_selected!$H$2&amp;"'!H:H"),$B109), IF(Trust_selected!$E$12="All intent", SUMIFS(INDIRECT("'"&amp;Trust_selected!$H$2&amp;"'!G:G"),INDIRECT("'"&amp;Trust_selected!$H$2&amp;"'!B:B"),N$1,INDIRECT("'"&amp;Trust_selected!$H$2&amp;"'!E:E"),Trust_selected!$E$18,INDIRECT("'"&amp;Trust_selected!$H$2&amp;"'!H:H"),$B109), IF(Trust_selected!$E$18="18+", SUMIFS(INDIRECT("'"&amp;Trust_selected!$H$2&amp;"'!G:G"),INDIRECT("'"&amp;Trust_selected!$H$2&amp;"'!B:B"),N$1,INDIRECT("'"&amp;Trust_selected!$H$2&amp;"'!D:D"),Trust_selected!$E$12,INDIRECT("'"&amp;Trust_selected!$H$2&amp;"'!H:H"),$B109), SUMIFS(INDIRECT("'"&amp;Trust_selected!$H$2&amp;"'!G:G"),INDIRECT("'"&amp;Trust_selected!$H$2&amp;"'!B:B"),N$1,INDIRECT("'"&amp;Trust_selected!$H$2&amp;"'!D:D"),Trust_selected!$E$12,INDIRECT("'"&amp;Trust_selected!$H$2&amp;"'!E:E"),Trust_selected!$E$18,INDIRECT("'"&amp;Trust_selected!$H$2&amp;"'!H:H"),$B109))))</f>
        <v>0</v>
      </c>
      <c r="P109" s="4">
        <f t="shared" ca="1" si="10"/>
        <v>0</v>
      </c>
      <c r="Q109" s="96">
        <f t="shared" ca="1" si="11"/>
        <v>0</v>
      </c>
      <c r="R109" s="96">
        <f t="shared" ca="1" si="12"/>
        <v>1</v>
      </c>
    </row>
    <row r="110" spans="1:18" x14ac:dyDescent="0.3">
      <c r="A110" s="12" t="s">
        <v>268</v>
      </c>
      <c r="B110" s="12" t="s">
        <v>116</v>
      </c>
      <c r="C110" s="12" t="s">
        <v>376</v>
      </c>
      <c r="D110" s="22">
        <f ca="1">IF(AND(Trust_selected!$E$12="All intent",Trust_selected!$E$18="18+"), SUMIFS(INDIRECT("'"&amp;Trust_selected!$H$2&amp;"'!F:F"),INDIRECT("'"&amp;Trust_selected!$H$2&amp;"'!B:B"),D$1,INDIRECT("'"&amp;Trust_selected!$H$2&amp;"'!H:H"),$B110), IF(Trust_selected!$E$12="All intent", SUMIFS(INDIRECT("'"&amp;Trust_selected!$H$2&amp;"'!F:F"),INDIRECT("'"&amp;Trust_selected!$H$2&amp;"'!B:B"),D$1,INDIRECT("'"&amp;Trust_selected!$H$2&amp;"'!E:E"),Trust_selected!$E$18,INDIRECT("'"&amp;Trust_selected!$H$2&amp;"'!H:H"),$B110), IF(Trust_selected!$E$18="18+", SUMIFS(INDIRECT("'"&amp;Trust_selected!$H$2&amp;"'!F:F"),INDIRECT("'"&amp;Trust_selected!$H$2&amp;"'!B:B"),D$1,INDIRECT("'"&amp;Trust_selected!$H$2&amp;"'!D:D"),Trust_selected!$E$12,INDIRECT("'"&amp;Trust_selected!$H$2&amp;"'!H:H"),$B110), SUMIFS(INDIRECT("'"&amp;Trust_selected!$H$2&amp;"'!F:F"),INDIRECT("'"&amp;Trust_selected!$H$2&amp;"'!B:B"),D$1,INDIRECT("'"&amp;Trust_selected!$H$2&amp;"'!D:D"),Trust_selected!$E$12,INDIRECT("'"&amp;Trust_selected!$H$2&amp;"'!E:E"),Trust_selected!$E$18,INDIRECT("'"&amp;Trust_selected!$H$2&amp;"'!H:H"),$B110))))</f>
        <v>1319</v>
      </c>
      <c r="E110" s="22">
        <f ca="1">IF(AND(Trust_selected!$E$12="All intent",Trust_selected!$E$18="18+"), SUMIFS(INDIRECT("'"&amp;Trust_selected!$H$2&amp;"'!G:G"),INDIRECT("'"&amp;Trust_selected!$H$2&amp;"'!B:B"),D$1,INDIRECT("'"&amp;Trust_selected!$H$2&amp;"'!H:H"),$B110), IF(Trust_selected!$E$12="All intent", SUMIFS(INDIRECT("'"&amp;Trust_selected!$H$2&amp;"'!G:G"),INDIRECT("'"&amp;Trust_selected!$H$2&amp;"'!B:B"),D$1,INDIRECT("'"&amp;Trust_selected!$H$2&amp;"'!E:E"),Trust_selected!$E$18,INDIRECT("'"&amp;Trust_selected!$H$2&amp;"'!H:H"),$B110), IF(Trust_selected!$E$18="18+", SUMIFS(INDIRECT("'"&amp;Trust_selected!$H$2&amp;"'!G:G"),INDIRECT("'"&amp;Trust_selected!$H$2&amp;"'!B:B"),D$1,INDIRECT("'"&amp;Trust_selected!$H$2&amp;"'!D:D"),Trust_selected!$E$12,INDIRECT("'"&amp;Trust_selected!$H$2&amp;"'!H:H"),$B110), SUMIFS(INDIRECT("'"&amp;Trust_selected!$H$2&amp;"'!G:G"),INDIRECT("'"&amp;Trust_selected!$H$2&amp;"'!B:B"),D$1,INDIRECT("'"&amp;Trust_selected!$H$2&amp;"'!D:D"),Trust_selected!$E$12,INDIRECT("'"&amp;Trust_selected!$H$2&amp;"'!E:E"),Trust_selected!$E$18,INDIRECT("'"&amp;Trust_selected!$H$2&amp;"'!H:H"),$B110))))</f>
        <v>58</v>
      </c>
      <c r="F110" s="22">
        <f t="shared" ca="1" si="13"/>
        <v>4.3972706595905992E-2</v>
      </c>
      <c r="G110" s="18">
        <f t="shared" ca="1" si="14"/>
        <v>3.4168958501473126E-2</v>
      </c>
      <c r="H110" s="18">
        <f t="shared" ca="1" si="15"/>
        <v>5.6425011034023698E-2</v>
      </c>
      <c r="I110" s="22">
        <f ca="1">IF(AND(Trust_selected!$E$12="All intent",Trust_selected!$E$18="18+"), SUMIFS(INDIRECT("'"&amp;Trust_selected!$H$2&amp;"'!F:F"),INDIRECT("'"&amp;Trust_selected!$H$2&amp;"'!B:B"),I$1,INDIRECT("'"&amp;Trust_selected!$H$2&amp;"'!H:H"),$B110), IF(Trust_selected!$E$12="All intent", SUMIFS(INDIRECT("'"&amp;Trust_selected!$H$2&amp;"'!F:F"),INDIRECT("'"&amp;Trust_selected!$H$2&amp;"'!B:B"),I$1,INDIRECT("'"&amp;Trust_selected!$H$2&amp;"'!E:E"),Trust_selected!$E$18,INDIRECT("'"&amp;Trust_selected!$H$2&amp;"'!H:H"),$B110), IF(Trust_selected!$E$18="18+", SUMIFS(INDIRECT("'"&amp;Trust_selected!$H$2&amp;"'!F:F"),INDIRECT("'"&amp;Trust_selected!$H$2&amp;"'!B:B"),I$1,INDIRECT("'"&amp;Trust_selected!$H$2&amp;"'!D:D"),Trust_selected!$E$12,INDIRECT("'"&amp;Trust_selected!$H$2&amp;"'!H:H"),$B110), SUMIFS(INDIRECT("'"&amp;Trust_selected!$H$2&amp;"'!F:F"),INDIRECT("'"&amp;Trust_selected!$H$2&amp;"'!B:B"),I$1,INDIRECT("'"&amp;Trust_selected!$H$2&amp;"'!D:D"),Trust_selected!$E$12,INDIRECT("'"&amp;Trust_selected!$H$2&amp;"'!E:E"),Trust_selected!$E$18,INDIRECT("'"&amp;Trust_selected!$H$2&amp;"'!H:H"),$B110))))</f>
        <v>1708</v>
      </c>
      <c r="J110" s="22">
        <f ca="1">IF(AND(Trust_selected!$E$12="All intent",Trust_selected!$E$18="18+"), SUMIFS(INDIRECT("'"&amp;Trust_selected!$H$2&amp;"'!G:G"),INDIRECT("'"&amp;Trust_selected!$H$2&amp;"'!B:B"),I$1,INDIRECT("'"&amp;Trust_selected!$H$2&amp;"'!H:H"),$B110), IF(Trust_selected!$E$12="All intent", SUMIFS(INDIRECT("'"&amp;Trust_selected!$H$2&amp;"'!G:G"),INDIRECT("'"&amp;Trust_selected!$H$2&amp;"'!B:B"),I$1,INDIRECT("'"&amp;Trust_selected!$H$2&amp;"'!E:E"),Trust_selected!$E$18,INDIRECT("'"&amp;Trust_selected!$H$2&amp;"'!H:H"),$B110), IF(Trust_selected!$E$18="18+", SUMIFS(INDIRECT("'"&amp;Trust_selected!$H$2&amp;"'!G:G"),INDIRECT("'"&amp;Trust_selected!$H$2&amp;"'!B:B"),I$1,INDIRECT("'"&amp;Trust_selected!$H$2&amp;"'!D:D"),Trust_selected!$E$12,INDIRECT("'"&amp;Trust_selected!$H$2&amp;"'!H:H"),$B110), SUMIFS(INDIRECT("'"&amp;Trust_selected!$H$2&amp;"'!G:G"),INDIRECT("'"&amp;Trust_selected!$H$2&amp;"'!B:B"),I$1,INDIRECT("'"&amp;Trust_selected!$H$2&amp;"'!D:D"),Trust_selected!$E$12,INDIRECT("'"&amp;Trust_selected!$H$2&amp;"'!E:E"),Trust_selected!$E$18,INDIRECT("'"&amp;Trust_selected!$H$2&amp;"'!H:H"),$B110))))</f>
        <v>95</v>
      </c>
      <c r="K110" s="22">
        <f t="shared" ca="1" si="9"/>
        <v>5.5620608899297423E-2</v>
      </c>
      <c r="L110" s="18">
        <f t="shared" ca="1" si="16"/>
        <v>4.5715177980949262E-2</v>
      </c>
      <c r="M110" s="18">
        <f t="shared" ca="1" si="17"/>
        <v>6.7520459479445932E-2</v>
      </c>
      <c r="N110" s="4">
        <f ca="1">IF(AND(Trust_selected!$E$12="All intent",Trust_selected!$E$18="18+"), SUMIFS(INDIRECT("'"&amp;Trust_selected!$H$2&amp;"'!F:F"),INDIRECT("'"&amp;Trust_selected!$H$2&amp;"'!B:B"),N$1,INDIRECT("'"&amp;Trust_selected!$H$2&amp;"'!H:H"),$B110), IF(Trust_selected!$E$12="All intent", SUMIFS(INDIRECT("'"&amp;Trust_selected!$H$2&amp;"'!F:F"),INDIRECT("'"&amp;Trust_selected!$H$2&amp;"'!B:B"),N$1,INDIRECT("'"&amp;Trust_selected!$H$2&amp;"'!E:E"),Trust_selected!$E$18,INDIRECT("'"&amp;Trust_selected!$H$2&amp;"'!H:H"),$B110), IF(Trust_selected!$E$18="18+", SUMIFS(INDIRECT("'"&amp;Trust_selected!$H$2&amp;"'!F:F"),INDIRECT("'"&amp;Trust_selected!$H$2&amp;"'!B:B"),N$1,INDIRECT("'"&amp;Trust_selected!$H$2&amp;"'!D:D"),Trust_selected!$E$12,INDIRECT("'"&amp;Trust_selected!$H$2&amp;"'!H:H"),$B110), SUMIFS(INDIRECT("'"&amp;Trust_selected!$H$2&amp;"'!F:F"),INDIRECT("'"&amp;Trust_selected!$H$2&amp;"'!B:B"),N$1,INDIRECT("'"&amp;Trust_selected!$H$2&amp;"'!D:D"),Trust_selected!$E$12,INDIRECT("'"&amp;Trust_selected!$H$2&amp;"'!E:E"),Trust_selected!$E$18,INDIRECT("'"&amp;Trust_selected!$H$2&amp;"'!H:H"),$B110))))</f>
        <v>0</v>
      </c>
      <c r="O110" s="4">
        <f ca="1">IF(AND(Trust_selected!$E$12="All intent",Trust_selected!$E$18="18+"), SUMIFS(INDIRECT("'"&amp;Trust_selected!$H$2&amp;"'!G:G"),INDIRECT("'"&amp;Trust_selected!$H$2&amp;"'!B:B"),N$1,INDIRECT("'"&amp;Trust_selected!$H$2&amp;"'!H:H"),$B110), IF(Trust_selected!$E$12="All intent", SUMIFS(INDIRECT("'"&amp;Trust_selected!$H$2&amp;"'!G:G"),INDIRECT("'"&amp;Trust_selected!$H$2&amp;"'!B:B"),N$1,INDIRECT("'"&amp;Trust_selected!$H$2&amp;"'!E:E"),Trust_selected!$E$18,INDIRECT("'"&amp;Trust_selected!$H$2&amp;"'!H:H"),$B110), IF(Trust_selected!$E$18="18+", SUMIFS(INDIRECT("'"&amp;Trust_selected!$H$2&amp;"'!G:G"),INDIRECT("'"&amp;Trust_selected!$H$2&amp;"'!B:B"),N$1,INDIRECT("'"&amp;Trust_selected!$H$2&amp;"'!D:D"),Trust_selected!$E$12,INDIRECT("'"&amp;Trust_selected!$H$2&amp;"'!H:H"),$B110), SUMIFS(INDIRECT("'"&amp;Trust_selected!$H$2&amp;"'!G:G"),INDIRECT("'"&amp;Trust_selected!$H$2&amp;"'!B:B"),N$1,INDIRECT("'"&amp;Trust_selected!$H$2&amp;"'!D:D"),Trust_selected!$E$12,INDIRECT("'"&amp;Trust_selected!$H$2&amp;"'!E:E"),Trust_selected!$E$18,INDIRECT("'"&amp;Trust_selected!$H$2&amp;"'!H:H"),$B110))))</f>
        <v>0</v>
      </c>
      <c r="P110" s="4">
        <f t="shared" ca="1" si="10"/>
        <v>0</v>
      </c>
      <c r="Q110" s="96">
        <f t="shared" ca="1" si="11"/>
        <v>0</v>
      </c>
      <c r="R110" s="96">
        <f t="shared" ca="1" si="12"/>
        <v>1</v>
      </c>
    </row>
    <row r="111" spans="1:18" x14ac:dyDescent="0.3">
      <c r="A111" s="12" t="s">
        <v>269</v>
      </c>
      <c r="B111" s="12" t="s">
        <v>117</v>
      </c>
      <c r="C111" s="12" t="s">
        <v>357</v>
      </c>
      <c r="D111" s="22">
        <f ca="1">IF(AND(Trust_selected!$E$12="All intent",Trust_selected!$E$18="18+"), SUMIFS(INDIRECT("'"&amp;Trust_selected!$H$2&amp;"'!F:F"),INDIRECT("'"&amp;Trust_selected!$H$2&amp;"'!B:B"),D$1,INDIRECT("'"&amp;Trust_selected!$H$2&amp;"'!H:H"),$B111), IF(Trust_selected!$E$12="All intent", SUMIFS(INDIRECT("'"&amp;Trust_selected!$H$2&amp;"'!F:F"),INDIRECT("'"&amp;Trust_selected!$H$2&amp;"'!B:B"),D$1,INDIRECT("'"&amp;Trust_selected!$H$2&amp;"'!E:E"),Trust_selected!$E$18,INDIRECT("'"&amp;Trust_selected!$H$2&amp;"'!H:H"),$B111), IF(Trust_selected!$E$18="18+", SUMIFS(INDIRECT("'"&amp;Trust_selected!$H$2&amp;"'!F:F"),INDIRECT("'"&amp;Trust_selected!$H$2&amp;"'!B:B"),D$1,INDIRECT("'"&amp;Trust_selected!$H$2&amp;"'!D:D"),Trust_selected!$E$12,INDIRECT("'"&amp;Trust_selected!$H$2&amp;"'!H:H"),$B111), SUMIFS(INDIRECT("'"&amp;Trust_selected!$H$2&amp;"'!F:F"),INDIRECT("'"&amp;Trust_selected!$H$2&amp;"'!B:B"),D$1,INDIRECT("'"&amp;Trust_selected!$H$2&amp;"'!D:D"),Trust_selected!$E$12,INDIRECT("'"&amp;Trust_selected!$H$2&amp;"'!E:E"),Trust_selected!$E$18,INDIRECT("'"&amp;Trust_selected!$H$2&amp;"'!H:H"),$B111))))</f>
        <v>839</v>
      </c>
      <c r="E111" s="22">
        <f ca="1">IF(AND(Trust_selected!$E$12="All intent",Trust_selected!$E$18="18+"), SUMIFS(INDIRECT("'"&amp;Trust_selected!$H$2&amp;"'!G:G"),INDIRECT("'"&amp;Trust_selected!$H$2&amp;"'!B:B"),D$1,INDIRECT("'"&amp;Trust_selected!$H$2&amp;"'!H:H"),$B111), IF(Trust_selected!$E$12="All intent", SUMIFS(INDIRECT("'"&amp;Trust_selected!$H$2&amp;"'!G:G"),INDIRECT("'"&amp;Trust_selected!$H$2&amp;"'!B:B"),D$1,INDIRECT("'"&amp;Trust_selected!$H$2&amp;"'!E:E"),Trust_selected!$E$18,INDIRECT("'"&amp;Trust_selected!$H$2&amp;"'!H:H"),$B111), IF(Trust_selected!$E$18="18+", SUMIFS(INDIRECT("'"&amp;Trust_selected!$H$2&amp;"'!G:G"),INDIRECT("'"&amp;Trust_selected!$H$2&amp;"'!B:B"),D$1,INDIRECT("'"&amp;Trust_selected!$H$2&amp;"'!D:D"),Trust_selected!$E$12,INDIRECT("'"&amp;Trust_selected!$H$2&amp;"'!H:H"),$B111), SUMIFS(INDIRECT("'"&amp;Trust_selected!$H$2&amp;"'!G:G"),INDIRECT("'"&amp;Trust_selected!$H$2&amp;"'!B:B"),D$1,INDIRECT("'"&amp;Trust_selected!$H$2&amp;"'!D:D"),Trust_selected!$E$12,INDIRECT("'"&amp;Trust_selected!$H$2&amp;"'!E:E"),Trust_selected!$E$18,INDIRECT("'"&amp;Trust_selected!$H$2&amp;"'!H:H"),$B111))))</f>
        <v>34</v>
      </c>
      <c r="F111" s="22">
        <f t="shared" ca="1" si="13"/>
        <v>4.0524433849821219E-2</v>
      </c>
      <c r="G111" s="18">
        <f t="shared" ca="1" si="14"/>
        <v>2.9142671845179421E-2</v>
      </c>
      <c r="H111" s="18">
        <f t="shared" ca="1" si="15"/>
        <v>5.6094543373463097E-2</v>
      </c>
      <c r="I111" s="22">
        <f ca="1">IF(AND(Trust_selected!$E$12="All intent",Trust_selected!$E$18="18+"), SUMIFS(INDIRECT("'"&amp;Trust_selected!$H$2&amp;"'!F:F"),INDIRECT("'"&amp;Trust_selected!$H$2&amp;"'!B:B"),I$1,INDIRECT("'"&amp;Trust_selected!$H$2&amp;"'!H:H"),$B111), IF(Trust_selected!$E$12="All intent", SUMIFS(INDIRECT("'"&amp;Trust_selected!$H$2&amp;"'!F:F"),INDIRECT("'"&amp;Trust_selected!$H$2&amp;"'!B:B"),I$1,INDIRECT("'"&amp;Trust_selected!$H$2&amp;"'!E:E"),Trust_selected!$E$18,INDIRECT("'"&amp;Trust_selected!$H$2&amp;"'!H:H"),$B111), IF(Trust_selected!$E$18="18+", SUMIFS(INDIRECT("'"&amp;Trust_selected!$H$2&amp;"'!F:F"),INDIRECT("'"&amp;Trust_selected!$H$2&amp;"'!B:B"),I$1,INDIRECT("'"&amp;Trust_selected!$H$2&amp;"'!D:D"),Trust_selected!$E$12,INDIRECT("'"&amp;Trust_selected!$H$2&amp;"'!H:H"),$B111), SUMIFS(INDIRECT("'"&amp;Trust_selected!$H$2&amp;"'!F:F"),INDIRECT("'"&amp;Trust_selected!$H$2&amp;"'!B:B"),I$1,INDIRECT("'"&amp;Trust_selected!$H$2&amp;"'!D:D"),Trust_selected!$E$12,INDIRECT("'"&amp;Trust_selected!$H$2&amp;"'!E:E"),Trust_selected!$E$18,INDIRECT("'"&amp;Trust_selected!$H$2&amp;"'!H:H"),$B111))))</f>
        <v>892</v>
      </c>
      <c r="J111" s="22">
        <f ca="1">IF(AND(Trust_selected!$E$12="All intent",Trust_selected!$E$18="18+"), SUMIFS(INDIRECT("'"&amp;Trust_selected!$H$2&amp;"'!G:G"),INDIRECT("'"&amp;Trust_selected!$H$2&amp;"'!B:B"),I$1,INDIRECT("'"&amp;Trust_selected!$H$2&amp;"'!H:H"),$B111), IF(Trust_selected!$E$12="All intent", SUMIFS(INDIRECT("'"&amp;Trust_selected!$H$2&amp;"'!G:G"),INDIRECT("'"&amp;Trust_selected!$H$2&amp;"'!B:B"),I$1,INDIRECT("'"&amp;Trust_selected!$H$2&amp;"'!E:E"),Trust_selected!$E$18,INDIRECT("'"&amp;Trust_selected!$H$2&amp;"'!H:H"),$B111), IF(Trust_selected!$E$18="18+", SUMIFS(INDIRECT("'"&amp;Trust_selected!$H$2&amp;"'!G:G"),INDIRECT("'"&amp;Trust_selected!$H$2&amp;"'!B:B"),I$1,INDIRECT("'"&amp;Trust_selected!$H$2&amp;"'!D:D"),Trust_selected!$E$12,INDIRECT("'"&amp;Trust_selected!$H$2&amp;"'!H:H"),$B111), SUMIFS(INDIRECT("'"&amp;Trust_selected!$H$2&amp;"'!G:G"),INDIRECT("'"&amp;Trust_selected!$H$2&amp;"'!B:B"),I$1,INDIRECT("'"&amp;Trust_selected!$H$2&amp;"'!D:D"),Trust_selected!$E$12,INDIRECT("'"&amp;Trust_selected!$H$2&amp;"'!E:E"),Trust_selected!$E$18,INDIRECT("'"&amp;Trust_selected!$H$2&amp;"'!H:H"),$B111))))</f>
        <v>50</v>
      </c>
      <c r="K111" s="22">
        <f t="shared" ca="1" si="9"/>
        <v>5.6053811659192827E-2</v>
      </c>
      <c r="L111" s="18">
        <f t="shared" ca="1" si="16"/>
        <v>4.277477424841418E-2</v>
      </c>
      <c r="M111" s="18">
        <f t="shared" ca="1" si="17"/>
        <v>7.3140221422129323E-2</v>
      </c>
      <c r="N111" s="4">
        <f ca="1">IF(AND(Trust_selected!$E$12="All intent",Trust_selected!$E$18="18+"), SUMIFS(INDIRECT("'"&amp;Trust_selected!$H$2&amp;"'!F:F"),INDIRECT("'"&amp;Trust_selected!$H$2&amp;"'!B:B"),N$1,INDIRECT("'"&amp;Trust_selected!$H$2&amp;"'!H:H"),$B111), IF(Trust_selected!$E$12="All intent", SUMIFS(INDIRECT("'"&amp;Trust_selected!$H$2&amp;"'!F:F"),INDIRECT("'"&amp;Trust_selected!$H$2&amp;"'!B:B"),N$1,INDIRECT("'"&amp;Trust_selected!$H$2&amp;"'!E:E"),Trust_selected!$E$18,INDIRECT("'"&amp;Trust_selected!$H$2&amp;"'!H:H"),$B111), IF(Trust_selected!$E$18="18+", SUMIFS(INDIRECT("'"&amp;Trust_selected!$H$2&amp;"'!F:F"),INDIRECT("'"&amp;Trust_selected!$H$2&amp;"'!B:B"),N$1,INDIRECT("'"&amp;Trust_selected!$H$2&amp;"'!D:D"),Trust_selected!$E$12,INDIRECT("'"&amp;Trust_selected!$H$2&amp;"'!H:H"),$B111), SUMIFS(INDIRECT("'"&amp;Trust_selected!$H$2&amp;"'!F:F"),INDIRECT("'"&amp;Trust_selected!$H$2&amp;"'!B:B"),N$1,INDIRECT("'"&amp;Trust_selected!$H$2&amp;"'!D:D"),Trust_selected!$E$12,INDIRECT("'"&amp;Trust_selected!$H$2&amp;"'!E:E"),Trust_selected!$E$18,INDIRECT("'"&amp;Trust_selected!$H$2&amp;"'!H:H"),$B111))))</f>
        <v>0</v>
      </c>
      <c r="O111" s="4">
        <f ca="1">IF(AND(Trust_selected!$E$12="All intent",Trust_selected!$E$18="18+"), SUMIFS(INDIRECT("'"&amp;Trust_selected!$H$2&amp;"'!G:G"),INDIRECT("'"&amp;Trust_selected!$H$2&amp;"'!B:B"),N$1,INDIRECT("'"&amp;Trust_selected!$H$2&amp;"'!H:H"),$B111), IF(Trust_selected!$E$12="All intent", SUMIFS(INDIRECT("'"&amp;Trust_selected!$H$2&amp;"'!G:G"),INDIRECT("'"&amp;Trust_selected!$H$2&amp;"'!B:B"),N$1,INDIRECT("'"&amp;Trust_selected!$H$2&amp;"'!E:E"),Trust_selected!$E$18,INDIRECT("'"&amp;Trust_selected!$H$2&amp;"'!H:H"),$B111), IF(Trust_selected!$E$18="18+", SUMIFS(INDIRECT("'"&amp;Trust_selected!$H$2&amp;"'!G:G"),INDIRECT("'"&amp;Trust_selected!$H$2&amp;"'!B:B"),N$1,INDIRECT("'"&amp;Trust_selected!$H$2&amp;"'!D:D"),Trust_selected!$E$12,INDIRECT("'"&amp;Trust_selected!$H$2&amp;"'!H:H"),$B111), SUMIFS(INDIRECT("'"&amp;Trust_selected!$H$2&amp;"'!G:G"),INDIRECT("'"&amp;Trust_selected!$H$2&amp;"'!B:B"),N$1,INDIRECT("'"&amp;Trust_selected!$H$2&amp;"'!D:D"),Trust_selected!$E$12,INDIRECT("'"&amp;Trust_selected!$H$2&amp;"'!E:E"),Trust_selected!$E$18,INDIRECT("'"&amp;Trust_selected!$H$2&amp;"'!H:H"),$B111))))</f>
        <v>0</v>
      </c>
      <c r="P111" s="4">
        <f t="shared" ca="1" si="10"/>
        <v>0</v>
      </c>
      <c r="Q111" s="96">
        <f t="shared" ca="1" si="11"/>
        <v>0</v>
      </c>
      <c r="R111" s="96">
        <f t="shared" ca="1" si="12"/>
        <v>1</v>
      </c>
    </row>
    <row r="112" spans="1:18" x14ac:dyDescent="0.3">
      <c r="A112" s="12" t="s">
        <v>270</v>
      </c>
      <c r="B112" s="12" t="s">
        <v>118</v>
      </c>
      <c r="C112" s="12" t="s">
        <v>399</v>
      </c>
      <c r="D112" s="22">
        <f ca="1">IF(AND(Trust_selected!$E$12="All intent",Trust_selected!$E$18="18+"), SUMIFS(INDIRECT("'"&amp;Trust_selected!$H$2&amp;"'!F:F"),INDIRECT("'"&amp;Trust_selected!$H$2&amp;"'!B:B"),D$1,INDIRECT("'"&amp;Trust_selected!$H$2&amp;"'!H:H"),$B112), IF(Trust_selected!$E$12="All intent", SUMIFS(INDIRECT("'"&amp;Trust_selected!$H$2&amp;"'!F:F"),INDIRECT("'"&amp;Trust_selected!$H$2&amp;"'!B:B"),D$1,INDIRECT("'"&amp;Trust_selected!$H$2&amp;"'!E:E"),Trust_selected!$E$18,INDIRECT("'"&amp;Trust_selected!$H$2&amp;"'!H:H"),$B112), IF(Trust_selected!$E$18="18+", SUMIFS(INDIRECT("'"&amp;Trust_selected!$H$2&amp;"'!F:F"),INDIRECT("'"&amp;Trust_selected!$H$2&amp;"'!B:B"),D$1,INDIRECT("'"&amp;Trust_selected!$H$2&amp;"'!D:D"),Trust_selected!$E$12,INDIRECT("'"&amp;Trust_selected!$H$2&amp;"'!H:H"),$B112), SUMIFS(INDIRECT("'"&amp;Trust_selected!$H$2&amp;"'!F:F"),INDIRECT("'"&amp;Trust_selected!$H$2&amp;"'!B:B"),D$1,INDIRECT("'"&amp;Trust_selected!$H$2&amp;"'!D:D"),Trust_selected!$E$12,INDIRECT("'"&amp;Trust_selected!$H$2&amp;"'!E:E"),Trust_selected!$E$18,INDIRECT("'"&amp;Trust_selected!$H$2&amp;"'!H:H"),$B112))))</f>
        <v>96</v>
      </c>
      <c r="E112" s="22">
        <f ca="1">IF(AND(Trust_selected!$E$12="All intent",Trust_selected!$E$18="18+"), SUMIFS(INDIRECT("'"&amp;Trust_selected!$H$2&amp;"'!G:G"),INDIRECT("'"&amp;Trust_selected!$H$2&amp;"'!B:B"),D$1,INDIRECT("'"&amp;Trust_selected!$H$2&amp;"'!H:H"),$B112), IF(Trust_selected!$E$12="All intent", SUMIFS(INDIRECT("'"&amp;Trust_selected!$H$2&amp;"'!G:G"),INDIRECT("'"&amp;Trust_selected!$H$2&amp;"'!B:B"),D$1,INDIRECT("'"&amp;Trust_selected!$H$2&amp;"'!E:E"),Trust_selected!$E$18,INDIRECT("'"&amp;Trust_selected!$H$2&amp;"'!H:H"),$B112), IF(Trust_selected!$E$18="18+", SUMIFS(INDIRECT("'"&amp;Trust_selected!$H$2&amp;"'!G:G"),INDIRECT("'"&amp;Trust_selected!$H$2&amp;"'!B:B"),D$1,INDIRECT("'"&amp;Trust_selected!$H$2&amp;"'!D:D"),Trust_selected!$E$12,INDIRECT("'"&amp;Trust_selected!$H$2&amp;"'!H:H"),$B112), SUMIFS(INDIRECT("'"&amp;Trust_selected!$H$2&amp;"'!G:G"),INDIRECT("'"&amp;Trust_selected!$H$2&amp;"'!B:B"),D$1,INDIRECT("'"&amp;Trust_selected!$H$2&amp;"'!D:D"),Trust_selected!$E$12,INDIRECT("'"&amp;Trust_selected!$H$2&amp;"'!E:E"),Trust_selected!$E$18,INDIRECT("'"&amp;Trust_selected!$H$2&amp;"'!H:H"),$B112))))</f>
        <v>4</v>
      </c>
      <c r="F112" s="22">
        <f t="shared" ca="1" si="13"/>
        <v>4.1666666666666664E-2</v>
      </c>
      <c r="G112" s="18">
        <f t="shared" ca="1" si="14"/>
        <v>1.6320707536288327E-2</v>
      </c>
      <c r="H112" s="18">
        <f t="shared" ca="1" si="15"/>
        <v>0.10228191466658103</v>
      </c>
      <c r="I112" s="22">
        <f ca="1">IF(AND(Trust_selected!$E$12="All intent",Trust_selected!$E$18="18+"), SUMIFS(INDIRECT("'"&amp;Trust_selected!$H$2&amp;"'!F:F"),INDIRECT("'"&amp;Trust_selected!$H$2&amp;"'!B:B"),I$1,INDIRECT("'"&amp;Trust_selected!$H$2&amp;"'!H:H"),$B112), IF(Trust_selected!$E$12="All intent", SUMIFS(INDIRECT("'"&amp;Trust_selected!$H$2&amp;"'!F:F"),INDIRECT("'"&amp;Trust_selected!$H$2&amp;"'!B:B"),I$1,INDIRECT("'"&amp;Trust_selected!$H$2&amp;"'!E:E"),Trust_selected!$E$18,INDIRECT("'"&amp;Trust_selected!$H$2&amp;"'!H:H"),$B112), IF(Trust_selected!$E$18="18+", SUMIFS(INDIRECT("'"&amp;Trust_selected!$H$2&amp;"'!F:F"),INDIRECT("'"&amp;Trust_selected!$H$2&amp;"'!B:B"),I$1,INDIRECT("'"&amp;Trust_selected!$H$2&amp;"'!D:D"),Trust_selected!$E$12,INDIRECT("'"&amp;Trust_selected!$H$2&amp;"'!H:H"),$B112), SUMIFS(INDIRECT("'"&amp;Trust_selected!$H$2&amp;"'!F:F"),INDIRECT("'"&amp;Trust_selected!$H$2&amp;"'!B:B"),I$1,INDIRECT("'"&amp;Trust_selected!$H$2&amp;"'!D:D"),Trust_selected!$E$12,INDIRECT("'"&amp;Trust_selected!$H$2&amp;"'!E:E"),Trust_selected!$E$18,INDIRECT("'"&amp;Trust_selected!$H$2&amp;"'!H:H"),$B112))))</f>
        <v>67</v>
      </c>
      <c r="J112" s="22">
        <f ca="1">IF(AND(Trust_selected!$E$12="All intent",Trust_selected!$E$18="18+"), SUMIFS(INDIRECT("'"&amp;Trust_selected!$H$2&amp;"'!G:G"),INDIRECT("'"&amp;Trust_selected!$H$2&amp;"'!B:B"),I$1,INDIRECT("'"&amp;Trust_selected!$H$2&amp;"'!H:H"),$B112), IF(Trust_selected!$E$12="All intent", SUMIFS(INDIRECT("'"&amp;Trust_selected!$H$2&amp;"'!G:G"),INDIRECT("'"&amp;Trust_selected!$H$2&amp;"'!B:B"),I$1,INDIRECT("'"&amp;Trust_selected!$H$2&amp;"'!E:E"),Trust_selected!$E$18,INDIRECT("'"&amp;Trust_selected!$H$2&amp;"'!H:H"),$B112), IF(Trust_selected!$E$18="18+", SUMIFS(INDIRECT("'"&amp;Trust_selected!$H$2&amp;"'!G:G"),INDIRECT("'"&amp;Trust_selected!$H$2&amp;"'!B:B"),I$1,INDIRECT("'"&amp;Trust_selected!$H$2&amp;"'!D:D"),Trust_selected!$E$12,INDIRECT("'"&amp;Trust_selected!$H$2&amp;"'!H:H"),$B112), SUMIFS(INDIRECT("'"&amp;Trust_selected!$H$2&amp;"'!G:G"),INDIRECT("'"&amp;Trust_selected!$H$2&amp;"'!B:B"),I$1,INDIRECT("'"&amp;Trust_selected!$H$2&amp;"'!D:D"),Trust_selected!$E$12,INDIRECT("'"&amp;Trust_selected!$H$2&amp;"'!E:E"),Trust_selected!$E$18,INDIRECT("'"&amp;Trust_selected!$H$2&amp;"'!H:H"),$B112))))</f>
        <v>1</v>
      </c>
      <c r="K112" s="22">
        <f t="shared" ca="1" si="9"/>
        <v>1.4925373134328358E-2</v>
      </c>
      <c r="L112" s="18">
        <f t="shared" ca="1" si="16"/>
        <v>2.6395717340788917E-3</v>
      </c>
      <c r="M112" s="18">
        <f t="shared" ca="1" si="17"/>
        <v>7.9818623197781033E-2</v>
      </c>
      <c r="N112" s="4">
        <f ca="1">IF(AND(Trust_selected!$E$12="All intent",Trust_selected!$E$18="18+"), SUMIFS(INDIRECT("'"&amp;Trust_selected!$H$2&amp;"'!F:F"),INDIRECT("'"&amp;Trust_selected!$H$2&amp;"'!B:B"),N$1,INDIRECT("'"&amp;Trust_selected!$H$2&amp;"'!H:H"),$B112), IF(Trust_selected!$E$12="All intent", SUMIFS(INDIRECT("'"&amp;Trust_selected!$H$2&amp;"'!F:F"),INDIRECT("'"&amp;Trust_selected!$H$2&amp;"'!B:B"),N$1,INDIRECT("'"&amp;Trust_selected!$H$2&amp;"'!E:E"),Trust_selected!$E$18,INDIRECT("'"&amp;Trust_selected!$H$2&amp;"'!H:H"),$B112), IF(Trust_selected!$E$18="18+", SUMIFS(INDIRECT("'"&amp;Trust_selected!$H$2&amp;"'!F:F"),INDIRECT("'"&amp;Trust_selected!$H$2&amp;"'!B:B"),N$1,INDIRECT("'"&amp;Trust_selected!$H$2&amp;"'!D:D"),Trust_selected!$E$12,INDIRECT("'"&amp;Trust_selected!$H$2&amp;"'!H:H"),$B112), SUMIFS(INDIRECT("'"&amp;Trust_selected!$H$2&amp;"'!F:F"),INDIRECT("'"&amp;Trust_selected!$H$2&amp;"'!B:B"),N$1,INDIRECT("'"&amp;Trust_selected!$H$2&amp;"'!D:D"),Trust_selected!$E$12,INDIRECT("'"&amp;Trust_selected!$H$2&amp;"'!E:E"),Trust_selected!$E$18,INDIRECT("'"&amp;Trust_selected!$H$2&amp;"'!H:H"),$B112))))</f>
        <v>0</v>
      </c>
      <c r="O112" s="4">
        <f ca="1">IF(AND(Trust_selected!$E$12="All intent",Trust_selected!$E$18="18+"), SUMIFS(INDIRECT("'"&amp;Trust_selected!$H$2&amp;"'!G:G"),INDIRECT("'"&amp;Trust_selected!$H$2&amp;"'!B:B"),N$1,INDIRECT("'"&amp;Trust_selected!$H$2&amp;"'!H:H"),$B112), IF(Trust_selected!$E$12="All intent", SUMIFS(INDIRECT("'"&amp;Trust_selected!$H$2&amp;"'!G:G"),INDIRECT("'"&amp;Trust_selected!$H$2&amp;"'!B:B"),N$1,INDIRECT("'"&amp;Trust_selected!$H$2&amp;"'!E:E"),Trust_selected!$E$18,INDIRECT("'"&amp;Trust_selected!$H$2&amp;"'!H:H"),$B112), IF(Trust_selected!$E$18="18+", SUMIFS(INDIRECT("'"&amp;Trust_selected!$H$2&amp;"'!G:G"),INDIRECT("'"&amp;Trust_selected!$H$2&amp;"'!B:B"),N$1,INDIRECT("'"&amp;Trust_selected!$H$2&amp;"'!D:D"),Trust_selected!$E$12,INDIRECT("'"&amp;Trust_selected!$H$2&amp;"'!H:H"),$B112), SUMIFS(INDIRECT("'"&amp;Trust_selected!$H$2&amp;"'!G:G"),INDIRECT("'"&amp;Trust_selected!$H$2&amp;"'!B:B"),N$1,INDIRECT("'"&amp;Trust_selected!$H$2&amp;"'!D:D"),Trust_selected!$E$12,INDIRECT("'"&amp;Trust_selected!$H$2&amp;"'!E:E"),Trust_selected!$E$18,INDIRECT("'"&amp;Trust_selected!$H$2&amp;"'!H:H"),$B112))))</f>
        <v>0</v>
      </c>
      <c r="P112" s="4">
        <f t="shared" ca="1" si="10"/>
        <v>0</v>
      </c>
      <c r="Q112" s="96">
        <f t="shared" ca="1" si="11"/>
        <v>0</v>
      </c>
      <c r="R112" s="96">
        <f t="shared" ca="1" si="12"/>
        <v>1</v>
      </c>
    </row>
    <row r="113" spans="1:18" x14ac:dyDescent="0.3">
      <c r="A113" s="12" t="s">
        <v>271</v>
      </c>
      <c r="B113" s="12" t="s">
        <v>119</v>
      </c>
      <c r="C113" s="12" t="s">
        <v>385</v>
      </c>
      <c r="D113" s="22">
        <f ca="1">IF(AND(Trust_selected!$E$12="All intent",Trust_selected!$E$18="18+"), SUMIFS(INDIRECT("'"&amp;Trust_selected!$H$2&amp;"'!F:F"),INDIRECT("'"&amp;Trust_selected!$H$2&amp;"'!B:B"),D$1,INDIRECT("'"&amp;Trust_selected!$H$2&amp;"'!H:H"),$B113), IF(Trust_selected!$E$12="All intent", SUMIFS(INDIRECT("'"&amp;Trust_selected!$H$2&amp;"'!F:F"),INDIRECT("'"&amp;Trust_selected!$H$2&amp;"'!B:B"),D$1,INDIRECT("'"&amp;Trust_selected!$H$2&amp;"'!E:E"),Trust_selected!$E$18,INDIRECT("'"&amp;Trust_selected!$H$2&amp;"'!H:H"),$B113), IF(Trust_selected!$E$18="18+", SUMIFS(INDIRECT("'"&amp;Trust_selected!$H$2&amp;"'!F:F"),INDIRECT("'"&amp;Trust_selected!$H$2&amp;"'!B:B"),D$1,INDIRECT("'"&amp;Trust_selected!$H$2&amp;"'!D:D"),Trust_selected!$E$12,INDIRECT("'"&amp;Trust_selected!$H$2&amp;"'!H:H"),$B113), SUMIFS(INDIRECT("'"&amp;Trust_selected!$H$2&amp;"'!F:F"),INDIRECT("'"&amp;Trust_selected!$H$2&amp;"'!B:B"),D$1,INDIRECT("'"&amp;Trust_selected!$H$2&amp;"'!D:D"),Trust_selected!$E$12,INDIRECT("'"&amp;Trust_selected!$H$2&amp;"'!E:E"),Trust_selected!$E$18,INDIRECT("'"&amp;Trust_selected!$H$2&amp;"'!H:H"),$B113))))</f>
        <v>112</v>
      </c>
      <c r="E113" s="22">
        <f ca="1">IF(AND(Trust_selected!$E$12="All intent",Trust_selected!$E$18="18+"), SUMIFS(INDIRECT("'"&amp;Trust_selected!$H$2&amp;"'!G:G"),INDIRECT("'"&amp;Trust_selected!$H$2&amp;"'!B:B"),D$1,INDIRECT("'"&amp;Trust_selected!$H$2&amp;"'!H:H"),$B113), IF(Trust_selected!$E$12="All intent", SUMIFS(INDIRECT("'"&amp;Trust_selected!$H$2&amp;"'!G:G"),INDIRECT("'"&amp;Trust_selected!$H$2&amp;"'!B:B"),D$1,INDIRECT("'"&amp;Trust_selected!$H$2&amp;"'!E:E"),Trust_selected!$E$18,INDIRECT("'"&amp;Trust_selected!$H$2&amp;"'!H:H"),$B113), IF(Trust_selected!$E$18="18+", SUMIFS(INDIRECT("'"&amp;Trust_selected!$H$2&amp;"'!G:G"),INDIRECT("'"&amp;Trust_selected!$H$2&amp;"'!B:B"),D$1,INDIRECT("'"&amp;Trust_selected!$H$2&amp;"'!D:D"),Trust_selected!$E$12,INDIRECT("'"&amp;Trust_selected!$H$2&amp;"'!H:H"),$B113), SUMIFS(INDIRECT("'"&amp;Trust_selected!$H$2&amp;"'!G:G"),INDIRECT("'"&amp;Trust_selected!$H$2&amp;"'!B:B"),D$1,INDIRECT("'"&amp;Trust_selected!$H$2&amp;"'!D:D"),Trust_selected!$E$12,INDIRECT("'"&amp;Trust_selected!$H$2&amp;"'!E:E"),Trust_selected!$E$18,INDIRECT("'"&amp;Trust_selected!$H$2&amp;"'!H:H"),$B113))))</f>
        <v>12</v>
      </c>
      <c r="F113" s="22">
        <f t="shared" ca="1" si="13"/>
        <v>0.10714285714285714</v>
      </c>
      <c r="G113" s="18">
        <f t="shared" ca="1" si="14"/>
        <v>6.2360123725157819E-2</v>
      </c>
      <c r="H113" s="18">
        <f t="shared" ca="1" si="15"/>
        <v>0.17798093468458376</v>
      </c>
      <c r="I113" s="22">
        <f ca="1">IF(AND(Trust_selected!$E$12="All intent",Trust_selected!$E$18="18+"), SUMIFS(INDIRECT("'"&amp;Trust_selected!$H$2&amp;"'!F:F"),INDIRECT("'"&amp;Trust_selected!$H$2&amp;"'!B:B"),I$1,INDIRECT("'"&amp;Trust_selected!$H$2&amp;"'!H:H"),$B113), IF(Trust_selected!$E$12="All intent", SUMIFS(INDIRECT("'"&amp;Trust_selected!$H$2&amp;"'!F:F"),INDIRECT("'"&amp;Trust_selected!$H$2&amp;"'!B:B"),I$1,INDIRECT("'"&amp;Trust_selected!$H$2&amp;"'!E:E"),Trust_selected!$E$18,INDIRECT("'"&amp;Trust_selected!$H$2&amp;"'!H:H"),$B113), IF(Trust_selected!$E$18="18+", SUMIFS(INDIRECT("'"&amp;Trust_selected!$H$2&amp;"'!F:F"),INDIRECT("'"&amp;Trust_selected!$H$2&amp;"'!B:B"),I$1,INDIRECT("'"&amp;Trust_selected!$H$2&amp;"'!D:D"),Trust_selected!$E$12,INDIRECT("'"&amp;Trust_selected!$H$2&amp;"'!H:H"),$B113), SUMIFS(INDIRECT("'"&amp;Trust_selected!$H$2&amp;"'!F:F"),INDIRECT("'"&amp;Trust_selected!$H$2&amp;"'!B:B"),I$1,INDIRECT("'"&amp;Trust_selected!$H$2&amp;"'!D:D"),Trust_selected!$E$12,INDIRECT("'"&amp;Trust_selected!$H$2&amp;"'!E:E"),Trust_selected!$E$18,INDIRECT("'"&amp;Trust_selected!$H$2&amp;"'!H:H"),$B113))))</f>
        <v>98</v>
      </c>
      <c r="J113" s="22">
        <f ca="1">IF(AND(Trust_selected!$E$12="All intent",Trust_selected!$E$18="18+"), SUMIFS(INDIRECT("'"&amp;Trust_selected!$H$2&amp;"'!G:G"),INDIRECT("'"&amp;Trust_selected!$H$2&amp;"'!B:B"),I$1,INDIRECT("'"&amp;Trust_selected!$H$2&amp;"'!H:H"),$B113), IF(Trust_selected!$E$12="All intent", SUMIFS(INDIRECT("'"&amp;Trust_selected!$H$2&amp;"'!G:G"),INDIRECT("'"&amp;Trust_selected!$H$2&amp;"'!B:B"),I$1,INDIRECT("'"&amp;Trust_selected!$H$2&amp;"'!E:E"),Trust_selected!$E$18,INDIRECT("'"&amp;Trust_selected!$H$2&amp;"'!H:H"),$B113), IF(Trust_selected!$E$18="18+", SUMIFS(INDIRECT("'"&amp;Trust_selected!$H$2&amp;"'!G:G"),INDIRECT("'"&amp;Trust_selected!$H$2&amp;"'!B:B"),I$1,INDIRECT("'"&amp;Trust_selected!$H$2&amp;"'!D:D"),Trust_selected!$E$12,INDIRECT("'"&amp;Trust_selected!$H$2&amp;"'!H:H"),$B113), SUMIFS(INDIRECT("'"&amp;Trust_selected!$H$2&amp;"'!G:G"),INDIRECT("'"&amp;Trust_selected!$H$2&amp;"'!B:B"),I$1,INDIRECT("'"&amp;Trust_selected!$H$2&amp;"'!D:D"),Trust_selected!$E$12,INDIRECT("'"&amp;Trust_selected!$H$2&amp;"'!E:E"),Trust_selected!$E$18,INDIRECT("'"&amp;Trust_selected!$H$2&amp;"'!H:H"),$B113))))</f>
        <v>6</v>
      </c>
      <c r="K113" s="22">
        <f t="shared" ca="1" si="9"/>
        <v>6.1224489795918366E-2</v>
      </c>
      <c r="L113" s="18">
        <f t="shared" ca="1" si="16"/>
        <v>2.8359323681385676E-2</v>
      </c>
      <c r="M113" s="18">
        <f t="shared" ca="1" si="17"/>
        <v>0.12719087173151769</v>
      </c>
      <c r="N113" s="4">
        <f ca="1">IF(AND(Trust_selected!$E$12="All intent",Trust_selected!$E$18="18+"), SUMIFS(INDIRECT("'"&amp;Trust_selected!$H$2&amp;"'!F:F"),INDIRECT("'"&amp;Trust_selected!$H$2&amp;"'!B:B"),N$1,INDIRECT("'"&amp;Trust_selected!$H$2&amp;"'!H:H"),$B113), IF(Trust_selected!$E$12="All intent", SUMIFS(INDIRECT("'"&amp;Trust_selected!$H$2&amp;"'!F:F"),INDIRECT("'"&amp;Trust_selected!$H$2&amp;"'!B:B"),N$1,INDIRECT("'"&amp;Trust_selected!$H$2&amp;"'!E:E"),Trust_selected!$E$18,INDIRECT("'"&amp;Trust_selected!$H$2&amp;"'!H:H"),$B113), IF(Trust_selected!$E$18="18+", SUMIFS(INDIRECT("'"&amp;Trust_selected!$H$2&amp;"'!F:F"),INDIRECT("'"&amp;Trust_selected!$H$2&amp;"'!B:B"),N$1,INDIRECT("'"&amp;Trust_selected!$H$2&amp;"'!D:D"),Trust_selected!$E$12,INDIRECT("'"&amp;Trust_selected!$H$2&amp;"'!H:H"),$B113), SUMIFS(INDIRECT("'"&amp;Trust_selected!$H$2&amp;"'!F:F"),INDIRECT("'"&amp;Trust_selected!$H$2&amp;"'!B:B"),N$1,INDIRECT("'"&amp;Trust_selected!$H$2&amp;"'!D:D"),Trust_selected!$E$12,INDIRECT("'"&amp;Trust_selected!$H$2&amp;"'!E:E"),Trust_selected!$E$18,INDIRECT("'"&amp;Trust_selected!$H$2&amp;"'!H:H"),$B113))))</f>
        <v>0</v>
      </c>
      <c r="O113" s="4">
        <f ca="1">IF(AND(Trust_selected!$E$12="All intent",Trust_selected!$E$18="18+"), SUMIFS(INDIRECT("'"&amp;Trust_selected!$H$2&amp;"'!G:G"),INDIRECT("'"&amp;Trust_selected!$H$2&amp;"'!B:B"),N$1,INDIRECT("'"&amp;Trust_selected!$H$2&amp;"'!H:H"),$B113), IF(Trust_selected!$E$12="All intent", SUMIFS(INDIRECT("'"&amp;Trust_selected!$H$2&amp;"'!G:G"),INDIRECT("'"&amp;Trust_selected!$H$2&amp;"'!B:B"),N$1,INDIRECT("'"&amp;Trust_selected!$H$2&amp;"'!E:E"),Trust_selected!$E$18,INDIRECT("'"&amp;Trust_selected!$H$2&amp;"'!H:H"),$B113), IF(Trust_selected!$E$18="18+", SUMIFS(INDIRECT("'"&amp;Trust_selected!$H$2&amp;"'!G:G"),INDIRECT("'"&amp;Trust_selected!$H$2&amp;"'!B:B"),N$1,INDIRECT("'"&amp;Trust_selected!$H$2&amp;"'!D:D"),Trust_selected!$E$12,INDIRECT("'"&amp;Trust_selected!$H$2&amp;"'!H:H"),$B113), SUMIFS(INDIRECT("'"&amp;Trust_selected!$H$2&amp;"'!G:G"),INDIRECT("'"&amp;Trust_selected!$H$2&amp;"'!B:B"),N$1,INDIRECT("'"&amp;Trust_selected!$H$2&amp;"'!D:D"),Trust_selected!$E$12,INDIRECT("'"&amp;Trust_selected!$H$2&amp;"'!E:E"),Trust_selected!$E$18,INDIRECT("'"&amp;Trust_selected!$H$2&amp;"'!H:H"),$B113))))</f>
        <v>0</v>
      </c>
      <c r="P113" s="4">
        <f t="shared" ca="1" si="10"/>
        <v>0</v>
      </c>
      <c r="Q113" s="96">
        <f t="shared" ca="1" si="11"/>
        <v>0</v>
      </c>
      <c r="R113" s="96">
        <f t="shared" ca="1" si="12"/>
        <v>1</v>
      </c>
    </row>
    <row r="114" spans="1:18" x14ac:dyDescent="0.3">
      <c r="A114" s="12" t="s">
        <v>272</v>
      </c>
      <c r="B114" s="12" t="s">
        <v>120</v>
      </c>
      <c r="C114" s="12" t="s">
        <v>355</v>
      </c>
      <c r="D114" s="22">
        <f ca="1">IF(AND(Trust_selected!$E$12="All intent",Trust_selected!$E$18="18+"), SUMIFS(INDIRECT("'"&amp;Trust_selected!$H$2&amp;"'!F:F"),INDIRECT("'"&amp;Trust_selected!$H$2&amp;"'!B:B"),D$1,INDIRECT("'"&amp;Trust_selected!$H$2&amp;"'!H:H"),$B114), IF(Trust_selected!$E$12="All intent", SUMIFS(INDIRECT("'"&amp;Trust_selected!$H$2&amp;"'!F:F"),INDIRECT("'"&amp;Trust_selected!$H$2&amp;"'!B:B"),D$1,INDIRECT("'"&amp;Trust_selected!$H$2&amp;"'!E:E"),Trust_selected!$E$18,INDIRECT("'"&amp;Trust_selected!$H$2&amp;"'!H:H"),$B114), IF(Trust_selected!$E$18="18+", SUMIFS(INDIRECT("'"&amp;Trust_selected!$H$2&amp;"'!F:F"),INDIRECT("'"&amp;Trust_selected!$H$2&amp;"'!B:B"),D$1,INDIRECT("'"&amp;Trust_selected!$H$2&amp;"'!D:D"),Trust_selected!$E$12,INDIRECT("'"&amp;Trust_selected!$H$2&amp;"'!H:H"),$B114), SUMIFS(INDIRECT("'"&amp;Trust_selected!$H$2&amp;"'!F:F"),INDIRECT("'"&amp;Trust_selected!$H$2&amp;"'!B:B"),D$1,INDIRECT("'"&amp;Trust_selected!$H$2&amp;"'!D:D"),Trust_selected!$E$12,INDIRECT("'"&amp;Trust_selected!$H$2&amp;"'!E:E"),Trust_selected!$E$18,INDIRECT("'"&amp;Trust_selected!$H$2&amp;"'!H:H"),$B114))))</f>
        <v>1363</v>
      </c>
      <c r="E114" s="22">
        <f ca="1">IF(AND(Trust_selected!$E$12="All intent",Trust_selected!$E$18="18+"), SUMIFS(INDIRECT("'"&amp;Trust_selected!$H$2&amp;"'!G:G"),INDIRECT("'"&amp;Trust_selected!$H$2&amp;"'!B:B"),D$1,INDIRECT("'"&amp;Trust_selected!$H$2&amp;"'!H:H"),$B114), IF(Trust_selected!$E$12="All intent", SUMIFS(INDIRECT("'"&amp;Trust_selected!$H$2&amp;"'!G:G"),INDIRECT("'"&amp;Trust_selected!$H$2&amp;"'!B:B"),D$1,INDIRECT("'"&amp;Trust_selected!$H$2&amp;"'!E:E"),Trust_selected!$E$18,INDIRECT("'"&amp;Trust_selected!$H$2&amp;"'!H:H"),$B114), IF(Trust_selected!$E$18="18+", SUMIFS(INDIRECT("'"&amp;Trust_selected!$H$2&amp;"'!G:G"),INDIRECT("'"&amp;Trust_selected!$H$2&amp;"'!B:B"),D$1,INDIRECT("'"&amp;Trust_selected!$H$2&amp;"'!D:D"),Trust_selected!$E$12,INDIRECT("'"&amp;Trust_selected!$H$2&amp;"'!H:H"),$B114), SUMIFS(INDIRECT("'"&amp;Trust_selected!$H$2&amp;"'!G:G"),INDIRECT("'"&amp;Trust_selected!$H$2&amp;"'!B:B"),D$1,INDIRECT("'"&amp;Trust_selected!$H$2&amp;"'!D:D"),Trust_selected!$E$12,INDIRECT("'"&amp;Trust_selected!$H$2&amp;"'!E:E"),Trust_selected!$E$18,INDIRECT("'"&amp;Trust_selected!$H$2&amp;"'!H:H"),$B114))))</f>
        <v>68</v>
      </c>
      <c r="F114" s="22">
        <f t="shared" ca="1" si="13"/>
        <v>4.9889948642699924E-2</v>
      </c>
      <c r="G114" s="18">
        <f t="shared" ca="1" si="14"/>
        <v>3.9543812020137105E-2</v>
      </c>
      <c r="H114" s="18">
        <f t="shared" ca="1" si="15"/>
        <v>6.2766121526471041E-2</v>
      </c>
      <c r="I114" s="22">
        <f ca="1">IF(AND(Trust_selected!$E$12="All intent",Trust_selected!$E$18="18+"), SUMIFS(INDIRECT("'"&amp;Trust_selected!$H$2&amp;"'!F:F"),INDIRECT("'"&amp;Trust_selected!$H$2&amp;"'!B:B"),I$1,INDIRECT("'"&amp;Trust_selected!$H$2&amp;"'!H:H"),$B114), IF(Trust_selected!$E$12="All intent", SUMIFS(INDIRECT("'"&amp;Trust_selected!$H$2&amp;"'!F:F"),INDIRECT("'"&amp;Trust_selected!$H$2&amp;"'!B:B"),I$1,INDIRECT("'"&amp;Trust_selected!$H$2&amp;"'!E:E"),Trust_selected!$E$18,INDIRECT("'"&amp;Trust_selected!$H$2&amp;"'!H:H"),$B114), IF(Trust_selected!$E$18="18+", SUMIFS(INDIRECT("'"&amp;Trust_selected!$H$2&amp;"'!F:F"),INDIRECT("'"&amp;Trust_selected!$H$2&amp;"'!B:B"),I$1,INDIRECT("'"&amp;Trust_selected!$H$2&amp;"'!D:D"),Trust_selected!$E$12,INDIRECT("'"&amp;Trust_selected!$H$2&amp;"'!H:H"),$B114), SUMIFS(INDIRECT("'"&amp;Trust_selected!$H$2&amp;"'!F:F"),INDIRECT("'"&amp;Trust_selected!$H$2&amp;"'!B:B"),I$1,INDIRECT("'"&amp;Trust_selected!$H$2&amp;"'!D:D"),Trust_selected!$E$12,INDIRECT("'"&amp;Trust_selected!$H$2&amp;"'!E:E"),Trust_selected!$E$18,INDIRECT("'"&amp;Trust_selected!$H$2&amp;"'!H:H"),$B114))))</f>
        <v>1250</v>
      </c>
      <c r="J114" s="22">
        <f ca="1">IF(AND(Trust_selected!$E$12="All intent",Trust_selected!$E$18="18+"), SUMIFS(INDIRECT("'"&amp;Trust_selected!$H$2&amp;"'!G:G"),INDIRECT("'"&amp;Trust_selected!$H$2&amp;"'!B:B"),I$1,INDIRECT("'"&amp;Trust_selected!$H$2&amp;"'!H:H"),$B114), IF(Trust_selected!$E$12="All intent", SUMIFS(INDIRECT("'"&amp;Trust_selected!$H$2&amp;"'!G:G"),INDIRECT("'"&amp;Trust_selected!$H$2&amp;"'!B:B"),I$1,INDIRECT("'"&amp;Trust_selected!$H$2&amp;"'!E:E"),Trust_selected!$E$18,INDIRECT("'"&amp;Trust_selected!$H$2&amp;"'!H:H"),$B114), IF(Trust_selected!$E$18="18+", SUMIFS(INDIRECT("'"&amp;Trust_selected!$H$2&amp;"'!G:G"),INDIRECT("'"&amp;Trust_selected!$H$2&amp;"'!B:B"),I$1,INDIRECT("'"&amp;Trust_selected!$H$2&amp;"'!D:D"),Trust_selected!$E$12,INDIRECT("'"&amp;Trust_selected!$H$2&amp;"'!H:H"),$B114), SUMIFS(INDIRECT("'"&amp;Trust_selected!$H$2&amp;"'!G:G"),INDIRECT("'"&amp;Trust_selected!$H$2&amp;"'!B:B"),I$1,INDIRECT("'"&amp;Trust_selected!$H$2&amp;"'!D:D"),Trust_selected!$E$12,INDIRECT("'"&amp;Trust_selected!$H$2&amp;"'!E:E"),Trust_selected!$E$18,INDIRECT("'"&amp;Trust_selected!$H$2&amp;"'!H:H"),$B114))))</f>
        <v>36</v>
      </c>
      <c r="K114" s="22">
        <f t="shared" ca="1" si="9"/>
        <v>2.8799999999999999E-2</v>
      </c>
      <c r="L114" s="18">
        <f t="shared" ca="1" si="16"/>
        <v>2.0874597944364606E-2</v>
      </c>
      <c r="M114" s="18">
        <f t="shared" ca="1" si="17"/>
        <v>3.9612681597362413E-2</v>
      </c>
      <c r="N114" s="4">
        <f ca="1">IF(AND(Trust_selected!$E$12="All intent",Trust_selected!$E$18="18+"), SUMIFS(INDIRECT("'"&amp;Trust_selected!$H$2&amp;"'!F:F"),INDIRECT("'"&amp;Trust_selected!$H$2&amp;"'!B:B"),N$1,INDIRECT("'"&amp;Trust_selected!$H$2&amp;"'!H:H"),$B114), IF(Trust_selected!$E$12="All intent", SUMIFS(INDIRECT("'"&amp;Trust_selected!$H$2&amp;"'!F:F"),INDIRECT("'"&amp;Trust_selected!$H$2&amp;"'!B:B"),N$1,INDIRECT("'"&amp;Trust_selected!$H$2&amp;"'!E:E"),Trust_selected!$E$18,INDIRECT("'"&amp;Trust_selected!$H$2&amp;"'!H:H"),$B114), IF(Trust_selected!$E$18="18+", SUMIFS(INDIRECT("'"&amp;Trust_selected!$H$2&amp;"'!F:F"),INDIRECT("'"&amp;Trust_selected!$H$2&amp;"'!B:B"),N$1,INDIRECT("'"&amp;Trust_selected!$H$2&amp;"'!D:D"),Trust_selected!$E$12,INDIRECT("'"&amp;Trust_selected!$H$2&amp;"'!H:H"),$B114), SUMIFS(INDIRECT("'"&amp;Trust_selected!$H$2&amp;"'!F:F"),INDIRECT("'"&amp;Trust_selected!$H$2&amp;"'!B:B"),N$1,INDIRECT("'"&amp;Trust_selected!$H$2&amp;"'!D:D"),Trust_selected!$E$12,INDIRECT("'"&amp;Trust_selected!$H$2&amp;"'!E:E"),Trust_selected!$E$18,INDIRECT("'"&amp;Trust_selected!$H$2&amp;"'!H:H"),$B114))))</f>
        <v>0</v>
      </c>
      <c r="O114" s="4">
        <f ca="1">IF(AND(Trust_selected!$E$12="All intent",Trust_selected!$E$18="18+"), SUMIFS(INDIRECT("'"&amp;Trust_selected!$H$2&amp;"'!G:G"),INDIRECT("'"&amp;Trust_selected!$H$2&amp;"'!B:B"),N$1,INDIRECT("'"&amp;Trust_selected!$H$2&amp;"'!H:H"),$B114), IF(Trust_selected!$E$12="All intent", SUMIFS(INDIRECT("'"&amp;Trust_selected!$H$2&amp;"'!G:G"),INDIRECT("'"&amp;Trust_selected!$H$2&amp;"'!B:B"),N$1,INDIRECT("'"&amp;Trust_selected!$H$2&amp;"'!E:E"),Trust_selected!$E$18,INDIRECT("'"&amp;Trust_selected!$H$2&amp;"'!H:H"),$B114), IF(Trust_selected!$E$18="18+", SUMIFS(INDIRECT("'"&amp;Trust_selected!$H$2&amp;"'!G:G"),INDIRECT("'"&amp;Trust_selected!$H$2&amp;"'!B:B"),N$1,INDIRECT("'"&amp;Trust_selected!$H$2&amp;"'!D:D"),Trust_selected!$E$12,INDIRECT("'"&amp;Trust_selected!$H$2&amp;"'!H:H"),$B114), SUMIFS(INDIRECT("'"&amp;Trust_selected!$H$2&amp;"'!G:G"),INDIRECT("'"&amp;Trust_selected!$H$2&amp;"'!B:B"),N$1,INDIRECT("'"&amp;Trust_selected!$H$2&amp;"'!D:D"),Trust_selected!$E$12,INDIRECT("'"&amp;Trust_selected!$H$2&amp;"'!E:E"),Trust_selected!$E$18,INDIRECT("'"&amp;Trust_selected!$H$2&amp;"'!H:H"),$B114))))</f>
        <v>0</v>
      </c>
      <c r="P114" s="4">
        <f t="shared" ca="1" si="10"/>
        <v>0</v>
      </c>
      <c r="Q114" s="96">
        <f t="shared" ca="1" si="11"/>
        <v>0</v>
      </c>
      <c r="R114" s="96">
        <f t="shared" ca="1" si="12"/>
        <v>1</v>
      </c>
    </row>
    <row r="115" spans="1:18" x14ac:dyDescent="0.3">
      <c r="A115" s="12" t="s">
        <v>273</v>
      </c>
      <c r="B115" s="12" t="s">
        <v>121</v>
      </c>
      <c r="C115" s="12" t="s">
        <v>377</v>
      </c>
      <c r="D115" s="22">
        <f ca="1">IF(AND(Trust_selected!$E$12="All intent",Trust_selected!$E$18="18+"), SUMIFS(INDIRECT("'"&amp;Trust_selected!$H$2&amp;"'!F:F"),INDIRECT("'"&amp;Trust_selected!$H$2&amp;"'!B:B"),D$1,INDIRECT("'"&amp;Trust_selected!$H$2&amp;"'!H:H"),$B115), IF(Trust_selected!$E$12="All intent", SUMIFS(INDIRECT("'"&amp;Trust_selected!$H$2&amp;"'!F:F"),INDIRECT("'"&amp;Trust_selected!$H$2&amp;"'!B:B"),D$1,INDIRECT("'"&amp;Trust_selected!$H$2&amp;"'!E:E"),Trust_selected!$E$18,INDIRECT("'"&amp;Trust_selected!$H$2&amp;"'!H:H"),$B115), IF(Trust_selected!$E$18="18+", SUMIFS(INDIRECT("'"&amp;Trust_selected!$H$2&amp;"'!F:F"),INDIRECT("'"&amp;Trust_selected!$H$2&amp;"'!B:B"),D$1,INDIRECT("'"&amp;Trust_selected!$H$2&amp;"'!D:D"),Trust_selected!$E$12,INDIRECT("'"&amp;Trust_selected!$H$2&amp;"'!H:H"),$B115), SUMIFS(INDIRECT("'"&amp;Trust_selected!$H$2&amp;"'!F:F"),INDIRECT("'"&amp;Trust_selected!$H$2&amp;"'!B:B"),D$1,INDIRECT("'"&amp;Trust_selected!$H$2&amp;"'!D:D"),Trust_selected!$E$12,INDIRECT("'"&amp;Trust_selected!$H$2&amp;"'!E:E"),Trust_selected!$E$18,INDIRECT("'"&amp;Trust_selected!$H$2&amp;"'!H:H"),$B115))))</f>
        <v>401</v>
      </c>
      <c r="E115" s="22">
        <f ca="1">IF(AND(Trust_selected!$E$12="All intent",Trust_selected!$E$18="18+"), SUMIFS(INDIRECT("'"&amp;Trust_selected!$H$2&amp;"'!G:G"),INDIRECT("'"&amp;Trust_selected!$H$2&amp;"'!B:B"),D$1,INDIRECT("'"&amp;Trust_selected!$H$2&amp;"'!H:H"),$B115), IF(Trust_selected!$E$12="All intent", SUMIFS(INDIRECT("'"&amp;Trust_selected!$H$2&amp;"'!G:G"),INDIRECT("'"&amp;Trust_selected!$H$2&amp;"'!B:B"),D$1,INDIRECT("'"&amp;Trust_selected!$H$2&amp;"'!E:E"),Trust_selected!$E$18,INDIRECT("'"&amp;Trust_selected!$H$2&amp;"'!H:H"),$B115), IF(Trust_selected!$E$18="18+", SUMIFS(INDIRECT("'"&amp;Trust_selected!$H$2&amp;"'!G:G"),INDIRECT("'"&amp;Trust_selected!$H$2&amp;"'!B:B"),D$1,INDIRECT("'"&amp;Trust_selected!$H$2&amp;"'!D:D"),Trust_selected!$E$12,INDIRECT("'"&amp;Trust_selected!$H$2&amp;"'!H:H"),$B115), SUMIFS(INDIRECT("'"&amp;Trust_selected!$H$2&amp;"'!G:G"),INDIRECT("'"&amp;Trust_selected!$H$2&amp;"'!B:B"),D$1,INDIRECT("'"&amp;Trust_selected!$H$2&amp;"'!D:D"),Trust_selected!$E$12,INDIRECT("'"&amp;Trust_selected!$H$2&amp;"'!E:E"),Trust_selected!$E$18,INDIRECT("'"&amp;Trust_selected!$H$2&amp;"'!H:H"),$B115))))</f>
        <v>9</v>
      </c>
      <c r="F115" s="22">
        <f t="shared" ca="1" si="13"/>
        <v>2.2443890274314215E-2</v>
      </c>
      <c r="G115" s="18">
        <f t="shared" ca="1" si="14"/>
        <v>1.185184347952682E-2</v>
      </c>
      <c r="H115" s="18">
        <f t="shared" ca="1" si="15"/>
        <v>4.2098803977179904E-2</v>
      </c>
      <c r="I115" s="22">
        <f ca="1">IF(AND(Trust_selected!$E$12="All intent",Trust_selected!$E$18="18+"), SUMIFS(INDIRECT("'"&amp;Trust_selected!$H$2&amp;"'!F:F"),INDIRECT("'"&amp;Trust_selected!$H$2&amp;"'!B:B"),I$1,INDIRECT("'"&amp;Trust_selected!$H$2&amp;"'!H:H"),$B115), IF(Trust_selected!$E$12="All intent", SUMIFS(INDIRECT("'"&amp;Trust_selected!$H$2&amp;"'!F:F"),INDIRECT("'"&amp;Trust_selected!$H$2&amp;"'!B:B"),I$1,INDIRECT("'"&amp;Trust_selected!$H$2&amp;"'!E:E"),Trust_selected!$E$18,INDIRECT("'"&amp;Trust_selected!$H$2&amp;"'!H:H"),$B115), IF(Trust_selected!$E$18="18+", SUMIFS(INDIRECT("'"&amp;Trust_selected!$H$2&amp;"'!F:F"),INDIRECT("'"&amp;Trust_selected!$H$2&amp;"'!B:B"),I$1,INDIRECT("'"&amp;Trust_selected!$H$2&amp;"'!D:D"),Trust_selected!$E$12,INDIRECT("'"&amp;Trust_selected!$H$2&amp;"'!H:H"),$B115), SUMIFS(INDIRECT("'"&amp;Trust_selected!$H$2&amp;"'!F:F"),INDIRECT("'"&amp;Trust_selected!$H$2&amp;"'!B:B"),I$1,INDIRECT("'"&amp;Trust_selected!$H$2&amp;"'!D:D"),Trust_selected!$E$12,INDIRECT("'"&amp;Trust_selected!$H$2&amp;"'!E:E"),Trust_selected!$E$18,INDIRECT("'"&amp;Trust_selected!$H$2&amp;"'!H:H"),$B115))))</f>
        <v>452</v>
      </c>
      <c r="J115" s="22">
        <f ca="1">IF(AND(Trust_selected!$E$12="All intent",Trust_selected!$E$18="18+"), SUMIFS(INDIRECT("'"&amp;Trust_selected!$H$2&amp;"'!G:G"),INDIRECT("'"&amp;Trust_selected!$H$2&amp;"'!B:B"),I$1,INDIRECT("'"&amp;Trust_selected!$H$2&amp;"'!H:H"),$B115), IF(Trust_selected!$E$12="All intent", SUMIFS(INDIRECT("'"&amp;Trust_selected!$H$2&amp;"'!G:G"),INDIRECT("'"&amp;Trust_selected!$H$2&amp;"'!B:B"),I$1,INDIRECT("'"&amp;Trust_selected!$H$2&amp;"'!E:E"),Trust_selected!$E$18,INDIRECT("'"&amp;Trust_selected!$H$2&amp;"'!H:H"),$B115), IF(Trust_selected!$E$18="18+", SUMIFS(INDIRECT("'"&amp;Trust_selected!$H$2&amp;"'!G:G"),INDIRECT("'"&amp;Trust_selected!$H$2&amp;"'!B:B"),I$1,INDIRECT("'"&amp;Trust_selected!$H$2&amp;"'!D:D"),Trust_selected!$E$12,INDIRECT("'"&amp;Trust_selected!$H$2&amp;"'!H:H"),$B115), SUMIFS(INDIRECT("'"&amp;Trust_selected!$H$2&amp;"'!G:G"),INDIRECT("'"&amp;Trust_selected!$H$2&amp;"'!B:B"),I$1,INDIRECT("'"&amp;Trust_selected!$H$2&amp;"'!D:D"),Trust_selected!$E$12,INDIRECT("'"&amp;Trust_selected!$H$2&amp;"'!E:E"),Trust_selected!$E$18,INDIRECT("'"&amp;Trust_selected!$H$2&amp;"'!H:H"),$B115))))</f>
        <v>12</v>
      </c>
      <c r="K115" s="22">
        <f t="shared" ca="1" si="9"/>
        <v>2.6548672566371681E-2</v>
      </c>
      <c r="L115" s="18">
        <f t="shared" ca="1" si="16"/>
        <v>1.5250965216562993E-2</v>
      </c>
      <c r="M115" s="18">
        <f t="shared" ca="1" si="17"/>
        <v>4.5826100684205805E-2</v>
      </c>
      <c r="N115" s="4">
        <f ca="1">IF(AND(Trust_selected!$E$12="All intent",Trust_selected!$E$18="18+"), SUMIFS(INDIRECT("'"&amp;Trust_selected!$H$2&amp;"'!F:F"),INDIRECT("'"&amp;Trust_selected!$H$2&amp;"'!B:B"),N$1,INDIRECT("'"&amp;Trust_selected!$H$2&amp;"'!H:H"),$B115), IF(Trust_selected!$E$12="All intent", SUMIFS(INDIRECT("'"&amp;Trust_selected!$H$2&amp;"'!F:F"),INDIRECT("'"&amp;Trust_selected!$H$2&amp;"'!B:B"),N$1,INDIRECT("'"&amp;Trust_selected!$H$2&amp;"'!E:E"),Trust_selected!$E$18,INDIRECT("'"&amp;Trust_selected!$H$2&amp;"'!H:H"),$B115), IF(Trust_selected!$E$18="18+", SUMIFS(INDIRECT("'"&amp;Trust_selected!$H$2&amp;"'!F:F"),INDIRECT("'"&amp;Trust_selected!$H$2&amp;"'!B:B"),N$1,INDIRECT("'"&amp;Trust_selected!$H$2&amp;"'!D:D"),Trust_selected!$E$12,INDIRECT("'"&amp;Trust_selected!$H$2&amp;"'!H:H"),$B115), SUMIFS(INDIRECT("'"&amp;Trust_selected!$H$2&amp;"'!F:F"),INDIRECT("'"&amp;Trust_selected!$H$2&amp;"'!B:B"),N$1,INDIRECT("'"&amp;Trust_selected!$H$2&amp;"'!D:D"),Trust_selected!$E$12,INDIRECT("'"&amp;Trust_selected!$H$2&amp;"'!E:E"),Trust_selected!$E$18,INDIRECT("'"&amp;Trust_selected!$H$2&amp;"'!H:H"),$B115))))</f>
        <v>0</v>
      </c>
      <c r="O115" s="4">
        <f ca="1">IF(AND(Trust_selected!$E$12="All intent",Trust_selected!$E$18="18+"), SUMIFS(INDIRECT("'"&amp;Trust_selected!$H$2&amp;"'!G:G"),INDIRECT("'"&amp;Trust_selected!$H$2&amp;"'!B:B"),N$1,INDIRECT("'"&amp;Trust_selected!$H$2&amp;"'!H:H"),$B115), IF(Trust_selected!$E$12="All intent", SUMIFS(INDIRECT("'"&amp;Trust_selected!$H$2&amp;"'!G:G"),INDIRECT("'"&amp;Trust_selected!$H$2&amp;"'!B:B"),N$1,INDIRECT("'"&amp;Trust_selected!$H$2&amp;"'!E:E"),Trust_selected!$E$18,INDIRECT("'"&amp;Trust_selected!$H$2&amp;"'!H:H"),$B115), IF(Trust_selected!$E$18="18+", SUMIFS(INDIRECT("'"&amp;Trust_selected!$H$2&amp;"'!G:G"),INDIRECT("'"&amp;Trust_selected!$H$2&amp;"'!B:B"),N$1,INDIRECT("'"&amp;Trust_selected!$H$2&amp;"'!D:D"),Trust_selected!$E$12,INDIRECT("'"&amp;Trust_selected!$H$2&amp;"'!H:H"),$B115), SUMIFS(INDIRECT("'"&amp;Trust_selected!$H$2&amp;"'!G:G"),INDIRECT("'"&amp;Trust_selected!$H$2&amp;"'!B:B"),N$1,INDIRECT("'"&amp;Trust_selected!$H$2&amp;"'!D:D"),Trust_selected!$E$12,INDIRECT("'"&amp;Trust_selected!$H$2&amp;"'!E:E"),Trust_selected!$E$18,INDIRECT("'"&amp;Trust_selected!$H$2&amp;"'!H:H"),$B115))))</f>
        <v>0</v>
      </c>
      <c r="P115" s="4">
        <f t="shared" ca="1" si="10"/>
        <v>0</v>
      </c>
      <c r="Q115" s="96">
        <f t="shared" ca="1" si="11"/>
        <v>0</v>
      </c>
      <c r="R115" s="96">
        <f t="shared" ca="1" si="12"/>
        <v>1</v>
      </c>
    </row>
    <row r="116" spans="1:18" x14ac:dyDescent="0.3">
      <c r="A116" s="12" t="s">
        <v>274</v>
      </c>
      <c r="B116" s="12" t="s">
        <v>122</v>
      </c>
      <c r="C116" s="12" t="s">
        <v>319</v>
      </c>
      <c r="D116" s="22">
        <f ca="1">IF(AND(Trust_selected!$E$12="All intent",Trust_selected!$E$18="18+"), SUMIFS(INDIRECT("'"&amp;Trust_selected!$H$2&amp;"'!F:F"),INDIRECT("'"&amp;Trust_selected!$H$2&amp;"'!B:B"),D$1,INDIRECT("'"&amp;Trust_selected!$H$2&amp;"'!H:H"),$B116), IF(Trust_selected!$E$12="All intent", SUMIFS(INDIRECT("'"&amp;Trust_selected!$H$2&amp;"'!F:F"),INDIRECT("'"&amp;Trust_selected!$H$2&amp;"'!B:B"),D$1,INDIRECT("'"&amp;Trust_selected!$H$2&amp;"'!E:E"),Trust_selected!$E$18,INDIRECT("'"&amp;Trust_selected!$H$2&amp;"'!H:H"),$B116), IF(Trust_selected!$E$18="18+", SUMIFS(INDIRECT("'"&amp;Trust_selected!$H$2&amp;"'!F:F"),INDIRECT("'"&amp;Trust_selected!$H$2&amp;"'!B:B"),D$1,INDIRECT("'"&amp;Trust_selected!$H$2&amp;"'!D:D"),Trust_selected!$E$12,INDIRECT("'"&amp;Trust_selected!$H$2&amp;"'!H:H"),$B116), SUMIFS(INDIRECT("'"&amp;Trust_selected!$H$2&amp;"'!F:F"),INDIRECT("'"&amp;Trust_selected!$H$2&amp;"'!B:B"),D$1,INDIRECT("'"&amp;Trust_selected!$H$2&amp;"'!D:D"),Trust_selected!$E$12,INDIRECT("'"&amp;Trust_selected!$H$2&amp;"'!E:E"),Trust_selected!$E$18,INDIRECT("'"&amp;Trust_selected!$H$2&amp;"'!H:H"),$B116))))</f>
        <v>84</v>
      </c>
      <c r="E116" s="22">
        <f ca="1">IF(AND(Trust_selected!$E$12="All intent",Trust_selected!$E$18="18+"), SUMIFS(INDIRECT("'"&amp;Trust_selected!$H$2&amp;"'!G:G"),INDIRECT("'"&amp;Trust_selected!$H$2&amp;"'!B:B"),D$1,INDIRECT("'"&amp;Trust_selected!$H$2&amp;"'!H:H"),$B116), IF(Trust_selected!$E$12="All intent", SUMIFS(INDIRECT("'"&amp;Trust_selected!$H$2&amp;"'!G:G"),INDIRECT("'"&amp;Trust_selected!$H$2&amp;"'!B:B"),D$1,INDIRECT("'"&amp;Trust_selected!$H$2&amp;"'!E:E"),Trust_selected!$E$18,INDIRECT("'"&amp;Trust_selected!$H$2&amp;"'!H:H"),$B116), IF(Trust_selected!$E$18="18+", SUMIFS(INDIRECT("'"&amp;Trust_selected!$H$2&amp;"'!G:G"),INDIRECT("'"&amp;Trust_selected!$H$2&amp;"'!B:B"),D$1,INDIRECT("'"&amp;Trust_selected!$H$2&amp;"'!D:D"),Trust_selected!$E$12,INDIRECT("'"&amp;Trust_selected!$H$2&amp;"'!H:H"),$B116), SUMIFS(INDIRECT("'"&amp;Trust_selected!$H$2&amp;"'!G:G"),INDIRECT("'"&amp;Trust_selected!$H$2&amp;"'!B:B"),D$1,INDIRECT("'"&amp;Trust_selected!$H$2&amp;"'!D:D"),Trust_selected!$E$12,INDIRECT("'"&amp;Trust_selected!$H$2&amp;"'!E:E"),Trust_selected!$E$18,INDIRECT("'"&amp;Trust_selected!$H$2&amp;"'!H:H"),$B116))))</f>
        <v>1</v>
      </c>
      <c r="F116" s="22">
        <f t="shared" ca="1" si="13"/>
        <v>1.1904761904761904E-2</v>
      </c>
      <c r="G116" s="18">
        <f t="shared" ca="1" si="14"/>
        <v>2.1045830875492202E-3</v>
      </c>
      <c r="H116" s="18">
        <f t="shared" ca="1" si="15"/>
        <v>6.4395437507713982E-2</v>
      </c>
      <c r="I116" s="22">
        <f ca="1">IF(AND(Trust_selected!$E$12="All intent",Trust_selected!$E$18="18+"), SUMIFS(INDIRECT("'"&amp;Trust_selected!$H$2&amp;"'!F:F"),INDIRECT("'"&amp;Trust_selected!$H$2&amp;"'!B:B"),I$1,INDIRECT("'"&amp;Trust_selected!$H$2&amp;"'!H:H"),$B116), IF(Trust_selected!$E$12="All intent", SUMIFS(INDIRECT("'"&amp;Trust_selected!$H$2&amp;"'!F:F"),INDIRECT("'"&amp;Trust_selected!$H$2&amp;"'!B:B"),I$1,INDIRECT("'"&amp;Trust_selected!$H$2&amp;"'!E:E"),Trust_selected!$E$18,INDIRECT("'"&amp;Trust_selected!$H$2&amp;"'!H:H"),$B116), IF(Trust_selected!$E$18="18+", SUMIFS(INDIRECT("'"&amp;Trust_selected!$H$2&amp;"'!F:F"),INDIRECT("'"&amp;Trust_selected!$H$2&amp;"'!B:B"),I$1,INDIRECT("'"&amp;Trust_selected!$H$2&amp;"'!D:D"),Trust_selected!$E$12,INDIRECT("'"&amp;Trust_selected!$H$2&amp;"'!H:H"),$B116), SUMIFS(INDIRECT("'"&amp;Trust_selected!$H$2&amp;"'!F:F"),INDIRECT("'"&amp;Trust_selected!$H$2&amp;"'!B:B"),I$1,INDIRECT("'"&amp;Trust_selected!$H$2&amp;"'!D:D"),Trust_selected!$E$12,INDIRECT("'"&amp;Trust_selected!$H$2&amp;"'!E:E"),Trust_selected!$E$18,INDIRECT("'"&amp;Trust_selected!$H$2&amp;"'!H:H"),$B116))))</f>
        <v>93</v>
      </c>
      <c r="J116" s="22">
        <f ca="1">IF(AND(Trust_selected!$E$12="All intent",Trust_selected!$E$18="18+"), SUMIFS(INDIRECT("'"&amp;Trust_selected!$H$2&amp;"'!G:G"),INDIRECT("'"&amp;Trust_selected!$H$2&amp;"'!B:B"),I$1,INDIRECT("'"&amp;Trust_selected!$H$2&amp;"'!H:H"),$B116), IF(Trust_selected!$E$12="All intent", SUMIFS(INDIRECT("'"&amp;Trust_selected!$H$2&amp;"'!G:G"),INDIRECT("'"&amp;Trust_selected!$H$2&amp;"'!B:B"),I$1,INDIRECT("'"&amp;Trust_selected!$H$2&amp;"'!E:E"),Trust_selected!$E$18,INDIRECT("'"&amp;Trust_selected!$H$2&amp;"'!H:H"),$B116), IF(Trust_selected!$E$18="18+", SUMIFS(INDIRECT("'"&amp;Trust_selected!$H$2&amp;"'!G:G"),INDIRECT("'"&amp;Trust_selected!$H$2&amp;"'!B:B"),I$1,INDIRECT("'"&amp;Trust_selected!$H$2&amp;"'!D:D"),Trust_selected!$E$12,INDIRECT("'"&amp;Trust_selected!$H$2&amp;"'!H:H"),$B116), SUMIFS(INDIRECT("'"&amp;Trust_selected!$H$2&amp;"'!G:G"),INDIRECT("'"&amp;Trust_selected!$H$2&amp;"'!B:B"),I$1,INDIRECT("'"&amp;Trust_selected!$H$2&amp;"'!D:D"),Trust_selected!$E$12,INDIRECT("'"&amp;Trust_selected!$H$2&amp;"'!E:E"),Trust_selected!$E$18,INDIRECT("'"&amp;Trust_selected!$H$2&amp;"'!H:H"),$B116))))</f>
        <v>3</v>
      </c>
      <c r="K116" s="22">
        <f t="shared" ca="1" si="9"/>
        <v>3.2258064516129031E-2</v>
      </c>
      <c r="L116" s="18">
        <f t="shared" ca="1" si="16"/>
        <v>1.1030612815892038E-2</v>
      </c>
      <c r="M116" s="18">
        <f t="shared" ca="1" si="17"/>
        <v>9.0593825111214998E-2</v>
      </c>
      <c r="N116" s="4">
        <f ca="1">IF(AND(Trust_selected!$E$12="All intent",Trust_selected!$E$18="18+"), SUMIFS(INDIRECT("'"&amp;Trust_selected!$H$2&amp;"'!F:F"),INDIRECT("'"&amp;Trust_selected!$H$2&amp;"'!B:B"),N$1,INDIRECT("'"&amp;Trust_selected!$H$2&amp;"'!H:H"),$B116), IF(Trust_selected!$E$12="All intent", SUMIFS(INDIRECT("'"&amp;Trust_selected!$H$2&amp;"'!F:F"),INDIRECT("'"&amp;Trust_selected!$H$2&amp;"'!B:B"),N$1,INDIRECT("'"&amp;Trust_selected!$H$2&amp;"'!E:E"),Trust_selected!$E$18,INDIRECT("'"&amp;Trust_selected!$H$2&amp;"'!H:H"),$B116), IF(Trust_selected!$E$18="18+", SUMIFS(INDIRECT("'"&amp;Trust_selected!$H$2&amp;"'!F:F"),INDIRECT("'"&amp;Trust_selected!$H$2&amp;"'!B:B"),N$1,INDIRECT("'"&amp;Trust_selected!$H$2&amp;"'!D:D"),Trust_selected!$E$12,INDIRECT("'"&amp;Trust_selected!$H$2&amp;"'!H:H"),$B116), SUMIFS(INDIRECT("'"&amp;Trust_selected!$H$2&amp;"'!F:F"),INDIRECT("'"&amp;Trust_selected!$H$2&amp;"'!B:B"),N$1,INDIRECT("'"&amp;Trust_selected!$H$2&amp;"'!D:D"),Trust_selected!$E$12,INDIRECT("'"&amp;Trust_selected!$H$2&amp;"'!E:E"),Trust_selected!$E$18,INDIRECT("'"&amp;Trust_selected!$H$2&amp;"'!H:H"),$B116))))</f>
        <v>0</v>
      </c>
      <c r="O116" s="4">
        <f ca="1">IF(AND(Trust_selected!$E$12="All intent",Trust_selected!$E$18="18+"), SUMIFS(INDIRECT("'"&amp;Trust_selected!$H$2&amp;"'!G:G"),INDIRECT("'"&amp;Trust_selected!$H$2&amp;"'!B:B"),N$1,INDIRECT("'"&amp;Trust_selected!$H$2&amp;"'!H:H"),$B116), IF(Trust_selected!$E$12="All intent", SUMIFS(INDIRECT("'"&amp;Trust_selected!$H$2&amp;"'!G:G"),INDIRECT("'"&amp;Trust_selected!$H$2&amp;"'!B:B"),N$1,INDIRECT("'"&amp;Trust_selected!$H$2&amp;"'!E:E"),Trust_selected!$E$18,INDIRECT("'"&amp;Trust_selected!$H$2&amp;"'!H:H"),$B116), IF(Trust_selected!$E$18="18+", SUMIFS(INDIRECT("'"&amp;Trust_selected!$H$2&amp;"'!G:G"),INDIRECT("'"&amp;Trust_selected!$H$2&amp;"'!B:B"),N$1,INDIRECT("'"&amp;Trust_selected!$H$2&amp;"'!D:D"),Trust_selected!$E$12,INDIRECT("'"&amp;Trust_selected!$H$2&amp;"'!H:H"),$B116), SUMIFS(INDIRECT("'"&amp;Trust_selected!$H$2&amp;"'!G:G"),INDIRECT("'"&amp;Trust_selected!$H$2&amp;"'!B:B"),N$1,INDIRECT("'"&amp;Trust_selected!$H$2&amp;"'!D:D"),Trust_selected!$E$12,INDIRECT("'"&amp;Trust_selected!$H$2&amp;"'!E:E"),Trust_selected!$E$18,INDIRECT("'"&amp;Trust_selected!$H$2&amp;"'!H:H"),$B116))))</f>
        <v>0</v>
      </c>
      <c r="P116" s="4">
        <f t="shared" ca="1" si="10"/>
        <v>0</v>
      </c>
      <c r="Q116" s="96">
        <f t="shared" ca="1" si="11"/>
        <v>0</v>
      </c>
      <c r="R116" s="96">
        <f t="shared" ca="1" si="12"/>
        <v>1</v>
      </c>
    </row>
    <row r="117" spans="1:18" x14ac:dyDescent="0.3">
      <c r="A117" s="12" t="s">
        <v>275</v>
      </c>
      <c r="B117" s="12" t="s">
        <v>123</v>
      </c>
      <c r="C117" s="12" t="s">
        <v>348</v>
      </c>
      <c r="D117" s="22">
        <f ca="1">IF(AND(Trust_selected!$E$12="All intent",Trust_selected!$E$18="18+"), SUMIFS(INDIRECT("'"&amp;Trust_selected!$H$2&amp;"'!F:F"),INDIRECT("'"&amp;Trust_selected!$H$2&amp;"'!B:B"),D$1,INDIRECT("'"&amp;Trust_selected!$H$2&amp;"'!H:H"),$B117), IF(Trust_selected!$E$12="All intent", SUMIFS(INDIRECT("'"&amp;Trust_selected!$H$2&amp;"'!F:F"),INDIRECT("'"&amp;Trust_selected!$H$2&amp;"'!B:B"),D$1,INDIRECT("'"&amp;Trust_selected!$H$2&amp;"'!E:E"),Trust_selected!$E$18,INDIRECT("'"&amp;Trust_selected!$H$2&amp;"'!H:H"),$B117), IF(Trust_selected!$E$18="18+", SUMIFS(INDIRECT("'"&amp;Trust_selected!$H$2&amp;"'!F:F"),INDIRECT("'"&amp;Trust_selected!$H$2&amp;"'!B:B"),D$1,INDIRECT("'"&amp;Trust_selected!$H$2&amp;"'!D:D"),Trust_selected!$E$12,INDIRECT("'"&amp;Trust_selected!$H$2&amp;"'!H:H"),$B117), SUMIFS(INDIRECT("'"&amp;Trust_selected!$H$2&amp;"'!F:F"),INDIRECT("'"&amp;Trust_selected!$H$2&amp;"'!B:B"),D$1,INDIRECT("'"&amp;Trust_selected!$H$2&amp;"'!D:D"),Trust_selected!$E$12,INDIRECT("'"&amp;Trust_selected!$H$2&amp;"'!E:E"),Trust_selected!$E$18,INDIRECT("'"&amp;Trust_selected!$H$2&amp;"'!H:H"),$B117))))</f>
        <v>41</v>
      </c>
      <c r="E117" s="22">
        <f ca="1">IF(AND(Trust_selected!$E$12="All intent",Trust_selected!$E$18="18+"), SUMIFS(INDIRECT("'"&amp;Trust_selected!$H$2&amp;"'!G:G"),INDIRECT("'"&amp;Trust_selected!$H$2&amp;"'!B:B"),D$1,INDIRECT("'"&amp;Trust_selected!$H$2&amp;"'!H:H"),$B117), IF(Trust_selected!$E$12="All intent", SUMIFS(INDIRECT("'"&amp;Trust_selected!$H$2&amp;"'!G:G"),INDIRECT("'"&amp;Trust_selected!$H$2&amp;"'!B:B"),D$1,INDIRECT("'"&amp;Trust_selected!$H$2&amp;"'!E:E"),Trust_selected!$E$18,INDIRECT("'"&amp;Trust_selected!$H$2&amp;"'!H:H"),$B117), IF(Trust_selected!$E$18="18+", SUMIFS(INDIRECT("'"&amp;Trust_selected!$H$2&amp;"'!G:G"),INDIRECT("'"&amp;Trust_selected!$H$2&amp;"'!B:B"),D$1,INDIRECT("'"&amp;Trust_selected!$H$2&amp;"'!D:D"),Trust_selected!$E$12,INDIRECT("'"&amp;Trust_selected!$H$2&amp;"'!H:H"),$B117), SUMIFS(INDIRECT("'"&amp;Trust_selected!$H$2&amp;"'!G:G"),INDIRECT("'"&amp;Trust_selected!$H$2&amp;"'!B:B"),D$1,INDIRECT("'"&amp;Trust_selected!$H$2&amp;"'!D:D"),Trust_selected!$E$12,INDIRECT("'"&amp;Trust_selected!$H$2&amp;"'!E:E"),Trust_selected!$E$18,INDIRECT("'"&amp;Trust_selected!$H$2&amp;"'!H:H"),$B117))))</f>
        <v>1</v>
      </c>
      <c r="F117" s="22">
        <f t="shared" ca="1" si="13"/>
        <v>2.4390243902439025E-2</v>
      </c>
      <c r="G117" s="18">
        <f t="shared" ca="1" si="14"/>
        <v>4.3185315689124003E-3</v>
      </c>
      <c r="H117" s="18">
        <f t="shared" ca="1" si="15"/>
        <v>0.12595062055774228</v>
      </c>
      <c r="I117" s="22">
        <f ca="1">IF(AND(Trust_selected!$E$12="All intent",Trust_selected!$E$18="18+"), SUMIFS(INDIRECT("'"&amp;Trust_selected!$H$2&amp;"'!F:F"),INDIRECT("'"&amp;Trust_selected!$H$2&amp;"'!B:B"),I$1,INDIRECT("'"&amp;Trust_selected!$H$2&amp;"'!H:H"),$B117), IF(Trust_selected!$E$12="All intent", SUMIFS(INDIRECT("'"&amp;Trust_selected!$H$2&amp;"'!F:F"),INDIRECT("'"&amp;Trust_selected!$H$2&amp;"'!B:B"),I$1,INDIRECT("'"&amp;Trust_selected!$H$2&amp;"'!E:E"),Trust_selected!$E$18,INDIRECT("'"&amp;Trust_selected!$H$2&amp;"'!H:H"),$B117), IF(Trust_selected!$E$18="18+", SUMIFS(INDIRECT("'"&amp;Trust_selected!$H$2&amp;"'!F:F"),INDIRECT("'"&amp;Trust_selected!$H$2&amp;"'!B:B"),I$1,INDIRECT("'"&amp;Trust_selected!$H$2&amp;"'!D:D"),Trust_selected!$E$12,INDIRECT("'"&amp;Trust_selected!$H$2&amp;"'!H:H"),$B117), SUMIFS(INDIRECT("'"&amp;Trust_selected!$H$2&amp;"'!F:F"),INDIRECT("'"&amp;Trust_selected!$H$2&amp;"'!B:B"),I$1,INDIRECT("'"&amp;Trust_selected!$H$2&amp;"'!D:D"),Trust_selected!$E$12,INDIRECT("'"&amp;Trust_selected!$H$2&amp;"'!E:E"),Trust_selected!$E$18,INDIRECT("'"&amp;Trust_selected!$H$2&amp;"'!H:H"),$B117))))</f>
        <v>72</v>
      </c>
      <c r="J117" s="22">
        <f ca="1">IF(AND(Trust_selected!$E$12="All intent",Trust_selected!$E$18="18+"), SUMIFS(INDIRECT("'"&amp;Trust_selected!$H$2&amp;"'!G:G"),INDIRECT("'"&amp;Trust_selected!$H$2&amp;"'!B:B"),I$1,INDIRECT("'"&amp;Trust_selected!$H$2&amp;"'!H:H"),$B117), IF(Trust_selected!$E$12="All intent", SUMIFS(INDIRECT("'"&amp;Trust_selected!$H$2&amp;"'!G:G"),INDIRECT("'"&amp;Trust_selected!$H$2&amp;"'!B:B"),I$1,INDIRECT("'"&amp;Trust_selected!$H$2&amp;"'!E:E"),Trust_selected!$E$18,INDIRECT("'"&amp;Trust_selected!$H$2&amp;"'!H:H"),$B117), IF(Trust_selected!$E$18="18+", SUMIFS(INDIRECT("'"&amp;Trust_selected!$H$2&amp;"'!G:G"),INDIRECT("'"&amp;Trust_selected!$H$2&amp;"'!B:B"),I$1,INDIRECT("'"&amp;Trust_selected!$H$2&amp;"'!D:D"),Trust_selected!$E$12,INDIRECT("'"&amp;Trust_selected!$H$2&amp;"'!H:H"),$B117), SUMIFS(INDIRECT("'"&amp;Trust_selected!$H$2&amp;"'!G:G"),INDIRECT("'"&amp;Trust_selected!$H$2&amp;"'!B:B"),I$1,INDIRECT("'"&amp;Trust_selected!$H$2&amp;"'!D:D"),Trust_selected!$E$12,INDIRECT("'"&amp;Trust_selected!$H$2&amp;"'!E:E"),Trust_selected!$E$18,INDIRECT("'"&amp;Trust_selected!$H$2&amp;"'!H:H"),$B117))))</f>
        <v>2</v>
      </c>
      <c r="K117" s="22">
        <f t="shared" ca="1" si="9"/>
        <v>2.7777777777777776E-2</v>
      </c>
      <c r="L117" s="18">
        <f t="shared" ca="1" si="16"/>
        <v>7.6510219044945826E-3</v>
      </c>
      <c r="M117" s="18">
        <f t="shared" ca="1" si="17"/>
        <v>9.5741752214382206E-2</v>
      </c>
      <c r="N117" s="4">
        <f ca="1">IF(AND(Trust_selected!$E$12="All intent",Trust_selected!$E$18="18+"), SUMIFS(INDIRECT("'"&amp;Trust_selected!$H$2&amp;"'!F:F"),INDIRECT("'"&amp;Trust_selected!$H$2&amp;"'!B:B"),N$1,INDIRECT("'"&amp;Trust_selected!$H$2&amp;"'!H:H"),$B117), IF(Trust_selected!$E$12="All intent", SUMIFS(INDIRECT("'"&amp;Trust_selected!$H$2&amp;"'!F:F"),INDIRECT("'"&amp;Trust_selected!$H$2&amp;"'!B:B"),N$1,INDIRECT("'"&amp;Trust_selected!$H$2&amp;"'!E:E"),Trust_selected!$E$18,INDIRECT("'"&amp;Trust_selected!$H$2&amp;"'!H:H"),$B117), IF(Trust_selected!$E$18="18+", SUMIFS(INDIRECT("'"&amp;Trust_selected!$H$2&amp;"'!F:F"),INDIRECT("'"&amp;Trust_selected!$H$2&amp;"'!B:B"),N$1,INDIRECT("'"&amp;Trust_selected!$H$2&amp;"'!D:D"),Trust_selected!$E$12,INDIRECT("'"&amp;Trust_selected!$H$2&amp;"'!H:H"),$B117), SUMIFS(INDIRECT("'"&amp;Trust_selected!$H$2&amp;"'!F:F"),INDIRECT("'"&amp;Trust_selected!$H$2&amp;"'!B:B"),N$1,INDIRECT("'"&amp;Trust_selected!$H$2&amp;"'!D:D"),Trust_selected!$E$12,INDIRECT("'"&amp;Trust_selected!$H$2&amp;"'!E:E"),Trust_selected!$E$18,INDIRECT("'"&amp;Trust_selected!$H$2&amp;"'!H:H"),$B117))))</f>
        <v>0</v>
      </c>
      <c r="O117" s="4">
        <f ca="1">IF(AND(Trust_selected!$E$12="All intent",Trust_selected!$E$18="18+"), SUMIFS(INDIRECT("'"&amp;Trust_selected!$H$2&amp;"'!G:G"),INDIRECT("'"&amp;Trust_selected!$H$2&amp;"'!B:B"),N$1,INDIRECT("'"&amp;Trust_selected!$H$2&amp;"'!H:H"),$B117), IF(Trust_selected!$E$12="All intent", SUMIFS(INDIRECT("'"&amp;Trust_selected!$H$2&amp;"'!G:G"),INDIRECT("'"&amp;Trust_selected!$H$2&amp;"'!B:B"),N$1,INDIRECT("'"&amp;Trust_selected!$H$2&amp;"'!E:E"),Trust_selected!$E$18,INDIRECT("'"&amp;Trust_selected!$H$2&amp;"'!H:H"),$B117), IF(Trust_selected!$E$18="18+", SUMIFS(INDIRECT("'"&amp;Trust_selected!$H$2&amp;"'!G:G"),INDIRECT("'"&amp;Trust_selected!$H$2&amp;"'!B:B"),N$1,INDIRECT("'"&amp;Trust_selected!$H$2&amp;"'!D:D"),Trust_selected!$E$12,INDIRECT("'"&amp;Trust_selected!$H$2&amp;"'!H:H"),$B117), SUMIFS(INDIRECT("'"&amp;Trust_selected!$H$2&amp;"'!G:G"),INDIRECT("'"&amp;Trust_selected!$H$2&amp;"'!B:B"),N$1,INDIRECT("'"&amp;Trust_selected!$H$2&amp;"'!D:D"),Trust_selected!$E$12,INDIRECT("'"&amp;Trust_selected!$H$2&amp;"'!E:E"),Trust_selected!$E$18,INDIRECT("'"&amp;Trust_selected!$H$2&amp;"'!H:H"),$B117))))</f>
        <v>0</v>
      </c>
      <c r="P117" s="4">
        <f t="shared" ca="1" si="10"/>
        <v>0</v>
      </c>
      <c r="Q117" s="96">
        <f t="shared" ca="1" si="11"/>
        <v>0</v>
      </c>
      <c r="R117" s="96">
        <f t="shared" ca="1" si="12"/>
        <v>1</v>
      </c>
    </row>
    <row r="118" spans="1:18" x14ac:dyDescent="0.3">
      <c r="A118" s="12" t="s">
        <v>276</v>
      </c>
      <c r="B118" s="12" t="s">
        <v>124</v>
      </c>
      <c r="C118" s="12" t="s">
        <v>352</v>
      </c>
      <c r="D118" s="22">
        <f ca="1">IF(AND(Trust_selected!$E$12="All intent",Trust_selected!$E$18="18+"), SUMIFS(INDIRECT("'"&amp;Trust_selected!$H$2&amp;"'!F:F"),INDIRECT("'"&amp;Trust_selected!$H$2&amp;"'!B:B"),D$1,INDIRECT("'"&amp;Trust_selected!$H$2&amp;"'!H:H"),$B118), IF(Trust_selected!$E$12="All intent", SUMIFS(INDIRECT("'"&amp;Trust_selected!$H$2&amp;"'!F:F"),INDIRECT("'"&amp;Trust_selected!$H$2&amp;"'!B:B"),D$1,INDIRECT("'"&amp;Trust_selected!$H$2&amp;"'!E:E"),Trust_selected!$E$18,INDIRECT("'"&amp;Trust_selected!$H$2&amp;"'!H:H"),$B118), IF(Trust_selected!$E$18="18+", SUMIFS(INDIRECT("'"&amp;Trust_selected!$H$2&amp;"'!F:F"),INDIRECT("'"&amp;Trust_selected!$H$2&amp;"'!B:B"),D$1,INDIRECT("'"&amp;Trust_selected!$H$2&amp;"'!D:D"),Trust_selected!$E$12,INDIRECT("'"&amp;Trust_selected!$H$2&amp;"'!H:H"),$B118), SUMIFS(INDIRECT("'"&amp;Trust_selected!$H$2&amp;"'!F:F"),INDIRECT("'"&amp;Trust_selected!$H$2&amp;"'!B:B"),D$1,INDIRECT("'"&amp;Trust_selected!$H$2&amp;"'!D:D"),Trust_selected!$E$12,INDIRECT("'"&amp;Trust_selected!$H$2&amp;"'!E:E"),Trust_selected!$E$18,INDIRECT("'"&amp;Trust_selected!$H$2&amp;"'!H:H"),$B118))))</f>
        <v>1182</v>
      </c>
      <c r="E118" s="22">
        <f ca="1">IF(AND(Trust_selected!$E$12="All intent",Trust_selected!$E$18="18+"), SUMIFS(INDIRECT("'"&amp;Trust_selected!$H$2&amp;"'!G:G"),INDIRECT("'"&amp;Trust_selected!$H$2&amp;"'!B:B"),D$1,INDIRECT("'"&amp;Trust_selected!$H$2&amp;"'!H:H"),$B118), IF(Trust_selected!$E$12="All intent", SUMIFS(INDIRECT("'"&amp;Trust_selected!$H$2&amp;"'!G:G"),INDIRECT("'"&amp;Trust_selected!$H$2&amp;"'!B:B"),D$1,INDIRECT("'"&amp;Trust_selected!$H$2&amp;"'!E:E"),Trust_selected!$E$18,INDIRECT("'"&amp;Trust_selected!$H$2&amp;"'!H:H"),$B118), IF(Trust_selected!$E$18="18+", SUMIFS(INDIRECT("'"&amp;Trust_selected!$H$2&amp;"'!G:G"),INDIRECT("'"&amp;Trust_selected!$H$2&amp;"'!B:B"),D$1,INDIRECT("'"&amp;Trust_selected!$H$2&amp;"'!D:D"),Trust_selected!$E$12,INDIRECT("'"&amp;Trust_selected!$H$2&amp;"'!H:H"),$B118), SUMIFS(INDIRECT("'"&amp;Trust_selected!$H$2&amp;"'!G:G"),INDIRECT("'"&amp;Trust_selected!$H$2&amp;"'!B:B"),D$1,INDIRECT("'"&amp;Trust_selected!$H$2&amp;"'!D:D"),Trust_selected!$E$12,INDIRECT("'"&amp;Trust_selected!$H$2&amp;"'!E:E"),Trust_selected!$E$18,INDIRECT("'"&amp;Trust_selected!$H$2&amp;"'!H:H"),$B118))))</f>
        <v>37</v>
      </c>
      <c r="F118" s="22">
        <f t="shared" ca="1" si="13"/>
        <v>3.1302876480541454E-2</v>
      </c>
      <c r="G118" s="18">
        <f t="shared" ca="1" si="14"/>
        <v>2.2794489381011127E-2</v>
      </c>
      <c r="H118" s="18">
        <f t="shared" ca="1" si="15"/>
        <v>4.2847893284633391E-2</v>
      </c>
      <c r="I118" s="22">
        <f ca="1">IF(AND(Trust_selected!$E$12="All intent",Trust_selected!$E$18="18+"), SUMIFS(INDIRECT("'"&amp;Trust_selected!$H$2&amp;"'!F:F"),INDIRECT("'"&amp;Trust_selected!$H$2&amp;"'!B:B"),I$1,INDIRECT("'"&amp;Trust_selected!$H$2&amp;"'!H:H"),$B118), IF(Trust_selected!$E$12="All intent", SUMIFS(INDIRECT("'"&amp;Trust_selected!$H$2&amp;"'!F:F"),INDIRECT("'"&amp;Trust_selected!$H$2&amp;"'!B:B"),I$1,INDIRECT("'"&amp;Trust_selected!$H$2&amp;"'!E:E"),Trust_selected!$E$18,INDIRECT("'"&amp;Trust_selected!$H$2&amp;"'!H:H"),$B118), IF(Trust_selected!$E$18="18+", SUMIFS(INDIRECT("'"&amp;Trust_selected!$H$2&amp;"'!F:F"),INDIRECT("'"&amp;Trust_selected!$H$2&amp;"'!B:B"),I$1,INDIRECT("'"&amp;Trust_selected!$H$2&amp;"'!D:D"),Trust_selected!$E$12,INDIRECT("'"&amp;Trust_selected!$H$2&amp;"'!H:H"),$B118), SUMIFS(INDIRECT("'"&amp;Trust_selected!$H$2&amp;"'!F:F"),INDIRECT("'"&amp;Trust_selected!$H$2&amp;"'!B:B"),I$1,INDIRECT("'"&amp;Trust_selected!$H$2&amp;"'!D:D"),Trust_selected!$E$12,INDIRECT("'"&amp;Trust_selected!$H$2&amp;"'!E:E"),Trust_selected!$E$18,INDIRECT("'"&amp;Trust_selected!$H$2&amp;"'!H:H"),$B118))))</f>
        <v>1329</v>
      </c>
      <c r="J118" s="22">
        <f ca="1">IF(AND(Trust_selected!$E$12="All intent",Trust_selected!$E$18="18+"), SUMIFS(INDIRECT("'"&amp;Trust_selected!$H$2&amp;"'!G:G"),INDIRECT("'"&amp;Trust_selected!$H$2&amp;"'!B:B"),I$1,INDIRECT("'"&amp;Trust_selected!$H$2&amp;"'!H:H"),$B118), IF(Trust_selected!$E$12="All intent", SUMIFS(INDIRECT("'"&amp;Trust_selected!$H$2&amp;"'!G:G"),INDIRECT("'"&amp;Trust_selected!$H$2&amp;"'!B:B"),I$1,INDIRECT("'"&amp;Trust_selected!$H$2&amp;"'!E:E"),Trust_selected!$E$18,INDIRECT("'"&amp;Trust_selected!$H$2&amp;"'!H:H"),$B118), IF(Trust_selected!$E$18="18+", SUMIFS(INDIRECT("'"&amp;Trust_selected!$H$2&amp;"'!G:G"),INDIRECT("'"&amp;Trust_selected!$H$2&amp;"'!B:B"),I$1,INDIRECT("'"&amp;Trust_selected!$H$2&amp;"'!D:D"),Trust_selected!$E$12,INDIRECT("'"&amp;Trust_selected!$H$2&amp;"'!H:H"),$B118), SUMIFS(INDIRECT("'"&amp;Trust_selected!$H$2&amp;"'!G:G"),INDIRECT("'"&amp;Trust_selected!$H$2&amp;"'!B:B"),I$1,INDIRECT("'"&amp;Trust_selected!$H$2&amp;"'!D:D"),Trust_selected!$E$12,INDIRECT("'"&amp;Trust_selected!$H$2&amp;"'!E:E"),Trust_selected!$E$18,INDIRECT("'"&amp;Trust_selected!$H$2&amp;"'!H:H"),$B118))))</f>
        <v>42</v>
      </c>
      <c r="K118" s="22">
        <f t="shared" ca="1" si="9"/>
        <v>3.160270880361174E-2</v>
      </c>
      <c r="L118" s="18">
        <f t="shared" ca="1" si="16"/>
        <v>2.3464396753788454E-2</v>
      </c>
      <c r="M118" s="18">
        <f t="shared" ca="1" si="17"/>
        <v>4.2441010254196401E-2</v>
      </c>
      <c r="N118" s="4">
        <f ca="1">IF(AND(Trust_selected!$E$12="All intent",Trust_selected!$E$18="18+"), SUMIFS(INDIRECT("'"&amp;Trust_selected!$H$2&amp;"'!F:F"),INDIRECT("'"&amp;Trust_selected!$H$2&amp;"'!B:B"),N$1,INDIRECT("'"&amp;Trust_selected!$H$2&amp;"'!H:H"),$B118), IF(Trust_selected!$E$12="All intent", SUMIFS(INDIRECT("'"&amp;Trust_selected!$H$2&amp;"'!F:F"),INDIRECT("'"&amp;Trust_selected!$H$2&amp;"'!B:B"),N$1,INDIRECT("'"&amp;Trust_selected!$H$2&amp;"'!E:E"),Trust_selected!$E$18,INDIRECT("'"&amp;Trust_selected!$H$2&amp;"'!H:H"),$B118), IF(Trust_selected!$E$18="18+", SUMIFS(INDIRECT("'"&amp;Trust_selected!$H$2&amp;"'!F:F"),INDIRECT("'"&amp;Trust_selected!$H$2&amp;"'!B:B"),N$1,INDIRECT("'"&amp;Trust_selected!$H$2&amp;"'!D:D"),Trust_selected!$E$12,INDIRECT("'"&amp;Trust_selected!$H$2&amp;"'!H:H"),$B118), SUMIFS(INDIRECT("'"&amp;Trust_selected!$H$2&amp;"'!F:F"),INDIRECT("'"&amp;Trust_selected!$H$2&amp;"'!B:B"),N$1,INDIRECT("'"&amp;Trust_selected!$H$2&amp;"'!D:D"),Trust_selected!$E$12,INDIRECT("'"&amp;Trust_selected!$H$2&amp;"'!E:E"),Trust_selected!$E$18,INDIRECT("'"&amp;Trust_selected!$H$2&amp;"'!H:H"),$B118))))</f>
        <v>0</v>
      </c>
      <c r="O118" s="4">
        <f ca="1">IF(AND(Trust_selected!$E$12="All intent",Trust_selected!$E$18="18+"), SUMIFS(INDIRECT("'"&amp;Trust_selected!$H$2&amp;"'!G:G"),INDIRECT("'"&amp;Trust_selected!$H$2&amp;"'!B:B"),N$1,INDIRECT("'"&amp;Trust_selected!$H$2&amp;"'!H:H"),$B118), IF(Trust_selected!$E$12="All intent", SUMIFS(INDIRECT("'"&amp;Trust_selected!$H$2&amp;"'!G:G"),INDIRECT("'"&amp;Trust_selected!$H$2&amp;"'!B:B"),N$1,INDIRECT("'"&amp;Trust_selected!$H$2&amp;"'!E:E"),Trust_selected!$E$18,INDIRECT("'"&amp;Trust_selected!$H$2&amp;"'!H:H"),$B118), IF(Trust_selected!$E$18="18+", SUMIFS(INDIRECT("'"&amp;Trust_selected!$H$2&amp;"'!G:G"),INDIRECT("'"&amp;Trust_selected!$H$2&amp;"'!B:B"),N$1,INDIRECT("'"&amp;Trust_selected!$H$2&amp;"'!D:D"),Trust_selected!$E$12,INDIRECT("'"&amp;Trust_selected!$H$2&amp;"'!H:H"),$B118), SUMIFS(INDIRECT("'"&amp;Trust_selected!$H$2&amp;"'!G:G"),INDIRECT("'"&amp;Trust_selected!$H$2&amp;"'!B:B"),N$1,INDIRECT("'"&amp;Trust_selected!$H$2&amp;"'!D:D"),Trust_selected!$E$12,INDIRECT("'"&amp;Trust_selected!$H$2&amp;"'!E:E"),Trust_selected!$E$18,INDIRECT("'"&amp;Trust_selected!$H$2&amp;"'!H:H"),$B118))))</f>
        <v>0</v>
      </c>
      <c r="P118" s="4">
        <f t="shared" ca="1" si="10"/>
        <v>0</v>
      </c>
      <c r="Q118" s="96">
        <f t="shared" ca="1" si="11"/>
        <v>0</v>
      </c>
      <c r="R118" s="96">
        <f t="shared" ca="1" si="12"/>
        <v>1</v>
      </c>
    </row>
    <row r="119" spans="1:18" x14ac:dyDescent="0.3">
      <c r="A119" s="12" t="s">
        <v>277</v>
      </c>
      <c r="B119" s="12" t="s">
        <v>125</v>
      </c>
      <c r="C119" s="12" t="s">
        <v>324</v>
      </c>
      <c r="D119" s="22">
        <f ca="1">IF(AND(Trust_selected!$E$12="All intent",Trust_selected!$E$18="18+"), SUMIFS(INDIRECT("'"&amp;Trust_selected!$H$2&amp;"'!F:F"),INDIRECT("'"&amp;Trust_selected!$H$2&amp;"'!B:B"),D$1,INDIRECT("'"&amp;Trust_selected!$H$2&amp;"'!H:H"),$B119), IF(Trust_selected!$E$12="All intent", SUMIFS(INDIRECT("'"&amp;Trust_selected!$H$2&amp;"'!F:F"),INDIRECT("'"&amp;Trust_selected!$H$2&amp;"'!B:B"),D$1,INDIRECT("'"&amp;Trust_selected!$H$2&amp;"'!E:E"),Trust_selected!$E$18,INDIRECT("'"&amp;Trust_selected!$H$2&amp;"'!H:H"),$B119), IF(Trust_selected!$E$18="18+", SUMIFS(INDIRECT("'"&amp;Trust_selected!$H$2&amp;"'!F:F"),INDIRECT("'"&amp;Trust_selected!$H$2&amp;"'!B:B"),D$1,INDIRECT("'"&amp;Trust_selected!$H$2&amp;"'!D:D"),Trust_selected!$E$12,INDIRECT("'"&amp;Trust_selected!$H$2&amp;"'!H:H"),$B119), SUMIFS(INDIRECT("'"&amp;Trust_selected!$H$2&amp;"'!F:F"),INDIRECT("'"&amp;Trust_selected!$H$2&amp;"'!B:B"),D$1,INDIRECT("'"&amp;Trust_selected!$H$2&amp;"'!D:D"),Trust_selected!$E$12,INDIRECT("'"&amp;Trust_selected!$H$2&amp;"'!E:E"),Trust_selected!$E$18,INDIRECT("'"&amp;Trust_selected!$H$2&amp;"'!H:H"),$B119))))</f>
        <v>1006</v>
      </c>
      <c r="E119" s="22">
        <f ca="1">IF(AND(Trust_selected!$E$12="All intent",Trust_selected!$E$18="18+"), SUMIFS(INDIRECT("'"&amp;Trust_selected!$H$2&amp;"'!G:G"),INDIRECT("'"&amp;Trust_selected!$H$2&amp;"'!B:B"),D$1,INDIRECT("'"&amp;Trust_selected!$H$2&amp;"'!H:H"),$B119), IF(Trust_selected!$E$12="All intent", SUMIFS(INDIRECT("'"&amp;Trust_selected!$H$2&amp;"'!G:G"),INDIRECT("'"&amp;Trust_selected!$H$2&amp;"'!B:B"),D$1,INDIRECT("'"&amp;Trust_selected!$H$2&amp;"'!E:E"),Trust_selected!$E$18,INDIRECT("'"&amp;Trust_selected!$H$2&amp;"'!H:H"),$B119), IF(Trust_selected!$E$18="18+", SUMIFS(INDIRECT("'"&amp;Trust_selected!$H$2&amp;"'!G:G"),INDIRECT("'"&amp;Trust_selected!$H$2&amp;"'!B:B"),D$1,INDIRECT("'"&amp;Trust_selected!$H$2&amp;"'!D:D"),Trust_selected!$E$12,INDIRECT("'"&amp;Trust_selected!$H$2&amp;"'!H:H"),$B119), SUMIFS(INDIRECT("'"&amp;Trust_selected!$H$2&amp;"'!G:G"),INDIRECT("'"&amp;Trust_selected!$H$2&amp;"'!B:B"),D$1,INDIRECT("'"&amp;Trust_selected!$H$2&amp;"'!D:D"),Trust_selected!$E$12,INDIRECT("'"&amp;Trust_selected!$H$2&amp;"'!E:E"),Trust_selected!$E$18,INDIRECT("'"&amp;Trust_selected!$H$2&amp;"'!H:H"),$B119))))</f>
        <v>30</v>
      </c>
      <c r="F119" s="22">
        <f t="shared" ca="1" si="13"/>
        <v>2.982107355864811E-2</v>
      </c>
      <c r="G119" s="18">
        <f t="shared" ca="1" si="14"/>
        <v>2.0967459771195896E-2</v>
      </c>
      <c r="H119" s="18">
        <f t="shared" ca="1" si="15"/>
        <v>4.2251829022164802E-2</v>
      </c>
      <c r="I119" s="22">
        <f ca="1">IF(AND(Trust_selected!$E$12="All intent",Trust_selected!$E$18="18+"), SUMIFS(INDIRECT("'"&amp;Trust_selected!$H$2&amp;"'!F:F"),INDIRECT("'"&amp;Trust_selected!$H$2&amp;"'!B:B"),I$1,INDIRECT("'"&amp;Trust_selected!$H$2&amp;"'!H:H"),$B119), IF(Trust_selected!$E$12="All intent", SUMIFS(INDIRECT("'"&amp;Trust_selected!$H$2&amp;"'!F:F"),INDIRECT("'"&amp;Trust_selected!$H$2&amp;"'!B:B"),I$1,INDIRECT("'"&amp;Trust_selected!$H$2&amp;"'!E:E"),Trust_selected!$E$18,INDIRECT("'"&amp;Trust_selected!$H$2&amp;"'!H:H"),$B119), IF(Trust_selected!$E$18="18+", SUMIFS(INDIRECT("'"&amp;Trust_selected!$H$2&amp;"'!F:F"),INDIRECT("'"&amp;Trust_selected!$H$2&amp;"'!B:B"),I$1,INDIRECT("'"&amp;Trust_selected!$H$2&amp;"'!D:D"),Trust_selected!$E$12,INDIRECT("'"&amp;Trust_selected!$H$2&amp;"'!H:H"),$B119), SUMIFS(INDIRECT("'"&amp;Trust_selected!$H$2&amp;"'!F:F"),INDIRECT("'"&amp;Trust_selected!$H$2&amp;"'!B:B"),I$1,INDIRECT("'"&amp;Trust_selected!$H$2&amp;"'!D:D"),Trust_selected!$E$12,INDIRECT("'"&amp;Trust_selected!$H$2&amp;"'!E:E"),Trust_selected!$E$18,INDIRECT("'"&amp;Trust_selected!$H$2&amp;"'!H:H"),$B119))))</f>
        <v>1207</v>
      </c>
      <c r="J119" s="22">
        <f ca="1">IF(AND(Trust_selected!$E$12="All intent",Trust_selected!$E$18="18+"), SUMIFS(INDIRECT("'"&amp;Trust_selected!$H$2&amp;"'!G:G"),INDIRECT("'"&amp;Trust_selected!$H$2&amp;"'!B:B"),I$1,INDIRECT("'"&amp;Trust_selected!$H$2&amp;"'!H:H"),$B119), IF(Trust_selected!$E$12="All intent", SUMIFS(INDIRECT("'"&amp;Trust_selected!$H$2&amp;"'!G:G"),INDIRECT("'"&amp;Trust_selected!$H$2&amp;"'!B:B"),I$1,INDIRECT("'"&amp;Trust_selected!$H$2&amp;"'!E:E"),Trust_selected!$E$18,INDIRECT("'"&amp;Trust_selected!$H$2&amp;"'!H:H"),$B119), IF(Trust_selected!$E$18="18+", SUMIFS(INDIRECT("'"&amp;Trust_selected!$H$2&amp;"'!G:G"),INDIRECT("'"&amp;Trust_selected!$H$2&amp;"'!B:B"),I$1,INDIRECT("'"&amp;Trust_selected!$H$2&amp;"'!D:D"),Trust_selected!$E$12,INDIRECT("'"&amp;Trust_selected!$H$2&amp;"'!H:H"),$B119), SUMIFS(INDIRECT("'"&amp;Trust_selected!$H$2&amp;"'!G:G"),INDIRECT("'"&amp;Trust_selected!$H$2&amp;"'!B:B"),I$1,INDIRECT("'"&amp;Trust_selected!$H$2&amp;"'!D:D"),Trust_selected!$E$12,INDIRECT("'"&amp;Trust_selected!$H$2&amp;"'!E:E"),Trust_selected!$E$18,INDIRECT("'"&amp;Trust_selected!$H$2&amp;"'!H:H"),$B119))))</f>
        <v>35</v>
      </c>
      <c r="K119" s="22">
        <f t="shared" ca="1" si="9"/>
        <v>2.8997514498757249E-2</v>
      </c>
      <c r="L119" s="18">
        <f t="shared" ca="1" si="16"/>
        <v>2.0923024412162018E-2</v>
      </c>
      <c r="M119" s="18">
        <f t="shared" ca="1" si="17"/>
        <v>4.0060565373913226E-2</v>
      </c>
      <c r="N119" s="4">
        <f ca="1">IF(AND(Trust_selected!$E$12="All intent",Trust_selected!$E$18="18+"), SUMIFS(INDIRECT("'"&amp;Trust_selected!$H$2&amp;"'!F:F"),INDIRECT("'"&amp;Trust_selected!$H$2&amp;"'!B:B"),N$1,INDIRECT("'"&amp;Trust_selected!$H$2&amp;"'!H:H"),$B119), IF(Trust_selected!$E$12="All intent", SUMIFS(INDIRECT("'"&amp;Trust_selected!$H$2&amp;"'!F:F"),INDIRECT("'"&amp;Trust_selected!$H$2&amp;"'!B:B"),N$1,INDIRECT("'"&amp;Trust_selected!$H$2&amp;"'!E:E"),Trust_selected!$E$18,INDIRECT("'"&amp;Trust_selected!$H$2&amp;"'!H:H"),$B119), IF(Trust_selected!$E$18="18+", SUMIFS(INDIRECT("'"&amp;Trust_selected!$H$2&amp;"'!F:F"),INDIRECT("'"&amp;Trust_selected!$H$2&amp;"'!B:B"),N$1,INDIRECT("'"&amp;Trust_selected!$H$2&amp;"'!D:D"),Trust_selected!$E$12,INDIRECT("'"&amp;Trust_selected!$H$2&amp;"'!H:H"),$B119), SUMIFS(INDIRECT("'"&amp;Trust_selected!$H$2&amp;"'!F:F"),INDIRECT("'"&amp;Trust_selected!$H$2&amp;"'!B:B"),N$1,INDIRECT("'"&amp;Trust_selected!$H$2&amp;"'!D:D"),Trust_selected!$E$12,INDIRECT("'"&amp;Trust_selected!$H$2&amp;"'!E:E"),Trust_selected!$E$18,INDIRECT("'"&amp;Trust_selected!$H$2&amp;"'!H:H"),$B119))))</f>
        <v>0</v>
      </c>
      <c r="O119" s="4">
        <f ca="1">IF(AND(Trust_selected!$E$12="All intent",Trust_selected!$E$18="18+"), SUMIFS(INDIRECT("'"&amp;Trust_selected!$H$2&amp;"'!G:G"),INDIRECT("'"&amp;Trust_selected!$H$2&amp;"'!B:B"),N$1,INDIRECT("'"&amp;Trust_selected!$H$2&amp;"'!H:H"),$B119), IF(Trust_selected!$E$12="All intent", SUMIFS(INDIRECT("'"&amp;Trust_selected!$H$2&amp;"'!G:G"),INDIRECT("'"&amp;Trust_selected!$H$2&amp;"'!B:B"),N$1,INDIRECT("'"&amp;Trust_selected!$H$2&amp;"'!E:E"),Trust_selected!$E$18,INDIRECT("'"&amp;Trust_selected!$H$2&amp;"'!H:H"),$B119), IF(Trust_selected!$E$18="18+", SUMIFS(INDIRECT("'"&amp;Trust_selected!$H$2&amp;"'!G:G"),INDIRECT("'"&amp;Trust_selected!$H$2&amp;"'!B:B"),N$1,INDIRECT("'"&amp;Trust_selected!$H$2&amp;"'!D:D"),Trust_selected!$E$12,INDIRECT("'"&amp;Trust_selected!$H$2&amp;"'!H:H"),$B119), SUMIFS(INDIRECT("'"&amp;Trust_selected!$H$2&amp;"'!G:G"),INDIRECT("'"&amp;Trust_selected!$H$2&amp;"'!B:B"),N$1,INDIRECT("'"&amp;Trust_selected!$H$2&amp;"'!D:D"),Trust_selected!$E$12,INDIRECT("'"&amp;Trust_selected!$H$2&amp;"'!E:E"),Trust_selected!$E$18,INDIRECT("'"&amp;Trust_selected!$H$2&amp;"'!H:H"),$B119))))</f>
        <v>0</v>
      </c>
      <c r="P119" s="4">
        <f t="shared" ca="1" si="10"/>
        <v>0</v>
      </c>
      <c r="Q119" s="96">
        <f t="shared" ca="1" si="11"/>
        <v>0</v>
      </c>
      <c r="R119" s="96">
        <f t="shared" ca="1" si="12"/>
        <v>1</v>
      </c>
    </row>
    <row r="120" spans="1:18" x14ac:dyDescent="0.3">
      <c r="A120" s="12" t="s">
        <v>278</v>
      </c>
      <c r="B120" s="12" t="s">
        <v>126</v>
      </c>
      <c r="C120" s="12" t="s">
        <v>325</v>
      </c>
      <c r="D120" s="22">
        <f ca="1">IF(AND(Trust_selected!$E$12="All intent",Trust_selected!$E$18="18+"), SUMIFS(INDIRECT("'"&amp;Trust_selected!$H$2&amp;"'!F:F"),INDIRECT("'"&amp;Trust_selected!$H$2&amp;"'!B:B"),D$1,INDIRECT("'"&amp;Trust_selected!$H$2&amp;"'!H:H"),$B120), IF(Trust_selected!$E$12="All intent", SUMIFS(INDIRECT("'"&amp;Trust_selected!$H$2&amp;"'!F:F"),INDIRECT("'"&amp;Trust_selected!$H$2&amp;"'!B:B"),D$1,INDIRECT("'"&amp;Trust_selected!$H$2&amp;"'!E:E"),Trust_selected!$E$18,INDIRECT("'"&amp;Trust_selected!$H$2&amp;"'!H:H"),$B120), IF(Trust_selected!$E$18="18+", SUMIFS(INDIRECT("'"&amp;Trust_selected!$H$2&amp;"'!F:F"),INDIRECT("'"&amp;Trust_selected!$H$2&amp;"'!B:B"),D$1,INDIRECT("'"&amp;Trust_selected!$H$2&amp;"'!D:D"),Trust_selected!$E$12,INDIRECT("'"&amp;Trust_selected!$H$2&amp;"'!H:H"),$B120), SUMIFS(INDIRECT("'"&amp;Trust_selected!$H$2&amp;"'!F:F"),INDIRECT("'"&amp;Trust_selected!$H$2&amp;"'!B:B"),D$1,INDIRECT("'"&amp;Trust_selected!$H$2&amp;"'!D:D"),Trust_selected!$E$12,INDIRECT("'"&amp;Trust_selected!$H$2&amp;"'!E:E"),Trust_selected!$E$18,INDIRECT("'"&amp;Trust_selected!$H$2&amp;"'!H:H"),$B120))))</f>
        <v>2060</v>
      </c>
      <c r="E120" s="22">
        <f ca="1">IF(AND(Trust_selected!$E$12="All intent",Trust_selected!$E$18="18+"), SUMIFS(INDIRECT("'"&amp;Trust_selected!$H$2&amp;"'!G:G"),INDIRECT("'"&amp;Trust_selected!$H$2&amp;"'!B:B"),D$1,INDIRECT("'"&amp;Trust_selected!$H$2&amp;"'!H:H"),$B120), IF(Trust_selected!$E$12="All intent", SUMIFS(INDIRECT("'"&amp;Trust_selected!$H$2&amp;"'!G:G"),INDIRECT("'"&amp;Trust_selected!$H$2&amp;"'!B:B"),D$1,INDIRECT("'"&amp;Trust_selected!$H$2&amp;"'!E:E"),Trust_selected!$E$18,INDIRECT("'"&amp;Trust_selected!$H$2&amp;"'!H:H"),$B120), IF(Trust_selected!$E$18="18+", SUMIFS(INDIRECT("'"&amp;Trust_selected!$H$2&amp;"'!G:G"),INDIRECT("'"&amp;Trust_selected!$H$2&amp;"'!B:B"),D$1,INDIRECT("'"&amp;Trust_selected!$H$2&amp;"'!D:D"),Trust_selected!$E$12,INDIRECT("'"&amp;Trust_selected!$H$2&amp;"'!H:H"),$B120), SUMIFS(INDIRECT("'"&amp;Trust_selected!$H$2&amp;"'!G:G"),INDIRECT("'"&amp;Trust_selected!$H$2&amp;"'!B:B"),D$1,INDIRECT("'"&amp;Trust_selected!$H$2&amp;"'!D:D"),Trust_selected!$E$12,INDIRECT("'"&amp;Trust_selected!$H$2&amp;"'!E:E"),Trust_selected!$E$18,INDIRECT("'"&amp;Trust_selected!$H$2&amp;"'!H:H"),$B120))))</f>
        <v>92</v>
      </c>
      <c r="F120" s="22">
        <f t="shared" ca="1" si="13"/>
        <v>4.4660194174757278E-2</v>
      </c>
      <c r="G120" s="18">
        <f t="shared" ca="1" si="14"/>
        <v>3.6556046956503559E-2</v>
      </c>
      <c r="H120" s="18">
        <f t="shared" ca="1" si="15"/>
        <v>5.4459402906602283E-2</v>
      </c>
      <c r="I120" s="22">
        <f ca="1">IF(AND(Trust_selected!$E$12="All intent",Trust_selected!$E$18="18+"), SUMIFS(INDIRECT("'"&amp;Trust_selected!$H$2&amp;"'!F:F"),INDIRECT("'"&amp;Trust_selected!$H$2&amp;"'!B:B"),I$1,INDIRECT("'"&amp;Trust_selected!$H$2&amp;"'!H:H"),$B120), IF(Trust_selected!$E$12="All intent", SUMIFS(INDIRECT("'"&amp;Trust_selected!$H$2&amp;"'!F:F"),INDIRECT("'"&amp;Trust_selected!$H$2&amp;"'!B:B"),I$1,INDIRECT("'"&amp;Trust_selected!$H$2&amp;"'!E:E"),Trust_selected!$E$18,INDIRECT("'"&amp;Trust_selected!$H$2&amp;"'!H:H"),$B120), IF(Trust_selected!$E$18="18+", SUMIFS(INDIRECT("'"&amp;Trust_selected!$H$2&amp;"'!F:F"),INDIRECT("'"&amp;Trust_selected!$H$2&amp;"'!B:B"),I$1,INDIRECT("'"&amp;Trust_selected!$H$2&amp;"'!D:D"),Trust_selected!$E$12,INDIRECT("'"&amp;Trust_selected!$H$2&amp;"'!H:H"),$B120), SUMIFS(INDIRECT("'"&amp;Trust_selected!$H$2&amp;"'!F:F"),INDIRECT("'"&amp;Trust_selected!$H$2&amp;"'!B:B"),I$1,INDIRECT("'"&amp;Trust_selected!$H$2&amp;"'!D:D"),Trust_selected!$E$12,INDIRECT("'"&amp;Trust_selected!$H$2&amp;"'!E:E"),Trust_selected!$E$18,INDIRECT("'"&amp;Trust_selected!$H$2&amp;"'!H:H"),$B120))))</f>
        <v>2261</v>
      </c>
      <c r="J120" s="22">
        <f ca="1">IF(AND(Trust_selected!$E$12="All intent",Trust_selected!$E$18="18+"), SUMIFS(INDIRECT("'"&amp;Trust_selected!$H$2&amp;"'!G:G"),INDIRECT("'"&amp;Trust_selected!$H$2&amp;"'!B:B"),I$1,INDIRECT("'"&amp;Trust_selected!$H$2&amp;"'!H:H"),$B120), IF(Trust_selected!$E$12="All intent", SUMIFS(INDIRECT("'"&amp;Trust_selected!$H$2&amp;"'!G:G"),INDIRECT("'"&amp;Trust_selected!$H$2&amp;"'!B:B"),I$1,INDIRECT("'"&amp;Trust_selected!$H$2&amp;"'!E:E"),Trust_selected!$E$18,INDIRECT("'"&amp;Trust_selected!$H$2&amp;"'!H:H"),$B120), IF(Trust_selected!$E$18="18+", SUMIFS(INDIRECT("'"&amp;Trust_selected!$H$2&amp;"'!G:G"),INDIRECT("'"&amp;Trust_selected!$H$2&amp;"'!B:B"),I$1,INDIRECT("'"&amp;Trust_selected!$H$2&amp;"'!D:D"),Trust_selected!$E$12,INDIRECT("'"&amp;Trust_selected!$H$2&amp;"'!H:H"),$B120), SUMIFS(INDIRECT("'"&amp;Trust_selected!$H$2&amp;"'!G:G"),INDIRECT("'"&amp;Trust_selected!$H$2&amp;"'!B:B"),I$1,INDIRECT("'"&amp;Trust_selected!$H$2&amp;"'!D:D"),Trust_selected!$E$12,INDIRECT("'"&amp;Trust_selected!$H$2&amp;"'!E:E"),Trust_selected!$E$18,INDIRECT("'"&amp;Trust_selected!$H$2&amp;"'!H:H"),$B120))))</f>
        <v>99</v>
      </c>
      <c r="K120" s="22">
        <f t="shared" ca="1" si="9"/>
        <v>4.37859354268023E-2</v>
      </c>
      <c r="L120" s="18">
        <f t="shared" ca="1" si="16"/>
        <v>3.6097259867492057E-2</v>
      </c>
      <c r="M120" s="18">
        <f t="shared" ca="1" si="17"/>
        <v>5.3022205000390232E-2</v>
      </c>
      <c r="N120" s="4">
        <f ca="1">IF(AND(Trust_selected!$E$12="All intent",Trust_selected!$E$18="18+"), SUMIFS(INDIRECT("'"&amp;Trust_selected!$H$2&amp;"'!F:F"),INDIRECT("'"&amp;Trust_selected!$H$2&amp;"'!B:B"),N$1,INDIRECT("'"&amp;Trust_selected!$H$2&amp;"'!H:H"),$B120), IF(Trust_selected!$E$12="All intent", SUMIFS(INDIRECT("'"&amp;Trust_selected!$H$2&amp;"'!F:F"),INDIRECT("'"&amp;Trust_selected!$H$2&amp;"'!B:B"),N$1,INDIRECT("'"&amp;Trust_selected!$H$2&amp;"'!E:E"),Trust_selected!$E$18,INDIRECT("'"&amp;Trust_selected!$H$2&amp;"'!H:H"),$B120), IF(Trust_selected!$E$18="18+", SUMIFS(INDIRECT("'"&amp;Trust_selected!$H$2&amp;"'!F:F"),INDIRECT("'"&amp;Trust_selected!$H$2&amp;"'!B:B"),N$1,INDIRECT("'"&amp;Trust_selected!$H$2&amp;"'!D:D"),Trust_selected!$E$12,INDIRECT("'"&amp;Trust_selected!$H$2&amp;"'!H:H"),$B120), SUMIFS(INDIRECT("'"&amp;Trust_selected!$H$2&amp;"'!F:F"),INDIRECT("'"&amp;Trust_selected!$H$2&amp;"'!B:B"),N$1,INDIRECT("'"&amp;Trust_selected!$H$2&amp;"'!D:D"),Trust_selected!$E$12,INDIRECT("'"&amp;Trust_selected!$H$2&amp;"'!E:E"),Trust_selected!$E$18,INDIRECT("'"&amp;Trust_selected!$H$2&amp;"'!H:H"),$B120))))</f>
        <v>0</v>
      </c>
      <c r="O120" s="4">
        <f ca="1">IF(AND(Trust_selected!$E$12="All intent",Trust_selected!$E$18="18+"), SUMIFS(INDIRECT("'"&amp;Trust_selected!$H$2&amp;"'!G:G"),INDIRECT("'"&amp;Trust_selected!$H$2&amp;"'!B:B"),N$1,INDIRECT("'"&amp;Trust_selected!$H$2&amp;"'!H:H"),$B120), IF(Trust_selected!$E$12="All intent", SUMIFS(INDIRECT("'"&amp;Trust_selected!$H$2&amp;"'!G:G"),INDIRECT("'"&amp;Trust_selected!$H$2&amp;"'!B:B"),N$1,INDIRECT("'"&amp;Trust_selected!$H$2&amp;"'!E:E"),Trust_selected!$E$18,INDIRECT("'"&amp;Trust_selected!$H$2&amp;"'!H:H"),$B120), IF(Trust_selected!$E$18="18+", SUMIFS(INDIRECT("'"&amp;Trust_selected!$H$2&amp;"'!G:G"),INDIRECT("'"&amp;Trust_selected!$H$2&amp;"'!B:B"),N$1,INDIRECT("'"&amp;Trust_selected!$H$2&amp;"'!D:D"),Trust_selected!$E$12,INDIRECT("'"&amp;Trust_selected!$H$2&amp;"'!H:H"),$B120), SUMIFS(INDIRECT("'"&amp;Trust_selected!$H$2&amp;"'!G:G"),INDIRECT("'"&amp;Trust_selected!$H$2&amp;"'!B:B"),N$1,INDIRECT("'"&amp;Trust_selected!$H$2&amp;"'!D:D"),Trust_selected!$E$12,INDIRECT("'"&amp;Trust_selected!$H$2&amp;"'!E:E"),Trust_selected!$E$18,INDIRECT("'"&amp;Trust_selected!$H$2&amp;"'!H:H"),$B120))))</f>
        <v>0</v>
      </c>
      <c r="P120" s="4">
        <f t="shared" ca="1" si="10"/>
        <v>0</v>
      </c>
      <c r="Q120" s="96">
        <f t="shared" ca="1" si="11"/>
        <v>0</v>
      </c>
      <c r="R120" s="96">
        <f t="shared" ca="1" si="12"/>
        <v>1</v>
      </c>
    </row>
    <row r="121" spans="1:18" x14ac:dyDescent="0.3">
      <c r="A121" s="12" t="s">
        <v>279</v>
      </c>
      <c r="B121" s="12" t="s">
        <v>127</v>
      </c>
      <c r="C121" s="12" t="s">
        <v>356</v>
      </c>
      <c r="D121" s="22">
        <f ca="1">IF(AND(Trust_selected!$E$12="All intent",Trust_selected!$E$18="18+"), SUMIFS(INDIRECT("'"&amp;Trust_selected!$H$2&amp;"'!F:F"),INDIRECT("'"&amp;Trust_selected!$H$2&amp;"'!B:B"),D$1,INDIRECT("'"&amp;Trust_selected!$H$2&amp;"'!H:H"),$B121), IF(Trust_selected!$E$12="All intent", SUMIFS(INDIRECT("'"&amp;Trust_selected!$H$2&amp;"'!F:F"),INDIRECT("'"&amp;Trust_selected!$H$2&amp;"'!B:B"),D$1,INDIRECT("'"&amp;Trust_selected!$H$2&amp;"'!E:E"),Trust_selected!$E$18,INDIRECT("'"&amp;Trust_selected!$H$2&amp;"'!H:H"),$B121), IF(Trust_selected!$E$18="18+", SUMIFS(INDIRECT("'"&amp;Trust_selected!$H$2&amp;"'!F:F"),INDIRECT("'"&amp;Trust_selected!$H$2&amp;"'!B:B"),D$1,INDIRECT("'"&amp;Trust_selected!$H$2&amp;"'!D:D"),Trust_selected!$E$12,INDIRECT("'"&amp;Trust_selected!$H$2&amp;"'!H:H"),$B121), SUMIFS(INDIRECT("'"&amp;Trust_selected!$H$2&amp;"'!F:F"),INDIRECT("'"&amp;Trust_selected!$H$2&amp;"'!B:B"),D$1,INDIRECT("'"&amp;Trust_selected!$H$2&amp;"'!D:D"),Trust_selected!$E$12,INDIRECT("'"&amp;Trust_selected!$H$2&amp;"'!E:E"),Trust_selected!$E$18,INDIRECT("'"&amp;Trust_selected!$H$2&amp;"'!H:H"),$B121))))</f>
        <v>1516</v>
      </c>
      <c r="E121" s="22">
        <f ca="1">IF(AND(Trust_selected!$E$12="All intent",Trust_selected!$E$18="18+"), SUMIFS(INDIRECT("'"&amp;Trust_selected!$H$2&amp;"'!G:G"),INDIRECT("'"&amp;Trust_selected!$H$2&amp;"'!B:B"),D$1,INDIRECT("'"&amp;Trust_selected!$H$2&amp;"'!H:H"),$B121), IF(Trust_selected!$E$12="All intent", SUMIFS(INDIRECT("'"&amp;Trust_selected!$H$2&amp;"'!G:G"),INDIRECT("'"&amp;Trust_selected!$H$2&amp;"'!B:B"),D$1,INDIRECT("'"&amp;Trust_selected!$H$2&amp;"'!E:E"),Trust_selected!$E$18,INDIRECT("'"&amp;Trust_selected!$H$2&amp;"'!H:H"),$B121), IF(Trust_selected!$E$18="18+", SUMIFS(INDIRECT("'"&amp;Trust_selected!$H$2&amp;"'!G:G"),INDIRECT("'"&amp;Trust_selected!$H$2&amp;"'!B:B"),D$1,INDIRECT("'"&amp;Trust_selected!$H$2&amp;"'!D:D"),Trust_selected!$E$12,INDIRECT("'"&amp;Trust_selected!$H$2&amp;"'!H:H"),$B121), SUMIFS(INDIRECT("'"&amp;Trust_selected!$H$2&amp;"'!G:G"),INDIRECT("'"&amp;Trust_selected!$H$2&amp;"'!B:B"),D$1,INDIRECT("'"&amp;Trust_selected!$H$2&amp;"'!D:D"),Trust_selected!$E$12,INDIRECT("'"&amp;Trust_selected!$H$2&amp;"'!E:E"),Trust_selected!$E$18,INDIRECT("'"&amp;Trust_selected!$H$2&amp;"'!H:H"),$B121))))</f>
        <v>76</v>
      </c>
      <c r="F121" s="22">
        <f t="shared" ca="1" si="13"/>
        <v>5.0131926121372031E-2</v>
      </c>
      <c r="G121" s="18">
        <f t="shared" ca="1" si="14"/>
        <v>4.0239430739603871E-2</v>
      </c>
      <c r="H121" s="18">
        <f t="shared" ca="1" si="15"/>
        <v>6.2298539860051814E-2</v>
      </c>
      <c r="I121" s="22">
        <f ca="1">IF(AND(Trust_selected!$E$12="All intent",Trust_selected!$E$18="18+"), SUMIFS(INDIRECT("'"&amp;Trust_selected!$H$2&amp;"'!F:F"),INDIRECT("'"&amp;Trust_selected!$H$2&amp;"'!B:B"),I$1,INDIRECT("'"&amp;Trust_selected!$H$2&amp;"'!H:H"),$B121), IF(Trust_selected!$E$12="All intent", SUMIFS(INDIRECT("'"&amp;Trust_selected!$H$2&amp;"'!F:F"),INDIRECT("'"&amp;Trust_selected!$H$2&amp;"'!B:B"),I$1,INDIRECT("'"&amp;Trust_selected!$H$2&amp;"'!E:E"),Trust_selected!$E$18,INDIRECT("'"&amp;Trust_selected!$H$2&amp;"'!H:H"),$B121), IF(Trust_selected!$E$18="18+", SUMIFS(INDIRECT("'"&amp;Trust_selected!$H$2&amp;"'!F:F"),INDIRECT("'"&amp;Trust_selected!$H$2&amp;"'!B:B"),I$1,INDIRECT("'"&amp;Trust_selected!$H$2&amp;"'!D:D"),Trust_selected!$E$12,INDIRECT("'"&amp;Trust_selected!$H$2&amp;"'!H:H"),$B121), SUMIFS(INDIRECT("'"&amp;Trust_selected!$H$2&amp;"'!F:F"),INDIRECT("'"&amp;Trust_selected!$H$2&amp;"'!B:B"),I$1,INDIRECT("'"&amp;Trust_selected!$H$2&amp;"'!D:D"),Trust_selected!$E$12,INDIRECT("'"&amp;Trust_selected!$H$2&amp;"'!E:E"),Trust_selected!$E$18,INDIRECT("'"&amp;Trust_selected!$H$2&amp;"'!H:H"),$B121))))</f>
        <v>1680</v>
      </c>
      <c r="J121" s="22">
        <f ca="1">IF(AND(Trust_selected!$E$12="All intent",Trust_selected!$E$18="18+"), SUMIFS(INDIRECT("'"&amp;Trust_selected!$H$2&amp;"'!G:G"),INDIRECT("'"&amp;Trust_selected!$H$2&amp;"'!B:B"),I$1,INDIRECT("'"&amp;Trust_selected!$H$2&amp;"'!H:H"),$B121), IF(Trust_selected!$E$12="All intent", SUMIFS(INDIRECT("'"&amp;Trust_selected!$H$2&amp;"'!G:G"),INDIRECT("'"&amp;Trust_selected!$H$2&amp;"'!B:B"),I$1,INDIRECT("'"&amp;Trust_selected!$H$2&amp;"'!E:E"),Trust_selected!$E$18,INDIRECT("'"&amp;Trust_selected!$H$2&amp;"'!H:H"),$B121), IF(Trust_selected!$E$18="18+", SUMIFS(INDIRECT("'"&amp;Trust_selected!$H$2&amp;"'!G:G"),INDIRECT("'"&amp;Trust_selected!$H$2&amp;"'!B:B"),I$1,INDIRECT("'"&amp;Trust_selected!$H$2&amp;"'!D:D"),Trust_selected!$E$12,INDIRECT("'"&amp;Trust_selected!$H$2&amp;"'!H:H"),$B121), SUMIFS(INDIRECT("'"&amp;Trust_selected!$H$2&amp;"'!G:G"),INDIRECT("'"&amp;Trust_selected!$H$2&amp;"'!B:B"),I$1,INDIRECT("'"&amp;Trust_selected!$H$2&amp;"'!D:D"),Trust_selected!$E$12,INDIRECT("'"&amp;Trust_selected!$H$2&amp;"'!E:E"),Trust_selected!$E$18,INDIRECT("'"&amp;Trust_selected!$H$2&amp;"'!H:H"),$B121))))</f>
        <v>69</v>
      </c>
      <c r="K121" s="22">
        <f t="shared" ca="1" si="9"/>
        <v>4.1071428571428571E-2</v>
      </c>
      <c r="L121" s="18">
        <f t="shared" ca="1" si="16"/>
        <v>3.2581810005137692E-2</v>
      </c>
      <c r="M121" s="18">
        <f t="shared" ca="1" si="17"/>
        <v>5.1655015307403969E-2</v>
      </c>
      <c r="N121" s="4">
        <f ca="1">IF(AND(Trust_selected!$E$12="All intent",Trust_selected!$E$18="18+"), SUMIFS(INDIRECT("'"&amp;Trust_selected!$H$2&amp;"'!F:F"),INDIRECT("'"&amp;Trust_selected!$H$2&amp;"'!B:B"),N$1,INDIRECT("'"&amp;Trust_selected!$H$2&amp;"'!H:H"),$B121), IF(Trust_selected!$E$12="All intent", SUMIFS(INDIRECT("'"&amp;Trust_selected!$H$2&amp;"'!F:F"),INDIRECT("'"&amp;Trust_selected!$H$2&amp;"'!B:B"),N$1,INDIRECT("'"&amp;Trust_selected!$H$2&amp;"'!E:E"),Trust_selected!$E$18,INDIRECT("'"&amp;Trust_selected!$H$2&amp;"'!H:H"),$B121), IF(Trust_selected!$E$18="18+", SUMIFS(INDIRECT("'"&amp;Trust_selected!$H$2&amp;"'!F:F"),INDIRECT("'"&amp;Trust_selected!$H$2&amp;"'!B:B"),N$1,INDIRECT("'"&amp;Trust_selected!$H$2&amp;"'!D:D"),Trust_selected!$E$12,INDIRECT("'"&amp;Trust_selected!$H$2&amp;"'!H:H"),$B121), SUMIFS(INDIRECT("'"&amp;Trust_selected!$H$2&amp;"'!F:F"),INDIRECT("'"&amp;Trust_selected!$H$2&amp;"'!B:B"),N$1,INDIRECT("'"&amp;Trust_selected!$H$2&amp;"'!D:D"),Trust_selected!$E$12,INDIRECT("'"&amp;Trust_selected!$H$2&amp;"'!E:E"),Trust_selected!$E$18,INDIRECT("'"&amp;Trust_selected!$H$2&amp;"'!H:H"),$B121))))</f>
        <v>0</v>
      </c>
      <c r="O121" s="4">
        <f ca="1">IF(AND(Trust_selected!$E$12="All intent",Trust_selected!$E$18="18+"), SUMIFS(INDIRECT("'"&amp;Trust_selected!$H$2&amp;"'!G:G"),INDIRECT("'"&amp;Trust_selected!$H$2&amp;"'!B:B"),N$1,INDIRECT("'"&amp;Trust_selected!$H$2&amp;"'!H:H"),$B121), IF(Trust_selected!$E$12="All intent", SUMIFS(INDIRECT("'"&amp;Trust_selected!$H$2&amp;"'!G:G"),INDIRECT("'"&amp;Trust_selected!$H$2&amp;"'!B:B"),N$1,INDIRECT("'"&amp;Trust_selected!$H$2&amp;"'!E:E"),Trust_selected!$E$18,INDIRECT("'"&amp;Trust_selected!$H$2&amp;"'!H:H"),$B121), IF(Trust_selected!$E$18="18+", SUMIFS(INDIRECT("'"&amp;Trust_selected!$H$2&amp;"'!G:G"),INDIRECT("'"&amp;Trust_selected!$H$2&amp;"'!B:B"),N$1,INDIRECT("'"&amp;Trust_selected!$H$2&amp;"'!D:D"),Trust_selected!$E$12,INDIRECT("'"&amp;Trust_selected!$H$2&amp;"'!H:H"),$B121), SUMIFS(INDIRECT("'"&amp;Trust_selected!$H$2&amp;"'!G:G"),INDIRECT("'"&amp;Trust_selected!$H$2&amp;"'!B:B"),N$1,INDIRECT("'"&amp;Trust_selected!$H$2&amp;"'!D:D"),Trust_selected!$E$12,INDIRECT("'"&amp;Trust_selected!$H$2&amp;"'!E:E"),Trust_selected!$E$18,INDIRECT("'"&amp;Trust_selected!$H$2&amp;"'!H:H"),$B121))))</f>
        <v>0</v>
      </c>
      <c r="P121" s="4">
        <f t="shared" ca="1" si="10"/>
        <v>0</v>
      </c>
      <c r="Q121" s="96">
        <f t="shared" ca="1" si="11"/>
        <v>0</v>
      </c>
      <c r="R121" s="96">
        <f t="shared" ca="1" si="12"/>
        <v>1</v>
      </c>
    </row>
    <row r="122" spans="1:18" x14ac:dyDescent="0.3">
      <c r="A122" s="12" t="s">
        <v>280</v>
      </c>
      <c r="B122" s="12" t="s">
        <v>128</v>
      </c>
      <c r="C122" s="12" t="s">
        <v>340</v>
      </c>
      <c r="D122" s="22">
        <f ca="1">IF(AND(Trust_selected!$E$12="All intent",Trust_selected!$E$18="18+"), SUMIFS(INDIRECT("'"&amp;Trust_selected!$H$2&amp;"'!F:F"),INDIRECT("'"&amp;Trust_selected!$H$2&amp;"'!B:B"),D$1,INDIRECT("'"&amp;Trust_selected!$H$2&amp;"'!H:H"),$B122), IF(Trust_selected!$E$12="All intent", SUMIFS(INDIRECT("'"&amp;Trust_selected!$H$2&amp;"'!F:F"),INDIRECT("'"&amp;Trust_selected!$H$2&amp;"'!B:B"),D$1,INDIRECT("'"&amp;Trust_selected!$H$2&amp;"'!E:E"),Trust_selected!$E$18,INDIRECT("'"&amp;Trust_selected!$H$2&amp;"'!H:H"),$B122), IF(Trust_selected!$E$18="18+", SUMIFS(INDIRECT("'"&amp;Trust_selected!$H$2&amp;"'!F:F"),INDIRECT("'"&amp;Trust_selected!$H$2&amp;"'!B:B"),D$1,INDIRECT("'"&amp;Trust_selected!$H$2&amp;"'!D:D"),Trust_selected!$E$12,INDIRECT("'"&amp;Trust_selected!$H$2&amp;"'!H:H"),$B122), SUMIFS(INDIRECT("'"&amp;Trust_selected!$H$2&amp;"'!F:F"),INDIRECT("'"&amp;Trust_selected!$H$2&amp;"'!B:B"),D$1,INDIRECT("'"&amp;Trust_selected!$H$2&amp;"'!D:D"),Trust_selected!$E$12,INDIRECT("'"&amp;Trust_selected!$H$2&amp;"'!E:E"),Trust_selected!$E$18,INDIRECT("'"&amp;Trust_selected!$H$2&amp;"'!H:H"),$B122))))</f>
        <v>122</v>
      </c>
      <c r="E122" s="22">
        <f ca="1">IF(AND(Trust_selected!$E$12="All intent",Trust_selected!$E$18="18+"), SUMIFS(INDIRECT("'"&amp;Trust_selected!$H$2&amp;"'!G:G"),INDIRECT("'"&amp;Trust_selected!$H$2&amp;"'!B:B"),D$1,INDIRECT("'"&amp;Trust_selected!$H$2&amp;"'!H:H"),$B122), IF(Trust_selected!$E$12="All intent", SUMIFS(INDIRECT("'"&amp;Trust_selected!$H$2&amp;"'!G:G"),INDIRECT("'"&amp;Trust_selected!$H$2&amp;"'!B:B"),D$1,INDIRECT("'"&amp;Trust_selected!$H$2&amp;"'!E:E"),Trust_selected!$E$18,INDIRECT("'"&amp;Trust_selected!$H$2&amp;"'!H:H"),$B122), IF(Trust_selected!$E$18="18+", SUMIFS(INDIRECT("'"&amp;Trust_selected!$H$2&amp;"'!G:G"),INDIRECT("'"&amp;Trust_selected!$H$2&amp;"'!B:B"),D$1,INDIRECT("'"&amp;Trust_selected!$H$2&amp;"'!D:D"),Trust_selected!$E$12,INDIRECT("'"&amp;Trust_selected!$H$2&amp;"'!H:H"),$B122), SUMIFS(INDIRECT("'"&amp;Trust_selected!$H$2&amp;"'!G:G"),INDIRECT("'"&amp;Trust_selected!$H$2&amp;"'!B:B"),D$1,INDIRECT("'"&amp;Trust_selected!$H$2&amp;"'!D:D"),Trust_selected!$E$12,INDIRECT("'"&amp;Trust_selected!$H$2&amp;"'!E:E"),Trust_selected!$E$18,INDIRECT("'"&amp;Trust_selected!$H$2&amp;"'!H:H"),$B122))))</f>
        <v>7</v>
      </c>
      <c r="F122" s="22">
        <f t="shared" ca="1" si="13"/>
        <v>5.737704918032787E-2</v>
      </c>
      <c r="G122" s="18">
        <f t="shared" ca="1" si="14"/>
        <v>2.8068442413536412E-2</v>
      </c>
      <c r="H122" s="18">
        <f t="shared" ca="1" si="15"/>
        <v>0.11370883025870446</v>
      </c>
      <c r="I122" s="22">
        <f ca="1">IF(AND(Trust_selected!$E$12="All intent",Trust_selected!$E$18="18+"), SUMIFS(INDIRECT("'"&amp;Trust_selected!$H$2&amp;"'!F:F"),INDIRECT("'"&amp;Trust_selected!$H$2&amp;"'!B:B"),I$1,INDIRECT("'"&amp;Trust_selected!$H$2&amp;"'!H:H"),$B122), IF(Trust_selected!$E$12="All intent", SUMIFS(INDIRECT("'"&amp;Trust_selected!$H$2&amp;"'!F:F"),INDIRECT("'"&amp;Trust_selected!$H$2&amp;"'!B:B"),I$1,INDIRECT("'"&amp;Trust_selected!$H$2&amp;"'!E:E"),Trust_selected!$E$18,INDIRECT("'"&amp;Trust_selected!$H$2&amp;"'!H:H"),$B122), IF(Trust_selected!$E$18="18+", SUMIFS(INDIRECT("'"&amp;Trust_selected!$H$2&amp;"'!F:F"),INDIRECT("'"&amp;Trust_selected!$H$2&amp;"'!B:B"),I$1,INDIRECT("'"&amp;Trust_selected!$H$2&amp;"'!D:D"),Trust_selected!$E$12,INDIRECT("'"&amp;Trust_selected!$H$2&amp;"'!H:H"),$B122), SUMIFS(INDIRECT("'"&amp;Trust_selected!$H$2&amp;"'!F:F"),INDIRECT("'"&amp;Trust_selected!$H$2&amp;"'!B:B"),I$1,INDIRECT("'"&amp;Trust_selected!$H$2&amp;"'!D:D"),Trust_selected!$E$12,INDIRECT("'"&amp;Trust_selected!$H$2&amp;"'!E:E"),Trust_selected!$E$18,INDIRECT("'"&amp;Trust_selected!$H$2&amp;"'!H:H"),$B122))))</f>
        <v>146</v>
      </c>
      <c r="J122" s="22">
        <f ca="1">IF(AND(Trust_selected!$E$12="All intent",Trust_selected!$E$18="18+"), SUMIFS(INDIRECT("'"&amp;Trust_selected!$H$2&amp;"'!G:G"),INDIRECT("'"&amp;Trust_selected!$H$2&amp;"'!B:B"),I$1,INDIRECT("'"&amp;Trust_selected!$H$2&amp;"'!H:H"),$B122), IF(Trust_selected!$E$12="All intent", SUMIFS(INDIRECT("'"&amp;Trust_selected!$H$2&amp;"'!G:G"),INDIRECT("'"&amp;Trust_selected!$H$2&amp;"'!B:B"),I$1,INDIRECT("'"&amp;Trust_selected!$H$2&amp;"'!E:E"),Trust_selected!$E$18,INDIRECT("'"&amp;Trust_selected!$H$2&amp;"'!H:H"),$B122), IF(Trust_selected!$E$18="18+", SUMIFS(INDIRECT("'"&amp;Trust_selected!$H$2&amp;"'!G:G"),INDIRECT("'"&amp;Trust_selected!$H$2&amp;"'!B:B"),I$1,INDIRECT("'"&amp;Trust_selected!$H$2&amp;"'!D:D"),Trust_selected!$E$12,INDIRECT("'"&amp;Trust_selected!$H$2&amp;"'!H:H"),$B122), SUMIFS(INDIRECT("'"&amp;Trust_selected!$H$2&amp;"'!G:G"),INDIRECT("'"&amp;Trust_selected!$H$2&amp;"'!B:B"),I$1,INDIRECT("'"&amp;Trust_selected!$H$2&amp;"'!D:D"),Trust_selected!$E$12,INDIRECT("'"&amp;Trust_selected!$H$2&amp;"'!E:E"),Trust_selected!$E$18,INDIRECT("'"&amp;Trust_selected!$H$2&amp;"'!H:H"),$B122))))</f>
        <v>12</v>
      </c>
      <c r="K122" s="22">
        <f t="shared" ca="1" si="9"/>
        <v>8.2191780821917804E-2</v>
      </c>
      <c r="L122" s="18">
        <f t="shared" ca="1" si="16"/>
        <v>4.7640729214994931E-2</v>
      </c>
      <c r="M122" s="18">
        <f t="shared" ca="1" si="17"/>
        <v>0.13816538239000653</v>
      </c>
      <c r="N122" s="4">
        <f ca="1">IF(AND(Trust_selected!$E$12="All intent",Trust_selected!$E$18="18+"), SUMIFS(INDIRECT("'"&amp;Trust_selected!$H$2&amp;"'!F:F"),INDIRECT("'"&amp;Trust_selected!$H$2&amp;"'!B:B"),N$1,INDIRECT("'"&amp;Trust_selected!$H$2&amp;"'!H:H"),$B122), IF(Trust_selected!$E$12="All intent", SUMIFS(INDIRECT("'"&amp;Trust_selected!$H$2&amp;"'!F:F"),INDIRECT("'"&amp;Trust_selected!$H$2&amp;"'!B:B"),N$1,INDIRECT("'"&amp;Trust_selected!$H$2&amp;"'!E:E"),Trust_selected!$E$18,INDIRECT("'"&amp;Trust_selected!$H$2&amp;"'!H:H"),$B122), IF(Trust_selected!$E$18="18+", SUMIFS(INDIRECT("'"&amp;Trust_selected!$H$2&amp;"'!F:F"),INDIRECT("'"&amp;Trust_selected!$H$2&amp;"'!B:B"),N$1,INDIRECT("'"&amp;Trust_selected!$H$2&amp;"'!D:D"),Trust_selected!$E$12,INDIRECT("'"&amp;Trust_selected!$H$2&amp;"'!H:H"),$B122), SUMIFS(INDIRECT("'"&amp;Trust_selected!$H$2&amp;"'!F:F"),INDIRECT("'"&amp;Trust_selected!$H$2&amp;"'!B:B"),N$1,INDIRECT("'"&amp;Trust_selected!$H$2&amp;"'!D:D"),Trust_selected!$E$12,INDIRECT("'"&amp;Trust_selected!$H$2&amp;"'!E:E"),Trust_selected!$E$18,INDIRECT("'"&amp;Trust_selected!$H$2&amp;"'!H:H"),$B122))))</f>
        <v>0</v>
      </c>
      <c r="O122" s="4">
        <f ca="1">IF(AND(Trust_selected!$E$12="All intent",Trust_selected!$E$18="18+"), SUMIFS(INDIRECT("'"&amp;Trust_selected!$H$2&amp;"'!G:G"),INDIRECT("'"&amp;Trust_selected!$H$2&amp;"'!B:B"),N$1,INDIRECT("'"&amp;Trust_selected!$H$2&amp;"'!H:H"),$B122), IF(Trust_selected!$E$12="All intent", SUMIFS(INDIRECT("'"&amp;Trust_selected!$H$2&amp;"'!G:G"),INDIRECT("'"&amp;Trust_selected!$H$2&amp;"'!B:B"),N$1,INDIRECT("'"&amp;Trust_selected!$H$2&amp;"'!E:E"),Trust_selected!$E$18,INDIRECT("'"&amp;Trust_selected!$H$2&amp;"'!H:H"),$B122), IF(Trust_selected!$E$18="18+", SUMIFS(INDIRECT("'"&amp;Trust_selected!$H$2&amp;"'!G:G"),INDIRECT("'"&amp;Trust_selected!$H$2&amp;"'!B:B"),N$1,INDIRECT("'"&amp;Trust_selected!$H$2&amp;"'!D:D"),Trust_selected!$E$12,INDIRECT("'"&amp;Trust_selected!$H$2&amp;"'!H:H"),$B122), SUMIFS(INDIRECT("'"&amp;Trust_selected!$H$2&amp;"'!G:G"),INDIRECT("'"&amp;Trust_selected!$H$2&amp;"'!B:B"),N$1,INDIRECT("'"&amp;Trust_selected!$H$2&amp;"'!D:D"),Trust_selected!$E$12,INDIRECT("'"&amp;Trust_selected!$H$2&amp;"'!E:E"),Trust_selected!$E$18,INDIRECT("'"&amp;Trust_selected!$H$2&amp;"'!H:H"),$B122))))</f>
        <v>0</v>
      </c>
      <c r="P122" s="4">
        <f t="shared" ca="1" si="10"/>
        <v>0</v>
      </c>
      <c r="Q122" s="96">
        <f t="shared" ca="1" si="11"/>
        <v>0</v>
      </c>
      <c r="R122" s="96">
        <f t="shared" ca="1" si="12"/>
        <v>1</v>
      </c>
    </row>
    <row r="123" spans="1:18" x14ac:dyDescent="0.3">
      <c r="A123" s="12" t="s">
        <v>281</v>
      </c>
      <c r="B123" s="12" t="s">
        <v>129</v>
      </c>
      <c r="C123" s="12" t="s">
        <v>341</v>
      </c>
      <c r="D123" s="22">
        <f ca="1">IF(AND(Trust_selected!$E$12="All intent",Trust_selected!$E$18="18+"), SUMIFS(INDIRECT("'"&amp;Trust_selected!$H$2&amp;"'!F:F"),INDIRECT("'"&amp;Trust_selected!$H$2&amp;"'!B:B"),D$1,INDIRECT("'"&amp;Trust_selected!$H$2&amp;"'!H:H"),$B123), IF(Trust_selected!$E$12="All intent", SUMIFS(INDIRECT("'"&amp;Trust_selected!$H$2&amp;"'!F:F"),INDIRECT("'"&amp;Trust_selected!$H$2&amp;"'!B:B"),D$1,INDIRECT("'"&amp;Trust_selected!$H$2&amp;"'!E:E"),Trust_selected!$E$18,INDIRECT("'"&amp;Trust_selected!$H$2&amp;"'!H:H"),$B123), IF(Trust_selected!$E$18="18+", SUMIFS(INDIRECT("'"&amp;Trust_selected!$H$2&amp;"'!F:F"),INDIRECT("'"&amp;Trust_selected!$H$2&amp;"'!B:B"),D$1,INDIRECT("'"&amp;Trust_selected!$H$2&amp;"'!D:D"),Trust_selected!$E$12,INDIRECT("'"&amp;Trust_selected!$H$2&amp;"'!H:H"),$B123), SUMIFS(INDIRECT("'"&amp;Trust_selected!$H$2&amp;"'!F:F"),INDIRECT("'"&amp;Trust_selected!$H$2&amp;"'!B:B"),D$1,INDIRECT("'"&amp;Trust_selected!$H$2&amp;"'!D:D"),Trust_selected!$E$12,INDIRECT("'"&amp;Trust_selected!$H$2&amp;"'!E:E"),Trust_selected!$E$18,INDIRECT("'"&amp;Trust_selected!$H$2&amp;"'!H:H"),$B123))))</f>
        <v>2126</v>
      </c>
      <c r="E123" s="22">
        <f ca="1">IF(AND(Trust_selected!$E$12="All intent",Trust_selected!$E$18="18+"), SUMIFS(INDIRECT("'"&amp;Trust_selected!$H$2&amp;"'!G:G"),INDIRECT("'"&amp;Trust_selected!$H$2&amp;"'!B:B"),D$1,INDIRECT("'"&amp;Trust_selected!$H$2&amp;"'!H:H"),$B123), IF(Trust_selected!$E$12="All intent", SUMIFS(INDIRECT("'"&amp;Trust_selected!$H$2&amp;"'!G:G"),INDIRECT("'"&amp;Trust_selected!$H$2&amp;"'!B:B"),D$1,INDIRECT("'"&amp;Trust_selected!$H$2&amp;"'!E:E"),Trust_selected!$E$18,INDIRECT("'"&amp;Trust_selected!$H$2&amp;"'!H:H"),$B123), IF(Trust_selected!$E$18="18+", SUMIFS(INDIRECT("'"&amp;Trust_selected!$H$2&amp;"'!G:G"),INDIRECT("'"&amp;Trust_selected!$H$2&amp;"'!B:B"),D$1,INDIRECT("'"&amp;Trust_selected!$H$2&amp;"'!D:D"),Trust_selected!$E$12,INDIRECT("'"&amp;Trust_selected!$H$2&amp;"'!H:H"),$B123), SUMIFS(INDIRECT("'"&amp;Trust_selected!$H$2&amp;"'!G:G"),INDIRECT("'"&amp;Trust_selected!$H$2&amp;"'!B:B"),D$1,INDIRECT("'"&amp;Trust_selected!$H$2&amp;"'!D:D"),Trust_selected!$E$12,INDIRECT("'"&amp;Trust_selected!$H$2&amp;"'!E:E"),Trust_selected!$E$18,INDIRECT("'"&amp;Trust_selected!$H$2&amp;"'!H:H"),$B123))))</f>
        <v>90</v>
      </c>
      <c r="F123" s="22">
        <f t="shared" ca="1" si="13"/>
        <v>4.2333019755409221E-2</v>
      </c>
      <c r="G123" s="18">
        <f t="shared" ca="1" si="14"/>
        <v>3.4567647214476867E-2</v>
      </c>
      <c r="H123" s="18">
        <f t="shared" ca="1" si="15"/>
        <v>5.1749321618728313E-2</v>
      </c>
      <c r="I123" s="22">
        <f ca="1">IF(AND(Trust_selected!$E$12="All intent",Trust_selected!$E$18="18+"), SUMIFS(INDIRECT("'"&amp;Trust_selected!$H$2&amp;"'!F:F"),INDIRECT("'"&amp;Trust_selected!$H$2&amp;"'!B:B"),I$1,INDIRECT("'"&amp;Trust_selected!$H$2&amp;"'!H:H"),$B123), IF(Trust_selected!$E$12="All intent", SUMIFS(INDIRECT("'"&amp;Trust_selected!$H$2&amp;"'!F:F"),INDIRECT("'"&amp;Trust_selected!$H$2&amp;"'!B:B"),I$1,INDIRECT("'"&amp;Trust_selected!$H$2&amp;"'!E:E"),Trust_selected!$E$18,INDIRECT("'"&amp;Trust_selected!$H$2&amp;"'!H:H"),$B123), IF(Trust_selected!$E$18="18+", SUMIFS(INDIRECT("'"&amp;Trust_selected!$H$2&amp;"'!F:F"),INDIRECT("'"&amp;Trust_selected!$H$2&amp;"'!B:B"),I$1,INDIRECT("'"&amp;Trust_selected!$H$2&amp;"'!D:D"),Trust_selected!$E$12,INDIRECT("'"&amp;Trust_selected!$H$2&amp;"'!H:H"),$B123), SUMIFS(INDIRECT("'"&amp;Trust_selected!$H$2&amp;"'!F:F"),INDIRECT("'"&amp;Trust_selected!$H$2&amp;"'!B:B"),I$1,INDIRECT("'"&amp;Trust_selected!$H$2&amp;"'!D:D"),Trust_selected!$E$12,INDIRECT("'"&amp;Trust_selected!$H$2&amp;"'!E:E"),Trust_selected!$E$18,INDIRECT("'"&amp;Trust_selected!$H$2&amp;"'!H:H"),$B123))))</f>
        <v>2321</v>
      </c>
      <c r="J123" s="22">
        <f ca="1">IF(AND(Trust_selected!$E$12="All intent",Trust_selected!$E$18="18+"), SUMIFS(INDIRECT("'"&amp;Trust_selected!$H$2&amp;"'!G:G"),INDIRECT("'"&amp;Trust_selected!$H$2&amp;"'!B:B"),I$1,INDIRECT("'"&amp;Trust_selected!$H$2&amp;"'!H:H"),$B123), IF(Trust_selected!$E$12="All intent", SUMIFS(INDIRECT("'"&amp;Trust_selected!$H$2&amp;"'!G:G"),INDIRECT("'"&amp;Trust_selected!$H$2&amp;"'!B:B"),I$1,INDIRECT("'"&amp;Trust_selected!$H$2&amp;"'!E:E"),Trust_selected!$E$18,INDIRECT("'"&amp;Trust_selected!$H$2&amp;"'!H:H"),$B123), IF(Trust_selected!$E$18="18+", SUMIFS(INDIRECT("'"&amp;Trust_selected!$H$2&amp;"'!G:G"),INDIRECT("'"&amp;Trust_selected!$H$2&amp;"'!B:B"),I$1,INDIRECT("'"&amp;Trust_selected!$H$2&amp;"'!D:D"),Trust_selected!$E$12,INDIRECT("'"&amp;Trust_selected!$H$2&amp;"'!H:H"),$B123), SUMIFS(INDIRECT("'"&amp;Trust_selected!$H$2&amp;"'!G:G"),INDIRECT("'"&amp;Trust_selected!$H$2&amp;"'!B:B"),I$1,INDIRECT("'"&amp;Trust_selected!$H$2&amp;"'!D:D"),Trust_selected!$E$12,INDIRECT("'"&amp;Trust_selected!$H$2&amp;"'!E:E"),Trust_selected!$E$18,INDIRECT("'"&amp;Trust_selected!$H$2&amp;"'!H:H"),$B123))))</f>
        <v>82</v>
      </c>
      <c r="K123" s="22">
        <f t="shared" ca="1" si="9"/>
        <v>3.5329599310641967E-2</v>
      </c>
      <c r="L123" s="18">
        <f t="shared" ca="1" si="16"/>
        <v>2.8553921438340995E-2</v>
      </c>
      <c r="M123" s="18">
        <f t="shared" ca="1" si="17"/>
        <v>4.3640876268782595E-2</v>
      </c>
      <c r="N123" s="4">
        <f ca="1">IF(AND(Trust_selected!$E$12="All intent",Trust_selected!$E$18="18+"), SUMIFS(INDIRECT("'"&amp;Trust_selected!$H$2&amp;"'!F:F"),INDIRECT("'"&amp;Trust_selected!$H$2&amp;"'!B:B"),N$1,INDIRECT("'"&amp;Trust_selected!$H$2&amp;"'!H:H"),$B123), IF(Trust_selected!$E$12="All intent", SUMIFS(INDIRECT("'"&amp;Trust_selected!$H$2&amp;"'!F:F"),INDIRECT("'"&amp;Trust_selected!$H$2&amp;"'!B:B"),N$1,INDIRECT("'"&amp;Trust_selected!$H$2&amp;"'!E:E"),Trust_selected!$E$18,INDIRECT("'"&amp;Trust_selected!$H$2&amp;"'!H:H"),$B123), IF(Trust_selected!$E$18="18+", SUMIFS(INDIRECT("'"&amp;Trust_selected!$H$2&amp;"'!F:F"),INDIRECT("'"&amp;Trust_selected!$H$2&amp;"'!B:B"),N$1,INDIRECT("'"&amp;Trust_selected!$H$2&amp;"'!D:D"),Trust_selected!$E$12,INDIRECT("'"&amp;Trust_selected!$H$2&amp;"'!H:H"),$B123), SUMIFS(INDIRECT("'"&amp;Trust_selected!$H$2&amp;"'!F:F"),INDIRECT("'"&amp;Trust_selected!$H$2&amp;"'!B:B"),N$1,INDIRECT("'"&amp;Trust_selected!$H$2&amp;"'!D:D"),Trust_selected!$E$12,INDIRECT("'"&amp;Trust_selected!$H$2&amp;"'!E:E"),Trust_selected!$E$18,INDIRECT("'"&amp;Trust_selected!$H$2&amp;"'!H:H"),$B123))))</f>
        <v>0</v>
      </c>
      <c r="O123" s="4">
        <f ca="1">IF(AND(Trust_selected!$E$12="All intent",Trust_selected!$E$18="18+"), SUMIFS(INDIRECT("'"&amp;Trust_selected!$H$2&amp;"'!G:G"),INDIRECT("'"&amp;Trust_selected!$H$2&amp;"'!B:B"),N$1,INDIRECT("'"&amp;Trust_selected!$H$2&amp;"'!H:H"),$B123), IF(Trust_selected!$E$12="All intent", SUMIFS(INDIRECT("'"&amp;Trust_selected!$H$2&amp;"'!G:G"),INDIRECT("'"&amp;Trust_selected!$H$2&amp;"'!B:B"),N$1,INDIRECT("'"&amp;Trust_selected!$H$2&amp;"'!E:E"),Trust_selected!$E$18,INDIRECT("'"&amp;Trust_selected!$H$2&amp;"'!H:H"),$B123), IF(Trust_selected!$E$18="18+", SUMIFS(INDIRECT("'"&amp;Trust_selected!$H$2&amp;"'!G:G"),INDIRECT("'"&amp;Trust_selected!$H$2&amp;"'!B:B"),N$1,INDIRECT("'"&amp;Trust_selected!$H$2&amp;"'!D:D"),Trust_selected!$E$12,INDIRECT("'"&amp;Trust_selected!$H$2&amp;"'!H:H"),$B123), SUMIFS(INDIRECT("'"&amp;Trust_selected!$H$2&amp;"'!G:G"),INDIRECT("'"&amp;Trust_selected!$H$2&amp;"'!B:B"),N$1,INDIRECT("'"&amp;Trust_selected!$H$2&amp;"'!D:D"),Trust_selected!$E$12,INDIRECT("'"&amp;Trust_selected!$H$2&amp;"'!E:E"),Trust_selected!$E$18,INDIRECT("'"&amp;Trust_selected!$H$2&amp;"'!H:H"),$B123))))</f>
        <v>0</v>
      </c>
      <c r="P123" s="4">
        <f t="shared" ca="1" si="10"/>
        <v>0</v>
      </c>
      <c r="Q123" s="96">
        <f t="shared" ca="1" si="11"/>
        <v>0</v>
      </c>
      <c r="R123" s="96">
        <f t="shared" ca="1" si="12"/>
        <v>1</v>
      </c>
    </row>
    <row r="124" spans="1:18" x14ac:dyDescent="0.3">
      <c r="A124" s="12" t="s">
        <v>282</v>
      </c>
      <c r="B124" s="12" t="s">
        <v>130</v>
      </c>
      <c r="C124" s="12" t="s">
        <v>349</v>
      </c>
      <c r="D124" s="22">
        <f ca="1">IF(AND(Trust_selected!$E$12="All intent",Trust_selected!$E$18="18+"), SUMIFS(INDIRECT("'"&amp;Trust_selected!$H$2&amp;"'!F:F"),INDIRECT("'"&amp;Trust_selected!$H$2&amp;"'!B:B"),D$1,INDIRECT("'"&amp;Trust_selected!$H$2&amp;"'!H:H"),$B124), IF(Trust_selected!$E$12="All intent", SUMIFS(INDIRECT("'"&amp;Trust_selected!$H$2&amp;"'!F:F"),INDIRECT("'"&amp;Trust_selected!$H$2&amp;"'!B:B"),D$1,INDIRECT("'"&amp;Trust_selected!$H$2&amp;"'!E:E"),Trust_selected!$E$18,INDIRECT("'"&amp;Trust_selected!$H$2&amp;"'!H:H"),$B124), IF(Trust_selected!$E$18="18+", SUMIFS(INDIRECT("'"&amp;Trust_selected!$H$2&amp;"'!F:F"),INDIRECT("'"&amp;Trust_selected!$H$2&amp;"'!B:B"),D$1,INDIRECT("'"&amp;Trust_selected!$H$2&amp;"'!D:D"),Trust_selected!$E$12,INDIRECT("'"&amp;Trust_selected!$H$2&amp;"'!H:H"),$B124), SUMIFS(INDIRECT("'"&amp;Trust_selected!$H$2&amp;"'!F:F"),INDIRECT("'"&amp;Trust_selected!$H$2&amp;"'!B:B"),D$1,INDIRECT("'"&amp;Trust_selected!$H$2&amp;"'!D:D"),Trust_selected!$E$12,INDIRECT("'"&amp;Trust_selected!$H$2&amp;"'!E:E"),Trust_selected!$E$18,INDIRECT("'"&amp;Trust_selected!$H$2&amp;"'!H:H"),$B124))))</f>
        <v>48</v>
      </c>
      <c r="E124" s="22">
        <f ca="1">IF(AND(Trust_selected!$E$12="All intent",Trust_selected!$E$18="18+"), SUMIFS(INDIRECT("'"&amp;Trust_selected!$H$2&amp;"'!G:G"),INDIRECT("'"&amp;Trust_selected!$H$2&amp;"'!B:B"),D$1,INDIRECT("'"&amp;Trust_selected!$H$2&amp;"'!H:H"),$B124), IF(Trust_selected!$E$12="All intent", SUMIFS(INDIRECT("'"&amp;Trust_selected!$H$2&amp;"'!G:G"),INDIRECT("'"&amp;Trust_selected!$H$2&amp;"'!B:B"),D$1,INDIRECT("'"&amp;Trust_selected!$H$2&amp;"'!E:E"),Trust_selected!$E$18,INDIRECT("'"&amp;Trust_selected!$H$2&amp;"'!H:H"),$B124), IF(Trust_selected!$E$18="18+", SUMIFS(INDIRECT("'"&amp;Trust_selected!$H$2&amp;"'!G:G"),INDIRECT("'"&amp;Trust_selected!$H$2&amp;"'!B:B"),D$1,INDIRECT("'"&amp;Trust_selected!$H$2&amp;"'!D:D"),Trust_selected!$E$12,INDIRECT("'"&amp;Trust_selected!$H$2&amp;"'!H:H"),$B124), SUMIFS(INDIRECT("'"&amp;Trust_selected!$H$2&amp;"'!G:G"),INDIRECT("'"&amp;Trust_selected!$H$2&amp;"'!B:B"),D$1,INDIRECT("'"&amp;Trust_selected!$H$2&amp;"'!D:D"),Trust_selected!$E$12,INDIRECT("'"&amp;Trust_selected!$H$2&amp;"'!E:E"),Trust_selected!$E$18,INDIRECT("'"&amp;Trust_selected!$H$2&amp;"'!H:H"),$B124))))</f>
        <v>0</v>
      </c>
      <c r="F124" s="22">
        <f t="shared" ca="1" si="13"/>
        <v>0</v>
      </c>
      <c r="G124" s="18">
        <f t="shared" ca="1" si="14"/>
        <v>0</v>
      </c>
      <c r="H124" s="18">
        <f t="shared" ca="1" si="15"/>
        <v>7.4100129666117467E-2</v>
      </c>
      <c r="I124" s="22">
        <f ca="1">IF(AND(Trust_selected!$E$12="All intent",Trust_selected!$E$18="18+"), SUMIFS(INDIRECT("'"&amp;Trust_selected!$H$2&amp;"'!F:F"),INDIRECT("'"&amp;Trust_selected!$H$2&amp;"'!B:B"),I$1,INDIRECT("'"&amp;Trust_selected!$H$2&amp;"'!H:H"),$B124), IF(Trust_selected!$E$12="All intent", SUMIFS(INDIRECT("'"&amp;Trust_selected!$H$2&amp;"'!F:F"),INDIRECT("'"&amp;Trust_selected!$H$2&amp;"'!B:B"),I$1,INDIRECT("'"&amp;Trust_selected!$H$2&amp;"'!E:E"),Trust_selected!$E$18,INDIRECT("'"&amp;Trust_selected!$H$2&amp;"'!H:H"),$B124), IF(Trust_selected!$E$18="18+", SUMIFS(INDIRECT("'"&amp;Trust_selected!$H$2&amp;"'!F:F"),INDIRECT("'"&amp;Trust_selected!$H$2&amp;"'!B:B"),I$1,INDIRECT("'"&amp;Trust_selected!$H$2&amp;"'!D:D"),Trust_selected!$E$12,INDIRECT("'"&amp;Trust_selected!$H$2&amp;"'!H:H"),$B124), SUMIFS(INDIRECT("'"&amp;Trust_selected!$H$2&amp;"'!F:F"),INDIRECT("'"&amp;Trust_selected!$H$2&amp;"'!B:B"),I$1,INDIRECT("'"&amp;Trust_selected!$H$2&amp;"'!D:D"),Trust_selected!$E$12,INDIRECT("'"&amp;Trust_selected!$H$2&amp;"'!E:E"),Trust_selected!$E$18,INDIRECT("'"&amp;Trust_selected!$H$2&amp;"'!H:H"),$B124))))</f>
        <v>61</v>
      </c>
      <c r="J124" s="22">
        <f ca="1">IF(AND(Trust_selected!$E$12="All intent",Trust_selected!$E$18="18+"), SUMIFS(INDIRECT("'"&amp;Trust_selected!$H$2&amp;"'!G:G"),INDIRECT("'"&amp;Trust_selected!$H$2&amp;"'!B:B"),I$1,INDIRECT("'"&amp;Trust_selected!$H$2&amp;"'!H:H"),$B124), IF(Trust_selected!$E$12="All intent", SUMIFS(INDIRECT("'"&amp;Trust_selected!$H$2&amp;"'!G:G"),INDIRECT("'"&amp;Trust_selected!$H$2&amp;"'!B:B"),I$1,INDIRECT("'"&amp;Trust_selected!$H$2&amp;"'!E:E"),Trust_selected!$E$18,INDIRECT("'"&amp;Trust_selected!$H$2&amp;"'!H:H"),$B124), IF(Trust_selected!$E$18="18+", SUMIFS(INDIRECT("'"&amp;Trust_selected!$H$2&amp;"'!G:G"),INDIRECT("'"&amp;Trust_selected!$H$2&amp;"'!B:B"),I$1,INDIRECT("'"&amp;Trust_selected!$H$2&amp;"'!D:D"),Trust_selected!$E$12,INDIRECT("'"&amp;Trust_selected!$H$2&amp;"'!H:H"),$B124), SUMIFS(INDIRECT("'"&amp;Trust_selected!$H$2&amp;"'!G:G"),INDIRECT("'"&amp;Trust_selected!$H$2&amp;"'!B:B"),I$1,INDIRECT("'"&amp;Trust_selected!$H$2&amp;"'!D:D"),Trust_selected!$E$12,INDIRECT("'"&amp;Trust_selected!$H$2&amp;"'!E:E"),Trust_selected!$E$18,INDIRECT("'"&amp;Trust_selected!$H$2&amp;"'!H:H"),$B124))))</f>
        <v>1</v>
      </c>
      <c r="K124" s="22">
        <f t="shared" ca="1" si="9"/>
        <v>1.6393442622950821E-2</v>
      </c>
      <c r="L124" s="18">
        <f t="shared" ca="1" si="16"/>
        <v>2.8997307992998252E-3</v>
      </c>
      <c r="M124" s="18">
        <f t="shared" ca="1" si="17"/>
        <v>8.7188600446415812E-2</v>
      </c>
      <c r="N124" s="4">
        <f ca="1">IF(AND(Trust_selected!$E$12="All intent",Trust_selected!$E$18="18+"), SUMIFS(INDIRECT("'"&amp;Trust_selected!$H$2&amp;"'!F:F"),INDIRECT("'"&amp;Trust_selected!$H$2&amp;"'!B:B"),N$1,INDIRECT("'"&amp;Trust_selected!$H$2&amp;"'!H:H"),$B124), IF(Trust_selected!$E$12="All intent", SUMIFS(INDIRECT("'"&amp;Trust_selected!$H$2&amp;"'!F:F"),INDIRECT("'"&amp;Trust_selected!$H$2&amp;"'!B:B"),N$1,INDIRECT("'"&amp;Trust_selected!$H$2&amp;"'!E:E"),Trust_selected!$E$18,INDIRECT("'"&amp;Trust_selected!$H$2&amp;"'!H:H"),$B124), IF(Trust_selected!$E$18="18+", SUMIFS(INDIRECT("'"&amp;Trust_selected!$H$2&amp;"'!F:F"),INDIRECT("'"&amp;Trust_selected!$H$2&amp;"'!B:B"),N$1,INDIRECT("'"&amp;Trust_selected!$H$2&amp;"'!D:D"),Trust_selected!$E$12,INDIRECT("'"&amp;Trust_selected!$H$2&amp;"'!H:H"),$B124), SUMIFS(INDIRECT("'"&amp;Trust_selected!$H$2&amp;"'!F:F"),INDIRECT("'"&amp;Trust_selected!$H$2&amp;"'!B:B"),N$1,INDIRECT("'"&amp;Trust_selected!$H$2&amp;"'!D:D"),Trust_selected!$E$12,INDIRECT("'"&amp;Trust_selected!$H$2&amp;"'!E:E"),Trust_selected!$E$18,INDIRECT("'"&amp;Trust_selected!$H$2&amp;"'!H:H"),$B124))))</f>
        <v>0</v>
      </c>
      <c r="O124" s="4">
        <f ca="1">IF(AND(Trust_selected!$E$12="All intent",Trust_selected!$E$18="18+"), SUMIFS(INDIRECT("'"&amp;Trust_selected!$H$2&amp;"'!G:G"),INDIRECT("'"&amp;Trust_selected!$H$2&amp;"'!B:B"),N$1,INDIRECT("'"&amp;Trust_selected!$H$2&amp;"'!H:H"),$B124), IF(Trust_selected!$E$12="All intent", SUMIFS(INDIRECT("'"&amp;Trust_selected!$H$2&amp;"'!G:G"),INDIRECT("'"&amp;Trust_selected!$H$2&amp;"'!B:B"),N$1,INDIRECT("'"&amp;Trust_selected!$H$2&amp;"'!E:E"),Trust_selected!$E$18,INDIRECT("'"&amp;Trust_selected!$H$2&amp;"'!H:H"),$B124), IF(Trust_selected!$E$18="18+", SUMIFS(INDIRECT("'"&amp;Trust_selected!$H$2&amp;"'!G:G"),INDIRECT("'"&amp;Trust_selected!$H$2&amp;"'!B:B"),N$1,INDIRECT("'"&amp;Trust_selected!$H$2&amp;"'!D:D"),Trust_selected!$E$12,INDIRECT("'"&amp;Trust_selected!$H$2&amp;"'!H:H"),$B124), SUMIFS(INDIRECT("'"&amp;Trust_selected!$H$2&amp;"'!G:G"),INDIRECT("'"&amp;Trust_selected!$H$2&amp;"'!B:B"),N$1,INDIRECT("'"&amp;Trust_selected!$H$2&amp;"'!D:D"),Trust_selected!$E$12,INDIRECT("'"&amp;Trust_selected!$H$2&amp;"'!E:E"),Trust_selected!$E$18,INDIRECT("'"&amp;Trust_selected!$H$2&amp;"'!H:H"),$B124))))</f>
        <v>0</v>
      </c>
      <c r="P124" s="4">
        <f t="shared" ca="1" si="10"/>
        <v>0</v>
      </c>
      <c r="Q124" s="96">
        <f t="shared" ca="1" si="11"/>
        <v>0</v>
      </c>
      <c r="R124" s="96">
        <f t="shared" ca="1" si="12"/>
        <v>1</v>
      </c>
    </row>
    <row r="125" spans="1:18" x14ac:dyDescent="0.3">
      <c r="A125" s="12" t="s">
        <v>283</v>
      </c>
      <c r="B125" s="12" t="s">
        <v>131</v>
      </c>
      <c r="C125" s="12" t="s">
        <v>438</v>
      </c>
      <c r="D125" s="22">
        <f ca="1">IF(AND(Trust_selected!$E$12="All intent",Trust_selected!$E$18="18+"), SUMIFS(INDIRECT("'"&amp;Trust_selected!$H$2&amp;"'!F:F"),INDIRECT("'"&amp;Trust_selected!$H$2&amp;"'!B:B"),D$1,INDIRECT("'"&amp;Trust_selected!$H$2&amp;"'!H:H"),$B125), IF(Trust_selected!$E$12="All intent", SUMIFS(INDIRECT("'"&amp;Trust_selected!$H$2&amp;"'!F:F"),INDIRECT("'"&amp;Trust_selected!$H$2&amp;"'!B:B"),D$1,INDIRECT("'"&amp;Trust_selected!$H$2&amp;"'!E:E"),Trust_selected!$E$18,INDIRECT("'"&amp;Trust_selected!$H$2&amp;"'!H:H"),$B125), IF(Trust_selected!$E$18="18+", SUMIFS(INDIRECT("'"&amp;Trust_selected!$H$2&amp;"'!F:F"),INDIRECT("'"&amp;Trust_selected!$H$2&amp;"'!B:B"),D$1,INDIRECT("'"&amp;Trust_selected!$H$2&amp;"'!D:D"),Trust_selected!$E$12,INDIRECT("'"&amp;Trust_selected!$H$2&amp;"'!H:H"),$B125), SUMIFS(INDIRECT("'"&amp;Trust_selected!$H$2&amp;"'!F:F"),INDIRECT("'"&amp;Trust_selected!$H$2&amp;"'!B:B"),D$1,INDIRECT("'"&amp;Trust_selected!$H$2&amp;"'!D:D"),Trust_selected!$E$12,INDIRECT("'"&amp;Trust_selected!$H$2&amp;"'!E:E"),Trust_selected!$E$18,INDIRECT("'"&amp;Trust_selected!$H$2&amp;"'!H:H"),$B125))))</f>
        <v>761</v>
      </c>
      <c r="E125" s="22">
        <f ca="1">IF(AND(Trust_selected!$E$12="All intent",Trust_selected!$E$18="18+"), SUMIFS(INDIRECT("'"&amp;Trust_selected!$H$2&amp;"'!G:G"),INDIRECT("'"&amp;Trust_selected!$H$2&amp;"'!B:B"),D$1,INDIRECT("'"&amp;Trust_selected!$H$2&amp;"'!H:H"),$B125), IF(Trust_selected!$E$12="All intent", SUMIFS(INDIRECT("'"&amp;Trust_selected!$H$2&amp;"'!G:G"),INDIRECT("'"&amp;Trust_selected!$H$2&amp;"'!B:B"),D$1,INDIRECT("'"&amp;Trust_selected!$H$2&amp;"'!E:E"),Trust_selected!$E$18,INDIRECT("'"&amp;Trust_selected!$H$2&amp;"'!H:H"),$B125), IF(Trust_selected!$E$18="18+", SUMIFS(INDIRECT("'"&amp;Trust_selected!$H$2&amp;"'!G:G"),INDIRECT("'"&amp;Trust_selected!$H$2&amp;"'!B:B"),D$1,INDIRECT("'"&amp;Trust_selected!$H$2&amp;"'!D:D"),Trust_selected!$E$12,INDIRECT("'"&amp;Trust_selected!$H$2&amp;"'!H:H"),$B125), SUMIFS(INDIRECT("'"&amp;Trust_selected!$H$2&amp;"'!G:G"),INDIRECT("'"&amp;Trust_selected!$H$2&amp;"'!B:B"),D$1,INDIRECT("'"&amp;Trust_selected!$H$2&amp;"'!D:D"),Trust_selected!$E$12,INDIRECT("'"&amp;Trust_selected!$H$2&amp;"'!E:E"),Trust_selected!$E$18,INDIRECT("'"&amp;Trust_selected!$H$2&amp;"'!H:H"),$B125))))</f>
        <v>30</v>
      </c>
      <c r="F125" s="22">
        <f t="shared" ca="1" si="13"/>
        <v>3.9421813403416557E-2</v>
      </c>
      <c r="G125" s="18">
        <f t="shared" ca="1" si="14"/>
        <v>2.7751385851253352E-2</v>
      </c>
      <c r="H125" s="18">
        <f t="shared" ca="1" si="15"/>
        <v>5.5718800138835366E-2</v>
      </c>
      <c r="I125" s="22">
        <f ca="1">IF(AND(Trust_selected!$E$12="All intent",Trust_selected!$E$18="18+"), SUMIFS(INDIRECT("'"&amp;Trust_selected!$H$2&amp;"'!F:F"),INDIRECT("'"&amp;Trust_selected!$H$2&amp;"'!B:B"),I$1,INDIRECT("'"&amp;Trust_selected!$H$2&amp;"'!H:H"),$B125), IF(Trust_selected!$E$12="All intent", SUMIFS(INDIRECT("'"&amp;Trust_selected!$H$2&amp;"'!F:F"),INDIRECT("'"&amp;Trust_selected!$H$2&amp;"'!B:B"),I$1,INDIRECT("'"&amp;Trust_selected!$H$2&amp;"'!E:E"),Trust_selected!$E$18,INDIRECT("'"&amp;Trust_selected!$H$2&amp;"'!H:H"),$B125), IF(Trust_selected!$E$18="18+", SUMIFS(INDIRECT("'"&amp;Trust_selected!$H$2&amp;"'!F:F"),INDIRECT("'"&amp;Trust_selected!$H$2&amp;"'!B:B"),I$1,INDIRECT("'"&amp;Trust_selected!$H$2&amp;"'!D:D"),Trust_selected!$E$12,INDIRECT("'"&amp;Trust_selected!$H$2&amp;"'!H:H"),$B125), SUMIFS(INDIRECT("'"&amp;Trust_selected!$H$2&amp;"'!F:F"),INDIRECT("'"&amp;Trust_selected!$H$2&amp;"'!B:B"),I$1,INDIRECT("'"&amp;Trust_selected!$H$2&amp;"'!D:D"),Trust_selected!$E$12,INDIRECT("'"&amp;Trust_selected!$H$2&amp;"'!E:E"),Trust_selected!$E$18,INDIRECT("'"&amp;Trust_selected!$H$2&amp;"'!H:H"),$B125))))</f>
        <v>1068</v>
      </c>
      <c r="J125" s="22">
        <f ca="1">IF(AND(Trust_selected!$E$12="All intent",Trust_selected!$E$18="18+"), SUMIFS(INDIRECT("'"&amp;Trust_selected!$H$2&amp;"'!G:G"),INDIRECT("'"&amp;Trust_selected!$H$2&amp;"'!B:B"),I$1,INDIRECT("'"&amp;Trust_selected!$H$2&amp;"'!H:H"),$B125), IF(Trust_selected!$E$12="All intent", SUMIFS(INDIRECT("'"&amp;Trust_selected!$H$2&amp;"'!G:G"),INDIRECT("'"&amp;Trust_selected!$H$2&amp;"'!B:B"),I$1,INDIRECT("'"&amp;Trust_selected!$H$2&amp;"'!E:E"),Trust_selected!$E$18,INDIRECT("'"&amp;Trust_selected!$H$2&amp;"'!H:H"),$B125), IF(Trust_selected!$E$18="18+", SUMIFS(INDIRECT("'"&amp;Trust_selected!$H$2&amp;"'!G:G"),INDIRECT("'"&amp;Trust_selected!$H$2&amp;"'!B:B"),I$1,INDIRECT("'"&amp;Trust_selected!$H$2&amp;"'!D:D"),Trust_selected!$E$12,INDIRECT("'"&amp;Trust_selected!$H$2&amp;"'!H:H"),$B125), SUMIFS(INDIRECT("'"&amp;Trust_selected!$H$2&amp;"'!G:G"),INDIRECT("'"&amp;Trust_selected!$H$2&amp;"'!B:B"),I$1,INDIRECT("'"&amp;Trust_selected!$H$2&amp;"'!D:D"),Trust_selected!$E$12,INDIRECT("'"&amp;Trust_selected!$H$2&amp;"'!E:E"),Trust_selected!$E$18,INDIRECT("'"&amp;Trust_selected!$H$2&amp;"'!H:H"),$B125))))</f>
        <v>64</v>
      </c>
      <c r="K125" s="22">
        <f t="shared" ca="1" si="9"/>
        <v>5.9925093632958802E-2</v>
      </c>
      <c r="L125" s="18">
        <f t="shared" ca="1" si="16"/>
        <v>4.7205885555331902E-2</v>
      </c>
      <c r="M125" s="18">
        <f t="shared" ca="1" si="17"/>
        <v>7.5798741421641197E-2</v>
      </c>
      <c r="N125" s="4">
        <f ca="1">IF(AND(Trust_selected!$E$12="All intent",Trust_selected!$E$18="18+"), SUMIFS(INDIRECT("'"&amp;Trust_selected!$H$2&amp;"'!F:F"),INDIRECT("'"&amp;Trust_selected!$H$2&amp;"'!B:B"),N$1,INDIRECT("'"&amp;Trust_selected!$H$2&amp;"'!H:H"),$B125), IF(Trust_selected!$E$12="All intent", SUMIFS(INDIRECT("'"&amp;Trust_selected!$H$2&amp;"'!F:F"),INDIRECT("'"&amp;Trust_selected!$H$2&amp;"'!B:B"),N$1,INDIRECT("'"&amp;Trust_selected!$H$2&amp;"'!E:E"),Trust_selected!$E$18,INDIRECT("'"&amp;Trust_selected!$H$2&amp;"'!H:H"),$B125), IF(Trust_selected!$E$18="18+", SUMIFS(INDIRECT("'"&amp;Trust_selected!$H$2&amp;"'!F:F"),INDIRECT("'"&amp;Trust_selected!$H$2&amp;"'!B:B"),N$1,INDIRECT("'"&amp;Trust_selected!$H$2&amp;"'!D:D"),Trust_selected!$E$12,INDIRECT("'"&amp;Trust_selected!$H$2&amp;"'!H:H"),$B125), SUMIFS(INDIRECT("'"&amp;Trust_selected!$H$2&amp;"'!F:F"),INDIRECT("'"&amp;Trust_selected!$H$2&amp;"'!B:B"),N$1,INDIRECT("'"&amp;Trust_selected!$H$2&amp;"'!D:D"),Trust_selected!$E$12,INDIRECT("'"&amp;Trust_selected!$H$2&amp;"'!E:E"),Trust_selected!$E$18,INDIRECT("'"&amp;Trust_selected!$H$2&amp;"'!H:H"),$B125))))</f>
        <v>0</v>
      </c>
      <c r="O125" s="4">
        <f ca="1">IF(AND(Trust_selected!$E$12="All intent",Trust_selected!$E$18="18+"), SUMIFS(INDIRECT("'"&amp;Trust_selected!$H$2&amp;"'!G:G"),INDIRECT("'"&amp;Trust_selected!$H$2&amp;"'!B:B"),N$1,INDIRECT("'"&amp;Trust_selected!$H$2&amp;"'!H:H"),$B125), IF(Trust_selected!$E$12="All intent", SUMIFS(INDIRECT("'"&amp;Trust_selected!$H$2&amp;"'!G:G"),INDIRECT("'"&amp;Trust_selected!$H$2&amp;"'!B:B"),N$1,INDIRECT("'"&amp;Trust_selected!$H$2&amp;"'!E:E"),Trust_selected!$E$18,INDIRECT("'"&amp;Trust_selected!$H$2&amp;"'!H:H"),$B125), IF(Trust_selected!$E$18="18+", SUMIFS(INDIRECT("'"&amp;Trust_selected!$H$2&amp;"'!G:G"),INDIRECT("'"&amp;Trust_selected!$H$2&amp;"'!B:B"),N$1,INDIRECT("'"&amp;Trust_selected!$H$2&amp;"'!D:D"),Trust_selected!$E$12,INDIRECT("'"&amp;Trust_selected!$H$2&amp;"'!H:H"),$B125), SUMIFS(INDIRECT("'"&amp;Trust_selected!$H$2&amp;"'!G:G"),INDIRECT("'"&amp;Trust_selected!$H$2&amp;"'!B:B"),N$1,INDIRECT("'"&amp;Trust_selected!$H$2&amp;"'!D:D"),Trust_selected!$E$12,INDIRECT("'"&amp;Trust_selected!$H$2&amp;"'!E:E"),Trust_selected!$E$18,INDIRECT("'"&amp;Trust_selected!$H$2&amp;"'!H:H"),$B125))))</f>
        <v>0</v>
      </c>
      <c r="P125" s="4">
        <f t="shared" ca="1" si="10"/>
        <v>0</v>
      </c>
      <c r="Q125" s="96">
        <f t="shared" ca="1" si="11"/>
        <v>0</v>
      </c>
      <c r="R125" s="96">
        <f t="shared" ca="1" si="12"/>
        <v>1</v>
      </c>
    </row>
    <row r="126" spans="1:18" x14ac:dyDescent="0.3">
      <c r="A126" s="12" t="s">
        <v>284</v>
      </c>
      <c r="B126" s="12" t="s">
        <v>132</v>
      </c>
      <c r="C126" s="12" t="s">
        <v>320</v>
      </c>
      <c r="D126" s="22">
        <f ca="1">IF(AND(Trust_selected!$E$12="All intent",Trust_selected!$E$18="18+"), SUMIFS(INDIRECT("'"&amp;Trust_selected!$H$2&amp;"'!F:F"),INDIRECT("'"&amp;Trust_selected!$H$2&amp;"'!B:B"),D$1,INDIRECT("'"&amp;Trust_selected!$H$2&amp;"'!H:H"),$B126), IF(Trust_selected!$E$12="All intent", SUMIFS(INDIRECT("'"&amp;Trust_selected!$H$2&amp;"'!F:F"),INDIRECT("'"&amp;Trust_selected!$H$2&amp;"'!B:B"),D$1,INDIRECT("'"&amp;Trust_selected!$H$2&amp;"'!E:E"),Trust_selected!$E$18,INDIRECT("'"&amp;Trust_selected!$H$2&amp;"'!H:H"),$B126), IF(Trust_selected!$E$18="18+", SUMIFS(INDIRECT("'"&amp;Trust_selected!$H$2&amp;"'!F:F"),INDIRECT("'"&amp;Trust_selected!$H$2&amp;"'!B:B"),D$1,INDIRECT("'"&amp;Trust_selected!$H$2&amp;"'!D:D"),Trust_selected!$E$12,INDIRECT("'"&amp;Trust_selected!$H$2&amp;"'!H:H"),$B126), SUMIFS(INDIRECT("'"&amp;Trust_selected!$H$2&amp;"'!F:F"),INDIRECT("'"&amp;Trust_selected!$H$2&amp;"'!B:B"),D$1,INDIRECT("'"&amp;Trust_selected!$H$2&amp;"'!D:D"),Trust_selected!$E$12,INDIRECT("'"&amp;Trust_selected!$H$2&amp;"'!E:E"),Trust_selected!$E$18,INDIRECT("'"&amp;Trust_selected!$H$2&amp;"'!H:H"),$B126))))</f>
        <v>109</v>
      </c>
      <c r="E126" s="22">
        <f ca="1">IF(AND(Trust_selected!$E$12="All intent",Trust_selected!$E$18="18+"), SUMIFS(INDIRECT("'"&amp;Trust_selected!$H$2&amp;"'!G:G"),INDIRECT("'"&amp;Trust_selected!$H$2&amp;"'!B:B"),D$1,INDIRECT("'"&amp;Trust_selected!$H$2&amp;"'!H:H"),$B126), IF(Trust_selected!$E$12="All intent", SUMIFS(INDIRECT("'"&amp;Trust_selected!$H$2&amp;"'!G:G"),INDIRECT("'"&amp;Trust_selected!$H$2&amp;"'!B:B"),D$1,INDIRECT("'"&amp;Trust_selected!$H$2&amp;"'!E:E"),Trust_selected!$E$18,INDIRECT("'"&amp;Trust_selected!$H$2&amp;"'!H:H"),$B126), IF(Trust_selected!$E$18="18+", SUMIFS(INDIRECT("'"&amp;Trust_selected!$H$2&amp;"'!G:G"),INDIRECT("'"&amp;Trust_selected!$H$2&amp;"'!B:B"),D$1,INDIRECT("'"&amp;Trust_selected!$H$2&amp;"'!D:D"),Trust_selected!$E$12,INDIRECT("'"&amp;Trust_selected!$H$2&amp;"'!H:H"),$B126), SUMIFS(INDIRECT("'"&amp;Trust_selected!$H$2&amp;"'!G:G"),INDIRECT("'"&amp;Trust_selected!$H$2&amp;"'!B:B"),D$1,INDIRECT("'"&amp;Trust_selected!$H$2&amp;"'!D:D"),Trust_selected!$E$12,INDIRECT("'"&amp;Trust_selected!$H$2&amp;"'!E:E"),Trust_selected!$E$18,INDIRECT("'"&amp;Trust_selected!$H$2&amp;"'!H:H"),$B126))))</f>
        <v>1</v>
      </c>
      <c r="F126" s="22">
        <f t="shared" ca="1" si="13"/>
        <v>9.1743119266055051E-3</v>
      </c>
      <c r="G126" s="18">
        <f t="shared" ca="1" si="14"/>
        <v>1.6213312925450951E-3</v>
      </c>
      <c r="H126" s="18">
        <f t="shared" ca="1" si="15"/>
        <v>5.0145624591783226E-2</v>
      </c>
      <c r="I126" s="22">
        <f ca="1">IF(AND(Trust_selected!$E$12="All intent",Trust_selected!$E$18="18+"), SUMIFS(INDIRECT("'"&amp;Trust_selected!$H$2&amp;"'!F:F"),INDIRECT("'"&amp;Trust_selected!$H$2&amp;"'!B:B"),I$1,INDIRECT("'"&amp;Trust_selected!$H$2&amp;"'!H:H"),$B126), IF(Trust_selected!$E$12="All intent", SUMIFS(INDIRECT("'"&amp;Trust_selected!$H$2&amp;"'!F:F"),INDIRECT("'"&amp;Trust_selected!$H$2&amp;"'!B:B"),I$1,INDIRECT("'"&amp;Trust_selected!$H$2&amp;"'!E:E"),Trust_selected!$E$18,INDIRECT("'"&amp;Trust_selected!$H$2&amp;"'!H:H"),$B126), IF(Trust_selected!$E$18="18+", SUMIFS(INDIRECT("'"&amp;Trust_selected!$H$2&amp;"'!F:F"),INDIRECT("'"&amp;Trust_selected!$H$2&amp;"'!B:B"),I$1,INDIRECT("'"&amp;Trust_selected!$H$2&amp;"'!D:D"),Trust_selected!$E$12,INDIRECT("'"&amp;Trust_selected!$H$2&amp;"'!H:H"),$B126), SUMIFS(INDIRECT("'"&amp;Trust_selected!$H$2&amp;"'!F:F"),INDIRECT("'"&amp;Trust_selected!$H$2&amp;"'!B:B"),I$1,INDIRECT("'"&amp;Trust_selected!$H$2&amp;"'!D:D"),Trust_selected!$E$12,INDIRECT("'"&amp;Trust_selected!$H$2&amp;"'!E:E"),Trust_selected!$E$18,INDIRECT("'"&amp;Trust_selected!$H$2&amp;"'!H:H"),$B126))))</f>
        <v>111</v>
      </c>
      <c r="J126" s="22">
        <f ca="1">IF(AND(Trust_selected!$E$12="All intent",Trust_selected!$E$18="18+"), SUMIFS(INDIRECT("'"&amp;Trust_selected!$H$2&amp;"'!G:G"),INDIRECT("'"&amp;Trust_selected!$H$2&amp;"'!B:B"),I$1,INDIRECT("'"&amp;Trust_selected!$H$2&amp;"'!H:H"),$B126), IF(Trust_selected!$E$12="All intent", SUMIFS(INDIRECT("'"&amp;Trust_selected!$H$2&amp;"'!G:G"),INDIRECT("'"&amp;Trust_selected!$H$2&amp;"'!B:B"),I$1,INDIRECT("'"&amp;Trust_selected!$H$2&amp;"'!E:E"),Trust_selected!$E$18,INDIRECT("'"&amp;Trust_selected!$H$2&amp;"'!H:H"),$B126), IF(Trust_selected!$E$18="18+", SUMIFS(INDIRECT("'"&amp;Trust_selected!$H$2&amp;"'!G:G"),INDIRECT("'"&amp;Trust_selected!$H$2&amp;"'!B:B"),I$1,INDIRECT("'"&amp;Trust_selected!$H$2&amp;"'!D:D"),Trust_selected!$E$12,INDIRECT("'"&amp;Trust_selected!$H$2&amp;"'!H:H"),$B126), SUMIFS(INDIRECT("'"&amp;Trust_selected!$H$2&amp;"'!G:G"),INDIRECT("'"&amp;Trust_selected!$H$2&amp;"'!B:B"),I$1,INDIRECT("'"&amp;Trust_selected!$H$2&amp;"'!D:D"),Trust_selected!$E$12,INDIRECT("'"&amp;Trust_selected!$H$2&amp;"'!E:E"),Trust_selected!$E$18,INDIRECT("'"&amp;Trust_selected!$H$2&amp;"'!H:H"),$B126))))</f>
        <v>4</v>
      </c>
      <c r="K126" s="22">
        <f t="shared" ca="1" si="9"/>
        <v>3.6036036036036036E-2</v>
      </c>
      <c r="L126" s="18">
        <f t="shared" ca="1" si="16"/>
        <v>1.410130250923179E-2</v>
      </c>
      <c r="M126" s="18">
        <f t="shared" ca="1" si="17"/>
        <v>8.9010055899952076E-2</v>
      </c>
      <c r="N126" s="4">
        <f ca="1">IF(AND(Trust_selected!$E$12="All intent",Trust_selected!$E$18="18+"), SUMIFS(INDIRECT("'"&amp;Trust_selected!$H$2&amp;"'!F:F"),INDIRECT("'"&amp;Trust_selected!$H$2&amp;"'!B:B"),N$1,INDIRECT("'"&amp;Trust_selected!$H$2&amp;"'!H:H"),$B126), IF(Trust_selected!$E$12="All intent", SUMIFS(INDIRECT("'"&amp;Trust_selected!$H$2&amp;"'!F:F"),INDIRECT("'"&amp;Trust_selected!$H$2&amp;"'!B:B"),N$1,INDIRECT("'"&amp;Trust_selected!$H$2&amp;"'!E:E"),Trust_selected!$E$18,INDIRECT("'"&amp;Trust_selected!$H$2&amp;"'!H:H"),$B126), IF(Trust_selected!$E$18="18+", SUMIFS(INDIRECT("'"&amp;Trust_selected!$H$2&amp;"'!F:F"),INDIRECT("'"&amp;Trust_selected!$H$2&amp;"'!B:B"),N$1,INDIRECT("'"&amp;Trust_selected!$H$2&amp;"'!D:D"),Trust_selected!$E$12,INDIRECT("'"&amp;Trust_selected!$H$2&amp;"'!H:H"),$B126), SUMIFS(INDIRECT("'"&amp;Trust_selected!$H$2&amp;"'!F:F"),INDIRECT("'"&amp;Trust_selected!$H$2&amp;"'!B:B"),N$1,INDIRECT("'"&amp;Trust_selected!$H$2&amp;"'!D:D"),Trust_selected!$E$12,INDIRECT("'"&amp;Trust_selected!$H$2&amp;"'!E:E"),Trust_selected!$E$18,INDIRECT("'"&amp;Trust_selected!$H$2&amp;"'!H:H"),$B126))))</f>
        <v>0</v>
      </c>
      <c r="O126" s="4">
        <f ca="1">IF(AND(Trust_selected!$E$12="All intent",Trust_selected!$E$18="18+"), SUMIFS(INDIRECT("'"&amp;Trust_selected!$H$2&amp;"'!G:G"),INDIRECT("'"&amp;Trust_selected!$H$2&amp;"'!B:B"),N$1,INDIRECT("'"&amp;Trust_selected!$H$2&amp;"'!H:H"),$B126), IF(Trust_selected!$E$12="All intent", SUMIFS(INDIRECT("'"&amp;Trust_selected!$H$2&amp;"'!G:G"),INDIRECT("'"&amp;Trust_selected!$H$2&amp;"'!B:B"),N$1,INDIRECT("'"&amp;Trust_selected!$H$2&amp;"'!E:E"),Trust_selected!$E$18,INDIRECT("'"&amp;Trust_selected!$H$2&amp;"'!H:H"),$B126), IF(Trust_selected!$E$18="18+", SUMIFS(INDIRECT("'"&amp;Trust_selected!$H$2&amp;"'!G:G"),INDIRECT("'"&amp;Trust_selected!$H$2&amp;"'!B:B"),N$1,INDIRECT("'"&amp;Trust_selected!$H$2&amp;"'!D:D"),Trust_selected!$E$12,INDIRECT("'"&amp;Trust_selected!$H$2&amp;"'!H:H"),$B126), SUMIFS(INDIRECT("'"&amp;Trust_selected!$H$2&amp;"'!G:G"),INDIRECT("'"&amp;Trust_selected!$H$2&amp;"'!B:B"),N$1,INDIRECT("'"&amp;Trust_selected!$H$2&amp;"'!D:D"),Trust_selected!$E$12,INDIRECT("'"&amp;Trust_selected!$H$2&amp;"'!E:E"),Trust_selected!$E$18,INDIRECT("'"&amp;Trust_selected!$H$2&amp;"'!H:H"),$B126))))</f>
        <v>0</v>
      </c>
      <c r="P126" s="4">
        <f t="shared" ca="1" si="10"/>
        <v>0</v>
      </c>
      <c r="Q126" s="96">
        <f t="shared" ca="1" si="11"/>
        <v>0</v>
      </c>
      <c r="R126" s="96">
        <f t="shared" ca="1" si="12"/>
        <v>1</v>
      </c>
    </row>
    <row r="127" spans="1:18" x14ac:dyDescent="0.3">
      <c r="A127" s="12" t="s">
        <v>285</v>
      </c>
      <c r="B127" s="12" t="s">
        <v>133</v>
      </c>
      <c r="C127" s="12" t="s">
        <v>445</v>
      </c>
      <c r="D127" s="22">
        <f ca="1">IF(AND(Trust_selected!$E$12="All intent",Trust_selected!$E$18="18+"), SUMIFS(INDIRECT("'"&amp;Trust_selected!$H$2&amp;"'!F:F"),INDIRECT("'"&amp;Trust_selected!$H$2&amp;"'!B:B"),D$1,INDIRECT("'"&amp;Trust_selected!$H$2&amp;"'!H:H"),$B127), IF(Trust_selected!$E$12="All intent", SUMIFS(INDIRECT("'"&amp;Trust_selected!$H$2&amp;"'!F:F"),INDIRECT("'"&amp;Trust_selected!$H$2&amp;"'!B:B"),D$1,INDIRECT("'"&amp;Trust_selected!$H$2&amp;"'!E:E"),Trust_selected!$E$18,INDIRECT("'"&amp;Trust_selected!$H$2&amp;"'!H:H"),$B127), IF(Trust_selected!$E$18="18+", SUMIFS(INDIRECT("'"&amp;Trust_selected!$H$2&amp;"'!F:F"),INDIRECT("'"&amp;Trust_selected!$H$2&amp;"'!B:B"),D$1,INDIRECT("'"&amp;Trust_selected!$H$2&amp;"'!D:D"),Trust_selected!$E$12,INDIRECT("'"&amp;Trust_selected!$H$2&amp;"'!H:H"),$B127), SUMIFS(INDIRECT("'"&amp;Trust_selected!$H$2&amp;"'!F:F"),INDIRECT("'"&amp;Trust_selected!$H$2&amp;"'!B:B"),D$1,INDIRECT("'"&amp;Trust_selected!$H$2&amp;"'!D:D"),Trust_selected!$E$12,INDIRECT("'"&amp;Trust_selected!$H$2&amp;"'!E:E"),Trust_selected!$E$18,INDIRECT("'"&amp;Trust_selected!$H$2&amp;"'!H:H"),$B127))))</f>
        <v>810</v>
      </c>
      <c r="E127" s="22">
        <f ca="1">IF(AND(Trust_selected!$E$12="All intent",Trust_selected!$E$18="18+"), SUMIFS(INDIRECT("'"&amp;Trust_selected!$H$2&amp;"'!G:G"),INDIRECT("'"&amp;Trust_selected!$H$2&amp;"'!B:B"),D$1,INDIRECT("'"&amp;Trust_selected!$H$2&amp;"'!H:H"),$B127), IF(Trust_selected!$E$12="All intent", SUMIFS(INDIRECT("'"&amp;Trust_selected!$H$2&amp;"'!G:G"),INDIRECT("'"&amp;Trust_selected!$H$2&amp;"'!B:B"),D$1,INDIRECT("'"&amp;Trust_selected!$H$2&amp;"'!E:E"),Trust_selected!$E$18,INDIRECT("'"&amp;Trust_selected!$H$2&amp;"'!H:H"),$B127), IF(Trust_selected!$E$18="18+", SUMIFS(INDIRECT("'"&amp;Trust_selected!$H$2&amp;"'!G:G"),INDIRECT("'"&amp;Trust_selected!$H$2&amp;"'!B:B"),D$1,INDIRECT("'"&amp;Trust_selected!$H$2&amp;"'!D:D"),Trust_selected!$E$12,INDIRECT("'"&amp;Trust_selected!$H$2&amp;"'!H:H"),$B127), SUMIFS(INDIRECT("'"&amp;Trust_selected!$H$2&amp;"'!G:G"),INDIRECT("'"&amp;Trust_selected!$H$2&amp;"'!B:B"),D$1,INDIRECT("'"&amp;Trust_selected!$H$2&amp;"'!D:D"),Trust_selected!$E$12,INDIRECT("'"&amp;Trust_selected!$H$2&amp;"'!E:E"),Trust_selected!$E$18,INDIRECT("'"&amp;Trust_selected!$H$2&amp;"'!H:H"),$B127))))</f>
        <v>54</v>
      </c>
      <c r="F127" s="22">
        <f t="shared" ca="1" si="13"/>
        <v>6.6666666666666666E-2</v>
      </c>
      <c r="G127" s="18">
        <f t="shared" ca="1" si="14"/>
        <v>5.1452801360504521E-2</v>
      </c>
      <c r="H127" s="18">
        <f t="shared" ca="1" si="15"/>
        <v>8.5971334026698806E-2</v>
      </c>
      <c r="I127" s="22">
        <f ca="1">IF(AND(Trust_selected!$E$12="All intent",Trust_selected!$E$18="18+"), SUMIFS(INDIRECT("'"&amp;Trust_selected!$H$2&amp;"'!F:F"),INDIRECT("'"&amp;Trust_selected!$H$2&amp;"'!B:B"),I$1,INDIRECT("'"&amp;Trust_selected!$H$2&amp;"'!H:H"),$B127), IF(Trust_selected!$E$12="All intent", SUMIFS(INDIRECT("'"&amp;Trust_selected!$H$2&amp;"'!F:F"),INDIRECT("'"&amp;Trust_selected!$H$2&amp;"'!B:B"),I$1,INDIRECT("'"&amp;Trust_selected!$H$2&amp;"'!E:E"),Trust_selected!$E$18,INDIRECT("'"&amp;Trust_selected!$H$2&amp;"'!H:H"),$B127), IF(Trust_selected!$E$18="18+", SUMIFS(INDIRECT("'"&amp;Trust_selected!$H$2&amp;"'!F:F"),INDIRECT("'"&amp;Trust_selected!$H$2&amp;"'!B:B"),I$1,INDIRECT("'"&amp;Trust_selected!$H$2&amp;"'!D:D"),Trust_selected!$E$12,INDIRECT("'"&amp;Trust_selected!$H$2&amp;"'!H:H"),$B127), SUMIFS(INDIRECT("'"&amp;Trust_selected!$H$2&amp;"'!F:F"),INDIRECT("'"&amp;Trust_selected!$H$2&amp;"'!B:B"),I$1,INDIRECT("'"&amp;Trust_selected!$H$2&amp;"'!D:D"),Trust_selected!$E$12,INDIRECT("'"&amp;Trust_selected!$H$2&amp;"'!E:E"),Trust_selected!$E$18,INDIRECT("'"&amp;Trust_selected!$H$2&amp;"'!H:H"),$B127))))</f>
        <v>814</v>
      </c>
      <c r="J127" s="22">
        <f ca="1">IF(AND(Trust_selected!$E$12="All intent",Trust_selected!$E$18="18+"), SUMIFS(INDIRECT("'"&amp;Trust_selected!$H$2&amp;"'!G:G"),INDIRECT("'"&amp;Trust_selected!$H$2&amp;"'!B:B"),I$1,INDIRECT("'"&amp;Trust_selected!$H$2&amp;"'!H:H"),$B127), IF(Trust_selected!$E$12="All intent", SUMIFS(INDIRECT("'"&amp;Trust_selected!$H$2&amp;"'!G:G"),INDIRECT("'"&amp;Trust_selected!$H$2&amp;"'!B:B"),I$1,INDIRECT("'"&amp;Trust_selected!$H$2&amp;"'!E:E"),Trust_selected!$E$18,INDIRECT("'"&amp;Trust_selected!$H$2&amp;"'!H:H"),$B127), IF(Trust_selected!$E$18="18+", SUMIFS(INDIRECT("'"&amp;Trust_selected!$H$2&amp;"'!G:G"),INDIRECT("'"&amp;Trust_selected!$H$2&amp;"'!B:B"),I$1,INDIRECT("'"&amp;Trust_selected!$H$2&amp;"'!D:D"),Trust_selected!$E$12,INDIRECT("'"&amp;Trust_selected!$H$2&amp;"'!H:H"),$B127), SUMIFS(INDIRECT("'"&amp;Trust_selected!$H$2&amp;"'!G:G"),INDIRECT("'"&amp;Trust_selected!$H$2&amp;"'!B:B"),I$1,INDIRECT("'"&amp;Trust_selected!$H$2&amp;"'!D:D"),Trust_selected!$E$12,INDIRECT("'"&amp;Trust_selected!$H$2&amp;"'!E:E"),Trust_selected!$E$18,INDIRECT("'"&amp;Trust_selected!$H$2&amp;"'!H:H"),$B127))))</f>
        <v>42</v>
      </c>
      <c r="K127" s="22">
        <f t="shared" ca="1" si="9"/>
        <v>5.1597051597051594E-2</v>
      </c>
      <c r="L127" s="18">
        <f t="shared" ca="1" si="16"/>
        <v>3.83968222957385E-2</v>
      </c>
      <c r="M127" s="18">
        <f t="shared" ca="1" si="17"/>
        <v>6.9009641234930641E-2</v>
      </c>
      <c r="N127" s="4">
        <f ca="1">IF(AND(Trust_selected!$E$12="All intent",Trust_selected!$E$18="18+"), SUMIFS(INDIRECT("'"&amp;Trust_selected!$H$2&amp;"'!F:F"),INDIRECT("'"&amp;Trust_selected!$H$2&amp;"'!B:B"),N$1,INDIRECT("'"&amp;Trust_selected!$H$2&amp;"'!H:H"),$B127), IF(Trust_selected!$E$12="All intent", SUMIFS(INDIRECT("'"&amp;Trust_selected!$H$2&amp;"'!F:F"),INDIRECT("'"&amp;Trust_selected!$H$2&amp;"'!B:B"),N$1,INDIRECT("'"&amp;Trust_selected!$H$2&amp;"'!E:E"),Trust_selected!$E$18,INDIRECT("'"&amp;Trust_selected!$H$2&amp;"'!H:H"),$B127), IF(Trust_selected!$E$18="18+", SUMIFS(INDIRECT("'"&amp;Trust_selected!$H$2&amp;"'!F:F"),INDIRECT("'"&amp;Trust_selected!$H$2&amp;"'!B:B"),N$1,INDIRECT("'"&amp;Trust_selected!$H$2&amp;"'!D:D"),Trust_selected!$E$12,INDIRECT("'"&amp;Trust_selected!$H$2&amp;"'!H:H"),$B127), SUMIFS(INDIRECT("'"&amp;Trust_selected!$H$2&amp;"'!F:F"),INDIRECT("'"&amp;Trust_selected!$H$2&amp;"'!B:B"),N$1,INDIRECT("'"&amp;Trust_selected!$H$2&amp;"'!D:D"),Trust_selected!$E$12,INDIRECT("'"&amp;Trust_selected!$H$2&amp;"'!E:E"),Trust_selected!$E$18,INDIRECT("'"&amp;Trust_selected!$H$2&amp;"'!H:H"),$B127))))</f>
        <v>0</v>
      </c>
      <c r="O127" s="4">
        <f ca="1">IF(AND(Trust_selected!$E$12="All intent",Trust_selected!$E$18="18+"), SUMIFS(INDIRECT("'"&amp;Trust_selected!$H$2&amp;"'!G:G"),INDIRECT("'"&amp;Trust_selected!$H$2&amp;"'!B:B"),N$1,INDIRECT("'"&amp;Trust_selected!$H$2&amp;"'!H:H"),$B127), IF(Trust_selected!$E$12="All intent", SUMIFS(INDIRECT("'"&amp;Trust_selected!$H$2&amp;"'!G:G"),INDIRECT("'"&amp;Trust_selected!$H$2&amp;"'!B:B"),N$1,INDIRECT("'"&amp;Trust_selected!$H$2&amp;"'!E:E"),Trust_selected!$E$18,INDIRECT("'"&amp;Trust_selected!$H$2&amp;"'!H:H"),$B127), IF(Trust_selected!$E$18="18+", SUMIFS(INDIRECT("'"&amp;Trust_selected!$H$2&amp;"'!G:G"),INDIRECT("'"&amp;Trust_selected!$H$2&amp;"'!B:B"),N$1,INDIRECT("'"&amp;Trust_selected!$H$2&amp;"'!D:D"),Trust_selected!$E$12,INDIRECT("'"&amp;Trust_selected!$H$2&amp;"'!H:H"),$B127), SUMIFS(INDIRECT("'"&amp;Trust_selected!$H$2&amp;"'!G:G"),INDIRECT("'"&amp;Trust_selected!$H$2&amp;"'!B:B"),N$1,INDIRECT("'"&amp;Trust_selected!$H$2&amp;"'!D:D"),Trust_selected!$E$12,INDIRECT("'"&amp;Trust_selected!$H$2&amp;"'!E:E"),Trust_selected!$E$18,INDIRECT("'"&amp;Trust_selected!$H$2&amp;"'!H:H"),$B127))))</f>
        <v>0</v>
      </c>
      <c r="P127" s="4">
        <f t="shared" ca="1" si="10"/>
        <v>0</v>
      </c>
      <c r="Q127" s="96">
        <f t="shared" ca="1" si="11"/>
        <v>0</v>
      </c>
      <c r="R127" s="96">
        <f t="shared" ca="1" si="12"/>
        <v>1</v>
      </c>
    </row>
    <row r="128" spans="1:18" x14ac:dyDescent="0.3">
      <c r="A128" s="12" t="s">
        <v>286</v>
      </c>
      <c r="B128" s="12" t="s">
        <v>134</v>
      </c>
      <c r="C128" s="12" t="s">
        <v>326</v>
      </c>
      <c r="D128" s="22">
        <f ca="1">IF(AND(Trust_selected!$E$12="All intent",Trust_selected!$E$18="18+"), SUMIFS(INDIRECT("'"&amp;Trust_selected!$H$2&amp;"'!F:F"),INDIRECT("'"&amp;Trust_selected!$H$2&amp;"'!B:B"),D$1,INDIRECT("'"&amp;Trust_selected!$H$2&amp;"'!H:H"),$B128), IF(Trust_selected!$E$12="All intent", SUMIFS(INDIRECT("'"&amp;Trust_selected!$H$2&amp;"'!F:F"),INDIRECT("'"&amp;Trust_selected!$H$2&amp;"'!B:B"),D$1,INDIRECT("'"&amp;Trust_selected!$H$2&amp;"'!E:E"),Trust_selected!$E$18,INDIRECT("'"&amp;Trust_selected!$H$2&amp;"'!H:H"),$B128), IF(Trust_selected!$E$18="18+", SUMIFS(INDIRECT("'"&amp;Trust_selected!$H$2&amp;"'!F:F"),INDIRECT("'"&amp;Trust_selected!$H$2&amp;"'!B:B"),D$1,INDIRECT("'"&amp;Trust_selected!$H$2&amp;"'!D:D"),Trust_selected!$E$12,INDIRECT("'"&amp;Trust_selected!$H$2&amp;"'!H:H"),$B128), SUMIFS(INDIRECT("'"&amp;Trust_selected!$H$2&amp;"'!F:F"),INDIRECT("'"&amp;Trust_selected!$H$2&amp;"'!B:B"),D$1,INDIRECT("'"&amp;Trust_selected!$H$2&amp;"'!D:D"),Trust_selected!$E$12,INDIRECT("'"&amp;Trust_selected!$H$2&amp;"'!E:E"),Trust_selected!$E$18,INDIRECT("'"&amp;Trust_selected!$H$2&amp;"'!H:H"),$B128))))</f>
        <v>2449</v>
      </c>
      <c r="E128" s="22">
        <f ca="1">IF(AND(Trust_selected!$E$12="All intent",Trust_selected!$E$18="18+"), SUMIFS(INDIRECT("'"&amp;Trust_selected!$H$2&amp;"'!G:G"),INDIRECT("'"&amp;Trust_selected!$H$2&amp;"'!B:B"),D$1,INDIRECT("'"&amp;Trust_selected!$H$2&amp;"'!H:H"),$B128), IF(Trust_selected!$E$12="All intent", SUMIFS(INDIRECT("'"&amp;Trust_selected!$H$2&amp;"'!G:G"),INDIRECT("'"&amp;Trust_selected!$H$2&amp;"'!B:B"),D$1,INDIRECT("'"&amp;Trust_selected!$H$2&amp;"'!E:E"),Trust_selected!$E$18,INDIRECT("'"&amp;Trust_selected!$H$2&amp;"'!H:H"),$B128), IF(Trust_selected!$E$18="18+", SUMIFS(INDIRECT("'"&amp;Trust_selected!$H$2&amp;"'!G:G"),INDIRECT("'"&amp;Trust_selected!$H$2&amp;"'!B:B"),D$1,INDIRECT("'"&amp;Trust_selected!$H$2&amp;"'!D:D"),Trust_selected!$E$12,INDIRECT("'"&amp;Trust_selected!$H$2&amp;"'!H:H"),$B128), SUMIFS(INDIRECT("'"&amp;Trust_selected!$H$2&amp;"'!G:G"),INDIRECT("'"&amp;Trust_selected!$H$2&amp;"'!B:B"),D$1,INDIRECT("'"&amp;Trust_selected!$H$2&amp;"'!D:D"),Trust_selected!$E$12,INDIRECT("'"&amp;Trust_selected!$H$2&amp;"'!E:E"),Trust_selected!$E$18,INDIRECT("'"&amp;Trust_selected!$H$2&amp;"'!H:H"),$B128))))</f>
        <v>148</v>
      </c>
      <c r="F128" s="22">
        <f t="shared" ca="1" si="13"/>
        <v>6.0432829726418946E-2</v>
      </c>
      <c r="G128" s="18">
        <f t="shared" ca="1" si="14"/>
        <v>5.166610824810091E-2</v>
      </c>
      <c r="H128" s="18">
        <f t="shared" ca="1" si="15"/>
        <v>7.0576386366636809E-2</v>
      </c>
      <c r="I128" s="22">
        <f ca="1">IF(AND(Trust_selected!$E$12="All intent",Trust_selected!$E$18="18+"), SUMIFS(INDIRECT("'"&amp;Trust_selected!$H$2&amp;"'!F:F"),INDIRECT("'"&amp;Trust_selected!$H$2&amp;"'!B:B"),I$1,INDIRECT("'"&amp;Trust_selected!$H$2&amp;"'!H:H"),$B128), IF(Trust_selected!$E$12="All intent", SUMIFS(INDIRECT("'"&amp;Trust_selected!$H$2&amp;"'!F:F"),INDIRECT("'"&amp;Trust_selected!$H$2&amp;"'!B:B"),I$1,INDIRECT("'"&amp;Trust_selected!$H$2&amp;"'!E:E"),Trust_selected!$E$18,INDIRECT("'"&amp;Trust_selected!$H$2&amp;"'!H:H"),$B128), IF(Trust_selected!$E$18="18+", SUMIFS(INDIRECT("'"&amp;Trust_selected!$H$2&amp;"'!F:F"),INDIRECT("'"&amp;Trust_selected!$H$2&amp;"'!B:B"),I$1,INDIRECT("'"&amp;Trust_selected!$H$2&amp;"'!D:D"),Trust_selected!$E$12,INDIRECT("'"&amp;Trust_selected!$H$2&amp;"'!H:H"),$B128), SUMIFS(INDIRECT("'"&amp;Trust_selected!$H$2&amp;"'!F:F"),INDIRECT("'"&amp;Trust_selected!$H$2&amp;"'!B:B"),I$1,INDIRECT("'"&amp;Trust_selected!$H$2&amp;"'!D:D"),Trust_selected!$E$12,INDIRECT("'"&amp;Trust_selected!$H$2&amp;"'!E:E"),Trust_selected!$E$18,INDIRECT("'"&amp;Trust_selected!$H$2&amp;"'!H:H"),$B128))))</f>
        <v>2758</v>
      </c>
      <c r="J128" s="22">
        <f ca="1">IF(AND(Trust_selected!$E$12="All intent",Trust_selected!$E$18="18+"), SUMIFS(INDIRECT("'"&amp;Trust_selected!$H$2&amp;"'!G:G"),INDIRECT("'"&amp;Trust_selected!$H$2&amp;"'!B:B"),I$1,INDIRECT("'"&amp;Trust_selected!$H$2&amp;"'!H:H"),$B128), IF(Trust_selected!$E$12="All intent", SUMIFS(INDIRECT("'"&amp;Trust_selected!$H$2&amp;"'!G:G"),INDIRECT("'"&amp;Trust_selected!$H$2&amp;"'!B:B"),I$1,INDIRECT("'"&amp;Trust_selected!$H$2&amp;"'!E:E"),Trust_selected!$E$18,INDIRECT("'"&amp;Trust_selected!$H$2&amp;"'!H:H"),$B128), IF(Trust_selected!$E$18="18+", SUMIFS(INDIRECT("'"&amp;Trust_selected!$H$2&amp;"'!G:G"),INDIRECT("'"&amp;Trust_selected!$H$2&amp;"'!B:B"),I$1,INDIRECT("'"&amp;Trust_selected!$H$2&amp;"'!D:D"),Trust_selected!$E$12,INDIRECT("'"&amp;Trust_selected!$H$2&amp;"'!H:H"),$B128), SUMIFS(INDIRECT("'"&amp;Trust_selected!$H$2&amp;"'!G:G"),INDIRECT("'"&amp;Trust_selected!$H$2&amp;"'!B:B"),I$1,INDIRECT("'"&amp;Trust_selected!$H$2&amp;"'!D:D"),Trust_selected!$E$12,INDIRECT("'"&amp;Trust_selected!$H$2&amp;"'!E:E"),Trust_selected!$E$18,INDIRECT("'"&amp;Trust_selected!$H$2&amp;"'!H:H"),$B128))))</f>
        <v>119</v>
      </c>
      <c r="K128" s="22">
        <f t="shared" ref="K128:K140" ca="1" si="18">IFERROR(J128/I128,0)</f>
        <v>4.3147208121827409E-2</v>
      </c>
      <c r="L128" s="18">
        <f t="shared" ca="1" si="16"/>
        <v>3.6178172984259453E-2</v>
      </c>
      <c r="M128" s="18">
        <f t="shared" ca="1" si="17"/>
        <v>5.1387120833858692E-2</v>
      </c>
      <c r="N128" s="4">
        <f ca="1">IF(AND(Trust_selected!$E$12="All intent",Trust_selected!$E$18="18+"), SUMIFS(INDIRECT("'"&amp;Trust_selected!$H$2&amp;"'!F:F"),INDIRECT("'"&amp;Trust_selected!$H$2&amp;"'!B:B"),N$1,INDIRECT("'"&amp;Trust_selected!$H$2&amp;"'!H:H"),$B128), IF(Trust_selected!$E$12="All intent", SUMIFS(INDIRECT("'"&amp;Trust_selected!$H$2&amp;"'!F:F"),INDIRECT("'"&amp;Trust_selected!$H$2&amp;"'!B:B"),N$1,INDIRECT("'"&amp;Trust_selected!$H$2&amp;"'!E:E"),Trust_selected!$E$18,INDIRECT("'"&amp;Trust_selected!$H$2&amp;"'!H:H"),$B128), IF(Trust_selected!$E$18="18+", SUMIFS(INDIRECT("'"&amp;Trust_selected!$H$2&amp;"'!F:F"),INDIRECT("'"&amp;Trust_selected!$H$2&amp;"'!B:B"),N$1,INDIRECT("'"&amp;Trust_selected!$H$2&amp;"'!D:D"),Trust_selected!$E$12,INDIRECT("'"&amp;Trust_selected!$H$2&amp;"'!H:H"),$B128), SUMIFS(INDIRECT("'"&amp;Trust_selected!$H$2&amp;"'!F:F"),INDIRECT("'"&amp;Trust_selected!$H$2&amp;"'!B:B"),N$1,INDIRECT("'"&amp;Trust_selected!$H$2&amp;"'!D:D"),Trust_selected!$E$12,INDIRECT("'"&amp;Trust_selected!$H$2&amp;"'!E:E"),Trust_selected!$E$18,INDIRECT("'"&amp;Trust_selected!$H$2&amp;"'!H:H"),$B128))))</f>
        <v>0</v>
      </c>
      <c r="O128" s="4">
        <f ca="1">IF(AND(Trust_selected!$E$12="All intent",Trust_selected!$E$18="18+"), SUMIFS(INDIRECT("'"&amp;Trust_selected!$H$2&amp;"'!G:G"),INDIRECT("'"&amp;Trust_selected!$H$2&amp;"'!B:B"),N$1,INDIRECT("'"&amp;Trust_selected!$H$2&amp;"'!H:H"),$B128), IF(Trust_selected!$E$12="All intent", SUMIFS(INDIRECT("'"&amp;Trust_selected!$H$2&amp;"'!G:G"),INDIRECT("'"&amp;Trust_selected!$H$2&amp;"'!B:B"),N$1,INDIRECT("'"&amp;Trust_selected!$H$2&amp;"'!E:E"),Trust_selected!$E$18,INDIRECT("'"&amp;Trust_selected!$H$2&amp;"'!H:H"),$B128), IF(Trust_selected!$E$18="18+", SUMIFS(INDIRECT("'"&amp;Trust_selected!$H$2&amp;"'!G:G"),INDIRECT("'"&amp;Trust_selected!$H$2&amp;"'!B:B"),N$1,INDIRECT("'"&amp;Trust_selected!$H$2&amp;"'!D:D"),Trust_selected!$E$12,INDIRECT("'"&amp;Trust_selected!$H$2&amp;"'!H:H"),$B128), SUMIFS(INDIRECT("'"&amp;Trust_selected!$H$2&amp;"'!G:G"),INDIRECT("'"&amp;Trust_selected!$H$2&amp;"'!B:B"),N$1,INDIRECT("'"&amp;Trust_selected!$H$2&amp;"'!D:D"),Trust_selected!$E$12,INDIRECT("'"&amp;Trust_selected!$H$2&amp;"'!E:E"),Trust_selected!$E$18,INDIRECT("'"&amp;Trust_selected!$H$2&amp;"'!H:H"),$B128))))</f>
        <v>0</v>
      </c>
      <c r="P128" s="4">
        <f t="shared" ref="P128:P140" ca="1" si="19">IFERROR(O128/N128,0)</f>
        <v>0</v>
      </c>
      <c r="Q128" s="96">
        <f t="shared" ref="Q128:Q140" ca="1" si="20">IFERROR((2*O128+NORMSINV((100+95)/200)^2-NORMSINV((100+95)/200)*SQRT(NORMSINV((100+95)/200)^2+4*O128*(1-P128/100)))/2/(N128+NORMSINV((100+95)/200)^2),"")</f>
        <v>0</v>
      </c>
      <c r="R128" s="96">
        <f t="shared" ref="R128:R140" ca="1" si="21">IFERROR((2*O128+NORMSINV((100+95)/200)^2+NORMSINV((100+95)/200)*SQRT(NORMSINV((100+95)/200)^2+4*O128*(1-P128/100)))/2/(N128+NORMSINV((100+95)/200)^2),"")</f>
        <v>1</v>
      </c>
    </row>
    <row r="129" spans="1:18" x14ac:dyDescent="0.3">
      <c r="A129" s="12" t="s">
        <v>287</v>
      </c>
      <c r="B129" s="12" t="s">
        <v>135</v>
      </c>
      <c r="C129" s="12" t="s">
        <v>413</v>
      </c>
      <c r="D129" s="22">
        <f ca="1">IF(AND(Trust_selected!$E$12="All intent",Trust_selected!$E$18="18+"), SUMIFS(INDIRECT("'"&amp;Trust_selected!$H$2&amp;"'!F:F"),INDIRECT("'"&amp;Trust_selected!$H$2&amp;"'!B:B"),D$1,INDIRECT("'"&amp;Trust_selected!$H$2&amp;"'!H:H"),$B129), IF(Trust_selected!$E$12="All intent", SUMIFS(INDIRECT("'"&amp;Trust_selected!$H$2&amp;"'!F:F"),INDIRECT("'"&amp;Trust_selected!$H$2&amp;"'!B:B"),D$1,INDIRECT("'"&amp;Trust_selected!$H$2&amp;"'!E:E"),Trust_selected!$E$18,INDIRECT("'"&amp;Trust_selected!$H$2&amp;"'!H:H"),$B129), IF(Trust_selected!$E$18="18+", SUMIFS(INDIRECT("'"&amp;Trust_selected!$H$2&amp;"'!F:F"),INDIRECT("'"&amp;Trust_selected!$H$2&amp;"'!B:B"),D$1,INDIRECT("'"&amp;Trust_selected!$H$2&amp;"'!D:D"),Trust_selected!$E$12,INDIRECT("'"&amp;Trust_selected!$H$2&amp;"'!H:H"),$B129), SUMIFS(INDIRECT("'"&amp;Trust_selected!$H$2&amp;"'!F:F"),INDIRECT("'"&amp;Trust_selected!$H$2&amp;"'!B:B"),D$1,INDIRECT("'"&amp;Trust_selected!$H$2&amp;"'!D:D"),Trust_selected!$E$12,INDIRECT("'"&amp;Trust_selected!$H$2&amp;"'!E:E"),Trust_selected!$E$18,INDIRECT("'"&amp;Trust_selected!$H$2&amp;"'!H:H"),$B129))))</f>
        <v>911</v>
      </c>
      <c r="E129" s="22">
        <f ca="1">IF(AND(Trust_selected!$E$12="All intent",Trust_selected!$E$18="18+"), SUMIFS(INDIRECT("'"&amp;Trust_selected!$H$2&amp;"'!G:G"),INDIRECT("'"&amp;Trust_selected!$H$2&amp;"'!B:B"),D$1,INDIRECT("'"&amp;Trust_selected!$H$2&amp;"'!H:H"),$B129), IF(Trust_selected!$E$12="All intent", SUMIFS(INDIRECT("'"&amp;Trust_selected!$H$2&amp;"'!G:G"),INDIRECT("'"&amp;Trust_selected!$H$2&amp;"'!B:B"),D$1,INDIRECT("'"&amp;Trust_selected!$H$2&amp;"'!E:E"),Trust_selected!$E$18,INDIRECT("'"&amp;Trust_selected!$H$2&amp;"'!H:H"),$B129), IF(Trust_selected!$E$18="18+", SUMIFS(INDIRECT("'"&amp;Trust_selected!$H$2&amp;"'!G:G"),INDIRECT("'"&amp;Trust_selected!$H$2&amp;"'!B:B"),D$1,INDIRECT("'"&amp;Trust_selected!$H$2&amp;"'!D:D"),Trust_selected!$E$12,INDIRECT("'"&amp;Trust_selected!$H$2&amp;"'!H:H"),$B129), SUMIFS(INDIRECT("'"&amp;Trust_selected!$H$2&amp;"'!G:G"),INDIRECT("'"&amp;Trust_selected!$H$2&amp;"'!B:B"),D$1,INDIRECT("'"&amp;Trust_selected!$H$2&amp;"'!D:D"),Trust_selected!$E$12,INDIRECT("'"&amp;Trust_selected!$H$2&amp;"'!E:E"),Trust_selected!$E$18,INDIRECT("'"&amp;Trust_selected!$H$2&amp;"'!H:H"),$B129))))</f>
        <v>48</v>
      </c>
      <c r="F129" s="22">
        <f t="shared" ref="F129:F140" ca="1" si="22">IFERROR(E129/D129,0)</f>
        <v>5.2689352360043906E-2</v>
      </c>
      <c r="G129" s="18">
        <f t="shared" ca="1" si="14"/>
        <v>3.9969151704451644E-2</v>
      </c>
      <c r="H129" s="18">
        <f t="shared" ca="1" si="15"/>
        <v>6.9166106495803056E-2</v>
      </c>
      <c r="I129" s="22">
        <f ca="1">IF(AND(Trust_selected!$E$12="All intent",Trust_selected!$E$18="18+"), SUMIFS(INDIRECT("'"&amp;Trust_selected!$H$2&amp;"'!F:F"),INDIRECT("'"&amp;Trust_selected!$H$2&amp;"'!B:B"),I$1,INDIRECT("'"&amp;Trust_selected!$H$2&amp;"'!H:H"),$B129), IF(Trust_selected!$E$12="All intent", SUMIFS(INDIRECT("'"&amp;Trust_selected!$H$2&amp;"'!F:F"),INDIRECT("'"&amp;Trust_selected!$H$2&amp;"'!B:B"),I$1,INDIRECT("'"&amp;Trust_selected!$H$2&amp;"'!E:E"),Trust_selected!$E$18,INDIRECT("'"&amp;Trust_selected!$H$2&amp;"'!H:H"),$B129), IF(Trust_selected!$E$18="18+", SUMIFS(INDIRECT("'"&amp;Trust_selected!$H$2&amp;"'!F:F"),INDIRECT("'"&amp;Trust_selected!$H$2&amp;"'!B:B"),I$1,INDIRECT("'"&amp;Trust_selected!$H$2&amp;"'!D:D"),Trust_selected!$E$12,INDIRECT("'"&amp;Trust_selected!$H$2&amp;"'!H:H"),$B129), SUMIFS(INDIRECT("'"&amp;Trust_selected!$H$2&amp;"'!F:F"),INDIRECT("'"&amp;Trust_selected!$H$2&amp;"'!B:B"),I$1,INDIRECT("'"&amp;Trust_selected!$H$2&amp;"'!D:D"),Trust_selected!$E$12,INDIRECT("'"&amp;Trust_selected!$H$2&amp;"'!E:E"),Trust_selected!$E$18,INDIRECT("'"&amp;Trust_selected!$H$2&amp;"'!H:H"),$B129))))</f>
        <v>959</v>
      </c>
      <c r="J129" s="22">
        <f ca="1">IF(AND(Trust_selected!$E$12="All intent",Trust_selected!$E$18="18+"), SUMIFS(INDIRECT("'"&amp;Trust_selected!$H$2&amp;"'!G:G"),INDIRECT("'"&amp;Trust_selected!$H$2&amp;"'!B:B"),I$1,INDIRECT("'"&amp;Trust_selected!$H$2&amp;"'!H:H"),$B129), IF(Trust_selected!$E$12="All intent", SUMIFS(INDIRECT("'"&amp;Trust_selected!$H$2&amp;"'!G:G"),INDIRECT("'"&amp;Trust_selected!$H$2&amp;"'!B:B"),I$1,INDIRECT("'"&amp;Trust_selected!$H$2&amp;"'!E:E"),Trust_selected!$E$18,INDIRECT("'"&amp;Trust_selected!$H$2&amp;"'!H:H"),$B129), IF(Trust_selected!$E$18="18+", SUMIFS(INDIRECT("'"&amp;Trust_selected!$H$2&amp;"'!G:G"),INDIRECT("'"&amp;Trust_selected!$H$2&amp;"'!B:B"),I$1,INDIRECT("'"&amp;Trust_selected!$H$2&amp;"'!D:D"),Trust_selected!$E$12,INDIRECT("'"&amp;Trust_selected!$H$2&amp;"'!H:H"),$B129), SUMIFS(INDIRECT("'"&amp;Trust_selected!$H$2&amp;"'!G:G"),INDIRECT("'"&amp;Trust_selected!$H$2&amp;"'!B:B"),I$1,INDIRECT("'"&amp;Trust_selected!$H$2&amp;"'!D:D"),Trust_selected!$E$12,INDIRECT("'"&amp;Trust_selected!$H$2&amp;"'!E:E"),Trust_selected!$E$18,INDIRECT("'"&amp;Trust_selected!$H$2&amp;"'!H:H"),$B129))))</f>
        <v>56</v>
      </c>
      <c r="K129" s="22">
        <f t="shared" ca="1" si="18"/>
        <v>5.8394160583941604E-2</v>
      </c>
      <c r="L129" s="18">
        <f t="shared" ca="1" si="16"/>
        <v>4.5240424220212461E-2</v>
      </c>
      <c r="M129" s="18">
        <f t="shared" ca="1" si="17"/>
        <v>7.5071655987238181E-2</v>
      </c>
      <c r="N129" s="4">
        <f ca="1">IF(AND(Trust_selected!$E$12="All intent",Trust_selected!$E$18="18+"), SUMIFS(INDIRECT("'"&amp;Trust_selected!$H$2&amp;"'!F:F"),INDIRECT("'"&amp;Trust_selected!$H$2&amp;"'!B:B"),N$1,INDIRECT("'"&amp;Trust_selected!$H$2&amp;"'!H:H"),$B129), IF(Trust_selected!$E$12="All intent", SUMIFS(INDIRECT("'"&amp;Trust_selected!$H$2&amp;"'!F:F"),INDIRECT("'"&amp;Trust_selected!$H$2&amp;"'!B:B"),N$1,INDIRECT("'"&amp;Trust_selected!$H$2&amp;"'!E:E"),Trust_selected!$E$18,INDIRECT("'"&amp;Trust_selected!$H$2&amp;"'!H:H"),$B129), IF(Trust_selected!$E$18="18+", SUMIFS(INDIRECT("'"&amp;Trust_selected!$H$2&amp;"'!F:F"),INDIRECT("'"&amp;Trust_selected!$H$2&amp;"'!B:B"),N$1,INDIRECT("'"&amp;Trust_selected!$H$2&amp;"'!D:D"),Trust_selected!$E$12,INDIRECT("'"&amp;Trust_selected!$H$2&amp;"'!H:H"),$B129), SUMIFS(INDIRECT("'"&amp;Trust_selected!$H$2&amp;"'!F:F"),INDIRECT("'"&amp;Trust_selected!$H$2&amp;"'!B:B"),N$1,INDIRECT("'"&amp;Trust_selected!$H$2&amp;"'!D:D"),Trust_selected!$E$12,INDIRECT("'"&amp;Trust_selected!$H$2&amp;"'!E:E"),Trust_selected!$E$18,INDIRECT("'"&amp;Trust_selected!$H$2&amp;"'!H:H"),$B129))))</f>
        <v>0</v>
      </c>
      <c r="O129" s="4">
        <f ca="1">IF(AND(Trust_selected!$E$12="All intent",Trust_selected!$E$18="18+"), SUMIFS(INDIRECT("'"&amp;Trust_selected!$H$2&amp;"'!G:G"),INDIRECT("'"&amp;Trust_selected!$H$2&amp;"'!B:B"),N$1,INDIRECT("'"&amp;Trust_selected!$H$2&amp;"'!H:H"),$B129), IF(Trust_selected!$E$12="All intent", SUMIFS(INDIRECT("'"&amp;Trust_selected!$H$2&amp;"'!G:G"),INDIRECT("'"&amp;Trust_selected!$H$2&amp;"'!B:B"),N$1,INDIRECT("'"&amp;Trust_selected!$H$2&amp;"'!E:E"),Trust_selected!$E$18,INDIRECT("'"&amp;Trust_selected!$H$2&amp;"'!H:H"),$B129), IF(Trust_selected!$E$18="18+", SUMIFS(INDIRECT("'"&amp;Trust_selected!$H$2&amp;"'!G:G"),INDIRECT("'"&amp;Trust_selected!$H$2&amp;"'!B:B"),N$1,INDIRECT("'"&amp;Trust_selected!$H$2&amp;"'!D:D"),Trust_selected!$E$12,INDIRECT("'"&amp;Trust_selected!$H$2&amp;"'!H:H"),$B129), SUMIFS(INDIRECT("'"&amp;Trust_selected!$H$2&amp;"'!G:G"),INDIRECT("'"&amp;Trust_selected!$H$2&amp;"'!B:B"),N$1,INDIRECT("'"&amp;Trust_selected!$H$2&amp;"'!D:D"),Trust_selected!$E$12,INDIRECT("'"&amp;Trust_selected!$H$2&amp;"'!E:E"),Trust_selected!$E$18,INDIRECT("'"&amp;Trust_selected!$H$2&amp;"'!H:H"),$B129))))</f>
        <v>0</v>
      </c>
      <c r="P129" s="4">
        <f t="shared" ca="1" si="19"/>
        <v>0</v>
      </c>
      <c r="Q129" s="96">
        <f t="shared" ca="1" si="20"/>
        <v>0</v>
      </c>
      <c r="R129" s="96">
        <f t="shared" ca="1" si="21"/>
        <v>1</v>
      </c>
    </row>
    <row r="130" spans="1:18" x14ac:dyDescent="0.3">
      <c r="A130" s="12" t="s">
        <v>288</v>
      </c>
      <c r="B130" s="12" t="s">
        <v>136</v>
      </c>
      <c r="C130" s="12" t="s">
        <v>446</v>
      </c>
      <c r="D130" s="22">
        <f ca="1">IF(AND(Trust_selected!$E$12="All intent",Trust_selected!$E$18="18+"), SUMIFS(INDIRECT("'"&amp;Trust_selected!$H$2&amp;"'!F:F"),INDIRECT("'"&amp;Trust_selected!$H$2&amp;"'!B:B"),D$1,INDIRECT("'"&amp;Trust_selected!$H$2&amp;"'!H:H"),$B130), IF(Trust_selected!$E$12="All intent", SUMIFS(INDIRECT("'"&amp;Trust_selected!$H$2&amp;"'!F:F"),INDIRECT("'"&amp;Trust_selected!$H$2&amp;"'!B:B"),D$1,INDIRECT("'"&amp;Trust_selected!$H$2&amp;"'!E:E"),Trust_selected!$E$18,INDIRECT("'"&amp;Trust_selected!$H$2&amp;"'!H:H"),$B130), IF(Trust_selected!$E$18="18+", SUMIFS(INDIRECT("'"&amp;Trust_selected!$H$2&amp;"'!F:F"),INDIRECT("'"&amp;Trust_selected!$H$2&amp;"'!B:B"),D$1,INDIRECT("'"&amp;Trust_selected!$H$2&amp;"'!D:D"),Trust_selected!$E$12,INDIRECT("'"&amp;Trust_selected!$H$2&amp;"'!H:H"),$B130), SUMIFS(INDIRECT("'"&amp;Trust_selected!$H$2&amp;"'!F:F"),INDIRECT("'"&amp;Trust_selected!$H$2&amp;"'!B:B"),D$1,INDIRECT("'"&amp;Trust_selected!$H$2&amp;"'!D:D"),Trust_selected!$E$12,INDIRECT("'"&amp;Trust_selected!$H$2&amp;"'!E:E"),Trust_selected!$E$18,INDIRECT("'"&amp;Trust_selected!$H$2&amp;"'!H:H"),$B130))))</f>
        <v>898</v>
      </c>
      <c r="E130" s="22">
        <f ca="1">IF(AND(Trust_selected!$E$12="All intent",Trust_selected!$E$18="18+"), SUMIFS(INDIRECT("'"&amp;Trust_selected!$H$2&amp;"'!G:G"),INDIRECT("'"&amp;Trust_selected!$H$2&amp;"'!B:B"),D$1,INDIRECT("'"&amp;Trust_selected!$H$2&amp;"'!H:H"),$B130), IF(Trust_selected!$E$12="All intent", SUMIFS(INDIRECT("'"&amp;Trust_selected!$H$2&amp;"'!G:G"),INDIRECT("'"&amp;Trust_selected!$H$2&amp;"'!B:B"),D$1,INDIRECT("'"&amp;Trust_selected!$H$2&amp;"'!E:E"),Trust_selected!$E$18,INDIRECT("'"&amp;Trust_selected!$H$2&amp;"'!H:H"),$B130), IF(Trust_selected!$E$18="18+", SUMIFS(INDIRECT("'"&amp;Trust_selected!$H$2&amp;"'!G:G"),INDIRECT("'"&amp;Trust_selected!$H$2&amp;"'!B:B"),D$1,INDIRECT("'"&amp;Trust_selected!$H$2&amp;"'!D:D"),Trust_selected!$E$12,INDIRECT("'"&amp;Trust_selected!$H$2&amp;"'!H:H"),$B130), SUMIFS(INDIRECT("'"&amp;Trust_selected!$H$2&amp;"'!G:G"),INDIRECT("'"&amp;Trust_selected!$H$2&amp;"'!B:B"),D$1,INDIRECT("'"&amp;Trust_selected!$H$2&amp;"'!D:D"),Trust_selected!$E$12,INDIRECT("'"&amp;Trust_selected!$H$2&amp;"'!E:E"),Trust_selected!$E$18,INDIRECT("'"&amp;Trust_selected!$H$2&amp;"'!H:H"),$B130))))</f>
        <v>57</v>
      </c>
      <c r="F130" s="22">
        <f t="shared" ca="1" si="22"/>
        <v>6.347438752783964E-2</v>
      </c>
      <c r="G130" s="18">
        <f t="shared" ca="1" si="14"/>
        <v>4.9312896537918753E-2</v>
      </c>
      <c r="H130" s="18">
        <f t="shared" ca="1" si="15"/>
        <v>8.1354703258159813E-2</v>
      </c>
      <c r="I130" s="22">
        <f ca="1">IF(AND(Trust_selected!$E$12="All intent",Trust_selected!$E$18="18+"), SUMIFS(INDIRECT("'"&amp;Trust_selected!$H$2&amp;"'!F:F"),INDIRECT("'"&amp;Trust_selected!$H$2&amp;"'!B:B"),I$1,INDIRECT("'"&amp;Trust_selected!$H$2&amp;"'!H:H"),$B130), IF(Trust_selected!$E$12="All intent", SUMIFS(INDIRECT("'"&amp;Trust_selected!$H$2&amp;"'!F:F"),INDIRECT("'"&amp;Trust_selected!$H$2&amp;"'!B:B"),I$1,INDIRECT("'"&amp;Trust_selected!$H$2&amp;"'!E:E"),Trust_selected!$E$18,INDIRECT("'"&amp;Trust_selected!$H$2&amp;"'!H:H"),$B130), IF(Trust_selected!$E$18="18+", SUMIFS(INDIRECT("'"&amp;Trust_selected!$H$2&amp;"'!F:F"),INDIRECT("'"&amp;Trust_selected!$H$2&amp;"'!B:B"),I$1,INDIRECT("'"&amp;Trust_selected!$H$2&amp;"'!D:D"),Trust_selected!$E$12,INDIRECT("'"&amp;Trust_selected!$H$2&amp;"'!H:H"),$B130), SUMIFS(INDIRECT("'"&amp;Trust_selected!$H$2&amp;"'!F:F"),INDIRECT("'"&amp;Trust_selected!$H$2&amp;"'!B:B"),I$1,INDIRECT("'"&amp;Trust_selected!$H$2&amp;"'!D:D"),Trust_selected!$E$12,INDIRECT("'"&amp;Trust_selected!$H$2&amp;"'!E:E"),Trust_selected!$E$18,INDIRECT("'"&amp;Trust_selected!$H$2&amp;"'!H:H"),$B130))))</f>
        <v>996</v>
      </c>
      <c r="J130" s="22">
        <f ca="1">IF(AND(Trust_selected!$E$12="All intent",Trust_selected!$E$18="18+"), SUMIFS(INDIRECT("'"&amp;Trust_selected!$H$2&amp;"'!G:G"),INDIRECT("'"&amp;Trust_selected!$H$2&amp;"'!B:B"),I$1,INDIRECT("'"&amp;Trust_selected!$H$2&amp;"'!H:H"),$B130), IF(Trust_selected!$E$12="All intent", SUMIFS(INDIRECT("'"&amp;Trust_selected!$H$2&amp;"'!G:G"),INDIRECT("'"&amp;Trust_selected!$H$2&amp;"'!B:B"),I$1,INDIRECT("'"&amp;Trust_selected!$H$2&amp;"'!E:E"),Trust_selected!$E$18,INDIRECT("'"&amp;Trust_selected!$H$2&amp;"'!H:H"),$B130), IF(Trust_selected!$E$18="18+", SUMIFS(INDIRECT("'"&amp;Trust_selected!$H$2&amp;"'!G:G"),INDIRECT("'"&amp;Trust_selected!$H$2&amp;"'!B:B"),I$1,INDIRECT("'"&amp;Trust_selected!$H$2&amp;"'!D:D"),Trust_selected!$E$12,INDIRECT("'"&amp;Trust_selected!$H$2&amp;"'!H:H"),$B130), SUMIFS(INDIRECT("'"&amp;Trust_selected!$H$2&amp;"'!G:G"),INDIRECT("'"&amp;Trust_selected!$H$2&amp;"'!B:B"),I$1,INDIRECT("'"&amp;Trust_selected!$H$2&amp;"'!D:D"),Trust_selected!$E$12,INDIRECT("'"&amp;Trust_selected!$H$2&amp;"'!E:E"),Trust_selected!$E$18,INDIRECT("'"&amp;Trust_selected!$H$2&amp;"'!H:H"),$B130))))</f>
        <v>51</v>
      </c>
      <c r="K130" s="22">
        <f t="shared" ca="1" si="18"/>
        <v>5.1204819277108432E-2</v>
      </c>
      <c r="L130" s="18">
        <f t="shared" ca="1" si="16"/>
        <v>3.9158428641004335E-2</v>
      </c>
      <c r="M130" s="18">
        <f t="shared" ca="1" si="17"/>
        <v>6.6699813070169936E-2</v>
      </c>
      <c r="N130" s="4">
        <f ca="1">IF(AND(Trust_selected!$E$12="All intent",Trust_selected!$E$18="18+"), SUMIFS(INDIRECT("'"&amp;Trust_selected!$H$2&amp;"'!F:F"),INDIRECT("'"&amp;Trust_selected!$H$2&amp;"'!B:B"),N$1,INDIRECT("'"&amp;Trust_selected!$H$2&amp;"'!H:H"),$B130), IF(Trust_selected!$E$12="All intent", SUMIFS(INDIRECT("'"&amp;Trust_selected!$H$2&amp;"'!F:F"),INDIRECT("'"&amp;Trust_selected!$H$2&amp;"'!B:B"),N$1,INDIRECT("'"&amp;Trust_selected!$H$2&amp;"'!E:E"),Trust_selected!$E$18,INDIRECT("'"&amp;Trust_selected!$H$2&amp;"'!H:H"),$B130), IF(Trust_selected!$E$18="18+", SUMIFS(INDIRECT("'"&amp;Trust_selected!$H$2&amp;"'!F:F"),INDIRECT("'"&amp;Trust_selected!$H$2&amp;"'!B:B"),N$1,INDIRECT("'"&amp;Trust_selected!$H$2&amp;"'!D:D"),Trust_selected!$E$12,INDIRECT("'"&amp;Trust_selected!$H$2&amp;"'!H:H"),$B130), SUMIFS(INDIRECT("'"&amp;Trust_selected!$H$2&amp;"'!F:F"),INDIRECT("'"&amp;Trust_selected!$H$2&amp;"'!B:B"),N$1,INDIRECT("'"&amp;Trust_selected!$H$2&amp;"'!D:D"),Trust_selected!$E$12,INDIRECT("'"&amp;Trust_selected!$H$2&amp;"'!E:E"),Trust_selected!$E$18,INDIRECT("'"&amp;Trust_selected!$H$2&amp;"'!H:H"),$B130))))</f>
        <v>0</v>
      </c>
      <c r="O130" s="4">
        <f ca="1">IF(AND(Trust_selected!$E$12="All intent",Trust_selected!$E$18="18+"), SUMIFS(INDIRECT("'"&amp;Trust_selected!$H$2&amp;"'!G:G"),INDIRECT("'"&amp;Trust_selected!$H$2&amp;"'!B:B"),N$1,INDIRECT("'"&amp;Trust_selected!$H$2&amp;"'!H:H"),$B130), IF(Trust_selected!$E$12="All intent", SUMIFS(INDIRECT("'"&amp;Trust_selected!$H$2&amp;"'!G:G"),INDIRECT("'"&amp;Trust_selected!$H$2&amp;"'!B:B"),N$1,INDIRECT("'"&amp;Trust_selected!$H$2&amp;"'!E:E"),Trust_selected!$E$18,INDIRECT("'"&amp;Trust_selected!$H$2&amp;"'!H:H"),$B130), IF(Trust_selected!$E$18="18+", SUMIFS(INDIRECT("'"&amp;Trust_selected!$H$2&amp;"'!G:G"),INDIRECT("'"&amp;Trust_selected!$H$2&amp;"'!B:B"),N$1,INDIRECT("'"&amp;Trust_selected!$H$2&amp;"'!D:D"),Trust_selected!$E$12,INDIRECT("'"&amp;Trust_selected!$H$2&amp;"'!H:H"),$B130), SUMIFS(INDIRECT("'"&amp;Trust_selected!$H$2&amp;"'!G:G"),INDIRECT("'"&amp;Trust_selected!$H$2&amp;"'!B:B"),N$1,INDIRECT("'"&amp;Trust_selected!$H$2&amp;"'!D:D"),Trust_selected!$E$12,INDIRECT("'"&amp;Trust_selected!$H$2&amp;"'!E:E"),Trust_selected!$E$18,INDIRECT("'"&amp;Trust_selected!$H$2&amp;"'!H:H"),$B130))))</f>
        <v>0</v>
      </c>
      <c r="P130" s="4">
        <f t="shared" ca="1" si="19"/>
        <v>0</v>
      </c>
      <c r="Q130" s="96">
        <f t="shared" ca="1" si="20"/>
        <v>0</v>
      </c>
      <c r="R130" s="96">
        <f t="shared" ca="1" si="21"/>
        <v>1</v>
      </c>
    </row>
    <row r="131" spans="1:18" x14ac:dyDescent="0.3">
      <c r="A131" s="12" t="s">
        <v>289</v>
      </c>
      <c r="B131" s="12" t="s">
        <v>137</v>
      </c>
      <c r="C131" s="12" t="s">
        <v>414</v>
      </c>
      <c r="D131" s="22">
        <f ca="1">IF(AND(Trust_selected!$E$12="All intent",Trust_selected!$E$18="18+"), SUMIFS(INDIRECT("'"&amp;Trust_selected!$H$2&amp;"'!F:F"),INDIRECT("'"&amp;Trust_selected!$H$2&amp;"'!B:B"),D$1,INDIRECT("'"&amp;Trust_selected!$H$2&amp;"'!H:H"),$B131), IF(Trust_selected!$E$12="All intent", SUMIFS(INDIRECT("'"&amp;Trust_selected!$H$2&amp;"'!F:F"),INDIRECT("'"&amp;Trust_selected!$H$2&amp;"'!B:B"),D$1,INDIRECT("'"&amp;Trust_selected!$H$2&amp;"'!E:E"),Trust_selected!$E$18,INDIRECT("'"&amp;Trust_selected!$H$2&amp;"'!H:H"),$B131), IF(Trust_selected!$E$18="18+", SUMIFS(INDIRECT("'"&amp;Trust_selected!$H$2&amp;"'!F:F"),INDIRECT("'"&amp;Trust_selected!$H$2&amp;"'!B:B"),D$1,INDIRECT("'"&amp;Trust_selected!$H$2&amp;"'!D:D"),Trust_selected!$E$12,INDIRECT("'"&amp;Trust_selected!$H$2&amp;"'!H:H"),$B131), SUMIFS(INDIRECT("'"&amp;Trust_selected!$H$2&amp;"'!F:F"),INDIRECT("'"&amp;Trust_selected!$H$2&amp;"'!B:B"),D$1,INDIRECT("'"&amp;Trust_selected!$H$2&amp;"'!D:D"),Trust_selected!$E$12,INDIRECT("'"&amp;Trust_selected!$H$2&amp;"'!E:E"),Trust_selected!$E$18,INDIRECT("'"&amp;Trust_selected!$H$2&amp;"'!H:H"),$B131))))</f>
        <v>1082</v>
      </c>
      <c r="E131" s="22">
        <f ca="1">IF(AND(Trust_selected!$E$12="All intent",Trust_selected!$E$18="18+"), SUMIFS(INDIRECT("'"&amp;Trust_selected!$H$2&amp;"'!G:G"),INDIRECT("'"&amp;Trust_selected!$H$2&amp;"'!B:B"),D$1,INDIRECT("'"&amp;Trust_selected!$H$2&amp;"'!H:H"),$B131), IF(Trust_selected!$E$12="All intent", SUMIFS(INDIRECT("'"&amp;Trust_selected!$H$2&amp;"'!G:G"),INDIRECT("'"&amp;Trust_selected!$H$2&amp;"'!B:B"),D$1,INDIRECT("'"&amp;Trust_selected!$H$2&amp;"'!E:E"),Trust_selected!$E$18,INDIRECT("'"&amp;Trust_selected!$H$2&amp;"'!H:H"),$B131), IF(Trust_selected!$E$18="18+", SUMIFS(INDIRECT("'"&amp;Trust_selected!$H$2&amp;"'!G:G"),INDIRECT("'"&amp;Trust_selected!$H$2&amp;"'!B:B"),D$1,INDIRECT("'"&amp;Trust_selected!$H$2&amp;"'!D:D"),Trust_selected!$E$12,INDIRECT("'"&amp;Trust_selected!$H$2&amp;"'!H:H"),$B131), SUMIFS(INDIRECT("'"&amp;Trust_selected!$H$2&amp;"'!G:G"),INDIRECT("'"&amp;Trust_selected!$H$2&amp;"'!B:B"),D$1,INDIRECT("'"&amp;Trust_selected!$H$2&amp;"'!D:D"),Trust_selected!$E$12,INDIRECT("'"&amp;Trust_selected!$H$2&amp;"'!E:E"),Trust_selected!$E$18,INDIRECT("'"&amp;Trust_selected!$H$2&amp;"'!H:H"),$B131))))</f>
        <v>55</v>
      </c>
      <c r="F131" s="22">
        <f t="shared" ca="1" si="22"/>
        <v>5.0831792975970423E-2</v>
      </c>
      <c r="G131" s="18">
        <f t="shared" ca="1" si="14"/>
        <v>3.9259722439641244E-2</v>
      </c>
      <c r="H131" s="18">
        <f t="shared" ca="1" si="15"/>
        <v>6.5581972354674833E-2</v>
      </c>
      <c r="I131" s="22">
        <f ca="1">IF(AND(Trust_selected!$E$12="All intent",Trust_selected!$E$18="18+"), SUMIFS(INDIRECT("'"&amp;Trust_selected!$H$2&amp;"'!F:F"),INDIRECT("'"&amp;Trust_selected!$H$2&amp;"'!B:B"),I$1,INDIRECT("'"&amp;Trust_selected!$H$2&amp;"'!H:H"),$B131), IF(Trust_selected!$E$12="All intent", SUMIFS(INDIRECT("'"&amp;Trust_selected!$H$2&amp;"'!F:F"),INDIRECT("'"&amp;Trust_selected!$H$2&amp;"'!B:B"),I$1,INDIRECT("'"&amp;Trust_selected!$H$2&amp;"'!E:E"),Trust_selected!$E$18,INDIRECT("'"&amp;Trust_selected!$H$2&amp;"'!H:H"),$B131), IF(Trust_selected!$E$18="18+", SUMIFS(INDIRECT("'"&amp;Trust_selected!$H$2&amp;"'!F:F"),INDIRECT("'"&amp;Trust_selected!$H$2&amp;"'!B:B"),I$1,INDIRECT("'"&amp;Trust_selected!$H$2&amp;"'!D:D"),Trust_selected!$E$12,INDIRECT("'"&amp;Trust_selected!$H$2&amp;"'!H:H"),$B131), SUMIFS(INDIRECT("'"&amp;Trust_selected!$H$2&amp;"'!F:F"),INDIRECT("'"&amp;Trust_selected!$H$2&amp;"'!B:B"),I$1,INDIRECT("'"&amp;Trust_selected!$H$2&amp;"'!D:D"),Trust_selected!$E$12,INDIRECT("'"&amp;Trust_selected!$H$2&amp;"'!E:E"),Trust_selected!$E$18,INDIRECT("'"&amp;Trust_selected!$H$2&amp;"'!H:H"),$B131))))</f>
        <v>1197</v>
      </c>
      <c r="J131" s="22">
        <f ca="1">IF(AND(Trust_selected!$E$12="All intent",Trust_selected!$E$18="18+"), SUMIFS(INDIRECT("'"&amp;Trust_selected!$H$2&amp;"'!G:G"),INDIRECT("'"&amp;Trust_selected!$H$2&amp;"'!B:B"),I$1,INDIRECT("'"&amp;Trust_selected!$H$2&amp;"'!H:H"),$B131), IF(Trust_selected!$E$12="All intent", SUMIFS(INDIRECT("'"&amp;Trust_selected!$H$2&amp;"'!G:G"),INDIRECT("'"&amp;Trust_selected!$H$2&amp;"'!B:B"),I$1,INDIRECT("'"&amp;Trust_selected!$H$2&amp;"'!E:E"),Trust_selected!$E$18,INDIRECT("'"&amp;Trust_selected!$H$2&amp;"'!H:H"),$B131), IF(Trust_selected!$E$18="18+", SUMIFS(INDIRECT("'"&amp;Trust_selected!$H$2&amp;"'!G:G"),INDIRECT("'"&amp;Trust_selected!$H$2&amp;"'!B:B"),I$1,INDIRECT("'"&amp;Trust_selected!$H$2&amp;"'!D:D"),Trust_selected!$E$12,INDIRECT("'"&amp;Trust_selected!$H$2&amp;"'!H:H"),$B131), SUMIFS(INDIRECT("'"&amp;Trust_selected!$H$2&amp;"'!G:G"),INDIRECT("'"&amp;Trust_selected!$H$2&amp;"'!B:B"),I$1,INDIRECT("'"&amp;Trust_selected!$H$2&amp;"'!D:D"),Trust_selected!$E$12,INDIRECT("'"&amp;Trust_selected!$H$2&amp;"'!E:E"),Trust_selected!$E$18,INDIRECT("'"&amp;Trust_selected!$H$2&amp;"'!H:H"),$B131))))</f>
        <v>45</v>
      </c>
      <c r="K131" s="22">
        <f t="shared" ca="1" si="18"/>
        <v>3.7593984962406013E-2</v>
      </c>
      <c r="L131" s="18">
        <f t="shared" ca="1" si="16"/>
        <v>2.8213692709502372E-2</v>
      </c>
      <c r="M131" s="18">
        <f t="shared" ca="1" si="17"/>
        <v>4.9932725480333166E-2</v>
      </c>
      <c r="N131" s="4">
        <f ca="1">IF(AND(Trust_selected!$E$12="All intent",Trust_selected!$E$18="18+"), SUMIFS(INDIRECT("'"&amp;Trust_selected!$H$2&amp;"'!F:F"),INDIRECT("'"&amp;Trust_selected!$H$2&amp;"'!B:B"),N$1,INDIRECT("'"&amp;Trust_selected!$H$2&amp;"'!H:H"),$B131), IF(Trust_selected!$E$12="All intent", SUMIFS(INDIRECT("'"&amp;Trust_selected!$H$2&amp;"'!F:F"),INDIRECT("'"&amp;Trust_selected!$H$2&amp;"'!B:B"),N$1,INDIRECT("'"&amp;Trust_selected!$H$2&amp;"'!E:E"),Trust_selected!$E$18,INDIRECT("'"&amp;Trust_selected!$H$2&amp;"'!H:H"),$B131), IF(Trust_selected!$E$18="18+", SUMIFS(INDIRECT("'"&amp;Trust_selected!$H$2&amp;"'!F:F"),INDIRECT("'"&amp;Trust_selected!$H$2&amp;"'!B:B"),N$1,INDIRECT("'"&amp;Trust_selected!$H$2&amp;"'!D:D"),Trust_selected!$E$12,INDIRECT("'"&amp;Trust_selected!$H$2&amp;"'!H:H"),$B131), SUMIFS(INDIRECT("'"&amp;Trust_selected!$H$2&amp;"'!F:F"),INDIRECT("'"&amp;Trust_selected!$H$2&amp;"'!B:B"),N$1,INDIRECT("'"&amp;Trust_selected!$H$2&amp;"'!D:D"),Trust_selected!$E$12,INDIRECT("'"&amp;Trust_selected!$H$2&amp;"'!E:E"),Trust_selected!$E$18,INDIRECT("'"&amp;Trust_selected!$H$2&amp;"'!H:H"),$B131))))</f>
        <v>0</v>
      </c>
      <c r="O131" s="4">
        <f ca="1">IF(AND(Trust_selected!$E$12="All intent",Trust_selected!$E$18="18+"), SUMIFS(INDIRECT("'"&amp;Trust_selected!$H$2&amp;"'!G:G"),INDIRECT("'"&amp;Trust_selected!$H$2&amp;"'!B:B"),N$1,INDIRECT("'"&amp;Trust_selected!$H$2&amp;"'!H:H"),$B131), IF(Trust_selected!$E$12="All intent", SUMIFS(INDIRECT("'"&amp;Trust_selected!$H$2&amp;"'!G:G"),INDIRECT("'"&amp;Trust_selected!$H$2&amp;"'!B:B"),N$1,INDIRECT("'"&amp;Trust_selected!$H$2&amp;"'!E:E"),Trust_selected!$E$18,INDIRECT("'"&amp;Trust_selected!$H$2&amp;"'!H:H"),$B131), IF(Trust_selected!$E$18="18+", SUMIFS(INDIRECT("'"&amp;Trust_selected!$H$2&amp;"'!G:G"),INDIRECT("'"&amp;Trust_selected!$H$2&amp;"'!B:B"),N$1,INDIRECT("'"&amp;Trust_selected!$H$2&amp;"'!D:D"),Trust_selected!$E$12,INDIRECT("'"&amp;Trust_selected!$H$2&amp;"'!H:H"),$B131), SUMIFS(INDIRECT("'"&amp;Trust_selected!$H$2&amp;"'!G:G"),INDIRECT("'"&amp;Trust_selected!$H$2&amp;"'!B:B"),N$1,INDIRECT("'"&amp;Trust_selected!$H$2&amp;"'!D:D"),Trust_selected!$E$12,INDIRECT("'"&amp;Trust_selected!$H$2&amp;"'!E:E"),Trust_selected!$E$18,INDIRECT("'"&amp;Trust_selected!$H$2&amp;"'!H:H"),$B131))))</f>
        <v>0</v>
      </c>
      <c r="P131" s="4">
        <f t="shared" ca="1" si="19"/>
        <v>0</v>
      </c>
      <c r="Q131" s="96">
        <f t="shared" ca="1" si="20"/>
        <v>0</v>
      </c>
      <c r="R131" s="96">
        <f t="shared" ca="1" si="21"/>
        <v>1</v>
      </c>
    </row>
    <row r="132" spans="1:18" x14ac:dyDescent="0.3">
      <c r="A132" s="12" t="s">
        <v>290</v>
      </c>
      <c r="B132" s="12" t="s">
        <v>138</v>
      </c>
      <c r="C132" s="12" t="s">
        <v>439</v>
      </c>
      <c r="D132" s="22">
        <f ca="1">IF(AND(Trust_selected!$E$12="All intent",Trust_selected!$E$18="18+"), SUMIFS(INDIRECT("'"&amp;Trust_selected!$H$2&amp;"'!F:F"),INDIRECT("'"&amp;Trust_selected!$H$2&amp;"'!B:B"),D$1,INDIRECT("'"&amp;Trust_selected!$H$2&amp;"'!H:H"),$B132), IF(Trust_selected!$E$12="All intent", SUMIFS(INDIRECT("'"&amp;Trust_selected!$H$2&amp;"'!F:F"),INDIRECT("'"&amp;Trust_selected!$H$2&amp;"'!B:B"),D$1,INDIRECT("'"&amp;Trust_selected!$H$2&amp;"'!E:E"),Trust_selected!$E$18,INDIRECT("'"&amp;Trust_selected!$H$2&amp;"'!H:H"),$B132), IF(Trust_selected!$E$18="18+", SUMIFS(INDIRECT("'"&amp;Trust_selected!$H$2&amp;"'!F:F"),INDIRECT("'"&amp;Trust_selected!$H$2&amp;"'!B:B"),D$1,INDIRECT("'"&amp;Trust_selected!$H$2&amp;"'!D:D"),Trust_selected!$E$12,INDIRECT("'"&amp;Trust_selected!$H$2&amp;"'!H:H"),$B132), SUMIFS(INDIRECT("'"&amp;Trust_selected!$H$2&amp;"'!F:F"),INDIRECT("'"&amp;Trust_selected!$H$2&amp;"'!B:B"),D$1,INDIRECT("'"&amp;Trust_selected!$H$2&amp;"'!D:D"),Trust_selected!$E$12,INDIRECT("'"&amp;Trust_selected!$H$2&amp;"'!E:E"),Trust_selected!$E$18,INDIRECT("'"&amp;Trust_selected!$H$2&amp;"'!H:H"),$B132))))</f>
        <v>561</v>
      </c>
      <c r="E132" s="22">
        <f ca="1">IF(AND(Trust_selected!$E$12="All intent",Trust_selected!$E$18="18+"), SUMIFS(INDIRECT("'"&amp;Trust_selected!$H$2&amp;"'!G:G"),INDIRECT("'"&amp;Trust_selected!$H$2&amp;"'!B:B"),D$1,INDIRECT("'"&amp;Trust_selected!$H$2&amp;"'!H:H"),$B132), IF(Trust_selected!$E$12="All intent", SUMIFS(INDIRECT("'"&amp;Trust_selected!$H$2&amp;"'!G:G"),INDIRECT("'"&amp;Trust_selected!$H$2&amp;"'!B:B"),D$1,INDIRECT("'"&amp;Trust_selected!$H$2&amp;"'!E:E"),Trust_selected!$E$18,INDIRECT("'"&amp;Trust_selected!$H$2&amp;"'!H:H"),$B132), IF(Trust_selected!$E$18="18+", SUMIFS(INDIRECT("'"&amp;Trust_selected!$H$2&amp;"'!G:G"),INDIRECT("'"&amp;Trust_selected!$H$2&amp;"'!B:B"),D$1,INDIRECT("'"&amp;Trust_selected!$H$2&amp;"'!D:D"),Trust_selected!$E$12,INDIRECT("'"&amp;Trust_selected!$H$2&amp;"'!H:H"),$B132), SUMIFS(INDIRECT("'"&amp;Trust_selected!$H$2&amp;"'!G:G"),INDIRECT("'"&amp;Trust_selected!$H$2&amp;"'!B:B"),D$1,INDIRECT("'"&amp;Trust_selected!$H$2&amp;"'!D:D"),Trust_selected!$E$12,INDIRECT("'"&amp;Trust_selected!$H$2&amp;"'!E:E"),Trust_selected!$E$18,INDIRECT("'"&amp;Trust_selected!$H$2&amp;"'!H:H"),$B132))))</f>
        <v>7</v>
      </c>
      <c r="F132" s="22">
        <f t="shared" ca="1" si="22"/>
        <v>1.2477718360071301E-2</v>
      </c>
      <c r="G132" s="18">
        <f t="shared" ref="G132:G140" ca="1" si="23">IFERROR((2*E132+NORMSINV((100+95)/200)^2-NORMSINV((100+95)/200)*SQRT(NORMSINV((100+95)/200)^2+4*E132*(1-F132)))/2/(D132+NORMSINV((100+95)/200)^2),"")</f>
        <v>6.0570719787219401E-3</v>
      </c>
      <c r="H132" s="18">
        <f t="shared" ref="H132:H140" ca="1" si="24">IFERROR((2*E132+NORMSINV((100+95)/200)^2+NORMSINV((100+95)/200)*SQRT(NORMSINV((100+95)/200)^2+4*E132*(1-F132)))/2/(D132+NORMSINV((100+95)/200)^2),"")</f>
        <v>2.5529594584218506E-2</v>
      </c>
      <c r="I132" s="22">
        <f ca="1">IF(AND(Trust_selected!$E$12="All intent",Trust_selected!$E$18="18+"), SUMIFS(INDIRECT("'"&amp;Trust_selected!$H$2&amp;"'!F:F"),INDIRECT("'"&amp;Trust_selected!$H$2&amp;"'!B:B"),I$1,INDIRECT("'"&amp;Trust_selected!$H$2&amp;"'!H:H"),$B132), IF(Trust_selected!$E$12="All intent", SUMIFS(INDIRECT("'"&amp;Trust_selected!$H$2&amp;"'!F:F"),INDIRECT("'"&amp;Trust_selected!$H$2&amp;"'!B:B"),I$1,INDIRECT("'"&amp;Trust_selected!$H$2&amp;"'!E:E"),Trust_selected!$E$18,INDIRECT("'"&amp;Trust_selected!$H$2&amp;"'!H:H"),$B132), IF(Trust_selected!$E$18="18+", SUMIFS(INDIRECT("'"&amp;Trust_selected!$H$2&amp;"'!F:F"),INDIRECT("'"&amp;Trust_selected!$H$2&amp;"'!B:B"),I$1,INDIRECT("'"&amp;Trust_selected!$H$2&amp;"'!D:D"),Trust_selected!$E$12,INDIRECT("'"&amp;Trust_selected!$H$2&amp;"'!H:H"),$B132), SUMIFS(INDIRECT("'"&amp;Trust_selected!$H$2&amp;"'!F:F"),INDIRECT("'"&amp;Trust_selected!$H$2&amp;"'!B:B"),I$1,INDIRECT("'"&amp;Trust_selected!$H$2&amp;"'!D:D"),Trust_selected!$E$12,INDIRECT("'"&amp;Trust_selected!$H$2&amp;"'!E:E"),Trust_selected!$E$18,INDIRECT("'"&amp;Trust_selected!$H$2&amp;"'!H:H"),$B132))))</f>
        <v>757</v>
      </c>
      <c r="J132" s="22">
        <f ca="1">IF(AND(Trust_selected!$E$12="All intent",Trust_selected!$E$18="18+"), SUMIFS(INDIRECT("'"&amp;Trust_selected!$H$2&amp;"'!G:G"),INDIRECT("'"&amp;Trust_selected!$H$2&amp;"'!B:B"),I$1,INDIRECT("'"&amp;Trust_selected!$H$2&amp;"'!H:H"),$B132), IF(Trust_selected!$E$12="All intent", SUMIFS(INDIRECT("'"&amp;Trust_selected!$H$2&amp;"'!G:G"),INDIRECT("'"&amp;Trust_selected!$H$2&amp;"'!B:B"),I$1,INDIRECT("'"&amp;Trust_selected!$H$2&amp;"'!E:E"),Trust_selected!$E$18,INDIRECT("'"&amp;Trust_selected!$H$2&amp;"'!H:H"),$B132), IF(Trust_selected!$E$18="18+", SUMIFS(INDIRECT("'"&amp;Trust_selected!$H$2&amp;"'!G:G"),INDIRECT("'"&amp;Trust_selected!$H$2&amp;"'!B:B"),I$1,INDIRECT("'"&amp;Trust_selected!$H$2&amp;"'!D:D"),Trust_selected!$E$12,INDIRECT("'"&amp;Trust_selected!$H$2&amp;"'!H:H"),$B132), SUMIFS(INDIRECT("'"&amp;Trust_selected!$H$2&amp;"'!G:G"),INDIRECT("'"&amp;Trust_selected!$H$2&amp;"'!B:B"),I$1,INDIRECT("'"&amp;Trust_selected!$H$2&amp;"'!D:D"),Trust_selected!$E$12,INDIRECT("'"&amp;Trust_selected!$H$2&amp;"'!E:E"),Trust_selected!$E$18,INDIRECT("'"&amp;Trust_selected!$H$2&amp;"'!H:H"),$B132))))</f>
        <v>15</v>
      </c>
      <c r="K132" s="22">
        <f t="shared" ca="1" si="18"/>
        <v>1.9815059445178335E-2</v>
      </c>
      <c r="L132" s="18">
        <f t="shared" ref="L132:L140" ca="1" si="25">IFERROR((2*J132+NORMSINV((100+95)/200)^2-NORMSINV((100+95)/200)*SQRT(NORMSINV((100+95)/200)^2+4*J132*(1-K132)))/2/(I132+NORMSINV((100+95)/200)^2),"")</f>
        <v>1.2044351506131113E-2</v>
      </c>
      <c r="M132" s="18">
        <f t="shared" ref="M132:M140" ca="1" si="26">IFERROR((2*J132+NORMSINV((100+95)/200)^2+NORMSINV((100+95)/200)*SQRT(NORMSINV((100+95)/200)^2+4*J132*(1-K132)))/2/(I132+NORMSINV((100+95)/200)^2),"")</f>
        <v>3.2434637419036627E-2</v>
      </c>
      <c r="N132" s="4">
        <f ca="1">IF(AND(Trust_selected!$E$12="All intent",Trust_selected!$E$18="18+"), SUMIFS(INDIRECT("'"&amp;Trust_selected!$H$2&amp;"'!F:F"),INDIRECT("'"&amp;Trust_selected!$H$2&amp;"'!B:B"),N$1,INDIRECT("'"&amp;Trust_selected!$H$2&amp;"'!H:H"),$B132), IF(Trust_selected!$E$12="All intent", SUMIFS(INDIRECT("'"&amp;Trust_selected!$H$2&amp;"'!F:F"),INDIRECT("'"&amp;Trust_selected!$H$2&amp;"'!B:B"),N$1,INDIRECT("'"&amp;Trust_selected!$H$2&amp;"'!E:E"),Trust_selected!$E$18,INDIRECT("'"&amp;Trust_selected!$H$2&amp;"'!H:H"),$B132), IF(Trust_selected!$E$18="18+", SUMIFS(INDIRECT("'"&amp;Trust_selected!$H$2&amp;"'!F:F"),INDIRECT("'"&amp;Trust_selected!$H$2&amp;"'!B:B"),N$1,INDIRECT("'"&amp;Trust_selected!$H$2&amp;"'!D:D"),Trust_selected!$E$12,INDIRECT("'"&amp;Trust_selected!$H$2&amp;"'!H:H"),$B132), SUMIFS(INDIRECT("'"&amp;Trust_selected!$H$2&amp;"'!F:F"),INDIRECT("'"&amp;Trust_selected!$H$2&amp;"'!B:B"),N$1,INDIRECT("'"&amp;Trust_selected!$H$2&amp;"'!D:D"),Trust_selected!$E$12,INDIRECT("'"&amp;Trust_selected!$H$2&amp;"'!E:E"),Trust_selected!$E$18,INDIRECT("'"&amp;Trust_selected!$H$2&amp;"'!H:H"),$B132))))</f>
        <v>0</v>
      </c>
      <c r="O132" s="4">
        <f ca="1">IF(AND(Trust_selected!$E$12="All intent",Trust_selected!$E$18="18+"), SUMIFS(INDIRECT("'"&amp;Trust_selected!$H$2&amp;"'!G:G"),INDIRECT("'"&amp;Trust_selected!$H$2&amp;"'!B:B"),N$1,INDIRECT("'"&amp;Trust_selected!$H$2&amp;"'!H:H"),$B132), IF(Trust_selected!$E$12="All intent", SUMIFS(INDIRECT("'"&amp;Trust_selected!$H$2&amp;"'!G:G"),INDIRECT("'"&amp;Trust_selected!$H$2&amp;"'!B:B"),N$1,INDIRECT("'"&amp;Trust_selected!$H$2&amp;"'!E:E"),Trust_selected!$E$18,INDIRECT("'"&amp;Trust_selected!$H$2&amp;"'!H:H"),$B132), IF(Trust_selected!$E$18="18+", SUMIFS(INDIRECT("'"&amp;Trust_selected!$H$2&amp;"'!G:G"),INDIRECT("'"&amp;Trust_selected!$H$2&amp;"'!B:B"),N$1,INDIRECT("'"&amp;Trust_selected!$H$2&amp;"'!D:D"),Trust_selected!$E$12,INDIRECT("'"&amp;Trust_selected!$H$2&amp;"'!H:H"),$B132), SUMIFS(INDIRECT("'"&amp;Trust_selected!$H$2&amp;"'!G:G"),INDIRECT("'"&amp;Trust_selected!$H$2&amp;"'!B:B"),N$1,INDIRECT("'"&amp;Trust_selected!$H$2&amp;"'!D:D"),Trust_selected!$E$12,INDIRECT("'"&amp;Trust_selected!$H$2&amp;"'!E:E"),Trust_selected!$E$18,INDIRECT("'"&amp;Trust_selected!$H$2&amp;"'!H:H"),$B132))))</f>
        <v>0</v>
      </c>
      <c r="P132" s="4">
        <f t="shared" ca="1" si="19"/>
        <v>0</v>
      </c>
      <c r="Q132" s="96">
        <f t="shared" ca="1" si="20"/>
        <v>0</v>
      </c>
      <c r="R132" s="96">
        <f t="shared" ca="1" si="21"/>
        <v>1</v>
      </c>
    </row>
    <row r="133" spans="1:18" x14ac:dyDescent="0.3">
      <c r="A133" s="12" t="s">
        <v>291</v>
      </c>
      <c r="B133" s="12" t="s">
        <v>139</v>
      </c>
      <c r="C133" s="12" t="s">
        <v>358</v>
      </c>
      <c r="D133" s="22">
        <f ca="1">IF(AND(Trust_selected!$E$12="All intent",Trust_selected!$E$18="18+"), SUMIFS(INDIRECT("'"&amp;Trust_selected!$H$2&amp;"'!F:F"),INDIRECT("'"&amp;Trust_selected!$H$2&amp;"'!B:B"),D$1,INDIRECT("'"&amp;Trust_selected!$H$2&amp;"'!H:H"),$B133), IF(Trust_selected!$E$12="All intent", SUMIFS(INDIRECT("'"&amp;Trust_selected!$H$2&amp;"'!F:F"),INDIRECT("'"&amp;Trust_selected!$H$2&amp;"'!B:B"),D$1,INDIRECT("'"&amp;Trust_selected!$H$2&amp;"'!E:E"),Trust_selected!$E$18,INDIRECT("'"&amp;Trust_selected!$H$2&amp;"'!H:H"),$B133), IF(Trust_selected!$E$18="18+", SUMIFS(INDIRECT("'"&amp;Trust_selected!$H$2&amp;"'!F:F"),INDIRECT("'"&amp;Trust_selected!$H$2&amp;"'!B:B"),D$1,INDIRECT("'"&amp;Trust_selected!$H$2&amp;"'!D:D"),Trust_selected!$E$12,INDIRECT("'"&amp;Trust_selected!$H$2&amp;"'!H:H"),$B133), SUMIFS(INDIRECT("'"&amp;Trust_selected!$H$2&amp;"'!F:F"),INDIRECT("'"&amp;Trust_selected!$H$2&amp;"'!B:B"),D$1,INDIRECT("'"&amp;Trust_selected!$H$2&amp;"'!D:D"),Trust_selected!$E$12,INDIRECT("'"&amp;Trust_selected!$H$2&amp;"'!E:E"),Trust_selected!$E$18,INDIRECT("'"&amp;Trust_selected!$H$2&amp;"'!H:H"),$B133))))</f>
        <v>879</v>
      </c>
      <c r="E133" s="22">
        <f ca="1">IF(AND(Trust_selected!$E$12="All intent",Trust_selected!$E$18="18+"), SUMIFS(INDIRECT("'"&amp;Trust_selected!$H$2&amp;"'!G:G"),INDIRECT("'"&amp;Trust_selected!$H$2&amp;"'!B:B"),D$1,INDIRECT("'"&amp;Trust_selected!$H$2&amp;"'!H:H"),$B133), IF(Trust_selected!$E$12="All intent", SUMIFS(INDIRECT("'"&amp;Trust_selected!$H$2&amp;"'!G:G"),INDIRECT("'"&amp;Trust_selected!$H$2&amp;"'!B:B"),D$1,INDIRECT("'"&amp;Trust_selected!$H$2&amp;"'!E:E"),Trust_selected!$E$18,INDIRECT("'"&amp;Trust_selected!$H$2&amp;"'!H:H"),$B133), IF(Trust_selected!$E$18="18+", SUMIFS(INDIRECT("'"&amp;Trust_selected!$H$2&amp;"'!G:G"),INDIRECT("'"&amp;Trust_selected!$H$2&amp;"'!B:B"),D$1,INDIRECT("'"&amp;Trust_selected!$H$2&amp;"'!D:D"),Trust_selected!$E$12,INDIRECT("'"&amp;Trust_selected!$H$2&amp;"'!H:H"),$B133), SUMIFS(INDIRECT("'"&amp;Trust_selected!$H$2&amp;"'!G:G"),INDIRECT("'"&amp;Trust_selected!$H$2&amp;"'!B:B"),D$1,INDIRECT("'"&amp;Trust_selected!$H$2&amp;"'!D:D"),Trust_selected!$E$12,INDIRECT("'"&amp;Trust_selected!$H$2&amp;"'!E:E"),Trust_selected!$E$18,INDIRECT("'"&amp;Trust_selected!$H$2&amp;"'!H:H"),$B133))))</f>
        <v>64</v>
      </c>
      <c r="F133" s="22">
        <f t="shared" ca="1" si="22"/>
        <v>7.2810011376564274E-2</v>
      </c>
      <c r="G133" s="18">
        <f t="shared" ca="1" si="23"/>
        <v>5.7429269798109757E-2</v>
      </c>
      <c r="H133" s="18">
        <f t="shared" ca="1" si="24"/>
        <v>9.1908368917689665E-2</v>
      </c>
      <c r="I133" s="22">
        <f ca="1">IF(AND(Trust_selected!$E$12="All intent",Trust_selected!$E$18="18+"), SUMIFS(INDIRECT("'"&amp;Trust_selected!$H$2&amp;"'!F:F"),INDIRECT("'"&amp;Trust_selected!$H$2&amp;"'!B:B"),I$1,INDIRECT("'"&amp;Trust_selected!$H$2&amp;"'!H:H"),$B133), IF(Trust_selected!$E$12="All intent", SUMIFS(INDIRECT("'"&amp;Trust_selected!$H$2&amp;"'!F:F"),INDIRECT("'"&amp;Trust_selected!$H$2&amp;"'!B:B"),I$1,INDIRECT("'"&amp;Trust_selected!$H$2&amp;"'!E:E"),Trust_selected!$E$18,INDIRECT("'"&amp;Trust_selected!$H$2&amp;"'!H:H"),$B133), IF(Trust_selected!$E$18="18+", SUMIFS(INDIRECT("'"&amp;Trust_selected!$H$2&amp;"'!F:F"),INDIRECT("'"&amp;Trust_selected!$H$2&amp;"'!B:B"),I$1,INDIRECT("'"&amp;Trust_selected!$H$2&amp;"'!D:D"),Trust_selected!$E$12,INDIRECT("'"&amp;Trust_selected!$H$2&amp;"'!H:H"),$B133), SUMIFS(INDIRECT("'"&amp;Trust_selected!$H$2&amp;"'!F:F"),INDIRECT("'"&amp;Trust_selected!$H$2&amp;"'!B:B"),I$1,INDIRECT("'"&amp;Trust_selected!$H$2&amp;"'!D:D"),Trust_selected!$E$12,INDIRECT("'"&amp;Trust_selected!$H$2&amp;"'!E:E"),Trust_selected!$E$18,INDIRECT("'"&amp;Trust_selected!$H$2&amp;"'!H:H"),$B133))))</f>
        <v>901</v>
      </c>
      <c r="J133" s="22">
        <f ca="1">IF(AND(Trust_selected!$E$12="All intent",Trust_selected!$E$18="18+"), SUMIFS(INDIRECT("'"&amp;Trust_selected!$H$2&amp;"'!G:G"),INDIRECT("'"&amp;Trust_selected!$H$2&amp;"'!B:B"),I$1,INDIRECT("'"&amp;Trust_selected!$H$2&amp;"'!H:H"),$B133), IF(Trust_selected!$E$12="All intent", SUMIFS(INDIRECT("'"&amp;Trust_selected!$H$2&amp;"'!G:G"),INDIRECT("'"&amp;Trust_selected!$H$2&amp;"'!B:B"),I$1,INDIRECT("'"&amp;Trust_selected!$H$2&amp;"'!E:E"),Trust_selected!$E$18,INDIRECT("'"&amp;Trust_selected!$H$2&amp;"'!H:H"),$B133), IF(Trust_selected!$E$18="18+", SUMIFS(INDIRECT("'"&amp;Trust_selected!$H$2&amp;"'!G:G"),INDIRECT("'"&amp;Trust_selected!$H$2&amp;"'!B:B"),I$1,INDIRECT("'"&amp;Trust_selected!$H$2&amp;"'!D:D"),Trust_selected!$E$12,INDIRECT("'"&amp;Trust_selected!$H$2&amp;"'!H:H"),$B133), SUMIFS(INDIRECT("'"&amp;Trust_selected!$H$2&amp;"'!G:G"),INDIRECT("'"&amp;Trust_selected!$H$2&amp;"'!B:B"),I$1,INDIRECT("'"&amp;Trust_selected!$H$2&amp;"'!D:D"),Trust_selected!$E$12,INDIRECT("'"&amp;Trust_selected!$H$2&amp;"'!E:E"),Trust_selected!$E$18,INDIRECT("'"&amp;Trust_selected!$H$2&amp;"'!H:H"),$B133))))</f>
        <v>74</v>
      </c>
      <c r="K133" s="22">
        <f t="shared" ca="1" si="18"/>
        <v>8.2130965593784688E-2</v>
      </c>
      <c r="L133" s="18">
        <f t="shared" ca="1" si="25"/>
        <v>6.5927453754736492E-2</v>
      </c>
      <c r="M133" s="18">
        <f t="shared" ca="1" si="26"/>
        <v>0.1018825612931963</v>
      </c>
      <c r="N133" s="4">
        <f ca="1">IF(AND(Trust_selected!$E$12="All intent",Trust_selected!$E$18="18+"), SUMIFS(INDIRECT("'"&amp;Trust_selected!$H$2&amp;"'!F:F"),INDIRECT("'"&amp;Trust_selected!$H$2&amp;"'!B:B"),N$1,INDIRECT("'"&amp;Trust_selected!$H$2&amp;"'!H:H"),$B133), IF(Trust_selected!$E$12="All intent", SUMIFS(INDIRECT("'"&amp;Trust_selected!$H$2&amp;"'!F:F"),INDIRECT("'"&amp;Trust_selected!$H$2&amp;"'!B:B"),N$1,INDIRECT("'"&amp;Trust_selected!$H$2&amp;"'!E:E"),Trust_selected!$E$18,INDIRECT("'"&amp;Trust_selected!$H$2&amp;"'!H:H"),$B133), IF(Trust_selected!$E$18="18+", SUMIFS(INDIRECT("'"&amp;Trust_selected!$H$2&amp;"'!F:F"),INDIRECT("'"&amp;Trust_selected!$H$2&amp;"'!B:B"),N$1,INDIRECT("'"&amp;Trust_selected!$H$2&amp;"'!D:D"),Trust_selected!$E$12,INDIRECT("'"&amp;Trust_selected!$H$2&amp;"'!H:H"),$B133), SUMIFS(INDIRECT("'"&amp;Trust_selected!$H$2&amp;"'!F:F"),INDIRECT("'"&amp;Trust_selected!$H$2&amp;"'!B:B"),N$1,INDIRECT("'"&amp;Trust_selected!$H$2&amp;"'!D:D"),Trust_selected!$E$12,INDIRECT("'"&amp;Trust_selected!$H$2&amp;"'!E:E"),Trust_selected!$E$18,INDIRECT("'"&amp;Trust_selected!$H$2&amp;"'!H:H"),$B133))))</f>
        <v>0</v>
      </c>
      <c r="O133" s="4">
        <f ca="1">IF(AND(Trust_selected!$E$12="All intent",Trust_selected!$E$18="18+"), SUMIFS(INDIRECT("'"&amp;Trust_selected!$H$2&amp;"'!G:G"),INDIRECT("'"&amp;Trust_selected!$H$2&amp;"'!B:B"),N$1,INDIRECT("'"&amp;Trust_selected!$H$2&amp;"'!H:H"),$B133), IF(Trust_selected!$E$12="All intent", SUMIFS(INDIRECT("'"&amp;Trust_selected!$H$2&amp;"'!G:G"),INDIRECT("'"&amp;Trust_selected!$H$2&amp;"'!B:B"),N$1,INDIRECT("'"&amp;Trust_selected!$H$2&amp;"'!E:E"),Trust_selected!$E$18,INDIRECT("'"&amp;Trust_selected!$H$2&amp;"'!H:H"),$B133), IF(Trust_selected!$E$18="18+", SUMIFS(INDIRECT("'"&amp;Trust_selected!$H$2&amp;"'!G:G"),INDIRECT("'"&amp;Trust_selected!$H$2&amp;"'!B:B"),N$1,INDIRECT("'"&amp;Trust_selected!$H$2&amp;"'!D:D"),Trust_selected!$E$12,INDIRECT("'"&amp;Trust_selected!$H$2&amp;"'!H:H"),$B133), SUMIFS(INDIRECT("'"&amp;Trust_selected!$H$2&amp;"'!G:G"),INDIRECT("'"&amp;Trust_selected!$H$2&amp;"'!B:B"),N$1,INDIRECT("'"&amp;Trust_selected!$H$2&amp;"'!D:D"),Trust_selected!$E$12,INDIRECT("'"&amp;Trust_selected!$H$2&amp;"'!E:E"),Trust_selected!$E$18,INDIRECT("'"&amp;Trust_selected!$H$2&amp;"'!H:H"),$B133))))</f>
        <v>0</v>
      </c>
      <c r="P133" s="4">
        <f t="shared" ca="1" si="19"/>
        <v>0</v>
      </c>
      <c r="Q133" s="96">
        <f t="shared" ca="1" si="20"/>
        <v>0</v>
      </c>
      <c r="R133" s="96">
        <f t="shared" ca="1" si="21"/>
        <v>1</v>
      </c>
    </row>
    <row r="134" spans="1:18" x14ac:dyDescent="0.3">
      <c r="A134" s="12" t="s">
        <v>292</v>
      </c>
      <c r="B134" s="12" t="s">
        <v>140</v>
      </c>
      <c r="C134" s="12" t="s">
        <v>359</v>
      </c>
      <c r="D134" s="22">
        <f ca="1">IF(AND(Trust_selected!$E$12="All intent",Trust_selected!$E$18="18+"), SUMIFS(INDIRECT("'"&amp;Trust_selected!$H$2&amp;"'!F:F"),INDIRECT("'"&amp;Trust_selected!$H$2&amp;"'!B:B"),D$1,INDIRECT("'"&amp;Trust_selected!$H$2&amp;"'!H:H"),$B134), IF(Trust_selected!$E$12="All intent", SUMIFS(INDIRECT("'"&amp;Trust_selected!$H$2&amp;"'!F:F"),INDIRECT("'"&amp;Trust_selected!$H$2&amp;"'!B:B"),D$1,INDIRECT("'"&amp;Trust_selected!$H$2&amp;"'!E:E"),Trust_selected!$E$18,INDIRECT("'"&amp;Trust_selected!$H$2&amp;"'!H:H"),$B134), IF(Trust_selected!$E$18="18+", SUMIFS(INDIRECT("'"&amp;Trust_selected!$H$2&amp;"'!F:F"),INDIRECT("'"&amp;Trust_selected!$H$2&amp;"'!B:B"),D$1,INDIRECT("'"&amp;Trust_selected!$H$2&amp;"'!D:D"),Trust_selected!$E$12,INDIRECT("'"&amp;Trust_selected!$H$2&amp;"'!H:H"),$B134), SUMIFS(INDIRECT("'"&amp;Trust_selected!$H$2&amp;"'!F:F"),INDIRECT("'"&amp;Trust_selected!$H$2&amp;"'!B:B"),D$1,INDIRECT("'"&amp;Trust_selected!$H$2&amp;"'!D:D"),Trust_selected!$E$12,INDIRECT("'"&amp;Trust_selected!$H$2&amp;"'!E:E"),Trust_selected!$E$18,INDIRECT("'"&amp;Trust_selected!$H$2&amp;"'!H:H"),$B134))))</f>
        <v>1363</v>
      </c>
      <c r="E134" s="22">
        <f ca="1">IF(AND(Trust_selected!$E$12="All intent",Trust_selected!$E$18="18+"), SUMIFS(INDIRECT("'"&amp;Trust_selected!$H$2&amp;"'!G:G"),INDIRECT("'"&amp;Trust_selected!$H$2&amp;"'!B:B"),D$1,INDIRECT("'"&amp;Trust_selected!$H$2&amp;"'!H:H"),$B134), IF(Trust_selected!$E$12="All intent", SUMIFS(INDIRECT("'"&amp;Trust_selected!$H$2&amp;"'!G:G"),INDIRECT("'"&amp;Trust_selected!$H$2&amp;"'!B:B"),D$1,INDIRECT("'"&amp;Trust_selected!$H$2&amp;"'!E:E"),Trust_selected!$E$18,INDIRECT("'"&amp;Trust_selected!$H$2&amp;"'!H:H"),$B134), IF(Trust_selected!$E$18="18+", SUMIFS(INDIRECT("'"&amp;Trust_selected!$H$2&amp;"'!G:G"),INDIRECT("'"&amp;Trust_selected!$H$2&amp;"'!B:B"),D$1,INDIRECT("'"&amp;Trust_selected!$H$2&amp;"'!D:D"),Trust_selected!$E$12,INDIRECT("'"&amp;Trust_selected!$H$2&amp;"'!H:H"),$B134), SUMIFS(INDIRECT("'"&amp;Trust_selected!$H$2&amp;"'!G:G"),INDIRECT("'"&amp;Trust_selected!$H$2&amp;"'!B:B"),D$1,INDIRECT("'"&amp;Trust_selected!$H$2&amp;"'!D:D"),Trust_selected!$E$12,INDIRECT("'"&amp;Trust_selected!$H$2&amp;"'!E:E"),Trust_selected!$E$18,INDIRECT("'"&amp;Trust_selected!$H$2&amp;"'!H:H"),$B134))))</f>
        <v>67</v>
      </c>
      <c r="F134" s="22">
        <f t="shared" ca="1" si="22"/>
        <v>4.9156272927366101E-2</v>
      </c>
      <c r="G134" s="18">
        <f t="shared" ca="1" si="23"/>
        <v>3.8892247406756009E-2</v>
      </c>
      <c r="H134" s="18">
        <f t="shared" ca="1" si="24"/>
        <v>6.195445864767056E-2</v>
      </c>
      <c r="I134" s="22">
        <f ca="1">IF(AND(Trust_selected!$E$12="All intent",Trust_selected!$E$18="18+"), SUMIFS(INDIRECT("'"&amp;Trust_selected!$H$2&amp;"'!F:F"),INDIRECT("'"&amp;Trust_selected!$H$2&amp;"'!B:B"),I$1,INDIRECT("'"&amp;Trust_selected!$H$2&amp;"'!H:H"),$B134), IF(Trust_selected!$E$12="All intent", SUMIFS(INDIRECT("'"&amp;Trust_selected!$H$2&amp;"'!F:F"),INDIRECT("'"&amp;Trust_selected!$H$2&amp;"'!B:B"),I$1,INDIRECT("'"&amp;Trust_selected!$H$2&amp;"'!E:E"),Trust_selected!$E$18,INDIRECT("'"&amp;Trust_selected!$H$2&amp;"'!H:H"),$B134), IF(Trust_selected!$E$18="18+", SUMIFS(INDIRECT("'"&amp;Trust_selected!$H$2&amp;"'!F:F"),INDIRECT("'"&amp;Trust_selected!$H$2&amp;"'!B:B"),I$1,INDIRECT("'"&amp;Trust_selected!$H$2&amp;"'!D:D"),Trust_selected!$E$12,INDIRECT("'"&amp;Trust_selected!$H$2&amp;"'!H:H"),$B134), SUMIFS(INDIRECT("'"&amp;Trust_selected!$H$2&amp;"'!F:F"),INDIRECT("'"&amp;Trust_selected!$H$2&amp;"'!B:B"),I$1,INDIRECT("'"&amp;Trust_selected!$H$2&amp;"'!D:D"),Trust_selected!$E$12,INDIRECT("'"&amp;Trust_selected!$H$2&amp;"'!E:E"),Trust_selected!$E$18,INDIRECT("'"&amp;Trust_selected!$H$2&amp;"'!H:H"),$B134))))</f>
        <v>1459</v>
      </c>
      <c r="J134" s="22">
        <f ca="1">IF(AND(Trust_selected!$E$12="All intent",Trust_selected!$E$18="18+"), SUMIFS(INDIRECT("'"&amp;Trust_selected!$H$2&amp;"'!G:G"),INDIRECT("'"&amp;Trust_selected!$H$2&amp;"'!B:B"),I$1,INDIRECT("'"&amp;Trust_selected!$H$2&amp;"'!H:H"),$B134), IF(Trust_selected!$E$12="All intent", SUMIFS(INDIRECT("'"&amp;Trust_selected!$H$2&amp;"'!G:G"),INDIRECT("'"&amp;Trust_selected!$H$2&amp;"'!B:B"),I$1,INDIRECT("'"&amp;Trust_selected!$H$2&amp;"'!E:E"),Trust_selected!$E$18,INDIRECT("'"&amp;Trust_selected!$H$2&amp;"'!H:H"),$B134), IF(Trust_selected!$E$18="18+", SUMIFS(INDIRECT("'"&amp;Trust_selected!$H$2&amp;"'!G:G"),INDIRECT("'"&amp;Trust_selected!$H$2&amp;"'!B:B"),I$1,INDIRECT("'"&amp;Trust_selected!$H$2&amp;"'!D:D"),Trust_selected!$E$12,INDIRECT("'"&amp;Trust_selected!$H$2&amp;"'!H:H"),$B134), SUMIFS(INDIRECT("'"&amp;Trust_selected!$H$2&amp;"'!G:G"),INDIRECT("'"&amp;Trust_selected!$H$2&amp;"'!B:B"),I$1,INDIRECT("'"&amp;Trust_selected!$H$2&amp;"'!D:D"),Trust_selected!$E$12,INDIRECT("'"&amp;Trust_selected!$H$2&amp;"'!E:E"),Trust_selected!$E$18,INDIRECT("'"&amp;Trust_selected!$H$2&amp;"'!H:H"),$B134))))</f>
        <v>66</v>
      </c>
      <c r="K134" s="22">
        <f t="shared" ca="1" si="18"/>
        <v>4.5236463331048665E-2</v>
      </c>
      <c r="L134" s="18">
        <f t="shared" ca="1" si="25"/>
        <v>3.5714129919393676E-2</v>
      </c>
      <c r="M134" s="18">
        <f t="shared" ca="1" si="26"/>
        <v>5.7147237935333453E-2</v>
      </c>
      <c r="N134" s="4">
        <f ca="1">IF(AND(Trust_selected!$E$12="All intent",Trust_selected!$E$18="18+"), SUMIFS(INDIRECT("'"&amp;Trust_selected!$H$2&amp;"'!F:F"),INDIRECT("'"&amp;Trust_selected!$H$2&amp;"'!B:B"),N$1,INDIRECT("'"&amp;Trust_selected!$H$2&amp;"'!H:H"),$B134), IF(Trust_selected!$E$12="All intent", SUMIFS(INDIRECT("'"&amp;Trust_selected!$H$2&amp;"'!F:F"),INDIRECT("'"&amp;Trust_selected!$H$2&amp;"'!B:B"),N$1,INDIRECT("'"&amp;Trust_selected!$H$2&amp;"'!E:E"),Trust_selected!$E$18,INDIRECT("'"&amp;Trust_selected!$H$2&amp;"'!H:H"),$B134), IF(Trust_selected!$E$18="18+", SUMIFS(INDIRECT("'"&amp;Trust_selected!$H$2&amp;"'!F:F"),INDIRECT("'"&amp;Trust_selected!$H$2&amp;"'!B:B"),N$1,INDIRECT("'"&amp;Trust_selected!$H$2&amp;"'!D:D"),Trust_selected!$E$12,INDIRECT("'"&amp;Trust_selected!$H$2&amp;"'!H:H"),$B134), SUMIFS(INDIRECT("'"&amp;Trust_selected!$H$2&amp;"'!F:F"),INDIRECT("'"&amp;Trust_selected!$H$2&amp;"'!B:B"),N$1,INDIRECT("'"&amp;Trust_selected!$H$2&amp;"'!D:D"),Trust_selected!$E$12,INDIRECT("'"&amp;Trust_selected!$H$2&amp;"'!E:E"),Trust_selected!$E$18,INDIRECT("'"&amp;Trust_selected!$H$2&amp;"'!H:H"),$B134))))</f>
        <v>0</v>
      </c>
      <c r="O134" s="4">
        <f ca="1">IF(AND(Trust_selected!$E$12="All intent",Trust_selected!$E$18="18+"), SUMIFS(INDIRECT("'"&amp;Trust_selected!$H$2&amp;"'!G:G"),INDIRECT("'"&amp;Trust_selected!$H$2&amp;"'!B:B"),N$1,INDIRECT("'"&amp;Trust_selected!$H$2&amp;"'!H:H"),$B134), IF(Trust_selected!$E$12="All intent", SUMIFS(INDIRECT("'"&amp;Trust_selected!$H$2&amp;"'!G:G"),INDIRECT("'"&amp;Trust_selected!$H$2&amp;"'!B:B"),N$1,INDIRECT("'"&amp;Trust_selected!$H$2&amp;"'!E:E"),Trust_selected!$E$18,INDIRECT("'"&amp;Trust_selected!$H$2&amp;"'!H:H"),$B134), IF(Trust_selected!$E$18="18+", SUMIFS(INDIRECT("'"&amp;Trust_selected!$H$2&amp;"'!G:G"),INDIRECT("'"&amp;Trust_selected!$H$2&amp;"'!B:B"),N$1,INDIRECT("'"&amp;Trust_selected!$H$2&amp;"'!D:D"),Trust_selected!$E$12,INDIRECT("'"&amp;Trust_selected!$H$2&amp;"'!H:H"),$B134), SUMIFS(INDIRECT("'"&amp;Trust_selected!$H$2&amp;"'!G:G"),INDIRECT("'"&amp;Trust_selected!$H$2&amp;"'!B:B"),N$1,INDIRECT("'"&amp;Trust_selected!$H$2&amp;"'!D:D"),Trust_selected!$E$12,INDIRECT("'"&amp;Trust_selected!$H$2&amp;"'!E:E"),Trust_selected!$E$18,INDIRECT("'"&amp;Trust_selected!$H$2&amp;"'!H:H"),$B134))))</f>
        <v>0</v>
      </c>
      <c r="P134" s="4">
        <f t="shared" ca="1" si="19"/>
        <v>0</v>
      </c>
      <c r="Q134" s="96">
        <f t="shared" ca="1" si="20"/>
        <v>0</v>
      </c>
      <c r="R134" s="96">
        <f t="shared" ca="1" si="21"/>
        <v>1</v>
      </c>
    </row>
    <row r="135" spans="1:18" x14ac:dyDescent="0.3">
      <c r="A135" s="12" t="s">
        <v>293</v>
      </c>
      <c r="B135" s="12" t="s">
        <v>141</v>
      </c>
      <c r="C135" s="12" t="s">
        <v>378</v>
      </c>
      <c r="D135" s="22">
        <f ca="1">IF(AND(Trust_selected!$E$12="All intent",Trust_selected!$E$18="18+"), SUMIFS(INDIRECT("'"&amp;Trust_selected!$H$2&amp;"'!F:F"),INDIRECT("'"&amp;Trust_selected!$H$2&amp;"'!B:B"),D$1,INDIRECT("'"&amp;Trust_selected!$H$2&amp;"'!H:H"),$B135), IF(Trust_selected!$E$12="All intent", SUMIFS(INDIRECT("'"&amp;Trust_selected!$H$2&amp;"'!F:F"),INDIRECT("'"&amp;Trust_selected!$H$2&amp;"'!B:B"),D$1,INDIRECT("'"&amp;Trust_selected!$H$2&amp;"'!E:E"),Trust_selected!$E$18,INDIRECT("'"&amp;Trust_selected!$H$2&amp;"'!H:H"),$B135), IF(Trust_selected!$E$18="18+", SUMIFS(INDIRECT("'"&amp;Trust_selected!$H$2&amp;"'!F:F"),INDIRECT("'"&amp;Trust_selected!$H$2&amp;"'!B:B"),D$1,INDIRECT("'"&amp;Trust_selected!$H$2&amp;"'!D:D"),Trust_selected!$E$12,INDIRECT("'"&amp;Trust_selected!$H$2&amp;"'!H:H"),$B135), SUMIFS(INDIRECT("'"&amp;Trust_selected!$H$2&amp;"'!F:F"),INDIRECT("'"&amp;Trust_selected!$H$2&amp;"'!B:B"),D$1,INDIRECT("'"&amp;Trust_selected!$H$2&amp;"'!D:D"),Trust_selected!$E$12,INDIRECT("'"&amp;Trust_selected!$H$2&amp;"'!E:E"),Trust_selected!$E$18,INDIRECT("'"&amp;Trust_selected!$H$2&amp;"'!H:H"),$B135))))</f>
        <v>515</v>
      </c>
      <c r="E135" s="22">
        <f ca="1">IF(AND(Trust_selected!$E$12="All intent",Trust_selected!$E$18="18+"), SUMIFS(INDIRECT("'"&amp;Trust_selected!$H$2&amp;"'!G:G"),INDIRECT("'"&amp;Trust_selected!$H$2&amp;"'!B:B"),D$1,INDIRECT("'"&amp;Trust_selected!$H$2&amp;"'!H:H"),$B135), IF(Trust_selected!$E$12="All intent", SUMIFS(INDIRECT("'"&amp;Trust_selected!$H$2&amp;"'!G:G"),INDIRECT("'"&amp;Trust_selected!$H$2&amp;"'!B:B"),D$1,INDIRECT("'"&amp;Trust_selected!$H$2&amp;"'!E:E"),Trust_selected!$E$18,INDIRECT("'"&amp;Trust_selected!$H$2&amp;"'!H:H"),$B135), IF(Trust_selected!$E$18="18+", SUMIFS(INDIRECT("'"&amp;Trust_selected!$H$2&amp;"'!G:G"),INDIRECT("'"&amp;Trust_selected!$H$2&amp;"'!B:B"),D$1,INDIRECT("'"&amp;Trust_selected!$H$2&amp;"'!D:D"),Trust_selected!$E$12,INDIRECT("'"&amp;Trust_selected!$H$2&amp;"'!H:H"),$B135), SUMIFS(INDIRECT("'"&amp;Trust_selected!$H$2&amp;"'!G:G"),INDIRECT("'"&amp;Trust_selected!$H$2&amp;"'!B:B"),D$1,INDIRECT("'"&amp;Trust_selected!$H$2&amp;"'!D:D"),Trust_selected!$E$12,INDIRECT("'"&amp;Trust_selected!$H$2&amp;"'!E:E"),Trust_selected!$E$18,INDIRECT("'"&amp;Trust_selected!$H$2&amp;"'!H:H"),$B135))))</f>
        <v>30</v>
      </c>
      <c r="F135" s="22">
        <f t="shared" ca="1" si="22"/>
        <v>5.8252427184466021E-2</v>
      </c>
      <c r="G135" s="18">
        <f t="shared" ca="1" si="23"/>
        <v>4.1105712138563635E-2</v>
      </c>
      <c r="H135" s="18">
        <f t="shared" ca="1" si="24"/>
        <v>8.1940466487568517E-2</v>
      </c>
      <c r="I135" s="22">
        <f ca="1">IF(AND(Trust_selected!$E$12="All intent",Trust_selected!$E$18="18+"), SUMIFS(INDIRECT("'"&amp;Trust_selected!$H$2&amp;"'!F:F"),INDIRECT("'"&amp;Trust_selected!$H$2&amp;"'!B:B"),I$1,INDIRECT("'"&amp;Trust_selected!$H$2&amp;"'!H:H"),$B135), IF(Trust_selected!$E$12="All intent", SUMIFS(INDIRECT("'"&amp;Trust_selected!$H$2&amp;"'!F:F"),INDIRECT("'"&amp;Trust_selected!$H$2&amp;"'!B:B"),I$1,INDIRECT("'"&amp;Trust_selected!$H$2&amp;"'!E:E"),Trust_selected!$E$18,INDIRECT("'"&amp;Trust_selected!$H$2&amp;"'!H:H"),$B135), IF(Trust_selected!$E$18="18+", SUMIFS(INDIRECT("'"&amp;Trust_selected!$H$2&amp;"'!F:F"),INDIRECT("'"&amp;Trust_selected!$H$2&amp;"'!B:B"),I$1,INDIRECT("'"&amp;Trust_selected!$H$2&amp;"'!D:D"),Trust_selected!$E$12,INDIRECT("'"&amp;Trust_selected!$H$2&amp;"'!H:H"),$B135), SUMIFS(INDIRECT("'"&amp;Trust_selected!$H$2&amp;"'!F:F"),INDIRECT("'"&amp;Trust_selected!$H$2&amp;"'!B:B"),I$1,INDIRECT("'"&amp;Trust_selected!$H$2&amp;"'!D:D"),Trust_selected!$E$12,INDIRECT("'"&amp;Trust_selected!$H$2&amp;"'!E:E"),Trust_selected!$E$18,INDIRECT("'"&amp;Trust_selected!$H$2&amp;"'!H:H"),$B135))))</f>
        <v>538</v>
      </c>
      <c r="J135" s="22">
        <f ca="1">IF(AND(Trust_selected!$E$12="All intent",Trust_selected!$E$18="18+"), SUMIFS(INDIRECT("'"&amp;Trust_selected!$H$2&amp;"'!G:G"),INDIRECT("'"&amp;Trust_selected!$H$2&amp;"'!B:B"),I$1,INDIRECT("'"&amp;Trust_selected!$H$2&amp;"'!H:H"),$B135), IF(Trust_selected!$E$12="All intent", SUMIFS(INDIRECT("'"&amp;Trust_selected!$H$2&amp;"'!G:G"),INDIRECT("'"&amp;Trust_selected!$H$2&amp;"'!B:B"),I$1,INDIRECT("'"&amp;Trust_selected!$H$2&amp;"'!E:E"),Trust_selected!$E$18,INDIRECT("'"&amp;Trust_selected!$H$2&amp;"'!H:H"),$B135), IF(Trust_selected!$E$18="18+", SUMIFS(INDIRECT("'"&amp;Trust_selected!$H$2&amp;"'!G:G"),INDIRECT("'"&amp;Trust_selected!$H$2&amp;"'!B:B"),I$1,INDIRECT("'"&amp;Trust_selected!$H$2&amp;"'!D:D"),Trust_selected!$E$12,INDIRECT("'"&amp;Trust_selected!$H$2&amp;"'!H:H"),$B135), SUMIFS(INDIRECT("'"&amp;Trust_selected!$H$2&amp;"'!G:G"),INDIRECT("'"&amp;Trust_selected!$H$2&amp;"'!B:B"),I$1,INDIRECT("'"&amp;Trust_selected!$H$2&amp;"'!D:D"),Trust_selected!$E$12,INDIRECT("'"&amp;Trust_selected!$H$2&amp;"'!E:E"),Trust_selected!$E$18,INDIRECT("'"&amp;Trust_selected!$H$2&amp;"'!H:H"),$B135))))</f>
        <v>20</v>
      </c>
      <c r="K135" s="22">
        <f t="shared" ca="1" si="18"/>
        <v>3.717472118959108E-2</v>
      </c>
      <c r="L135" s="18">
        <f t="shared" ca="1" si="25"/>
        <v>2.4191779724085049E-2</v>
      </c>
      <c r="M135" s="18">
        <f t="shared" ca="1" si="26"/>
        <v>5.6720188356235123E-2</v>
      </c>
      <c r="N135" s="4">
        <f ca="1">IF(AND(Trust_selected!$E$12="All intent",Trust_selected!$E$18="18+"), SUMIFS(INDIRECT("'"&amp;Trust_selected!$H$2&amp;"'!F:F"),INDIRECT("'"&amp;Trust_selected!$H$2&amp;"'!B:B"),N$1,INDIRECT("'"&amp;Trust_selected!$H$2&amp;"'!H:H"),$B135), IF(Trust_selected!$E$12="All intent", SUMIFS(INDIRECT("'"&amp;Trust_selected!$H$2&amp;"'!F:F"),INDIRECT("'"&amp;Trust_selected!$H$2&amp;"'!B:B"),N$1,INDIRECT("'"&amp;Trust_selected!$H$2&amp;"'!E:E"),Trust_selected!$E$18,INDIRECT("'"&amp;Trust_selected!$H$2&amp;"'!H:H"),$B135), IF(Trust_selected!$E$18="18+", SUMIFS(INDIRECT("'"&amp;Trust_selected!$H$2&amp;"'!F:F"),INDIRECT("'"&amp;Trust_selected!$H$2&amp;"'!B:B"),N$1,INDIRECT("'"&amp;Trust_selected!$H$2&amp;"'!D:D"),Trust_selected!$E$12,INDIRECT("'"&amp;Trust_selected!$H$2&amp;"'!H:H"),$B135), SUMIFS(INDIRECT("'"&amp;Trust_selected!$H$2&amp;"'!F:F"),INDIRECT("'"&amp;Trust_selected!$H$2&amp;"'!B:B"),N$1,INDIRECT("'"&amp;Trust_selected!$H$2&amp;"'!D:D"),Trust_selected!$E$12,INDIRECT("'"&amp;Trust_selected!$H$2&amp;"'!E:E"),Trust_selected!$E$18,INDIRECT("'"&amp;Trust_selected!$H$2&amp;"'!H:H"),$B135))))</f>
        <v>0</v>
      </c>
      <c r="O135" s="4">
        <f ca="1">IF(AND(Trust_selected!$E$12="All intent",Trust_selected!$E$18="18+"), SUMIFS(INDIRECT("'"&amp;Trust_selected!$H$2&amp;"'!G:G"),INDIRECT("'"&amp;Trust_selected!$H$2&amp;"'!B:B"),N$1,INDIRECT("'"&amp;Trust_selected!$H$2&amp;"'!H:H"),$B135), IF(Trust_selected!$E$12="All intent", SUMIFS(INDIRECT("'"&amp;Trust_selected!$H$2&amp;"'!G:G"),INDIRECT("'"&amp;Trust_selected!$H$2&amp;"'!B:B"),N$1,INDIRECT("'"&amp;Trust_selected!$H$2&amp;"'!E:E"),Trust_selected!$E$18,INDIRECT("'"&amp;Trust_selected!$H$2&amp;"'!H:H"),$B135), IF(Trust_selected!$E$18="18+", SUMIFS(INDIRECT("'"&amp;Trust_selected!$H$2&amp;"'!G:G"),INDIRECT("'"&amp;Trust_selected!$H$2&amp;"'!B:B"),N$1,INDIRECT("'"&amp;Trust_selected!$H$2&amp;"'!D:D"),Trust_selected!$E$12,INDIRECT("'"&amp;Trust_selected!$H$2&amp;"'!H:H"),$B135), SUMIFS(INDIRECT("'"&amp;Trust_selected!$H$2&amp;"'!G:G"),INDIRECT("'"&amp;Trust_selected!$H$2&amp;"'!B:B"),N$1,INDIRECT("'"&amp;Trust_selected!$H$2&amp;"'!D:D"),Trust_selected!$E$12,INDIRECT("'"&amp;Trust_selected!$H$2&amp;"'!E:E"),Trust_selected!$E$18,INDIRECT("'"&amp;Trust_selected!$H$2&amp;"'!H:H"),$B135))))</f>
        <v>0</v>
      </c>
      <c r="P135" s="4">
        <f t="shared" ca="1" si="19"/>
        <v>0</v>
      </c>
      <c r="Q135" s="96">
        <f t="shared" ca="1" si="20"/>
        <v>0</v>
      </c>
      <c r="R135" s="96">
        <f t="shared" ca="1" si="21"/>
        <v>1</v>
      </c>
    </row>
    <row r="136" spans="1:18" x14ac:dyDescent="0.3">
      <c r="A136" s="12" t="s">
        <v>294</v>
      </c>
      <c r="B136" s="12" t="s">
        <v>142</v>
      </c>
      <c r="C136" s="12" t="s">
        <v>419</v>
      </c>
      <c r="D136" s="22">
        <f ca="1">IF(AND(Trust_selected!$E$12="All intent",Trust_selected!$E$18="18+"), SUMIFS(INDIRECT("'"&amp;Trust_selected!$H$2&amp;"'!F:F"),INDIRECT("'"&amp;Trust_selected!$H$2&amp;"'!B:B"),D$1,INDIRECT("'"&amp;Trust_selected!$H$2&amp;"'!H:H"),$B136), IF(Trust_selected!$E$12="All intent", SUMIFS(INDIRECT("'"&amp;Trust_selected!$H$2&amp;"'!F:F"),INDIRECT("'"&amp;Trust_selected!$H$2&amp;"'!B:B"),D$1,INDIRECT("'"&amp;Trust_selected!$H$2&amp;"'!E:E"),Trust_selected!$E$18,INDIRECT("'"&amp;Trust_selected!$H$2&amp;"'!H:H"),$B136), IF(Trust_selected!$E$18="18+", SUMIFS(INDIRECT("'"&amp;Trust_selected!$H$2&amp;"'!F:F"),INDIRECT("'"&amp;Trust_selected!$H$2&amp;"'!B:B"),D$1,INDIRECT("'"&amp;Trust_selected!$H$2&amp;"'!D:D"),Trust_selected!$E$12,INDIRECT("'"&amp;Trust_selected!$H$2&amp;"'!H:H"),$B136), SUMIFS(INDIRECT("'"&amp;Trust_selected!$H$2&amp;"'!F:F"),INDIRECT("'"&amp;Trust_selected!$H$2&amp;"'!B:B"),D$1,INDIRECT("'"&amp;Trust_selected!$H$2&amp;"'!D:D"),Trust_selected!$E$12,INDIRECT("'"&amp;Trust_selected!$H$2&amp;"'!E:E"),Trust_selected!$E$18,INDIRECT("'"&amp;Trust_selected!$H$2&amp;"'!H:H"),$B136))))</f>
        <v>875</v>
      </c>
      <c r="E136" s="22">
        <f ca="1">IF(AND(Trust_selected!$E$12="All intent",Trust_selected!$E$18="18+"), SUMIFS(INDIRECT("'"&amp;Trust_selected!$H$2&amp;"'!G:G"),INDIRECT("'"&amp;Trust_selected!$H$2&amp;"'!B:B"),D$1,INDIRECT("'"&amp;Trust_selected!$H$2&amp;"'!H:H"),$B136), IF(Trust_selected!$E$12="All intent", SUMIFS(INDIRECT("'"&amp;Trust_selected!$H$2&amp;"'!G:G"),INDIRECT("'"&amp;Trust_selected!$H$2&amp;"'!B:B"),D$1,INDIRECT("'"&amp;Trust_selected!$H$2&amp;"'!E:E"),Trust_selected!$E$18,INDIRECT("'"&amp;Trust_selected!$H$2&amp;"'!H:H"),$B136), IF(Trust_selected!$E$18="18+", SUMIFS(INDIRECT("'"&amp;Trust_selected!$H$2&amp;"'!G:G"),INDIRECT("'"&amp;Trust_selected!$H$2&amp;"'!B:B"),D$1,INDIRECT("'"&amp;Trust_selected!$H$2&amp;"'!D:D"),Trust_selected!$E$12,INDIRECT("'"&amp;Trust_selected!$H$2&amp;"'!H:H"),$B136), SUMIFS(INDIRECT("'"&amp;Trust_selected!$H$2&amp;"'!G:G"),INDIRECT("'"&amp;Trust_selected!$H$2&amp;"'!B:B"),D$1,INDIRECT("'"&amp;Trust_selected!$H$2&amp;"'!D:D"),Trust_selected!$E$12,INDIRECT("'"&amp;Trust_selected!$H$2&amp;"'!E:E"),Trust_selected!$E$18,INDIRECT("'"&amp;Trust_selected!$H$2&amp;"'!H:H"),$B136))))</f>
        <v>39</v>
      </c>
      <c r="F136" s="22">
        <f t="shared" ca="1" si="22"/>
        <v>4.4571428571428574E-2</v>
      </c>
      <c r="G136" s="18">
        <f t="shared" ca="1" si="23"/>
        <v>3.2774337532704798E-2</v>
      </c>
      <c r="H136" s="18">
        <f t="shared" ca="1" si="24"/>
        <v>6.0349920545101535E-2</v>
      </c>
      <c r="I136" s="22">
        <f ca="1">IF(AND(Trust_selected!$E$12="All intent",Trust_selected!$E$18="18+"), SUMIFS(INDIRECT("'"&amp;Trust_selected!$H$2&amp;"'!F:F"),INDIRECT("'"&amp;Trust_selected!$H$2&amp;"'!B:B"),I$1,INDIRECT("'"&amp;Trust_selected!$H$2&amp;"'!H:H"),$B136), IF(Trust_selected!$E$12="All intent", SUMIFS(INDIRECT("'"&amp;Trust_selected!$H$2&amp;"'!F:F"),INDIRECT("'"&amp;Trust_selected!$H$2&amp;"'!B:B"),I$1,INDIRECT("'"&amp;Trust_selected!$H$2&amp;"'!E:E"),Trust_selected!$E$18,INDIRECT("'"&amp;Trust_selected!$H$2&amp;"'!H:H"),$B136), IF(Trust_selected!$E$18="18+", SUMIFS(INDIRECT("'"&amp;Trust_selected!$H$2&amp;"'!F:F"),INDIRECT("'"&amp;Trust_selected!$H$2&amp;"'!B:B"),I$1,INDIRECT("'"&amp;Trust_selected!$H$2&amp;"'!D:D"),Trust_selected!$E$12,INDIRECT("'"&amp;Trust_selected!$H$2&amp;"'!H:H"),$B136), SUMIFS(INDIRECT("'"&amp;Trust_selected!$H$2&amp;"'!F:F"),INDIRECT("'"&amp;Trust_selected!$H$2&amp;"'!B:B"),I$1,INDIRECT("'"&amp;Trust_selected!$H$2&amp;"'!D:D"),Trust_selected!$E$12,INDIRECT("'"&amp;Trust_selected!$H$2&amp;"'!E:E"),Trust_selected!$E$18,INDIRECT("'"&amp;Trust_selected!$H$2&amp;"'!H:H"),$B136))))</f>
        <v>946</v>
      </c>
      <c r="J136" s="22">
        <f ca="1">IF(AND(Trust_selected!$E$12="All intent",Trust_selected!$E$18="18+"), SUMIFS(INDIRECT("'"&amp;Trust_selected!$H$2&amp;"'!G:G"),INDIRECT("'"&amp;Trust_selected!$H$2&amp;"'!B:B"),I$1,INDIRECT("'"&amp;Trust_selected!$H$2&amp;"'!H:H"),$B136), IF(Trust_selected!$E$12="All intent", SUMIFS(INDIRECT("'"&amp;Trust_selected!$H$2&amp;"'!G:G"),INDIRECT("'"&amp;Trust_selected!$H$2&amp;"'!B:B"),I$1,INDIRECT("'"&amp;Trust_selected!$H$2&amp;"'!E:E"),Trust_selected!$E$18,INDIRECT("'"&amp;Trust_selected!$H$2&amp;"'!H:H"),$B136), IF(Trust_selected!$E$18="18+", SUMIFS(INDIRECT("'"&amp;Trust_selected!$H$2&amp;"'!G:G"),INDIRECT("'"&amp;Trust_selected!$H$2&amp;"'!B:B"),I$1,INDIRECT("'"&amp;Trust_selected!$H$2&amp;"'!D:D"),Trust_selected!$E$12,INDIRECT("'"&amp;Trust_selected!$H$2&amp;"'!H:H"),$B136), SUMIFS(INDIRECT("'"&amp;Trust_selected!$H$2&amp;"'!G:G"),INDIRECT("'"&amp;Trust_selected!$H$2&amp;"'!B:B"),I$1,INDIRECT("'"&amp;Trust_selected!$H$2&amp;"'!D:D"),Trust_selected!$E$12,INDIRECT("'"&amp;Trust_selected!$H$2&amp;"'!E:E"),Trust_selected!$E$18,INDIRECT("'"&amp;Trust_selected!$H$2&amp;"'!H:H"),$B136))))</f>
        <v>33</v>
      </c>
      <c r="K136" s="22">
        <f t="shared" ca="1" si="18"/>
        <v>3.4883720930232558E-2</v>
      </c>
      <c r="L136" s="18">
        <f t="shared" ca="1" si="25"/>
        <v>2.4945415144533991E-2</v>
      </c>
      <c r="M136" s="18">
        <f t="shared" ca="1" si="26"/>
        <v>4.858418094975317E-2</v>
      </c>
      <c r="N136" s="4">
        <f ca="1">IF(AND(Trust_selected!$E$12="All intent",Trust_selected!$E$18="18+"), SUMIFS(INDIRECT("'"&amp;Trust_selected!$H$2&amp;"'!F:F"),INDIRECT("'"&amp;Trust_selected!$H$2&amp;"'!B:B"),N$1,INDIRECT("'"&amp;Trust_selected!$H$2&amp;"'!H:H"),$B136), IF(Trust_selected!$E$12="All intent", SUMIFS(INDIRECT("'"&amp;Trust_selected!$H$2&amp;"'!F:F"),INDIRECT("'"&amp;Trust_selected!$H$2&amp;"'!B:B"),N$1,INDIRECT("'"&amp;Trust_selected!$H$2&amp;"'!E:E"),Trust_selected!$E$18,INDIRECT("'"&amp;Trust_selected!$H$2&amp;"'!H:H"),$B136), IF(Trust_selected!$E$18="18+", SUMIFS(INDIRECT("'"&amp;Trust_selected!$H$2&amp;"'!F:F"),INDIRECT("'"&amp;Trust_selected!$H$2&amp;"'!B:B"),N$1,INDIRECT("'"&amp;Trust_selected!$H$2&amp;"'!D:D"),Trust_selected!$E$12,INDIRECT("'"&amp;Trust_selected!$H$2&amp;"'!H:H"),$B136), SUMIFS(INDIRECT("'"&amp;Trust_selected!$H$2&amp;"'!F:F"),INDIRECT("'"&amp;Trust_selected!$H$2&amp;"'!B:B"),N$1,INDIRECT("'"&amp;Trust_selected!$H$2&amp;"'!D:D"),Trust_selected!$E$12,INDIRECT("'"&amp;Trust_selected!$H$2&amp;"'!E:E"),Trust_selected!$E$18,INDIRECT("'"&amp;Trust_selected!$H$2&amp;"'!H:H"),$B136))))</f>
        <v>0</v>
      </c>
      <c r="O136" s="4">
        <f ca="1">IF(AND(Trust_selected!$E$12="All intent",Trust_selected!$E$18="18+"), SUMIFS(INDIRECT("'"&amp;Trust_selected!$H$2&amp;"'!G:G"),INDIRECT("'"&amp;Trust_selected!$H$2&amp;"'!B:B"),N$1,INDIRECT("'"&amp;Trust_selected!$H$2&amp;"'!H:H"),$B136), IF(Trust_selected!$E$12="All intent", SUMIFS(INDIRECT("'"&amp;Trust_selected!$H$2&amp;"'!G:G"),INDIRECT("'"&amp;Trust_selected!$H$2&amp;"'!B:B"),N$1,INDIRECT("'"&amp;Trust_selected!$H$2&amp;"'!E:E"),Trust_selected!$E$18,INDIRECT("'"&amp;Trust_selected!$H$2&amp;"'!H:H"),$B136), IF(Trust_selected!$E$18="18+", SUMIFS(INDIRECT("'"&amp;Trust_selected!$H$2&amp;"'!G:G"),INDIRECT("'"&amp;Trust_selected!$H$2&amp;"'!B:B"),N$1,INDIRECT("'"&amp;Trust_selected!$H$2&amp;"'!D:D"),Trust_selected!$E$12,INDIRECT("'"&amp;Trust_selected!$H$2&amp;"'!H:H"),$B136), SUMIFS(INDIRECT("'"&amp;Trust_selected!$H$2&amp;"'!G:G"),INDIRECT("'"&amp;Trust_selected!$H$2&amp;"'!B:B"),N$1,INDIRECT("'"&amp;Trust_selected!$H$2&amp;"'!D:D"),Trust_selected!$E$12,INDIRECT("'"&amp;Trust_selected!$H$2&amp;"'!E:E"),Trust_selected!$E$18,INDIRECT("'"&amp;Trust_selected!$H$2&amp;"'!H:H"),$B136))))</f>
        <v>0</v>
      </c>
      <c r="P136" s="4">
        <f t="shared" ca="1" si="19"/>
        <v>0</v>
      </c>
      <c r="Q136" s="96">
        <f t="shared" ca="1" si="20"/>
        <v>0</v>
      </c>
      <c r="R136" s="96">
        <f t="shared" ca="1" si="21"/>
        <v>1</v>
      </c>
    </row>
    <row r="137" spans="1:18" x14ac:dyDescent="0.3">
      <c r="A137" s="12" t="s">
        <v>295</v>
      </c>
      <c r="B137" s="12" t="s">
        <v>143</v>
      </c>
      <c r="C137" s="12" t="s">
        <v>360</v>
      </c>
      <c r="D137" s="22">
        <f ca="1">IF(AND(Trust_selected!$E$12="All intent",Trust_selected!$E$18="18+"), SUMIFS(INDIRECT("'"&amp;Trust_selected!$H$2&amp;"'!F:F"),INDIRECT("'"&amp;Trust_selected!$H$2&amp;"'!B:B"),D$1,INDIRECT("'"&amp;Trust_selected!$H$2&amp;"'!H:H"),$B137), IF(Trust_selected!$E$12="All intent", SUMIFS(INDIRECT("'"&amp;Trust_selected!$H$2&amp;"'!F:F"),INDIRECT("'"&amp;Trust_selected!$H$2&amp;"'!B:B"),D$1,INDIRECT("'"&amp;Trust_selected!$H$2&amp;"'!E:E"),Trust_selected!$E$18,INDIRECT("'"&amp;Trust_selected!$H$2&amp;"'!H:H"),$B137), IF(Trust_selected!$E$18="18+", SUMIFS(INDIRECT("'"&amp;Trust_selected!$H$2&amp;"'!F:F"),INDIRECT("'"&amp;Trust_selected!$H$2&amp;"'!B:B"),D$1,INDIRECT("'"&amp;Trust_selected!$H$2&amp;"'!D:D"),Trust_selected!$E$12,INDIRECT("'"&amp;Trust_selected!$H$2&amp;"'!H:H"),$B137), SUMIFS(INDIRECT("'"&amp;Trust_selected!$H$2&amp;"'!F:F"),INDIRECT("'"&amp;Trust_selected!$H$2&amp;"'!B:B"),D$1,INDIRECT("'"&amp;Trust_selected!$H$2&amp;"'!D:D"),Trust_selected!$E$12,INDIRECT("'"&amp;Trust_selected!$H$2&amp;"'!E:E"),Trust_selected!$E$18,INDIRECT("'"&amp;Trust_selected!$H$2&amp;"'!H:H"),$B137))))</f>
        <v>932</v>
      </c>
      <c r="E137" s="22">
        <f ca="1">IF(AND(Trust_selected!$E$12="All intent",Trust_selected!$E$18="18+"), SUMIFS(INDIRECT("'"&amp;Trust_selected!$H$2&amp;"'!G:G"),INDIRECT("'"&amp;Trust_selected!$H$2&amp;"'!B:B"),D$1,INDIRECT("'"&amp;Trust_selected!$H$2&amp;"'!H:H"),$B137), IF(Trust_selected!$E$12="All intent", SUMIFS(INDIRECT("'"&amp;Trust_selected!$H$2&amp;"'!G:G"),INDIRECT("'"&amp;Trust_selected!$H$2&amp;"'!B:B"),D$1,INDIRECT("'"&amp;Trust_selected!$H$2&amp;"'!E:E"),Trust_selected!$E$18,INDIRECT("'"&amp;Trust_selected!$H$2&amp;"'!H:H"),$B137), IF(Trust_selected!$E$18="18+", SUMIFS(INDIRECT("'"&amp;Trust_selected!$H$2&amp;"'!G:G"),INDIRECT("'"&amp;Trust_selected!$H$2&amp;"'!B:B"),D$1,INDIRECT("'"&amp;Trust_selected!$H$2&amp;"'!D:D"),Trust_selected!$E$12,INDIRECT("'"&amp;Trust_selected!$H$2&amp;"'!H:H"),$B137), SUMIFS(INDIRECT("'"&amp;Trust_selected!$H$2&amp;"'!G:G"),INDIRECT("'"&amp;Trust_selected!$H$2&amp;"'!B:B"),D$1,INDIRECT("'"&amp;Trust_selected!$H$2&amp;"'!D:D"),Trust_selected!$E$12,INDIRECT("'"&amp;Trust_selected!$H$2&amp;"'!E:E"),Trust_selected!$E$18,INDIRECT("'"&amp;Trust_selected!$H$2&amp;"'!H:H"),$B137))))</f>
        <v>60</v>
      </c>
      <c r="F137" s="22">
        <f t="shared" ca="1" si="22"/>
        <v>6.4377682403433473E-2</v>
      </c>
      <c r="G137" s="18">
        <f t="shared" ca="1" si="23"/>
        <v>5.0340416842235371E-2</v>
      </c>
      <c r="H137" s="18">
        <f t="shared" ca="1" si="24"/>
        <v>8.1991248584036336E-2</v>
      </c>
      <c r="I137" s="22">
        <f ca="1">IF(AND(Trust_selected!$E$12="All intent",Trust_selected!$E$18="18+"), SUMIFS(INDIRECT("'"&amp;Trust_selected!$H$2&amp;"'!F:F"),INDIRECT("'"&amp;Trust_selected!$H$2&amp;"'!B:B"),I$1,INDIRECT("'"&amp;Trust_selected!$H$2&amp;"'!H:H"),$B137), IF(Trust_selected!$E$12="All intent", SUMIFS(INDIRECT("'"&amp;Trust_selected!$H$2&amp;"'!F:F"),INDIRECT("'"&amp;Trust_selected!$H$2&amp;"'!B:B"),I$1,INDIRECT("'"&amp;Trust_selected!$H$2&amp;"'!E:E"),Trust_selected!$E$18,INDIRECT("'"&amp;Trust_selected!$H$2&amp;"'!H:H"),$B137), IF(Trust_selected!$E$18="18+", SUMIFS(INDIRECT("'"&amp;Trust_selected!$H$2&amp;"'!F:F"),INDIRECT("'"&amp;Trust_selected!$H$2&amp;"'!B:B"),I$1,INDIRECT("'"&amp;Trust_selected!$H$2&amp;"'!D:D"),Trust_selected!$E$12,INDIRECT("'"&amp;Trust_selected!$H$2&amp;"'!H:H"),$B137), SUMIFS(INDIRECT("'"&amp;Trust_selected!$H$2&amp;"'!F:F"),INDIRECT("'"&amp;Trust_selected!$H$2&amp;"'!B:B"),I$1,INDIRECT("'"&amp;Trust_selected!$H$2&amp;"'!D:D"),Trust_selected!$E$12,INDIRECT("'"&amp;Trust_selected!$H$2&amp;"'!E:E"),Trust_selected!$E$18,INDIRECT("'"&amp;Trust_selected!$H$2&amp;"'!H:H"),$B137))))</f>
        <v>983</v>
      </c>
      <c r="J137" s="22">
        <f ca="1">IF(AND(Trust_selected!$E$12="All intent",Trust_selected!$E$18="18+"), SUMIFS(INDIRECT("'"&amp;Trust_selected!$H$2&amp;"'!G:G"),INDIRECT("'"&amp;Trust_selected!$H$2&amp;"'!B:B"),I$1,INDIRECT("'"&amp;Trust_selected!$H$2&amp;"'!H:H"),$B137), IF(Trust_selected!$E$12="All intent", SUMIFS(INDIRECT("'"&amp;Trust_selected!$H$2&amp;"'!G:G"),INDIRECT("'"&amp;Trust_selected!$H$2&amp;"'!B:B"),I$1,INDIRECT("'"&amp;Trust_selected!$H$2&amp;"'!E:E"),Trust_selected!$E$18,INDIRECT("'"&amp;Trust_selected!$H$2&amp;"'!H:H"),$B137), IF(Trust_selected!$E$18="18+", SUMIFS(INDIRECT("'"&amp;Trust_selected!$H$2&amp;"'!G:G"),INDIRECT("'"&amp;Trust_selected!$H$2&amp;"'!B:B"),I$1,INDIRECT("'"&amp;Trust_selected!$H$2&amp;"'!D:D"),Trust_selected!$E$12,INDIRECT("'"&amp;Trust_selected!$H$2&amp;"'!H:H"),$B137), SUMIFS(INDIRECT("'"&amp;Trust_selected!$H$2&amp;"'!G:G"),INDIRECT("'"&amp;Trust_selected!$H$2&amp;"'!B:B"),I$1,INDIRECT("'"&amp;Trust_selected!$H$2&amp;"'!D:D"),Trust_selected!$E$12,INDIRECT("'"&amp;Trust_selected!$H$2&amp;"'!E:E"),Trust_selected!$E$18,INDIRECT("'"&amp;Trust_selected!$H$2&amp;"'!H:H"),$B137))))</f>
        <v>51</v>
      </c>
      <c r="K137" s="22">
        <f t="shared" ca="1" si="18"/>
        <v>5.188199389623601E-2</v>
      </c>
      <c r="L137" s="18">
        <f t="shared" ca="1" si="25"/>
        <v>3.9679158922426974E-2</v>
      </c>
      <c r="M137" s="18">
        <f t="shared" ca="1" si="26"/>
        <v>6.7573589606377174E-2</v>
      </c>
      <c r="N137" s="4">
        <f ca="1">IF(AND(Trust_selected!$E$12="All intent",Trust_selected!$E$18="18+"), SUMIFS(INDIRECT("'"&amp;Trust_selected!$H$2&amp;"'!F:F"),INDIRECT("'"&amp;Trust_selected!$H$2&amp;"'!B:B"),N$1,INDIRECT("'"&amp;Trust_selected!$H$2&amp;"'!H:H"),$B137), IF(Trust_selected!$E$12="All intent", SUMIFS(INDIRECT("'"&amp;Trust_selected!$H$2&amp;"'!F:F"),INDIRECT("'"&amp;Trust_selected!$H$2&amp;"'!B:B"),N$1,INDIRECT("'"&amp;Trust_selected!$H$2&amp;"'!E:E"),Trust_selected!$E$18,INDIRECT("'"&amp;Trust_selected!$H$2&amp;"'!H:H"),$B137), IF(Trust_selected!$E$18="18+", SUMIFS(INDIRECT("'"&amp;Trust_selected!$H$2&amp;"'!F:F"),INDIRECT("'"&amp;Trust_selected!$H$2&amp;"'!B:B"),N$1,INDIRECT("'"&amp;Trust_selected!$H$2&amp;"'!D:D"),Trust_selected!$E$12,INDIRECT("'"&amp;Trust_selected!$H$2&amp;"'!H:H"),$B137), SUMIFS(INDIRECT("'"&amp;Trust_selected!$H$2&amp;"'!F:F"),INDIRECT("'"&amp;Trust_selected!$H$2&amp;"'!B:B"),N$1,INDIRECT("'"&amp;Trust_selected!$H$2&amp;"'!D:D"),Trust_selected!$E$12,INDIRECT("'"&amp;Trust_selected!$H$2&amp;"'!E:E"),Trust_selected!$E$18,INDIRECT("'"&amp;Trust_selected!$H$2&amp;"'!H:H"),$B137))))</f>
        <v>0</v>
      </c>
      <c r="O137" s="4">
        <f ca="1">IF(AND(Trust_selected!$E$12="All intent",Trust_selected!$E$18="18+"), SUMIFS(INDIRECT("'"&amp;Trust_selected!$H$2&amp;"'!G:G"),INDIRECT("'"&amp;Trust_selected!$H$2&amp;"'!B:B"),N$1,INDIRECT("'"&amp;Trust_selected!$H$2&amp;"'!H:H"),$B137), IF(Trust_selected!$E$12="All intent", SUMIFS(INDIRECT("'"&amp;Trust_selected!$H$2&amp;"'!G:G"),INDIRECT("'"&amp;Trust_selected!$H$2&amp;"'!B:B"),N$1,INDIRECT("'"&amp;Trust_selected!$H$2&amp;"'!E:E"),Trust_selected!$E$18,INDIRECT("'"&amp;Trust_selected!$H$2&amp;"'!H:H"),$B137), IF(Trust_selected!$E$18="18+", SUMIFS(INDIRECT("'"&amp;Trust_selected!$H$2&amp;"'!G:G"),INDIRECT("'"&amp;Trust_selected!$H$2&amp;"'!B:B"),N$1,INDIRECT("'"&amp;Trust_selected!$H$2&amp;"'!D:D"),Trust_selected!$E$12,INDIRECT("'"&amp;Trust_selected!$H$2&amp;"'!H:H"),$B137), SUMIFS(INDIRECT("'"&amp;Trust_selected!$H$2&amp;"'!G:G"),INDIRECT("'"&amp;Trust_selected!$H$2&amp;"'!B:B"),N$1,INDIRECT("'"&amp;Trust_selected!$H$2&amp;"'!D:D"),Trust_selected!$E$12,INDIRECT("'"&amp;Trust_selected!$H$2&amp;"'!E:E"),Trust_selected!$E$18,INDIRECT("'"&amp;Trust_selected!$H$2&amp;"'!H:H"),$B137))))</f>
        <v>0</v>
      </c>
      <c r="P137" s="4">
        <f t="shared" ca="1" si="19"/>
        <v>0</v>
      </c>
      <c r="Q137" s="96">
        <f t="shared" ca="1" si="20"/>
        <v>0</v>
      </c>
      <c r="R137" s="96">
        <f t="shared" ca="1" si="21"/>
        <v>1</v>
      </c>
    </row>
    <row r="138" spans="1:18" x14ac:dyDescent="0.3">
      <c r="A138" s="12" t="s">
        <v>296</v>
      </c>
      <c r="B138" s="12" t="s">
        <v>144</v>
      </c>
      <c r="C138" s="12" t="s">
        <v>440</v>
      </c>
      <c r="D138" s="22">
        <f ca="1">IF(AND(Trust_selected!$E$12="All intent",Trust_selected!$E$18="18+"), SUMIFS(INDIRECT("'"&amp;Trust_selected!$H$2&amp;"'!F:F"),INDIRECT("'"&amp;Trust_selected!$H$2&amp;"'!B:B"),D$1,INDIRECT("'"&amp;Trust_selected!$H$2&amp;"'!H:H"),$B138), IF(Trust_selected!$E$12="All intent", SUMIFS(INDIRECT("'"&amp;Trust_selected!$H$2&amp;"'!F:F"),INDIRECT("'"&amp;Trust_selected!$H$2&amp;"'!B:B"),D$1,INDIRECT("'"&amp;Trust_selected!$H$2&amp;"'!E:E"),Trust_selected!$E$18,INDIRECT("'"&amp;Trust_selected!$H$2&amp;"'!H:H"),$B138), IF(Trust_selected!$E$18="18+", SUMIFS(INDIRECT("'"&amp;Trust_selected!$H$2&amp;"'!F:F"),INDIRECT("'"&amp;Trust_selected!$H$2&amp;"'!B:B"),D$1,INDIRECT("'"&amp;Trust_selected!$H$2&amp;"'!D:D"),Trust_selected!$E$12,INDIRECT("'"&amp;Trust_selected!$H$2&amp;"'!H:H"),$B138), SUMIFS(INDIRECT("'"&amp;Trust_selected!$H$2&amp;"'!F:F"),INDIRECT("'"&amp;Trust_selected!$H$2&amp;"'!B:B"),D$1,INDIRECT("'"&amp;Trust_selected!$H$2&amp;"'!D:D"),Trust_selected!$E$12,INDIRECT("'"&amp;Trust_selected!$H$2&amp;"'!E:E"),Trust_selected!$E$18,INDIRECT("'"&amp;Trust_selected!$H$2&amp;"'!H:H"),$B138))))</f>
        <v>840</v>
      </c>
      <c r="E138" s="22">
        <f ca="1">IF(AND(Trust_selected!$E$12="All intent",Trust_selected!$E$18="18+"), SUMIFS(INDIRECT("'"&amp;Trust_selected!$H$2&amp;"'!G:G"),INDIRECT("'"&amp;Trust_selected!$H$2&amp;"'!B:B"),D$1,INDIRECT("'"&amp;Trust_selected!$H$2&amp;"'!H:H"),$B138), IF(Trust_selected!$E$12="All intent", SUMIFS(INDIRECT("'"&amp;Trust_selected!$H$2&amp;"'!G:G"),INDIRECT("'"&amp;Trust_selected!$H$2&amp;"'!B:B"),D$1,INDIRECT("'"&amp;Trust_selected!$H$2&amp;"'!E:E"),Trust_selected!$E$18,INDIRECT("'"&amp;Trust_selected!$H$2&amp;"'!H:H"),$B138), IF(Trust_selected!$E$18="18+", SUMIFS(INDIRECT("'"&amp;Trust_selected!$H$2&amp;"'!G:G"),INDIRECT("'"&amp;Trust_selected!$H$2&amp;"'!B:B"),D$1,INDIRECT("'"&amp;Trust_selected!$H$2&amp;"'!D:D"),Trust_selected!$E$12,INDIRECT("'"&amp;Trust_selected!$H$2&amp;"'!H:H"),$B138), SUMIFS(INDIRECT("'"&amp;Trust_selected!$H$2&amp;"'!G:G"),INDIRECT("'"&amp;Trust_selected!$H$2&amp;"'!B:B"),D$1,INDIRECT("'"&amp;Trust_selected!$H$2&amp;"'!D:D"),Trust_selected!$E$12,INDIRECT("'"&amp;Trust_selected!$H$2&amp;"'!E:E"),Trust_selected!$E$18,INDIRECT("'"&amp;Trust_selected!$H$2&amp;"'!H:H"),$B138))))</f>
        <v>18</v>
      </c>
      <c r="F138" s="22">
        <f t="shared" ca="1" si="22"/>
        <v>2.1428571428571429E-2</v>
      </c>
      <c r="G138" s="18">
        <f t="shared" ca="1" si="23"/>
        <v>1.3596883775286438E-2</v>
      </c>
      <c r="H138" s="18">
        <f t="shared" ca="1" si="24"/>
        <v>3.3617505141293136E-2</v>
      </c>
      <c r="I138" s="22">
        <f ca="1">IF(AND(Trust_selected!$E$12="All intent",Trust_selected!$E$18="18+"), SUMIFS(INDIRECT("'"&amp;Trust_selected!$H$2&amp;"'!F:F"),INDIRECT("'"&amp;Trust_selected!$H$2&amp;"'!B:B"),I$1,INDIRECT("'"&amp;Trust_selected!$H$2&amp;"'!H:H"),$B138), IF(Trust_selected!$E$12="All intent", SUMIFS(INDIRECT("'"&amp;Trust_selected!$H$2&amp;"'!F:F"),INDIRECT("'"&amp;Trust_selected!$H$2&amp;"'!B:B"),I$1,INDIRECT("'"&amp;Trust_selected!$H$2&amp;"'!E:E"),Trust_selected!$E$18,INDIRECT("'"&amp;Trust_selected!$H$2&amp;"'!H:H"),$B138), IF(Trust_selected!$E$18="18+", SUMIFS(INDIRECT("'"&amp;Trust_selected!$H$2&amp;"'!F:F"),INDIRECT("'"&amp;Trust_selected!$H$2&amp;"'!B:B"),I$1,INDIRECT("'"&amp;Trust_selected!$H$2&amp;"'!D:D"),Trust_selected!$E$12,INDIRECT("'"&amp;Trust_selected!$H$2&amp;"'!H:H"),$B138), SUMIFS(INDIRECT("'"&amp;Trust_selected!$H$2&amp;"'!F:F"),INDIRECT("'"&amp;Trust_selected!$H$2&amp;"'!B:B"),I$1,INDIRECT("'"&amp;Trust_selected!$H$2&amp;"'!D:D"),Trust_selected!$E$12,INDIRECT("'"&amp;Trust_selected!$H$2&amp;"'!E:E"),Trust_selected!$E$18,INDIRECT("'"&amp;Trust_selected!$H$2&amp;"'!H:H"),$B138))))</f>
        <v>946</v>
      </c>
      <c r="J138" s="22">
        <f ca="1">IF(AND(Trust_selected!$E$12="All intent",Trust_selected!$E$18="18+"), SUMIFS(INDIRECT("'"&amp;Trust_selected!$H$2&amp;"'!G:G"),INDIRECT("'"&amp;Trust_selected!$H$2&amp;"'!B:B"),I$1,INDIRECT("'"&amp;Trust_selected!$H$2&amp;"'!H:H"),$B138), IF(Trust_selected!$E$12="All intent", SUMIFS(INDIRECT("'"&amp;Trust_selected!$H$2&amp;"'!G:G"),INDIRECT("'"&amp;Trust_selected!$H$2&amp;"'!B:B"),I$1,INDIRECT("'"&amp;Trust_selected!$H$2&amp;"'!E:E"),Trust_selected!$E$18,INDIRECT("'"&amp;Trust_selected!$H$2&amp;"'!H:H"),$B138), IF(Trust_selected!$E$18="18+", SUMIFS(INDIRECT("'"&amp;Trust_selected!$H$2&amp;"'!G:G"),INDIRECT("'"&amp;Trust_selected!$H$2&amp;"'!B:B"),I$1,INDIRECT("'"&amp;Trust_selected!$H$2&amp;"'!D:D"),Trust_selected!$E$12,INDIRECT("'"&amp;Trust_selected!$H$2&amp;"'!H:H"),$B138), SUMIFS(INDIRECT("'"&amp;Trust_selected!$H$2&amp;"'!G:G"),INDIRECT("'"&amp;Trust_selected!$H$2&amp;"'!B:B"),I$1,INDIRECT("'"&amp;Trust_selected!$H$2&amp;"'!D:D"),Trust_selected!$E$12,INDIRECT("'"&amp;Trust_selected!$H$2&amp;"'!E:E"),Trust_selected!$E$18,INDIRECT("'"&amp;Trust_selected!$H$2&amp;"'!H:H"),$B138))))</f>
        <v>17</v>
      </c>
      <c r="K138" s="22">
        <f t="shared" ca="1" si="18"/>
        <v>1.7970401691331923E-2</v>
      </c>
      <c r="L138" s="18">
        <f t="shared" ca="1" si="25"/>
        <v>1.1249679827414706E-2</v>
      </c>
      <c r="M138" s="18">
        <f t="shared" ca="1" si="26"/>
        <v>2.8590083397573799E-2</v>
      </c>
      <c r="N138" s="4">
        <f ca="1">IF(AND(Trust_selected!$E$12="All intent",Trust_selected!$E$18="18+"), SUMIFS(INDIRECT("'"&amp;Trust_selected!$H$2&amp;"'!F:F"),INDIRECT("'"&amp;Trust_selected!$H$2&amp;"'!B:B"),N$1,INDIRECT("'"&amp;Trust_selected!$H$2&amp;"'!H:H"),$B138), IF(Trust_selected!$E$12="All intent", SUMIFS(INDIRECT("'"&amp;Trust_selected!$H$2&amp;"'!F:F"),INDIRECT("'"&amp;Trust_selected!$H$2&amp;"'!B:B"),N$1,INDIRECT("'"&amp;Trust_selected!$H$2&amp;"'!E:E"),Trust_selected!$E$18,INDIRECT("'"&amp;Trust_selected!$H$2&amp;"'!H:H"),$B138), IF(Trust_selected!$E$18="18+", SUMIFS(INDIRECT("'"&amp;Trust_selected!$H$2&amp;"'!F:F"),INDIRECT("'"&amp;Trust_selected!$H$2&amp;"'!B:B"),N$1,INDIRECT("'"&amp;Trust_selected!$H$2&amp;"'!D:D"),Trust_selected!$E$12,INDIRECT("'"&amp;Trust_selected!$H$2&amp;"'!H:H"),$B138), SUMIFS(INDIRECT("'"&amp;Trust_selected!$H$2&amp;"'!F:F"),INDIRECT("'"&amp;Trust_selected!$H$2&amp;"'!B:B"),N$1,INDIRECT("'"&amp;Trust_selected!$H$2&amp;"'!D:D"),Trust_selected!$E$12,INDIRECT("'"&amp;Trust_selected!$H$2&amp;"'!E:E"),Trust_selected!$E$18,INDIRECT("'"&amp;Trust_selected!$H$2&amp;"'!H:H"),$B138))))</f>
        <v>0</v>
      </c>
      <c r="O138" s="4">
        <f ca="1">IF(AND(Trust_selected!$E$12="All intent",Trust_selected!$E$18="18+"), SUMIFS(INDIRECT("'"&amp;Trust_selected!$H$2&amp;"'!G:G"),INDIRECT("'"&amp;Trust_selected!$H$2&amp;"'!B:B"),N$1,INDIRECT("'"&amp;Trust_selected!$H$2&amp;"'!H:H"),$B138), IF(Trust_selected!$E$12="All intent", SUMIFS(INDIRECT("'"&amp;Trust_selected!$H$2&amp;"'!G:G"),INDIRECT("'"&amp;Trust_selected!$H$2&amp;"'!B:B"),N$1,INDIRECT("'"&amp;Trust_selected!$H$2&amp;"'!E:E"),Trust_selected!$E$18,INDIRECT("'"&amp;Trust_selected!$H$2&amp;"'!H:H"),$B138), IF(Trust_selected!$E$18="18+", SUMIFS(INDIRECT("'"&amp;Trust_selected!$H$2&amp;"'!G:G"),INDIRECT("'"&amp;Trust_selected!$H$2&amp;"'!B:B"),N$1,INDIRECT("'"&amp;Trust_selected!$H$2&amp;"'!D:D"),Trust_selected!$E$12,INDIRECT("'"&amp;Trust_selected!$H$2&amp;"'!H:H"),$B138), SUMIFS(INDIRECT("'"&amp;Trust_selected!$H$2&amp;"'!G:G"),INDIRECT("'"&amp;Trust_selected!$H$2&amp;"'!B:B"),N$1,INDIRECT("'"&amp;Trust_selected!$H$2&amp;"'!D:D"),Trust_selected!$E$12,INDIRECT("'"&amp;Trust_selected!$H$2&amp;"'!E:E"),Trust_selected!$E$18,INDIRECT("'"&amp;Trust_selected!$H$2&amp;"'!H:H"),$B138))))</f>
        <v>0</v>
      </c>
      <c r="P138" s="4">
        <f t="shared" ca="1" si="19"/>
        <v>0</v>
      </c>
      <c r="Q138" s="96">
        <f t="shared" ca="1" si="20"/>
        <v>0</v>
      </c>
      <c r="R138" s="96">
        <f t="shared" ca="1" si="21"/>
        <v>1</v>
      </c>
    </row>
    <row r="139" spans="1:18" x14ac:dyDescent="0.3">
      <c r="A139" s="12" t="s">
        <v>297</v>
      </c>
      <c r="B139" s="12" t="s">
        <v>145</v>
      </c>
      <c r="C139" s="12" t="s">
        <v>386</v>
      </c>
      <c r="D139" s="22">
        <f ca="1">IF(AND(Trust_selected!$E$12="All intent",Trust_selected!$E$18="18+"), SUMIFS(INDIRECT("'"&amp;Trust_selected!$H$2&amp;"'!F:F"),INDIRECT("'"&amp;Trust_selected!$H$2&amp;"'!B:B"),D$1,INDIRECT("'"&amp;Trust_selected!$H$2&amp;"'!H:H"),$B139), IF(Trust_selected!$E$12="All intent", SUMIFS(INDIRECT("'"&amp;Trust_selected!$H$2&amp;"'!F:F"),INDIRECT("'"&amp;Trust_selected!$H$2&amp;"'!B:B"),D$1,INDIRECT("'"&amp;Trust_selected!$H$2&amp;"'!E:E"),Trust_selected!$E$18,INDIRECT("'"&amp;Trust_selected!$H$2&amp;"'!H:H"),$B139), IF(Trust_selected!$E$18="18+", SUMIFS(INDIRECT("'"&amp;Trust_selected!$H$2&amp;"'!F:F"),INDIRECT("'"&amp;Trust_selected!$H$2&amp;"'!B:B"),D$1,INDIRECT("'"&amp;Trust_selected!$H$2&amp;"'!D:D"),Trust_selected!$E$12,INDIRECT("'"&amp;Trust_selected!$H$2&amp;"'!H:H"),$B139), SUMIFS(INDIRECT("'"&amp;Trust_selected!$H$2&amp;"'!F:F"),INDIRECT("'"&amp;Trust_selected!$H$2&amp;"'!B:B"),D$1,INDIRECT("'"&amp;Trust_selected!$H$2&amp;"'!D:D"),Trust_selected!$E$12,INDIRECT("'"&amp;Trust_selected!$H$2&amp;"'!E:E"),Trust_selected!$E$18,INDIRECT("'"&amp;Trust_selected!$H$2&amp;"'!H:H"),$B139))))</f>
        <v>1562</v>
      </c>
      <c r="E139" s="22">
        <f ca="1">IF(AND(Trust_selected!$E$12="All intent",Trust_selected!$E$18="18+"), SUMIFS(INDIRECT("'"&amp;Trust_selected!$H$2&amp;"'!G:G"),INDIRECT("'"&amp;Trust_selected!$H$2&amp;"'!B:B"),D$1,INDIRECT("'"&amp;Trust_selected!$H$2&amp;"'!H:H"),$B139), IF(Trust_selected!$E$12="All intent", SUMIFS(INDIRECT("'"&amp;Trust_selected!$H$2&amp;"'!G:G"),INDIRECT("'"&amp;Trust_selected!$H$2&amp;"'!B:B"),D$1,INDIRECT("'"&amp;Trust_selected!$H$2&amp;"'!E:E"),Trust_selected!$E$18,INDIRECT("'"&amp;Trust_selected!$H$2&amp;"'!H:H"),$B139), IF(Trust_selected!$E$18="18+", SUMIFS(INDIRECT("'"&amp;Trust_selected!$H$2&amp;"'!G:G"),INDIRECT("'"&amp;Trust_selected!$H$2&amp;"'!B:B"),D$1,INDIRECT("'"&amp;Trust_selected!$H$2&amp;"'!D:D"),Trust_selected!$E$12,INDIRECT("'"&amp;Trust_selected!$H$2&amp;"'!H:H"),$B139), SUMIFS(INDIRECT("'"&amp;Trust_selected!$H$2&amp;"'!G:G"),INDIRECT("'"&amp;Trust_selected!$H$2&amp;"'!B:B"),D$1,INDIRECT("'"&amp;Trust_selected!$H$2&amp;"'!D:D"),Trust_selected!$E$12,INDIRECT("'"&amp;Trust_selected!$H$2&amp;"'!E:E"),Trust_selected!$E$18,INDIRECT("'"&amp;Trust_selected!$H$2&amp;"'!H:H"),$B139))))</f>
        <v>53</v>
      </c>
      <c r="F139" s="22">
        <f t="shared" ca="1" si="22"/>
        <v>3.3930857874519847E-2</v>
      </c>
      <c r="G139" s="18">
        <f t="shared" ca="1" si="23"/>
        <v>2.6034069668262681E-2</v>
      </c>
      <c r="H139" s="18">
        <f t="shared" ca="1" si="24"/>
        <v>4.4114449009624863E-2</v>
      </c>
      <c r="I139" s="22">
        <f ca="1">IF(AND(Trust_selected!$E$12="All intent",Trust_selected!$E$18="18+"), SUMIFS(INDIRECT("'"&amp;Trust_selected!$H$2&amp;"'!F:F"),INDIRECT("'"&amp;Trust_selected!$H$2&amp;"'!B:B"),I$1,INDIRECT("'"&amp;Trust_selected!$H$2&amp;"'!H:H"),$B139), IF(Trust_selected!$E$12="All intent", SUMIFS(INDIRECT("'"&amp;Trust_selected!$H$2&amp;"'!F:F"),INDIRECT("'"&amp;Trust_selected!$H$2&amp;"'!B:B"),I$1,INDIRECT("'"&amp;Trust_selected!$H$2&amp;"'!E:E"),Trust_selected!$E$18,INDIRECT("'"&amp;Trust_selected!$H$2&amp;"'!H:H"),$B139), IF(Trust_selected!$E$18="18+", SUMIFS(INDIRECT("'"&amp;Trust_selected!$H$2&amp;"'!F:F"),INDIRECT("'"&amp;Trust_selected!$H$2&amp;"'!B:B"),I$1,INDIRECT("'"&amp;Trust_selected!$H$2&amp;"'!D:D"),Trust_selected!$E$12,INDIRECT("'"&amp;Trust_selected!$H$2&amp;"'!H:H"),$B139), SUMIFS(INDIRECT("'"&amp;Trust_selected!$H$2&amp;"'!F:F"),INDIRECT("'"&amp;Trust_selected!$H$2&amp;"'!B:B"),I$1,INDIRECT("'"&amp;Trust_selected!$H$2&amp;"'!D:D"),Trust_selected!$E$12,INDIRECT("'"&amp;Trust_selected!$H$2&amp;"'!E:E"),Trust_selected!$E$18,INDIRECT("'"&amp;Trust_selected!$H$2&amp;"'!H:H"),$B139))))</f>
        <v>1763</v>
      </c>
      <c r="J139" s="22">
        <f ca="1">IF(AND(Trust_selected!$E$12="All intent",Trust_selected!$E$18="18+"), SUMIFS(INDIRECT("'"&amp;Trust_selected!$H$2&amp;"'!G:G"),INDIRECT("'"&amp;Trust_selected!$H$2&amp;"'!B:B"),I$1,INDIRECT("'"&amp;Trust_selected!$H$2&amp;"'!H:H"),$B139), IF(Trust_selected!$E$12="All intent", SUMIFS(INDIRECT("'"&amp;Trust_selected!$H$2&amp;"'!G:G"),INDIRECT("'"&amp;Trust_selected!$H$2&amp;"'!B:B"),I$1,INDIRECT("'"&amp;Trust_selected!$H$2&amp;"'!E:E"),Trust_selected!$E$18,INDIRECT("'"&amp;Trust_selected!$H$2&amp;"'!H:H"),$B139), IF(Trust_selected!$E$18="18+", SUMIFS(INDIRECT("'"&amp;Trust_selected!$H$2&amp;"'!G:G"),INDIRECT("'"&amp;Trust_selected!$H$2&amp;"'!B:B"),I$1,INDIRECT("'"&amp;Trust_selected!$H$2&amp;"'!D:D"),Trust_selected!$E$12,INDIRECT("'"&amp;Trust_selected!$H$2&amp;"'!H:H"),$B139), SUMIFS(INDIRECT("'"&amp;Trust_selected!$H$2&amp;"'!G:G"),INDIRECT("'"&amp;Trust_selected!$H$2&amp;"'!B:B"),I$1,INDIRECT("'"&amp;Trust_selected!$H$2&amp;"'!D:D"),Trust_selected!$E$12,INDIRECT("'"&amp;Trust_selected!$H$2&amp;"'!E:E"),Trust_selected!$E$18,INDIRECT("'"&amp;Trust_selected!$H$2&amp;"'!H:H"),$B139))))</f>
        <v>74</v>
      </c>
      <c r="K139" s="22">
        <f t="shared" ca="1" si="18"/>
        <v>4.1973908111174137E-2</v>
      </c>
      <c r="L139" s="18">
        <f t="shared" ca="1" si="25"/>
        <v>3.3566520326738729E-2</v>
      </c>
      <c r="M139" s="18">
        <f t="shared" ca="1" si="26"/>
        <v>5.237297246852491E-2</v>
      </c>
      <c r="N139" s="4">
        <f ca="1">IF(AND(Trust_selected!$E$12="All intent",Trust_selected!$E$18="18+"), SUMIFS(INDIRECT("'"&amp;Trust_selected!$H$2&amp;"'!F:F"),INDIRECT("'"&amp;Trust_selected!$H$2&amp;"'!B:B"),N$1,INDIRECT("'"&amp;Trust_selected!$H$2&amp;"'!H:H"),$B139), IF(Trust_selected!$E$12="All intent", SUMIFS(INDIRECT("'"&amp;Trust_selected!$H$2&amp;"'!F:F"),INDIRECT("'"&amp;Trust_selected!$H$2&amp;"'!B:B"),N$1,INDIRECT("'"&amp;Trust_selected!$H$2&amp;"'!E:E"),Trust_selected!$E$18,INDIRECT("'"&amp;Trust_selected!$H$2&amp;"'!H:H"),$B139), IF(Trust_selected!$E$18="18+", SUMIFS(INDIRECT("'"&amp;Trust_selected!$H$2&amp;"'!F:F"),INDIRECT("'"&amp;Trust_selected!$H$2&amp;"'!B:B"),N$1,INDIRECT("'"&amp;Trust_selected!$H$2&amp;"'!D:D"),Trust_selected!$E$12,INDIRECT("'"&amp;Trust_selected!$H$2&amp;"'!H:H"),$B139), SUMIFS(INDIRECT("'"&amp;Trust_selected!$H$2&amp;"'!F:F"),INDIRECT("'"&amp;Trust_selected!$H$2&amp;"'!B:B"),N$1,INDIRECT("'"&amp;Trust_selected!$H$2&amp;"'!D:D"),Trust_selected!$E$12,INDIRECT("'"&amp;Trust_selected!$H$2&amp;"'!E:E"),Trust_selected!$E$18,INDIRECT("'"&amp;Trust_selected!$H$2&amp;"'!H:H"),$B139))))</f>
        <v>0</v>
      </c>
      <c r="O139" s="4">
        <f ca="1">IF(AND(Trust_selected!$E$12="All intent",Trust_selected!$E$18="18+"), SUMIFS(INDIRECT("'"&amp;Trust_selected!$H$2&amp;"'!G:G"),INDIRECT("'"&amp;Trust_selected!$H$2&amp;"'!B:B"),N$1,INDIRECT("'"&amp;Trust_selected!$H$2&amp;"'!H:H"),$B139), IF(Trust_selected!$E$12="All intent", SUMIFS(INDIRECT("'"&amp;Trust_selected!$H$2&amp;"'!G:G"),INDIRECT("'"&amp;Trust_selected!$H$2&amp;"'!B:B"),N$1,INDIRECT("'"&amp;Trust_selected!$H$2&amp;"'!E:E"),Trust_selected!$E$18,INDIRECT("'"&amp;Trust_selected!$H$2&amp;"'!H:H"),$B139), IF(Trust_selected!$E$18="18+", SUMIFS(INDIRECT("'"&amp;Trust_selected!$H$2&amp;"'!G:G"),INDIRECT("'"&amp;Trust_selected!$H$2&amp;"'!B:B"),N$1,INDIRECT("'"&amp;Trust_selected!$H$2&amp;"'!D:D"),Trust_selected!$E$12,INDIRECT("'"&amp;Trust_selected!$H$2&amp;"'!H:H"),$B139), SUMIFS(INDIRECT("'"&amp;Trust_selected!$H$2&amp;"'!G:G"),INDIRECT("'"&amp;Trust_selected!$H$2&amp;"'!B:B"),N$1,INDIRECT("'"&amp;Trust_selected!$H$2&amp;"'!D:D"),Trust_selected!$E$12,INDIRECT("'"&amp;Trust_selected!$H$2&amp;"'!E:E"),Trust_selected!$E$18,INDIRECT("'"&amp;Trust_selected!$H$2&amp;"'!H:H"),$B139))))</f>
        <v>0</v>
      </c>
      <c r="P139" s="4">
        <f t="shared" ca="1" si="19"/>
        <v>0</v>
      </c>
      <c r="Q139" s="96">
        <f t="shared" ca="1" si="20"/>
        <v>0</v>
      </c>
      <c r="R139" s="96">
        <f t="shared" ca="1" si="21"/>
        <v>1</v>
      </c>
    </row>
    <row r="140" spans="1:18" x14ac:dyDescent="0.3">
      <c r="A140" s="12" t="s">
        <v>298</v>
      </c>
      <c r="B140" s="12" t="s">
        <v>146</v>
      </c>
      <c r="C140" s="12" t="s">
        <v>415</v>
      </c>
      <c r="D140" s="22">
        <f ca="1">IF(AND(Trust_selected!$E$12="All intent",Trust_selected!$E$18="18+"), SUMIFS(INDIRECT("'"&amp;Trust_selected!$H$2&amp;"'!F:F"),INDIRECT("'"&amp;Trust_selected!$H$2&amp;"'!B:B"),D$1,INDIRECT("'"&amp;Trust_selected!$H$2&amp;"'!H:H"),$B140), IF(Trust_selected!$E$12="All intent", SUMIFS(INDIRECT("'"&amp;Trust_selected!$H$2&amp;"'!F:F"),INDIRECT("'"&amp;Trust_selected!$H$2&amp;"'!B:B"),D$1,INDIRECT("'"&amp;Trust_selected!$H$2&amp;"'!E:E"),Trust_selected!$E$18,INDIRECT("'"&amp;Trust_selected!$H$2&amp;"'!H:H"),$B140), IF(Trust_selected!$E$18="18+", SUMIFS(INDIRECT("'"&amp;Trust_selected!$H$2&amp;"'!F:F"),INDIRECT("'"&amp;Trust_selected!$H$2&amp;"'!B:B"),D$1,INDIRECT("'"&amp;Trust_selected!$H$2&amp;"'!D:D"),Trust_selected!$E$12,INDIRECT("'"&amp;Trust_selected!$H$2&amp;"'!H:H"),$B140), SUMIFS(INDIRECT("'"&amp;Trust_selected!$H$2&amp;"'!F:F"),INDIRECT("'"&amp;Trust_selected!$H$2&amp;"'!B:B"),D$1,INDIRECT("'"&amp;Trust_selected!$H$2&amp;"'!D:D"),Trust_selected!$E$12,INDIRECT("'"&amp;Trust_selected!$H$2&amp;"'!E:E"),Trust_selected!$E$18,INDIRECT("'"&amp;Trust_selected!$H$2&amp;"'!H:H"),$B140))))</f>
        <v>751</v>
      </c>
      <c r="E140" s="22">
        <f ca="1">IF(AND(Trust_selected!$E$12="All intent",Trust_selected!$E$18="18+"), SUMIFS(INDIRECT("'"&amp;Trust_selected!$H$2&amp;"'!G:G"),INDIRECT("'"&amp;Trust_selected!$H$2&amp;"'!B:B"),D$1,INDIRECT("'"&amp;Trust_selected!$H$2&amp;"'!H:H"),$B140), IF(Trust_selected!$E$12="All intent", SUMIFS(INDIRECT("'"&amp;Trust_selected!$H$2&amp;"'!G:G"),INDIRECT("'"&amp;Trust_selected!$H$2&amp;"'!B:B"),D$1,INDIRECT("'"&amp;Trust_selected!$H$2&amp;"'!E:E"),Trust_selected!$E$18,INDIRECT("'"&amp;Trust_selected!$H$2&amp;"'!H:H"),$B140), IF(Trust_selected!$E$18="18+", SUMIFS(INDIRECT("'"&amp;Trust_selected!$H$2&amp;"'!G:G"),INDIRECT("'"&amp;Trust_selected!$H$2&amp;"'!B:B"),D$1,INDIRECT("'"&amp;Trust_selected!$H$2&amp;"'!D:D"),Trust_selected!$E$12,INDIRECT("'"&amp;Trust_selected!$H$2&amp;"'!H:H"),$B140), SUMIFS(INDIRECT("'"&amp;Trust_selected!$H$2&amp;"'!G:G"),INDIRECT("'"&amp;Trust_selected!$H$2&amp;"'!B:B"),D$1,INDIRECT("'"&amp;Trust_selected!$H$2&amp;"'!D:D"),Trust_selected!$E$12,INDIRECT("'"&amp;Trust_selected!$H$2&amp;"'!E:E"),Trust_selected!$E$18,INDIRECT("'"&amp;Trust_selected!$H$2&amp;"'!H:H"),$B140))))</f>
        <v>28</v>
      </c>
      <c r="F140" s="22">
        <f t="shared" ca="1" si="22"/>
        <v>3.7283621837549935E-2</v>
      </c>
      <c r="G140" s="18">
        <f t="shared" ca="1" si="23"/>
        <v>2.5919435828495506E-2</v>
      </c>
      <c r="H140" s="18">
        <f t="shared" ca="1" si="24"/>
        <v>5.3357421743935381E-2</v>
      </c>
      <c r="I140" s="22">
        <f ca="1">IF(AND(Trust_selected!$E$12="All intent",Trust_selected!$E$18="18+"), SUMIFS(INDIRECT("'"&amp;Trust_selected!$H$2&amp;"'!F:F"),INDIRECT("'"&amp;Trust_selected!$H$2&amp;"'!B:B"),I$1,INDIRECT("'"&amp;Trust_selected!$H$2&amp;"'!H:H"),$B140), IF(Trust_selected!$E$12="All intent", SUMIFS(INDIRECT("'"&amp;Trust_selected!$H$2&amp;"'!F:F"),INDIRECT("'"&amp;Trust_selected!$H$2&amp;"'!B:B"),I$1,INDIRECT("'"&amp;Trust_selected!$H$2&amp;"'!E:E"),Trust_selected!$E$18,INDIRECT("'"&amp;Trust_selected!$H$2&amp;"'!H:H"),$B140), IF(Trust_selected!$E$18="18+", SUMIFS(INDIRECT("'"&amp;Trust_selected!$H$2&amp;"'!F:F"),INDIRECT("'"&amp;Trust_selected!$H$2&amp;"'!B:B"),I$1,INDIRECT("'"&amp;Trust_selected!$H$2&amp;"'!D:D"),Trust_selected!$E$12,INDIRECT("'"&amp;Trust_selected!$H$2&amp;"'!H:H"),$B140), SUMIFS(INDIRECT("'"&amp;Trust_selected!$H$2&amp;"'!F:F"),INDIRECT("'"&amp;Trust_selected!$H$2&amp;"'!B:B"),I$1,INDIRECT("'"&amp;Trust_selected!$H$2&amp;"'!D:D"),Trust_selected!$E$12,INDIRECT("'"&amp;Trust_selected!$H$2&amp;"'!E:E"),Trust_selected!$E$18,INDIRECT("'"&amp;Trust_selected!$H$2&amp;"'!H:H"),$B140))))</f>
        <v>804</v>
      </c>
      <c r="J140" s="22">
        <f ca="1">IF(AND(Trust_selected!$E$12="All intent",Trust_selected!$E$18="18+"), SUMIFS(INDIRECT("'"&amp;Trust_selected!$H$2&amp;"'!G:G"),INDIRECT("'"&amp;Trust_selected!$H$2&amp;"'!B:B"),I$1,INDIRECT("'"&amp;Trust_selected!$H$2&amp;"'!H:H"),$B140), IF(Trust_selected!$E$12="All intent", SUMIFS(INDIRECT("'"&amp;Trust_selected!$H$2&amp;"'!G:G"),INDIRECT("'"&amp;Trust_selected!$H$2&amp;"'!B:B"),I$1,INDIRECT("'"&amp;Trust_selected!$H$2&amp;"'!E:E"),Trust_selected!$E$18,INDIRECT("'"&amp;Trust_selected!$H$2&amp;"'!H:H"),$B140), IF(Trust_selected!$E$18="18+", SUMIFS(INDIRECT("'"&amp;Trust_selected!$H$2&amp;"'!G:G"),INDIRECT("'"&amp;Trust_selected!$H$2&amp;"'!B:B"),I$1,INDIRECT("'"&amp;Trust_selected!$H$2&amp;"'!D:D"),Trust_selected!$E$12,INDIRECT("'"&amp;Trust_selected!$H$2&amp;"'!H:H"),$B140), SUMIFS(INDIRECT("'"&amp;Trust_selected!$H$2&amp;"'!G:G"),INDIRECT("'"&amp;Trust_selected!$H$2&amp;"'!B:B"),I$1,INDIRECT("'"&amp;Trust_selected!$H$2&amp;"'!D:D"),Trust_selected!$E$12,INDIRECT("'"&amp;Trust_selected!$H$2&amp;"'!E:E"),Trust_selected!$E$18,INDIRECT("'"&amp;Trust_selected!$H$2&amp;"'!H:H"),$B140))))</f>
        <v>31</v>
      </c>
      <c r="K140" s="22">
        <f t="shared" ca="1" si="18"/>
        <v>3.8557213930348257E-2</v>
      </c>
      <c r="L140" s="18">
        <f t="shared" ca="1" si="25"/>
        <v>2.7294386145909334E-2</v>
      </c>
      <c r="M140" s="18">
        <f t="shared" ca="1" si="26"/>
        <v>5.4208559886114116E-2</v>
      </c>
      <c r="N140" s="4">
        <f ca="1">IF(AND(Trust_selected!$E$12="All intent",Trust_selected!$E$18="18+"), SUMIFS(INDIRECT("'"&amp;Trust_selected!$H$2&amp;"'!F:F"),INDIRECT("'"&amp;Trust_selected!$H$2&amp;"'!B:B"),N$1,INDIRECT("'"&amp;Trust_selected!$H$2&amp;"'!H:H"),$B140), IF(Trust_selected!$E$12="All intent", SUMIFS(INDIRECT("'"&amp;Trust_selected!$H$2&amp;"'!F:F"),INDIRECT("'"&amp;Trust_selected!$H$2&amp;"'!B:B"),N$1,INDIRECT("'"&amp;Trust_selected!$H$2&amp;"'!E:E"),Trust_selected!$E$18,INDIRECT("'"&amp;Trust_selected!$H$2&amp;"'!H:H"),$B140), IF(Trust_selected!$E$18="18+", SUMIFS(INDIRECT("'"&amp;Trust_selected!$H$2&amp;"'!F:F"),INDIRECT("'"&amp;Trust_selected!$H$2&amp;"'!B:B"),N$1,INDIRECT("'"&amp;Trust_selected!$H$2&amp;"'!D:D"),Trust_selected!$E$12,INDIRECT("'"&amp;Trust_selected!$H$2&amp;"'!H:H"),$B140), SUMIFS(INDIRECT("'"&amp;Trust_selected!$H$2&amp;"'!F:F"),INDIRECT("'"&amp;Trust_selected!$H$2&amp;"'!B:B"),N$1,INDIRECT("'"&amp;Trust_selected!$H$2&amp;"'!D:D"),Trust_selected!$E$12,INDIRECT("'"&amp;Trust_selected!$H$2&amp;"'!E:E"),Trust_selected!$E$18,INDIRECT("'"&amp;Trust_selected!$H$2&amp;"'!H:H"),$B140))))</f>
        <v>0</v>
      </c>
      <c r="O140" s="4">
        <f ca="1">IF(AND(Trust_selected!$E$12="All intent",Trust_selected!$E$18="18+"), SUMIFS(INDIRECT("'"&amp;Trust_selected!$H$2&amp;"'!G:G"),INDIRECT("'"&amp;Trust_selected!$H$2&amp;"'!B:B"),N$1,INDIRECT("'"&amp;Trust_selected!$H$2&amp;"'!H:H"),$B140), IF(Trust_selected!$E$12="All intent", SUMIFS(INDIRECT("'"&amp;Trust_selected!$H$2&amp;"'!G:G"),INDIRECT("'"&amp;Trust_selected!$H$2&amp;"'!B:B"),N$1,INDIRECT("'"&amp;Trust_selected!$H$2&amp;"'!E:E"),Trust_selected!$E$18,INDIRECT("'"&amp;Trust_selected!$H$2&amp;"'!H:H"),$B140), IF(Trust_selected!$E$18="18+", SUMIFS(INDIRECT("'"&amp;Trust_selected!$H$2&amp;"'!G:G"),INDIRECT("'"&amp;Trust_selected!$H$2&amp;"'!B:B"),N$1,INDIRECT("'"&amp;Trust_selected!$H$2&amp;"'!D:D"),Trust_selected!$E$12,INDIRECT("'"&amp;Trust_selected!$H$2&amp;"'!H:H"),$B140), SUMIFS(INDIRECT("'"&amp;Trust_selected!$H$2&amp;"'!G:G"),INDIRECT("'"&amp;Trust_selected!$H$2&amp;"'!B:B"),N$1,INDIRECT("'"&amp;Trust_selected!$H$2&amp;"'!D:D"),Trust_selected!$E$12,INDIRECT("'"&amp;Trust_selected!$H$2&amp;"'!E:E"),Trust_selected!$E$18,INDIRECT("'"&amp;Trust_selected!$H$2&amp;"'!H:H"),$B140))))</f>
        <v>0</v>
      </c>
      <c r="P140" s="4">
        <f t="shared" ca="1" si="19"/>
        <v>0</v>
      </c>
      <c r="Q140" s="96">
        <f t="shared" ca="1" si="20"/>
        <v>0</v>
      </c>
      <c r="R140" s="96">
        <f t="shared" ca="1" si="21"/>
        <v>1</v>
      </c>
    </row>
    <row r="141" spans="1:18" x14ac:dyDescent="0.3">
      <c r="G141" s="19"/>
      <c r="H141" s="19"/>
    </row>
    <row r="142" spans="1:18" x14ac:dyDescent="0.3">
      <c r="F142" s="117"/>
      <c r="G142" s="19"/>
      <c r="H142" s="19"/>
    </row>
  </sheetData>
  <mergeCells count="3">
    <mergeCell ref="D1:H1"/>
    <mergeCell ref="I1:M1"/>
    <mergeCell ref="N1:R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G142"/>
  <sheetViews>
    <sheetView zoomScale="86" zoomScaleNormal="86" workbookViewId="0">
      <selection activeCell="E3" sqref="E3"/>
    </sheetView>
  </sheetViews>
  <sheetFormatPr defaultColWidth="8.77734375" defaultRowHeight="14.4" x14ac:dyDescent="0.3"/>
  <cols>
    <col min="1" max="1" width="11.44140625" style="17" bestFit="1" customWidth="1"/>
    <col min="2" max="4" width="11.44140625" style="17" customWidth="1"/>
    <col min="5" max="13" width="8.77734375" style="22"/>
    <col min="14" max="15" width="11.44140625" style="17" customWidth="1"/>
    <col min="16" max="16384" width="8.77734375" style="22"/>
  </cols>
  <sheetData>
    <row r="1" spans="1:33" x14ac:dyDescent="0.3">
      <c r="C1" s="333">
        <v>2015</v>
      </c>
      <c r="D1" s="333"/>
      <c r="E1" s="333"/>
      <c r="F1" s="333"/>
      <c r="G1" s="333"/>
      <c r="H1" s="333"/>
      <c r="I1" s="333"/>
      <c r="J1" s="333"/>
      <c r="K1" s="333"/>
      <c r="L1" s="333"/>
      <c r="M1" s="333"/>
      <c r="N1" s="333">
        <v>2016</v>
      </c>
      <c r="O1" s="333"/>
      <c r="P1" s="333"/>
      <c r="Q1" s="333"/>
      <c r="R1" s="333"/>
      <c r="S1" s="333"/>
      <c r="T1" s="333"/>
      <c r="U1" s="333"/>
      <c r="V1" s="333"/>
      <c r="W1" s="333"/>
      <c r="X1" s="333"/>
      <c r="Y1" s="333">
        <v>2015</v>
      </c>
      <c r="Z1" s="333"/>
      <c r="AA1" s="333">
        <v>2016</v>
      </c>
      <c r="AB1" s="333"/>
      <c r="AC1" s="116"/>
    </row>
    <row r="2" spans="1:33" s="11" customFormat="1" x14ac:dyDescent="0.3">
      <c r="A2" s="9" t="s">
        <v>447</v>
      </c>
      <c r="B2" s="9" t="s">
        <v>448</v>
      </c>
      <c r="C2" s="9" t="s">
        <v>537</v>
      </c>
      <c r="D2" s="9" t="s">
        <v>543</v>
      </c>
      <c r="E2" s="11" t="s">
        <v>452</v>
      </c>
      <c r="F2" s="11" t="s">
        <v>454</v>
      </c>
      <c r="G2" s="11" t="s">
        <v>455</v>
      </c>
      <c r="H2" s="11" t="s">
        <v>531</v>
      </c>
      <c r="I2" s="11" t="s">
        <v>533</v>
      </c>
      <c r="J2" s="11" t="s">
        <v>534</v>
      </c>
      <c r="K2" s="11" t="s">
        <v>532</v>
      </c>
      <c r="L2" s="11" t="s">
        <v>535</v>
      </c>
      <c r="M2" s="11" t="s">
        <v>536</v>
      </c>
      <c r="N2" s="9" t="s">
        <v>537</v>
      </c>
      <c r="O2" s="9" t="s">
        <v>543</v>
      </c>
      <c r="P2" s="11" t="s">
        <v>452</v>
      </c>
      <c r="Q2" s="11" t="s">
        <v>454</v>
      </c>
      <c r="R2" s="11" t="s">
        <v>455</v>
      </c>
      <c r="S2" s="11" t="s">
        <v>531</v>
      </c>
      <c r="T2" s="11" t="s">
        <v>533</v>
      </c>
      <c r="U2" s="11" t="s">
        <v>534</v>
      </c>
      <c r="V2" s="11" t="s">
        <v>532</v>
      </c>
      <c r="W2" s="11" t="s">
        <v>535</v>
      </c>
      <c r="X2" s="11" t="s">
        <v>536</v>
      </c>
      <c r="Y2" s="11" t="s">
        <v>640</v>
      </c>
      <c r="Z2" s="11" t="s">
        <v>644</v>
      </c>
      <c r="AA2" s="11" t="s">
        <v>640</v>
      </c>
      <c r="AB2" s="11" t="s">
        <v>644</v>
      </c>
      <c r="AC2" s="11" t="s">
        <v>686</v>
      </c>
      <c r="AG2" s="11" t="s">
        <v>687</v>
      </c>
    </row>
    <row r="3" spans="1:33" x14ac:dyDescent="0.3">
      <c r="A3" s="12" t="s">
        <v>164</v>
      </c>
      <c r="B3" s="12" t="s">
        <v>9</v>
      </c>
      <c r="C3" s="12">
        <f t="shared" ref="C3:C34" ca="1" si="0">RANK(D3, D$3:D$140,1)</f>
        <v>68</v>
      </c>
      <c r="D3" s="12">
        <f t="shared" ref="D3:D34" ca="1" si="1">VALUE(E3&amp;RIGHT($B3,3))</f>
        <v>523001</v>
      </c>
      <c r="E3" s="22">
        <f ca="1">IF(AND(Trust_selected!$E$12="All intent",Trust_selected!$E$18="18+"), SUMIFS(INDIRECT("'"&amp;Trust_selected!$H$2&amp;"'!F:F"),INDIRECT("'"&amp;Trust_selected!$H$2&amp;"'!B:B"),C$1,INDIRECT("'"&amp;Trust_selected!$H$2&amp;"'!H:H"),$B3), IF(Trust_selected!$E$12="All intent", SUMIFS(INDIRECT("'"&amp;Trust_selected!$H$2&amp;"'!F:F"),INDIRECT("'"&amp;Trust_selected!$H$2&amp;"'!B:B"),C$1,INDIRECT("'"&amp;Trust_selected!$H$2&amp;"'!E:E"),Trust_selected!$E$18,INDIRECT("'"&amp;Trust_selected!$H$2&amp;"'!H:H"),$B3), IF(Trust_selected!$E$18="18+", SUMIFS(INDIRECT("'"&amp;Trust_selected!$H$2&amp;"'!F:F"),INDIRECT("'"&amp;Trust_selected!$H$2&amp;"'!B:B"),C$1,INDIRECT("'"&amp;Trust_selected!$H$2&amp;"'!D:D"),Trust_selected!$E$12,INDIRECT("'"&amp;Trust_selected!$H$2&amp;"'!H:H"),$B3), SUMIFS(INDIRECT("'"&amp;Trust_selected!$H$2&amp;"'!F:F"),INDIRECT("'"&amp;Trust_selected!$H$2&amp;"'!B:B"),C$1,INDIRECT("'"&amp;Trust_selected!$H$2&amp;"'!D:D"),Trust_selected!$E$12,INDIRECT("'"&amp;Trust_selected!$H$2&amp;"'!E:E"),Trust_selected!$E$18,INDIRECT("'"&amp;Trust_selected!$H$2&amp;"'!H:H"),$B3))))</f>
        <v>523</v>
      </c>
      <c r="F3" s="22">
        <f ca="1">IF(AND(Trust_selected!$E$12="All intent",Trust_selected!$E$18="18+"), SUMIFS(INDIRECT("'"&amp;Trust_selected!$H$2&amp;"'!G:G"),INDIRECT("'"&amp;Trust_selected!$H$2&amp;"'!B:B"),C$1,INDIRECT("'"&amp;Trust_selected!$H$2&amp;"'!H:H"),$B3), IF(Trust_selected!$E$12="All intent", SUMIFS(INDIRECT("'"&amp;Trust_selected!$H$2&amp;"'!G:G"),INDIRECT("'"&amp;Trust_selected!$H$2&amp;"'!B:B"),C$1,INDIRECT("'"&amp;Trust_selected!$H$2&amp;"'!E:E"),Trust_selected!$E$18,INDIRECT("'"&amp;Trust_selected!$H$2&amp;"'!H:H"),$B3), IF(Trust_selected!$E$18="18+", SUMIFS(INDIRECT("'"&amp;Trust_selected!$H$2&amp;"'!G:G"),INDIRECT("'"&amp;Trust_selected!$H$2&amp;"'!B:B"),C$1,INDIRECT("'"&amp;Trust_selected!$H$2&amp;"'!D:D"),Trust_selected!$E$12,INDIRECT("'"&amp;Trust_selected!$H$2&amp;"'!H:H"),$B3), SUMIFS(INDIRECT("'"&amp;Trust_selected!$H$2&amp;"'!G:G"),INDIRECT("'"&amp;Trust_selected!$H$2&amp;"'!B:B"),C$1,INDIRECT("'"&amp;Trust_selected!$H$2&amp;"'!D:D"),Trust_selected!$E$12,INDIRECT("'"&amp;Trust_selected!$H$2&amp;"'!E:E"),Trust_selected!$E$18,INDIRECT("'"&amp;Trust_selected!$H$2&amp;"'!H:H"),$B3))))</f>
        <v>14</v>
      </c>
      <c r="G3" s="22">
        <f t="shared" ref="G3:G34" ca="1" si="2">IFERROR(F3/E3,"")</f>
        <v>2.676864244741874E-2</v>
      </c>
      <c r="H3" s="18">
        <f t="shared" ref="H3:H34" ca="1" si="3">AVERAGE(G$3:G$140)</f>
        <v>4.1856794361209183E-2</v>
      </c>
      <c r="I3" s="76">
        <f ca="1">IFERROR((2*E3*H3+1.96^2-1.96*SQRT(1.96^2+4*E3*H3*(1-H3)))/2/(E3+1.96^2), "")</f>
        <v>2.777349990206833E-2</v>
      </c>
      <c r="J3" s="76">
        <f ca="1">IFERROR((2*E3*H3+1.96^2+1.96*SQRT(1.96^2+4*E3*H3*(1-H3)))/2/(E3+1.96^2), "")</f>
        <v>6.2621425065559136E-2</v>
      </c>
      <c r="K3" s="76">
        <f ca="1">IFERROR((2*E3*H3+3.0902^2-3.0902*SQRT(3.0902^2+4*E3*H3*(1-H3)))/2/(E3+3.0902^2), "")</f>
        <v>2.202514052803E-2</v>
      </c>
      <c r="L3" s="76">
        <f ca="1">IFERROR((2*E3*H3+3.0902^2+3.0902*SQRT(3.0902^2+4*E3*H3*(1-H3)))/2/(E3+3.0902^2), "")</f>
        <v>7.8118713445001819E-2</v>
      </c>
      <c r="M3" s="77" t="str">
        <f ca="1">IF(G3="","",IF(G3&gt;L3,"3SDU",IF(G3&lt;K3,"3SDL","")))</f>
        <v/>
      </c>
      <c r="N3" s="12">
        <f t="shared" ref="N3:N34" ca="1" si="4">RANK(O3, O$3:O$140,1)</f>
        <v>65</v>
      </c>
      <c r="O3" s="12">
        <f t="shared" ref="O3:O34" ca="1" si="5">VALUE(P3&amp;RIGHT($B3,3))</f>
        <v>558001</v>
      </c>
      <c r="P3" s="22">
        <f ca="1">IF(AND(Trust_selected!$E$12="All intent",Trust_selected!$E$18="18+"), SUMIFS(INDIRECT("'"&amp;Trust_selected!$H$2&amp;"'!F:F"),INDIRECT("'"&amp;Trust_selected!$H$2&amp;"'!B:B"),N$1,INDIRECT("'"&amp;Trust_selected!$H$2&amp;"'!H:H"),$B3), IF(Trust_selected!$E$12="All intent", SUMIFS(INDIRECT("'"&amp;Trust_selected!$H$2&amp;"'!F:F"),INDIRECT("'"&amp;Trust_selected!$H$2&amp;"'!B:B"),N$1,INDIRECT("'"&amp;Trust_selected!$H$2&amp;"'!E:E"),Trust_selected!$E$18,INDIRECT("'"&amp;Trust_selected!$H$2&amp;"'!H:H"),$B3), IF(Trust_selected!$E$18="18+", SUMIFS(INDIRECT("'"&amp;Trust_selected!$H$2&amp;"'!F:F"),INDIRECT("'"&amp;Trust_selected!$H$2&amp;"'!B:B"),N$1,INDIRECT("'"&amp;Trust_selected!$H$2&amp;"'!D:D"),Trust_selected!$E$12,INDIRECT("'"&amp;Trust_selected!$H$2&amp;"'!H:H"),$B3), SUMIFS(INDIRECT("'"&amp;Trust_selected!$H$2&amp;"'!F:F"),INDIRECT("'"&amp;Trust_selected!$H$2&amp;"'!B:B"),N$1,INDIRECT("'"&amp;Trust_selected!$H$2&amp;"'!D:D"),Trust_selected!$E$12,INDIRECT("'"&amp;Trust_selected!$H$2&amp;"'!E:E"),Trust_selected!$E$18,INDIRECT("'"&amp;Trust_selected!$H$2&amp;"'!H:H"),$B3))))</f>
        <v>558</v>
      </c>
      <c r="Q3" s="22">
        <f ca="1">IF(AND(Trust_selected!$E$12="All intent",Trust_selected!$E$18="18+"), SUMIFS(INDIRECT("'"&amp;Trust_selected!$H$2&amp;"'!G:G"),INDIRECT("'"&amp;Trust_selected!$H$2&amp;"'!B:B"),N$1,INDIRECT("'"&amp;Trust_selected!$H$2&amp;"'!H:H"),$B3), IF(Trust_selected!$E$12="All intent", SUMIFS(INDIRECT("'"&amp;Trust_selected!$H$2&amp;"'!G:G"),INDIRECT("'"&amp;Trust_selected!$H$2&amp;"'!B:B"),N$1,INDIRECT("'"&amp;Trust_selected!$H$2&amp;"'!E:E"),Trust_selected!$E$18,INDIRECT("'"&amp;Trust_selected!$H$2&amp;"'!H:H"),$B3), IF(Trust_selected!$E$18="18+", SUMIFS(INDIRECT("'"&amp;Trust_selected!$H$2&amp;"'!G:G"),INDIRECT("'"&amp;Trust_selected!$H$2&amp;"'!B:B"),N$1,INDIRECT("'"&amp;Trust_selected!$H$2&amp;"'!D:D"),Trust_selected!$E$12,INDIRECT("'"&amp;Trust_selected!$H$2&amp;"'!H:H"),$B3), SUMIFS(INDIRECT("'"&amp;Trust_selected!$H$2&amp;"'!G:G"),INDIRECT("'"&amp;Trust_selected!$H$2&amp;"'!B:B"),N$1,INDIRECT("'"&amp;Trust_selected!$H$2&amp;"'!D:D"),Trust_selected!$E$12,INDIRECT("'"&amp;Trust_selected!$H$2&amp;"'!E:E"),Trust_selected!$E$18,INDIRECT("'"&amp;Trust_selected!$H$2&amp;"'!H:H"),$B3))))</f>
        <v>23</v>
      </c>
      <c r="R3" s="22">
        <f t="shared" ref="R3:R64" ca="1" si="6">IFERROR(Q3/P3,"")</f>
        <v>4.1218637992831542E-2</v>
      </c>
      <c r="S3" s="18">
        <f t="shared" ref="S3:S34" ca="1" si="7">AVERAGE(R$3:R$140)</f>
        <v>4.2820310180952947E-2</v>
      </c>
      <c r="T3" s="76">
        <f ca="1">IFERROR((2*P3*S3+1.96^2-1.96*SQRT(1.96^2+4*P3*S3*(1-S3)))/2/(P3+1.96^2), "")</f>
        <v>2.8916336658432767E-2</v>
      </c>
      <c r="U3" s="76">
        <f ca="1">IFERROR((2*P3*S3+1.96^2+1.96*SQRT(1.96^2+4*P3*S3*(1-S3)))/2/(P3+1.96^2), "")</f>
        <v>6.2976229078855986E-2</v>
      </c>
      <c r="V3" s="76">
        <f ca="1">IFERROR((2*P3*S3+3.0902^2-3.0902*SQRT(3.0902^2+4*P3*S3*(1-S3)))/2/(P3+3.0902^2), "")</f>
        <v>2.3148472317553643E-2</v>
      </c>
      <c r="W3" s="76">
        <f ca="1">IFERROR((2*P3*S3+3.0902^2+3.0902*SQRT(3.0902^2+4*P3*S3*(1-S3)))/2/(P3+3.0902^2), "")</f>
        <v>7.7876757668624133E-2</v>
      </c>
      <c r="X3" s="77" t="str">
        <f ca="1">IF(R3="","",IF(R3&gt;W3,"3SDU",IF(R3&lt;V3,"3SDL","")))</f>
        <v/>
      </c>
      <c r="Y3" s="120">
        <f ca="1">IFERROR((2*F3+NORMSINV((100+95)/200)^2-NORMSINV((100+95)/200)*SQRT(NORMSINV((100+95)/200)^2+4*F3*(1-G3)))/2/(E3+NORMSINV((100+95)/200)^2),"")</f>
        <v>1.6011288727935436E-2</v>
      </c>
      <c r="Z3" s="120">
        <f ca="1">IFERROR((2*F3+NORMSINV((100+95)/200)^2+NORMSINV((100+95)/200)*SQRT(NORMSINV((100+95)/200)^2+4*F3*(1-G3)))/2/(E3+NORMSINV((100+95)/200)^2),"")</f>
        <v>4.4427118856709642E-2</v>
      </c>
      <c r="AA3" s="120">
        <f ca="1">IFERROR((2*Q3+NORMSINV((100+95)/200)^2-NORMSINV((100+95)/200)*SQRT(NORMSINV((100+95)/200)^2+4*Q3*(1-R3)))/2/(P3+NORMSINV((100+95)/200)^2),"")</f>
        <v>2.7620873635769743E-2</v>
      </c>
      <c r="AB3" s="120">
        <f ca="1">IFERROR((2*Q3+NORMSINV((100+95)/200)^2+NORMSINV((100+95)/200)*SQRT(NORMSINV((100+95)/200)^2+4*Q3*(1-R3)))/2/(P3+NORMSINV((100+95)/200)^2),"")</f>
        <v>6.109002165008439E-2</v>
      </c>
      <c r="AC3" s="22" t="str">
        <f ca="1">IF(OR(Y3="",Z3="",AA3="",AB3=""),"N/A",IF(AA3&gt;Z3,"Increased",IF(Y3&gt;AB3, "Decreased","Change not statistically significant")))</f>
        <v>Change not statistically significant</v>
      </c>
      <c r="AG3" s="22" t="str">
        <f ca="1">IFERROR(IF(AND(F3&gt;=5, Q3&gt;=5, E3-F3&gt;=5,P3-Q3&gt;=5), IF(ABS((R3-G3)/SQRT((Q3+F3)/(P3+E3)*(1-(Q3+F3)/(P3+E3))*(1/P3+1/E3)))&lt;1.96,"Change not statistically significant",IF(R3&gt;G3,"Increased","Decreased")), "Numbers too small for z-test"), "N/A")</f>
        <v>Change not statistically significant</v>
      </c>
    </row>
    <row r="4" spans="1:33" x14ac:dyDescent="0.3">
      <c r="A4" s="12" t="s">
        <v>165</v>
      </c>
      <c r="B4" s="12" t="s">
        <v>10</v>
      </c>
      <c r="C4" s="12">
        <f t="shared" ca="1" si="0"/>
        <v>48</v>
      </c>
      <c r="D4" s="12">
        <f t="shared" ca="1" si="1"/>
        <v>356002</v>
      </c>
      <c r="E4" s="22">
        <f ca="1">IF(AND(Trust_selected!$E$12="All intent",Trust_selected!$E$18="18+"), SUMIFS(INDIRECT("'"&amp;Trust_selected!$H$2&amp;"'!F:F"),INDIRECT("'"&amp;Trust_selected!$H$2&amp;"'!B:B"),C$1,INDIRECT("'"&amp;Trust_selected!$H$2&amp;"'!H:H"),$B4), IF(Trust_selected!$E$12="All intent", SUMIFS(INDIRECT("'"&amp;Trust_selected!$H$2&amp;"'!F:F"),INDIRECT("'"&amp;Trust_selected!$H$2&amp;"'!B:B"),C$1,INDIRECT("'"&amp;Trust_selected!$H$2&amp;"'!E:E"),Trust_selected!$E$18,INDIRECT("'"&amp;Trust_selected!$H$2&amp;"'!H:H"),$B4), IF(Trust_selected!$E$18="18+", SUMIFS(INDIRECT("'"&amp;Trust_selected!$H$2&amp;"'!F:F"),INDIRECT("'"&amp;Trust_selected!$H$2&amp;"'!B:B"),C$1,INDIRECT("'"&amp;Trust_selected!$H$2&amp;"'!D:D"),Trust_selected!$E$12,INDIRECT("'"&amp;Trust_selected!$H$2&amp;"'!H:H"),$B4), SUMIFS(INDIRECT("'"&amp;Trust_selected!$H$2&amp;"'!F:F"),INDIRECT("'"&amp;Trust_selected!$H$2&amp;"'!B:B"),C$1,INDIRECT("'"&amp;Trust_selected!$H$2&amp;"'!D:D"),Trust_selected!$E$12,INDIRECT("'"&amp;Trust_selected!$H$2&amp;"'!E:E"),Trust_selected!$E$18,INDIRECT("'"&amp;Trust_selected!$H$2&amp;"'!H:H"),$B4))))</f>
        <v>356</v>
      </c>
      <c r="F4" s="22">
        <f ca="1">IF(AND(Trust_selected!$E$12="All intent",Trust_selected!$E$18="18+"), SUMIFS(INDIRECT("'"&amp;Trust_selected!$H$2&amp;"'!G:G"),INDIRECT("'"&amp;Trust_selected!$H$2&amp;"'!B:B"),C$1,INDIRECT("'"&amp;Trust_selected!$H$2&amp;"'!H:H"),$B4), IF(Trust_selected!$E$12="All intent", SUMIFS(INDIRECT("'"&amp;Trust_selected!$H$2&amp;"'!G:G"),INDIRECT("'"&amp;Trust_selected!$H$2&amp;"'!B:B"),C$1,INDIRECT("'"&amp;Trust_selected!$H$2&amp;"'!E:E"),Trust_selected!$E$18,INDIRECT("'"&amp;Trust_selected!$H$2&amp;"'!H:H"),$B4), IF(Trust_selected!$E$18="18+", SUMIFS(INDIRECT("'"&amp;Trust_selected!$H$2&amp;"'!G:G"),INDIRECT("'"&amp;Trust_selected!$H$2&amp;"'!B:B"),C$1,INDIRECT("'"&amp;Trust_selected!$H$2&amp;"'!D:D"),Trust_selected!$E$12,INDIRECT("'"&amp;Trust_selected!$H$2&amp;"'!H:H"),$B4), SUMIFS(INDIRECT("'"&amp;Trust_selected!$H$2&amp;"'!G:G"),INDIRECT("'"&amp;Trust_selected!$H$2&amp;"'!B:B"),C$1,INDIRECT("'"&amp;Trust_selected!$H$2&amp;"'!D:D"),Trust_selected!$E$12,INDIRECT("'"&amp;Trust_selected!$H$2&amp;"'!E:E"),Trust_selected!$E$18,INDIRECT("'"&amp;Trust_selected!$H$2&amp;"'!H:H"),$B4))))</f>
        <v>11</v>
      </c>
      <c r="G4" s="22">
        <f t="shared" ca="1" si="2"/>
        <v>3.0898876404494381E-2</v>
      </c>
      <c r="H4" s="18">
        <f t="shared" ca="1" si="3"/>
        <v>4.1856794361209183E-2</v>
      </c>
      <c r="I4" s="76">
        <f t="shared" ref="I4:I65" ca="1" si="8">IFERROR((2*E4*H4+1.96^2-1.96*SQRT(1.96^2+4*E4*H4*(1-H4)))/2/(E4+1.96^2), "")</f>
        <v>2.5485821976140396E-2</v>
      </c>
      <c r="J4" s="76">
        <f t="shared" ref="J4:J65" ca="1" si="9">IFERROR((2*E4*H4+1.96^2+1.96*SQRT(1.96^2+4*E4*H4*(1-H4)))/2/(E4+1.96^2), "")</f>
        <v>6.800986497384244E-2</v>
      </c>
      <c r="K4" s="76">
        <f t="shared" ref="K4:K65" ca="1" si="10">IFERROR((2*E4*H4+3.0902^2-3.0902*SQRT(3.0902^2+4*E4*H4*(1-H4)))/2/(E4+3.0902^2), "")</f>
        <v>1.9315487724429946E-2</v>
      </c>
      <c r="L4" s="76">
        <f t="shared" ref="L4:L65" ca="1" si="11">IFERROR((2*E4*H4+3.0902^2+3.0902*SQRT(3.0902^2+4*E4*H4*(1-H4)))/2/(E4+3.0902^2), "")</f>
        <v>8.8334478355319504E-2</v>
      </c>
      <c r="M4" s="77" t="str">
        <f t="shared" ref="M4:M65" ca="1" si="12">IF(G4="","",IF(G4&gt;L4,"3SDU",IF(G4&lt;K4,"3SDL","")))</f>
        <v/>
      </c>
      <c r="N4" s="12">
        <f t="shared" ca="1" si="4"/>
        <v>47</v>
      </c>
      <c r="O4" s="12">
        <f t="shared" ca="1" si="5"/>
        <v>371002</v>
      </c>
      <c r="P4" s="22">
        <f ca="1">IF(AND(Trust_selected!$E$12="All intent",Trust_selected!$E$18="18+"), SUMIFS(INDIRECT("'"&amp;Trust_selected!$H$2&amp;"'!F:F"),INDIRECT("'"&amp;Trust_selected!$H$2&amp;"'!B:B"),N$1,INDIRECT("'"&amp;Trust_selected!$H$2&amp;"'!H:H"),$B4), IF(Trust_selected!$E$12="All intent", SUMIFS(INDIRECT("'"&amp;Trust_selected!$H$2&amp;"'!F:F"),INDIRECT("'"&amp;Trust_selected!$H$2&amp;"'!B:B"),N$1,INDIRECT("'"&amp;Trust_selected!$H$2&amp;"'!E:E"),Trust_selected!$E$18,INDIRECT("'"&amp;Trust_selected!$H$2&amp;"'!H:H"),$B4), IF(Trust_selected!$E$18="18+", SUMIFS(INDIRECT("'"&amp;Trust_selected!$H$2&amp;"'!F:F"),INDIRECT("'"&amp;Trust_selected!$H$2&amp;"'!B:B"),N$1,INDIRECT("'"&amp;Trust_selected!$H$2&amp;"'!D:D"),Trust_selected!$E$12,INDIRECT("'"&amp;Trust_selected!$H$2&amp;"'!H:H"),$B4), SUMIFS(INDIRECT("'"&amp;Trust_selected!$H$2&amp;"'!F:F"),INDIRECT("'"&amp;Trust_selected!$H$2&amp;"'!B:B"),N$1,INDIRECT("'"&amp;Trust_selected!$H$2&amp;"'!D:D"),Trust_selected!$E$12,INDIRECT("'"&amp;Trust_selected!$H$2&amp;"'!E:E"),Trust_selected!$E$18,INDIRECT("'"&amp;Trust_selected!$H$2&amp;"'!H:H"),$B4))))</f>
        <v>371</v>
      </c>
      <c r="Q4" s="22">
        <f ca="1">IF(AND(Trust_selected!$E$12="All intent",Trust_selected!$E$18="18+"), SUMIFS(INDIRECT("'"&amp;Trust_selected!$H$2&amp;"'!G:G"),INDIRECT("'"&amp;Trust_selected!$H$2&amp;"'!B:B"),N$1,INDIRECT("'"&amp;Trust_selected!$H$2&amp;"'!H:H"),$B4), IF(Trust_selected!$E$12="All intent", SUMIFS(INDIRECT("'"&amp;Trust_selected!$H$2&amp;"'!G:G"),INDIRECT("'"&amp;Trust_selected!$H$2&amp;"'!B:B"),N$1,INDIRECT("'"&amp;Trust_selected!$H$2&amp;"'!E:E"),Trust_selected!$E$18,INDIRECT("'"&amp;Trust_selected!$H$2&amp;"'!H:H"),$B4), IF(Trust_selected!$E$18="18+", SUMIFS(INDIRECT("'"&amp;Trust_selected!$H$2&amp;"'!G:G"),INDIRECT("'"&amp;Trust_selected!$H$2&amp;"'!B:B"),N$1,INDIRECT("'"&amp;Trust_selected!$H$2&amp;"'!D:D"),Trust_selected!$E$12,INDIRECT("'"&amp;Trust_selected!$H$2&amp;"'!H:H"),$B4), SUMIFS(INDIRECT("'"&amp;Trust_selected!$H$2&amp;"'!G:G"),INDIRECT("'"&amp;Trust_selected!$H$2&amp;"'!B:B"),N$1,INDIRECT("'"&amp;Trust_selected!$H$2&amp;"'!D:D"),Trust_selected!$E$12,INDIRECT("'"&amp;Trust_selected!$H$2&amp;"'!E:E"),Trust_selected!$E$18,INDIRECT("'"&amp;Trust_selected!$H$2&amp;"'!H:H"),$B4))))</f>
        <v>14</v>
      </c>
      <c r="R4" s="22">
        <f t="shared" ca="1" si="6"/>
        <v>3.7735849056603772E-2</v>
      </c>
      <c r="S4" s="18">
        <f t="shared" ca="1" si="7"/>
        <v>4.2820310180952947E-2</v>
      </c>
      <c r="T4" s="76">
        <f t="shared" ref="T4:T65" ca="1" si="13">IFERROR((2*P4*S4+1.96^2-1.96*SQRT(1.96^2+4*P4*S4*(1-S4)))/2/(P4+1.96^2), "")</f>
        <v>2.6481729055844366E-2</v>
      </c>
      <c r="U4" s="76">
        <f t="shared" ref="U4:U65" ca="1" si="14">IFERROR((2*P4*S4+1.96^2+1.96*SQRT(1.96^2+4*P4*S4*(1-S4)))/2/(P4+1.96^2), "")</f>
        <v>6.8529790888225584E-2</v>
      </c>
      <c r="V4" s="76">
        <f t="shared" ref="V4:V65" ca="1" si="15">IFERROR((2*P4*S4+3.0902^2-3.0902*SQRT(3.0902^2+4*P4*S4*(1-S4)))/2/(P4+3.0902^2), "")</f>
        <v>2.0232103430067056E-2</v>
      </c>
      <c r="W4" s="76">
        <f t="shared" ref="W4:W65" ca="1" si="16">IFERROR((2*P4*S4+3.0902^2+3.0902*SQRT(3.0902^2+4*P4*S4*(1-S4)))/2/(P4+3.0902^2), "")</f>
        <v>8.8353045145579581E-2</v>
      </c>
      <c r="X4" s="77" t="str">
        <f t="shared" ref="X4:X65" ca="1" si="17">IF(R4="","",IF(R4&gt;W4,"3SDU",IF(R4&lt;V4,"3SDL","")))</f>
        <v/>
      </c>
      <c r="Y4" s="120">
        <f t="shared" ref="Y4:Y65" ca="1" si="18">IFERROR((2*F4+NORMSINV((100+95)/200)^2-NORMSINV((100+95)/200)*SQRT(NORMSINV((100+95)/200)^2+4*F4*(1-G4)))/2/(E4+NORMSINV((100+95)/200)^2),"")</f>
        <v>1.7339423083726158E-2</v>
      </c>
      <c r="Z4" s="120">
        <f t="shared" ref="Z4:Z65" ca="1" si="19">IFERROR((2*F4+NORMSINV((100+95)/200)^2+NORMSINV((100+95)/200)*SQRT(NORMSINV((100+95)/200)^2+4*F4*(1-G4)))/2/(E4+NORMSINV((100+95)/200)^2),"")</f>
        <v>5.447403305716475E-2</v>
      </c>
      <c r="AA4" s="120">
        <f t="shared" ref="AA4:AA65" ca="1" si="20">IFERROR((2*Q4+NORMSINV((100+95)/200)^2-NORMSINV((100+95)/200)*SQRT(NORMSINV((100+95)/200)^2+4*Q4*(1-R4)))/2/(P4+NORMSINV((100+95)/200)^2),"")</f>
        <v>2.2609327945920844E-2</v>
      </c>
      <c r="AB4" s="120">
        <f t="shared" ref="AB4:AB65" ca="1" si="21">IFERROR((2*Q4+NORMSINV((100+95)/200)^2+NORMSINV((100+95)/200)*SQRT(NORMSINV((100+95)/200)^2+4*Q4*(1-R4)))/2/(P4+NORMSINV((100+95)/200)^2),"")</f>
        <v>6.2337142278776271E-2</v>
      </c>
      <c r="AC4" s="22" t="str">
        <f t="shared" ref="AC4:AC67" ca="1" si="22">IF(OR(Y4="",Z4="",AA4="",AB4=""),"N/A",IF(AA4&gt;Z4,"Increased",IF(Y4&gt;AB4, "Decreased","Change not statistically significant")))</f>
        <v>Change not statistically significant</v>
      </c>
      <c r="AG4" s="22" t="str">
        <f ca="1">IFERROR(IF(AND(F4&gt;=5, Q4&gt;=5, E4-F4&gt;=5,P4-Q4&gt;=5), IF(ABS((R4-G4)/SQRT((Q4+F4)/(P4+E4)*(1-(Q4+F4)/(P4+E4))*(1/P4+1/E4)))&lt;1.96,"Change not statistically significant",IF(R4&gt;G4,"Increased","Decreased")), "Numbers too small for z-test"), "N/A")</f>
        <v>Change not statistically significant</v>
      </c>
    </row>
    <row r="5" spans="1:33" x14ac:dyDescent="0.3">
      <c r="A5" s="12" t="s">
        <v>166</v>
      </c>
      <c r="B5" s="12" t="s">
        <v>11</v>
      </c>
      <c r="C5" s="12">
        <f t="shared" ca="1" si="0"/>
        <v>130</v>
      </c>
      <c r="D5" s="12">
        <f t="shared" ca="1" si="1"/>
        <v>2171003</v>
      </c>
      <c r="E5" s="22">
        <f ca="1">IF(AND(Trust_selected!$E$12="All intent",Trust_selected!$E$18="18+"), SUMIFS(INDIRECT("'"&amp;Trust_selected!$H$2&amp;"'!F:F"),INDIRECT("'"&amp;Trust_selected!$H$2&amp;"'!B:B"),C$1,INDIRECT("'"&amp;Trust_selected!$H$2&amp;"'!H:H"),$B5), IF(Trust_selected!$E$12="All intent", SUMIFS(INDIRECT("'"&amp;Trust_selected!$H$2&amp;"'!F:F"),INDIRECT("'"&amp;Trust_selected!$H$2&amp;"'!B:B"),C$1,INDIRECT("'"&amp;Trust_selected!$H$2&amp;"'!E:E"),Trust_selected!$E$18,INDIRECT("'"&amp;Trust_selected!$H$2&amp;"'!H:H"),$B5), IF(Trust_selected!$E$18="18+", SUMIFS(INDIRECT("'"&amp;Trust_selected!$H$2&amp;"'!F:F"),INDIRECT("'"&amp;Trust_selected!$H$2&amp;"'!B:B"),C$1,INDIRECT("'"&amp;Trust_selected!$H$2&amp;"'!D:D"),Trust_selected!$E$12,INDIRECT("'"&amp;Trust_selected!$H$2&amp;"'!H:H"),$B5), SUMIFS(INDIRECT("'"&amp;Trust_selected!$H$2&amp;"'!F:F"),INDIRECT("'"&amp;Trust_selected!$H$2&amp;"'!B:B"),C$1,INDIRECT("'"&amp;Trust_selected!$H$2&amp;"'!D:D"),Trust_selected!$E$12,INDIRECT("'"&amp;Trust_selected!$H$2&amp;"'!E:E"),Trust_selected!$E$18,INDIRECT("'"&amp;Trust_selected!$H$2&amp;"'!H:H"),$B5))))</f>
        <v>2171</v>
      </c>
      <c r="F5" s="22">
        <f ca="1">IF(AND(Trust_selected!$E$12="All intent",Trust_selected!$E$18="18+"), SUMIFS(INDIRECT("'"&amp;Trust_selected!$H$2&amp;"'!G:G"),INDIRECT("'"&amp;Trust_selected!$H$2&amp;"'!B:B"),C$1,INDIRECT("'"&amp;Trust_selected!$H$2&amp;"'!H:H"),$B5), IF(Trust_selected!$E$12="All intent", SUMIFS(INDIRECT("'"&amp;Trust_selected!$H$2&amp;"'!G:G"),INDIRECT("'"&amp;Trust_selected!$H$2&amp;"'!B:B"),C$1,INDIRECT("'"&amp;Trust_selected!$H$2&amp;"'!E:E"),Trust_selected!$E$18,INDIRECT("'"&amp;Trust_selected!$H$2&amp;"'!H:H"),$B5), IF(Trust_selected!$E$18="18+", SUMIFS(INDIRECT("'"&amp;Trust_selected!$H$2&amp;"'!G:G"),INDIRECT("'"&amp;Trust_selected!$H$2&amp;"'!B:B"),C$1,INDIRECT("'"&amp;Trust_selected!$H$2&amp;"'!D:D"),Trust_selected!$E$12,INDIRECT("'"&amp;Trust_selected!$H$2&amp;"'!H:H"),$B5), SUMIFS(INDIRECT("'"&amp;Trust_selected!$H$2&amp;"'!G:G"),INDIRECT("'"&amp;Trust_selected!$H$2&amp;"'!B:B"),C$1,INDIRECT("'"&amp;Trust_selected!$H$2&amp;"'!D:D"),Trust_selected!$E$12,INDIRECT("'"&amp;Trust_selected!$H$2&amp;"'!E:E"),Trust_selected!$E$18,INDIRECT("'"&amp;Trust_selected!$H$2&amp;"'!H:H"),$B5))))</f>
        <v>114</v>
      </c>
      <c r="G5" s="22">
        <f t="shared" ca="1" si="2"/>
        <v>5.25103638876094E-2</v>
      </c>
      <c r="H5" s="18">
        <f t="shared" ca="1" si="3"/>
        <v>4.1856794361209183E-2</v>
      </c>
      <c r="I5" s="76">
        <f t="shared" ca="1" si="8"/>
        <v>3.4210562029884942E-2</v>
      </c>
      <c r="J5" s="76">
        <f t="shared" ca="1" si="9"/>
        <v>5.1121538071736368E-2</v>
      </c>
      <c r="K5" s="76">
        <f t="shared" ca="1" si="10"/>
        <v>3.0459516128560508E-2</v>
      </c>
      <c r="L5" s="76">
        <f t="shared" ca="1" si="11"/>
        <v>5.7266789346263745E-2</v>
      </c>
      <c r="M5" s="77" t="str">
        <f t="shared" ca="1" si="12"/>
        <v/>
      </c>
      <c r="N5" s="12">
        <f t="shared" ca="1" si="4"/>
        <v>131</v>
      </c>
      <c r="O5" s="12">
        <f t="shared" ca="1" si="5"/>
        <v>2431003</v>
      </c>
      <c r="P5" s="22">
        <f ca="1">IF(AND(Trust_selected!$E$12="All intent",Trust_selected!$E$18="18+"), SUMIFS(INDIRECT("'"&amp;Trust_selected!$H$2&amp;"'!F:F"),INDIRECT("'"&amp;Trust_selected!$H$2&amp;"'!B:B"),N$1,INDIRECT("'"&amp;Trust_selected!$H$2&amp;"'!H:H"),$B5), IF(Trust_selected!$E$12="All intent", SUMIFS(INDIRECT("'"&amp;Trust_selected!$H$2&amp;"'!F:F"),INDIRECT("'"&amp;Trust_selected!$H$2&amp;"'!B:B"),N$1,INDIRECT("'"&amp;Trust_selected!$H$2&amp;"'!E:E"),Trust_selected!$E$18,INDIRECT("'"&amp;Trust_selected!$H$2&amp;"'!H:H"),$B5), IF(Trust_selected!$E$18="18+", SUMIFS(INDIRECT("'"&amp;Trust_selected!$H$2&amp;"'!F:F"),INDIRECT("'"&amp;Trust_selected!$H$2&amp;"'!B:B"),N$1,INDIRECT("'"&amp;Trust_selected!$H$2&amp;"'!D:D"),Trust_selected!$E$12,INDIRECT("'"&amp;Trust_selected!$H$2&amp;"'!H:H"),$B5), SUMIFS(INDIRECT("'"&amp;Trust_selected!$H$2&amp;"'!F:F"),INDIRECT("'"&amp;Trust_selected!$H$2&amp;"'!B:B"),N$1,INDIRECT("'"&amp;Trust_selected!$H$2&amp;"'!D:D"),Trust_selected!$E$12,INDIRECT("'"&amp;Trust_selected!$H$2&amp;"'!E:E"),Trust_selected!$E$18,INDIRECT("'"&amp;Trust_selected!$H$2&amp;"'!H:H"),$B5))))</f>
        <v>2431</v>
      </c>
      <c r="Q5" s="22">
        <f ca="1">IF(AND(Trust_selected!$E$12="All intent",Trust_selected!$E$18="18+"), SUMIFS(INDIRECT("'"&amp;Trust_selected!$H$2&amp;"'!G:G"),INDIRECT("'"&amp;Trust_selected!$H$2&amp;"'!B:B"),N$1,INDIRECT("'"&amp;Trust_selected!$H$2&amp;"'!H:H"),$B5), IF(Trust_selected!$E$12="All intent", SUMIFS(INDIRECT("'"&amp;Trust_selected!$H$2&amp;"'!G:G"),INDIRECT("'"&amp;Trust_selected!$H$2&amp;"'!B:B"),N$1,INDIRECT("'"&amp;Trust_selected!$H$2&amp;"'!E:E"),Trust_selected!$E$18,INDIRECT("'"&amp;Trust_selected!$H$2&amp;"'!H:H"),$B5), IF(Trust_selected!$E$18="18+", SUMIFS(INDIRECT("'"&amp;Trust_selected!$H$2&amp;"'!G:G"),INDIRECT("'"&amp;Trust_selected!$H$2&amp;"'!B:B"),N$1,INDIRECT("'"&amp;Trust_selected!$H$2&amp;"'!D:D"),Trust_selected!$E$12,INDIRECT("'"&amp;Trust_selected!$H$2&amp;"'!H:H"),$B5), SUMIFS(INDIRECT("'"&amp;Trust_selected!$H$2&amp;"'!G:G"),INDIRECT("'"&amp;Trust_selected!$H$2&amp;"'!B:B"),N$1,INDIRECT("'"&amp;Trust_selected!$H$2&amp;"'!D:D"),Trust_selected!$E$12,INDIRECT("'"&amp;Trust_selected!$H$2&amp;"'!E:E"),Trust_selected!$E$18,INDIRECT("'"&amp;Trust_selected!$H$2&amp;"'!H:H"),$B5))))</f>
        <v>138</v>
      </c>
      <c r="R5" s="22">
        <f t="shared" ca="1" si="6"/>
        <v>5.6766762649115593E-2</v>
      </c>
      <c r="S5" s="18">
        <f t="shared" ca="1" si="7"/>
        <v>4.2820310180952947E-2</v>
      </c>
      <c r="T5" s="76">
        <f t="shared" ca="1" si="13"/>
        <v>3.5467746922074564E-2</v>
      </c>
      <c r="U5" s="76">
        <f t="shared" ca="1" si="14"/>
        <v>5.1615514715887108E-2</v>
      </c>
      <c r="V5" s="76">
        <f t="shared" ca="1" si="15"/>
        <v>3.1819624158311278E-2</v>
      </c>
      <c r="W5" s="76">
        <f t="shared" ca="1" si="16"/>
        <v>5.7398684574220933E-2</v>
      </c>
      <c r="X5" s="77" t="str">
        <f t="shared" ca="1" si="17"/>
        <v/>
      </c>
      <c r="Y5" s="120">
        <f t="shared" ca="1" si="18"/>
        <v>4.3893097457754653E-2</v>
      </c>
      <c r="Z5" s="120">
        <f t="shared" ca="1" si="19"/>
        <v>6.270844716536926E-2</v>
      </c>
      <c r="AA5" s="120">
        <f t="shared" ca="1" si="20"/>
        <v>4.8248350191810216E-2</v>
      </c>
      <c r="AB5" s="120">
        <f t="shared" ca="1" si="21"/>
        <v>6.6683756704477903E-2</v>
      </c>
      <c r="AC5" s="22" t="str">
        <f t="shared" ca="1" si="22"/>
        <v>Change not statistically significant</v>
      </c>
      <c r="AG5" s="22" t="str">
        <f t="shared" ref="AG5:AG67" ca="1" si="23">IFERROR(IF(AND(F5&gt;=5, Q5&gt;=5, E5-F5&gt;=5,P5-Q5&gt;=5), IF(ABS((R5-G5)/SQRT((Q5+F5)/(P5+E5)*(1-(Q5+F5)/(P5+E5))*(1/P5+1/E5)))&lt;1.96,"Change not statistically significant",IF(R5&gt;G5,"Increased","Decreased")), "Numbers too small for z-test"), "N/A")</f>
        <v>Change not statistically significant</v>
      </c>
    </row>
    <row r="6" spans="1:33" x14ac:dyDescent="0.3">
      <c r="A6" s="12" t="s">
        <v>167</v>
      </c>
      <c r="B6" s="12" t="s">
        <v>12</v>
      </c>
      <c r="C6" s="12">
        <f t="shared" ca="1" si="0"/>
        <v>37</v>
      </c>
      <c r="D6" s="12">
        <f t="shared" ca="1" si="1"/>
        <v>220004</v>
      </c>
      <c r="E6" s="22">
        <f ca="1">IF(AND(Trust_selected!$E$12="All intent",Trust_selected!$E$18="18+"), SUMIFS(INDIRECT("'"&amp;Trust_selected!$H$2&amp;"'!F:F"),INDIRECT("'"&amp;Trust_selected!$H$2&amp;"'!B:B"),C$1,INDIRECT("'"&amp;Trust_selected!$H$2&amp;"'!H:H"),$B6), IF(Trust_selected!$E$12="All intent", SUMIFS(INDIRECT("'"&amp;Trust_selected!$H$2&amp;"'!F:F"),INDIRECT("'"&amp;Trust_selected!$H$2&amp;"'!B:B"),C$1,INDIRECT("'"&amp;Trust_selected!$H$2&amp;"'!E:E"),Trust_selected!$E$18,INDIRECT("'"&amp;Trust_selected!$H$2&amp;"'!H:H"),$B6), IF(Trust_selected!$E$18="18+", SUMIFS(INDIRECT("'"&amp;Trust_selected!$H$2&amp;"'!F:F"),INDIRECT("'"&amp;Trust_selected!$H$2&amp;"'!B:B"),C$1,INDIRECT("'"&amp;Trust_selected!$H$2&amp;"'!D:D"),Trust_selected!$E$12,INDIRECT("'"&amp;Trust_selected!$H$2&amp;"'!H:H"),$B6), SUMIFS(INDIRECT("'"&amp;Trust_selected!$H$2&amp;"'!F:F"),INDIRECT("'"&amp;Trust_selected!$H$2&amp;"'!B:B"),C$1,INDIRECT("'"&amp;Trust_selected!$H$2&amp;"'!D:D"),Trust_selected!$E$12,INDIRECT("'"&amp;Trust_selected!$H$2&amp;"'!E:E"),Trust_selected!$E$18,INDIRECT("'"&amp;Trust_selected!$H$2&amp;"'!H:H"),$B6))))</f>
        <v>220</v>
      </c>
      <c r="F6" s="22">
        <f ca="1">IF(AND(Trust_selected!$E$12="All intent",Trust_selected!$E$18="18+"), SUMIFS(INDIRECT("'"&amp;Trust_selected!$H$2&amp;"'!G:G"),INDIRECT("'"&amp;Trust_selected!$H$2&amp;"'!B:B"),C$1,INDIRECT("'"&amp;Trust_selected!$H$2&amp;"'!H:H"),$B6), IF(Trust_selected!$E$12="All intent", SUMIFS(INDIRECT("'"&amp;Trust_selected!$H$2&amp;"'!G:G"),INDIRECT("'"&amp;Trust_selected!$H$2&amp;"'!B:B"),C$1,INDIRECT("'"&amp;Trust_selected!$H$2&amp;"'!E:E"),Trust_selected!$E$18,INDIRECT("'"&amp;Trust_selected!$H$2&amp;"'!H:H"),$B6), IF(Trust_selected!$E$18="18+", SUMIFS(INDIRECT("'"&amp;Trust_selected!$H$2&amp;"'!G:G"),INDIRECT("'"&amp;Trust_selected!$H$2&amp;"'!B:B"),C$1,INDIRECT("'"&amp;Trust_selected!$H$2&amp;"'!D:D"),Trust_selected!$E$12,INDIRECT("'"&amp;Trust_selected!$H$2&amp;"'!H:H"),$B6), SUMIFS(INDIRECT("'"&amp;Trust_selected!$H$2&amp;"'!G:G"),INDIRECT("'"&amp;Trust_selected!$H$2&amp;"'!B:B"),C$1,INDIRECT("'"&amp;Trust_selected!$H$2&amp;"'!D:D"),Trust_selected!$E$12,INDIRECT("'"&amp;Trust_selected!$H$2&amp;"'!E:E"),Trust_selected!$E$18,INDIRECT("'"&amp;Trust_selected!$H$2&amp;"'!H:H"),$B6))))</f>
        <v>10</v>
      </c>
      <c r="G6" s="22">
        <f t="shared" ca="1" si="2"/>
        <v>4.5454545454545456E-2</v>
      </c>
      <c r="H6" s="18">
        <f t="shared" ca="1" si="3"/>
        <v>4.1856794361209183E-2</v>
      </c>
      <c r="I6" s="76">
        <f t="shared" ca="1" si="8"/>
        <v>2.2331440145647696E-2</v>
      </c>
      <c r="J6" s="76">
        <f t="shared" ca="1" si="9"/>
        <v>7.7107580657152328E-2</v>
      </c>
      <c r="K6" s="76">
        <f t="shared" ca="1" si="10"/>
        <v>1.584225617424715E-2</v>
      </c>
      <c r="L6" s="76">
        <f t="shared" ca="1" si="11"/>
        <v>0.1059891812038108</v>
      </c>
      <c r="M6" s="77" t="str">
        <f t="shared" ca="1" si="12"/>
        <v/>
      </c>
      <c r="N6" s="12">
        <f t="shared" ca="1" si="4"/>
        <v>49</v>
      </c>
      <c r="O6" s="12">
        <f t="shared" ca="1" si="5"/>
        <v>379004</v>
      </c>
      <c r="P6" s="22">
        <f ca="1">IF(AND(Trust_selected!$E$12="All intent",Trust_selected!$E$18="18+"), SUMIFS(INDIRECT("'"&amp;Trust_selected!$H$2&amp;"'!F:F"),INDIRECT("'"&amp;Trust_selected!$H$2&amp;"'!B:B"),N$1,INDIRECT("'"&amp;Trust_selected!$H$2&amp;"'!H:H"),$B6), IF(Trust_selected!$E$12="All intent", SUMIFS(INDIRECT("'"&amp;Trust_selected!$H$2&amp;"'!F:F"),INDIRECT("'"&amp;Trust_selected!$H$2&amp;"'!B:B"),N$1,INDIRECT("'"&amp;Trust_selected!$H$2&amp;"'!E:E"),Trust_selected!$E$18,INDIRECT("'"&amp;Trust_selected!$H$2&amp;"'!H:H"),$B6), IF(Trust_selected!$E$18="18+", SUMIFS(INDIRECT("'"&amp;Trust_selected!$H$2&amp;"'!F:F"),INDIRECT("'"&amp;Trust_selected!$H$2&amp;"'!B:B"),N$1,INDIRECT("'"&amp;Trust_selected!$H$2&amp;"'!D:D"),Trust_selected!$E$12,INDIRECT("'"&amp;Trust_selected!$H$2&amp;"'!H:H"),$B6), SUMIFS(INDIRECT("'"&amp;Trust_selected!$H$2&amp;"'!F:F"),INDIRECT("'"&amp;Trust_selected!$H$2&amp;"'!B:B"),N$1,INDIRECT("'"&amp;Trust_selected!$H$2&amp;"'!D:D"),Trust_selected!$E$12,INDIRECT("'"&amp;Trust_selected!$H$2&amp;"'!E:E"),Trust_selected!$E$18,INDIRECT("'"&amp;Trust_selected!$H$2&amp;"'!H:H"),$B6))))</f>
        <v>379</v>
      </c>
      <c r="Q6" s="22">
        <f ca="1">IF(AND(Trust_selected!$E$12="All intent",Trust_selected!$E$18="18+"), SUMIFS(INDIRECT("'"&amp;Trust_selected!$H$2&amp;"'!G:G"),INDIRECT("'"&amp;Trust_selected!$H$2&amp;"'!B:B"),N$1,INDIRECT("'"&amp;Trust_selected!$H$2&amp;"'!H:H"),$B6), IF(Trust_selected!$E$12="All intent", SUMIFS(INDIRECT("'"&amp;Trust_selected!$H$2&amp;"'!G:G"),INDIRECT("'"&amp;Trust_selected!$H$2&amp;"'!B:B"),N$1,INDIRECT("'"&amp;Trust_selected!$H$2&amp;"'!E:E"),Trust_selected!$E$18,INDIRECT("'"&amp;Trust_selected!$H$2&amp;"'!H:H"),$B6), IF(Trust_selected!$E$18="18+", SUMIFS(INDIRECT("'"&amp;Trust_selected!$H$2&amp;"'!G:G"),INDIRECT("'"&amp;Trust_selected!$H$2&amp;"'!B:B"),N$1,INDIRECT("'"&amp;Trust_selected!$H$2&amp;"'!D:D"),Trust_selected!$E$12,INDIRECT("'"&amp;Trust_selected!$H$2&amp;"'!H:H"),$B6), SUMIFS(INDIRECT("'"&amp;Trust_selected!$H$2&amp;"'!G:G"),INDIRECT("'"&amp;Trust_selected!$H$2&amp;"'!B:B"),N$1,INDIRECT("'"&amp;Trust_selected!$H$2&amp;"'!D:D"),Trust_selected!$E$12,INDIRECT("'"&amp;Trust_selected!$H$2&amp;"'!E:E"),Trust_selected!$E$18,INDIRECT("'"&amp;Trust_selected!$H$2&amp;"'!H:H"),$B6))))</f>
        <v>21</v>
      </c>
      <c r="R6" s="22">
        <f t="shared" ca="1" si="6"/>
        <v>5.5408970976253295E-2</v>
      </c>
      <c r="S6" s="18">
        <f t="shared" ca="1" si="7"/>
        <v>4.2820310180952947E-2</v>
      </c>
      <c r="T6" s="76">
        <f t="shared" ca="1" si="13"/>
        <v>2.6615441098728002E-2</v>
      </c>
      <c r="U6" s="76">
        <f t="shared" ca="1" si="14"/>
        <v>6.8200261053708772E-2</v>
      </c>
      <c r="V6" s="76">
        <f t="shared" ca="1" si="15"/>
        <v>2.0387753521611148E-2</v>
      </c>
      <c r="W6" s="76">
        <f t="shared" ca="1" si="16"/>
        <v>8.7724980848980644E-2</v>
      </c>
      <c r="X6" s="77" t="str">
        <f t="shared" ca="1" si="17"/>
        <v/>
      </c>
      <c r="Y6" s="120">
        <f t="shared" ca="1" si="18"/>
        <v>2.4874572352443444E-2</v>
      </c>
      <c r="Z6" s="120">
        <f t="shared" ca="1" si="19"/>
        <v>8.163589691586165E-2</v>
      </c>
      <c r="AA6" s="120">
        <f t="shared" ca="1" si="20"/>
        <v>3.6523241483552252E-2</v>
      </c>
      <c r="AB6" s="120">
        <f t="shared" ca="1" si="21"/>
        <v>8.3216817395923015E-2</v>
      </c>
      <c r="AC6" s="22" t="str">
        <f t="shared" ca="1" si="22"/>
        <v>Change not statistically significant</v>
      </c>
      <c r="AG6" s="22" t="str">
        <f t="shared" ca="1" si="23"/>
        <v>Change not statistically significant</v>
      </c>
    </row>
    <row r="7" spans="1:33" x14ac:dyDescent="0.3">
      <c r="A7" s="12" t="s">
        <v>168</v>
      </c>
      <c r="B7" s="12" t="s">
        <v>13</v>
      </c>
      <c r="C7" s="12">
        <f t="shared" ca="1" si="0"/>
        <v>129</v>
      </c>
      <c r="D7" s="12">
        <f t="shared" ca="1" si="1"/>
        <v>2138005</v>
      </c>
      <c r="E7" s="22">
        <f ca="1">IF(AND(Trust_selected!$E$12="All intent",Trust_selected!$E$18="18+"), SUMIFS(INDIRECT("'"&amp;Trust_selected!$H$2&amp;"'!F:F"),INDIRECT("'"&amp;Trust_selected!$H$2&amp;"'!B:B"),C$1,INDIRECT("'"&amp;Trust_selected!$H$2&amp;"'!H:H"),$B7), IF(Trust_selected!$E$12="All intent", SUMIFS(INDIRECT("'"&amp;Trust_selected!$H$2&amp;"'!F:F"),INDIRECT("'"&amp;Trust_selected!$H$2&amp;"'!B:B"),C$1,INDIRECT("'"&amp;Trust_selected!$H$2&amp;"'!E:E"),Trust_selected!$E$18,INDIRECT("'"&amp;Trust_selected!$H$2&amp;"'!H:H"),$B7), IF(Trust_selected!$E$18="18+", SUMIFS(INDIRECT("'"&amp;Trust_selected!$H$2&amp;"'!F:F"),INDIRECT("'"&amp;Trust_selected!$H$2&amp;"'!B:B"),C$1,INDIRECT("'"&amp;Trust_selected!$H$2&amp;"'!D:D"),Trust_selected!$E$12,INDIRECT("'"&amp;Trust_selected!$H$2&amp;"'!H:H"),$B7), SUMIFS(INDIRECT("'"&amp;Trust_selected!$H$2&amp;"'!F:F"),INDIRECT("'"&amp;Trust_selected!$H$2&amp;"'!B:B"),C$1,INDIRECT("'"&amp;Trust_selected!$H$2&amp;"'!D:D"),Trust_selected!$E$12,INDIRECT("'"&amp;Trust_selected!$H$2&amp;"'!E:E"),Trust_selected!$E$18,INDIRECT("'"&amp;Trust_selected!$H$2&amp;"'!H:H"),$B7))))</f>
        <v>2138</v>
      </c>
      <c r="F7" s="22">
        <f ca="1">IF(AND(Trust_selected!$E$12="All intent",Trust_selected!$E$18="18+"), SUMIFS(INDIRECT("'"&amp;Trust_selected!$H$2&amp;"'!G:G"),INDIRECT("'"&amp;Trust_selected!$H$2&amp;"'!B:B"),C$1,INDIRECT("'"&amp;Trust_selected!$H$2&amp;"'!H:H"),$B7), IF(Trust_selected!$E$12="All intent", SUMIFS(INDIRECT("'"&amp;Trust_selected!$H$2&amp;"'!G:G"),INDIRECT("'"&amp;Trust_selected!$H$2&amp;"'!B:B"),C$1,INDIRECT("'"&amp;Trust_selected!$H$2&amp;"'!E:E"),Trust_selected!$E$18,INDIRECT("'"&amp;Trust_selected!$H$2&amp;"'!H:H"),$B7), IF(Trust_selected!$E$18="18+", SUMIFS(INDIRECT("'"&amp;Trust_selected!$H$2&amp;"'!G:G"),INDIRECT("'"&amp;Trust_selected!$H$2&amp;"'!B:B"),C$1,INDIRECT("'"&amp;Trust_selected!$H$2&amp;"'!D:D"),Trust_selected!$E$12,INDIRECT("'"&amp;Trust_selected!$H$2&amp;"'!H:H"),$B7), SUMIFS(INDIRECT("'"&amp;Trust_selected!$H$2&amp;"'!G:G"),INDIRECT("'"&amp;Trust_selected!$H$2&amp;"'!B:B"),C$1,INDIRECT("'"&amp;Trust_selected!$H$2&amp;"'!D:D"),Trust_selected!$E$12,INDIRECT("'"&amp;Trust_selected!$H$2&amp;"'!E:E"),Trust_selected!$E$18,INDIRECT("'"&amp;Trust_selected!$H$2&amp;"'!H:H"),$B7))))</f>
        <v>79</v>
      </c>
      <c r="G7" s="22">
        <f t="shared" ca="1" si="2"/>
        <v>3.6950420954162767E-2</v>
      </c>
      <c r="H7" s="18">
        <f t="shared" ca="1" si="3"/>
        <v>4.1856794361209183E-2</v>
      </c>
      <c r="I7" s="76">
        <f t="shared" ca="1" si="8"/>
        <v>3.4157540113629668E-2</v>
      </c>
      <c r="J7" s="76">
        <f t="shared" ca="1" si="9"/>
        <v>5.1199496881323865E-2</v>
      </c>
      <c r="K7" s="76">
        <f t="shared" ca="1" si="10"/>
        <v>3.0385431715823929E-2</v>
      </c>
      <c r="L7" s="76">
        <f t="shared" ca="1" si="11"/>
        <v>5.7402534578897296E-2</v>
      </c>
      <c r="M7" s="77" t="str">
        <f t="shared" ca="1" si="12"/>
        <v/>
      </c>
      <c r="N7" s="12">
        <f t="shared" ca="1" si="4"/>
        <v>130</v>
      </c>
      <c r="O7" s="12">
        <f t="shared" ca="1" si="5"/>
        <v>2416005</v>
      </c>
      <c r="P7" s="22">
        <f ca="1">IF(AND(Trust_selected!$E$12="All intent",Trust_selected!$E$18="18+"), SUMIFS(INDIRECT("'"&amp;Trust_selected!$H$2&amp;"'!F:F"),INDIRECT("'"&amp;Trust_selected!$H$2&amp;"'!B:B"),N$1,INDIRECT("'"&amp;Trust_selected!$H$2&amp;"'!H:H"),$B7), IF(Trust_selected!$E$12="All intent", SUMIFS(INDIRECT("'"&amp;Trust_selected!$H$2&amp;"'!F:F"),INDIRECT("'"&amp;Trust_selected!$H$2&amp;"'!B:B"),N$1,INDIRECT("'"&amp;Trust_selected!$H$2&amp;"'!E:E"),Trust_selected!$E$18,INDIRECT("'"&amp;Trust_selected!$H$2&amp;"'!H:H"),$B7), IF(Trust_selected!$E$18="18+", SUMIFS(INDIRECT("'"&amp;Trust_selected!$H$2&amp;"'!F:F"),INDIRECT("'"&amp;Trust_selected!$H$2&amp;"'!B:B"),N$1,INDIRECT("'"&amp;Trust_selected!$H$2&amp;"'!D:D"),Trust_selected!$E$12,INDIRECT("'"&amp;Trust_selected!$H$2&amp;"'!H:H"),$B7), SUMIFS(INDIRECT("'"&amp;Trust_selected!$H$2&amp;"'!F:F"),INDIRECT("'"&amp;Trust_selected!$H$2&amp;"'!B:B"),N$1,INDIRECT("'"&amp;Trust_selected!$H$2&amp;"'!D:D"),Trust_selected!$E$12,INDIRECT("'"&amp;Trust_selected!$H$2&amp;"'!E:E"),Trust_selected!$E$18,INDIRECT("'"&amp;Trust_selected!$H$2&amp;"'!H:H"),$B7))))</f>
        <v>2416</v>
      </c>
      <c r="Q7" s="22">
        <f ca="1">IF(AND(Trust_selected!$E$12="All intent",Trust_selected!$E$18="18+"), SUMIFS(INDIRECT("'"&amp;Trust_selected!$H$2&amp;"'!G:G"),INDIRECT("'"&amp;Trust_selected!$H$2&amp;"'!B:B"),N$1,INDIRECT("'"&amp;Trust_selected!$H$2&amp;"'!H:H"),$B7), IF(Trust_selected!$E$12="All intent", SUMIFS(INDIRECT("'"&amp;Trust_selected!$H$2&amp;"'!G:G"),INDIRECT("'"&amp;Trust_selected!$H$2&amp;"'!B:B"),N$1,INDIRECT("'"&amp;Trust_selected!$H$2&amp;"'!E:E"),Trust_selected!$E$18,INDIRECT("'"&amp;Trust_selected!$H$2&amp;"'!H:H"),$B7), IF(Trust_selected!$E$18="18+", SUMIFS(INDIRECT("'"&amp;Trust_selected!$H$2&amp;"'!G:G"),INDIRECT("'"&amp;Trust_selected!$H$2&amp;"'!B:B"),N$1,INDIRECT("'"&amp;Trust_selected!$H$2&amp;"'!D:D"),Trust_selected!$E$12,INDIRECT("'"&amp;Trust_selected!$H$2&amp;"'!H:H"),$B7), SUMIFS(INDIRECT("'"&amp;Trust_selected!$H$2&amp;"'!G:G"),INDIRECT("'"&amp;Trust_selected!$H$2&amp;"'!B:B"),N$1,INDIRECT("'"&amp;Trust_selected!$H$2&amp;"'!D:D"),Trust_selected!$E$12,INDIRECT("'"&amp;Trust_selected!$H$2&amp;"'!E:E"),Trust_selected!$E$18,INDIRECT("'"&amp;Trust_selected!$H$2&amp;"'!H:H"),$B7))))</f>
        <v>130</v>
      </c>
      <c r="R7" s="22">
        <f t="shared" ca="1" si="6"/>
        <v>5.3807947019867547E-2</v>
      </c>
      <c r="S7" s="18">
        <f t="shared" ca="1" si="7"/>
        <v>4.2820310180952947E-2</v>
      </c>
      <c r="T7" s="76">
        <f t="shared" ca="1" si="13"/>
        <v>3.5447032516703759E-2</v>
      </c>
      <c r="U7" s="76">
        <f t="shared" ca="1" si="14"/>
        <v>5.1645171697970706E-2</v>
      </c>
      <c r="V7" s="76">
        <f t="shared" ca="1" si="15"/>
        <v>3.1790425320374995E-2</v>
      </c>
      <c r="W7" s="76">
        <f t="shared" ca="1" si="16"/>
        <v>5.7450008431327929E-2</v>
      </c>
      <c r="X7" s="77" t="str">
        <f t="shared" ca="1" si="17"/>
        <v/>
      </c>
      <c r="Y7" s="120">
        <f t="shared" ca="1" si="18"/>
        <v>2.9748936512943941E-2</v>
      </c>
      <c r="Z7" s="120">
        <f t="shared" ca="1" si="19"/>
        <v>4.5812892843839839E-2</v>
      </c>
      <c r="AA7" s="120">
        <f t="shared" ca="1" si="20"/>
        <v>4.5498247401179193E-2</v>
      </c>
      <c r="AB7" s="120">
        <f t="shared" ca="1" si="21"/>
        <v>6.3534291841816012E-2</v>
      </c>
      <c r="AC7" s="22" t="str">
        <f t="shared" ca="1" si="22"/>
        <v>Change not statistically significant</v>
      </c>
      <c r="AG7" s="22" t="str">
        <f t="shared" ca="1" si="23"/>
        <v>Increased</v>
      </c>
    </row>
    <row r="8" spans="1:33" x14ac:dyDescent="0.3">
      <c r="A8" s="12" t="s">
        <v>169</v>
      </c>
      <c r="B8" s="12" t="s">
        <v>14</v>
      </c>
      <c r="C8" s="12">
        <f t="shared" ca="1" si="0"/>
        <v>40</v>
      </c>
      <c r="D8" s="12">
        <f t="shared" ca="1" si="1"/>
        <v>234006</v>
      </c>
      <c r="E8" s="22">
        <f ca="1">IF(AND(Trust_selected!$E$12="All intent",Trust_selected!$E$18="18+"), SUMIFS(INDIRECT("'"&amp;Trust_selected!$H$2&amp;"'!F:F"),INDIRECT("'"&amp;Trust_selected!$H$2&amp;"'!B:B"),C$1,INDIRECT("'"&amp;Trust_selected!$H$2&amp;"'!H:H"),$B8), IF(Trust_selected!$E$12="All intent", SUMIFS(INDIRECT("'"&amp;Trust_selected!$H$2&amp;"'!F:F"),INDIRECT("'"&amp;Trust_selected!$H$2&amp;"'!B:B"),C$1,INDIRECT("'"&amp;Trust_selected!$H$2&amp;"'!E:E"),Trust_selected!$E$18,INDIRECT("'"&amp;Trust_selected!$H$2&amp;"'!H:H"),$B8), IF(Trust_selected!$E$18="18+", SUMIFS(INDIRECT("'"&amp;Trust_selected!$H$2&amp;"'!F:F"),INDIRECT("'"&amp;Trust_selected!$H$2&amp;"'!B:B"),C$1,INDIRECT("'"&amp;Trust_selected!$H$2&amp;"'!D:D"),Trust_selected!$E$12,INDIRECT("'"&amp;Trust_selected!$H$2&amp;"'!H:H"),$B8), SUMIFS(INDIRECT("'"&amp;Trust_selected!$H$2&amp;"'!F:F"),INDIRECT("'"&amp;Trust_selected!$H$2&amp;"'!B:B"),C$1,INDIRECT("'"&amp;Trust_selected!$H$2&amp;"'!D:D"),Trust_selected!$E$12,INDIRECT("'"&amp;Trust_selected!$H$2&amp;"'!E:E"),Trust_selected!$E$18,INDIRECT("'"&amp;Trust_selected!$H$2&amp;"'!H:H"),$B8))))</f>
        <v>234</v>
      </c>
      <c r="F8" s="22">
        <f ca="1">IF(AND(Trust_selected!$E$12="All intent",Trust_selected!$E$18="18+"), SUMIFS(INDIRECT("'"&amp;Trust_selected!$H$2&amp;"'!G:G"),INDIRECT("'"&amp;Trust_selected!$H$2&amp;"'!B:B"),C$1,INDIRECT("'"&amp;Trust_selected!$H$2&amp;"'!H:H"),$B8), IF(Trust_selected!$E$12="All intent", SUMIFS(INDIRECT("'"&amp;Trust_selected!$H$2&amp;"'!G:G"),INDIRECT("'"&amp;Trust_selected!$H$2&amp;"'!B:B"),C$1,INDIRECT("'"&amp;Trust_selected!$H$2&amp;"'!E:E"),Trust_selected!$E$18,INDIRECT("'"&amp;Trust_selected!$H$2&amp;"'!H:H"),$B8), IF(Trust_selected!$E$18="18+", SUMIFS(INDIRECT("'"&amp;Trust_selected!$H$2&amp;"'!G:G"),INDIRECT("'"&amp;Trust_selected!$H$2&amp;"'!B:B"),C$1,INDIRECT("'"&amp;Trust_selected!$H$2&amp;"'!D:D"),Trust_selected!$E$12,INDIRECT("'"&amp;Trust_selected!$H$2&amp;"'!H:H"),$B8), SUMIFS(INDIRECT("'"&amp;Trust_selected!$H$2&amp;"'!G:G"),INDIRECT("'"&amp;Trust_selected!$H$2&amp;"'!B:B"),C$1,INDIRECT("'"&amp;Trust_selected!$H$2&amp;"'!D:D"),Trust_selected!$E$12,INDIRECT("'"&amp;Trust_selected!$H$2&amp;"'!E:E"),Trust_selected!$E$18,INDIRECT("'"&amp;Trust_selected!$H$2&amp;"'!H:H"),$B8))))</f>
        <v>5</v>
      </c>
      <c r="G8" s="22">
        <f t="shared" ca="1" si="2"/>
        <v>2.1367521367521368E-2</v>
      </c>
      <c r="H8" s="18">
        <f t="shared" ca="1" si="3"/>
        <v>4.1856794361209183E-2</v>
      </c>
      <c r="I8" s="76">
        <f t="shared" ca="1" si="8"/>
        <v>2.275143969687457E-2</v>
      </c>
      <c r="J8" s="76">
        <f t="shared" ca="1" si="9"/>
        <v>7.5761939632249933E-2</v>
      </c>
      <c r="K8" s="76">
        <f t="shared" ca="1" si="10"/>
        <v>1.6286794736710242E-2</v>
      </c>
      <c r="L8" s="76">
        <f t="shared" ca="1" si="11"/>
        <v>0.10335350597123458</v>
      </c>
      <c r="M8" s="77" t="str">
        <f t="shared" ca="1" si="12"/>
        <v/>
      </c>
      <c r="N8" s="12">
        <f t="shared" ca="1" si="4"/>
        <v>41</v>
      </c>
      <c r="O8" s="12">
        <f t="shared" ca="1" si="5"/>
        <v>261006</v>
      </c>
      <c r="P8" s="22">
        <f ca="1">IF(AND(Trust_selected!$E$12="All intent",Trust_selected!$E$18="18+"), SUMIFS(INDIRECT("'"&amp;Trust_selected!$H$2&amp;"'!F:F"),INDIRECT("'"&amp;Trust_selected!$H$2&amp;"'!B:B"),N$1,INDIRECT("'"&amp;Trust_selected!$H$2&amp;"'!H:H"),$B8), IF(Trust_selected!$E$12="All intent", SUMIFS(INDIRECT("'"&amp;Trust_selected!$H$2&amp;"'!F:F"),INDIRECT("'"&amp;Trust_selected!$H$2&amp;"'!B:B"),N$1,INDIRECT("'"&amp;Trust_selected!$H$2&amp;"'!E:E"),Trust_selected!$E$18,INDIRECT("'"&amp;Trust_selected!$H$2&amp;"'!H:H"),$B8), IF(Trust_selected!$E$18="18+", SUMIFS(INDIRECT("'"&amp;Trust_selected!$H$2&amp;"'!F:F"),INDIRECT("'"&amp;Trust_selected!$H$2&amp;"'!B:B"),N$1,INDIRECT("'"&amp;Trust_selected!$H$2&amp;"'!D:D"),Trust_selected!$E$12,INDIRECT("'"&amp;Trust_selected!$H$2&amp;"'!H:H"),$B8), SUMIFS(INDIRECT("'"&amp;Trust_selected!$H$2&amp;"'!F:F"),INDIRECT("'"&amp;Trust_selected!$H$2&amp;"'!B:B"),N$1,INDIRECT("'"&amp;Trust_selected!$H$2&amp;"'!D:D"),Trust_selected!$E$12,INDIRECT("'"&amp;Trust_selected!$H$2&amp;"'!E:E"),Trust_selected!$E$18,INDIRECT("'"&amp;Trust_selected!$H$2&amp;"'!H:H"),$B8))))</f>
        <v>261</v>
      </c>
      <c r="Q8" s="22">
        <f ca="1">IF(AND(Trust_selected!$E$12="All intent",Trust_selected!$E$18="18+"), SUMIFS(INDIRECT("'"&amp;Trust_selected!$H$2&amp;"'!G:G"),INDIRECT("'"&amp;Trust_selected!$H$2&amp;"'!B:B"),N$1,INDIRECT("'"&amp;Trust_selected!$H$2&amp;"'!H:H"),$B8), IF(Trust_selected!$E$12="All intent", SUMIFS(INDIRECT("'"&amp;Trust_selected!$H$2&amp;"'!G:G"),INDIRECT("'"&amp;Trust_selected!$H$2&amp;"'!B:B"),N$1,INDIRECT("'"&amp;Trust_selected!$H$2&amp;"'!E:E"),Trust_selected!$E$18,INDIRECT("'"&amp;Trust_selected!$H$2&amp;"'!H:H"),$B8), IF(Trust_selected!$E$18="18+", SUMIFS(INDIRECT("'"&amp;Trust_selected!$H$2&amp;"'!G:G"),INDIRECT("'"&amp;Trust_selected!$H$2&amp;"'!B:B"),N$1,INDIRECT("'"&amp;Trust_selected!$H$2&amp;"'!D:D"),Trust_selected!$E$12,INDIRECT("'"&amp;Trust_selected!$H$2&amp;"'!H:H"),$B8), SUMIFS(INDIRECT("'"&amp;Trust_selected!$H$2&amp;"'!G:G"),INDIRECT("'"&amp;Trust_selected!$H$2&amp;"'!B:B"),N$1,INDIRECT("'"&amp;Trust_selected!$H$2&amp;"'!D:D"),Trust_selected!$E$12,INDIRECT("'"&amp;Trust_selected!$H$2&amp;"'!E:E"),Trust_selected!$E$18,INDIRECT("'"&amp;Trust_selected!$H$2&amp;"'!H:H"),$B8))))</f>
        <v>8</v>
      </c>
      <c r="R8" s="22">
        <f t="shared" ca="1" si="6"/>
        <v>3.0651340996168581E-2</v>
      </c>
      <c r="S8" s="18">
        <f t="shared" ca="1" si="7"/>
        <v>4.2820310180952947E-2</v>
      </c>
      <c r="T8" s="76">
        <f t="shared" ca="1" si="13"/>
        <v>2.4183253832679E-2</v>
      </c>
      <c r="U8" s="76">
        <f t="shared" ca="1" si="14"/>
        <v>7.4720399953045913E-2</v>
      </c>
      <c r="V8" s="76">
        <f t="shared" ca="1" si="15"/>
        <v>1.7640344811297122E-2</v>
      </c>
      <c r="W8" s="76">
        <f t="shared" ca="1" si="16"/>
        <v>0.10027359436666072</v>
      </c>
      <c r="X8" s="77" t="str">
        <f t="shared" ca="1" si="17"/>
        <v/>
      </c>
      <c r="Y8" s="120">
        <f t="shared" ca="1" si="18"/>
        <v>9.1606404802439794E-3</v>
      </c>
      <c r="Z8" s="120">
        <f t="shared" ca="1" si="19"/>
        <v>4.9035516276131438E-2</v>
      </c>
      <c r="AA8" s="120">
        <f t="shared" ca="1" si="20"/>
        <v>1.5611730823629221E-2</v>
      </c>
      <c r="AB8" s="120">
        <f t="shared" ca="1" si="21"/>
        <v>5.9306519925500671E-2</v>
      </c>
      <c r="AC8" s="22" t="str">
        <f t="shared" ca="1" si="22"/>
        <v>Change not statistically significant</v>
      </c>
      <c r="AG8" s="22" t="str">
        <f t="shared" ca="1" si="23"/>
        <v>Change not statistically significant</v>
      </c>
    </row>
    <row r="9" spans="1:33" x14ac:dyDescent="0.3">
      <c r="A9" s="12" t="s">
        <v>170</v>
      </c>
      <c r="B9" s="12" t="s">
        <v>15</v>
      </c>
      <c r="C9" s="12">
        <f t="shared" ca="1" si="0"/>
        <v>46</v>
      </c>
      <c r="D9" s="12">
        <f t="shared" ca="1" si="1"/>
        <v>344007</v>
      </c>
      <c r="E9" s="22">
        <f ca="1">IF(AND(Trust_selected!$E$12="All intent",Trust_selected!$E$18="18+"), SUMIFS(INDIRECT("'"&amp;Trust_selected!$H$2&amp;"'!F:F"),INDIRECT("'"&amp;Trust_selected!$H$2&amp;"'!B:B"),C$1,INDIRECT("'"&amp;Trust_selected!$H$2&amp;"'!H:H"),$B9), IF(Trust_selected!$E$12="All intent", SUMIFS(INDIRECT("'"&amp;Trust_selected!$H$2&amp;"'!F:F"),INDIRECT("'"&amp;Trust_selected!$H$2&amp;"'!B:B"),C$1,INDIRECT("'"&amp;Trust_selected!$H$2&amp;"'!E:E"),Trust_selected!$E$18,INDIRECT("'"&amp;Trust_selected!$H$2&amp;"'!H:H"),$B9), IF(Trust_selected!$E$18="18+", SUMIFS(INDIRECT("'"&amp;Trust_selected!$H$2&amp;"'!F:F"),INDIRECT("'"&amp;Trust_selected!$H$2&amp;"'!B:B"),C$1,INDIRECT("'"&amp;Trust_selected!$H$2&amp;"'!D:D"),Trust_selected!$E$12,INDIRECT("'"&amp;Trust_selected!$H$2&amp;"'!H:H"),$B9), SUMIFS(INDIRECT("'"&amp;Trust_selected!$H$2&amp;"'!F:F"),INDIRECT("'"&amp;Trust_selected!$H$2&amp;"'!B:B"),C$1,INDIRECT("'"&amp;Trust_selected!$H$2&amp;"'!D:D"),Trust_selected!$E$12,INDIRECT("'"&amp;Trust_selected!$H$2&amp;"'!E:E"),Trust_selected!$E$18,INDIRECT("'"&amp;Trust_selected!$H$2&amp;"'!H:H"),$B9))))</f>
        <v>344</v>
      </c>
      <c r="F9" s="22">
        <f ca="1">IF(AND(Trust_selected!$E$12="All intent",Trust_selected!$E$18="18+"), SUMIFS(INDIRECT("'"&amp;Trust_selected!$H$2&amp;"'!G:G"),INDIRECT("'"&amp;Trust_selected!$H$2&amp;"'!B:B"),C$1,INDIRECT("'"&amp;Trust_selected!$H$2&amp;"'!H:H"),$B9), IF(Trust_selected!$E$12="All intent", SUMIFS(INDIRECT("'"&amp;Trust_selected!$H$2&amp;"'!G:G"),INDIRECT("'"&amp;Trust_selected!$H$2&amp;"'!B:B"),C$1,INDIRECT("'"&amp;Trust_selected!$H$2&amp;"'!E:E"),Trust_selected!$E$18,INDIRECT("'"&amp;Trust_selected!$H$2&amp;"'!H:H"),$B9), IF(Trust_selected!$E$18="18+", SUMIFS(INDIRECT("'"&amp;Trust_selected!$H$2&amp;"'!G:G"),INDIRECT("'"&amp;Trust_selected!$H$2&amp;"'!B:B"),C$1,INDIRECT("'"&amp;Trust_selected!$H$2&amp;"'!D:D"),Trust_selected!$E$12,INDIRECT("'"&amp;Trust_selected!$H$2&amp;"'!H:H"),$B9), SUMIFS(INDIRECT("'"&amp;Trust_selected!$H$2&amp;"'!G:G"),INDIRECT("'"&amp;Trust_selected!$H$2&amp;"'!B:B"),C$1,INDIRECT("'"&amp;Trust_selected!$H$2&amp;"'!D:D"),Trust_selected!$E$12,INDIRECT("'"&amp;Trust_selected!$H$2&amp;"'!E:E"),Trust_selected!$E$18,INDIRECT("'"&amp;Trust_selected!$H$2&amp;"'!H:H"),$B9))))</f>
        <v>7</v>
      </c>
      <c r="G9" s="22">
        <f t="shared" ca="1" si="2"/>
        <v>2.0348837209302327E-2</v>
      </c>
      <c r="H9" s="18">
        <f t="shared" ca="1" si="3"/>
        <v>4.1856794361209183E-2</v>
      </c>
      <c r="I9" s="76">
        <f t="shared" ca="1" si="8"/>
        <v>2.527118141837599E-2</v>
      </c>
      <c r="J9" s="76">
        <f t="shared" ca="1" si="9"/>
        <v>6.8561972869414553E-2</v>
      </c>
      <c r="K9" s="76">
        <f t="shared" ca="1" si="10"/>
        <v>1.9069388283785474E-2</v>
      </c>
      <c r="L9" s="76">
        <f t="shared" ca="1" si="11"/>
        <v>8.9393014700824919E-2</v>
      </c>
      <c r="M9" s="77" t="str">
        <f t="shared" ca="1" si="12"/>
        <v/>
      </c>
      <c r="N9" s="12">
        <f t="shared" ca="1" si="4"/>
        <v>46</v>
      </c>
      <c r="O9" s="12">
        <f t="shared" ca="1" si="5"/>
        <v>366007</v>
      </c>
      <c r="P9" s="22">
        <f ca="1">IF(AND(Trust_selected!$E$12="All intent",Trust_selected!$E$18="18+"), SUMIFS(INDIRECT("'"&amp;Trust_selected!$H$2&amp;"'!F:F"),INDIRECT("'"&amp;Trust_selected!$H$2&amp;"'!B:B"),N$1,INDIRECT("'"&amp;Trust_selected!$H$2&amp;"'!H:H"),$B9), IF(Trust_selected!$E$12="All intent", SUMIFS(INDIRECT("'"&amp;Trust_selected!$H$2&amp;"'!F:F"),INDIRECT("'"&amp;Trust_selected!$H$2&amp;"'!B:B"),N$1,INDIRECT("'"&amp;Trust_selected!$H$2&amp;"'!E:E"),Trust_selected!$E$18,INDIRECT("'"&amp;Trust_selected!$H$2&amp;"'!H:H"),$B9), IF(Trust_selected!$E$18="18+", SUMIFS(INDIRECT("'"&amp;Trust_selected!$H$2&amp;"'!F:F"),INDIRECT("'"&amp;Trust_selected!$H$2&amp;"'!B:B"),N$1,INDIRECT("'"&amp;Trust_selected!$H$2&amp;"'!D:D"),Trust_selected!$E$12,INDIRECT("'"&amp;Trust_selected!$H$2&amp;"'!H:H"),$B9), SUMIFS(INDIRECT("'"&amp;Trust_selected!$H$2&amp;"'!F:F"),INDIRECT("'"&amp;Trust_selected!$H$2&amp;"'!B:B"),N$1,INDIRECT("'"&amp;Trust_selected!$H$2&amp;"'!D:D"),Trust_selected!$E$12,INDIRECT("'"&amp;Trust_selected!$H$2&amp;"'!E:E"),Trust_selected!$E$18,INDIRECT("'"&amp;Trust_selected!$H$2&amp;"'!H:H"),$B9))))</f>
        <v>366</v>
      </c>
      <c r="Q9" s="22">
        <f ca="1">IF(AND(Trust_selected!$E$12="All intent",Trust_selected!$E$18="18+"), SUMIFS(INDIRECT("'"&amp;Trust_selected!$H$2&amp;"'!G:G"),INDIRECT("'"&amp;Trust_selected!$H$2&amp;"'!B:B"),N$1,INDIRECT("'"&amp;Trust_selected!$H$2&amp;"'!H:H"),$B9), IF(Trust_selected!$E$12="All intent", SUMIFS(INDIRECT("'"&amp;Trust_selected!$H$2&amp;"'!G:G"),INDIRECT("'"&amp;Trust_selected!$H$2&amp;"'!B:B"),N$1,INDIRECT("'"&amp;Trust_selected!$H$2&amp;"'!E:E"),Trust_selected!$E$18,INDIRECT("'"&amp;Trust_selected!$H$2&amp;"'!H:H"),$B9), IF(Trust_selected!$E$18="18+", SUMIFS(INDIRECT("'"&amp;Trust_selected!$H$2&amp;"'!G:G"),INDIRECT("'"&amp;Trust_selected!$H$2&amp;"'!B:B"),N$1,INDIRECT("'"&amp;Trust_selected!$H$2&amp;"'!D:D"),Trust_selected!$E$12,INDIRECT("'"&amp;Trust_selected!$H$2&amp;"'!H:H"),$B9), SUMIFS(INDIRECT("'"&amp;Trust_selected!$H$2&amp;"'!G:G"),INDIRECT("'"&amp;Trust_selected!$H$2&amp;"'!B:B"),N$1,INDIRECT("'"&amp;Trust_selected!$H$2&amp;"'!D:D"),Trust_selected!$E$12,INDIRECT("'"&amp;Trust_selected!$H$2&amp;"'!E:E"),Trust_selected!$E$18,INDIRECT("'"&amp;Trust_selected!$H$2&amp;"'!H:H"),$B9))))</f>
        <v>11</v>
      </c>
      <c r="R9" s="22">
        <f t="shared" ca="1" si="6"/>
        <v>3.0054644808743168E-2</v>
      </c>
      <c r="S9" s="18">
        <f t="shared" ca="1" si="7"/>
        <v>4.2820310180952947E-2</v>
      </c>
      <c r="T9" s="76">
        <f t="shared" ca="1" si="13"/>
        <v>2.6396330229493264E-2</v>
      </c>
      <c r="U9" s="76">
        <f t="shared" ca="1" si="14"/>
        <v>6.8741877728880157E-2</v>
      </c>
      <c r="V9" s="76">
        <f t="shared" ca="1" si="15"/>
        <v>2.0132971408324641E-2</v>
      </c>
      <c r="W9" s="76">
        <f t="shared" ca="1" si="16"/>
        <v>8.8757656714372732E-2</v>
      </c>
      <c r="X9" s="77" t="str">
        <f t="shared" ca="1" si="17"/>
        <v/>
      </c>
      <c r="Y9" s="120">
        <f t="shared" ca="1" si="18"/>
        <v>9.8911802376276618E-3</v>
      </c>
      <c r="Z9" s="120">
        <f t="shared" ca="1" si="19"/>
        <v>4.140074707081623E-2</v>
      </c>
      <c r="AA9" s="120">
        <f t="shared" ca="1" si="20"/>
        <v>1.6863372114244785E-2</v>
      </c>
      <c r="AB9" s="120">
        <f t="shared" ca="1" si="21"/>
        <v>5.3008347792696565E-2</v>
      </c>
      <c r="AC9" s="22" t="str">
        <f t="shared" ca="1" si="22"/>
        <v>Change not statistically significant</v>
      </c>
      <c r="AG9" s="22" t="str">
        <f t="shared" ca="1" si="23"/>
        <v>Change not statistically significant</v>
      </c>
    </row>
    <row r="10" spans="1:33" x14ac:dyDescent="0.3">
      <c r="A10" s="12" t="s">
        <v>171</v>
      </c>
      <c r="B10" s="12" t="s">
        <v>16</v>
      </c>
      <c r="C10" s="12">
        <f t="shared" ca="1" si="0"/>
        <v>123</v>
      </c>
      <c r="D10" s="12">
        <f t="shared" ca="1" si="1"/>
        <v>1828008</v>
      </c>
      <c r="E10" s="22">
        <f ca="1">IF(AND(Trust_selected!$E$12="All intent",Trust_selected!$E$18="18+"), SUMIFS(INDIRECT("'"&amp;Trust_selected!$H$2&amp;"'!F:F"),INDIRECT("'"&amp;Trust_selected!$H$2&amp;"'!B:B"),C$1,INDIRECT("'"&amp;Trust_selected!$H$2&amp;"'!H:H"),$B10), IF(Trust_selected!$E$12="All intent", SUMIFS(INDIRECT("'"&amp;Trust_selected!$H$2&amp;"'!F:F"),INDIRECT("'"&amp;Trust_selected!$H$2&amp;"'!B:B"),C$1,INDIRECT("'"&amp;Trust_selected!$H$2&amp;"'!E:E"),Trust_selected!$E$18,INDIRECT("'"&amp;Trust_selected!$H$2&amp;"'!H:H"),$B10), IF(Trust_selected!$E$18="18+", SUMIFS(INDIRECT("'"&amp;Trust_selected!$H$2&amp;"'!F:F"),INDIRECT("'"&amp;Trust_selected!$H$2&amp;"'!B:B"),C$1,INDIRECT("'"&amp;Trust_selected!$H$2&amp;"'!D:D"),Trust_selected!$E$12,INDIRECT("'"&amp;Trust_selected!$H$2&amp;"'!H:H"),$B10), SUMIFS(INDIRECT("'"&amp;Trust_selected!$H$2&amp;"'!F:F"),INDIRECT("'"&amp;Trust_selected!$H$2&amp;"'!B:B"),C$1,INDIRECT("'"&amp;Trust_selected!$H$2&amp;"'!D:D"),Trust_selected!$E$12,INDIRECT("'"&amp;Trust_selected!$H$2&amp;"'!E:E"),Trust_selected!$E$18,INDIRECT("'"&amp;Trust_selected!$H$2&amp;"'!H:H"),$B10))))</f>
        <v>1828</v>
      </c>
      <c r="F10" s="22">
        <f ca="1">IF(AND(Trust_selected!$E$12="All intent",Trust_selected!$E$18="18+"), SUMIFS(INDIRECT("'"&amp;Trust_selected!$H$2&amp;"'!G:G"),INDIRECT("'"&amp;Trust_selected!$H$2&amp;"'!B:B"),C$1,INDIRECT("'"&amp;Trust_selected!$H$2&amp;"'!H:H"),$B10), IF(Trust_selected!$E$12="All intent", SUMIFS(INDIRECT("'"&amp;Trust_selected!$H$2&amp;"'!G:G"),INDIRECT("'"&amp;Trust_selected!$H$2&amp;"'!B:B"),C$1,INDIRECT("'"&amp;Trust_selected!$H$2&amp;"'!E:E"),Trust_selected!$E$18,INDIRECT("'"&amp;Trust_selected!$H$2&amp;"'!H:H"),$B10), IF(Trust_selected!$E$18="18+", SUMIFS(INDIRECT("'"&amp;Trust_selected!$H$2&amp;"'!G:G"),INDIRECT("'"&amp;Trust_selected!$H$2&amp;"'!B:B"),C$1,INDIRECT("'"&amp;Trust_selected!$H$2&amp;"'!D:D"),Trust_selected!$E$12,INDIRECT("'"&amp;Trust_selected!$H$2&amp;"'!H:H"),$B10), SUMIFS(INDIRECT("'"&amp;Trust_selected!$H$2&amp;"'!G:G"),INDIRECT("'"&amp;Trust_selected!$H$2&amp;"'!B:B"),C$1,INDIRECT("'"&amp;Trust_selected!$H$2&amp;"'!D:D"),Trust_selected!$E$12,INDIRECT("'"&amp;Trust_selected!$H$2&amp;"'!E:E"),Trust_selected!$E$18,INDIRECT("'"&amp;Trust_selected!$H$2&amp;"'!H:H"),$B10))))</f>
        <v>98</v>
      </c>
      <c r="G10" s="22">
        <f t="shared" ca="1" si="2"/>
        <v>5.3610503282275714E-2</v>
      </c>
      <c r="H10" s="18">
        <f t="shared" ca="1" si="3"/>
        <v>4.1856794361209183E-2</v>
      </c>
      <c r="I10" s="76">
        <f t="shared" ca="1" si="8"/>
        <v>3.3596521818082932E-2</v>
      </c>
      <c r="J10" s="76">
        <f t="shared" ca="1" si="9"/>
        <v>5.2038633636723196E-2</v>
      </c>
      <c r="K10" s="76">
        <f t="shared" ca="1" si="10"/>
        <v>2.9606043203075166E-2</v>
      </c>
      <c r="L10" s="76">
        <f t="shared" ca="1" si="11"/>
        <v>5.8869282621342174E-2</v>
      </c>
      <c r="M10" s="77" t="str">
        <f t="shared" ca="1" si="12"/>
        <v/>
      </c>
      <c r="N10" s="12">
        <f t="shared" ca="1" si="4"/>
        <v>125</v>
      </c>
      <c r="O10" s="12">
        <f t="shared" ca="1" si="5"/>
        <v>1885008</v>
      </c>
      <c r="P10" s="22">
        <f ca="1">IF(AND(Trust_selected!$E$12="All intent",Trust_selected!$E$18="18+"), SUMIFS(INDIRECT("'"&amp;Trust_selected!$H$2&amp;"'!F:F"),INDIRECT("'"&amp;Trust_selected!$H$2&amp;"'!B:B"),N$1,INDIRECT("'"&amp;Trust_selected!$H$2&amp;"'!H:H"),$B10), IF(Trust_selected!$E$12="All intent", SUMIFS(INDIRECT("'"&amp;Trust_selected!$H$2&amp;"'!F:F"),INDIRECT("'"&amp;Trust_selected!$H$2&amp;"'!B:B"),N$1,INDIRECT("'"&amp;Trust_selected!$H$2&amp;"'!E:E"),Trust_selected!$E$18,INDIRECT("'"&amp;Trust_selected!$H$2&amp;"'!H:H"),$B10), IF(Trust_selected!$E$18="18+", SUMIFS(INDIRECT("'"&amp;Trust_selected!$H$2&amp;"'!F:F"),INDIRECT("'"&amp;Trust_selected!$H$2&amp;"'!B:B"),N$1,INDIRECT("'"&amp;Trust_selected!$H$2&amp;"'!D:D"),Trust_selected!$E$12,INDIRECT("'"&amp;Trust_selected!$H$2&amp;"'!H:H"),$B10), SUMIFS(INDIRECT("'"&amp;Trust_selected!$H$2&amp;"'!F:F"),INDIRECT("'"&amp;Trust_selected!$H$2&amp;"'!B:B"),N$1,INDIRECT("'"&amp;Trust_selected!$H$2&amp;"'!D:D"),Trust_selected!$E$12,INDIRECT("'"&amp;Trust_selected!$H$2&amp;"'!E:E"),Trust_selected!$E$18,INDIRECT("'"&amp;Trust_selected!$H$2&amp;"'!H:H"),$B10))))</f>
        <v>1885</v>
      </c>
      <c r="Q10" s="22">
        <f ca="1">IF(AND(Trust_selected!$E$12="All intent",Trust_selected!$E$18="18+"), SUMIFS(INDIRECT("'"&amp;Trust_selected!$H$2&amp;"'!G:G"),INDIRECT("'"&amp;Trust_selected!$H$2&amp;"'!B:B"),N$1,INDIRECT("'"&amp;Trust_selected!$H$2&amp;"'!H:H"),$B10), IF(Trust_selected!$E$12="All intent", SUMIFS(INDIRECT("'"&amp;Trust_selected!$H$2&amp;"'!G:G"),INDIRECT("'"&amp;Trust_selected!$H$2&amp;"'!B:B"),N$1,INDIRECT("'"&amp;Trust_selected!$H$2&amp;"'!E:E"),Trust_selected!$E$18,INDIRECT("'"&amp;Trust_selected!$H$2&amp;"'!H:H"),$B10), IF(Trust_selected!$E$18="18+", SUMIFS(INDIRECT("'"&amp;Trust_selected!$H$2&amp;"'!G:G"),INDIRECT("'"&amp;Trust_selected!$H$2&amp;"'!B:B"),N$1,INDIRECT("'"&amp;Trust_selected!$H$2&amp;"'!D:D"),Trust_selected!$E$12,INDIRECT("'"&amp;Trust_selected!$H$2&amp;"'!H:H"),$B10), SUMIFS(INDIRECT("'"&amp;Trust_selected!$H$2&amp;"'!G:G"),INDIRECT("'"&amp;Trust_selected!$H$2&amp;"'!B:B"),N$1,INDIRECT("'"&amp;Trust_selected!$H$2&amp;"'!D:D"),Trust_selected!$E$12,INDIRECT("'"&amp;Trust_selected!$H$2&amp;"'!E:E"),Trust_selected!$E$18,INDIRECT("'"&amp;Trust_selected!$H$2&amp;"'!H:H"),$B10))))</f>
        <v>112</v>
      </c>
      <c r="R10" s="22">
        <f t="shared" ca="1" si="6"/>
        <v>5.9416445623342175E-2</v>
      </c>
      <c r="S10" s="18">
        <f t="shared" ca="1" si="7"/>
        <v>4.2820310180952947E-2</v>
      </c>
      <c r="T10" s="76">
        <f t="shared" ca="1" si="13"/>
        <v>3.4572722063271409E-2</v>
      </c>
      <c r="U10" s="76">
        <f t="shared" ca="1" si="14"/>
        <v>5.2927558204905988E-2</v>
      </c>
      <c r="V10" s="76">
        <f t="shared" ca="1" si="15"/>
        <v>3.0567879128132663E-2</v>
      </c>
      <c r="W10" s="76">
        <f t="shared" ca="1" si="16"/>
        <v>5.9681502173058544E-2</v>
      </c>
      <c r="X10" s="77" t="str">
        <f t="shared" ca="1" si="17"/>
        <v/>
      </c>
      <c r="Y10" s="120">
        <f t="shared" ca="1" si="18"/>
        <v>4.4189336908863661E-2</v>
      </c>
      <c r="Z10" s="120">
        <f t="shared" ca="1" si="19"/>
        <v>6.4903869743063738E-2</v>
      </c>
      <c r="AA10" s="120">
        <f t="shared" ca="1" si="20"/>
        <v>4.961379138027646E-2</v>
      </c>
      <c r="AB10" s="120">
        <f t="shared" ca="1" si="21"/>
        <v>7.1011186304694454E-2</v>
      </c>
      <c r="AC10" s="22" t="str">
        <f t="shared" ca="1" si="22"/>
        <v>Change not statistically significant</v>
      </c>
      <c r="AG10" s="22" t="str">
        <f t="shared" ca="1" si="23"/>
        <v>Change not statistically significant</v>
      </c>
    </row>
    <row r="11" spans="1:33" x14ac:dyDescent="0.3">
      <c r="A11" s="12" t="s">
        <v>172</v>
      </c>
      <c r="B11" s="12" t="s">
        <v>17</v>
      </c>
      <c r="C11" s="12">
        <f t="shared" ca="1" si="0"/>
        <v>79</v>
      </c>
      <c r="D11" s="12">
        <f t="shared" ca="1" si="1"/>
        <v>713009</v>
      </c>
      <c r="E11" s="22">
        <f ca="1">IF(AND(Trust_selected!$E$12="All intent",Trust_selected!$E$18="18+"), SUMIFS(INDIRECT("'"&amp;Trust_selected!$H$2&amp;"'!F:F"),INDIRECT("'"&amp;Trust_selected!$H$2&amp;"'!B:B"),C$1,INDIRECT("'"&amp;Trust_selected!$H$2&amp;"'!H:H"),$B11), IF(Trust_selected!$E$12="All intent", SUMIFS(INDIRECT("'"&amp;Trust_selected!$H$2&amp;"'!F:F"),INDIRECT("'"&amp;Trust_selected!$H$2&amp;"'!B:B"),C$1,INDIRECT("'"&amp;Trust_selected!$H$2&amp;"'!E:E"),Trust_selected!$E$18,INDIRECT("'"&amp;Trust_selected!$H$2&amp;"'!H:H"),$B11), IF(Trust_selected!$E$18="18+", SUMIFS(INDIRECT("'"&amp;Trust_selected!$H$2&amp;"'!F:F"),INDIRECT("'"&amp;Trust_selected!$H$2&amp;"'!B:B"),C$1,INDIRECT("'"&amp;Trust_selected!$H$2&amp;"'!D:D"),Trust_selected!$E$12,INDIRECT("'"&amp;Trust_selected!$H$2&amp;"'!H:H"),$B11), SUMIFS(INDIRECT("'"&amp;Trust_selected!$H$2&amp;"'!F:F"),INDIRECT("'"&amp;Trust_selected!$H$2&amp;"'!B:B"),C$1,INDIRECT("'"&amp;Trust_selected!$H$2&amp;"'!D:D"),Trust_selected!$E$12,INDIRECT("'"&amp;Trust_selected!$H$2&amp;"'!E:E"),Trust_selected!$E$18,INDIRECT("'"&amp;Trust_selected!$H$2&amp;"'!H:H"),$B11))))</f>
        <v>713</v>
      </c>
      <c r="F11" s="22">
        <f ca="1">IF(AND(Trust_selected!$E$12="All intent",Trust_selected!$E$18="18+"), SUMIFS(INDIRECT("'"&amp;Trust_selected!$H$2&amp;"'!G:G"),INDIRECT("'"&amp;Trust_selected!$H$2&amp;"'!B:B"),C$1,INDIRECT("'"&amp;Trust_selected!$H$2&amp;"'!H:H"),$B11), IF(Trust_selected!$E$12="All intent", SUMIFS(INDIRECT("'"&amp;Trust_selected!$H$2&amp;"'!G:G"),INDIRECT("'"&amp;Trust_selected!$H$2&amp;"'!B:B"),C$1,INDIRECT("'"&amp;Trust_selected!$H$2&amp;"'!E:E"),Trust_selected!$E$18,INDIRECT("'"&amp;Trust_selected!$H$2&amp;"'!H:H"),$B11), IF(Trust_selected!$E$18="18+", SUMIFS(INDIRECT("'"&amp;Trust_selected!$H$2&amp;"'!G:G"),INDIRECT("'"&amp;Trust_selected!$H$2&amp;"'!B:B"),C$1,INDIRECT("'"&amp;Trust_selected!$H$2&amp;"'!D:D"),Trust_selected!$E$12,INDIRECT("'"&amp;Trust_selected!$H$2&amp;"'!H:H"),$B11), SUMIFS(INDIRECT("'"&amp;Trust_selected!$H$2&amp;"'!G:G"),INDIRECT("'"&amp;Trust_selected!$H$2&amp;"'!B:B"),C$1,INDIRECT("'"&amp;Trust_selected!$H$2&amp;"'!D:D"),Trust_selected!$E$12,INDIRECT("'"&amp;Trust_selected!$H$2&amp;"'!E:E"),Trust_selected!$E$18,INDIRECT("'"&amp;Trust_selected!$H$2&amp;"'!H:H"),$B11))))</f>
        <v>23</v>
      </c>
      <c r="G11" s="22">
        <f t="shared" ca="1" si="2"/>
        <v>3.2258064516129031E-2</v>
      </c>
      <c r="H11" s="18">
        <f t="shared" ca="1" si="3"/>
        <v>4.1856794361209183E-2</v>
      </c>
      <c r="I11" s="76">
        <f t="shared" ca="1" si="8"/>
        <v>2.9447548605848081E-2</v>
      </c>
      <c r="J11" s="76">
        <f t="shared" ca="1" si="9"/>
        <v>5.9176477621263046E-2</v>
      </c>
      <c r="K11" s="76">
        <f t="shared" ca="1" si="10"/>
        <v>2.41063629721989E-2</v>
      </c>
      <c r="L11" s="76">
        <f t="shared" ca="1" si="11"/>
        <v>7.1717024228659831E-2</v>
      </c>
      <c r="M11" s="77" t="str">
        <f t="shared" ca="1" si="12"/>
        <v/>
      </c>
      <c r="N11" s="12">
        <f t="shared" ca="1" si="4"/>
        <v>76</v>
      </c>
      <c r="O11" s="12">
        <f t="shared" ca="1" si="5"/>
        <v>734009</v>
      </c>
      <c r="P11" s="22">
        <f ca="1">IF(AND(Trust_selected!$E$12="All intent",Trust_selected!$E$18="18+"), SUMIFS(INDIRECT("'"&amp;Trust_selected!$H$2&amp;"'!F:F"),INDIRECT("'"&amp;Trust_selected!$H$2&amp;"'!B:B"),N$1,INDIRECT("'"&amp;Trust_selected!$H$2&amp;"'!H:H"),$B11), IF(Trust_selected!$E$12="All intent", SUMIFS(INDIRECT("'"&amp;Trust_selected!$H$2&amp;"'!F:F"),INDIRECT("'"&amp;Trust_selected!$H$2&amp;"'!B:B"),N$1,INDIRECT("'"&amp;Trust_selected!$H$2&amp;"'!E:E"),Trust_selected!$E$18,INDIRECT("'"&amp;Trust_selected!$H$2&amp;"'!H:H"),$B11), IF(Trust_selected!$E$18="18+", SUMIFS(INDIRECT("'"&amp;Trust_selected!$H$2&amp;"'!F:F"),INDIRECT("'"&amp;Trust_selected!$H$2&amp;"'!B:B"),N$1,INDIRECT("'"&amp;Trust_selected!$H$2&amp;"'!D:D"),Trust_selected!$E$12,INDIRECT("'"&amp;Trust_selected!$H$2&amp;"'!H:H"),$B11), SUMIFS(INDIRECT("'"&amp;Trust_selected!$H$2&amp;"'!F:F"),INDIRECT("'"&amp;Trust_selected!$H$2&amp;"'!B:B"),N$1,INDIRECT("'"&amp;Trust_selected!$H$2&amp;"'!D:D"),Trust_selected!$E$12,INDIRECT("'"&amp;Trust_selected!$H$2&amp;"'!E:E"),Trust_selected!$E$18,INDIRECT("'"&amp;Trust_selected!$H$2&amp;"'!H:H"),$B11))))</f>
        <v>734</v>
      </c>
      <c r="Q11" s="22">
        <f ca="1">IF(AND(Trust_selected!$E$12="All intent",Trust_selected!$E$18="18+"), SUMIFS(INDIRECT("'"&amp;Trust_selected!$H$2&amp;"'!G:G"),INDIRECT("'"&amp;Trust_selected!$H$2&amp;"'!B:B"),N$1,INDIRECT("'"&amp;Trust_selected!$H$2&amp;"'!H:H"),$B11), IF(Trust_selected!$E$12="All intent", SUMIFS(INDIRECT("'"&amp;Trust_selected!$H$2&amp;"'!G:G"),INDIRECT("'"&amp;Trust_selected!$H$2&amp;"'!B:B"),N$1,INDIRECT("'"&amp;Trust_selected!$H$2&amp;"'!E:E"),Trust_selected!$E$18,INDIRECT("'"&amp;Trust_selected!$H$2&amp;"'!H:H"),$B11), IF(Trust_selected!$E$18="18+", SUMIFS(INDIRECT("'"&amp;Trust_selected!$H$2&amp;"'!G:G"),INDIRECT("'"&amp;Trust_selected!$H$2&amp;"'!B:B"),N$1,INDIRECT("'"&amp;Trust_selected!$H$2&amp;"'!D:D"),Trust_selected!$E$12,INDIRECT("'"&amp;Trust_selected!$H$2&amp;"'!H:H"),$B11), SUMIFS(INDIRECT("'"&amp;Trust_selected!$H$2&amp;"'!G:G"),INDIRECT("'"&amp;Trust_selected!$H$2&amp;"'!B:B"),N$1,INDIRECT("'"&amp;Trust_selected!$H$2&amp;"'!D:D"),Trust_selected!$E$12,INDIRECT("'"&amp;Trust_selected!$H$2&amp;"'!E:E"),Trust_selected!$E$18,INDIRECT("'"&amp;Trust_selected!$H$2&amp;"'!H:H"),$B11))))</f>
        <v>23</v>
      </c>
      <c r="R11" s="22">
        <f t="shared" ca="1" si="6"/>
        <v>3.1335149863760216E-2</v>
      </c>
      <c r="S11" s="18">
        <f t="shared" ca="1" si="7"/>
        <v>4.2820310180952947E-2</v>
      </c>
      <c r="T11" s="76">
        <f t="shared" ca="1" si="13"/>
        <v>3.0399792416135343E-2</v>
      </c>
      <c r="U11" s="76">
        <f t="shared" ca="1" si="14"/>
        <v>6.0001474394571618E-2</v>
      </c>
      <c r="V11" s="76">
        <f t="shared" ca="1" si="15"/>
        <v>2.5009269217059475E-2</v>
      </c>
      <c r="W11" s="76">
        <f t="shared" ca="1" si="16"/>
        <v>7.237438493463165E-2</v>
      </c>
      <c r="X11" s="77" t="str">
        <f t="shared" ca="1" si="17"/>
        <v/>
      </c>
      <c r="Y11" s="120">
        <f t="shared" ca="1" si="18"/>
        <v>2.1589911857297302E-2</v>
      </c>
      <c r="Z11" s="120">
        <f t="shared" ca="1" si="19"/>
        <v>4.7939351841666748E-2</v>
      </c>
      <c r="AA11" s="120">
        <f t="shared" ca="1" si="20"/>
        <v>2.096958313111965E-2</v>
      </c>
      <c r="AB11" s="120">
        <f t="shared" ca="1" si="21"/>
        <v>4.6580780466443254E-2</v>
      </c>
      <c r="AC11" s="22" t="str">
        <f t="shared" ca="1" si="22"/>
        <v>Change not statistically significant</v>
      </c>
      <c r="AG11" s="22" t="str">
        <f t="shared" ca="1" si="23"/>
        <v>Change not statistically significant</v>
      </c>
    </row>
    <row r="12" spans="1:33" x14ac:dyDescent="0.3">
      <c r="A12" s="12" t="s">
        <v>173</v>
      </c>
      <c r="B12" s="12" t="s">
        <v>18</v>
      </c>
      <c r="C12" s="12">
        <f t="shared" ca="1" si="0"/>
        <v>71</v>
      </c>
      <c r="D12" s="12">
        <f t="shared" ca="1" si="1"/>
        <v>583010</v>
      </c>
      <c r="E12" s="22">
        <f ca="1">IF(AND(Trust_selected!$E$12="All intent",Trust_selected!$E$18="18+"), SUMIFS(INDIRECT("'"&amp;Trust_selected!$H$2&amp;"'!F:F"),INDIRECT("'"&amp;Trust_selected!$H$2&amp;"'!B:B"),C$1,INDIRECT("'"&amp;Trust_selected!$H$2&amp;"'!H:H"),$B12), IF(Trust_selected!$E$12="All intent", SUMIFS(INDIRECT("'"&amp;Trust_selected!$H$2&amp;"'!F:F"),INDIRECT("'"&amp;Trust_selected!$H$2&amp;"'!B:B"),C$1,INDIRECT("'"&amp;Trust_selected!$H$2&amp;"'!E:E"),Trust_selected!$E$18,INDIRECT("'"&amp;Trust_selected!$H$2&amp;"'!H:H"),$B12), IF(Trust_selected!$E$18="18+", SUMIFS(INDIRECT("'"&amp;Trust_selected!$H$2&amp;"'!F:F"),INDIRECT("'"&amp;Trust_selected!$H$2&amp;"'!B:B"),C$1,INDIRECT("'"&amp;Trust_selected!$H$2&amp;"'!D:D"),Trust_selected!$E$12,INDIRECT("'"&amp;Trust_selected!$H$2&amp;"'!H:H"),$B12), SUMIFS(INDIRECT("'"&amp;Trust_selected!$H$2&amp;"'!F:F"),INDIRECT("'"&amp;Trust_selected!$H$2&amp;"'!B:B"),C$1,INDIRECT("'"&amp;Trust_selected!$H$2&amp;"'!D:D"),Trust_selected!$E$12,INDIRECT("'"&amp;Trust_selected!$H$2&amp;"'!E:E"),Trust_selected!$E$18,INDIRECT("'"&amp;Trust_selected!$H$2&amp;"'!H:H"),$B12))))</f>
        <v>583</v>
      </c>
      <c r="F12" s="22">
        <f ca="1">IF(AND(Trust_selected!$E$12="All intent",Trust_selected!$E$18="18+"), SUMIFS(INDIRECT("'"&amp;Trust_selected!$H$2&amp;"'!G:G"),INDIRECT("'"&amp;Trust_selected!$H$2&amp;"'!B:B"),C$1,INDIRECT("'"&amp;Trust_selected!$H$2&amp;"'!H:H"),$B12), IF(Trust_selected!$E$12="All intent", SUMIFS(INDIRECT("'"&amp;Trust_selected!$H$2&amp;"'!G:G"),INDIRECT("'"&amp;Trust_selected!$H$2&amp;"'!B:B"),C$1,INDIRECT("'"&amp;Trust_selected!$H$2&amp;"'!E:E"),Trust_selected!$E$18,INDIRECT("'"&amp;Trust_selected!$H$2&amp;"'!H:H"),$B12), IF(Trust_selected!$E$18="18+", SUMIFS(INDIRECT("'"&amp;Trust_selected!$H$2&amp;"'!G:G"),INDIRECT("'"&amp;Trust_selected!$H$2&amp;"'!B:B"),C$1,INDIRECT("'"&amp;Trust_selected!$H$2&amp;"'!D:D"),Trust_selected!$E$12,INDIRECT("'"&amp;Trust_selected!$H$2&amp;"'!H:H"),$B12), SUMIFS(INDIRECT("'"&amp;Trust_selected!$H$2&amp;"'!G:G"),INDIRECT("'"&amp;Trust_selected!$H$2&amp;"'!B:B"),C$1,INDIRECT("'"&amp;Trust_selected!$H$2&amp;"'!D:D"),Trust_selected!$E$12,INDIRECT("'"&amp;Trust_selected!$H$2&amp;"'!E:E"),Trust_selected!$E$18,INDIRECT("'"&amp;Trust_selected!$H$2&amp;"'!H:H"),$B12))))</f>
        <v>20</v>
      </c>
      <c r="G12" s="22">
        <f t="shared" ca="1" si="2"/>
        <v>3.430531732418525E-2</v>
      </c>
      <c r="H12" s="18">
        <f t="shared" ca="1" si="3"/>
        <v>4.1856794361209183E-2</v>
      </c>
      <c r="I12" s="76">
        <f t="shared" ca="1" si="8"/>
        <v>2.8377740004801481E-2</v>
      </c>
      <c r="J12" s="76">
        <f t="shared" ca="1" si="9"/>
        <v>6.1334070175611613E-2</v>
      </c>
      <c r="K12" s="76">
        <f t="shared" ca="1" si="10"/>
        <v>2.2766905614113923E-2</v>
      </c>
      <c r="L12" s="76">
        <f t="shared" ca="1" si="11"/>
        <v>7.5713262560828901E-2</v>
      </c>
      <c r="M12" s="77" t="str">
        <f t="shared" ca="1" si="12"/>
        <v/>
      </c>
      <c r="N12" s="12">
        <f t="shared" ca="1" si="4"/>
        <v>69</v>
      </c>
      <c r="O12" s="12">
        <f t="shared" ca="1" si="5"/>
        <v>616010</v>
      </c>
      <c r="P12" s="22">
        <f ca="1">IF(AND(Trust_selected!$E$12="All intent",Trust_selected!$E$18="18+"), SUMIFS(INDIRECT("'"&amp;Trust_selected!$H$2&amp;"'!F:F"),INDIRECT("'"&amp;Trust_selected!$H$2&amp;"'!B:B"),N$1,INDIRECT("'"&amp;Trust_selected!$H$2&amp;"'!H:H"),$B12), IF(Trust_selected!$E$12="All intent", SUMIFS(INDIRECT("'"&amp;Trust_selected!$H$2&amp;"'!F:F"),INDIRECT("'"&amp;Trust_selected!$H$2&amp;"'!B:B"),N$1,INDIRECT("'"&amp;Trust_selected!$H$2&amp;"'!E:E"),Trust_selected!$E$18,INDIRECT("'"&amp;Trust_selected!$H$2&amp;"'!H:H"),$B12), IF(Trust_selected!$E$18="18+", SUMIFS(INDIRECT("'"&amp;Trust_selected!$H$2&amp;"'!F:F"),INDIRECT("'"&amp;Trust_selected!$H$2&amp;"'!B:B"),N$1,INDIRECT("'"&amp;Trust_selected!$H$2&amp;"'!D:D"),Trust_selected!$E$12,INDIRECT("'"&amp;Trust_selected!$H$2&amp;"'!H:H"),$B12), SUMIFS(INDIRECT("'"&amp;Trust_selected!$H$2&amp;"'!F:F"),INDIRECT("'"&amp;Trust_selected!$H$2&amp;"'!B:B"),N$1,INDIRECT("'"&amp;Trust_selected!$H$2&amp;"'!D:D"),Trust_selected!$E$12,INDIRECT("'"&amp;Trust_selected!$H$2&amp;"'!E:E"),Trust_selected!$E$18,INDIRECT("'"&amp;Trust_selected!$H$2&amp;"'!H:H"),$B12))))</f>
        <v>616</v>
      </c>
      <c r="Q12" s="22">
        <f ca="1">IF(AND(Trust_selected!$E$12="All intent",Trust_selected!$E$18="18+"), SUMIFS(INDIRECT("'"&amp;Trust_selected!$H$2&amp;"'!G:G"),INDIRECT("'"&amp;Trust_selected!$H$2&amp;"'!B:B"),N$1,INDIRECT("'"&amp;Trust_selected!$H$2&amp;"'!H:H"),$B12), IF(Trust_selected!$E$12="All intent", SUMIFS(INDIRECT("'"&amp;Trust_selected!$H$2&amp;"'!G:G"),INDIRECT("'"&amp;Trust_selected!$H$2&amp;"'!B:B"),N$1,INDIRECT("'"&amp;Trust_selected!$H$2&amp;"'!E:E"),Trust_selected!$E$18,INDIRECT("'"&amp;Trust_selected!$H$2&amp;"'!H:H"),$B12), IF(Trust_selected!$E$18="18+", SUMIFS(INDIRECT("'"&amp;Trust_selected!$H$2&amp;"'!G:G"),INDIRECT("'"&amp;Trust_selected!$H$2&amp;"'!B:B"),N$1,INDIRECT("'"&amp;Trust_selected!$H$2&amp;"'!D:D"),Trust_selected!$E$12,INDIRECT("'"&amp;Trust_selected!$H$2&amp;"'!H:H"),$B12), SUMIFS(INDIRECT("'"&amp;Trust_selected!$H$2&amp;"'!G:G"),INDIRECT("'"&amp;Trust_selected!$H$2&amp;"'!B:B"),N$1,INDIRECT("'"&amp;Trust_selected!$H$2&amp;"'!D:D"),Trust_selected!$E$12,INDIRECT("'"&amp;Trust_selected!$H$2&amp;"'!E:E"),Trust_selected!$E$18,INDIRECT("'"&amp;Trust_selected!$H$2&amp;"'!H:H"),$B12))))</f>
        <v>20</v>
      </c>
      <c r="R12" s="22">
        <f t="shared" ca="1" si="6"/>
        <v>3.2467532467532464E-2</v>
      </c>
      <c r="S12" s="18">
        <f t="shared" ca="1" si="7"/>
        <v>4.2820310180952947E-2</v>
      </c>
      <c r="T12" s="76">
        <f t="shared" ca="1" si="13"/>
        <v>2.9465742217038435E-2</v>
      </c>
      <c r="U12" s="76">
        <f t="shared" ca="1" si="14"/>
        <v>6.1841814653836376E-2</v>
      </c>
      <c r="V12" s="76">
        <f t="shared" ca="1" si="15"/>
        <v>2.3830348773551648E-2</v>
      </c>
      <c r="W12" s="76">
        <f t="shared" ca="1" si="16"/>
        <v>7.5768443189597495E-2</v>
      </c>
      <c r="X12" s="77" t="str">
        <f t="shared" ca="1" si="17"/>
        <v/>
      </c>
      <c r="Y12" s="120">
        <f t="shared" ca="1" si="18"/>
        <v>2.2315414205819971E-2</v>
      </c>
      <c r="Z12" s="120">
        <f t="shared" ca="1" si="19"/>
        <v>5.239208670728375E-2</v>
      </c>
      <c r="AA12" s="120">
        <f t="shared" ca="1" si="20"/>
        <v>2.111445439161113E-2</v>
      </c>
      <c r="AB12" s="120">
        <f t="shared" ca="1" si="21"/>
        <v>4.9615662474250935E-2</v>
      </c>
      <c r="AC12" s="22" t="str">
        <f t="shared" ca="1" si="22"/>
        <v>Change not statistically significant</v>
      </c>
      <c r="AG12" s="22" t="str">
        <f t="shared" ca="1" si="23"/>
        <v>Change not statistically significant</v>
      </c>
    </row>
    <row r="13" spans="1:33" x14ac:dyDescent="0.3">
      <c r="A13" s="12" t="s">
        <v>174</v>
      </c>
      <c r="B13" s="12" t="s">
        <v>19</v>
      </c>
      <c r="C13" s="12">
        <f t="shared" ca="1" si="0"/>
        <v>115</v>
      </c>
      <c r="D13" s="12">
        <f t="shared" ca="1" si="1"/>
        <v>1442011</v>
      </c>
      <c r="E13" s="22">
        <f ca="1">IF(AND(Trust_selected!$E$12="All intent",Trust_selected!$E$18="18+"), SUMIFS(INDIRECT("'"&amp;Trust_selected!$H$2&amp;"'!F:F"),INDIRECT("'"&amp;Trust_selected!$H$2&amp;"'!B:B"),C$1,INDIRECT("'"&amp;Trust_selected!$H$2&amp;"'!H:H"),$B13), IF(Trust_selected!$E$12="All intent", SUMIFS(INDIRECT("'"&amp;Trust_selected!$H$2&amp;"'!F:F"),INDIRECT("'"&amp;Trust_selected!$H$2&amp;"'!B:B"),C$1,INDIRECT("'"&amp;Trust_selected!$H$2&amp;"'!E:E"),Trust_selected!$E$18,INDIRECT("'"&amp;Trust_selected!$H$2&amp;"'!H:H"),$B13), IF(Trust_selected!$E$18="18+", SUMIFS(INDIRECT("'"&amp;Trust_selected!$H$2&amp;"'!F:F"),INDIRECT("'"&amp;Trust_selected!$H$2&amp;"'!B:B"),C$1,INDIRECT("'"&amp;Trust_selected!$H$2&amp;"'!D:D"),Trust_selected!$E$12,INDIRECT("'"&amp;Trust_selected!$H$2&amp;"'!H:H"),$B13), SUMIFS(INDIRECT("'"&amp;Trust_selected!$H$2&amp;"'!F:F"),INDIRECT("'"&amp;Trust_selected!$H$2&amp;"'!B:B"),C$1,INDIRECT("'"&amp;Trust_selected!$H$2&amp;"'!D:D"),Trust_selected!$E$12,INDIRECT("'"&amp;Trust_selected!$H$2&amp;"'!E:E"),Trust_selected!$E$18,INDIRECT("'"&amp;Trust_selected!$H$2&amp;"'!H:H"),$B13))))</f>
        <v>1442</v>
      </c>
      <c r="F13" s="22">
        <f ca="1">IF(AND(Trust_selected!$E$12="All intent",Trust_selected!$E$18="18+"), SUMIFS(INDIRECT("'"&amp;Trust_selected!$H$2&amp;"'!G:G"),INDIRECT("'"&amp;Trust_selected!$H$2&amp;"'!B:B"),C$1,INDIRECT("'"&amp;Trust_selected!$H$2&amp;"'!H:H"),$B13), IF(Trust_selected!$E$12="All intent", SUMIFS(INDIRECT("'"&amp;Trust_selected!$H$2&amp;"'!G:G"),INDIRECT("'"&amp;Trust_selected!$H$2&amp;"'!B:B"),C$1,INDIRECT("'"&amp;Trust_selected!$H$2&amp;"'!E:E"),Trust_selected!$E$18,INDIRECT("'"&amp;Trust_selected!$H$2&amp;"'!H:H"),$B13), IF(Trust_selected!$E$18="18+", SUMIFS(INDIRECT("'"&amp;Trust_selected!$H$2&amp;"'!G:G"),INDIRECT("'"&amp;Trust_selected!$H$2&amp;"'!B:B"),C$1,INDIRECT("'"&amp;Trust_selected!$H$2&amp;"'!D:D"),Trust_selected!$E$12,INDIRECT("'"&amp;Trust_selected!$H$2&amp;"'!H:H"),$B13), SUMIFS(INDIRECT("'"&amp;Trust_selected!$H$2&amp;"'!G:G"),INDIRECT("'"&amp;Trust_selected!$H$2&amp;"'!B:B"),C$1,INDIRECT("'"&amp;Trust_selected!$H$2&amp;"'!D:D"),Trust_selected!$E$12,INDIRECT("'"&amp;Trust_selected!$H$2&amp;"'!E:E"),Trust_selected!$E$18,INDIRECT("'"&amp;Trust_selected!$H$2&amp;"'!H:H"),$B13))))</f>
        <v>84</v>
      </c>
      <c r="G13" s="22">
        <f t="shared" ca="1" si="2"/>
        <v>5.8252427184466021E-2</v>
      </c>
      <c r="H13" s="18">
        <f t="shared" ca="1" si="3"/>
        <v>4.1856794361209183E-2</v>
      </c>
      <c r="I13" s="76">
        <f t="shared" ca="1" si="8"/>
        <v>3.2679840938003475E-2</v>
      </c>
      <c r="J13" s="76">
        <f t="shared" ca="1" si="9"/>
        <v>5.3468320062293719E-2</v>
      </c>
      <c r="K13" s="76">
        <f t="shared" ca="1" si="10"/>
        <v>2.8350426133436902E-2</v>
      </c>
      <c r="L13" s="76">
        <f t="shared" ca="1" si="11"/>
        <v>6.1391153944787599E-2</v>
      </c>
      <c r="M13" s="77" t="str">
        <f t="shared" ca="1" si="12"/>
        <v/>
      </c>
      <c r="N13" s="12">
        <f t="shared" ca="1" si="4"/>
        <v>111</v>
      </c>
      <c r="O13" s="12">
        <f t="shared" ca="1" si="5"/>
        <v>1436011</v>
      </c>
      <c r="P13" s="22">
        <f ca="1">IF(AND(Trust_selected!$E$12="All intent",Trust_selected!$E$18="18+"), SUMIFS(INDIRECT("'"&amp;Trust_selected!$H$2&amp;"'!F:F"),INDIRECT("'"&amp;Trust_selected!$H$2&amp;"'!B:B"),N$1,INDIRECT("'"&amp;Trust_selected!$H$2&amp;"'!H:H"),$B13), IF(Trust_selected!$E$12="All intent", SUMIFS(INDIRECT("'"&amp;Trust_selected!$H$2&amp;"'!F:F"),INDIRECT("'"&amp;Trust_selected!$H$2&amp;"'!B:B"),N$1,INDIRECT("'"&amp;Trust_selected!$H$2&amp;"'!E:E"),Trust_selected!$E$18,INDIRECT("'"&amp;Trust_selected!$H$2&amp;"'!H:H"),$B13), IF(Trust_selected!$E$18="18+", SUMIFS(INDIRECT("'"&amp;Trust_selected!$H$2&amp;"'!F:F"),INDIRECT("'"&amp;Trust_selected!$H$2&amp;"'!B:B"),N$1,INDIRECT("'"&amp;Trust_selected!$H$2&amp;"'!D:D"),Trust_selected!$E$12,INDIRECT("'"&amp;Trust_selected!$H$2&amp;"'!H:H"),$B13), SUMIFS(INDIRECT("'"&amp;Trust_selected!$H$2&amp;"'!F:F"),INDIRECT("'"&amp;Trust_selected!$H$2&amp;"'!B:B"),N$1,INDIRECT("'"&amp;Trust_selected!$H$2&amp;"'!D:D"),Trust_selected!$E$12,INDIRECT("'"&amp;Trust_selected!$H$2&amp;"'!E:E"),Trust_selected!$E$18,INDIRECT("'"&amp;Trust_selected!$H$2&amp;"'!H:H"),$B13))))</f>
        <v>1436</v>
      </c>
      <c r="Q13" s="22">
        <f ca="1">IF(AND(Trust_selected!$E$12="All intent",Trust_selected!$E$18="18+"), SUMIFS(INDIRECT("'"&amp;Trust_selected!$H$2&amp;"'!G:G"),INDIRECT("'"&amp;Trust_selected!$H$2&amp;"'!B:B"),N$1,INDIRECT("'"&amp;Trust_selected!$H$2&amp;"'!H:H"),$B13), IF(Trust_selected!$E$12="All intent", SUMIFS(INDIRECT("'"&amp;Trust_selected!$H$2&amp;"'!G:G"),INDIRECT("'"&amp;Trust_selected!$H$2&amp;"'!B:B"),N$1,INDIRECT("'"&amp;Trust_selected!$H$2&amp;"'!E:E"),Trust_selected!$E$18,INDIRECT("'"&amp;Trust_selected!$H$2&amp;"'!H:H"),$B13), IF(Trust_selected!$E$18="18+", SUMIFS(INDIRECT("'"&amp;Trust_selected!$H$2&amp;"'!G:G"),INDIRECT("'"&amp;Trust_selected!$H$2&amp;"'!B:B"),N$1,INDIRECT("'"&amp;Trust_selected!$H$2&amp;"'!D:D"),Trust_selected!$E$12,INDIRECT("'"&amp;Trust_selected!$H$2&amp;"'!H:H"),$B13), SUMIFS(INDIRECT("'"&amp;Trust_selected!$H$2&amp;"'!G:G"),INDIRECT("'"&amp;Trust_selected!$H$2&amp;"'!B:B"),N$1,INDIRECT("'"&amp;Trust_selected!$H$2&amp;"'!D:D"),Trust_selected!$E$12,INDIRECT("'"&amp;Trust_selected!$H$2&amp;"'!E:E"),Trust_selected!$E$18,INDIRECT("'"&amp;Trust_selected!$H$2&amp;"'!H:H"),$B13))))</f>
        <v>77</v>
      </c>
      <c r="R13" s="22">
        <f t="shared" ca="1" si="6"/>
        <v>5.3621169916434543E-2</v>
      </c>
      <c r="S13" s="18">
        <f t="shared" ca="1" si="7"/>
        <v>4.2820310180952947E-2</v>
      </c>
      <c r="T13" s="76">
        <f t="shared" ca="1" si="13"/>
        <v>3.3511878829368687E-2</v>
      </c>
      <c r="U13" s="76">
        <f t="shared" ca="1" si="14"/>
        <v>5.4568317519796988E-2</v>
      </c>
      <c r="V13" s="76">
        <f t="shared" ca="1" si="15"/>
        <v>2.911081708527026E-2</v>
      </c>
      <c r="W13" s="76">
        <f t="shared" ca="1" si="16"/>
        <v>6.2570084822064997E-2</v>
      </c>
      <c r="X13" s="77" t="str">
        <f t="shared" ca="1" si="17"/>
        <v/>
      </c>
      <c r="Y13" s="120">
        <f t="shared" ca="1" si="18"/>
        <v>4.7296279428570343E-2</v>
      </c>
      <c r="Z13" s="120">
        <f t="shared" ca="1" si="19"/>
        <v>7.1555934811334806E-2</v>
      </c>
      <c r="AA13" s="120">
        <f t="shared" ca="1" si="20"/>
        <v>4.311563883250695E-2</v>
      </c>
      <c r="AB13" s="120">
        <f t="shared" ca="1" si="21"/>
        <v>6.6508554757511357E-2</v>
      </c>
      <c r="AC13" s="22" t="str">
        <f t="shared" ca="1" si="22"/>
        <v>Change not statistically significant</v>
      </c>
      <c r="AG13" s="22" t="str">
        <f t="shared" ca="1" si="23"/>
        <v>Change not statistically significant</v>
      </c>
    </row>
    <row r="14" spans="1:33" x14ac:dyDescent="0.3">
      <c r="A14" s="12" t="s">
        <v>175</v>
      </c>
      <c r="B14" s="12" t="s">
        <v>20</v>
      </c>
      <c r="C14" s="12">
        <f t="shared" ca="1" si="0"/>
        <v>96</v>
      </c>
      <c r="D14" s="12">
        <f t="shared" ca="1" si="1"/>
        <v>899012</v>
      </c>
      <c r="E14" s="22">
        <f ca="1">IF(AND(Trust_selected!$E$12="All intent",Trust_selected!$E$18="18+"), SUMIFS(INDIRECT("'"&amp;Trust_selected!$H$2&amp;"'!F:F"),INDIRECT("'"&amp;Trust_selected!$H$2&amp;"'!B:B"),C$1,INDIRECT("'"&amp;Trust_selected!$H$2&amp;"'!H:H"),$B14), IF(Trust_selected!$E$12="All intent", SUMIFS(INDIRECT("'"&amp;Trust_selected!$H$2&amp;"'!F:F"),INDIRECT("'"&amp;Trust_selected!$H$2&amp;"'!B:B"),C$1,INDIRECT("'"&amp;Trust_selected!$H$2&amp;"'!E:E"),Trust_selected!$E$18,INDIRECT("'"&amp;Trust_selected!$H$2&amp;"'!H:H"),$B14), IF(Trust_selected!$E$18="18+", SUMIFS(INDIRECT("'"&amp;Trust_selected!$H$2&amp;"'!F:F"),INDIRECT("'"&amp;Trust_selected!$H$2&amp;"'!B:B"),C$1,INDIRECT("'"&amp;Trust_selected!$H$2&amp;"'!D:D"),Trust_selected!$E$12,INDIRECT("'"&amp;Trust_selected!$H$2&amp;"'!H:H"),$B14), SUMIFS(INDIRECT("'"&amp;Trust_selected!$H$2&amp;"'!F:F"),INDIRECT("'"&amp;Trust_selected!$H$2&amp;"'!B:B"),C$1,INDIRECT("'"&amp;Trust_selected!$H$2&amp;"'!D:D"),Trust_selected!$E$12,INDIRECT("'"&amp;Trust_selected!$H$2&amp;"'!E:E"),Trust_selected!$E$18,INDIRECT("'"&amp;Trust_selected!$H$2&amp;"'!H:H"),$B14))))</f>
        <v>899</v>
      </c>
      <c r="F14" s="22">
        <f ca="1">IF(AND(Trust_selected!$E$12="All intent",Trust_selected!$E$18="18+"), SUMIFS(INDIRECT("'"&amp;Trust_selected!$H$2&amp;"'!G:G"),INDIRECT("'"&amp;Trust_selected!$H$2&amp;"'!B:B"),C$1,INDIRECT("'"&amp;Trust_selected!$H$2&amp;"'!H:H"),$B14), IF(Trust_selected!$E$12="All intent", SUMIFS(INDIRECT("'"&amp;Trust_selected!$H$2&amp;"'!G:G"),INDIRECT("'"&amp;Trust_selected!$H$2&amp;"'!B:B"),C$1,INDIRECT("'"&amp;Trust_selected!$H$2&amp;"'!E:E"),Trust_selected!$E$18,INDIRECT("'"&amp;Trust_selected!$H$2&amp;"'!H:H"),$B14), IF(Trust_selected!$E$18="18+", SUMIFS(INDIRECT("'"&amp;Trust_selected!$H$2&amp;"'!G:G"),INDIRECT("'"&amp;Trust_selected!$H$2&amp;"'!B:B"),C$1,INDIRECT("'"&amp;Trust_selected!$H$2&amp;"'!D:D"),Trust_selected!$E$12,INDIRECT("'"&amp;Trust_selected!$H$2&amp;"'!H:H"),$B14), SUMIFS(INDIRECT("'"&amp;Trust_selected!$H$2&amp;"'!G:G"),INDIRECT("'"&amp;Trust_selected!$H$2&amp;"'!B:B"),C$1,INDIRECT("'"&amp;Trust_selected!$H$2&amp;"'!D:D"),Trust_selected!$E$12,INDIRECT("'"&amp;Trust_selected!$H$2&amp;"'!E:E"),Trust_selected!$E$18,INDIRECT("'"&amp;Trust_selected!$H$2&amp;"'!H:H"),$B14))))</f>
        <v>46</v>
      </c>
      <c r="G14" s="22">
        <f t="shared" ca="1" si="2"/>
        <v>5.116796440489433E-2</v>
      </c>
      <c r="H14" s="18">
        <f t="shared" ca="1" si="3"/>
        <v>4.1856794361209183E-2</v>
      </c>
      <c r="I14" s="76">
        <f t="shared" ca="1" si="8"/>
        <v>3.0598378144518868E-2</v>
      </c>
      <c r="J14" s="76">
        <f t="shared" ca="1" si="9"/>
        <v>5.7014018383791422E-2</v>
      </c>
      <c r="K14" s="76">
        <f t="shared" ca="1" si="10"/>
        <v>2.5583970461356409E-2</v>
      </c>
      <c r="L14" s="76">
        <f t="shared" ca="1" si="11"/>
        <v>6.7760275070864573E-2</v>
      </c>
      <c r="M14" s="77" t="str">
        <f t="shared" ca="1" si="12"/>
        <v/>
      </c>
      <c r="N14" s="12">
        <f t="shared" ca="1" si="4"/>
        <v>97</v>
      </c>
      <c r="O14" s="12">
        <f t="shared" ca="1" si="5"/>
        <v>1008012</v>
      </c>
      <c r="P14" s="22">
        <f ca="1">IF(AND(Trust_selected!$E$12="All intent",Trust_selected!$E$18="18+"), SUMIFS(INDIRECT("'"&amp;Trust_selected!$H$2&amp;"'!F:F"),INDIRECT("'"&amp;Trust_selected!$H$2&amp;"'!B:B"),N$1,INDIRECT("'"&amp;Trust_selected!$H$2&amp;"'!H:H"),$B14), IF(Trust_selected!$E$12="All intent", SUMIFS(INDIRECT("'"&amp;Trust_selected!$H$2&amp;"'!F:F"),INDIRECT("'"&amp;Trust_selected!$H$2&amp;"'!B:B"),N$1,INDIRECT("'"&amp;Trust_selected!$H$2&amp;"'!E:E"),Trust_selected!$E$18,INDIRECT("'"&amp;Trust_selected!$H$2&amp;"'!H:H"),$B14), IF(Trust_selected!$E$18="18+", SUMIFS(INDIRECT("'"&amp;Trust_selected!$H$2&amp;"'!F:F"),INDIRECT("'"&amp;Trust_selected!$H$2&amp;"'!B:B"),N$1,INDIRECT("'"&amp;Trust_selected!$H$2&amp;"'!D:D"),Trust_selected!$E$12,INDIRECT("'"&amp;Trust_selected!$H$2&amp;"'!H:H"),$B14), SUMIFS(INDIRECT("'"&amp;Trust_selected!$H$2&amp;"'!F:F"),INDIRECT("'"&amp;Trust_selected!$H$2&amp;"'!B:B"),N$1,INDIRECT("'"&amp;Trust_selected!$H$2&amp;"'!D:D"),Trust_selected!$E$12,INDIRECT("'"&amp;Trust_selected!$H$2&amp;"'!E:E"),Trust_selected!$E$18,INDIRECT("'"&amp;Trust_selected!$H$2&amp;"'!H:H"),$B14))))</f>
        <v>1008</v>
      </c>
      <c r="Q14" s="22">
        <f ca="1">IF(AND(Trust_selected!$E$12="All intent",Trust_selected!$E$18="18+"), SUMIFS(INDIRECT("'"&amp;Trust_selected!$H$2&amp;"'!G:G"),INDIRECT("'"&amp;Trust_selected!$H$2&amp;"'!B:B"),N$1,INDIRECT("'"&amp;Trust_selected!$H$2&amp;"'!H:H"),$B14), IF(Trust_selected!$E$12="All intent", SUMIFS(INDIRECT("'"&amp;Trust_selected!$H$2&amp;"'!G:G"),INDIRECT("'"&amp;Trust_selected!$H$2&amp;"'!B:B"),N$1,INDIRECT("'"&amp;Trust_selected!$H$2&amp;"'!E:E"),Trust_selected!$E$18,INDIRECT("'"&amp;Trust_selected!$H$2&amp;"'!H:H"),$B14), IF(Trust_selected!$E$18="18+", SUMIFS(INDIRECT("'"&amp;Trust_selected!$H$2&amp;"'!G:G"),INDIRECT("'"&amp;Trust_selected!$H$2&amp;"'!B:B"),N$1,INDIRECT("'"&amp;Trust_selected!$H$2&amp;"'!D:D"),Trust_selected!$E$12,INDIRECT("'"&amp;Trust_selected!$H$2&amp;"'!H:H"),$B14), SUMIFS(INDIRECT("'"&amp;Trust_selected!$H$2&amp;"'!G:G"),INDIRECT("'"&amp;Trust_selected!$H$2&amp;"'!B:B"),N$1,INDIRECT("'"&amp;Trust_selected!$H$2&amp;"'!D:D"),Trust_selected!$E$12,INDIRECT("'"&amp;Trust_selected!$H$2&amp;"'!E:E"),Trust_selected!$E$18,INDIRECT("'"&amp;Trust_selected!$H$2&amp;"'!H:H"),$B14))))</f>
        <v>42</v>
      </c>
      <c r="R14" s="22">
        <f t="shared" ca="1" si="6"/>
        <v>4.1666666666666664E-2</v>
      </c>
      <c r="S14" s="18">
        <f t="shared" ca="1" si="7"/>
        <v>4.2820310180952947E-2</v>
      </c>
      <c r="T14" s="76">
        <f t="shared" ca="1" si="13"/>
        <v>3.1961425791227335E-2</v>
      </c>
      <c r="U14" s="76">
        <f t="shared" ca="1" si="14"/>
        <v>5.7150689509034236E-2</v>
      </c>
      <c r="V14" s="76">
        <f t="shared" ca="1" si="15"/>
        <v>2.7034575386415544E-2</v>
      </c>
      <c r="W14" s="76">
        <f t="shared" ca="1" si="16"/>
        <v>6.7186980236546692E-2</v>
      </c>
      <c r="X14" s="77" t="str">
        <f t="shared" ca="1" si="17"/>
        <v/>
      </c>
      <c r="Y14" s="120">
        <f t="shared" ca="1" si="18"/>
        <v>3.8578736226644331E-2</v>
      </c>
      <c r="Z14" s="120">
        <f t="shared" ca="1" si="19"/>
        <v>6.7576622374060355E-2</v>
      </c>
      <c r="AA14" s="120">
        <f t="shared" ca="1" si="20"/>
        <v>3.0971929098910635E-2</v>
      </c>
      <c r="AB14" s="120">
        <f t="shared" ca="1" si="21"/>
        <v>5.5841531700643626E-2</v>
      </c>
      <c r="AC14" s="22" t="str">
        <f t="shared" ca="1" si="22"/>
        <v>Change not statistically significant</v>
      </c>
      <c r="AG14" s="22" t="str">
        <f t="shared" ca="1" si="23"/>
        <v>Change not statistically significant</v>
      </c>
    </row>
    <row r="15" spans="1:33" x14ac:dyDescent="0.3">
      <c r="A15" s="12" t="s">
        <v>176</v>
      </c>
      <c r="B15" s="12" t="s">
        <v>21</v>
      </c>
      <c r="C15" s="12">
        <f t="shared" ca="1" si="0"/>
        <v>75</v>
      </c>
      <c r="D15" s="12">
        <f t="shared" ca="1" si="1"/>
        <v>630013</v>
      </c>
      <c r="E15" s="22">
        <f ca="1">IF(AND(Trust_selected!$E$12="All intent",Trust_selected!$E$18="18+"), SUMIFS(INDIRECT("'"&amp;Trust_selected!$H$2&amp;"'!F:F"),INDIRECT("'"&amp;Trust_selected!$H$2&amp;"'!B:B"),C$1,INDIRECT("'"&amp;Trust_selected!$H$2&amp;"'!H:H"),$B15), IF(Trust_selected!$E$12="All intent", SUMIFS(INDIRECT("'"&amp;Trust_selected!$H$2&amp;"'!F:F"),INDIRECT("'"&amp;Trust_selected!$H$2&amp;"'!B:B"),C$1,INDIRECT("'"&amp;Trust_selected!$H$2&amp;"'!E:E"),Trust_selected!$E$18,INDIRECT("'"&amp;Trust_selected!$H$2&amp;"'!H:H"),$B15), IF(Trust_selected!$E$18="18+", SUMIFS(INDIRECT("'"&amp;Trust_selected!$H$2&amp;"'!F:F"),INDIRECT("'"&amp;Trust_selected!$H$2&amp;"'!B:B"),C$1,INDIRECT("'"&amp;Trust_selected!$H$2&amp;"'!D:D"),Trust_selected!$E$12,INDIRECT("'"&amp;Trust_selected!$H$2&amp;"'!H:H"),$B15), SUMIFS(INDIRECT("'"&amp;Trust_selected!$H$2&amp;"'!F:F"),INDIRECT("'"&amp;Trust_selected!$H$2&amp;"'!B:B"),C$1,INDIRECT("'"&amp;Trust_selected!$H$2&amp;"'!D:D"),Trust_selected!$E$12,INDIRECT("'"&amp;Trust_selected!$H$2&amp;"'!E:E"),Trust_selected!$E$18,INDIRECT("'"&amp;Trust_selected!$H$2&amp;"'!H:H"),$B15))))</f>
        <v>630</v>
      </c>
      <c r="F15" s="22">
        <f ca="1">IF(AND(Trust_selected!$E$12="All intent",Trust_selected!$E$18="18+"), SUMIFS(INDIRECT("'"&amp;Trust_selected!$H$2&amp;"'!G:G"),INDIRECT("'"&amp;Trust_selected!$H$2&amp;"'!B:B"),C$1,INDIRECT("'"&amp;Trust_selected!$H$2&amp;"'!H:H"),$B15), IF(Trust_selected!$E$12="All intent", SUMIFS(INDIRECT("'"&amp;Trust_selected!$H$2&amp;"'!G:G"),INDIRECT("'"&amp;Trust_selected!$H$2&amp;"'!B:B"),C$1,INDIRECT("'"&amp;Trust_selected!$H$2&amp;"'!E:E"),Trust_selected!$E$18,INDIRECT("'"&amp;Trust_selected!$H$2&amp;"'!H:H"),$B15), IF(Trust_selected!$E$18="18+", SUMIFS(INDIRECT("'"&amp;Trust_selected!$H$2&amp;"'!G:G"),INDIRECT("'"&amp;Trust_selected!$H$2&amp;"'!B:B"),C$1,INDIRECT("'"&amp;Trust_selected!$H$2&amp;"'!D:D"),Trust_selected!$E$12,INDIRECT("'"&amp;Trust_selected!$H$2&amp;"'!H:H"),$B15), SUMIFS(INDIRECT("'"&amp;Trust_selected!$H$2&amp;"'!G:G"),INDIRECT("'"&amp;Trust_selected!$H$2&amp;"'!B:B"),C$1,INDIRECT("'"&amp;Trust_selected!$H$2&amp;"'!D:D"),Trust_selected!$E$12,INDIRECT("'"&amp;Trust_selected!$H$2&amp;"'!E:E"),Trust_selected!$E$18,INDIRECT("'"&amp;Trust_selected!$H$2&amp;"'!H:H"),$B15))))</f>
        <v>34</v>
      </c>
      <c r="G15" s="22">
        <f t="shared" ca="1" si="2"/>
        <v>5.3968253968253971E-2</v>
      </c>
      <c r="H15" s="18">
        <f t="shared" ca="1" si="3"/>
        <v>4.1856794361209183E-2</v>
      </c>
      <c r="I15" s="76">
        <f t="shared" ca="1" si="8"/>
        <v>2.8797540056810643E-2</v>
      </c>
      <c r="J15" s="76">
        <f t="shared" ca="1" si="9"/>
        <v>6.0469495895268829E-2</v>
      </c>
      <c r="K15" s="76">
        <f t="shared" ca="1" si="10"/>
        <v>2.3288555088389191E-2</v>
      </c>
      <c r="L15" s="76">
        <f t="shared" ca="1" si="11"/>
        <v>7.410642826161741E-2</v>
      </c>
      <c r="M15" s="77" t="str">
        <f t="shared" ca="1" si="12"/>
        <v/>
      </c>
      <c r="N15" s="12">
        <f t="shared" ca="1" si="4"/>
        <v>72</v>
      </c>
      <c r="O15" s="12">
        <f t="shared" ca="1" si="5"/>
        <v>655013</v>
      </c>
      <c r="P15" s="22">
        <f ca="1">IF(AND(Trust_selected!$E$12="All intent",Trust_selected!$E$18="18+"), SUMIFS(INDIRECT("'"&amp;Trust_selected!$H$2&amp;"'!F:F"),INDIRECT("'"&amp;Trust_selected!$H$2&amp;"'!B:B"),N$1,INDIRECT("'"&amp;Trust_selected!$H$2&amp;"'!H:H"),$B15), IF(Trust_selected!$E$12="All intent", SUMIFS(INDIRECT("'"&amp;Trust_selected!$H$2&amp;"'!F:F"),INDIRECT("'"&amp;Trust_selected!$H$2&amp;"'!B:B"),N$1,INDIRECT("'"&amp;Trust_selected!$H$2&amp;"'!E:E"),Trust_selected!$E$18,INDIRECT("'"&amp;Trust_selected!$H$2&amp;"'!H:H"),$B15), IF(Trust_selected!$E$18="18+", SUMIFS(INDIRECT("'"&amp;Trust_selected!$H$2&amp;"'!F:F"),INDIRECT("'"&amp;Trust_selected!$H$2&amp;"'!B:B"),N$1,INDIRECT("'"&amp;Trust_selected!$H$2&amp;"'!D:D"),Trust_selected!$E$12,INDIRECT("'"&amp;Trust_selected!$H$2&amp;"'!H:H"),$B15), SUMIFS(INDIRECT("'"&amp;Trust_selected!$H$2&amp;"'!F:F"),INDIRECT("'"&amp;Trust_selected!$H$2&amp;"'!B:B"),N$1,INDIRECT("'"&amp;Trust_selected!$H$2&amp;"'!D:D"),Trust_selected!$E$12,INDIRECT("'"&amp;Trust_selected!$H$2&amp;"'!E:E"),Trust_selected!$E$18,INDIRECT("'"&amp;Trust_selected!$H$2&amp;"'!H:H"),$B15))))</f>
        <v>655</v>
      </c>
      <c r="Q15" s="22">
        <f ca="1">IF(AND(Trust_selected!$E$12="All intent",Trust_selected!$E$18="18+"), SUMIFS(INDIRECT("'"&amp;Trust_selected!$H$2&amp;"'!G:G"),INDIRECT("'"&amp;Trust_selected!$H$2&amp;"'!B:B"),N$1,INDIRECT("'"&amp;Trust_selected!$H$2&amp;"'!H:H"),$B15), IF(Trust_selected!$E$12="All intent", SUMIFS(INDIRECT("'"&amp;Trust_selected!$H$2&amp;"'!G:G"),INDIRECT("'"&amp;Trust_selected!$H$2&amp;"'!B:B"),N$1,INDIRECT("'"&amp;Trust_selected!$H$2&amp;"'!E:E"),Trust_selected!$E$18,INDIRECT("'"&amp;Trust_selected!$H$2&amp;"'!H:H"),$B15), IF(Trust_selected!$E$18="18+", SUMIFS(INDIRECT("'"&amp;Trust_selected!$H$2&amp;"'!G:G"),INDIRECT("'"&amp;Trust_selected!$H$2&amp;"'!B:B"),N$1,INDIRECT("'"&amp;Trust_selected!$H$2&amp;"'!D:D"),Trust_selected!$E$12,INDIRECT("'"&amp;Trust_selected!$H$2&amp;"'!H:H"),$B15), SUMIFS(INDIRECT("'"&amp;Trust_selected!$H$2&amp;"'!G:G"),INDIRECT("'"&amp;Trust_selected!$H$2&amp;"'!B:B"),N$1,INDIRECT("'"&amp;Trust_selected!$H$2&amp;"'!D:D"),Trust_selected!$E$12,INDIRECT("'"&amp;Trust_selected!$H$2&amp;"'!E:E"),Trust_selected!$E$18,INDIRECT("'"&amp;Trust_selected!$H$2&amp;"'!H:H"),$B15))))</f>
        <v>34</v>
      </c>
      <c r="R15" s="22">
        <f t="shared" ca="1" si="6"/>
        <v>5.1908396946564885E-2</v>
      </c>
      <c r="S15" s="18">
        <f t="shared" ca="1" si="7"/>
        <v>4.2820310180952947E-2</v>
      </c>
      <c r="T15" s="76">
        <f t="shared" ca="1" si="13"/>
        <v>2.9798692171139674E-2</v>
      </c>
      <c r="U15" s="76">
        <f t="shared" ca="1" si="14"/>
        <v>6.1173411498465224E-2</v>
      </c>
      <c r="V15" s="76">
        <f t="shared" ca="1" si="15"/>
        <v>2.4247760353795542E-2</v>
      </c>
      <c r="W15" s="76">
        <f t="shared" ca="1" si="16"/>
        <v>7.4531876938772876E-2</v>
      </c>
      <c r="X15" s="77" t="str">
        <f t="shared" ca="1" si="17"/>
        <v/>
      </c>
      <c r="Y15" s="120">
        <f t="shared" ca="1" si="18"/>
        <v>3.8874411882482307E-2</v>
      </c>
      <c r="Z15" s="120">
        <f t="shared" ca="1" si="19"/>
        <v>7.4468535034180633E-2</v>
      </c>
      <c r="AA15" s="120">
        <f t="shared" ca="1" si="20"/>
        <v>3.7381216750277058E-2</v>
      </c>
      <c r="AB15" s="120">
        <f t="shared" ca="1" si="21"/>
        <v>7.1660887171489066E-2</v>
      </c>
      <c r="AC15" s="22" t="str">
        <f t="shared" ca="1" si="22"/>
        <v>Change not statistically significant</v>
      </c>
      <c r="AG15" s="22" t="str">
        <f t="shared" ca="1" si="23"/>
        <v>Change not statistically significant</v>
      </c>
    </row>
    <row r="16" spans="1:33" x14ac:dyDescent="0.3">
      <c r="A16" s="12" t="s">
        <v>177</v>
      </c>
      <c r="B16" s="12" t="s">
        <v>22</v>
      </c>
      <c r="C16" s="12">
        <f t="shared" ca="1" si="0"/>
        <v>15</v>
      </c>
      <c r="D16" s="12">
        <f t="shared" ca="1" si="1"/>
        <v>73014</v>
      </c>
      <c r="E16" s="22">
        <f ca="1">IF(AND(Trust_selected!$E$12="All intent",Trust_selected!$E$18="18+"), SUMIFS(INDIRECT("'"&amp;Trust_selected!$H$2&amp;"'!F:F"),INDIRECT("'"&amp;Trust_selected!$H$2&amp;"'!B:B"),C$1,INDIRECT("'"&amp;Trust_selected!$H$2&amp;"'!H:H"),$B16), IF(Trust_selected!$E$12="All intent", SUMIFS(INDIRECT("'"&amp;Trust_selected!$H$2&amp;"'!F:F"),INDIRECT("'"&amp;Trust_selected!$H$2&amp;"'!B:B"),C$1,INDIRECT("'"&amp;Trust_selected!$H$2&amp;"'!E:E"),Trust_selected!$E$18,INDIRECT("'"&amp;Trust_selected!$H$2&amp;"'!H:H"),$B16), IF(Trust_selected!$E$18="18+", SUMIFS(INDIRECT("'"&amp;Trust_selected!$H$2&amp;"'!F:F"),INDIRECT("'"&amp;Trust_selected!$H$2&amp;"'!B:B"),C$1,INDIRECT("'"&amp;Trust_selected!$H$2&amp;"'!D:D"),Trust_selected!$E$12,INDIRECT("'"&amp;Trust_selected!$H$2&amp;"'!H:H"),$B16), SUMIFS(INDIRECT("'"&amp;Trust_selected!$H$2&amp;"'!F:F"),INDIRECT("'"&amp;Trust_selected!$H$2&amp;"'!B:B"),C$1,INDIRECT("'"&amp;Trust_selected!$H$2&amp;"'!D:D"),Trust_selected!$E$12,INDIRECT("'"&amp;Trust_selected!$H$2&amp;"'!E:E"),Trust_selected!$E$18,INDIRECT("'"&amp;Trust_selected!$H$2&amp;"'!H:H"),$B16))))</f>
        <v>73</v>
      </c>
      <c r="F16" s="22">
        <f ca="1">IF(AND(Trust_selected!$E$12="All intent",Trust_selected!$E$18="18+"), SUMIFS(INDIRECT("'"&amp;Trust_selected!$H$2&amp;"'!G:G"),INDIRECT("'"&amp;Trust_selected!$H$2&amp;"'!B:B"),C$1,INDIRECT("'"&amp;Trust_selected!$H$2&amp;"'!H:H"),$B16), IF(Trust_selected!$E$12="All intent", SUMIFS(INDIRECT("'"&amp;Trust_selected!$H$2&amp;"'!G:G"),INDIRECT("'"&amp;Trust_selected!$H$2&amp;"'!B:B"),C$1,INDIRECT("'"&amp;Trust_selected!$H$2&amp;"'!E:E"),Trust_selected!$E$18,INDIRECT("'"&amp;Trust_selected!$H$2&amp;"'!H:H"),$B16), IF(Trust_selected!$E$18="18+", SUMIFS(INDIRECT("'"&amp;Trust_selected!$H$2&amp;"'!G:G"),INDIRECT("'"&amp;Trust_selected!$H$2&amp;"'!B:B"),C$1,INDIRECT("'"&amp;Trust_selected!$H$2&amp;"'!D:D"),Trust_selected!$E$12,INDIRECT("'"&amp;Trust_selected!$H$2&amp;"'!H:H"),$B16), SUMIFS(INDIRECT("'"&amp;Trust_selected!$H$2&amp;"'!G:G"),INDIRECT("'"&amp;Trust_selected!$H$2&amp;"'!B:B"),C$1,INDIRECT("'"&amp;Trust_selected!$H$2&amp;"'!D:D"),Trust_selected!$E$12,INDIRECT("'"&amp;Trust_selected!$H$2&amp;"'!E:E"),Trust_selected!$E$18,INDIRECT("'"&amp;Trust_selected!$H$2&amp;"'!H:H"),$B16))))</f>
        <v>1</v>
      </c>
      <c r="G16" s="22">
        <f t="shared" ca="1" si="2"/>
        <v>1.3698630136986301E-2</v>
      </c>
      <c r="H16" s="18">
        <f t="shared" ca="1" si="3"/>
        <v>4.1856794361209183E-2</v>
      </c>
      <c r="I16" s="76">
        <f t="shared" ca="1" si="8"/>
        <v>1.4465998366283069E-2</v>
      </c>
      <c r="J16" s="76">
        <f t="shared" ca="1" si="9"/>
        <v>0.11505618723027582</v>
      </c>
      <c r="K16" s="76">
        <f t="shared" ca="1" si="10"/>
        <v>8.5523344955898296E-3</v>
      </c>
      <c r="L16" s="76">
        <f t="shared" ca="1" si="11"/>
        <v>0.18115758648000885</v>
      </c>
      <c r="M16" s="77" t="str">
        <f t="shared" ca="1" si="12"/>
        <v/>
      </c>
      <c r="N16" s="12">
        <f t="shared" ca="1" si="4"/>
        <v>7</v>
      </c>
      <c r="O16" s="12">
        <f t="shared" ca="1" si="5"/>
        <v>48014</v>
      </c>
      <c r="P16" s="22">
        <f ca="1">IF(AND(Trust_selected!$E$12="All intent",Trust_selected!$E$18="18+"), SUMIFS(INDIRECT("'"&amp;Trust_selected!$H$2&amp;"'!F:F"),INDIRECT("'"&amp;Trust_selected!$H$2&amp;"'!B:B"),N$1,INDIRECT("'"&amp;Trust_selected!$H$2&amp;"'!H:H"),$B16), IF(Trust_selected!$E$12="All intent", SUMIFS(INDIRECT("'"&amp;Trust_selected!$H$2&amp;"'!F:F"),INDIRECT("'"&amp;Trust_selected!$H$2&amp;"'!B:B"),N$1,INDIRECT("'"&amp;Trust_selected!$H$2&amp;"'!E:E"),Trust_selected!$E$18,INDIRECT("'"&amp;Trust_selected!$H$2&amp;"'!H:H"),$B16), IF(Trust_selected!$E$18="18+", SUMIFS(INDIRECT("'"&amp;Trust_selected!$H$2&amp;"'!F:F"),INDIRECT("'"&amp;Trust_selected!$H$2&amp;"'!B:B"),N$1,INDIRECT("'"&amp;Trust_selected!$H$2&amp;"'!D:D"),Trust_selected!$E$12,INDIRECT("'"&amp;Trust_selected!$H$2&amp;"'!H:H"),$B16), SUMIFS(INDIRECT("'"&amp;Trust_selected!$H$2&amp;"'!F:F"),INDIRECT("'"&amp;Trust_selected!$H$2&amp;"'!B:B"),N$1,INDIRECT("'"&amp;Trust_selected!$H$2&amp;"'!D:D"),Trust_selected!$E$12,INDIRECT("'"&amp;Trust_selected!$H$2&amp;"'!E:E"),Trust_selected!$E$18,INDIRECT("'"&amp;Trust_selected!$H$2&amp;"'!H:H"),$B16))))</f>
        <v>48</v>
      </c>
      <c r="Q16" s="22">
        <f ca="1">IF(AND(Trust_selected!$E$12="All intent",Trust_selected!$E$18="18+"), SUMIFS(INDIRECT("'"&amp;Trust_selected!$H$2&amp;"'!G:G"),INDIRECT("'"&amp;Trust_selected!$H$2&amp;"'!B:B"),N$1,INDIRECT("'"&amp;Trust_selected!$H$2&amp;"'!H:H"),$B16), IF(Trust_selected!$E$12="All intent", SUMIFS(INDIRECT("'"&amp;Trust_selected!$H$2&amp;"'!G:G"),INDIRECT("'"&amp;Trust_selected!$H$2&amp;"'!B:B"),N$1,INDIRECT("'"&amp;Trust_selected!$H$2&amp;"'!E:E"),Trust_selected!$E$18,INDIRECT("'"&amp;Trust_selected!$H$2&amp;"'!H:H"),$B16), IF(Trust_selected!$E$18="18+", SUMIFS(INDIRECT("'"&amp;Trust_selected!$H$2&amp;"'!G:G"),INDIRECT("'"&amp;Trust_selected!$H$2&amp;"'!B:B"),N$1,INDIRECT("'"&amp;Trust_selected!$H$2&amp;"'!D:D"),Trust_selected!$E$12,INDIRECT("'"&amp;Trust_selected!$H$2&amp;"'!H:H"),$B16), SUMIFS(INDIRECT("'"&amp;Trust_selected!$H$2&amp;"'!G:G"),INDIRECT("'"&amp;Trust_selected!$H$2&amp;"'!B:B"),N$1,INDIRECT("'"&amp;Trust_selected!$H$2&amp;"'!D:D"),Trust_selected!$E$12,INDIRECT("'"&amp;Trust_selected!$H$2&amp;"'!E:E"),Trust_selected!$E$18,INDIRECT("'"&amp;Trust_selected!$H$2&amp;"'!H:H"),$B16))))</f>
        <v>0</v>
      </c>
      <c r="R16" s="22">
        <f t="shared" ca="1" si="6"/>
        <v>0</v>
      </c>
      <c r="S16" s="18">
        <f t="shared" ca="1" si="7"/>
        <v>4.2820310180952947E-2</v>
      </c>
      <c r="T16" s="76">
        <f t="shared" ca="1" si="13"/>
        <v>1.2007272657166633E-2</v>
      </c>
      <c r="U16" s="76">
        <f t="shared" ca="1" si="14"/>
        <v>0.14138980184229871</v>
      </c>
      <c r="V16" s="76">
        <f t="shared" ca="1" si="15"/>
        <v>6.6280702404213918E-3</v>
      </c>
      <c r="W16" s="76">
        <f t="shared" ca="1" si="16"/>
        <v>0.23073497783848188</v>
      </c>
      <c r="X16" s="77" t="str">
        <f t="shared" ca="1" si="17"/>
        <v>3SDL</v>
      </c>
      <c r="Y16" s="120">
        <f t="shared" ca="1" si="18"/>
        <v>2.4222514664838627E-3</v>
      </c>
      <c r="Z16" s="120">
        <f t="shared" ca="1" si="19"/>
        <v>7.3597372709638148E-2</v>
      </c>
      <c r="AA16" s="120">
        <f t="shared" ca="1" si="20"/>
        <v>0</v>
      </c>
      <c r="AB16" s="120">
        <f t="shared" ca="1" si="21"/>
        <v>7.4100129666117467E-2</v>
      </c>
      <c r="AC16" s="22" t="str">
        <f t="shared" ca="1" si="22"/>
        <v>Change not statistically significant</v>
      </c>
      <c r="AG16" s="22" t="str">
        <f t="shared" ca="1" si="23"/>
        <v>Numbers too small for z-test</v>
      </c>
    </row>
    <row r="17" spans="1:33" x14ac:dyDescent="0.3">
      <c r="A17" s="12" t="s">
        <v>178</v>
      </c>
      <c r="B17" s="12" t="s">
        <v>23</v>
      </c>
      <c r="C17" s="12">
        <f t="shared" ca="1" si="0"/>
        <v>16</v>
      </c>
      <c r="D17" s="12">
        <f t="shared" ca="1" si="1"/>
        <v>78015</v>
      </c>
      <c r="E17" s="22">
        <f ca="1">IF(AND(Trust_selected!$E$12="All intent",Trust_selected!$E$18="18+"), SUMIFS(INDIRECT("'"&amp;Trust_selected!$H$2&amp;"'!F:F"),INDIRECT("'"&amp;Trust_selected!$H$2&amp;"'!B:B"),C$1,INDIRECT("'"&amp;Trust_selected!$H$2&amp;"'!H:H"),$B17), IF(Trust_selected!$E$12="All intent", SUMIFS(INDIRECT("'"&amp;Trust_selected!$H$2&amp;"'!F:F"),INDIRECT("'"&amp;Trust_selected!$H$2&amp;"'!B:B"),C$1,INDIRECT("'"&amp;Trust_selected!$H$2&amp;"'!E:E"),Trust_selected!$E$18,INDIRECT("'"&amp;Trust_selected!$H$2&amp;"'!H:H"),$B17), IF(Trust_selected!$E$18="18+", SUMIFS(INDIRECT("'"&amp;Trust_selected!$H$2&amp;"'!F:F"),INDIRECT("'"&amp;Trust_selected!$H$2&amp;"'!B:B"),C$1,INDIRECT("'"&amp;Trust_selected!$H$2&amp;"'!D:D"),Trust_selected!$E$12,INDIRECT("'"&amp;Trust_selected!$H$2&amp;"'!H:H"),$B17), SUMIFS(INDIRECT("'"&amp;Trust_selected!$H$2&amp;"'!F:F"),INDIRECT("'"&amp;Trust_selected!$H$2&amp;"'!B:B"),C$1,INDIRECT("'"&amp;Trust_selected!$H$2&amp;"'!D:D"),Trust_selected!$E$12,INDIRECT("'"&amp;Trust_selected!$H$2&amp;"'!E:E"),Trust_selected!$E$18,INDIRECT("'"&amp;Trust_selected!$H$2&amp;"'!H:H"),$B17))))</f>
        <v>78</v>
      </c>
      <c r="F17" s="22">
        <f ca="1">IF(AND(Trust_selected!$E$12="All intent",Trust_selected!$E$18="18+"), SUMIFS(INDIRECT("'"&amp;Trust_selected!$H$2&amp;"'!G:G"),INDIRECT("'"&amp;Trust_selected!$H$2&amp;"'!B:B"),C$1,INDIRECT("'"&amp;Trust_selected!$H$2&amp;"'!H:H"),$B17), IF(Trust_selected!$E$12="All intent", SUMIFS(INDIRECT("'"&amp;Trust_selected!$H$2&amp;"'!G:G"),INDIRECT("'"&amp;Trust_selected!$H$2&amp;"'!B:B"),C$1,INDIRECT("'"&amp;Trust_selected!$H$2&amp;"'!E:E"),Trust_selected!$E$18,INDIRECT("'"&amp;Trust_selected!$H$2&amp;"'!H:H"),$B17), IF(Trust_selected!$E$18="18+", SUMIFS(INDIRECT("'"&amp;Trust_selected!$H$2&amp;"'!G:G"),INDIRECT("'"&amp;Trust_selected!$H$2&amp;"'!B:B"),C$1,INDIRECT("'"&amp;Trust_selected!$H$2&amp;"'!D:D"),Trust_selected!$E$12,INDIRECT("'"&amp;Trust_selected!$H$2&amp;"'!H:H"),$B17), SUMIFS(INDIRECT("'"&amp;Trust_selected!$H$2&amp;"'!G:G"),INDIRECT("'"&amp;Trust_selected!$H$2&amp;"'!B:B"),C$1,INDIRECT("'"&amp;Trust_selected!$H$2&amp;"'!D:D"),Trust_selected!$E$12,INDIRECT("'"&amp;Trust_selected!$H$2&amp;"'!E:E"),Trust_selected!$E$18,INDIRECT("'"&amp;Trust_selected!$H$2&amp;"'!H:H"),$B17))))</f>
        <v>1</v>
      </c>
      <c r="G17" s="22">
        <f t="shared" ca="1" si="2"/>
        <v>1.282051282051282E-2</v>
      </c>
      <c r="H17" s="18">
        <f t="shared" ca="1" si="3"/>
        <v>4.1856794361209183E-2</v>
      </c>
      <c r="I17" s="76">
        <f t="shared" ca="1" si="8"/>
        <v>1.4936976160757436E-2</v>
      </c>
      <c r="J17" s="76">
        <f t="shared" ca="1" si="9"/>
        <v>0.11178659620767904</v>
      </c>
      <c r="K17" s="76">
        <f t="shared" ca="1" si="10"/>
        <v>8.9335477228139303E-3</v>
      </c>
      <c r="L17" s="76">
        <f t="shared" ca="1" si="11"/>
        <v>0.17472285320068795</v>
      </c>
      <c r="M17" s="77" t="str">
        <f t="shared" ca="1" si="12"/>
        <v/>
      </c>
      <c r="N17" s="12">
        <f t="shared" ca="1" si="4"/>
        <v>15</v>
      </c>
      <c r="O17" s="12">
        <f t="shared" ca="1" si="5"/>
        <v>89015</v>
      </c>
      <c r="P17" s="22">
        <f ca="1">IF(AND(Trust_selected!$E$12="All intent",Trust_selected!$E$18="18+"), SUMIFS(INDIRECT("'"&amp;Trust_selected!$H$2&amp;"'!F:F"),INDIRECT("'"&amp;Trust_selected!$H$2&amp;"'!B:B"),N$1,INDIRECT("'"&amp;Trust_selected!$H$2&amp;"'!H:H"),$B17), IF(Trust_selected!$E$12="All intent", SUMIFS(INDIRECT("'"&amp;Trust_selected!$H$2&amp;"'!F:F"),INDIRECT("'"&amp;Trust_selected!$H$2&amp;"'!B:B"),N$1,INDIRECT("'"&amp;Trust_selected!$H$2&amp;"'!E:E"),Trust_selected!$E$18,INDIRECT("'"&amp;Trust_selected!$H$2&amp;"'!H:H"),$B17), IF(Trust_selected!$E$18="18+", SUMIFS(INDIRECT("'"&amp;Trust_selected!$H$2&amp;"'!F:F"),INDIRECT("'"&amp;Trust_selected!$H$2&amp;"'!B:B"),N$1,INDIRECT("'"&amp;Trust_selected!$H$2&amp;"'!D:D"),Trust_selected!$E$12,INDIRECT("'"&amp;Trust_selected!$H$2&amp;"'!H:H"),$B17), SUMIFS(INDIRECT("'"&amp;Trust_selected!$H$2&amp;"'!F:F"),INDIRECT("'"&amp;Trust_selected!$H$2&amp;"'!B:B"),N$1,INDIRECT("'"&amp;Trust_selected!$H$2&amp;"'!D:D"),Trust_selected!$E$12,INDIRECT("'"&amp;Trust_selected!$H$2&amp;"'!E:E"),Trust_selected!$E$18,INDIRECT("'"&amp;Trust_selected!$H$2&amp;"'!H:H"),$B17))))</f>
        <v>89</v>
      </c>
      <c r="Q17" s="22">
        <f ca="1">IF(AND(Trust_selected!$E$12="All intent",Trust_selected!$E$18="18+"), SUMIFS(INDIRECT("'"&amp;Trust_selected!$H$2&amp;"'!G:G"),INDIRECT("'"&amp;Trust_selected!$H$2&amp;"'!B:B"),N$1,INDIRECT("'"&amp;Trust_selected!$H$2&amp;"'!H:H"),$B17), IF(Trust_selected!$E$12="All intent", SUMIFS(INDIRECT("'"&amp;Trust_selected!$H$2&amp;"'!G:G"),INDIRECT("'"&amp;Trust_selected!$H$2&amp;"'!B:B"),N$1,INDIRECT("'"&amp;Trust_selected!$H$2&amp;"'!E:E"),Trust_selected!$E$18,INDIRECT("'"&amp;Trust_selected!$H$2&amp;"'!H:H"),$B17), IF(Trust_selected!$E$18="18+", SUMIFS(INDIRECT("'"&amp;Trust_selected!$H$2&amp;"'!G:G"),INDIRECT("'"&amp;Trust_selected!$H$2&amp;"'!B:B"),N$1,INDIRECT("'"&amp;Trust_selected!$H$2&amp;"'!D:D"),Trust_selected!$E$12,INDIRECT("'"&amp;Trust_selected!$H$2&amp;"'!H:H"),$B17), SUMIFS(INDIRECT("'"&amp;Trust_selected!$H$2&amp;"'!G:G"),INDIRECT("'"&amp;Trust_selected!$H$2&amp;"'!B:B"),N$1,INDIRECT("'"&amp;Trust_selected!$H$2&amp;"'!D:D"),Trust_selected!$E$12,INDIRECT("'"&amp;Trust_selected!$H$2&amp;"'!E:E"),Trust_selected!$E$18,INDIRECT("'"&amp;Trust_selected!$H$2&amp;"'!H:H"),$B17))))</f>
        <v>3</v>
      </c>
      <c r="R17" s="22">
        <f t="shared" ca="1" si="6"/>
        <v>3.3707865168539325E-2</v>
      </c>
      <c r="S17" s="18">
        <f t="shared" ca="1" si="7"/>
        <v>4.2820310180952947E-2</v>
      </c>
      <c r="T17" s="76">
        <f t="shared" ca="1" si="13"/>
        <v>1.6418524507223628E-2</v>
      </c>
      <c r="U17" s="76">
        <f t="shared" ca="1" si="14"/>
        <v>0.10705646097568086</v>
      </c>
      <c r="V17" s="76">
        <f t="shared" ca="1" si="15"/>
        <v>1.0087544226707167E-2</v>
      </c>
      <c r="W17" s="76">
        <f t="shared" ca="1" si="16"/>
        <v>0.16415362209875622</v>
      </c>
      <c r="X17" s="77" t="str">
        <f t="shared" ca="1" si="17"/>
        <v/>
      </c>
      <c r="Y17" s="120">
        <f t="shared" ca="1" si="18"/>
        <v>2.2667317538337325E-3</v>
      </c>
      <c r="Z17" s="120">
        <f t="shared" ca="1" si="19"/>
        <v>6.9108570017022211E-2</v>
      </c>
      <c r="AA17" s="120">
        <f t="shared" ca="1" si="20"/>
        <v>1.15292211517898E-2</v>
      </c>
      <c r="AB17" s="120">
        <f t="shared" ca="1" si="21"/>
        <v>9.4473624405614201E-2</v>
      </c>
      <c r="AC17" s="22" t="str">
        <f t="shared" ca="1" si="22"/>
        <v>Change not statistically significant</v>
      </c>
      <c r="AG17" s="22" t="str">
        <f t="shared" ca="1" si="23"/>
        <v>Numbers too small for z-test</v>
      </c>
    </row>
    <row r="18" spans="1:33" x14ac:dyDescent="0.3">
      <c r="A18" s="12" t="s">
        <v>179</v>
      </c>
      <c r="B18" s="12" t="s">
        <v>24</v>
      </c>
      <c r="C18" s="12">
        <f t="shared" ca="1" si="0"/>
        <v>99</v>
      </c>
      <c r="D18" s="12">
        <f t="shared" ca="1" si="1"/>
        <v>989016</v>
      </c>
      <c r="E18" s="22">
        <f ca="1">IF(AND(Trust_selected!$E$12="All intent",Trust_selected!$E$18="18+"), SUMIFS(INDIRECT("'"&amp;Trust_selected!$H$2&amp;"'!F:F"),INDIRECT("'"&amp;Trust_selected!$H$2&amp;"'!B:B"),C$1,INDIRECT("'"&amp;Trust_selected!$H$2&amp;"'!H:H"),$B18), IF(Trust_selected!$E$12="All intent", SUMIFS(INDIRECT("'"&amp;Trust_selected!$H$2&amp;"'!F:F"),INDIRECT("'"&amp;Trust_selected!$H$2&amp;"'!B:B"),C$1,INDIRECT("'"&amp;Trust_selected!$H$2&amp;"'!E:E"),Trust_selected!$E$18,INDIRECT("'"&amp;Trust_selected!$H$2&amp;"'!H:H"),$B18), IF(Trust_selected!$E$18="18+", SUMIFS(INDIRECT("'"&amp;Trust_selected!$H$2&amp;"'!F:F"),INDIRECT("'"&amp;Trust_selected!$H$2&amp;"'!B:B"),C$1,INDIRECT("'"&amp;Trust_selected!$H$2&amp;"'!D:D"),Trust_selected!$E$12,INDIRECT("'"&amp;Trust_selected!$H$2&amp;"'!H:H"),$B18), SUMIFS(INDIRECT("'"&amp;Trust_selected!$H$2&amp;"'!F:F"),INDIRECT("'"&amp;Trust_selected!$H$2&amp;"'!B:B"),C$1,INDIRECT("'"&amp;Trust_selected!$H$2&amp;"'!D:D"),Trust_selected!$E$12,INDIRECT("'"&amp;Trust_selected!$H$2&amp;"'!E:E"),Trust_selected!$E$18,INDIRECT("'"&amp;Trust_selected!$H$2&amp;"'!H:H"),$B18))))</f>
        <v>989</v>
      </c>
      <c r="F18" s="22">
        <f ca="1">IF(AND(Trust_selected!$E$12="All intent",Trust_selected!$E$18="18+"), SUMIFS(INDIRECT("'"&amp;Trust_selected!$H$2&amp;"'!G:G"),INDIRECT("'"&amp;Trust_selected!$H$2&amp;"'!B:B"),C$1,INDIRECT("'"&amp;Trust_selected!$H$2&amp;"'!H:H"),$B18), IF(Trust_selected!$E$12="All intent", SUMIFS(INDIRECT("'"&amp;Trust_selected!$H$2&amp;"'!G:G"),INDIRECT("'"&amp;Trust_selected!$H$2&amp;"'!B:B"),C$1,INDIRECT("'"&amp;Trust_selected!$H$2&amp;"'!E:E"),Trust_selected!$E$18,INDIRECT("'"&amp;Trust_selected!$H$2&amp;"'!H:H"),$B18), IF(Trust_selected!$E$18="18+", SUMIFS(INDIRECT("'"&amp;Trust_selected!$H$2&amp;"'!G:G"),INDIRECT("'"&amp;Trust_selected!$H$2&amp;"'!B:B"),C$1,INDIRECT("'"&amp;Trust_selected!$H$2&amp;"'!D:D"),Trust_selected!$E$12,INDIRECT("'"&amp;Trust_selected!$H$2&amp;"'!H:H"),$B18), SUMIFS(INDIRECT("'"&amp;Trust_selected!$H$2&amp;"'!G:G"),INDIRECT("'"&amp;Trust_selected!$H$2&amp;"'!B:B"),C$1,INDIRECT("'"&amp;Trust_selected!$H$2&amp;"'!D:D"),Trust_selected!$E$12,INDIRECT("'"&amp;Trust_selected!$H$2&amp;"'!E:E"),Trust_selected!$E$18,INDIRECT("'"&amp;Trust_selected!$H$2&amp;"'!H:H"),$B18))))</f>
        <v>45</v>
      </c>
      <c r="G18" s="22">
        <f t="shared" ca="1" si="2"/>
        <v>4.5500505561172903E-2</v>
      </c>
      <c r="H18" s="18">
        <f t="shared" ca="1" si="3"/>
        <v>4.1856794361209183E-2</v>
      </c>
      <c r="I18" s="76">
        <f t="shared" ca="1" si="8"/>
        <v>3.1046964428256552E-2</v>
      </c>
      <c r="J18" s="76">
        <f t="shared" ca="1" si="9"/>
        <v>5.6212009456874538E-2</v>
      </c>
      <c r="K18" s="76">
        <f t="shared" ca="1" si="10"/>
        <v>2.6170065016889402E-2</v>
      </c>
      <c r="L18" s="76">
        <f t="shared" ca="1" si="11"/>
        <v>6.6306162199562049E-2</v>
      </c>
      <c r="M18" s="77" t="str">
        <f t="shared" ca="1" si="12"/>
        <v/>
      </c>
      <c r="N18" s="12">
        <f t="shared" ca="1" si="4"/>
        <v>96</v>
      </c>
      <c r="O18" s="12">
        <f t="shared" ca="1" si="5"/>
        <v>1007016</v>
      </c>
      <c r="P18" s="22">
        <f ca="1">IF(AND(Trust_selected!$E$12="All intent",Trust_selected!$E$18="18+"), SUMIFS(INDIRECT("'"&amp;Trust_selected!$H$2&amp;"'!F:F"),INDIRECT("'"&amp;Trust_selected!$H$2&amp;"'!B:B"),N$1,INDIRECT("'"&amp;Trust_selected!$H$2&amp;"'!H:H"),$B18), IF(Trust_selected!$E$12="All intent", SUMIFS(INDIRECT("'"&amp;Trust_selected!$H$2&amp;"'!F:F"),INDIRECT("'"&amp;Trust_selected!$H$2&amp;"'!B:B"),N$1,INDIRECT("'"&amp;Trust_selected!$H$2&amp;"'!E:E"),Trust_selected!$E$18,INDIRECT("'"&amp;Trust_selected!$H$2&amp;"'!H:H"),$B18), IF(Trust_selected!$E$18="18+", SUMIFS(INDIRECT("'"&amp;Trust_selected!$H$2&amp;"'!F:F"),INDIRECT("'"&amp;Trust_selected!$H$2&amp;"'!B:B"),N$1,INDIRECT("'"&amp;Trust_selected!$H$2&amp;"'!D:D"),Trust_selected!$E$12,INDIRECT("'"&amp;Trust_selected!$H$2&amp;"'!H:H"),$B18), SUMIFS(INDIRECT("'"&amp;Trust_selected!$H$2&amp;"'!F:F"),INDIRECT("'"&amp;Trust_selected!$H$2&amp;"'!B:B"),N$1,INDIRECT("'"&amp;Trust_selected!$H$2&amp;"'!D:D"),Trust_selected!$E$12,INDIRECT("'"&amp;Trust_selected!$H$2&amp;"'!E:E"),Trust_selected!$E$18,INDIRECT("'"&amp;Trust_selected!$H$2&amp;"'!H:H"),$B18))))</f>
        <v>1007</v>
      </c>
      <c r="Q18" s="22">
        <f ca="1">IF(AND(Trust_selected!$E$12="All intent",Trust_selected!$E$18="18+"), SUMIFS(INDIRECT("'"&amp;Trust_selected!$H$2&amp;"'!G:G"),INDIRECT("'"&amp;Trust_selected!$H$2&amp;"'!B:B"),N$1,INDIRECT("'"&amp;Trust_selected!$H$2&amp;"'!H:H"),$B18), IF(Trust_selected!$E$12="All intent", SUMIFS(INDIRECT("'"&amp;Trust_selected!$H$2&amp;"'!G:G"),INDIRECT("'"&amp;Trust_selected!$H$2&amp;"'!B:B"),N$1,INDIRECT("'"&amp;Trust_selected!$H$2&amp;"'!E:E"),Trust_selected!$E$18,INDIRECT("'"&amp;Trust_selected!$H$2&amp;"'!H:H"),$B18), IF(Trust_selected!$E$18="18+", SUMIFS(INDIRECT("'"&amp;Trust_selected!$H$2&amp;"'!G:G"),INDIRECT("'"&amp;Trust_selected!$H$2&amp;"'!B:B"),N$1,INDIRECT("'"&amp;Trust_selected!$H$2&amp;"'!D:D"),Trust_selected!$E$12,INDIRECT("'"&amp;Trust_selected!$H$2&amp;"'!H:H"),$B18), SUMIFS(INDIRECT("'"&amp;Trust_selected!$H$2&amp;"'!G:G"),INDIRECT("'"&amp;Trust_selected!$H$2&amp;"'!B:B"),N$1,INDIRECT("'"&amp;Trust_selected!$H$2&amp;"'!D:D"),Trust_selected!$E$12,INDIRECT("'"&amp;Trust_selected!$H$2&amp;"'!E:E"),Trust_selected!$E$18,INDIRECT("'"&amp;Trust_selected!$H$2&amp;"'!H:H"),$B18))))</f>
        <v>48</v>
      </c>
      <c r="R18" s="22">
        <f t="shared" ca="1" si="6"/>
        <v>4.7666335650446874E-2</v>
      </c>
      <c r="S18" s="18">
        <f t="shared" ca="1" si="7"/>
        <v>4.2820310180952947E-2</v>
      </c>
      <c r="T18" s="76">
        <f t="shared" ca="1" si="13"/>
        <v>3.1956796304619152E-2</v>
      </c>
      <c r="U18" s="76">
        <f t="shared" ca="1" si="14"/>
        <v>5.71587532576854E-2</v>
      </c>
      <c r="V18" s="76">
        <f t="shared" ca="1" si="15"/>
        <v>2.7028472541985666E-2</v>
      </c>
      <c r="W18" s="76">
        <f t="shared" ca="1" si="16"/>
        <v>6.7201524319347228E-2</v>
      </c>
      <c r="X18" s="77" t="str">
        <f t="shared" ca="1" si="17"/>
        <v/>
      </c>
      <c r="Y18" s="120">
        <f t="shared" ca="1" si="18"/>
        <v>3.4177341966221839E-2</v>
      </c>
      <c r="Z18" s="120">
        <f t="shared" ca="1" si="19"/>
        <v>6.0340728353041259E-2</v>
      </c>
      <c r="AA18" s="120">
        <f t="shared" ca="1" si="20"/>
        <v>3.6139007218848856E-2</v>
      </c>
      <c r="AB18" s="120">
        <f t="shared" ca="1" si="21"/>
        <v>6.2631633764926115E-2</v>
      </c>
      <c r="AC18" s="22" t="str">
        <f t="shared" ca="1" si="22"/>
        <v>Change not statistically significant</v>
      </c>
      <c r="AG18" s="22" t="str">
        <f t="shared" ca="1" si="23"/>
        <v>Change not statistically significant</v>
      </c>
    </row>
    <row r="19" spans="1:33" x14ac:dyDescent="0.3">
      <c r="A19" s="12" t="s">
        <v>180</v>
      </c>
      <c r="B19" s="12" t="s">
        <v>25</v>
      </c>
      <c r="C19" s="12">
        <f t="shared" ca="1" si="0"/>
        <v>60</v>
      </c>
      <c r="D19" s="12">
        <f t="shared" ca="1" si="1"/>
        <v>454017</v>
      </c>
      <c r="E19" s="22">
        <f ca="1">IF(AND(Trust_selected!$E$12="All intent",Trust_selected!$E$18="18+"), SUMIFS(INDIRECT("'"&amp;Trust_selected!$H$2&amp;"'!F:F"),INDIRECT("'"&amp;Trust_selected!$H$2&amp;"'!B:B"),C$1,INDIRECT("'"&amp;Trust_selected!$H$2&amp;"'!H:H"),$B19), IF(Trust_selected!$E$12="All intent", SUMIFS(INDIRECT("'"&amp;Trust_selected!$H$2&amp;"'!F:F"),INDIRECT("'"&amp;Trust_selected!$H$2&amp;"'!B:B"),C$1,INDIRECT("'"&amp;Trust_selected!$H$2&amp;"'!E:E"),Trust_selected!$E$18,INDIRECT("'"&amp;Trust_selected!$H$2&amp;"'!H:H"),$B19), IF(Trust_selected!$E$18="18+", SUMIFS(INDIRECT("'"&amp;Trust_selected!$H$2&amp;"'!F:F"),INDIRECT("'"&amp;Trust_selected!$H$2&amp;"'!B:B"),C$1,INDIRECT("'"&amp;Trust_selected!$H$2&amp;"'!D:D"),Trust_selected!$E$12,INDIRECT("'"&amp;Trust_selected!$H$2&amp;"'!H:H"),$B19), SUMIFS(INDIRECT("'"&amp;Trust_selected!$H$2&amp;"'!F:F"),INDIRECT("'"&amp;Trust_selected!$H$2&amp;"'!B:B"),C$1,INDIRECT("'"&amp;Trust_selected!$H$2&amp;"'!D:D"),Trust_selected!$E$12,INDIRECT("'"&amp;Trust_selected!$H$2&amp;"'!E:E"),Trust_selected!$E$18,INDIRECT("'"&amp;Trust_selected!$H$2&amp;"'!H:H"),$B19))))</f>
        <v>454</v>
      </c>
      <c r="F19" s="22">
        <f ca="1">IF(AND(Trust_selected!$E$12="All intent",Trust_selected!$E$18="18+"), SUMIFS(INDIRECT("'"&amp;Trust_selected!$H$2&amp;"'!G:G"),INDIRECT("'"&amp;Trust_selected!$H$2&amp;"'!B:B"),C$1,INDIRECT("'"&amp;Trust_selected!$H$2&amp;"'!H:H"),$B19), IF(Trust_selected!$E$12="All intent", SUMIFS(INDIRECT("'"&amp;Trust_selected!$H$2&amp;"'!G:G"),INDIRECT("'"&amp;Trust_selected!$H$2&amp;"'!B:B"),C$1,INDIRECT("'"&amp;Trust_selected!$H$2&amp;"'!E:E"),Trust_selected!$E$18,INDIRECT("'"&amp;Trust_selected!$H$2&amp;"'!H:H"),$B19), IF(Trust_selected!$E$18="18+", SUMIFS(INDIRECT("'"&amp;Trust_selected!$H$2&amp;"'!G:G"),INDIRECT("'"&amp;Trust_selected!$H$2&amp;"'!B:B"),C$1,INDIRECT("'"&amp;Trust_selected!$H$2&amp;"'!D:D"),Trust_selected!$E$12,INDIRECT("'"&amp;Trust_selected!$H$2&amp;"'!H:H"),$B19), SUMIFS(INDIRECT("'"&amp;Trust_selected!$H$2&amp;"'!G:G"),INDIRECT("'"&amp;Trust_selected!$H$2&amp;"'!B:B"),C$1,INDIRECT("'"&amp;Trust_selected!$H$2&amp;"'!D:D"),Trust_selected!$E$12,INDIRECT("'"&amp;Trust_selected!$H$2&amp;"'!E:E"),Trust_selected!$E$18,INDIRECT("'"&amp;Trust_selected!$H$2&amp;"'!H:H"),$B19))))</f>
        <v>36</v>
      </c>
      <c r="G19" s="22">
        <f t="shared" ca="1" si="2"/>
        <v>7.9295154185022032E-2</v>
      </c>
      <c r="H19" s="18">
        <f t="shared" ca="1" si="3"/>
        <v>4.1856794361209183E-2</v>
      </c>
      <c r="I19" s="76">
        <f t="shared" ca="1" si="8"/>
        <v>2.6958361077326114E-2</v>
      </c>
      <c r="J19" s="76">
        <f t="shared" ca="1" si="9"/>
        <v>6.4443488994790396E-2</v>
      </c>
      <c r="K19" s="76">
        <f t="shared" ca="1" si="10"/>
        <v>2.1041610007889521E-2</v>
      </c>
      <c r="L19" s="76">
        <f t="shared" ca="1" si="11"/>
        <v>8.1547913097099578E-2</v>
      </c>
      <c r="M19" s="77" t="str">
        <f t="shared" ca="1" si="12"/>
        <v/>
      </c>
      <c r="N19" s="12">
        <f t="shared" ca="1" si="4"/>
        <v>59</v>
      </c>
      <c r="O19" s="12">
        <f t="shared" ca="1" si="5"/>
        <v>477017</v>
      </c>
      <c r="P19" s="22">
        <f ca="1">IF(AND(Trust_selected!$E$12="All intent",Trust_selected!$E$18="18+"), SUMIFS(INDIRECT("'"&amp;Trust_selected!$H$2&amp;"'!F:F"),INDIRECT("'"&amp;Trust_selected!$H$2&amp;"'!B:B"),N$1,INDIRECT("'"&amp;Trust_selected!$H$2&amp;"'!H:H"),$B19), IF(Trust_selected!$E$12="All intent", SUMIFS(INDIRECT("'"&amp;Trust_selected!$H$2&amp;"'!F:F"),INDIRECT("'"&amp;Trust_selected!$H$2&amp;"'!B:B"),N$1,INDIRECT("'"&amp;Trust_selected!$H$2&amp;"'!E:E"),Trust_selected!$E$18,INDIRECT("'"&amp;Trust_selected!$H$2&amp;"'!H:H"),$B19), IF(Trust_selected!$E$18="18+", SUMIFS(INDIRECT("'"&amp;Trust_selected!$H$2&amp;"'!F:F"),INDIRECT("'"&amp;Trust_selected!$H$2&amp;"'!B:B"),N$1,INDIRECT("'"&amp;Trust_selected!$H$2&amp;"'!D:D"),Trust_selected!$E$12,INDIRECT("'"&amp;Trust_selected!$H$2&amp;"'!H:H"),$B19), SUMIFS(INDIRECT("'"&amp;Trust_selected!$H$2&amp;"'!F:F"),INDIRECT("'"&amp;Trust_selected!$H$2&amp;"'!B:B"),N$1,INDIRECT("'"&amp;Trust_selected!$H$2&amp;"'!D:D"),Trust_selected!$E$12,INDIRECT("'"&amp;Trust_selected!$H$2&amp;"'!E:E"),Trust_selected!$E$18,INDIRECT("'"&amp;Trust_selected!$H$2&amp;"'!H:H"),$B19))))</f>
        <v>477</v>
      </c>
      <c r="Q19" s="22">
        <f ca="1">IF(AND(Trust_selected!$E$12="All intent",Trust_selected!$E$18="18+"), SUMIFS(INDIRECT("'"&amp;Trust_selected!$H$2&amp;"'!G:G"),INDIRECT("'"&amp;Trust_selected!$H$2&amp;"'!B:B"),N$1,INDIRECT("'"&amp;Trust_selected!$H$2&amp;"'!H:H"),$B19), IF(Trust_selected!$E$12="All intent", SUMIFS(INDIRECT("'"&amp;Trust_selected!$H$2&amp;"'!G:G"),INDIRECT("'"&amp;Trust_selected!$H$2&amp;"'!B:B"),N$1,INDIRECT("'"&amp;Trust_selected!$H$2&amp;"'!E:E"),Trust_selected!$E$18,INDIRECT("'"&amp;Trust_selected!$H$2&amp;"'!H:H"),$B19), IF(Trust_selected!$E$18="18+", SUMIFS(INDIRECT("'"&amp;Trust_selected!$H$2&amp;"'!G:G"),INDIRECT("'"&amp;Trust_selected!$H$2&amp;"'!B:B"),N$1,INDIRECT("'"&amp;Trust_selected!$H$2&amp;"'!D:D"),Trust_selected!$E$12,INDIRECT("'"&amp;Trust_selected!$H$2&amp;"'!H:H"),$B19), SUMIFS(INDIRECT("'"&amp;Trust_selected!$H$2&amp;"'!G:G"),INDIRECT("'"&amp;Trust_selected!$H$2&amp;"'!B:B"),N$1,INDIRECT("'"&amp;Trust_selected!$H$2&amp;"'!D:D"),Trust_selected!$E$12,INDIRECT("'"&amp;Trust_selected!$H$2&amp;"'!E:E"),Trust_selected!$E$18,INDIRECT("'"&amp;Trust_selected!$H$2&amp;"'!H:H"),$B19))))</f>
        <v>30</v>
      </c>
      <c r="R19" s="22">
        <f t="shared" ca="1" si="6"/>
        <v>6.2893081761006289E-2</v>
      </c>
      <c r="S19" s="18">
        <f t="shared" ca="1" si="7"/>
        <v>4.2820310180952947E-2</v>
      </c>
      <c r="T19" s="76">
        <f t="shared" ca="1" si="13"/>
        <v>2.8012165790897488E-2</v>
      </c>
      <c r="U19" s="76">
        <f t="shared" ca="1" si="14"/>
        <v>6.4933569171778616E-2</v>
      </c>
      <c r="V19" s="76">
        <f t="shared" ca="1" si="15"/>
        <v>2.2045184415004047E-2</v>
      </c>
      <c r="W19" s="76">
        <f t="shared" ca="1" si="16"/>
        <v>8.154125218941391E-2</v>
      </c>
      <c r="X19" s="77" t="str">
        <f t="shared" ca="1" si="17"/>
        <v/>
      </c>
      <c r="Y19" s="120">
        <f t="shared" ca="1" si="18"/>
        <v>5.7824637502265561E-2</v>
      </c>
      <c r="Z19" s="120">
        <f t="shared" ca="1" si="19"/>
        <v>0.10782540872999616</v>
      </c>
      <c r="AA19" s="120">
        <f t="shared" ca="1" si="20"/>
        <v>4.4406778760275101E-2</v>
      </c>
      <c r="AB19" s="120">
        <f t="shared" ca="1" si="21"/>
        <v>8.8363508929290818E-2</v>
      </c>
      <c r="AC19" s="22" t="str">
        <f t="shared" ca="1" si="22"/>
        <v>Change not statistically significant</v>
      </c>
      <c r="AG19" s="22" t="str">
        <f t="shared" ca="1" si="23"/>
        <v>Change not statistically significant</v>
      </c>
    </row>
    <row r="20" spans="1:33" x14ac:dyDescent="0.3">
      <c r="A20" s="12" t="s">
        <v>181</v>
      </c>
      <c r="B20" s="12" t="s">
        <v>26</v>
      </c>
      <c r="C20" s="12">
        <f t="shared" ca="1" si="0"/>
        <v>49</v>
      </c>
      <c r="D20" s="12">
        <f t="shared" ca="1" si="1"/>
        <v>357018</v>
      </c>
      <c r="E20" s="22">
        <f ca="1">IF(AND(Trust_selected!$E$12="All intent",Trust_selected!$E$18="18+"), SUMIFS(INDIRECT("'"&amp;Trust_selected!$H$2&amp;"'!F:F"),INDIRECT("'"&amp;Trust_selected!$H$2&amp;"'!B:B"),C$1,INDIRECT("'"&amp;Trust_selected!$H$2&amp;"'!H:H"),$B20), IF(Trust_selected!$E$12="All intent", SUMIFS(INDIRECT("'"&amp;Trust_selected!$H$2&amp;"'!F:F"),INDIRECT("'"&amp;Trust_selected!$H$2&amp;"'!B:B"),C$1,INDIRECT("'"&amp;Trust_selected!$H$2&amp;"'!E:E"),Trust_selected!$E$18,INDIRECT("'"&amp;Trust_selected!$H$2&amp;"'!H:H"),$B20), IF(Trust_selected!$E$18="18+", SUMIFS(INDIRECT("'"&amp;Trust_selected!$H$2&amp;"'!F:F"),INDIRECT("'"&amp;Trust_selected!$H$2&amp;"'!B:B"),C$1,INDIRECT("'"&amp;Trust_selected!$H$2&amp;"'!D:D"),Trust_selected!$E$12,INDIRECT("'"&amp;Trust_selected!$H$2&amp;"'!H:H"),$B20), SUMIFS(INDIRECT("'"&amp;Trust_selected!$H$2&amp;"'!F:F"),INDIRECT("'"&amp;Trust_selected!$H$2&amp;"'!B:B"),C$1,INDIRECT("'"&amp;Trust_selected!$H$2&amp;"'!D:D"),Trust_selected!$E$12,INDIRECT("'"&amp;Trust_selected!$H$2&amp;"'!E:E"),Trust_selected!$E$18,INDIRECT("'"&amp;Trust_selected!$H$2&amp;"'!H:H"),$B20))))</f>
        <v>357</v>
      </c>
      <c r="F20" s="22">
        <f ca="1">IF(AND(Trust_selected!$E$12="All intent",Trust_selected!$E$18="18+"), SUMIFS(INDIRECT("'"&amp;Trust_selected!$H$2&amp;"'!G:G"),INDIRECT("'"&amp;Trust_selected!$H$2&amp;"'!B:B"),C$1,INDIRECT("'"&amp;Trust_selected!$H$2&amp;"'!H:H"),$B20), IF(Trust_selected!$E$12="All intent", SUMIFS(INDIRECT("'"&amp;Trust_selected!$H$2&amp;"'!G:G"),INDIRECT("'"&amp;Trust_selected!$H$2&amp;"'!B:B"),C$1,INDIRECT("'"&amp;Trust_selected!$H$2&amp;"'!E:E"),Trust_selected!$E$18,INDIRECT("'"&amp;Trust_selected!$H$2&amp;"'!H:H"),$B20), IF(Trust_selected!$E$18="18+", SUMIFS(INDIRECT("'"&amp;Trust_selected!$H$2&amp;"'!G:G"),INDIRECT("'"&amp;Trust_selected!$H$2&amp;"'!B:B"),C$1,INDIRECT("'"&amp;Trust_selected!$H$2&amp;"'!D:D"),Trust_selected!$E$12,INDIRECT("'"&amp;Trust_selected!$H$2&amp;"'!H:H"),$B20), SUMIFS(INDIRECT("'"&amp;Trust_selected!$H$2&amp;"'!G:G"),INDIRECT("'"&amp;Trust_selected!$H$2&amp;"'!B:B"),C$1,INDIRECT("'"&amp;Trust_selected!$H$2&amp;"'!D:D"),Trust_selected!$E$12,INDIRECT("'"&amp;Trust_selected!$H$2&amp;"'!E:E"),Trust_selected!$E$18,INDIRECT("'"&amp;Trust_selected!$H$2&amp;"'!H:H"),$B20))))</f>
        <v>12</v>
      </c>
      <c r="G20" s="22">
        <f t="shared" ca="1" si="2"/>
        <v>3.3613445378151259E-2</v>
      </c>
      <c r="H20" s="18">
        <f t="shared" ca="1" si="3"/>
        <v>4.1856794361209183E-2</v>
      </c>
      <c r="I20" s="76">
        <f t="shared" ca="1" si="8"/>
        <v>2.5503306486444891E-2</v>
      </c>
      <c r="J20" s="76">
        <f t="shared" ca="1" si="9"/>
        <v>6.7965271343559633E-2</v>
      </c>
      <c r="K20" s="76">
        <f t="shared" ca="1" si="10"/>
        <v>1.9335596929640087E-2</v>
      </c>
      <c r="L20" s="76">
        <f t="shared" ca="1" si="11"/>
        <v>8.8249067224818983E-2</v>
      </c>
      <c r="M20" s="77" t="str">
        <f t="shared" ca="1" si="12"/>
        <v/>
      </c>
      <c r="N20" s="12">
        <f t="shared" ca="1" si="4"/>
        <v>53</v>
      </c>
      <c r="O20" s="12">
        <f t="shared" ca="1" si="5"/>
        <v>438018</v>
      </c>
      <c r="P20" s="22">
        <f ca="1">IF(AND(Trust_selected!$E$12="All intent",Trust_selected!$E$18="18+"), SUMIFS(INDIRECT("'"&amp;Trust_selected!$H$2&amp;"'!F:F"),INDIRECT("'"&amp;Trust_selected!$H$2&amp;"'!B:B"),N$1,INDIRECT("'"&amp;Trust_selected!$H$2&amp;"'!H:H"),$B20), IF(Trust_selected!$E$12="All intent", SUMIFS(INDIRECT("'"&amp;Trust_selected!$H$2&amp;"'!F:F"),INDIRECT("'"&amp;Trust_selected!$H$2&amp;"'!B:B"),N$1,INDIRECT("'"&amp;Trust_selected!$H$2&amp;"'!E:E"),Trust_selected!$E$18,INDIRECT("'"&amp;Trust_selected!$H$2&amp;"'!H:H"),$B20), IF(Trust_selected!$E$18="18+", SUMIFS(INDIRECT("'"&amp;Trust_selected!$H$2&amp;"'!F:F"),INDIRECT("'"&amp;Trust_selected!$H$2&amp;"'!B:B"),N$1,INDIRECT("'"&amp;Trust_selected!$H$2&amp;"'!D:D"),Trust_selected!$E$12,INDIRECT("'"&amp;Trust_selected!$H$2&amp;"'!H:H"),$B20), SUMIFS(INDIRECT("'"&amp;Trust_selected!$H$2&amp;"'!F:F"),INDIRECT("'"&amp;Trust_selected!$H$2&amp;"'!B:B"),N$1,INDIRECT("'"&amp;Trust_selected!$H$2&amp;"'!D:D"),Trust_selected!$E$12,INDIRECT("'"&amp;Trust_selected!$H$2&amp;"'!E:E"),Trust_selected!$E$18,INDIRECT("'"&amp;Trust_selected!$H$2&amp;"'!H:H"),$B20))))</f>
        <v>438</v>
      </c>
      <c r="Q20" s="22">
        <f ca="1">IF(AND(Trust_selected!$E$12="All intent",Trust_selected!$E$18="18+"), SUMIFS(INDIRECT("'"&amp;Trust_selected!$H$2&amp;"'!G:G"),INDIRECT("'"&amp;Trust_selected!$H$2&amp;"'!B:B"),N$1,INDIRECT("'"&amp;Trust_selected!$H$2&amp;"'!H:H"),$B20), IF(Trust_selected!$E$12="All intent", SUMIFS(INDIRECT("'"&amp;Trust_selected!$H$2&amp;"'!G:G"),INDIRECT("'"&amp;Trust_selected!$H$2&amp;"'!B:B"),N$1,INDIRECT("'"&amp;Trust_selected!$H$2&amp;"'!E:E"),Trust_selected!$E$18,INDIRECT("'"&amp;Trust_selected!$H$2&amp;"'!H:H"),$B20), IF(Trust_selected!$E$18="18+", SUMIFS(INDIRECT("'"&amp;Trust_selected!$H$2&amp;"'!G:G"),INDIRECT("'"&amp;Trust_selected!$H$2&amp;"'!B:B"),N$1,INDIRECT("'"&amp;Trust_selected!$H$2&amp;"'!D:D"),Trust_selected!$E$12,INDIRECT("'"&amp;Trust_selected!$H$2&amp;"'!H:H"),$B20), SUMIFS(INDIRECT("'"&amp;Trust_selected!$H$2&amp;"'!G:G"),INDIRECT("'"&amp;Trust_selected!$H$2&amp;"'!B:B"),N$1,INDIRECT("'"&amp;Trust_selected!$H$2&amp;"'!D:D"),Trust_selected!$E$12,INDIRECT("'"&amp;Trust_selected!$H$2&amp;"'!E:E"),Trust_selected!$E$18,INDIRECT("'"&amp;Trust_selected!$H$2&amp;"'!H:H"),$B20))))</f>
        <v>26</v>
      </c>
      <c r="R20" s="22">
        <f t="shared" ca="1" si="6"/>
        <v>5.9360730593607303E-2</v>
      </c>
      <c r="S20" s="18">
        <f t="shared" ca="1" si="7"/>
        <v>4.2820310180952947E-2</v>
      </c>
      <c r="T20" s="76">
        <f t="shared" ca="1" si="13"/>
        <v>2.7503813897363234E-2</v>
      </c>
      <c r="U20" s="76">
        <f t="shared" ca="1" si="14"/>
        <v>6.6086721078326666E-2</v>
      </c>
      <c r="V20" s="76">
        <f t="shared" ca="1" si="15"/>
        <v>2.143531233461449E-2</v>
      </c>
      <c r="W20" s="76">
        <f t="shared" ca="1" si="16"/>
        <v>8.3714944785438006E-2</v>
      </c>
      <c r="X20" s="77" t="str">
        <f t="shared" ca="1" si="17"/>
        <v/>
      </c>
      <c r="Y20" s="120">
        <f t="shared" ca="1" si="18"/>
        <v>1.9331004947903012E-2</v>
      </c>
      <c r="Z20" s="120">
        <f t="shared" ca="1" si="19"/>
        <v>5.7826034910227121E-2</v>
      </c>
      <c r="AA20" s="120">
        <f t="shared" ca="1" si="20"/>
        <v>4.0828037772802341E-2</v>
      </c>
      <c r="AB20" s="120">
        <f t="shared" ca="1" si="21"/>
        <v>8.5555436900984258E-2</v>
      </c>
      <c r="AC20" s="22" t="str">
        <f t="shared" ca="1" si="22"/>
        <v>Change not statistically significant</v>
      </c>
      <c r="AG20" s="22" t="str">
        <f t="shared" ca="1" si="23"/>
        <v>Change not statistically significant</v>
      </c>
    </row>
    <row r="21" spans="1:33" x14ac:dyDescent="0.3">
      <c r="A21" s="12" t="s">
        <v>182</v>
      </c>
      <c r="B21" s="12" t="s">
        <v>27</v>
      </c>
      <c r="C21" s="12">
        <f t="shared" ca="1" si="0"/>
        <v>22</v>
      </c>
      <c r="D21" s="12">
        <f t="shared" ca="1" si="1"/>
        <v>107019</v>
      </c>
      <c r="E21" s="22">
        <f ca="1">IF(AND(Trust_selected!$E$12="All intent",Trust_selected!$E$18="18+"), SUMIFS(INDIRECT("'"&amp;Trust_selected!$H$2&amp;"'!F:F"),INDIRECT("'"&amp;Trust_selected!$H$2&amp;"'!B:B"),C$1,INDIRECT("'"&amp;Trust_selected!$H$2&amp;"'!H:H"),$B21), IF(Trust_selected!$E$12="All intent", SUMIFS(INDIRECT("'"&amp;Trust_selected!$H$2&amp;"'!F:F"),INDIRECT("'"&amp;Trust_selected!$H$2&amp;"'!B:B"),C$1,INDIRECT("'"&amp;Trust_selected!$H$2&amp;"'!E:E"),Trust_selected!$E$18,INDIRECT("'"&amp;Trust_selected!$H$2&amp;"'!H:H"),$B21), IF(Trust_selected!$E$18="18+", SUMIFS(INDIRECT("'"&amp;Trust_selected!$H$2&amp;"'!F:F"),INDIRECT("'"&amp;Trust_selected!$H$2&amp;"'!B:B"),C$1,INDIRECT("'"&amp;Trust_selected!$H$2&amp;"'!D:D"),Trust_selected!$E$12,INDIRECT("'"&amp;Trust_selected!$H$2&amp;"'!H:H"),$B21), SUMIFS(INDIRECT("'"&amp;Trust_selected!$H$2&amp;"'!F:F"),INDIRECT("'"&amp;Trust_selected!$H$2&amp;"'!B:B"),C$1,INDIRECT("'"&amp;Trust_selected!$H$2&amp;"'!D:D"),Trust_selected!$E$12,INDIRECT("'"&amp;Trust_selected!$H$2&amp;"'!E:E"),Trust_selected!$E$18,INDIRECT("'"&amp;Trust_selected!$H$2&amp;"'!H:H"),$B21))))</f>
        <v>107</v>
      </c>
      <c r="F21" s="22">
        <f ca="1">IF(AND(Trust_selected!$E$12="All intent",Trust_selected!$E$18="18+"), SUMIFS(INDIRECT("'"&amp;Trust_selected!$H$2&amp;"'!G:G"),INDIRECT("'"&amp;Trust_selected!$H$2&amp;"'!B:B"),C$1,INDIRECT("'"&amp;Trust_selected!$H$2&amp;"'!H:H"),$B21), IF(Trust_selected!$E$12="All intent", SUMIFS(INDIRECT("'"&amp;Trust_selected!$H$2&amp;"'!G:G"),INDIRECT("'"&amp;Trust_selected!$H$2&amp;"'!B:B"),C$1,INDIRECT("'"&amp;Trust_selected!$H$2&amp;"'!E:E"),Trust_selected!$E$18,INDIRECT("'"&amp;Trust_selected!$H$2&amp;"'!H:H"),$B21), IF(Trust_selected!$E$18="18+", SUMIFS(INDIRECT("'"&amp;Trust_selected!$H$2&amp;"'!G:G"),INDIRECT("'"&amp;Trust_selected!$H$2&amp;"'!B:B"),C$1,INDIRECT("'"&amp;Trust_selected!$H$2&amp;"'!D:D"),Trust_selected!$E$12,INDIRECT("'"&amp;Trust_selected!$H$2&amp;"'!H:H"),$B21), SUMIFS(INDIRECT("'"&amp;Trust_selected!$H$2&amp;"'!G:G"),INDIRECT("'"&amp;Trust_selected!$H$2&amp;"'!B:B"),C$1,INDIRECT("'"&amp;Trust_selected!$H$2&amp;"'!D:D"),Trust_selected!$E$12,INDIRECT("'"&amp;Trust_selected!$H$2&amp;"'!E:E"),Trust_selected!$E$18,INDIRECT("'"&amp;Trust_selected!$H$2&amp;"'!H:H"),$B21))))</f>
        <v>2</v>
      </c>
      <c r="G21" s="22">
        <f t="shared" ca="1" si="2"/>
        <v>1.8691588785046728E-2</v>
      </c>
      <c r="H21" s="18">
        <f t="shared" ca="1" si="3"/>
        <v>4.1856794361209183E-2</v>
      </c>
      <c r="I21" s="76">
        <f t="shared" ca="1" si="8"/>
        <v>1.7212513870330706E-2</v>
      </c>
      <c r="J21" s="76">
        <f t="shared" ca="1" si="9"/>
        <v>9.8258157730392898E-2</v>
      </c>
      <c r="K21" s="76">
        <f t="shared" ca="1" si="10"/>
        <v>1.0874160273135829E-2</v>
      </c>
      <c r="L21" s="76">
        <f t="shared" ca="1" si="11"/>
        <v>0.14791430358346844</v>
      </c>
      <c r="M21" s="77" t="str">
        <f t="shared" ca="1" si="12"/>
        <v/>
      </c>
      <c r="N21" s="12">
        <f t="shared" ca="1" si="4"/>
        <v>24</v>
      </c>
      <c r="O21" s="12">
        <f t="shared" ca="1" si="5"/>
        <v>135019</v>
      </c>
      <c r="P21" s="22">
        <f ca="1">IF(AND(Trust_selected!$E$12="All intent",Trust_selected!$E$18="18+"), SUMIFS(INDIRECT("'"&amp;Trust_selected!$H$2&amp;"'!F:F"),INDIRECT("'"&amp;Trust_selected!$H$2&amp;"'!B:B"),N$1,INDIRECT("'"&amp;Trust_selected!$H$2&amp;"'!H:H"),$B21), IF(Trust_selected!$E$12="All intent", SUMIFS(INDIRECT("'"&amp;Trust_selected!$H$2&amp;"'!F:F"),INDIRECT("'"&amp;Trust_selected!$H$2&amp;"'!B:B"),N$1,INDIRECT("'"&amp;Trust_selected!$H$2&amp;"'!E:E"),Trust_selected!$E$18,INDIRECT("'"&amp;Trust_selected!$H$2&amp;"'!H:H"),$B21), IF(Trust_selected!$E$18="18+", SUMIFS(INDIRECT("'"&amp;Trust_selected!$H$2&amp;"'!F:F"),INDIRECT("'"&amp;Trust_selected!$H$2&amp;"'!B:B"),N$1,INDIRECT("'"&amp;Trust_selected!$H$2&amp;"'!D:D"),Trust_selected!$E$12,INDIRECT("'"&amp;Trust_selected!$H$2&amp;"'!H:H"),$B21), SUMIFS(INDIRECT("'"&amp;Trust_selected!$H$2&amp;"'!F:F"),INDIRECT("'"&amp;Trust_selected!$H$2&amp;"'!B:B"),N$1,INDIRECT("'"&amp;Trust_selected!$H$2&amp;"'!D:D"),Trust_selected!$E$12,INDIRECT("'"&amp;Trust_selected!$H$2&amp;"'!E:E"),Trust_selected!$E$18,INDIRECT("'"&amp;Trust_selected!$H$2&amp;"'!H:H"),$B21))))</f>
        <v>135</v>
      </c>
      <c r="Q21" s="22">
        <f ca="1">IF(AND(Trust_selected!$E$12="All intent",Trust_selected!$E$18="18+"), SUMIFS(INDIRECT("'"&amp;Trust_selected!$H$2&amp;"'!G:G"),INDIRECT("'"&amp;Trust_selected!$H$2&amp;"'!B:B"),N$1,INDIRECT("'"&amp;Trust_selected!$H$2&amp;"'!H:H"),$B21), IF(Trust_selected!$E$12="All intent", SUMIFS(INDIRECT("'"&amp;Trust_selected!$H$2&amp;"'!G:G"),INDIRECT("'"&amp;Trust_selected!$H$2&amp;"'!B:B"),N$1,INDIRECT("'"&amp;Trust_selected!$H$2&amp;"'!E:E"),Trust_selected!$E$18,INDIRECT("'"&amp;Trust_selected!$H$2&amp;"'!H:H"),$B21), IF(Trust_selected!$E$18="18+", SUMIFS(INDIRECT("'"&amp;Trust_selected!$H$2&amp;"'!G:G"),INDIRECT("'"&amp;Trust_selected!$H$2&amp;"'!B:B"),N$1,INDIRECT("'"&amp;Trust_selected!$H$2&amp;"'!D:D"),Trust_selected!$E$12,INDIRECT("'"&amp;Trust_selected!$H$2&amp;"'!H:H"),$B21), SUMIFS(INDIRECT("'"&amp;Trust_selected!$H$2&amp;"'!G:G"),INDIRECT("'"&amp;Trust_selected!$H$2&amp;"'!B:B"),N$1,INDIRECT("'"&amp;Trust_selected!$H$2&amp;"'!D:D"),Trust_selected!$E$12,INDIRECT("'"&amp;Trust_selected!$H$2&amp;"'!E:E"),Trust_selected!$E$18,INDIRECT("'"&amp;Trust_selected!$H$2&amp;"'!H:H"),$B21))))</f>
        <v>2</v>
      </c>
      <c r="R21" s="22">
        <f t="shared" ca="1" si="6"/>
        <v>1.4814814814814815E-2</v>
      </c>
      <c r="S21" s="18">
        <f t="shared" ca="1" si="7"/>
        <v>4.2820310180952947E-2</v>
      </c>
      <c r="T21" s="76">
        <f t="shared" ca="1" si="13"/>
        <v>1.9496750876173342E-2</v>
      </c>
      <c r="U21" s="76">
        <f t="shared" ca="1" si="14"/>
        <v>9.1443224958571392E-2</v>
      </c>
      <c r="V21" s="76">
        <f t="shared" ca="1" si="15"/>
        <v>1.2857328240658956E-2</v>
      </c>
      <c r="W21" s="76">
        <f t="shared" ca="1" si="16"/>
        <v>0.13318844662900534</v>
      </c>
      <c r="X21" s="77" t="str">
        <f t="shared" ca="1" si="17"/>
        <v/>
      </c>
      <c r="Y21" s="120">
        <f t="shared" ca="1" si="18"/>
        <v>5.1409648361753829E-3</v>
      </c>
      <c r="Z21" s="120">
        <f t="shared" ca="1" si="19"/>
        <v>6.5603853069722842E-2</v>
      </c>
      <c r="AA21" s="120">
        <f t="shared" ca="1" si="20"/>
        <v>4.0722034193348688E-3</v>
      </c>
      <c r="AB21" s="120">
        <f t="shared" ca="1" si="21"/>
        <v>5.2405587056930027E-2</v>
      </c>
      <c r="AC21" s="22" t="str">
        <f t="shared" ca="1" si="22"/>
        <v>Change not statistically significant</v>
      </c>
      <c r="AG21" s="22" t="str">
        <f t="shared" ca="1" si="23"/>
        <v>Numbers too small for z-test</v>
      </c>
    </row>
    <row r="22" spans="1:33" x14ac:dyDescent="0.3">
      <c r="A22" s="12" t="s">
        <v>183</v>
      </c>
      <c r="B22" s="12" t="s">
        <v>28</v>
      </c>
      <c r="C22" s="12">
        <f t="shared" ca="1" si="0"/>
        <v>28</v>
      </c>
      <c r="D22" s="12">
        <f t="shared" ca="1" si="1"/>
        <v>138020</v>
      </c>
      <c r="E22" s="22">
        <f ca="1">IF(AND(Trust_selected!$E$12="All intent",Trust_selected!$E$18="18+"), SUMIFS(INDIRECT("'"&amp;Trust_selected!$H$2&amp;"'!F:F"),INDIRECT("'"&amp;Trust_selected!$H$2&amp;"'!B:B"),C$1,INDIRECT("'"&amp;Trust_selected!$H$2&amp;"'!H:H"),$B22), IF(Trust_selected!$E$12="All intent", SUMIFS(INDIRECT("'"&amp;Trust_selected!$H$2&amp;"'!F:F"),INDIRECT("'"&amp;Trust_selected!$H$2&amp;"'!B:B"),C$1,INDIRECT("'"&amp;Trust_selected!$H$2&amp;"'!E:E"),Trust_selected!$E$18,INDIRECT("'"&amp;Trust_selected!$H$2&amp;"'!H:H"),$B22), IF(Trust_selected!$E$18="18+", SUMIFS(INDIRECT("'"&amp;Trust_selected!$H$2&amp;"'!F:F"),INDIRECT("'"&amp;Trust_selected!$H$2&amp;"'!B:B"),C$1,INDIRECT("'"&amp;Trust_selected!$H$2&amp;"'!D:D"),Trust_selected!$E$12,INDIRECT("'"&amp;Trust_selected!$H$2&amp;"'!H:H"),$B22), SUMIFS(INDIRECT("'"&amp;Trust_selected!$H$2&amp;"'!F:F"),INDIRECT("'"&amp;Trust_selected!$H$2&amp;"'!B:B"),C$1,INDIRECT("'"&amp;Trust_selected!$H$2&amp;"'!D:D"),Trust_selected!$E$12,INDIRECT("'"&amp;Trust_selected!$H$2&amp;"'!E:E"),Trust_selected!$E$18,INDIRECT("'"&amp;Trust_selected!$H$2&amp;"'!H:H"),$B22))))</f>
        <v>138</v>
      </c>
      <c r="F22" s="22">
        <f ca="1">IF(AND(Trust_selected!$E$12="All intent",Trust_selected!$E$18="18+"), SUMIFS(INDIRECT("'"&amp;Trust_selected!$H$2&amp;"'!G:G"),INDIRECT("'"&amp;Trust_selected!$H$2&amp;"'!B:B"),C$1,INDIRECT("'"&amp;Trust_selected!$H$2&amp;"'!H:H"),$B22), IF(Trust_selected!$E$12="All intent", SUMIFS(INDIRECT("'"&amp;Trust_selected!$H$2&amp;"'!G:G"),INDIRECT("'"&amp;Trust_selected!$H$2&amp;"'!B:B"),C$1,INDIRECT("'"&amp;Trust_selected!$H$2&amp;"'!E:E"),Trust_selected!$E$18,INDIRECT("'"&amp;Trust_selected!$H$2&amp;"'!H:H"),$B22), IF(Trust_selected!$E$18="18+", SUMIFS(INDIRECT("'"&amp;Trust_selected!$H$2&amp;"'!G:G"),INDIRECT("'"&amp;Trust_selected!$H$2&amp;"'!B:B"),C$1,INDIRECT("'"&amp;Trust_selected!$H$2&amp;"'!D:D"),Trust_selected!$E$12,INDIRECT("'"&amp;Trust_selected!$H$2&amp;"'!H:H"),$B22), SUMIFS(INDIRECT("'"&amp;Trust_selected!$H$2&amp;"'!G:G"),INDIRECT("'"&amp;Trust_selected!$H$2&amp;"'!B:B"),C$1,INDIRECT("'"&amp;Trust_selected!$H$2&amp;"'!D:D"),Trust_selected!$E$12,INDIRECT("'"&amp;Trust_selected!$H$2&amp;"'!E:E"),Trust_selected!$E$18,INDIRECT("'"&amp;Trust_selected!$H$2&amp;"'!H:H"),$B22))))</f>
        <v>11</v>
      </c>
      <c r="G22" s="22">
        <f t="shared" ca="1" si="2"/>
        <v>7.9710144927536225E-2</v>
      </c>
      <c r="H22" s="18">
        <f t="shared" ca="1" si="3"/>
        <v>4.1856794361209183E-2</v>
      </c>
      <c r="I22" s="76">
        <f t="shared" ca="1" si="8"/>
        <v>1.9049232050601762E-2</v>
      </c>
      <c r="J22" s="76">
        <f t="shared" ca="1" si="9"/>
        <v>8.9480813039792981E-2</v>
      </c>
      <c r="K22" s="76">
        <f t="shared" ca="1" si="10"/>
        <v>1.2560717409769566E-2</v>
      </c>
      <c r="L22" s="76">
        <f t="shared" ca="1" si="11"/>
        <v>0.13045457394994978</v>
      </c>
      <c r="M22" s="77" t="str">
        <f t="shared" ca="1" si="12"/>
        <v/>
      </c>
      <c r="N22" s="12">
        <f t="shared" ca="1" si="4"/>
        <v>28</v>
      </c>
      <c r="O22" s="12">
        <f t="shared" ca="1" si="5"/>
        <v>150020</v>
      </c>
      <c r="P22" s="22">
        <f ca="1">IF(AND(Trust_selected!$E$12="All intent",Trust_selected!$E$18="18+"), SUMIFS(INDIRECT("'"&amp;Trust_selected!$H$2&amp;"'!F:F"),INDIRECT("'"&amp;Trust_selected!$H$2&amp;"'!B:B"),N$1,INDIRECT("'"&amp;Trust_selected!$H$2&amp;"'!H:H"),$B22), IF(Trust_selected!$E$12="All intent", SUMIFS(INDIRECT("'"&amp;Trust_selected!$H$2&amp;"'!F:F"),INDIRECT("'"&amp;Trust_selected!$H$2&amp;"'!B:B"),N$1,INDIRECT("'"&amp;Trust_selected!$H$2&amp;"'!E:E"),Trust_selected!$E$18,INDIRECT("'"&amp;Trust_selected!$H$2&amp;"'!H:H"),$B22), IF(Trust_selected!$E$18="18+", SUMIFS(INDIRECT("'"&amp;Trust_selected!$H$2&amp;"'!F:F"),INDIRECT("'"&amp;Trust_selected!$H$2&amp;"'!B:B"),N$1,INDIRECT("'"&amp;Trust_selected!$H$2&amp;"'!D:D"),Trust_selected!$E$12,INDIRECT("'"&amp;Trust_selected!$H$2&amp;"'!H:H"),$B22), SUMIFS(INDIRECT("'"&amp;Trust_selected!$H$2&amp;"'!F:F"),INDIRECT("'"&amp;Trust_selected!$H$2&amp;"'!B:B"),N$1,INDIRECT("'"&amp;Trust_selected!$H$2&amp;"'!D:D"),Trust_selected!$E$12,INDIRECT("'"&amp;Trust_selected!$H$2&amp;"'!E:E"),Trust_selected!$E$18,INDIRECT("'"&amp;Trust_selected!$H$2&amp;"'!H:H"),$B22))))</f>
        <v>150</v>
      </c>
      <c r="Q22" s="22">
        <f ca="1">IF(AND(Trust_selected!$E$12="All intent",Trust_selected!$E$18="18+"), SUMIFS(INDIRECT("'"&amp;Trust_selected!$H$2&amp;"'!G:G"),INDIRECT("'"&amp;Trust_selected!$H$2&amp;"'!B:B"),N$1,INDIRECT("'"&amp;Trust_selected!$H$2&amp;"'!H:H"),$B22), IF(Trust_selected!$E$12="All intent", SUMIFS(INDIRECT("'"&amp;Trust_selected!$H$2&amp;"'!G:G"),INDIRECT("'"&amp;Trust_selected!$H$2&amp;"'!B:B"),N$1,INDIRECT("'"&amp;Trust_selected!$H$2&amp;"'!E:E"),Trust_selected!$E$18,INDIRECT("'"&amp;Trust_selected!$H$2&amp;"'!H:H"),$B22), IF(Trust_selected!$E$18="18+", SUMIFS(INDIRECT("'"&amp;Trust_selected!$H$2&amp;"'!G:G"),INDIRECT("'"&amp;Trust_selected!$H$2&amp;"'!B:B"),N$1,INDIRECT("'"&amp;Trust_selected!$H$2&amp;"'!D:D"),Trust_selected!$E$12,INDIRECT("'"&amp;Trust_selected!$H$2&amp;"'!H:H"),$B22), SUMIFS(INDIRECT("'"&amp;Trust_selected!$H$2&amp;"'!G:G"),INDIRECT("'"&amp;Trust_selected!$H$2&amp;"'!B:B"),N$1,INDIRECT("'"&amp;Trust_selected!$H$2&amp;"'!D:D"),Trust_selected!$E$12,INDIRECT("'"&amp;Trust_selected!$H$2&amp;"'!E:E"),Trust_selected!$E$18,INDIRECT("'"&amp;Trust_selected!$H$2&amp;"'!H:H"),$B22))))</f>
        <v>10</v>
      </c>
      <c r="R22" s="22">
        <f t="shared" ca="1" si="6"/>
        <v>6.6666666666666666E-2</v>
      </c>
      <c r="S22" s="18">
        <f t="shared" ca="1" si="7"/>
        <v>4.2820310180952947E-2</v>
      </c>
      <c r="T22" s="76">
        <f t="shared" ca="1" si="13"/>
        <v>2.02687226977523E-2</v>
      </c>
      <c r="U22" s="76">
        <f t="shared" ca="1" si="14"/>
        <v>8.820449296228948E-2</v>
      </c>
      <c r="V22" s="76">
        <f t="shared" ca="1" si="15"/>
        <v>1.3598297188775465E-2</v>
      </c>
      <c r="W22" s="76">
        <f t="shared" ca="1" si="16"/>
        <v>0.12676849875120397</v>
      </c>
      <c r="X22" s="77" t="str">
        <f t="shared" ca="1" si="17"/>
        <v/>
      </c>
      <c r="Y22" s="120">
        <f t="shared" ca="1" si="18"/>
        <v>4.5089941366586485E-2</v>
      </c>
      <c r="Z22" s="120">
        <f t="shared" ca="1" si="19"/>
        <v>0.13709557079288062</v>
      </c>
      <c r="AA22" s="120">
        <f t="shared" ca="1" si="20"/>
        <v>3.661185666960743E-2</v>
      </c>
      <c r="AB22" s="120">
        <f t="shared" ca="1" si="21"/>
        <v>0.11836235511605891</v>
      </c>
      <c r="AC22" s="22" t="str">
        <f t="shared" ca="1" si="22"/>
        <v>Change not statistically significant</v>
      </c>
      <c r="AG22" s="22" t="str">
        <f t="shared" ca="1" si="23"/>
        <v>Change not statistically significant</v>
      </c>
    </row>
    <row r="23" spans="1:33" x14ac:dyDescent="0.3">
      <c r="A23" s="12" t="s">
        <v>184</v>
      </c>
      <c r="B23" s="12" t="s">
        <v>29</v>
      </c>
      <c r="C23" s="12">
        <f t="shared" ca="1" si="0"/>
        <v>4</v>
      </c>
      <c r="D23" s="12">
        <f t="shared" ca="1" si="1"/>
        <v>1021</v>
      </c>
      <c r="E23" s="22">
        <f ca="1">IF(AND(Trust_selected!$E$12="All intent",Trust_selected!$E$18="18+"), SUMIFS(INDIRECT("'"&amp;Trust_selected!$H$2&amp;"'!F:F"),INDIRECT("'"&amp;Trust_selected!$H$2&amp;"'!B:B"),C$1,INDIRECT("'"&amp;Trust_selected!$H$2&amp;"'!H:H"),$B23), IF(Trust_selected!$E$12="All intent", SUMIFS(INDIRECT("'"&amp;Trust_selected!$H$2&amp;"'!F:F"),INDIRECT("'"&amp;Trust_selected!$H$2&amp;"'!B:B"),C$1,INDIRECT("'"&amp;Trust_selected!$H$2&amp;"'!E:E"),Trust_selected!$E$18,INDIRECT("'"&amp;Trust_selected!$H$2&amp;"'!H:H"),$B23), IF(Trust_selected!$E$18="18+", SUMIFS(INDIRECT("'"&amp;Trust_selected!$H$2&amp;"'!F:F"),INDIRECT("'"&amp;Trust_selected!$H$2&amp;"'!B:B"),C$1,INDIRECT("'"&amp;Trust_selected!$H$2&amp;"'!D:D"),Trust_selected!$E$12,INDIRECT("'"&amp;Trust_selected!$H$2&amp;"'!H:H"),$B23), SUMIFS(INDIRECT("'"&amp;Trust_selected!$H$2&amp;"'!F:F"),INDIRECT("'"&amp;Trust_selected!$H$2&amp;"'!B:B"),C$1,INDIRECT("'"&amp;Trust_selected!$H$2&amp;"'!D:D"),Trust_selected!$E$12,INDIRECT("'"&amp;Trust_selected!$H$2&amp;"'!E:E"),Trust_selected!$E$18,INDIRECT("'"&amp;Trust_selected!$H$2&amp;"'!H:H"),$B23))))</f>
        <v>1</v>
      </c>
      <c r="F23" s="22">
        <f ca="1">IF(AND(Trust_selected!$E$12="All intent",Trust_selected!$E$18="18+"), SUMIFS(INDIRECT("'"&amp;Trust_selected!$H$2&amp;"'!G:G"),INDIRECT("'"&amp;Trust_selected!$H$2&amp;"'!B:B"),C$1,INDIRECT("'"&amp;Trust_selected!$H$2&amp;"'!H:H"),$B23), IF(Trust_selected!$E$12="All intent", SUMIFS(INDIRECT("'"&amp;Trust_selected!$H$2&amp;"'!G:G"),INDIRECT("'"&amp;Trust_selected!$H$2&amp;"'!B:B"),C$1,INDIRECT("'"&amp;Trust_selected!$H$2&amp;"'!E:E"),Trust_selected!$E$18,INDIRECT("'"&amp;Trust_selected!$H$2&amp;"'!H:H"),$B23), IF(Trust_selected!$E$18="18+", SUMIFS(INDIRECT("'"&amp;Trust_selected!$H$2&amp;"'!G:G"),INDIRECT("'"&amp;Trust_selected!$H$2&amp;"'!B:B"),C$1,INDIRECT("'"&amp;Trust_selected!$H$2&amp;"'!D:D"),Trust_selected!$E$12,INDIRECT("'"&amp;Trust_selected!$H$2&amp;"'!H:H"),$B23), SUMIFS(INDIRECT("'"&amp;Trust_selected!$H$2&amp;"'!G:G"),INDIRECT("'"&amp;Trust_selected!$H$2&amp;"'!B:B"),C$1,INDIRECT("'"&amp;Trust_selected!$H$2&amp;"'!D:D"),Trust_selected!$E$12,INDIRECT("'"&amp;Trust_selected!$H$2&amp;"'!E:E"),Trust_selected!$E$18,INDIRECT("'"&amp;Trust_selected!$H$2&amp;"'!H:H"),$B23))))</f>
        <v>0</v>
      </c>
      <c r="G23" s="22">
        <f t="shared" ca="1" si="2"/>
        <v>0</v>
      </c>
      <c r="H23" s="18">
        <f t="shared" ca="1" si="3"/>
        <v>4.1856794361209183E-2</v>
      </c>
      <c r="I23" s="76">
        <f t="shared" ca="1" si="8"/>
        <v>4.4657751846540757E-4</v>
      </c>
      <c r="J23" s="76">
        <f t="shared" ca="1" si="9"/>
        <v>0.81030061116346164</v>
      </c>
      <c r="K23" s="76">
        <f t="shared" ca="1" si="10"/>
        <v>1.8190919691566841E-4</v>
      </c>
      <c r="L23" s="76">
        <f t="shared" ca="1" si="11"/>
        <v>0.91296083193832811</v>
      </c>
      <c r="M23" s="77" t="str">
        <f t="shared" ca="1" si="12"/>
        <v>3SDL</v>
      </c>
      <c r="N23" s="12">
        <f t="shared" ca="1" si="4"/>
        <v>4</v>
      </c>
      <c r="O23" s="12">
        <f t="shared" ca="1" si="5"/>
        <v>1021</v>
      </c>
      <c r="P23" s="22">
        <f ca="1">IF(AND(Trust_selected!$E$12="All intent",Trust_selected!$E$18="18+"), SUMIFS(INDIRECT("'"&amp;Trust_selected!$H$2&amp;"'!F:F"),INDIRECT("'"&amp;Trust_selected!$H$2&amp;"'!B:B"),N$1,INDIRECT("'"&amp;Trust_selected!$H$2&amp;"'!H:H"),$B23), IF(Trust_selected!$E$12="All intent", SUMIFS(INDIRECT("'"&amp;Trust_selected!$H$2&amp;"'!F:F"),INDIRECT("'"&amp;Trust_selected!$H$2&amp;"'!B:B"),N$1,INDIRECT("'"&amp;Trust_selected!$H$2&amp;"'!E:E"),Trust_selected!$E$18,INDIRECT("'"&amp;Trust_selected!$H$2&amp;"'!H:H"),$B23), IF(Trust_selected!$E$18="18+", SUMIFS(INDIRECT("'"&amp;Trust_selected!$H$2&amp;"'!F:F"),INDIRECT("'"&amp;Trust_selected!$H$2&amp;"'!B:B"),N$1,INDIRECT("'"&amp;Trust_selected!$H$2&amp;"'!D:D"),Trust_selected!$E$12,INDIRECT("'"&amp;Trust_selected!$H$2&amp;"'!H:H"),$B23), SUMIFS(INDIRECT("'"&amp;Trust_selected!$H$2&amp;"'!F:F"),INDIRECT("'"&amp;Trust_selected!$H$2&amp;"'!B:B"),N$1,INDIRECT("'"&amp;Trust_selected!$H$2&amp;"'!D:D"),Trust_selected!$E$12,INDIRECT("'"&amp;Trust_selected!$H$2&amp;"'!E:E"),Trust_selected!$E$18,INDIRECT("'"&amp;Trust_selected!$H$2&amp;"'!H:H"),$B23))))</f>
        <v>1</v>
      </c>
      <c r="Q23" s="22">
        <f ca="1">IF(AND(Trust_selected!$E$12="All intent",Trust_selected!$E$18="18+"), SUMIFS(INDIRECT("'"&amp;Trust_selected!$H$2&amp;"'!G:G"),INDIRECT("'"&amp;Trust_selected!$H$2&amp;"'!B:B"),N$1,INDIRECT("'"&amp;Trust_selected!$H$2&amp;"'!H:H"),$B23), IF(Trust_selected!$E$12="All intent", SUMIFS(INDIRECT("'"&amp;Trust_selected!$H$2&amp;"'!G:G"),INDIRECT("'"&amp;Trust_selected!$H$2&amp;"'!B:B"),N$1,INDIRECT("'"&amp;Trust_selected!$H$2&amp;"'!E:E"),Trust_selected!$E$18,INDIRECT("'"&amp;Trust_selected!$H$2&amp;"'!H:H"),$B23), IF(Trust_selected!$E$18="18+", SUMIFS(INDIRECT("'"&amp;Trust_selected!$H$2&amp;"'!G:G"),INDIRECT("'"&amp;Trust_selected!$H$2&amp;"'!B:B"),N$1,INDIRECT("'"&amp;Trust_selected!$H$2&amp;"'!D:D"),Trust_selected!$E$12,INDIRECT("'"&amp;Trust_selected!$H$2&amp;"'!H:H"),$B23), SUMIFS(INDIRECT("'"&amp;Trust_selected!$H$2&amp;"'!G:G"),INDIRECT("'"&amp;Trust_selected!$H$2&amp;"'!B:B"),N$1,INDIRECT("'"&amp;Trust_selected!$H$2&amp;"'!D:D"),Trust_selected!$E$12,INDIRECT("'"&amp;Trust_selected!$H$2&amp;"'!E:E"),Trust_selected!$E$18,INDIRECT("'"&amp;Trust_selected!$H$2&amp;"'!H:H"),$B23))))</f>
        <v>0</v>
      </c>
      <c r="R23" s="22">
        <f t="shared" ca="1" si="6"/>
        <v>0</v>
      </c>
      <c r="S23" s="18">
        <f t="shared" ca="1" si="7"/>
        <v>4.2820310180952947E-2</v>
      </c>
      <c r="T23" s="76">
        <f t="shared" ca="1" si="13"/>
        <v>4.6715639513631444E-4</v>
      </c>
      <c r="U23" s="76">
        <f t="shared" ca="1" si="14"/>
        <v>0.8106780477443849</v>
      </c>
      <c r="V23" s="76">
        <f t="shared" ca="1" si="15"/>
        <v>1.9034412229736462E-4</v>
      </c>
      <c r="W23" s="76">
        <f t="shared" ca="1" si="16"/>
        <v>0.91313506553655599</v>
      </c>
      <c r="X23" s="77" t="str">
        <f t="shared" ca="1" si="17"/>
        <v>3SDL</v>
      </c>
      <c r="Y23" s="120">
        <f t="shared" ca="1" si="18"/>
        <v>0</v>
      </c>
      <c r="Z23" s="120">
        <f t="shared" ca="1" si="19"/>
        <v>0.79345068562276255</v>
      </c>
      <c r="AA23" s="120">
        <f t="shared" ca="1" si="20"/>
        <v>0</v>
      </c>
      <c r="AB23" s="120">
        <f t="shared" ca="1" si="21"/>
        <v>0.79345068562276255</v>
      </c>
      <c r="AC23" s="22" t="str">
        <f t="shared" ca="1" si="22"/>
        <v>Change not statistically significant</v>
      </c>
      <c r="AG23" s="22" t="str">
        <f t="shared" ca="1" si="23"/>
        <v>Numbers too small for z-test</v>
      </c>
    </row>
    <row r="24" spans="1:33" x14ac:dyDescent="0.3">
      <c r="A24" s="12" t="s">
        <v>185</v>
      </c>
      <c r="B24" s="12" t="s">
        <v>30</v>
      </c>
      <c r="C24" s="12">
        <f t="shared" ca="1" si="0"/>
        <v>32</v>
      </c>
      <c r="D24" s="12">
        <f t="shared" ca="1" si="1"/>
        <v>171022</v>
      </c>
      <c r="E24" s="22">
        <f ca="1">IF(AND(Trust_selected!$E$12="All intent",Trust_selected!$E$18="18+"), SUMIFS(INDIRECT("'"&amp;Trust_selected!$H$2&amp;"'!F:F"),INDIRECT("'"&amp;Trust_selected!$H$2&amp;"'!B:B"),C$1,INDIRECT("'"&amp;Trust_selected!$H$2&amp;"'!H:H"),$B24), IF(Trust_selected!$E$12="All intent", SUMIFS(INDIRECT("'"&amp;Trust_selected!$H$2&amp;"'!F:F"),INDIRECT("'"&amp;Trust_selected!$H$2&amp;"'!B:B"),C$1,INDIRECT("'"&amp;Trust_selected!$H$2&amp;"'!E:E"),Trust_selected!$E$18,INDIRECT("'"&amp;Trust_selected!$H$2&amp;"'!H:H"),$B24), IF(Trust_selected!$E$18="18+", SUMIFS(INDIRECT("'"&amp;Trust_selected!$H$2&amp;"'!F:F"),INDIRECT("'"&amp;Trust_selected!$H$2&amp;"'!B:B"),C$1,INDIRECT("'"&amp;Trust_selected!$H$2&amp;"'!D:D"),Trust_selected!$E$12,INDIRECT("'"&amp;Trust_selected!$H$2&amp;"'!H:H"),$B24), SUMIFS(INDIRECT("'"&amp;Trust_selected!$H$2&amp;"'!F:F"),INDIRECT("'"&amp;Trust_selected!$H$2&amp;"'!B:B"),C$1,INDIRECT("'"&amp;Trust_selected!$H$2&amp;"'!D:D"),Trust_selected!$E$12,INDIRECT("'"&amp;Trust_selected!$H$2&amp;"'!E:E"),Trust_selected!$E$18,INDIRECT("'"&amp;Trust_selected!$H$2&amp;"'!H:H"),$B24))))</f>
        <v>171</v>
      </c>
      <c r="F24" s="22">
        <f ca="1">IF(AND(Trust_selected!$E$12="All intent",Trust_selected!$E$18="18+"), SUMIFS(INDIRECT("'"&amp;Trust_selected!$H$2&amp;"'!G:G"),INDIRECT("'"&amp;Trust_selected!$H$2&amp;"'!B:B"),C$1,INDIRECT("'"&amp;Trust_selected!$H$2&amp;"'!H:H"),$B24), IF(Trust_selected!$E$12="All intent", SUMIFS(INDIRECT("'"&amp;Trust_selected!$H$2&amp;"'!G:G"),INDIRECT("'"&amp;Trust_selected!$H$2&amp;"'!B:B"),C$1,INDIRECT("'"&amp;Trust_selected!$H$2&amp;"'!E:E"),Trust_selected!$E$18,INDIRECT("'"&amp;Trust_selected!$H$2&amp;"'!H:H"),$B24), IF(Trust_selected!$E$18="18+", SUMIFS(INDIRECT("'"&amp;Trust_selected!$H$2&amp;"'!G:G"),INDIRECT("'"&amp;Trust_selected!$H$2&amp;"'!B:B"),C$1,INDIRECT("'"&amp;Trust_selected!$H$2&amp;"'!D:D"),Trust_selected!$E$12,INDIRECT("'"&amp;Trust_selected!$H$2&amp;"'!H:H"),$B24), SUMIFS(INDIRECT("'"&amp;Trust_selected!$H$2&amp;"'!G:G"),INDIRECT("'"&amp;Trust_selected!$H$2&amp;"'!B:B"),C$1,INDIRECT("'"&amp;Trust_selected!$H$2&amp;"'!D:D"),Trust_selected!$E$12,INDIRECT("'"&amp;Trust_selected!$H$2&amp;"'!E:E"),Trust_selected!$E$18,INDIRECT("'"&amp;Trust_selected!$H$2&amp;"'!H:H"),$B24))))</f>
        <v>7</v>
      </c>
      <c r="G24" s="22">
        <f t="shared" ca="1" si="2"/>
        <v>4.0935672514619881E-2</v>
      </c>
      <c r="H24" s="18">
        <f t="shared" ca="1" si="3"/>
        <v>4.1856794361209183E-2</v>
      </c>
      <c r="I24" s="76">
        <f t="shared" ca="1" si="8"/>
        <v>2.0578081080356206E-2</v>
      </c>
      <c r="J24" s="76">
        <f t="shared" ca="1" si="9"/>
        <v>8.3268049769130062E-2</v>
      </c>
      <c r="K24" s="76">
        <f t="shared" ca="1" si="10"/>
        <v>1.4046654737498641E-2</v>
      </c>
      <c r="L24" s="76">
        <f t="shared" ca="1" si="11"/>
        <v>0.1181297366852119</v>
      </c>
      <c r="M24" s="77" t="str">
        <f t="shared" ca="1" si="12"/>
        <v/>
      </c>
      <c r="N24" s="12">
        <f t="shared" ca="1" si="4"/>
        <v>23</v>
      </c>
      <c r="O24" s="12">
        <f t="shared" ca="1" si="5"/>
        <v>128022</v>
      </c>
      <c r="P24" s="22">
        <f ca="1">IF(AND(Trust_selected!$E$12="All intent",Trust_selected!$E$18="18+"), SUMIFS(INDIRECT("'"&amp;Trust_selected!$H$2&amp;"'!F:F"),INDIRECT("'"&amp;Trust_selected!$H$2&amp;"'!B:B"),N$1,INDIRECT("'"&amp;Trust_selected!$H$2&amp;"'!H:H"),$B24), IF(Trust_selected!$E$12="All intent", SUMIFS(INDIRECT("'"&amp;Trust_selected!$H$2&amp;"'!F:F"),INDIRECT("'"&amp;Trust_selected!$H$2&amp;"'!B:B"),N$1,INDIRECT("'"&amp;Trust_selected!$H$2&amp;"'!E:E"),Trust_selected!$E$18,INDIRECT("'"&amp;Trust_selected!$H$2&amp;"'!H:H"),$B24), IF(Trust_selected!$E$18="18+", SUMIFS(INDIRECT("'"&amp;Trust_selected!$H$2&amp;"'!F:F"),INDIRECT("'"&amp;Trust_selected!$H$2&amp;"'!B:B"),N$1,INDIRECT("'"&amp;Trust_selected!$H$2&amp;"'!D:D"),Trust_selected!$E$12,INDIRECT("'"&amp;Trust_selected!$H$2&amp;"'!H:H"),$B24), SUMIFS(INDIRECT("'"&amp;Trust_selected!$H$2&amp;"'!F:F"),INDIRECT("'"&amp;Trust_selected!$H$2&amp;"'!B:B"),N$1,INDIRECT("'"&amp;Trust_selected!$H$2&amp;"'!D:D"),Trust_selected!$E$12,INDIRECT("'"&amp;Trust_selected!$H$2&amp;"'!E:E"),Trust_selected!$E$18,INDIRECT("'"&amp;Trust_selected!$H$2&amp;"'!H:H"),$B24))))</f>
        <v>128</v>
      </c>
      <c r="Q24" s="22">
        <f ca="1">IF(AND(Trust_selected!$E$12="All intent",Trust_selected!$E$18="18+"), SUMIFS(INDIRECT("'"&amp;Trust_selected!$H$2&amp;"'!G:G"),INDIRECT("'"&amp;Trust_selected!$H$2&amp;"'!B:B"),N$1,INDIRECT("'"&amp;Trust_selected!$H$2&amp;"'!H:H"),$B24), IF(Trust_selected!$E$12="All intent", SUMIFS(INDIRECT("'"&amp;Trust_selected!$H$2&amp;"'!G:G"),INDIRECT("'"&amp;Trust_selected!$H$2&amp;"'!B:B"),N$1,INDIRECT("'"&amp;Trust_selected!$H$2&amp;"'!E:E"),Trust_selected!$E$18,INDIRECT("'"&amp;Trust_selected!$H$2&amp;"'!H:H"),$B24), IF(Trust_selected!$E$18="18+", SUMIFS(INDIRECT("'"&amp;Trust_selected!$H$2&amp;"'!G:G"),INDIRECT("'"&amp;Trust_selected!$H$2&amp;"'!B:B"),N$1,INDIRECT("'"&amp;Trust_selected!$H$2&amp;"'!D:D"),Trust_selected!$E$12,INDIRECT("'"&amp;Trust_selected!$H$2&amp;"'!H:H"),$B24), SUMIFS(INDIRECT("'"&amp;Trust_selected!$H$2&amp;"'!G:G"),INDIRECT("'"&amp;Trust_selected!$H$2&amp;"'!B:B"),N$1,INDIRECT("'"&amp;Trust_selected!$H$2&amp;"'!D:D"),Trust_selected!$E$12,INDIRECT("'"&amp;Trust_selected!$H$2&amp;"'!E:E"),Trust_selected!$E$18,INDIRECT("'"&amp;Trust_selected!$H$2&amp;"'!H:H"),$B24))))</f>
        <v>6</v>
      </c>
      <c r="R24" s="22">
        <f t="shared" ca="1" si="6"/>
        <v>4.6875E-2</v>
      </c>
      <c r="S24" s="18">
        <f t="shared" ca="1" si="7"/>
        <v>4.2820310180952947E-2</v>
      </c>
      <c r="T24" s="76">
        <f t="shared" ca="1" si="13"/>
        <v>1.9104760379087912E-2</v>
      </c>
      <c r="U24" s="76">
        <f t="shared" ca="1" si="14"/>
        <v>9.3178459836109367E-2</v>
      </c>
      <c r="V24" s="76">
        <f t="shared" ca="1" si="15"/>
        <v>1.2488198472978473E-2</v>
      </c>
      <c r="W24" s="76">
        <f t="shared" ca="1" si="16"/>
        <v>0.13663164489986895</v>
      </c>
      <c r="X24" s="77" t="str">
        <f t="shared" ca="1" si="17"/>
        <v/>
      </c>
      <c r="Y24" s="120">
        <f t="shared" ca="1" si="18"/>
        <v>1.9968407348956118E-2</v>
      </c>
      <c r="Z24" s="120">
        <f t="shared" ca="1" si="19"/>
        <v>8.2075232306276599E-2</v>
      </c>
      <c r="AA24" s="120">
        <f t="shared" ca="1" si="20"/>
        <v>2.1657844171923776E-2</v>
      </c>
      <c r="AB24" s="120">
        <f t="shared" ca="1" si="21"/>
        <v>9.8497522450943217E-2</v>
      </c>
      <c r="AC24" s="22" t="str">
        <f t="shared" ca="1" si="22"/>
        <v>Change not statistically significant</v>
      </c>
      <c r="AG24" s="22" t="str">
        <f t="shared" ca="1" si="23"/>
        <v>Change not statistically significant</v>
      </c>
    </row>
    <row r="25" spans="1:33" x14ac:dyDescent="0.3">
      <c r="A25" s="12" t="s">
        <v>186</v>
      </c>
      <c r="B25" s="12" t="s">
        <v>31</v>
      </c>
      <c r="C25" s="12">
        <f t="shared" ca="1" si="0"/>
        <v>138</v>
      </c>
      <c r="D25" s="12">
        <f t="shared" ca="1" si="1"/>
        <v>5526023</v>
      </c>
      <c r="E25" s="22">
        <f ca="1">IF(AND(Trust_selected!$E$12="All intent",Trust_selected!$E$18="18+"), SUMIFS(INDIRECT("'"&amp;Trust_selected!$H$2&amp;"'!F:F"),INDIRECT("'"&amp;Trust_selected!$H$2&amp;"'!B:B"),C$1,INDIRECT("'"&amp;Trust_selected!$H$2&amp;"'!H:H"),$B25), IF(Trust_selected!$E$12="All intent", SUMIFS(INDIRECT("'"&amp;Trust_selected!$H$2&amp;"'!F:F"),INDIRECT("'"&amp;Trust_selected!$H$2&amp;"'!B:B"),C$1,INDIRECT("'"&amp;Trust_selected!$H$2&amp;"'!E:E"),Trust_selected!$E$18,INDIRECT("'"&amp;Trust_selected!$H$2&amp;"'!H:H"),$B25), IF(Trust_selected!$E$18="18+", SUMIFS(INDIRECT("'"&amp;Trust_selected!$H$2&amp;"'!F:F"),INDIRECT("'"&amp;Trust_selected!$H$2&amp;"'!B:B"),C$1,INDIRECT("'"&amp;Trust_selected!$H$2&amp;"'!D:D"),Trust_selected!$E$12,INDIRECT("'"&amp;Trust_selected!$H$2&amp;"'!H:H"),$B25), SUMIFS(INDIRECT("'"&amp;Trust_selected!$H$2&amp;"'!F:F"),INDIRECT("'"&amp;Trust_selected!$H$2&amp;"'!B:B"),C$1,INDIRECT("'"&amp;Trust_selected!$H$2&amp;"'!D:D"),Trust_selected!$E$12,INDIRECT("'"&amp;Trust_selected!$H$2&amp;"'!E:E"),Trust_selected!$E$18,INDIRECT("'"&amp;Trust_selected!$H$2&amp;"'!H:H"),$B25))))</f>
        <v>5526</v>
      </c>
      <c r="F25" s="22">
        <f ca="1">IF(AND(Trust_selected!$E$12="All intent",Trust_selected!$E$18="18+"), SUMIFS(INDIRECT("'"&amp;Trust_selected!$H$2&amp;"'!G:G"),INDIRECT("'"&amp;Trust_selected!$H$2&amp;"'!B:B"),C$1,INDIRECT("'"&amp;Trust_selected!$H$2&amp;"'!H:H"),$B25), IF(Trust_selected!$E$12="All intent", SUMIFS(INDIRECT("'"&amp;Trust_selected!$H$2&amp;"'!G:G"),INDIRECT("'"&amp;Trust_selected!$H$2&amp;"'!B:B"),C$1,INDIRECT("'"&amp;Trust_selected!$H$2&amp;"'!E:E"),Trust_selected!$E$18,INDIRECT("'"&amp;Trust_selected!$H$2&amp;"'!H:H"),$B25), IF(Trust_selected!$E$18="18+", SUMIFS(INDIRECT("'"&amp;Trust_selected!$H$2&amp;"'!G:G"),INDIRECT("'"&amp;Trust_selected!$H$2&amp;"'!B:B"),C$1,INDIRECT("'"&amp;Trust_selected!$H$2&amp;"'!D:D"),Trust_selected!$E$12,INDIRECT("'"&amp;Trust_selected!$H$2&amp;"'!H:H"),$B25), SUMIFS(INDIRECT("'"&amp;Trust_selected!$H$2&amp;"'!G:G"),INDIRECT("'"&amp;Trust_selected!$H$2&amp;"'!B:B"),C$1,INDIRECT("'"&amp;Trust_selected!$H$2&amp;"'!D:D"),Trust_selected!$E$12,INDIRECT("'"&amp;Trust_selected!$H$2&amp;"'!E:E"),Trust_selected!$E$18,INDIRECT("'"&amp;Trust_selected!$H$2&amp;"'!H:H"),$B25))))</f>
        <v>178</v>
      </c>
      <c r="G25" s="22">
        <f t="shared" ca="1" si="2"/>
        <v>3.2211364458921463E-2</v>
      </c>
      <c r="H25" s="18">
        <f t="shared" ca="1" si="3"/>
        <v>4.1856794361209183E-2</v>
      </c>
      <c r="I25" s="76">
        <f t="shared" ca="1" si="8"/>
        <v>3.6887134311293396E-2</v>
      </c>
      <c r="J25" s="76">
        <f t="shared" ca="1" si="9"/>
        <v>4.7463001736018334E-2</v>
      </c>
      <c r="K25" s="76">
        <f t="shared" ca="1" si="10"/>
        <v>3.4291947365506378E-2</v>
      </c>
      <c r="L25" s="76">
        <f t="shared" ca="1" si="11"/>
        <v>5.1002320404103865E-2</v>
      </c>
      <c r="M25" s="77" t="str">
        <f t="shared" ca="1" si="12"/>
        <v>3SDL</v>
      </c>
      <c r="N25" s="12">
        <f t="shared" ca="1" si="4"/>
        <v>138</v>
      </c>
      <c r="O25" s="12">
        <f t="shared" ca="1" si="5"/>
        <v>6189023</v>
      </c>
      <c r="P25" s="22">
        <f ca="1">IF(AND(Trust_selected!$E$12="All intent",Trust_selected!$E$18="18+"), SUMIFS(INDIRECT("'"&amp;Trust_selected!$H$2&amp;"'!F:F"),INDIRECT("'"&amp;Trust_selected!$H$2&amp;"'!B:B"),N$1,INDIRECT("'"&amp;Trust_selected!$H$2&amp;"'!H:H"),$B25), IF(Trust_selected!$E$12="All intent", SUMIFS(INDIRECT("'"&amp;Trust_selected!$H$2&amp;"'!F:F"),INDIRECT("'"&amp;Trust_selected!$H$2&amp;"'!B:B"),N$1,INDIRECT("'"&amp;Trust_selected!$H$2&amp;"'!E:E"),Trust_selected!$E$18,INDIRECT("'"&amp;Trust_selected!$H$2&amp;"'!H:H"),$B25), IF(Trust_selected!$E$18="18+", SUMIFS(INDIRECT("'"&amp;Trust_selected!$H$2&amp;"'!F:F"),INDIRECT("'"&amp;Trust_selected!$H$2&amp;"'!B:B"),N$1,INDIRECT("'"&amp;Trust_selected!$H$2&amp;"'!D:D"),Trust_selected!$E$12,INDIRECT("'"&amp;Trust_selected!$H$2&amp;"'!H:H"),$B25), SUMIFS(INDIRECT("'"&amp;Trust_selected!$H$2&amp;"'!F:F"),INDIRECT("'"&amp;Trust_selected!$H$2&amp;"'!B:B"),N$1,INDIRECT("'"&amp;Trust_selected!$H$2&amp;"'!D:D"),Trust_selected!$E$12,INDIRECT("'"&amp;Trust_selected!$H$2&amp;"'!E:E"),Trust_selected!$E$18,INDIRECT("'"&amp;Trust_selected!$H$2&amp;"'!H:H"),$B25))))</f>
        <v>6189</v>
      </c>
      <c r="Q25" s="22">
        <f ca="1">IF(AND(Trust_selected!$E$12="All intent",Trust_selected!$E$18="18+"), SUMIFS(INDIRECT("'"&amp;Trust_selected!$H$2&amp;"'!G:G"),INDIRECT("'"&amp;Trust_selected!$H$2&amp;"'!B:B"),N$1,INDIRECT("'"&amp;Trust_selected!$H$2&amp;"'!H:H"),$B25), IF(Trust_selected!$E$12="All intent", SUMIFS(INDIRECT("'"&amp;Trust_selected!$H$2&amp;"'!G:G"),INDIRECT("'"&amp;Trust_selected!$H$2&amp;"'!B:B"),N$1,INDIRECT("'"&amp;Trust_selected!$H$2&amp;"'!E:E"),Trust_selected!$E$18,INDIRECT("'"&amp;Trust_selected!$H$2&amp;"'!H:H"),$B25), IF(Trust_selected!$E$18="18+", SUMIFS(INDIRECT("'"&amp;Trust_selected!$H$2&amp;"'!G:G"),INDIRECT("'"&amp;Trust_selected!$H$2&amp;"'!B:B"),N$1,INDIRECT("'"&amp;Trust_selected!$H$2&amp;"'!D:D"),Trust_selected!$E$12,INDIRECT("'"&amp;Trust_selected!$H$2&amp;"'!H:H"),$B25), SUMIFS(INDIRECT("'"&amp;Trust_selected!$H$2&amp;"'!G:G"),INDIRECT("'"&amp;Trust_selected!$H$2&amp;"'!B:B"),N$1,INDIRECT("'"&amp;Trust_selected!$H$2&amp;"'!D:D"),Trust_selected!$E$12,INDIRECT("'"&amp;Trust_selected!$H$2&amp;"'!E:E"),Trust_selected!$E$18,INDIRECT("'"&amp;Trust_selected!$H$2&amp;"'!H:H"),$B25))))</f>
        <v>222</v>
      </c>
      <c r="R25" s="22">
        <f t="shared" ca="1" si="6"/>
        <v>3.5870092098885122E-2</v>
      </c>
      <c r="S25" s="18">
        <f t="shared" ca="1" si="7"/>
        <v>4.2820310180952947E-2</v>
      </c>
      <c r="T25" s="76">
        <f t="shared" ca="1" si="13"/>
        <v>3.8053595922056128E-2</v>
      </c>
      <c r="U25" s="76">
        <f t="shared" ca="1" si="14"/>
        <v>4.815422819213333E-2</v>
      </c>
      <c r="V25" s="76">
        <f t="shared" ca="1" si="15"/>
        <v>3.5547209634176222E-2</v>
      </c>
      <c r="W25" s="76">
        <f t="shared" ca="1" si="16"/>
        <v>5.1502050798838364E-2</v>
      </c>
      <c r="X25" s="77" t="str">
        <f t="shared" ca="1" si="17"/>
        <v/>
      </c>
      <c r="Y25" s="120">
        <f t="shared" ca="1" si="18"/>
        <v>2.7871421089798901E-2</v>
      </c>
      <c r="Z25" s="120">
        <f t="shared" ca="1" si="19"/>
        <v>3.720123271055701E-2</v>
      </c>
      <c r="AA25" s="120">
        <f t="shared" ca="1" si="20"/>
        <v>3.1517390552460514E-2</v>
      </c>
      <c r="AB25" s="120">
        <f t="shared" ca="1" si="21"/>
        <v>4.0798599094394872E-2</v>
      </c>
      <c r="AC25" s="22" t="str">
        <f t="shared" ca="1" si="22"/>
        <v>Change not statistically significant</v>
      </c>
      <c r="AG25" s="22" t="str">
        <f t="shared" ca="1" si="23"/>
        <v>Change not statistically significant</v>
      </c>
    </row>
    <row r="26" spans="1:33" x14ac:dyDescent="0.3">
      <c r="A26" s="12" t="s">
        <v>187</v>
      </c>
      <c r="B26" s="12" t="s">
        <v>32</v>
      </c>
      <c r="C26" s="12">
        <f t="shared" ca="1" si="0"/>
        <v>57</v>
      </c>
      <c r="D26" s="12">
        <f t="shared" ca="1" si="1"/>
        <v>418024</v>
      </c>
      <c r="E26" s="22">
        <f ca="1">IF(AND(Trust_selected!$E$12="All intent",Trust_selected!$E$18="18+"), SUMIFS(INDIRECT("'"&amp;Trust_selected!$H$2&amp;"'!F:F"),INDIRECT("'"&amp;Trust_selected!$H$2&amp;"'!B:B"),C$1,INDIRECT("'"&amp;Trust_selected!$H$2&amp;"'!H:H"),$B26), IF(Trust_selected!$E$12="All intent", SUMIFS(INDIRECT("'"&amp;Trust_selected!$H$2&amp;"'!F:F"),INDIRECT("'"&amp;Trust_selected!$H$2&amp;"'!B:B"),C$1,INDIRECT("'"&amp;Trust_selected!$H$2&amp;"'!E:E"),Trust_selected!$E$18,INDIRECT("'"&amp;Trust_selected!$H$2&amp;"'!H:H"),$B26), IF(Trust_selected!$E$18="18+", SUMIFS(INDIRECT("'"&amp;Trust_selected!$H$2&amp;"'!F:F"),INDIRECT("'"&amp;Trust_selected!$H$2&amp;"'!B:B"),C$1,INDIRECT("'"&amp;Trust_selected!$H$2&amp;"'!D:D"),Trust_selected!$E$12,INDIRECT("'"&amp;Trust_selected!$H$2&amp;"'!H:H"),$B26), SUMIFS(INDIRECT("'"&amp;Trust_selected!$H$2&amp;"'!F:F"),INDIRECT("'"&amp;Trust_selected!$H$2&amp;"'!B:B"),C$1,INDIRECT("'"&amp;Trust_selected!$H$2&amp;"'!D:D"),Trust_selected!$E$12,INDIRECT("'"&amp;Trust_selected!$H$2&amp;"'!E:E"),Trust_selected!$E$18,INDIRECT("'"&amp;Trust_selected!$H$2&amp;"'!H:H"),$B26))))</f>
        <v>418</v>
      </c>
      <c r="F26" s="22">
        <f ca="1">IF(AND(Trust_selected!$E$12="All intent",Trust_selected!$E$18="18+"), SUMIFS(INDIRECT("'"&amp;Trust_selected!$H$2&amp;"'!G:G"),INDIRECT("'"&amp;Trust_selected!$H$2&amp;"'!B:B"),C$1,INDIRECT("'"&amp;Trust_selected!$H$2&amp;"'!H:H"),$B26), IF(Trust_selected!$E$12="All intent", SUMIFS(INDIRECT("'"&amp;Trust_selected!$H$2&amp;"'!G:G"),INDIRECT("'"&amp;Trust_selected!$H$2&amp;"'!B:B"),C$1,INDIRECT("'"&amp;Trust_selected!$H$2&amp;"'!E:E"),Trust_selected!$E$18,INDIRECT("'"&amp;Trust_selected!$H$2&amp;"'!H:H"),$B26), IF(Trust_selected!$E$18="18+", SUMIFS(INDIRECT("'"&amp;Trust_selected!$H$2&amp;"'!G:G"),INDIRECT("'"&amp;Trust_selected!$H$2&amp;"'!B:B"),C$1,INDIRECT("'"&amp;Trust_selected!$H$2&amp;"'!D:D"),Trust_selected!$E$12,INDIRECT("'"&amp;Trust_selected!$H$2&amp;"'!H:H"),$B26), SUMIFS(INDIRECT("'"&amp;Trust_selected!$H$2&amp;"'!G:G"),INDIRECT("'"&amp;Trust_selected!$H$2&amp;"'!B:B"),C$1,INDIRECT("'"&amp;Trust_selected!$H$2&amp;"'!D:D"),Trust_selected!$E$12,INDIRECT("'"&amp;Trust_selected!$H$2&amp;"'!E:E"),Trust_selected!$E$18,INDIRECT("'"&amp;Trust_selected!$H$2&amp;"'!H:H"),$B26))))</f>
        <v>8</v>
      </c>
      <c r="G26" s="22">
        <f t="shared" ca="1" si="2"/>
        <v>1.9138755980861243E-2</v>
      </c>
      <c r="H26" s="18">
        <f t="shared" ca="1" si="3"/>
        <v>4.1856794361209183E-2</v>
      </c>
      <c r="I26" s="76">
        <f t="shared" ca="1" si="8"/>
        <v>2.6468027266784593E-2</v>
      </c>
      <c r="J26" s="76">
        <f t="shared" ca="1" si="9"/>
        <v>6.5589939718858542E-2</v>
      </c>
      <c r="K26" s="76">
        <f t="shared" ca="1" si="10"/>
        <v>2.0459555638984172E-2</v>
      </c>
      <c r="L26" s="76">
        <f t="shared" ca="1" si="11"/>
        <v>8.3719336412443821E-2</v>
      </c>
      <c r="M26" s="77" t="str">
        <f t="shared" ca="1" si="12"/>
        <v>3SDL</v>
      </c>
      <c r="N26" s="12">
        <f t="shared" ca="1" si="4"/>
        <v>45</v>
      </c>
      <c r="O26" s="12">
        <f t="shared" ca="1" si="5"/>
        <v>353024</v>
      </c>
      <c r="P26" s="22">
        <f ca="1">IF(AND(Trust_selected!$E$12="All intent",Trust_selected!$E$18="18+"), SUMIFS(INDIRECT("'"&amp;Trust_selected!$H$2&amp;"'!F:F"),INDIRECT("'"&amp;Trust_selected!$H$2&amp;"'!B:B"),N$1,INDIRECT("'"&amp;Trust_selected!$H$2&amp;"'!H:H"),$B26), IF(Trust_selected!$E$12="All intent", SUMIFS(INDIRECT("'"&amp;Trust_selected!$H$2&amp;"'!F:F"),INDIRECT("'"&amp;Trust_selected!$H$2&amp;"'!B:B"),N$1,INDIRECT("'"&amp;Trust_selected!$H$2&amp;"'!E:E"),Trust_selected!$E$18,INDIRECT("'"&amp;Trust_selected!$H$2&amp;"'!H:H"),$B26), IF(Trust_selected!$E$18="18+", SUMIFS(INDIRECT("'"&amp;Trust_selected!$H$2&amp;"'!F:F"),INDIRECT("'"&amp;Trust_selected!$H$2&amp;"'!B:B"),N$1,INDIRECT("'"&amp;Trust_selected!$H$2&amp;"'!D:D"),Trust_selected!$E$12,INDIRECT("'"&amp;Trust_selected!$H$2&amp;"'!H:H"),$B26), SUMIFS(INDIRECT("'"&amp;Trust_selected!$H$2&amp;"'!F:F"),INDIRECT("'"&amp;Trust_selected!$H$2&amp;"'!B:B"),N$1,INDIRECT("'"&amp;Trust_selected!$H$2&amp;"'!D:D"),Trust_selected!$E$12,INDIRECT("'"&amp;Trust_selected!$H$2&amp;"'!E:E"),Trust_selected!$E$18,INDIRECT("'"&amp;Trust_selected!$H$2&amp;"'!H:H"),$B26))))</f>
        <v>353</v>
      </c>
      <c r="Q26" s="22">
        <f ca="1">IF(AND(Trust_selected!$E$12="All intent",Trust_selected!$E$18="18+"), SUMIFS(INDIRECT("'"&amp;Trust_selected!$H$2&amp;"'!G:G"),INDIRECT("'"&amp;Trust_selected!$H$2&amp;"'!B:B"),N$1,INDIRECT("'"&amp;Trust_selected!$H$2&amp;"'!H:H"),$B26), IF(Trust_selected!$E$12="All intent", SUMIFS(INDIRECT("'"&amp;Trust_selected!$H$2&amp;"'!G:G"),INDIRECT("'"&amp;Trust_selected!$H$2&amp;"'!B:B"),N$1,INDIRECT("'"&amp;Trust_selected!$H$2&amp;"'!E:E"),Trust_selected!$E$18,INDIRECT("'"&amp;Trust_selected!$H$2&amp;"'!H:H"),$B26), IF(Trust_selected!$E$18="18+", SUMIFS(INDIRECT("'"&amp;Trust_selected!$H$2&amp;"'!G:G"),INDIRECT("'"&amp;Trust_selected!$H$2&amp;"'!B:B"),N$1,INDIRECT("'"&amp;Trust_selected!$H$2&amp;"'!D:D"),Trust_selected!$E$12,INDIRECT("'"&amp;Trust_selected!$H$2&amp;"'!H:H"),$B26), SUMIFS(INDIRECT("'"&amp;Trust_selected!$H$2&amp;"'!G:G"),INDIRECT("'"&amp;Trust_selected!$H$2&amp;"'!B:B"),N$1,INDIRECT("'"&amp;Trust_selected!$H$2&amp;"'!D:D"),Trust_selected!$E$12,INDIRECT("'"&amp;Trust_selected!$H$2&amp;"'!E:E"),Trust_selected!$E$18,INDIRECT("'"&amp;Trust_selected!$H$2&amp;"'!H:H"),$B26))))</f>
        <v>15</v>
      </c>
      <c r="R26" s="22">
        <f t="shared" ca="1" si="6"/>
        <v>4.2492917847025496E-2</v>
      </c>
      <c r="S26" s="18">
        <f t="shared" ca="1" si="7"/>
        <v>4.2820310180952947E-2</v>
      </c>
      <c r="T26" s="76">
        <f t="shared" ca="1" si="13"/>
        <v>2.6167370134637703E-2</v>
      </c>
      <c r="U26" s="76">
        <f t="shared" ca="1" si="14"/>
        <v>6.9316841873583279E-2</v>
      </c>
      <c r="V26" s="76">
        <f t="shared" ca="1" si="15"/>
        <v>1.9868263552774736E-2</v>
      </c>
      <c r="W26" s="76">
        <f t="shared" ca="1" si="16"/>
        <v>8.9856044488335035E-2</v>
      </c>
      <c r="X26" s="77" t="str">
        <f t="shared" ca="1" si="17"/>
        <v/>
      </c>
      <c r="Y26" s="120">
        <f t="shared" ca="1" si="18"/>
        <v>9.7291066440679669E-3</v>
      </c>
      <c r="Z26" s="120">
        <f t="shared" ca="1" si="19"/>
        <v>3.7306238995412751E-2</v>
      </c>
      <c r="AA26" s="120">
        <f t="shared" ca="1" si="20"/>
        <v>2.5917771353302338E-2</v>
      </c>
      <c r="AB26" s="120">
        <f t="shared" ca="1" si="21"/>
        <v>6.8918346996103913E-2</v>
      </c>
      <c r="AC26" s="22" t="str">
        <f t="shared" ca="1" si="22"/>
        <v>Change not statistically significant</v>
      </c>
      <c r="AG26" s="22" t="str">
        <f t="shared" ca="1" si="23"/>
        <v>Change not statistically significant</v>
      </c>
    </row>
    <row r="27" spans="1:33" x14ac:dyDescent="0.3">
      <c r="A27" s="12" t="s">
        <v>188</v>
      </c>
      <c r="B27" s="12" t="s">
        <v>33</v>
      </c>
      <c r="C27" s="12">
        <f t="shared" ca="1" si="0"/>
        <v>50</v>
      </c>
      <c r="D27" s="12">
        <f t="shared" ca="1" si="1"/>
        <v>362025</v>
      </c>
      <c r="E27" s="22">
        <f ca="1">IF(AND(Trust_selected!$E$12="All intent",Trust_selected!$E$18="18+"), SUMIFS(INDIRECT("'"&amp;Trust_selected!$H$2&amp;"'!F:F"),INDIRECT("'"&amp;Trust_selected!$H$2&amp;"'!B:B"),C$1,INDIRECT("'"&amp;Trust_selected!$H$2&amp;"'!H:H"),$B27), IF(Trust_selected!$E$12="All intent", SUMIFS(INDIRECT("'"&amp;Trust_selected!$H$2&amp;"'!F:F"),INDIRECT("'"&amp;Trust_selected!$H$2&amp;"'!B:B"),C$1,INDIRECT("'"&amp;Trust_selected!$H$2&amp;"'!E:E"),Trust_selected!$E$18,INDIRECT("'"&amp;Trust_selected!$H$2&amp;"'!H:H"),$B27), IF(Trust_selected!$E$18="18+", SUMIFS(INDIRECT("'"&amp;Trust_selected!$H$2&amp;"'!F:F"),INDIRECT("'"&amp;Trust_selected!$H$2&amp;"'!B:B"),C$1,INDIRECT("'"&amp;Trust_selected!$H$2&amp;"'!D:D"),Trust_selected!$E$12,INDIRECT("'"&amp;Trust_selected!$H$2&amp;"'!H:H"),$B27), SUMIFS(INDIRECT("'"&amp;Trust_selected!$H$2&amp;"'!F:F"),INDIRECT("'"&amp;Trust_selected!$H$2&amp;"'!B:B"),C$1,INDIRECT("'"&amp;Trust_selected!$H$2&amp;"'!D:D"),Trust_selected!$E$12,INDIRECT("'"&amp;Trust_selected!$H$2&amp;"'!E:E"),Trust_selected!$E$18,INDIRECT("'"&amp;Trust_selected!$H$2&amp;"'!H:H"),$B27))))</f>
        <v>362</v>
      </c>
      <c r="F27" s="22">
        <f ca="1">IF(AND(Trust_selected!$E$12="All intent",Trust_selected!$E$18="18+"), SUMIFS(INDIRECT("'"&amp;Trust_selected!$H$2&amp;"'!G:G"),INDIRECT("'"&amp;Trust_selected!$H$2&amp;"'!B:B"),C$1,INDIRECT("'"&amp;Trust_selected!$H$2&amp;"'!H:H"),$B27), IF(Trust_selected!$E$12="All intent", SUMIFS(INDIRECT("'"&amp;Trust_selected!$H$2&amp;"'!G:G"),INDIRECT("'"&amp;Trust_selected!$H$2&amp;"'!B:B"),C$1,INDIRECT("'"&amp;Trust_selected!$H$2&amp;"'!E:E"),Trust_selected!$E$18,INDIRECT("'"&amp;Trust_selected!$H$2&amp;"'!H:H"),$B27), IF(Trust_selected!$E$18="18+", SUMIFS(INDIRECT("'"&amp;Trust_selected!$H$2&amp;"'!G:G"),INDIRECT("'"&amp;Trust_selected!$H$2&amp;"'!B:B"),C$1,INDIRECT("'"&amp;Trust_selected!$H$2&amp;"'!D:D"),Trust_selected!$E$12,INDIRECT("'"&amp;Trust_selected!$H$2&amp;"'!H:H"),$B27), SUMIFS(INDIRECT("'"&amp;Trust_selected!$H$2&amp;"'!G:G"),INDIRECT("'"&amp;Trust_selected!$H$2&amp;"'!B:B"),C$1,INDIRECT("'"&amp;Trust_selected!$H$2&amp;"'!D:D"),Trust_selected!$E$12,INDIRECT("'"&amp;Trust_selected!$H$2&amp;"'!E:E"),Trust_selected!$E$18,INDIRECT("'"&amp;Trust_selected!$H$2&amp;"'!H:H"),$B27))))</f>
        <v>12</v>
      </c>
      <c r="G27" s="22">
        <f t="shared" ca="1" si="2"/>
        <v>3.3149171270718231E-2</v>
      </c>
      <c r="H27" s="18">
        <f t="shared" ca="1" si="3"/>
        <v>4.1856794361209183E-2</v>
      </c>
      <c r="I27" s="76">
        <f t="shared" ca="1" si="8"/>
        <v>2.5589833566160677E-2</v>
      </c>
      <c r="J27" s="76">
        <f t="shared" ca="1" si="9"/>
        <v>6.7745421685061299E-2</v>
      </c>
      <c r="K27" s="76">
        <f t="shared" ca="1" si="10"/>
        <v>1.9435250519108199E-2</v>
      </c>
      <c r="L27" s="76">
        <f t="shared" ca="1" si="11"/>
        <v>8.7828176680839504E-2</v>
      </c>
      <c r="M27" s="77" t="str">
        <f t="shared" ca="1" si="12"/>
        <v/>
      </c>
      <c r="N27" s="12">
        <f t="shared" ca="1" si="4"/>
        <v>52</v>
      </c>
      <c r="O27" s="12">
        <f t="shared" ca="1" si="5"/>
        <v>424025</v>
      </c>
      <c r="P27" s="22">
        <f ca="1">IF(AND(Trust_selected!$E$12="All intent",Trust_selected!$E$18="18+"), SUMIFS(INDIRECT("'"&amp;Trust_selected!$H$2&amp;"'!F:F"),INDIRECT("'"&amp;Trust_selected!$H$2&amp;"'!B:B"),N$1,INDIRECT("'"&amp;Trust_selected!$H$2&amp;"'!H:H"),$B27), IF(Trust_selected!$E$12="All intent", SUMIFS(INDIRECT("'"&amp;Trust_selected!$H$2&amp;"'!F:F"),INDIRECT("'"&amp;Trust_selected!$H$2&amp;"'!B:B"),N$1,INDIRECT("'"&amp;Trust_selected!$H$2&amp;"'!E:E"),Trust_selected!$E$18,INDIRECT("'"&amp;Trust_selected!$H$2&amp;"'!H:H"),$B27), IF(Trust_selected!$E$18="18+", SUMIFS(INDIRECT("'"&amp;Trust_selected!$H$2&amp;"'!F:F"),INDIRECT("'"&amp;Trust_selected!$H$2&amp;"'!B:B"),N$1,INDIRECT("'"&amp;Trust_selected!$H$2&amp;"'!D:D"),Trust_selected!$E$12,INDIRECT("'"&amp;Trust_selected!$H$2&amp;"'!H:H"),$B27), SUMIFS(INDIRECT("'"&amp;Trust_selected!$H$2&amp;"'!F:F"),INDIRECT("'"&amp;Trust_selected!$H$2&amp;"'!B:B"),N$1,INDIRECT("'"&amp;Trust_selected!$H$2&amp;"'!D:D"),Trust_selected!$E$12,INDIRECT("'"&amp;Trust_selected!$H$2&amp;"'!E:E"),Trust_selected!$E$18,INDIRECT("'"&amp;Trust_selected!$H$2&amp;"'!H:H"),$B27))))</f>
        <v>424</v>
      </c>
      <c r="Q27" s="22">
        <f ca="1">IF(AND(Trust_selected!$E$12="All intent",Trust_selected!$E$18="18+"), SUMIFS(INDIRECT("'"&amp;Trust_selected!$H$2&amp;"'!G:G"),INDIRECT("'"&amp;Trust_selected!$H$2&amp;"'!B:B"),N$1,INDIRECT("'"&amp;Trust_selected!$H$2&amp;"'!H:H"),$B27), IF(Trust_selected!$E$12="All intent", SUMIFS(INDIRECT("'"&amp;Trust_selected!$H$2&amp;"'!G:G"),INDIRECT("'"&amp;Trust_selected!$H$2&amp;"'!B:B"),N$1,INDIRECT("'"&amp;Trust_selected!$H$2&amp;"'!E:E"),Trust_selected!$E$18,INDIRECT("'"&amp;Trust_selected!$H$2&amp;"'!H:H"),$B27), IF(Trust_selected!$E$18="18+", SUMIFS(INDIRECT("'"&amp;Trust_selected!$H$2&amp;"'!G:G"),INDIRECT("'"&amp;Trust_selected!$H$2&amp;"'!B:B"),N$1,INDIRECT("'"&amp;Trust_selected!$H$2&amp;"'!D:D"),Trust_selected!$E$12,INDIRECT("'"&amp;Trust_selected!$H$2&amp;"'!H:H"),$B27), SUMIFS(INDIRECT("'"&amp;Trust_selected!$H$2&amp;"'!G:G"),INDIRECT("'"&amp;Trust_selected!$H$2&amp;"'!B:B"),N$1,INDIRECT("'"&amp;Trust_selected!$H$2&amp;"'!D:D"),Trust_selected!$E$12,INDIRECT("'"&amp;Trust_selected!$H$2&amp;"'!E:E"),Trust_selected!$E$18,INDIRECT("'"&amp;Trust_selected!$H$2&amp;"'!H:H"),$B27))))</f>
        <v>10</v>
      </c>
      <c r="R27" s="22">
        <f t="shared" ca="1" si="6"/>
        <v>2.358490566037736E-2</v>
      </c>
      <c r="S27" s="18">
        <f t="shared" ca="1" si="7"/>
        <v>4.2820310180952947E-2</v>
      </c>
      <c r="T27" s="76">
        <f t="shared" ca="1" si="13"/>
        <v>2.7307180344646416E-2</v>
      </c>
      <c r="U27" s="76">
        <f t="shared" ca="1" si="14"/>
        <v>6.6543494843199047E-2</v>
      </c>
      <c r="V27" s="76">
        <f t="shared" ca="1" si="15"/>
        <v>2.1201439776977533E-2</v>
      </c>
      <c r="W27" s="76">
        <f t="shared" ca="1" si="16"/>
        <v>8.4578814651129541E-2</v>
      </c>
      <c r="X27" s="77" t="str">
        <f t="shared" ca="1" si="17"/>
        <v/>
      </c>
      <c r="Y27" s="120">
        <f t="shared" ca="1" si="18"/>
        <v>1.9062594693605571E-2</v>
      </c>
      <c r="Z27" s="120">
        <f t="shared" ca="1" si="19"/>
        <v>5.7039930456065209E-2</v>
      </c>
      <c r="AA27" s="120">
        <f t="shared" ca="1" si="20"/>
        <v>1.2860322927153082E-2</v>
      </c>
      <c r="AB27" s="120">
        <f t="shared" ca="1" si="21"/>
        <v>4.2864661945539999E-2</v>
      </c>
      <c r="AC27" s="22" t="str">
        <f t="shared" ca="1" si="22"/>
        <v>Change not statistically significant</v>
      </c>
      <c r="AG27" s="22" t="str">
        <f t="shared" ca="1" si="23"/>
        <v>Change not statistically significant</v>
      </c>
    </row>
    <row r="28" spans="1:33" x14ac:dyDescent="0.3">
      <c r="A28" s="12" t="s">
        <v>189</v>
      </c>
      <c r="B28" s="12" t="s">
        <v>34</v>
      </c>
      <c r="C28" s="12">
        <f t="shared" ca="1" si="0"/>
        <v>61</v>
      </c>
      <c r="D28" s="12">
        <f t="shared" ca="1" si="1"/>
        <v>456026</v>
      </c>
      <c r="E28" s="22">
        <f ca="1">IF(AND(Trust_selected!$E$12="All intent",Trust_selected!$E$18="18+"), SUMIFS(INDIRECT("'"&amp;Trust_selected!$H$2&amp;"'!F:F"),INDIRECT("'"&amp;Trust_selected!$H$2&amp;"'!B:B"),C$1,INDIRECT("'"&amp;Trust_selected!$H$2&amp;"'!H:H"),$B28), IF(Trust_selected!$E$12="All intent", SUMIFS(INDIRECT("'"&amp;Trust_selected!$H$2&amp;"'!F:F"),INDIRECT("'"&amp;Trust_selected!$H$2&amp;"'!B:B"),C$1,INDIRECT("'"&amp;Trust_selected!$H$2&amp;"'!E:E"),Trust_selected!$E$18,INDIRECT("'"&amp;Trust_selected!$H$2&amp;"'!H:H"),$B28), IF(Trust_selected!$E$18="18+", SUMIFS(INDIRECT("'"&amp;Trust_selected!$H$2&amp;"'!F:F"),INDIRECT("'"&amp;Trust_selected!$H$2&amp;"'!B:B"),C$1,INDIRECT("'"&amp;Trust_selected!$H$2&amp;"'!D:D"),Trust_selected!$E$12,INDIRECT("'"&amp;Trust_selected!$H$2&amp;"'!H:H"),$B28), SUMIFS(INDIRECT("'"&amp;Trust_selected!$H$2&amp;"'!F:F"),INDIRECT("'"&amp;Trust_selected!$H$2&amp;"'!B:B"),C$1,INDIRECT("'"&amp;Trust_selected!$H$2&amp;"'!D:D"),Trust_selected!$E$12,INDIRECT("'"&amp;Trust_selected!$H$2&amp;"'!E:E"),Trust_selected!$E$18,INDIRECT("'"&amp;Trust_selected!$H$2&amp;"'!H:H"),$B28))))</f>
        <v>456</v>
      </c>
      <c r="F28" s="22">
        <f ca="1">IF(AND(Trust_selected!$E$12="All intent",Trust_selected!$E$18="18+"), SUMIFS(INDIRECT("'"&amp;Trust_selected!$H$2&amp;"'!G:G"),INDIRECT("'"&amp;Trust_selected!$H$2&amp;"'!B:B"),C$1,INDIRECT("'"&amp;Trust_selected!$H$2&amp;"'!H:H"),$B28), IF(Trust_selected!$E$12="All intent", SUMIFS(INDIRECT("'"&amp;Trust_selected!$H$2&amp;"'!G:G"),INDIRECT("'"&amp;Trust_selected!$H$2&amp;"'!B:B"),C$1,INDIRECT("'"&amp;Trust_selected!$H$2&amp;"'!E:E"),Trust_selected!$E$18,INDIRECT("'"&amp;Trust_selected!$H$2&amp;"'!H:H"),$B28), IF(Trust_selected!$E$18="18+", SUMIFS(INDIRECT("'"&amp;Trust_selected!$H$2&amp;"'!G:G"),INDIRECT("'"&amp;Trust_selected!$H$2&amp;"'!B:B"),C$1,INDIRECT("'"&amp;Trust_selected!$H$2&amp;"'!D:D"),Trust_selected!$E$12,INDIRECT("'"&amp;Trust_selected!$H$2&amp;"'!H:H"),$B28), SUMIFS(INDIRECT("'"&amp;Trust_selected!$H$2&amp;"'!G:G"),INDIRECT("'"&amp;Trust_selected!$H$2&amp;"'!B:B"),C$1,INDIRECT("'"&amp;Trust_selected!$H$2&amp;"'!D:D"),Trust_selected!$E$12,INDIRECT("'"&amp;Trust_selected!$H$2&amp;"'!E:E"),Trust_selected!$E$18,INDIRECT("'"&amp;Trust_selected!$H$2&amp;"'!H:H"),$B28))))</f>
        <v>10</v>
      </c>
      <c r="G28" s="22">
        <f t="shared" ca="1" si="2"/>
        <v>2.1929824561403508E-2</v>
      </c>
      <c r="H28" s="18">
        <f t="shared" ca="1" si="3"/>
        <v>4.1856794361209183E-2</v>
      </c>
      <c r="I28" s="76">
        <f t="shared" ca="1" si="8"/>
        <v>2.6984155793316617E-2</v>
      </c>
      <c r="J28" s="76">
        <f t="shared" ca="1" si="9"/>
        <v>6.4384255540983662E-2</v>
      </c>
      <c r="K28" s="76">
        <f t="shared" ca="1" si="10"/>
        <v>2.1072429692566945E-2</v>
      </c>
      <c r="L28" s="76">
        <f t="shared" ca="1" si="11"/>
        <v>8.1436002396191184E-2</v>
      </c>
      <c r="M28" s="77" t="str">
        <f t="shared" ca="1" si="12"/>
        <v/>
      </c>
      <c r="N28" s="12">
        <f t="shared" ca="1" si="4"/>
        <v>57</v>
      </c>
      <c r="O28" s="12">
        <f t="shared" ca="1" si="5"/>
        <v>469026</v>
      </c>
      <c r="P28" s="22">
        <f ca="1">IF(AND(Trust_selected!$E$12="All intent",Trust_selected!$E$18="18+"), SUMIFS(INDIRECT("'"&amp;Trust_selected!$H$2&amp;"'!F:F"),INDIRECT("'"&amp;Trust_selected!$H$2&amp;"'!B:B"),N$1,INDIRECT("'"&amp;Trust_selected!$H$2&amp;"'!H:H"),$B28), IF(Trust_selected!$E$12="All intent", SUMIFS(INDIRECT("'"&amp;Trust_selected!$H$2&amp;"'!F:F"),INDIRECT("'"&amp;Trust_selected!$H$2&amp;"'!B:B"),N$1,INDIRECT("'"&amp;Trust_selected!$H$2&amp;"'!E:E"),Trust_selected!$E$18,INDIRECT("'"&amp;Trust_selected!$H$2&amp;"'!H:H"),$B28), IF(Trust_selected!$E$18="18+", SUMIFS(INDIRECT("'"&amp;Trust_selected!$H$2&amp;"'!F:F"),INDIRECT("'"&amp;Trust_selected!$H$2&amp;"'!B:B"),N$1,INDIRECT("'"&amp;Trust_selected!$H$2&amp;"'!D:D"),Trust_selected!$E$12,INDIRECT("'"&amp;Trust_selected!$H$2&amp;"'!H:H"),$B28), SUMIFS(INDIRECT("'"&amp;Trust_selected!$H$2&amp;"'!F:F"),INDIRECT("'"&amp;Trust_selected!$H$2&amp;"'!B:B"),N$1,INDIRECT("'"&amp;Trust_selected!$H$2&amp;"'!D:D"),Trust_selected!$E$12,INDIRECT("'"&amp;Trust_selected!$H$2&amp;"'!E:E"),Trust_selected!$E$18,INDIRECT("'"&amp;Trust_selected!$H$2&amp;"'!H:H"),$B28))))</f>
        <v>469</v>
      </c>
      <c r="Q28" s="22">
        <f ca="1">IF(AND(Trust_selected!$E$12="All intent",Trust_selected!$E$18="18+"), SUMIFS(INDIRECT("'"&amp;Trust_selected!$H$2&amp;"'!G:G"),INDIRECT("'"&amp;Trust_selected!$H$2&amp;"'!B:B"),N$1,INDIRECT("'"&amp;Trust_selected!$H$2&amp;"'!H:H"),$B28), IF(Trust_selected!$E$12="All intent", SUMIFS(INDIRECT("'"&amp;Trust_selected!$H$2&amp;"'!G:G"),INDIRECT("'"&amp;Trust_selected!$H$2&amp;"'!B:B"),N$1,INDIRECT("'"&amp;Trust_selected!$H$2&amp;"'!E:E"),Trust_selected!$E$18,INDIRECT("'"&amp;Trust_selected!$H$2&amp;"'!H:H"),$B28), IF(Trust_selected!$E$18="18+", SUMIFS(INDIRECT("'"&amp;Trust_selected!$H$2&amp;"'!G:G"),INDIRECT("'"&amp;Trust_selected!$H$2&amp;"'!B:B"),N$1,INDIRECT("'"&amp;Trust_selected!$H$2&amp;"'!D:D"),Trust_selected!$E$12,INDIRECT("'"&amp;Trust_selected!$H$2&amp;"'!H:H"),$B28), SUMIFS(INDIRECT("'"&amp;Trust_selected!$H$2&amp;"'!G:G"),INDIRECT("'"&amp;Trust_selected!$H$2&amp;"'!B:B"),N$1,INDIRECT("'"&amp;Trust_selected!$H$2&amp;"'!D:D"),Trust_selected!$E$12,INDIRECT("'"&amp;Trust_selected!$H$2&amp;"'!E:E"),Trust_selected!$E$18,INDIRECT("'"&amp;Trust_selected!$H$2&amp;"'!H:H"),$B28))))</f>
        <v>14</v>
      </c>
      <c r="R28" s="22">
        <f t="shared" ca="1" si="6"/>
        <v>2.9850746268656716E-2</v>
      </c>
      <c r="S28" s="18">
        <f t="shared" ca="1" si="7"/>
        <v>4.2820310180952947E-2</v>
      </c>
      <c r="T28" s="76">
        <f t="shared" ca="1" si="13"/>
        <v>2.7912286223527968E-2</v>
      </c>
      <c r="U28" s="76">
        <f t="shared" ca="1" si="14"/>
        <v>6.5157043864463166E-2</v>
      </c>
      <c r="V28" s="76">
        <f t="shared" ca="1" si="15"/>
        <v>2.1924762866644212E-2</v>
      </c>
      <c r="W28" s="76">
        <f t="shared" ca="1" si="16"/>
        <v>8.1961677351044038E-2</v>
      </c>
      <c r="X28" s="77" t="str">
        <f t="shared" ca="1" si="17"/>
        <v/>
      </c>
      <c r="Y28" s="120">
        <f t="shared" ca="1" si="18"/>
        <v>1.1954616861483023E-2</v>
      </c>
      <c r="Z28" s="120">
        <f t="shared" ca="1" si="19"/>
        <v>3.9892510802555237E-2</v>
      </c>
      <c r="AA28" s="120">
        <f t="shared" ca="1" si="20"/>
        <v>1.7863262378501461E-2</v>
      </c>
      <c r="AB28" s="120">
        <f t="shared" ca="1" si="21"/>
        <v>4.9477403772282706E-2</v>
      </c>
      <c r="AC28" s="22" t="str">
        <f t="shared" ca="1" si="22"/>
        <v>Change not statistically significant</v>
      </c>
      <c r="AG28" s="22" t="str">
        <f t="shared" ca="1" si="23"/>
        <v>Change not statistically significant</v>
      </c>
    </row>
    <row r="29" spans="1:33" x14ac:dyDescent="0.3">
      <c r="A29" s="12" t="s">
        <v>190</v>
      </c>
      <c r="B29" s="12" t="s">
        <v>35</v>
      </c>
      <c r="C29" s="12">
        <f t="shared" ca="1" si="0"/>
        <v>101</v>
      </c>
      <c r="D29" s="12">
        <f t="shared" ca="1" si="1"/>
        <v>1009027</v>
      </c>
      <c r="E29" s="22">
        <f ca="1">IF(AND(Trust_selected!$E$12="All intent",Trust_selected!$E$18="18+"), SUMIFS(INDIRECT("'"&amp;Trust_selected!$H$2&amp;"'!F:F"),INDIRECT("'"&amp;Trust_selected!$H$2&amp;"'!B:B"),C$1,INDIRECT("'"&amp;Trust_selected!$H$2&amp;"'!H:H"),$B29), IF(Trust_selected!$E$12="All intent", SUMIFS(INDIRECT("'"&amp;Trust_selected!$H$2&amp;"'!F:F"),INDIRECT("'"&amp;Trust_selected!$H$2&amp;"'!B:B"),C$1,INDIRECT("'"&amp;Trust_selected!$H$2&amp;"'!E:E"),Trust_selected!$E$18,INDIRECT("'"&amp;Trust_selected!$H$2&amp;"'!H:H"),$B29), IF(Trust_selected!$E$18="18+", SUMIFS(INDIRECT("'"&amp;Trust_selected!$H$2&amp;"'!F:F"),INDIRECT("'"&amp;Trust_selected!$H$2&amp;"'!B:B"),C$1,INDIRECT("'"&amp;Trust_selected!$H$2&amp;"'!D:D"),Trust_selected!$E$12,INDIRECT("'"&amp;Trust_selected!$H$2&amp;"'!H:H"),$B29), SUMIFS(INDIRECT("'"&amp;Trust_selected!$H$2&amp;"'!F:F"),INDIRECT("'"&amp;Trust_selected!$H$2&amp;"'!B:B"),C$1,INDIRECT("'"&amp;Trust_selected!$H$2&amp;"'!D:D"),Trust_selected!$E$12,INDIRECT("'"&amp;Trust_selected!$H$2&amp;"'!E:E"),Trust_selected!$E$18,INDIRECT("'"&amp;Trust_selected!$H$2&amp;"'!H:H"),$B29))))</f>
        <v>1009</v>
      </c>
      <c r="F29" s="22">
        <f ca="1">IF(AND(Trust_selected!$E$12="All intent",Trust_selected!$E$18="18+"), SUMIFS(INDIRECT("'"&amp;Trust_selected!$H$2&amp;"'!G:G"),INDIRECT("'"&amp;Trust_selected!$H$2&amp;"'!B:B"),C$1,INDIRECT("'"&amp;Trust_selected!$H$2&amp;"'!H:H"),$B29), IF(Trust_selected!$E$12="All intent", SUMIFS(INDIRECT("'"&amp;Trust_selected!$H$2&amp;"'!G:G"),INDIRECT("'"&amp;Trust_selected!$H$2&amp;"'!B:B"),C$1,INDIRECT("'"&amp;Trust_selected!$H$2&amp;"'!E:E"),Trust_selected!$E$18,INDIRECT("'"&amp;Trust_selected!$H$2&amp;"'!H:H"),$B29), IF(Trust_selected!$E$18="18+", SUMIFS(INDIRECT("'"&amp;Trust_selected!$H$2&amp;"'!G:G"),INDIRECT("'"&amp;Trust_selected!$H$2&amp;"'!B:B"),C$1,INDIRECT("'"&amp;Trust_selected!$H$2&amp;"'!D:D"),Trust_selected!$E$12,INDIRECT("'"&amp;Trust_selected!$H$2&amp;"'!H:H"),$B29), SUMIFS(INDIRECT("'"&amp;Trust_selected!$H$2&amp;"'!G:G"),INDIRECT("'"&amp;Trust_selected!$H$2&amp;"'!B:B"),C$1,INDIRECT("'"&amp;Trust_selected!$H$2&amp;"'!D:D"),Trust_selected!$E$12,INDIRECT("'"&amp;Trust_selected!$H$2&amp;"'!E:E"),Trust_selected!$E$18,INDIRECT("'"&amp;Trust_selected!$H$2&amp;"'!H:H"),$B29))))</f>
        <v>44</v>
      </c>
      <c r="G29" s="22">
        <f t="shared" ca="1" si="2"/>
        <v>4.3607532210109018E-2</v>
      </c>
      <c r="H29" s="18">
        <f t="shared" ca="1" si="3"/>
        <v>4.1856794361209183E-2</v>
      </c>
      <c r="I29" s="76">
        <f t="shared" ca="1" si="8"/>
        <v>3.1139250978705315E-2</v>
      </c>
      <c r="J29" s="76">
        <f t="shared" ca="1" si="9"/>
        <v>5.6049714226633927E-2</v>
      </c>
      <c r="K29" s="76">
        <f t="shared" ca="1" si="10"/>
        <v>2.6291337782421174E-2</v>
      </c>
      <c r="L29" s="76">
        <f t="shared" ca="1" si="11"/>
        <v>6.6012828284236547E-2</v>
      </c>
      <c r="M29" s="77" t="str">
        <f t="shared" ca="1" si="12"/>
        <v/>
      </c>
      <c r="N29" s="12">
        <f t="shared" ca="1" si="4"/>
        <v>100</v>
      </c>
      <c r="O29" s="12">
        <f t="shared" ca="1" si="5"/>
        <v>1072027</v>
      </c>
      <c r="P29" s="22">
        <f ca="1">IF(AND(Trust_selected!$E$12="All intent",Trust_selected!$E$18="18+"), SUMIFS(INDIRECT("'"&amp;Trust_selected!$H$2&amp;"'!F:F"),INDIRECT("'"&amp;Trust_selected!$H$2&amp;"'!B:B"),N$1,INDIRECT("'"&amp;Trust_selected!$H$2&amp;"'!H:H"),$B29), IF(Trust_selected!$E$12="All intent", SUMIFS(INDIRECT("'"&amp;Trust_selected!$H$2&amp;"'!F:F"),INDIRECT("'"&amp;Trust_selected!$H$2&amp;"'!B:B"),N$1,INDIRECT("'"&amp;Trust_selected!$H$2&amp;"'!E:E"),Trust_selected!$E$18,INDIRECT("'"&amp;Trust_selected!$H$2&amp;"'!H:H"),$B29), IF(Trust_selected!$E$18="18+", SUMIFS(INDIRECT("'"&amp;Trust_selected!$H$2&amp;"'!F:F"),INDIRECT("'"&amp;Trust_selected!$H$2&amp;"'!B:B"),N$1,INDIRECT("'"&amp;Trust_selected!$H$2&amp;"'!D:D"),Trust_selected!$E$12,INDIRECT("'"&amp;Trust_selected!$H$2&amp;"'!H:H"),$B29), SUMIFS(INDIRECT("'"&amp;Trust_selected!$H$2&amp;"'!F:F"),INDIRECT("'"&amp;Trust_selected!$H$2&amp;"'!B:B"),N$1,INDIRECT("'"&amp;Trust_selected!$H$2&amp;"'!D:D"),Trust_selected!$E$12,INDIRECT("'"&amp;Trust_selected!$H$2&amp;"'!E:E"),Trust_selected!$E$18,INDIRECT("'"&amp;Trust_selected!$H$2&amp;"'!H:H"),$B29))))</f>
        <v>1072</v>
      </c>
      <c r="Q29" s="22">
        <f ca="1">IF(AND(Trust_selected!$E$12="All intent",Trust_selected!$E$18="18+"), SUMIFS(INDIRECT("'"&amp;Trust_selected!$H$2&amp;"'!G:G"),INDIRECT("'"&amp;Trust_selected!$H$2&amp;"'!B:B"),N$1,INDIRECT("'"&amp;Trust_selected!$H$2&amp;"'!H:H"),$B29), IF(Trust_selected!$E$12="All intent", SUMIFS(INDIRECT("'"&amp;Trust_selected!$H$2&amp;"'!G:G"),INDIRECT("'"&amp;Trust_selected!$H$2&amp;"'!B:B"),N$1,INDIRECT("'"&amp;Trust_selected!$H$2&amp;"'!E:E"),Trust_selected!$E$18,INDIRECT("'"&amp;Trust_selected!$H$2&amp;"'!H:H"),$B29), IF(Trust_selected!$E$18="18+", SUMIFS(INDIRECT("'"&amp;Trust_selected!$H$2&amp;"'!G:G"),INDIRECT("'"&amp;Trust_selected!$H$2&amp;"'!B:B"),N$1,INDIRECT("'"&amp;Trust_selected!$H$2&amp;"'!D:D"),Trust_selected!$E$12,INDIRECT("'"&amp;Trust_selected!$H$2&amp;"'!H:H"),$B29), SUMIFS(INDIRECT("'"&amp;Trust_selected!$H$2&amp;"'!G:G"),INDIRECT("'"&amp;Trust_selected!$H$2&amp;"'!B:B"),N$1,INDIRECT("'"&amp;Trust_selected!$H$2&amp;"'!D:D"),Trust_selected!$E$12,INDIRECT("'"&amp;Trust_selected!$H$2&amp;"'!E:E"),Trust_selected!$E$18,INDIRECT("'"&amp;Trust_selected!$H$2&amp;"'!H:H"),$B29))))</f>
        <v>60</v>
      </c>
      <c r="R29" s="22">
        <f t="shared" ca="1" si="6"/>
        <v>5.5970149253731345E-2</v>
      </c>
      <c r="S29" s="18">
        <f t="shared" ca="1" si="7"/>
        <v>4.2820310180952947E-2</v>
      </c>
      <c r="T29" s="76">
        <f t="shared" ca="1" si="13"/>
        <v>3.2245431572545849E-2</v>
      </c>
      <c r="U29" s="76">
        <f t="shared" ca="1" si="14"/>
        <v>5.6660170356179644E-2</v>
      </c>
      <c r="V29" s="76">
        <f t="shared" ca="1" si="15"/>
        <v>2.7410077118944835E-2</v>
      </c>
      <c r="W29" s="76">
        <f t="shared" ca="1" si="16"/>
        <v>6.630370707056768E-2</v>
      </c>
      <c r="X29" s="77" t="str">
        <f t="shared" ca="1" si="17"/>
        <v/>
      </c>
      <c r="Y29" s="120">
        <f t="shared" ca="1" si="18"/>
        <v>3.2642982143987267E-2</v>
      </c>
      <c r="Z29" s="120">
        <f t="shared" ca="1" si="19"/>
        <v>5.8034051285933828E-2</v>
      </c>
      <c r="AA29" s="120">
        <f t="shared" ca="1" si="20"/>
        <v>4.372890623701247E-2</v>
      </c>
      <c r="AB29" s="120">
        <f t="shared" ca="1" si="21"/>
        <v>7.1382347196598014E-2</v>
      </c>
      <c r="AC29" s="22" t="str">
        <f t="shared" ca="1" si="22"/>
        <v>Change not statistically significant</v>
      </c>
      <c r="AG29" s="22" t="str">
        <f t="shared" ca="1" si="23"/>
        <v>Change not statistically significant</v>
      </c>
    </row>
    <row r="30" spans="1:33" x14ac:dyDescent="0.3">
      <c r="A30" s="12" t="s">
        <v>191</v>
      </c>
      <c r="B30" s="12" t="s">
        <v>36</v>
      </c>
      <c r="C30" s="12">
        <f t="shared" ca="1" si="0"/>
        <v>41</v>
      </c>
      <c r="D30" s="12">
        <f t="shared" ca="1" si="1"/>
        <v>273028</v>
      </c>
      <c r="E30" s="22">
        <f ca="1">IF(AND(Trust_selected!$E$12="All intent",Trust_selected!$E$18="18+"), SUMIFS(INDIRECT("'"&amp;Trust_selected!$H$2&amp;"'!F:F"),INDIRECT("'"&amp;Trust_selected!$H$2&amp;"'!B:B"),C$1,INDIRECT("'"&amp;Trust_selected!$H$2&amp;"'!H:H"),$B30), IF(Trust_selected!$E$12="All intent", SUMIFS(INDIRECT("'"&amp;Trust_selected!$H$2&amp;"'!F:F"),INDIRECT("'"&amp;Trust_selected!$H$2&amp;"'!B:B"),C$1,INDIRECT("'"&amp;Trust_selected!$H$2&amp;"'!E:E"),Trust_selected!$E$18,INDIRECT("'"&amp;Trust_selected!$H$2&amp;"'!H:H"),$B30), IF(Trust_selected!$E$18="18+", SUMIFS(INDIRECT("'"&amp;Trust_selected!$H$2&amp;"'!F:F"),INDIRECT("'"&amp;Trust_selected!$H$2&amp;"'!B:B"),C$1,INDIRECT("'"&amp;Trust_selected!$H$2&amp;"'!D:D"),Trust_selected!$E$12,INDIRECT("'"&amp;Trust_selected!$H$2&amp;"'!H:H"),$B30), SUMIFS(INDIRECT("'"&amp;Trust_selected!$H$2&amp;"'!F:F"),INDIRECT("'"&amp;Trust_selected!$H$2&amp;"'!B:B"),C$1,INDIRECT("'"&amp;Trust_selected!$H$2&amp;"'!D:D"),Trust_selected!$E$12,INDIRECT("'"&amp;Trust_selected!$H$2&amp;"'!E:E"),Trust_selected!$E$18,INDIRECT("'"&amp;Trust_selected!$H$2&amp;"'!H:H"),$B30))))</f>
        <v>273</v>
      </c>
      <c r="F30" s="22">
        <f ca="1">IF(AND(Trust_selected!$E$12="All intent",Trust_selected!$E$18="18+"), SUMIFS(INDIRECT("'"&amp;Trust_selected!$H$2&amp;"'!G:G"),INDIRECT("'"&amp;Trust_selected!$H$2&amp;"'!B:B"),C$1,INDIRECT("'"&amp;Trust_selected!$H$2&amp;"'!H:H"),$B30), IF(Trust_selected!$E$12="All intent", SUMIFS(INDIRECT("'"&amp;Trust_selected!$H$2&amp;"'!G:G"),INDIRECT("'"&amp;Trust_selected!$H$2&amp;"'!B:B"),C$1,INDIRECT("'"&amp;Trust_selected!$H$2&amp;"'!E:E"),Trust_selected!$E$18,INDIRECT("'"&amp;Trust_selected!$H$2&amp;"'!H:H"),$B30), IF(Trust_selected!$E$18="18+", SUMIFS(INDIRECT("'"&amp;Trust_selected!$H$2&amp;"'!G:G"),INDIRECT("'"&amp;Trust_selected!$H$2&amp;"'!B:B"),C$1,INDIRECT("'"&amp;Trust_selected!$H$2&amp;"'!D:D"),Trust_selected!$E$12,INDIRECT("'"&amp;Trust_selected!$H$2&amp;"'!H:H"),$B30), SUMIFS(INDIRECT("'"&amp;Trust_selected!$H$2&amp;"'!G:G"),INDIRECT("'"&amp;Trust_selected!$H$2&amp;"'!B:B"),C$1,INDIRECT("'"&amp;Trust_selected!$H$2&amp;"'!D:D"),Trust_selected!$E$12,INDIRECT("'"&amp;Trust_selected!$H$2&amp;"'!E:E"),Trust_selected!$E$18,INDIRECT("'"&amp;Trust_selected!$H$2&amp;"'!H:H"),$B30))))</f>
        <v>8</v>
      </c>
      <c r="G30" s="22">
        <f t="shared" ca="1" si="2"/>
        <v>2.9304029304029304E-2</v>
      </c>
      <c r="H30" s="18">
        <f t="shared" ca="1" si="3"/>
        <v>4.1856794361209183E-2</v>
      </c>
      <c r="I30" s="76">
        <f t="shared" ca="1" si="8"/>
        <v>2.3782031096429748E-2</v>
      </c>
      <c r="J30" s="76">
        <f t="shared" ca="1" si="9"/>
        <v>7.2646430959923833E-2</v>
      </c>
      <c r="K30" s="76">
        <f t="shared" ca="1" si="10"/>
        <v>1.7401041538756143E-2</v>
      </c>
      <c r="L30" s="76">
        <f t="shared" ca="1" si="11"/>
        <v>9.7280331333530312E-2</v>
      </c>
      <c r="M30" s="77" t="str">
        <f t="shared" ca="1" si="12"/>
        <v/>
      </c>
      <c r="N30" s="12">
        <f t="shared" ca="1" si="4"/>
        <v>44</v>
      </c>
      <c r="O30" s="12">
        <f t="shared" ca="1" si="5"/>
        <v>314028</v>
      </c>
      <c r="P30" s="22">
        <f ca="1">IF(AND(Trust_selected!$E$12="All intent",Trust_selected!$E$18="18+"), SUMIFS(INDIRECT("'"&amp;Trust_selected!$H$2&amp;"'!F:F"),INDIRECT("'"&amp;Trust_selected!$H$2&amp;"'!B:B"),N$1,INDIRECT("'"&amp;Trust_selected!$H$2&amp;"'!H:H"),$B30), IF(Trust_selected!$E$12="All intent", SUMIFS(INDIRECT("'"&amp;Trust_selected!$H$2&amp;"'!F:F"),INDIRECT("'"&amp;Trust_selected!$H$2&amp;"'!B:B"),N$1,INDIRECT("'"&amp;Trust_selected!$H$2&amp;"'!E:E"),Trust_selected!$E$18,INDIRECT("'"&amp;Trust_selected!$H$2&amp;"'!H:H"),$B30), IF(Trust_selected!$E$18="18+", SUMIFS(INDIRECT("'"&amp;Trust_selected!$H$2&amp;"'!F:F"),INDIRECT("'"&amp;Trust_selected!$H$2&amp;"'!B:B"),N$1,INDIRECT("'"&amp;Trust_selected!$H$2&amp;"'!D:D"),Trust_selected!$E$12,INDIRECT("'"&amp;Trust_selected!$H$2&amp;"'!H:H"),$B30), SUMIFS(INDIRECT("'"&amp;Trust_selected!$H$2&amp;"'!F:F"),INDIRECT("'"&amp;Trust_selected!$H$2&amp;"'!B:B"),N$1,INDIRECT("'"&amp;Trust_selected!$H$2&amp;"'!D:D"),Trust_selected!$E$12,INDIRECT("'"&amp;Trust_selected!$H$2&amp;"'!E:E"),Trust_selected!$E$18,INDIRECT("'"&amp;Trust_selected!$H$2&amp;"'!H:H"),$B30))))</f>
        <v>314</v>
      </c>
      <c r="Q30" s="22">
        <f ca="1">IF(AND(Trust_selected!$E$12="All intent",Trust_selected!$E$18="18+"), SUMIFS(INDIRECT("'"&amp;Trust_selected!$H$2&amp;"'!G:G"),INDIRECT("'"&amp;Trust_selected!$H$2&amp;"'!B:B"),N$1,INDIRECT("'"&amp;Trust_selected!$H$2&amp;"'!H:H"),$B30), IF(Trust_selected!$E$12="All intent", SUMIFS(INDIRECT("'"&amp;Trust_selected!$H$2&amp;"'!G:G"),INDIRECT("'"&amp;Trust_selected!$H$2&amp;"'!B:B"),N$1,INDIRECT("'"&amp;Trust_selected!$H$2&amp;"'!E:E"),Trust_selected!$E$18,INDIRECT("'"&amp;Trust_selected!$H$2&amp;"'!H:H"),$B30), IF(Trust_selected!$E$18="18+", SUMIFS(INDIRECT("'"&amp;Trust_selected!$H$2&amp;"'!G:G"),INDIRECT("'"&amp;Trust_selected!$H$2&amp;"'!B:B"),N$1,INDIRECT("'"&amp;Trust_selected!$H$2&amp;"'!D:D"),Trust_selected!$E$12,INDIRECT("'"&amp;Trust_selected!$H$2&amp;"'!H:H"),$B30), SUMIFS(INDIRECT("'"&amp;Trust_selected!$H$2&amp;"'!G:G"),INDIRECT("'"&amp;Trust_selected!$H$2&amp;"'!B:B"),N$1,INDIRECT("'"&amp;Trust_selected!$H$2&amp;"'!D:D"),Trust_selected!$E$12,INDIRECT("'"&amp;Trust_selected!$H$2&amp;"'!E:E"),Trust_selected!$E$18,INDIRECT("'"&amp;Trust_selected!$H$2&amp;"'!H:H"),$B30))))</f>
        <v>19</v>
      </c>
      <c r="R30" s="22">
        <f t="shared" ca="1" si="6"/>
        <v>6.0509554140127389E-2</v>
      </c>
      <c r="S30" s="18">
        <f t="shared" ca="1" si="7"/>
        <v>4.2820310180952947E-2</v>
      </c>
      <c r="T30" s="76">
        <f t="shared" ca="1" si="13"/>
        <v>2.5413064486170391E-2</v>
      </c>
      <c r="U30" s="76">
        <f t="shared" ca="1" si="14"/>
        <v>7.1278982098161081E-2</v>
      </c>
      <c r="V30" s="76">
        <f t="shared" ca="1" si="15"/>
        <v>1.9007280672210462E-2</v>
      </c>
      <c r="W30" s="76">
        <f t="shared" ca="1" si="16"/>
        <v>9.3620027668590317E-2</v>
      </c>
      <c r="X30" s="77" t="str">
        <f t="shared" ca="1" si="17"/>
        <v/>
      </c>
      <c r="Y30" s="120">
        <f t="shared" ca="1" si="18"/>
        <v>1.4922102720086554E-2</v>
      </c>
      <c r="Z30" s="120">
        <f t="shared" ca="1" si="19"/>
        <v>5.6748733379448392E-2</v>
      </c>
      <c r="AA30" s="120">
        <f t="shared" ca="1" si="20"/>
        <v>3.907644365074503E-2</v>
      </c>
      <c r="AB30" s="120">
        <f t="shared" ca="1" si="21"/>
        <v>9.2566102214545629E-2</v>
      </c>
      <c r="AC30" s="22" t="str">
        <f t="shared" ca="1" si="22"/>
        <v>Change not statistically significant</v>
      </c>
      <c r="AG30" s="22" t="str">
        <f t="shared" ca="1" si="23"/>
        <v>Change not statistically significant</v>
      </c>
    </row>
    <row r="31" spans="1:33" x14ac:dyDescent="0.3">
      <c r="A31" s="12" t="s">
        <v>192</v>
      </c>
      <c r="B31" s="12" t="s">
        <v>37</v>
      </c>
      <c r="C31" s="12">
        <f t="shared" ca="1" si="0"/>
        <v>62</v>
      </c>
      <c r="D31" s="12">
        <f t="shared" ca="1" si="1"/>
        <v>494029</v>
      </c>
      <c r="E31" s="22">
        <f ca="1">IF(AND(Trust_selected!$E$12="All intent",Trust_selected!$E$18="18+"), SUMIFS(INDIRECT("'"&amp;Trust_selected!$H$2&amp;"'!F:F"),INDIRECT("'"&amp;Trust_selected!$H$2&amp;"'!B:B"),C$1,INDIRECT("'"&amp;Trust_selected!$H$2&amp;"'!H:H"),$B31), IF(Trust_selected!$E$12="All intent", SUMIFS(INDIRECT("'"&amp;Trust_selected!$H$2&amp;"'!F:F"),INDIRECT("'"&amp;Trust_selected!$H$2&amp;"'!B:B"),C$1,INDIRECT("'"&amp;Trust_selected!$H$2&amp;"'!E:E"),Trust_selected!$E$18,INDIRECT("'"&amp;Trust_selected!$H$2&amp;"'!H:H"),$B31), IF(Trust_selected!$E$18="18+", SUMIFS(INDIRECT("'"&amp;Trust_selected!$H$2&amp;"'!F:F"),INDIRECT("'"&amp;Trust_selected!$H$2&amp;"'!B:B"),C$1,INDIRECT("'"&amp;Trust_selected!$H$2&amp;"'!D:D"),Trust_selected!$E$12,INDIRECT("'"&amp;Trust_selected!$H$2&amp;"'!H:H"),$B31), SUMIFS(INDIRECT("'"&amp;Trust_selected!$H$2&amp;"'!F:F"),INDIRECT("'"&amp;Trust_selected!$H$2&amp;"'!B:B"),C$1,INDIRECT("'"&amp;Trust_selected!$H$2&amp;"'!D:D"),Trust_selected!$E$12,INDIRECT("'"&amp;Trust_selected!$H$2&amp;"'!E:E"),Trust_selected!$E$18,INDIRECT("'"&amp;Trust_selected!$H$2&amp;"'!H:H"),$B31))))</f>
        <v>494</v>
      </c>
      <c r="F31" s="22">
        <f ca="1">IF(AND(Trust_selected!$E$12="All intent",Trust_selected!$E$18="18+"), SUMIFS(INDIRECT("'"&amp;Trust_selected!$H$2&amp;"'!G:G"),INDIRECT("'"&amp;Trust_selected!$H$2&amp;"'!B:B"),C$1,INDIRECT("'"&amp;Trust_selected!$H$2&amp;"'!H:H"),$B31), IF(Trust_selected!$E$12="All intent", SUMIFS(INDIRECT("'"&amp;Trust_selected!$H$2&amp;"'!G:G"),INDIRECT("'"&amp;Trust_selected!$H$2&amp;"'!B:B"),C$1,INDIRECT("'"&amp;Trust_selected!$H$2&amp;"'!E:E"),Trust_selected!$E$18,INDIRECT("'"&amp;Trust_selected!$H$2&amp;"'!H:H"),$B31), IF(Trust_selected!$E$18="18+", SUMIFS(INDIRECT("'"&amp;Trust_selected!$H$2&amp;"'!G:G"),INDIRECT("'"&amp;Trust_selected!$H$2&amp;"'!B:B"),C$1,INDIRECT("'"&amp;Trust_selected!$H$2&amp;"'!D:D"),Trust_selected!$E$12,INDIRECT("'"&amp;Trust_selected!$H$2&amp;"'!H:H"),$B31), SUMIFS(INDIRECT("'"&amp;Trust_selected!$H$2&amp;"'!G:G"),INDIRECT("'"&amp;Trust_selected!$H$2&amp;"'!B:B"),C$1,INDIRECT("'"&amp;Trust_selected!$H$2&amp;"'!D:D"),Trust_selected!$E$12,INDIRECT("'"&amp;Trust_selected!$H$2&amp;"'!E:E"),Trust_selected!$E$18,INDIRECT("'"&amp;Trust_selected!$H$2&amp;"'!H:H"),$B31))))</f>
        <v>22</v>
      </c>
      <c r="G31" s="22">
        <f t="shared" ca="1" si="2"/>
        <v>4.4534412955465584E-2</v>
      </c>
      <c r="H31" s="18">
        <f t="shared" ca="1" si="3"/>
        <v>4.1856794361209183E-2</v>
      </c>
      <c r="I31" s="76">
        <f t="shared" ca="1" si="8"/>
        <v>2.7448615346071497E-2</v>
      </c>
      <c r="J31" s="76">
        <f t="shared" ca="1" si="9"/>
        <v>6.3335507211936273E-2</v>
      </c>
      <c r="K31" s="76">
        <f t="shared" ca="1" si="10"/>
        <v>2.1630770950567906E-2</v>
      </c>
      <c r="L31" s="76">
        <f t="shared" ca="1" si="11"/>
        <v>7.9459321371251918E-2</v>
      </c>
      <c r="M31" s="77" t="str">
        <f t="shared" ca="1" si="12"/>
        <v/>
      </c>
      <c r="N31" s="12">
        <f t="shared" ca="1" si="4"/>
        <v>60</v>
      </c>
      <c r="O31" s="12">
        <f t="shared" ca="1" si="5"/>
        <v>500029</v>
      </c>
      <c r="P31" s="22">
        <f ca="1">IF(AND(Trust_selected!$E$12="All intent",Trust_selected!$E$18="18+"), SUMIFS(INDIRECT("'"&amp;Trust_selected!$H$2&amp;"'!F:F"),INDIRECT("'"&amp;Trust_selected!$H$2&amp;"'!B:B"),N$1,INDIRECT("'"&amp;Trust_selected!$H$2&amp;"'!H:H"),$B31), IF(Trust_selected!$E$12="All intent", SUMIFS(INDIRECT("'"&amp;Trust_selected!$H$2&amp;"'!F:F"),INDIRECT("'"&amp;Trust_selected!$H$2&amp;"'!B:B"),N$1,INDIRECT("'"&amp;Trust_selected!$H$2&amp;"'!E:E"),Trust_selected!$E$18,INDIRECT("'"&amp;Trust_selected!$H$2&amp;"'!H:H"),$B31), IF(Trust_selected!$E$18="18+", SUMIFS(INDIRECT("'"&amp;Trust_selected!$H$2&amp;"'!F:F"),INDIRECT("'"&amp;Trust_selected!$H$2&amp;"'!B:B"),N$1,INDIRECT("'"&amp;Trust_selected!$H$2&amp;"'!D:D"),Trust_selected!$E$12,INDIRECT("'"&amp;Trust_selected!$H$2&amp;"'!H:H"),$B31), SUMIFS(INDIRECT("'"&amp;Trust_selected!$H$2&amp;"'!F:F"),INDIRECT("'"&amp;Trust_selected!$H$2&amp;"'!B:B"),N$1,INDIRECT("'"&amp;Trust_selected!$H$2&amp;"'!D:D"),Trust_selected!$E$12,INDIRECT("'"&amp;Trust_selected!$H$2&amp;"'!E:E"),Trust_selected!$E$18,INDIRECT("'"&amp;Trust_selected!$H$2&amp;"'!H:H"),$B31))))</f>
        <v>500</v>
      </c>
      <c r="Q31" s="22">
        <f ca="1">IF(AND(Trust_selected!$E$12="All intent",Trust_selected!$E$18="18+"), SUMIFS(INDIRECT("'"&amp;Trust_selected!$H$2&amp;"'!G:G"),INDIRECT("'"&amp;Trust_selected!$H$2&amp;"'!B:B"),N$1,INDIRECT("'"&amp;Trust_selected!$H$2&amp;"'!H:H"),$B31), IF(Trust_selected!$E$12="All intent", SUMIFS(INDIRECT("'"&amp;Trust_selected!$H$2&amp;"'!G:G"),INDIRECT("'"&amp;Trust_selected!$H$2&amp;"'!B:B"),N$1,INDIRECT("'"&amp;Trust_selected!$H$2&amp;"'!E:E"),Trust_selected!$E$18,INDIRECT("'"&amp;Trust_selected!$H$2&amp;"'!H:H"),$B31), IF(Trust_selected!$E$18="18+", SUMIFS(INDIRECT("'"&amp;Trust_selected!$H$2&amp;"'!G:G"),INDIRECT("'"&amp;Trust_selected!$H$2&amp;"'!B:B"),N$1,INDIRECT("'"&amp;Trust_selected!$H$2&amp;"'!D:D"),Trust_selected!$E$12,INDIRECT("'"&amp;Trust_selected!$H$2&amp;"'!H:H"),$B31), SUMIFS(INDIRECT("'"&amp;Trust_selected!$H$2&amp;"'!G:G"),INDIRECT("'"&amp;Trust_selected!$H$2&amp;"'!B:B"),N$1,INDIRECT("'"&amp;Trust_selected!$H$2&amp;"'!D:D"),Trust_selected!$E$12,INDIRECT("'"&amp;Trust_selected!$H$2&amp;"'!E:E"),Trust_selected!$E$18,INDIRECT("'"&amp;Trust_selected!$H$2&amp;"'!H:H"),$B31))))</f>
        <v>23</v>
      </c>
      <c r="R31" s="22">
        <f t="shared" ca="1" si="6"/>
        <v>4.5999999999999999E-2</v>
      </c>
      <c r="S31" s="18">
        <f t="shared" ca="1" si="7"/>
        <v>4.2820310180952947E-2</v>
      </c>
      <c r="T31" s="76">
        <f t="shared" ca="1" si="13"/>
        <v>2.8287830869719796E-2</v>
      </c>
      <c r="U31" s="76">
        <f t="shared" ca="1" si="14"/>
        <v>6.4324430962080015E-2</v>
      </c>
      <c r="V31" s="76">
        <f t="shared" ca="1" si="15"/>
        <v>2.2379050223405167E-2</v>
      </c>
      <c r="W31" s="76">
        <f t="shared" ca="1" si="16"/>
        <v>8.0397349463320916E-2</v>
      </c>
      <c r="X31" s="77" t="str">
        <f t="shared" ca="1" si="17"/>
        <v/>
      </c>
      <c r="Y31" s="120">
        <f t="shared" ca="1" si="18"/>
        <v>2.9591219827629831E-2</v>
      </c>
      <c r="Z31" s="120">
        <f t="shared" ca="1" si="19"/>
        <v>6.6506559843076574E-2</v>
      </c>
      <c r="AA31" s="120">
        <f t="shared" ca="1" si="20"/>
        <v>3.0845108370816204E-2</v>
      </c>
      <c r="AB31" s="120">
        <f t="shared" ca="1" si="21"/>
        <v>6.8077792768273221E-2</v>
      </c>
      <c r="AC31" s="22" t="str">
        <f t="shared" ca="1" si="22"/>
        <v>Change not statistically significant</v>
      </c>
      <c r="AG31" s="22" t="str">
        <f t="shared" ca="1" si="23"/>
        <v>Change not statistically significant</v>
      </c>
    </row>
    <row r="32" spans="1:33" x14ac:dyDescent="0.3">
      <c r="A32" s="12" t="s">
        <v>193</v>
      </c>
      <c r="B32" s="12" t="s">
        <v>38</v>
      </c>
      <c r="C32" s="12">
        <f t="shared" ca="1" si="0"/>
        <v>1</v>
      </c>
      <c r="D32" s="12">
        <f t="shared" ca="1" si="1"/>
        <v>30</v>
      </c>
      <c r="E32" s="22">
        <f ca="1">IF(AND(Trust_selected!$E$12="All intent",Trust_selected!$E$18="18+"), SUMIFS(INDIRECT("'"&amp;Trust_selected!$H$2&amp;"'!F:F"),INDIRECT("'"&amp;Trust_selected!$H$2&amp;"'!B:B"),C$1,INDIRECT("'"&amp;Trust_selected!$H$2&amp;"'!H:H"),$B32), IF(Trust_selected!$E$12="All intent", SUMIFS(INDIRECT("'"&amp;Trust_selected!$H$2&amp;"'!F:F"),INDIRECT("'"&amp;Trust_selected!$H$2&amp;"'!B:B"),C$1,INDIRECT("'"&amp;Trust_selected!$H$2&amp;"'!E:E"),Trust_selected!$E$18,INDIRECT("'"&amp;Trust_selected!$H$2&amp;"'!H:H"),$B32), IF(Trust_selected!$E$18="18+", SUMIFS(INDIRECT("'"&amp;Trust_selected!$H$2&amp;"'!F:F"),INDIRECT("'"&amp;Trust_selected!$H$2&amp;"'!B:B"),C$1,INDIRECT("'"&amp;Trust_selected!$H$2&amp;"'!D:D"),Trust_selected!$E$12,INDIRECT("'"&amp;Trust_selected!$H$2&amp;"'!H:H"),$B32), SUMIFS(INDIRECT("'"&amp;Trust_selected!$H$2&amp;"'!F:F"),INDIRECT("'"&amp;Trust_selected!$H$2&amp;"'!B:B"),C$1,INDIRECT("'"&amp;Trust_selected!$H$2&amp;"'!D:D"),Trust_selected!$E$12,INDIRECT("'"&amp;Trust_selected!$H$2&amp;"'!E:E"),Trust_selected!$E$18,INDIRECT("'"&amp;Trust_selected!$H$2&amp;"'!H:H"),$B32))))</f>
        <v>0</v>
      </c>
      <c r="F32" s="22">
        <f ca="1">IF(AND(Trust_selected!$E$12="All intent",Trust_selected!$E$18="18+"), SUMIFS(INDIRECT("'"&amp;Trust_selected!$H$2&amp;"'!G:G"),INDIRECT("'"&amp;Trust_selected!$H$2&amp;"'!B:B"),C$1,INDIRECT("'"&amp;Trust_selected!$H$2&amp;"'!H:H"),$B32), IF(Trust_selected!$E$12="All intent", SUMIFS(INDIRECT("'"&amp;Trust_selected!$H$2&amp;"'!G:G"),INDIRECT("'"&amp;Trust_selected!$H$2&amp;"'!B:B"),C$1,INDIRECT("'"&amp;Trust_selected!$H$2&amp;"'!E:E"),Trust_selected!$E$18,INDIRECT("'"&amp;Trust_selected!$H$2&amp;"'!H:H"),$B32), IF(Trust_selected!$E$18="18+", SUMIFS(INDIRECT("'"&amp;Trust_selected!$H$2&amp;"'!G:G"),INDIRECT("'"&amp;Trust_selected!$H$2&amp;"'!B:B"),C$1,INDIRECT("'"&amp;Trust_selected!$H$2&amp;"'!D:D"),Trust_selected!$E$12,INDIRECT("'"&amp;Trust_selected!$H$2&amp;"'!H:H"),$B32), SUMIFS(INDIRECT("'"&amp;Trust_selected!$H$2&amp;"'!G:G"),INDIRECT("'"&amp;Trust_selected!$H$2&amp;"'!B:B"),C$1,INDIRECT("'"&amp;Trust_selected!$H$2&amp;"'!D:D"),Trust_selected!$E$12,INDIRECT("'"&amp;Trust_selected!$H$2&amp;"'!E:E"),Trust_selected!$E$18,INDIRECT("'"&amp;Trust_selected!$H$2&amp;"'!H:H"),$B32))))</f>
        <v>0</v>
      </c>
      <c r="G32" s="22" t="str">
        <f t="shared" ca="1" si="2"/>
        <v/>
      </c>
      <c r="H32" s="18">
        <f t="shared" ca="1" si="3"/>
        <v>4.1856794361209183E-2</v>
      </c>
      <c r="I32" s="76">
        <f t="shared" ca="1" si="8"/>
        <v>0</v>
      </c>
      <c r="J32" s="76">
        <f t="shared" ca="1" si="9"/>
        <v>1</v>
      </c>
      <c r="K32" s="76">
        <f t="shared" ca="1" si="10"/>
        <v>0</v>
      </c>
      <c r="L32" s="76">
        <f t="shared" ca="1" si="11"/>
        <v>1</v>
      </c>
      <c r="M32" s="77" t="str">
        <f t="shared" ca="1" si="12"/>
        <v/>
      </c>
      <c r="N32" s="12">
        <f t="shared" ca="1" si="4"/>
        <v>1</v>
      </c>
      <c r="O32" s="12">
        <f t="shared" ca="1" si="5"/>
        <v>30</v>
      </c>
      <c r="P32" s="22">
        <f ca="1">IF(AND(Trust_selected!$E$12="All intent",Trust_selected!$E$18="18+"), SUMIFS(INDIRECT("'"&amp;Trust_selected!$H$2&amp;"'!F:F"),INDIRECT("'"&amp;Trust_selected!$H$2&amp;"'!B:B"),N$1,INDIRECT("'"&amp;Trust_selected!$H$2&amp;"'!H:H"),$B32), IF(Trust_selected!$E$12="All intent", SUMIFS(INDIRECT("'"&amp;Trust_selected!$H$2&amp;"'!F:F"),INDIRECT("'"&amp;Trust_selected!$H$2&amp;"'!B:B"),N$1,INDIRECT("'"&amp;Trust_selected!$H$2&amp;"'!E:E"),Trust_selected!$E$18,INDIRECT("'"&amp;Trust_selected!$H$2&amp;"'!H:H"),$B32), IF(Trust_selected!$E$18="18+", SUMIFS(INDIRECT("'"&amp;Trust_selected!$H$2&amp;"'!F:F"),INDIRECT("'"&amp;Trust_selected!$H$2&amp;"'!B:B"),N$1,INDIRECT("'"&amp;Trust_selected!$H$2&amp;"'!D:D"),Trust_selected!$E$12,INDIRECT("'"&amp;Trust_selected!$H$2&amp;"'!H:H"),$B32), SUMIFS(INDIRECT("'"&amp;Trust_selected!$H$2&amp;"'!F:F"),INDIRECT("'"&amp;Trust_selected!$H$2&amp;"'!B:B"),N$1,INDIRECT("'"&amp;Trust_selected!$H$2&amp;"'!D:D"),Trust_selected!$E$12,INDIRECT("'"&amp;Trust_selected!$H$2&amp;"'!E:E"),Trust_selected!$E$18,INDIRECT("'"&amp;Trust_selected!$H$2&amp;"'!H:H"),$B32))))</f>
        <v>0</v>
      </c>
      <c r="Q32" s="22">
        <f ca="1">IF(AND(Trust_selected!$E$12="All intent",Trust_selected!$E$18="18+"), SUMIFS(INDIRECT("'"&amp;Trust_selected!$H$2&amp;"'!G:G"),INDIRECT("'"&amp;Trust_selected!$H$2&amp;"'!B:B"),N$1,INDIRECT("'"&amp;Trust_selected!$H$2&amp;"'!H:H"),$B32), IF(Trust_selected!$E$12="All intent", SUMIFS(INDIRECT("'"&amp;Trust_selected!$H$2&amp;"'!G:G"),INDIRECT("'"&amp;Trust_selected!$H$2&amp;"'!B:B"),N$1,INDIRECT("'"&amp;Trust_selected!$H$2&amp;"'!E:E"),Trust_selected!$E$18,INDIRECT("'"&amp;Trust_selected!$H$2&amp;"'!H:H"),$B32), IF(Trust_selected!$E$18="18+", SUMIFS(INDIRECT("'"&amp;Trust_selected!$H$2&amp;"'!G:G"),INDIRECT("'"&amp;Trust_selected!$H$2&amp;"'!B:B"),N$1,INDIRECT("'"&amp;Trust_selected!$H$2&amp;"'!D:D"),Trust_selected!$E$12,INDIRECT("'"&amp;Trust_selected!$H$2&amp;"'!H:H"),$B32), SUMIFS(INDIRECT("'"&amp;Trust_selected!$H$2&amp;"'!G:G"),INDIRECT("'"&amp;Trust_selected!$H$2&amp;"'!B:B"),N$1,INDIRECT("'"&amp;Trust_selected!$H$2&amp;"'!D:D"),Trust_selected!$E$12,INDIRECT("'"&amp;Trust_selected!$H$2&amp;"'!E:E"),Trust_selected!$E$18,INDIRECT("'"&amp;Trust_selected!$H$2&amp;"'!H:H"),$B32))))</f>
        <v>0</v>
      </c>
      <c r="R32" s="22" t="str">
        <f t="shared" ca="1" si="6"/>
        <v/>
      </c>
      <c r="S32" s="18">
        <f t="shared" ca="1" si="7"/>
        <v>4.2820310180952947E-2</v>
      </c>
      <c r="T32" s="76">
        <f t="shared" ca="1" si="13"/>
        <v>0</v>
      </c>
      <c r="U32" s="76">
        <f t="shared" ca="1" si="14"/>
        <v>1</v>
      </c>
      <c r="V32" s="76">
        <f t="shared" ca="1" si="15"/>
        <v>0</v>
      </c>
      <c r="W32" s="76">
        <f t="shared" ca="1" si="16"/>
        <v>1</v>
      </c>
      <c r="X32" s="77" t="str">
        <f t="shared" ca="1" si="17"/>
        <v/>
      </c>
      <c r="Y32" s="120" t="str">
        <f t="shared" ca="1" si="18"/>
        <v/>
      </c>
      <c r="Z32" s="120" t="str">
        <f t="shared" ca="1" si="19"/>
        <v/>
      </c>
      <c r="AA32" s="120" t="str">
        <f t="shared" ca="1" si="20"/>
        <v/>
      </c>
      <c r="AB32" s="120" t="str">
        <f t="shared" ca="1" si="21"/>
        <v/>
      </c>
      <c r="AC32" s="22" t="str">
        <f t="shared" ca="1" si="22"/>
        <v>N/A</v>
      </c>
      <c r="AG32" s="22" t="str">
        <f t="shared" ca="1" si="23"/>
        <v>Numbers too small for z-test</v>
      </c>
    </row>
    <row r="33" spans="1:33" x14ac:dyDescent="0.3">
      <c r="A33" s="12" t="s">
        <v>194</v>
      </c>
      <c r="B33" s="12" t="s">
        <v>39</v>
      </c>
      <c r="C33" s="12">
        <f t="shared" ca="1" si="0"/>
        <v>65</v>
      </c>
      <c r="D33" s="12">
        <f t="shared" ca="1" si="1"/>
        <v>510031</v>
      </c>
      <c r="E33" s="22">
        <f ca="1">IF(AND(Trust_selected!$E$12="All intent",Trust_selected!$E$18="18+"), SUMIFS(INDIRECT("'"&amp;Trust_selected!$H$2&amp;"'!F:F"),INDIRECT("'"&amp;Trust_selected!$H$2&amp;"'!B:B"),C$1,INDIRECT("'"&amp;Trust_selected!$H$2&amp;"'!H:H"),$B33), IF(Trust_selected!$E$12="All intent", SUMIFS(INDIRECT("'"&amp;Trust_selected!$H$2&amp;"'!F:F"),INDIRECT("'"&amp;Trust_selected!$H$2&amp;"'!B:B"),C$1,INDIRECT("'"&amp;Trust_selected!$H$2&amp;"'!E:E"),Trust_selected!$E$18,INDIRECT("'"&amp;Trust_selected!$H$2&amp;"'!H:H"),$B33), IF(Trust_selected!$E$18="18+", SUMIFS(INDIRECT("'"&amp;Trust_selected!$H$2&amp;"'!F:F"),INDIRECT("'"&amp;Trust_selected!$H$2&amp;"'!B:B"),C$1,INDIRECT("'"&amp;Trust_selected!$H$2&amp;"'!D:D"),Trust_selected!$E$12,INDIRECT("'"&amp;Trust_selected!$H$2&amp;"'!H:H"),$B33), SUMIFS(INDIRECT("'"&amp;Trust_selected!$H$2&amp;"'!F:F"),INDIRECT("'"&amp;Trust_selected!$H$2&amp;"'!B:B"),C$1,INDIRECT("'"&amp;Trust_selected!$H$2&amp;"'!D:D"),Trust_selected!$E$12,INDIRECT("'"&amp;Trust_selected!$H$2&amp;"'!E:E"),Trust_selected!$E$18,INDIRECT("'"&amp;Trust_selected!$H$2&amp;"'!H:H"),$B33))))</f>
        <v>510</v>
      </c>
      <c r="F33" s="22">
        <f ca="1">IF(AND(Trust_selected!$E$12="All intent",Trust_selected!$E$18="18+"), SUMIFS(INDIRECT("'"&amp;Trust_selected!$H$2&amp;"'!G:G"),INDIRECT("'"&amp;Trust_selected!$H$2&amp;"'!B:B"),C$1,INDIRECT("'"&amp;Trust_selected!$H$2&amp;"'!H:H"),$B33), IF(Trust_selected!$E$12="All intent", SUMIFS(INDIRECT("'"&amp;Trust_selected!$H$2&amp;"'!G:G"),INDIRECT("'"&amp;Trust_selected!$H$2&amp;"'!B:B"),C$1,INDIRECT("'"&amp;Trust_selected!$H$2&amp;"'!E:E"),Trust_selected!$E$18,INDIRECT("'"&amp;Trust_selected!$H$2&amp;"'!H:H"),$B33), IF(Trust_selected!$E$18="18+", SUMIFS(INDIRECT("'"&amp;Trust_selected!$H$2&amp;"'!G:G"),INDIRECT("'"&amp;Trust_selected!$H$2&amp;"'!B:B"),C$1,INDIRECT("'"&amp;Trust_selected!$H$2&amp;"'!D:D"),Trust_selected!$E$12,INDIRECT("'"&amp;Trust_selected!$H$2&amp;"'!H:H"),$B33), SUMIFS(INDIRECT("'"&amp;Trust_selected!$H$2&amp;"'!G:G"),INDIRECT("'"&amp;Trust_selected!$H$2&amp;"'!B:B"),C$1,INDIRECT("'"&amp;Trust_selected!$H$2&amp;"'!D:D"),Trust_selected!$E$12,INDIRECT("'"&amp;Trust_selected!$H$2&amp;"'!E:E"),Trust_selected!$E$18,INDIRECT("'"&amp;Trust_selected!$H$2&amp;"'!H:H"),$B33))))</f>
        <v>28</v>
      </c>
      <c r="G33" s="22">
        <f t="shared" ca="1" si="2"/>
        <v>5.4901960784313725E-2</v>
      </c>
      <c r="H33" s="18">
        <f t="shared" ca="1" si="3"/>
        <v>4.1856794361209183E-2</v>
      </c>
      <c r="I33" s="76">
        <f t="shared" ca="1" si="8"/>
        <v>2.7630782240913396E-2</v>
      </c>
      <c r="J33" s="76">
        <f t="shared" ca="1" si="9"/>
        <v>6.2933178030955148E-2</v>
      </c>
      <c r="K33" s="76">
        <f t="shared" ca="1" si="10"/>
        <v>2.1851513428809987E-2</v>
      </c>
      <c r="L33" s="76">
        <f t="shared" ca="1" si="11"/>
        <v>7.8703453471217336E-2</v>
      </c>
      <c r="M33" s="77" t="str">
        <f t="shared" ca="1" si="12"/>
        <v/>
      </c>
      <c r="N33" s="12">
        <f t="shared" ca="1" si="4"/>
        <v>66</v>
      </c>
      <c r="O33" s="12">
        <f t="shared" ca="1" si="5"/>
        <v>575031</v>
      </c>
      <c r="P33" s="22">
        <f ca="1">IF(AND(Trust_selected!$E$12="All intent",Trust_selected!$E$18="18+"), SUMIFS(INDIRECT("'"&amp;Trust_selected!$H$2&amp;"'!F:F"),INDIRECT("'"&amp;Trust_selected!$H$2&amp;"'!B:B"),N$1,INDIRECT("'"&amp;Trust_selected!$H$2&amp;"'!H:H"),$B33), IF(Trust_selected!$E$12="All intent", SUMIFS(INDIRECT("'"&amp;Trust_selected!$H$2&amp;"'!F:F"),INDIRECT("'"&amp;Trust_selected!$H$2&amp;"'!B:B"),N$1,INDIRECT("'"&amp;Trust_selected!$H$2&amp;"'!E:E"),Trust_selected!$E$18,INDIRECT("'"&amp;Trust_selected!$H$2&amp;"'!H:H"),$B33), IF(Trust_selected!$E$18="18+", SUMIFS(INDIRECT("'"&amp;Trust_selected!$H$2&amp;"'!F:F"),INDIRECT("'"&amp;Trust_selected!$H$2&amp;"'!B:B"),N$1,INDIRECT("'"&amp;Trust_selected!$H$2&amp;"'!D:D"),Trust_selected!$E$12,INDIRECT("'"&amp;Trust_selected!$H$2&amp;"'!H:H"),$B33), SUMIFS(INDIRECT("'"&amp;Trust_selected!$H$2&amp;"'!F:F"),INDIRECT("'"&amp;Trust_selected!$H$2&amp;"'!B:B"),N$1,INDIRECT("'"&amp;Trust_selected!$H$2&amp;"'!D:D"),Trust_selected!$E$12,INDIRECT("'"&amp;Trust_selected!$H$2&amp;"'!E:E"),Trust_selected!$E$18,INDIRECT("'"&amp;Trust_selected!$H$2&amp;"'!H:H"),$B33))))</f>
        <v>575</v>
      </c>
      <c r="Q33" s="22">
        <f ca="1">IF(AND(Trust_selected!$E$12="All intent",Trust_selected!$E$18="18+"), SUMIFS(INDIRECT("'"&amp;Trust_selected!$H$2&amp;"'!G:G"),INDIRECT("'"&amp;Trust_selected!$H$2&amp;"'!B:B"),N$1,INDIRECT("'"&amp;Trust_selected!$H$2&amp;"'!H:H"),$B33), IF(Trust_selected!$E$12="All intent", SUMIFS(INDIRECT("'"&amp;Trust_selected!$H$2&amp;"'!G:G"),INDIRECT("'"&amp;Trust_selected!$H$2&amp;"'!B:B"),N$1,INDIRECT("'"&amp;Trust_selected!$H$2&amp;"'!E:E"),Trust_selected!$E$18,INDIRECT("'"&amp;Trust_selected!$H$2&amp;"'!H:H"),$B33), IF(Trust_selected!$E$18="18+", SUMIFS(INDIRECT("'"&amp;Trust_selected!$H$2&amp;"'!G:G"),INDIRECT("'"&amp;Trust_selected!$H$2&amp;"'!B:B"),N$1,INDIRECT("'"&amp;Trust_selected!$H$2&amp;"'!D:D"),Trust_selected!$E$12,INDIRECT("'"&amp;Trust_selected!$H$2&amp;"'!H:H"),$B33), SUMIFS(INDIRECT("'"&amp;Trust_selected!$H$2&amp;"'!G:G"),INDIRECT("'"&amp;Trust_selected!$H$2&amp;"'!B:B"),N$1,INDIRECT("'"&amp;Trust_selected!$H$2&amp;"'!D:D"),Trust_selected!$E$12,INDIRECT("'"&amp;Trust_selected!$H$2&amp;"'!E:E"),Trust_selected!$E$18,INDIRECT("'"&amp;Trust_selected!$H$2&amp;"'!H:H"),$B33))))</f>
        <v>33</v>
      </c>
      <c r="R33" s="22">
        <f t="shared" ca="1" si="6"/>
        <v>5.7391304347826085E-2</v>
      </c>
      <c r="S33" s="18">
        <f t="shared" ca="1" si="7"/>
        <v>4.2820310180952947E-2</v>
      </c>
      <c r="T33" s="76">
        <f t="shared" ca="1" si="13"/>
        <v>2.9084773113762008E-2</v>
      </c>
      <c r="U33" s="76">
        <f t="shared" ca="1" si="14"/>
        <v>6.2624179228460614E-2</v>
      </c>
      <c r="V33" s="76">
        <f t="shared" ca="1" si="15"/>
        <v>2.3356604525244566E-2</v>
      </c>
      <c r="W33" s="76">
        <f t="shared" ca="1" si="16"/>
        <v>7.7221206658981606E-2</v>
      </c>
      <c r="X33" s="77" t="str">
        <f t="shared" ca="1" si="17"/>
        <v/>
      </c>
      <c r="Y33" s="120">
        <f t="shared" ca="1" si="18"/>
        <v>3.8254932837603083E-2</v>
      </c>
      <c r="Z33" s="120">
        <f t="shared" ca="1" si="19"/>
        <v>7.8204060093864325E-2</v>
      </c>
      <c r="AA33" s="120">
        <f t="shared" ca="1" si="20"/>
        <v>4.1154607140351622E-2</v>
      </c>
      <c r="AB33" s="120">
        <f t="shared" ca="1" si="21"/>
        <v>7.9502712331867953E-2</v>
      </c>
      <c r="AC33" s="22" t="str">
        <f t="shared" ca="1" si="22"/>
        <v>Change not statistically significant</v>
      </c>
      <c r="AG33" s="22" t="str">
        <f t="shared" ca="1" si="23"/>
        <v>Change not statistically significant</v>
      </c>
    </row>
    <row r="34" spans="1:33" x14ac:dyDescent="0.3">
      <c r="A34" s="12" t="s">
        <v>195</v>
      </c>
      <c r="B34" s="12" t="s">
        <v>40</v>
      </c>
      <c r="C34" s="12">
        <f t="shared" ca="1" si="0"/>
        <v>77</v>
      </c>
      <c r="D34" s="12">
        <f t="shared" ca="1" si="1"/>
        <v>674032</v>
      </c>
      <c r="E34" s="22">
        <f ca="1">IF(AND(Trust_selected!$E$12="All intent",Trust_selected!$E$18="18+"), SUMIFS(INDIRECT("'"&amp;Trust_selected!$H$2&amp;"'!F:F"),INDIRECT("'"&amp;Trust_selected!$H$2&amp;"'!B:B"),C$1,INDIRECT("'"&amp;Trust_selected!$H$2&amp;"'!H:H"),$B34), IF(Trust_selected!$E$12="All intent", SUMIFS(INDIRECT("'"&amp;Trust_selected!$H$2&amp;"'!F:F"),INDIRECT("'"&amp;Trust_selected!$H$2&amp;"'!B:B"),C$1,INDIRECT("'"&amp;Trust_selected!$H$2&amp;"'!E:E"),Trust_selected!$E$18,INDIRECT("'"&amp;Trust_selected!$H$2&amp;"'!H:H"),$B34), IF(Trust_selected!$E$18="18+", SUMIFS(INDIRECT("'"&amp;Trust_selected!$H$2&amp;"'!F:F"),INDIRECT("'"&amp;Trust_selected!$H$2&amp;"'!B:B"),C$1,INDIRECT("'"&amp;Trust_selected!$H$2&amp;"'!D:D"),Trust_selected!$E$12,INDIRECT("'"&amp;Trust_selected!$H$2&amp;"'!H:H"),$B34), SUMIFS(INDIRECT("'"&amp;Trust_selected!$H$2&amp;"'!F:F"),INDIRECT("'"&amp;Trust_selected!$H$2&amp;"'!B:B"),C$1,INDIRECT("'"&amp;Trust_selected!$H$2&amp;"'!D:D"),Trust_selected!$E$12,INDIRECT("'"&amp;Trust_selected!$H$2&amp;"'!E:E"),Trust_selected!$E$18,INDIRECT("'"&amp;Trust_selected!$H$2&amp;"'!H:H"),$B34))))</f>
        <v>674</v>
      </c>
      <c r="F34" s="22">
        <f ca="1">IF(AND(Trust_selected!$E$12="All intent",Trust_selected!$E$18="18+"), SUMIFS(INDIRECT("'"&amp;Trust_selected!$H$2&amp;"'!G:G"),INDIRECT("'"&amp;Trust_selected!$H$2&amp;"'!B:B"),C$1,INDIRECT("'"&amp;Trust_selected!$H$2&amp;"'!H:H"),$B34), IF(Trust_selected!$E$12="All intent", SUMIFS(INDIRECT("'"&amp;Trust_selected!$H$2&amp;"'!G:G"),INDIRECT("'"&amp;Trust_selected!$H$2&amp;"'!B:B"),C$1,INDIRECT("'"&amp;Trust_selected!$H$2&amp;"'!E:E"),Trust_selected!$E$18,INDIRECT("'"&amp;Trust_selected!$H$2&amp;"'!H:H"),$B34), IF(Trust_selected!$E$18="18+", SUMIFS(INDIRECT("'"&amp;Trust_selected!$H$2&amp;"'!G:G"),INDIRECT("'"&amp;Trust_selected!$H$2&amp;"'!B:B"),C$1,INDIRECT("'"&amp;Trust_selected!$H$2&amp;"'!D:D"),Trust_selected!$E$12,INDIRECT("'"&amp;Trust_selected!$H$2&amp;"'!H:H"),$B34), SUMIFS(INDIRECT("'"&amp;Trust_selected!$H$2&amp;"'!G:G"),INDIRECT("'"&amp;Trust_selected!$H$2&amp;"'!B:B"),C$1,INDIRECT("'"&amp;Trust_selected!$H$2&amp;"'!D:D"),Trust_selected!$E$12,INDIRECT("'"&amp;Trust_selected!$H$2&amp;"'!E:E"),Trust_selected!$E$18,INDIRECT("'"&amp;Trust_selected!$H$2&amp;"'!H:H"),$B34))))</f>
        <v>36</v>
      </c>
      <c r="G34" s="22">
        <f t="shared" ca="1" si="2"/>
        <v>5.3412462908011868E-2</v>
      </c>
      <c r="H34" s="18">
        <f t="shared" ca="1" si="3"/>
        <v>4.1856794361209183E-2</v>
      </c>
      <c r="I34" s="76">
        <f t="shared" ca="1" si="8"/>
        <v>2.9155180659901404E-2</v>
      </c>
      <c r="J34" s="76">
        <f t="shared" ca="1" si="9"/>
        <v>5.9751370367521497E-2</v>
      </c>
      <c r="K34" s="76">
        <f t="shared" ca="1" si="10"/>
        <v>2.3737008962082754E-2</v>
      </c>
      <c r="L34" s="76">
        <f t="shared" ca="1" si="11"/>
        <v>7.2777304432041307E-2</v>
      </c>
      <c r="M34" s="77" t="str">
        <f t="shared" ca="1" si="12"/>
        <v/>
      </c>
      <c r="N34" s="12">
        <f t="shared" ca="1" si="4"/>
        <v>77</v>
      </c>
      <c r="O34" s="12">
        <f t="shared" ca="1" si="5"/>
        <v>748032</v>
      </c>
      <c r="P34" s="22">
        <f ca="1">IF(AND(Trust_selected!$E$12="All intent",Trust_selected!$E$18="18+"), SUMIFS(INDIRECT("'"&amp;Trust_selected!$H$2&amp;"'!F:F"),INDIRECT("'"&amp;Trust_selected!$H$2&amp;"'!B:B"),N$1,INDIRECT("'"&amp;Trust_selected!$H$2&amp;"'!H:H"),$B34), IF(Trust_selected!$E$12="All intent", SUMIFS(INDIRECT("'"&amp;Trust_selected!$H$2&amp;"'!F:F"),INDIRECT("'"&amp;Trust_selected!$H$2&amp;"'!B:B"),N$1,INDIRECT("'"&amp;Trust_selected!$H$2&amp;"'!E:E"),Trust_selected!$E$18,INDIRECT("'"&amp;Trust_selected!$H$2&amp;"'!H:H"),$B34), IF(Trust_selected!$E$18="18+", SUMIFS(INDIRECT("'"&amp;Trust_selected!$H$2&amp;"'!F:F"),INDIRECT("'"&amp;Trust_selected!$H$2&amp;"'!B:B"),N$1,INDIRECT("'"&amp;Trust_selected!$H$2&amp;"'!D:D"),Trust_selected!$E$12,INDIRECT("'"&amp;Trust_selected!$H$2&amp;"'!H:H"),$B34), SUMIFS(INDIRECT("'"&amp;Trust_selected!$H$2&amp;"'!F:F"),INDIRECT("'"&amp;Trust_selected!$H$2&amp;"'!B:B"),N$1,INDIRECT("'"&amp;Trust_selected!$H$2&amp;"'!D:D"),Trust_selected!$E$12,INDIRECT("'"&amp;Trust_selected!$H$2&amp;"'!E:E"),Trust_selected!$E$18,INDIRECT("'"&amp;Trust_selected!$H$2&amp;"'!H:H"),$B34))))</f>
        <v>748</v>
      </c>
      <c r="Q34" s="22">
        <f ca="1">IF(AND(Trust_selected!$E$12="All intent",Trust_selected!$E$18="18+"), SUMIFS(INDIRECT("'"&amp;Trust_selected!$H$2&amp;"'!G:G"),INDIRECT("'"&amp;Trust_selected!$H$2&amp;"'!B:B"),N$1,INDIRECT("'"&amp;Trust_selected!$H$2&amp;"'!H:H"),$B34), IF(Trust_selected!$E$12="All intent", SUMIFS(INDIRECT("'"&amp;Trust_selected!$H$2&amp;"'!G:G"),INDIRECT("'"&amp;Trust_selected!$H$2&amp;"'!B:B"),N$1,INDIRECT("'"&amp;Trust_selected!$H$2&amp;"'!E:E"),Trust_selected!$E$18,INDIRECT("'"&amp;Trust_selected!$H$2&amp;"'!H:H"),$B34), IF(Trust_selected!$E$18="18+", SUMIFS(INDIRECT("'"&amp;Trust_selected!$H$2&amp;"'!G:G"),INDIRECT("'"&amp;Trust_selected!$H$2&amp;"'!B:B"),N$1,INDIRECT("'"&amp;Trust_selected!$H$2&amp;"'!D:D"),Trust_selected!$E$12,INDIRECT("'"&amp;Trust_selected!$H$2&amp;"'!H:H"),$B34), SUMIFS(INDIRECT("'"&amp;Trust_selected!$H$2&amp;"'!G:G"),INDIRECT("'"&amp;Trust_selected!$H$2&amp;"'!B:B"),N$1,INDIRECT("'"&amp;Trust_selected!$H$2&amp;"'!D:D"),Trust_selected!$E$12,INDIRECT("'"&amp;Trust_selected!$H$2&amp;"'!E:E"),Trust_selected!$E$18,INDIRECT("'"&amp;Trust_selected!$H$2&amp;"'!H:H"),$B34))))</f>
        <v>29</v>
      </c>
      <c r="R34" s="22">
        <f t="shared" ca="1" si="6"/>
        <v>3.8770053475935831E-2</v>
      </c>
      <c r="S34" s="18">
        <f t="shared" ca="1" si="7"/>
        <v>4.2820310180952947E-2</v>
      </c>
      <c r="T34" s="76">
        <f t="shared" ca="1" si="13"/>
        <v>3.0497450156858008E-2</v>
      </c>
      <c r="U34" s="76">
        <f t="shared" ca="1" si="14"/>
        <v>5.9815168925014574E-2</v>
      </c>
      <c r="V34" s="76">
        <f t="shared" ca="1" si="15"/>
        <v>2.5133944825095029E-2</v>
      </c>
      <c r="W34" s="76">
        <f t="shared" ca="1" si="16"/>
        <v>7.2032690493319326E-2</v>
      </c>
      <c r="X34" s="77" t="str">
        <f t="shared" ca="1" si="17"/>
        <v/>
      </c>
      <c r="Y34" s="120">
        <f t="shared" ca="1" si="18"/>
        <v>3.8827978137109406E-2</v>
      </c>
      <c r="Z34" s="120">
        <f t="shared" ca="1" si="19"/>
        <v>7.3058743800263379E-2</v>
      </c>
      <c r="AA34" s="120">
        <f t="shared" ca="1" si="20"/>
        <v>2.7127901458018376E-2</v>
      </c>
      <c r="AB34" s="120">
        <f t="shared" ca="1" si="21"/>
        <v>5.5125422158500394E-2</v>
      </c>
      <c r="AC34" s="22" t="str">
        <f t="shared" ca="1" si="22"/>
        <v>Change not statistically significant</v>
      </c>
      <c r="AG34" s="22" t="str">
        <f t="shared" ca="1" si="23"/>
        <v>Change not statistically significant</v>
      </c>
    </row>
    <row r="35" spans="1:33" x14ac:dyDescent="0.3">
      <c r="A35" s="12" t="s">
        <v>196</v>
      </c>
      <c r="B35" s="12" t="s">
        <v>41</v>
      </c>
      <c r="C35" s="12">
        <f t="shared" ref="C35:C66" ca="1" si="24">RANK(D35, D$3:D$140,1)</f>
        <v>93</v>
      </c>
      <c r="D35" s="12">
        <f t="shared" ref="D35:D64" ca="1" si="25">VALUE(E35&amp;RIGHT($B35,3))</f>
        <v>878033</v>
      </c>
      <c r="E35" s="22">
        <f ca="1">IF(AND(Trust_selected!$E$12="All intent",Trust_selected!$E$18="18+"), SUMIFS(INDIRECT("'"&amp;Trust_selected!$H$2&amp;"'!F:F"),INDIRECT("'"&amp;Trust_selected!$H$2&amp;"'!B:B"),C$1,INDIRECT("'"&amp;Trust_selected!$H$2&amp;"'!H:H"),$B35), IF(Trust_selected!$E$12="All intent", SUMIFS(INDIRECT("'"&amp;Trust_selected!$H$2&amp;"'!F:F"),INDIRECT("'"&amp;Trust_selected!$H$2&amp;"'!B:B"),C$1,INDIRECT("'"&amp;Trust_selected!$H$2&amp;"'!E:E"),Trust_selected!$E$18,INDIRECT("'"&amp;Trust_selected!$H$2&amp;"'!H:H"),$B35), IF(Trust_selected!$E$18="18+", SUMIFS(INDIRECT("'"&amp;Trust_selected!$H$2&amp;"'!F:F"),INDIRECT("'"&amp;Trust_selected!$H$2&amp;"'!B:B"),C$1,INDIRECT("'"&amp;Trust_selected!$H$2&amp;"'!D:D"),Trust_selected!$E$12,INDIRECT("'"&amp;Trust_selected!$H$2&amp;"'!H:H"),$B35), SUMIFS(INDIRECT("'"&amp;Trust_selected!$H$2&amp;"'!F:F"),INDIRECT("'"&amp;Trust_selected!$H$2&amp;"'!B:B"),C$1,INDIRECT("'"&amp;Trust_selected!$H$2&amp;"'!D:D"),Trust_selected!$E$12,INDIRECT("'"&amp;Trust_selected!$H$2&amp;"'!E:E"),Trust_selected!$E$18,INDIRECT("'"&amp;Trust_selected!$H$2&amp;"'!H:H"),$B35))))</f>
        <v>878</v>
      </c>
      <c r="F35" s="22">
        <f ca="1">IF(AND(Trust_selected!$E$12="All intent",Trust_selected!$E$18="18+"), SUMIFS(INDIRECT("'"&amp;Trust_selected!$H$2&amp;"'!G:G"),INDIRECT("'"&amp;Trust_selected!$H$2&amp;"'!B:B"),C$1,INDIRECT("'"&amp;Trust_selected!$H$2&amp;"'!H:H"),$B35), IF(Trust_selected!$E$12="All intent", SUMIFS(INDIRECT("'"&amp;Trust_selected!$H$2&amp;"'!G:G"),INDIRECT("'"&amp;Trust_selected!$H$2&amp;"'!B:B"),C$1,INDIRECT("'"&amp;Trust_selected!$H$2&amp;"'!E:E"),Trust_selected!$E$18,INDIRECT("'"&amp;Trust_selected!$H$2&amp;"'!H:H"),$B35), IF(Trust_selected!$E$18="18+", SUMIFS(INDIRECT("'"&amp;Trust_selected!$H$2&amp;"'!G:G"),INDIRECT("'"&amp;Trust_selected!$H$2&amp;"'!B:B"),C$1,INDIRECT("'"&amp;Trust_selected!$H$2&amp;"'!D:D"),Trust_selected!$E$12,INDIRECT("'"&amp;Trust_selected!$H$2&amp;"'!H:H"),$B35), SUMIFS(INDIRECT("'"&amp;Trust_selected!$H$2&amp;"'!G:G"),INDIRECT("'"&amp;Trust_selected!$H$2&amp;"'!B:B"),C$1,INDIRECT("'"&amp;Trust_selected!$H$2&amp;"'!D:D"),Trust_selected!$E$12,INDIRECT("'"&amp;Trust_selected!$H$2&amp;"'!E:E"),Trust_selected!$E$18,INDIRECT("'"&amp;Trust_selected!$H$2&amp;"'!H:H"),$B35))))</f>
        <v>43</v>
      </c>
      <c r="G35" s="22">
        <f t="shared" ref="G35:G64" ca="1" si="26">IFERROR(F35/E35,"")</f>
        <v>4.8974943052391799E-2</v>
      </c>
      <c r="H35" s="18">
        <f t="shared" ref="H35:H66" ca="1" si="27">AVERAGE(G$3:G$140)</f>
        <v>4.1856794361209183E-2</v>
      </c>
      <c r="I35" s="76">
        <f t="shared" ca="1" si="8"/>
        <v>3.0484995968009111E-2</v>
      </c>
      <c r="J35" s="76">
        <f t="shared" ca="1" si="9"/>
        <v>5.7220245991865919E-2</v>
      </c>
      <c r="K35" s="76">
        <f t="shared" ca="1" si="10"/>
        <v>2.5436726118731694E-2</v>
      </c>
      <c r="L35" s="76">
        <f t="shared" ca="1" si="11"/>
        <v>6.8135387076495177E-2</v>
      </c>
      <c r="M35" s="77" t="str">
        <f t="shared" ca="1" si="12"/>
        <v/>
      </c>
      <c r="N35" s="12">
        <f t="shared" ref="N35:N66" ca="1" si="28">RANK(O35, O$3:O$140,1)</f>
        <v>89</v>
      </c>
      <c r="O35" s="12">
        <f t="shared" ref="O35:O64" ca="1" si="29">VALUE(P35&amp;RIGHT($B35,3))</f>
        <v>931033</v>
      </c>
      <c r="P35" s="22">
        <f ca="1">IF(AND(Trust_selected!$E$12="All intent",Trust_selected!$E$18="18+"), SUMIFS(INDIRECT("'"&amp;Trust_selected!$H$2&amp;"'!F:F"),INDIRECT("'"&amp;Trust_selected!$H$2&amp;"'!B:B"),N$1,INDIRECT("'"&amp;Trust_selected!$H$2&amp;"'!H:H"),$B35), IF(Trust_selected!$E$12="All intent", SUMIFS(INDIRECT("'"&amp;Trust_selected!$H$2&amp;"'!F:F"),INDIRECT("'"&amp;Trust_selected!$H$2&amp;"'!B:B"),N$1,INDIRECT("'"&amp;Trust_selected!$H$2&amp;"'!E:E"),Trust_selected!$E$18,INDIRECT("'"&amp;Trust_selected!$H$2&amp;"'!H:H"),$B35), IF(Trust_selected!$E$18="18+", SUMIFS(INDIRECT("'"&amp;Trust_selected!$H$2&amp;"'!F:F"),INDIRECT("'"&amp;Trust_selected!$H$2&amp;"'!B:B"),N$1,INDIRECT("'"&amp;Trust_selected!$H$2&amp;"'!D:D"),Trust_selected!$E$12,INDIRECT("'"&amp;Trust_selected!$H$2&amp;"'!H:H"),$B35), SUMIFS(INDIRECT("'"&amp;Trust_selected!$H$2&amp;"'!F:F"),INDIRECT("'"&amp;Trust_selected!$H$2&amp;"'!B:B"),N$1,INDIRECT("'"&amp;Trust_selected!$H$2&amp;"'!D:D"),Trust_selected!$E$12,INDIRECT("'"&amp;Trust_selected!$H$2&amp;"'!E:E"),Trust_selected!$E$18,INDIRECT("'"&amp;Trust_selected!$H$2&amp;"'!H:H"),$B35))))</f>
        <v>931</v>
      </c>
      <c r="Q35" s="22">
        <f ca="1">IF(AND(Trust_selected!$E$12="All intent",Trust_selected!$E$18="18+"), SUMIFS(INDIRECT("'"&amp;Trust_selected!$H$2&amp;"'!G:G"),INDIRECT("'"&amp;Trust_selected!$H$2&amp;"'!B:B"),N$1,INDIRECT("'"&amp;Trust_selected!$H$2&amp;"'!H:H"),$B35), IF(Trust_selected!$E$12="All intent", SUMIFS(INDIRECT("'"&amp;Trust_selected!$H$2&amp;"'!G:G"),INDIRECT("'"&amp;Trust_selected!$H$2&amp;"'!B:B"),N$1,INDIRECT("'"&amp;Trust_selected!$H$2&amp;"'!E:E"),Trust_selected!$E$18,INDIRECT("'"&amp;Trust_selected!$H$2&amp;"'!H:H"),$B35), IF(Trust_selected!$E$18="18+", SUMIFS(INDIRECT("'"&amp;Trust_selected!$H$2&amp;"'!G:G"),INDIRECT("'"&amp;Trust_selected!$H$2&amp;"'!B:B"),N$1,INDIRECT("'"&amp;Trust_selected!$H$2&amp;"'!D:D"),Trust_selected!$E$12,INDIRECT("'"&amp;Trust_selected!$H$2&amp;"'!H:H"),$B35), SUMIFS(INDIRECT("'"&amp;Trust_selected!$H$2&amp;"'!G:G"),INDIRECT("'"&amp;Trust_selected!$H$2&amp;"'!B:B"),N$1,INDIRECT("'"&amp;Trust_selected!$H$2&amp;"'!D:D"),Trust_selected!$E$12,INDIRECT("'"&amp;Trust_selected!$H$2&amp;"'!E:E"),Trust_selected!$E$18,INDIRECT("'"&amp;Trust_selected!$H$2&amp;"'!H:H"),$B35))))</f>
        <v>32</v>
      </c>
      <c r="R35" s="22">
        <f t="shared" ca="1" si="6"/>
        <v>3.4371643394199784E-2</v>
      </c>
      <c r="S35" s="18">
        <f t="shared" ref="S35:S66" ca="1" si="30">AVERAGE(R$3:R$140)</f>
        <v>4.2820310180952947E-2</v>
      </c>
      <c r="T35" s="76">
        <f t="shared" ca="1" si="13"/>
        <v>3.1585720460559012E-2</v>
      </c>
      <c r="U35" s="76">
        <f t="shared" ca="1" si="14"/>
        <v>5.7812331099121678E-2</v>
      </c>
      <c r="V35" s="76">
        <f t="shared" ca="1" si="15"/>
        <v>2.6541195665027568E-2</v>
      </c>
      <c r="W35" s="76">
        <f t="shared" ca="1" si="16"/>
        <v>6.8382855818367907E-2</v>
      </c>
      <c r="X35" s="77" t="str">
        <f t="shared" ca="1" si="17"/>
        <v/>
      </c>
      <c r="Y35" s="120">
        <f t="shared" ca="1" si="18"/>
        <v>3.6560699530172387E-2</v>
      </c>
      <c r="Z35" s="120">
        <f t="shared" ca="1" si="19"/>
        <v>6.5318677904452963E-2</v>
      </c>
      <c r="AA35" s="120">
        <f t="shared" ca="1" si="20"/>
        <v>2.4450880450731502E-2</v>
      </c>
      <c r="AB35" s="120">
        <f t="shared" ca="1" si="21"/>
        <v>4.8119134689885365E-2</v>
      </c>
      <c r="AC35" s="22" t="str">
        <f t="shared" ca="1" si="22"/>
        <v>Change not statistically significant</v>
      </c>
      <c r="AG35" s="22" t="str">
        <f t="shared" ca="1" si="23"/>
        <v>Change not statistically significant</v>
      </c>
    </row>
    <row r="36" spans="1:33" x14ac:dyDescent="0.3">
      <c r="A36" s="12" t="s">
        <v>197</v>
      </c>
      <c r="B36" s="12" t="s">
        <v>42</v>
      </c>
      <c r="C36" s="12">
        <f t="shared" ca="1" si="24"/>
        <v>63</v>
      </c>
      <c r="D36" s="12">
        <f t="shared" ca="1" si="25"/>
        <v>498034</v>
      </c>
      <c r="E36" s="22">
        <f ca="1">IF(AND(Trust_selected!$E$12="All intent",Trust_selected!$E$18="18+"), SUMIFS(INDIRECT("'"&amp;Trust_selected!$H$2&amp;"'!F:F"),INDIRECT("'"&amp;Trust_selected!$H$2&amp;"'!B:B"),C$1,INDIRECT("'"&amp;Trust_selected!$H$2&amp;"'!H:H"),$B36), IF(Trust_selected!$E$12="All intent", SUMIFS(INDIRECT("'"&amp;Trust_selected!$H$2&amp;"'!F:F"),INDIRECT("'"&amp;Trust_selected!$H$2&amp;"'!B:B"),C$1,INDIRECT("'"&amp;Trust_selected!$H$2&amp;"'!E:E"),Trust_selected!$E$18,INDIRECT("'"&amp;Trust_selected!$H$2&amp;"'!H:H"),$B36), IF(Trust_selected!$E$18="18+", SUMIFS(INDIRECT("'"&amp;Trust_selected!$H$2&amp;"'!F:F"),INDIRECT("'"&amp;Trust_selected!$H$2&amp;"'!B:B"),C$1,INDIRECT("'"&amp;Trust_selected!$H$2&amp;"'!D:D"),Trust_selected!$E$12,INDIRECT("'"&amp;Trust_selected!$H$2&amp;"'!H:H"),$B36), SUMIFS(INDIRECT("'"&amp;Trust_selected!$H$2&amp;"'!F:F"),INDIRECT("'"&amp;Trust_selected!$H$2&amp;"'!B:B"),C$1,INDIRECT("'"&amp;Trust_selected!$H$2&amp;"'!D:D"),Trust_selected!$E$12,INDIRECT("'"&amp;Trust_selected!$H$2&amp;"'!E:E"),Trust_selected!$E$18,INDIRECT("'"&amp;Trust_selected!$H$2&amp;"'!H:H"),$B36))))</f>
        <v>498</v>
      </c>
      <c r="F36" s="22">
        <f ca="1">IF(AND(Trust_selected!$E$12="All intent",Trust_selected!$E$18="18+"), SUMIFS(INDIRECT("'"&amp;Trust_selected!$H$2&amp;"'!G:G"),INDIRECT("'"&amp;Trust_selected!$H$2&amp;"'!B:B"),C$1,INDIRECT("'"&amp;Trust_selected!$H$2&amp;"'!H:H"),$B36), IF(Trust_selected!$E$12="All intent", SUMIFS(INDIRECT("'"&amp;Trust_selected!$H$2&amp;"'!G:G"),INDIRECT("'"&amp;Trust_selected!$H$2&amp;"'!B:B"),C$1,INDIRECT("'"&amp;Trust_selected!$H$2&amp;"'!E:E"),Trust_selected!$E$18,INDIRECT("'"&amp;Trust_selected!$H$2&amp;"'!H:H"),$B36), IF(Trust_selected!$E$18="18+", SUMIFS(INDIRECT("'"&amp;Trust_selected!$H$2&amp;"'!G:G"),INDIRECT("'"&amp;Trust_selected!$H$2&amp;"'!B:B"),C$1,INDIRECT("'"&amp;Trust_selected!$H$2&amp;"'!D:D"),Trust_selected!$E$12,INDIRECT("'"&amp;Trust_selected!$H$2&amp;"'!H:H"),$B36), SUMIFS(INDIRECT("'"&amp;Trust_selected!$H$2&amp;"'!G:G"),INDIRECT("'"&amp;Trust_selected!$H$2&amp;"'!B:B"),C$1,INDIRECT("'"&amp;Trust_selected!$H$2&amp;"'!D:D"),Trust_selected!$E$12,INDIRECT("'"&amp;Trust_selected!$H$2&amp;"'!E:E"),Trust_selected!$E$18,INDIRECT("'"&amp;Trust_selected!$H$2&amp;"'!H:H"),$B36))))</f>
        <v>22</v>
      </c>
      <c r="G36" s="22">
        <f t="shared" ca="1" si="26"/>
        <v>4.4176706827309238E-2</v>
      </c>
      <c r="H36" s="18">
        <f t="shared" ca="1" si="27"/>
        <v>4.1856794361209183E-2</v>
      </c>
      <c r="I36" s="76">
        <f t="shared" ca="1" si="8"/>
        <v>2.7494855477284686E-2</v>
      </c>
      <c r="J36" s="76">
        <f t="shared" ca="1" si="9"/>
        <v>6.3232910383027308E-2</v>
      </c>
      <c r="K36" s="76">
        <f t="shared" ca="1" si="10"/>
        <v>2.1686709527179215E-2</v>
      </c>
      <c r="L36" s="76">
        <f t="shared" ca="1" si="11"/>
        <v>7.9266438443693549E-2</v>
      </c>
      <c r="M36" s="77" t="str">
        <f t="shared" ca="1" si="12"/>
        <v/>
      </c>
      <c r="N36" s="12">
        <f t="shared" ca="1" si="28"/>
        <v>67</v>
      </c>
      <c r="O36" s="12">
        <f t="shared" ca="1" si="29"/>
        <v>590034</v>
      </c>
      <c r="P36" s="22">
        <f ca="1">IF(AND(Trust_selected!$E$12="All intent",Trust_selected!$E$18="18+"), SUMIFS(INDIRECT("'"&amp;Trust_selected!$H$2&amp;"'!F:F"),INDIRECT("'"&amp;Trust_selected!$H$2&amp;"'!B:B"),N$1,INDIRECT("'"&amp;Trust_selected!$H$2&amp;"'!H:H"),$B36), IF(Trust_selected!$E$12="All intent", SUMIFS(INDIRECT("'"&amp;Trust_selected!$H$2&amp;"'!F:F"),INDIRECT("'"&amp;Trust_selected!$H$2&amp;"'!B:B"),N$1,INDIRECT("'"&amp;Trust_selected!$H$2&amp;"'!E:E"),Trust_selected!$E$18,INDIRECT("'"&amp;Trust_selected!$H$2&amp;"'!H:H"),$B36), IF(Trust_selected!$E$18="18+", SUMIFS(INDIRECT("'"&amp;Trust_selected!$H$2&amp;"'!F:F"),INDIRECT("'"&amp;Trust_selected!$H$2&amp;"'!B:B"),N$1,INDIRECT("'"&amp;Trust_selected!$H$2&amp;"'!D:D"),Trust_selected!$E$12,INDIRECT("'"&amp;Trust_selected!$H$2&amp;"'!H:H"),$B36), SUMIFS(INDIRECT("'"&amp;Trust_selected!$H$2&amp;"'!F:F"),INDIRECT("'"&amp;Trust_selected!$H$2&amp;"'!B:B"),N$1,INDIRECT("'"&amp;Trust_selected!$H$2&amp;"'!D:D"),Trust_selected!$E$12,INDIRECT("'"&amp;Trust_selected!$H$2&amp;"'!E:E"),Trust_selected!$E$18,INDIRECT("'"&amp;Trust_selected!$H$2&amp;"'!H:H"),$B36))))</f>
        <v>590</v>
      </c>
      <c r="Q36" s="22">
        <f ca="1">IF(AND(Trust_selected!$E$12="All intent",Trust_selected!$E$18="18+"), SUMIFS(INDIRECT("'"&amp;Trust_selected!$H$2&amp;"'!G:G"),INDIRECT("'"&amp;Trust_selected!$H$2&amp;"'!B:B"),N$1,INDIRECT("'"&amp;Trust_selected!$H$2&amp;"'!H:H"),$B36), IF(Trust_selected!$E$12="All intent", SUMIFS(INDIRECT("'"&amp;Trust_selected!$H$2&amp;"'!G:G"),INDIRECT("'"&amp;Trust_selected!$H$2&amp;"'!B:B"),N$1,INDIRECT("'"&amp;Trust_selected!$H$2&amp;"'!E:E"),Trust_selected!$E$18,INDIRECT("'"&amp;Trust_selected!$H$2&amp;"'!H:H"),$B36), IF(Trust_selected!$E$18="18+", SUMIFS(INDIRECT("'"&amp;Trust_selected!$H$2&amp;"'!G:G"),INDIRECT("'"&amp;Trust_selected!$H$2&amp;"'!B:B"),N$1,INDIRECT("'"&amp;Trust_selected!$H$2&amp;"'!D:D"),Trust_selected!$E$12,INDIRECT("'"&amp;Trust_selected!$H$2&amp;"'!H:H"),$B36), SUMIFS(INDIRECT("'"&amp;Trust_selected!$H$2&amp;"'!G:G"),INDIRECT("'"&amp;Trust_selected!$H$2&amp;"'!B:B"),N$1,INDIRECT("'"&amp;Trust_selected!$H$2&amp;"'!D:D"),Trust_selected!$E$12,INDIRECT("'"&amp;Trust_selected!$H$2&amp;"'!E:E"),Trust_selected!$E$18,INDIRECT("'"&amp;Trust_selected!$H$2&amp;"'!H:H"),$B36))))</f>
        <v>28</v>
      </c>
      <c r="R36" s="22">
        <f t="shared" ca="1" si="6"/>
        <v>4.7457627118644069E-2</v>
      </c>
      <c r="S36" s="18">
        <f t="shared" ca="1" si="30"/>
        <v>4.2820310180952947E-2</v>
      </c>
      <c r="T36" s="76">
        <f t="shared" ca="1" si="13"/>
        <v>2.9228128739699339E-2</v>
      </c>
      <c r="U36" s="76">
        <f t="shared" ca="1" si="14"/>
        <v>6.2327542020861187E-2</v>
      </c>
      <c r="V36" s="76">
        <f t="shared" ca="1" si="15"/>
        <v>2.3534384712573065E-2</v>
      </c>
      <c r="W36" s="76">
        <f t="shared" ca="1" si="16"/>
        <v>7.6669716004696881E-2</v>
      </c>
      <c r="X36" s="77" t="str">
        <f t="shared" ca="1" si="17"/>
        <v/>
      </c>
      <c r="Y36" s="120">
        <f t="shared" ca="1" si="18"/>
        <v>2.9352081232013213E-2</v>
      </c>
      <c r="Z36" s="120">
        <f t="shared" ca="1" si="19"/>
        <v>6.5979737173583436E-2</v>
      </c>
      <c r="AA36" s="120">
        <f t="shared" ca="1" si="20"/>
        <v>3.3035816129706283E-2</v>
      </c>
      <c r="AB36" s="120">
        <f t="shared" ca="1" si="21"/>
        <v>6.7734276513425909E-2</v>
      </c>
      <c r="AC36" s="22" t="str">
        <f t="shared" ca="1" si="22"/>
        <v>Change not statistically significant</v>
      </c>
      <c r="AG36" s="22" t="str">
        <f t="shared" ca="1" si="23"/>
        <v>Change not statistically significant</v>
      </c>
    </row>
    <row r="37" spans="1:33" x14ac:dyDescent="0.3">
      <c r="A37" s="12" t="s">
        <v>198</v>
      </c>
      <c r="B37" s="12" t="s">
        <v>43</v>
      </c>
      <c r="C37" s="12">
        <f t="shared" ca="1" si="24"/>
        <v>29</v>
      </c>
      <c r="D37" s="12">
        <f t="shared" ca="1" si="25"/>
        <v>147035</v>
      </c>
      <c r="E37" s="22">
        <f ca="1">IF(AND(Trust_selected!$E$12="All intent",Trust_selected!$E$18="18+"), SUMIFS(INDIRECT("'"&amp;Trust_selected!$H$2&amp;"'!F:F"),INDIRECT("'"&amp;Trust_selected!$H$2&amp;"'!B:B"),C$1,INDIRECT("'"&amp;Trust_selected!$H$2&amp;"'!H:H"),$B37), IF(Trust_selected!$E$12="All intent", SUMIFS(INDIRECT("'"&amp;Trust_selected!$H$2&amp;"'!F:F"),INDIRECT("'"&amp;Trust_selected!$H$2&amp;"'!B:B"),C$1,INDIRECT("'"&amp;Trust_selected!$H$2&amp;"'!E:E"),Trust_selected!$E$18,INDIRECT("'"&amp;Trust_selected!$H$2&amp;"'!H:H"),$B37), IF(Trust_selected!$E$18="18+", SUMIFS(INDIRECT("'"&amp;Trust_selected!$H$2&amp;"'!F:F"),INDIRECT("'"&amp;Trust_selected!$H$2&amp;"'!B:B"),C$1,INDIRECT("'"&amp;Trust_selected!$H$2&amp;"'!D:D"),Trust_selected!$E$12,INDIRECT("'"&amp;Trust_selected!$H$2&amp;"'!H:H"),$B37), SUMIFS(INDIRECT("'"&amp;Trust_selected!$H$2&amp;"'!F:F"),INDIRECT("'"&amp;Trust_selected!$H$2&amp;"'!B:B"),C$1,INDIRECT("'"&amp;Trust_selected!$H$2&amp;"'!D:D"),Trust_selected!$E$12,INDIRECT("'"&amp;Trust_selected!$H$2&amp;"'!E:E"),Trust_selected!$E$18,INDIRECT("'"&amp;Trust_selected!$H$2&amp;"'!H:H"),$B37))))</f>
        <v>147</v>
      </c>
      <c r="F37" s="22">
        <f ca="1">IF(AND(Trust_selected!$E$12="All intent",Trust_selected!$E$18="18+"), SUMIFS(INDIRECT("'"&amp;Trust_selected!$H$2&amp;"'!G:G"),INDIRECT("'"&amp;Trust_selected!$H$2&amp;"'!B:B"),C$1,INDIRECT("'"&amp;Trust_selected!$H$2&amp;"'!H:H"),$B37), IF(Trust_selected!$E$12="All intent", SUMIFS(INDIRECT("'"&amp;Trust_selected!$H$2&amp;"'!G:G"),INDIRECT("'"&amp;Trust_selected!$H$2&amp;"'!B:B"),C$1,INDIRECT("'"&amp;Trust_selected!$H$2&amp;"'!E:E"),Trust_selected!$E$18,INDIRECT("'"&amp;Trust_selected!$H$2&amp;"'!H:H"),$B37), IF(Trust_selected!$E$18="18+", SUMIFS(INDIRECT("'"&amp;Trust_selected!$H$2&amp;"'!G:G"),INDIRECT("'"&amp;Trust_selected!$H$2&amp;"'!B:B"),C$1,INDIRECT("'"&amp;Trust_selected!$H$2&amp;"'!D:D"),Trust_selected!$E$12,INDIRECT("'"&amp;Trust_selected!$H$2&amp;"'!H:H"),$B37), SUMIFS(INDIRECT("'"&amp;Trust_selected!$H$2&amp;"'!G:G"),INDIRECT("'"&amp;Trust_selected!$H$2&amp;"'!B:B"),C$1,INDIRECT("'"&amp;Trust_selected!$H$2&amp;"'!D:D"),Trust_selected!$E$12,INDIRECT("'"&amp;Trust_selected!$H$2&amp;"'!E:E"),Trust_selected!$E$18,INDIRECT("'"&amp;Trust_selected!$H$2&amp;"'!H:H"),$B37))))</f>
        <v>8</v>
      </c>
      <c r="G37" s="22">
        <f t="shared" ca="1" si="26"/>
        <v>5.4421768707482991E-2</v>
      </c>
      <c r="H37" s="18">
        <f t="shared" ca="1" si="27"/>
        <v>4.1856794361209183E-2</v>
      </c>
      <c r="I37" s="76">
        <f t="shared" ca="1" si="8"/>
        <v>1.9502340900255689E-2</v>
      </c>
      <c r="J37" s="76">
        <f t="shared" ca="1" si="9"/>
        <v>8.7547024408753893E-2</v>
      </c>
      <c r="K37" s="76">
        <f t="shared" ca="1" si="10"/>
        <v>1.2993338165269401E-2</v>
      </c>
      <c r="L37" s="76">
        <f t="shared" ca="1" si="11"/>
        <v>0.12661270638934471</v>
      </c>
      <c r="M37" s="77" t="str">
        <f t="shared" ca="1" si="12"/>
        <v/>
      </c>
      <c r="N37" s="12">
        <f t="shared" ca="1" si="28"/>
        <v>26</v>
      </c>
      <c r="O37" s="12">
        <f t="shared" ca="1" si="29"/>
        <v>145035</v>
      </c>
      <c r="P37" s="22">
        <f ca="1">IF(AND(Trust_selected!$E$12="All intent",Trust_selected!$E$18="18+"), SUMIFS(INDIRECT("'"&amp;Trust_selected!$H$2&amp;"'!F:F"),INDIRECT("'"&amp;Trust_selected!$H$2&amp;"'!B:B"),N$1,INDIRECT("'"&amp;Trust_selected!$H$2&amp;"'!H:H"),$B37), IF(Trust_selected!$E$12="All intent", SUMIFS(INDIRECT("'"&amp;Trust_selected!$H$2&amp;"'!F:F"),INDIRECT("'"&amp;Trust_selected!$H$2&amp;"'!B:B"),N$1,INDIRECT("'"&amp;Trust_selected!$H$2&amp;"'!E:E"),Trust_selected!$E$18,INDIRECT("'"&amp;Trust_selected!$H$2&amp;"'!H:H"),$B37), IF(Trust_selected!$E$18="18+", SUMIFS(INDIRECT("'"&amp;Trust_selected!$H$2&amp;"'!F:F"),INDIRECT("'"&amp;Trust_selected!$H$2&amp;"'!B:B"),N$1,INDIRECT("'"&amp;Trust_selected!$H$2&amp;"'!D:D"),Trust_selected!$E$12,INDIRECT("'"&amp;Trust_selected!$H$2&amp;"'!H:H"),$B37), SUMIFS(INDIRECT("'"&amp;Trust_selected!$H$2&amp;"'!F:F"),INDIRECT("'"&amp;Trust_selected!$H$2&amp;"'!B:B"),N$1,INDIRECT("'"&amp;Trust_selected!$H$2&amp;"'!D:D"),Trust_selected!$E$12,INDIRECT("'"&amp;Trust_selected!$H$2&amp;"'!E:E"),Trust_selected!$E$18,INDIRECT("'"&amp;Trust_selected!$H$2&amp;"'!H:H"),$B37))))</f>
        <v>145</v>
      </c>
      <c r="Q37" s="22">
        <f ca="1">IF(AND(Trust_selected!$E$12="All intent",Trust_selected!$E$18="18+"), SUMIFS(INDIRECT("'"&amp;Trust_selected!$H$2&amp;"'!G:G"),INDIRECT("'"&amp;Trust_selected!$H$2&amp;"'!B:B"),N$1,INDIRECT("'"&amp;Trust_selected!$H$2&amp;"'!H:H"),$B37), IF(Trust_selected!$E$12="All intent", SUMIFS(INDIRECT("'"&amp;Trust_selected!$H$2&amp;"'!G:G"),INDIRECT("'"&amp;Trust_selected!$H$2&amp;"'!B:B"),N$1,INDIRECT("'"&amp;Trust_selected!$H$2&amp;"'!E:E"),Trust_selected!$E$18,INDIRECT("'"&amp;Trust_selected!$H$2&amp;"'!H:H"),$B37), IF(Trust_selected!$E$18="18+", SUMIFS(INDIRECT("'"&amp;Trust_selected!$H$2&amp;"'!G:G"),INDIRECT("'"&amp;Trust_selected!$H$2&amp;"'!B:B"),N$1,INDIRECT("'"&amp;Trust_selected!$H$2&amp;"'!D:D"),Trust_selected!$E$12,INDIRECT("'"&amp;Trust_selected!$H$2&amp;"'!H:H"),$B37), SUMIFS(INDIRECT("'"&amp;Trust_selected!$H$2&amp;"'!G:G"),INDIRECT("'"&amp;Trust_selected!$H$2&amp;"'!B:B"),N$1,INDIRECT("'"&amp;Trust_selected!$H$2&amp;"'!D:D"),Trust_selected!$E$12,INDIRECT("'"&amp;Trust_selected!$H$2&amp;"'!E:E"),Trust_selected!$E$18,INDIRECT("'"&amp;Trust_selected!$H$2&amp;"'!H:H"),$B37))))</f>
        <v>12</v>
      </c>
      <c r="R37" s="22">
        <f t="shared" ca="1" si="6"/>
        <v>8.2758620689655171E-2</v>
      </c>
      <c r="S37" s="18">
        <f t="shared" ca="1" si="30"/>
        <v>4.2820310180952947E-2</v>
      </c>
      <c r="T37" s="76">
        <f t="shared" ca="1" si="13"/>
        <v>2.0020945048609535E-2</v>
      </c>
      <c r="U37" s="76">
        <f t="shared" ca="1" si="14"/>
        <v>8.9219280482937785E-2</v>
      </c>
      <c r="V37" s="76">
        <f t="shared" ca="1" si="15"/>
        <v>1.3358444867507495E-2</v>
      </c>
      <c r="W37" s="76">
        <f t="shared" ca="1" si="16"/>
        <v>0.12877885934446831</v>
      </c>
      <c r="X37" s="77" t="str">
        <f t="shared" ca="1" si="17"/>
        <v/>
      </c>
      <c r="Y37" s="120">
        <f t="shared" ca="1" si="18"/>
        <v>2.7831258408052437E-2</v>
      </c>
      <c r="Z37" s="120">
        <f t="shared" ca="1" si="19"/>
        <v>0.10370723887126482</v>
      </c>
      <c r="AA37" s="120">
        <f t="shared" ca="1" si="20"/>
        <v>4.7973750470801921E-2</v>
      </c>
      <c r="AB37" s="120">
        <f t="shared" ca="1" si="21"/>
        <v>0.13908071030436481</v>
      </c>
      <c r="AC37" s="22" t="str">
        <f t="shared" ca="1" si="22"/>
        <v>Change not statistically significant</v>
      </c>
      <c r="AG37" s="22" t="str">
        <f t="shared" ca="1" si="23"/>
        <v>Change not statistically significant</v>
      </c>
    </row>
    <row r="38" spans="1:33" x14ac:dyDescent="0.3">
      <c r="A38" s="12" t="s">
        <v>199</v>
      </c>
      <c r="B38" s="12" t="s">
        <v>44</v>
      </c>
      <c r="C38" s="12">
        <f t="shared" ca="1" si="24"/>
        <v>117</v>
      </c>
      <c r="D38" s="12">
        <f t="shared" ca="1" si="25"/>
        <v>1531036</v>
      </c>
      <c r="E38" s="22">
        <f ca="1">IF(AND(Trust_selected!$E$12="All intent",Trust_selected!$E$18="18+"), SUMIFS(INDIRECT("'"&amp;Trust_selected!$H$2&amp;"'!F:F"),INDIRECT("'"&amp;Trust_selected!$H$2&amp;"'!B:B"),C$1,INDIRECT("'"&amp;Trust_selected!$H$2&amp;"'!H:H"),$B38), IF(Trust_selected!$E$12="All intent", SUMIFS(INDIRECT("'"&amp;Trust_selected!$H$2&amp;"'!F:F"),INDIRECT("'"&amp;Trust_selected!$H$2&amp;"'!B:B"),C$1,INDIRECT("'"&amp;Trust_selected!$H$2&amp;"'!E:E"),Trust_selected!$E$18,INDIRECT("'"&amp;Trust_selected!$H$2&amp;"'!H:H"),$B38), IF(Trust_selected!$E$18="18+", SUMIFS(INDIRECT("'"&amp;Trust_selected!$H$2&amp;"'!F:F"),INDIRECT("'"&amp;Trust_selected!$H$2&amp;"'!B:B"),C$1,INDIRECT("'"&amp;Trust_selected!$H$2&amp;"'!D:D"),Trust_selected!$E$12,INDIRECT("'"&amp;Trust_selected!$H$2&amp;"'!H:H"),$B38), SUMIFS(INDIRECT("'"&amp;Trust_selected!$H$2&amp;"'!F:F"),INDIRECT("'"&amp;Trust_selected!$H$2&amp;"'!B:B"),C$1,INDIRECT("'"&amp;Trust_selected!$H$2&amp;"'!D:D"),Trust_selected!$E$12,INDIRECT("'"&amp;Trust_selected!$H$2&amp;"'!E:E"),Trust_selected!$E$18,INDIRECT("'"&amp;Trust_selected!$H$2&amp;"'!H:H"),$B38))))</f>
        <v>1531</v>
      </c>
      <c r="F38" s="22">
        <f ca="1">IF(AND(Trust_selected!$E$12="All intent",Trust_selected!$E$18="18+"), SUMIFS(INDIRECT("'"&amp;Trust_selected!$H$2&amp;"'!G:G"),INDIRECT("'"&amp;Trust_selected!$H$2&amp;"'!B:B"),C$1,INDIRECT("'"&amp;Trust_selected!$H$2&amp;"'!H:H"),$B38), IF(Trust_selected!$E$12="All intent", SUMIFS(INDIRECT("'"&amp;Trust_selected!$H$2&amp;"'!G:G"),INDIRECT("'"&amp;Trust_selected!$H$2&amp;"'!B:B"),C$1,INDIRECT("'"&amp;Trust_selected!$H$2&amp;"'!E:E"),Trust_selected!$E$18,INDIRECT("'"&amp;Trust_selected!$H$2&amp;"'!H:H"),$B38), IF(Trust_selected!$E$18="18+", SUMIFS(INDIRECT("'"&amp;Trust_selected!$H$2&amp;"'!G:G"),INDIRECT("'"&amp;Trust_selected!$H$2&amp;"'!B:B"),C$1,INDIRECT("'"&amp;Trust_selected!$H$2&amp;"'!D:D"),Trust_selected!$E$12,INDIRECT("'"&amp;Trust_selected!$H$2&amp;"'!H:H"),$B38), SUMIFS(INDIRECT("'"&amp;Trust_selected!$H$2&amp;"'!G:G"),INDIRECT("'"&amp;Trust_selected!$H$2&amp;"'!B:B"),C$1,INDIRECT("'"&amp;Trust_selected!$H$2&amp;"'!D:D"),Trust_selected!$E$12,INDIRECT("'"&amp;Trust_selected!$H$2&amp;"'!E:E"),Trust_selected!$E$18,INDIRECT("'"&amp;Trust_selected!$H$2&amp;"'!H:H"),$B38))))</f>
        <v>55</v>
      </c>
      <c r="G38" s="22">
        <f t="shared" ca="1" si="26"/>
        <v>3.5924232527759635E-2</v>
      </c>
      <c r="H38" s="18">
        <f t="shared" ca="1" si="27"/>
        <v>4.1856794361209183E-2</v>
      </c>
      <c r="I38" s="76">
        <f t="shared" ca="1" si="8"/>
        <v>3.2919129903246323E-2</v>
      </c>
      <c r="J38" s="76">
        <f t="shared" ca="1" si="9"/>
        <v>5.3087858918285838E-2</v>
      </c>
      <c r="K38" s="76">
        <f t="shared" ca="1" si="10"/>
        <v>2.8676030918679162E-2</v>
      </c>
      <c r="L38" s="76">
        <f t="shared" ca="1" si="11"/>
        <v>6.0717302454220218E-2</v>
      </c>
      <c r="M38" s="77" t="str">
        <f t="shared" ca="1" si="12"/>
        <v/>
      </c>
      <c r="N38" s="12">
        <f t="shared" ca="1" si="28"/>
        <v>114</v>
      </c>
      <c r="O38" s="12">
        <f t="shared" ca="1" si="29"/>
        <v>1635036</v>
      </c>
      <c r="P38" s="22">
        <f ca="1">IF(AND(Trust_selected!$E$12="All intent",Trust_selected!$E$18="18+"), SUMIFS(INDIRECT("'"&amp;Trust_selected!$H$2&amp;"'!F:F"),INDIRECT("'"&amp;Trust_selected!$H$2&amp;"'!B:B"),N$1,INDIRECT("'"&amp;Trust_selected!$H$2&amp;"'!H:H"),$B38), IF(Trust_selected!$E$12="All intent", SUMIFS(INDIRECT("'"&amp;Trust_selected!$H$2&amp;"'!F:F"),INDIRECT("'"&amp;Trust_selected!$H$2&amp;"'!B:B"),N$1,INDIRECT("'"&amp;Trust_selected!$H$2&amp;"'!E:E"),Trust_selected!$E$18,INDIRECT("'"&amp;Trust_selected!$H$2&amp;"'!H:H"),$B38), IF(Trust_selected!$E$18="18+", SUMIFS(INDIRECT("'"&amp;Trust_selected!$H$2&amp;"'!F:F"),INDIRECT("'"&amp;Trust_selected!$H$2&amp;"'!B:B"),N$1,INDIRECT("'"&amp;Trust_selected!$H$2&amp;"'!D:D"),Trust_selected!$E$12,INDIRECT("'"&amp;Trust_selected!$H$2&amp;"'!H:H"),$B38), SUMIFS(INDIRECT("'"&amp;Trust_selected!$H$2&amp;"'!F:F"),INDIRECT("'"&amp;Trust_selected!$H$2&amp;"'!B:B"),N$1,INDIRECT("'"&amp;Trust_selected!$H$2&amp;"'!D:D"),Trust_selected!$E$12,INDIRECT("'"&amp;Trust_selected!$H$2&amp;"'!E:E"),Trust_selected!$E$18,INDIRECT("'"&amp;Trust_selected!$H$2&amp;"'!H:H"),$B38))))</f>
        <v>1635</v>
      </c>
      <c r="Q38" s="22">
        <f ca="1">IF(AND(Trust_selected!$E$12="All intent",Trust_selected!$E$18="18+"), SUMIFS(INDIRECT("'"&amp;Trust_selected!$H$2&amp;"'!G:G"),INDIRECT("'"&amp;Trust_selected!$H$2&amp;"'!B:B"),N$1,INDIRECT("'"&amp;Trust_selected!$H$2&amp;"'!H:H"),$B38), IF(Trust_selected!$E$12="All intent", SUMIFS(INDIRECT("'"&amp;Trust_selected!$H$2&amp;"'!G:G"),INDIRECT("'"&amp;Trust_selected!$H$2&amp;"'!B:B"),N$1,INDIRECT("'"&amp;Trust_selected!$H$2&amp;"'!E:E"),Trust_selected!$E$18,INDIRECT("'"&amp;Trust_selected!$H$2&amp;"'!H:H"),$B38), IF(Trust_selected!$E$18="18+", SUMIFS(INDIRECT("'"&amp;Trust_selected!$H$2&amp;"'!G:G"),INDIRECT("'"&amp;Trust_selected!$H$2&amp;"'!B:B"),N$1,INDIRECT("'"&amp;Trust_selected!$H$2&amp;"'!D:D"),Trust_selected!$E$12,INDIRECT("'"&amp;Trust_selected!$H$2&amp;"'!H:H"),$B38), SUMIFS(INDIRECT("'"&amp;Trust_selected!$H$2&amp;"'!G:G"),INDIRECT("'"&amp;Trust_selected!$H$2&amp;"'!B:B"),N$1,INDIRECT("'"&amp;Trust_selected!$H$2&amp;"'!D:D"),Trust_selected!$E$12,INDIRECT("'"&amp;Trust_selected!$H$2&amp;"'!E:E"),Trust_selected!$E$18,INDIRECT("'"&amp;Trust_selected!$H$2&amp;"'!H:H"),$B38))))</f>
        <v>68</v>
      </c>
      <c r="R38" s="22">
        <f t="shared" ca="1" si="6"/>
        <v>4.1590214067278287E-2</v>
      </c>
      <c r="S38" s="18">
        <f t="shared" ca="1" si="30"/>
        <v>4.2820310180952947E-2</v>
      </c>
      <c r="T38" s="76">
        <f t="shared" ca="1" si="13"/>
        <v>3.403169549383326E-2</v>
      </c>
      <c r="U38" s="76">
        <f t="shared" ca="1" si="14"/>
        <v>5.3752269894716889E-2</v>
      </c>
      <c r="V38" s="76">
        <f t="shared" ca="1" si="15"/>
        <v>2.9821137413632598E-2</v>
      </c>
      <c r="W38" s="76">
        <f t="shared" ca="1" si="16"/>
        <v>6.1128855422628608E-2</v>
      </c>
      <c r="X38" s="77" t="str">
        <f t="shared" ca="1" si="17"/>
        <v/>
      </c>
      <c r="Y38" s="120">
        <f t="shared" ca="1" si="18"/>
        <v>2.7703224386831968E-2</v>
      </c>
      <c r="Z38" s="120">
        <f t="shared" ca="1" si="19"/>
        <v>4.6468253172918729E-2</v>
      </c>
      <c r="AA38" s="120">
        <f t="shared" ca="1" si="20"/>
        <v>3.293910087152107E-2</v>
      </c>
      <c r="AB38" s="120">
        <f t="shared" ca="1" si="21"/>
        <v>5.2390360418360919E-2</v>
      </c>
      <c r="AC38" s="22" t="str">
        <f t="shared" ca="1" si="22"/>
        <v>Change not statistically significant</v>
      </c>
      <c r="AG38" s="22" t="str">
        <f t="shared" ca="1" si="23"/>
        <v>Change not statistically significant</v>
      </c>
    </row>
    <row r="39" spans="1:33" x14ac:dyDescent="0.3">
      <c r="A39" s="12" t="s">
        <v>200</v>
      </c>
      <c r="B39" s="12" t="s">
        <v>45</v>
      </c>
      <c r="C39" s="12">
        <f t="shared" ca="1" si="24"/>
        <v>74</v>
      </c>
      <c r="D39" s="12">
        <f t="shared" ca="1" si="25"/>
        <v>625037</v>
      </c>
      <c r="E39" s="22">
        <f ca="1">IF(AND(Trust_selected!$E$12="All intent",Trust_selected!$E$18="18+"), SUMIFS(INDIRECT("'"&amp;Trust_selected!$H$2&amp;"'!F:F"),INDIRECT("'"&amp;Trust_selected!$H$2&amp;"'!B:B"),C$1,INDIRECT("'"&amp;Trust_selected!$H$2&amp;"'!H:H"),$B39), IF(Trust_selected!$E$12="All intent", SUMIFS(INDIRECT("'"&amp;Trust_selected!$H$2&amp;"'!F:F"),INDIRECT("'"&amp;Trust_selected!$H$2&amp;"'!B:B"),C$1,INDIRECT("'"&amp;Trust_selected!$H$2&amp;"'!E:E"),Trust_selected!$E$18,INDIRECT("'"&amp;Trust_selected!$H$2&amp;"'!H:H"),$B39), IF(Trust_selected!$E$18="18+", SUMIFS(INDIRECT("'"&amp;Trust_selected!$H$2&amp;"'!F:F"),INDIRECT("'"&amp;Trust_selected!$H$2&amp;"'!B:B"),C$1,INDIRECT("'"&amp;Trust_selected!$H$2&amp;"'!D:D"),Trust_selected!$E$12,INDIRECT("'"&amp;Trust_selected!$H$2&amp;"'!H:H"),$B39), SUMIFS(INDIRECT("'"&amp;Trust_selected!$H$2&amp;"'!F:F"),INDIRECT("'"&amp;Trust_selected!$H$2&amp;"'!B:B"),C$1,INDIRECT("'"&amp;Trust_selected!$H$2&amp;"'!D:D"),Trust_selected!$E$12,INDIRECT("'"&amp;Trust_selected!$H$2&amp;"'!E:E"),Trust_selected!$E$18,INDIRECT("'"&amp;Trust_selected!$H$2&amp;"'!H:H"),$B39))))</f>
        <v>625</v>
      </c>
      <c r="F39" s="22">
        <f ca="1">IF(AND(Trust_selected!$E$12="All intent",Trust_selected!$E$18="18+"), SUMIFS(INDIRECT("'"&amp;Trust_selected!$H$2&amp;"'!G:G"),INDIRECT("'"&amp;Trust_selected!$H$2&amp;"'!B:B"),C$1,INDIRECT("'"&amp;Trust_selected!$H$2&amp;"'!H:H"),$B39), IF(Trust_selected!$E$12="All intent", SUMIFS(INDIRECT("'"&amp;Trust_selected!$H$2&amp;"'!G:G"),INDIRECT("'"&amp;Trust_selected!$H$2&amp;"'!B:B"),C$1,INDIRECT("'"&amp;Trust_selected!$H$2&amp;"'!E:E"),Trust_selected!$E$18,INDIRECT("'"&amp;Trust_selected!$H$2&amp;"'!H:H"),$B39), IF(Trust_selected!$E$18="18+", SUMIFS(INDIRECT("'"&amp;Trust_selected!$H$2&amp;"'!G:G"),INDIRECT("'"&amp;Trust_selected!$H$2&amp;"'!B:B"),C$1,INDIRECT("'"&amp;Trust_selected!$H$2&amp;"'!D:D"),Trust_selected!$E$12,INDIRECT("'"&amp;Trust_selected!$H$2&amp;"'!H:H"),$B39), SUMIFS(INDIRECT("'"&amp;Trust_selected!$H$2&amp;"'!G:G"),INDIRECT("'"&amp;Trust_selected!$H$2&amp;"'!B:B"),C$1,INDIRECT("'"&amp;Trust_selected!$H$2&amp;"'!D:D"),Trust_selected!$E$12,INDIRECT("'"&amp;Trust_selected!$H$2&amp;"'!E:E"),Trust_selected!$E$18,INDIRECT("'"&amp;Trust_selected!$H$2&amp;"'!H:H"),$B39))))</f>
        <v>25</v>
      </c>
      <c r="G39" s="22">
        <f t="shared" ca="1" si="26"/>
        <v>0.04</v>
      </c>
      <c r="H39" s="18">
        <f t="shared" ca="1" si="27"/>
        <v>4.1856794361209183E-2</v>
      </c>
      <c r="I39" s="76">
        <f t="shared" ca="1" si="8"/>
        <v>2.8754842671015978E-2</v>
      </c>
      <c r="J39" s="76">
        <f t="shared" ca="1" si="9"/>
        <v>6.0556349450356844E-2</v>
      </c>
      <c r="K39" s="76">
        <f t="shared" ca="1" si="10"/>
        <v>2.3235263947789735E-2</v>
      </c>
      <c r="L39" s="76">
        <f t="shared" ca="1" si="11"/>
        <v>7.426752342824397E-2</v>
      </c>
      <c r="M39" s="77" t="str">
        <f t="shared" ca="1" si="12"/>
        <v/>
      </c>
      <c r="N39" s="12">
        <f t="shared" ca="1" si="28"/>
        <v>71</v>
      </c>
      <c r="O39" s="12">
        <f t="shared" ca="1" si="29"/>
        <v>646037</v>
      </c>
      <c r="P39" s="22">
        <f ca="1">IF(AND(Trust_selected!$E$12="All intent",Trust_selected!$E$18="18+"), SUMIFS(INDIRECT("'"&amp;Trust_selected!$H$2&amp;"'!F:F"),INDIRECT("'"&amp;Trust_selected!$H$2&amp;"'!B:B"),N$1,INDIRECT("'"&amp;Trust_selected!$H$2&amp;"'!H:H"),$B39), IF(Trust_selected!$E$12="All intent", SUMIFS(INDIRECT("'"&amp;Trust_selected!$H$2&amp;"'!F:F"),INDIRECT("'"&amp;Trust_selected!$H$2&amp;"'!B:B"),N$1,INDIRECT("'"&amp;Trust_selected!$H$2&amp;"'!E:E"),Trust_selected!$E$18,INDIRECT("'"&amp;Trust_selected!$H$2&amp;"'!H:H"),$B39), IF(Trust_selected!$E$18="18+", SUMIFS(INDIRECT("'"&amp;Trust_selected!$H$2&amp;"'!F:F"),INDIRECT("'"&amp;Trust_selected!$H$2&amp;"'!B:B"),N$1,INDIRECT("'"&amp;Trust_selected!$H$2&amp;"'!D:D"),Trust_selected!$E$12,INDIRECT("'"&amp;Trust_selected!$H$2&amp;"'!H:H"),$B39), SUMIFS(INDIRECT("'"&amp;Trust_selected!$H$2&amp;"'!F:F"),INDIRECT("'"&amp;Trust_selected!$H$2&amp;"'!B:B"),N$1,INDIRECT("'"&amp;Trust_selected!$H$2&amp;"'!D:D"),Trust_selected!$E$12,INDIRECT("'"&amp;Trust_selected!$H$2&amp;"'!E:E"),Trust_selected!$E$18,INDIRECT("'"&amp;Trust_selected!$H$2&amp;"'!H:H"),$B39))))</f>
        <v>646</v>
      </c>
      <c r="Q39" s="22">
        <f ca="1">IF(AND(Trust_selected!$E$12="All intent",Trust_selected!$E$18="18+"), SUMIFS(INDIRECT("'"&amp;Trust_selected!$H$2&amp;"'!G:G"),INDIRECT("'"&amp;Trust_selected!$H$2&amp;"'!B:B"),N$1,INDIRECT("'"&amp;Trust_selected!$H$2&amp;"'!H:H"),$B39), IF(Trust_selected!$E$12="All intent", SUMIFS(INDIRECT("'"&amp;Trust_selected!$H$2&amp;"'!G:G"),INDIRECT("'"&amp;Trust_selected!$H$2&amp;"'!B:B"),N$1,INDIRECT("'"&amp;Trust_selected!$H$2&amp;"'!E:E"),Trust_selected!$E$18,INDIRECT("'"&amp;Trust_selected!$H$2&amp;"'!H:H"),$B39), IF(Trust_selected!$E$18="18+", SUMIFS(INDIRECT("'"&amp;Trust_selected!$H$2&amp;"'!G:G"),INDIRECT("'"&amp;Trust_selected!$H$2&amp;"'!B:B"),N$1,INDIRECT("'"&amp;Trust_selected!$H$2&amp;"'!D:D"),Trust_selected!$E$12,INDIRECT("'"&amp;Trust_selected!$H$2&amp;"'!H:H"),$B39), SUMIFS(INDIRECT("'"&amp;Trust_selected!$H$2&amp;"'!G:G"),INDIRECT("'"&amp;Trust_selected!$H$2&amp;"'!B:B"),N$1,INDIRECT("'"&amp;Trust_selected!$H$2&amp;"'!D:D"),Trust_selected!$E$12,INDIRECT("'"&amp;Trust_selected!$H$2&amp;"'!E:E"),Trust_selected!$E$18,INDIRECT("'"&amp;Trust_selected!$H$2&amp;"'!H:H"),$B39))))</f>
        <v>30</v>
      </c>
      <c r="R39" s="22">
        <f t="shared" ca="1" si="6"/>
        <v>4.6439628482972138E-2</v>
      </c>
      <c r="S39" s="18">
        <f t="shared" ca="1" si="30"/>
        <v>4.2820310180952947E-2</v>
      </c>
      <c r="T39" s="76">
        <f t="shared" ca="1" si="13"/>
        <v>2.9724195544140564E-2</v>
      </c>
      <c r="U39" s="76">
        <f t="shared" ca="1" si="14"/>
        <v>6.1321746657453199E-2</v>
      </c>
      <c r="V39" s="76">
        <f t="shared" ca="1" si="15"/>
        <v>2.4154092869638648E-2</v>
      </c>
      <c r="W39" s="76">
        <f t="shared" ca="1" si="16"/>
        <v>7.4805929248105987E-2</v>
      </c>
      <c r="X39" s="77" t="str">
        <f t="shared" ca="1" si="17"/>
        <v/>
      </c>
      <c r="Y39" s="120">
        <f t="shared" ca="1" si="18"/>
        <v>2.7238472756342211E-2</v>
      </c>
      <c r="Z39" s="120">
        <f t="shared" ca="1" si="19"/>
        <v>5.8381611710840331E-2</v>
      </c>
      <c r="AA39" s="120">
        <f t="shared" ca="1" si="20"/>
        <v>3.2720729424384067E-2</v>
      </c>
      <c r="AB39" s="120">
        <f t="shared" ca="1" si="21"/>
        <v>6.5520861588523924E-2</v>
      </c>
      <c r="AC39" s="22" t="str">
        <f t="shared" ca="1" si="22"/>
        <v>Change not statistically significant</v>
      </c>
      <c r="AG39" s="22" t="str">
        <f t="shared" ca="1" si="23"/>
        <v>Change not statistically significant</v>
      </c>
    </row>
    <row r="40" spans="1:33" x14ac:dyDescent="0.3">
      <c r="A40" s="12" t="s">
        <v>201</v>
      </c>
      <c r="B40" s="12" t="s">
        <v>46</v>
      </c>
      <c r="C40" s="12">
        <f t="shared" ca="1" si="24"/>
        <v>78</v>
      </c>
      <c r="D40" s="12">
        <f t="shared" ca="1" si="25"/>
        <v>712038</v>
      </c>
      <c r="E40" s="22">
        <f ca="1">IF(AND(Trust_selected!$E$12="All intent",Trust_selected!$E$18="18+"), SUMIFS(INDIRECT("'"&amp;Trust_selected!$H$2&amp;"'!F:F"),INDIRECT("'"&amp;Trust_selected!$H$2&amp;"'!B:B"),C$1,INDIRECT("'"&amp;Trust_selected!$H$2&amp;"'!H:H"),$B40), IF(Trust_selected!$E$12="All intent", SUMIFS(INDIRECT("'"&amp;Trust_selected!$H$2&amp;"'!F:F"),INDIRECT("'"&amp;Trust_selected!$H$2&amp;"'!B:B"),C$1,INDIRECT("'"&amp;Trust_selected!$H$2&amp;"'!E:E"),Trust_selected!$E$18,INDIRECT("'"&amp;Trust_selected!$H$2&amp;"'!H:H"),$B40), IF(Trust_selected!$E$18="18+", SUMIFS(INDIRECT("'"&amp;Trust_selected!$H$2&amp;"'!F:F"),INDIRECT("'"&amp;Trust_selected!$H$2&amp;"'!B:B"),C$1,INDIRECT("'"&amp;Trust_selected!$H$2&amp;"'!D:D"),Trust_selected!$E$12,INDIRECT("'"&amp;Trust_selected!$H$2&amp;"'!H:H"),$B40), SUMIFS(INDIRECT("'"&amp;Trust_selected!$H$2&amp;"'!F:F"),INDIRECT("'"&amp;Trust_selected!$H$2&amp;"'!B:B"),C$1,INDIRECT("'"&amp;Trust_selected!$H$2&amp;"'!D:D"),Trust_selected!$E$12,INDIRECT("'"&amp;Trust_selected!$H$2&amp;"'!E:E"),Trust_selected!$E$18,INDIRECT("'"&amp;Trust_selected!$H$2&amp;"'!H:H"),$B40))))</f>
        <v>712</v>
      </c>
      <c r="F40" s="22">
        <f ca="1">IF(AND(Trust_selected!$E$12="All intent",Trust_selected!$E$18="18+"), SUMIFS(INDIRECT("'"&amp;Trust_selected!$H$2&amp;"'!G:G"),INDIRECT("'"&amp;Trust_selected!$H$2&amp;"'!B:B"),C$1,INDIRECT("'"&amp;Trust_selected!$H$2&amp;"'!H:H"),$B40), IF(Trust_selected!$E$12="All intent", SUMIFS(INDIRECT("'"&amp;Trust_selected!$H$2&amp;"'!G:G"),INDIRECT("'"&amp;Trust_selected!$H$2&amp;"'!B:B"),C$1,INDIRECT("'"&amp;Trust_selected!$H$2&amp;"'!E:E"),Trust_selected!$E$18,INDIRECT("'"&amp;Trust_selected!$H$2&amp;"'!H:H"),$B40), IF(Trust_selected!$E$18="18+", SUMIFS(INDIRECT("'"&amp;Trust_selected!$H$2&amp;"'!G:G"),INDIRECT("'"&amp;Trust_selected!$H$2&amp;"'!B:B"),C$1,INDIRECT("'"&amp;Trust_selected!$H$2&amp;"'!D:D"),Trust_selected!$E$12,INDIRECT("'"&amp;Trust_selected!$H$2&amp;"'!H:H"),$B40), SUMIFS(INDIRECT("'"&amp;Trust_selected!$H$2&amp;"'!G:G"),INDIRECT("'"&amp;Trust_selected!$H$2&amp;"'!B:B"),C$1,INDIRECT("'"&amp;Trust_selected!$H$2&amp;"'!D:D"),Trust_selected!$E$12,INDIRECT("'"&amp;Trust_selected!$H$2&amp;"'!E:E"),Trust_selected!$E$18,INDIRECT("'"&amp;Trust_selected!$H$2&amp;"'!H:H"),$B40))))</f>
        <v>27</v>
      </c>
      <c r="G40" s="22">
        <f t="shared" ca="1" si="26"/>
        <v>3.7921348314606744E-2</v>
      </c>
      <c r="H40" s="18">
        <f t="shared" ca="1" si="27"/>
        <v>4.1856794361209183E-2</v>
      </c>
      <c r="I40" s="76">
        <f t="shared" ca="1" si="8"/>
        <v>2.9440316100601473E-2</v>
      </c>
      <c r="J40" s="76">
        <f t="shared" ca="1" si="9"/>
        <v>5.9190569797007549E-2</v>
      </c>
      <c r="K40" s="76">
        <f t="shared" ca="1" si="10"/>
        <v>2.409719631614466E-2</v>
      </c>
      <c r="L40" s="76">
        <f t="shared" ca="1" si="11"/>
        <v>7.1742973934567425E-2</v>
      </c>
      <c r="M40" s="77" t="str">
        <f t="shared" ca="1" si="12"/>
        <v/>
      </c>
      <c r="N40" s="12">
        <f t="shared" ca="1" si="28"/>
        <v>79</v>
      </c>
      <c r="O40" s="12">
        <f t="shared" ca="1" si="29"/>
        <v>766038</v>
      </c>
      <c r="P40" s="22">
        <f ca="1">IF(AND(Trust_selected!$E$12="All intent",Trust_selected!$E$18="18+"), SUMIFS(INDIRECT("'"&amp;Trust_selected!$H$2&amp;"'!F:F"),INDIRECT("'"&amp;Trust_selected!$H$2&amp;"'!B:B"),N$1,INDIRECT("'"&amp;Trust_selected!$H$2&amp;"'!H:H"),$B40), IF(Trust_selected!$E$12="All intent", SUMIFS(INDIRECT("'"&amp;Trust_selected!$H$2&amp;"'!F:F"),INDIRECT("'"&amp;Trust_selected!$H$2&amp;"'!B:B"),N$1,INDIRECT("'"&amp;Trust_selected!$H$2&amp;"'!E:E"),Trust_selected!$E$18,INDIRECT("'"&amp;Trust_selected!$H$2&amp;"'!H:H"),$B40), IF(Trust_selected!$E$18="18+", SUMIFS(INDIRECT("'"&amp;Trust_selected!$H$2&amp;"'!F:F"),INDIRECT("'"&amp;Trust_selected!$H$2&amp;"'!B:B"),N$1,INDIRECT("'"&amp;Trust_selected!$H$2&amp;"'!D:D"),Trust_selected!$E$12,INDIRECT("'"&amp;Trust_selected!$H$2&amp;"'!H:H"),$B40), SUMIFS(INDIRECT("'"&amp;Trust_selected!$H$2&amp;"'!F:F"),INDIRECT("'"&amp;Trust_selected!$H$2&amp;"'!B:B"),N$1,INDIRECT("'"&amp;Trust_selected!$H$2&amp;"'!D:D"),Trust_selected!$E$12,INDIRECT("'"&amp;Trust_selected!$H$2&amp;"'!E:E"),Trust_selected!$E$18,INDIRECT("'"&amp;Trust_selected!$H$2&amp;"'!H:H"),$B40))))</f>
        <v>766</v>
      </c>
      <c r="Q40" s="22">
        <f ca="1">IF(AND(Trust_selected!$E$12="All intent",Trust_selected!$E$18="18+"), SUMIFS(INDIRECT("'"&amp;Trust_selected!$H$2&amp;"'!G:G"),INDIRECT("'"&amp;Trust_selected!$H$2&amp;"'!B:B"),N$1,INDIRECT("'"&amp;Trust_selected!$H$2&amp;"'!H:H"),$B40), IF(Trust_selected!$E$12="All intent", SUMIFS(INDIRECT("'"&amp;Trust_selected!$H$2&amp;"'!G:G"),INDIRECT("'"&amp;Trust_selected!$H$2&amp;"'!B:B"),N$1,INDIRECT("'"&amp;Trust_selected!$H$2&amp;"'!E:E"),Trust_selected!$E$18,INDIRECT("'"&amp;Trust_selected!$H$2&amp;"'!H:H"),$B40), IF(Trust_selected!$E$18="18+", SUMIFS(INDIRECT("'"&amp;Trust_selected!$H$2&amp;"'!G:G"),INDIRECT("'"&amp;Trust_selected!$H$2&amp;"'!B:B"),N$1,INDIRECT("'"&amp;Trust_selected!$H$2&amp;"'!D:D"),Trust_selected!$E$12,INDIRECT("'"&amp;Trust_selected!$H$2&amp;"'!H:H"),$B40), SUMIFS(INDIRECT("'"&amp;Trust_selected!$H$2&amp;"'!G:G"),INDIRECT("'"&amp;Trust_selected!$H$2&amp;"'!B:B"),N$1,INDIRECT("'"&amp;Trust_selected!$H$2&amp;"'!D:D"),Trust_selected!$E$12,INDIRECT("'"&amp;Trust_selected!$H$2&amp;"'!E:E"),Trust_selected!$E$18,INDIRECT("'"&amp;Trust_selected!$H$2&amp;"'!H:H"),$B40))))</f>
        <v>39</v>
      </c>
      <c r="R40" s="22">
        <f t="shared" ca="1" si="6"/>
        <v>5.0913838120104436E-2</v>
      </c>
      <c r="S40" s="18">
        <f t="shared" ca="1" si="30"/>
        <v>4.2820310180952947E-2</v>
      </c>
      <c r="T40" s="76">
        <f t="shared" ca="1" si="13"/>
        <v>3.0619518769021116E-2</v>
      </c>
      <c r="U40" s="76">
        <f t="shared" ca="1" si="14"/>
        <v>5.9583862286536178E-2</v>
      </c>
      <c r="V40" s="76">
        <f t="shared" ca="1" si="15"/>
        <v>2.5290159084235351E-2</v>
      </c>
      <c r="W40" s="76">
        <f t="shared" ca="1" si="16"/>
        <v>7.1608964859239926E-2</v>
      </c>
      <c r="X40" s="77" t="str">
        <f t="shared" ca="1" si="17"/>
        <v/>
      </c>
      <c r="Y40" s="120">
        <f t="shared" ca="1" si="18"/>
        <v>2.6190775597627201E-2</v>
      </c>
      <c r="Z40" s="120">
        <f t="shared" ca="1" si="19"/>
        <v>5.4611276460079058E-2</v>
      </c>
      <c r="AA40" s="120">
        <f t="shared" ca="1" si="20"/>
        <v>3.746579036934658E-2</v>
      </c>
      <c r="AB40" s="120">
        <f t="shared" ca="1" si="21"/>
        <v>6.8843707362907985E-2</v>
      </c>
      <c r="AC40" s="22" t="str">
        <f t="shared" ca="1" si="22"/>
        <v>Change not statistically significant</v>
      </c>
      <c r="AG40" s="22" t="str">
        <f t="shared" ca="1" si="23"/>
        <v>Change not statistically significant</v>
      </c>
    </row>
    <row r="41" spans="1:33" x14ac:dyDescent="0.3">
      <c r="A41" s="12" t="s">
        <v>202</v>
      </c>
      <c r="B41" s="12" t="s">
        <v>47</v>
      </c>
      <c r="C41" s="12">
        <f t="shared" ca="1" si="24"/>
        <v>38</v>
      </c>
      <c r="D41" s="12">
        <f t="shared" ca="1" si="25"/>
        <v>224039</v>
      </c>
      <c r="E41" s="22">
        <f ca="1">IF(AND(Trust_selected!$E$12="All intent",Trust_selected!$E$18="18+"), SUMIFS(INDIRECT("'"&amp;Trust_selected!$H$2&amp;"'!F:F"),INDIRECT("'"&amp;Trust_selected!$H$2&amp;"'!B:B"),C$1,INDIRECT("'"&amp;Trust_selected!$H$2&amp;"'!H:H"),$B41), IF(Trust_selected!$E$12="All intent", SUMIFS(INDIRECT("'"&amp;Trust_selected!$H$2&amp;"'!F:F"),INDIRECT("'"&amp;Trust_selected!$H$2&amp;"'!B:B"),C$1,INDIRECT("'"&amp;Trust_selected!$H$2&amp;"'!E:E"),Trust_selected!$E$18,INDIRECT("'"&amp;Trust_selected!$H$2&amp;"'!H:H"),$B41), IF(Trust_selected!$E$18="18+", SUMIFS(INDIRECT("'"&amp;Trust_selected!$H$2&amp;"'!F:F"),INDIRECT("'"&amp;Trust_selected!$H$2&amp;"'!B:B"),C$1,INDIRECT("'"&amp;Trust_selected!$H$2&amp;"'!D:D"),Trust_selected!$E$12,INDIRECT("'"&amp;Trust_selected!$H$2&amp;"'!H:H"),$B41), SUMIFS(INDIRECT("'"&amp;Trust_selected!$H$2&amp;"'!F:F"),INDIRECT("'"&amp;Trust_selected!$H$2&amp;"'!B:B"),C$1,INDIRECT("'"&amp;Trust_selected!$H$2&amp;"'!D:D"),Trust_selected!$E$12,INDIRECT("'"&amp;Trust_selected!$H$2&amp;"'!E:E"),Trust_selected!$E$18,INDIRECT("'"&amp;Trust_selected!$H$2&amp;"'!H:H"),$B41))))</f>
        <v>224</v>
      </c>
      <c r="F41" s="22">
        <f ca="1">IF(AND(Trust_selected!$E$12="All intent",Trust_selected!$E$18="18+"), SUMIFS(INDIRECT("'"&amp;Trust_selected!$H$2&amp;"'!G:G"),INDIRECT("'"&amp;Trust_selected!$H$2&amp;"'!B:B"),C$1,INDIRECT("'"&amp;Trust_selected!$H$2&amp;"'!H:H"),$B41), IF(Trust_selected!$E$12="All intent", SUMIFS(INDIRECT("'"&amp;Trust_selected!$H$2&amp;"'!G:G"),INDIRECT("'"&amp;Trust_selected!$H$2&amp;"'!B:B"),C$1,INDIRECT("'"&amp;Trust_selected!$H$2&amp;"'!E:E"),Trust_selected!$E$18,INDIRECT("'"&amp;Trust_selected!$H$2&amp;"'!H:H"),$B41), IF(Trust_selected!$E$18="18+", SUMIFS(INDIRECT("'"&amp;Trust_selected!$H$2&amp;"'!G:G"),INDIRECT("'"&amp;Trust_selected!$H$2&amp;"'!B:B"),C$1,INDIRECT("'"&amp;Trust_selected!$H$2&amp;"'!D:D"),Trust_selected!$E$12,INDIRECT("'"&amp;Trust_selected!$H$2&amp;"'!H:H"),$B41), SUMIFS(INDIRECT("'"&amp;Trust_selected!$H$2&amp;"'!G:G"),INDIRECT("'"&amp;Trust_selected!$H$2&amp;"'!B:B"),C$1,INDIRECT("'"&amp;Trust_selected!$H$2&amp;"'!D:D"),Trust_selected!$E$12,INDIRECT("'"&amp;Trust_selected!$H$2&amp;"'!E:E"),Trust_selected!$E$18,INDIRECT("'"&amp;Trust_selected!$H$2&amp;"'!H:H"),$B41))))</f>
        <v>10</v>
      </c>
      <c r="G41" s="22">
        <f t="shared" ca="1" si="26"/>
        <v>4.4642857142857144E-2</v>
      </c>
      <c r="H41" s="18">
        <f t="shared" ca="1" si="27"/>
        <v>4.1856794361209183E-2</v>
      </c>
      <c r="I41" s="76">
        <f t="shared" ca="1" si="8"/>
        <v>2.2454526454206727E-2</v>
      </c>
      <c r="J41" s="76">
        <f t="shared" ca="1" si="9"/>
        <v>7.6708417774686122E-2</v>
      </c>
      <c r="K41" s="76">
        <f t="shared" ca="1" si="10"/>
        <v>1.5971958916920468E-2</v>
      </c>
      <c r="L41" s="76">
        <f t="shared" ca="1" si="11"/>
        <v>0.10520663398207442</v>
      </c>
      <c r="M41" s="77" t="str">
        <f t="shared" ca="1" si="12"/>
        <v/>
      </c>
      <c r="N41" s="12">
        <f t="shared" ca="1" si="28"/>
        <v>35</v>
      </c>
      <c r="O41" s="12">
        <f t="shared" ca="1" si="29"/>
        <v>219039</v>
      </c>
      <c r="P41" s="22">
        <f ca="1">IF(AND(Trust_selected!$E$12="All intent",Trust_selected!$E$18="18+"), SUMIFS(INDIRECT("'"&amp;Trust_selected!$H$2&amp;"'!F:F"),INDIRECT("'"&amp;Trust_selected!$H$2&amp;"'!B:B"),N$1,INDIRECT("'"&amp;Trust_selected!$H$2&amp;"'!H:H"),$B41), IF(Trust_selected!$E$12="All intent", SUMIFS(INDIRECT("'"&amp;Trust_selected!$H$2&amp;"'!F:F"),INDIRECT("'"&amp;Trust_selected!$H$2&amp;"'!B:B"),N$1,INDIRECT("'"&amp;Trust_selected!$H$2&amp;"'!E:E"),Trust_selected!$E$18,INDIRECT("'"&amp;Trust_selected!$H$2&amp;"'!H:H"),$B41), IF(Trust_selected!$E$18="18+", SUMIFS(INDIRECT("'"&amp;Trust_selected!$H$2&amp;"'!F:F"),INDIRECT("'"&amp;Trust_selected!$H$2&amp;"'!B:B"),N$1,INDIRECT("'"&amp;Trust_selected!$H$2&amp;"'!D:D"),Trust_selected!$E$12,INDIRECT("'"&amp;Trust_selected!$H$2&amp;"'!H:H"),$B41), SUMIFS(INDIRECT("'"&amp;Trust_selected!$H$2&amp;"'!F:F"),INDIRECT("'"&amp;Trust_selected!$H$2&amp;"'!B:B"),N$1,INDIRECT("'"&amp;Trust_selected!$H$2&amp;"'!D:D"),Trust_selected!$E$12,INDIRECT("'"&amp;Trust_selected!$H$2&amp;"'!E:E"),Trust_selected!$E$18,INDIRECT("'"&amp;Trust_selected!$H$2&amp;"'!H:H"),$B41))))</f>
        <v>219</v>
      </c>
      <c r="Q41" s="22">
        <f ca="1">IF(AND(Trust_selected!$E$12="All intent",Trust_selected!$E$18="18+"), SUMIFS(INDIRECT("'"&amp;Trust_selected!$H$2&amp;"'!G:G"),INDIRECT("'"&amp;Trust_selected!$H$2&amp;"'!B:B"),N$1,INDIRECT("'"&amp;Trust_selected!$H$2&amp;"'!H:H"),$B41), IF(Trust_selected!$E$12="All intent", SUMIFS(INDIRECT("'"&amp;Trust_selected!$H$2&amp;"'!G:G"),INDIRECT("'"&amp;Trust_selected!$H$2&amp;"'!B:B"),N$1,INDIRECT("'"&amp;Trust_selected!$H$2&amp;"'!E:E"),Trust_selected!$E$18,INDIRECT("'"&amp;Trust_selected!$H$2&amp;"'!H:H"),$B41), IF(Trust_selected!$E$18="18+", SUMIFS(INDIRECT("'"&amp;Trust_selected!$H$2&amp;"'!G:G"),INDIRECT("'"&amp;Trust_selected!$H$2&amp;"'!B:B"),N$1,INDIRECT("'"&amp;Trust_selected!$H$2&amp;"'!D:D"),Trust_selected!$E$12,INDIRECT("'"&amp;Trust_selected!$H$2&amp;"'!H:H"),$B41), SUMIFS(INDIRECT("'"&amp;Trust_selected!$H$2&amp;"'!G:G"),INDIRECT("'"&amp;Trust_selected!$H$2&amp;"'!B:B"),N$1,INDIRECT("'"&amp;Trust_selected!$H$2&amp;"'!D:D"),Trust_selected!$E$12,INDIRECT("'"&amp;Trust_selected!$H$2&amp;"'!E:E"),Trust_selected!$E$18,INDIRECT("'"&amp;Trust_selected!$H$2&amp;"'!H:H"),$B41))))</f>
        <v>10</v>
      </c>
      <c r="R41" s="22">
        <f t="shared" ca="1" si="6"/>
        <v>4.5662100456621002E-2</v>
      </c>
      <c r="S41" s="18">
        <f t="shared" ca="1" si="30"/>
        <v>4.2820310180952947E-2</v>
      </c>
      <c r="T41" s="76">
        <f t="shared" ca="1" si="13"/>
        <v>2.2976390998142665E-2</v>
      </c>
      <c r="U41" s="76">
        <f t="shared" ca="1" si="14"/>
        <v>7.842700881256319E-2</v>
      </c>
      <c r="V41" s="76">
        <f t="shared" ca="1" si="15"/>
        <v>1.6343732938969333E-2</v>
      </c>
      <c r="W41" s="76">
        <f t="shared" ca="1" si="16"/>
        <v>0.10750100181144623</v>
      </c>
      <c r="X41" s="77" t="str">
        <f t="shared" ca="1" si="17"/>
        <v/>
      </c>
      <c r="Y41" s="120">
        <f t="shared" ca="1" si="18"/>
        <v>2.4427103673717674E-2</v>
      </c>
      <c r="Z41" s="120">
        <f t="shared" ca="1" si="19"/>
        <v>8.021346062084643E-2</v>
      </c>
      <c r="AA41" s="120">
        <f t="shared" ca="1" si="20"/>
        <v>2.4989013068053595E-2</v>
      </c>
      <c r="AB41" s="120">
        <f t="shared" ca="1" si="21"/>
        <v>8.1999421430922537E-2</v>
      </c>
      <c r="AC41" s="22" t="str">
        <f t="shared" ca="1" si="22"/>
        <v>Change not statistically significant</v>
      </c>
      <c r="AG41" s="22" t="str">
        <f t="shared" ca="1" si="23"/>
        <v>Change not statistically significant</v>
      </c>
    </row>
    <row r="42" spans="1:33" x14ac:dyDescent="0.3">
      <c r="A42" s="12" t="s">
        <v>203</v>
      </c>
      <c r="B42" s="12" t="s">
        <v>48</v>
      </c>
      <c r="C42" s="12">
        <f t="shared" ca="1" si="24"/>
        <v>109</v>
      </c>
      <c r="D42" s="12">
        <f t="shared" ca="1" si="25"/>
        <v>1216040</v>
      </c>
      <c r="E42" s="22">
        <f ca="1">IF(AND(Trust_selected!$E$12="All intent",Trust_selected!$E$18="18+"), SUMIFS(INDIRECT("'"&amp;Trust_selected!$H$2&amp;"'!F:F"),INDIRECT("'"&amp;Trust_selected!$H$2&amp;"'!B:B"),C$1,INDIRECT("'"&amp;Trust_selected!$H$2&amp;"'!H:H"),$B42), IF(Trust_selected!$E$12="All intent", SUMIFS(INDIRECT("'"&amp;Trust_selected!$H$2&amp;"'!F:F"),INDIRECT("'"&amp;Trust_selected!$H$2&amp;"'!B:B"),C$1,INDIRECT("'"&amp;Trust_selected!$H$2&amp;"'!E:E"),Trust_selected!$E$18,INDIRECT("'"&amp;Trust_selected!$H$2&amp;"'!H:H"),$B42), IF(Trust_selected!$E$18="18+", SUMIFS(INDIRECT("'"&amp;Trust_selected!$H$2&amp;"'!F:F"),INDIRECT("'"&amp;Trust_selected!$H$2&amp;"'!B:B"),C$1,INDIRECT("'"&amp;Trust_selected!$H$2&amp;"'!D:D"),Trust_selected!$E$12,INDIRECT("'"&amp;Trust_selected!$H$2&amp;"'!H:H"),$B42), SUMIFS(INDIRECT("'"&amp;Trust_selected!$H$2&amp;"'!F:F"),INDIRECT("'"&amp;Trust_selected!$H$2&amp;"'!B:B"),C$1,INDIRECT("'"&amp;Trust_selected!$H$2&amp;"'!D:D"),Trust_selected!$E$12,INDIRECT("'"&amp;Trust_selected!$H$2&amp;"'!E:E"),Trust_selected!$E$18,INDIRECT("'"&amp;Trust_selected!$H$2&amp;"'!H:H"),$B42))))</f>
        <v>1216</v>
      </c>
      <c r="F42" s="22">
        <f ca="1">IF(AND(Trust_selected!$E$12="All intent",Trust_selected!$E$18="18+"), SUMIFS(INDIRECT("'"&amp;Trust_selected!$H$2&amp;"'!G:G"),INDIRECT("'"&amp;Trust_selected!$H$2&amp;"'!B:B"),C$1,INDIRECT("'"&amp;Trust_selected!$H$2&amp;"'!H:H"),$B42), IF(Trust_selected!$E$12="All intent", SUMIFS(INDIRECT("'"&amp;Trust_selected!$H$2&amp;"'!G:G"),INDIRECT("'"&amp;Trust_selected!$H$2&amp;"'!B:B"),C$1,INDIRECT("'"&amp;Trust_selected!$H$2&amp;"'!E:E"),Trust_selected!$E$18,INDIRECT("'"&amp;Trust_selected!$H$2&amp;"'!H:H"),$B42), IF(Trust_selected!$E$18="18+", SUMIFS(INDIRECT("'"&amp;Trust_selected!$H$2&amp;"'!G:G"),INDIRECT("'"&amp;Trust_selected!$H$2&amp;"'!B:B"),C$1,INDIRECT("'"&amp;Trust_selected!$H$2&amp;"'!D:D"),Trust_selected!$E$12,INDIRECT("'"&amp;Trust_selected!$H$2&amp;"'!H:H"),$B42), SUMIFS(INDIRECT("'"&amp;Trust_selected!$H$2&amp;"'!G:G"),INDIRECT("'"&amp;Trust_selected!$H$2&amp;"'!B:B"),C$1,INDIRECT("'"&amp;Trust_selected!$H$2&amp;"'!D:D"),Trust_selected!$E$12,INDIRECT("'"&amp;Trust_selected!$H$2&amp;"'!E:E"),Trust_selected!$E$18,INDIRECT("'"&amp;Trust_selected!$H$2&amp;"'!H:H"),$B42))))</f>
        <v>101</v>
      </c>
      <c r="G42" s="22">
        <f t="shared" ca="1" si="26"/>
        <v>8.3059210526315791E-2</v>
      </c>
      <c r="H42" s="18">
        <f t="shared" ca="1" si="27"/>
        <v>4.1856794361209183E-2</v>
      </c>
      <c r="I42" s="76">
        <f t="shared" ca="1" si="8"/>
        <v>3.1969019476496767E-2</v>
      </c>
      <c r="J42" s="76">
        <f t="shared" ca="1" si="9"/>
        <v>5.4630194623482072E-2</v>
      </c>
      <c r="K42" s="76">
        <f t="shared" ca="1" si="10"/>
        <v>2.7392309391717946E-2</v>
      </c>
      <c r="L42" s="76">
        <f t="shared" ca="1" si="11"/>
        <v>6.3460875096341379E-2</v>
      </c>
      <c r="M42" s="77" t="str">
        <f t="shared" ca="1" si="12"/>
        <v>3SDU</v>
      </c>
      <c r="N42" s="12">
        <f t="shared" ca="1" si="28"/>
        <v>108</v>
      </c>
      <c r="O42" s="12">
        <f t="shared" ca="1" si="29"/>
        <v>1267040</v>
      </c>
      <c r="P42" s="22">
        <f ca="1">IF(AND(Trust_selected!$E$12="All intent",Trust_selected!$E$18="18+"), SUMIFS(INDIRECT("'"&amp;Trust_selected!$H$2&amp;"'!F:F"),INDIRECT("'"&amp;Trust_selected!$H$2&amp;"'!B:B"),N$1,INDIRECT("'"&amp;Trust_selected!$H$2&amp;"'!H:H"),$B42), IF(Trust_selected!$E$12="All intent", SUMIFS(INDIRECT("'"&amp;Trust_selected!$H$2&amp;"'!F:F"),INDIRECT("'"&amp;Trust_selected!$H$2&amp;"'!B:B"),N$1,INDIRECT("'"&amp;Trust_selected!$H$2&amp;"'!E:E"),Trust_selected!$E$18,INDIRECT("'"&amp;Trust_selected!$H$2&amp;"'!H:H"),$B42), IF(Trust_selected!$E$18="18+", SUMIFS(INDIRECT("'"&amp;Trust_selected!$H$2&amp;"'!F:F"),INDIRECT("'"&amp;Trust_selected!$H$2&amp;"'!B:B"),N$1,INDIRECT("'"&amp;Trust_selected!$H$2&amp;"'!D:D"),Trust_selected!$E$12,INDIRECT("'"&amp;Trust_selected!$H$2&amp;"'!H:H"),$B42), SUMIFS(INDIRECT("'"&amp;Trust_selected!$H$2&amp;"'!F:F"),INDIRECT("'"&amp;Trust_selected!$H$2&amp;"'!B:B"),N$1,INDIRECT("'"&amp;Trust_selected!$H$2&amp;"'!D:D"),Trust_selected!$E$12,INDIRECT("'"&amp;Trust_selected!$H$2&amp;"'!E:E"),Trust_selected!$E$18,INDIRECT("'"&amp;Trust_selected!$H$2&amp;"'!H:H"),$B42))))</f>
        <v>1267</v>
      </c>
      <c r="Q42" s="22">
        <f ca="1">IF(AND(Trust_selected!$E$12="All intent",Trust_selected!$E$18="18+"), SUMIFS(INDIRECT("'"&amp;Trust_selected!$H$2&amp;"'!G:G"),INDIRECT("'"&amp;Trust_selected!$H$2&amp;"'!B:B"),N$1,INDIRECT("'"&amp;Trust_selected!$H$2&amp;"'!H:H"),$B42), IF(Trust_selected!$E$12="All intent", SUMIFS(INDIRECT("'"&amp;Trust_selected!$H$2&amp;"'!G:G"),INDIRECT("'"&amp;Trust_selected!$H$2&amp;"'!B:B"),N$1,INDIRECT("'"&amp;Trust_selected!$H$2&amp;"'!E:E"),Trust_selected!$E$18,INDIRECT("'"&amp;Trust_selected!$H$2&amp;"'!H:H"),$B42), IF(Trust_selected!$E$18="18+", SUMIFS(INDIRECT("'"&amp;Trust_selected!$H$2&amp;"'!G:G"),INDIRECT("'"&amp;Trust_selected!$H$2&amp;"'!B:B"),N$1,INDIRECT("'"&amp;Trust_selected!$H$2&amp;"'!D:D"),Trust_selected!$E$12,INDIRECT("'"&amp;Trust_selected!$H$2&amp;"'!H:H"),$B42), SUMIFS(INDIRECT("'"&amp;Trust_selected!$H$2&amp;"'!G:G"),INDIRECT("'"&amp;Trust_selected!$H$2&amp;"'!B:B"),N$1,INDIRECT("'"&amp;Trust_selected!$H$2&amp;"'!D:D"),Trust_selected!$E$12,INDIRECT("'"&amp;Trust_selected!$H$2&amp;"'!E:E"),Trust_selected!$E$18,INDIRECT("'"&amp;Trust_selected!$H$2&amp;"'!H:H"),$B42))))</f>
        <v>91</v>
      </c>
      <c r="R42" s="22">
        <f t="shared" ca="1" si="6"/>
        <v>7.18232044198895E-2</v>
      </c>
      <c r="S42" s="18">
        <f t="shared" ca="1" si="30"/>
        <v>4.2820310180952947E-2</v>
      </c>
      <c r="T42" s="76">
        <f t="shared" ca="1" si="13"/>
        <v>3.2985899643656141E-2</v>
      </c>
      <c r="U42" s="76">
        <f t="shared" ca="1" si="14"/>
        <v>5.5418718208430834E-2</v>
      </c>
      <c r="V42" s="76">
        <f t="shared" ca="1" si="15"/>
        <v>2.8399291354221364E-2</v>
      </c>
      <c r="W42" s="76">
        <f t="shared" ca="1" si="16"/>
        <v>6.4081272228818681E-2</v>
      </c>
      <c r="X42" s="77" t="str">
        <f t="shared" ca="1" si="17"/>
        <v>3SDU</v>
      </c>
      <c r="Y42" s="120">
        <f t="shared" ca="1" si="18"/>
        <v>6.8829884244820186E-2</v>
      </c>
      <c r="Z42" s="120">
        <f t="shared" ca="1" si="19"/>
        <v>9.9914551626129347E-2</v>
      </c>
      <c r="AA42" s="120">
        <f t="shared" ca="1" si="20"/>
        <v>5.8863120319495359E-2</v>
      </c>
      <c r="AB42" s="120">
        <f t="shared" ca="1" si="21"/>
        <v>8.7371846702394146E-2</v>
      </c>
      <c r="AC42" s="22" t="str">
        <f t="shared" ca="1" si="22"/>
        <v>Change not statistically significant</v>
      </c>
      <c r="AG42" s="22" t="str">
        <f t="shared" ca="1" si="23"/>
        <v>Change not statistically significant</v>
      </c>
    </row>
    <row r="43" spans="1:33" x14ac:dyDescent="0.3">
      <c r="A43" s="12" t="s">
        <v>204</v>
      </c>
      <c r="B43" s="12" t="s">
        <v>49</v>
      </c>
      <c r="C43" s="12">
        <f t="shared" ca="1" si="24"/>
        <v>35</v>
      </c>
      <c r="D43" s="12">
        <f t="shared" ca="1" si="25"/>
        <v>189041</v>
      </c>
      <c r="E43" s="22">
        <f ca="1">IF(AND(Trust_selected!$E$12="All intent",Trust_selected!$E$18="18+"), SUMIFS(INDIRECT("'"&amp;Trust_selected!$H$2&amp;"'!F:F"),INDIRECT("'"&amp;Trust_selected!$H$2&amp;"'!B:B"),C$1,INDIRECT("'"&amp;Trust_selected!$H$2&amp;"'!H:H"),$B43), IF(Trust_selected!$E$12="All intent", SUMIFS(INDIRECT("'"&amp;Trust_selected!$H$2&amp;"'!F:F"),INDIRECT("'"&amp;Trust_selected!$H$2&amp;"'!B:B"),C$1,INDIRECT("'"&amp;Trust_selected!$H$2&amp;"'!E:E"),Trust_selected!$E$18,INDIRECT("'"&amp;Trust_selected!$H$2&amp;"'!H:H"),$B43), IF(Trust_selected!$E$18="18+", SUMIFS(INDIRECT("'"&amp;Trust_selected!$H$2&amp;"'!F:F"),INDIRECT("'"&amp;Trust_selected!$H$2&amp;"'!B:B"),C$1,INDIRECT("'"&amp;Trust_selected!$H$2&amp;"'!D:D"),Trust_selected!$E$12,INDIRECT("'"&amp;Trust_selected!$H$2&amp;"'!H:H"),$B43), SUMIFS(INDIRECT("'"&amp;Trust_selected!$H$2&amp;"'!F:F"),INDIRECT("'"&amp;Trust_selected!$H$2&amp;"'!B:B"),C$1,INDIRECT("'"&amp;Trust_selected!$H$2&amp;"'!D:D"),Trust_selected!$E$12,INDIRECT("'"&amp;Trust_selected!$H$2&amp;"'!E:E"),Trust_selected!$E$18,INDIRECT("'"&amp;Trust_selected!$H$2&amp;"'!H:H"),$B43))))</f>
        <v>189</v>
      </c>
      <c r="F43" s="22">
        <f ca="1">IF(AND(Trust_selected!$E$12="All intent",Trust_selected!$E$18="18+"), SUMIFS(INDIRECT("'"&amp;Trust_selected!$H$2&amp;"'!G:G"),INDIRECT("'"&amp;Trust_selected!$H$2&amp;"'!B:B"),C$1,INDIRECT("'"&amp;Trust_selected!$H$2&amp;"'!H:H"),$B43), IF(Trust_selected!$E$12="All intent", SUMIFS(INDIRECT("'"&amp;Trust_selected!$H$2&amp;"'!G:G"),INDIRECT("'"&amp;Trust_selected!$H$2&amp;"'!B:B"),C$1,INDIRECT("'"&amp;Trust_selected!$H$2&amp;"'!E:E"),Trust_selected!$E$18,INDIRECT("'"&amp;Trust_selected!$H$2&amp;"'!H:H"),$B43), IF(Trust_selected!$E$18="18+", SUMIFS(INDIRECT("'"&amp;Trust_selected!$H$2&amp;"'!G:G"),INDIRECT("'"&amp;Trust_selected!$H$2&amp;"'!B:B"),C$1,INDIRECT("'"&amp;Trust_selected!$H$2&amp;"'!D:D"),Trust_selected!$E$12,INDIRECT("'"&amp;Trust_selected!$H$2&amp;"'!H:H"),$B43), SUMIFS(INDIRECT("'"&amp;Trust_selected!$H$2&amp;"'!G:G"),INDIRECT("'"&amp;Trust_selected!$H$2&amp;"'!B:B"),C$1,INDIRECT("'"&amp;Trust_selected!$H$2&amp;"'!D:D"),Trust_selected!$E$12,INDIRECT("'"&amp;Trust_selected!$H$2&amp;"'!E:E"),Trust_selected!$E$18,INDIRECT("'"&amp;Trust_selected!$H$2&amp;"'!H:H"),$B43))))</f>
        <v>12</v>
      </c>
      <c r="G43" s="22">
        <f t="shared" ca="1" si="26"/>
        <v>6.3492063492063489E-2</v>
      </c>
      <c r="H43" s="18">
        <f t="shared" ca="1" si="27"/>
        <v>4.1856794361209183E-2</v>
      </c>
      <c r="I43" s="76">
        <f t="shared" ca="1" si="8"/>
        <v>2.1281206374844232E-2</v>
      </c>
      <c r="J43" s="76">
        <f t="shared" ca="1" si="9"/>
        <v>8.0685735760758631E-2</v>
      </c>
      <c r="K43" s="76">
        <f t="shared" ca="1" si="10"/>
        <v>1.4755020736136385E-2</v>
      </c>
      <c r="L43" s="76">
        <f t="shared" ca="1" si="11"/>
        <v>0.11302785083904611</v>
      </c>
      <c r="M43" s="77" t="str">
        <f t="shared" ca="1" si="12"/>
        <v/>
      </c>
      <c r="N43" s="12">
        <f t="shared" ca="1" si="28"/>
        <v>32</v>
      </c>
      <c r="O43" s="12">
        <f t="shared" ca="1" si="29"/>
        <v>182041</v>
      </c>
      <c r="P43" s="22">
        <f ca="1">IF(AND(Trust_selected!$E$12="All intent",Trust_selected!$E$18="18+"), SUMIFS(INDIRECT("'"&amp;Trust_selected!$H$2&amp;"'!F:F"),INDIRECT("'"&amp;Trust_selected!$H$2&amp;"'!B:B"),N$1,INDIRECT("'"&amp;Trust_selected!$H$2&amp;"'!H:H"),$B43), IF(Trust_selected!$E$12="All intent", SUMIFS(INDIRECT("'"&amp;Trust_selected!$H$2&amp;"'!F:F"),INDIRECT("'"&amp;Trust_selected!$H$2&amp;"'!B:B"),N$1,INDIRECT("'"&amp;Trust_selected!$H$2&amp;"'!E:E"),Trust_selected!$E$18,INDIRECT("'"&amp;Trust_selected!$H$2&amp;"'!H:H"),$B43), IF(Trust_selected!$E$18="18+", SUMIFS(INDIRECT("'"&amp;Trust_selected!$H$2&amp;"'!F:F"),INDIRECT("'"&amp;Trust_selected!$H$2&amp;"'!B:B"),N$1,INDIRECT("'"&amp;Trust_selected!$H$2&amp;"'!D:D"),Trust_selected!$E$12,INDIRECT("'"&amp;Trust_selected!$H$2&amp;"'!H:H"),$B43), SUMIFS(INDIRECT("'"&amp;Trust_selected!$H$2&amp;"'!F:F"),INDIRECT("'"&amp;Trust_selected!$H$2&amp;"'!B:B"),N$1,INDIRECT("'"&amp;Trust_selected!$H$2&amp;"'!D:D"),Trust_selected!$E$12,INDIRECT("'"&amp;Trust_selected!$H$2&amp;"'!E:E"),Trust_selected!$E$18,INDIRECT("'"&amp;Trust_selected!$H$2&amp;"'!H:H"),$B43))))</f>
        <v>182</v>
      </c>
      <c r="Q43" s="22">
        <f ca="1">IF(AND(Trust_selected!$E$12="All intent",Trust_selected!$E$18="18+"), SUMIFS(INDIRECT("'"&amp;Trust_selected!$H$2&amp;"'!G:G"),INDIRECT("'"&amp;Trust_selected!$H$2&amp;"'!B:B"),N$1,INDIRECT("'"&amp;Trust_selected!$H$2&amp;"'!H:H"),$B43), IF(Trust_selected!$E$12="All intent", SUMIFS(INDIRECT("'"&amp;Trust_selected!$H$2&amp;"'!G:G"),INDIRECT("'"&amp;Trust_selected!$H$2&amp;"'!B:B"),N$1,INDIRECT("'"&amp;Trust_selected!$H$2&amp;"'!E:E"),Trust_selected!$E$18,INDIRECT("'"&amp;Trust_selected!$H$2&amp;"'!H:H"),$B43), IF(Trust_selected!$E$18="18+", SUMIFS(INDIRECT("'"&amp;Trust_selected!$H$2&amp;"'!G:G"),INDIRECT("'"&amp;Trust_selected!$H$2&amp;"'!B:B"),N$1,INDIRECT("'"&amp;Trust_selected!$H$2&amp;"'!D:D"),Trust_selected!$E$12,INDIRECT("'"&amp;Trust_selected!$H$2&amp;"'!H:H"),$B43), SUMIFS(INDIRECT("'"&amp;Trust_selected!$H$2&amp;"'!G:G"),INDIRECT("'"&amp;Trust_selected!$H$2&amp;"'!B:B"),N$1,INDIRECT("'"&amp;Trust_selected!$H$2&amp;"'!D:D"),Trust_selected!$E$12,INDIRECT("'"&amp;Trust_selected!$H$2&amp;"'!E:E"),Trust_selected!$E$18,INDIRECT("'"&amp;Trust_selected!$H$2&amp;"'!H:H"),$B43))))</f>
        <v>6</v>
      </c>
      <c r="R43" s="22">
        <f t="shared" ca="1" si="6"/>
        <v>3.2967032967032968E-2</v>
      </c>
      <c r="S43" s="18">
        <f t="shared" ca="1" si="30"/>
        <v>4.2820310180952947E-2</v>
      </c>
      <c r="T43" s="76">
        <f t="shared" ca="1" si="13"/>
        <v>2.1667501705642321E-2</v>
      </c>
      <c r="U43" s="76">
        <f t="shared" ca="1" si="14"/>
        <v>8.2874177368724627E-2</v>
      </c>
      <c r="V43" s="76">
        <f t="shared" ca="1" si="15"/>
        <v>1.4988192783100394E-2</v>
      </c>
      <c r="W43" s="76">
        <f t="shared" ca="1" si="16"/>
        <v>0.11623611457037381</v>
      </c>
      <c r="X43" s="77" t="str">
        <f t="shared" ca="1" si="17"/>
        <v/>
      </c>
      <c r="Y43" s="120">
        <f t="shared" ca="1" si="18"/>
        <v>3.6689732951979262E-2</v>
      </c>
      <c r="Z43" s="120">
        <f t="shared" ca="1" si="19"/>
        <v>0.10768512809167931</v>
      </c>
      <c r="AA43" s="120">
        <f t="shared" ca="1" si="20"/>
        <v>1.5194980224332837E-2</v>
      </c>
      <c r="AB43" s="120">
        <f t="shared" ca="1" si="21"/>
        <v>7.0046810930451828E-2</v>
      </c>
      <c r="AC43" s="22" t="str">
        <f t="shared" ca="1" si="22"/>
        <v>Change not statistically significant</v>
      </c>
      <c r="AG43" s="22" t="str">
        <f t="shared" ca="1" si="23"/>
        <v>Change not statistically significant</v>
      </c>
    </row>
    <row r="44" spans="1:33" x14ac:dyDescent="0.3">
      <c r="A44" s="12" t="s">
        <v>205</v>
      </c>
      <c r="B44" s="12" t="s">
        <v>50</v>
      </c>
      <c r="C44" s="12">
        <f t="shared" ca="1" si="24"/>
        <v>137</v>
      </c>
      <c r="D44" s="12">
        <f t="shared" ca="1" si="25"/>
        <v>4580042</v>
      </c>
      <c r="E44" s="22">
        <f ca="1">IF(AND(Trust_selected!$E$12="All intent",Trust_selected!$E$18="18+"), SUMIFS(INDIRECT("'"&amp;Trust_selected!$H$2&amp;"'!F:F"),INDIRECT("'"&amp;Trust_selected!$H$2&amp;"'!B:B"),C$1,INDIRECT("'"&amp;Trust_selected!$H$2&amp;"'!H:H"),$B44), IF(Trust_selected!$E$12="All intent", SUMIFS(INDIRECT("'"&amp;Trust_selected!$H$2&amp;"'!F:F"),INDIRECT("'"&amp;Trust_selected!$H$2&amp;"'!B:B"),C$1,INDIRECT("'"&amp;Trust_selected!$H$2&amp;"'!E:E"),Trust_selected!$E$18,INDIRECT("'"&amp;Trust_selected!$H$2&amp;"'!H:H"),$B44), IF(Trust_selected!$E$18="18+", SUMIFS(INDIRECT("'"&amp;Trust_selected!$H$2&amp;"'!F:F"),INDIRECT("'"&amp;Trust_selected!$H$2&amp;"'!B:B"),C$1,INDIRECT("'"&amp;Trust_selected!$H$2&amp;"'!D:D"),Trust_selected!$E$12,INDIRECT("'"&amp;Trust_selected!$H$2&amp;"'!H:H"),$B44), SUMIFS(INDIRECT("'"&amp;Trust_selected!$H$2&amp;"'!F:F"),INDIRECT("'"&amp;Trust_selected!$H$2&amp;"'!B:B"),C$1,INDIRECT("'"&amp;Trust_selected!$H$2&amp;"'!D:D"),Trust_selected!$E$12,INDIRECT("'"&amp;Trust_selected!$H$2&amp;"'!E:E"),Trust_selected!$E$18,INDIRECT("'"&amp;Trust_selected!$H$2&amp;"'!H:H"),$B44))))</f>
        <v>4580</v>
      </c>
      <c r="F44" s="22">
        <f ca="1">IF(AND(Trust_selected!$E$12="All intent",Trust_selected!$E$18="18+"), SUMIFS(INDIRECT("'"&amp;Trust_selected!$H$2&amp;"'!G:G"),INDIRECT("'"&amp;Trust_selected!$H$2&amp;"'!B:B"),C$1,INDIRECT("'"&amp;Trust_selected!$H$2&amp;"'!H:H"),$B44), IF(Trust_selected!$E$12="All intent", SUMIFS(INDIRECT("'"&amp;Trust_selected!$H$2&amp;"'!G:G"),INDIRECT("'"&amp;Trust_selected!$H$2&amp;"'!B:B"),C$1,INDIRECT("'"&amp;Trust_selected!$H$2&amp;"'!E:E"),Trust_selected!$E$18,INDIRECT("'"&amp;Trust_selected!$H$2&amp;"'!H:H"),$B44), IF(Trust_selected!$E$18="18+", SUMIFS(INDIRECT("'"&amp;Trust_selected!$H$2&amp;"'!G:G"),INDIRECT("'"&amp;Trust_selected!$H$2&amp;"'!B:B"),C$1,INDIRECT("'"&amp;Trust_selected!$H$2&amp;"'!D:D"),Trust_selected!$E$12,INDIRECT("'"&amp;Trust_selected!$H$2&amp;"'!H:H"),$B44), SUMIFS(INDIRECT("'"&amp;Trust_selected!$H$2&amp;"'!G:G"),INDIRECT("'"&amp;Trust_selected!$H$2&amp;"'!B:B"),C$1,INDIRECT("'"&amp;Trust_selected!$H$2&amp;"'!D:D"),Trust_selected!$E$12,INDIRECT("'"&amp;Trust_selected!$H$2&amp;"'!E:E"),Trust_selected!$E$18,INDIRECT("'"&amp;Trust_selected!$H$2&amp;"'!H:H"),$B44))))</f>
        <v>191</v>
      </c>
      <c r="G44" s="22">
        <f t="shared" ca="1" si="26"/>
        <v>4.1703056768558955E-2</v>
      </c>
      <c r="H44" s="18">
        <f t="shared" ca="1" si="27"/>
        <v>4.1856794361209183E-2</v>
      </c>
      <c r="I44" s="76">
        <f t="shared" ca="1" si="8"/>
        <v>3.6430569121891923E-2</v>
      </c>
      <c r="J44" s="76">
        <f t="shared" ca="1" si="9"/>
        <v>4.8050935725194449E-2</v>
      </c>
      <c r="K44" s="76">
        <f t="shared" ca="1" si="10"/>
        <v>3.362562166240457E-2</v>
      </c>
      <c r="L44" s="76">
        <f t="shared" ca="1" si="11"/>
        <v>5.1994456392520899E-2</v>
      </c>
      <c r="M44" s="77" t="str">
        <f t="shared" ca="1" si="12"/>
        <v/>
      </c>
      <c r="N44" s="12">
        <f t="shared" ca="1" si="28"/>
        <v>137</v>
      </c>
      <c r="O44" s="12">
        <f t="shared" ca="1" si="29"/>
        <v>4560042</v>
      </c>
      <c r="P44" s="22">
        <f ca="1">IF(AND(Trust_selected!$E$12="All intent",Trust_selected!$E$18="18+"), SUMIFS(INDIRECT("'"&amp;Trust_selected!$H$2&amp;"'!F:F"),INDIRECT("'"&amp;Trust_selected!$H$2&amp;"'!B:B"),N$1,INDIRECT("'"&amp;Trust_selected!$H$2&amp;"'!H:H"),$B44), IF(Trust_selected!$E$12="All intent", SUMIFS(INDIRECT("'"&amp;Trust_selected!$H$2&amp;"'!F:F"),INDIRECT("'"&amp;Trust_selected!$H$2&amp;"'!B:B"),N$1,INDIRECT("'"&amp;Trust_selected!$H$2&amp;"'!E:E"),Trust_selected!$E$18,INDIRECT("'"&amp;Trust_selected!$H$2&amp;"'!H:H"),$B44), IF(Trust_selected!$E$18="18+", SUMIFS(INDIRECT("'"&amp;Trust_selected!$H$2&amp;"'!F:F"),INDIRECT("'"&amp;Trust_selected!$H$2&amp;"'!B:B"),N$1,INDIRECT("'"&amp;Trust_selected!$H$2&amp;"'!D:D"),Trust_selected!$E$12,INDIRECT("'"&amp;Trust_selected!$H$2&amp;"'!H:H"),$B44), SUMIFS(INDIRECT("'"&amp;Trust_selected!$H$2&amp;"'!F:F"),INDIRECT("'"&amp;Trust_selected!$H$2&amp;"'!B:B"),N$1,INDIRECT("'"&amp;Trust_selected!$H$2&amp;"'!D:D"),Trust_selected!$E$12,INDIRECT("'"&amp;Trust_selected!$H$2&amp;"'!E:E"),Trust_selected!$E$18,INDIRECT("'"&amp;Trust_selected!$H$2&amp;"'!H:H"),$B44))))</f>
        <v>4560</v>
      </c>
      <c r="Q44" s="22">
        <f ca="1">IF(AND(Trust_selected!$E$12="All intent",Trust_selected!$E$18="18+"), SUMIFS(INDIRECT("'"&amp;Trust_selected!$H$2&amp;"'!G:G"),INDIRECT("'"&amp;Trust_selected!$H$2&amp;"'!B:B"),N$1,INDIRECT("'"&amp;Trust_selected!$H$2&amp;"'!H:H"),$B44), IF(Trust_selected!$E$12="All intent", SUMIFS(INDIRECT("'"&amp;Trust_selected!$H$2&amp;"'!G:G"),INDIRECT("'"&amp;Trust_selected!$H$2&amp;"'!B:B"),N$1,INDIRECT("'"&amp;Trust_selected!$H$2&amp;"'!E:E"),Trust_selected!$E$18,INDIRECT("'"&amp;Trust_selected!$H$2&amp;"'!H:H"),$B44), IF(Trust_selected!$E$18="18+", SUMIFS(INDIRECT("'"&amp;Trust_selected!$H$2&amp;"'!G:G"),INDIRECT("'"&amp;Trust_selected!$H$2&amp;"'!B:B"),N$1,INDIRECT("'"&amp;Trust_selected!$H$2&amp;"'!D:D"),Trust_selected!$E$12,INDIRECT("'"&amp;Trust_selected!$H$2&amp;"'!H:H"),$B44), SUMIFS(INDIRECT("'"&amp;Trust_selected!$H$2&amp;"'!G:G"),INDIRECT("'"&amp;Trust_selected!$H$2&amp;"'!B:B"),N$1,INDIRECT("'"&amp;Trust_selected!$H$2&amp;"'!D:D"),Trust_selected!$E$12,INDIRECT("'"&amp;Trust_selected!$H$2&amp;"'!E:E"),Trust_selected!$E$18,INDIRECT("'"&amp;Trust_selected!$H$2&amp;"'!H:H"),$B44))))</f>
        <v>179</v>
      </c>
      <c r="R44" s="22">
        <f t="shared" ca="1" si="6"/>
        <v>3.9254385964912278E-2</v>
      </c>
      <c r="S44" s="18">
        <f t="shared" ca="1" si="30"/>
        <v>4.2820310180952947E-2</v>
      </c>
      <c r="T44" s="76">
        <f t="shared" ca="1" si="13"/>
        <v>3.7318837741353611E-2</v>
      </c>
      <c r="U44" s="76">
        <f t="shared" ca="1" si="14"/>
        <v>4.9091441890238084E-2</v>
      </c>
      <c r="V44" s="76">
        <f t="shared" ca="1" si="15"/>
        <v>3.4471633929890853E-2</v>
      </c>
      <c r="W44" s="76">
        <f t="shared" ca="1" si="16"/>
        <v>5.3079793020451384E-2</v>
      </c>
      <c r="X44" s="77" t="str">
        <f t="shared" ca="1" si="17"/>
        <v/>
      </c>
      <c r="Y44" s="120">
        <f t="shared" ca="1" si="18"/>
        <v>3.6287214838221372E-2</v>
      </c>
      <c r="Z44" s="120">
        <f t="shared" ca="1" si="19"/>
        <v>4.7887044303795576E-2</v>
      </c>
      <c r="AA44" s="120">
        <f t="shared" ca="1" si="20"/>
        <v>3.3994686298013881E-2</v>
      </c>
      <c r="AB44" s="120">
        <f t="shared" ca="1" si="21"/>
        <v>4.5289719631852639E-2</v>
      </c>
      <c r="AC44" s="22" t="str">
        <f t="shared" ca="1" si="22"/>
        <v>Change not statistically significant</v>
      </c>
      <c r="AG44" s="22" t="str">
        <f t="shared" ca="1" si="23"/>
        <v>Change not statistically significant</v>
      </c>
    </row>
    <row r="45" spans="1:33" x14ac:dyDescent="0.3">
      <c r="A45" s="12" t="s">
        <v>206</v>
      </c>
      <c r="B45" s="12" t="s">
        <v>51</v>
      </c>
      <c r="C45" s="12">
        <f t="shared" ca="1" si="24"/>
        <v>106</v>
      </c>
      <c r="D45" s="12">
        <f t="shared" ca="1" si="25"/>
        <v>1156043</v>
      </c>
      <c r="E45" s="22">
        <f ca="1">IF(AND(Trust_selected!$E$12="All intent",Trust_selected!$E$18="18+"), SUMIFS(INDIRECT("'"&amp;Trust_selected!$H$2&amp;"'!F:F"),INDIRECT("'"&amp;Trust_selected!$H$2&amp;"'!B:B"),C$1,INDIRECT("'"&amp;Trust_selected!$H$2&amp;"'!H:H"),$B45), IF(Trust_selected!$E$12="All intent", SUMIFS(INDIRECT("'"&amp;Trust_selected!$H$2&amp;"'!F:F"),INDIRECT("'"&amp;Trust_selected!$H$2&amp;"'!B:B"),C$1,INDIRECT("'"&amp;Trust_selected!$H$2&amp;"'!E:E"),Trust_selected!$E$18,INDIRECT("'"&amp;Trust_selected!$H$2&amp;"'!H:H"),$B45), IF(Trust_selected!$E$18="18+", SUMIFS(INDIRECT("'"&amp;Trust_selected!$H$2&amp;"'!F:F"),INDIRECT("'"&amp;Trust_selected!$H$2&amp;"'!B:B"),C$1,INDIRECT("'"&amp;Trust_selected!$H$2&amp;"'!D:D"),Trust_selected!$E$12,INDIRECT("'"&amp;Trust_selected!$H$2&amp;"'!H:H"),$B45), SUMIFS(INDIRECT("'"&amp;Trust_selected!$H$2&amp;"'!F:F"),INDIRECT("'"&amp;Trust_selected!$H$2&amp;"'!B:B"),C$1,INDIRECT("'"&amp;Trust_selected!$H$2&amp;"'!D:D"),Trust_selected!$E$12,INDIRECT("'"&amp;Trust_selected!$H$2&amp;"'!E:E"),Trust_selected!$E$18,INDIRECT("'"&amp;Trust_selected!$H$2&amp;"'!H:H"),$B45))))</f>
        <v>1156</v>
      </c>
      <c r="F45" s="22">
        <f ca="1">IF(AND(Trust_selected!$E$12="All intent",Trust_selected!$E$18="18+"), SUMIFS(INDIRECT("'"&amp;Trust_selected!$H$2&amp;"'!G:G"),INDIRECT("'"&amp;Trust_selected!$H$2&amp;"'!B:B"),C$1,INDIRECT("'"&amp;Trust_selected!$H$2&amp;"'!H:H"),$B45), IF(Trust_selected!$E$12="All intent", SUMIFS(INDIRECT("'"&amp;Trust_selected!$H$2&amp;"'!G:G"),INDIRECT("'"&amp;Trust_selected!$H$2&amp;"'!B:B"),C$1,INDIRECT("'"&amp;Trust_selected!$H$2&amp;"'!E:E"),Trust_selected!$E$18,INDIRECT("'"&amp;Trust_selected!$H$2&amp;"'!H:H"),$B45), IF(Trust_selected!$E$18="18+", SUMIFS(INDIRECT("'"&amp;Trust_selected!$H$2&amp;"'!G:G"),INDIRECT("'"&amp;Trust_selected!$H$2&amp;"'!B:B"),C$1,INDIRECT("'"&amp;Trust_selected!$H$2&amp;"'!D:D"),Trust_selected!$E$12,INDIRECT("'"&amp;Trust_selected!$H$2&amp;"'!H:H"),$B45), SUMIFS(INDIRECT("'"&amp;Trust_selected!$H$2&amp;"'!G:G"),INDIRECT("'"&amp;Trust_selected!$H$2&amp;"'!B:B"),C$1,INDIRECT("'"&amp;Trust_selected!$H$2&amp;"'!D:D"),Trust_selected!$E$12,INDIRECT("'"&amp;Trust_selected!$H$2&amp;"'!E:E"),Trust_selected!$E$18,INDIRECT("'"&amp;Trust_selected!$H$2&amp;"'!H:H"),$B45))))</f>
        <v>57</v>
      </c>
      <c r="G45" s="22">
        <f t="shared" ca="1" si="26"/>
        <v>4.930795847750865E-2</v>
      </c>
      <c r="H45" s="18">
        <f t="shared" ca="1" si="27"/>
        <v>4.1856794361209183E-2</v>
      </c>
      <c r="I45" s="76">
        <f t="shared" ca="1" si="8"/>
        <v>3.1749408229267695E-2</v>
      </c>
      <c r="J45" s="76">
        <f t="shared" ca="1" si="9"/>
        <v>5.4999082739771214E-2</v>
      </c>
      <c r="K45" s="76">
        <f t="shared" ca="1" si="10"/>
        <v>2.7099075929871954E-2</v>
      </c>
      <c r="L45" s="76">
        <f t="shared" ca="1" si="11"/>
        <v>6.4121639758019613E-2</v>
      </c>
      <c r="M45" s="77" t="str">
        <f t="shared" ca="1" si="12"/>
        <v/>
      </c>
      <c r="N45" s="12">
        <f t="shared" ca="1" si="28"/>
        <v>105</v>
      </c>
      <c r="O45" s="12">
        <f t="shared" ca="1" si="29"/>
        <v>1237043</v>
      </c>
      <c r="P45" s="22">
        <f ca="1">IF(AND(Trust_selected!$E$12="All intent",Trust_selected!$E$18="18+"), SUMIFS(INDIRECT("'"&amp;Trust_selected!$H$2&amp;"'!F:F"),INDIRECT("'"&amp;Trust_selected!$H$2&amp;"'!B:B"),N$1,INDIRECT("'"&amp;Trust_selected!$H$2&amp;"'!H:H"),$B45), IF(Trust_selected!$E$12="All intent", SUMIFS(INDIRECT("'"&amp;Trust_selected!$H$2&amp;"'!F:F"),INDIRECT("'"&amp;Trust_selected!$H$2&amp;"'!B:B"),N$1,INDIRECT("'"&amp;Trust_selected!$H$2&amp;"'!E:E"),Trust_selected!$E$18,INDIRECT("'"&amp;Trust_selected!$H$2&amp;"'!H:H"),$B45), IF(Trust_selected!$E$18="18+", SUMIFS(INDIRECT("'"&amp;Trust_selected!$H$2&amp;"'!F:F"),INDIRECT("'"&amp;Trust_selected!$H$2&amp;"'!B:B"),N$1,INDIRECT("'"&amp;Trust_selected!$H$2&amp;"'!D:D"),Trust_selected!$E$12,INDIRECT("'"&amp;Trust_selected!$H$2&amp;"'!H:H"),$B45), SUMIFS(INDIRECT("'"&amp;Trust_selected!$H$2&amp;"'!F:F"),INDIRECT("'"&amp;Trust_selected!$H$2&amp;"'!B:B"),N$1,INDIRECT("'"&amp;Trust_selected!$H$2&amp;"'!D:D"),Trust_selected!$E$12,INDIRECT("'"&amp;Trust_selected!$H$2&amp;"'!E:E"),Trust_selected!$E$18,INDIRECT("'"&amp;Trust_selected!$H$2&amp;"'!H:H"),$B45))))</f>
        <v>1237</v>
      </c>
      <c r="Q45" s="22">
        <f ca="1">IF(AND(Trust_selected!$E$12="All intent",Trust_selected!$E$18="18+"), SUMIFS(INDIRECT("'"&amp;Trust_selected!$H$2&amp;"'!G:G"),INDIRECT("'"&amp;Trust_selected!$H$2&amp;"'!B:B"),N$1,INDIRECT("'"&amp;Trust_selected!$H$2&amp;"'!H:H"),$B45), IF(Trust_selected!$E$12="All intent", SUMIFS(INDIRECT("'"&amp;Trust_selected!$H$2&amp;"'!G:G"),INDIRECT("'"&amp;Trust_selected!$H$2&amp;"'!B:B"),N$1,INDIRECT("'"&amp;Trust_selected!$H$2&amp;"'!E:E"),Trust_selected!$E$18,INDIRECT("'"&amp;Trust_selected!$H$2&amp;"'!H:H"),$B45), IF(Trust_selected!$E$18="18+", SUMIFS(INDIRECT("'"&amp;Trust_selected!$H$2&amp;"'!G:G"),INDIRECT("'"&amp;Trust_selected!$H$2&amp;"'!B:B"),N$1,INDIRECT("'"&amp;Trust_selected!$H$2&amp;"'!D:D"),Trust_selected!$E$12,INDIRECT("'"&amp;Trust_selected!$H$2&amp;"'!H:H"),$B45), SUMIFS(INDIRECT("'"&amp;Trust_selected!$H$2&amp;"'!G:G"),INDIRECT("'"&amp;Trust_selected!$H$2&amp;"'!B:B"),N$1,INDIRECT("'"&amp;Trust_selected!$H$2&amp;"'!D:D"),Trust_selected!$E$12,INDIRECT("'"&amp;Trust_selected!$H$2&amp;"'!E:E"),Trust_selected!$E$18,INDIRECT("'"&amp;Trust_selected!$H$2&amp;"'!H:H"),$B45))))</f>
        <v>80</v>
      </c>
      <c r="R45" s="22">
        <f t="shared" ca="1" si="6"/>
        <v>6.4672594987873894E-2</v>
      </c>
      <c r="S45" s="18">
        <f t="shared" ca="1" si="30"/>
        <v>4.2820310180952947E-2</v>
      </c>
      <c r="T45" s="76">
        <f t="shared" ca="1" si="13"/>
        <v>3.2882448887443884E-2</v>
      </c>
      <c r="U45" s="76">
        <f t="shared" ca="1" si="14"/>
        <v>5.5588994516514847E-2</v>
      </c>
      <c r="V45" s="76">
        <f t="shared" ca="1" si="15"/>
        <v>2.8260208372026582E-2</v>
      </c>
      <c r="W45" s="76">
        <f t="shared" ca="1" si="16"/>
        <v>6.4384968267794579E-2</v>
      </c>
      <c r="X45" s="77" t="str">
        <f t="shared" ca="1" si="17"/>
        <v>3SDU</v>
      </c>
      <c r="Y45" s="120">
        <f t="shared" ca="1" si="18"/>
        <v>3.8251318274097591E-2</v>
      </c>
      <c r="Z45" s="120">
        <f t="shared" ca="1" si="19"/>
        <v>6.3350032431638698E-2</v>
      </c>
      <c r="AA45" s="120">
        <f t="shared" ca="1" si="20"/>
        <v>5.2269505828139232E-2</v>
      </c>
      <c r="AB45" s="120">
        <f t="shared" ca="1" si="21"/>
        <v>7.977110069415605E-2</v>
      </c>
      <c r="AC45" s="22" t="str">
        <f t="shared" ca="1" si="22"/>
        <v>Change not statistically significant</v>
      </c>
      <c r="AG45" s="22" t="str">
        <f t="shared" ca="1" si="23"/>
        <v>Change not statistically significant</v>
      </c>
    </row>
    <row r="46" spans="1:33" x14ac:dyDescent="0.3">
      <c r="A46" s="12" t="s">
        <v>207</v>
      </c>
      <c r="B46" s="12" t="s">
        <v>52</v>
      </c>
      <c r="C46" s="12">
        <f t="shared" ca="1" si="24"/>
        <v>12</v>
      </c>
      <c r="D46" s="12">
        <f t="shared" ca="1" si="25"/>
        <v>60044</v>
      </c>
      <c r="E46" s="22">
        <f ca="1">IF(AND(Trust_selected!$E$12="All intent",Trust_selected!$E$18="18+"), SUMIFS(INDIRECT("'"&amp;Trust_selected!$H$2&amp;"'!F:F"),INDIRECT("'"&amp;Trust_selected!$H$2&amp;"'!B:B"),C$1,INDIRECT("'"&amp;Trust_selected!$H$2&amp;"'!H:H"),$B46), IF(Trust_selected!$E$12="All intent", SUMIFS(INDIRECT("'"&amp;Trust_selected!$H$2&amp;"'!F:F"),INDIRECT("'"&amp;Trust_selected!$H$2&amp;"'!B:B"),C$1,INDIRECT("'"&amp;Trust_selected!$H$2&amp;"'!E:E"),Trust_selected!$E$18,INDIRECT("'"&amp;Trust_selected!$H$2&amp;"'!H:H"),$B46), IF(Trust_selected!$E$18="18+", SUMIFS(INDIRECT("'"&amp;Trust_selected!$H$2&amp;"'!F:F"),INDIRECT("'"&amp;Trust_selected!$H$2&amp;"'!B:B"),C$1,INDIRECT("'"&amp;Trust_selected!$H$2&amp;"'!D:D"),Trust_selected!$E$12,INDIRECT("'"&amp;Trust_selected!$H$2&amp;"'!H:H"),$B46), SUMIFS(INDIRECT("'"&amp;Trust_selected!$H$2&amp;"'!F:F"),INDIRECT("'"&amp;Trust_selected!$H$2&amp;"'!B:B"),C$1,INDIRECT("'"&amp;Trust_selected!$H$2&amp;"'!D:D"),Trust_selected!$E$12,INDIRECT("'"&amp;Trust_selected!$H$2&amp;"'!E:E"),Trust_selected!$E$18,INDIRECT("'"&amp;Trust_selected!$H$2&amp;"'!H:H"),$B46))))</f>
        <v>60</v>
      </c>
      <c r="F46" s="22">
        <f ca="1">IF(AND(Trust_selected!$E$12="All intent",Trust_selected!$E$18="18+"), SUMIFS(INDIRECT("'"&amp;Trust_selected!$H$2&amp;"'!G:G"),INDIRECT("'"&amp;Trust_selected!$H$2&amp;"'!B:B"),C$1,INDIRECT("'"&amp;Trust_selected!$H$2&amp;"'!H:H"),$B46), IF(Trust_selected!$E$12="All intent", SUMIFS(INDIRECT("'"&amp;Trust_selected!$H$2&amp;"'!G:G"),INDIRECT("'"&amp;Trust_selected!$H$2&amp;"'!B:B"),C$1,INDIRECT("'"&amp;Trust_selected!$H$2&amp;"'!E:E"),Trust_selected!$E$18,INDIRECT("'"&amp;Trust_selected!$H$2&amp;"'!H:H"),$B46), IF(Trust_selected!$E$18="18+", SUMIFS(INDIRECT("'"&amp;Trust_selected!$H$2&amp;"'!G:G"),INDIRECT("'"&amp;Trust_selected!$H$2&amp;"'!B:B"),C$1,INDIRECT("'"&amp;Trust_selected!$H$2&amp;"'!D:D"),Trust_selected!$E$12,INDIRECT("'"&amp;Trust_selected!$H$2&amp;"'!H:H"),$B46), SUMIFS(INDIRECT("'"&amp;Trust_selected!$H$2&amp;"'!G:G"),INDIRECT("'"&amp;Trust_selected!$H$2&amp;"'!B:B"),C$1,INDIRECT("'"&amp;Trust_selected!$H$2&amp;"'!D:D"),Trust_selected!$E$12,INDIRECT("'"&amp;Trust_selected!$H$2&amp;"'!E:E"),Trust_selected!$E$18,INDIRECT("'"&amp;Trust_selected!$H$2&amp;"'!H:H"),$B46))))</f>
        <v>5</v>
      </c>
      <c r="G46" s="22">
        <f t="shared" ca="1" si="26"/>
        <v>8.3333333333333329E-2</v>
      </c>
      <c r="H46" s="18">
        <f t="shared" ca="1" si="27"/>
        <v>4.1856794361209183E-2</v>
      </c>
      <c r="I46" s="76">
        <f t="shared" ca="1" si="8"/>
        <v>1.3093255229970667E-2</v>
      </c>
      <c r="J46" s="76">
        <f t="shared" ca="1" si="9"/>
        <v>0.12575688830253953</v>
      </c>
      <c r="K46" s="76">
        <f t="shared" ca="1" si="10"/>
        <v>7.4808199322626183E-3</v>
      </c>
      <c r="L46" s="76">
        <f t="shared" ca="1" si="11"/>
        <v>0.20204168873646428</v>
      </c>
      <c r="M46" s="77" t="str">
        <f t="shared" ca="1" si="12"/>
        <v/>
      </c>
      <c r="N46" s="12">
        <f t="shared" ca="1" si="28"/>
        <v>14</v>
      </c>
      <c r="O46" s="12">
        <f t="shared" ca="1" si="29"/>
        <v>75044</v>
      </c>
      <c r="P46" s="22">
        <f ca="1">IF(AND(Trust_selected!$E$12="All intent",Trust_selected!$E$18="18+"), SUMIFS(INDIRECT("'"&amp;Trust_selected!$H$2&amp;"'!F:F"),INDIRECT("'"&amp;Trust_selected!$H$2&amp;"'!B:B"),N$1,INDIRECT("'"&amp;Trust_selected!$H$2&amp;"'!H:H"),$B46), IF(Trust_selected!$E$12="All intent", SUMIFS(INDIRECT("'"&amp;Trust_selected!$H$2&amp;"'!F:F"),INDIRECT("'"&amp;Trust_selected!$H$2&amp;"'!B:B"),N$1,INDIRECT("'"&amp;Trust_selected!$H$2&amp;"'!E:E"),Trust_selected!$E$18,INDIRECT("'"&amp;Trust_selected!$H$2&amp;"'!H:H"),$B46), IF(Trust_selected!$E$18="18+", SUMIFS(INDIRECT("'"&amp;Trust_selected!$H$2&amp;"'!F:F"),INDIRECT("'"&amp;Trust_selected!$H$2&amp;"'!B:B"),N$1,INDIRECT("'"&amp;Trust_selected!$H$2&amp;"'!D:D"),Trust_selected!$E$12,INDIRECT("'"&amp;Trust_selected!$H$2&amp;"'!H:H"),$B46), SUMIFS(INDIRECT("'"&amp;Trust_selected!$H$2&amp;"'!F:F"),INDIRECT("'"&amp;Trust_selected!$H$2&amp;"'!B:B"),N$1,INDIRECT("'"&amp;Trust_selected!$H$2&amp;"'!D:D"),Trust_selected!$E$12,INDIRECT("'"&amp;Trust_selected!$H$2&amp;"'!E:E"),Trust_selected!$E$18,INDIRECT("'"&amp;Trust_selected!$H$2&amp;"'!H:H"),$B46))))</f>
        <v>75</v>
      </c>
      <c r="Q46" s="22">
        <f ca="1">IF(AND(Trust_selected!$E$12="All intent",Trust_selected!$E$18="18+"), SUMIFS(INDIRECT("'"&amp;Trust_selected!$H$2&amp;"'!G:G"),INDIRECT("'"&amp;Trust_selected!$H$2&amp;"'!B:B"),N$1,INDIRECT("'"&amp;Trust_selected!$H$2&amp;"'!H:H"),$B46), IF(Trust_selected!$E$12="All intent", SUMIFS(INDIRECT("'"&amp;Trust_selected!$H$2&amp;"'!G:G"),INDIRECT("'"&amp;Trust_selected!$H$2&amp;"'!B:B"),N$1,INDIRECT("'"&amp;Trust_selected!$H$2&amp;"'!E:E"),Trust_selected!$E$18,INDIRECT("'"&amp;Trust_selected!$H$2&amp;"'!H:H"),$B46), IF(Trust_selected!$E$18="18+", SUMIFS(INDIRECT("'"&amp;Trust_selected!$H$2&amp;"'!G:G"),INDIRECT("'"&amp;Trust_selected!$H$2&amp;"'!B:B"),N$1,INDIRECT("'"&amp;Trust_selected!$H$2&amp;"'!D:D"),Trust_selected!$E$12,INDIRECT("'"&amp;Trust_selected!$H$2&amp;"'!H:H"),$B46), SUMIFS(INDIRECT("'"&amp;Trust_selected!$H$2&amp;"'!G:G"),INDIRECT("'"&amp;Trust_selected!$H$2&amp;"'!B:B"),N$1,INDIRECT("'"&amp;Trust_selected!$H$2&amp;"'!D:D"),Trust_selected!$E$12,INDIRECT("'"&amp;Trust_selected!$H$2&amp;"'!E:E"),Trust_selected!$E$18,INDIRECT("'"&amp;Trust_selected!$H$2&amp;"'!H:H"),$B46))))</f>
        <v>9</v>
      </c>
      <c r="R46" s="22">
        <f t="shared" ca="1" si="6"/>
        <v>0.12</v>
      </c>
      <c r="S46" s="18">
        <f t="shared" ca="1" si="30"/>
        <v>4.2820310180952947E-2</v>
      </c>
      <c r="T46" s="76">
        <f t="shared" ca="1" si="13"/>
        <v>1.5163327315567075E-2</v>
      </c>
      <c r="U46" s="76">
        <f t="shared" ca="1" si="14"/>
        <v>0.11502995297228782</v>
      </c>
      <c r="V46" s="76">
        <f t="shared" ca="1" si="15"/>
        <v>9.0426026160727035E-3</v>
      </c>
      <c r="W46" s="76">
        <f t="shared" ca="1" si="16"/>
        <v>0.17986937842640954</v>
      </c>
      <c r="X46" s="77" t="str">
        <f t="shared" ca="1" si="17"/>
        <v/>
      </c>
      <c r="Y46" s="120">
        <f t="shared" ca="1" si="18"/>
        <v>3.6120456601730772E-2</v>
      </c>
      <c r="Z46" s="120">
        <f t="shared" ca="1" si="19"/>
        <v>0.18068942018334408</v>
      </c>
      <c r="AA46" s="120">
        <f t="shared" ca="1" si="20"/>
        <v>6.4433718239445131E-2</v>
      </c>
      <c r="AB46" s="120">
        <f t="shared" ca="1" si="21"/>
        <v>0.21259640204748725</v>
      </c>
      <c r="AC46" s="22" t="str">
        <f t="shared" ca="1" si="22"/>
        <v>Change not statistically significant</v>
      </c>
      <c r="AG46" s="22" t="str">
        <f t="shared" ca="1" si="23"/>
        <v>Change not statistically significant</v>
      </c>
    </row>
    <row r="47" spans="1:33" x14ac:dyDescent="0.3">
      <c r="A47" s="12" t="s">
        <v>208</v>
      </c>
      <c r="B47" s="12" t="s">
        <v>53</v>
      </c>
      <c r="C47" s="12">
        <f t="shared" ca="1" si="24"/>
        <v>18</v>
      </c>
      <c r="D47" s="12">
        <f t="shared" ca="1" si="25"/>
        <v>86045</v>
      </c>
      <c r="E47" s="22">
        <f ca="1">IF(AND(Trust_selected!$E$12="All intent",Trust_selected!$E$18="18+"), SUMIFS(INDIRECT("'"&amp;Trust_selected!$H$2&amp;"'!F:F"),INDIRECT("'"&amp;Trust_selected!$H$2&amp;"'!B:B"),C$1,INDIRECT("'"&amp;Trust_selected!$H$2&amp;"'!H:H"),$B47), IF(Trust_selected!$E$12="All intent", SUMIFS(INDIRECT("'"&amp;Trust_selected!$H$2&amp;"'!F:F"),INDIRECT("'"&amp;Trust_selected!$H$2&amp;"'!B:B"),C$1,INDIRECT("'"&amp;Trust_selected!$H$2&amp;"'!E:E"),Trust_selected!$E$18,INDIRECT("'"&amp;Trust_selected!$H$2&amp;"'!H:H"),$B47), IF(Trust_selected!$E$18="18+", SUMIFS(INDIRECT("'"&amp;Trust_selected!$H$2&amp;"'!F:F"),INDIRECT("'"&amp;Trust_selected!$H$2&amp;"'!B:B"),C$1,INDIRECT("'"&amp;Trust_selected!$H$2&amp;"'!D:D"),Trust_selected!$E$12,INDIRECT("'"&amp;Trust_selected!$H$2&amp;"'!H:H"),$B47), SUMIFS(INDIRECT("'"&amp;Trust_selected!$H$2&amp;"'!F:F"),INDIRECT("'"&amp;Trust_selected!$H$2&amp;"'!B:B"),C$1,INDIRECT("'"&amp;Trust_selected!$H$2&amp;"'!D:D"),Trust_selected!$E$12,INDIRECT("'"&amp;Trust_selected!$H$2&amp;"'!E:E"),Trust_selected!$E$18,INDIRECT("'"&amp;Trust_selected!$H$2&amp;"'!H:H"),$B47))))</f>
        <v>86</v>
      </c>
      <c r="F47" s="22">
        <f ca="1">IF(AND(Trust_selected!$E$12="All intent",Trust_selected!$E$18="18+"), SUMIFS(INDIRECT("'"&amp;Trust_selected!$H$2&amp;"'!G:G"),INDIRECT("'"&amp;Trust_selected!$H$2&amp;"'!B:B"),C$1,INDIRECT("'"&amp;Trust_selected!$H$2&amp;"'!H:H"),$B47), IF(Trust_selected!$E$12="All intent", SUMIFS(INDIRECT("'"&amp;Trust_selected!$H$2&amp;"'!G:G"),INDIRECT("'"&amp;Trust_selected!$H$2&amp;"'!B:B"),C$1,INDIRECT("'"&amp;Trust_selected!$H$2&amp;"'!E:E"),Trust_selected!$E$18,INDIRECT("'"&amp;Trust_selected!$H$2&amp;"'!H:H"),$B47), IF(Trust_selected!$E$18="18+", SUMIFS(INDIRECT("'"&amp;Trust_selected!$H$2&amp;"'!G:G"),INDIRECT("'"&amp;Trust_selected!$H$2&amp;"'!B:B"),C$1,INDIRECT("'"&amp;Trust_selected!$H$2&amp;"'!D:D"),Trust_selected!$E$12,INDIRECT("'"&amp;Trust_selected!$H$2&amp;"'!H:H"),$B47), SUMIFS(INDIRECT("'"&amp;Trust_selected!$H$2&amp;"'!G:G"),INDIRECT("'"&amp;Trust_selected!$H$2&amp;"'!B:B"),C$1,INDIRECT("'"&amp;Trust_selected!$H$2&amp;"'!D:D"),Trust_selected!$E$12,INDIRECT("'"&amp;Trust_selected!$H$2&amp;"'!E:E"),Trust_selected!$E$18,INDIRECT("'"&amp;Trust_selected!$H$2&amp;"'!H:H"),$B47))))</f>
        <v>6</v>
      </c>
      <c r="G47" s="22">
        <f t="shared" ca="1" si="26"/>
        <v>6.9767441860465115E-2</v>
      </c>
      <c r="H47" s="18">
        <f t="shared" ca="1" si="27"/>
        <v>4.1856794361209183E-2</v>
      </c>
      <c r="I47" s="76">
        <f t="shared" ca="1" si="8"/>
        <v>1.5635943987498704E-2</v>
      </c>
      <c r="J47" s="76">
        <f t="shared" ca="1" si="9"/>
        <v>0.10725777818717293</v>
      </c>
      <c r="K47" s="76">
        <f t="shared" ca="1" si="10"/>
        <v>9.5121804240681021E-3</v>
      </c>
      <c r="L47" s="76">
        <f t="shared" ca="1" si="11"/>
        <v>0.1657763706456791</v>
      </c>
      <c r="M47" s="77" t="str">
        <f t="shared" ca="1" si="12"/>
        <v/>
      </c>
      <c r="N47" s="12">
        <f t="shared" ca="1" si="28"/>
        <v>18</v>
      </c>
      <c r="O47" s="12">
        <f t="shared" ca="1" si="29"/>
        <v>107045</v>
      </c>
      <c r="P47" s="22">
        <f ca="1">IF(AND(Trust_selected!$E$12="All intent",Trust_selected!$E$18="18+"), SUMIFS(INDIRECT("'"&amp;Trust_selected!$H$2&amp;"'!F:F"),INDIRECT("'"&amp;Trust_selected!$H$2&amp;"'!B:B"),N$1,INDIRECT("'"&amp;Trust_selected!$H$2&amp;"'!H:H"),$B47), IF(Trust_selected!$E$12="All intent", SUMIFS(INDIRECT("'"&amp;Trust_selected!$H$2&amp;"'!F:F"),INDIRECT("'"&amp;Trust_selected!$H$2&amp;"'!B:B"),N$1,INDIRECT("'"&amp;Trust_selected!$H$2&amp;"'!E:E"),Trust_selected!$E$18,INDIRECT("'"&amp;Trust_selected!$H$2&amp;"'!H:H"),$B47), IF(Trust_selected!$E$18="18+", SUMIFS(INDIRECT("'"&amp;Trust_selected!$H$2&amp;"'!F:F"),INDIRECT("'"&amp;Trust_selected!$H$2&amp;"'!B:B"),N$1,INDIRECT("'"&amp;Trust_selected!$H$2&amp;"'!D:D"),Trust_selected!$E$12,INDIRECT("'"&amp;Trust_selected!$H$2&amp;"'!H:H"),$B47), SUMIFS(INDIRECT("'"&amp;Trust_selected!$H$2&amp;"'!F:F"),INDIRECT("'"&amp;Trust_selected!$H$2&amp;"'!B:B"),N$1,INDIRECT("'"&amp;Trust_selected!$H$2&amp;"'!D:D"),Trust_selected!$E$12,INDIRECT("'"&amp;Trust_selected!$H$2&amp;"'!E:E"),Trust_selected!$E$18,INDIRECT("'"&amp;Trust_selected!$H$2&amp;"'!H:H"),$B47))))</f>
        <v>107</v>
      </c>
      <c r="Q47" s="22">
        <f ca="1">IF(AND(Trust_selected!$E$12="All intent",Trust_selected!$E$18="18+"), SUMIFS(INDIRECT("'"&amp;Trust_selected!$H$2&amp;"'!G:G"),INDIRECT("'"&amp;Trust_selected!$H$2&amp;"'!B:B"),N$1,INDIRECT("'"&amp;Trust_selected!$H$2&amp;"'!H:H"),$B47), IF(Trust_selected!$E$12="All intent", SUMIFS(INDIRECT("'"&amp;Trust_selected!$H$2&amp;"'!G:G"),INDIRECT("'"&amp;Trust_selected!$H$2&amp;"'!B:B"),N$1,INDIRECT("'"&amp;Trust_selected!$H$2&amp;"'!E:E"),Trust_selected!$E$18,INDIRECT("'"&amp;Trust_selected!$H$2&amp;"'!H:H"),$B47), IF(Trust_selected!$E$18="18+", SUMIFS(INDIRECT("'"&amp;Trust_selected!$H$2&amp;"'!G:G"),INDIRECT("'"&amp;Trust_selected!$H$2&amp;"'!B:B"),N$1,INDIRECT("'"&amp;Trust_selected!$H$2&amp;"'!D:D"),Trust_selected!$E$12,INDIRECT("'"&amp;Trust_selected!$H$2&amp;"'!H:H"),$B47), SUMIFS(INDIRECT("'"&amp;Trust_selected!$H$2&amp;"'!G:G"),INDIRECT("'"&amp;Trust_selected!$H$2&amp;"'!B:B"),N$1,INDIRECT("'"&amp;Trust_selected!$H$2&amp;"'!D:D"),Trust_selected!$E$12,INDIRECT("'"&amp;Trust_selected!$H$2&amp;"'!E:E"),Trust_selected!$E$18,INDIRECT("'"&amp;Trust_selected!$H$2&amp;"'!H:H"),$B47))))</f>
        <v>8</v>
      </c>
      <c r="R47" s="22">
        <f t="shared" ca="1" si="6"/>
        <v>7.476635514018691E-2</v>
      </c>
      <c r="S47" s="18">
        <f t="shared" ca="1" si="30"/>
        <v>4.2820310180952947E-2</v>
      </c>
      <c r="T47" s="76">
        <f t="shared" ca="1" si="13"/>
        <v>1.7780179199779523E-2</v>
      </c>
      <c r="U47" s="76">
        <f t="shared" ca="1" si="14"/>
        <v>9.9550736076830793E-2</v>
      </c>
      <c r="V47" s="76">
        <f t="shared" ca="1" si="15"/>
        <v>1.12763433437208E-2</v>
      </c>
      <c r="W47" s="76">
        <f t="shared" ca="1" si="16"/>
        <v>0.14928126302738393</v>
      </c>
      <c r="X47" s="77" t="str">
        <f t="shared" ca="1" si="17"/>
        <v/>
      </c>
      <c r="Y47" s="120">
        <f t="shared" ca="1" si="18"/>
        <v>3.2365414509921343E-2</v>
      </c>
      <c r="Z47" s="120">
        <f t="shared" ca="1" si="19"/>
        <v>0.14396140641036845</v>
      </c>
      <c r="AA47" s="120">
        <f t="shared" ca="1" si="20"/>
        <v>3.8370103103435346E-2</v>
      </c>
      <c r="AB47" s="120">
        <f t="shared" ca="1" si="21"/>
        <v>0.14063745446391163</v>
      </c>
      <c r="AC47" s="22" t="str">
        <f t="shared" ca="1" si="22"/>
        <v>Change not statistically significant</v>
      </c>
      <c r="AG47" s="22" t="str">
        <f t="shared" ca="1" si="23"/>
        <v>Change not statistically significant</v>
      </c>
    </row>
    <row r="48" spans="1:33" x14ac:dyDescent="0.3">
      <c r="A48" s="12" t="s">
        <v>209</v>
      </c>
      <c r="B48" s="12" t="s">
        <v>54</v>
      </c>
      <c r="C48" s="12">
        <f t="shared" ca="1" si="24"/>
        <v>27</v>
      </c>
      <c r="D48" s="12">
        <f t="shared" ca="1" si="25"/>
        <v>135046</v>
      </c>
      <c r="E48" s="22">
        <f ca="1">IF(AND(Trust_selected!$E$12="All intent",Trust_selected!$E$18="18+"), SUMIFS(INDIRECT("'"&amp;Trust_selected!$H$2&amp;"'!F:F"),INDIRECT("'"&amp;Trust_selected!$H$2&amp;"'!B:B"),C$1,INDIRECT("'"&amp;Trust_selected!$H$2&amp;"'!H:H"),$B48), IF(Trust_selected!$E$12="All intent", SUMIFS(INDIRECT("'"&amp;Trust_selected!$H$2&amp;"'!F:F"),INDIRECT("'"&amp;Trust_selected!$H$2&amp;"'!B:B"),C$1,INDIRECT("'"&amp;Trust_selected!$H$2&amp;"'!E:E"),Trust_selected!$E$18,INDIRECT("'"&amp;Trust_selected!$H$2&amp;"'!H:H"),$B48), IF(Trust_selected!$E$18="18+", SUMIFS(INDIRECT("'"&amp;Trust_selected!$H$2&amp;"'!F:F"),INDIRECT("'"&amp;Trust_selected!$H$2&amp;"'!B:B"),C$1,INDIRECT("'"&amp;Trust_selected!$H$2&amp;"'!D:D"),Trust_selected!$E$12,INDIRECT("'"&amp;Trust_selected!$H$2&amp;"'!H:H"),$B48), SUMIFS(INDIRECT("'"&amp;Trust_selected!$H$2&amp;"'!F:F"),INDIRECT("'"&amp;Trust_selected!$H$2&amp;"'!B:B"),C$1,INDIRECT("'"&amp;Trust_selected!$H$2&amp;"'!D:D"),Trust_selected!$E$12,INDIRECT("'"&amp;Trust_selected!$H$2&amp;"'!E:E"),Trust_selected!$E$18,INDIRECT("'"&amp;Trust_selected!$H$2&amp;"'!H:H"),$B48))))</f>
        <v>135</v>
      </c>
      <c r="F48" s="22">
        <f ca="1">IF(AND(Trust_selected!$E$12="All intent",Trust_selected!$E$18="18+"), SUMIFS(INDIRECT("'"&amp;Trust_selected!$H$2&amp;"'!G:G"),INDIRECT("'"&amp;Trust_selected!$H$2&amp;"'!B:B"),C$1,INDIRECT("'"&amp;Trust_selected!$H$2&amp;"'!H:H"),$B48), IF(Trust_selected!$E$12="All intent", SUMIFS(INDIRECT("'"&amp;Trust_selected!$H$2&amp;"'!G:G"),INDIRECT("'"&amp;Trust_selected!$H$2&amp;"'!B:B"),C$1,INDIRECT("'"&amp;Trust_selected!$H$2&amp;"'!E:E"),Trust_selected!$E$18,INDIRECT("'"&amp;Trust_selected!$H$2&amp;"'!H:H"),$B48), IF(Trust_selected!$E$18="18+", SUMIFS(INDIRECT("'"&amp;Trust_selected!$H$2&amp;"'!G:G"),INDIRECT("'"&amp;Trust_selected!$H$2&amp;"'!B:B"),C$1,INDIRECT("'"&amp;Trust_selected!$H$2&amp;"'!D:D"),Trust_selected!$E$12,INDIRECT("'"&amp;Trust_selected!$H$2&amp;"'!H:H"),$B48), SUMIFS(INDIRECT("'"&amp;Trust_selected!$H$2&amp;"'!G:G"),INDIRECT("'"&amp;Trust_selected!$H$2&amp;"'!B:B"),C$1,INDIRECT("'"&amp;Trust_selected!$H$2&amp;"'!D:D"),Trust_selected!$E$12,INDIRECT("'"&amp;Trust_selected!$H$2&amp;"'!E:E"),Trust_selected!$E$18,INDIRECT("'"&amp;Trust_selected!$H$2&amp;"'!H:H"),$B48))))</f>
        <v>15</v>
      </c>
      <c r="G48" s="22">
        <f t="shared" ca="1" si="26"/>
        <v>0.1111111111111111</v>
      </c>
      <c r="H48" s="18">
        <f t="shared" ca="1" si="27"/>
        <v>4.1856794361209183E-2</v>
      </c>
      <c r="I48" s="76">
        <f t="shared" ca="1" si="8"/>
        <v>1.8891204772352097E-2</v>
      </c>
      <c r="J48" s="76">
        <f t="shared" ca="1" si="9"/>
        <v>9.0175058347105458E-2</v>
      </c>
      <c r="K48" s="76">
        <f t="shared" ca="1" si="10"/>
        <v>1.2411376610572731E-2</v>
      </c>
      <c r="L48" s="76">
        <f t="shared" ca="1" si="11"/>
        <v>0.13183467175423358</v>
      </c>
      <c r="M48" s="77" t="str">
        <f t="shared" ca="1" si="12"/>
        <v/>
      </c>
      <c r="N48" s="12">
        <f t="shared" ca="1" si="28"/>
        <v>25</v>
      </c>
      <c r="O48" s="12">
        <f t="shared" ca="1" si="29"/>
        <v>135046</v>
      </c>
      <c r="P48" s="22">
        <f ca="1">IF(AND(Trust_selected!$E$12="All intent",Trust_selected!$E$18="18+"), SUMIFS(INDIRECT("'"&amp;Trust_selected!$H$2&amp;"'!F:F"),INDIRECT("'"&amp;Trust_selected!$H$2&amp;"'!B:B"),N$1,INDIRECT("'"&amp;Trust_selected!$H$2&amp;"'!H:H"),$B48), IF(Trust_selected!$E$12="All intent", SUMIFS(INDIRECT("'"&amp;Trust_selected!$H$2&amp;"'!F:F"),INDIRECT("'"&amp;Trust_selected!$H$2&amp;"'!B:B"),N$1,INDIRECT("'"&amp;Trust_selected!$H$2&amp;"'!E:E"),Trust_selected!$E$18,INDIRECT("'"&amp;Trust_selected!$H$2&amp;"'!H:H"),$B48), IF(Trust_selected!$E$18="18+", SUMIFS(INDIRECT("'"&amp;Trust_selected!$H$2&amp;"'!F:F"),INDIRECT("'"&amp;Trust_selected!$H$2&amp;"'!B:B"),N$1,INDIRECT("'"&amp;Trust_selected!$H$2&amp;"'!D:D"),Trust_selected!$E$12,INDIRECT("'"&amp;Trust_selected!$H$2&amp;"'!H:H"),$B48), SUMIFS(INDIRECT("'"&amp;Trust_selected!$H$2&amp;"'!F:F"),INDIRECT("'"&amp;Trust_selected!$H$2&amp;"'!B:B"),N$1,INDIRECT("'"&amp;Trust_selected!$H$2&amp;"'!D:D"),Trust_selected!$E$12,INDIRECT("'"&amp;Trust_selected!$H$2&amp;"'!E:E"),Trust_selected!$E$18,INDIRECT("'"&amp;Trust_selected!$H$2&amp;"'!H:H"),$B48))))</f>
        <v>135</v>
      </c>
      <c r="Q48" s="22">
        <f ca="1">IF(AND(Trust_selected!$E$12="All intent",Trust_selected!$E$18="18+"), SUMIFS(INDIRECT("'"&amp;Trust_selected!$H$2&amp;"'!G:G"),INDIRECT("'"&amp;Trust_selected!$H$2&amp;"'!B:B"),N$1,INDIRECT("'"&amp;Trust_selected!$H$2&amp;"'!H:H"),$B48), IF(Trust_selected!$E$12="All intent", SUMIFS(INDIRECT("'"&amp;Trust_selected!$H$2&amp;"'!G:G"),INDIRECT("'"&amp;Trust_selected!$H$2&amp;"'!B:B"),N$1,INDIRECT("'"&amp;Trust_selected!$H$2&amp;"'!E:E"),Trust_selected!$E$18,INDIRECT("'"&amp;Trust_selected!$H$2&amp;"'!H:H"),$B48), IF(Trust_selected!$E$18="18+", SUMIFS(INDIRECT("'"&amp;Trust_selected!$H$2&amp;"'!G:G"),INDIRECT("'"&amp;Trust_selected!$H$2&amp;"'!B:B"),N$1,INDIRECT("'"&amp;Trust_selected!$H$2&amp;"'!D:D"),Trust_selected!$E$12,INDIRECT("'"&amp;Trust_selected!$H$2&amp;"'!H:H"),$B48), SUMIFS(INDIRECT("'"&amp;Trust_selected!$H$2&amp;"'!G:G"),INDIRECT("'"&amp;Trust_selected!$H$2&amp;"'!B:B"),N$1,INDIRECT("'"&amp;Trust_selected!$H$2&amp;"'!D:D"),Trust_selected!$E$12,INDIRECT("'"&amp;Trust_selected!$H$2&amp;"'!E:E"),Trust_selected!$E$18,INDIRECT("'"&amp;Trust_selected!$H$2&amp;"'!H:H"),$B48))))</f>
        <v>12</v>
      </c>
      <c r="R48" s="22">
        <f t="shared" ca="1" si="6"/>
        <v>8.8888888888888892E-2</v>
      </c>
      <c r="S48" s="18">
        <f t="shared" ca="1" si="30"/>
        <v>4.2820310180952947E-2</v>
      </c>
      <c r="T48" s="76">
        <f t="shared" ca="1" si="13"/>
        <v>1.9496750876173342E-2</v>
      </c>
      <c r="U48" s="76">
        <f t="shared" ca="1" si="14"/>
        <v>9.1443224958571392E-2</v>
      </c>
      <c r="V48" s="76">
        <f t="shared" ca="1" si="15"/>
        <v>1.2857328240658956E-2</v>
      </c>
      <c r="W48" s="76">
        <f t="shared" ca="1" si="16"/>
        <v>0.13318844662900534</v>
      </c>
      <c r="X48" s="77" t="str">
        <f t="shared" ca="1" si="17"/>
        <v/>
      </c>
      <c r="Y48" s="120">
        <f t="shared" ca="1" si="18"/>
        <v>6.8500376015712475E-2</v>
      </c>
      <c r="Z48" s="120">
        <f t="shared" ca="1" si="19"/>
        <v>0.17524136444236241</v>
      </c>
      <c r="AA48" s="120">
        <f t="shared" ca="1" si="20"/>
        <v>5.1579365474074726E-2</v>
      </c>
      <c r="AB48" s="120">
        <f t="shared" ca="1" si="21"/>
        <v>0.14894761729589015</v>
      </c>
      <c r="AC48" s="22" t="str">
        <f t="shared" ca="1" si="22"/>
        <v>Change not statistically significant</v>
      </c>
      <c r="AG48" s="22" t="str">
        <f t="shared" ca="1" si="23"/>
        <v>Change not statistically significant</v>
      </c>
    </row>
    <row r="49" spans="1:33" x14ac:dyDescent="0.3">
      <c r="A49" s="12" t="s">
        <v>210</v>
      </c>
      <c r="B49" s="12" t="s">
        <v>55</v>
      </c>
      <c r="C49" s="12">
        <f t="shared" ca="1" si="24"/>
        <v>90</v>
      </c>
      <c r="D49" s="12">
        <f t="shared" ca="1" si="25"/>
        <v>852047</v>
      </c>
      <c r="E49" s="22">
        <f ca="1">IF(AND(Trust_selected!$E$12="All intent",Trust_selected!$E$18="18+"), SUMIFS(INDIRECT("'"&amp;Trust_selected!$H$2&amp;"'!F:F"),INDIRECT("'"&amp;Trust_selected!$H$2&amp;"'!B:B"),C$1,INDIRECT("'"&amp;Trust_selected!$H$2&amp;"'!H:H"),$B49), IF(Trust_selected!$E$12="All intent", SUMIFS(INDIRECT("'"&amp;Trust_selected!$H$2&amp;"'!F:F"),INDIRECT("'"&amp;Trust_selected!$H$2&amp;"'!B:B"),C$1,INDIRECT("'"&amp;Trust_selected!$H$2&amp;"'!E:E"),Trust_selected!$E$18,INDIRECT("'"&amp;Trust_selected!$H$2&amp;"'!H:H"),$B49), IF(Trust_selected!$E$18="18+", SUMIFS(INDIRECT("'"&amp;Trust_selected!$H$2&amp;"'!F:F"),INDIRECT("'"&amp;Trust_selected!$H$2&amp;"'!B:B"),C$1,INDIRECT("'"&amp;Trust_selected!$H$2&amp;"'!D:D"),Trust_selected!$E$12,INDIRECT("'"&amp;Trust_selected!$H$2&amp;"'!H:H"),$B49), SUMIFS(INDIRECT("'"&amp;Trust_selected!$H$2&amp;"'!F:F"),INDIRECT("'"&amp;Trust_selected!$H$2&amp;"'!B:B"),C$1,INDIRECT("'"&amp;Trust_selected!$H$2&amp;"'!D:D"),Trust_selected!$E$12,INDIRECT("'"&amp;Trust_selected!$H$2&amp;"'!E:E"),Trust_selected!$E$18,INDIRECT("'"&amp;Trust_selected!$H$2&amp;"'!H:H"),$B49))))</f>
        <v>852</v>
      </c>
      <c r="F49" s="22">
        <f ca="1">IF(AND(Trust_selected!$E$12="All intent",Trust_selected!$E$18="18+"), SUMIFS(INDIRECT("'"&amp;Trust_selected!$H$2&amp;"'!G:G"),INDIRECT("'"&amp;Trust_selected!$H$2&amp;"'!B:B"),C$1,INDIRECT("'"&amp;Trust_selected!$H$2&amp;"'!H:H"),$B49), IF(Trust_selected!$E$12="All intent", SUMIFS(INDIRECT("'"&amp;Trust_selected!$H$2&amp;"'!G:G"),INDIRECT("'"&amp;Trust_selected!$H$2&amp;"'!B:B"),C$1,INDIRECT("'"&amp;Trust_selected!$H$2&amp;"'!E:E"),Trust_selected!$E$18,INDIRECT("'"&amp;Trust_selected!$H$2&amp;"'!H:H"),$B49), IF(Trust_selected!$E$18="18+", SUMIFS(INDIRECT("'"&amp;Trust_selected!$H$2&amp;"'!G:G"),INDIRECT("'"&amp;Trust_selected!$H$2&amp;"'!B:B"),C$1,INDIRECT("'"&amp;Trust_selected!$H$2&amp;"'!D:D"),Trust_selected!$E$12,INDIRECT("'"&amp;Trust_selected!$H$2&amp;"'!H:H"),$B49), SUMIFS(INDIRECT("'"&amp;Trust_selected!$H$2&amp;"'!G:G"),INDIRECT("'"&amp;Trust_selected!$H$2&amp;"'!B:B"),C$1,INDIRECT("'"&amp;Trust_selected!$H$2&amp;"'!D:D"),Trust_selected!$E$12,INDIRECT("'"&amp;Trust_selected!$H$2&amp;"'!E:E"),Trust_selected!$E$18,INDIRECT("'"&amp;Trust_selected!$H$2&amp;"'!H:H"),$B49))))</f>
        <v>30</v>
      </c>
      <c r="G49" s="22">
        <f t="shared" ca="1" si="26"/>
        <v>3.5211267605633804E-2</v>
      </c>
      <c r="H49" s="18">
        <f t="shared" ca="1" si="27"/>
        <v>4.1856794361209183E-2</v>
      </c>
      <c r="I49" s="76">
        <f t="shared" ca="1" si="8"/>
        <v>3.0339502931351518E-2</v>
      </c>
      <c r="J49" s="76">
        <f t="shared" ca="1" si="9"/>
        <v>5.748700327201655E-2</v>
      </c>
      <c r="K49" s="76">
        <f t="shared" ca="1" si="10"/>
        <v>2.5248311614529308E-2</v>
      </c>
      <c r="L49" s="76">
        <f t="shared" ca="1" si="11"/>
        <v>6.8621314010422332E-2</v>
      </c>
      <c r="M49" s="77" t="str">
        <f t="shared" ca="1" si="12"/>
        <v/>
      </c>
      <c r="N49" s="12">
        <f t="shared" ca="1" si="28"/>
        <v>93</v>
      </c>
      <c r="O49" s="12">
        <f t="shared" ca="1" si="29"/>
        <v>983047</v>
      </c>
      <c r="P49" s="22">
        <f ca="1">IF(AND(Trust_selected!$E$12="All intent",Trust_selected!$E$18="18+"), SUMIFS(INDIRECT("'"&amp;Trust_selected!$H$2&amp;"'!F:F"),INDIRECT("'"&amp;Trust_selected!$H$2&amp;"'!B:B"),N$1,INDIRECT("'"&amp;Trust_selected!$H$2&amp;"'!H:H"),$B49), IF(Trust_selected!$E$12="All intent", SUMIFS(INDIRECT("'"&amp;Trust_selected!$H$2&amp;"'!F:F"),INDIRECT("'"&amp;Trust_selected!$H$2&amp;"'!B:B"),N$1,INDIRECT("'"&amp;Trust_selected!$H$2&amp;"'!E:E"),Trust_selected!$E$18,INDIRECT("'"&amp;Trust_selected!$H$2&amp;"'!H:H"),$B49), IF(Trust_selected!$E$18="18+", SUMIFS(INDIRECT("'"&amp;Trust_selected!$H$2&amp;"'!F:F"),INDIRECT("'"&amp;Trust_selected!$H$2&amp;"'!B:B"),N$1,INDIRECT("'"&amp;Trust_selected!$H$2&amp;"'!D:D"),Trust_selected!$E$12,INDIRECT("'"&amp;Trust_selected!$H$2&amp;"'!H:H"),$B49), SUMIFS(INDIRECT("'"&amp;Trust_selected!$H$2&amp;"'!F:F"),INDIRECT("'"&amp;Trust_selected!$H$2&amp;"'!B:B"),N$1,INDIRECT("'"&amp;Trust_selected!$H$2&amp;"'!D:D"),Trust_selected!$E$12,INDIRECT("'"&amp;Trust_selected!$H$2&amp;"'!E:E"),Trust_selected!$E$18,INDIRECT("'"&amp;Trust_selected!$H$2&amp;"'!H:H"),$B49))))</f>
        <v>983</v>
      </c>
      <c r="Q49" s="22">
        <f ca="1">IF(AND(Trust_selected!$E$12="All intent",Trust_selected!$E$18="18+"), SUMIFS(INDIRECT("'"&amp;Trust_selected!$H$2&amp;"'!G:G"),INDIRECT("'"&amp;Trust_selected!$H$2&amp;"'!B:B"),N$1,INDIRECT("'"&amp;Trust_selected!$H$2&amp;"'!H:H"),$B49), IF(Trust_selected!$E$12="All intent", SUMIFS(INDIRECT("'"&amp;Trust_selected!$H$2&amp;"'!G:G"),INDIRECT("'"&amp;Trust_selected!$H$2&amp;"'!B:B"),N$1,INDIRECT("'"&amp;Trust_selected!$H$2&amp;"'!E:E"),Trust_selected!$E$18,INDIRECT("'"&amp;Trust_selected!$H$2&amp;"'!H:H"),$B49), IF(Trust_selected!$E$18="18+", SUMIFS(INDIRECT("'"&amp;Trust_selected!$H$2&amp;"'!G:G"),INDIRECT("'"&amp;Trust_selected!$H$2&amp;"'!B:B"),N$1,INDIRECT("'"&amp;Trust_selected!$H$2&amp;"'!D:D"),Trust_selected!$E$12,INDIRECT("'"&amp;Trust_selected!$H$2&amp;"'!H:H"),$B49), SUMIFS(INDIRECT("'"&amp;Trust_selected!$H$2&amp;"'!G:G"),INDIRECT("'"&amp;Trust_selected!$H$2&amp;"'!B:B"),N$1,INDIRECT("'"&amp;Trust_selected!$H$2&amp;"'!D:D"),Trust_selected!$E$12,INDIRECT("'"&amp;Trust_selected!$H$2&amp;"'!E:E"),Trust_selected!$E$18,INDIRECT("'"&amp;Trust_selected!$H$2&amp;"'!H:H"),$B49))))</f>
        <v>35</v>
      </c>
      <c r="R49" s="22">
        <f t="shared" ca="1" si="6"/>
        <v>3.5605289928789419E-2</v>
      </c>
      <c r="S49" s="18">
        <f t="shared" ca="1" si="30"/>
        <v>4.2820310180952947E-2</v>
      </c>
      <c r="T49" s="76">
        <f t="shared" ca="1" si="13"/>
        <v>3.1843795944948447E-2</v>
      </c>
      <c r="U49" s="76">
        <f t="shared" ca="1" si="14"/>
        <v>5.7356263938779094E-2</v>
      </c>
      <c r="V49" s="76">
        <f t="shared" ca="1" si="15"/>
        <v>2.6879689668463356E-2</v>
      </c>
      <c r="W49" s="76">
        <f t="shared" ca="1" si="16"/>
        <v>6.7557999675752781E-2</v>
      </c>
      <c r="X49" s="77" t="str">
        <f t="shared" ca="1" si="17"/>
        <v/>
      </c>
      <c r="Y49" s="120">
        <f t="shared" ca="1" si="18"/>
        <v>2.477415597906724E-2</v>
      </c>
      <c r="Z49" s="120">
        <f t="shared" ca="1" si="19"/>
        <v>4.9820803359154578E-2</v>
      </c>
      <c r="AA49" s="120">
        <f t="shared" ca="1" si="20"/>
        <v>2.5711190270656631E-2</v>
      </c>
      <c r="AB49" s="120">
        <f t="shared" ca="1" si="21"/>
        <v>4.9114870349999638E-2</v>
      </c>
      <c r="AC49" s="22" t="str">
        <f t="shared" ca="1" si="22"/>
        <v>Change not statistically significant</v>
      </c>
      <c r="AG49" s="22" t="str">
        <f t="shared" ca="1" si="23"/>
        <v>Change not statistically significant</v>
      </c>
    </row>
    <row r="50" spans="1:33" x14ac:dyDescent="0.3">
      <c r="A50" s="12" t="s">
        <v>211</v>
      </c>
      <c r="B50" s="12" t="s">
        <v>56</v>
      </c>
      <c r="C50" s="12">
        <f t="shared" ca="1" si="24"/>
        <v>73</v>
      </c>
      <c r="D50" s="12">
        <f t="shared" ca="1" si="25"/>
        <v>602048</v>
      </c>
      <c r="E50" s="22">
        <f ca="1">IF(AND(Trust_selected!$E$12="All intent",Trust_selected!$E$18="18+"), SUMIFS(INDIRECT("'"&amp;Trust_selected!$H$2&amp;"'!F:F"),INDIRECT("'"&amp;Trust_selected!$H$2&amp;"'!B:B"),C$1,INDIRECT("'"&amp;Trust_selected!$H$2&amp;"'!H:H"),$B50), IF(Trust_selected!$E$12="All intent", SUMIFS(INDIRECT("'"&amp;Trust_selected!$H$2&amp;"'!F:F"),INDIRECT("'"&amp;Trust_selected!$H$2&amp;"'!B:B"),C$1,INDIRECT("'"&amp;Trust_selected!$H$2&amp;"'!E:E"),Trust_selected!$E$18,INDIRECT("'"&amp;Trust_selected!$H$2&amp;"'!H:H"),$B50), IF(Trust_selected!$E$18="18+", SUMIFS(INDIRECT("'"&amp;Trust_selected!$H$2&amp;"'!F:F"),INDIRECT("'"&amp;Trust_selected!$H$2&amp;"'!B:B"),C$1,INDIRECT("'"&amp;Trust_selected!$H$2&amp;"'!D:D"),Trust_selected!$E$12,INDIRECT("'"&amp;Trust_selected!$H$2&amp;"'!H:H"),$B50), SUMIFS(INDIRECT("'"&amp;Trust_selected!$H$2&amp;"'!F:F"),INDIRECT("'"&amp;Trust_selected!$H$2&amp;"'!B:B"),C$1,INDIRECT("'"&amp;Trust_selected!$H$2&amp;"'!D:D"),Trust_selected!$E$12,INDIRECT("'"&amp;Trust_selected!$H$2&amp;"'!E:E"),Trust_selected!$E$18,INDIRECT("'"&amp;Trust_selected!$H$2&amp;"'!H:H"),$B50))))</f>
        <v>602</v>
      </c>
      <c r="F50" s="22">
        <f ca="1">IF(AND(Trust_selected!$E$12="All intent",Trust_selected!$E$18="18+"), SUMIFS(INDIRECT("'"&amp;Trust_selected!$H$2&amp;"'!G:G"),INDIRECT("'"&amp;Trust_selected!$H$2&amp;"'!B:B"),C$1,INDIRECT("'"&amp;Trust_selected!$H$2&amp;"'!H:H"),$B50), IF(Trust_selected!$E$12="All intent", SUMIFS(INDIRECT("'"&amp;Trust_selected!$H$2&amp;"'!G:G"),INDIRECT("'"&amp;Trust_selected!$H$2&amp;"'!B:B"),C$1,INDIRECT("'"&amp;Trust_selected!$H$2&amp;"'!E:E"),Trust_selected!$E$18,INDIRECT("'"&amp;Trust_selected!$H$2&amp;"'!H:H"),$B50), IF(Trust_selected!$E$18="18+", SUMIFS(INDIRECT("'"&amp;Trust_selected!$H$2&amp;"'!G:G"),INDIRECT("'"&amp;Trust_selected!$H$2&amp;"'!B:B"),C$1,INDIRECT("'"&amp;Trust_selected!$H$2&amp;"'!D:D"),Trust_selected!$E$12,INDIRECT("'"&amp;Trust_selected!$H$2&amp;"'!H:H"),$B50), SUMIFS(INDIRECT("'"&amp;Trust_selected!$H$2&amp;"'!G:G"),INDIRECT("'"&amp;Trust_selected!$H$2&amp;"'!B:B"),C$1,INDIRECT("'"&amp;Trust_selected!$H$2&amp;"'!D:D"),Trust_selected!$E$12,INDIRECT("'"&amp;Trust_selected!$H$2&amp;"'!E:E"),Trust_selected!$E$18,INDIRECT("'"&amp;Trust_selected!$H$2&amp;"'!H:H"),$B50))))</f>
        <v>31</v>
      </c>
      <c r="G50" s="22">
        <f t="shared" ca="1" si="26"/>
        <v>5.1495016611295678E-2</v>
      </c>
      <c r="H50" s="18">
        <f t="shared" ca="1" si="27"/>
        <v>4.1856794361209183E-2</v>
      </c>
      <c r="I50" s="76">
        <f t="shared" ca="1" si="8"/>
        <v>2.8552557011768336E-2</v>
      </c>
      <c r="J50" s="76">
        <f t="shared" ca="1" si="9"/>
        <v>6.0971140949705196E-2</v>
      </c>
      <c r="K50" s="76">
        <f t="shared" ca="1" si="10"/>
        <v>2.298351052498741E-2</v>
      </c>
      <c r="L50" s="76">
        <f t="shared" ca="1" si="11"/>
        <v>7.5037880257742523E-2</v>
      </c>
      <c r="M50" s="77" t="str">
        <f t="shared" ca="1" si="12"/>
        <v/>
      </c>
      <c r="N50" s="12">
        <f t="shared" ca="1" si="28"/>
        <v>68</v>
      </c>
      <c r="O50" s="12">
        <f t="shared" ca="1" si="29"/>
        <v>615048</v>
      </c>
      <c r="P50" s="22">
        <f ca="1">IF(AND(Trust_selected!$E$12="All intent",Trust_selected!$E$18="18+"), SUMIFS(INDIRECT("'"&amp;Trust_selected!$H$2&amp;"'!F:F"),INDIRECT("'"&amp;Trust_selected!$H$2&amp;"'!B:B"),N$1,INDIRECT("'"&amp;Trust_selected!$H$2&amp;"'!H:H"),$B50), IF(Trust_selected!$E$12="All intent", SUMIFS(INDIRECT("'"&amp;Trust_selected!$H$2&amp;"'!F:F"),INDIRECT("'"&amp;Trust_selected!$H$2&amp;"'!B:B"),N$1,INDIRECT("'"&amp;Trust_selected!$H$2&amp;"'!E:E"),Trust_selected!$E$18,INDIRECT("'"&amp;Trust_selected!$H$2&amp;"'!H:H"),$B50), IF(Trust_selected!$E$18="18+", SUMIFS(INDIRECT("'"&amp;Trust_selected!$H$2&amp;"'!F:F"),INDIRECT("'"&amp;Trust_selected!$H$2&amp;"'!B:B"),N$1,INDIRECT("'"&amp;Trust_selected!$H$2&amp;"'!D:D"),Trust_selected!$E$12,INDIRECT("'"&amp;Trust_selected!$H$2&amp;"'!H:H"),$B50), SUMIFS(INDIRECT("'"&amp;Trust_selected!$H$2&amp;"'!F:F"),INDIRECT("'"&amp;Trust_selected!$H$2&amp;"'!B:B"),N$1,INDIRECT("'"&amp;Trust_selected!$H$2&amp;"'!D:D"),Trust_selected!$E$12,INDIRECT("'"&amp;Trust_selected!$H$2&amp;"'!E:E"),Trust_selected!$E$18,INDIRECT("'"&amp;Trust_selected!$H$2&amp;"'!H:H"),$B50))))</f>
        <v>615</v>
      </c>
      <c r="Q50" s="22">
        <f ca="1">IF(AND(Trust_selected!$E$12="All intent",Trust_selected!$E$18="18+"), SUMIFS(INDIRECT("'"&amp;Trust_selected!$H$2&amp;"'!G:G"),INDIRECT("'"&amp;Trust_selected!$H$2&amp;"'!B:B"),N$1,INDIRECT("'"&amp;Trust_selected!$H$2&amp;"'!H:H"),$B50), IF(Trust_selected!$E$12="All intent", SUMIFS(INDIRECT("'"&amp;Trust_selected!$H$2&amp;"'!G:G"),INDIRECT("'"&amp;Trust_selected!$H$2&amp;"'!B:B"),N$1,INDIRECT("'"&amp;Trust_selected!$H$2&amp;"'!E:E"),Trust_selected!$E$18,INDIRECT("'"&amp;Trust_selected!$H$2&amp;"'!H:H"),$B50), IF(Trust_selected!$E$18="18+", SUMIFS(INDIRECT("'"&amp;Trust_selected!$H$2&amp;"'!G:G"),INDIRECT("'"&amp;Trust_selected!$H$2&amp;"'!B:B"),N$1,INDIRECT("'"&amp;Trust_selected!$H$2&amp;"'!D:D"),Trust_selected!$E$12,INDIRECT("'"&amp;Trust_selected!$H$2&amp;"'!H:H"),$B50), SUMIFS(INDIRECT("'"&amp;Trust_selected!$H$2&amp;"'!G:G"),INDIRECT("'"&amp;Trust_selected!$H$2&amp;"'!B:B"),N$1,INDIRECT("'"&amp;Trust_selected!$H$2&amp;"'!D:D"),Trust_selected!$E$12,INDIRECT("'"&amp;Trust_selected!$H$2&amp;"'!E:E"),Trust_selected!$E$18,INDIRECT("'"&amp;Trust_selected!$H$2&amp;"'!H:H"),$B50))))</f>
        <v>41</v>
      </c>
      <c r="R50" s="22">
        <f t="shared" ca="1" si="6"/>
        <v>6.6666666666666666E-2</v>
      </c>
      <c r="S50" s="18">
        <f t="shared" ca="1" si="30"/>
        <v>4.2820310180952947E-2</v>
      </c>
      <c r="T50" s="76">
        <f t="shared" ca="1" si="13"/>
        <v>2.9456845824938706E-2</v>
      </c>
      <c r="U50" s="76">
        <f t="shared" ca="1" si="14"/>
        <v>6.1859868375548348E-2</v>
      </c>
      <c r="V50" s="76">
        <f t="shared" ca="1" si="15"/>
        <v>2.3819238731228258E-2</v>
      </c>
      <c r="W50" s="76">
        <f t="shared" ca="1" si="16"/>
        <v>7.5801902421641823E-2</v>
      </c>
      <c r="X50" s="77" t="str">
        <f t="shared" ca="1" si="17"/>
        <v/>
      </c>
      <c r="Y50" s="120">
        <f t="shared" ca="1" si="18"/>
        <v>3.651224343879856E-2</v>
      </c>
      <c r="Z50" s="120">
        <f t="shared" ca="1" si="19"/>
        <v>7.2165460706537385E-2</v>
      </c>
      <c r="AA50" s="120">
        <f t="shared" ca="1" si="20"/>
        <v>4.9520249707610049E-2</v>
      </c>
      <c r="AB50" s="120">
        <f t="shared" ca="1" si="21"/>
        <v>8.9192917610364061E-2</v>
      </c>
      <c r="AC50" s="22" t="str">
        <f t="shared" ca="1" si="22"/>
        <v>Change not statistically significant</v>
      </c>
      <c r="AG50" s="22" t="str">
        <f t="shared" ca="1" si="23"/>
        <v>Change not statistically significant</v>
      </c>
    </row>
    <row r="51" spans="1:33" x14ac:dyDescent="0.3">
      <c r="A51" s="12" t="s">
        <v>212</v>
      </c>
      <c r="B51" s="12" t="s">
        <v>57</v>
      </c>
      <c r="C51" s="12">
        <f t="shared" ca="1" si="24"/>
        <v>64</v>
      </c>
      <c r="D51" s="12">
        <f t="shared" ca="1" si="25"/>
        <v>509050</v>
      </c>
      <c r="E51" s="22">
        <f ca="1">IF(AND(Trust_selected!$E$12="All intent",Trust_selected!$E$18="18+"), SUMIFS(INDIRECT("'"&amp;Trust_selected!$H$2&amp;"'!F:F"),INDIRECT("'"&amp;Trust_selected!$H$2&amp;"'!B:B"),C$1,INDIRECT("'"&amp;Trust_selected!$H$2&amp;"'!H:H"),$B51), IF(Trust_selected!$E$12="All intent", SUMIFS(INDIRECT("'"&amp;Trust_selected!$H$2&amp;"'!F:F"),INDIRECT("'"&amp;Trust_selected!$H$2&amp;"'!B:B"),C$1,INDIRECT("'"&amp;Trust_selected!$H$2&amp;"'!E:E"),Trust_selected!$E$18,INDIRECT("'"&amp;Trust_selected!$H$2&amp;"'!H:H"),$B51), IF(Trust_selected!$E$18="18+", SUMIFS(INDIRECT("'"&amp;Trust_selected!$H$2&amp;"'!F:F"),INDIRECT("'"&amp;Trust_selected!$H$2&amp;"'!B:B"),C$1,INDIRECT("'"&amp;Trust_selected!$H$2&amp;"'!D:D"),Trust_selected!$E$12,INDIRECT("'"&amp;Trust_selected!$H$2&amp;"'!H:H"),$B51), SUMIFS(INDIRECT("'"&amp;Trust_selected!$H$2&amp;"'!F:F"),INDIRECT("'"&amp;Trust_selected!$H$2&amp;"'!B:B"),C$1,INDIRECT("'"&amp;Trust_selected!$H$2&amp;"'!D:D"),Trust_selected!$E$12,INDIRECT("'"&amp;Trust_selected!$H$2&amp;"'!E:E"),Trust_selected!$E$18,INDIRECT("'"&amp;Trust_selected!$H$2&amp;"'!H:H"),$B51))))</f>
        <v>509</v>
      </c>
      <c r="F51" s="22">
        <f ca="1">IF(AND(Trust_selected!$E$12="All intent",Trust_selected!$E$18="18+"), SUMIFS(INDIRECT("'"&amp;Trust_selected!$H$2&amp;"'!G:G"),INDIRECT("'"&amp;Trust_selected!$H$2&amp;"'!B:B"),C$1,INDIRECT("'"&amp;Trust_selected!$H$2&amp;"'!H:H"),$B51), IF(Trust_selected!$E$12="All intent", SUMIFS(INDIRECT("'"&amp;Trust_selected!$H$2&amp;"'!G:G"),INDIRECT("'"&amp;Trust_selected!$H$2&amp;"'!B:B"),C$1,INDIRECT("'"&amp;Trust_selected!$H$2&amp;"'!E:E"),Trust_selected!$E$18,INDIRECT("'"&amp;Trust_selected!$H$2&amp;"'!H:H"),$B51), IF(Trust_selected!$E$18="18+", SUMIFS(INDIRECT("'"&amp;Trust_selected!$H$2&amp;"'!G:G"),INDIRECT("'"&amp;Trust_selected!$H$2&amp;"'!B:B"),C$1,INDIRECT("'"&amp;Trust_selected!$H$2&amp;"'!D:D"),Trust_selected!$E$12,INDIRECT("'"&amp;Trust_selected!$H$2&amp;"'!H:H"),$B51), SUMIFS(INDIRECT("'"&amp;Trust_selected!$H$2&amp;"'!G:G"),INDIRECT("'"&amp;Trust_selected!$H$2&amp;"'!B:B"),C$1,INDIRECT("'"&amp;Trust_selected!$H$2&amp;"'!D:D"),Trust_selected!$E$12,INDIRECT("'"&amp;Trust_selected!$H$2&amp;"'!E:E"),Trust_selected!$E$18,INDIRECT("'"&amp;Trust_selected!$H$2&amp;"'!H:H"),$B51))))</f>
        <v>19</v>
      </c>
      <c r="G51" s="22">
        <f t="shared" ca="1" si="26"/>
        <v>3.732809430255403E-2</v>
      </c>
      <c r="H51" s="18">
        <f t="shared" ca="1" si="27"/>
        <v>4.1856794361209183E-2</v>
      </c>
      <c r="I51" s="76">
        <f t="shared" ca="1" si="8"/>
        <v>2.7619611620941658E-2</v>
      </c>
      <c r="J51" s="76">
        <f t="shared" ca="1" si="9"/>
        <v>6.295770632618071E-2</v>
      </c>
      <c r="K51" s="76">
        <f t="shared" ca="1" si="10"/>
        <v>2.1837948973465731E-2</v>
      </c>
      <c r="L51" s="76">
        <f t="shared" ca="1" si="11"/>
        <v>7.8749495797049707E-2</v>
      </c>
      <c r="M51" s="77" t="str">
        <f t="shared" ca="1" si="12"/>
        <v/>
      </c>
      <c r="N51" s="12">
        <f t="shared" ca="1" si="28"/>
        <v>64</v>
      </c>
      <c r="O51" s="12">
        <f t="shared" ca="1" si="29"/>
        <v>547050</v>
      </c>
      <c r="P51" s="22">
        <f ca="1">IF(AND(Trust_selected!$E$12="All intent",Trust_selected!$E$18="18+"), SUMIFS(INDIRECT("'"&amp;Trust_selected!$H$2&amp;"'!F:F"),INDIRECT("'"&amp;Trust_selected!$H$2&amp;"'!B:B"),N$1,INDIRECT("'"&amp;Trust_selected!$H$2&amp;"'!H:H"),$B51), IF(Trust_selected!$E$12="All intent", SUMIFS(INDIRECT("'"&amp;Trust_selected!$H$2&amp;"'!F:F"),INDIRECT("'"&amp;Trust_selected!$H$2&amp;"'!B:B"),N$1,INDIRECT("'"&amp;Trust_selected!$H$2&amp;"'!E:E"),Trust_selected!$E$18,INDIRECT("'"&amp;Trust_selected!$H$2&amp;"'!H:H"),$B51), IF(Trust_selected!$E$18="18+", SUMIFS(INDIRECT("'"&amp;Trust_selected!$H$2&amp;"'!F:F"),INDIRECT("'"&amp;Trust_selected!$H$2&amp;"'!B:B"),N$1,INDIRECT("'"&amp;Trust_selected!$H$2&amp;"'!D:D"),Trust_selected!$E$12,INDIRECT("'"&amp;Trust_selected!$H$2&amp;"'!H:H"),$B51), SUMIFS(INDIRECT("'"&amp;Trust_selected!$H$2&amp;"'!F:F"),INDIRECT("'"&amp;Trust_selected!$H$2&amp;"'!B:B"),N$1,INDIRECT("'"&amp;Trust_selected!$H$2&amp;"'!D:D"),Trust_selected!$E$12,INDIRECT("'"&amp;Trust_selected!$H$2&amp;"'!E:E"),Trust_selected!$E$18,INDIRECT("'"&amp;Trust_selected!$H$2&amp;"'!H:H"),$B51))))</f>
        <v>547</v>
      </c>
      <c r="Q51" s="22">
        <f ca="1">IF(AND(Trust_selected!$E$12="All intent",Trust_selected!$E$18="18+"), SUMIFS(INDIRECT("'"&amp;Trust_selected!$H$2&amp;"'!G:G"),INDIRECT("'"&amp;Trust_selected!$H$2&amp;"'!B:B"),N$1,INDIRECT("'"&amp;Trust_selected!$H$2&amp;"'!H:H"),$B51), IF(Trust_selected!$E$12="All intent", SUMIFS(INDIRECT("'"&amp;Trust_selected!$H$2&amp;"'!G:G"),INDIRECT("'"&amp;Trust_selected!$H$2&amp;"'!B:B"),N$1,INDIRECT("'"&amp;Trust_selected!$H$2&amp;"'!E:E"),Trust_selected!$E$18,INDIRECT("'"&amp;Trust_selected!$H$2&amp;"'!H:H"),$B51), IF(Trust_selected!$E$18="18+", SUMIFS(INDIRECT("'"&amp;Trust_selected!$H$2&amp;"'!G:G"),INDIRECT("'"&amp;Trust_selected!$H$2&amp;"'!B:B"),N$1,INDIRECT("'"&amp;Trust_selected!$H$2&amp;"'!D:D"),Trust_selected!$E$12,INDIRECT("'"&amp;Trust_selected!$H$2&amp;"'!H:H"),$B51), SUMIFS(INDIRECT("'"&amp;Trust_selected!$H$2&amp;"'!G:G"),INDIRECT("'"&amp;Trust_selected!$H$2&amp;"'!B:B"),N$1,INDIRECT("'"&amp;Trust_selected!$H$2&amp;"'!D:D"),Trust_selected!$E$12,INDIRECT("'"&amp;Trust_selected!$H$2&amp;"'!E:E"),Trust_selected!$E$18,INDIRECT("'"&amp;Trust_selected!$H$2&amp;"'!H:H"),$B51))))</f>
        <v>19</v>
      </c>
      <c r="R51" s="22">
        <f t="shared" ca="1" si="6"/>
        <v>3.4734917733089579E-2</v>
      </c>
      <c r="S51" s="18">
        <f t="shared" ca="1" si="30"/>
        <v>4.2820310180952947E-2</v>
      </c>
      <c r="T51" s="76">
        <f t="shared" ca="1" si="13"/>
        <v>2.8803776710644043E-2</v>
      </c>
      <c r="U51" s="76">
        <f t="shared" ca="1" si="14"/>
        <v>6.3213636894215372E-2</v>
      </c>
      <c r="V51" s="76">
        <f t="shared" ca="1" si="15"/>
        <v>2.3009838842297209E-2</v>
      </c>
      <c r="W51" s="76">
        <f t="shared" ca="1" si="16"/>
        <v>7.8319462490135536E-2</v>
      </c>
      <c r="X51" s="77" t="str">
        <f t="shared" ca="1" si="17"/>
        <v/>
      </c>
      <c r="Y51" s="120">
        <f t="shared" ca="1" si="18"/>
        <v>2.4025299671884652E-2</v>
      </c>
      <c r="Z51" s="120">
        <f t="shared" ca="1" si="19"/>
        <v>5.7562212610977104E-2</v>
      </c>
      <c r="AA51" s="120">
        <f t="shared" ca="1" si="20"/>
        <v>2.2347940467998668E-2</v>
      </c>
      <c r="AB51" s="120">
        <f t="shared" ca="1" si="21"/>
        <v>5.3611227366378238E-2</v>
      </c>
      <c r="AC51" s="22" t="str">
        <f t="shared" ca="1" si="22"/>
        <v>Change not statistically significant</v>
      </c>
      <c r="AG51" s="22" t="str">
        <f t="shared" ca="1" si="23"/>
        <v>Change not statistically significant</v>
      </c>
    </row>
    <row r="52" spans="1:33" x14ac:dyDescent="0.3">
      <c r="A52" s="12" t="s">
        <v>213</v>
      </c>
      <c r="B52" s="12" t="s">
        <v>58</v>
      </c>
      <c r="C52" s="12">
        <f t="shared" ca="1" si="24"/>
        <v>119</v>
      </c>
      <c r="D52" s="12">
        <f t="shared" ca="1" si="25"/>
        <v>1602051</v>
      </c>
      <c r="E52" s="22">
        <f ca="1">IF(AND(Trust_selected!$E$12="All intent",Trust_selected!$E$18="18+"), SUMIFS(INDIRECT("'"&amp;Trust_selected!$H$2&amp;"'!F:F"),INDIRECT("'"&amp;Trust_selected!$H$2&amp;"'!B:B"),C$1,INDIRECT("'"&amp;Trust_selected!$H$2&amp;"'!H:H"),$B52), IF(Trust_selected!$E$12="All intent", SUMIFS(INDIRECT("'"&amp;Trust_selected!$H$2&amp;"'!F:F"),INDIRECT("'"&amp;Trust_selected!$H$2&amp;"'!B:B"),C$1,INDIRECT("'"&amp;Trust_selected!$H$2&amp;"'!E:E"),Trust_selected!$E$18,INDIRECT("'"&amp;Trust_selected!$H$2&amp;"'!H:H"),$B52), IF(Trust_selected!$E$18="18+", SUMIFS(INDIRECT("'"&amp;Trust_selected!$H$2&amp;"'!F:F"),INDIRECT("'"&amp;Trust_selected!$H$2&amp;"'!B:B"),C$1,INDIRECT("'"&amp;Trust_selected!$H$2&amp;"'!D:D"),Trust_selected!$E$12,INDIRECT("'"&amp;Trust_selected!$H$2&amp;"'!H:H"),$B52), SUMIFS(INDIRECT("'"&amp;Trust_selected!$H$2&amp;"'!F:F"),INDIRECT("'"&amp;Trust_selected!$H$2&amp;"'!B:B"),C$1,INDIRECT("'"&amp;Trust_selected!$H$2&amp;"'!D:D"),Trust_selected!$E$12,INDIRECT("'"&amp;Trust_selected!$H$2&amp;"'!E:E"),Trust_selected!$E$18,INDIRECT("'"&amp;Trust_selected!$H$2&amp;"'!H:H"),$B52))))</f>
        <v>1602</v>
      </c>
      <c r="F52" s="22">
        <f ca="1">IF(AND(Trust_selected!$E$12="All intent",Trust_selected!$E$18="18+"), SUMIFS(INDIRECT("'"&amp;Trust_selected!$H$2&amp;"'!G:G"),INDIRECT("'"&amp;Trust_selected!$H$2&amp;"'!B:B"),C$1,INDIRECT("'"&amp;Trust_selected!$H$2&amp;"'!H:H"),$B52), IF(Trust_selected!$E$12="All intent", SUMIFS(INDIRECT("'"&amp;Trust_selected!$H$2&amp;"'!G:G"),INDIRECT("'"&amp;Trust_selected!$H$2&amp;"'!B:B"),C$1,INDIRECT("'"&amp;Trust_selected!$H$2&amp;"'!E:E"),Trust_selected!$E$18,INDIRECT("'"&amp;Trust_selected!$H$2&amp;"'!H:H"),$B52), IF(Trust_selected!$E$18="18+", SUMIFS(INDIRECT("'"&amp;Trust_selected!$H$2&amp;"'!G:G"),INDIRECT("'"&amp;Trust_selected!$H$2&amp;"'!B:B"),C$1,INDIRECT("'"&amp;Trust_selected!$H$2&amp;"'!D:D"),Trust_selected!$E$12,INDIRECT("'"&amp;Trust_selected!$H$2&amp;"'!H:H"),$B52), SUMIFS(INDIRECT("'"&amp;Trust_selected!$H$2&amp;"'!G:G"),INDIRECT("'"&amp;Trust_selected!$H$2&amp;"'!B:B"),C$1,INDIRECT("'"&amp;Trust_selected!$H$2&amp;"'!D:D"),Trust_selected!$E$12,INDIRECT("'"&amp;Trust_selected!$H$2&amp;"'!E:E"),Trust_selected!$E$18,INDIRECT("'"&amp;Trust_selected!$H$2&amp;"'!H:H"),$B52))))</f>
        <v>62</v>
      </c>
      <c r="G52" s="22">
        <f t="shared" ca="1" si="26"/>
        <v>3.870162297128589E-2</v>
      </c>
      <c r="H52" s="18">
        <f t="shared" ca="1" si="27"/>
        <v>4.1856794361209183E-2</v>
      </c>
      <c r="I52" s="76">
        <f t="shared" ca="1" si="8"/>
        <v>3.3096701804347678E-2</v>
      </c>
      <c r="J52" s="76">
        <f t="shared" ca="1" si="9"/>
        <v>5.2808887597069136E-2</v>
      </c>
      <c r="K52" s="76">
        <f t="shared" ca="1" si="10"/>
        <v>2.8918646231529656E-2</v>
      </c>
      <c r="L52" s="76">
        <f t="shared" ca="1" si="11"/>
        <v>6.0224454733856167E-2</v>
      </c>
      <c r="M52" s="77" t="str">
        <f t="shared" ca="1" si="12"/>
        <v/>
      </c>
      <c r="N52" s="12">
        <f t="shared" ca="1" si="28"/>
        <v>120</v>
      </c>
      <c r="O52" s="12">
        <f t="shared" ca="1" si="29"/>
        <v>1763051</v>
      </c>
      <c r="P52" s="22">
        <f ca="1">IF(AND(Trust_selected!$E$12="All intent",Trust_selected!$E$18="18+"), SUMIFS(INDIRECT("'"&amp;Trust_selected!$H$2&amp;"'!F:F"),INDIRECT("'"&amp;Trust_selected!$H$2&amp;"'!B:B"),N$1,INDIRECT("'"&amp;Trust_selected!$H$2&amp;"'!H:H"),$B52), IF(Trust_selected!$E$12="All intent", SUMIFS(INDIRECT("'"&amp;Trust_selected!$H$2&amp;"'!F:F"),INDIRECT("'"&amp;Trust_selected!$H$2&amp;"'!B:B"),N$1,INDIRECT("'"&amp;Trust_selected!$H$2&amp;"'!E:E"),Trust_selected!$E$18,INDIRECT("'"&amp;Trust_selected!$H$2&amp;"'!H:H"),$B52), IF(Trust_selected!$E$18="18+", SUMIFS(INDIRECT("'"&amp;Trust_selected!$H$2&amp;"'!F:F"),INDIRECT("'"&amp;Trust_selected!$H$2&amp;"'!B:B"),N$1,INDIRECT("'"&amp;Trust_selected!$H$2&amp;"'!D:D"),Trust_selected!$E$12,INDIRECT("'"&amp;Trust_selected!$H$2&amp;"'!H:H"),$B52), SUMIFS(INDIRECT("'"&amp;Trust_selected!$H$2&amp;"'!F:F"),INDIRECT("'"&amp;Trust_selected!$H$2&amp;"'!B:B"),N$1,INDIRECT("'"&amp;Trust_selected!$H$2&amp;"'!D:D"),Trust_selected!$E$12,INDIRECT("'"&amp;Trust_selected!$H$2&amp;"'!E:E"),Trust_selected!$E$18,INDIRECT("'"&amp;Trust_selected!$H$2&amp;"'!H:H"),$B52))))</f>
        <v>1763</v>
      </c>
      <c r="Q52" s="22">
        <f ca="1">IF(AND(Trust_selected!$E$12="All intent",Trust_selected!$E$18="18+"), SUMIFS(INDIRECT("'"&amp;Trust_selected!$H$2&amp;"'!G:G"),INDIRECT("'"&amp;Trust_selected!$H$2&amp;"'!B:B"),N$1,INDIRECT("'"&amp;Trust_selected!$H$2&amp;"'!H:H"),$B52), IF(Trust_selected!$E$12="All intent", SUMIFS(INDIRECT("'"&amp;Trust_selected!$H$2&amp;"'!G:G"),INDIRECT("'"&amp;Trust_selected!$H$2&amp;"'!B:B"),N$1,INDIRECT("'"&amp;Trust_selected!$H$2&amp;"'!E:E"),Trust_selected!$E$18,INDIRECT("'"&amp;Trust_selected!$H$2&amp;"'!H:H"),$B52), IF(Trust_selected!$E$18="18+", SUMIFS(INDIRECT("'"&amp;Trust_selected!$H$2&amp;"'!G:G"),INDIRECT("'"&amp;Trust_selected!$H$2&amp;"'!B:B"),N$1,INDIRECT("'"&amp;Trust_selected!$H$2&amp;"'!D:D"),Trust_selected!$E$12,INDIRECT("'"&amp;Trust_selected!$H$2&amp;"'!H:H"),$B52), SUMIFS(INDIRECT("'"&amp;Trust_selected!$H$2&amp;"'!G:G"),INDIRECT("'"&amp;Trust_selected!$H$2&amp;"'!B:B"),N$1,INDIRECT("'"&amp;Trust_selected!$H$2&amp;"'!D:D"),Trust_selected!$E$12,INDIRECT("'"&amp;Trust_selected!$H$2&amp;"'!E:E"),Trust_selected!$E$18,INDIRECT("'"&amp;Trust_selected!$H$2&amp;"'!H:H"),$B52))))</f>
        <v>75</v>
      </c>
      <c r="R52" s="22">
        <f t="shared" ca="1" si="6"/>
        <v>4.254112308564946E-2</v>
      </c>
      <c r="S52" s="18">
        <f t="shared" ca="1" si="30"/>
        <v>4.2820310180952947E-2</v>
      </c>
      <c r="T52" s="76">
        <f t="shared" ca="1" si="13"/>
        <v>3.432200351351572E-2</v>
      </c>
      <c r="U52" s="76">
        <f t="shared" ca="1" si="14"/>
        <v>5.3306685837040721E-2</v>
      </c>
      <c r="V52" s="76">
        <f t="shared" ca="1" si="15"/>
        <v>3.0220892174762849E-2</v>
      </c>
      <c r="W52" s="76">
        <f t="shared" ca="1" si="16"/>
        <v>6.0345698257458225E-2</v>
      </c>
      <c r="X52" s="77" t="str">
        <f t="shared" ca="1" si="17"/>
        <v/>
      </c>
      <c r="Y52" s="120">
        <f t="shared" ca="1" si="18"/>
        <v>3.0306927661366816E-2</v>
      </c>
      <c r="Z52" s="120">
        <f t="shared" ca="1" si="19"/>
        <v>4.9303334060596067E-2</v>
      </c>
      <c r="AA52" s="120">
        <f t="shared" ca="1" si="20"/>
        <v>3.4072789104026502E-2</v>
      </c>
      <c r="AB52" s="120">
        <f t="shared" ca="1" si="21"/>
        <v>5.299866716765167E-2</v>
      </c>
      <c r="AC52" s="22" t="str">
        <f t="shared" ca="1" si="22"/>
        <v>Change not statistically significant</v>
      </c>
      <c r="AG52" s="22" t="str">
        <f t="shared" ca="1" si="23"/>
        <v>Change not statistically significant</v>
      </c>
    </row>
    <row r="53" spans="1:33" x14ac:dyDescent="0.3">
      <c r="A53" s="12" t="s">
        <v>214</v>
      </c>
      <c r="B53" s="12" t="s">
        <v>59</v>
      </c>
      <c r="C53" s="12">
        <f t="shared" ca="1" si="24"/>
        <v>105</v>
      </c>
      <c r="D53" s="12">
        <f t="shared" ca="1" si="25"/>
        <v>1117052</v>
      </c>
      <c r="E53" s="22">
        <f ca="1">IF(AND(Trust_selected!$E$12="All intent",Trust_selected!$E$18="18+"), SUMIFS(INDIRECT("'"&amp;Trust_selected!$H$2&amp;"'!F:F"),INDIRECT("'"&amp;Trust_selected!$H$2&amp;"'!B:B"),C$1,INDIRECT("'"&amp;Trust_selected!$H$2&amp;"'!H:H"),$B53), IF(Trust_selected!$E$12="All intent", SUMIFS(INDIRECT("'"&amp;Trust_selected!$H$2&amp;"'!F:F"),INDIRECT("'"&amp;Trust_selected!$H$2&amp;"'!B:B"),C$1,INDIRECT("'"&amp;Trust_selected!$H$2&amp;"'!E:E"),Trust_selected!$E$18,INDIRECT("'"&amp;Trust_selected!$H$2&amp;"'!H:H"),$B53), IF(Trust_selected!$E$18="18+", SUMIFS(INDIRECT("'"&amp;Trust_selected!$H$2&amp;"'!F:F"),INDIRECT("'"&amp;Trust_selected!$H$2&amp;"'!B:B"),C$1,INDIRECT("'"&amp;Trust_selected!$H$2&amp;"'!D:D"),Trust_selected!$E$12,INDIRECT("'"&amp;Trust_selected!$H$2&amp;"'!H:H"),$B53), SUMIFS(INDIRECT("'"&amp;Trust_selected!$H$2&amp;"'!F:F"),INDIRECT("'"&amp;Trust_selected!$H$2&amp;"'!B:B"),C$1,INDIRECT("'"&amp;Trust_selected!$H$2&amp;"'!D:D"),Trust_selected!$E$12,INDIRECT("'"&amp;Trust_selected!$H$2&amp;"'!E:E"),Trust_selected!$E$18,INDIRECT("'"&amp;Trust_selected!$H$2&amp;"'!H:H"),$B53))))</f>
        <v>1117</v>
      </c>
      <c r="F53" s="22">
        <f ca="1">IF(AND(Trust_selected!$E$12="All intent",Trust_selected!$E$18="18+"), SUMIFS(INDIRECT("'"&amp;Trust_selected!$H$2&amp;"'!G:G"),INDIRECT("'"&amp;Trust_selected!$H$2&amp;"'!B:B"),C$1,INDIRECT("'"&amp;Trust_selected!$H$2&amp;"'!H:H"),$B53), IF(Trust_selected!$E$12="All intent", SUMIFS(INDIRECT("'"&amp;Trust_selected!$H$2&amp;"'!G:G"),INDIRECT("'"&amp;Trust_selected!$H$2&amp;"'!B:B"),C$1,INDIRECT("'"&amp;Trust_selected!$H$2&amp;"'!E:E"),Trust_selected!$E$18,INDIRECT("'"&amp;Trust_selected!$H$2&amp;"'!H:H"),$B53), IF(Trust_selected!$E$18="18+", SUMIFS(INDIRECT("'"&amp;Trust_selected!$H$2&amp;"'!G:G"),INDIRECT("'"&amp;Trust_selected!$H$2&amp;"'!B:B"),C$1,INDIRECT("'"&amp;Trust_selected!$H$2&amp;"'!D:D"),Trust_selected!$E$12,INDIRECT("'"&amp;Trust_selected!$H$2&amp;"'!H:H"),$B53), SUMIFS(INDIRECT("'"&amp;Trust_selected!$H$2&amp;"'!G:G"),INDIRECT("'"&amp;Trust_selected!$H$2&amp;"'!B:B"),C$1,INDIRECT("'"&amp;Trust_selected!$H$2&amp;"'!D:D"),Trust_selected!$E$12,INDIRECT("'"&amp;Trust_selected!$H$2&amp;"'!E:E"),Trust_selected!$E$18,INDIRECT("'"&amp;Trust_selected!$H$2&amp;"'!H:H"),$B53))))</f>
        <v>52</v>
      </c>
      <c r="G53" s="22">
        <f t="shared" ca="1" si="26"/>
        <v>4.6553267681289166E-2</v>
      </c>
      <c r="H53" s="18">
        <f t="shared" ca="1" si="27"/>
        <v>4.1856794361209183E-2</v>
      </c>
      <c r="I53" s="76">
        <f t="shared" ca="1" si="8"/>
        <v>3.1598187892582397E-2</v>
      </c>
      <c r="J53" s="76">
        <f t="shared" ca="1" si="9"/>
        <v>5.525590335719037E-2</v>
      </c>
      <c r="K53" s="76">
        <f t="shared" ca="1" si="10"/>
        <v>2.689792986188343E-2</v>
      </c>
      <c r="L53" s="76">
        <f t="shared" ca="1" si="11"/>
        <v>6.4582674978029303E-2</v>
      </c>
      <c r="M53" s="77" t="str">
        <f t="shared" ca="1" si="12"/>
        <v/>
      </c>
      <c r="N53" s="12">
        <f t="shared" ca="1" si="28"/>
        <v>106</v>
      </c>
      <c r="O53" s="12">
        <f t="shared" ca="1" si="29"/>
        <v>1245052</v>
      </c>
      <c r="P53" s="22">
        <f ca="1">IF(AND(Trust_selected!$E$12="All intent",Trust_selected!$E$18="18+"), SUMIFS(INDIRECT("'"&amp;Trust_selected!$H$2&amp;"'!F:F"),INDIRECT("'"&amp;Trust_selected!$H$2&amp;"'!B:B"),N$1,INDIRECT("'"&amp;Trust_selected!$H$2&amp;"'!H:H"),$B53), IF(Trust_selected!$E$12="All intent", SUMIFS(INDIRECT("'"&amp;Trust_selected!$H$2&amp;"'!F:F"),INDIRECT("'"&amp;Trust_selected!$H$2&amp;"'!B:B"),N$1,INDIRECT("'"&amp;Trust_selected!$H$2&amp;"'!E:E"),Trust_selected!$E$18,INDIRECT("'"&amp;Trust_selected!$H$2&amp;"'!H:H"),$B53), IF(Trust_selected!$E$18="18+", SUMIFS(INDIRECT("'"&amp;Trust_selected!$H$2&amp;"'!F:F"),INDIRECT("'"&amp;Trust_selected!$H$2&amp;"'!B:B"),N$1,INDIRECT("'"&amp;Trust_selected!$H$2&amp;"'!D:D"),Trust_selected!$E$12,INDIRECT("'"&amp;Trust_selected!$H$2&amp;"'!H:H"),$B53), SUMIFS(INDIRECT("'"&amp;Trust_selected!$H$2&amp;"'!F:F"),INDIRECT("'"&amp;Trust_selected!$H$2&amp;"'!B:B"),N$1,INDIRECT("'"&amp;Trust_selected!$H$2&amp;"'!D:D"),Trust_selected!$E$12,INDIRECT("'"&amp;Trust_selected!$H$2&amp;"'!E:E"),Trust_selected!$E$18,INDIRECT("'"&amp;Trust_selected!$H$2&amp;"'!H:H"),$B53))))</f>
        <v>1245</v>
      </c>
      <c r="Q53" s="22">
        <f ca="1">IF(AND(Trust_selected!$E$12="All intent",Trust_selected!$E$18="18+"), SUMIFS(INDIRECT("'"&amp;Trust_selected!$H$2&amp;"'!G:G"),INDIRECT("'"&amp;Trust_selected!$H$2&amp;"'!B:B"),N$1,INDIRECT("'"&amp;Trust_selected!$H$2&amp;"'!H:H"),$B53), IF(Trust_selected!$E$12="All intent", SUMIFS(INDIRECT("'"&amp;Trust_selected!$H$2&amp;"'!G:G"),INDIRECT("'"&amp;Trust_selected!$H$2&amp;"'!B:B"),N$1,INDIRECT("'"&amp;Trust_selected!$H$2&amp;"'!E:E"),Trust_selected!$E$18,INDIRECT("'"&amp;Trust_selected!$H$2&amp;"'!H:H"),$B53), IF(Trust_selected!$E$18="18+", SUMIFS(INDIRECT("'"&amp;Trust_selected!$H$2&amp;"'!G:G"),INDIRECT("'"&amp;Trust_selected!$H$2&amp;"'!B:B"),N$1,INDIRECT("'"&amp;Trust_selected!$H$2&amp;"'!D:D"),Trust_selected!$E$12,INDIRECT("'"&amp;Trust_selected!$H$2&amp;"'!H:H"),$B53), SUMIFS(INDIRECT("'"&amp;Trust_selected!$H$2&amp;"'!G:G"),INDIRECT("'"&amp;Trust_selected!$H$2&amp;"'!B:B"),N$1,INDIRECT("'"&amp;Trust_selected!$H$2&amp;"'!D:D"),Trust_selected!$E$12,INDIRECT("'"&amp;Trust_selected!$H$2&amp;"'!E:E"),Trust_selected!$E$18,INDIRECT("'"&amp;Trust_selected!$H$2&amp;"'!H:H"),$B53))))</f>
        <v>66</v>
      </c>
      <c r="R53" s="22">
        <f t="shared" ca="1" si="6"/>
        <v>5.3012048192771083E-2</v>
      </c>
      <c r="S53" s="18">
        <f t="shared" ca="1" si="30"/>
        <v>4.2820310180952947E-2</v>
      </c>
      <c r="T53" s="76">
        <f t="shared" ca="1" si="13"/>
        <v>3.2910367841572724E-2</v>
      </c>
      <c r="U53" s="76">
        <f t="shared" ca="1" si="14"/>
        <v>5.5542941489709029E-2</v>
      </c>
      <c r="V53" s="76">
        <f t="shared" ca="1" si="15"/>
        <v>2.8297715613235862E-2</v>
      </c>
      <c r="W53" s="76">
        <f t="shared" ca="1" si="16"/>
        <v>6.4302794429096033E-2</v>
      </c>
      <c r="X53" s="77" t="str">
        <f t="shared" ca="1" si="17"/>
        <v/>
      </c>
      <c r="Y53" s="120">
        <f t="shared" ca="1" si="18"/>
        <v>3.5675972622777011E-2</v>
      </c>
      <c r="Z53" s="120">
        <f t="shared" ca="1" si="19"/>
        <v>6.053875781212386E-2</v>
      </c>
      <c r="AA53" s="120">
        <f t="shared" ca="1" si="20"/>
        <v>4.1884510635937358E-2</v>
      </c>
      <c r="AB53" s="120">
        <f t="shared" ca="1" si="21"/>
        <v>6.688947173086518E-2</v>
      </c>
      <c r="AC53" s="22" t="str">
        <f t="shared" ca="1" si="22"/>
        <v>Change not statistically significant</v>
      </c>
      <c r="AG53" s="22" t="str">
        <f t="shared" ca="1" si="23"/>
        <v>Change not statistically significant</v>
      </c>
    </row>
    <row r="54" spans="1:33" x14ac:dyDescent="0.3">
      <c r="A54" s="12" t="s">
        <v>215</v>
      </c>
      <c r="B54" s="12" t="s">
        <v>60</v>
      </c>
      <c r="C54" s="12">
        <f t="shared" ca="1" si="24"/>
        <v>108</v>
      </c>
      <c r="D54" s="12">
        <f t="shared" ca="1" si="25"/>
        <v>1208053</v>
      </c>
      <c r="E54" s="22">
        <f ca="1">IF(AND(Trust_selected!$E$12="All intent",Trust_selected!$E$18="18+"), SUMIFS(INDIRECT("'"&amp;Trust_selected!$H$2&amp;"'!F:F"),INDIRECT("'"&amp;Trust_selected!$H$2&amp;"'!B:B"),C$1,INDIRECT("'"&amp;Trust_selected!$H$2&amp;"'!H:H"),$B54), IF(Trust_selected!$E$12="All intent", SUMIFS(INDIRECT("'"&amp;Trust_selected!$H$2&amp;"'!F:F"),INDIRECT("'"&amp;Trust_selected!$H$2&amp;"'!B:B"),C$1,INDIRECT("'"&amp;Trust_selected!$H$2&amp;"'!E:E"),Trust_selected!$E$18,INDIRECT("'"&amp;Trust_selected!$H$2&amp;"'!H:H"),$B54), IF(Trust_selected!$E$18="18+", SUMIFS(INDIRECT("'"&amp;Trust_selected!$H$2&amp;"'!F:F"),INDIRECT("'"&amp;Trust_selected!$H$2&amp;"'!B:B"),C$1,INDIRECT("'"&amp;Trust_selected!$H$2&amp;"'!D:D"),Trust_selected!$E$12,INDIRECT("'"&amp;Trust_selected!$H$2&amp;"'!H:H"),$B54), SUMIFS(INDIRECT("'"&amp;Trust_selected!$H$2&amp;"'!F:F"),INDIRECT("'"&amp;Trust_selected!$H$2&amp;"'!B:B"),C$1,INDIRECT("'"&amp;Trust_selected!$H$2&amp;"'!D:D"),Trust_selected!$E$12,INDIRECT("'"&amp;Trust_selected!$H$2&amp;"'!E:E"),Trust_selected!$E$18,INDIRECT("'"&amp;Trust_selected!$H$2&amp;"'!H:H"),$B54))))</f>
        <v>1208</v>
      </c>
      <c r="F54" s="22">
        <f ca="1">IF(AND(Trust_selected!$E$12="All intent",Trust_selected!$E$18="18+"), SUMIFS(INDIRECT("'"&amp;Trust_selected!$H$2&amp;"'!G:G"),INDIRECT("'"&amp;Trust_selected!$H$2&amp;"'!B:B"),C$1,INDIRECT("'"&amp;Trust_selected!$H$2&amp;"'!H:H"),$B54), IF(Trust_selected!$E$12="All intent", SUMIFS(INDIRECT("'"&amp;Trust_selected!$H$2&amp;"'!G:G"),INDIRECT("'"&amp;Trust_selected!$H$2&amp;"'!B:B"),C$1,INDIRECT("'"&amp;Trust_selected!$H$2&amp;"'!E:E"),Trust_selected!$E$18,INDIRECT("'"&amp;Trust_selected!$H$2&amp;"'!H:H"),$B54), IF(Trust_selected!$E$18="18+", SUMIFS(INDIRECT("'"&amp;Trust_selected!$H$2&amp;"'!G:G"),INDIRECT("'"&amp;Trust_selected!$H$2&amp;"'!B:B"),C$1,INDIRECT("'"&amp;Trust_selected!$H$2&amp;"'!D:D"),Trust_selected!$E$12,INDIRECT("'"&amp;Trust_selected!$H$2&amp;"'!H:H"),$B54), SUMIFS(INDIRECT("'"&amp;Trust_selected!$H$2&amp;"'!G:G"),INDIRECT("'"&amp;Trust_selected!$H$2&amp;"'!B:B"),C$1,INDIRECT("'"&amp;Trust_selected!$H$2&amp;"'!D:D"),Trust_selected!$E$12,INDIRECT("'"&amp;Trust_selected!$H$2&amp;"'!E:E"),Trust_selected!$E$18,INDIRECT("'"&amp;Trust_selected!$H$2&amp;"'!H:H"),$B54))))</f>
        <v>41</v>
      </c>
      <c r="G54" s="22">
        <f t="shared" ca="1" si="26"/>
        <v>3.3940397350993377E-2</v>
      </c>
      <c r="H54" s="18">
        <f t="shared" ca="1" si="27"/>
        <v>4.1856794361209183E-2</v>
      </c>
      <c r="I54" s="76">
        <f t="shared" ca="1" si="8"/>
        <v>3.1940597778303589E-2</v>
      </c>
      <c r="J54" s="76">
        <f t="shared" ca="1" si="9"/>
        <v>5.4677665843510838E-2</v>
      </c>
      <c r="K54" s="76">
        <f t="shared" ca="1" si="10"/>
        <v>2.7354285286100618E-2</v>
      </c>
      <c r="L54" s="76">
        <f t="shared" ca="1" si="11"/>
        <v>6.3545810455929649E-2</v>
      </c>
      <c r="M54" s="77" t="str">
        <f t="shared" ca="1" si="12"/>
        <v/>
      </c>
      <c r="N54" s="12">
        <f t="shared" ca="1" si="28"/>
        <v>110</v>
      </c>
      <c r="O54" s="12">
        <f t="shared" ca="1" si="29"/>
        <v>1346053</v>
      </c>
      <c r="P54" s="22">
        <f ca="1">IF(AND(Trust_selected!$E$12="All intent",Trust_selected!$E$18="18+"), SUMIFS(INDIRECT("'"&amp;Trust_selected!$H$2&amp;"'!F:F"),INDIRECT("'"&amp;Trust_selected!$H$2&amp;"'!B:B"),N$1,INDIRECT("'"&amp;Trust_selected!$H$2&amp;"'!H:H"),$B54), IF(Trust_selected!$E$12="All intent", SUMIFS(INDIRECT("'"&amp;Trust_selected!$H$2&amp;"'!F:F"),INDIRECT("'"&amp;Trust_selected!$H$2&amp;"'!B:B"),N$1,INDIRECT("'"&amp;Trust_selected!$H$2&amp;"'!E:E"),Trust_selected!$E$18,INDIRECT("'"&amp;Trust_selected!$H$2&amp;"'!H:H"),$B54), IF(Trust_selected!$E$18="18+", SUMIFS(INDIRECT("'"&amp;Trust_selected!$H$2&amp;"'!F:F"),INDIRECT("'"&amp;Trust_selected!$H$2&amp;"'!B:B"),N$1,INDIRECT("'"&amp;Trust_selected!$H$2&amp;"'!D:D"),Trust_selected!$E$12,INDIRECT("'"&amp;Trust_selected!$H$2&amp;"'!H:H"),$B54), SUMIFS(INDIRECT("'"&amp;Trust_selected!$H$2&amp;"'!F:F"),INDIRECT("'"&amp;Trust_selected!$H$2&amp;"'!B:B"),N$1,INDIRECT("'"&amp;Trust_selected!$H$2&amp;"'!D:D"),Trust_selected!$E$12,INDIRECT("'"&amp;Trust_selected!$H$2&amp;"'!E:E"),Trust_selected!$E$18,INDIRECT("'"&amp;Trust_selected!$H$2&amp;"'!H:H"),$B54))))</f>
        <v>1346</v>
      </c>
      <c r="Q54" s="22">
        <f ca="1">IF(AND(Trust_selected!$E$12="All intent",Trust_selected!$E$18="18+"), SUMIFS(INDIRECT("'"&amp;Trust_selected!$H$2&amp;"'!G:G"),INDIRECT("'"&amp;Trust_selected!$H$2&amp;"'!B:B"),N$1,INDIRECT("'"&amp;Trust_selected!$H$2&amp;"'!H:H"),$B54), IF(Trust_selected!$E$12="All intent", SUMIFS(INDIRECT("'"&amp;Trust_selected!$H$2&amp;"'!G:G"),INDIRECT("'"&amp;Trust_selected!$H$2&amp;"'!B:B"),N$1,INDIRECT("'"&amp;Trust_selected!$H$2&amp;"'!E:E"),Trust_selected!$E$18,INDIRECT("'"&amp;Trust_selected!$H$2&amp;"'!H:H"),$B54), IF(Trust_selected!$E$18="18+", SUMIFS(INDIRECT("'"&amp;Trust_selected!$H$2&amp;"'!G:G"),INDIRECT("'"&amp;Trust_selected!$H$2&amp;"'!B:B"),N$1,INDIRECT("'"&amp;Trust_selected!$H$2&amp;"'!D:D"),Trust_selected!$E$12,INDIRECT("'"&amp;Trust_selected!$H$2&amp;"'!H:H"),$B54), SUMIFS(INDIRECT("'"&amp;Trust_selected!$H$2&amp;"'!G:G"),INDIRECT("'"&amp;Trust_selected!$H$2&amp;"'!B:B"),N$1,INDIRECT("'"&amp;Trust_selected!$H$2&amp;"'!D:D"),Trust_selected!$E$12,INDIRECT("'"&amp;Trust_selected!$H$2&amp;"'!E:E"),Trust_selected!$E$18,INDIRECT("'"&amp;Trust_selected!$H$2&amp;"'!H:H"),$B54))))</f>
        <v>51</v>
      </c>
      <c r="R54" s="22">
        <f t="shared" ca="1" si="6"/>
        <v>3.7890044576523028E-2</v>
      </c>
      <c r="S54" s="18">
        <f t="shared" ca="1" si="30"/>
        <v>4.2820310180952947E-2</v>
      </c>
      <c r="T54" s="76">
        <f t="shared" ca="1" si="13"/>
        <v>3.3243024088926112E-2</v>
      </c>
      <c r="U54" s="76">
        <f t="shared" ca="1" si="14"/>
        <v>5.4999829744535038E-2</v>
      </c>
      <c r="V54" s="76">
        <f t="shared" ca="1" si="15"/>
        <v>2.8746207894726993E-2</v>
      </c>
      <c r="W54" s="76">
        <f t="shared" ca="1" si="16"/>
        <v>6.3335730938845675E-2</v>
      </c>
      <c r="X54" s="77" t="str">
        <f t="shared" ca="1" si="17"/>
        <v/>
      </c>
      <c r="Y54" s="120">
        <f t="shared" ca="1" si="18"/>
        <v>2.5116324834319276E-2</v>
      </c>
      <c r="Z54" s="120">
        <f t="shared" ca="1" si="19"/>
        <v>4.5719227288341165E-2</v>
      </c>
      <c r="AA54" s="120">
        <f t="shared" ca="1" si="20"/>
        <v>2.8935112893191398E-2</v>
      </c>
      <c r="AB54" s="120">
        <f t="shared" ca="1" si="21"/>
        <v>4.9475176055233584E-2</v>
      </c>
      <c r="AC54" s="22" t="str">
        <f t="shared" ca="1" si="22"/>
        <v>Change not statistically significant</v>
      </c>
      <c r="AG54" s="22" t="str">
        <f t="shared" ca="1" si="23"/>
        <v>Change not statistically significant</v>
      </c>
    </row>
    <row r="55" spans="1:33" x14ac:dyDescent="0.3">
      <c r="A55" s="12" t="s">
        <v>216</v>
      </c>
      <c r="B55" s="12" t="s">
        <v>61</v>
      </c>
      <c r="C55" s="12">
        <f t="shared" ca="1" si="24"/>
        <v>136</v>
      </c>
      <c r="D55" s="12">
        <f t="shared" ca="1" si="25"/>
        <v>3845054</v>
      </c>
      <c r="E55" s="22">
        <f ca="1">IF(AND(Trust_selected!$E$12="All intent",Trust_selected!$E$18="18+"), SUMIFS(INDIRECT("'"&amp;Trust_selected!$H$2&amp;"'!F:F"),INDIRECT("'"&amp;Trust_selected!$H$2&amp;"'!B:B"),C$1,INDIRECT("'"&amp;Trust_selected!$H$2&amp;"'!H:H"),$B55), IF(Trust_selected!$E$12="All intent", SUMIFS(INDIRECT("'"&amp;Trust_selected!$H$2&amp;"'!F:F"),INDIRECT("'"&amp;Trust_selected!$H$2&amp;"'!B:B"),C$1,INDIRECT("'"&amp;Trust_selected!$H$2&amp;"'!E:E"),Trust_selected!$E$18,INDIRECT("'"&amp;Trust_selected!$H$2&amp;"'!H:H"),$B55), IF(Trust_selected!$E$18="18+", SUMIFS(INDIRECT("'"&amp;Trust_selected!$H$2&amp;"'!F:F"),INDIRECT("'"&amp;Trust_selected!$H$2&amp;"'!B:B"),C$1,INDIRECT("'"&amp;Trust_selected!$H$2&amp;"'!D:D"),Trust_selected!$E$12,INDIRECT("'"&amp;Trust_selected!$H$2&amp;"'!H:H"),$B55), SUMIFS(INDIRECT("'"&amp;Trust_selected!$H$2&amp;"'!F:F"),INDIRECT("'"&amp;Trust_selected!$H$2&amp;"'!B:B"),C$1,INDIRECT("'"&amp;Trust_selected!$H$2&amp;"'!D:D"),Trust_selected!$E$12,INDIRECT("'"&amp;Trust_selected!$H$2&amp;"'!E:E"),Trust_selected!$E$18,INDIRECT("'"&amp;Trust_selected!$H$2&amp;"'!H:H"),$B55))))</f>
        <v>3845</v>
      </c>
      <c r="F55" s="22">
        <f ca="1">IF(AND(Trust_selected!$E$12="All intent",Trust_selected!$E$18="18+"), SUMIFS(INDIRECT("'"&amp;Trust_selected!$H$2&amp;"'!G:G"),INDIRECT("'"&amp;Trust_selected!$H$2&amp;"'!B:B"),C$1,INDIRECT("'"&amp;Trust_selected!$H$2&amp;"'!H:H"),$B55), IF(Trust_selected!$E$12="All intent", SUMIFS(INDIRECT("'"&amp;Trust_selected!$H$2&amp;"'!G:G"),INDIRECT("'"&amp;Trust_selected!$H$2&amp;"'!B:B"),C$1,INDIRECT("'"&amp;Trust_selected!$H$2&amp;"'!E:E"),Trust_selected!$E$18,INDIRECT("'"&amp;Trust_selected!$H$2&amp;"'!H:H"),$B55), IF(Trust_selected!$E$18="18+", SUMIFS(INDIRECT("'"&amp;Trust_selected!$H$2&amp;"'!G:G"),INDIRECT("'"&amp;Trust_selected!$H$2&amp;"'!B:B"),C$1,INDIRECT("'"&amp;Trust_selected!$H$2&amp;"'!D:D"),Trust_selected!$E$12,INDIRECT("'"&amp;Trust_selected!$H$2&amp;"'!H:H"),$B55), SUMIFS(INDIRECT("'"&amp;Trust_selected!$H$2&amp;"'!G:G"),INDIRECT("'"&amp;Trust_selected!$H$2&amp;"'!B:B"),C$1,INDIRECT("'"&amp;Trust_selected!$H$2&amp;"'!D:D"),Trust_selected!$E$12,INDIRECT("'"&amp;Trust_selected!$H$2&amp;"'!E:E"),Trust_selected!$E$18,INDIRECT("'"&amp;Trust_selected!$H$2&amp;"'!H:H"),$B55))))</f>
        <v>198</v>
      </c>
      <c r="G55" s="22">
        <f t="shared" ca="1" si="26"/>
        <v>5.1495448634590379E-2</v>
      </c>
      <c r="H55" s="18">
        <f t="shared" ca="1" si="27"/>
        <v>4.1856794361209183E-2</v>
      </c>
      <c r="I55" s="76">
        <f t="shared" ca="1" si="8"/>
        <v>3.5970696975102384E-2</v>
      </c>
      <c r="J55" s="76">
        <f t="shared" ca="1" si="9"/>
        <v>4.8657454164632387E-2</v>
      </c>
      <c r="K55" s="76">
        <f t="shared" ca="1" si="10"/>
        <v>3.2959625130624316E-2</v>
      </c>
      <c r="L55" s="76">
        <f t="shared" ca="1" si="11"/>
        <v>5.3023989498159688E-2</v>
      </c>
      <c r="M55" s="77" t="str">
        <f t="shared" ca="1" si="12"/>
        <v/>
      </c>
      <c r="N55" s="12">
        <f t="shared" ca="1" si="28"/>
        <v>136</v>
      </c>
      <c r="O55" s="12">
        <f t="shared" ca="1" si="29"/>
        <v>4018054</v>
      </c>
      <c r="P55" s="22">
        <f ca="1">IF(AND(Trust_selected!$E$12="All intent",Trust_selected!$E$18="18+"), SUMIFS(INDIRECT("'"&amp;Trust_selected!$H$2&amp;"'!F:F"),INDIRECT("'"&amp;Trust_selected!$H$2&amp;"'!B:B"),N$1,INDIRECT("'"&amp;Trust_selected!$H$2&amp;"'!H:H"),$B55), IF(Trust_selected!$E$12="All intent", SUMIFS(INDIRECT("'"&amp;Trust_selected!$H$2&amp;"'!F:F"),INDIRECT("'"&amp;Trust_selected!$H$2&amp;"'!B:B"),N$1,INDIRECT("'"&amp;Trust_selected!$H$2&amp;"'!E:E"),Trust_selected!$E$18,INDIRECT("'"&amp;Trust_selected!$H$2&amp;"'!H:H"),$B55), IF(Trust_selected!$E$18="18+", SUMIFS(INDIRECT("'"&amp;Trust_selected!$H$2&amp;"'!F:F"),INDIRECT("'"&amp;Trust_selected!$H$2&amp;"'!B:B"),N$1,INDIRECT("'"&amp;Trust_selected!$H$2&amp;"'!D:D"),Trust_selected!$E$12,INDIRECT("'"&amp;Trust_selected!$H$2&amp;"'!H:H"),$B55), SUMIFS(INDIRECT("'"&amp;Trust_selected!$H$2&amp;"'!F:F"),INDIRECT("'"&amp;Trust_selected!$H$2&amp;"'!B:B"),N$1,INDIRECT("'"&amp;Trust_selected!$H$2&amp;"'!D:D"),Trust_selected!$E$12,INDIRECT("'"&amp;Trust_selected!$H$2&amp;"'!E:E"),Trust_selected!$E$18,INDIRECT("'"&amp;Trust_selected!$H$2&amp;"'!H:H"),$B55))))</f>
        <v>4018</v>
      </c>
      <c r="Q55" s="22">
        <f ca="1">IF(AND(Trust_selected!$E$12="All intent",Trust_selected!$E$18="18+"), SUMIFS(INDIRECT("'"&amp;Trust_selected!$H$2&amp;"'!G:G"),INDIRECT("'"&amp;Trust_selected!$H$2&amp;"'!B:B"),N$1,INDIRECT("'"&amp;Trust_selected!$H$2&amp;"'!H:H"),$B55), IF(Trust_selected!$E$12="All intent", SUMIFS(INDIRECT("'"&amp;Trust_selected!$H$2&amp;"'!G:G"),INDIRECT("'"&amp;Trust_selected!$H$2&amp;"'!B:B"),N$1,INDIRECT("'"&amp;Trust_selected!$H$2&amp;"'!E:E"),Trust_selected!$E$18,INDIRECT("'"&amp;Trust_selected!$H$2&amp;"'!H:H"),$B55), IF(Trust_selected!$E$18="18+", SUMIFS(INDIRECT("'"&amp;Trust_selected!$H$2&amp;"'!G:G"),INDIRECT("'"&amp;Trust_selected!$H$2&amp;"'!B:B"),N$1,INDIRECT("'"&amp;Trust_selected!$H$2&amp;"'!D:D"),Trust_selected!$E$12,INDIRECT("'"&amp;Trust_selected!$H$2&amp;"'!H:H"),$B55), SUMIFS(INDIRECT("'"&amp;Trust_selected!$H$2&amp;"'!G:G"),INDIRECT("'"&amp;Trust_selected!$H$2&amp;"'!B:B"),N$1,INDIRECT("'"&amp;Trust_selected!$H$2&amp;"'!D:D"),Trust_selected!$E$12,INDIRECT("'"&amp;Trust_selected!$H$2&amp;"'!E:E"),Trust_selected!$E$18,INDIRECT("'"&amp;Trust_selected!$H$2&amp;"'!H:H"),$B55))))</f>
        <v>231</v>
      </c>
      <c r="R55" s="22">
        <f t="shared" ca="1" si="6"/>
        <v>5.7491289198606271E-2</v>
      </c>
      <c r="S55" s="18">
        <f t="shared" ca="1" si="30"/>
        <v>4.2820310180952947E-2</v>
      </c>
      <c r="T55" s="76">
        <f t="shared" ca="1" si="13"/>
        <v>3.6984793976154104E-2</v>
      </c>
      <c r="U55" s="76">
        <f t="shared" ca="1" si="14"/>
        <v>4.95292081203327E-2</v>
      </c>
      <c r="V55" s="76">
        <f t="shared" ca="1" si="15"/>
        <v>3.3986890794732064E-2</v>
      </c>
      <c r="W55" s="76">
        <f t="shared" ca="1" si="16"/>
        <v>5.3821679416814955E-2</v>
      </c>
      <c r="X55" s="77" t="str">
        <f t="shared" ca="1" si="17"/>
        <v>3SDU</v>
      </c>
      <c r="Y55" s="120">
        <f t="shared" ca="1" si="18"/>
        <v>4.4946639250167356E-2</v>
      </c>
      <c r="Z55" s="120">
        <f t="shared" ca="1" si="19"/>
        <v>5.8939546527723249E-2</v>
      </c>
      <c r="AA55" s="120">
        <f t="shared" ca="1" si="20"/>
        <v>5.0707398560404744E-2</v>
      </c>
      <c r="AB55" s="120">
        <f t="shared" ca="1" si="21"/>
        <v>6.5120503556177115E-2</v>
      </c>
      <c r="AC55" s="22" t="str">
        <f t="shared" ca="1" si="22"/>
        <v>Change not statistically significant</v>
      </c>
      <c r="AG55" s="22" t="str">
        <f t="shared" ca="1" si="23"/>
        <v>Change not statistically significant</v>
      </c>
    </row>
    <row r="56" spans="1:33" x14ac:dyDescent="0.3">
      <c r="A56" s="12" t="s">
        <v>217</v>
      </c>
      <c r="B56" s="12" t="s">
        <v>62</v>
      </c>
      <c r="C56" s="12">
        <f t="shared" ca="1" si="24"/>
        <v>111</v>
      </c>
      <c r="D56" s="12">
        <f t="shared" ca="1" si="25"/>
        <v>1335055</v>
      </c>
      <c r="E56" s="22">
        <f ca="1">IF(AND(Trust_selected!$E$12="All intent",Trust_selected!$E$18="18+"), SUMIFS(INDIRECT("'"&amp;Trust_selected!$H$2&amp;"'!F:F"),INDIRECT("'"&amp;Trust_selected!$H$2&amp;"'!B:B"),C$1,INDIRECT("'"&amp;Trust_selected!$H$2&amp;"'!H:H"),$B56), IF(Trust_selected!$E$12="All intent", SUMIFS(INDIRECT("'"&amp;Trust_selected!$H$2&amp;"'!F:F"),INDIRECT("'"&amp;Trust_selected!$H$2&amp;"'!B:B"),C$1,INDIRECT("'"&amp;Trust_selected!$H$2&amp;"'!E:E"),Trust_selected!$E$18,INDIRECT("'"&amp;Trust_selected!$H$2&amp;"'!H:H"),$B56), IF(Trust_selected!$E$18="18+", SUMIFS(INDIRECT("'"&amp;Trust_selected!$H$2&amp;"'!F:F"),INDIRECT("'"&amp;Trust_selected!$H$2&amp;"'!B:B"),C$1,INDIRECT("'"&amp;Trust_selected!$H$2&amp;"'!D:D"),Trust_selected!$E$12,INDIRECT("'"&amp;Trust_selected!$H$2&amp;"'!H:H"),$B56), SUMIFS(INDIRECT("'"&amp;Trust_selected!$H$2&amp;"'!F:F"),INDIRECT("'"&amp;Trust_selected!$H$2&amp;"'!B:B"),C$1,INDIRECT("'"&amp;Trust_selected!$H$2&amp;"'!D:D"),Trust_selected!$E$12,INDIRECT("'"&amp;Trust_selected!$H$2&amp;"'!E:E"),Trust_selected!$E$18,INDIRECT("'"&amp;Trust_selected!$H$2&amp;"'!H:H"),$B56))))</f>
        <v>1335</v>
      </c>
      <c r="F56" s="22">
        <f ca="1">IF(AND(Trust_selected!$E$12="All intent",Trust_selected!$E$18="18+"), SUMIFS(INDIRECT("'"&amp;Trust_selected!$H$2&amp;"'!G:G"),INDIRECT("'"&amp;Trust_selected!$H$2&amp;"'!B:B"),C$1,INDIRECT("'"&amp;Trust_selected!$H$2&amp;"'!H:H"),$B56), IF(Trust_selected!$E$12="All intent", SUMIFS(INDIRECT("'"&amp;Trust_selected!$H$2&amp;"'!G:G"),INDIRECT("'"&amp;Trust_selected!$H$2&amp;"'!B:B"),C$1,INDIRECT("'"&amp;Trust_selected!$H$2&amp;"'!E:E"),Trust_selected!$E$18,INDIRECT("'"&amp;Trust_selected!$H$2&amp;"'!H:H"),$B56), IF(Trust_selected!$E$18="18+", SUMIFS(INDIRECT("'"&amp;Trust_selected!$H$2&amp;"'!G:G"),INDIRECT("'"&amp;Trust_selected!$H$2&amp;"'!B:B"),C$1,INDIRECT("'"&amp;Trust_selected!$H$2&amp;"'!D:D"),Trust_selected!$E$12,INDIRECT("'"&amp;Trust_selected!$H$2&amp;"'!H:H"),$B56), SUMIFS(INDIRECT("'"&amp;Trust_selected!$H$2&amp;"'!G:G"),INDIRECT("'"&amp;Trust_selected!$H$2&amp;"'!B:B"),C$1,INDIRECT("'"&amp;Trust_selected!$H$2&amp;"'!D:D"),Trust_selected!$E$12,INDIRECT("'"&amp;Trust_selected!$H$2&amp;"'!E:E"),Trust_selected!$E$18,INDIRECT("'"&amp;Trust_selected!$H$2&amp;"'!H:H"),$B56))))</f>
        <v>32</v>
      </c>
      <c r="G56" s="22">
        <f t="shared" ca="1" si="26"/>
        <v>2.3970037453183522E-2</v>
      </c>
      <c r="H56" s="18">
        <f t="shared" ca="1" si="27"/>
        <v>4.1856794361209183E-2</v>
      </c>
      <c r="I56" s="76">
        <f t="shared" ca="1" si="8"/>
        <v>3.2363837837658761E-2</v>
      </c>
      <c r="J56" s="76">
        <f t="shared" ca="1" si="9"/>
        <v>5.3978893777812793E-2</v>
      </c>
      <c r="K56" s="76">
        <f t="shared" ca="1" si="10"/>
        <v>2.7922795192025836E-2</v>
      </c>
      <c r="L56" s="76">
        <f t="shared" ca="1" si="11"/>
        <v>6.2298495862793186E-2</v>
      </c>
      <c r="M56" s="77" t="str">
        <f t="shared" ca="1" si="12"/>
        <v>3SDL</v>
      </c>
      <c r="N56" s="12">
        <f t="shared" ca="1" si="28"/>
        <v>113</v>
      </c>
      <c r="O56" s="12">
        <f t="shared" ca="1" si="29"/>
        <v>1604055</v>
      </c>
      <c r="P56" s="22">
        <f ca="1">IF(AND(Trust_selected!$E$12="All intent",Trust_selected!$E$18="18+"), SUMIFS(INDIRECT("'"&amp;Trust_selected!$H$2&amp;"'!F:F"),INDIRECT("'"&amp;Trust_selected!$H$2&amp;"'!B:B"),N$1,INDIRECT("'"&amp;Trust_selected!$H$2&amp;"'!H:H"),$B56), IF(Trust_selected!$E$12="All intent", SUMIFS(INDIRECT("'"&amp;Trust_selected!$H$2&amp;"'!F:F"),INDIRECT("'"&amp;Trust_selected!$H$2&amp;"'!B:B"),N$1,INDIRECT("'"&amp;Trust_selected!$H$2&amp;"'!E:E"),Trust_selected!$E$18,INDIRECT("'"&amp;Trust_selected!$H$2&amp;"'!H:H"),$B56), IF(Trust_selected!$E$18="18+", SUMIFS(INDIRECT("'"&amp;Trust_selected!$H$2&amp;"'!F:F"),INDIRECT("'"&amp;Trust_selected!$H$2&amp;"'!B:B"),N$1,INDIRECT("'"&amp;Trust_selected!$H$2&amp;"'!D:D"),Trust_selected!$E$12,INDIRECT("'"&amp;Trust_selected!$H$2&amp;"'!H:H"),$B56), SUMIFS(INDIRECT("'"&amp;Trust_selected!$H$2&amp;"'!F:F"),INDIRECT("'"&amp;Trust_selected!$H$2&amp;"'!B:B"),N$1,INDIRECT("'"&amp;Trust_selected!$H$2&amp;"'!D:D"),Trust_selected!$E$12,INDIRECT("'"&amp;Trust_selected!$H$2&amp;"'!E:E"),Trust_selected!$E$18,INDIRECT("'"&amp;Trust_selected!$H$2&amp;"'!H:H"),$B56))))</f>
        <v>1604</v>
      </c>
      <c r="Q56" s="22">
        <f ca="1">IF(AND(Trust_selected!$E$12="All intent",Trust_selected!$E$18="18+"), SUMIFS(INDIRECT("'"&amp;Trust_selected!$H$2&amp;"'!G:G"),INDIRECT("'"&amp;Trust_selected!$H$2&amp;"'!B:B"),N$1,INDIRECT("'"&amp;Trust_selected!$H$2&amp;"'!H:H"),$B56), IF(Trust_selected!$E$12="All intent", SUMIFS(INDIRECT("'"&amp;Trust_selected!$H$2&amp;"'!G:G"),INDIRECT("'"&amp;Trust_selected!$H$2&amp;"'!B:B"),N$1,INDIRECT("'"&amp;Trust_selected!$H$2&amp;"'!E:E"),Trust_selected!$E$18,INDIRECT("'"&amp;Trust_selected!$H$2&amp;"'!H:H"),$B56), IF(Trust_selected!$E$18="18+", SUMIFS(INDIRECT("'"&amp;Trust_selected!$H$2&amp;"'!G:G"),INDIRECT("'"&amp;Trust_selected!$H$2&amp;"'!B:B"),N$1,INDIRECT("'"&amp;Trust_selected!$H$2&amp;"'!D:D"),Trust_selected!$E$12,INDIRECT("'"&amp;Trust_selected!$H$2&amp;"'!H:H"),$B56), SUMIFS(INDIRECT("'"&amp;Trust_selected!$H$2&amp;"'!G:G"),INDIRECT("'"&amp;Trust_selected!$H$2&amp;"'!B:B"),N$1,INDIRECT("'"&amp;Trust_selected!$H$2&amp;"'!D:D"),Trust_selected!$E$12,INDIRECT("'"&amp;Trust_selected!$H$2&amp;"'!E:E"),Trust_selected!$E$18,INDIRECT("'"&amp;Trust_selected!$H$2&amp;"'!H:H"),$B56))))</f>
        <v>46</v>
      </c>
      <c r="R56" s="22">
        <f t="shared" ca="1" si="6"/>
        <v>2.8678304239401497E-2</v>
      </c>
      <c r="S56" s="18">
        <f t="shared" ca="1" si="30"/>
        <v>4.2820310180952947E-2</v>
      </c>
      <c r="T56" s="76">
        <f t="shared" ca="1" si="13"/>
        <v>3.3956622472078972E-2</v>
      </c>
      <c r="U56" s="76">
        <f t="shared" ca="1" si="14"/>
        <v>5.3868667693629566E-2</v>
      </c>
      <c r="V56" s="76">
        <f t="shared" ca="1" si="15"/>
        <v>2.9718116676068978E-2</v>
      </c>
      <c r="W56" s="76">
        <f t="shared" ca="1" si="16"/>
        <v>6.1333881437024333E-2</v>
      </c>
      <c r="X56" s="77" t="str">
        <f t="shared" ca="1" si="17"/>
        <v>3SDL</v>
      </c>
      <c r="Y56" s="120">
        <f t="shared" ca="1" si="18"/>
        <v>1.7029692442271864E-2</v>
      </c>
      <c r="Z56" s="120">
        <f t="shared" ca="1" si="19"/>
        <v>3.3642071845974515E-2</v>
      </c>
      <c r="AA56" s="120">
        <f t="shared" ca="1" si="20"/>
        <v>2.156901527772245E-2</v>
      </c>
      <c r="AB56" s="120">
        <f t="shared" ca="1" si="21"/>
        <v>3.8039759141486218E-2</v>
      </c>
      <c r="AC56" s="22" t="str">
        <f t="shared" ca="1" si="22"/>
        <v>Change not statistically significant</v>
      </c>
      <c r="AG56" s="22" t="str">
        <f t="shared" ca="1" si="23"/>
        <v>Change not statistically significant</v>
      </c>
    </row>
    <row r="57" spans="1:33" x14ac:dyDescent="0.3">
      <c r="A57" s="12" t="s">
        <v>218</v>
      </c>
      <c r="B57" s="12" t="s">
        <v>63</v>
      </c>
      <c r="C57" s="12">
        <f t="shared" ca="1" si="24"/>
        <v>102</v>
      </c>
      <c r="D57" s="12">
        <f t="shared" ca="1" si="25"/>
        <v>1059056</v>
      </c>
      <c r="E57" s="22">
        <f ca="1">IF(AND(Trust_selected!$E$12="All intent",Trust_selected!$E$18="18+"), SUMIFS(INDIRECT("'"&amp;Trust_selected!$H$2&amp;"'!F:F"),INDIRECT("'"&amp;Trust_selected!$H$2&amp;"'!B:B"),C$1,INDIRECT("'"&amp;Trust_selected!$H$2&amp;"'!H:H"),$B57), IF(Trust_selected!$E$12="All intent", SUMIFS(INDIRECT("'"&amp;Trust_selected!$H$2&amp;"'!F:F"),INDIRECT("'"&amp;Trust_selected!$H$2&amp;"'!B:B"),C$1,INDIRECT("'"&amp;Trust_selected!$H$2&amp;"'!E:E"),Trust_selected!$E$18,INDIRECT("'"&amp;Trust_selected!$H$2&amp;"'!H:H"),$B57), IF(Trust_selected!$E$18="18+", SUMIFS(INDIRECT("'"&amp;Trust_selected!$H$2&amp;"'!F:F"),INDIRECT("'"&amp;Trust_selected!$H$2&amp;"'!B:B"),C$1,INDIRECT("'"&amp;Trust_selected!$H$2&amp;"'!D:D"),Trust_selected!$E$12,INDIRECT("'"&amp;Trust_selected!$H$2&amp;"'!H:H"),$B57), SUMIFS(INDIRECT("'"&amp;Trust_selected!$H$2&amp;"'!F:F"),INDIRECT("'"&amp;Trust_selected!$H$2&amp;"'!B:B"),C$1,INDIRECT("'"&amp;Trust_selected!$H$2&amp;"'!D:D"),Trust_selected!$E$12,INDIRECT("'"&amp;Trust_selected!$H$2&amp;"'!E:E"),Trust_selected!$E$18,INDIRECT("'"&amp;Trust_selected!$H$2&amp;"'!H:H"),$B57))))</f>
        <v>1059</v>
      </c>
      <c r="F57" s="22">
        <f ca="1">IF(AND(Trust_selected!$E$12="All intent",Trust_selected!$E$18="18+"), SUMIFS(INDIRECT("'"&amp;Trust_selected!$H$2&amp;"'!G:G"),INDIRECT("'"&amp;Trust_selected!$H$2&amp;"'!B:B"),C$1,INDIRECT("'"&amp;Trust_selected!$H$2&amp;"'!H:H"),$B57), IF(Trust_selected!$E$12="All intent", SUMIFS(INDIRECT("'"&amp;Trust_selected!$H$2&amp;"'!G:G"),INDIRECT("'"&amp;Trust_selected!$H$2&amp;"'!B:B"),C$1,INDIRECT("'"&amp;Trust_selected!$H$2&amp;"'!E:E"),Trust_selected!$E$18,INDIRECT("'"&amp;Trust_selected!$H$2&amp;"'!H:H"),$B57), IF(Trust_selected!$E$18="18+", SUMIFS(INDIRECT("'"&amp;Trust_selected!$H$2&amp;"'!G:G"),INDIRECT("'"&amp;Trust_selected!$H$2&amp;"'!B:B"),C$1,INDIRECT("'"&amp;Trust_selected!$H$2&amp;"'!D:D"),Trust_selected!$E$12,INDIRECT("'"&amp;Trust_selected!$H$2&amp;"'!H:H"),$B57), SUMIFS(INDIRECT("'"&amp;Trust_selected!$H$2&amp;"'!G:G"),INDIRECT("'"&amp;Trust_selected!$H$2&amp;"'!B:B"),C$1,INDIRECT("'"&amp;Trust_selected!$H$2&amp;"'!D:D"),Trust_selected!$E$12,INDIRECT("'"&amp;Trust_selected!$H$2&amp;"'!E:E"),Trust_selected!$E$18,INDIRECT("'"&amp;Trust_selected!$H$2&amp;"'!H:H"),$B57))))</f>
        <v>38</v>
      </c>
      <c r="G57" s="22">
        <f t="shared" ca="1" si="26"/>
        <v>3.588290840415486E-2</v>
      </c>
      <c r="H57" s="18">
        <f t="shared" ca="1" si="27"/>
        <v>4.1856794361209183E-2</v>
      </c>
      <c r="I57" s="76">
        <f t="shared" ca="1" si="8"/>
        <v>3.1359570890047997E-2</v>
      </c>
      <c r="J57" s="76">
        <f t="shared" ca="1" si="9"/>
        <v>5.5665899751147316E-2</v>
      </c>
      <c r="K57" s="76">
        <f t="shared" ca="1" si="10"/>
        <v>2.6581814471168301E-2</v>
      </c>
      <c r="L57" s="76">
        <f t="shared" ca="1" si="11"/>
        <v>6.5320377767304955E-2</v>
      </c>
      <c r="M57" s="77" t="str">
        <f t="shared" ca="1" si="12"/>
        <v/>
      </c>
      <c r="N57" s="12">
        <f t="shared" ca="1" si="28"/>
        <v>102</v>
      </c>
      <c r="O57" s="12">
        <f t="shared" ca="1" si="29"/>
        <v>1155056</v>
      </c>
      <c r="P57" s="22">
        <f ca="1">IF(AND(Trust_selected!$E$12="All intent",Trust_selected!$E$18="18+"), SUMIFS(INDIRECT("'"&amp;Trust_selected!$H$2&amp;"'!F:F"),INDIRECT("'"&amp;Trust_selected!$H$2&amp;"'!B:B"),N$1,INDIRECT("'"&amp;Trust_selected!$H$2&amp;"'!H:H"),$B57), IF(Trust_selected!$E$12="All intent", SUMIFS(INDIRECT("'"&amp;Trust_selected!$H$2&amp;"'!F:F"),INDIRECT("'"&amp;Trust_selected!$H$2&amp;"'!B:B"),N$1,INDIRECT("'"&amp;Trust_selected!$H$2&amp;"'!E:E"),Trust_selected!$E$18,INDIRECT("'"&amp;Trust_selected!$H$2&amp;"'!H:H"),$B57), IF(Trust_selected!$E$18="18+", SUMIFS(INDIRECT("'"&amp;Trust_selected!$H$2&amp;"'!F:F"),INDIRECT("'"&amp;Trust_selected!$H$2&amp;"'!B:B"),N$1,INDIRECT("'"&amp;Trust_selected!$H$2&amp;"'!D:D"),Trust_selected!$E$12,INDIRECT("'"&amp;Trust_selected!$H$2&amp;"'!H:H"),$B57), SUMIFS(INDIRECT("'"&amp;Trust_selected!$H$2&amp;"'!F:F"),INDIRECT("'"&amp;Trust_selected!$H$2&amp;"'!B:B"),N$1,INDIRECT("'"&amp;Trust_selected!$H$2&amp;"'!D:D"),Trust_selected!$E$12,INDIRECT("'"&amp;Trust_selected!$H$2&amp;"'!E:E"),Trust_selected!$E$18,INDIRECT("'"&amp;Trust_selected!$H$2&amp;"'!H:H"),$B57))))</f>
        <v>1155</v>
      </c>
      <c r="Q57" s="22">
        <f ca="1">IF(AND(Trust_selected!$E$12="All intent",Trust_selected!$E$18="18+"), SUMIFS(INDIRECT("'"&amp;Trust_selected!$H$2&amp;"'!G:G"),INDIRECT("'"&amp;Trust_selected!$H$2&amp;"'!B:B"),N$1,INDIRECT("'"&amp;Trust_selected!$H$2&amp;"'!H:H"),$B57), IF(Trust_selected!$E$12="All intent", SUMIFS(INDIRECT("'"&amp;Trust_selected!$H$2&amp;"'!G:G"),INDIRECT("'"&amp;Trust_selected!$H$2&amp;"'!B:B"),N$1,INDIRECT("'"&amp;Trust_selected!$H$2&amp;"'!E:E"),Trust_selected!$E$18,INDIRECT("'"&amp;Trust_selected!$H$2&amp;"'!H:H"),$B57), IF(Trust_selected!$E$18="18+", SUMIFS(INDIRECT("'"&amp;Trust_selected!$H$2&amp;"'!G:G"),INDIRECT("'"&amp;Trust_selected!$H$2&amp;"'!B:B"),N$1,INDIRECT("'"&amp;Trust_selected!$H$2&amp;"'!D:D"),Trust_selected!$E$12,INDIRECT("'"&amp;Trust_selected!$H$2&amp;"'!H:H"),$B57), SUMIFS(INDIRECT("'"&amp;Trust_selected!$H$2&amp;"'!G:G"),INDIRECT("'"&amp;Trust_selected!$H$2&amp;"'!B:B"),N$1,INDIRECT("'"&amp;Trust_selected!$H$2&amp;"'!D:D"),Trust_selected!$E$12,INDIRECT("'"&amp;Trust_selected!$H$2&amp;"'!E:E"),Trust_selected!$E$18,INDIRECT("'"&amp;Trust_selected!$H$2&amp;"'!H:H"),$B57))))</f>
        <v>58</v>
      </c>
      <c r="R57" s="22">
        <f t="shared" ca="1" si="6"/>
        <v>5.0216450216450215E-2</v>
      </c>
      <c r="S57" s="18">
        <f t="shared" ca="1" si="30"/>
        <v>4.2820310180952947E-2</v>
      </c>
      <c r="T57" s="76">
        <f t="shared" ca="1" si="13"/>
        <v>3.258132972479183E-2</v>
      </c>
      <c r="U57" s="76">
        <f t="shared" ca="1" si="14"/>
        <v>5.6090423617512507E-2</v>
      </c>
      <c r="V57" s="76">
        <f t="shared" ca="1" si="15"/>
        <v>2.7856995460234679E-2</v>
      </c>
      <c r="W57" s="76">
        <f t="shared" ca="1" si="16"/>
        <v>6.52813965351009E-2</v>
      </c>
      <c r="X57" s="77" t="str">
        <f t="shared" ca="1" si="17"/>
        <v/>
      </c>
      <c r="Y57" s="120">
        <f t="shared" ca="1" si="18"/>
        <v>2.6253178931734403E-2</v>
      </c>
      <c r="Z57" s="120">
        <f t="shared" ca="1" si="19"/>
        <v>4.8867581702955638E-2</v>
      </c>
      <c r="AA57" s="120">
        <f t="shared" ca="1" si="20"/>
        <v>3.9045412032556966E-2</v>
      </c>
      <c r="AB57" s="120">
        <f t="shared" ca="1" si="21"/>
        <v>6.4369475231359122E-2</v>
      </c>
      <c r="AC57" s="22" t="str">
        <f t="shared" ca="1" si="22"/>
        <v>Change not statistically significant</v>
      </c>
      <c r="AG57" s="22" t="str">
        <f t="shared" ca="1" si="23"/>
        <v>Change not statistically significant</v>
      </c>
    </row>
    <row r="58" spans="1:33" x14ac:dyDescent="0.3">
      <c r="A58" s="12" t="s">
        <v>219</v>
      </c>
      <c r="B58" s="12" t="s">
        <v>64</v>
      </c>
      <c r="C58" s="12">
        <f t="shared" ca="1" si="24"/>
        <v>131</v>
      </c>
      <c r="D58" s="12">
        <f t="shared" ca="1" si="25"/>
        <v>2329057</v>
      </c>
      <c r="E58" s="22">
        <f ca="1">IF(AND(Trust_selected!$E$12="All intent",Trust_selected!$E$18="18+"), SUMIFS(INDIRECT("'"&amp;Trust_selected!$H$2&amp;"'!F:F"),INDIRECT("'"&amp;Trust_selected!$H$2&amp;"'!B:B"),C$1,INDIRECT("'"&amp;Trust_selected!$H$2&amp;"'!H:H"),$B58), IF(Trust_selected!$E$12="All intent", SUMIFS(INDIRECT("'"&amp;Trust_selected!$H$2&amp;"'!F:F"),INDIRECT("'"&amp;Trust_selected!$H$2&amp;"'!B:B"),C$1,INDIRECT("'"&amp;Trust_selected!$H$2&amp;"'!E:E"),Trust_selected!$E$18,INDIRECT("'"&amp;Trust_selected!$H$2&amp;"'!H:H"),$B58), IF(Trust_selected!$E$18="18+", SUMIFS(INDIRECT("'"&amp;Trust_selected!$H$2&amp;"'!F:F"),INDIRECT("'"&amp;Trust_selected!$H$2&amp;"'!B:B"),C$1,INDIRECT("'"&amp;Trust_selected!$H$2&amp;"'!D:D"),Trust_selected!$E$12,INDIRECT("'"&amp;Trust_selected!$H$2&amp;"'!H:H"),$B58), SUMIFS(INDIRECT("'"&amp;Trust_selected!$H$2&amp;"'!F:F"),INDIRECT("'"&amp;Trust_selected!$H$2&amp;"'!B:B"),C$1,INDIRECT("'"&amp;Trust_selected!$H$2&amp;"'!D:D"),Trust_selected!$E$12,INDIRECT("'"&amp;Trust_selected!$H$2&amp;"'!E:E"),Trust_selected!$E$18,INDIRECT("'"&amp;Trust_selected!$H$2&amp;"'!H:H"),$B58))))</f>
        <v>2329</v>
      </c>
      <c r="F58" s="22">
        <f ca="1">IF(AND(Trust_selected!$E$12="All intent",Trust_selected!$E$18="18+"), SUMIFS(INDIRECT("'"&amp;Trust_selected!$H$2&amp;"'!G:G"),INDIRECT("'"&amp;Trust_selected!$H$2&amp;"'!B:B"),C$1,INDIRECT("'"&amp;Trust_selected!$H$2&amp;"'!H:H"),$B58), IF(Trust_selected!$E$12="All intent", SUMIFS(INDIRECT("'"&amp;Trust_selected!$H$2&amp;"'!G:G"),INDIRECT("'"&amp;Trust_selected!$H$2&amp;"'!B:B"),C$1,INDIRECT("'"&amp;Trust_selected!$H$2&amp;"'!E:E"),Trust_selected!$E$18,INDIRECT("'"&amp;Trust_selected!$H$2&amp;"'!H:H"),$B58), IF(Trust_selected!$E$18="18+", SUMIFS(INDIRECT("'"&amp;Trust_selected!$H$2&amp;"'!G:G"),INDIRECT("'"&amp;Trust_selected!$H$2&amp;"'!B:B"),C$1,INDIRECT("'"&amp;Trust_selected!$H$2&amp;"'!D:D"),Trust_selected!$E$12,INDIRECT("'"&amp;Trust_selected!$H$2&amp;"'!H:H"),$B58), SUMIFS(INDIRECT("'"&amp;Trust_selected!$H$2&amp;"'!G:G"),INDIRECT("'"&amp;Trust_selected!$H$2&amp;"'!B:B"),C$1,INDIRECT("'"&amp;Trust_selected!$H$2&amp;"'!D:D"),Trust_selected!$E$12,INDIRECT("'"&amp;Trust_selected!$H$2&amp;"'!E:E"),Trust_selected!$E$18,INDIRECT("'"&amp;Trust_selected!$H$2&amp;"'!H:H"),$B58))))</f>
        <v>96</v>
      </c>
      <c r="G58" s="22">
        <f t="shared" ca="1" si="26"/>
        <v>4.1219407471017606E-2</v>
      </c>
      <c r="H58" s="18">
        <f t="shared" ca="1" si="27"/>
        <v>4.1856794361209183E-2</v>
      </c>
      <c r="I58" s="76">
        <f t="shared" ca="1" si="8"/>
        <v>3.4449644004535505E-2</v>
      </c>
      <c r="J58" s="76">
        <f t="shared" ca="1" si="9"/>
        <v>5.0772836653607913E-2</v>
      </c>
      <c r="K58" s="76">
        <f t="shared" ca="1" si="10"/>
        <v>3.0794475116292807E-2</v>
      </c>
      <c r="L58" s="76">
        <f t="shared" ca="1" si="11"/>
        <v>5.6660718162132917E-2</v>
      </c>
      <c r="M58" s="77" t="str">
        <f t="shared" ca="1" si="12"/>
        <v/>
      </c>
      <c r="N58" s="12">
        <f t="shared" ca="1" si="28"/>
        <v>129</v>
      </c>
      <c r="O58" s="12">
        <f t="shared" ca="1" si="29"/>
        <v>2385057</v>
      </c>
      <c r="P58" s="22">
        <f ca="1">IF(AND(Trust_selected!$E$12="All intent",Trust_selected!$E$18="18+"), SUMIFS(INDIRECT("'"&amp;Trust_selected!$H$2&amp;"'!F:F"),INDIRECT("'"&amp;Trust_selected!$H$2&amp;"'!B:B"),N$1,INDIRECT("'"&amp;Trust_selected!$H$2&amp;"'!H:H"),$B58), IF(Trust_selected!$E$12="All intent", SUMIFS(INDIRECT("'"&amp;Trust_selected!$H$2&amp;"'!F:F"),INDIRECT("'"&amp;Trust_selected!$H$2&amp;"'!B:B"),N$1,INDIRECT("'"&amp;Trust_selected!$H$2&amp;"'!E:E"),Trust_selected!$E$18,INDIRECT("'"&amp;Trust_selected!$H$2&amp;"'!H:H"),$B58), IF(Trust_selected!$E$18="18+", SUMIFS(INDIRECT("'"&amp;Trust_selected!$H$2&amp;"'!F:F"),INDIRECT("'"&amp;Trust_selected!$H$2&amp;"'!B:B"),N$1,INDIRECT("'"&amp;Trust_selected!$H$2&amp;"'!D:D"),Trust_selected!$E$12,INDIRECT("'"&amp;Trust_selected!$H$2&amp;"'!H:H"),$B58), SUMIFS(INDIRECT("'"&amp;Trust_selected!$H$2&amp;"'!F:F"),INDIRECT("'"&amp;Trust_selected!$H$2&amp;"'!B:B"),N$1,INDIRECT("'"&amp;Trust_selected!$H$2&amp;"'!D:D"),Trust_selected!$E$12,INDIRECT("'"&amp;Trust_selected!$H$2&amp;"'!E:E"),Trust_selected!$E$18,INDIRECT("'"&amp;Trust_selected!$H$2&amp;"'!H:H"),$B58))))</f>
        <v>2385</v>
      </c>
      <c r="Q58" s="22">
        <f ca="1">IF(AND(Trust_selected!$E$12="All intent",Trust_selected!$E$18="18+"), SUMIFS(INDIRECT("'"&amp;Trust_selected!$H$2&amp;"'!G:G"),INDIRECT("'"&amp;Trust_selected!$H$2&amp;"'!B:B"),N$1,INDIRECT("'"&amp;Trust_selected!$H$2&amp;"'!H:H"),$B58), IF(Trust_selected!$E$12="All intent", SUMIFS(INDIRECT("'"&amp;Trust_selected!$H$2&amp;"'!G:G"),INDIRECT("'"&amp;Trust_selected!$H$2&amp;"'!B:B"),N$1,INDIRECT("'"&amp;Trust_selected!$H$2&amp;"'!E:E"),Trust_selected!$E$18,INDIRECT("'"&amp;Trust_selected!$H$2&amp;"'!H:H"),$B58), IF(Trust_selected!$E$18="18+", SUMIFS(INDIRECT("'"&amp;Trust_selected!$H$2&amp;"'!G:G"),INDIRECT("'"&amp;Trust_selected!$H$2&amp;"'!B:B"),N$1,INDIRECT("'"&amp;Trust_selected!$H$2&amp;"'!D:D"),Trust_selected!$E$12,INDIRECT("'"&amp;Trust_selected!$H$2&amp;"'!H:H"),$B58), SUMIFS(INDIRECT("'"&amp;Trust_selected!$H$2&amp;"'!G:G"),INDIRECT("'"&amp;Trust_selected!$H$2&amp;"'!B:B"),N$1,INDIRECT("'"&amp;Trust_selected!$H$2&amp;"'!D:D"),Trust_selected!$E$12,INDIRECT("'"&amp;Trust_selected!$H$2&amp;"'!E:E"),Trust_selected!$E$18,INDIRECT("'"&amp;Trust_selected!$H$2&amp;"'!H:H"),$B58))))</f>
        <v>99</v>
      </c>
      <c r="R58" s="22">
        <f t="shared" ca="1" si="6"/>
        <v>4.1509433962264149E-2</v>
      </c>
      <c r="S58" s="18">
        <f t="shared" ca="1" si="30"/>
        <v>4.2820310180952947E-2</v>
      </c>
      <c r="T58" s="76">
        <f t="shared" ca="1" si="13"/>
        <v>3.540364495379765E-2</v>
      </c>
      <c r="U58" s="76">
        <f t="shared" ca="1" si="14"/>
        <v>5.1707396466087852E-2</v>
      </c>
      <c r="V58" s="76">
        <f t="shared" ca="1" si="15"/>
        <v>3.1729301460269782E-2</v>
      </c>
      <c r="W58" s="76">
        <f t="shared" ca="1" si="16"/>
        <v>5.7557735722569066E-2</v>
      </c>
      <c r="X58" s="77" t="str">
        <f t="shared" ca="1" si="17"/>
        <v/>
      </c>
      <c r="Y58" s="120">
        <f t="shared" ca="1" si="18"/>
        <v>3.3872505753931179E-2</v>
      </c>
      <c r="Z58" s="120">
        <f t="shared" ca="1" si="19"/>
        <v>5.007724491609359E-2</v>
      </c>
      <c r="AA58" s="120">
        <f t="shared" ca="1" si="20"/>
        <v>3.4214073919655641E-2</v>
      </c>
      <c r="AB58" s="120">
        <f t="shared" ca="1" si="21"/>
        <v>5.027937711092792E-2</v>
      </c>
      <c r="AC58" s="22" t="str">
        <f t="shared" ca="1" si="22"/>
        <v>Change not statistically significant</v>
      </c>
      <c r="AG58" s="22" t="str">
        <f t="shared" ca="1" si="23"/>
        <v>Change not statistically significant</v>
      </c>
    </row>
    <row r="59" spans="1:33" x14ac:dyDescent="0.3">
      <c r="A59" s="12" t="s">
        <v>220</v>
      </c>
      <c r="B59" s="12" t="s">
        <v>65</v>
      </c>
      <c r="C59" s="12">
        <f t="shared" ca="1" si="24"/>
        <v>56</v>
      </c>
      <c r="D59" s="12">
        <f t="shared" ca="1" si="25"/>
        <v>414058</v>
      </c>
      <c r="E59" s="22">
        <f ca="1">IF(AND(Trust_selected!$E$12="All intent",Trust_selected!$E$18="18+"), SUMIFS(INDIRECT("'"&amp;Trust_selected!$H$2&amp;"'!F:F"),INDIRECT("'"&amp;Trust_selected!$H$2&amp;"'!B:B"),C$1,INDIRECT("'"&amp;Trust_selected!$H$2&amp;"'!H:H"),$B59), IF(Trust_selected!$E$12="All intent", SUMIFS(INDIRECT("'"&amp;Trust_selected!$H$2&amp;"'!F:F"),INDIRECT("'"&amp;Trust_selected!$H$2&amp;"'!B:B"),C$1,INDIRECT("'"&amp;Trust_selected!$H$2&amp;"'!E:E"),Trust_selected!$E$18,INDIRECT("'"&amp;Trust_selected!$H$2&amp;"'!H:H"),$B59), IF(Trust_selected!$E$18="18+", SUMIFS(INDIRECT("'"&amp;Trust_selected!$H$2&amp;"'!F:F"),INDIRECT("'"&amp;Trust_selected!$H$2&amp;"'!B:B"),C$1,INDIRECT("'"&amp;Trust_selected!$H$2&amp;"'!D:D"),Trust_selected!$E$12,INDIRECT("'"&amp;Trust_selected!$H$2&amp;"'!H:H"),$B59), SUMIFS(INDIRECT("'"&amp;Trust_selected!$H$2&amp;"'!F:F"),INDIRECT("'"&amp;Trust_selected!$H$2&amp;"'!B:B"),C$1,INDIRECT("'"&amp;Trust_selected!$H$2&amp;"'!D:D"),Trust_selected!$E$12,INDIRECT("'"&amp;Trust_selected!$H$2&amp;"'!E:E"),Trust_selected!$E$18,INDIRECT("'"&amp;Trust_selected!$H$2&amp;"'!H:H"),$B59))))</f>
        <v>414</v>
      </c>
      <c r="F59" s="22">
        <f ca="1">IF(AND(Trust_selected!$E$12="All intent",Trust_selected!$E$18="18+"), SUMIFS(INDIRECT("'"&amp;Trust_selected!$H$2&amp;"'!G:G"),INDIRECT("'"&amp;Trust_selected!$H$2&amp;"'!B:B"),C$1,INDIRECT("'"&amp;Trust_selected!$H$2&amp;"'!H:H"),$B59), IF(Trust_selected!$E$12="All intent", SUMIFS(INDIRECT("'"&amp;Trust_selected!$H$2&amp;"'!G:G"),INDIRECT("'"&amp;Trust_selected!$H$2&amp;"'!B:B"),C$1,INDIRECT("'"&amp;Trust_selected!$H$2&amp;"'!E:E"),Trust_selected!$E$18,INDIRECT("'"&amp;Trust_selected!$H$2&amp;"'!H:H"),$B59), IF(Trust_selected!$E$18="18+", SUMIFS(INDIRECT("'"&amp;Trust_selected!$H$2&amp;"'!G:G"),INDIRECT("'"&amp;Trust_selected!$H$2&amp;"'!B:B"),C$1,INDIRECT("'"&amp;Trust_selected!$H$2&amp;"'!D:D"),Trust_selected!$E$12,INDIRECT("'"&amp;Trust_selected!$H$2&amp;"'!H:H"),$B59), SUMIFS(INDIRECT("'"&amp;Trust_selected!$H$2&amp;"'!G:G"),INDIRECT("'"&amp;Trust_selected!$H$2&amp;"'!B:B"),C$1,INDIRECT("'"&amp;Trust_selected!$H$2&amp;"'!D:D"),Trust_selected!$E$12,INDIRECT("'"&amp;Trust_selected!$H$2&amp;"'!E:E"),Trust_selected!$E$18,INDIRECT("'"&amp;Trust_selected!$H$2&amp;"'!H:H"),$B59))))</f>
        <v>31</v>
      </c>
      <c r="G59" s="22">
        <f t="shared" ca="1" si="26"/>
        <v>7.4879227053140096E-2</v>
      </c>
      <c r="H59" s="18">
        <f t="shared" ca="1" si="27"/>
        <v>4.1856794361209183E-2</v>
      </c>
      <c r="I59" s="76">
        <f t="shared" ca="1" si="8"/>
        <v>2.6410282745256218E-2</v>
      </c>
      <c r="J59" s="76">
        <f t="shared" ca="1" si="9"/>
        <v>6.5727565020694351E-2</v>
      </c>
      <c r="K59" s="76">
        <f t="shared" ca="1" si="10"/>
        <v>2.0391486027648058E-2</v>
      </c>
      <c r="L59" s="76">
        <f t="shared" ca="1" si="11"/>
        <v>8.3980680351822587E-2</v>
      </c>
      <c r="M59" s="77" t="str">
        <f t="shared" ca="1" si="12"/>
        <v/>
      </c>
      <c r="N59" s="12">
        <f t="shared" ca="1" si="28"/>
        <v>63</v>
      </c>
      <c r="O59" s="12">
        <f t="shared" ca="1" si="29"/>
        <v>541058</v>
      </c>
      <c r="P59" s="22">
        <f ca="1">IF(AND(Trust_selected!$E$12="All intent",Trust_selected!$E$18="18+"), SUMIFS(INDIRECT("'"&amp;Trust_selected!$H$2&amp;"'!F:F"),INDIRECT("'"&amp;Trust_selected!$H$2&amp;"'!B:B"),N$1,INDIRECT("'"&amp;Trust_selected!$H$2&amp;"'!H:H"),$B59), IF(Trust_selected!$E$12="All intent", SUMIFS(INDIRECT("'"&amp;Trust_selected!$H$2&amp;"'!F:F"),INDIRECT("'"&amp;Trust_selected!$H$2&amp;"'!B:B"),N$1,INDIRECT("'"&amp;Trust_selected!$H$2&amp;"'!E:E"),Trust_selected!$E$18,INDIRECT("'"&amp;Trust_selected!$H$2&amp;"'!H:H"),$B59), IF(Trust_selected!$E$18="18+", SUMIFS(INDIRECT("'"&amp;Trust_selected!$H$2&amp;"'!F:F"),INDIRECT("'"&amp;Trust_selected!$H$2&amp;"'!B:B"),N$1,INDIRECT("'"&amp;Trust_selected!$H$2&amp;"'!D:D"),Trust_selected!$E$12,INDIRECT("'"&amp;Trust_selected!$H$2&amp;"'!H:H"),$B59), SUMIFS(INDIRECT("'"&amp;Trust_selected!$H$2&amp;"'!F:F"),INDIRECT("'"&amp;Trust_selected!$H$2&amp;"'!B:B"),N$1,INDIRECT("'"&amp;Trust_selected!$H$2&amp;"'!D:D"),Trust_selected!$E$12,INDIRECT("'"&amp;Trust_selected!$H$2&amp;"'!E:E"),Trust_selected!$E$18,INDIRECT("'"&amp;Trust_selected!$H$2&amp;"'!H:H"),$B59))))</f>
        <v>541</v>
      </c>
      <c r="Q59" s="22">
        <f ca="1">IF(AND(Trust_selected!$E$12="All intent",Trust_selected!$E$18="18+"), SUMIFS(INDIRECT("'"&amp;Trust_selected!$H$2&amp;"'!G:G"),INDIRECT("'"&amp;Trust_selected!$H$2&amp;"'!B:B"),N$1,INDIRECT("'"&amp;Trust_selected!$H$2&amp;"'!H:H"),$B59), IF(Trust_selected!$E$12="All intent", SUMIFS(INDIRECT("'"&amp;Trust_selected!$H$2&amp;"'!G:G"),INDIRECT("'"&amp;Trust_selected!$H$2&amp;"'!B:B"),N$1,INDIRECT("'"&amp;Trust_selected!$H$2&amp;"'!E:E"),Trust_selected!$E$18,INDIRECT("'"&amp;Trust_selected!$H$2&amp;"'!H:H"),$B59), IF(Trust_selected!$E$18="18+", SUMIFS(INDIRECT("'"&amp;Trust_selected!$H$2&amp;"'!G:G"),INDIRECT("'"&amp;Trust_selected!$H$2&amp;"'!B:B"),N$1,INDIRECT("'"&amp;Trust_selected!$H$2&amp;"'!D:D"),Trust_selected!$E$12,INDIRECT("'"&amp;Trust_selected!$H$2&amp;"'!H:H"),$B59), SUMIFS(INDIRECT("'"&amp;Trust_selected!$H$2&amp;"'!G:G"),INDIRECT("'"&amp;Trust_selected!$H$2&amp;"'!B:B"),N$1,INDIRECT("'"&amp;Trust_selected!$H$2&amp;"'!D:D"),Trust_selected!$E$12,INDIRECT("'"&amp;Trust_selected!$H$2&amp;"'!E:E"),Trust_selected!$E$18,INDIRECT("'"&amp;Trust_selected!$H$2&amp;"'!H:H"),$B59))))</f>
        <v>39</v>
      </c>
      <c r="R59" s="22">
        <f t="shared" ca="1" si="6"/>
        <v>7.2088724584103508E-2</v>
      </c>
      <c r="S59" s="18">
        <f t="shared" ca="1" si="30"/>
        <v>4.2820310180952947E-2</v>
      </c>
      <c r="T59" s="76">
        <f t="shared" ca="1" si="13"/>
        <v>2.8741143347695671E-2</v>
      </c>
      <c r="U59" s="76">
        <f t="shared" ca="1" si="14"/>
        <v>6.3346493895479389E-2</v>
      </c>
      <c r="V59" s="76">
        <f t="shared" ca="1" si="15"/>
        <v>2.2932854703629262E-2</v>
      </c>
      <c r="W59" s="76">
        <f t="shared" ca="1" si="16"/>
        <v>7.8567425103685015E-2</v>
      </c>
      <c r="X59" s="77" t="str">
        <f t="shared" ca="1" si="17"/>
        <v/>
      </c>
      <c r="Y59" s="120">
        <f t="shared" ca="1" si="18"/>
        <v>5.3250652639354148E-2</v>
      </c>
      <c r="Z59" s="120">
        <f t="shared" ca="1" si="19"/>
        <v>0.10432456501981138</v>
      </c>
      <c r="AA59" s="120">
        <f t="shared" ca="1" si="20"/>
        <v>5.3180182672712545E-2</v>
      </c>
      <c r="AB59" s="120">
        <f t="shared" ca="1" si="21"/>
        <v>9.7031328392982508E-2</v>
      </c>
      <c r="AC59" s="22" t="str">
        <f t="shared" ca="1" si="22"/>
        <v>Change not statistically significant</v>
      </c>
      <c r="AG59" s="22" t="str">
        <f t="shared" ca="1" si="23"/>
        <v>Change not statistically significant</v>
      </c>
    </row>
    <row r="60" spans="1:33" x14ac:dyDescent="0.3">
      <c r="A60" s="12" t="s">
        <v>221</v>
      </c>
      <c r="B60" s="12" t="s">
        <v>66</v>
      </c>
      <c r="C60" s="12">
        <f t="shared" ca="1" si="24"/>
        <v>8</v>
      </c>
      <c r="D60" s="12">
        <f t="shared" ca="1" si="25"/>
        <v>41059</v>
      </c>
      <c r="E60" s="22">
        <f ca="1">IF(AND(Trust_selected!$E$12="All intent",Trust_selected!$E$18="18+"), SUMIFS(INDIRECT("'"&amp;Trust_selected!$H$2&amp;"'!F:F"),INDIRECT("'"&amp;Trust_selected!$H$2&amp;"'!B:B"),C$1,INDIRECT("'"&amp;Trust_selected!$H$2&amp;"'!H:H"),$B60), IF(Trust_selected!$E$12="All intent", SUMIFS(INDIRECT("'"&amp;Trust_selected!$H$2&amp;"'!F:F"),INDIRECT("'"&amp;Trust_selected!$H$2&amp;"'!B:B"),C$1,INDIRECT("'"&amp;Trust_selected!$H$2&amp;"'!E:E"),Trust_selected!$E$18,INDIRECT("'"&amp;Trust_selected!$H$2&amp;"'!H:H"),$B60), IF(Trust_selected!$E$18="18+", SUMIFS(INDIRECT("'"&amp;Trust_selected!$H$2&amp;"'!F:F"),INDIRECT("'"&amp;Trust_selected!$H$2&amp;"'!B:B"),C$1,INDIRECT("'"&amp;Trust_selected!$H$2&amp;"'!D:D"),Trust_selected!$E$12,INDIRECT("'"&amp;Trust_selected!$H$2&amp;"'!H:H"),$B60), SUMIFS(INDIRECT("'"&amp;Trust_selected!$H$2&amp;"'!F:F"),INDIRECT("'"&amp;Trust_selected!$H$2&amp;"'!B:B"),C$1,INDIRECT("'"&amp;Trust_selected!$H$2&amp;"'!D:D"),Trust_selected!$E$12,INDIRECT("'"&amp;Trust_selected!$H$2&amp;"'!E:E"),Trust_selected!$E$18,INDIRECT("'"&amp;Trust_selected!$H$2&amp;"'!H:H"),$B60))))</f>
        <v>41</v>
      </c>
      <c r="F60" s="22">
        <f ca="1">IF(AND(Trust_selected!$E$12="All intent",Trust_selected!$E$18="18+"), SUMIFS(INDIRECT("'"&amp;Trust_selected!$H$2&amp;"'!G:G"),INDIRECT("'"&amp;Trust_selected!$H$2&amp;"'!B:B"),C$1,INDIRECT("'"&amp;Trust_selected!$H$2&amp;"'!H:H"),$B60), IF(Trust_selected!$E$12="All intent", SUMIFS(INDIRECT("'"&amp;Trust_selected!$H$2&amp;"'!G:G"),INDIRECT("'"&amp;Trust_selected!$H$2&amp;"'!B:B"),C$1,INDIRECT("'"&amp;Trust_selected!$H$2&amp;"'!E:E"),Trust_selected!$E$18,INDIRECT("'"&amp;Trust_selected!$H$2&amp;"'!H:H"),$B60), IF(Trust_selected!$E$18="18+", SUMIFS(INDIRECT("'"&amp;Trust_selected!$H$2&amp;"'!G:G"),INDIRECT("'"&amp;Trust_selected!$H$2&amp;"'!B:B"),C$1,INDIRECT("'"&amp;Trust_selected!$H$2&amp;"'!D:D"),Trust_selected!$E$12,INDIRECT("'"&amp;Trust_selected!$H$2&amp;"'!H:H"),$B60), SUMIFS(INDIRECT("'"&amp;Trust_selected!$H$2&amp;"'!G:G"),INDIRECT("'"&amp;Trust_selected!$H$2&amp;"'!B:B"),C$1,INDIRECT("'"&amp;Trust_selected!$H$2&amp;"'!D:D"),Trust_selected!$E$12,INDIRECT("'"&amp;Trust_selected!$H$2&amp;"'!E:E"),Trust_selected!$E$18,INDIRECT("'"&amp;Trust_selected!$H$2&amp;"'!H:H"),$B60))))</f>
        <v>0</v>
      </c>
      <c r="G60" s="22">
        <f t="shared" ca="1" si="26"/>
        <v>0</v>
      </c>
      <c r="H60" s="18">
        <f t="shared" ca="1" si="27"/>
        <v>4.1856794361209183E-2</v>
      </c>
      <c r="I60" s="76">
        <f t="shared" ca="1" si="8"/>
        <v>1.0563186116465201E-2</v>
      </c>
      <c r="J60" s="76">
        <f t="shared" ca="1" si="9"/>
        <v>0.15164907075258391</v>
      </c>
      <c r="K60" s="76">
        <f t="shared" ca="1" si="10"/>
        <v>5.6580016501740753E-3</v>
      </c>
      <c r="L60" s="76">
        <f t="shared" ca="1" si="11"/>
        <v>0.25115235818020504</v>
      </c>
      <c r="M60" s="77" t="str">
        <f t="shared" ca="1" si="12"/>
        <v>3SDL</v>
      </c>
      <c r="N60" s="12">
        <f t="shared" ca="1" si="28"/>
        <v>9</v>
      </c>
      <c r="O60" s="12">
        <f t="shared" ca="1" si="29"/>
        <v>58059</v>
      </c>
      <c r="P60" s="22">
        <f ca="1">IF(AND(Trust_selected!$E$12="All intent",Trust_selected!$E$18="18+"), SUMIFS(INDIRECT("'"&amp;Trust_selected!$H$2&amp;"'!F:F"),INDIRECT("'"&amp;Trust_selected!$H$2&amp;"'!B:B"),N$1,INDIRECT("'"&amp;Trust_selected!$H$2&amp;"'!H:H"),$B60), IF(Trust_selected!$E$12="All intent", SUMIFS(INDIRECT("'"&amp;Trust_selected!$H$2&amp;"'!F:F"),INDIRECT("'"&amp;Trust_selected!$H$2&amp;"'!B:B"),N$1,INDIRECT("'"&amp;Trust_selected!$H$2&amp;"'!E:E"),Trust_selected!$E$18,INDIRECT("'"&amp;Trust_selected!$H$2&amp;"'!H:H"),$B60), IF(Trust_selected!$E$18="18+", SUMIFS(INDIRECT("'"&amp;Trust_selected!$H$2&amp;"'!F:F"),INDIRECT("'"&amp;Trust_selected!$H$2&amp;"'!B:B"),N$1,INDIRECT("'"&amp;Trust_selected!$H$2&amp;"'!D:D"),Trust_selected!$E$12,INDIRECT("'"&amp;Trust_selected!$H$2&amp;"'!H:H"),$B60), SUMIFS(INDIRECT("'"&amp;Trust_selected!$H$2&amp;"'!F:F"),INDIRECT("'"&amp;Trust_selected!$H$2&amp;"'!B:B"),N$1,INDIRECT("'"&amp;Trust_selected!$H$2&amp;"'!D:D"),Trust_selected!$E$12,INDIRECT("'"&amp;Trust_selected!$H$2&amp;"'!E:E"),Trust_selected!$E$18,INDIRECT("'"&amp;Trust_selected!$H$2&amp;"'!H:H"),$B60))))</f>
        <v>58</v>
      </c>
      <c r="Q60" s="22">
        <f ca="1">IF(AND(Trust_selected!$E$12="All intent",Trust_selected!$E$18="18+"), SUMIFS(INDIRECT("'"&amp;Trust_selected!$H$2&amp;"'!G:G"),INDIRECT("'"&amp;Trust_selected!$H$2&amp;"'!B:B"),N$1,INDIRECT("'"&amp;Trust_selected!$H$2&amp;"'!H:H"),$B60), IF(Trust_selected!$E$12="All intent", SUMIFS(INDIRECT("'"&amp;Trust_selected!$H$2&amp;"'!G:G"),INDIRECT("'"&amp;Trust_selected!$H$2&amp;"'!B:B"),N$1,INDIRECT("'"&amp;Trust_selected!$H$2&amp;"'!E:E"),Trust_selected!$E$18,INDIRECT("'"&amp;Trust_selected!$H$2&amp;"'!H:H"),$B60), IF(Trust_selected!$E$18="18+", SUMIFS(INDIRECT("'"&amp;Trust_selected!$H$2&amp;"'!G:G"),INDIRECT("'"&amp;Trust_selected!$H$2&amp;"'!B:B"),N$1,INDIRECT("'"&amp;Trust_selected!$H$2&amp;"'!D:D"),Trust_selected!$E$12,INDIRECT("'"&amp;Trust_selected!$H$2&amp;"'!H:H"),$B60), SUMIFS(INDIRECT("'"&amp;Trust_selected!$H$2&amp;"'!G:G"),INDIRECT("'"&amp;Trust_selected!$H$2&amp;"'!B:B"),N$1,INDIRECT("'"&amp;Trust_selected!$H$2&amp;"'!D:D"),Trust_selected!$E$12,INDIRECT("'"&amp;Trust_selected!$H$2&amp;"'!E:E"),Trust_selected!$E$18,INDIRECT("'"&amp;Trust_selected!$H$2&amp;"'!H:H"),$B60))))</f>
        <v>2</v>
      </c>
      <c r="R60" s="22">
        <f t="shared" ca="1" si="6"/>
        <v>3.4482758620689655E-2</v>
      </c>
      <c r="S60" s="18">
        <f t="shared" ca="1" si="30"/>
        <v>4.2820310180952947E-2</v>
      </c>
      <c r="T60" s="76">
        <f t="shared" ca="1" si="13"/>
        <v>1.3318189648756215E-2</v>
      </c>
      <c r="U60" s="76">
        <f t="shared" ca="1" si="14"/>
        <v>0.12912243253745082</v>
      </c>
      <c r="V60" s="76">
        <f t="shared" ca="1" si="15"/>
        <v>7.5943581094830622E-3</v>
      </c>
      <c r="W60" s="76">
        <f t="shared" ca="1" si="16"/>
        <v>0.20730771009729337</v>
      </c>
      <c r="X60" s="77" t="str">
        <f t="shared" ca="1" si="17"/>
        <v/>
      </c>
      <c r="Y60" s="120">
        <f t="shared" ca="1" si="18"/>
        <v>0</v>
      </c>
      <c r="Z60" s="120">
        <f t="shared" ca="1" si="19"/>
        <v>8.5667570184431829E-2</v>
      </c>
      <c r="AA60" s="120">
        <f t="shared" ca="1" si="20"/>
        <v>9.507928331165429E-3</v>
      </c>
      <c r="AB60" s="120">
        <f t="shared" ca="1" si="21"/>
        <v>0.11729145464312692</v>
      </c>
      <c r="AC60" s="22" t="str">
        <f t="shared" ca="1" si="22"/>
        <v>Change not statistically significant</v>
      </c>
      <c r="AG60" s="22" t="str">
        <f t="shared" ca="1" si="23"/>
        <v>Numbers too small for z-test</v>
      </c>
    </row>
    <row r="61" spans="1:33" x14ac:dyDescent="0.3">
      <c r="A61" s="12" t="s">
        <v>222</v>
      </c>
      <c r="B61" s="12" t="s">
        <v>67</v>
      </c>
      <c r="C61" s="12">
        <f t="shared" ca="1" si="24"/>
        <v>83</v>
      </c>
      <c r="D61" s="12">
        <f t="shared" ca="1" si="25"/>
        <v>766060</v>
      </c>
      <c r="E61" s="22">
        <f ca="1">IF(AND(Trust_selected!$E$12="All intent",Trust_selected!$E$18="18+"), SUMIFS(INDIRECT("'"&amp;Trust_selected!$H$2&amp;"'!F:F"),INDIRECT("'"&amp;Trust_selected!$H$2&amp;"'!B:B"),C$1,INDIRECT("'"&amp;Trust_selected!$H$2&amp;"'!H:H"),$B61), IF(Trust_selected!$E$12="All intent", SUMIFS(INDIRECT("'"&amp;Trust_selected!$H$2&amp;"'!F:F"),INDIRECT("'"&amp;Trust_selected!$H$2&amp;"'!B:B"),C$1,INDIRECT("'"&amp;Trust_selected!$H$2&amp;"'!E:E"),Trust_selected!$E$18,INDIRECT("'"&amp;Trust_selected!$H$2&amp;"'!H:H"),$B61), IF(Trust_selected!$E$18="18+", SUMIFS(INDIRECT("'"&amp;Trust_selected!$H$2&amp;"'!F:F"),INDIRECT("'"&amp;Trust_selected!$H$2&amp;"'!B:B"),C$1,INDIRECT("'"&amp;Trust_selected!$H$2&amp;"'!D:D"),Trust_selected!$E$12,INDIRECT("'"&amp;Trust_selected!$H$2&amp;"'!H:H"),$B61), SUMIFS(INDIRECT("'"&amp;Trust_selected!$H$2&amp;"'!F:F"),INDIRECT("'"&amp;Trust_selected!$H$2&amp;"'!B:B"),C$1,INDIRECT("'"&amp;Trust_selected!$H$2&amp;"'!D:D"),Trust_selected!$E$12,INDIRECT("'"&amp;Trust_selected!$H$2&amp;"'!E:E"),Trust_selected!$E$18,INDIRECT("'"&amp;Trust_selected!$H$2&amp;"'!H:H"),$B61))))</f>
        <v>766</v>
      </c>
      <c r="F61" s="22">
        <f ca="1">IF(AND(Trust_selected!$E$12="All intent",Trust_selected!$E$18="18+"), SUMIFS(INDIRECT("'"&amp;Trust_selected!$H$2&amp;"'!G:G"),INDIRECT("'"&amp;Trust_selected!$H$2&amp;"'!B:B"),C$1,INDIRECT("'"&amp;Trust_selected!$H$2&amp;"'!H:H"),$B61), IF(Trust_selected!$E$12="All intent", SUMIFS(INDIRECT("'"&amp;Trust_selected!$H$2&amp;"'!G:G"),INDIRECT("'"&amp;Trust_selected!$H$2&amp;"'!B:B"),C$1,INDIRECT("'"&amp;Trust_selected!$H$2&amp;"'!E:E"),Trust_selected!$E$18,INDIRECT("'"&amp;Trust_selected!$H$2&amp;"'!H:H"),$B61), IF(Trust_selected!$E$18="18+", SUMIFS(INDIRECT("'"&amp;Trust_selected!$H$2&amp;"'!G:G"),INDIRECT("'"&amp;Trust_selected!$H$2&amp;"'!B:B"),C$1,INDIRECT("'"&amp;Trust_selected!$H$2&amp;"'!D:D"),Trust_selected!$E$12,INDIRECT("'"&amp;Trust_selected!$H$2&amp;"'!H:H"),$B61), SUMIFS(INDIRECT("'"&amp;Trust_selected!$H$2&amp;"'!G:G"),INDIRECT("'"&amp;Trust_selected!$H$2&amp;"'!B:B"),C$1,INDIRECT("'"&amp;Trust_selected!$H$2&amp;"'!D:D"),Trust_selected!$E$12,INDIRECT("'"&amp;Trust_selected!$H$2&amp;"'!E:E"),Trust_selected!$E$18,INDIRECT("'"&amp;Trust_selected!$H$2&amp;"'!H:H"),$B61))))</f>
        <v>36</v>
      </c>
      <c r="G61" s="22">
        <f t="shared" ca="1" si="26"/>
        <v>4.6997389033942558E-2</v>
      </c>
      <c r="H61" s="18">
        <f t="shared" ca="1" si="27"/>
        <v>4.1856794361209183E-2</v>
      </c>
      <c r="I61" s="76">
        <f t="shared" ca="1" si="8"/>
        <v>2.9812793121158684E-2</v>
      </c>
      <c r="J61" s="76">
        <f t="shared" ca="1" si="9"/>
        <v>5.8473172409117251E-2</v>
      </c>
      <c r="K61" s="76">
        <f t="shared" ca="1" si="10"/>
        <v>2.4571233886565891E-2</v>
      </c>
      <c r="L61" s="76">
        <f t="shared" ca="1" si="11"/>
        <v>7.0424585950707039E-2</v>
      </c>
      <c r="M61" s="77" t="str">
        <f t="shared" ca="1" si="12"/>
        <v/>
      </c>
      <c r="N61" s="12">
        <f t="shared" ca="1" si="28"/>
        <v>84</v>
      </c>
      <c r="O61" s="12">
        <f t="shared" ca="1" si="29"/>
        <v>874060</v>
      </c>
      <c r="P61" s="22">
        <f ca="1">IF(AND(Trust_selected!$E$12="All intent",Trust_selected!$E$18="18+"), SUMIFS(INDIRECT("'"&amp;Trust_selected!$H$2&amp;"'!F:F"),INDIRECT("'"&amp;Trust_selected!$H$2&amp;"'!B:B"),N$1,INDIRECT("'"&amp;Trust_selected!$H$2&amp;"'!H:H"),$B61), IF(Trust_selected!$E$12="All intent", SUMIFS(INDIRECT("'"&amp;Trust_selected!$H$2&amp;"'!F:F"),INDIRECT("'"&amp;Trust_selected!$H$2&amp;"'!B:B"),N$1,INDIRECT("'"&amp;Trust_selected!$H$2&amp;"'!E:E"),Trust_selected!$E$18,INDIRECT("'"&amp;Trust_selected!$H$2&amp;"'!H:H"),$B61), IF(Trust_selected!$E$18="18+", SUMIFS(INDIRECT("'"&amp;Trust_selected!$H$2&amp;"'!F:F"),INDIRECT("'"&amp;Trust_selected!$H$2&amp;"'!B:B"),N$1,INDIRECT("'"&amp;Trust_selected!$H$2&amp;"'!D:D"),Trust_selected!$E$12,INDIRECT("'"&amp;Trust_selected!$H$2&amp;"'!H:H"),$B61), SUMIFS(INDIRECT("'"&amp;Trust_selected!$H$2&amp;"'!F:F"),INDIRECT("'"&amp;Trust_selected!$H$2&amp;"'!B:B"),N$1,INDIRECT("'"&amp;Trust_selected!$H$2&amp;"'!D:D"),Trust_selected!$E$12,INDIRECT("'"&amp;Trust_selected!$H$2&amp;"'!E:E"),Trust_selected!$E$18,INDIRECT("'"&amp;Trust_selected!$H$2&amp;"'!H:H"),$B61))))</f>
        <v>874</v>
      </c>
      <c r="Q61" s="22">
        <f ca="1">IF(AND(Trust_selected!$E$12="All intent",Trust_selected!$E$18="18+"), SUMIFS(INDIRECT("'"&amp;Trust_selected!$H$2&amp;"'!G:G"),INDIRECT("'"&amp;Trust_selected!$H$2&amp;"'!B:B"),N$1,INDIRECT("'"&amp;Trust_selected!$H$2&amp;"'!H:H"),$B61), IF(Trust_selected!$E$12="All intent", SUMIFS(INDIRECT("'"&amp;Trust_selected!$H$2&amp;"'!G:G"),INDIRECT("'"&amp;Trust_selected!$H$2&amp;"'!B:B"),N$1,INDIRECT("'"&amp;Trust_selected!$H$2&amp;"'!E:E"),Trust_selected!$E$18,INDIRECT("'"&amp;Trust_selected!$H$2&amp;"'!H:H"),$B61), IF(Trust_selected!$E$18="18+", SUMIFS(INDIRECT("'"&amp;Trust_selected!$H$2&amp;"'!G:G"),INDIRECT("'"&amp;Trust_selected!$H$2&amp;"'!B:B"),N$1,INDIRECT("'"&amp;Trust_selected!$H$2&amp;"'!D:D"),Trust_selected!$E$12,INDIRECT("'"&amp;Trust_selected!$H$2&amp;"'!H:H"),$B61), SUMIFS(INDIRECT("'"&amp;Trust_selected!$H$2&amp;"'!G:G"),INDIRECT("'"&amp;Trust_selected!$H$2&amp;"'!B:B"),N$1,INDIRECT("'"&amp;Trust_selected!$H$2&amp;"'!D:D"),Trust_selected!$E$12,INDIRECT("'"&amp;Trust_selected!$H$2&amp;"'!E:E"),Trust_selected!$E$18,INDIRECT("'"&amp;Trust_selected!$H$2&amp;"'!H:H"),$B61))))</f>
        <v>54</v>
      </c>
      <c r="R61" s="22">
        <f t="shared" ca="1" si="6"/>
        <v>6.1784897025171627E-2</v>
      </c>
      <c r="S61" s="18">
        <f t="shared" ca="1" si="30"/>
        <v>4.2820310180952947E-2</v>
      </c>
      <c r="T61" s="76">
        <f t="shared" ca="1" si="13"/>
        <v>3.127965325142644E-2</v>
      </c>
      <c r="U61" s="76">
        <f t="shared" ca="1" si="14"/>
        <v>5.8362375784684117E-2</v>
      </c>
      <c r="V61" s="76">
        <f t="shared" ca="1" si="15"/>
        <v>2.6142115798004743E-2</v>
      </c>
      <c r="W61" s="76">
        <f t="shared" ca="1" si="16"/>
        <v>6.9380833282096016E-2</v>
      </c>
      <c r="X61" s="77" t="str">
        <f t="shared" ca="1" si="17"/>
        <v/>
      </c>
      <c r="Y61" s="120">
        <f t="shared" ca="1" si="18"/>
        <v>3.4138251873563209E-2</v>
      </c>
      <c r="Z61" s="120">
        <f t="shared" ca="1" si="19"/>
        <v>6.4377433338914505E-2</v>
      </c>
      <c r="AA61" s="120">
        <f t="shared" ca="1" si="20"/>
        <v>4.7660566883733407E-2</v>
      </c>
      <c r="AB61" s="120">
        <f t="shared" ca="1" si="21"/>
        <v>7.9744510305197358E-2</v>
      </c>
      <c r="AC61" s="22" t="str">
        <f t="shared" ca="1" si="22"/>
        <v>Change not statistically significant</v>
      </c>
      <c r="AG61" s="22" t="str">
        <f t="shared" ca="1" si="23"/>
        <v>Change not statistically significant</v>
      </c>
    </row>
    <row r="62" spans="1:33" x14ac:dyDescent="0.3">
      <c r="A62" s="12" t="s">
        <v>223</v>
      </c>
      <c r="B62" s="12" t="s">
        <v>68</v>
      </c>
      <c r="C62" s="12">
        <f t="shared" ca="1" si="24"/>
        <v>59</v>
      </c>
      <c r="D62" s="12">
        <f t="shared" ca="1" si="25"/>
        <v>444061</v>
      </c>
      <c r="E62" s="22">
        <f ca="1">IF(AND(Trust_selected!$E$12="All intent",Trust_selected!$E$18="18+"), SUMIFS(INDIRECT("'"&amp;Trust_selected!$H$2&amp;"'!F:F"),INDIRECT("'"&amp;Trust_selected!$H$2&amp;"'!B:B"),C$1,INDIRECT("'"&amp;Trust_selected!$H$2&amp;"'!H:H"),$B62), IF(Trust_selected!$E$12="All intent", SUMIFS(INDIRECT("'"&amp;Trust_selected!$H$2&amp;"'!F:F"),INDIRECT("'"&amp;Trust_selected!$H$2&amp;"'!B:B"),C$1,INDIRECT("'"&amp;Trust_selected!$H$2&amp;"'!E:E"),Trust_selected!$E$18,INDIRECT("'"&amp;Trust_selected!$H$2&amp;"'!H:H"),$B62), IF(Trust_selected!$E$18="18+", SUMIFS(INDIRECT("'"&amp;Trust_selected!$H$2&amp;"'!F:F"),INDIRECT("'"&amp;Trust_selected!$H$2&amp;"'!B:B"),C$1,INDIRECT("'"&amp;Trust_selected!$H$2&amp;"'!D:D"),Trust_selected!$E$12,INDIRECT("'"&amp;Trust_selected!$H$2&amp;"'!H:H"),$B62), SUMIFS(INDIRECT("'"&amp;Trust_selected!$H$2&amp;"'!F:F"),INDIRECT("'"&amp;Trust_selected!$H$2&amp;"'!B:B"),C$1,INDIRECT("'"&amp;Trust_selected!$H$2&amp;"'!D:D"),Trust_selected!$E$12,INDIRECT("'"&amp;Trust_selected!$H$2&amp;"'!E:E"),Trust_selected!$E$18,INDIRECT("'"&amp;Trust_selected!$H$2&amp;"'!H:H"),$B62))))</f>
        <v>444</v>
      </c>
      <c r="F62" s="22">
        <f ca="1">IF(AND(Trust_selected!$E$12="All intent",Trust_selected!$E$18="18+"), SUMIFS(INDIRECT("'"&amp;Trust_selected!$H$2&amp;"'!G:G"),INDIRECT("'"&amp;Trust_selected!$H$2&amp;"'!B:B"),C$1,INDIRECT("'"&amp;Trust_selected!$H$2&amp;"'!H:H"),$B62), IF(Trust_selected!$E$12="All intent", SUMIFS(INDIRECT("'"&amp;Trust_selected!$H$2&amp;"'!G:G"),INDIRECT("'"&amp;Trust_selected!$H$2&amp;"'!B:B"),C$1,INDIRECT("'"&amp;Trust_selected!$H$2&amp;"'!E:E"),Trust_selected!$E$18,INDIRECT("'"&amp;Trust_selected!$H$2&amp;"'!H:H"),$B62), IF(Trust_selected!$E$18="18+", SUMIFS(INDIRECT("'"&amp;Trust_selected!$H$2&amp;"'!G:G"),INDIRECT("'"&amp;Trust_selected!$H$2&amp;"'!B:B"),C$1,INDIRECT("'"&amp;Trust_selected!$H$2&amp;"'!D:D"),Trust_selected!$E$12,INDIRECT("'"&amp;Trust_selected!$H$2&amp;"'!H:H"),$B62), SUMIFS(INDIRECT("'"&amp;Trust_selected!$H$2&amp;"'!G:G"),INDIRECT("'"&amp;Trust_selected!$H$2&amp;"'!B:B"),C$1,INDIRECT("'"&amp;Trust_selected!$H$2&amp;"'!D:D"),Trust_selected!$E$12,INDIRECT("'"&amp;Trust_selected!$H$2&amp;"'!E:E"),Trust_selected!$E$18,INDIRECT("'"&amp;Trust_selected!$H$2&amp;"'!H:H"),$B62))))</f>
        <v>23</v>
      </c>
      <c r="G62" s="22">
        <f t="shared" ca="1" si="26"/>
        <v>5.18018018018018E-2</v>
      </c>
      <c r="H62" s="18">
        <f t="shared" ca="1" si="27"/>
        <v>4.1856794361209183E-2</v>
      </c>
      <c r="I62" s="76">
        <f t="shared" ca="1" si="8"/>
        <v>2.6827200507002037E-2</v>
      </c>
      <c r="J62" s="76">
        <f t="shared" ca="1" si="9"/>
        <v>6.4746323240576914E-2</v>
      </c>
      <c r="K62" s="76">
        <f t="shared" ca="1" si="10"/>
        <v>2.0885207086181867E-2</v>
      </c>
      <c r="L62" s="76">
        <f t="shared" ca="1" si="11"/>
        <v>8.2120498623050014E-2</v>
      </c>
      <c r="M62" s="77" t="str">
        <f t="shared" ca="1" si="12"/>
        <v/>
      </c>
      <c r="N62" s="12">
        <f t="shared" ca="1" si="28"/>
        <v>51</v>
      </c>
      <c r="O62" s="12">
        <f t="shared" ca="1" si="29"/>
        <v>414061</v>
      </c>
      <c r="P62" s="22">
        <f ca="1">IF(AND(Trust_selected!$E$12="All intent",Trust_selected!$E$18="18+"), SUMIFS(INDIRECT("'"&amp;Trust_selected!$H$2&amp;"'!F:F"),INDIRECT("'"&amp;Trust_selected!$H$2&amp;"'!B:B"),N$1,INDIRECT("'"&amp;Trust_selected!$H$2&amp;"'!H:H"),$B62), IF(Trust_selected!$E$12="All intent", SUMIFS(INDIRECT("'"&amp;Trust_selected!$H$2&amp;"'!F:F"),INDIRECT("'"&amp;Trust_selected!$H$2&amp;"'!B:B"),N$1,INDIRECT("'"&amp;Trust_selected!$H$2&amp;"'!E:E"),Trust_selected!$E$18,INDIRECT("'"&amp;Trust_selected!$H$2&amp;"'!H:H"),$B62), IF(Trust_selected!$E$18="18+", SUMIFS(INDIRECT("'"&amp;Trust_selected!$H$2&amp;"'!F:F"),INDIRECT("'"&amp;Trust_selected!$H$2&amp;"'!B:B"),N$1,INDIRECT("'"&amp;Trust_selected!$H$2&amp;"'!D:D"),Trust_selected!$E$12,INDIRECT("'"&amp;Trust_selected!$H$2&amp;"'!H:H"),$B62), SUMIFS(INDIRECT("'"&amp;Trust_selected!$H$2&amp;"'!F:F"),INDIRECT("'"&amp;Trust_selected!$H$2&amp;"'!B:B"),N$1,INDIRECT("'"&amp;Trust_selected!$H$2&amp;"'!D:D"),Trust_selected!$E$12,INDIRECT("'"&amp;Trust_selected!$H$2&amp;"'!E:E"),Trust_selected!$E$18,INDIRECT("'"&amp;Trust_selected!$H$2&amp;"'!H:H"),$B62))))</f>
        <v>414</v>
      </c>
      <c r="Q62" s="22">
        <f ca="1">IF(AND(Trust_selected!$E$12="All intent",Trust_selected!$E$18="18+"), SUMIFS(INDIRECT("'"&amp;Trust_selected!$H$2&amp;"'!G:G"),INDIRECT("'"&amp;Trust_selected!$H$2&amp;"'!B:B"),N$1,INDIRECT("'"&amp;Trust_selected!$H$2&amp;"'!H:H"),$B62), IF(Trust_selected!$E$12="All intent", SUMIFS(INDIRECT("'"&amp;Trust_selected!$H$2&amp;"'!G:G"),INDIRECT("'"&amp;Trust_selected!$H$2&amp;"'!B:B"),N$1,INDIRECT("'"&amp;Trust_selected!$H$2&amp;"'!E:E"),Trust_selected!$E$18,INDIRECT("'"&amp;Trust_selected!$H$2&amp;"'!H:H"),$B62), IF(Trust_selected!$E$18="18+", SUMIFS(INDIRECT("'"&amp;Trust_selected!$H$2&amp;"'!G:G"),INDIRECT("'"&amp;Trust_selected!$H$2&amp;"'!B:B"),N$1,INDIRECT("'"&amp;Trust_selected!$H$2&amp;"'!D:D"),Trust_selected!$E$12,INDIRECT("'"&amp;Trust_selected!$H$2&amp;"'!H:H"),$B62), SUMIFS(INDIRECT("'"&amp;Trust_selected!$H$2&amp;"'!G:G"),INDIRECT("'"&amp;Trust_selected!$H$2&amp;"'!B:B"),N$1,INDIRECT("'"&amp;Trust_selected!$H$2&amp;"'!D:D"),Trust_selected!$E$12,INDIRECT("'"&amp;Trust_selected!$H$2&amp;"'!E:E"),Trust_selected!$E$18,INDIRECT("'"&amp;Trust_selected!$H$2&amp;"'!H:H"),$B62))))</f>
        <v>15</v>
      </c>
      <c r="R62" s="22">
        <f t="shared" ca="1" si="6"/>
        <v>3.6231884057971016E-2</v>
      </c>
      <c r="S62" s="18">
        <f t="shared" ca="1" si="30"/>
        <v>4.2820310180952947E-2</v>
      </c>
      <c r="T62" s="76">
        <f t="shared" ca="1" si="13"/>
        <v>2.7161657968334828E-2</v>
      </c>
      <c r="U62" s="76">
        <f t="shared" ca="1" si="14"/>
        <v>6.68855044727171E-2</v>
      </c>
      <c r="V62" s="76">
        <f t="shared" ca="1" si="15"/>
        <v>2.1029089930288836E-2</v>
      </c>
      <c r="W62" s="76">
        <f t="shared" ca="1" si="16"/>
        <v>8.5226661266494544E-2</v>
      </c>
      <c r="X62" s="77" t="str">
        <f t="shared" ca="1" si="17"/>
        <v/>
      </c>
      <c r="Y62" s="120">
        <f t="shared" ca="1" si="18"/>
        <v>3.4763217085020302E-2</v>
      </c>
      <c r="Z62" s="120">
        <f t="shared" ca="1" si="19"/>
        <v>7.6529424181248765E-2</v>
      </c>
      <c r="AA62" s="120">
        <f t="shared" ca="1" si="20"/>
        <v>2.2077894299320524E-2</v>
      </c>
      <c r="AB62" s="120">
        <f t="shared" ca="1" si="21"/>
        <v>5.891325223795095E-2</v>
      </c>
      <c r="AC62" s="22" t="str">
        <f t="shared" ca="1" si="22"/>
        <v>Change not statistically significant</v>
      </c>
      <c r="AG62" s="22" t="str">
        <f t="shared" ca="1" si="23"/>
        <v>Change not statistically significant</v>
      </c>
    </row>
    <row r="63" spans="1:33" x14ac:dyDescent="0.3">
      <c r="A63" s="12" t="s">
        <v>224</v>
      </c>
      <c r="B63" s="12" t="s">
        <v>69</v>
      </c>
      <c r="C63" s="12">
        <f t="shared" ca="1" si="24"/>
        <v>120</v>
      </c>
      <c r="D63" s="12">
        <f t="shared" ca="1" si="25"/>
        <v>1607062</v>
      </c>
      <c r="E63" s="22">
        <f ca="1">IF(AND(Trust_selected!$E$12="All intent",Trust_selected!$E$18="18+"), SUMIFS(INDIRECT("'"&amp;Trust_selected!$H$2&amp;"'!F:F"),INDIRECT("'"&amp;Trust_selected!$H$2&amp;"'!B:B"),C$1,INDIRECT("'"&amp;Trust_selected!$H$2&amp;"'!H:H"),$B63), IF(Trust_selected!$E$12="All intent", SUMIFS(INDIRECT("'"&amp;Trust_selected!$H$2&amp;"'!F:F"),INDIRECT("'"&amp;Trust_selected!$H$2&amp;"'!B:B"),C$1,INDIRECT("'"&amp;Trust_selected!$H$2&amp;"'!E:E"),Trust_selected!$E$18,INDIRECT("'"&amp;Trust_selected!$H$2&amp;"'!H:H"),$B63), IF(Trust_selected!$E$18="18+", SUMIFS(INDIRECT("'"&amp;Trust_selected!$H$2&amp;"'!F:F"),INDIRECT("'"&amp;Trust_selected!$H$2&amp;"'!B:B"),C$1,INDIRECT("'"&amp;Trust_selected!$H$2&amp;"'!D:D"),Trust_selected!$E$12,INDIRECT("'"&amp;Trust_selected!$H$2&amp;"'!H:H"),$B63), SUMIFS(INDIRECT("'"&amp;Trust_selected!$H$2&amp;"'!F:F"),INDIRECT("'"&amp;Trust_selected!$H$2&amp;"'!B:B"),C$1,INDIRECT("'"&amp;Trust_selected!$H$2&amp;"'!D:D"),Trust_selected!$E$12,INDIRECT("'"&amp;Trust_selected!$H$2&amp;"'!E:E"),Trust_selected!$E$18,INDIRECT("'"&amp;Trust_selected!$H$2&amp;"'!H:H"),$B63))))</f>
        <v>1607</v>
      </c>
      <c r="F63" s="22">
        <f ca="1">IF(AND(Trust_selected!$E$12="All intent",Trust_selected!$E$18="18+"), SUMIFS(INDIRECT("'"&amp;Trust_selected!$H$2&amp;"'!G:G"),INDIRECT("'"&amp;Trust_selected!$H$2&amp;"'!B:B"),C$1,INDIRECT("'"&amp;Trust_selected!$H$2&amp;"'!H:H"),$B63), IF(Trust_selected!$E$12="All intent", SUMIFS(INDIRECT("'"&amp;Trust_selected!$H$2&amp;"'!G:G"),INDIRECT("'"&amp;Trust_selected!$H$2&amp;"'!B:B"),C$1,INDIRECT("'"&amp;Trust_selected!$H$2&amp;"'!E:E"),Trust_selected!$E$18,INDIRECT("'"&amp;Trust_selected!$H$2&amp;"'!H:H"),$B63), IF(Trust_selected!$E$18="18+", SUMIFS(INDIRECT("'"&amp;Trust_selected!$H$2&amp;"'!G:G"),INDIRECT("'"&amp;Trust_selected!$H$2&amp;"'!B:B"),C$1,INDIRECT("'"&amp;Trust_selected!$H$2&amp;"'!D:D"),Trust_selected!$E$12,INDIRECT("'"&amp;Trust_selected!$H$2&amp;"'!H:H"),$B63), SUMIFS(INDIRECT("'"&amp;Trust_selected!$H$2&amp;"'!G:G"),INDIRECT("'"&amp;Trust_selected!$H$2&amp;"'!B:B"),C$1,INDIRECT("'"&amp;Trust_selected!$H$2&amp;"'!D:D"),Trust_selected!$E$12,INDIRECT("'"&amp;Trust_selected!$H$2&amp;"'!E:E"),Trust_selected!$E$18,INDIRECT("'"&amp;Trust_selected!$H$2&amp;"'!H:H"),$B63))))</f>
        <v>94</v>
      </c>
      <c r="G63" s="22">
        <f t="shared" ca="1" si="26"/>
        <v>5.8494088363410079E-2</v>
      </c>
      <c r="H63" s="18">
        <f t="shared" ca="1" si="27"/>
        <v>4.1856794361209183E-2</v>
      </c>
      <c r="I63" s="76">
        <f t="shared" ca="1" si="8"/>
        <v>3.3108797096306229E-2</v>
      </c>
      <c r="J63" s="76">
        <f t="shared" ca="1" si="9"/>
        <v>5.2789988406207682E-2</v>
      </c>
      <c r="K63" s="76">
        <f t="shared" ca="1" si="10"/>
        <v>2.8935202530173829E-2</v>
      </c>
      <c r="L63" s="76">
        <f t="shared" ca="1" si="11"/>
        <v>6.0191104910505014E-2</v>
      </c>
      <c r="M63" s="77" t="str">
        <f t="shared" ca="1" si="12"/>
        <v/>
      </c>
      <c r="N63" s="12">
        <f t="shared" ca="1" si="28"/>
        <v>119</v>
      </c>
      <c r="O63" s="12">
        <f t="shared" ca="1" si="29"/>
        <v>1734062</v>
      </c>
      <c r="P63" s="22">
        <f ca="1">IF(AND(Trust_selected!$E$12="All intent",Trust_selected!$E$18="18+"), SUMIFS(INDIRECT("'"&amp;Trust_selected!$H$2&amp;"'!F:F"),INDIRECT("'"&amp;Trust_selected!$H$2&amp;"'!B:B"),N$1,INDIRECT("'"&amp;Trust_selected!$H$2&amp;"'!H:H"),$B63), IF(Trust_selected!$E$12="All intent", SUMIFS(INDIRECT("'"&amp;Trust_selected!$H$2&amp;"'!F:F"),INDIRECT("'"&amp;Trust_selected!$H$2&amp;"'!B:B"),N$1,INDIRECT("'"&amp;Trust_selected!$H$2&amp;"'!E:E"),Trust_selected!$E$18,INDIRECT("'"&amp;Trust_selected!$H$2&amp;"'!H:H"),$B63), IF(Trust_selected!$E$18="18+", SUMIFS(INDIRECT("'"&amp;Trust_selected!$H$2&amp;"'!F:F"),INDIRECT("'"&amp;Trust_selected!$H$2&amp;"'!B:B"),N$1,INDIRECT("'"&amp;Trust_selected!$H$2&amp;"'!D:D"),Trust_selected!$E$12,INDIRECT("'"&amp;Trust_selected!$H$2&amp;"'!H:H"),$B63), SUMIFS(INDIRECT("'"&amp;Trust_selected!$H$2&amp;"'!F:F"),INDIRECT("'"&amp;Trust_selected!$H$2&amp;"'!B:B"),N$1,INDIRECT("'"&amp;Trust_selected!$H$2&amp;"'!D:D"),Trust_selected!$E$12,INDIRECT("'"&amp;Trust_selected!$H$2&amp;"'!E:E"),Trust_selected!$E$18,INDIRECT("'"&amp;Trust_selected!$H$2&amp;"'!H:H"),$B63))))</f>
        <v>1734</v>
      </c>
      <c r="Q63" s="22">
        <f ca="1">IF(AND(Trust_selected!$E$12="All intent",Trust_selected!$E$18="18+"), SUMIFS(INDIRECT("'"&amp;Trust_selected!$H$2&amp;"'!G:G"),INDIRECT("'"&amp;Trust_selected!$H$2&amp;"'!B:B"),N$1,INDIRECT("'"&amp;Trust_selected!$H$2&amp;"'!H:H"),$B63), IF(Trust_selected!$E$12="All intent", SUMIFS(INDIRECT("'"&amp;Trust_selected!$H$2&amp;"'!G:G"),INDIRECT("'"&amp;Trust_selected!$H$2&amp;"'!B:B"),N$1,INDIRECT("'"&amp;Trust_selected!$H$2&amp;"'!E:E"),Trust_selected!$E$18,INDIRECT("'"&amp;Trust_selected!$H$2&amp;"'!H:H"),$B63), IF(Trust_selected!$E$18="18+", SUMIFS(INDIRECT("'"&amp;Trust_selected!$H$2&amp;"'!G:G"),INDIRECT("'"&amp;Trust_selected!$H$2&amp;"'!B:B"),N$1,INDIRECT("'"&amp;Trust_selected!$H$2&amp;"'!D:D"),Trust_selected!$E$12,INDIRECT("'"&amp;Trust_selected!$H$2&amp;"'!H:H"),$B63), SUMIFS(INDIRECT("'"&amp;Trust_selected!$H$2&amp;"'!G:G"),INDIRECT("'"&amp;Trust_selected!$H$2&amp;"'!B:B"),N$1,INDIRECT("'"&amp;Trust_selected!$H$2&amp;"'!D:D"),Trust_selected!$E$12,INDIRECT("'"&amp;Trust_selected!$H$2&amp;"'!E:E"),Trust_selected!$E$18,INDIRECT("'"&amp;Trust_selected!$H$2&amp;"'!H:H"),$B63))))</f>
        <v>88</v>
      </c>
      <c r="R63" s="22">
        <f t="shared" ca="1" si="6"/>
        <v>5.0749711649365627E-2</v>
      </c>
      <c r="S63" s="18">
        <f t="shared" ca="1" si="30"/>
        <v>4.2820310180952947E-2</v>
      </c>
      <c r="T63" s="76">
        <f t="shared" ca="1" si="13"/>
        <v>3.4258842216920847E-2</v>
      </c>
      <c r="U63" s="76">
        <f t="shared" ca="1" si="14"/>
        <v>5.3403022769821798E-2</v>
      </c>
      <c r="V63" s="76">
        <f t="shared" ca="1" si="15"/>
        <v>3.0133733707773867E-2</v>
      </c>
      <c r="W63" s="76">
        <f t="shared" ca="1" si="16"/>
        <v>6.0514789096010359E-2</v>
      </c>
      <c r="X63" s="77" t="str">
        <f t="shared" ca="1" si="17"/>
        <v/>
      </c>
      <c r="Y63" s="120">
        <f t="shared" ca="1" si="18"/>
        <v>4.8038585375548254E-2</v>
      </c>
      <c r="Z63" s="120">
        <f t="shared" ca="1" si="19"/>
        <v>7.1055356346775136E-2</v>
      </c>
      <c r="AA63" s="120">
        <f t="shared" ca="1" si="20"/>
        <v>4.1375798350900793E-2</v>
      </c>
      <c r="AB63" s="120">
        <f t="shared" ca="1" si="21"/>
        <v>6.2109739934470325E-2</v>
      </c>
      <c r="AC63" s="22" t="str">
        <f t="shared" ca="1" si="22"/>
        <v>Change not statistically significant</v>
      </c>
      <c r="AG63" s="22" t="str">
        <f t="shared" ca="1" si="23"/>
        <v>Change not statistically significant</v>
      </c>
    </row>
    <row r="64" spans="1:33" x14ac:dyDescent="0.3">
      <c r="A64" s="12" t="s">
        <v>225</v>
      </c>
      <c r="B64" s="12" t="s">
        <v>70</v>
      </c>
      <c r="C64" s="12">
        <f t="shared" ca="1" si="24"/>
        <v>33</v>
      </c>
      <c r="D64" s="12">
        <f t="shared" ca="1" si="25"/>
        <v>174064</v>
      </c>
      <c r="E64" s="22">
        <f ca="1">IF(AND(Trust_selected!$E$12="All intent",Trust_selected!$E$18="18+"), SUMIFS(INDIRECT("'"&amp;Trust_selected!$H$2&amp;"'!F:F"),INDIRECT("'"&amp;Trust_selected!$H$2&amp;"'!B:B"),C$1,INDIRECT("'"&amp;Trust_selected!$H$2&amp;"'!H:H"),$B64), IF(Trust_selected!$E$12="All intent", SUMIFS(INDIRECT("'"&amp;Trust_selected!$H$2&amp;"'!F:F"),INDIRECT("'"&amp;Trust_selected!$H$2&amp;"'!B:B"),C$1,INDIRECT("'"&amp;Trust_selected!$H$2&amp;"'!E:E"),Trust_selected!$E$18,INDIRECT("'"&amp;Trust_selected!$H$2&amp;"'!H:H"),$B64), IF(Trust_selected!$E$18="18+", SUMIFS(INDIRECT("'"&amp;Trust_selected!$H$2&amp;"'!F:F"),INDIRECT("'"&amp;Trust_selected!$H$2&amp;"'!B:B"),C$1,INDIRECT("'"&amp;Trust_selected!$H$2&amp;"'!D:D"),Trust_selected!$E$12,INDIRECT("'"&amp;Trust_selected!$H$2&amp;"'!H:H"),$B64), SUMIFS(INDIRECT("'"&amp;Trust_selected!$H$2&amp;"'!F:F"),INDIRECT("'"&amp;Trust_selected!$H$2&amp;"'!B:B"),C$1,INDIRECT("'"&amp;Trust_selected!$H$2&amp;"'!D:D"),Trust_selected!$E$12,INDIRECT("'"&amp;Trust_selected!$H$2&amp;"'!E:E"),Trust_selected!$E$18,INDIRECT("'"&amp;Trust_selected!$H$2&amp;"'!H:H"),$B64))))</f>
        <v>174</v>
      </c>
      <c r="F64" s="22">
        <f ca="1">IF(AND(Trust_selected!$E$12="All intent",Trust_selected!$E$18="18+"), SUMIFS(INDIRECT("'"&amp;Trust_selected!$H$2&amp;"'!G:G"),INDIRECT("'"&amp;Trust_selected!$H$2&amp;"'!B:B"),C$1,INDIRECT("'"&amp;Trust_selected!$H$2&amp;"'!H:H"),$B64), IF(Trust_selected!$E$12="All intent", SUMIFS(INDIRECT("'"&amp;Trust_selected!$H$2&amp;"'!G:G"),INDIRECT("'"&amp;Trust_selected!$H$2&amp;"'!B:B"),C$1,INDIRECT("'"&amp;Trust_selected!$H$2&amp;"'!E:E"),Trust_selected!$E$18,INDIRECT("'"&amp;Trust_selected!$H$2&amp;"'!H:H"),$B64), IF(Trust_selected!$E$18="18+", SUMIFS(INDIRECT("'"&amp;Trust_selected!$H$2&amp;"'!G:G"),INDIRECT("'"&amp;Trust_selected!$H$2&amp;"'!B:B"),C$1,INDIRECT("'"&amp;Trust_selected!$H$2&amp;"'!D:D"),Trust_selected!$E$12,INDIRECT("'"&amp;Trust_selected!$H$2&amp;"'!H:H"),$B64), SUMIFS(INDIRECT("'"&amp;Trust_selected!$H$2&amp;"'!G:G"),INDIRECT("'"&amp;Trust_selected!$H$2&amp;"'!B:B"),C$1,INDIRECT("'"&amp;Trust_selected!$H$2&amp;"'!D:D"),Trust_selected!$E$12,INDIRECT("'"&amp;Trust_selected!$H$2&amp;"'!E:E"),Trust_selected!$E$18,INDIRECT("'"&amp;Trust_selected!$H$2&amp;"'!H:H"),$B64))))</f>
        <v>4</v>
      </c>
      <c r="G64" s="22">
        <f t="shared" ca="1" si="26"/>
        <v>2.2988505747126436E-2</v>
      </c>
      <c r="H64" s="18">
        <f t="shared" ca="1" si="27"/>
        <v>4.1856794361209183E-2</v>
      </c>
      <c r="I64" s="76">
        <f t="shared" ca="1" si="8"/>
        <v>2.0700823729633933E-2</v>
      </c>
      <c r="J64" s="76">
        <f t="shared" ca="1" si="9"/>
        <v>8.2805692393144961E-2</v>
      </c>
      <c r="K64" s="76">
        <f t="shared" ca="1" si="10"/>
        <v>1.4169180614776015E-2</v>
      </c>
      <c r="L64" s="76">
        <f t="shared" ca="1" si="11"/>
        <v>0.11721511637034314</v>
      </c>
      <c r="M64" s="77" t="str">
        <f t="shared" ca="1" si="12"/>
        <v/>
      </c>
      <c r="N64" s="12">
        <f t="shared" ca="1" si="28"/>
        <v>38</v>
      </c>
      <c r="O64" s="12">
        <f t="shared" ca="1" si="29"/>
        <v>244064</v>
      </c>
      <c r="P64" s="22">
        <f ca="1">IF(AND(Trust_selected!$E$12="All intent",Trust_selected!$E$18="18+"), SUMIFS(INDIRECT("'"&amp;Trust_selected!$H$2&amp;"'!F:F"),INDIRECT("'"&amp;Trust_selected!$H$2&amp;"'!B:B"),N$1,INDIRECT("'"&amp;Trust_selected!$H$2&amp;"'!H:H"),$B64), IF(Trust_selected!$E$12="All intent", SUMIFS(INDIRECT("'"&amp;Trust_selected!$H$2&amp;"'!F:F"),INDIRECT("'"&amp;Trust_selected!$H$2&amp;"'!B:B"),N$1,INDIRECT("'"&amp;Trust_selected!$H$2&amp;"'!E:E"),Trust_selected!$E$18,INDIRECT("'"&amp;Trust_selected!$H$2&amp;"'!H:H"),$B64), IF(Trust_selected!$E$18="18+", SUMIFS(INDIRECT("'"&amp;Trust_selected!$H$2&amp;"'!F:F"),INDIRECT("'"&amp;Trust_selected!$H$2&amp;"'!B:B"),N$1,INDIRECT("'"&amp;Trust_selected!$H$2&amp;"'!D:D"),Trust_selected!$E$12,INDIRECT("'"&amp;Trust_selected!$H$2&amp;"'!H:H"),$B64), SUMIFS(INDIRECT("'"&amp;Trust_selected!$H$2&amp;"'!F:F"),INDIRECT("'"&amp;Trust_selected!$H$2&amp;"'!B:B"),N$1,INDIRECT("'"&amp;Trust_selected!$H$2&amp;"'!D:D"),Trust_selected!$E$12,INDIRECT("'"&amp;Trust_selected!$H$2&amp;"'!E:E"),Trust_selected!$E$18,INDIRECT("'"&amp;Trust_selected!$H$2&amp;"'!H:H"),$B64))))</f>
        <v>244</v>
      </c>
      <c r="Q64" s="22">
        <f ca="1">IF(AND(Trust_selected!$E$12="All intent",Trust_selected!$E$18="18+"), SUMIFS(INDIRECT("'"&amp;Trust_selected!$H$2&amp;"'!G:G"),INDIRECT("'"&amp;Trust_selected!$H$2&amp;"'!B:B"),N$1,INDIRECT("'"&amp;Trust_selected!$H$2&amp;"'!H:H"),$B64), IF(Trust_selected!$E$12="All intent", SUMIFS(INDIRECT("'"&amp;Trust_selected!$H$2&amp;"'!G:G"),INDIRECT("'"&amp;Trust_selected!$H$2&amp;"'!B:B"),N$1,INDIRECT("'"&amp;Trust_selected!$H$2&amp;"'!E:E"),Trust_selected!$E$18,INDIRECT("'"&amp;Trust_selected!$H$2&amp;"'!H:H"),$B64), IF(Trust_selected!$E$18="18+", SUMIFS(INDIRECT("'"&amp;Trust_selected!$H$2&amp;"'!G:G"),INDIRECT("'"&amp;Trust_selected!$H$2&amp;"'!B:B"),N$1,INDIRECT("'"&amp;Trust_selected!$H$2&amp;"'!D:D"),Trust_selected!$E$12,INDIRECT("'"&amp;Trust_selected!$H$2&amp;"'!H:H"),$B64), SUMIFS(INDIRECT("'"&amp;Trust_selected!$H$2&amp;"'!G:G"),INDIRECT("'"&amp;Trust_selected!$H$2&amp;"'!B:B"),N$1,INDIRECT("'"&amp;Trust_selected!$H$2&amp;"'!D:D"),Trust_selected!$E$12,INDIRECT("'"&amp;Trust_selected!$H$2&amp;"'!E:E"),Trust_selected!$E$18,INDIRECT("'"&amp;Trust_selected!$H$2&amp;"'!H:H"),$B64))))</f>
        <v>8</v>
      </c>
      <c r="R64" s="22">
        <f t="shared" ca="1" si="6"/>
        <v>3.2786885245901641E-2</v>
      </c>
      <c r="S64" s="18">
        <f t="shared" ca="1" si="30"/>
        <v>4.2820310180952947E-2</v>
      </c>
      <c r="T64" s="76">
        <f t="shared" ca="1" si="13"/>
        <v>2.3724253776507078E-2</v>
      </c>
      <c r="U64" s="76">
        <f t="shared" ca="1" si="14"/>
        <v>7.6089140618562354E-2</v>
      </c>
      <c r="V64" s="76">
        <f t="shared" ca="1" si="15"/>
        <v>1.7141953395792945E-2</v>
      </c>
      <c r="W64" s="76">
        <f t="shared" ca="1" si="16"/>
        <v>0.10293585033192781</v>
      </c>
      <c r="X64" s="77" t="str">
        <f t="shared" ca="1" si="17"/>
        <v/>
      </c>
      <c r="Y64" s="120">
        <f t="shared" ca="1" si="18"/>
        <v>8.9752509760132118E-3</v>
      </c>
      <c r="Z64" s="120">
        <f t="shared" ca="1" si="19"/>
        <v>5.7609103983833863E-2</v>
      </c>
      <c r="AA64" s="120">
        <f t="shared" ca="1" si="20"/>
        <v>1.6705468173736884E-2</v>
      </c>
      <c r="AB64" s="120">
        <f t="shared" ca="1" si="21"/>
        <v>6.3351592961659445E-2</v>
      </c>
      <c r="AC64" s="22" t="str">
        <f t="shared" ca="1" si="22"/>
        <v>Change not statistically significant</v>
      </c>
      <c r="AG64" s="22" t="str">
        <f t="shared" ca="1" si="23"/>
        <v>Numbers too small for z-test</v>
      </c>
    </row>
    <row r="65" spans="1:33" x14ac:dyDescent="0.3">
      <c r="A65" s="12" t="s">
        <v>226</v>
      </c>
      <c r="B65" s="12" t="s">
        <v>71</v>
      </c>
      <c r="C65" s="12">
        <f t="shared" ca="1" si="24"/>
        <v>11</v>
      </c>
      <c r="D65" s="12">
        <f t="shared" ref="D65:D96" ca="1" si="31">VALUE(E65&amp;RIGHT($B65,3))</f>
        <v>50065</v>
      </c>
      <c r="E65" s="22">
        <f ca="1">IF(AND(Trust_selected!$E$12="All intent",Trust_selected!$E$18="18+"), SUMIFS(INDIRECT("'"&amp;Trust_selected!$H$2&amp;"'!F:F"),INDIRECT("'"&amp;Trust_selected!$H$2&amp;"'!B:B"),C$1,INDIRECT("'"&amp;Trust_selected!$H$2&amp;"'!H:H"),$B65), IF(Trust_selected!$E$12="All intent", SUMIFS(INDIRECT("'"&amp;Trust_selected!$H$2&amp;"'!F:F"),INDIRECT("'"&amp;Trust_selected!$H$2&amp;"'!B:B"),C$1,INDIRECT("'"&amp;Trust_selected!$H$2&amp;"'!E:E"),Trust_selected!$E$18,INDIRECT("'"&amp;Trust_selected!$H$2&amp;"'!H:H"),$B65), IF(Trust_selected!$E$18="18+", SUMIFS(INDIRECT("'"&amp;Trust_selected!$H$2&amp;"'!F:F"),INDIRECT("'"&amp;Trust_selected!$H$2&amp;"'!B:B"),C$1,INDIRECT("'"&amp;Trust_selected!$H$2&amp;"'!D:D"),Trust_selected!$E$12,INDIRECT("'"&amp;Trust_selected!$H$2&amp;"'!H:H"),$B65), SUMIFS(INDIRECT("'"&amp;Trust_selected!$H$2&amp;"'!F:F"),INDIRECT("'"&amp;Trust_selected!$H$2&amp;"'!B:B"),C$1,INDIRECT("'"&amp;Trust_selected!$H$2&amp;"'!D:D"),Trust_selected!$E$12,INDIRECT("'"&amp;Trust_selected!$H$2&amp;"'!E:E"),Trust_selected!$E$18,INDIRECT("'"&amp;Trust_selected!$H$2&amp;"'!H:H"),$B65))))</f>
        <v>50</v>
      </c>
      <c r="F65" s="22">
        <f ca="1">IF(AND(Trust_selected!$E$12="All intent",Trust_selected!$E$18="18+"), SUMIFS(INDIRECT("'"&amp;Trust_selected!$H$2&amp;"'!G:G"),INDIRECT("'"&amp;Trust_selected!$H$2&amp;"'!B:B"),C$1,INDIRECT("'"&amp;Trust_selected!$H$2&amp;"'!H:H"),$B65), IF(Trust_selected!$E$12="All intent", SUMIFS(INDIRECT("'"&amp;Trust_selected!$H$2&amp;"'!G:G"),INDIRECT("'"&amp;Trust_selected!$H$2&amp;"'!B:B"),C$1,INDIRECT("'"&amp;Trust_selected!$H$2&amp;"'!E:E"),Trust_selected!$E$18,INDIRECT("'"&amp;Trust_selected!$H$2&amp;"'!H:H"),$B65), IF(Trust_selected!$E$18="18+", SUMIFS(INDIRECT("'"&amp;Trust_selected!$H$2&amp;"'!G:G"),INDIRECT("'"&amp;Trust_selected!$H$2&amp;"'!B:B"),C$1,INDIRECT("'"&amp;Trust_selected!$H$2&amp;"'!D:D"),Trust_selected!$E$12,INDIRECT("'"&amp;Trust_selected!$H$2&amp;"'!H:H"),$B65), SUMIFS(INDIRECT("'"&amp;Trust_selected!$H$2&amp;"'!G:G"),INDIRECT("'"&amp;Trust_selected!$H$2&amp;"'!B:B"),C$1,INDIRECT("'"&amp;Trust_selected!$H$2&amp;"'!D:D"),Trust_selected!$E$12,INDIRECT("'"&amp;Trust_selected!$H$2&amp;"'!E:E"),Trust_selected!$E$18,INDIRECT("'"&amp;Trust_selected!$H$2&amp;"'!H:H"),$B65))))</f>
        <v>0</v>
      </c>
      <c r="G65" s="22">
        <f t="shared" ref="G65:G96" ca="1" si="32">IFERROR(F65/E65,"")</f>
        <v>0</v>
      </c>
      <c r="H65" s="18">
        <f t="shared" ca="1" si="27"/>
        <v>4.1856794361209183E-2</v>
      </c>
      <c r="I65" s="76">
        <f t="shared" ca="1" si="8"/>
        <v>1.1855461827662405E-2</v>
      </c>
      <c r="J65" s="76">
        <f t="shared" ca="1" si="9"/>
        <v>0.13723519365287526</v>
      </c>
      <c r="K65" s="76">
        <f t="shared" ca="1" si="10"/>
        <v>6.5646692188752378E-3</v>
      </c>
      <c r="L65" s="76">
        <f t="shared" ca="1" si="11"/>
        <v>0.22408467785184513</v>
      </c>
      <c r="M65" s="77" t="str">
        <f t="shared" ca="1" si="12"/>
        <v>3SDL</v>
      </c>
      <c r="N65" s="12">
        <f t="shared" ca="1" si="28"/>
        <v>8</v>
      </c>
      <c r="O65" s="12">
        <f t="shared" ref="O65:O96" ca="1" si="33">VALUE(P65&amp;RIGHT($B65,3))</f>
        <v>52065</v>
      </c>
      <c r="P65" s="22">
        <f ca="1">IF(AND(Trust_selected!$E$12="All intent",Trust_selected!$E$18="18+"), SUMIFS(INDIRECT("'"&amp;Trust_selected!$H$2&amp;"'!F:F"),INDIRECT("'"&amp;Trust_selected!$H$2&amp;"'!B:B"),N$1,INDIRECT("'"&amp;Trust_selected!$H$2&amp;"'!H:H"),$B65), IF(Trust_selected!$E$12="All intent", SUMIFS(INDIRECT("'"&amp;Trust_selected!$H$2&amp;"'!F:F"),INDIRECT("'"&amp;Trust_selected!$H$2&amp;"'!B:B"),N$1,INDIRECT("'"&amp;Trust_selected!$H$2&amp;"'!E:E"),Trust_selected!$E$18,INDIRECT("'"&amp;Trust_selected!$H$2&amp;"'!H:H"),$B65), IF(Trust_selected!$E$18="18+", SUMIFS(INDIRECT("'"&amp;Trust_selected!$H$2&amp;"'!F:F"),INDIRECT("'"&amp;Trust_selected!$H$2&amp;"'!B:B"),N$1,INDIRECT("'"&amp;Trust_selected!$H$2&amp;"'!D:D"),Trust_selected!$E$12,INDIRECT("'"&amp;Trust_selected!$H$2&amp;"'!H:H"),$B65), SUMIFS(INDIRECT("'"&amp;Trust_selected!$H$2&amp;"'!F:F"),INDIRECT("'"&amp;Trust_selected!$H$2&amp;"'!B:B"),N$1,INDIRECT("'"&amp;Trust_selected!$H$2&amp;"'!D:D"),Trust_selected!$E$12,INDIRECT("'"&amp;Trust_selected!$H$2&amp;"'!E:E"),Trust_selected!$E$18,INDIRECT("'"&amp;Trust_selected!$H$2&amp;"'!H:H"),$B65))))</f>
        <v>52</v>
      </c>
      <c r="Q65" s="22">
        <f ca="1">IF(AND(Trust_selected!$E$12="All intent",Trust_selected!$E$18="18+"), SUMIFS(INDIRECT("'"&amp;Trust_selected!$H$2&amp;"'!G:G"),INDIRECT("'"&amp;Trust_selected!$H$2&amp;"'!B:B"),N$1,INDIRECT("'"&amp;Trust_selected!$H$2&amp;"'!H:H"),$B65), IF(Trust_selected!$E$12="All intent", SUMIFS(INDIRECT("'"&amp;Trust_selected!$H$2&amp;"'!G:G"),INDIRECT("'"&amp;Trust_selected!$H$2&amp;"'!B:B"),N$1,INDIRECT("'"&amp;Trust_selected!$H$2&amp;"'!E:E"),Trust_selected!$E$18,INDIRECT("'"&amp;Trust_selected!$H$2&amp;"'!H:H"),$B65), IF(Trust_selected!$E$18="18+", SUMIFS(INDIRECT("'"&amp;Trust_selected!$H$2&amp;"'!G:G"),INDIRECT("'"&amp;Trust_selected!$H$2&amp;"'!B:B"),N$1,INDIRECT("'"&amp;Trust_selected!$H$2&amp;"'!D:D"),Trust_selected!$E$12,INDIRECT("'"&amp;Trust_selected!$H$2&amp;"'!H:H"),$B65), SUMIFS(INDIRECT("'"&amp;Trust_selected!$H$2&amp;"'!G:G"),INDIRECT("'"&amp;Trust_selected!$H$2&amp;"'!B:B"),N$1,INDIRECT("'"&amp;Trust_selected!$H$2&amp;"'!D:D"),Trust_selected!$E$12,INDIRECT("'"&amp;Trust_selected!$H$2&amp;"'!E:E"),Trust_selected!$E$18,INDIRECT("'"&amp;Trust_selected!$H$2&amp;"'!H:H"),$B65))))</f>
        <v>2</v>
      </c>
      <c r="R65" s="22">
        <f t="shared" ref="R65:R127" ca="1" si="34">IFERROR(Q65/P65,"")</f>
        <v>3.8461538461538464E-2</v>
      </c>
      <c r="S65" s="18">
        <f t="shared" ca="1" si="30"/>
        <v>4.2820310180952947E-2</v>
      </c>
      <c r="T65" s="76">
        <f t="shared" ca="1" si="13"/>
        <v>1.2555824619162072E-2</v>
      </c>
      <c r="U65" s="76">
        <f t="shared" ca="1" si="14"/>
        <v>0.13598777475512352</v>
      </c>
      <c r="V65" s="76">
        <f t="shared" ca="1" si="15"/>
        <v>7.0261417451240983E-3</v>
      </c>
      <c r="W65" s="76">
        <f t="shared" ca="1" si="16"/>
        <v>0.22047669093724623</v>
      </c>
      <c r="X65" s="77" t="str">
        <f t="shared" ca="1" si="17"/>
        <v/>
      </c>
      <c r="Y65" s="120">
        <f t="shared" ca="1" si="18"/>
        <v>0</v>
      </c>
      <c r="Z65" s="120">
        <f t="shared" ca="1" si="19"/>
        <v>7.1347599133358697E-2</v>
      </c>
      <c r="AA65" s="120">
        <f t="shared" ca="1" si="20"/>
        <v>1.0611711001315296E-2</v>
      </c>
      <c r="AB65" s="120">
        <f t="shared" ca="1" si="21"/>
        <v>0.12981189157455761</v>
      </c>
      <c r="AC65" s="22" t="str">
        <f t="shared" ca="1" si="22"/>
        <v>Change not statistically significant</v>
      </c>
      <c r="AG65" s="22" t="str">
        <f t="shared" ca="1" si="23"/>
        <v>Numbers too small for z-test</v>
      </c>
    </row>
    <row r="66" spans="1:33" x14ac:dyDescent="0.3">
      <c r="A66" s="12" t="s">
        <v>227</v>
      </c>
      <c r="B66" s="12" t="s">
        <v>72</v>
      </c>
      <c r="C66" s="12">
        <f t="shared" ca="1" si="24"/>
        <v>20</v>
      </c>
      <c r="D66" s="12">
        <f t="shared" ca="1" si="31"/>
        <v>102066</v>
      </c>
      <c r="E66" s="22">
        <f ca="1">IF(AND(Trust_selected!$E$12="All intent",Trust_selected!$E$18="18+"), SUMIFS(INDIRECT("'"&amp;Trust_selected!$H$2&amp;"'!F:F"),INDIRECT("'"&amp;Trust_selected!$H$2&amp;"'!B:B"),C$1,INDIRECT("'"&amp;Trust_selected!$H$2&amp;"'!H:H"),$B66), IF(Trust_selected!$E$12="All intent", SUMIFS(INDIRECT("'"&amp;Trust_selected!$H$2&amp;"'!F:F"),INDIRECT("'"&amp;Trust_selected!$H$2&amp;"'!B:B"),C$1,INDIRECT("'"&amp;Trust_selected!$H$2&amp;"'!E:E"),Trust_selected!$E$18,INDIRECT("'"&amp;Trust_selected!$H$2&amp;"'!H:H"),$B66), IF(Trust_selected!$E$18="18+", SUMIFS(INDIRECT("'"&amp;Trust_selected!$H$2&amp;"'!F:F"),INDIRECT("'"&amp;Trust_selected!$H$2&amp;"'!B:B"),C$1,INDIRECT("'"&amp;Trust_selected!$H$2&amp;"'!D:D"),Trust_selected!$E$12,INDIRECT("'"&amp;Trust_selected!$H$2&amp;"'!H:H"),$B66), SUMIFS(INDIRECT("'"&amp;Trust_selected!$H$2&amp;"'!F:F"),INDIRECT("'"&amp;Trust_selected!$H$2&amp;"'!B:B"),C$1,INDIRECT("'"&amp;Trust_selected!$H$2&amp;"'!D:D"),Trust_selected!$E$12,INDIRECT("'"&amp;Trust_selected!$H$2&amp;"'!E:E"),Trust_selected!$E$18,INDIRECT("'"&amp;Trust_selected!$H$2&amp;"'!H:H"),$B66))))</f>
        <v>102</v>
      </c>
      <c r="F66" s="22">
        <f ca="1">IF(AND(Trust_selected!$E$12="All intent",Trust_selected!$E$18="18+"), SUMIFS(INDIRECT("'"&amp;Trust_selected!$H$2&amp;"'!G:G"),INDIRECT("'"&amp;Trust_selected!$H$2&amp;"'!B:B"),C$1,INDIRECT("'"&amp;Trust_selected!$H$2&amp;"'!H:H"),$B66), IF(Trust_selected!$E$12="All intent", SUMIFS(INDIRECT("'"&amp;Trust_selected!$H$2&amp;"'!G:G"),INDIRECT("'"&amp;Trust_selected!$H$2&amp;"'!B:B"),C$1,INDIRECT("'"&amp;Trust_selected!$H$2&amp;"'!E:E"),Trust_selected!$E$18,INDIRECT("'"&amp;Trust_selected!$H$2&amp;"'!H:H"),$B66), IF(Trust_selected!$E$18="18+", SUMIFS(INDIRECT("'"&amp;Trust_selected!$H$2&amp;"'!G:G"),INDIRECT("'"&amp;Trust_selected!$H$2&amp;"'!B:B"),C$1,INDIRECT("'"&amp;Trust_selected!$H$2&amp;"'!D:D"),Trust_selected!$E$12,INDIRECT("'"&amp;Trust_selected!$H$2&amp;"'!H:H"),$B66), SUMIFS(INDIRECT("'"&amp;Trust_selected!$H$2&amp;"'!G:G"),INDIRECT("'"&amp;Trust_selected!$H$2&amp;"'!B:B"),C$1,INDIRECT("'"&amp;Trust_selected!$H$2&amp;"'!D:D"),Trust_selected!$E$12,INDIRECT("'"&amp;Trust_selected!$H$2&amp;"'!E:E"),Trust_selected!$E$18,INDIRECT("'"&amp;Trust_selected!$H$2&amp;"'!H:H"),$B66))))</f>
        <v>6</v>
      </c>
      <c r="G66" s="22">
        <f t="shared" ca="1" si="32"/>
        <v>5.8823529411764705E-2</v>
      </c>
      <c r="H66" s="18">
        <f t="shared" ca="1" si="27"/>
        <v>4.1856794361209183E-2</v>
      </c>
      <c r="I66" s="76">
        <f t="shared" ref="I66:I128" ca="1" si="35">IFERROR((2*E66*H66+1.96^2-1.96*SQRT(1.96^2+4*E66*H66*(1-H66)))/2/(E66+1.96^2), "")</f>
        <v>1.6866388569679005E-2</v>
      </c>
      <c r="J66" s="76">
        <f t="shared" ref="J66:J128" ca="1" si="36">IFERROR((2*E66*H66+1.96^2+1.96*SQRT(1.96^2+4*E66*H66*(1-H66)))/2/(E66+1.96^2), "")</f>
        <v>0.10010450047287774</v>
      </c>
      <c r="K66" s="76">
        <f t="shared" ref="K66:K128" ca="1" si="37">IFERROR((2*E66*H66+3.0902^2-3.0902*SQRT(3.0902^2+4*E66*H66*(1-H66)))/2/(E66+3.0902^2), "")</f>
        <v>1.0568378516047052E-2</v>
      </c>
      <c r="L66" s="76">
        <f t="shared" ref="L66:L128" ca="1" si="38">IFERROR((2*E66*H66+3.0902^2+3.0902*SQRT(3.0902^2+4*E66*H66*(1-H66)))/2/(E66+3.0902^2), "")</f>
        <v>0.1515851826956533</v>
      </c>
      <c r="M66" s="77" t="str">
        <f t="shared" ref="M66:M128" ca="1" si="39">IF(G66="","",IF(G66&gt;L66,"3SDU",IF(G66&lt;K66,"3SDL","")))</f>
        <v/>
      </c>
      <c r="N66" s="12">
        <f t="shared" ca="1" si="28"/>
        <v>20</v>
      </c>
      <c r="O66" s="12">
        <f t="shared" ca="1" si="33"/>
        <v>114066</v>
      </c>
      <c r="P66" s="22">
        <f ca="1">IF(AND(Trust_selected!$E$12="All intent",Trust_selected!$E$18="18+"), SUMIFS(INDIRECT("'"&amp;Trust_selected!$H$2&amp;"'!F:F"),INDIRECT("'"&amp;Trust_selected!$H$2&amp;"'!B:B"),N$1,INDIRECT("'"&amp;Trust_selected!$H$2&amp;"'!H:H"),$B66), IF(Trust_selected!$E$12="All intent", SUMIFS(INDIRECT("'"&amp;Trust_selected!$H$2&amp;"'!F:F"),INDIRECT("'"&amp;Trust_selected!$H$2&amp;"'!B:B"),N$1,INDIRECT("'"&amp;Trust_selected!$H$2&amp;"'!E:E"),Trust_selected!$E$18,INDIRECT("'"&amp;Trust_selected!$H$2&amp;"'!H:H"),$B66), IF(Trust_selected!$E$18="18+", SUMIFS(INDIRECT("'"&amp;Trust_selected!$H$2&amp;"'!F:F"),INDIRECT("'"&amp;Trust_selected!$H$2&amp;"'!B:B"),N$1,INDIRECT("'"&amp;Trust_selected!$H$2&amp;"'!D:D"),Trust_selected!$E$12,INDIRECT("'"&amp;Trust_selected!$H$2&amp;"'!H:H"),$B66), SUMIFS(INDIRECT("'"&amp;Trust_selected!$H$2&amp;"'!F:F"),INDIRECT("'"&amp;Trust_selected!$H$2&amp;"'!B:B"),N$1,INDIRECT("'"&amp;Trust_selected!$H$2&amp;"'!D:D"),Trust_selected!$E$12,INDIRECT("'"&amp;Trust_selected!$H$2&amp;"'!E:E"),Trust_selected!$E$18,INDIRECT("'"&amp;Trust_selected!$H$2&amp;"'!H:H"),$B66))))</f>
        <v>114</v>
      </c>
      <c r="Q66" s="22">
        <f ca="1">IF(AND(Trust_selected!$E$12="All intent",Trust_selected!$E$18="18+"), SUMIFS(INDIRECT("'"&amp;Trust_selected!$H$2&amp;"'!G:G"),INDIRECT("'"&amp;Trust_selected!$H$2&amp;"'!B:B"),N$1,INDIRECT("'"&amp;Trust_selected!$H$2&amp;"'!H:H"),$B66), IF(Trust_selected!$E$12="All intent", SUMIFS(INDIRECT("'"&amp;Trust_selected!$H$2&amp;"'!G:G"),INDIRECT("'"&amp;Trust_selected!$H$2&amp;"'!B:B"),N$1,INDIRECT("'"&amp;Trust_selected!$H$2&amp;"'!E:E"),Trust_selected!$E$18,INDIRECT("'"&amp;Trust_selected!$H$2&amp;"'!H:H"),$B66), IF(Trust_selected!$E$18="18+", SUMIFS(INDIRECT("'"&amp;Trust_selected!$H$2&amp;"'!G:G"),INDIRECT("'"&amp;Trust_selected!$H$2&amp;"'!B:B"),N$1,INDIRECT("'"&amp;Trust_selected!$H$2&amp;"'!D:D"),Trust_selected!$E$12,INDIRECT("'"&amp;Trust_selected!$H$2&amp;"'!H:H"),$B66), SUMIFS(INDIRECT("'"&amp;Trust_selected!$H$2&amp;"'!G:G"),INDIRECT("'"&amp;Trust_selected!$H$2&amp;"'!B:B"),N$1,INDIRECT("'"&amp;Trust_selected!$H$2&amp;"'!D:D"),Trust_selected!$E$12,INDIRECT("'"&amp;Trust_selected!$H$2&amp;"'!E:E"),Trust_selected!$E$18,INDIRECT("'"&amp;Trust_selected!$H$2&amp;"'!H:H"),$B66))))</f>
        <v>4</v>
      </c>
      <c r="R66" s="22">
        <f t="shared" ca="1" si="34"/>
        <v>3.5087719298245612E-2</v>
      </c>
      <c r="S66" s="18">
        <f t="shared" ca="1" si="30"/>
        <v>4.2820310180952947E-2</v>
      </c>
      <c r="T66" s="76">
        <f t="shared" ref="T66:T128" ca="1" si="40">IFERROR((2*P66*S66+1.96^2-1.96*SQRT(1.96^2+4*P66*S66*(1-S66)))/2/(P66+1.96^2), "")</f>
        <v>1.8249151839916815E-2</v>
      </c>
      <c r="U66" s="76">
        <f t="shared" ref="U66:U128" ca="1" si="41">IFERROR((2*P66*S66+1.96^2+1.96*SQRT(1.96^2+4*P66*S66*(1-S66)))/2/(P66+1.96^2), "")</f>
        <v>9.7199303724648425E-2</v>
      </c>
      <c r="V66" s="76">
        <f t="shared" ref="V66:V128" ca="1" si="42">IFERROR((2*P66*S66+3.0902^2-3.0902*SQRT(3.0902^2+4*P66*S66*(1-S66)))/2/(P66+3.0902^2), "")</f>
        <v>1.1699146200335794E-2</v>
      </c>
      <c r="W66" s="76">
        <f t="shared" ref="W66:W128" ca="1" si="43">IFERROR((2*P66*S66+3.0902^2+3.0902*SQRT(3.0902^2+4*P66*S66*(1-S66)))/2/(P66+3.0902^2), "")</f>
        <v>0.14461384891770149</v>
      </c>
      <c r="X66" s="77" t="str">
        <f t="shared" ref="X66:X128" ca="1" si="44">IF(R66="","",IF(R66&gt;W66,"3SDU",IF(R66&lt;V66,"3SDL","")))</f>
        <v/>
      </c>
      <c r="Y66" s="120">
        <f t="shared" ref="Y66:Y128" ca="1" si="45">IFERROR((2*F66+NORMSINV((100+95)/200)^2-NORMSINV((100+95)/200)*SQRT(NORMSINV((100+95)/200)^2+4*F66*(1-G66)))/2/(E66+NORMSINV((100+95)/200)^2),"")</f>
        <v>2.7235639345374547E-2</v>
      </c>
      <c r="Z66" s="120">
        <f t="shared" ref="Z66:Z128" ca="1" si="46">IFERROR((2*F66+NORMSINV((100+95)/200)^2+NORMSINV((100+95)/200)*SQRT(NORMSINV((100+95)/200)^2+4*F66*(1-G66)))/2/(E66+NORMSINV((100+95)/200)^2),"")</f>
        <v>0.12243594490150471</v>
      </c>
      <c r="AA66" s="120">
        <f t="shared" ref="AA66:AA128" ca="1" si="47">IFERROR((2*Q66+NORMSINV((100+95)/200)^2-NORMSINV((100+95)/200)*SQRT(NORMSINV((100+95)/200)^2+4*Q66*(1-R66)))/2/(P66+NORMSINV((100+95)/200)^2),"")</f>
        <v>1.3727941234497627E-2</v>
      </c>
      <c r="AB66" s="120">
        <f t="shared" ref="AB66:AB128" ca="1" si="48">IFERROR((2*Q66+NORMSINV((100+95)/200)^2+NORMSINV((100+95)/200)*SQRT(NORMSINV((100+95)/200)^2+4*Q66*(1-R66)))/2/(P66+NORMSINV((100+95)/200)^2),"")</f>
        <v>8.6758415088635785E-2</v>
      </c>
      <c r="AC66" s="22" t="str">
        <f t="shared" ca="1" si="22"/>
        <v>Change not statistically significant</v>
      </c>
      <c r="AG66" s="22" t="str">
        <f t="shared" ca="1" si="23"/>
        <v>Numbers too small for z-test</v>
      </c>
    </row>
    <row r="67" spans="1:33" x14ac:dyDescent="0.3">
      <c r="A67" s="12" t="s">
        <v>228</v>
      </c>
      <c r="B67" s="12" t="s">
        <v>73</v>
      </c>
      <c r="C67" s="12">
        <f t="shared" ref="C67:C98" ca="1" si="49">RANK(D67, D$3:D$140,1)</f>
        <v>45</v>
      </c>
      <c r="D67" s="12">
        <f t="shared" ca="1" si="31"/>
        <v>339067</v>
      </c>
      <c r="E67" s="22">
        <f ca="1">IF(AND(Trust_selected!$E$12="All intent",Trust_selected!$E$18="18+"), SUMIFS(INDIRECT("'"&amp;Trust_selected!$H$2&amp;"'!F:F"),INDIRECT("'"&amp;Trust_selected!$H$2&amp;"'!B:B"),C$1,INDIRECT("'"&amp;Trust_selected!$H$2&amp;"'!H:H"),$B67), IF(Trust_selected!$E$12="All intent", SUMIFS(INDIRECT("'"&amp;Trust_selected!$H$2&amp;"'!F:F"),INDIRECT("'"&amp;Trust_selected!$H$2&amp;"'!B:B"),C$1,INDIRECT("'"&amp;Trust_selected!$H$2&amp;"'!E:E"),Trust_selected!$E$18,INDIRECT("'"&amp;Trust_selected!$H$2&amp;"'!H:H"),$B67), IF(Trust_selected!$E$18="18+", SUMIFS(INDIRECT("'"&amp;Trust_selected!$H$2&amp;"'!F:F"),INDIRECT("'"&amp;Trust_selected!$H$2&amp;"'!B:B"),C$1,INDIRECT("'"&amp;Trust_selected!$H$2&amp;"'!D:D"),Trust_selected!$E$12,INDIRECT("'"&amp;Trust_selected!$H$2&amp;"'!H:H"),$B67), SUMIFS(INDIRECT("'"&amp;Trust_selected!$H$2&amp;"'!F:F"),INDIRECT("'"&amp;Trust_selected!$H$2&amp;"'!B:B"),C$1,INDIRECT("'"&amp;Trust_selected!$H$2&amp;"'!D:D"),Trust_selected!$E$12,INDIRECT("'"&amp;Trust_selected!$H$2&amp;"'!E:E"),Trust_selected!$E$18,INDIRECT("'"&amp;Trust_selected!$H$2&amp;"'!H:H"),$B67))))</f>
        <v>339</v>
      </c>
      <c r="F67" s="22">
        <f ca="1">IF(AND(Trust_selected!$E$12="All intent",Trust_selected!$E$18="18+"), SUMIFS(INDIRECT("'"&amp;Trust_selected!$H$2&amp;"'!G:G"),INDIRECT("'"&amp;Trust_selected!$H$2&amp;"'!B:B"),C$1,INDIRECT("'"&amp;Trust_selected!$H$2&amp;"'!H:H"),$B67), IF(Trust_selected!$E$12="All intent", SUMIFS(INDIRECT("'"&amp;Trust_selected!$H$2&amp;"'!G:G"),INDIRECT("'"&amp;Trust_selected!$H$2&amp;"'!B:B"),C$1,INDIRECT("'"&amp;Trust_selected!$H$2&amp;"'!E:E"),Trust_selected!$E$18,INDIRECT("'"&amp;Trust_selected!$H$2&amp;"'!H:H"),$B67), IF(Trust_selected!$E$18="18+", SUMIFS(INDIRECT("'"&amp;Trust_selected!$H$2&amp;"'!G:G"),INDIRECT("'"&amp;Trust_selected!$H$2&amp;"'!B:B"),C$1,INDIRECT("'"&amp;Trust_selected!$H$2&amp;"'!D:D"),Trust_selected!$E$12,INDIRECT("'"&amp;Trust_selected!$H$2&amp;"'!H:H"),$B67), SUMIFS(INDIRECT("'"&amp;Trust_selected!$H$2&amp;"'!G:G"),INDIRECT("'"&amp;Trust_selected!$H$2&amp;"'!B:B"),C$1,INDIRECT("'"&amp;Trust_selected!$H$2&amp;"'!D:D"),Trust_selected!$E$12,INDIRECT("'"&amp;Trust_selected!$H$2&amp;"'!E:E"),Trust_selected!$E$18,INDIRECT("'"&amp;Trust_selected!$H$2&amp;"'!H:H"),$B67))))</f>
        <v>14</v>
      </c>
      <c r="G67" s="22">
        <f t="shared" ca="1" si="32"/>
        <v>4.1297935103244837E-2</v>
      </c>
      <c r="H67" s="18">
        <f t="shared" ref="H67:H98" ca="1" si="50">AVERAGE(G$3:G$140)</f>
        <v>4.1856794361209183E-2</v>
      </c>
      <c r="I67" s="76">
        <f t="shared" ca="1" si="35"/>
        <v>2.5179020768064796E-2</v>
      </c>
      <c r="J67" s="76">
        <f t="shared" ca="1" si="36"/>
        <v>6.8801717208014618E-2</v>
      </c>
      <c r="K67" s="76">
        <f t="shared" ca="1" si="37"/>
        <v>1.8964153063042593E-2</v>
      </c>
      <c r="L67" s="76">
        <f t="shared" ca="1" si="38"/>
        <v>8.9853275906459515E-2</v>
      </c>
      <c r="M67" s="77" t="str">
        <f t="shared" ca="1" si="39"/>
        <v/>
      </c>
      <c r="N67" s="12">
        <f t="shared" ref="N67:N98" ca="1" si="51">RANK(O67, O$3:O$140,1)</f>
        <v>61</v>
      </c>
      <c r="O67" s="12">
        <f t="shared" ca="1" si="33"/>
        <v>526067</v>
      </c>
      <c r="P67" s="22">
        <f ca="1">IF(AND(Trust_selected!$E$12="All intent",Trust_selected!$E$18="18+"), SUMIFS(INDIRECT("'"&amp;Trust_selected!$H$2&amp;"'!F:F"),INDIRECT("'"&amp;Trust_selected!$H$2&amp;"'!B:B"),N$1,INDIRECT("'"&amp;Trust_selected!$H$2&amp;"'!H:H"),$B67), IF(Trust_selected!$E$12="All intent", SUMIFS(INDIRECT("'"&amp;Trust_selected!$H$2&amp;"'!F:F"),INDIRECT("'"&amp;Trust_selected!$H$2&amp;"'!B:B"),N$1,INDIRECT("'"&amp;Trust_selected!$H$2&amp;"'!E:E"),Trust_selected!$E$18,INDIRECT("'"&amp;Trust_selected!$H$2&amp;"'!H:H"),$B67), IF(Trust_selected!$E$18="18+", SUMIFS(INDIRECT("'"&amp;Trust_selected!$H$2&amp;"'!F:F"),INDIRECT("'"&amp;Trust_selected!$H$2&amp;"'!B:B"),N$1,INDIRECT("'"&amp;Trust_selected!$H$2&amp;"'!D:D"),Trust_selected!$E$12,INDIRECT("'"&amp;Trust_selected!$H$2&amp;"'!H:H"),$B67), SUMIFS(INDIRECT("'"&amp;Trust_selected!$H$2&amp;"'!F:F"),INDIRECT("'"&amp;Trust_selected!$H$2&amp;"'!B:B"),N$1,INDIRECT("'"&amp;Trust_selected!$H$2&amp;"'!D:D"),Trust_selected!$E$12,INDIRECT("'"&amp;Trust_selected!$H$2&amp;"'!E:E"),Trust_selected!$E$18,INDIRECT("'"&amp;Trust_selected!$H$2&amp;"'!H:H"),$B67))))</f>
        <v>526</v>
      </c>
      <c r="Q67" s="22">
        <f ca="1">IF(AND(Trust_selected!$E$12="All intent",Trust_selected!$E$18="18+"), SUMIFS(INDIRECT("'"&amp;Trust_selected!$H$2&amp;"'!G:G"),INDIRECT("'"&amp;Trust_selected!$H$2&amp;"'!B:B"),N$1,INDIRECT("'"&amp;Trust_selected!$H$2&amp;"'!H:H"),$B67), IF(Trust_selected!$E$12="All intent", SUMIFS(INDIRECT("'"&amp;Trust_selected!$H$2&amp;"'!G:G"),INDIRECT("'"&amp;Trust_selected!$H$2&amp;"'!B:B"),N$1,INDIRECT("'"&amp;Trust_selected!$H$2&amp;"'!E:E"),Trust_selected!$E$18,INDIRECT("'"&amp;Trust_selected!$H$2&amp;"'!H:H"),$B67), IF(Trust_selected!$E$18="18+", SUMIFS(INDIRECT("'"&amp;Trust_selected!$H$2&amp;"'!G:G"),INDIRECT("'"&amp;Trust_selected!$H$2&amp;"'!B:B"),N$1,INDIRECT("'"&amp;Trust_selected!$H$2&amp;"'!D:D"),Trust_selected!$E$12,INDIRECT("'"&amp;Trust_selected!$H$2&amp;"'!H:H"),$B67), SUMIFS(INDIRECT("'"&amp;Trust_selected!$H$2&amp;"'!G:G"),INDIRECT("'"&amp;Trust_selected!$H$2&amp;"'!B:B"),N$1,INDIRECT("'"&amp;Trust_selected!$H$2&amp;"'!D:D"),Trust_selected!$E$12,INDIRECT("'"&amp;Trust_selected!$H$2&amp;"'!E:E"),Trust_selected!$E$18,INDIRECT("'"&amp;Trust_selected!$H$2&amp;"'!H:H"),$B67))))</f>
        <v>39</v>
      </c>
      <c r="R67" s="22">
        <f t="shared" ca="1" si="34"/>
        <v>7.4144486692015205E-2</v>
      </c>
      <c r="S67" s="18">
        <f t="shared" ref="S67:S98" ca="1" si="52">AVERAGE(R$3:R$140)</f>
        <v>4.2820310180952947E-2</v>
      </c>
      <c r="T67" s="76">
        <f t="shared" ca="1" si="40"/>
        <v>2.8580570793287002E-2</v>
      </c>
      <c r="U67" s="76">
        <f t="shared" ca="1" si="41"/>
        <v>6.3689583740374575E-2</v>
      </c>
      <c r="V67" s="76">
        <f t="shared" ca="1" si="42"/>
        <v>2.273600721130644E-2</v>
      </c>
      <c r="W67" s="76">
        <f t="shared" ca="1" si="43"/>
        <v>7.9208479834579334E-2</v>
      </c>
      <c r="X67" s="77" t="str">
        <f t="shared" ca="1" si="44"/>
        <v/>
      </c>
      <c r="Y67" s="120">
        <f t="shared" ca="1" si="45"/>
        <v>2.4757183500293208E-2</v>
      </c>
      <c r="Z67" s="120">
        <f t="shared" ca="1" si="46"/>
        <v>6.8117986644596368E-2</v>
      </c>
      <c r="AA67" s="120">
        <f t="shared" ca="1" si="47"/>
        <v>5.4710075377473258E-2</v>
      </c>
      <c r="AB67" s="120">
        <f t="shared" ca="1" si="48"/>
        <v>9.9753976950282472E-2</v>
      </c>
      <c r="AC67" s="22" t="str">
        <f t="shared" ca="1" si="22"/>
        <v>Change not statistically significant</v>
      </c>
      <c r="AG67" s="22" t="str">
        <f t="shared" ca="1" si="23"/>
        <v>Increased</v>
      </c>
    </row>
    <row r="68" spans="1:33" x14ac:dyDescent="0.3">
      <c r="A68" s="12" t="s">
        <v>229</v>
      </c>
      <c r="B68" s="12" t="s">
        <v>74</v>
      </c>
      <c r="C68" s="12">
        <f t="shared" ca="1" si="49"/>
        <v>47</v>
      </c>
      <c r="D68" s="12">
        <f t="shared" ca="1" si="31"/>
        <v>351068</v>
      </c>
      <c r="E68" s="22">
        <f ca="1">IF(AND(Trust_selected!$E$12="All intent",Trust_selected!$E$18="18+"), SUMIFS(INDIRECT("'"&amp;Trust_selected!$H$2&amp;"'!F:F"),INDIRECT("'"&amp;Trust_selected!$H$2&amp;"'!B:B"),C$1,INDIRECT("'"&amp;Trust_selected!$H$2&amp;"'!H:H"),$B68), IF(Trust_selected!$E$12="All intent", SUMIFS(INDIRECT("'"&amp;Trust_selected!$H$2&amp;"'!F:F"),INDIRECT("'"&amp;Trust_selected!$H$2&amp;"'!B:B"),C$1,INDIRECT("'"&amp;Trust_selected!$H$2&amp;"'!E:E"),Trust_selected!$E$18,INDIRECT("'"&amp;Trust_selected!$H$2&amp;"'!H:H"),$B68), IF(Trust_selected!$E$18="18+", SUMIFS(INDIRECT("'"&amp;Trust_selected!$H$2&amp;"'!F:F"),INDIRECT("'"&amp;Trust_selected!$H$2&amp;"'!B:B"),C$1,INDIRECT("'"&amp;Trust_selected!$H$2&amp;"'!D:D"),Trust_selected!$E$12,INDIRECT("'"&amp;Trust_selected!$H$2&amp;"'!H:H"),$B68), SUMIFS(INDIRECT("'"&amp;Trust_selected!$H$2&amp;"'!F:F"),INDIRECT("'"&amp;Trust_selected!$H$2&amp;"'!B:B"),C$1,INDIRECT("'"&amp;Trust_selected!$H$2&amp;"'!D:D"),Trust_selected!$E$12,INDIRECT("'"&amp;Trust_selected!$H$2&amp;"'!E:E"),Trust_selected!$E$18,INDIRECT("'"&amp;Trust_selected!$H$2&amp;"'!H:H"),$B68))))</f>
        <v>351</v>
      </c>
      <c r="F68" s="22">
        <f ca="1">IF(AND(Trust_selected!$E$12="All intent",Trust_selected!$E$18="18+"), SUMIFS(INDIRECT("'"&amp;Trust_selected!$H$2&amp;"'!G:G"),INDIRECT("'"&amp;Trust_selected!$H$2&amp;"'!B:B"),C$1,INDIRECT("'"&amp;Trust_selected!$H$2&amp;"'!H:H"),$B68), IF(Trust_selected!$E$12="All intent", SUMIFS(INDIRECT("'"&amp;Trust_selected!$H$2&amp;"'!G:G"),INDIRECT("'"&amp;Trust_selected!$H$2&amp;"'!B:B"),C$1,INDIRECT("'"&amp;Trust_selected!$H$2&amp;"'!E:E"),Trust_selected!$E$18,INDIRECT("'"&amp;Trust_selected!$H$2&amp;"'!H:H"),$B68), IF(Trust_selected!$E$18="18+", SUMIFS(INDIRECT("'"&amp;Trust_selected!$H$2&amp;"'!G:G"),INDIRECT("'"&amp;Trust_selected!$H$2&amp;"'!B:B"),C$1,INDIRECT("'"&amp;Trust_selected!$H$2&amp;"'!D:D"),Trust_selected!$E$12,INDIRECT("'"&amp;Trust_selected!$H$2&amp;"'!H:H"),$B68), SUMIFS(INDIRECT("'"&amp;Trust_selected!$H$2&amp;"'!G:G"),INDIRECT("'"&amp;Trust_selected!$H$2&amp;"'!B:B"),C$1,INDIRECT("'"&amp;Trust_selected!$H$2&amp;"'!D:D"),Trust_selected!$E$12,INDIRECT("'"&amp;Trust_selected!$H$2&amp;"'!E:E"),Trust_selected!$E$18,INDIRECT("'"&amp;Trust_selected!$H$2&amp;"'!H:H"),$B68))))</f>
        <v>29</v>
      </c>
      <c r="G68" s="22">
        <f t="shared" ca="1" si="32"/>
        <v>8.2621082621082614E-2</v>
      </c>
      <c r="H68" s="18">
        <f t="shared" ca="1" si="50"/>
        <v>4.1856794361209183E-2</v>
      </c>
      <c r="I68" s="76">
        <f t="shared" ca="1" si="35"/>
        <v>2.539748427538796E-2</v>
      </c>
      <c r="J68" s="76">
        <f t="shared" ca="1" si="36"/>
        <v>6.8236040208688467E-2</v>
      </c>
      <c r="K68" s="76">
        <f t="shared" ca="1" si="37"/>
        <v>1.9214032063104163E-2</v>
      </c>
      <c r="L68" s="76">
        <f t="shared" ca="1" si="38"/>
        <v>8.8767877178990692E-2</v>
      </c>
      <c r="M68" s="77" t="str">
        <f t="shared" ca="1" si="39"/>
        <v/>
      </c>
      <c r="N68" s="12">
        <f t="shared" ca="1" si="51"/>
        <v>33</v>
      </c>
      <c r="O68" s="12">
        <f t="shared" ca="1" si="33"/>
        <v>184068</v>
      </c>
      <c r="P68" s="22">
        <f ca="1">IF(AND(Trust_selected!$E$12="All intent",Trust_selected!$E$18="18+"), SUMIFS(INDIRECT("'"&amp;Trust_selected!$H$2&amp;"'!F:F"),INDIRECT("'"&amp;Trust_selected!$H$2&amp;"'!B:B"),N$1,INDIRECT("'"&amp;Trust_selected!$H$2&amp;"'!H:H"),$B68), IF(Trust_selected!$E$12="All intent", SUMIFS(INDIRECT("'"&amp;Trust_selected!$H$2&amp;"'!F:F"),INDIRECT("'"&amp;Trust_selected!$H$2&amp;"'!B:B"),N$1,INDIRECT("'"&amp;Trust_selected!$H$2&amp;"'!E:E"),Trust_selected!$E$18,INDIRECT("'"&amp;Trust_selected!$H$2&amp;"'!H:H"),$B68), IF(Trust_selected!$E$18="18+", SUMIFS(INDIRECT("'"&amp;Trust_selected!$H$2&amp;"'!F:F"),INDIRECT("'"&amp;Trust_selected!$H$2&amp;"'!B:B"),N$1,INDIRECT("'"&amp;Trust_selected!$H$2&amp;"'!D:D"),Trust_selected!$E$12,INDIRECT("'"&amp;Trust_selected!$H$2&amp;"'!H:H"),$B68), SUMIFS(INDIRECT("'"&amp;Trust_selected!$H$2&amp;"'!F:F"),INDIRECT("'"&amp;Trust_selected!$H$2&amp;"'!B:B"),N$1,INDIRECT("'"&amp;Trust_selected!$H$2&amp;"'!D:D"),Trust_selected!$E$12,INDIRECT("'"&amp;Trust_selected!$H$2&amp;"'!E:E"),Trust_selected!$E$18,INDIRECT("'"&amp;Trust_selected!$H$2&amp;"'!H:H"),$B68))))</f>
        <v>184</v>
      </c>
      <c r="Q68" s="22">
        <f ca="1">IF(AND(Trust_selected!$E$12="All intent",Trust_selected!$E$18="18+"), SUMIFS(INDIRECT("'"&amp;Trust_selected!$H$2&amp;"'!G:G"),INDIRECT("'"&amp;Trust_selected!$H$2&amp;"'!B:B"),N$1,INDIRECT("'"&amp;Trust_selected!$H$2&amp;"'!H:H"),$B68), IF(Trust_selected!$E$12="All intent", SUMIFS(INDIRECT("'"&amp;Trust_selected!$H$2&amp;"'!G:G"),INDIRECT("'"&amp;Trust_selected!$H$2&amp;"'!B:B"),N$1,INDIRECT("'"&amp;Trust_selected!$H$2&amp;"'!E:E"),Trust_selected!$E$18,INDIRECT("'"&amp;Trust_selected!$H$2&amp;"'!H:H"),$B68), IF(Trust_selected!$E$18="18+", SUMIFS(INDIRECT("'"&amp;Trust_selected!$H$2&amp;"'!G:G"),INDIRECT("'"&amp;Trust_selected!$H$2&amp;"'!B:B"),N$1,INDIRECT("'"&amp;Trust_selected!$H$2&amp;"'!D:D"),Trust_selected!$E$12,INDIRECT("'"&amp;Trust_selected!$H$2&amp;"'!H:H"),$B68), SUMIFS(INDIRECT("'"&amp;Trust_selected!$H$2&amp;"'!G:G"),INDIRECT("'"&amp;Trust_selected!$H$2&amp;"'!B:B"),N$1,INDIRECT("'"&amp;Trust_selected!$H$2&amp;"'!D:D"),Trust_selected!$E$12,INDIRECT("'"&amp;Trust_selected!$H$2&amp;"'!E:E"),Trust_selected!$E$18,INDIRECT("'"&amp;Trust_selected!$H$2&amp;"'!H:H"),$B68))))</f>
        <v>8</v>
      </c>
      <c r="R68" s="22">
        <f t="shared" ca="1" si="34"/>
        <v>4.3478260869565216E-2</v>
      </c>
      <c r="S68" s="18">
        <f t="shared" ca="1" si="52"/>
        <v>4.2820310180952947E-2</v>
      </c>
      <c r="T68" s="76">
        <f t="shared" ca="1" si="40"/>
        <v>2.1745693790638079E-2</v>
      </c>
      <c r="U68" s="76">
        <f t="shared" ca="1" si="41"/>
        <v>8.2594740631719288E-2</v>
      </c>
      <c r="V68" s="76">
        <f t="shared" ca="1" si="42"/>
        <v>1.5067682790311406E-2</v>
      </c>
      <c r="W68" s="76">
        <f t="shared" ca="1" si="43"/>
        <v>0.11568559544031271</v>
      </c>
      <c r="X68" s="77" t="str">
        <f t="shared" ca="1" si="44"/>
        <v/>
      </c>
      <c r="Y68" s="120">
        <f t="shared" ca="1" si="45"/>
        <v>5.8140254019937269E-2</v>
      </c>
      <c r="Z68" s="120">
        <f t="shared" ca="1" si="46"/>
        <v>0.11613887059594757</v>
      </c>
      <c r="AA68" s="120">
        <f t="shared" ca="1" si="47"/>
        <v>2.2193174201247421E-2</v>
      </c>
      <c r="AB68" s="120">
        <f t="shared" ca="1" si="48"/>
        <v>8.3435577541114095E-2</v>
      </c>
      <c r="AC68" s="22" t="str">
        <f t="shared" ref="AC68:AC131" ca="1" si="53">IF(OR(Y68="",Z68="",AA68="",AB68=""),"N/A",IF(AA68&gt;Z68,"Increased",IF(Y68&gt;AB68, "Decreased","Change not statistically significant")))</f>
        <v>Change not statistically significant</v>
      </c>
      <c r="AG68" s="22" t="str">
        <f t="shared" ref="AG68:AG131" ca="1" si="54">IFERROR(IF(AND(F68&gt;=5, Q68&gt;=5, E68-F68&gt;=5,P68-Q68&gt;=5), IF(ABS((R68-G68)/SQRT((Q68+F68)/(P68+E68)*(1-(Q68+F68)/(P68+E68))*(1/P68+1/E68)))&lt;1.96,"Change not statistically significant",IF(R68&gt;G68,"Increased","Decreased")), "Numbers too small for z-test"), "N/A")</f>
        <v>Change not statistically significant</v>
      </c>
    </row>
    <row r="69" spans="1:33" x14ac:dyDescent="0.3">
      <c r="A69" s="12" t="s">
        <v>230</v>
      </c>
      <c r="B69" s="12" t="s">
        <v>75</v>
      </c>
      <c r="C69" s="12">
        <f t="shared" ca="1" si="49"/>
        <v>104</v>
      </c>
      <c r="D69" s="12">
        <f t="shared" ca="1" si="31"/>
        <v>1102069</v>
      </c>
      <c r="E69" s="22">
        <f ca="1">IF(AND(Trust_selected!$E$12="All intent",Trust_selected!$E$18="18+"), SUMIFS(INDIRECT("'"&amp;Trust_selected!$H$2&amp;"'!F:F"),INDIRECT("'"&amp;Trust_selected!$H$2&amp;"'!B:B"),C$1,INDIRECT("'"&amp;Trust_selected!$H$2&amp;"'!H:H"),$B69), IF(Trust_selected!$E$12="All intent", SUMIFS(INDIRECT("'"&amp;Trust_selected!$H$2&amp;"'!F:F"),INDIRECT("'"&amp;Trust_selected!$H$2&amp;"'!B:B"),C$1,INDIRECT("'"&amp;Trust_selected!$H$2&amp;"'!E:E"),Trust_selected!$E$18,INDIRECT("'"&amp;Trust_selected!$H$2&amp;"'!H:H"),$B69), IF(Trust_selected!$E$18="18+", SUMIFS(INDIRECT("'"&amp;Trust_selected!$H$2&amp;"'!F:F"),INDIRECT("'"&amp;Trust_selected!$H$2&amp;"'!B:B"),C$1,INDIRECT("'"&amp;Trust_selected!$H$2&amp;"'!D:D"),Trust_selected!$E$12,INDIRECT("'"&amp;Trust_selected!$H$2&amp;"'!H:H"),$B69), SUMIFS(INDIRECT("'"&amp;Trust_selected!$H$2&amp;"'!F:F"),INDIRECT("'"&amp;Trust_selected!$H$2&amp;"'!B:B"),C$1,INDIRECT("'"&amp;Trust_selected!$H$2&amp;"'!D:D"),Trust_selected!$E$12,INDIRECT("'"&amp;Trust_selected!$H$2&amp;"'!E:E"),Trust_selected!$E$18,INDIRECT("'"&amp;Trust_selected!$H$2&amp;"'!H:H"),$B69))))</f>
        <v>1102</v>
      </c>
      <c r="F69" s="22">
        <f ca="1">IF(AND(Trust_selected!$E$12="All intent",Trust_selected!$E$18="18+"), SUMIFS(INDIRECT("'"&amp;Trust_selected!$H$2&amp;"'!G:G"),INDIRECT("'"&amp;Trust_selected!$H$2&amp;"'!B:B"),C$1,INDIRECT("'"&amp;Trust_selected!$H$2&amp;"'!H:H"),$B69), IF(Trust_selected!$E$12="All intent", SUMIFS(INDIRECT("'"&amp;Trust_selected!$H$2&amp;"'!G:G"),INDIRECT("'"&amp;Trust_selected!$H$2&amp;"'!B:B"),C$1,INDIRECT("'"&amp;Trust_selected!$H$2&amp;"'!E:E"),Trust_selected!$E$18,INDIRECT("'"&amp;Trust_selected!$H$2&amp;"'!H:H"),$B69), IF(Trust_selected!$E$18="18+", SUMIFS(INDIRECT("'"&amp;Trust_selected!$H$2&amp;"'!G:G"),INDIRECT("'"&amp;Trust_selected!$H$2&amp;"'!B:B"),C$1,INDIRECT("'"&amp;Trust_selected!$H$2&amp;"'!D:D"),Trust_selected!$E$12,INDIRECT("'"&amp;Trust_selected!$H$2&amp;"'!H:H"),$B69), SUMIFS(INDIRECT("'"&amp;Trust_selected!$H$2&amp;"'!G:G"),INDIRECT("'"&amp;Trust_selected!$H$2&amp;"'!B:B"),C$1,INDIRECT("'"&amp;Trust_selected!$H$2&amp;"'!D:D"),Trust_selected!$E$12,INDIRECT("'"&amp;Trust_selected!$H$2&amp;"'!E:E"),Trust_selected!$E$18,INDIRECT("'"&amp;Trust_selected!$H$2&amp;"'!H:H"),$B69))))</f>
        <v>69</v>
      </c>
      <c r="G69" s="22">
        <f t="shared" ca="1" si="32"/>
        <v>6.2613430127041736E-2</v>
      </c>
      <c r="H69" s="18">
        <f t="shared" ca="1" si="50"/>
        <v>4.1856794361209183E-2</v>
      </c>
      <c r="I69" s="76">
        <f t="shared" ca="1" si="35"/>
        <v>3.1538109064254485E-2</v>
      </c>
      <c r="J69" s="76">
        <f t="shared" ca="1" si="36"/>
        <v>5.5358580997057233E-2</v>
      </c>
      <c r="K69" s="76">
        <f t="shared" ca="1" si="37"/>
        <v>2.6818190543376769E-2</v>
      </c>
      <c r="L69" s="76">
        <f t="shared" ca="1" si="38"/>
        <v>6.4767227675470163E-2</v>
      </c>
      <c r="M69" s="77" t="str">
        <f t="shared" ca="1" si="39"/>
        <v/>
      </c>
      <c r="N69" s="12">
        <f t="shared" ca="1" si="51"/>
        <v>101</v>
      </c>
      <c r="O69" s="12">
        <f t="shared" ca="1" si="33"/>
        <v>1137069</v>
      </c>
      <c r="P69" s="22">
        <f ca="1">IF(AND(Trust_selected!$E$12="All intent",Trust_selected!$E$18="18+"), SUMIFS(INDIRECT("'"&amp;Trust_selected!$H$2&amp;"'!F:F"),INDIRECT("'"&amp;Trust_selected!$H$2&amp;"'!B:B"),N$1,INDIRECT("'"&amp;Trust_selected!$H$2&amp;"'!H:H"),$B69), IF(Trust_selected!$E$12="All intent", SUMIFS(INDIRECT("'"&amp;Trust_selected!$H$2&amp;"'!F:F"),INDIRECT("'"&amp;Trust_selected!$H$2&amp;"'!B:B"),N$1,INDIRECT("'"&amp;Trust_selected!$H$2&amp;"'!E:E"),Trust_selected!$E$18,INDIRECT("'"&amp;Trust_selected!$H$2&amp;"'!H:H"),$B69), IF(Trust_selected!$E$18="18+", SUMIFS(INDIRECT("'"&amp;Trust_selected!$H$2&amp;"'!F:F"),INDIRECT("'"&amp;Trust_selected!$H$2&amp;"'!B:B"),N$1,INDIRECT("'"&amp;Trust_selected!$H$2&amp;"'!D:D"),Trust_selected!$E$12,INDIRECT("'"&amp;Trust_selected!$H$2&amp;"'!H:H"),$B69), SUMIFS(INDIRECT("'"&amp;Trust_selected!$H$2&amp;"'!F:F"),INDIRECT("'"&amp;Trust_selected!$H$2&amp;"'!B:B"),N$1,INDIRECT("'"&amp;Trust_selected!$H$2&amp;"'!D:D"),Trust_selected!$E$12,INDIRECT("'"&amp;Trust_selected!$H$2&amp;"'!E:E"),Trust_selected!$E$18,INDIRECT("'"&amp;Trust_selected!$H$2&amp;"'!H:H"),$B69))))</f>
        <v>1137</v>
      </c>
      <c r="Q69" s="22">
        <f ca="1">IF(AND(Trust_selected!$E$12="All intent",Trust_selected!$E$18="18+"), SUMIFS(INDIRECT("'"&amp;Trust_selected!$H$2&amp;"'!G:G"),INDIRECT("'"&amp;Trust_selected!$H$2&amp;"'!B:B"),N$1,INDIRECT("'"&amp;Trust_selected!$H$2&amp;"'!H:H"),$B69), IF(Trust_selected!$E$12="All intent", SUMIFS(INDIRECT("'"&amp;Trust_selected!$H$2&amp;"'!G:G"),INDIRECT("'"&amp;Trust_selected!$H$2&amp;"'!B:B"),N$1,INDIRECT("'"&amp;Trust_selected!$H$2&amp;"'!E:E"),Trust_selected!$E$18,INDIRECT("'"&amp;Trust_selected!$H$2&amp;"'!H:H"),$B69), IF(Trust_selected!$E$18="18+", SUMIFS(INDIRECT("'"&amp;Trust_selected!$H$2&amp;"'!G:G"),INDIRECT("'"&amp;Trust_selected!$H$2&amp;"'!B:B"),N$1,INDIRECT("'"&amp;Trust_selected!$H$2&amp;"'!D:D"),Trust_selected!$E$12,INDIRECT("'"&amp;Trust_selected!$H$2&amp;"'!H:H"),$B69), SUMIFS(INDIRECT("'"&amp;Trust_selected!$H$2&amp;"'!G:G"),INDIRECT("'"&amp;Trust_selected!$H$2&amp;"'!B:B"),N$1,INDIRECT("'"&amp;Trust_selected!$H$2&amp;"'!D:D"),Trust_selected!$E$12,INDIRECT("'"&amp;Trust_selected!$H$2&amp;"'!E:E"),Trust_selected!$E$18,INDIRECT("'"&amp;Trust_selected!$H$2&amp;"'!H:H"),$B69))))</f>
        <v>53</v>
      </c>
      <c r="R69" s="22">
        <f t="shared" ca="1" si="34"/>
        <v>4.6613896218117852E-2</v>
      </c>
      <c r="S69" s="18">
        <f t="shared" ca="1" si="52"/>
        <v>4.2820310180952947E-2</v>
      </c>
      <c r="T69" s="76">
        <f t="shared" ca="1" si="40"/>
        <v>3.2511320811631814E-2</v>
      </c>
      <c r="U69" s="76">
        <f t="shared" ca="1" si="41"/>
        <v>5.6208257218733675E-2</v>
      </c>
      <c r="V69" s="76">
        <f t="shared" ca="1" si="42"/>
        <v>2.7763597457682188E-2</v>
      </c>
      <c r="W69" s="76">
        <f t="shared" ca="1" si="43"/>
        <v>6.5492504160047718E-2</v>
      </c>
      <c r="X69" s="77" t="str">
        <f t="shared" ca="1" si="44"/>
        <v/>
      </c>
      <c r="Y69" s="120">
        <f t="shared" ca="1" si="45"/>
        <v>4.977330787231856E-2</v>
      </c>
      <c r="Z69" s="120">
        <f t="shared" ca="1" si="46"/>
        <v>7.8492328841970091E-2</v>
      </c>
      <c r="AA69" s="120">
        <f t="shared" ca="1" si="47"/>
        <v>3.5812803401773598E-2</v>
      </c>
      <c r="AB69" s="120">
        <f t="shared" ca="1" si="48"/>
        <v>6.046828628989924E-2</v>
      </c>
      <c r="AC69" s="22" t="str">
        <f t="shared" ca="1" si="53"/>
        <v>Change not statistically significant</v>
      </c>
      <c r="AG69" s="22" t="str">
        <f t="shared" ca="1" si="54"/>
        <v>Change not statistically significant</v>
      </c>
    </row>
    <row r="70" spans="1:33" x14ac:dyDescent="0.3">
      <c r="A70" s="12" t="s">
        <v>299</v>
      </c>
      <c r="B70" s="12" t="s">
        <v>76</v>
      </c>
      <c r="C70" s="12">
        <f t="shared" ca="1" si="49"/>
        <v>2</v>
      </c>
      <c r="D70" s="12">
        <f t="shared" ca="1" si="31"/>
        <v>70</v>
      </c>
      <c r="E70" s="22">
        <f ca="1">IF(AND(Trust_selected!$E$12="All intent",Trust_selected!$E$18="18+"), SUMIFS(INDIRECT("'"&amp;Trust_selected!$H$2&amp;"'!F:F"),INDIRECT("'"&amp;Trust_selected!$H$2&amp;"'!B:B"),C$1,INDIRECT("'"&amp;Trust_selected!$H$2&amp;"'!H:H"),$B70), IF(Trust_selected!$E$12="All intent", SUMIFS(INDIRECT("'"&amp;Trust_selected!$H$2&amp;"'!F:F"),INDIRECT("'"&amp;Trust_selected!$H$2&amp;"'!B:B"),C$1,INDIRECT("'"&amp;Trust_selected!$H$2&amp;"'!E:E"),Trust_selected!$E$18,INDIRECT("'"&amp;Trust_selected!$H$2&amp;"'!H:H"),$B70), IF(Trust_selected!$E$18="18+", SUMIFS(INDIRECT("'"&amp;Trust_selected!$H$2&amp;"'!F:F"),INDIRECT("'"&amp;Trust_selected!$H$2&amp;"'!B:B"),C$1,INDIRECT("'"&amp;Trust_selected!$H$2&amp;"'!D:D"),Trust_selected!$E$12,INDIRECT("'"&amp;Trust_selected!$H$2&amp;"'!H:H"),$B70), SUMIFS(INDIRECT("'"&amp;Trust_selected!$H$2&amp;"'!F:F"),INDIRECT("'"&amp;Trust_selected!$H$2&amp;"'!B:B"),C$1,INDIRECT("'"&amp;Trust_selected!$H$2&amp;"'!D:D"),Trust_selected!$E$12,INDIRECT("'"&amp;Trust_selected!$H$2&amp;"'!E:E"),Trust_selected!$E$18,INDIRECT("'"&amp;Trust_selected!$H$2&amp;"'!H:H"),$B70))))</f>
        <v>0</v>
      </c>
      <c r="F70" s="22">
        <f ca="1">IF(AND(Trust_selected!$E$12="All intent",Trust_selected!$E$18="18+"), SUMIFS(INDIRECT("'"&amp;Trust_selected!$H$2&amp;"'!G:G"),INDIRECT("'"&amp;Trust_selected!$H$2&amp;"'!B:B"),C$1,INDIRECT("'"&amp;Trust_selected!$H$2&amp;"'!H:H"),$B70), IF(Trust_selected!$E$12="All intent", SUMIFS(INDIRECT("'"&amp;Trust_selected!$H$2&amp;"'!G:G"),INDIRECT("'"&amp;Trust_selected!$H$2&amp;"'!B:B"),C$1,INDIRECT("'"&amp;Trust_selected!$H$2&amp;"'!E:E"),Trust_selected!$E$18,INDIRECT("'"&amp;Trust_selected!$H$2&amp;"'!H:H"),$B70), IF(Trust_selected!$E$18="18+", SUMIFS(INDIRECT("'"&amp;Trust_selected!$H$2&amp;"'!G:G"),INDIRECT("'"&amp;Trust_selected!$H$2&amp;"'!B:B"),C$1,INDIRECT("'"&amp;Trust_selected!$H$2&amp;"'!D:D"),Trust_selected!$E$12,INDIRECT("'"&amp;Trust_selected!$H$2&amp;"'!H:H"),$B70), SUMIFS(INDIRECT("'"&amp;Trust_selected!$H$2&amp;"'!G:G"),INDIRECT("'"&amp;Trust_selected!$H$2&amp;"'!B:B"),C$1,INDIRECT("'"&amp;Trust_selected!$H$2&amp;"'!D:D"),Trust_selected!$E$12,INDIRECT("'"&amp;Trust_selected!$H$2&amp;"'!E:E"),Trust_selected!$E$18,INDIRECT("'"&amp;Trust_selected!$H$2&amp;"'!H:H"),$B70))))</f>
        <v>0</v>
      </c>
      <c r="G70" s="22" t="str">
        <f t="shared" ca="1" si="32"/>
        <v/>
      </c>
      <c r="H70" s="18">
        <f t="shared" ca="1" si="50"/>
        <v>4.1856794361209183E-2</v>
      </c>
      <c r="I70" s="76">
        <f t="shared" ca="1" si="35"/>
        <v>0</v>
      </c>
      <c r="J70" s="76">
        <f t="shared" ca="1" si="36"/>
        <v>1</v>
      </c>
      <c r="K70" s="76">
        <f t="shared" ca="1" si="37"/>
        <v>0</v>
      </c>
      <c r="L70" s="76">
        <f t="shared" ca="1" si="38"/>
        <v>1</v>
      </c>
      <c r="M70" s="77" t="str">
        <f t="shared" ca="1" si="39"/>
        <v/>
      </c>
      <c r="N70" s="12">
        <f t="shared" ca="1" si="51"/>
        <v>98</v>
      </c>
      <c r="O70" s="12">
        <f t="shared" ca="1" si="33"/>
        <v>1030070</v>
      </c>
      <c r="P70" s="22">
        <f ca="1">IF(AND(Trust_selected!$E$12="All intent",Trust_selected!$E$18="18+"), SUMIFS(INDIRECT("'"&amp;Trust_selected!$H$2&amp;"'!F:F"),INDIRECT("'"&amp;Trust_selected!$H$2&amp;"'!B:B"),N$1,INDIRECT("'"&amp;Trust_selected!$H$2&amp;"'!H:H"),$B70), IF(Trust_selected!$E$12="All intent", SUMIFS(INDIRECT("'"&amp;Trust_selected!$H$2&amp;"'!F:F"),INDIRECT("'"&amp;Trust_selected!$H$2&amp;"'!B:B"),N$1,INDIRECT("'"&amp;Trust_selected!$H$2&amp;"'!E:E"),Trust_selected!$E$18,INDIRECT("'"&amp;Trust_selected!$H$2&amp;"'!H:H"),$B70), IF(Trust_selected!$E$18="18+", SUMIFS(INDIRECT("'"&amp;Trust_selected!$H$2&amp;"'!F:F"),INDIRECT("'"&amp;Trust_selected!$H$2&amp;"'!B:B"),N$1,INDIRECT("'"&amp;Trust_selected!$H$2&amp;"'!D:D"),Trust_selected!$E$12,INDIRECT("'"&amp;Trust_selected!$H$2&amp;"'!H:H"),$B70), SUMIFS(INDIRECT("'"&amp;Trust_selected!$H$2&amp;"'!F:F"),INDIRECT("'"&amp;Trust_selected!$H$2&amp;"'!B:B"),N$1,INDIRECT("'"&amp;Trust_selected!$H$2&amp;"'!D:D"),Trust_selected!$E$12,INDIRECT("'"&amp;Trust_selected!$H$2&amp;"'!E:E"),Trust_selected!$E$18,INDIRECT("'"&amp;Trust_selected!$H$2&amp;"'!H:H"),$B70))))</f>
        <v>1030</v>
      </c>
      <c r="Q70" s="22">
        <f ca="1">IF(AND(Trust_selected!$E$12="All intent",Trust_selected!$E$18="18+"), SUMIFS(INDIRECT("'"&amp;Trust_selected!$H$2&amp;"'!G:G"),INDIRECT("'"&amp;Trust_selected!$H$2&amp;"'!B:B"),N$1,INDIRECT("'"&amp;Trust_selected!$H$2&amp;"'!H:H"),$B70), IF(Trust_selected!$E$12="All intent", SUMIFS(INDIRECT("'"&amp;Trust_selected!$H$2&amp;"'!G:G"),INDIRECT("'"&amp;Trust_selected!$H$2&amp;"'!B:B"),N$1,INDIRECT("'"&amp;Trust_selected!$H$2&amp;"'!E:E"),Trust_selected!$E$18,INDIRECT("'"&amp;Trust_selected!$H$2&amp;"'!H:H"),$B70), IF(Trust_selected!$E$18="18+", SUMIFS(INDIRECT("'"&amp;Trust_selected!$H$2&amp;"'!G:G"),INDIRECT("'"&amp;Trust_selected!$H$2&amp;"'!B:B"),N$1,INDIRECT("'"&amp;Trust_selected!$H$2&amp;"'!D:D"),Trust_selected!$E$12,INDIRECT("'"&amp;Trust_selected!$H$2&amp;"'!H:H"),$B70), SUMIFS(INDIRECT("'"&amp;Trust_selected!$H$2&amp;"'!G:G"),INDIRECT("'"&amp;Trust_selected!$H$2&amp;"'!B:B"),N$1,INDIRECT("'"&amp;Trust_selected!$H$2&amp;"'!D:D"),Trust_selected!$E$12,INDIRECT("'"&amp;Trust_selected!$H$2&amp;"'!E:E"),Trust_selected!$E$18,INDIRECT("'"&amp;Trust_selected!$H$2&amp;"'!H:H"),$B70))))</f>
        <v>45</v>
      </c>
      <c r="R70" s="22">
        <f t="shared" ca="1" si="34"/>
        <v>4.3689320388349516E-2</v>
      </c>
      <c r="S70" s="18">
        <f t="shared" ca="1" si="52"/>
        <v>4.2820310180952947E-2</v>
      </c>
      <c r="T70" s="76">
        <f t="shared" ca="1" si="40"/>
        <v>3.2061734157632298E-2</v>
      </c>
      <c r="U70" s="76">
        <f t="shared" ca="1" si="41"/>
        <v>5.6976508231494888E-2</v>
      </c>
      <c r="V70" s="76">
        <f t="shared" ca="1" si="42"/>
        <v>2.7166950073546831E-2</v>
      </c>
      <c r="W70" s="76">
        <f t="shared" ca="1" si="43"/>
        <v>6.6873007072846324E-2</v>
      </c>
      <c r="X70" s="77" t="str">
        <f t="shared" ca="1" si="44"/>
        <v/>
      </c>
      <c r="Y70" s="120" t="str">
        <f t="shared" ca="1" si="45"/>
        <v/>
      </c>
      <c r="Z70" s="120" t="str">
        <f t="shared" ca="1" si="46"/>
        <v/>
      </c>
      <c r="AA70" s="120">
        <f t="shared" ca="1" si="47"/>
        <v>3.2810286610317464E-2</v>
      </c>
      <c r="AB70" s="120">
        <f t="shared" ca="1" si="48"/>
        <v>5.7959393808321727E-2</v>
      </c>
      <c r="AC70" s="22" t="str">
        <f t="shared" ca="1" si="53"/>
        <v>N/A</v>
      </c>
      <c r="AG70" s="22" t="str">
        <f t="shared" ca="1" si="54"/>
        <v>Numbers too small for z-test</v>
      </c>
    </row>
    <row r="71" spans="1:33" x14ac:dyDescent="0.3">
      <c r="A71" s="12" t="s">
        <v>231</v>
      </c>
      <c r="B71" s="12" t="s">
        <v>77</v>
      </c>
      <c r="C71" s="12">
        <f t="shared" ca="1" si="49"/>
        <v>30</v>
      </c>
      <c r="D71" s="12">
        <f t="shared" ca="1" si="31"/>
        <v>149071</v>
      </c>
      <c r="E71" s="22">
        <f ca="1">IF(AND(Trust_selected!$E$12="All intent",Trust_selected!$E$18="18+"), SUMIFS(INDIRECT("'"&amp;Trust_selected!$H$2&amp;"'!F:F"),INDIRECT("'"&amp;Trust_selected!$H$2&amp;"'!B:B"),C$1,INDIRECT("'"&amp;Trust_selected!$H$2&amp;"'!H:H"),$B71), IF(Trust_selected!$E$12="All intent", SUMIFS(INDIRECT("'"&amp;Trust_selected!$H$2&amp;"'!F:F"),INDIRECT("'"&amp;Trust_selected!$H$2&amp;"'!B:B"),C$1,INDIRECT("'"&amp;Trust_selected!$H$2&amp;"'!E:E"),Trust_selected!$E$18,INDIRECT("'"&amp;Trust_selected!$H$2&amp;"'!H:H"),$B71), IF(Trust_selected!$E$18="18+", SUMIFS(INDIRECT("'"&amp;Trust_selected!$H$2&amp;"'!F:F"),INDIRECT("'"&amp;Trust_selected!$H$2&amp;"'!B:B"),C$1,INDIRECT("'"&amp;Trust_selected!$H$2&amp;"'!D:D"),Trust_selected!$E$12,INDIRECT("'"&amp;Trust_selected!$H$2&amp;"'!H:H"),$B71), SUMIFS(INDIRECT("'"&amp;Trust_selected!$H$2&amp;"'!F:F"),INDIRECT("'"&amp;Trust_selected!$H$2&amp;"'!B:B"),C$1,INDIRECT("'"&amp;Trust_selected!$H$2&amp;"'!D:D"),Trust_selected!$E$12,INDIRECT("'"&amp;Trust_selected!$H$2&amp;"'!E:E"),Trust_selected!$E$18,INDIRECT("'"&amp;Trust_selected!$H$2&amp;"'!H:H"),$B71))))</f>
        <v>149</v>
      </c>
      <c r="F71" s="22">
        <f ca="1">IF(AND(Trust_selected!$E$12="All intent",Trust_selected!$E$18="18+"), SUMIFS(INDIRECT("'"&amp;Trust_selected!$H$2&amp;"'!G:G"),INDIRECT("'"&amp;Trust_selected!$H$2&amp;"'!B:B"),C$1,INDIRECT("'"&amp;Trust_selected!$H$2&amp;"'!H:H"),$B71), IF(Trust_selected!$E$12="All intent", SUMIFS(INDIRECT("'"&amp;Trust_selected!$H$2&amp;"'!G:G"),INDIRECT("'"&amp;Trust_selected!$H$2&amp;"'!B:B"),C$1,INDIRECT("'"&amp;Trust_selected!$H$2&amp;"'!E:E"),Trust_selected!$E$18,INDIRECT("'"&amp;Trust_selected!$H$2&amp;"'!H:H"),$B71), IF(Trust_selected!$E$18="18+", SUMIFS(INDIRECT("'"&amp;Trust_selected!$H$2&amp;"'!G:G"),INDIRECT("'"&amp;Trust_selected!$H$2&amp;"'!B:B"),C$1,INDIRECT("'"&amp;Trust_selected!$H$2&amp;"'!D:D"),Trust_selected!$E$12,INDIRECT("'"&amp;Trust_selected!$H$2&amp;"'!H:H"),$B71), SUMIFS(INDIRECT("'"&amp;Trust_selected!$H$2&amp;"'!G:G"),INDIRECT("'"&amp;Trust_selected!$H$2&amp;"'!B:B"),C$1,INDIRECT("'"&amp;Trust_selected!$H$2&amp;"'!D:D"),Trust_selected!$E$12,INDIRECT("'"&amp;Trust_selected!$H$2&amp;"'!E:E"),Trust_selected!$E$18,INDIRECT("'"&amp;Trust_selected!$H$2&amp;"'!H:H"),$B71))))</f>
        <v>13</v>
      </c>
      <c r="G71" s="22">
        <f t="shared" ca="1" si="32"/>
        <v>8.7248322147651006E-2</v>
      </c>
      <c r="H71" s="18">
        <f t="shared" ca="1" si="50"/>
        <v>4.1856794361209183E-2</v>
      </c>
      <c r="I71" s="76">
        <f t="shared" ca="1" si="35"/>
        <v>1.9599011830210681E-2</v>
      </c>
      <c r="J71" s="76">
        <f t="shared" ca="1" si="36"/>
        <v>8.7144994511258775E-2</v>
      </c>
      <c r="K71" s="76">
        <f t="shared" ca="1" si="37"/>
        <v>1.3086485755991839E-2</v>
      </c>
      <c r="L71" s="76">
        <f t="shared" ca="1" si="38"/>
        <v>0.1258145106763382</v>
      </c>
      <c r="M71" s="77" t="str">
        <f t="shared" ca="1" si="39"/>
        <v/>
      </c>
      <c r="N71" s="12">
        <f t="shared" ca="1" si="51"/>
        <v>29</v>
      </c>
      <c r="O71" s="12">
        <f t="shared" ca="1" si="33"/>
        <v>165071</v>
      </c>
      <c r="P71" s="22">
        <f ca="1">IF(AND(Trust_selected!$E$12="All intent",Trust_selected!$E$18="18+"), SUMIFS(INDIRECT("'"&amp;Trust_selected!$H$2&amp;"'!F:F"),INDIRECT("'"&amp;Trust_selected!$H$2&amp;"'!B:B"),N$1,INDIRECT("'"&amp;Trust_selected!$H$2&amp;"'!H:H"),$B71), IF(Trust_selected!$E$12="All intent", SUMIFS(INDIRECT("'"&amp;Trust_selected!$H$2&amp;"'!F:F"),INDIRECT("'"&amp;Trust_selected!$H$2&amp;"'!B:B"),N$1,INDIRECT("'"&amp;Trust_selected!$H$2&amp;"'!E:E"),Trust_selected!$E$18,INDIRECT("'"&amp;Trust_selected!$H$2&amp;"'!H:H"),$B71), IF(Trust_selected!$E$18="18+", SUMIFS(INDIRECT("'"&amp;Trust_selected!$H$2&amp;"'!F:F"),INDIRECT("'"&amp;Trust_selected!$H$2&amp;"'!B:B"),N$1,INDIRECT("'"&amp;Trust_selected!$H$2&amp;"'!D:D"),Trust_selected!$E$12,INDIRECT("'"&amp;Trust_selected!$H$2&amp;"'!H:H"),$B71), SUMIFS(INDIRECT("'"&amp;Trust_selected!$H$2&amp;"'!F:F"),INDIRECT("'"&amp;Trust_selected!$H$2&amp;"'!B:B"),N$1,INDIRECT("'"&amp;Trust_selected!$H$2&amp;"'!D:D"),Trust_selected!$E$12,INDIRECT("'"&amp;Trust_selected!$H$2&amp;"'!E:E"),Trust_selected!$E$18,INDIRECT("'"&amp;Trust_selected!$H$2&amp;"'!H:H"),$B71))))</f>
        <v>165</v>
      </c>
      <c r="Q71" s="22">
        <f ca="1">IF(AND(Trust_selected!$E$12="All intent",Trust_selected!$E$18="18+"), SUMIFS(INDIRECT("'"&amp;Trust_selected!$H$2&amp;"'!G:G"),INDIRECT("'"&amp;Trust_selected!$H$2&amp;"'!B:B"),N$1,INDIRECT("'"&amp;Trust_selected!$H$2&amp;"'!H:H"),$B71), IF(Trust_selected!$E$12="All intent", SUMIFS(INDIRECT("'"&amp;Trust_selected!$H$2&amp;"'!G:G"),INDIRECT("'"&amp;Trust_selected!$H$2&amp;"'!B:B"),N$1,INDIRECT("'"&amp;Trust_selected!$H$2&amp;"'!E:E"),Trust_selected!$E$18,INDIRECT("'"&amp;Trust_selected!$H$2&amp;"'!H:H"),$B71), IF(Trust_selected!$E$18="18+", SUMIFS(INDIRECT("'"&amp;Trust_selected!$H$2&amp;"'!G:G"),INDIRECT("'"&amp;Trust_selected!$H$2&amp;"'!B:B"),N$1,INDIRECT("'"&amp;Trust_selected!$H$2&amp;"'!D:D"),Trust_selected!$E$12,INDIRECT("'"&amp;Trust_selected!$H$2&amp;"'!H:H"),$B71), SUMIFS(INDIRECT("'"&amp;Trust_selected!$H$2&amp;"'!G:G"),INDIRECT("'"&amp;Trust_selected!$H$2&amp;"'!B:B"),N$1,INDIRECT("'"&amp;Trust_selected!$H$2&amp;"'!D:D"),Trust_selected!$E$12,INDIRECT("'"&amp;Trust_selected!$H$2&amp;"'!E:E"),Trust_selected!$E$18,INDIRECT("'"&amp;Trust_selected!$H$2&amp;"'!H:H"),$B71))))</f>
        <v>5</v>
      </c>
      <c r="R71" s="22">
        <f t="shared" ca="1" si="34"/>
        <v>3.0303030303030304E-2</v>
      </c>
      <c r="S71" s="18">
        <f t="shared" ca="1" si="52"/>
        <v>4.2820310180952947E-2</v>
      </c>
      <c r="T71" s="76">
        <f t="shared" ca="1" si="40"/>
        <v>2.0961545175903196E-2</v>
      </c>
      <c r="U71" s="76">
        <f t="shared" ca="1" si="41"/>
        <v>8.5483207537376427E-2</v>
      </c>
      <c r="V71" s="76">
        <f t="shared" ca="1" si="42"/>
        <v>1.4279112174077587E-2</v>
      </c>
      <c r="W71" s="76">
        <f t="shared" ca="1" si="43"/>
        <v>0.12138475763455872</v>
      </c>
      <c r="X71" s="77" t="str">
        <f t="shared" ca="1" si="44"/>
        <v/>
      </c>
      <c r="Y71" s="120">
        <f t="shared" ca="1" si="45"/>
        <v>5.1696664360773407E-2</v>
      </c>
      <c r="Z71" s="120">
        <f t="shared" ca="1" si="46"/>
        <v>0.14354786582722101</v>
      </c>
      <c r="AA71" s="120">
        <f t="shared" ca="1" si="47"/>
        <v>1.3011682323943298E-2</v>
      </c>
      <c r="AB71" s="120">
        <f t="shared" ca="1" si="48"/>
        <v>6.8967346508030034E-2</v>
      </c>
      <c r="AC71" s="22" t="str">
        <f t="shared" ca="1" si="53"/>
        <v>Change not statistically significant</v>
      </c>
      <c r="AG71" s="22" t="str">
        <f t="shared" ca="1" si="54"/>
        <v>Decreased</v>
      </c>
    </row>
    <row r="72" spans="1:33" x14ac:dyDescent="0.3">
      <c r="A72" s="12" t="s">
        <v>232</v>
      </c>
      <c r="B72" s="12" t="s">
        <v>78</v>
      </c>
      <c r="C72" s="12">
        <f t="shared" ca="1" si="49"/>
        <v>72</v>
      </c>
      <c r="D72" s="12">
        <f t="shared" ca="1" si="31"/>
        <v>584072</v>
      </c>
      <c r="E72" s="22">
        <f ca="1">IF(AND(Trust_selected!$E$12="All intent",Trust_selected!$E$18="18+"), SUMIFS(INDIRECT("'"&amp;Trust_selected!$H$2&amp;"'!F:F"),INDIRECT("'"&amp;Trust_selected!$H$2&amp;"'!B:B"),C$1,INDIRECT("'"&amp;Trust_selected!$H$2&amp;"'!H:H"),$B72), IF(Trust_selected!$E$12="All intent", SUMIFS(INDIRECT("'"&amp;Trust_selected!$H$2&amp;"'!F:F"),INDIRECT("'"&amp;Trust_selected!$H$2&amp;"'!B:B"),C$1,INDIRECT("'"&amp;Trust_selected!$H$2&amp;"'!E:E"),Trust_selected!$E$18,INDIRECT("'"&amp;Trust_selected!$H$2&amp;"'!H:H"),$B72), IF(Trust_selected!$E$18="18+", SUMIFS(INDIRECT("'"&amp;Trust_selected!$H$2&amp;"'!F:F"),INDIRECT("'"&amp;Trust_selected!$H$2&amp;"'!B:B"),C$1,INDIRECT("'"&amp;Trust_selected!$H$2&amp;"'!D:D"),Trust_selected!$E$12,INDIRECT("'"&amp;Trust_selected!$H$2&amp;"'!H:H"),$B72), SUMIFS(INDIRECT("'"&amp;Trust_selected!$H$2&amp;"'!F:F"),INDIRECT("'"&amp;Trust_selected!$H$2&amp;"'!B:B"),C$1,INDIRECT("'"&amp;Trust_selected!$H$2&amp;"'!D:D"),Trust_selected!$E$12,INDIRECT("'"&amp;Trust_selected!$H$2&amp;"'!E:E"),Trust_selected!$E$18,INDIRECT("'"&amp;Trust_selected!$H$2&amp;"'!H:H"),$B72))))</f>
        <v>584</v>
      </c>
      <c r="F72" s="22">
        <f ca="1">IF(AND(Trust_selected!$E$12="All intent",Trust_selected!$E$18="18+"), SUMIFS(INDIRECT("'"&amp;Trust_selected!$H$2&amp;"'!G:G"),INDIRECT("'"&amp;Trust_selected!$H$2&amp;"'!B:B"),C$1,INDIRECT("'"&amp;Trust_selected!$H$2&amp;"'!H:H"),$B72), IF(Trust_selected!$E$12="All intent", SUMIFS(INDIRECT("'"&amp;Trust_selected!$H$2&amp;"'!G:G"),INDIRECT("'"&amp;Trust_selected!$H$2&amp;"'!B:B"),C$1,INDIRECT("'"&amp;Trust_selected!$H$2&amp;"'!E:E"),Trust_selected!$E$18,INDIRECT("'"&amp;Trust_selected!$H$2&amp;"'!H:H"),$B72), IF(Trust_selected!$E$18="18+", SUMIFS(INDIRECT("'"&amp;Trust_selected!$H$2&amp;"'!G:G"),INDIRECT("'"&amp;Trust_selected!$H$2&amp;"'!B:B"),C$1,INDIRECT("'"&amp;Trust_selected!$H$2&amp;"'!D:D"),Trust_selected!$E$12,INDIRECT("'"&amp;Trust_selected!$H$2&amp;"'!H:H"),$B72), SUMIFS(INDIRECT("'"&amp;Trust_selected!$H$2&amp;"'!G:G"),INDIRECT("'"&amp;Trust_selected!$H$2&amp;"'!B:B"),C$1,INDIRECT("'"&amp;Trust_selected!$H$2&amp;"'!D:D"),Trust_selected!$E$12,INDIRECT("'"&amp;Trust_selected!$H$2&amp;"'!E:E"),Trust_selected!$E$18,INDIRECT("'"&amp;Trust_selected!$H$2&amp;"'!H:H"),$B72))))</f>
        <v>19</v>
      </c>
      <c r="G72" s="22">
        <f t="shared" ca="1" si="32"/>
        <v>3.2534246575342464E-2</v>
      </c>
      <c r="H72" s="18">
        <f t="shared" ca="1" si="50"/>
        <v>4.1856794361209183E-2</v>
      </c>
      <c r="I72" s="76">
        <f t="shared" ca="1" si="35"/>
        <v>2.8387123786308359E-2</v>
      </c>
      <c r="J72" s="76">
        <f t="shared" ca="1" si="36"/>
        <v>6.1314482588423078E-2</v>
      </c>
      <c r="K72" s="76">
        <f t="shared" ca="1" si="37"/>
        <v>2.2778509761628426E-2</v>
      </c>
      <c r="L72" s="76">
        <f t="shared" ca="1" si="38"/>
        <v>7.5676779976837583E-2</v>
      </c>
      <c r="M72" s="77" t="str">
        <f t="shared" ca="1" si="39"/>
        <v/>
      </c>
      <c r="N72" s="12">
        <f t="shared" ca="1" si="51"/>
        <v>70</v>
      </c>
      <c r="O72" s="12">
        <f t="shared" ca="1" si="33"/>
        <v>627072</v>
      </c>
      <c r="P72" s="22">
        <f ca="1">IF(AND(Trust_selected!$E$12="All intent",Trust_selected!$E$18="18+"), SUMIFS(INDIRECT("'"&amp;Trust_selected!$H$2&amp;"'!F:F"),INDIRECT("'"&amp;Trust_selected!$H$2&amp;"'!B:B"),N$1,INDIRECT("'"&amp;Trust_selected!$H$2&amp;"'!H:H"),$B72), IF(Trust_selected!$E$12="All intent", SUMIFS(INDIRECT("'"&amp;Trust_selected!$H$2&amp;"'!F:F"),INDIRECT("'"&amp;Trust_selected!$H$2&amp;"'!B:B"),N$1,INDIRECT("'"&amp;Trust_selected!$H$2&amp;"'!E:E"),Trust_selected!$E$18,INDIRECT("'"&amp;Trust_selected!$H$2&amp;"'!H:H"),$B72), IF(Trust_selected!$E$18="18+", SUMIFS(INDIRECT("'"&amp;Trust_selected!$H$2&amp;"'!F:F"),INDIRECT("'"&amp;Trust_selected!$H$2&amp;"'!B:B"),N$1,INDIRECT("'"&amp;Trust_selected!$H$2&amp;"'!D:D"),Trust_selected!$E$12,INDIRECT("'"&amp;Trust_selected!$H$2&amp;"'!H:H"),$B72), SUMIFS(INDIRECT("'"&amp;Trust_selected!$H$2&amp;"'!F:F"),INDIRECT("'"&amp;Trust_selected!$H$2&amp;"'!B:B"),N$1,INDIRECT("'"&amp;Trust_selected!$H$2&amp;"'!D:D"),Trust_selected!$E$12,INDIRECT("'"&amp;Trust_selected!$H$2&amp;"'!E:E"),Trust_selected!$E$18,INDIRECT("'"&amp;Trust_selected!$H$2&amp;"'!H:H"),$B72))))</f>
        <v>627</v>
      </c>
      <c r="Q72" s="22">
        <f ca="1">IF(AND(Trust_selected!$E$12="All intent",Trust_selected!$E$18="18+"), SUMIFS(INDIRECT("'"&amp;Trust_selected!$H$2&amp;"'!G:G"),INDIRECT("'"&amp;Trust_selected!$H$2&amp;"'!B:B"),N$1,INDIRECT("'"&amp;Trust_selected!$H$2&amp;"'!H:H"),$B72), IF(Trust_selected!$E$12="All intent", SUMIFS(INDIRECT("'"&amp;Trust_selected!$H$2&amp;"'!G:G"),INDIRECT("'"&amp;Trust_selected!$H$2&amp;"'!B:B"),N$1,INDIRECT("'"&amp;Trust_selected!$H$2&amp;"'!E:E"),Trust_selected!$E$18,INDIRECT("'"&amp;Trust_selected!$H$2&amp;"'!H:H"),$B72), IF(Trust_selected!$E$18="18+", SUMIFS(INDIRECT("'"&amp;Trust_selected!$H$2&amp;"'!G:G"),INDIRECT("'"&amp;Trust_selected!$H$2&amp;"'!B:B"),N$1,INDIRECT("'"&amp;Trust_selected!$H$2&amp;"'!D:D"),Trust_selected!$E$12,INDIRECT("'"&amp;Trust_selected!$H$2&amp;"'!H:H"),$B72), SUMIFS(INDIRECT("'"&amp;Trust_selected!$H$2&amp;"'!G:G"),INDIRECT("'"&amp;Trust_selected!$H$2&amp;"'!B:B"),N$1,INDIRECT("'"&amp;Trust_selected!$H$2&amp;"'!D:D"),Trust_selected!$E$12,INDIRECT("'"&amp;Trust_selected!$H$2&amp;"'!E:E"),Trust_selected!$E$18,INDIRECT("'"&amp;Trust_selected!$H$2&amp;"'!H:H"),$B72))))</f>
        <v>21</v>
      </c>
      <c r="R72" s="22">
        <f t="shared" ca="1" si="34"/>
        <v>3.3492822966507178E-2</v>
      </c>
      <c r="S72" s="18">
        <f t="shared" ca="1" si="52"/>
        <v>4.2820310180952947E-2</v>
      </c>
      <c r="T72" s="76">
        <f t="shared" ca="1" si="40"/>
        <v>2.9562377919675198E-2</v>
      </c>
      <c r="U72" s="76">
        <f t="shared" ca="1" si="41"/>
        <v>6.1646364444358816E-2</v>
      </c>
      <c r="V72" s="76">
        <f t="shared" ca="1" si="42"/>
        <v>2.3951174830396875E-2</v>
      </c>
      <c r="W72" s="76">
        <f t="shared" ca="1" si="43"/>
        <v>7.5406410553905054E-2</v>
      </c>
      <c r="X72" s="77" t="str">
        <f t="shared" ca="1" si="44"/>
        <v/>
      </c>
      <c r="Y72" s="120">
        <f t="shared" ca="1" si="45"/>
        <v>2.0925455246486164E-2</v>
      </c>
      <c r="Z72" s="120">
        <f t="shared" ca="1" si="46"/>
        <v>5.0252679934103033E-2</v>
      </c>
      <c r="AA72" s="120">
        <f t="shared" ca="1" si="47"/>
        <v>2.200909658027269E-2</v>
      </c>
      <c r="AB72" s="120">
        <f t="shared" ca="1" si="48"/>
        <v>5.0658065952752539E-2</v>
      </c>
      <c r="AC72" s="22" t="str">
        <f t="shared" ca="1" si="53"/>
        <v>Change not statistically significant</v>
      </c>
      <c r="AG72" s="22" t="str">
        <f t="shared" ca="1" si="54"/>
        <v>Change not statistically significant</v>
      </c>
    </row>
    <row r="73" spans="1:33" x14ac:dyDescent="0.3">
      <c r="A73" s="12" t="s">
        <v>233</v>
      </c>
      <c r="B73" s="12" t="s">
        <v>79</v>
      </c>
      <c r="C73" s="12">
        <f t="shared" ca="1" si="49"/>
        <v>84</v>
      </c>
      <c r="D73" s="12">
        <f t="shared" ca="1" si="31"/>
        <v>786073</v>
      </c>
      <c r="E73" s="22">
        <f ca="1">IF(AND(Trust_selected!$E$12="All intent",Trust_selected!$E$18="18+"), SUMIFS(INDIRECT("'"&amp;Trust_selected!$H$2&amp;"'!F:F"),INDIRECT("'"&amp;Trust_selected!$H$2&amp;"'!B:B"),C$1,INDIRECT("'"&amp;Trust_selected!$H$2&amp;"'!H:H"),$B73), IF(Trust_selected!$E$12="All intent", SUMIFS(INDIRECT("'"&amp;Trust_selected!$H$2&amp;"'!F:F"),INDIRECT("'"&amp;Trust_selected!$H$2&amp;"'!B:B"),C$1,INDIRECT("'"&amp;Trust_selected!$H$2&amp;"'!E:E"),Trust_selected!$E$18,INDIRECT("'"&amp;Trust_selected!$H$2&amp;"'!H:H"),$B73), IF(Trust_selected!$E$18="18+", SUMIFS(INDIRECT("'"&amp;Trust_selected!$H$2&amp;"'!F:F"),INDIRECT("'"&amp;Trust_selected!$H$2&amp;"'!B:B"),C$1,INDIRECT("'"&amp;Trust_selected!$H$2&amp;"'!D:D"),Trust_selected!$E$12,INDIRECT("'"&amp;Trust_selected!$H$2&amp;"'!H:H"),$B73), SUMIFS(INDIRECT("'"&amp;Trust_selected!$H$2&amp;"'!F:F"),INDIRECT("'"&amp;Trust_selected!$H$2&amp;"'!B:B"),C$1,INDIRECT("'"&amp;Trust_selected!$H$2&amp;"'!D:D"),Trust_selected!$E$12,INDIRECT("'"&amp;Trust_selected!$H$2&amp;"'!E:E"),Trust_selected!$E$18,INDIRECT("'"&amp;Trust_selected!$H$2&amp;"'!H:H"),$B73))))</f>
        <v>786</v>
      </c>
      <c r="F73" s="22">
        <f ca="1">IF(AND(Trust_selected!$E$12="All intent",Trust_selected!$E$18="18+"), SUMIFS(INDIRECT("'"&amp;Trust_selected!$H$2&amp;"'!G:G"),INDIRECT("'"&amp;Trust_selected!$H$2&amp;"'!B:B"),C$1,INDIRECT("'"&amp;Trust_selected!$H$2&amp;"'!H:H"),$B73), IF(Trust_selected!$E$12="All intent", SUMIFS(INDIRECT("'"&amp;Trust_selected!$H$2&amp;"'!G:G"),INDIRECT("'"&amp;Trust_selected!$H$2&amp;"'!B:B"),C$1,INDIRECT("'"&amp;Trust_selected!$H$2&amp;"'!E:E"),Trust_selected!$E$18,INDIRECT("'"&amp;Trust_selected!$H$2&amp;"'!H:H"),$B73), IF(Trust_selected!$E$18="18+", SUMIFS(INDIRECT("'"&amp;Trust_selected!$H$2&amp;"'!G:G"),INDIRECT("'"&amp;Trust_selected!$H$2&amp;"'!B:B"),C$1,INDIRECT("'"&amp;Trust_selected!$H$2&amp;"'!D:D"),Trust_selected!$E$12,INDIRECT("'"&amp;Trust_selected!$H$2&amp;"'!H:H"),$B73), SUMIFS(INDIRECT("'"&amp;Trust_selected!$H$2&amp;"'!G:G"),INDIRECT("'"&amp;Trust_selected!$H$2&amp;"'!B:B"),C$1,INDIRECT("'"&amp;Trust_selected!$H$2&amp;"'!D:D"),Trust_selected!$E$12,INDIRECT("'"&amp;Trust_selected!$H$2&amp;"'!E:E"),Trust_selected!$E$18,INDIRECT("'"&amp;Trust_selected!$H$2&amp;"'!H:H"),$B73))))</f>
        <v>30</v>
      </c>
      <c r="G73" s="22">
        <f t="shared" ca="1" si="32"/>
        <v>3.8167938931297711E-2</v>
      </c>
      <c r="H73" s="18">
        <f t="shared" ca="1" si="50"/>
        <v>4.1856794361209183E-2</v>
      </c>
      <c r="I73" s="76">
        <f t="shared" ca="1" si="35"/>
        <v>2.9942057477885614E-2</v>
      </c>
      <c r="J73" s="76">
        <f t="shared" ca="1" si="36"/>
        <v>5.8228128462967377E-2</v>
      </c>
      <c r="K73" s="76">
        <f t="shared" ca="1" si="37"/>
        <v>2.4736671023310994E-2</v>
      </c>
      <c r="L73" s="76">
        <f t="shared" ca="1" si="38"/>
        <v>6.9975515088088566E-2</v>
      </c>
      <c r="M73" s="77" t="str">
        <f t="shared" ca="1" si="39"/>
        <v/>
      </c>
      <c r="N73" s="12">
        <f t="shared" ca="1" si="51"/>
        <v>86</v>
      </c>
      <c r="O73" s="12">
        <f t="shared" ca="1" si="33"/>
        <v>887073</v>
      </c>
      <c r="P73" s="22">
        <f ca="1">IF(AND(Trust_selected!$E$12="All intent",Trust_selected!$E$18="18+"), SUMIFS(INDIRECT("'"&amp;Trust_selected!$H$2&amp;"'!F:F"),INDIRECT("'"&amp;Trust_selected!$H$2&amp;"'!B:B"),N$1,INDIRECT("'"&amp;Trust_selected!$H$2&amp;"'!H:H"),$B73), IF(Trust_selected!$E$12="All intent", SUMIFS(INDIRECT("'"&amp;Trust_selected!$H$2&amp;"'!F:F"),INDIRECT("'"&amp;Trust_selected!$H$2&amp;"'!B:B"),N$1,INDIRECT("'"&amp;Trust_selected!$H$2&amp;"'!E:E"),Trust_selected!$E$18,INDIRECT("'"&amp;Trust_selected!$H$2&amp;"'!H:H"),$B73), IF(Trust_selected!$E$18="18+", SUMIFS(INDIRECT("'"&amp;Trust_selected!$H$2&amp;"'!F:F"),INDIRECT("'"&amp;Trust_selected!$H$2&amp;"'!B:B"),N$1,INDIRECT("'"&amp;Trust_selected!$H$2&amp;"'!D:D"),Trust_selected!$E$12,INDIRECT("'"&amp;Trust_selected!$H$2&amp;"'!H:H"),$B73), SUMIFS(INDIRECT("'"&amp;Trust_selected!$H$2&amp;"'!F:F"),INDIRECT("'"&amp;Trust_selected!$H$2&amp;"'!B:B"),N$1,INDIRECT("'"&amp;Trust_selected!$H$2&amp;"'!D:D"),Trust_selected!$E$12,INDIRECT("'"&amp;Trust_selected!$H$2&amp;"'!E:E"),Trust_selected!$E$18,INDIRECT("'"&amp;Trust_selected!$H$2&amp;"'!H:H"),$B73))))</f>
        <v>887</v>
      </c>
      <c r="Q73" s="22">
        <f ca="1">IF(AND(Trust_selected!$E$12="All intent",Trust_selected!$E$18="18+"), SUMIFS(INDIRECT("'"&amp;Trust_selected!$H$2&amp;"'!G:G"),INDIRECT("'"&amp;Trust_selected!$H$2&amp;"'!B:B"),N$1,INDIRECT("'"&amp;Trust_selected!$H$2&amp;"'!H:H"),$B73), IF(Trust_selected!$E$12="All intent", SUMIFS(INDIRECT("'"&amp;Trust_selected!$H$2&amp;"'!G:G"),INDIRECT("'"&amp;Trust_selected!$H$2&amp;"'!B:B"),N$1,INDIRECT("'"&amp;Trust_selected!$H$2&amp;"'!E:E"),Trust_selected!$E$18,INDIRECT("'"&amp;Trust_selected!$H$2&amp;"'!H:H"),$B73), IF(Trust_selected!$E$18="18+", SUMIFS(INDIRECT("'"&amp;Trust_selected!$H$2&amp;"'!G:G"),INDIRECT("'"&amp;Trust_selected!$H$2&amp;"'!B:B"),N$1,INDIRECT("'"&amp;Trust_selected!$H$2&amp;"'!D:D"),Trust_selected!$E$12,INDIRECT("'"&amp;Trust_selected!$H$2&amp;"'!H:H"),$B73), SUMIFS(INDIRECT("'"&amp;Trust_selected!$H$2&amp;"'!G:G"),INDIRECT("'"&amp;Trust_selected!$H$2&amp;"'!B:B"),N$1,INDIRECT("'"&amp;Trust_selected!$H$2&amp;"'!D:D"),Trust_selected!$E$12,INDIRECT("'"&amp;Trust_selected!$H$2&amp;"'!E:E"),Trust_selected!$E$18,INDIRECT("'"&amp;Trust_selected!$H$2&amp;"'!H:H"),$B73))))</f>
        <v>35</v>
      </c>
      <c r="R73" s="22">
        <f t="shared" ca="1" si="34"/>
        <v>3.9458850056369787E-2</v>
      </c>
      <c r="S73" s="18">
        <f t="shared" ca="1" si="52"/>
        <v>4.2820310180952947E-2</v>
      </c>
      <c r="T73" s="76">
        <f t="shared" ca="1" si="40"/>
        <v>3.1351765562767218E-2</v>
      </c>
      <c r="U73" s="76">
        <f t="shared" ca="1" si="41"/>
        <v>5.8231871147743967E-2</v>
      </c>
      <c r="V73" s="76">
        <f t="shared" ca="1" si="42"/>
        <v>2.6235911367781244E-2</v>
      </c>
      <c r="W73" s="76">
        <f t="shared" ca="1" si="43"/>
        <v>6.9143743564220567E-2</v>
      </c>
      <c r="X73" s="77" t="str">
        <f t="shared" ca="1" si="44"/>
        <v/>
      </c>
      <c r="Y73" s="120">
        <f t="shared" ca="1" si="45"/>
        <v>2.6864451068412756E-2</v>
      </c>
      <c r="Z73" s="120">
        <f t="shared" ca="1" si="46"/>
        <v>5.3963743131490709E-2</v>
      </c>
      <c r="AA73" s="120">
        <f t="shared" ca="1" si="47"/>
        <v>2.8507119287738136E-2</v>
      </c>
      <c r="AB73" s="120">
        <f t="shared" ca="1" si="48"/>
        <v>5.4382443259615998E-2</v>
      </c>
      <c r="AC73" s="22" t="str">
        <f t="shared" ca="1" si="53"/>
        <v>Change not statistically significant</v>
      </c>
      <c r="AG73" s="22" t="str">
        <f t="shared" ca="1" si="54"/>
        <v>Change not statistically significant</v>
      </c>
    </row>
    <row r="74" spans="1:33" x14ac:dyDescent="0.3">
      <c r="A74" s="12" t="s">
        <v>234</v>
      </c>
      <c r="B74" s="12" t="s">
        <v>80</v>
      </c>
      <c r="C74" s="12">
        <f t="shared" ca="1" si="49"/>
        <v>13</v>
      </c>
      <c r="D74" s="12">
        <f t="shared" ca="1" si="31"/>
        <v>62074</v>
      </c>
      <c r="E74" s="22">
        <f ca="1">IF(AND(Trust_selected!$E$12="All intent",Trust_selected!$E$18="18+"), SUMIFS(INDIRECT("'"&amp;Trust_selected!$H$2&amp;"'!F:F"),INDIRECT("'"&amp;Trust_selected!$H$2&amp;"'!B:B"),C$1,INDIRECT("'"&amp;Trust_selected!$H$2&amp;"'!H:H"),$B74), IF(Trust_selected!$E$12="All intent", SUMIFS(INDIRECT("'"&amp;Trust_selected!$H$2&amp;"'!F:F"),INDIRECT("'"&amp;Trust_selected!$H$2&amp;"'!B:B"),C$1,INDIRECT("'"&amp;Trust_selected!$H$2&amp;"'!E:E"),Trust_selected!$E$18,INDIRECT("'"&amp;Trust_selected!$H$2&amp;"'!H:H"),$B74), IF(Trust_selected!$E$18="18+", SUMIFS(INDIRECT("'"&amp;Trust_selected!$H$2&amp;"'!F:F"),INDIRECT("'"&amp;Trust_selected!$H$2&amp;"'!B:B"),C$1,INDIRECT("'"&amp;Trust_selected!$H$2&amp;"'!D:D"),Trust_selected!$E$12,INDIRECT("'"&amp;Trust_selected!$H$2&amp;"'!H:H"),$B74), SUMIFS(INDIRECT("'"&amp;Trust_selected!$H$2&amp;"'!F:F"),INDIRECT("'"&amp;Trust_selected!$H$2&amp;"'!B:B"),C$1,INDIRECT("'"&amp;Trust_selected!$H$2&amp;"'!D:D"),Trust_selected!$E$12,INDIRECT("'"&amp;Trust_selected!$H$2&amp;"'!E:E"),Trust_selected!$E$18,INDIRECT("'"&amp;Trust_selected!$H$2&amp;"'!H:H"),$B74))))</f>
        <v>62</v>
      </c>
      <c r="F74" s="22">
        <f ca="1">IF(AND(Trust_selected!$E$12="All intent",Trust_selected!$E$18="18+"), SUMIFS(INDIRECT("'"&amp;Trust_selected!$H$2&amp;"'!G:G"),INDIRECT("'"&amp;Trust_selected!$H$2&amp;"'!B:B"),C$1,INDIRECT("'"&amp;Trust_selected!$H$2&amp;"'!H:H"),$B74), IF(Trust_selected!$E$12="All intent", SUMIFS(INDIRECT("'"&amp;Trust_selected!$H$2&amp;"'!G:G"),INDIRECT("'"&amp;Trust_selected!$H$2&amp;"'!B:B"),C$1,INDIRECT("'"&amp;Trust_selected!$H$2&amp;"'!E:E"),Trust_selected!$E$18,INDIRECT("'"&amp;Trust_selected!$H$2&amp;"'!H:H"),$B74), IF(Trust_selected!$E$18="18+", SUMIFS(INDIRECT("'"&amp;Trust_selected!$H$2&amp;"'!G:G"),INDIRECT("'"&amp;Trust_selected!$H$2&amp;"'!B:B"),C$1,INDIRECT("'"&amp;Trust_selected!$H$2&amp;"'!D:D"),Trust_selected!$E$12,INDIRECT("'"&amp;Trust_selected!$H$2&amp;"'!H:H"),$B74), SUMIFS(INDIRECT("'"&amp;Trust_selected!$H$2&amp;"'!G:G"),INDIRECT("'"&amp;Trust_selected!$H$2&amp;"'!B:B"),C$1,INDIRECT("'"&amp;Trust_selected!$H$2&amp;"'!D:D"),Trust_selected!$E$12,INDIRECT("'"&amp;Trust_selected!$H$2&amp;"'!E:E"),Trust_selected!$E$18,INDIRECT("'"&amp;Trust_selected!$H$2&amp;"'!H:H"),$B74))))</f>
        <v>7</v>
      </c>
      <c r="G74" s="22">
        <f t="shared" ca="1" si="32"/>
        <v>0.11290322580645161</v>
      </c>
      <c r="H74" s="18">
        <f t="shared" ca="1" si="50"/>
        <v>4.1856794361209183E-2</v>
      </c>
      <c r="I74" s="76">
        <f t="shared" ca="1" si="35"/>
        <v>1.3320149646822543E-2</v>
      </c>
      <c r="J74" s="76">
        <f t="shared" ca="1" si="36"/>
        <v>0.12385516961622602</v>
      </c>
      <c r="K74" s="76">
        <f t="shared" ca="1" si="37"/>
        <v>7.6538789496523926E-3</v>
      </c>
      <c r="L74" s="76">
        <f t="shared" ca="1" si="38"/>
        <v>0.19835192566815293</v>
      </c>
      <c r="M74" s="77" t="str">
        <f t="shared" ca="1" si="39"/>
        <v/>
      </c>
      <c r="N74" s="12">
        <f t="shared" ca="1" si="51"/>
        <v>10</v>
      </c>
      <c r="O74" s="12">
        <f t="shared" ca="1" si="33"/>
        <v>59074</v>
      </c>
      <c r="P74" s="22">
        <f ca="1">IF(AND(Trust_selected!$E$12="All intent",Trust_selected!$E$18="18+"), SUMIFS(INDIRECT("'"&amp;Trust_selected!$H$2&amp;"'!F:F"),INDIRECT("'"&amp;Trust_selected!$H$2&amp;"'!B:B"),N$1,INDIRECT("'"&amp;Trust_selected!$H$2&amp;"'!H:H"),$B74), IF(Trust_selected!$E$12="All intent", SUMIFS(INDIRECT("'"&amp;Trust_selected!$H$2&amp;"'!F:F"),INDIRECT("'"&amp;Trust_selected!$H$2&amp;"'!B:B"),N$1,INDIRECT("'"&amp;Trust_selected!$H$2&amp;"'!E:E"),Trust_selected!$E$18,INDIRECT("'"&amp;Trust_selected!$H$2&amp;"'!H:H"),$B74), IF(Trust_selected!$E$18="18+", SUMIFS(INDIRECT("'"&amp;Trust_selected!$H$2&amp;"'!F:F"),INDIRECT("'"&amp;Trust_selected!$H$2&amp;"'!B:B"),N$1,INDIRECT("'"&amp;Trust_selected!$H$2&amp;"'!D:D"),Trust_selected!$E$12,INDIRECT("'"&amp;Trust_selected!$H$2&amp;"'!H:H"),$B74), SUMIFS(INDIRECT("'"&amp;Trust_selected!$H$2&amp;"'!F:F"),INDIRECT("'"&amp;Trust_selected!$H$2&amp;"'!B:B"),N$1,INDIRECT("'"&amp;Trust_selected!$H$2&amp;"'!D:D"),Trust_selected!$E$12,INDIRECT("'"&amp;Trust_selected!$H$2&amp;"'!E:E"),Trust_selected!$E$18,INDIRECT("'"&amp;Trust_selected!$H$2&amp;"'!H:H"),$B74))))</f>
        <v>59</v>
      </c>
      <c r="Q74" s="22">
        <f ca="1">IF(AND(Trust_selected!$E$12="All intent",Trust_selected!$E$18="18+"), SUMIFS(INDIRECT("'"&amp;Trust_selected!$H$2&amp;"'!G:G"),INDIRECT("'"&amp;Trust_selected!$H$2&amp;"'!B:B"),N$1,INDIRECT("'"&amp;Trust_selected!$H$2&amp;"'!H:H"),$B74), IF(Trust_selected!$E$12="All intent", SUMIFS(INDIRECT("'"&amp;Trust_selected!$H$2&amp;"'!G:G"),INDIRECT("'"&amp;Trust_selected!$H$2&amp;"'!B:B"),N$1,INDIRECT("'"&amp;Trust_selected!$H$2&amp;"'!E:E"),Trust_selected!$E$18,INDIRECT("'"&amp;Trust_selected!$H$2&amp;"'!H:H"),$B74), IF(Trust_selected!$E$18="18+", SUMIFS(INDIRECT("'"&amp;Trust_selected!$H$2&amp;"'!G:G"),INDIRECT("'"&amp;Trust_selected!$H$2&amp;"'!B:B"),N$1,INDIRECT("'"&amp;Trust_selected!$H$2&amp;"'!D:D"),Trust_selected!$E$12,INDIRECT("'"&amp;Trust_selected!$H$2&amp;"'!H:H"),$B74), SUMIFS(INDIRECT("'"&amp;Trust_selected!$H$2&amp;"'!G:G"),INDIRECT("'"&amp;Trust_selected!$H$2&amp;"'!B:B"),N$1,INDIRECT("'"&amp;Trust_selected!$H$2&amp;"'!D:D"),Trust_selected!$E$12,INDIRECT("'"&amp;Trust_selected!$H$2&amp;"'!E:E"),Trust_selected!$E$18,INDIRECT("'"&amp;Trust_selected!$H$2&amp;"'!H:H"),$B74))))</f>
        <v>1</v>
      </c>
      <c r="R74" s="22">
        <f t="shared" ca="1" si="34"/>
        <v>1.6949152542372881E-2</v>
      </c>
      <c r="S74" s="18">
        <f t="shared" ca="1" si="52"/>
        <v>4.2820310180952947E-2</v>
      </c>
      <c r="T74" s="76">
        <f t="shared" ca="1" si="40"/>
        <v>1.3438858198180909E-2</v>
      </c>
      <c r="U74" s="76">
        <f t="shared" ca="1" si="41"/>
        <v>0.12809790409546609</v>
      </c>
      <c r="V74" s="76">
        <f t="shared" ca="1" si="42"/>
        <v>7.6859034370608441E-3</v>
      </c>
      <c r="W74" s="76">
        <f t="shared" ca="1" si="43"/>
        <v>0.20533049445819798</v>
      </c>
      <c r="X74" s="77" t="str">
        <f t="shared" ca="1" si="44"/>
        <v/>
      </c>
      <c r="Y74" s="120">
        <f t="shared" ca="1" si="45"/>
        <v>5.5778635293999679E-2</v>
      </c>
      <c r="Z74" s="120">
        <f t="shared" ca="1" si="46"/>
        <v>0.21519742052641766</v>
      </c>
      <c r="AA74" s="120">
        <f t="shared" ca="1" si="47"/>
        <v>2.998233918355641E-3</v>
      </c>
      <c r="AB74" s="120">
        <f t="shared" ca="1" si="48"/>
        <v>8.995725964142294E-2</v>
      </c>
      <c r="AC74" s="22" t="str">
        <f t="shared" ca="1" si="53"/>
        <v>Change not statistically significant</v>
      </c>
      <c r="AG74" s="22" t="str">
        <f t="shared" ca="1" si="54"/>
        <v>Numbers too small for z-test</v>
      </c>
    </row>
    <row r="75" spans="1:33" x14ac:dyDescent="0.3">
      <c r="A75" s="12" t="s">
        <v>235</v>
      </c>
      <c r="B75" s="12" t="s">
        <v>81</v>
      </c>
      <c r="C75" s="12">
        <f t="shared" ca="1" si="49"/>
        <v>44</v>
      </c>
      <c r="D75" s="12">
        <f t="shared" ca="1" si="31"/>
        <v>338075</v>
      </c>
      <c r="E75" s="22">
        <f ca="1">IF(AND(Trust_selected!$E$12="All intent",Trust_selected!$E$18="18+"), SUMIFS(INDIRECT("'"&amp;Trust_selected!$H$2&amp;"'!F:F"),INDIRECT("'"&amp;Trust_selected!$H$2&amp;"'!B:B"),C$1,INDIRECT("'"&amp;Trust_selected!$H$2&amp;"'!H:H"),$B75), IF(Trust_selected!$E$12="All intent", SUMIFS(INDIRECT("'"&amp;Trust_selected!$H$2&amp;"'!F:F"),INDIRECT("'"&amp;Trust_selected!$H$2&amp;"'!B:B"),C$1,INDIRECT("'"&amp;Trust_selected!$H$2&amp;"'!E:E"),Trust_selected!$E$18,INDIRECT("'"&amp;Trust_selected!$H$2&amp;"'!H:H"),$B75), IF(Trust_selected!$E$18="18+", SUMIFS(INDIRECT("'"&amp;Trust_selected!$H$2&amp;"'!F:F"),INDIRECT("'"&amp;Trust_selected!$H$2&amp;"'!B:B"),C$1,INDIRECT("'"&amp;Trust_selected!$H$2&amp;"'!D:D"),Trust_selected!$E$12,INDIRECT("'"&amp;Trust_selected!$H$2&amp;"'!H:H"),$B75), SUMIFS(INDIRECT("'"&amp;Trust_selected!$H$2&amp;"'!F:F"),INDIRECT("'"&amp;Trust_selected!$H$2&amp;"'!B:B"),C$1,INDIRECT("'"&amp;Trust_selected!$H$2&amp;"'!D:D"),Trust_selected!$E$12,INDIRECT("'"&amp;Trust_selected!$H$2&amp;"'!E:E"),Trust_selected!$E$18,INDIRECT("'"&amp;Trust_selected!$H$2&amp;"'!H:H"),$B75))))</f>
        <v>338</v>
      </c>
      <c r="F75" s="22">
        <f ca="1">IF(AND(Trust_selected!$E$12="All intent",Trust_selected!$E$18="18+"), SUMIFS(INDIRECT("'"&amp;Trust_selected!$H$2&amp;"'!G:G"),INDIRECT("'"&amp;Trust_selected!$H$2&amp;"'!B:B"),C$1,INDIRECT("'"&amp;Trust_selected!$H$2&amp;"'!H:H"),$B75), IF(Trust_selected!$E$12="All intent", SUMIFS(INDIRECT("'"&amp;Trust_selected!$H$2&amp;"'!G:G"),INDIRECT("'"&amp;Trust_selected!$H$2&amp;"'!B:B"),C$1,INDIRECT("'"&amp;Trust_selected!$H$2&amp;"'!E:E"),Trust_selected!$E$18,INDIRECT("'"&amp;Trust_selected!$H$2&amp;"'!H:H"),$B75), IF(Trust_selected!$E$18="18+", SUMIFS(INDIRECT("'"&amp;Trust_selected!$H$2&amp;"'!G:G"),INDIRECT("'"&amp;Trust_selected!$H$2&amp;"'!B:B"),C$1,INDIRECT("'"&amp;Trust_selected!$H$2&amp;"'!D:D"),Trust_selected!$E$12,INDIRECT("'"&amp;Trust_selected!$H$2&amp;"'!H:H"),$B75), SUMIFS(INDIRECT("'"&amp;Trust_selected!$H$2&amp;"'!G:G"),INDIRECT("'"&amp;Trust_selected!$H$2&amp;"'!B:B"),C$1,INDIRECT("'"&amp;Trust_selected!$H$2&amp;"'!D:D"),Trust_selected!$E$12,INDIRECT("'"&amp;Trust_selected!$H$2&amp;"'!E:E"),Trust_selected!$E$18,INDIRECT("'"&amp;Trust_selected!$H$2&amp;"'!H:H"),$B75))))</f>
        <v>19</v>
      </c>
      <c r="G75" s="22">
        <f t="shared" ca="1" si="32"/>
        <v>5.6213017751479293E-2</v>
      </c>
      <c r="H75" s="18">
        <f t="shared" ca="1" si="50"/>
        <v>4.1856794361209183E-2</v>
      </c>
      <c r="I75" s="76">
        <f t="shared" ca="1" si="35"/>
        <v>2.5160388982033481E-2</v>
      </c>
      <c r="J75" s="76">
        <f t="shared" ca="1" si="36"/>
        <v>6.885038380915813E-2</v>
      </c>
      <c r="K75" s="76">
        <f t="shared" ca="1" si="37"/>
        <v>1.8942909690874064E-2</v>
      </c>
      <c r="L75" s="76">
        <f t="shared" ca="1" si="38"/>
        <v>8.9946750290584854E-2</v>
      </c>
      <c r="M75" s="77" t="str">
        <f t="shared" ca="1" si="39"/>
        <v/>
      </c>
      <c r="N75" s="12">
        <f t="shared" ca="1" si="51"/>
        <v>43</v>
      </c>
      <c r="O75" s="12">
        <f t="shared" ca="1" si="33"/>
        <v>313075</v>
      </c>
      <c r="P75" s="22">
        <f ca="1">IF(AND(Trust_selected!$E$12="All intent",Trust_selected!$E$18="18+"), SUMIFS(INDIRECT("'"&amp;Trust_selected!$H$2&amp;"'!F:F"),INDIRECT("'"&amp;Trust_selected!$H$2&amp;"'!B:B"),N$1,INDIRECT("'"&amp;Trust_selected!$H$2&amp;"'!H:H"),$B75), IF(Trust_selected!$E$12="All intent", SUMIFS(INDIRECT("'"&amp;Trust_selected!$H$2&amp;"'!F:F"),INDIRECT("'"&amp;Trust_selected!$H$2&amp;"'!B:B"),N$1,INDIRECT("'"&amp;Trust_selected!$H$2&amp;"'!E:E"),Trust_selected!$E$18,INDIRECT("'"&amp;Trust_selected!$H$2&amp;"'!H:H"),$B75), IF(Trust_selected!$E$18="18+", SUMIFS(INDIRECT("'"&amp;Trust_selected!$H$2&amp;"'!F:F"),INDIRECT("'"&amp;Trust_selected!$H$2&amp;"'!B:B"),N$1,INDIRECT("'"&amp;Trust_selected!$H$2&amp;"'!D:D"),Trust_selected!$E$12,INDIRECT("'"&amp;Trust_selected!$H$2&amp;"'!H:H"),$B75), SUMIFS(INDIRECT("'"&amp;Trust_selected!$H$2&amp;"'!F:F"),INDIRECT("'"&amp;Trust_selected!$H$2&amp;"'!B:B"),N$1,INDIRECT("'"&amp;Trust_selected!$H$2&amp;"'!D:D"),Trust_selected!$E$12,INDIRECT("'"&amp;Trust_selected!$H$2&amp;"'!E:E"),Trust_selected!$E$18,INDIRECT("'"&amp;Trust_selected!$H$2&amp;"'!H:H"),$B75))))</f>
        <v>313</v>
      </c>
      <c r="Q75" s="22">
        <f ca="1">IF(AND(Trust_selected!$E$12="All intent",Trust_selected!$E$18="18+"), SUMIFS(INDIRECT("'"&amp;Trust_selected!$H$2&amp;"'!G:G"),INDIRECT("'"&amp;Trust_selected!$H$2&amp;"'!B:B"),N$1,INDIRECT("'"&amp;Trust_selected!$H$2&amp;"'!H:H"),$B75), IF(Trust_selected!$E$12="All intent", SUMIFS(INDIRECT("'"&amp;Trust_selected!$H$2&amp;"'!G:G"),INDIRECT("'"&amp;Trust_selected!$H$2&amp;"'!B:B"),N$1,INDIRECT("'"&amp;Trust_selected!$H$2&amp;"'!E:E"),Trust_selected!$E$18,INDIRECT("'"&amp;Trust_selected!$H$2&amp;"'!H:H"),$B75), IF(Trust_selected!$E$18="18+", SUMIFS(INDIRECT("'"&amp;Trust_selected!$H$2&amp;"'!G:G"),INDIRECT("'"&amp;Trust_selected!$H$2&amp;"'!B:B"),N$1,INDIRECT("'"&amp;Trust_selected!$H$2&amp;"'!D:D"),Trust_selected!$E$12,INDIRECT("'"&amp;Trust_selected!$H$2&amp;"'!H:H"),$B75), SUMIFS(INDIRECT("'"&amp;Trust_selected!$H$2&amp;"'!G:G"),INDIRECT("'"&amp;Trust_selected!$H$2&amp;"'!B:B"),N$1,INDIRECT("'"&amp;Trust_selected!$H$2&amp;"'!D:D"),Trust_selected!$E$12,INDIRECT("'"&amp;Trust_selected!$H$2&amp;"'!E:E"),Trust_selected!$E$18,INDIRECT("'"&amp;Trust_selected!$H$2&amp;"'!H:H"),$B75))))</f>
        <v>14</v>
      </c>
      <c r="R75" s="22">
        <f t="shared" ca="1" si="34"/>
        <v>4.472843450479233E-2</v>
      </c>
      <c r="S75" s="18">
        <f t="shared" ca="1" si="52"/>
        <v>4.2820310180952947E-2</v>
      </c>
      <c r="T75" s="76">
        <f t="shared" ca="1" si="40"/>
        <v>2.5392238734348059E-2</v>
      </c>
      <c r="U75" s="76">
        <f t="shared" ca="1" si="41"/>
        <v>7.1334687822254814E-2</v>
      </c>
      <c r="V75" s="76">
        <f t="shared" ca="1" si="42"/>
        <v>1.8983752043355385E-2</v>
      </c>
      <c r="W75" s="76">
        <f t="shared" ca="1" si="43"/>
        <v>9.3727223150740516E-2</v>
      </c>
      <c r="X75" s="77" t="str">
        <f t="shared" ca="1" si="44"/>
        <v/>
      </c>
      <c r="Y75" s="120">
        <f t="shared" ca="1" si="45"/>
        <v>3.6279064787698406E-2</v>
      </c>
      <c r="Z75" s="120">
        <f t="shared" ca="1" si="46"/>
        <v>8.6121123197227062E-2</v>
      </c>
      <c r="AA75" s="120">
        <f t="shared" ca="1" si="47"/>
        <v>2.6827959522609909E-2</v>
      </c>
      <c r="AB75" s="120">
        <f t="shared" ca="1" si="48"/>
        <v>7.3668544120600921E-2</v>
      </c>
      <c r="AC75" s="22" t="str">
        <f t="shared" ca="1" si="53"/>
        <v>Change not statistically significant</v>
      </c>
      <c r="AG75" s="22" t="str">
        <f t="shared" ca="1" si="54"/>
        <v>Change not statistically significant</v>
      </c>
    </row>
    <row r="76" spans="1:33" x14ac:dyDescent="0.3">
      <c r="A76" s="12" t="s">
        <v>236</v>
      </c>
      <c r="B76" s="12" t="s">
        <v>82</v>
      </c>
      <c r="C76" s="12">
        <f t="shared" ca="1" si="49"/>
        <v>121</v>
      </c>
      <c r="D76" s="12">
        <f t="shared" ca="1" si="31"/>
        <v>1642076</v>
      </c>
      <c r="E76" s="22">
        <f ca="1">IF(AND(Trust_selected!$E$12="All intent",Trust_selected!$E$18="18+"), SUMIFS(INDIRECT("'"&amp;Trust_selected!$H$2&amp;"'!F:F"),INDIRECT("'"&amp;Trust_selected!$H$2&amp;"'!B:B"),C$1,INDIRECT("'"&amp;Trust_selected!$H$2&amp;"'!H:H"),$B76), IF(Trust_selected!$E$12="All intent", SUMIFS(INDIRECT("'"&amp;Trust_selected!$H$2&amp;"'!F:F"),INDIRECT("'"&amp;Trust_selected!$H$2&amp;"'!B:B"),C$1,INDIRECT("'"&amp;Trust_selected!$H$2&amp;"'!E:E"),Trust_selected!$E$18,INDIRECT("'"&amp;Trust_selected!$H$2&amp;"'!H:H"),$B76), IF(Trust_selected!$E$18="18+", SUMIFS(INDIRECT("'"&amp;Trust_selected!$H$2&amp;"'!F:F"),INDIRECT("'"&amp;Trust_selected!$H$2&amp;"'!B:B"),C$1,INDIRECT("'"&amp;Trust_selected!$H$2&amp;"'!D:D"),Trust_selected!$E$12,INDIRECT("'"&amp;Trust_selected!$H$2&amp;"'!H:H"),$B76), SUMIFS(INDIRECT("'"&amp;Trust_selected!$H$2&amp;"'!F:F"),INDIRECT("'"&amp;Trust_selected!$H$2&amp;"'!B:B"),C$1,INDIRECT("'"&amp;Trust_selected!$H$2&amp;"'!D:D"),Trust_selected!$E$12,INDIRECT("'"&amp;Trust_selected!$H$2&amp;"'!E:E"),Trust_selected!$E$18,INDIRECT("'"&amp;Trust_selected!$H$2&amp;"'!H:H"),$B76))))</f>
        <v>1642</v>
      </c>
      <c r="F76" s="22">
        <f ca="1">IF(AND(Trust_selected!$E$12="All intent",Trust_selected!$E$18="18+"), SUMIFS(INDIRECT("'"&amp;Trust_selected!$H$2&amp;"'!G:G"),INDIRECT("'"&amp;Trust_selected!$H$2&amp;"'!B:B"),C$1,INDIRECT("'"&amp;Trust_selected!$H$2&amp;"'!H:H"),$B76), IF(Trust_selected!$E$12="All intent", SUMIFS(INDIRECT("'"&amp;Trust_selected!$H$2&amp;"'!G:G"),INDIRECT("'"&amp;Trust_selected!$H$2&amp;"'!B:B"),C$1,INDIRECT("'"&amp;Trust_selected!$H$2&amp;"'!E:E"),Trust_selected!$E$18,INDIRECT("'"&amp;Trust_selected!$H$2&amp;"'!H:H"),$B76), IF(Trust_selected!$E$18="18+", SUMIFS(INDIRECT("'"&amp;Trust_selected!$H$2&amp;"'!G:G"),INDIRECT("'"&amp;Trust_selected!$H$2&amp;"'!B:B"),C$1,INDIRECT("'"&amp;Trust_selected!$H$2&amp;"'!D:D"),Trust_selected!$E$12,INDIRECT("'"&amp;Trust_selected!$H$2&amp;"'!H:H"),$B76), SUMIFS(INDIRECT("'"&amp;Trust_selected!$H$2&amp;"'!G:G"),INDIRECT("'"&amp;Trust_selected!$H$2&amp;"'!B:B"),C$1,INDIRECT("'"&amp;Trust_selected!$H$2&amp;"'!D:D"),Trust_selected!$E$12,INDIRECT("'"&amp;Trust_selected!$H$2&amp;"'!E:E"),Trust_selected!$E$18,INDIRECT("'"&amp;Trust_selected!$H$2&amp;"'!H:H"),$B76))))</f>
        <v>69</v>
      </c>
      <c r="G76" s="22">
        <f t="shared" ca="1" si="32"/>
        <v>4.2021924482338609E-2</v>
      </c>
      <c r="H76" s="18">
        <f t="shared" ca="1" si="50"/>
        <v>4.1856794361209183E-2</v>
      </c>
      <c r="I76" s="76">
        <f t="shared" ca="1" si="35"/>
        <v>3.3192034313487773E-2</v>
      </c>
      <c r="J76" s="76">
        <f t="shared" ca="1" si="36"/>
        <v>5.266028141495837E-2</v>
      </c>
      <c r="K76" s="76">
        <f t="shared" ca="1" si="37"/>
        <v>2.9049244999095423E-2</v>
      </c>
      <c r="L76" s="76">
        <f t="shared" ca="1" si="38"/>
        <v>5.9962354905450502E-2</v>
      </c>
      <c r="M76" s="77" t="str">
        <f t="shared" ca="1" si="39"/>
        <v/>
      </c>
      <c r="N76" s="12">
        <f t="shared" ca="1" si="51"/>
        <v>117</v>
      </c>
      <c r="O76" s="12">
        <f t="shared" ca="1" si="33"/>
        <v>1690076</v>
      </c>
      <c r="P76" s="22">
        <f ca="1">IF(AND(Trust_selected!$E$12="All intent",Trust_selected!$E$18="18+"), SUMIFS(INDIRECT("'"&amp;Trust_selected!$H$2&amp;"'!F:F"),INDIRECT("'"&amp;Trust_selected!$H$2&amp;"'!B:B"),N$1,INDIRECT("'"&amp;Trust_selected!$H$2&amp;"'!H:H"),$B76), IF(Trust_selected!$E$12="All intent", SUMIFS(INDIRECT("'"&amp;Trust_selected!$H$2&amp;"'!F:F"),INDIRECT("'"&amp;Trust_selected!$H$2&amp;"'!B:B"),N$1,INDIRECT("'"&amp;Trust_selected!$H$2&amp;"'!E:E"),Trust_selected!$E$18,INDIRECT("'"&amp;Trust_selected!$H$2&amp;"'!H:H"),$B76), IF(Trust_selected!$E$18="18+", SUMIFS(INDIRECT("'"&amp;Trust_selected!$H$2&amp;"'!F:F"),INDIRECT("'"&amp;Trust_selected!$H$2&amp;"'!B:B"),N$1,INDIRECT("'"&amp;Trust_selected!$H$2&amp;"'!D:D"),Trust_selected!$E$12,INDIRECT("'"&amp;Trust_selected!$H$2&amp;"'!H:H"),$B76), SUMIFS(INDIRECT("'"&amp;Trust_selected!$H$2&amp;"'!F:F"),INDIRECT("'"&amp;Trust_selected!$H$2&amp;"'!B:B"),N$1,INDIRECT("'"&amp;Trust_selected!$H$2&amp;"'!D:D"),Trust_selected!$E$12,INDIRECT("'"&amp;Trust_selected!$H$2&amp;"'!E:E"),Trust_selected!$E$18,INDIRECT("'"&amp;Trust_selected!$H$2&amp;"'!H:H"),$B76))))</f>
        <v>1690</v>
      </c>
      <c r="Q76" s="22">
        <f ca="1">IF(AND(Trust_selected!$E$12="All intent",Trust_selected!$E$18="18+"), SUMIFS(INDIRECT("'"&amp;Trust_selected!$H$2&amp;"'!G:G"),INDIRECT("'"&amp;Trust_selected!$H$2&amp;"'!B:B"),N$1,INDIRECT("'"&amp;Trust_selected!$H$2&amp;"'!H:H"),$B76), IF(Trust_selected!$E$12="All intent", SUMIFS(INDIRECT("'"&amp;Trust_selected!$H$2&amp;"'!G:G"),INDIRECT("'"&amp;Trust_selected!$H$2&amp;"'!B:B"),N$1,INDIRECT("'"&amp;Trust_selected!$H$2&amp;"'!E:E"),Trust_selected!$E$18,INDIRECT("'"&amp;Trust_selected!$H$2&amp;"'!H:H"),$B76), IF(Trust_selected!$E$18="18+", SUMIFS(INDIRECT("'"&amp;Trust_selected!$H$2&amp;"'!G:G"),INDIRECT("'"&amp;Trust_selected!$H$2&amp;"'!B:B"),N$1,INDIRECT("'"&amp;Trust_selected!$H$2&amp;"'!D:D"),Trust_selected!$E$12,INDIRECT("'"&amp;Trust_selected!$H$2&amp;"'!H:H"),$B76), SUMIFS(INDIRECT("'"&amp;Trust_selected!$H$2&amp;"'!G:G"),INDIRECT("'"&amp;Trust_selected!$H$2&amp;"'!B:B"),N$1,INDIRECT("'"&amp;Trust_selected!$H$2&amp;"'!D:D"),Trust_selected!$E$12,INDIRECT("'"&amp;Trust_selected!$H$2&amp;"'!E:E"),Trust_selected!$E$18,INDIRECT("'"&amp;Trust_selected!$H$2&amp;"'!H:H"),$B76))))</f>
        <v>68</v>
      </c>
      <c r="R76" s="22">
        <f t="shared" ca="1" si="34"/>
        <v>4.0236686390532544E-2</v>
      </c>
      <c r="S76" s="18">
        <f t="shared" ca="1" si="52"/>
        <v>4.2820310180952947E-2</v>
      </c>
      <c r="T76" s="76">
        <f t="shared" ca="1" si="40"/>
        <v>3.4160163526439913E-2</v>
      </c>
      <c r="U76" s="76">
        <f t="shared" ca="1" si="41"/>
        <v>5.355420623022504E-2</v>
      </c>
      <c r="V76" s="76">
        <f t="shared" ca="1" si="42"/>
        <v>2.9997769533827417E-2</v>
      </c>
      <c r="W76" s="76">
        <f t="shared" ca="1" si="43"/>
        <v>6.0780403938384062E-2</v>
      </c>
      <c r="X76" s="77" t="str">
        <f t="shared" ca="1" si="44"/>
        <v/>
      </c>
      <c r="Y76" s="120">
        <f t="shared" ca="1" si="45"/>
        <v>3.3338842395870018E-2</v>
      </c>
      <c r="Z76" s="120">
        <f t="shared" ca="1" si="46"/>
        <v>5.2842884319368254E-2</v>
      </c>
      <c r="AA76" s="120">
        <f t="shared" ca="1" si="47"/>
        <v>3.1863003629632403E-2</v>
      </c>
      <c r="AB76" s="120">
        <f t="shared" ca="1" si="48"/>
        <v>5.0695761296369692E-2</v>
      </c>
      <c r="AC76" s="22" t="str">
        <f t="shared" ca="1" si="53"/>
        <v>Change not statistically significant</v>
      </c>
      <c r="AG76" s="22" t="str">
        <f t="shared" ca="1" si="54"/>
        <v>Change not statistically significant</v>
      </c>
    </row>
    <row r="77" spans="1:33" x14ac:dyDescent="0.3">
      <c r="A77" s="12" t="s">
        <v>237</v>
      </c>
      <c r="B77" s="12" t="s">
        <v>83</v>
      </c>
      <c r="C77" s="12">
        <f t="shared" ca="1" si="49"/>
        <v>23</v>
      </c>
      <c r="D77" s="12">
        <f t="shared" ca="1" si="31"/>
        <v>109077</v>
      </c>
      <c r="E77" s="22">
        <f ca="1">IF(AND(Trust_selected!$E$12="All intent",Trust_selected!$E$18="18+"), SUMIFS(INDIRECT("'"&amp;Trust_selected!$H$2&amp;"'!F:F"),INDIRECT("'"&amp;Trust_selected!$H$2&amp;"'!B:B"),C$1,INDIRECT("'"&amp;Trust_selected!$H$2&amp;"'!H:H"),$B77), IF(Trust_selected!$E$12="All intent", SUMIFS(INDIRECT("'"&amp;Trust_selected!$H$2&amp;"'!F:F"),INDIRECT("'"&amp;Trust_selected!$H$2&amp;"'!B:B"),C$1,INDIRECT("'"&amp;Trust_selected!$H$2&amp;"'!E:E"),Trust_selected!$E$18,INDIRECT("'"&amp;Trust_selected!$H$2&amp;"'!H:H"),$B77), IF(Trust_selected!$E$18="18+", SUMIFS(INDIRECT("'"&amp;Trust_selected!$H$2&amp;"'!F:F"),INDIRECT("'"&amp;Trust_selected!$H$2&amp;"'!B:B"),C$1,INDIRECT("'"&amp;Trust_selected!$H$2&amp;"'!D:D"),Trust_selected!$E$12,INDIRECT("'"&amp;Trust_selected!$H$2&amp;"'!H:H"),$B77), SUMIFS(INDIRECT("'"&amp;Trust_selected!$H$2&amp;"'!F:F"),INDIRECT("'"&amp;Trust_selected!$H$2&amp;"'!B:B"),C$1,INDIRECT("'"&amp;Trust_selected!$H$2&amp;"'!D:D"),Trust_selected!$E$12,INDIRECT("'"&amp;Trust_selected!$H$2&amp;"'!E:E"),Trust_selected!$E$18,INDIRECT("'"&amp;Trust_selected!$H$2&amp;"'!H:H"),$B77))))</f>
        <v>109</v>
      </c>
      <c r="F77" s="22">
        <f ca="1">IF(AND(Trust_selected!$E$12="All intent",Trust_selected!$E$18="18+"), SUMIFS(INDIRECT("'"&amp;Trust_selected!$H$2&amp;"'!G:G"),INDIRECT("'"&amp;Trust_selected!$H$2&amp;"'!B:B"),C$1,INDIRECT("'"&amp;Trust_selected!$H$2&amp;"'!H:H"),$B77), IF(Trust_selected!$E$12="All intent", SUMIFS(INDIRECT("'"&amp;Trust_selected!$H$2&amp;"'!G:G"),INDIRECT("'"&amp;Trust_selected!$H$2&amp;"'!B:B"),C$1,INDIRECT("'"&amp;Trust_selected!$H$2&amp;"'!E:E"),Trust_selected!$E$18,INDIRECT("'"&amp;Trust_selected!$H$2&amp;"'!H:H"),$B77), IF(Trust_selected!$E$18="18+", SUMIFS(INDIRECT("'"&amp;Trust_selected!$H$2&amp;"'!G:G"),INDIRECT("'"&amp;Trust_selected!$H$2&amp;"'!B:B"),C$1,INDIRECT("'"&amp;Trust_selected!$H$2&amp;"'!D:D"),Trust_selected!$E$12,INDIRECT("'"&amp;Trust_selected!$H$2&amp;"'!H:H"),$B77), SUMIFS(INDIRECT("'"&amp;Trust_selected!$H$2&amp;"'!G:G"),INDIRECT("'"&amp;Trust_selected!$H$2&amp;"'!B:B"),C$1,INDIRECT("'"&amp;Trust_selected!$H$2&amp;"'!D:D"),Trust_selected!$E$12,INDIRECT("'"&amp;Trust_selected!$H$2&amp;"'!E:E"),Trust_selected!$E$18,INDIRECT("'"&amp;Trust_selected!$H$2&amp;"'!H:H"),$B77))))</f>
        <v>4</v>
      </c>
      <c r="G77" s="22">
        <f t="shared" ca="1" si="32"/>
        <v>3.669724770642202E-2</v>
      </c>
      <c r="H77" s="18">
        <f t="shared" ca="1" si="50"/>
        <v>4.1856794361209183E-2</v>
      </c>
      <c r="I77" s="76">
        <f t="shared" ca="1" si="35"/>
        <v>1.7346485732320237E-2</v>
      </c>
      <c r="J77" s="76">
        <f t="shared" ca="1" si="36"/>
        <v>9.7561324603084462E-2</v>
      </c>
      <c r="K77" s="76">
        <f t="shared" ca="1" si="37"/>
        <v>1.0993541019624509E-2</v>
      </c>
      <c r="L77" s="76">
        <f t="shared" ca="1" si="38"/>
        <v>0.14652836365340313</v>
      </c>
      <c r="M77" s="77" t="str">
        <f t="shared" ca="1" si="39"/>
        <v/>
      </c>
      <c r="N77" s="12">
        <f t="shared" ca="1" si="51"/>
        <v>22</v>
      </c>
      <c r="O77" s="12">
        <f t="shared" ca="1" si="33"/>
        <v>117077</v>
      </c>
      <c r="P77" s="22">
        <f ca="1">IF(AND(Trust_selected!$E$12="All intent",Trust_selected!$E$18="18+"), SUMIFS(INDIRECT("'"&amp;Trust_selected!$H$2&amp;"'!F:F"),INDIRECT("'"&amp;Trust_selected!$H$2&amp;"'!B:B"),N$1,INDIRECT("'"&amp;Trust_selected!$H$2&amp;"'!H:H"),$B77), IF(Trust_selected!$E$12="All intent", SUMIFS(INDIRECT("'"&amp;Trust_selected!$H$2&amp;"'!F:F"),INDIRECT("'"&amp;Trust_selected!$H$2&amp;"'!B:B"),N$1,INDIRECT("'"&amp;Trust_selected!$H$2&amp;"'!E:E"),Trust_selected!$E$18,INDIRECT("'"&amp;Trust_selected!$H$2&amp;"'!H:H"),$B77), IF(Trust_selected!$E$18="18+", SUMIFS(INDIRECT("'"&amp;Trust_selected!$H$2&amp;"'!F:F"),INDIRECT("'"&amp;Trust_selected!$H$2&amp;"'!B:B"),N$1,INDIRECT("'"&amp;Trust_selected!$H$2&amp;"'!D:D"),Trust_selected!$E$12,INDIRECT("'"&amp;Trust_selected!$H$2&amp;"'!H:H"),$B77), SUMIFS(INDIRECT("'"&amp;Trust_selected!$H$2&amp;"'!F:F"),INDIRECT("'"&amp;Trust_selected!$H$2&amp;"'!B:B"),N$1,INDIRECT("'"&amp;Trust_selected!$H$2&amp;"'!D:D"),Trust_selected!$E$12,INDIRECT("'"&amp;Trust_selected!$H$2&amp;"'!E:E"),Trust_selected!$E$18,INDIRECT("'"&amp;Trust_selected!$H$2&amp;"'!H:H"),$B77))))</f>
        <v>117</v>
      </c>
      <c r="Q77" s="22">
        <f ca="1">IF(AND(Trust_selected!$E$12="All intent",Trust_selected!$E$18="18+"), SUMIFS(INDIRECT("'"&amp;Trust_selected!$H$2&amp;"'!G:G"),INDIRECT("'"&amp;Trust_selected!$H$2&amp;"'!B:B"),N$1,INDIRECT("'"&amp;Trust_selected!$H$2&amp;"'!H:H"),$B77), IF(Trust_selected!$E$12="All intent", SUMIFS(INDIRECT("'"&amp;Trust_selected!$H$2&amp;"'!G:G"),INDIRECT("'"&amp;Trust_selected!$H$2&amp;"'!B:B"),N$1,INDIRECT("'"&amp;Trust_selected!$H$2&amp;"'!E:E"),Trust_selected!$E$18,INDIRECT("'"&amp;Trust_selected!$H$2&amp;"'!H:H"),$B77), IF(Trust_selected!$E$18="18+", SUMIFS(INDIRECT("'"&amp;Trust_selected!$H$2&amp;"'!G:G"),INDIRECT("'"&amp;Trust_selected!$H$2&amp;"'!B:B"),N$1,INDIRECT("'"&amp;Trust_selected!$H$2&amp;"'!D:D"),Trust_selected!$E$12,INDIRECT("'"&amp;Trust_selected!$H$2&amp;"'!H:H"),$B77), SUMIFS(INDIRECT("'"&amp;Trust_selected!$H$2&amp;"'!G:G"),INDIRECT("'"&amp;Trust_selected!$H$2&amp;"'!B:B"),N$1,INDIRECT("'"&amp;Trust_selected!$H$2&amp;"'!D:D"),Trust_selected!$E$12,INDIRECT("'"&amp;Trust_selected!$H$2&amp;"'!E:E"),Trust_selected!$E$18,INDIRECT("'"&amp;Trust_selected!$H$2&amp;"'!H:H"),$B77))))</f>
        <v>6</v>
      </c>
      <c r="R77" s="22">
        <f t="shared" ca="1" si="34"/>
        <v>5.128205128205128E-2</v>
      </c>
      <c r="S77" s="18">
        <f t="shared" ca="1" si="52"/>
        <v>4.2820310180952947E-2</v>
      </c>
      <c r="T77" s="76">
        <f t="shared" ca="1" si="40"/>
        <v>1.8441266746295901E-2</v>
      </c>
      <c r="U77" s="76">
        <f t="shared" ca="1" si="41"/>
        <v>9.6267182846749788E-2</v>
      </c>
      <c r="V77" s="76">
        <f t="shared" ca="1" si="42"/>
        <v>1.1874328060588048E-2</v>
      </c>
      <c r="W77" s="76">
        <f t="shared" ca="1" si="43"/>
        <v>0.14276329576825197</v>
      </c>
      <c r="X77" s="77" t="str">
        <f t="shared" ca="1" si="44"/>
        <v/>
      </c>
      <c r="Y77" s="120">
        <f t="shared" ca="1" si="45"/>
        <v>1.4361701565631897E-2</v>
      </c>
      <c r="Z77" s="120">
        <f t="shared" ca="1" si="46"/>
        <v>9.0577200717706044E-2</v>
      </c>
      <c r="AA77" s="120">
        <f t="shared" ca="1" si="47"/>
        <v>2.371237852881658E-2</v>
      </c>
      <c r="AB77" s="120">
        <f t="shared" ca="1" si="48"/>
        <v>0.10738053424543131</v>
      </c>
      <c r="AC77" s="22" t="str">
        <f t="shared" ca="1" si="53"/>
        <v>Change not statistically significant</v>
      </c>
      <c r="AG77" s="22" t="str">
        <f t="shared" ca="1" si="54"/>
        <v>Numbers too small for z-test</v>
      </c>
    </row>
    <row r="78" spans="1:33" x14ac:dyDescent="0.3">
      <c r="A78" s="12" t="s">
        <v>238</v>
      </c>
      <c r="B78" s="12" t="s">
        <v>84</v>
      </c>
      <c r="C78" s="12">
        <f t="shared" ca="1" si="49"/>
        <v>34</v>
      </c>
      <c r="D78" s="12">
        <f t="shared" ca="1" si="31"/>
        <v>181078</v>
      </c>
      <c r="E78" s="22">
        <f ca="1">IF(AND(Trust_selected!$E$12="All intent",Trust_selected!$E$18="18+"), SUMIFS(INDIRECT("'"&amp;Trust_selected!$H$2&amp;"'!F:F"),INDIRECT("'"&amp;Trust_selected!$H$2&amp;"'!B:B"),C$1,INDIRECT("'"&amp;Trust_selected!$H$2&amp;"'!H:H"),$B78), IF(Trust_selected!$E$12="All intent", SUMIFS(INDIRECT("'"&amp;Trust_selected!$H$2&amp;"'!F:F"),INDIRECT("'"&amp;Trust_selected!$H$2&amp;"'!B:B"),C$1,INDIRECT("'"&amp;Trust_selected!$H$2&amp;"'!E:E"),Trust_selected!$E$18,INDIRECT("'"&amp;Trust_selected!$H$2&amp;"'!H:H"),$B78), IF(Trust_selected!$E$18="18+", SUMIFS(INDIRECT("'"&amp;Trust_selected!$H$2&amp;"'!F:F"),INDIRECT("'"&amp;Trust_selected!$H$2&amp;"'!B:B"),C$1,INDIRECT("'"&amp;Trust_selected!$H$2&amp;"'!D:D"),Trust_selected!$E$12,INDIRECT("'"&amp;Trust_selected!$H$2&amp;"'!H:H"),$B78), SUMIFS(INDIRECT("'"&amp;Trust_selected!$H$2&amp;"'!F:F"),INDIRECT("'"&amp;Trust_selected!$H$2&amp;"'!B:B"),C$1,INDIRECT("'"&amp;Trust_selected!$H$2&amp;"'!D:D"),Trust_selected!$E$12,INDIRECT("'"&amp;Trust_selected!$H$2&amp;"'!E:E"),Trust_selected!$E$18,INDIRECT("'"&amp;Trust_selected!$H$2&amp;"'!H:H"),$B78))))</f>
        <v>181</v>
      </c>
      <c r="F78" s="22">
        <f ca="1">IF(AND(Trust_selected!$E$12="All intent",Trust_selected!$E$18="18+"), SUMIFS(INDIRECT("'"&amp;Trust_selected!$H$2&amp;"'!G:G"),INDIRECT("'"&amp;Trust_selected!$H$2&amp;"'!B:B"),C$1,INDIRECT("'"&amp;Trust_selected!$H$2&amp;"'!H:H"),$B78), IF(Trust_selected!$E$12="All intent", SUMIFS(INDIRECT("'"&amp;Trust_selected!$H$2&amp;"'!G:G"),INDIRECT("'"&amp;Trust_selected!$H$2&amp;"'!B:B"),C$1,INDIRECT("'"&amp;Trust_selected!$H$2&amp;"'!E:E"),Trust_selected!$E$18,INDIRECT("'"&amp;Trust_selected!$H$2&amp;"'!H:H"),$B78), IF(Trust_selected!$E$18="18+", SUMIFS(INDIRECT("'"&amp;Trust_selected!$H$2&amp;"'!G:G"),INDIRECT("'"&amp;Trust_selected!$H$2&amp;"'!B:B"),C$1,INDIRECT("'"&amp;Trust_selected!$H$2&amp;"'!D:D"),Trust_selected!$E$12,INDIRECT("'"&amp;Trust_selected!$H$2&amp;"'!H:H"),$B78), SUMIFS(INDIRECT("'"&amp;Trust_selected!$H$2&amp;"'!G:G"),INDIRECT("'"&amp;Trust_selected!$H$2&amp;"'!B:B"),C$1,INDIRECT("'"&amp;Trust_selected!$H$2&amp;"'!D:D"),Trust_selected!$E$12,INDIRECT("'"&amp;Trust_selected!$H$2&amp;"'!E:E"),Trust_selected!$E$18,INDIRECT("'"&amp;Trust_selected!$H$2&amp;"'!H:H"),$B78))))</f>
        <v>3</v>
      </c>
      <c r="G78" s="22">
        <f t="shared" ca="1" si="32"/>
        <v>1.6574585635359115E-2</v>
      </c>
      <c r="H78" s="18">
        <f t="shared" ca="1" si="50"/>
        <v>4.1856794361209183E-2</v>
      </c>
      <c r="I78" s="76">
        <f t="shared" ca="1" si="35"/>
        <v>2.0978335168967622E-2</v>
      </c>
      <c r="J78" s="76">
        <f t="shared" ca="1" si="36"/>
        <v>8.1778617588191604E-2</v>
      </c>
      <c r="K78" s="76">
        <f t="shared" ca="1" si="37"/>
        <v>1.4447967165435718E-2</v>
      </c>
      <c r="L78" s="76">
        <f t="shared" ca="1" si="38"/>
        <v>0.11518510378671076</v>
      </c>
      <c r="M78" s="77" t="str">
        <f t="shared" ca="1" si="39"/>
        <v/>
      </c>
      <c r="N78" s="12">
        <f t="shared" ca="1" si="51"/>
        <v>30</v>
      </c>
      <c r="O78" s="12">
        <f t="shared" ca="1" si="33"/>
        <v>172078</v>
      </c>
      <c r="P78" s="22">
        <f ca="1">IF(AND(Trust_selected!$E$12="All intent",Trust_selected!$E$18="18+"), SUMIFS(INDIRECT("'"&amp;Trust_selected!$H$2&amp;"'!F:F"),INDIRECT("'"&amp;Trust_selected!$H$2&amp;"'!B:B"),N$1,INDIRECT("'"&amp;Trust_selected!$H$2&amp;"'!H:H"),$B78), IF(Trust_selected!$E$12="All intent", SUMIFS(INDIRECT("'"&amp;Trust_selected!$H$2&amp;"'!F:F"),INDIRECT("'"&amp;Trust_selected!$H$2&amp;"'!B:B"),N$1,INDIRECT("'"&amp;Trust_selected!$H$2&amp;"'!E:E"),Trust_selected!$E$18,INDIRECT("'"&amp;Trust_selected!$H$2&amp;"'!H:H"),$B78), IF(Trust_selected!$E$18="18+", SUMIFS(INDIRECT("'"&amp;Trust_selected!$H$2&amp;"'!F:F"),INDIRECT("'"&amp;Trust_selected!$H$2&amp;"'!B:B"),N$1,INDIRECT("'"&amp;Trust_selected!$H$2&amp;"'!D:D"),Trust_selected!$E$12,INDIRECT("'"&amp;Trust_selected!$H$2&amp;"'!H:H"),$B78), SUMIFS(INDIRECT("'"&amp;Trust_selected!$H$2&amp;"'!F:F"),INDIRECT("'"&amp;Trust_selected!$H$2&amp;"'!B:B"),N$1,INDIRECT("'"&amp;Trust_selected!$H$2&amp;"'!D:D"),Trust_selected!$E$12,INDIRECT("'"&amp;Trust_selected!$H$2&amp;"'!E:E"),Trust_selected!$E$18,INDIRECT("'"&amp;Trust_selected!$H$2&amp;"'!H:H"),$B78))))</f>
        <v>172</v>
      </c>
      <c r="Q78" s="22">
        <f ca="1">IF(AND(Trust_selected!$E$12="All intent",Trust_selected!$E$18="18+"), SUMIFS(INDIRECT("'"&amp;Trust_selected!$H$2&amp;"'!G:G"),INDIRECT("'"&amp;Trust_selected!$H$2&amp;"'!B:B"),N$1,INDIRECT("'"&amp;Trust_selected!$H$2&amp;"'!H:H"),$B78), IF(Trust_selected!$E$12="All intent", SUMIFS(INDIRECT("'"&amp;Trust_selected!$H$2&amp;"'!G:G"),INDIRECT("'"&amp;Trust_selected!$H$2&amp;"'!B:B"),N$1,INDIRECT("'"&amp;Trust_selected!$H$2&amp;"'!E:E"),Trust_selected!$E$18,INDIRECT("'"&amp;Trust_selected!$H$2&amp;"'!H:H"),$B78), IF(Trust_selected!$E$18="18+", SUMIFS(INDIRECT("'"&amp;Trust_selected!$H$2&amp;"'!G:G"),INDIRECT("'"&amp;Trust_selected!$H$2&amp;"'!B:B"),N$1,INDIRECT("'"&amp;Trust_selected!$H$2&amp;"'!D:D"),Trust_selected!$E$12,INDIRECT("'"&amp;Trust_selected!$H$2&amp;"'!H:H"),$B78), SUMIFS(INDIRECT("'"&amp;Trust_selected!$H$2&amp;"'!G:G"),INDIRECT("'"&amp;Trust_selected!$H$2&amp;"'!B:B"),N$1,INDIRECT("'"&amp;Trust_selected!$H$2&amp;"'!D:D"),Trust_selected!$E$12,INDIRECT("'"&amp;Trust_selected!$H$2&amp;"'!E:E"),Trust_selected!$E$18,INDIRECT("'"&amp;Trust_selected!$H$2&amp;"'!H:H"),$B78))))</f>
        <v>3</v>
      </c>
      <c r="R78" s="22">
        <f t="shared" ca="1" si="34"/>
        <v>1.7441860465116279E-2</v>
      </c>
      <c r="S78" s="18">
        <f t="shared" ca="1" si="52"/>
        <v>4.2820310180952947E-2</v>
      </c>
      <c r="T78" s="76">
        <f t="shared" ca="1" si="40"/>
        <v>2.1261588077663103E-2</v>
      </c>
      <c r="U78" s="76">
        <f t="shared" ca="1" si="41"/>
        <v>8.4354982189257882E-2</v>
      </c>
      <c r="V78" s="76">
        <f t="shared" ca="1" si="42"/>
        <v>1.4578590762703132E-2</v>
      </c>
      <c r="W78" s="76">
        <f t="shared" ca="1" si="43"/>
        <v>0.11915653199697696</v>
      </c>
      <c r="X78" s="77" t="str">
        <f t="shared" ca="1" si="44"/>
        <v/>
      </c>
      <c r="Y78" s="120">
        <f t="shared" ca="1" si="45"/>
        <v>5.652594857576681E-3</v>
      </c>
      <c r="Z78" s="120">
        <f t="shared" ca="1" si="46"/>
        <v>4.7590107745419177E-2</v>
      </c>
      <c r="AA78" s="120">
        <f t="shared" ca="1" si="47"/>
        <v>5.9492423174270937E-3</v>
      </c>
      <c r="AB78" s="120">
        <f t="shared" ca="1" si="48"/>
        <v>5.0018553256479498E-2</v>
      </c>
      <c r="AC78" s="22" t="str">
        <f t="shared" ca="1" si="53"/>
        <v>Change not statistically significant</v>
      </c>
      <c r="AG78" s="22" t="str">
        <f t="shared" ca="1" si="54"/>
        <v>Numbers too small for z-test</v>
      </c>
    </row>
    <row r="79" spans="1:33" x14ac:dyDescent="0.3">
      <c r="A79" s="12" t="s">
        <v>239</v>
      </c>
      <c r="B79" s="12" t="s">
        <v>85</v>
      </c>
      <c r="C79" s="12">
        <f t="shared" ca="1" si="49"/>
        <v>7</v>
      </c>
      <c r="D79" s="12">
        <f t="shared" ca="1" si="31"/>
        <v>17079</v>
      </c>
      <c r="E79" s="22">
        <f ca="1">IF(AND(Trust_selected!$E$12="All intent",Trust_selected!$E$18="18+"), SUMIFS(INDIRECT("'"&amp;Trust_selected!$H$2&amp;"'!F:F"),INDIRECT("'"&amp;Trust_selected!$H$2&amp;"'!B:B"),C$1,INDIRECT("'"&amp;Trust_selected!$H$2&amp;"'!H:H"),$B79), IF(Trust_selected!$E$12="All intent", SUMIFS(INDIRECT("'"&amp;Trust_selected!$H$2&amp;"'!F:F"),INDIRECT("'"&amp;Trust_selected!$H$2&amp;"'!B:B"),C$1,INDIRECT("'"&amp;Trust_selected!$H$2&amp;"'!E:E"),Trust_selected!$E$18,INDIRECT("'"&amp;Trust_selected!$H$2&amp;"'!H:H"),$B79), IF(Trust_selected!$E$18="18+", SUMIFS(INDIRECT("'"&amp;Trust_selected!$H$2&amp;"'!F:F"),INDIRECT("'"&amp;Trust_selected!$H$2&amp;"'!B:B"),C$1,INDIRECT("'"&amp;Trust_selected!$H$2&amp;"'!D:D"),Trust_selected!$E$12,INDIRECT("'"&amp;Trust_selected!$H$2&amp;"'!H:H"),$B79), SUMIFS(INDIRECT("'"&amp;Trust_selected!$H$2&amp;"'!F:F"),INDIRECT("'"&amp;Trust_selected!$H$2&amp;"'!B:B"),C$1,INDIRECT("'"&amp;Trust_selected!$H$2&amp;"'!D:D"),Trust_selected!$E$12,INDIRECT("'"&amp;Trust_selected!$H$2&amp;"'!E:E"),Trust_selected!$E$18,INDIRECT("'"&amp;Trust_selected!$H$2&amp;"'!H:H"),$B79))))</f>
        <v>17</v>
      </c>
      <c r="F79" s="22">
        <f ca="1">IF(AND(Trust_selected!$E$12="All intent",Trust_selected!$E$18="18+"), SUMIFS(INDIRECT("'"&amp;Trust_selected!$H$2&amp;"'!G:G"),INDIRECT("'"&amp;Trust_selected!$H$2&amp;"'!B:B"),C$1,INDIRECT("'"&amp;Trust_selected!$H$2&amp;"'!H:H"),$B79), IF(Trust_selected!$E$12="All intent", SUMIFS(INDIRECT("'"&amp;Trust_selected!$H$2&amp;"'!G:G"),INDIRECT("'"&amp;Trust_selected!$H$2&amp;"'!B:B"),C$1,INDIRECT("'"&amp;Trust_selected!$H$2&amp;"'!E:E"),Trust_selected!$E$18,INDIRECT("'"&amp;Trust_selected!$H$2&amp;"'!H:H"),$B79), IF(Trust_selected!$E$18="18+", SUMIFS(INDIRECT("'"&amp;Trust_selected!$H$2&amp;"'!G:G"),INDIRECT("'"&amp;Trust_selected!$H$2&amp;"'!B:B"),C$1,INDIRECT("'"&amp;Trust_selected!$H$2&amp;"'!D:D"),Trust_selected!$E$12,INDIRECT("'"&amp;Trust_selected!$H$2&amp;"'!H:H"),$B79), SUMIFS(INDIRECT("'"&amp;Trust_selected!$H$2&amp;"'!G:G"),INDIRECT("'"&amp;Trust_selected!$H$2&amp;"'!B:B"),C$1,INDIRECT("'"&amp;Trust_selected!$H$2&amp;"'!D:D"),Trust_selected!$E$12,INDIRECT("'"&amp;Trust_selected!$H$2&amp;"'!E:E"),Trust_selected!$E$18,INDIRECT("'"&amp;Trust_selected!$H$2&amp;"'!H:H"),$B79))))</f>
        <v>0</v>
      </c>
      <c r="G79" s="22">
        <f t="shared" ca="1" si="32"/>
        <v>0</v>
      </c>
      <c r="H79" s="18">
        <f t="shared" ca="1" si="50"/>
        <v>4.1856794361209183E-2</v>
      </c>
      <c r="I79" s="76">
        <f t="shared" ca="1" si="35"/>
        <v>5.7899510939371235E-3</v>
      </c>
      <c r="J79" s="76">
        <f t="shared" ca="1" si="36"/>
        <v>0.24681690290388991</v>
      </c>
      <c r="K79" s="76">
        <f t="shared" ca="1" si="37"/>
        <v>2.7324830875777649E-3</v>
      </c>
      <c r="L79" s="76">
        <f t="shared" ca="1" si="38"/>
        <v>0.41055344736844851</v>
      </c>
      <c r="M79" s="77" t="str">
        <f t="shared" ca="1" si="39"/>
        <v>3SDL</v>
      </c>
      <c r="N79" s="12">
        <f t="shared" ca="1" si="51"/>
        <v>5</v>
      </c>
      <c r="O79" s="12">
        <f t="shared" ca="1" si="33"/>
        <v>9079</v>
      </c>
      <c r="P79" s="22">
        <f ca="1">IF(AND(Trust_selected!$E$12="All intent",Trust_selected!$E$18="18+"), SUMIFS(INDIRECT("'"&amp;Trust_selected!$H$2&amp;"'!F:F"),INDIRECT("'"&amp;Trust_selected!$H$2&amp;"'!B:B"),N$1,INDIRECT("'"&amp;Trust_selected!$H$2&amp;"'!H:H"),$B79), IF(Trust_selected!$E$12="All intent", SUMIFS(INDIRECT("'"&amp;Trust_selected!$H$2&amp;"'!F:F"),INDIRECT("'"&amp;Trust_selected!$H$2&amp;"'!B:B"),N$1,INDIRECT("'"&amp;Trust_selected!$H$2&amp;"'!E:E"),Trust_selected!$E$18,INDIRECT("'"&amp;Trust_selected!$H$2&amp;"'!H:H"),$B79), IF(Trust_selected!$E$18="18+", SUMIFS(INDIRECT("'"&amp;Trust_selected!$H$2&amp;"'!F:F"),INDIRECT("'"&amp;Trust_selected!$H$2&amp;"'!B:B"),N$1,INDIRECT("'"&amp;Trust_selected!$H$2&amp;"'!D:D"),Trust_selected!$E$12,INDIRECT("'"&amp;Trust_selected!$H$2&amp;"'!H:H"),$B79), SUMIFS(INDIRECT("'"&amp;Trust_selected!$H$2&amp;"'!F:F"),INDIRECT("'"&amp;Trust_selected!$H$2&amp;"'!B:B"),N$1,INDIRECT("'"&amp;Trust_selected!$H$2&amp;"'!D:D"),Trust_selected!$E$12,INDIRECT("'"&amp;Trust_selected!$H$2&amp;"'!E:E"),Trust_selected!$E$18,INDIRECT("'"&amp;Trust_selected!$H$2&amp;"'!H:H"),$B79))))</f>
        <v>9</v>
      </c>
      <c r="Q79" s="22">
        <f ca="1">IF(AND(Trust_selected!$E$12="All intent",Trust_selected!$E$18="18+"), SUMIFS(INDIRECT("'"&amp;Trust_selected!$H$2&amp;"'!G:G"),INDIRECT("'"&amp;Trust_selected!$H$2&amp;"'!B:B"),N$1,INDIRECT("'"&amp;Trust_selected!$H$2&amp;"'!H:H"),$B79), IF(Trust_selected!$E$12="All intent", SUMIFS(INDIRECT("'"&amp;Trust_selected!$H$2&amp;"'!G:G"),INDIRECT("'"&amp;Trust_selected!$H$2&amp;"'!B:B"),N$1,INDIRECT("'"&amp;Trust_selected!$H$2&amp;"'!E:E"),Trust_selected!$E$18,INDIRECT("'"&amp;Trust_selected!$H$2&amp;"'!H:H"),$B79), IF(Trust_selected!$E$18="18+", SUMIFS(INDIRECT("'"&amp;Trust_selected!$H$2&amp;"'!G:G"),INDIRECT("'"&amp;Trust_selected!$H$2&amp;"'!B:B"),N$1,INDIRECT("'"&amp;Trust_selected!$H$2&amp;"'!D:D"),Trust_selected!$E$12,INDIRECT("'"&amp;Trust_selected!$H$2&amp;"'!H:H"),$B79), SUMIFS(INDIRECT("'"&amp;Trust_selected!$H$2&amp;"'!G:G"),INDIRECT("'"&amp;Trust_selected!$H$2&amp;"'!B:B"),N$1,INDIRECT("'"&amp;Trust_selected!$H$2&amp;"'!D:D"),Trust_selected!$E$12,INDIRECT("'"&amp;Trust_selected!$H$2&amp;"'!E:E"),Trust_selected!$E$18,INDIRECT("'"&amp;Trust_selected!$H$2&amp;"'!H:H"),$B79))))</f>
        <v>0</v>
      </c>
      <c r="R79" s="22">
        <f t="shared" ca="1" si="34"/>
        <v>0</v>
      </c>
      <c r="S79" s="18">
        <f t="shared" ca="1" si="52"/>
        <v>4.2820310180952947E-2</v>
      </c>
      <c r="T79" s="76">
        <f t="shared" ca="1" si="40"/>
        <v>3.6141870861886786E-3</v>
      </c>
      <c r="U79" s="76">
        <f t="shared" ca="1" si="41"/>
        <v>0.35555955942960005</v>
      </c>
      <c r="V79" s="76">
        <f t="shared" ca="1" si="42"/>
        <v>1.6036580805572514E-3</v>
      </c>
      <c r="W79" s="76">
        <f t="shared" ca="1" si="43"/>
        <v>0.55475596584359654</v>
      </c>
      <c r="X79" s="77" t="str">
        <f t="shared" ca="1" si="44"/>
        <v>3SDL</v>
      </c>
      <c r="Y79" s="120">
        <f t="shared" ca="1" si="45"/>
        <v>0</v>
      </c>
      <c r="Z79" s="120">
        <f t="shared" ca="1" si="46"/>
        <v>0.18431813500885177</v>
      </c>
      <c r="AA79" s="120">
        <f t="shared" ca="1" si="47"/>
        <v>0</v>
      </c>
      <c r="AB79" s="120">
        <f t="shared" ca="1" si="48"/>
        <v>0.29914504841954398</v>
      </c>
      <c r="AC79" s="22" t="str">
        <f t="shared" ca="1" si="53"/>
        <v>Change not statistically significant</v>
      </c>
      <c r="AG79" s="22" t="str">
        <f t="shared" ca="1" si="54"/>
        <v>Numbers too small for z-test</v>
      </c>
    </row>
    <row r="80" spans="1:33" x14ac:dyDescent="0.3">
      <c r="A80" s="12" t="s">
        <v>240</v>
      </c>
      <c r="B80" s="12" t="s">
        <v>86</v>
      </c>
      <c r="C80" s="12">
        <f t="shared" ca="1" si="49"/>
        <v>85</v>
      </c>
      <c r="D80" s="12">
        <f t="shared" ca="1" si="31"/>
        <v>808080</v>
      </c>
      <c r="E80" s="22">
        <f ca="1">IF(AND(Trust_selected!$E$12="All intent",Trust_selected!$E$18="18+"), SUMIFS(INDIRECT("'"&amp;Trust_selected!$H$2&amp;"'!F:F"),INDIRECT("'"&amp;Trust_selected!$H$2&amp;"'!B:B"),C$1,INDIRECT("'"&amp;Trust_selected!$H$2&amp;"'!H:H"),$B80), IF(Trust_selected!$E$12="All intent", SUMIFS(INDIRECT("'"&amp;Trust_selected!$H$2&amp;"'!F:F"),INDIRECT("'"&amp;Trust_selected!$H$2&amp;"'!B:B"),C$1,INDIRECT("'"&amp;Trust_selected!$H$2&amp;"'!E:E"),Trust_selected!$E$18,INDIRECT("'"&amp;Trust_selected!$H$2&amp;"'!H:H"),$B80), IF(Trust_selected!$E$18="18+", SUMIFS(INDIRECT("'"&amp;Trust_selected!$H$2&amp;"'!F:F"),INDIRECT("'"&amp;Trust_selected!$H$2&amp;"'!B:B"),C$1,INDIRECT("'"&amp;Trust_selected!$H$2&amp;"'!D:D"),Trust_selected!$E$12,INDIRECT("'"&amp;Trust_selected!$H$2&amp;"'!H:H"),$B80), SUMIFS(INDIRECT("'"&amp;Trust_selected!$H$2&amp;"'!F:F"),INDIRECT("'"&amp;Trust_selected!$H$2&amp;"'!B:B"),C$1,INDIRECT("'"&amp;Trust_selected!$H$2&amp;"'!D:D"),Trust_selected!$E$12,INDIRECT("'"&amp;Trust_selected!$H$2&amp;"'!E:E"),Trust_selected!$E$18,INDIRECT("'"&amp;Trust_selected!$H$2&amp;"'!H:H"),$B80))))</f>
        <v>808</v>
      </c>
      <c r="F80" s="22">
        <f ca="1">IF(AND(Trust_selected!$E$12="All intent",Trust_selected!$E$18="18+"), SUMIFS(INDIRECT("'"&amp;Trust_selected!$H$2&amp;"'!G:G"),INDIRECT("'"&amp;Trust_selected!$H$2&amp;"'!B:B"),C$1,INDIRECT("'"&amp;Trust_selected!$H$2&amp;"'!H:H"),$B80), IF(Trust_selected!$E$12="All intent", SUMIFS(INDIRECT("'"&amp;Trust_selected!$H$2&amp;"'!G:G"),INDIRECT("'"&amp;Trust_selected!$H$2&amp;"'!B:B"),C$1,INDIRECT("'"&amp;Trust_selected!$H$2&amp;"'!E:E"),Trust_selected!$E$18,INDIRECT("'"&amp;Trust_selected!$H$2&amp;"'!H:H"),$B80), IF(Trust_selected!$E$18="18+", SUMIFS(INDIRECT("'"&amp;Trust_selected!$H$2&amp;"'!G:G"),INDIRECT("'"&amp;Trust_selected!$H$2&amp;"'!B:B"),C$1,INDIRECT("'"&amp;Trust_selected!$H$2&amp;"'!D:D"),Trust_selected!$E$12,INDIRECT("'"&amp;Trust_selected!$H$2&amp;"'!H:H"),$B80), SUMIFS(INDIRECT("'"&amp;Trust_selected!$H$2&amp;"'!G:G"),INDIRECT("'"&amp;Trust_selected!$H$2&amp;"'!B:B"),C$1,INDIRECT("'"&amp;Trust_selected!$H$2&amp;"'!D:D"),Trust_selected!$E$12,INDIRECT("'"&amp;Trust_selected!$H$2&amp;"'!E:E"),Trust_selected!$E$18,INDIRECT("'"&amp;Trust_selected!$H$2&amp;"'!H:H"),$B80))))</f>
        <v>23</v>
      </c>
      <c r="G80" s="22">
        <f t="shared" ca="1" si="32"/>
        <v>2.8465346534653466E-2</v>
      </c>
      <c r="H80" s="18">
        <f t="shared" ca="1" si="50"/>
        <v>4.1856794361209183E-2</v>
      </c>
      <c r="I80" s="76">
        <f t="shared" ca="1" si="35"/>
        <v>3.0079312248455326E-2</v>
      </c>
      <c r="J80" s="76">
        <f t="shared" ca="1" si="36"/>
        <v>5.7970104888722715E-2</v>
      </c>
      <c r="K80" s="76">
        <f t="shared" ca="1" si="37"/>
        <v>2.4912855441626806E-2</v>
      </c>
      <c r="L80" s="76">
        <f t="shared" ca="1" si="38"/>
        <v>6.9503361812737641E-2</v>
      </c>
      <c r="M80" s="77" t="str">
        <f t="shared" ca="1" si="39"/>
        <v/>
      </c>
      <c r="N80" s="12">
        <f t="shared" ca="1" si="51"/>
        <v>82</v>
      </c>
      <c r="O80" s="12">
        <f t="shared" ca="1" si="33"/>
        <v>852080</v>
      </c>
      <c r="P80" s="22">
        <f ca="1">IF(AND(Trust_selected!$E$12="All intent",Trust_selected!$E$18="18+"), SUMIFS(INDIRECT("'"&amp;Trust_selected!$H$2&amp;"'!F:F"),INDIRECT("'"&amp;Trust_selected!$H$2&amp;"'!B:B"),N$1,INDIRECT("'"&amp;Trust_selected!$H$2&amp;"'!H:H"),$B80), IF(Trust_selected!$E$12="All intent", SUMIFS(INDIRECT("'"&amp;Trust_selected!$H$2&amp;"'!F:F"),INDIRECT("'"&amp;Trust_selected!$H$2&amp;"'!B:B"),N$1,INDIRECT("'"&amp;Trust_selected!$H$2&amp;"'!E:E"),Trust_selected!$E$18,INDIRECT("'"&amp;Trust_selected!$H$2&amp;"'!H:H"),$B80), IF(Trust_selected!$E$18="18+", SUMIFS(INDIRECT("'"&amp;Trust_selected!$H$2&amp;"'!F:F"),INDIRECT("'"&amp;Trust_selected!$H$2&amp;"'!B:B"),N$1,INDIRECT("'"&amp;Trust_selected!$H$2&amp;"'!D:D"),Trust_selected!$E$12,INDIRECT("'"&amp;Trust_selected!$H$2&amp;"'!H:H"),$B80), SUMIFS(INDIRECT("'"&amp;Trust_selected!$H$2&amp;"'!F:F"),INDIRECT("'"&amp;Trust_selected!$H$2&amp;"'!B:B"),N$1,INDIRECT("'"&amp;Trust_selected!$H$2&amp;"'!D:D"),Trust_selected!$E$12,INDIRECT("'"&amp;Trust_selected!$H$2&amp;"'!E:E"),Trust_selected!$E$18,INDIRECT("'"&amp;Trust_selected!$H$2&amp;"'!H:H"),$B80))))</f>
        <v>852</v>
      </c>
      <c r="Q80" s="22">
        <f ca="1">IF(AND(Trust_selected!$E$12="All intent",Trust_selected!$E$18="18+"), SUMIFS(INDIRECT("'"&amp;Trust_selected!$H$2&amp;"'!G:G"),INDIRECT("'"&amp;Trust_selected!$H$2&amp;"'!B:B"),N$1,INDIRECT("'"&amp;Trust_selected!$H$2&amp;"'!H:H"),$B80), IF(Trust_selected!$E$12="All intent", SUMIFS(INDIRECT("'"&amp;Trust_selected!$H$2&amp;"'!G:G"),INDIRECT("'"&amp;Trust_selected!$H$2&amp;"'!B:B"),N$1,INDIRECT("'"&amp;Trust_selected!$H$2&amp;"'!E:E"),Trust_selected!$E$18,INDIRECT("'"&amp;Trust_selected!$H$2&amp;"'!H:H"),$B80), IF(Trust_selected!$E$18="18+", SUMIFS(INDIRECT("'"&amp;Trust_selected!$H$2&amp;"'!G:G"),INDIRECT("'"&amp;Trust_selected!$H$2&amp;"'!B:B"),N$1,INDIRECT("'"&amp;Trust_selected!$H$2&amp;"'!D:D"),Trust_selected!$E$12,INDIRECT("'"&amp;Trust_selected!$H$2&amp;"'!H:H"),$B80), SUMIFS(INDIRECT("'"&amp;Trust_selected!$H$2&amp;"'!G:G"),INDIRECT("'"&amp;Trust_selected!$H$2&amp;"'!B:B"),N$1,INDIRECT("'"&amp;Trust_selected!$H$2&amp;"'!D:D"),Trust_selected!$E$12,INDIRECT("'"&amp;Trust_selected!$H$2&amp;"'!E:E"),Trust_selected!$E$18,INDIRECT("'"&amp;Trust_selected!$H$2&amp;"'!H:H"),$B80))))</f>
        <v>23</v>
      </c>
      <c r="R80" s="22">
        <f t="shared" ca="1" si="34"/>
        <v>2.699530516431925E-2</v>
      </c>
      <c r="S80" s="18">
        <f t="shared" ca="1" si="52"/>
        <v>4.2820310180952947E-2</v>
      </c>
      <c r="T80" s="76">
        <f t="shared" ca="1" si="40"/>
        <v>3.1154294775850907E-2</v>
      </c>
      <c r="U80" s="76">
        <f t="shared" ca="1" si="41"/>
        <v>5.8590593236538091E-2</v>
      </c>
      <c r="V80" s="76">
        <f t="shared" ca="1" si="42"/>
        <v>2.5979404109263381E-2</v>
      </c>
      <c r="W80" s="76">
        <f t="shared" ca="1" si="43"/>
        <v>6.9795894108264131E-2</v>
      </c>
      <c r="X80" s="77" t="str">
        <f t="shared" ca="1" si="44"/>
        <v/>
      </c>
      <c r="Y80" s="120">
        <f t="shared" ca="1" si="45"/>
        <v>1.9041672848152707E-2</v>
      </c>
      <c r="Z80" s="120">
        <f t="shared" ca="1" si="46"/>
        <v>4.2351420937788403E-2</v>
      </c>
      <c r="AA80" s="120">
        <f t="shared" ca="1" si="47"/>
        <v>1.8054697287009844E-2</v>
      </c>
      <c r="AB80" s="120">
        <f t="shared" ca="1" si="48"/>
        <v>4.018209214052397E-2</v>
      </c>
      <c r="AC80" s="22" t="str">
        <f t="shared" ca="1" si="53"/>
        <v>Change not statistically significant</v>
      </c>
      <c r="AG80" s="22" t="str">
        <f t="shared" ca="1" si="54"/>
        <v>Change not statistically significant</v>
      </c>
    </row>
    <row r="81" spans="1:33" x14ac:dyDescent="0.3">
      <c r="A81" s="12" t="s">
        <v>241</v>
      </c>
      <c r="B81" s="12" t="s">
        <v>87</v>
      </c>
      <c r="C81" s="12">
        <f t="shared" ca="1" si="49"/>
        <v>80</v>
      </c>
      <c r="D81" s="12">
        <f t="shared" ca="1" si="31"/>
        <v>718081</v>
      </c>
      <c r="E81" s="22">
        <f ca="1">IF(AND(Trust_selected!$E$12="All intent",Trust_selected!$E$18="18+"), SUMIFS(INDIRECT("'"&amp;Trust_selected!$H$2&amp;"'!F:F"),INDIRECT("'"&amp;Trust_selected!$H$2&amp;"'!B:B"),C$1,INDIRECT("'"&amp;Trust_selected!$H$2&amp;"'!H:H"),$B81), IF(Trust_selected!$E$12="All intent", SUMIFS(INDIRECT("'"&amp;Trust_selected!$H$2&amp;"'!F:F"),INDIRECT("'"&amp;Trust_selected!$H$2&amp;"'!B:B"),C$1,INDIRECT("'"&amp;Trust_selected!$H$2&amp;"'!E:E"),Trust_selected!$E$18,INDIRECT("'"&amp;Trust_selected!$H$2&amp;"'!H:H"),$B81), IF(Trust_selected!$E$18="18+", SUMIFS(INDIRECT("'"&amp;Trust_selected!$H$2&amp;"'!F:F"),INDIRECT("'"&amp;Trust_selected!$H$2&amp;"'!B:B"),C$1,INDIRECT("'"&amp;Trust_selected!$H$2&amp;"'!D:D"),Trust_selected!$E$12,INDIRECT("'"&amp;Trust_selected!$H$2&amp;"'!H:H"),$B81), SUMIFS(INDIRECT("'"&amp;Trust_selected!$H$2&amp;"'!F:F"),INDIRECT("'"&amp;Trust_selected!$H$2&amp;"'!B:B"),C$1,INDIRECT("'"&amp;Trust_selected!$H$2&amp;"'!D:D"),Trust_selected!$E$12,INDIRECT("'"&amp;Trust_selected!$H$2&amp;"'!E:E"),Trust_selected!$E$18,INDIRECT("'"&amp;Trust_selected!$H$2&amp;"'!H:H"),$B81))))</f>
        <v>718</v>
      </c>
      <c r="F81" s="22">
        <f ca="1">IF(AND(Trust_selected!$E$12="All intent",Trust_selected!$E$18="18+"), SUMIFS(INDIRECT("'"&amp;Trust_selected!$H$2&amp;"'!G:G"),INDIRECT("'"&amp;Trust_selected!$H$2&amp;"'!B:B"),C$1,INDIRECT("'"&amp;Trust_selected!$H$2&amp;"'!H:H"),$B81), IF(Trust_selected!$E$12="All intent", SUMIFS(INDIRECT("'"&amp;Trust_selected!$H$2&amp;"'!G:G"),INDIRECT("'"&amp;Trust_selected!$H$2&amp;"'!B:B"),C$1,INDIRECT("'"&amp;Trust_selected!$H$2&amp;"'!E:E"),Trust_selected!$E$18,INDIRECT("'"&amp;Trust_selected!$H$2&amp;"'!H:H"),$B81), IF(Trust_selected!$E$18="18+", SUMIFS(INDIRECT("'"&amp;Trust_selected!$H$2&amp;"'!G:G"),INDIRECT("'"&amp;Trust_selected!$H$2&amp;"'!B:B"),C$1,INDIRECT("'"&amp;Trust_selected!$H$2&amp;"'!D:D"),Trust_selected!$E$12,INDIRECT("'"&amp;Trust_selected!$H$2&amp;"'!H:H"),$B81), SUMIFS(INDIRECT("'"&amp;Trust_selected!$H$2&amp;"'!G:G"),INDIRECT("'"&amp;Trust_selected!$H$2&amp;"'!B:B"),C$1,INDIRECT("'"&amp;Trust_selected!$H$2&amp;"'!D:D"),Trust_selected!$E$12,INDIRECT("'"&amp;Trust_selected!$H$2&amp;"'!E:E"),Trust_selected!$E$18,INDIRECT("'"&amp;Trust_selected!$H$2&amp;"'!H:H"),$B81))))</f>
        <v>30</v>
      </c>
      <c r="G81" s="22">
        <f t="shared" ca="1" si="32"/>
        <v>4.1782729805013928E-2</v>
      </c>
      <c r="H81" s="18">
        <f t="shared" ca="1" si="50"/>
        <v>4.1856794361209183E-2</v>
      </c>
      <c r="I81" s="76">
        <f t="shared" ca="1" si="35"/>
        <v>2.9483512198080614E-2</v>
      </c>
      <c r="J81" s="76">
        <f t="shared" ca="1" si="36"/>
        <v>5.9106500766947158E-2</v>
      </c>
      <c r="K81" s="76">
        <f t="shared" ca="1" si="37"/>
        <v>2.4151966442165326E-2</v>
      </c>
      <c r="L81" s="76">
        <f t="shared" ca="1" si="38"/>
        <v>7.1588197547025348E-2</v>
      </c>
      <c r="M81" s="77" t="str">
        <f t="shared" ca="1" si="39"/>
        <v/>
      </c>
      <c r="N81" s="12">
        <f t="shared" ca="1" si="51"/>
        <v>74</v>
      </c>
      <c r="O81" s="12">
        <f t="shared" ca="1" si="33"/>
        <v>708081</v>
      </c>
      <c r="P81" s="22">
        <f ca="1">IF(AND(Trust_selected!$E$12="All intent",Trust_selected!$E$18="18+"), SUMIFS(INDIRECT("'"&amp;Trust_selected!$H$2&amp;"'!F:F"),INDIRECT("'"&amp;Trust_selected!$H$2&amp;"'!B:B"),N$1,INDIRECT("'"&amp;Trust_selected!$H$2&amp;"'!H:H"),$B81), IF(Trust_selected!$E$12="All intent", SUMIFS(INDIRECT("'"&amp;Trust_selected!$H$2&amp;"'!F:F"),INDIRECT("'"&amp;Trust_selected!$H$2&amp;"'!B:B"),N$1,INDIRECT("'"&amp;Trust_selected!$H$2&amp;"'!E:E"),Trust_selected!$E$18,INDIRECT("'"&amp;Trust_selected!$H$2&amp;"'!H:H"),$B81), IF(Trust_selected!$E$18="18+", SUMIFS(INDIRECT("'"&amp;Trust_selected!$H$2&amp;"'!F:F"),INDIRECT("'"&amp;Trust_selected!$H$2&amp;"'!B:B"),N$1,INDIRECT("'"&amp;Trust_selected!$H$2&amp;"'!D:D"),Trust_selected!$E$12,INDIRECT("'"&amp;Trust_selected!$H$2&amp;"'!H:H"),$B81), SUMIFS(INDIRECT("'"&amp;Trust_selected!$H$2&amp;"'!F:F"),INDIRECT("'"&amp;Trust_selected!$H$2&amp;"'!B:B"),N$1,INDIRECT("'"&amp;Trust_selected!$H$2&amp;"'!D:D"),Trust_selected!$E$12,INDIRECT("'"&amp;Trust_selected!$H$2&amp;"'!E:E"),Trust_selected!$E$18,INDIRECT("'"&amp;Trust_selected!$H$2&amp;"'!H:H"),$B81))))</f>
        <v>708</v>
      </c>
      <c r="Q81" s="22">
        <f ca="1">IF(AND(Trust_selected!$E$12="All intent",Trust_selected!$E$18="18+"), SUMIFS(INDIRECT("'"&amp;Trust_selected!$H$2&amp;"'!G:G"),INDIRECT("'"&amp;Trust_selected!$H$2&amp;"'!B:B"),N$1,INDIRECT("'"&amp;Trust_selected!$H$2&amp;"'!H:H"),$B81), IF(Trust_selected!$E$12="All intent", SUMIFS(INDIRECT("'"&amp;Trust_selected!$H$2&amp;"'!G:G"),INDIRECT("'"&amp;Trust_selected!$H$2&amp;"'!B:B"),N$1,INDIRECT("'"&amp;Trust_selected!$H$2&amp;"'!E:E"),Trust_selected!$E$18,INDIRECT("'"&amp;Trust_selected!$H$2&amp;"'!H:H"),$B81), IF(Trust_selected!$E$18="18+", SUMIFS(INDIRECT("'"&amp;Trust_selected!$H$2&amp;"'!G:G"),INDIRECT("'"&amp;Trust_selected!$H$2&amp;"'!B:B"),N$1,INDIRECT("'"&amp;Trust_selected!$H$2&amp;"'!D:D"),Trust_selected!$E$12,INDIRECT("'"&amp;Trust_selected!$H$2&amp;"'!H:H"),$B81), SUMIFS(INDIRECT("'"&amp;Trust_selected!$H$2&amp;"'!G:G"),INDIRECT("'"&amp;Trust_selected!$H$2&amp;"'!B:B"),N$1,INDIRECT("'"&amp;Trust_selected!$H$2&amp;"'!D:D"),Trust_selected!$E$12,INDIRECT("'"&amp;Trust_selected!$H$2&amp;"'!E:E"),Trust_selected!$E$18,INDIRECT("'"&amp;Trust_selected!$H$2&amp;"'!H:H"),$B81))))</f>
        <v>25</v>
      </c>
      <c r="R81" s="22">
        <f t="shared" ca="1" si="34"/>
        <v>3.5310734463276837E-2</v>
      </c>
      <c r="S81" s="18">
        <f t="shared" ca="1" si="52"/>
        <v>4.2820310180952947E-2</v>
      </c>
      <c r="T81" s="76">
        <f t="shared" ca="1" si="40"/>
        <v>3.0211741622047452E-2</v>
      </c>
      <c r="U81" s="76">
        <f t="shared" ca="1" si="41"/>
        <v>6.0363407703630308E-2</v>
      </c>
      <c r="V81" s="76">
        <f t="shared" ca="1" si="42"/>
        <v>2.4769944191161498E-2</v>
      </c>
      <c r="W81" s="76">
        <f t="shared" ca="1" si="43"/>
        <v>7.3039212240581061E-2</v>
      </c>
      <c r="X81" s="77" t="str">
        <f t="shared" ca="1" si="44"/>
        <v/>
      </c>
      <c r="Y81" s="120">
        <f t="shared" ca="1" si="45"/>
        <v>2.9422163796263799E-2</v>
      </c>
      <c r="Z81" s="120">
        <f t="shared" ca="1" si="46"/>
        <v>5.9020330106753172E-2</v>
      </c>
      <c r="AA81" s="120">
        <f t="shared" ca="1" si="47"/>
        <v>2.4030228156631694E-2</v>
      </c>
      <c r="AB81" s="120">
        <f t="shared" ca="1" si="48"/>
        <v>5.160664035323724E-2</v>
      </c>
      <c r="AC81" s="22" t="str">
        <f t="shared" ca="1" si="53"/>
        <v>Change not statistically significant</v>
      </c>
      <c r="AG81" s="22" t="str">
        <f t="shared" ca="1" si="54"/>
        <v>Change not statistically significant</v>
      </c>
    </row>
    <row r="82" spans="1:33" x14ac:dyDescent="0.3">
      <c r="A82" s="12" t="s">
        <v>242</v>
      </c>
      <c r="B82" s="12" t="s">
        <v>88</v>
      </c>
      <c r="C82" s="12">
        <f t="shared" ca="1" si="49"/>
        <v>67</v>
      </c>
      <c r="D82" s="12">
        <f t="shared" ca="1" si="31"/>
        <v>522082</v>
      </c>
      <c r="E82" s="22">
        <f ca="1">IF(AND(Trust_selected!$E$12="All intent",Trust_selected!$E$18="18+"), SUMIFS(INDIRECT("'"&amp;Trust_selected!$H$2&amp;"'!F:F"),INDIRECT("'"&amp;Trust_selected!$H$2&amp;"'!B:B"),C$1,INDIRECT("'"&amp;Trust_selected!$H$2&amp;"'!H:H"),$B82), IF(Trust_selected!$E$12="All intent", SUMIFS(INDIRECT("'"&amp;Trust_selected!$H$2&amp;"'!F:F"),INDIRECT("'"&amp;Trust_selected!$H$2&amp;"'!B:B"),C$1,INDIRECT("'"&amp;Trust_selected!$H$2&amp;"'!E:E"),Trust_selected!$E$18,INDIRECT("'"&amp;Trust_selected!$H$2&amp;"'!H:H"),$B82), IF(Trust_selected!$E$18="18+", SUMIFS(INDIRECT("'"&amp;Trust_selected!$H$2&amp;"'!F:F"),INDIRECT("'"&amp;Trust_selected!$H$2&amp;"'!B:B"),C$1,INDIRECT("'"&amp;Trust_selected!$H$2&amp;"'!D:D"),Trust_selected!$E$12,INDIRECT("'"&amp;Trust_selected!$H$2&amp;"'!H:H"),$B82), SUMIFS(INDIRECT("'"&amp;Trust_selected!$H$2&amp;"'!F:F"),INDIRECT("'"&amp;Trust_selected!$H$2&amp;"'!B:B"),C$1,INDIRECT("'"&amp;Trust_selected!$H$2&amp;"'!D:D"),Trust_selected!$E$12,INDIRECT("'"&amp;Trust_selected!$H$2&amp;"'!E:E"),Trust_selected!$E$18,INDIRECT("'"&amp;Trust_selected!$H$2&amp;"'!H:H"),$B82))))</f>
        <v>522</v>
      </c>
      <c r="F82" s="22">
        <f ca="1">IF(AND(Trust_selected!$E$12="All intent",Trust_selected!$E$18="18+"), SUMIFS(INDIRECT("'"&amp;Trust_selected!$H$2&amp;"'!G:G"),INDIRECT("'"&amp;Trust_selected!$H$2&amp;"'!B:B"),C$1,INDIRECT("'"&amp;Trust_selected!$H$2&amp;"'!H:H"),$B82), IF(Trust_selected!$E$12="All intent", SUMIFS(INDIRECT("'"&amp;Trust_selected!$H$2&amp;"'!G:G"),INDIRECT("'"&amp;Trust_selected!$H$2&amp;"'!B:B"),C$1,INDIRECT("'"&amp;Trust_selected!$H$2&amp;"'!E:E"),Trust_selected!$E$18,INDIRECT("'"&amp;Trust_selected!$H$2&amp;"'!H:H"),$B82), IF(Trust_selected!$E$18="18+", SUMIFS(INDIRECT("'"&amp;Trust_selected!$H$2&amp;"'!G:G"),INDIRECT("'"&amp;Trust_selected!$H$2&amp;"'!B:B"),C$1,INDIRECT("'"&amp;Trust_selected!$H$2&amp;"'!D:D"),Trust_selected!$E$12,INDIRECT("'"&amp;Trust_selected!$H$2&amp;"'!H:H"),$B82), SUMIFS(INDIRECT("'"&amp;Trust_selected!$H$2&amp;"'!G:G"),INDIRECT("'"&amp;Trust_selected!$H$2&amp;"'!B:B"),C$1,INDIRECT("'"&amp;Trust_selected!$H$2&amp;"'!D:D"),Trust_selected!$E$12,INDIRECT("'"&amp;Trust_selected!$H$2&amp;"'!E:E"),Trust_selected!$E$18,INDIRECT("'"&amp;Trust_selected!$H$2&amp;"'!H:H"),$B82))))</f>
        <v>27</v>
      </c>
      <c r="G82" s="22">
        <f t="shared" ca="1" si="32"/>
        <v>5.1724137931034482E-2</v>
      </c>
      <c r="H82" s="18">
        <f t="shared" ca="1" si="50"/>
        <v>4.1856794361209183E-2</v>
      </c>
      <c r="I82" s="76">
        <f t="shared" ca="1" si="35"/>
        <v>2.7762683480566604E-2</v>
      </c>
      <c r="J82" s="76">
        <f t="shared" ca="1" si="36"/>
        <v>6.2644947473512333E-2</v>
      </c>
      <c r="K82" s="76">
        <f t="shared" ca="1" si="37"/>
        <v>2.2011960390087185E-2</v>
      </c>
      <c r="L82" s="76">
        <f t="shared" ca="1" si="38"/>
        <v>7.8162803724556348E-2</v>
      </c>
      <c r="M82" s="77" t="str">
        <f t="shared" ca="1" si="39"/>
        <v/>
      </c>
      <c r="N82" s="12">
        <f t="shared" ca="1" si="51"/>
        <v>36</v>
      </c>
      <c r="O82" s="12">
        <f t="shared" ca="1" si="33"/>
        <v>223082</v>
      </c>
      <c r="P82" s="22">
        <f ca="1">IF(AND(Trust_selected!$E$12="All intent",Trust_selected!$E$18="18+"), SUMIFS(INDIRECT("'"&amp;Trust_selected!$H$2&amp;"'!F:F"),INDIRECT("'"&amp;Trust_selected!$H$2&amp;"'!B:B"),N$1,INDIRECT("'"&amp;Trust_selected!$H$2&amp;"'!H:H"),$B82), IF(Trust_selected!$E$12="All intent", SUMIFS(INDIRECT("'"&amp;Trust_selected!$H$2&amp;"'!F:F"),INDIRECT("'"&amp;Trust_selected!$H$2&amp;"'!B:B"),N$1,INDIRECT("'"&amp;Trust_selected!$H$2&amp;"'!E:E"),Trust_selected!$E$18,INDIRECT("'"&amp;Trust_selected!$H$2&amp;"'!H:H"),$B82), IF(Trust_selected!$E$18="18+", SUMIFS(INDIRECT("'"&amp;Trust_selected!$H$2&amp;"'!F:F"),INDIRECT("'"&amp;Trust_selected!$H$2&amp;"'!B:B"),N$1,INDIRECT("'"&amp;Trust_selected!$H$2&amp;"'!D:D"),Trust_selected!$E$12,INDIRECT("'"&amp;Trust_selected!$H$2&amp;"'!H:H"),$B82), SUMIFS(INDIRECT("'"&amp;Trust_selected!$H$2&amp;"'!F:F"),INDIRECT("'"&amp;Trust_selected!$H$2&amp;"'!B:B"),N$1,INDIRECT("'"&amp;Trust_selected!$H$2&amp;"'!D:D"),Trust_selected!$E$12,INDIRECT("'"&amp;Trust_selected!$H$2&amp;"'!E:E"),Trust_selected!$E$18,INDIRECT("'"&amp;Trust_selected!$H$2&amp;"'!H:H"),$B82))))</f>
        <v>223</v>
      </c>
      <c r="Q82" s="22">
        <f ca="1">IF(AND(Trust_selected!$E$12="All intent",Trust_selected!$E$18="18+"), SUMIFS(INDIRECT("'"&amp;Trust_selected!$H$2&amp;"'!G:G"),INDIRECT("'"&amp;Trust_selected!$H$2&amp;"'!B:B"),N$1,INDIRECT("'"&amp;Trust_selected!$H$2&amp;"'!H:H"),$B82), IF(Trust_selected!$E$12="All intent", SUMIFS(INDIRECT("'"&amp;Trust_selected!$H$2&amp;"'!G:G"),INDIRECT("'"&amp;Trust_selected!$H$2&amp;"'!B:B"),N$1,INDIRECT("'"&amp;Trust_selected!$H$2&amp;"'!E:E"),Trust_selected!$E$18,INDIRECT("'"&amp;Trust_selected!$H$2&amp;"'!H:H"),$B82), IF(Trust_selected!$E$18="18+", SUMIFS(INDIRECT("'"&amp;Trust_selected!$H$2&amp;"'!G:G"),INDIRECT("'"&amp;Trust_selected!$H$2&amp;"'!B:B"),N$1,INDIRECT("'"&amp;Trust_selected!$H$2&amp;"'!D:D"),Trust_selected!$E$12,INDIRECT("'"&amp;Trust_selected!$H$2&amp;"'!H:H"),$B82), SUMIFS(INDIRECT("'"&amp;Trust_selected!$H$2&amp;"'!G:G"),INDIRECT("'"&amp;Trust_selected!$H$2&amp;"'!B:B"),N$1,INDIRECT("'"&amp;Trust_selected!$H$2&amp;"'!D:D"),Trust_selected!$E$12,INDIRECT("'"&amp;Trust_selected!$H$2&amp;"'!E:E"),Trust_selected!$E$18,INDIRECT("'"&amp;Trust_selected!$H$2&amp;"'!H:H"),$B82))))</f>
        <v>2</v>
      </c>
      <c r="R82" s="22">
        <f t="shared" ca="1" si="34"/>
        <v>8.9686098654708519E-3</v>
      </c>
      <c r="S82" s="18">
        <f t="shared" ca="1" si="52"/>
        <v>4.2820310180952947E-2</v>
      </c>
      <c r="T82" s="76">
        <f t="shared" ca="1" si="40"/>
        <v>2.3102533748992644E-2</v>
      </c>
      <c r="U82" s="76">
        <f t="shared" ca="1" si="41"/>
        <v>7.8022913879242276E-2</v>
      </c>
      <c r="V82" s="76">
        <f t="shared" ca="1" si="42"/>
        <v>1.647716498352746E-2</v>
      </c>
      <c r="W82" s="76">
        <f t="shared" ca="1" si="43"/>
        <v>0.10671043412351755</v>
      </c>
      <c r="X82" s="77" t="str">
        <f t="shared" ca="1" si="44"/>
        <v>3SDL</v>
      </c>
      <c r="Y82" s="120">
        <f t="shared" ca="1" si="45"/>
        <v>3.5788461100552539E-2</v>
      </c>
      <c r="Z82" s="120">
        <f t="shared" ca="1" si="46"/>
        <v>7.4209443877147965E-2</v>
      </c>
      <c r="AA82" s="120">
        <f t="shared" ca="1" si="47"/>
        <v>2.462971839756232E-3</v>
      </c>
      <c r="AB82" s="120">
        <f t="shared" ca="1" si="48"/>
        <v>3.2105042585209936E-2</v>
      </c>
      <c r="AC82" s="22" t="str">
        <f t="shared" ca="1" si="53"/>
        <v>Decreased</v>
      </c>
      <c r="AG82" s="22" t="str">
        <f t="shared" ca="1" si="54"/>
        <v>Numbers too small for z-test</v>
      </c>
    </row>
    <row r="83" spans="1:33" x14ac:dyDescent="0.3">
      <c r="A83" s="12" t="s">
        <v>243</v>
      </c>
      <c r="B83" s="12" t="s">
        <v>89</v>
      </c>
      <c r="C83" s="12">
        <f t="shared" ca="1" si="49"/>
        <v>42</v>
      </c>
      <c r="D83" s="12">
        <f t="shared" ca="1" si="31"/>
        <v>299083</v>
      </c>
      <c r="E83" s="22">
        <f ca="1">IF(AND(Trust_selected!$E$12="All intent",Trust_selected!$E$18="18+"), SUMIFS(INDIRECT("'"&amp;Trust_selected!$H$2&amp;"'!F:F"),INDIRECT("'"&amp;Trust_selected!$H$2&amp;"'!B:B"),C$1,INDIRECT("'"&amp;Trust_selected!$H$2&amp;"'!H:H"),$B83), IF(Trust_selected!$E$12="All intent", SUMIFS(INDIRECT("'"&amp;Trust_selected!$H$2&amp;"'!F:F"),INDIRECT("'"&amp;Trust_selected!$H$2&amp;"'!B:B"),C$1,INDIRECT("'"&amp;Trust_selected!$H$2&amp;"'!E:E"),Trust_selected!$E$18,INDIRECT("'"&amp;Trust_selected!$H$2&amp;"'!H:H"),$B83), IF(Trust_selected!$E$18="18+", SUMIFS(INDIRECT("'"&amp;Trust_selected!$H$2&amp;"'!F:F"),INDIRECT("'"&amp;Trust_selected!$H$2&amp;"'!B:B"),C$1,INDIRECT("'"&amp;Trust_selected!$H$2&amp;"'!D:D"),Trust_selected!$E$12,INDIRECT("'"&amp;Trust_selected!$H$2&amp;"'!H:H"),$B83), SUMIFS(INDIRECT("'"&amp;Trust_selected!$H$2&amp;"'!F:F"),INDIRECT("'"&amp;Trust_selected!$H$2&amp;"'!B:B"),C$1,INDIRECT("'"&amp;Trust_selected!$H$2&amp;"'!D:D"),Trust_selected!$E$12,INDIRECT("'"&amp;Trust_selected!$H$2&amp;"'!E:E"),Trust_selected!$E$18,INDIRECT("'"&amp;Trust_selected!$H$2&amp;"'!H:H"),$B83))))</f>
        <v>299</v>
      </c>
      <c r="F83" s="22">
        <f ca="1">IF(AND(Trust_selected!$E$12="All intent",Trust_selected!$E$18="18+"), SUMIFS(INDIRECT("'"&amp;Trust_selected!$H$2&amp;"'!G:G"),INDIRECT("'"&amp;Trust_selected!$H$2&amp;"'!B:B"),C$1,INDIRECT("'"&amp;Trust_selected!$H$2&amp;"'!H:H"),$B83), IF(Trust_selected!$E$12="All intent", SUMIFS(INDIRECT("'"&amp;Trust_selected!$H$2&amp;"'!G:G"),INDIRECT("'"&amp;Trust_selected!$H$2&amp;"'!B:B"),C$1,INDIRECT("'"&amp;Trust_selected!$H$2&amp;"'!E:E"),Trust_selected!$E$18,INDIRECT("'"&amp;Trust_selected!$H$2&amp;"'!H:H"),$B83), IF(Trust_selected!$E$18="18+", SUMIFS(INDIRECT("'"&amp;Trust_selected!$H$2&amp;"'!G:G"),INDIRECT("'"&amp;Trust_selected!$H$2&amp;"'!B:B"),C$1,INDIRECT("'"&amp;Trust_selected!$H$2&amp;"'!D:D"),Trust_selected!$E$12,INDIRECT("'"&amp;Trust_selected!$H$2&amp;"'!H:H"),$B83), SUMIFS(INDIRECT("'"&amp;Trust_selected!$H$2&amp;"'!G:G"),INDIRECT("'"&amp;Trust_selected!$H$2&amp;"'!B:B"),C$1,INDIRECT("'"&amp;Trust_selected!$H$2&amp;"'!D:D"),Trust_selected!$E$12,INDIRECT("'"&amp;Trust_selected!$H$2&amp;"'!E:E"),Trust_selected!$E$18,INDIRECT("'"&amp;Trust_selected!$H$2&amp;"'!H:H"),$B83))))</f>
        <v>9</v>
      </c>
      <c r="G83" s="22">
        <f t="shared" ca="1" si="32"/>
        <v>3.0100334448160536E-2</v>
      </c>
      <c r="H83" s="18">
        <f t="shared" ca="1" si="50"/>
        <v>4.1856794361209183E-2</v>
      </c>
      <c r="I83" s="76">
        <f t="shared" ca="1" si="35"/>
        <v>2.437654364667487E-2</v>
      </c>
      <c r="J83" s="76">
        <f t="shared" ca="1" si="36"/>
        <v>7.0960302506571885E-2</v>
      </c>
      <c r="K83" s="76">
        <f t="shared" ca="1" si="37"/>
        <v>1.805887247080163E-2</v>
      </c>
      <c r="L83" s="76">
        <f t="shared" ca="1" si="38"/>
        <v>9.4012991017247527E-2</v>
      </c>
      <c r="M83" s="77" t="str">
        <f t="shared" ca="1" si="39"/>
        <v/>
      </c>
      <c r="N83" s="12">
        <f t="shared" ca="1" si="51"/>
        <v>42</v>
      </c>
      <c r="O83" s="12">
        <f t="shared" ca="1" si="33"/>
        <v>263083</v>
      </c>
      <c r="P83" s="22">
        <f ca="1">IF(AND(Trust_selected!$E$12="All intent",Trust_selected!$E$18="18+"), SUMIFS(INDIRECT("'"&amp;Trust_selected!$H$2&amp;"'!F:F"),INDIRECT("'"&amp;Trust_selected!$H$2&amp;"'!B:B"),N$1,INDIRECT("'"&amp;Trust_selected!$H$2&amp;"'!H:H"),$B83), IF(Trust_selected!$E$12="All intent", SUMIFS(INDIRECT("'"&amp;Trust_selected!$H$2&amp;"'!F:F"),INDIRECT("'"&amp;Trust_selected!$H$2&amp;"'!B:B"),N$1,INDIRECT("'"&amp;Trust_selected!$H$2&amp;"'!E:E"),Trust_selected!$E$18,INDIRECT("'"&amp;Trust_selected!$H$2&amp;"'!H:H"),$B83), IF(Trust_selected!$E$18="18+", SUMIFS(INDIRECT("'"&amp;Trust_selected!$H$2&amp;"'!F:F"),INDIRECT("'"&amp;Trust_selected!$H$2&amp;"'!B:B"),N$1,INDIRECT("'"&amp;Trust_selected!$H$2&amp;"'!D:D"),Trust_selected!$E$12,INDIRECT("'"&amp;Trust_selected!$H$2&amp;"'!H:H"),$B83), SUMIFS(INDIRECT("'"&amp;Trust_selected!$H$2&amp;"'!F:F"),INDIRECT("'"&amp;Trust_selected!$H$2&amp;"'!B:B"),N$1,INDIRECT("'"&amp;Trust_selected!$H$2&amp;"'!D:D"),Trust_selected!$E$12,INDIRECT("'"&amp;Trust_selected!$H$2&amp;"'!E:E"),Trust_selected!$E$18,INDIRECT("'"&amp;Trust_selected!$H$2&amp;"'!H:H"),$B83))))</f>
        <v>263</v>
      </c>
      <c r="Q83" s="22">
        <f ca="1">IF(AND(Trust_selected!$E$12="All intent",Trust_selected!$E$18="18+"), SUMIFS(INDIRECT("'"&amp;Trust_selected!$H$2&amp;"'!G:G"),INDIRECT("'"&amp;Trust_selected!$H$2&amp;"'!B:B"),N$1,INDIRECT("'"&amp;Trust_selected!$H$2&amp;"'!H:H"),$B83), IF(Trust_selected!$E$12="All intent", SUMIFS(INDIRECT("'"&amp;Trust_selected!$H$2&amp;"'!G:G"),INDIRECT("'"&amp;Trust_selected!$H$2&amp;"'!B:B"),N$1,INDIRECT("'"&amp;Trust_selected!$H$2&amp;"'!E:E"),Trust_selected!$E$18,INDIRECT("'"&amp;Trust_selected!$H$2&amp;"'!H:H"),$B83), IF(Trust_selected!$E$18="18+", SUMIFS(INDIRECT("'"&amp;Trust_selected!$H$2&amp;"'!G:G"),INDIRECT("'"&amp;Trust_selected!$H$2&amp;"'!B:B"),N$1,INDIRECT("'"&amp;Trust_selected!$H$2&amp;"'!D:D"),Trust_selected!$E$12,INDIRECT("'"&amp;Trust_selected!$H$2&amp;"'!H:H"),$B83), SUMIFS(INDIRECT("'"&amp;Trust_selected!$H$2&amp;"'!G:G"),INDIRECT("'"&amp;Trust_selected!$H$2&amp;"'!B:B"),N$1,INDIRECT("'"&amp;Trust_selected!$H$2&amp;"'!D:D"),Trust_selected!$E$12,INDIRECT("'"&amp;Trust_selected!$H$2&amp;"'!E:E"),Trust_selected!$E$18,INDIRECT("'"&amp;Trust_selected!$H$2&amp;"'!H:H"),$B83))))</f>
        <v>17</v>
      </c>
      <c r="R83" s="22">
        <f t="shared" ca="1" si="34"/>
        <v>6.4638783269961975E-2</v>
      </c>
      <c r="S83" s="18">
        <f t="shared" ca="1" si="52"/>
        <v>4.2820310180952947E-2</v>
      </c>
      <c r="T83" s="76">
        <f t="shared" ca="1" si="40"/>
        <v>2.4234921708178446E-2</v>
      </c>
      <c r="U83" s="76">
        <f t="shared" ca="1" si="41"/>
        <v>7.4569324538213619E-2</v>
      </c>
      <c r="V83" s="76">
        <f t="shared" ca="1" si="42"/>
        <v>1.7696849526083098E-2</v>
      </c>
      <c r="W83" s="76">
        <f t="shared" ca="1" si="43"/>
        <v>9.9980264134080662E-2</v>
      </c>
      <c r="X83" s="77" t="str">
        <f t="shared" ca="1" si="44"/>
        <v/>
      </c>
      <c r="Y83" s="120">
        <f t="shared" ca="1" si="45"/>
        <v>1.5915169286006482E-2</v>
      </c>
      <c r="Z83" s="120">
        <f t="shared" ca="1" si="46"/>
        <v>5.6206590085209521E-2</v>
      </c>
      <c r="AA83" s="120">
        <f t="shared" ca="1" si="47"/>
        <v>4.0745451322474653E-2</v>
      </c>
      <c r="AB83" s="120">
        <f t="shared" ca="1" si="48"/>
        <v>0.1010670653229314</v>
      </c>
      <c r="AC83" s="22" t="str">
        <f t="shared" ca="1" si="53"/>
        <v>Change not statistically significant</v>
      </c>
      <c r="AG83" s="22" t="str">
        <f t="shared" ca="1" si="54"/>
        <v>Change not statistically significant</v>
      </c>
    </row>
    <row r="84" spans="1:33" x14ac:dyDescent="0.3">
      <c r="A84" s="12" t="s">
        <v>244</v>
      </c>
      <c r="B84" s="12" t="s">
        <v>90</v>
      </c>
      <c r="C84" s="12">
        <f t="shared" ca="1" si="49"/>
        <v>14</v>
      </c>
      <c r="D84" s="12">
        <f t="shared" ca="1" si="31"/>
        <v>71084</v>
      </c>
      <c r="E84" s="22">
        <f ca="1">IF(AND(Trust_selected!$E$12="All intent",Trust_selected!$E$18="18+"), SUMIFS(INDIRECT("'"&amp;Trust_selected!$H$2&amp;"'!F:F"),INDIRECT("'"&amp;Trust_selected!$H$2&amp;"'!B:B"),C$1,INDIRECT("'"&amp;Trust_selected!$H$2&amp;"'!H:H"),$B84), IF(Trust_selected!$E$12="All intent", SUMIFS(INDIRECT("'"&amp;Trust_selected!$H$2&amp;"'!F:F"),INDIRECT("'"&amp;Trust_selected!$H$2&amp;"'!B:B"),C$1,INDIRECT("'"&amp;Trust_selected!$H$2&amp;"'!E:E"),Trust_selected!$E$18,INDIRECT("'"&amp;Trust_selected!$H$2&amp;"'!H:H"),$B84), IF(Trust_selected!$E$18="18+", SUMIFS(INDIRECT("'"&amp;Trust_selected!$H$2&amp;"'!F:F"),INDIRECT("'"&amp;Trust_selected!$H$2&amp;"'!B:B"),C$1,INDIRECT("'"&amp;Trust_selected!$H$2&amp;"'!D:D"),Trust_selected!$E$12,INDIRECT("'"&amp;Trust_selected!$H$2&amp;"'!H:H"),$B84), SUMIFS(INDIRECT("'"&amp;Trust_selected!$H$2&amp;"'!F:F"),INDIRECT("'"&amp;Trust_selected!$H$2&amp;"'!B:B"),C$1,INDIRECT("'"&amp;Trust_selected!$H$2&amp;"'!D:D"),Trust_selected!$E$12,INDIRECT("'"&amp;Trust_selected!$H$2&amp;"'!E:E"),Trust_selected!$E$18,INDIRECT("'"&amp;Trust_selected!$H$2&amp;"'!H:H"),$B84))))</f>
        <v>71</v>
      </c>
      <c r="F84" s="22">
        <f ca="1">IF(AND(Trust_selected!$E$12="All intent",Trust_selected!$E$18="18+"), SUMIFS(INDIRECT("'"&amp;Trust_selected!$H$2&amp;"'!G:G"),INDIRECT("'"&amp;Trust_selected!$H$2&amp;"'!B:B"),C$1,INDIRECT("'"&amp;Trust_selected!$H$2&amp;"'!H:H"),$B84), IF(Trust_selected!$E$12="All intent", SUMIFS(INDIRECT("'"&amp;Trust_selected!$H$2&amp;"'!G:G"),INDIRECT("'"&amp;Trust_selected!$H$2&amp;"'!B:B"),C$1,INDIRECT("'"&amp;Trust_selected!$H$2&amp;"'!E:E"),Trust_selected!$E$18,INDIRECT("'"&amp;Trust_selected!$H$2&amp;"'!H:H"),$B84), IF(Trust_selected!$E$18="18+", SUMIFS(INDIRECT("'"&amp;Trust_selected!$H$2&amp;"'!G:G"),INDIRECT("'"&amp;Trust_selected!$H$2&amp;"'!B:B"),C$1,INDIRECT("'"&amp;Trust_selected!$H$2&amp;"'!D:D"),Trust_selected!$E$12,INDIRECT("'"&amp;Trust_selected!$H$2&amp;"'!H:H"),$B84), SUMIFS(INDIRECT("'"&amp;Trust_selected!$H$2&amp;"'!G:G"),INDIRECT("'"&amp;Trust_selected!$H$2&amp;"'!B:B"),C$1,INDIRECT("'"&amp;Trust_selected!$H$2&amp;"'!D:D"),Trust_selected!$E$12,INDIRECT("'"&amp;Trust_selected!$H$2&amp;"'!E:E"),Trust_selected!$E$18,INDIRECT("'"&amp;Trust_selected!$H$2&amp;"'!H:H"),$B84))))</f>
        <v>1</v>
      </c>
      <c r="G84" s="22">
        <f t="shared" ca="1" si="32"/>
        <v>1.4084507042253521E-2</v>
      </c>
      <c r="H84" s="18">
        <f t="shared" ca="1" si="50"/>
        <v>4.1856794361209183E-2</v>
      </c>
      <c r="I84" s="76">
        <f t="shared" ca="1" si="35"/>
        <v>1.4269458905362345E-2</v>
      </c>
      <c r="J84" s="76">
        <f t="shared" ca="1" si="36"/>
        <v>0.11647687467504884</v>
      </c>
      <c r="K84" s="76">
        <f t="shared" ca="1" si="37"/>
        <v>8.3953134674314995E-3</v>
      </c>
      <c r="L84" s="76">
        <f t="shared" ca="1" si="38"/>
        <v>0.18394644378303215</v>
      </c>
      <c r="M84" s="77" t="str">
        <f t="shared" ca="1" si="39"/>
        <v/>
      </c>
      <c r="N84" s="12">
        <f t="shared" ca="1" si="51"/>
        <v>39</v>
      </c>
      <c r="O84" s="12">
        <f t="shared" ca="1" si="33"/>
        <v>247084</v>
      </c>
      <c r="P84" s="22">
        <f ca="1">IF(AND(Trust_selected!$E$12="All intent",Trust_selected!$E$18="18+"), SUMIFS(INDIRECT("'"&amp;Trust_selected!$H$2&amp;"'!F:F"),INDIRECT("'"&amp;Trust_selected!$H$2&amp;"'!B:B"),N$1,INDIRECT("'"&amp;Trust_selected!$H$2&amp;"'!H:H"),$B84), IF(Trust_selected!$E$12="All intent", SUMIFS(INDIRECT("'"&amp;Trust_selected!$H$2&amp;"'!F:F"),INDIRECT("'"&amp;Trust_selected!$H$2&amp;"'!B:B"),N$1,INDIRECT("'"&amp;Trust_selected!$H$2&amp;"'!E:E"),Trust_selected!$E$18,INDIRECT("'"&amp;Trust_selected!$H$2&amp;"'!H:H"),$B84), IF(Trust_selected!$E$18="18+", SUMIFS(INDIRECT("'"&amp;Trust_selected!$H$2&amp;"'!F:F"),INDIRECT("'"&amp;Trust_selected!$H$2&amp;"'!B:B"),N$1,INDIRECT("'"&amp;Trust_selected!$H$2&amp;"'!D:D"),Trust_selected!$E$12,INDIRECT("'"&amp;Trust_selected!$H$2&amp;"'!H:H"),$B84), SUMIFS(INDIRECT("'"&amp;Trust_selected!$H$2&amp;"'!F:F"),INDIRECT("'"&amp;Trust_selected!$H$2&amp;"'!B:B"),N$1,INDIRECT("'"&amp;Trust_selected!$H$2&amp;"'!D:D"),Trust_selected!$E$12,INDIRECT("'"&amp;Trust_selected!$H$2&amp;"'!E:E"),Trust_selected!$E$18,INDIRECT("'"&amp;Trust_selected!$H$2&amp;"'!H:H"),$B84))))</f>
        <v>247</v>
      </c>
      <c r="Q84" s="22">
        <f ca="1">IF(AND(Trust_selected!$E$12="All intent",Trust_selected!$E$18="18+"), SUMIFS(INDIRECT("'"&amp;Trust_selected!$H$2&amp;"'!G:G"),INDIRECT("'"&amp;Trust_selected!$H$2&amp;"'!B:B"),N$1,INDIRECT("'"&amp;Trust_selected!$H$2&amp;"'!H:H"),$B84), IF(Trust_selected!$E$12="All intent", SUMIFS(INDIRECT("'"&amp;Trust_selected!$H$2&amp;"'!G:G"),INDIRECT("'"&amp;Trust_selected!$H$2&amp;"'!B:B"),N$1,INDIRECT("'"&amp;Trust_selected!$H$2&amp;"'!E:E"),Trust_selected!$E$18,INDIRECT("'"&amp;Trust_selected!$H$2&amp;"'!H:H"),$B84), IF(Trust_selected!$E$18="18+", SUMIFS(INDIRECT("'"&amp;Trust_selected!$H$2&amp;"'!G:G"),INDIRECT("'"&amp;Trust_selected!$H$2&amp;"'!B:B"),N$1,INDIRECT("'"&amp;Trust_selected!$H$2&amp;"'!D:D"),Trust_selected!$E$12,INDIRECT("'"&amp;Trust_selected!$H$2&amp;"'!H:H"),$B84), SUMIFS(INDIRECT("'"&amp;Trust_selected!$H$2&amp;"'!G:G"),INDIRECT("'"&amp;Trust_selected!$H$2&amp;"'!B:B"),N$1,INDIRECT("'"&amp;Trust_selected!$H$2&amp;"'!D:D"),Trust_selected!$E$12,INDIRECT("'"&amp;Trust_selected!$H$2&amp;"'!E:E"),Trust_selected!$E$18,INDIRECT("'"&amp;Trust_selected!$H$2&amp;"'!H:H"),$B84))))</f>
        <v>7</v>
      </c>
      <c r="R84" s="22">
        <f t="shared" ca="1" si="34"/>
        <v>2.8340080971659919E-2</v>
      </c>
      <c r="S84" s="18">
        <f t="shared" ca="1" si="52"/>
        <v>4.2820310180952947E-2</v>
      </c>
      <c r="T84" s="76">
        <f t="shared" ca="1" si="40"/>
        <v>2.3807943836286385E-2</v>
      </c>
      <c r="U84" s="76">
        <f t="shared" ca="1" si="41"/>
        <v>7.5835947884188834E-2</v>
      </c>
      <c r="V84" s="76">
        <f t="shared" ca="1" si="42"/>
        <v>1.7232345744812704E-2</v>
      </c>
      <c r="W84" s="76">
        <f t="shared" ca="1" si="43"/>
        <v>0.10244276136442476</v>
      </c>
      <c r="X84" s="77" t="str">
        <f t="shared" ca="1" si="44"/>
        <v/>
      </c>
      <c r="Y84" s="120">
        <f t="shared" ca="1" si="45"/>
        <v>2.4906032705442195E-3</v>
      </c>
      <c r="Z84" s="120">
        <f t="shared" ca="1" si="46"/>
        <v>7.5560505202490039E-2</v>
      </c>
      <c r="AA84" s="120">
        <f t="shared" ca="1" si="47"/>
        <v>1.379438466024136E-2</v>
      </c>
      <c r="AB84" s="120">
        <f t="shared" ca="1" si="48"/>
        <v>5.7332050756670756E-2</v>
      </c>
      <c r="AC84" s="22" t="str">
        <f t="shared" ca="1" si="53"/>
        <v>Change not statistically significant</v>
      </c>
      <c r="AG84" s="22" t="str">
        <f t="shared" ca="1" si="54"/>
        <v>Numbers too small for z-test</v>
      </c>
    </row>
    <row r="85" spans="1:33" x14ac:dyDescent="0.3">
      <c r="A85" s="12" t="s">
        <v>245</v>
      </c>
      <c r="B85" s="12" t="s">
        <v>91</v>
      </c>
      <c r="C85" s="12">
        <f t="shared" ca="1" si="49"/>
        <v>70</v>
      </c>
      <c r="D85" s="12">
        <f t="shared" ca="1" si="31"/>
        <v>582085</v>
      </c>
      <c r="E85" s="22">
        <f ca="1">IF(AND(Trust_selected!$E$12="All intent",Trust_selected!$E$18="18+"), SUMIFS(INDIRECT("'"&amp;Trust_selected!$H$2&amp;"'!F:F"),INDIRECT("'"&amp;Trust_selected!$H$2&amp;"'!B:B"),C$1,INDIRECT("'"&amp;Trust_selected!$H$2&amp;"'!H:H"),$B85), IF(Trust_selected!$E$12="All intent", SUMIFS(INDIRECT("'"&amp;Trust_selected!$H$2&amp;"'!F:F"),INDIRECT("'"&amp;Trust_selected!$H$2&amp;"'!B:B"),C$1,INDIRECT("'"&amp;Trust_selected!$H$2&amp;"'!E:E"),Trust_selected!$E$18,INDIRECT("'"&amp;Trust_selected!$H$2&amp;"'!H:H"),$B85), IF(Trust_selected!$E$18="18+", SUMIFS(INDIRECT("'"&amp;Trust_selected!$H$2&amp;"'!F:F"),INDIRECT("'"&amp;Trust_selected!$H$2&amp;"'!B:B"),C$1,INDIRECT("'"&amp;Trust_selected!$H$2&amp;"'!D:D"),Trust_selected!$E$12,INDIRECT("'"&amp;Trust_selected!$H$2&amp;"'!H:H"),$B85), SUMIFS(INDIRECT("'"&amp;Trust_selected!$H$2&amp;"'!F:F"),INDIRECT("'"&amp;Trust_selected!$H$2&amp;"'!B:B"),C$1,INDIRECT("'"&amp;Trust_selected!$H$2&amp;"'!D:D"),Trust_selected!$E$12,INDIRECT("'"&amp;Trust_selected!$H$2&amp;"'!E:E"),Trust_selected!$E$18,INDIRECT("'"&amp;Trust_selected!$H$2&amp;"'!H:H"),$B85))))</f>
        <v>582</v>
      </c>
      <c r="F85" s="22">
        <f ca="1">IF(AND(Trust_selected!$E$12="All intent",Trust_selected!$E$18="18+"), SUMIFS(INDIRECT("'"&amp;Trust_selected!$H$2&amp;"'!G:G"),INDIRECT("'"&amp;Trust_selected!$H$2&amp;"'!B:B"),C$1,INDIRECT("'"&amp;Trust_selected!$H$2&amp;"'!H:H"),$B85), IF(Trust_selected!$E$12="All intent", SUMIFS(INDIRECT("'"&amp;Trust_selected!$H$2&amp;"'!G:G"),INDIRECT("'"&amp;Trust_selected!$H$2&amp;"'!B:B"),C$1,INDIRECT("'"&amp;Trust_selected!$H$2&amp;"'!E:E"),Trust_selected!$E$18,INDIRECT("'"&amp;Trust_selected!$H$2&amp;"'!H:H"),$B85), IF(Trust_selected!$E$18="18+", SUMIFS(INDIRECT("'"&amp;Trust_selected!$H$2&amp;"'!G:G"),INDIRECT("'"&amp;Trust_selected!$H$2&amp;"'!B:B"),C$1,INDIRECT("'"&amp;Trust_selected!$H$2&amp;"'!D:D"),Trust_selected!$E$12,INDIRECT("'"&amp;Trust_selected!$H$2&amp;"'!H:H"),$B85), SUMIFS(INDIRECT("'"&amp;Trust_selected!$H$2&amp;"'!G:G"),INDIRECT("'"&amp;Trust_selected!$H$2&amp;"'!B:B"),C$1,INDIRECT("'"&amp;Trust_selected!$H$2&amp;"'!D:D"),Trust_selected!$E$12,INDIRECT("'"&amp;Trust_selected!$H$2&amp;"'!E:E"),Trust_selected!$E$18,INDIRECT("'"&amp;Trust_selected!$H$2&amp;"'!H:H"),$B85))))</f>
        <v>26</v>
      </c>
      <c r="G85" s="22">
        <f t="shared" ca="1" si="32"/>
        <v>4.4673539518900345E-2</v>
      </c>
      <c r="H85" s="18">
        <f t="shared" ca="1" si="50"/>
        <v>4.1856794361209183E-2</v>
      </c>
      <c r="I85" s="76">
        <f t="shared" ca="1" si="35"/>
        <v>2.8368335389882159E-2</v>
      </c>
      <c r="J85" s="76">
        <f t="shared" ca="1" si="36"/>
        <v>6.1353713430904025E-2</v>
      </c>
      <c r="K85" s="76">
        <f t="shared" ca="1" si="37"/>
        <v>2.2755278291725405E-2</v>
      </c>
      <c r="L85" s="76">
        <f t="shared" ca="1" si="38"/>
        <v>7.5749852432497544E-2</v>
      </c>
      <c r="M85" s="77" t="str">
        <f t="shared" ca="1" si="39"/>
        <v/>
      </c>
      <c r="N85" s="12">
        <f t="shared" ca="1" si="51"/>
        <v>73</v>
      </c>
      <c r="O85" s="12">
        <f t="shared" ca="1" si="33"/>
        <v>658085</v>
      </c>
      <c r="P85" s="22">
        <f ca="1">IF(AND(Trust_selected!$E$12="All intent",Trust_selected!$E$18="18+"), SUMIFS(INDIRECT("'"&amp;Trust_selected!$H$2&amp;"'!F:F"),INDIRECT("'"&amp;Trust_selected!$H$2&amp;"'!B:B"),N$1,INDIRECT("'"&amp;Trust_selected!$H$2&amp;"'!H:H"),$B85), IF(Trust_selected!$E$12="All intent", SUMIFS(INDIRECT("'"&amp;Trust_selected!$H$2&amp;"'!F:F"),INDIRECT("'"&amp;Trust_selected!$H$2&amp;"'!B:B"),N$1,INDIRECT("'"&amp;Trust_selected!$H$2&amp;"'!E:E"),Trust_selected!$E$18,INDIRECT("'"&amp;Trust_selected!$H$2&amp;"'!H:H"),$B85), IF(Trust_selected!$E$18="18+", SUMIFS(INDIRECT("'"&amp;Trust_selected!$H$2&amp;"'!F:F"),INDIRECT("'"&amp;Trust_selected!$H$2&amp;"'!B:B"),N$1,INDIRECT("'"&amp;Trust_selected!$H$2&amp;"'!D:D"),Trust_selected!$E$12,INDIRECT("'"&amp;Trust_selected!$H$2&amp;"'!H:H"),$B85), SUMIFS(INDIRECT("'"&amp;Trust_selected!$H$2&amp;"'!F:F"),INDIRECT("'"&amp;Trust_selected!$H$2&amp;"'!B:B"),N$1,INDIRECT("'"&amp;Trust_selected!$H$2&amp;"'!D:D"),Trust_selected!$E$12,INDIRECT("'"&amp;Trust_selected!$H$2&amp;"'!E:E"),Trust_selected!$E$18,INDIRECT("'"&amp;Trust_selected!$H$2&amp;"'!H:H"),$B85))))</f>
        <v>658</v>
      </c>
      <c r="Q85" s="22">
        <f ca="1">IF(AND(Trust_selected!$E$12="All intent",Trust_selected!$E$18="18+"), SUMIFS(INDIRECT("'"&amp;Trust_selected!$H$2&amp;"'!G:G"),INDIRECT("'"&amp;Trust_selected!$H$2&amp;"'!B:B"),N$1,INDIRECT("'"&amp;Trust_selected!$H$2&amp;"'!H:H"),$B85), IF(Trust_selected!$E$12="All intent", SUMIFS(INDIRECT("'"&amp;Trust_selected!$H$2&amp;"'!G:G"),INDIRECT("'"&amp;Trust_selected!$H$2&amp;"'!B:B"),N$1,INDIRECT("'"&amp;Trust_selected!$H$2&amp;"'!E:E"),Trust_selected!$E$18,INDIRECT("'"&amp;Trust_selected!$H$2&amp;"'!H:H"),$B85), IF(Trust_selected!$E$18="18+", SUMIFS(INDIRECT("'"&amp;Trust_selected!$H$2&amp;"'!G:G"),INDIRECT("'"&amp;Trust_selected!$H$2&amp;"'!B:B"),N$1,INDIRECT("'"&amp;Trust_selected!$H$2&amp;"'!D:D"),Trust_selected!$E$12,INDIRECT("'"&amp;Trust_selected!$H$2&amp;"'!H:H"),$B85), SUMIFS(INDIRECT("'"&amp;Trust_selected!$H$2&amp;"'!G:G"),INDIRECT("'"&amp;Trust_selected!$H$2&amp;"'!B:B"),N$1,INDIRECT("'"&amp;Trust_selected!$H$2&amp;"'!D:D"),Trust_selected!$E$12,INDIRECT("'"&amp;Trust_selected!$H$2&amp;"'!E:E"),Trust_selected!$E$18,INDIRECT("'"&amp;Trust_selected!$H$2&amp;"'!H:H"),$B85))))</f>
        <v>15</v>
      </c>
      <c r="R85" s="22">
        <f t="shared" ca="1" si="34"/>
        <v>2.2796352583586626E-2</v>
      </c>
      <c r="S85" s="18">
        <f t="shared" ca="1" si="52"/>
        <v>4.2820310180952947E-2</v>
      </c>
      <c r="T85" s="76">
        <f t="shared" ca="1" si="40"/>
        <v>2.9823227501542662E-2</v>
      </c>
      <c r="U85" s="76">
        <f t="shared" ca="1" si="41"/>
        <v>6.1124709585116864E-2</v>
      </c>
      <c r="V85" s="76">
        <f t="shared" ca="1" si="42"/>
        <v>2.4278643926740059E-2</v>
      </c>
      <c r="W85" s="76">
        <f t="shared" ca="1" si="43"/>
        <v>7.4441945968633988E-2</v>
      </c>
      <c r="X85" s="77" t="str">
        <f t="shared" ca="1" si="44"/>
        <v>3SDL</v>
      </c>
      <c r="Y85" s="120">
        <f t="shared" ca="1" si="45"/>
        <v>3.066626329974001E-2</v>
      </c>
      <c r="Z85" s="120">
        <f t="shared" ca="1" si="46"/>
        <v>6.465211674987896E-2</v>
      </c>
      <c r="AA85" s="120">
        <f t="shared" ca="1" si="47"/>
        <v>1.3862720446530329E-2</v>
      </c>
      <c r="AB85" s="120">
        <f t="shared" ca="1" si="48"/>
        <v>3.7269553559082305E-2</v>
      </c>
      <c r="AC85" s="22" t="str">
        <f t="shared" ca="1" si="53"/>
        <v>Change not statistically significant</v>
      </c>
      <c r="AG85" s="22" t="str">
        <f t="shared" ca="1" si="54"/>
        <v>Decreased</v>
      </c>
    </row>
    <row r="86" spans="1:33" x14ac:dyDescent="0.3">
      <c r="A86" s="12" t="s">
        <v>246</v>
      </c>
      <c r="B86" s="12" t="s">
        <v>92</v>
      </c>
      <c r="C86" s="12">
        <f t="shared" ca="1" si="49"/>
        <v>87</v>
      </c>
      <c r="D86" s="12">
        <f t="shared" ca="1" si="31"/>
        <v>829086</v>
      </c>
      <c r="E86" s="22">
        <f ca="1">IF(AND(Trust_selected!$E$12="All intent",Trust_selected!$E$18="18+"), SUMIFS(INDIRECT("'"&amp;Trust_selected!$H$2&amp;"'!F:F"),INDIRECT("'"&amp;Trust_selected!$H$2&amp;"'!B:B"),C$1,INDIRECT("'"&amp;Trust_selected!$H$2&amp;"'!H:H"),$B86), IF(Trust_selected!$E$12="All intent", SUMIFS(INDIRECT("'"&amp;Trust_selected!$H$2&amp;"'!F:F"),INDIRECT("'"&amp;Trust_selected!$H$2&amp;"'!B:B"),C$1,INDIRECT("'"&amp;Trust_selected!$H$2&amp;"'!E:E"),Trust_selected!$E$18,INDIRECT("'"&amp;Trust_selected!$H$2&amp;"'!H:H"),$B86), IF(Trust_selected!$E$18="18+", SUMIFS(INDIRECT("'"&amp;Trust_selected!$H$2&amp;"'!F:F"),INDIRECT("'"&amp;Trust_selected!$H$2&amp;"'!B:B"),C$1,INDIRECT("'"&amp;Trust_selected!$H$2&amp;"'!D:D"),Trust_selected!$E$12,INDIRECT("'"&amp;Trust_selected!$H$2&amp;"'!H:H"),$B86), SUMIFS(INDIRECT("'"&amp;Trust_selected!$H$2&amp;"'!F:F"),INDIRECT("'"&amp;Trust_selected!$H$2&amp;"'!B:B"),C$1,INDIRECT("'"&amp;Trust_selected!$H$2&amp;"'!D:D"),Trust_selected!$E$12,INDIRECT("'"&amp;Trust_selected!$H$2&amp;"'!E:E"),Trust_selected!$E$18,INDIRECT("'"&amp;Trust_selected!$H$2&amp;"'!H:H"),$B86))))</f>
        <v>829</v>
      </c>
      <c r="F86" s="22">
        <f ca="1">IF(AND(Trust_selected!$E$12="All intent",Trust_selected!$E$18="18+"), SUMIFS(INDIRECT("'"&amp;Trust_selected!$H$2&amp;"'!G:G"),INDIRECT("'"&amp;Trust_selected!$H$2&amp;"'!B:B"),C$1,INDIRECT("'"&amp;Trust_selected!$H$2&amp;"'!H:H"),$B86), IF(Trust_selected!$E$12="All intent", SUMIFS(INDIRECT("'"&amp;Trust_selected!$H$2&amp;"'!G:G"),INDIRECT("'"&amp;Trust_selected!$H$2&amp;"'!B:B"),C$1,INDIRECT("'"&amp;Trust_selected!$H$2&amp;"'!E:E"),Trust_selected!$E$18,INDIRECT("'"&amp;Trust_selected!$H$2&amp;"'!H:H"),$B86), IF(Trust_selected!$E$18="18+", SUMIFS(INDIRECT("'"&amp;Trust_selected!$H$2&amp;"'!G:G"),INDIRECT("'"&amp;Trust_selected!$H$2&amp;"'!B:B"),C$1,INDIRECT("'"&amp;Trust_selected!$H$2&amp;"'!D:D"),Trust_selected!$E$12,INDIRECT("'"&amp;Trust_selected!$H$2&amp;"'!H:H"),$B86), SUMIFS(INDIRECT("'"&amp;Trust_selected!$H$2&amp;"'!G:G"),INDIRECT("'"&amp;Trust_selected!$H$2&amp;"'!B:B"),C$1,INDIRECT("'"&amp;Trust_selected!$H$2&amp;"'!D:D"),Trust_selected!$E$12,INDIRECT("'"&amp;Trust_selected!$H$2&amp;"'!E:E"),Trust_selected!$E$18,INDIRECT("'"&amp;Trust_selected!$H$2&amp;"'!H:H"),$B86))))</f>
        <v>27</v>
      </c>
      <c r="G86" s="22">
        <f t="shared" ca="1" si="32"/>
        <v>3.2569360675512665E-2</v>
      </c>
      <c r="H86" s="18">
        <f t="shared" ca="1" si="50"/>
        <v>4.1856794361209183E-2</v>
      </c>
      <c r="I86" s="76">
        <f t="shared" ca="1" si="35"/>
        <v>3.0205782448773467E-2</v>
      </c>
      <c r="J86" s="76">
        <f t="shared" ca="1" si="36"/>
        <v>5.7734307300447547E-2</v>
      </c>
      <c r="K86" s="76">
        <f t="shared" ca="1" si="37"/>
        <v>2.50756701661492E-2</v>
      </c>
      <c r="L86" s="76">
        <f t="shared" ca="1" si="38"/>
        <v>6.9072518494653581E-2</v>
      </c>
      <c r="M86" s="77" t="str">
        <f t="shared" ca="1" si="39"/>
        <v/>
      </c>
      <c r="N86" s="12">
        <f t="shared" ca="1" si="51"/>
        <v>83</v>
      </c>
      <c r="O86" s="12">
        <f t="shared" ca="1" si="33"/>
        <v>871086</v>
      </c>
      <c r="P86" s="22">
        <f ca="1">IF(AND(Trust_selected!$E$12="All intent",Trust_selected!$E$18="18+"), SUMIFS(INDIRECT("'"&amp;Trust_selected!$H$2&amp;"'!F:F"),INDIRECT("'"&amp;Trust_selected!$H$2&amp;"'!B:B"),N$1,INDIRECT("'"&amp;Trust_selected!$H$2&amp;"'!H:H"),$B86), IF(Trust_selected!$E$12="All intent", SUMIFS(INDIRECT("'"&amp;Trust_selected!$H$2&amp;"'!F:F"),INDIRECT("'"&amp;Trust_selected!$H$2&amp;"'!B:B"),N$1,INDIRECT("'"&amp;Trust_selected!$H$2&amp;"'!E:E"),Trust_selected!$E$18,INDIRECT("'"&amp;Trust_selected!$H$2&amp;"'!H:H"),$B86), IF(Trust_selected!$E$18="18+", SUMIFS(INDIRECT("'"&amp;Trust_selected!$H$2&amp;"'!F:F"),INDIRECT("'"&amp;Trust_selected!$H$2&amp;"'!B:B"),N$1,INDIRECT("'"&amp;Trust_selected!$H$2&amp;"'!D:D"),Trust_selected!$E$12,INDIRECT("'"&amp;Trust_selected!$H$2&amp;"'!H:H"),$B86), SUMIFS(INDIRECT("'"&amp;Trust_selected!$H$2&amp;"'!F:F"),INDIRECT("'"&amp;Trust_selected!$H$2&amp;"'!B:B"),N$1,INDIRECT("'"&amp;Trust_selected!$H$2&amp;"'!D:D"),Trust_selected!$E$12,INDIRECT("'"&amp;Trust_selected!$H$2&amp;"'!E:E"),Trust_selected!$E$18,INDIRECT("'"&amp;Trust_selected!$H$2&amp;"'!H:H"),$B86))))</f>
        <v>871</v>
      </c>
      <c r="Q86" s="22">
        <f ca="1">IF(AND(Trust_selected!$E$12="All intent",Trust_selected!$E$18="18+"), SUMIFS(INDIRECT("'"&amp;Trust_selected!$H$2&amp;"'!G:G"),INDIRECT("'"&amp;Trust_selected!$H$2&amp;"'!B:B"),N$1,INDIRECT("'"&amp;Trust_selected!$H$2&amp;"'!H:H"),$B86), IF(Trust_selected!$E$12="All intent", SUMIFS(INDIRECT("'"&amp;Trust_selected!$H$2&amp;"'!G:G"),INDIRECT("'"&amp;Trust_selected!$H$2&amp;"'!B:B"),N$1,INDIRECT("'"&amp;Trust_selected!$H$2&amp;"'!E:E"),Trust_selected!$E$18,INDIRECT("'"&amp;Trust_selected!$H$2&amp;"'!H:H"),$B86), IF(Trust_selected!$E$18="18+", SUMIFS(INDIRECT("'"&amp;Trust_selected!$H$2&amp;"'!G:G"),INDIRECT("'"&amp;Trust_selected!$H$2&amp;"'!B:B"),N$1,INDIRECT("'"&amp;Trust_selected!$H$2&amp;"'!D:D"),Trust_selected!$E$12,INDIRECT("'"&amp;Trust_selected!$H$2&amp;"'!H:H"),$B86), SUMIFS(INDIRECT("'"&amp;Trust_selected!$H$2&amp;"'!G:G"),INDIRECT("'"&amp;Trust_selected!$H$2&amp;"'!B:B"),N$1,INDIRECT("'"&amp;Trust_selected!$H$2&amp;"'!D:D"),Trust_selected!$E$12,INDIRECT("'"&amp;Trust_selected!$H$2&amp;"'!E:E"),Trust_selected!$E$18,INDIRECT("'"&amp;Trust_selected!$H$2&amp;"'!H:H"),$B86))))</f>
        <v>44</v>
      </c>
      <c r="R86" s="22">
        <f t="shared" ca="1" si="34"/>
        <v>5.0516647531572902E-2</v>
      </c>
      <c r="S86" s="18">
        <f t="shared" ca="1" si="52"/>
        <v>4.2820310180952947E-2</v>
      </c>
      <c r="T86" s="76">
        <f t="shared" ca="1" si="40"/>
        <v>3.1262808264232063E-2</v>
      </c>
      <c r="U86" s="76">
        <f t="shared" ca="1" si="41"/>
        <v>5.8392942371334459E-2</v>
      </c>
      <c r="V86" s="76">
        <f t="shared" ca="1" si="42"/>
        <v>2.6120226333118467E-2</v>
      </c>
      <c r="W86" s="76">
        <f t="shared" ca="1" si="43"/>
        <v>6.9436391486417059E-2</v>
      </c>
      <c r="X86" s="77" t="str">
        <f t="shared" ca="1" si="44"/>
        <v/>
      </c>
      <c r="Y86" s="120">
        <f t="shared" ca="1" si="45"/>
        <v>2.2478701259255534E-2</v>
      </c>
      <c r="Z86" s="120">
        <f t="shared" ca="1" si="46"/>
        <v>4.6972042586515293E-2</v>
      </c>
      <c r="AA86" s="120">
        <f t="shared" ca="1" si="47"/>
        <v>3.7844177946929729E-2</v>
      </c>
      <c r="AB86" s="120">
        <f t="shared" ca="1" si="48"/>
        <v>6.713651071921839E-2</v>
      </c>
      <c r="AC86" s="22" t="str">
        <f t="shared" ca="1" si="53"/>
        <v>Change not statistically significant</v>
      </c>
      <c r="AG86" s="22" t="str">
        <f t="shared" ca="1" si="54"/>
        <v>Change not statistically significant</v>
      </c>
    </row>
    <row r="87" spans="1:33" x14ac:dyDescent="0.3">
      <c r="A87" s="12" t="s">
        <v>247</v>
      </c>
      <c r="B87" s="12" t="s">
        <v>93</v>
      </c>
      <c r="C87" s="12">
        <f t="shared" ca="1" si="49"/>
        <v>55</v>
      </c>
      <c r="D87" s="12">
        <f t="shared" ca="1" si="31"/>
        <v>410087</v>
      </c>
      <c r="E87" s="22">
        <f ca="1">IF(AND(Trust_selected!$E$12="All intent",Trust_selected!$E$18="18+"), SUMIFS(INDIRECT("'"&amp;Trust_selected!$H$2&amp;"'!F:F"),INDIRECT("'"&amp;Trust_selected!$H$2&amp;"'!B:B"),C$1,INDIRECT("'"&amp;Trust_selected!$H$2&amp;"'!H:H"),$B87), IF(Trust_selected!$E$12="All intent", SUMIFS(INDIRECT("'"&amp;Trust_selected!$H$2&amp;"'!F:F"),INDIRECT("'"&amp;Trust_selected!$H$2&amp;"'!B:B"),C$1,INDIRECT("'"&amp;Trust_selected!$H$2&amp;"'!E:E"),Trust_selected!$E$18,INDIRECT("'"&amp;Trust_selected!$H$2&amp;"'!H:H"),$B87), IF(Trust_selected!$E$18="18+", SUMIFS(INDIRECT("'"&amp;Trust_selected!$H$2&amp;"'!F:F"),INDIRECT("'"&amp;Trust_selected!$H$2&amp;"'!B:B"),C$1,INDIRECT("'"&amp;Trust_selected!$H$2&amp;"'!D:D"),Trust_selected!$E$12,INDIRECT("'"&amp;Trust_selected!$H$2&amp;"'!H:H"),$B87), SUMIFS(INDIRECT("'"&amp;Trust_selected!$H$2&amp;"'!F:F"),INDIRECT("'"&amp;Trust_selected!$H$2&amp;"'!B:B"),C$1,INDIRECT("'"&amp;Trust_selected!$H$2&amp;"'!D:D"),Trust_selected!$E$12,INDIRECT("'"&amp;Trust_selected!$H$2&amp;"'!E:E"),Trust_selected!$E$18,INDIRECT("'"&amp;Trust_selected!$H$2&amp;"'!H:H"),$B87))))</f>
        <v>410</v>
      </c>
      <c r="F87" s="22">
        <f ca="1">IF(AND(Trust_selected!$E$12="All intent",Trust_selected!$E$18="18+"), SUMIFS(INDIRECT("'"&amp;Trust_selected!$H$2&amp;"'!G:G"),INDIRECT("'"&amp;Trust_selected!$H$2&amp;"'!B:B"),C$1,INDIRECT("'"&amp;Trust_selected!$H$2&amp;"'!H:H"),$B87), IF(Trust_selected!$E$12="All intent", SUMIFS(INDIRECT("'"&amp;Trust_selected!$H$2&amp;"'!G:G"),INDIRECT("'"&amp;Trust_selected!$H$2&amp;"'!B:B"),C$1,INDIRECT("'"&amp;Trust_selected!$H$2&amp;"'!E:E"),Trust_selected!$E$18,INDIRECT("'"&amp;Trust_selected!$H$2&amp;"'!H:H"),$B87), IF(Trust_selected!$E$18="18+", SUMIFS(INDIRECT("'"&amp;Trust_selected!$H$2&amp;"'!G:G"),INDIRECT("'"&amp;Trust_selected!$H$2&amp;"'!B:B"),C$1,INDIRECT("'"&amp;Trust_selected!$H$2&amp;"'!D:D"),Trust_selected!$E$12,INDIRECT("'"&amp;Trust_selected!$H$2&amp;"'!H:H"),$B87), SUMIFS(INDIRECT("'"&amp;Trust_selected!$H$2&amp;"'!G:G"),INDIRECT("'"&amp;Trust_selected!$H$2&amp;"'!B:B"),C$1,INDIRECT("'"&amp;Trust_selected!$H$2&amp;"'!D:D"),Trust_selected!$E$12,INDIRECT("'"&amp;Trust_selected!$H$2&amp;"'!E:E"),Trust_selected!$E$18,INDIRECT("'"&amp;Trust_selected!$H$2&amp;"'!H:H"),$B87))))</f>
        <v>17</v>
      </c>
      <c r="G87" s="22">
        <f t="shared" ca="1" si="32"/>
        <v>4.1463414634146344E-2</v>
      </c>
      <c r="H87" s="18">
        <f t="shared" ca="1" si="50"/>
        <v>4.1856794361209183E-2</v>
      </c>
      <c r="I87" s="76">
        <f t="shared" ca="1" si="35"/>
        <v>2.6351835920796523E-2</v>
      </c>
      <c r="J87" s="76">
        <f t="shared" ca="1" si="36"/>
        <v>6.5867436806236079E-2</v>
      </c>
      <c r="K87" s="76">
        <f t="shared" ca="1" si="37"/>
        <v>2.032269106276776E-2</v>
      </c>
      <c r="L87" s="76">
        <f t="shared" ca="1" si="38"/>
        <v>8.4246435014954754E-2</v>
      </c>
      <c r="M87" s="77" t="str">
        <f t="shared" ca="1" si="39"/>
        <v/>
      </c>
      <c r="N87" s="12">
        <f t="shared" ca="1" si="51"/>
        <v>54</v>
      </c>
      <c r="O87" s="12">
        <f t="shared" ca="1" si="33"/>
        <v>449087</v>
      </c>
      <c r="P87" s="22">
        <f ca="1">IF(AND(Trust_selected!$E$12="All intent",Trust_selected!$E$18="18+"), SUMIFS(INDIRECT("'"&amp;Trust_selected!$H$2&amp;"'!F:F"),INDIRECT("'"&amp;Trust_selected!$H$2&amp;"'!B:B"),N$1,INDIRECT("'"&amp;Trust_selected!$H$2&amp;"'!H:H"),$B87), IF(Trust_selected!$E$12="All intent", SUMIFS(INDIRECT("'"&amp;Trust_selected!$H$2&amp;"'!F:F"),INDIRECT("'"&amp;Trust_selected!$H$2&amp;"'!B:B"),N$1,INDIRECT("'"&amp;Trust_selected!$H$2&amp;"'!E:E"),Trust_selected!$E$18,INDIRECT("'"&amp;Trust_selected!$H$2&amp;"'!H:H"),$B87), IF(Trust_selected!$E$18="18+", SUMIFS(INDIRECT("'"&amp;Trust_selected!$H$2&amp;"'!F:F"),INDIRECT("'"&amp;Trust_selected!$H$2&amp;"'!B:B"),N$1,INDIRECT("'"&amp;Trust_selected!$H$2&amp;"'!D:D"),Trust_selected!$E$12,INDIRECT("'"&amp;Trust_selected!$H$2&amp;"'!H:H"),$B87), SUMIFS(INDIRECT("'"&amp;Trust_selected!$H$2&amp;"'!F:F"),INDIRECT("'"&amp;Trust_selected!$H$2&amp;"'!B:B"),N$1,INDIRECT("'"&amp;Trust_selected!$H$2&amp;"'!D:D"),Trust_selected!$E$12,INDIRECT("'"&amp;Trust_selected!$H$2&amp;"'!E:E"),Trust_selected!$E$18,INDIRECT("'"&amp;Trust_selected!$H$2&amp;"'!H:H"),$B87))))</f>
        <v>449</v>
      </c>
      <c r="Q87" s="22">
        <f ca="1">IF(AND(Trust_selected!$E$12="All intent",Trust_selected!$E$18="18+"), SUMIFS(INDIRECT("'"&amp;Trust_selected!$H$2&amp;"'!G:G"),INDIRECT("'"&amp;Trust_selected!$H$2&amp;"'!B:B"),N$1,INDIRECT("'"&amp;Trust_selected!$H$2&amp;"'!H:H"),$B87), IF(Trust_selected!$E$12="All intent", SUMIFS(INDIRECT("'"&amp;Trust_selected!$H$2&amp;"'!G:G"),INDIRECT("'"&amp;Trust_selected!$H$2&amp;"'!B:B"),N$1,INDIRECT("'"&amp;Trust_selected!$H$2&amp;"'!E:E"),Trust_selected!$E$18,INDIRECT("'"&amp;Trust_selected!$H$2&amp;"'!H:H"),$B87), IF(Trust_selected!$E$18="18+", SUMIFS(INDIRECT("'"&amp;Trust_selected!$H$2&amp;"'!G:G"),INDIRECT("'"&amp;Trust_selected!$H$2&amp;"'!B:B"),N$1,INDIRECT("'"&amp;Trust_selected!$H$2&amp;"'!D:D"),Trust_selected!$E$12,INDIRECT("'"&amp;Trust_selected!$H$2&amp;"'!H:H"),$B87), SUMIFS(INDIRECT("'"&amp;Trust_selected!$H$2&amp;"'!G:G"),INDIRECT("'"&amp;Trust_selected!$H$2&amp;"'!B:B"),N$1,INDIRECT("'"&amp;Trust_selected!$H$2&amp;"'!D:D"),Trust_selected!$E$12,INDIRECT("'"&amp;Trust_selected!$H$2&amp;"'!E:E"),Trust_selected!$E$18,INDIRECT("'"&amp;Trust_selected!$H$2&amp;"'!H:H"),$B87))))</f>
        <v>18</v>
      </c>
      <c r="R87" s="22">
        <f t="shared" ca="1" si="34"/>
        <v>4.0089086859688199E-2</v>
      </c>
      <c r="S87" s="18">
        <f t="shared" ca="1" si="52"/>
        <v>4.2820310180952947E-2</v>
      </c>
      <c r="T87" s="76">
        <f t="shared" ca="1" si="40"/>
        <v>2.765283182370757E-2</v>
      </c>
      <c r="U87" s="76">
        <f t="shared" ca="1" si="41"/>
        <v>6.5744591342573419E-2</v>
      </c>
      <c r="V87" s="76">
        <f t="shared" ca="1" si="42"/>
        <v>2.1613307133711294E-2</v>
      </c>
      <c r="W87" s="76">
        <f t="shared" ca="1" si="43"/>
        <v>8.3068939267597314E-2</v>
      </c>
      <c r="X87" s="77" t="str">
        <f t="shared" ca="1" si="44"/>
        <v/>
      </c>
      <c r="Y87" s="120">
        <f t="shared" ca="1" si="45"/>
        <v>2.6046431294169631E-2</v>
      </c>
      <c r="Z87" s="120">
        <f t="shared" ca="1" si="46"/>
        <v>6.5393075343297927E-2</v>
      </c>
      <c r="AA87" s="120">
        <f t="shared" ca="1" si="47"/>
        <v>2.5506361937757762E-2</v>
      </c>
      <c r="AB87" s="120">
        <f t="shared" ca="1" si="48"/>
        <v>6.247466993253669E-2</v>
      </c>
      <c r="AC87" s="22" t="str">
        <f t="shared" ca="1" si="53"/>
        <v>Change not statistically significant</v>
      </c>
      <c r="AG87" s="22" t="str">
        <f t="shared" ca="1" si="54"/>
        <v>Change not statistically significant</v>
      </c>
    </row>
    <row r="88" spans="1:33" x14ac:dyDescent="0.3">
      <c r="A88" s="12" t="s">
        <v>366</v>
      </c>
      <c r="B88" s="12" t="s">
        <v>94</v>
      </c>
      <c r="C88" s="12">
        <f t="shared" ca="1" si="49"/>
        <v>3</v>
      </c>
      <c r="D88" s="12">
        <f t="shared" ca="1" si="31"/>
        <v>88</v>
      </c>
      <c r="E88" s="22">
        <f ca="1">IF(AND(Trust_selected!$E$12="All intent",Trust_selected!$E$18="18+"), SUMIFS(INDIRECT("'"&amp;Trust_selected!$H$2&amp;"'!F:F"),INDIRECT("'"&amp;Trust_selected!$H$2&amp;"'!B:B"),C$1,INDIRECT("'"&amp;Trust_selected!$H$2&amp;"'!H:H"),$B88), IF(Trust_selected!$E$12="All intent", SUMIFS(INDIRECT("'"&amp;Trust_selected!$H$2&amp;"'!F:F"),INDIRECT("'"&amp;Trust_selected!$H$2&amp;"'!B:B"),C$1,INDIRECT("'"&amp;Trust_selected!$H$2&amp;"'!E:E"),Trust_selected!$E$18,INDIRECT("'"&amp;Trust_selected!$H$2&amp;"'!H:H"),$B88), IF(Trust_selected!$E$18="18+", SUMIFS(INDIRECT("'"&amp;Trust_selected!$H$2&amp;"'!F:F"),INDIRECT("'"&amp;Trust_selected!$H$2&amp;"'!B:B"),C$1,INDIRECT("'"&amp;Trust_selected!$H$2&amp;"'!D:D"),Trust_selected!$E$12,INDIRECT("'"&amp;Trust_selected!$H$2&amp;"'!H:H"),$B88), SUMIFS(INDIRECT("'"&amp;Trust_selected!$H$2&amp;"'!F:F"),INDIRECT("'"&amp;Trust_selected!$H$2&amp;"'!B:B"),C$1,INDIRECT("'"&amp;Trust_selected!$H$2&amp;"'!D:D"),Trust_selected!$E$12,INDIRECT("'"&amp;Trust_selected!$H$2&amp;"'!E:E"),Trust_selected!$E$18,INDIRECT("'"&amp;Trust_selected!$H$2&amp;"'!H:H"),$B88))))</f>
        <v>0</v>
      </c>
      <c r="F88" s="22">
        <f ca="1">IF(AND(Trust_selected!$E$12="All intent",Trust_selected!$E$18="18+"), SUMIFS(INDIRECT("'"&amp;Trust_selected!$H$2&amp;"'!G:G"),INDIRECT("'"&amp;Trust_selected!$H$2&amp;"'!B:B"),C$1,INDIRECT("'"&amp;Trust_selected!$H$2&amp;"'!H:H"),$B88), IF(Trust_selected!$E$12="All intent", SUMIFS(INDIRECT("'"&amp;Trust_selected!$H$2&amp;"'!G:G"),INDIRECT("'"&amp;Trust_selected!$H$2&amp;"'!B:B"),C$1,INDIRECT("'"&amp;Trust_selected!$H$2&amp;"'!E:E"),Trust_selected!$E$18,INDIRECT("'"&amp;Trust_selected!$H$2&amp;"'!H:H"),$B88), IF(Trust_selected!$E$18="18+", SUMIFS(INDIRECT("'"&amp;Trust_selected!$H$2&amp;"'!G:G"),INDIRECT("'"&amp;Trust_selected!$H$2&amp;"'!B:B"),C$1,INDIRECT("'"&amp;Trust_selected!$H$2&amp;"'!D:D"),Trust_selected!$E$12,INDIRECT("'"&amp;Trust_selected!$H$2&amp;"'!H:H"),$B88), SUMIFS(INDIRECT("'"&amp;Trust_selected!$H$2&amp;"'!G:G"),INDIRECT("'"&amp;Trust_selected!$H$2&amp;"'!B:B"),C$1,INDIRECT("'"&amp;Trust_selected!$H$2&amp;"'!D:D"),Trust_selected!$E$12,INDIRECT("'"&amp;Trust_selected!$H$2&amp;"'!E:E"),Trust_selected!$E$18,INDIRECT("'"&amp;Trust_selected!$H$2&amp;"'!H:H"),$B88))))</f>
        <v>0</v>
      </c>
      <c r="G88" s="22" t="str">
        <f t="shared" ca="1" si="32"/>
        <v/>
      </c>
      <c r="H88" s="18">
        <f t="shared" ca="1" si="50"/>
        <v>4.1856794361209183E-2</v>
      </c>
      <c r="I88" s="76">
        <f t="shared" ca="1" si="35"/>
        <v>0</v>
      </c>
      <c r="J88" s="76">
        <f t="shared" ca="1" si="36"/>
        <v>1</v>
      </c>
      <c r="K88" s="76">
        <f t="shared" ca="1" si="37"/>
        <v>0</v>
      </c>
      <c r="L88" s="76">
        <f t="shared" ca="1" si="38"/>
        <v>1</v>
      </c>
      <c r="M88" s="77" t="str">
        <f t="shared" ca="1" si="39"/>
        <v/>
      </c>
      <c r="N88" s="12">
        <f t="shared" ca="1" si="51"/>
        <v>2</v>
      </c>
      <c r="O88" s="12">
        <f t="shared" ca="1" si="33"/>
        <v>88</v>
      </c>
      <c r="P88" s="22">
        <f ca="1">IF(AND(Trust_selected!$E$12="All intent",Trust_selected!$E$18="18+"), SUMIFS(INDIRECT("'"&amp;Trust_selected!$H$2&amp;"'!F:F"),INDIRECT("'"&amp;Trust_selected!$H$2&amp;"'!B:B"),N$1,INDIRECT("'"&amp;Trust_selected!$H$2&amp;"'!H:H"),$B88), IF(Trust_selected!$E$12="All intent", SUMIFS(INDIRECT("'"&amp;Trust_selected!$H$2&amp;"'!F:F"),INDIRECT("'"&amp;Trust_selected!$H$2&amp;"'!B:B"),N$1,INDIRECT("'"&amp;Trust_selected!$H$2&amp;"'!E:E"),Trust_selected!$E$18,INDIRECT("'"&amp;Trust_selected!$H$2&amp;"'!H:H"),$B88), IF(Trust_selected!$E$18="18+", SUMIFS(INDIRECT("'"&amp;Trust_selected!$H$2&amp;"'!F:F"),INDIRECT("'"&amp;Trust_selected!$H$2&amp;"'!B:B"),N$1,INDIRECT("'"&amp;Trust_selected!$H$2&amp;"'!D:D"),Trust_selected!$E$12,INDIRECT("'"&amp;Trust_selected!$H$2&amp;"'!H:H"),$B88), SUMIFS(INDIRECT("'"&amp;Trust_selected!$H$2&amp;"'!F:F"),INDIRECT("'"&amp;Trust_selected!$H$2&amp;"'!B:B"),N$1,INDIRECT("'"&amp;Trust_selected!$H$2&amp;"'!D:D"),Trust_selected!$E$12,INDIRECT("'"&amp;Trust_selected!$H$2&amp;"'!E:E"),Trust_selected!$E$18,INDIRECT("'"&amp;Trust_selected!$H$2&amp;"'!H:H"),$B88))))</f>
        <v>0</v>
      </c>
      <c r="Q88" s="22">
        <f ca="1">IF(AND(Trust_selected!$E$12="All intent",Trust_selected!$E$18="18+"), SUMIFS(INDIRECT("'"&amp;Trust_selected!$H$2&amp;"'!G:G"),INDIRECT("'"&amp;Trust_selected!$H$2&amp;"'!B:B"),N$1,INDIRECT("'"&amp;Trust_selected!$H$2&amp;"'!H:H"),$B88), IF(Trust_selected!$E$12="All intent", SUMIFS(INDIRECT("'"&amp;Trust_selected!$H$2&amp;"'!G:G"),INDIRECT("'"&amp;Trust_selected!$H$2&amp;"'!B:B"),N$1,INDIRECT("'"&amp;Trust_selected!$H$2&amp;"'!E:E"),Trust_selected!$E$18,INDIRECT("'"&amp;Trust_selected!$H$2&amp;"'!H:H"),$B88), IF(Trust_selected!$E$18="18+", SUMIFS(INDIRECT("'"&amp;Trust_selected!$H$2&amp;"'!G:G"),INDIRECT("'"&amp;Trust_selected!$H$2&amp;"'!B:B"),N$1,INDIRECT("'"&amp;Trust_selected!$H$2&amp;"'!D:D"),Trust_selected!$E$12,INDIRECT("'"&amp;Trust_selected!$H$2&amp;"'!H:H"),$B88), SUMIFS(INDIRECT("'"&amp;Trust_selected!$H$2&amp;"'!G:G"),INDIRECT("'"&amp;Trust_selected!$H$2&amp;"'!B:B"),N$1,INDIRECT("'"&amp;Trust_selected!$H$2&amp;"'!D:D"),Trust_selected!$E$12,INDIRECT("'"&amp;Trust_selected!$H$2&amp;"'!E:E"),Trust_selected!$E$18,INDIRECT("'"&amp;Trust_selected!$H$2&amp;"'!H:H"),$B88))))</f>
        <v>0</v>
      </c>
      <c r="R88" s="22" t="str">
        <f t="shared" ca="1" si="34"/>
        <v/>
      </c>
      <c r="S88" s="18">
        <f t="shared" ca="1" si="52"/>
        <v>4.2820310180952947E-2</v>
      </c>
      <c r="T88" s="76">
        <f t="shared" ca="1" si="40"/>
        <v>0</v>
      </c>
      <c r="U88" s="76">
        <f t="shared" ca="1" si="41"/>
        <v>1</v>
      </c>
      <c r="V88" s="76">
        <f t="shared" ca="1" si="42"/>
        <v>0</v>
      </c>
      <c r="W88" s="76">
        <f t="shared" ca="1" si="43"/>
        <v>1</v>
      </c>
      <c r="X88" s="77" t="str">
        <f t="shared" ca="1" si="44"/>
        <v/>
      </c>
      <c r="Y88" s="120" t="str">
        <f t="shared" ca="1" si="45"/>
        <v/>
      </c>
      <c r="Z88" s="120" t="str">
        <f t="shared" ca="1" si="46"/>
        <v/>
      </c>
      <c r="AA88" s="120" t="str">
        <f t="shared" ca="1" si="47"/>
        <v/>
      </c>
      <c r="AB88" s="120" t="str">
        <f t="shared" ca="1" si="48"/>
        <v/>
      </c>
      <c r="AC88" s="22" t="str">
        <f t="shared" ca="1" si="53"/>
        <v>N/A</v>
      </c>
      <c r="AG88" s="22" t="str">
        <f t="shared" ca="1" si="54"/>
        <v>Numbers too small for z-test</v>
      </c>
    </row>
    <row r="89" spans="1:33" x14ac:dyDescent="0.3">
      <c r="A89" s="12" t="s">
        <v>248</v>
      </c>
      <c r="B89" s="12" t="s">
        <v>95</v>
      </c>
      <c r="C89" s="12">
        <f t="shared" ca="1" si="49"/>
        <v>36</v>
      </c>
      <c r="D89" s="12">
        <f t="shared" ca="1" si="31"/>
        <v>212089</v>
      </c>
      <c r="E89" s="22">
        <f ca="1">IF(AND(Trust_selected!$E$12="All intent",Trust_selected!$E$18="18+"), SUMIFS(INDIRECT("'"&amp;Trust_selected!$H$2&amp;"'!F:F"),INDIRECT("'"&amp;Trust_selected!$H$2&amp;"'!B:B"),C$1,INDIRECT("'"&amp;Trust_selected!$H$2&amp;"'!H:H"),$B89), IF(Trust_selected!$E$12="All intent", SUMIFS(INDIRECT("'"&amp;Trust_selected!$H$2&amp;"'!F:F"),INDIRECT("'"&amp;Trust_selected!$H$2&amp;"'!B:B"),C$1,INDIRECT("'"&amp;Trust_selected!$H$2&amp;"'!E:E"),Trust_selected!$E$18,INDIRECT("'"&amp;Trust_selected!$H$2&amp;"'!H:H"),$B89), IF(Trust_selected!$E$18="18+", SUMIFS(INDIRECT("'"&amp;Trust_selected!$H$2&amp;"'!F:F"),INDIRECT("'"&amp;Trust_selected!$H$2&amp;"'!B:B"),C$1,INDIRECT("'"&amp;Trust_selected!$H$2&amp;"'!D:D"),Trust_selected!$E$12,INDIRECT("'"&amp;Trust_selected!$H$2&amp;"'!H:H"),$B89), SUMIFS(INDIRECT("'"&amp;Trust_selected!$H$2&amp;"'!F:F"),INDIRECT("'"&amp;Trust_selected!$H$2&amp;"'!B:B"),C$1,INDIRECT("'"&amp;Trust_selected!$H$2&amp;"'!D:D"),Trust_selected!$E$12,INDIRECT("'"&amp;Trust_selected!$H$2&amp;"'!E:E"),Trust_selected!$E$18,INDIRECT("'"&amp;Trust_selected!$H$2&amp;"'!H:H"),$B89))))</f>
        <v>212</v>
      </c>
      <c r="F89" s="22">
        <f ca="1">IF(AND(Trust_selected!$E$12="All intent",Trust_selected!$E$18="18+"), SUMIFS(INDIRECT("'"&amp;Trust_selected!$H$2&amp;"'!G:G"),INDIRECT("'"&amp;Trust_selected!$H$2&amp;"'!B:B"),C$1,INDIRECT("'"&amp;Trust_selected!$H$2&amp;"'!H:H"),$B89), IF(Trust_selected!$E$12="All intent", SUMIFS(INDIRECT("'"&amp;Trust_selected!$H$2&amp;"'!G:G"),INDIRECT("'"&amp;Trust_selected!$H$2&amp;"'!B:B"),C$1,INDIRECT("'"&amp;Trust_selected!$H$2&amp;"'!E:E"),Trust_selected!$E$18,INDIRECT("'"&amp;Trust_selected!$H$2&amp;"'!H:H"),$B89), IF(Trust_selected!$E$18="18+", SUMIFS(INDIRECT("'"&amp;Trust_selected!$H$2&amp;"'!G:G"),INDIRECT("'"&amp;Trust_selected!$H$2&amp;"'!B:B"),C$1,INDIRECT("'"&amp;Trust_selected!$H$2&amp;"'!D:D"),Trust_selected!$E$12,INDIRECT("'"&amp;Trust_selected!$H$2&amp;"'!H:H"),$B89), SUMIFS(INDIRECT("'"&amp;Trust_selected!$H$2&amp;"'!G:G"),INDIRECT("'"&amp;Trust_selected!$H$2&amp;"'!B:B"),C$1,INDIRECT("'"&amp;Trust_selected!$H$2&amp;"'!D:D"),Trust_selected!$E$12,INDIRECT("'"&amp;Trust_selected!$H$2&amp;"'!E:E"),Trust_selected!$E$18,INDIRECT("'"&amp;Trust_selected!$H$2&amp;"'!H:H"),$B89))))</f>
        <v>9</v>
      </c>
      <c r="G89" s="22">
        <f t="shared" ca="1" si="32"/>
        <v>4.2452830188679243E-2</v>
      </c>
      <c r="H89" s="18">
        <f t="shared" ca="1" si="50"/>
        <v>4.1856794361209183E-2</v>
      </c>
      <c r="I89" s="76">
        <f t="shared" ca="1" si="35"/>
        <v>2.2077357049351577E-2</v>
      </c>
      <c r="J89" s="76">
        <f t="shared" ca="1" si="36"/>
        <v>7.7944514587778124E-2</v>
      </c>
      <c r="K89" s="76">
        <f t="shared" ca="1" si="37"/>
        <v>1.5576025275700881E-2</v>
      </c>
      <c r="L89" s="76">
        <f t="shared" ca="1" si="38"/>
        <v>0.10763182240759968</v>
      </c>
      <c r="M89" s="77" t="str">
        <f t="shared" ca="1" si="39"/>
        <v/>
      </c>
      <c r="N89" s="12">
        <f t="shared" ca="1" si="51"/>
        <v>34</v>
      </c>
      <c r="O89" s="12">
        <f t="shared" ca="1" si="33"/>
        <v>218089</v>
      </c>
      <c r="P89" s="22">
        <f ca="1">IF(AND(Trust_selected!$E$12="All intent",Trust_selected!$E$18="18+"), SUMIFS(INDIRECT("'"&amp;Trust_selected!$H$2&amp;"'!F:F"),INDIRECT("'"&amp;Trust_selected!$H$2&amp;"'!B:B"),N$1,INDIRECT("'"&amp;Trust_selected!$H$2&amp;"'!H:H"),$B89), IF(Trust_selected!$E$12="All intent", SUMIFS(INDIRECT("'"&amp;Trust_selected!$H$2&amp;"'!F:F"),INDIRECT("'"&amp;Trust_selected!$H$2&amp;"'!B:B"),N$1,INDIRECT("'"&amp;Trust_selected!$H$2&amp;"'!E:E"),Trust_selected!$E$18,INDIRECT("'"&amp;Trust_selected!$H$2&amp;"'!H:H"),$B89), IF(Trust_selected!$E$18="18+", SUMIFS(INDIRECT("'"&amp;Trust_selected!$H$2&amp;"'!F:F"),INDIRECT("'"&amp;Trust_selected!$H$2&amp;"'!B:B"),N$1,INDIRECT("'"&amp;Trust_selected!$H$2&amp;"'!D:D"),Trust_selected!$E$12,INDIRECT("'"&amp;Trust_selected!$H$2&amp;"'!H:H"),$B89), SUMIFS(INDIRECT("'"&amp;Trust_selected!$H$2&amp;"'!F:F"),INDIRECT("'"&amp;Trust_selected!$H$2&amp;"'!B:B"),N$1,INDIRECT("'"&amp;Trust_selected!$H$2&amp;"'!D:D"),Trust_selected!$E$12,INDIRECT("'"&amp;Trust_selected!$H$2&amp;"'!E:E"),Trust_selected!$E$18,INDIRECT("'"&amp;Trust_selected!$H$2&amp;"'!H:H"),$B89))))</f>
        <v>218</v>
      </c>
      <c r="Q89" s="22">
        <f ca="1">IF(AND(Trust_selected!$E$12="All intent",Trust_selected!$E$18="18+"), SUMIFS(INDIRECT("'"&amp;Trust_selected!$H$2&amp;"'!G:G"),INDIRECT("'"&amp;Trust_selected!$H$2&amp;"'!B:B"),N$1,INDIRECT("'"&amp;Trust_selected!$H$2&amp;"'!H:H"),$B89), IF(Trust_selected!$E$12="All intent", SUMIFS(INDIRECT("'"&amp;Trust_selected!$H$2&amp;"'!G:G"),INDIRECT("'"&amp;Trust_selected!$H$2&amp;"'!B:B"),N$1,INDIRECT("'"&amp;Trust_selected!$H$2&amp;"'!E:E"),Trust_selected!$E$18,INDIRECT("'"&amp;Trust_selected!$H$2&amp;"'!H:H"),$B89), IF(Trust_selected!$E$18="18+", SUMIFS(INDIRECT("'"&amp;Trust_selected!$H$2&amp;"'!G:G"),INDIRECT("'"&amp;Trust_selected!$H$2&amp;"'!B:B"),N$1,INDIRECT("'"&amp;Trust_selected!$H$2&amp;"'!D:D"),Trust_selected!$E$12,INDIRECT("'"&amp;Trust_selected!$H$2&amp;"'!H:H"),$B89), SUMIFS(INDIRECT("'"&amp;Trust_selected!$H$2&amp;"'!G:G"),INDIRECT("'"&amp;Trust_selected!$H$2&amp;"'!B:B"),N$1,INDIRECT("'"&amp;Trust_selected!$H$2&amp;"'!D:D"),Trust_selected!$E$12,INDIRECT("'"&amp;Trust_selected!$H$2&amp;"'!E:E"),Trust_selected!$E$18,INDIRECT("'"&amp;Trust_selected!$H$2&amp;"'!H:H"),$B89))))</f>
        <v>15</v>
      </c>
      <c r="R89" s="22">
        <f t="shared" ca="1" si="34"/>
        <v>6.8807339449541288E-2</v>
      </c>
      <c r="S89" s="18">
        <f t="shared" ca="1" si="52"/>
        <v>4.2820310180952947E-2</v>
      </c>
      <c r="T89" s="76">
        <f t="shared" ca="1" si="40"/>
        <v>2.2944438890228364E-2</v>
      </c>
      <c r="U89" s="76">
        <f t="shared" ca="1" si="41"/>
        <v>7.8530015129646552E-2</v>
      </c>
      <c r="V89" s="76">
        <f t="shared" ca="1" si="42"/>
        <v>1.6310012181123008E-2</v>
      </c>
      <c r="W89" s="76">
        <f t="shared" ca="1" si="43"/>
        <v>0.10770261633269948</v>
      </c>
      <c r="X89" s="77" t="str">
        <f t="shared" ca="1" si="44"/>
        <v/>
      </c>
      <c r="Y89" s="120">
        <f t="shared" ca="1" si="45"/>
        <v>2.2492777234904043E-2</v>
      </c>
      <c r="Z89" s="120">
        <f t="shared" ca="1" si="46"/>
        <v>7.869936138401841E-2</v>
      </c>
      <c r="AA89" s="120">
        <f t="shared" ca="1" si="47"/>
        <v>4.2138187795358918E-2</v>
      </c>
      <c r="AB89" s="120">
        <f t="shared" ca="1" si="48"/>
        <v>0.11040975793396873</v>
      </c>
      <c r="AC89" s="22" t="str">
        <f t="shared" ca="1" si="53"/>
        <v>Change not statistically significant</v>
      </c>
      <c r="AG89" s="22" t="str">
        <f t="shared" ca="1" si="54"/>
        <v>Change not statistically significant</v>
      </c>
    </row>
    <row r="90" spans="1:33" x14ac:dyDescent="0.3">
      <c r="A90" s="12" t="s">
        <v>249</v>
      </c>
      <c r="B90" s="12" t="s">
        <v>96</v>
      </c>
      <c r="C90" s="12">
        <f t="shared" ca="1" si="49"/>
        <v>53</v>
      </c>
      <c r="D90" s="12">
        <f t="shared" ca="1" si="31"/>
        <v>400090</v>
      </c>
      <c r="E90" s="22">
        <f ca="1">IF(AND(Trust_selected!$E$12="All intent",Trust_selected!$E$18="18+"), SUMIFS(INDIRECT("'"&amp;Trust_selected!$H$2&amp;"'!F:F"),INDIRECT("'"&amp;Trust_selected!$H$2&amp;"'!B:B"),C$1,INDIRECT("'"&amp;Trust_selected!$H$2&amp;"'!H:H"),$B90), IF(Trust_selected!$E$12="All intent", SUMIFS(INDIRECT("'"&amp;Trust_selected!$H$2&amp;"'!F:F"),INDIRECT("'"&amp;Trust_selected!$H$2&amp;"'!B:B"),C$1,INDIRECT("'"&amp;Trust_selected!$H$2&amp;"'!E:E"),Trust_selected!$E$18,INDIRECT("'"&amp;Trust_selected!$H$2&amp;"'!H:H"),$B90), IF(Trust_selected!$E$18="18+", SUMIFS(INDIRECT("'"&amp;Trust_selected!$H$2&amp;"'!F:F"),INDIRECT("'"&amp;Trust_selected!$H$2&amp;"'!B:B"),C$1,INDIRECT("'"&amp;Trust_selected!$H$2&amp;"'!D:D"),Trust_selected!$E$12,INDIRECT("'"&amp;Trust_selected!$H$2&amp;"'!H:H"),$B90), SUMIFS(INDIRECT("'"&amp;Trust_selected!$H$2&amp;"'!F:F"),INDIRECT("'"&amp;Trust_selected!$H$2&amp;"'!B:B"),C$1,INDIRECT("'"&amp;Trust_selected!$H$2&amp;"'!D:D"),Trust_selected!$E$12,INDIRECT("'"&amp;Trust_selected!$H$2&amp;"'!E:E"),Trust_selected!$E$18,INDIRECT("'"&amp;Trust_selected!$H$2&amp;"'!H:H"),$B90))))</f>
        <v>400</v>
      </c>
      <c r="F90" s="22">
        <f ca="1">IF(AND(Trust_selected!$E$12="All intent",Trust_selected!$E$18="18+"), SUMIFS(INDIRECT("'"&amp;Trust_selected!$H$2&amp;"'!G:G"),INDIRECT("'"&amp;Trust_selected!$H$2&amp;"'!B:B"),C$1,INDIRECT("'"&amp;Trust_selected!$H$2&amp;"'!H:H"),$B90), IF(Trust_selected!$E$12="All intent", SUMIFS(INDIRECT("'"&amp;Trust_selected!$H$2&amp;"'!G:G"),INDIRECT("'"&amp;Trust_selected!$H$2&amp;"'!B:B"),C$1,INDIRECT("'"&amp;Trust_selected!$H$2&amp;"'!E:E"),Trust_selected!$E$18,INDIRECT("'"&amp;Trust_selected!$H$2&amp;"'!H:H"),$B90), IF(Trust_selected!$E$18="18+", SUMIFS(INDIRECT("'"&amp;Trust_selected!$H$2&amp;"'!G:G"),INDIRECT("'"&amp;Trust_selected!$H$2&amp;"'!B:B"),C$1,INDIRECT("'"&amp;Trust_selected!$H$2&amp;"'!D:D"),Trust_selected!$E$12,INDIRECT("'"&amp;Trust_selected!$H$2&amp;"'!H:H"),$B90), SUMIFS(INDIRECT("'"&amp;Trust_selected!$H$2&amp;"'!G:G"),INDIRECT("'"&amp;Trust_selected!$H$2&amp;"'!B:B"),C$1,INDIRECT("'"&amp;Trust_selected!$H$2&amp;"'!D:D"),Trust_selected!$E$12,INDIRECT("'"&amp;Trust_selected!$H$2&amp;"'!E:E"),Trust_selected!$E$18,INDIRECT("'"&amp;Trust_selected!$H$2&amp;"'!H:H"),$B90))))</f>
        <v>16</v>
      </c>
      <c r="G90" s="22">
        <f t="shared" ca="1" si="32"/>
        <v>0.04</v>
      </c>
      <c r="H90" s="18">
        <f t="shared" ca="1" si="50"/>
        <v>4.1856794361209183E-2</v>
      </c>
      <c r="I90" s="76">
        <f t="shared" ca="1" si="35"/>
        <v>2.6202548253599814E-2</v>
      </c>
      <c r="J90" s="76">
        <f t="shared" ca="1" si="36"/>
        <v>6.6227343785673382E-2</v>
      </c>
      <c r="K90" s="76">
        <f t="shared" ca="1" si="37"/>
        <v>2.0147440451358835E-2</v>
      </c>
      <c r="L90" s="76">
        <f t="shared" ca="1" si="38"/>
        <v>8.4930917006322923E-2</v>
      </c>
      <c r="M90" s="77" t="str">
        <f t="shared" ca="1" si="39"/>
        <v/>
      </c>
      <c r="N90" s="12">
        <f t="shared" ca="1" si="51"/>
        <v>58</v>
      </c>
      <c r="O90" s="12">
        <f t="shared" ca="1" si="33"/>
        <v>475090</v>
      </c>
      <c r="P90" s="22">
        <f ca="1">IF(AND(Trust_selected!$E$12="All intent",Trust_selected!$E$18="18+"), SUMIFS(INDIRECT("'"&amp;Trust_selected!$H$2&amp;"'!F:F"),INDIRECT("'"&amp;Trust_selected!$H$2&amp;"'!B:B"),N$1,INDIRECT("'"&amp;Trust_selected!$H$2&amp;"'!H:H"),$B90), IF(Trust_selected!$E$12="All intent", SUMIFS(INDIRECT("'"&amp;Trust_selected!$H$2&amp;"'!F:F"),INDIRECT("'"&amp;Trust_selected!$H$2&amp;"'!B:B"),N$1,INDIRECT("'"&amp;Trust_selected!$H$2&amp;"'!E:E"),Trust_selected!$E$18,INDIRECT("'"&amp;Trust_selected!$H$2&amp;"'!H:H"),$B90), IF(Trust_selected!$E$18="18+", SUMIFS(INDIRECT("'"&amp;Trust_selected!$H$2&amp;"'!F:F"),INDIRECT("'"&amp;Trust_selected!$H$2&amp;"'!B:B"),N$1,INDIRECT("'"&amp;Trust_selected!$H$2&amp;"'!D:D"),Trust_selected!$E$12,INDIRECT("'"&amp;Trust_selected!$H$2&amp;"'!H:H"),$B90), SUMIFS(INDIRECT("'"&amp;Trust_selected!$H$2&amp;"'!F:F"),INDIRECT("'"&amp;Trust_selected!$H$2&amp;"'!B:B"),N$1,INDIRECT("'"&amp;Trust_selected!$H$2&amp;"'!D:D"),Trust_selected!$E$12,INDIRECT("'"&amp;Trust_selected!$H$2&amp;"'!E:E"),Trust_selected!$E$18,INDIRECT("'"&amp;Trust_selected!$H$2&amp;"'!H:H"),$B90))))</f>
        <v>475</v>
      </c>
      <c r="Q90" s="22">
        <f ca="1">IF(AND(Trust_selected!$E$12="All intent",Trust_selected!$E$18="18+"), SUMIFS(INDIRECT("'"&amp;Trust_selected!$H$2&amp;"'!G:G"),INDIRECT("'"&amp;Trust_selected!$H$2&amp;"'!B:B"),N$1,INDIRECT("'"&amp;Trust_selected!$H$2&amp;"'!H:H"),$B90), IF(Trust_selected!$E$12="All intent", SUMIFS(INDIRECT("'"&amp;Trust_selected!$H$2&amp;"'!G:G"),INDIRECT("'"&amp;Trust_selected!$H$2&amp;"'!B:B"),N$1,INDIRECT("'"&amp;Trust_selected!$H$2&amp;"'!E:E"),Trust_selected!$E$18,INDIRECT("'"&amp;Trust_selected!$H$2&amp;"'!H:H"),$B90), IF(Trust_selected!$E$18="18+", SUMIFS(INDIRECT("'"&amp;Trust_selected!$H$2&amp;"'!G:G"),INDIRECT("'"&amp;Trust_selected!$H$2&amp;"'!B:B"),N$1,INDIRECT("'"&amp;Trust_selected!$H$2&amp;"'!D:D"),Trust_selected!$E$12,INDIRECT("'"&amp;Trust_selected!$H$2&amp;"'!H:H"),$B90), SUMIFS(INDIRECT("'"&amp;Trust_selected!$H$2&amp;"'!G:G"),INDIRECT("'"&amp;Trust_selected!$H$2&amp;"'!B:B"),N$1,INDIRECT("'"&amp;Trust_selected!$H$2&amp;"'!D:D"),Trust_selected!$E$12,INDIRECT("'"&amp;Trust_selected!$H$2&amp;"'!E:E"),Trust_selected!$E$18,INDIRECT("'"&amp;Trust_selected!$H$2&amp;"'!H:H"),$B90))))</f>
        <v>15</v>
      </c>
      <c r="R90" s="22">
        <f t="shared" ca="1" si="34"/>
        <v>3.1578947368421054E-2</v>
      </c>
      <c r="S90" s="18">
        <f t="shared" ca="1" si="52"/>
        <v>4.2820310180952947E-2</v>
      </c>
      <c r="T90" s="76">
        <f t="shared" ca="1" si="40"/>
        <v>2.7987396621716523E-2</v>
      </c>
      <c r="U90" s="76">
        <f t="shared" ca="1" si="41"/>
        <v>6.4988849953153544E-2</v>
      </c>
      <c r="V90" s="76">
        <f t="shared" ca="1" si="42"/>
        <v>2.2015293938783313E-2</v>
      </c>
      <c r="W90" s="76">
        <f t="shared" ca="1" si="43"/>
        <v>8.164521485976528E-2</v>
      </c>
      <c r="X90" s="77" t="str">
        <f t="shared" ca="1" si="44"/>
        <v/>
      </c>
      <c r="Y90" s="120">
        <f t="shared" ca="1" si="45"/>
        <v>2.4769063069711751E-2</v>
      </c>
      <c r="Z90" s="120">
        <f t="shared" ca="1" si="46"/>
        <v>6.3982247717841029E-2</v>
      </c>
      <c r="AA90" s="120">
        <f t="shared" ca="1" si="47"/>
        <v>1.9229035964697289E-2</v>
      </c>
      <c r="AB90" s="120">
        <f t="shared" ca="1" si="48"/>
        <v>5.1444583032371045E-2</v>
      </c>
      <c r="AC90" s="22" t="str">
        <f t="shared" ca="1" si="53"/>
        <v>Change not statistically significant</v>
      </c>
      <c r="AG90" s="22" t="str">
        <f t="shared" ca="1" si="54"/>
        <v>Change not statistically significant</v>
      </c>
    </row>
    <row r="91" spans="1:33" x14ac:dyDescent="0.3">
      <c r="A91" s="12" t="s">
        <v>250</v>
      </c>
      <c r="B91" s="12" t="s">
        <v>97</v>
      </c>
      <c r="C91" s="12">
        <f t="shared" ca="1" si="49"/>
        <v>135</v>
      </c>
      <c r="D91" s="12">
        <f t="shared" ca="1" si="31"/>
        <v>3719091</v>
      </c>
      <c r="E91" s="22">
        <f ca="1">IF(AND(Trust_selected!$E$12="All intent",Trust_selected!$E$18="18+"), SUMIFS(INDIRECT("'"&amp;Trust_selected!$H$2&amp;"'!F:F"),INDIRECT("'"&amp;Trust_selected!$H$2&amp;"'!B:B"),C$1,INDIRECT("'"&amp;Trust_selected!$H$2&amp;"'!H:H"),$B91), IF(Trust_selected!$E$12="All intent", SUMIFS(INDIRECT("'"&amp;Trust_selected!$H$2&amp;"'!F:F"),INDIRECT("'"&amp;Trust_selected!$H$2&amp;"'!B:B"),C$1,INDIRECT("'"&amp;Trust_selected!$H$2&amp;"'!E:E"),Trust_selected!$E$18,INDIRECT("'"&amp;Trust_selected!$H$2&amp;"'!H:H"),$B91), IF(Trust_selected!$E$18="18+", SUMIFS(INDIRECT("'"&amp;Trust_selected!$H$2&amp;"'!F:F"),INDIRECT("'"&amp;Trust_selected!$H$2&amp;"'!B:B"),C$1,INDIRECT("'"&amp;Trust_selected!$H$2&amp;"'!D:D"),Trust_selected!$E$12,INDIRECT("'"&amp;Trust_selected!$H$2&amp;"'!H:H"),$B91), SUMIFS(INDIRECT("'"&amp;Trust_selected!$H$2&amp;"'!F:F"),INDIRECT("'"&amp;Trust_selected!$H$2&amp;"'!B:B"),C$1,INDIRECT("'"&amp;Trust_selected!$H$2&amp;"'!D:D"),Trust_selected!$E$12,INDIRECT("'"&amp;Trust_selected!$H$2&amp;"'!E:E"),Trust_selected!$E$18,INDIRECT("'"&amp;Trust_selected!$H$2&amp;"'!H:H"),$B91))))</f>
        <v>3719</v>
      </c>
      <c r="F91" s="22">
        <f ca="1">IF(AND(Trust_selected!$E$12="All intent",Trust_selected!$E$18="18+"), SUMIFS(INDIRECT("'"&amp;Trust_selected!$H$2&amp;"'!G:G"),INDIRECT("'"&amp;Trust_selected!$H$2&amp;"'!B:B"),C$1,INDIRECT("'"&amp;Trust_selected!$H$2&amp;"'!H:H"),$B91), IF(Trust_selected!$E$12="All intent", SUMIFS(INDIRECT("'"&amp;Trust_selected!$H$2&amp;"'!G:G"),INDIRECT("'"&amp;Trust_selected!$H$2&amp;"'!B:B"),C$1,INDIRECT("'"&amp;Trust_selected!$H$2&amp;"'!E:E"),Trust_selected!$E$18,INDIRECT("'"&amp;Trust_selected!$H$2&amp;"'!H:H"),$B91), IF(Trust_selected!$E$18="18+", SUMIFS(INDIRECT("'"&amp;Trust_selected!$H$2&amp;"'!G:G"),INDIRECT("'"&amp;Trust_selected!$H$2&amp;"'!B:B"),C$1,INDIRECT("'"&amp;Trust_selected!$H$2&amp;"'!D:D"),Trust_selected!$E$12,INDIRECT("'"&amp;Trust_selected!$H$2&amp;"'!H:H"),$B91), SUMIFS(INDIRECT("'"&amp;Trust_selected!$H$2&amp;"'!G:G"),INDIRECT("'"&amp;Trust_selected!$H$2&amp;"'!B:B"),C$1,INDIRECT("'"&amp;Trust_selected!$H$2&amp;"'!D:D"),Trust_selected!$E$12,INDIRECT("'"&amp;Trust_selected!$H$2&amp;"'!E:E"),Trust_selected!$E$18,INDIRECT("'"&amp;Trust_selected!$H$2&amp;"'!H:H"),$B91))))</f>
        <v>138</v>
      </c>
      <c r="G91" s="22">
        <f t="shared" ca="1" si="32"/>
        <v>3.7106749126109166E-2</v>
      </c>
      <c r="H91" s="18">
        <f t="shared" ca="1" si="50"/>
        <v>4.1856794361209183E-2</v>
      </c>
      <c r="I91" s="76">
        <f t="shared" ca="1" si="35"/>
        <v>3.5879153576051502E-2</v>
      </c>
      <c r="J91" s="76">
        <f t="shared" ca="1" si="36"/>
        <v>4.877995103336135E-2</v>
      </c>
      <c r="K91" s="76">
        <f t="shared" ca="1" si="37"/>
        <v>3.2827673204509591E-2</v>
      </c>
      <c r="L91" s="76">
        <f t="shared" ca="1" si="38"/>
        <v>5.3232653099090511E-2</v>
      </c>
      <c r="M91" s="77" t="str">
        <f t="shared" ca="1" si="39"/>
        <v/>
      </c>
      <c r="N91" s="12">
        <f t="shared" ca="1" si="51"/>
        <v>135</v>
      </c>
      <c r="O91" s="12">
        <f t="shared" ca="1" si="33"/>
        <v>3821091</v>
      </c>
      <c r="P91" s="22">
        <f ca="1">IF(AND(Trust_selected!$E$12="All intent",Trust_selected!$E$18="18+"), SUMIFS(INDIRECT("'"&amp;Trust_selected!$H$2&amp;"'!F:F"),INDIRECT("'"&amp;Trust_selected!$H$2&amp;"'!B:B"),N$1,INDIRECT("'"&amp;Trust_selected!$H$2&amp;"'!H:H"),$B91), IF(Trust_selected!$E$12="All intent", SUMIFS(INDIRECT("'"&amp;Trust_selected!$H$2&amp;"'!F:F"),INDIRECT("'"&amp;Trust_selected!$H$2&amp;"'!B:B"),N$1,INDIRECT("'"&amp;Trust_selected!$H$2&amp;"'!E:E"),Trust_selected!$E$18,INDIRECT("'"&amp;Trust_selected!$H$2&amp;"'!H:H"),$B91), IF(Trust_selected!$E$18="18+", SUMIFS(INDIRECT("'"&amp;Trust_selected!$H$2&amp;"'!F:F"),INDIRECT("'"&amp;Trust_selected!$H$2&amp;"'!B:B"),N$1,INDIRECT("'"&amp;Trust_selected!$H$2&amp;"'!D:D"),Trust_selected!$E$12,INDIRECT("'"&amp;Trust_selected!$H$2&amp;"'!H:H"),$B91), SUMIFS(INDIRECT("'"&amp;Trust_selected!$H$2&amp;"'!F:F"),INDIRECT("'"&amp;Trust_selected!$H$2&amp;"'!B:B"),N$1,INDIRECT("'"&amp;Trust_selected!$H$2&amp;"'!D:D"),Trust_selected!$E$12,INDIRECT("'"&amp;Trust_selected!$H$2&amp;"'!E:E"),Trust_selected!$E$18,INDIRECT("'"&amp;Trust_selected!$H$2&amp;"'!H:H"),$B91))))</f>
        <v>3821</v>
      </c>
      <c r="Q91" s="22">
        <f ca="1">IF(AND(Trust_selected!$E$12="All intent",Trust_selected!$E$18="18+"), SUMIFS(INDIRECT("'"&amp;Trust_selected!$H$2&amp;"'!G:G"),INDIRECT("'"&amp;Trust_selected!$H$2&amp;"'!B:B"),N$1,INDIRECT("'"&amp;Trust_selected!$H$2&amp;"'!H:H"),$B91), IF(Trust_selected!$E$12="All intent", SUMIFS(INDIRECT("'"&amp;Trust_selected!$H$2&amp;"'!G:G"),INDIRECT("'"&amp;Trust_selected!$H$2&amp;"'!B:B"),N$1,INDIRECT("'"&amp;Trust_selected!$H$2&amp;"'!E:E"),Trust_selected!$E$18,INDIRECT("'"&amp;Trust_selected!$H$2&amp;"'!H:H"),$B91), IF(Trust_selected!$E$18="18+", SUMIFS(INDIRECT("'"&amp;Trust_selected!$H$2&amp;"'!G:G"),INDIRECT("'"&amp;Trust_selected!$H$2&amp;"'!B:B"),N$1,INDIRECT("'"&amp;Trust_selected!$H$2&amp;"'!D:D"),Trust_selected!$E$12,INDIRECT("'"&amp;Trust_selected!$H$2&amp;"'!H:H"),$B91), SUMIFS(INDIRECT("'"&amp;Trust_selected!$H$2&amp;"'!G:G"),INDIRECT("'"&amp;Trust_selected!$H$2&amp;"'!B:B"),N$1,INDIRECT("'"&amp;Trust_selected!$H$2&amp;"'!D:D"),Trust_selected!$E$12,INDIRECT("'"&amp;Trust_selected!$H$2&amp;"'!E:E"),Trust_selected!$E$18,INDIRECT("'"&amp;Trust_selected!$H$2&amp;"'!H:H"),$B91))))</f>
        <v>139</v>
      </c>
      <c r="R91" s="22">
        <f t="shared" ca="1" si="34"/>
        <v>3.6377911541481289E-2</v>
      </c>
      <c r="S91" s="18">
        <f t="shared" ca="1" si="52"/>
        <v>4.2820310180952947E-2</v>
      </c>
      <c r="T91" s="76">
        <f t="shared" ca="1" si="40"/>
        <v>3.6846984774918275E-2</v>
      </c>
      <c r="U91" s="76">
        <f t="shared" ca="1" si="41"/>
        <v>4.9712001197949829E-2</v>
      </c>
      <c r="V91" s="76">
        <f t="shared" ca="1" si="42"/>
        <v>3.3787692684296496E-2</v>
      </c>
      <c r="W91" s="76">
        <f t="shared" ca="1" si="43"/>
        <v>5.4132372271975773E-2</v>
      </c>
      <c r="X91" s="77" t="str">
        <f t="shared" ca="1" si="44"/>
        <v/>
      </c>
      <c r="Y91" s="120">
        <f t="shared" ca="1" si="45"/>
        <v>3.1493709200604812E-2</v>
      </c>
      <c r="Z91" s="120">
        <f t="shared" ca="1" si="46"/>
        <v>4.3675073009460379E-2</v>
      </c>
      <c r="AA91" s="120">
        <f t="shared" ca="1" si="47"/>
        <v>3.0891768821921326E-2</v>
      </c>
      <c r="AB91" s="120">
        <f t="shared" ca="1" si="48"/>
        <v>4.2795326932262887E-2</v>
      </c>
      <c r="AC91" s="22" t="str">
        <f t="shared" ca="1" si="53"/>
        <v>Change not statistically significant</v>
      </c>
      <c r="AG91" s="22" t="str">
        <f t="shared" ca="1" si="54"/>
        <v>Change not statistically significant</v>
      </c>
    </row>
    <row r="92" spans="1:33" x14ac:dyDescent="0.3">
      <c r="A92" s="12" t="s">
        <v>435</v>
      </c>
      <c r="B92" s="12" t="s">
        <v>98</v>
      </c>
      <c r="C92" s="12">
        <f t="shared" ca="1" si="49"/>
        <v>5</v>
      </c>
      <c r="D92" s="12">
        <f t="shared" ca="1" si="31"/>
        <v>1092</v>
      </c>
      <c r="E92" s="22">
        <f ca="1">IF(AND(Trust_selected!$E$12="All intent",Trust_selected!$E$18="18+"), SUMIFS(INDIRECT("'"&amp;Trust_selected!$H$2&amp;"'!F:F"),INDIRECT("'"&amp;Trust_selected!$H$2&amp;"'!B:B"),C$1,INDIRECT("'"&amp;Trust_selected!$H$2&amp;"'!H:H"),$B92), IF(Trust_selected!$E$12="All intent", SUMIFS(INDIRECT("'"&amp;Trust_selected!$H$2&amp;"'!F:F"),INDIRECT("'"&amp;Trust_selected!$H$2&amp;"'!B:B"),C$1,INDIRECT("'"&amp;Trust_selected!$H$2&amp;"'!E:E"),Trust_selected!$E$18,INDIRECT("'"&amp;Trust_selected!$H$2&amp;"'!H:H"),$B92), IF(Trust_selected!$E$18="18+", SUMIFS(INDIRECT("'"&amp;Trust_selected!$H$2&amp;"'!F:F"),INDIRECT("'"&amp;Trust_selected!$H$2&amp;"'!B:B"),C$1,INDIRECT("'"&amp;Trust_selected!$H$2&amp;"'!D:D"),Trust_selected!$E$12,INDIRECT("'"&amp;Trust_selected!$H$2&amp;"'!H:H"),$B92), SUMIFS(INDIRECT("'"&amp;Trust_selected!$H$2&amp;"'!F:F"),INDIRECT("'"&amp;Trust_selected!$H$2&amp;"'!B:B"),C$1,INDIRECT("'"&amp;Trust_selected!$H$2&amp;"'!D:D"),Trust_selected!$E$12,INDIRECT("'"&amp;Trust_selected!$H$2&amp;"'!E:E"),Trust_selected!$E$18,INDIRECT("'"&amp;Trust_selected!$H$2&amp;"'!H:H"),$B92))))</f>
        <v>1</v>
      </c>
      <c r="F92" s="22">
        <f ca="1">IF(AND(Trust_selected!$E$12="All intent",Trust_selected!$E$18="18+"), SUMIFS(INDIRECT("'"&amp;Trust_selected!$H$2&amp;"'!G:G"),INDIRECT("'"&amp;Trust_selected!$H$2&amp;"'!B:B"),C$1,INDIRECT("'"&amp;Trust_selected!$H$2&amp;"'!H:H"),$B92), IF(Trust_selected!$E$12="All intent", SUMIFS(INDIRECT("'"&amp;Trust_selected!$H$2&amp;"'!G:G"),INDIRECT("'"&amp;Trust_selected!$H$2&amp;"'!B:B"),C$1,INDIRECT("'"&amp;Trust_selected!$H$2&amp;"'!E:E"),Trust_selected!$E$18,INDIRECT("'"&amp;Trust_selected!$H$2&amp;"'!H:H"),$B92), IF(Trust_selected!$E$18="18+", SUMIFS(INDIRECT("'"&amp;Trust_selected!$H$2&amp;"'!G:G"),INDIRECT("'"&amp;Trust_selected!$H$2&amp;"'!B:B"),C$1,INDIRECT("'"&amp;Trust_selected!$H$2&amp;"'!D:D"),Trust_selected!$E$12,INDIRECT("'"&amp;Trust_selected!$H$2&amp;"'!H:H"),$B92), SUMIFS(INDIRECT("'"&amp;Trust_selected!$H$2&amp;"'!G:G"),INDIRECT("'"&amp;Trust_selected!$H$2&amp;"'!B:B"),C$1,INDIRECT("'"&amp;Trust_selected!$H$2&amp;"'!D:D"),Trust_selected!$E$12,INDIRECT("'"&amp;Trust_selected!$H$2&amp;"'!E:E"),Trust_selected!$E$18,INDIRECT("'"&amp;Trust_selected!$H$2&amp;"'!H:H"),$B92))))</f>
        <v>0</v>
      </c>
      <c r="G92" s="22">
        <f t="shared" ca="1" si="32"/>
        <v>0</v>
      </c>
      <c r="H92" s="18">
        <f t="shared" ca="1" si="50"/>
        <v>4.1856794361209183E-2</v>
      </c>
      <c r="I92" s="76">
        <f t="shared" ca="1" si="35"/>
        <v>4.4657751846540757E-4</v>
      </c>
      <c r="J92" s="76">
        <f t="shared" ca="1" si="36"/>
        <v>0.81030061116346164</v>
      </c>
      <c r="K92" s="76">
        <f t="shared" ca="1" si="37"/>
        <v>1.8190919691566841E-4</v>
      </c>
      <c r="L92" s="76">
        <f t="shared" ca="1" si="38"/>
        <v>0.91296083193832811</v>
      </c>
      <c r="M92" s="77" t="str">
        <f t="shared" ca="1" si="39"/>
        <v>3SDL</v>
      </c>
      <c r="N92" s="12">
        <f t="shared" ca="1" si="51"/>
        <v>3</v>
      </c>
      <c r="O92" s="12">
        <f t="shared" ca="1" si="33"/>
        <v>92</v>
      </c>
      <c r="P92" s="22">
        <f ca="1">IF(AND(Trust_selected!$E$12="All intent",Trust_selected!$E$18="18+"), SUMIFS(INDIRECT("'"&amp;Trust_selected!$H$2&amp;"'!F:F"),INDIRECT("'"&amp;Trust_selected!$H$2&amp;"'!B:B"),N$1,INDIRECT("'"&amp;Trust_selected!$H$2&amp;"'!H:H"),$B92), IF(Trust_selected!$E$12="All intent", SUMIFS(INDIRECT("'"&amp;Trust_selected!$H$2&amp;"'!F:F"),INDIRECT("'"&amp;Trust_selected!$H$2&amp;"'!B:B"),N$1,INDIRECT("'"&amp;Trust_selected!$H$2&amp;"'!E:E"),Trust_selected!$E$18,INDIRECT("'"&amp;Trust_selected!$H$2&amp;"'!H:H"),$B92), IF(Trust_selected!$E$18="18+", SUMIFS(INDIRECT("'"&amp;Trust_selected!$H$2&amp;"'!F:F"),INDIRECT("'"&amp;Trust_selected!$H$2&amp;"'!B:B"),N$1,INDIRECT("'"&amp;Trust_selected!$H$2&amp;"'!D:D"),Trust_selected!$E$12,INDIRECT("'"&amp;Trust_selected!$H$2&amp;"'!H:H"),$B92), SUMIFS(INDIRECT("'"&amp;Trust_selected!$H$2&amp;"'!F:F"),INDIRECT("'"&amp;Trust_selected!$H$2&amp;"'!B:B"),N$1,INDIRECT("'"&amp;Trust_selected!$H$2&amp;"'!D:D"),Trust_selected!$E$12,INDIRECT("'"&amp;Trust_selected!$H$2&amp;"'!E:E"),Trust_selected!$E$18,INDIRECT("'"&amp;Trust_selected!$H$2&amp;"'!H:H"),$B92))))</f>
        <v>0</v>
      </c>
      <c r="Q92" s="22">
        <f ca="1">IF(AND(Trust_selected!$E$12="All intent",Trust_selected!$E$18="18+"), SUMIFS(INDIRECT("'"&amp;Trust_selected!$H$2&amp;"'!G:G"),INDIRECT("'"&amp;Trust_selected!$H$2&amp;"'!B:B"),N$1,INDIRECT("'"&amp;Trust_selected!$H$2&amp;"'!H:H"),$B92), IF(Trust_selected!$E$12="All intent", SUMIFS(INDIRECT("'"&amp;Trust_selected!$H$2&amp;"'!G:G"),INDIRECT("'"&amp;Trust_selected!$H$2&amp;"'!B:B"),N$1,INDIRECT("'"&amp;Trust_selected!$H$2&amp;"'!E:E"),Trust_selected!$E$18,INDIRECT("'"&amp;Trust_selected!$H$2&amp;"'!H:H"),$B92), IF(Trust_selected!$E$18="18+", SUMIFS(INDIRECT("'"&amp;Trust_selected!$H$2&amp;"'!G:G"),INDIRECT("'"&amp;Trust_selected!$H$2&amp;"'!B:B"),N$1,INDIRECT("'"&amp;Trust_selected!$H$2&amp;"'!D:D"),Trust_selected!$E$12,INDIRECT("'"&amp;Trust_selected!$H$2&amp;"'!H:H"),$B92), SUMIFS(INDIRECT("'"&amp;Trust_selected!$H$2&amp;"'!G:G"),INDIRECT("'"&amp;Trust_selected!$H$2&amp;"'!B:B"),N$1,INDIRECT("'"&amp;Trust_selected!$H$2&amp;"'!D:D"),Trust_selected!$E$12,INDIRECT("'"&amp;Trust_selected!$H$2&amp;"'!E:E"),Trust_selected!$E$18,INDIRECT("'"&amp;Trust_selected!$H$2&amp;"'!H:H"),$B92))))</f>
        <v>0</v>
      </c>
      <c r="R92" s="22" t="str">
        <f t="shared" ca="1" si="34"/>
        <v/>
      </c>
      <c r="S92" s="18">
        <f t="shared" ca="1" si="52"/>
        <v>4.2820310180952947E-2</v>
      </c>
      <c r="T92" s="76">
        <f t="shared" ca="1" si="40"/>
        <v>0</v>
      </c>
      <c r="U92" s="76">
        <f t="shared" ca="1" si="41"/>
        <v>1</v>
      </c>
      <c r="V92" s="76">
        <f t="shared" ca="1" si="42"/>
        <v>0</v>
      </c>
      <c r="W92" s="76">
        <f t="shared" ca="1" si="43"/>
        <v>1</v>
      </c>
      <c r="X92" s="77" t="str">
        <f t="shared" ca="1" si="44"/>
        <v/>
      </c>
      <c r="Y92" s="120">
        <f t="shared" ca="1" si="45"/>
        <v>0</v>
      </c>
      <c r="Z92" s="120">
        <f t="shared" ca="1" si="46"/>
        <v>0.79345068562276255</v>
      </c>
      <c r="AA92" s="120" t="str">
        <f t="shared" ca="1" si="47"/>
        <v/>
      </c>
      <c r="AB92" s="120" t="str">
        <f t="shared" ca="1" si="48"/>
        <v/>
      </c>
      <c r="AC92" s="22" t="str">
        <f t="shared" ca="1" si="53"/>
        <v>N/A</v>
      </c>
      <c r="AG92" s="22" t="str">
        <f t="shared" ca="1" si="54"/>
        <v>Numbers too small for z-test</v>
      </c>
    </row>
    <row r="93" spans="1:33" x14ac:dyDescent="0.3">
      <c r="A93" s="12" t="s">
        <v>251</v>
      </c>
      <c r="B93" s="12" t="s">
        <v>99</v>
      </c>
      <c r="C93" s="12">
        <f t="shared" ca="1" si="49"/>
        <v>39</v>
      </c>
      <c r="D93" s="12">
        <f t="shared" ca="1" si="31"/>
        <v>233093</v>
      </c>
      <c r="E93" s="22">
        <f ca="1">IF(AND(Trust_selected!$E$12="All intent",Trust_selected!$E$18="18+"), SUMIFS(INDIRECT("'"&amp;Trust_selected!$H$2&amp;"'!F:F"),INDIRECT("'"&amp;Trust_selected!$H$2&amp;"'!B:B"),C$1,INDIRECT("'"&amp;Trust_selected!$H$2&amp;"'!H:H"),$B93), IF(Trust_selected!$E$12="All intent", SUMIFS(INDIRECT("'"&amp;Trust_selected!$H$2&amp;"'!F:F"),INDIRECT("'"&amp;Trust_selected!$H$2&amp;"'!B:B"),C$1,INDIRECT("'"&amp;Trust_selected!$H$2&amp;"'!E:E"),Trust_selected!$E$18,INDIRECT("'"&amp;Trust_selected!$H$2&amp;"'!H:H"),$B93), IF(Trust_selected!$E$18="18+", SUMIFS(INDIRECT("'"&amp;Trust_selected!$H$2&amp;"'!F:F"),INDIRECT("'"&amp;Trust_selected!$H$2&amp;"'!B:B"),C$1,INDIRECT("'"&amp;Trust_selected!$H$2&amp;"'!D:D"),Trust_selected!$E$12,INDIRECT("'"&amp;Trust_selected!$H$2&amp;"'!H:H"),$B93), SUMIFS(INDIRECT("'"&amp;Trust_selected!$H$2&amp;"'!F:F"),INDIRECT("'"&amp;Trust_selected!$H$2&amp;"'!B:B"),C$1,INDIRECT("'"&amp;Trust_selected!$H$2&amp;"'!D:D"),Trust_selected!$E$12,INDIRECT("'"&amp;Trust_selected!$H$2&amp;"'!E:E"),Trust_selected!$E$18,INDIRECT("'"&amp;Trust_selected!$H$2&amp;"'!H:H"),$B93))))</f>
        <v>233</v>
      </c>
      <c r="F93" s="22">
        <f ca="1">IF(AND(Trust_selected!$E$12="All intent",Trust_selected!$E$18="18+"), SUMIFS(INDIRECT("'"&amp;Trust_selected!$H$2&amp;"'!G:G"),INDIRECT("'"&amp;Trust_selected!$H$2&amp;"'!B:B"),C$1,INDIRECT("'"&amp;Trust_selected!$H$2&amp;"'!H:H"),$B93), IF(Trust_selected!$E$12="All intent", SUMIFS(INDIRECT("'"&amp;Trust_selected!$H$2&amp;"'!G:G"),INDIRECT("'"&amp;Trust_selected!$H$2&amp;"'!B:B"),C$1,INDIRECT("'"&amp;Trust_selected!$H$2&amp;"'!E:E"),Trust_selected!$E$18,INDIRECT("'"&amp;Trust_selected!$H$2&amp;"'!H:H"),$B93), IF(Trust_selected!$E$18="18+", SUMIFS(INDIRECT("'"&amp;Trust_selected!$H$2&amp;"'!G:G"),INDIRECT("'"&amp;Trust_selected!$H$2&amp;"'!B:B"),C$1,INDIRECT("'"&amp;Trust_selected!$H$2&amp;"'!D:D"),Trust_selected!$E$12,INDIRECT("'"&amp;Trust_selected!$H$2&amp;"'!H:H"),$B93), SUMIFS(INDIRECT("'"&amp;Trust_selected!$H$2&amp;"'!G:G"),INDIRECT("'"&amp;Trust_selected!$H$2&amp;"'!B:B"),C$1,INDIRECT("'"&amp;Trust_selected!$H$2&amp;"'!D:D"),Trust_selected!$E$12,INDIRECT("'"&amp;Trust_selected!$H$2&amp;"'!E:E"),Trust_selected!$E$18,INDIRECT("'"&amp;Trust_selected!$H$2&amp;"'!H:H"),$B93))))</f>
        <v>14</v>
      </c>
      <c r="G93" s="22">
        <f t="shared" ca="1" si="32"/>
        <v>6.0085836909871244E-2</v>
      </c>
      <c r="H93" s="18">
        <f t="shared" ca="1" si="50"/>
        <v>4.1856794361209183E-2</v>
      </c>
      <c r="I93" s="76">
        <f t="shared" ca="1" si="35"/>
        <v>2.2722416766922746E-2</v>
      </c>
      <c r="J93" s="76">
        <f t="shared" ca="1" si="36"/>
        <v>7.5853450700293645E-2</v>
      </c>
      <c r="K93" s="76">
        <f t="shared" ca="1" si="37"/>
        <v>1.6255897675403471E-2</v>
      </c>
      <c r="L93" s="76">
        <f t="shared" ca="1" si="38"/>
        <v>0.10353252428726042</v>
      </c>
      <c r="M93" s="77" t="str">
        <f t="shared" ca="1" si="39"/>
        <v/>
      </c>
      <c r="N93" s="12">
        <f t="shared" ca="1" si="51"/>
        <v>37</v>
      </c>
      <c r="O93" s="12">
        <f t="shared" ca="1" si="33"/>
        <v>243093</v>
      </c>
      <c r="P93" s="22">
        <f ca="1">IF(AND(Trust_selected!$E$12="All intent",Trust_selected!$E$18="18+"), SUMIFS(INDIRECT("'"&amp;Trust_selected!$H$2&amp;"'!F:F"),INDIRECT("'"&amp;Trust_selected!$H$2&amp;"'!B:B"),N$1,INDIRECT("'"&amp;Trust_selected!$H$2&amp;"'!H:H"),$B93), IF(Trust_selected!$E$12="All intent", SUMIFS(INDIRECT("'"&amp;Trust_selected!$H$2&amp;"'!F:F"),INDIRECT("'"&amp;Trust_selected!$H$2&amp;"'!B:B"),N$1,INDIRECT("'"&amp;Trust_selected!$H$2&amp;"'!E:E"),Trust_selected!$E$18,INDIRECT("'"&amp;Trust_selected!$H$2&amp;"'!H:H"),$B93), IF(Trust_selected!$E$18="18+", SUMIFS(INDIRECT("'"&amp;Trust_selected!$H$2&amp;"'!F:F"),INDIRECT("'"&amp;Trust_selected!$H$2&amp;"'!B:B"),N$1,INDIRECT("'"&amp;Trust_selected!$H$2&amp;"'!D:D"),Trust_selected!$E$12,INDIRECT("'"&amp;Trust_selected!$H$2&amp;"'!H:H"),$B93), SUMIFS(INDIRECT("'"&amp;Trust_selected!$H$2&amp;"'!F:F"),INDIRECT("'"&amp;Trust_selected!$H$2&amp;"'!B:B"),N$1,INDIRECT("'"&amp;Trust_selected!$H$2&amp;"'!D:D"),Trust_selected!$E$12,INDIRECT("'"&amp;Trust_selected!$H$2&amp;"'!E:E"),Trust_selected!$E$18,INDIRECT("'"&amp;Trust_selected!$H$2&amp;"'!H:H"),$B93))))</f>
        <v>243</v>
      </c>
      <c r="Q93" s="22">
        <f ca="1">IF(AND(Trust_selected!$E$12="All intent",Trust_selected!$E$18="18+"), SUMIFS(INDIRECT("'"&amp;Trust_selected!$H$2&amp;"'!G:G"),INDIRECT("'"&amp;Trust_selected!$H$2&amp;"'!B:B"),N$1,INDIRECT("'"&amp;Trust_selected!$H$2&amp;"'!H:H"),$B93), IF(Trust_selected!$E$12="All intent", SUMIFS(INDIRECT("'"&amp;Trust_selected!$H$2&amp;"'!G:G"),INDIRECT("'"&amp;Trust_selected!$H$2&amp;"'!B:B"),N$1,INDIRECT("'"&amp;Trust_selected!$H$2&amp;"'!E:E"),Trust_selected!$E$18,INDIRECT("'"&amp;Trust_selected!$H$2&amp;"'!H:H"),$B93), IF(Trust_selected!$E$18="18+", SUMIFS(INDIRECT("'"&amp;Trust_selected!$H$2&amp;"'!G:G"),INDIRECT("'"&amp;Trust_selected!$H$2&amp;"'!B:B"),N$1,INDIRECT("'"&amp;Trust_selected!$H$2&amp;"'!D:D"),Trust_selected!$E$12,INDIRECT("'"&amp;Trust_selected!$H$2&amp;"'!H:H"),$B93), SUMIFS(INDIRECT("'"&amp;Trust_selected!$H$2&amp;"'!G:G"),INDIRECT("'"&amp;Trust_selected!$H$2&amp;"'!B:B"),N$1,INDIRECT("'"&amp;Trust_selected!$H$2&amp;"'!D:D"),Trust_selected!$E$12,INDIRECT("'"&amp;Trust_selected!$H$2&amp;"'!E:E"),Trust_selected!$E$18,INDIRECT("'"&amp;Trust_selected!$H$2&amp;"'!H:H"),$B93))))</f>
        <v>15</v>
      </c>
      <c r="R93" s="22">
        <f t="shared" ca="1" si="34"/>
        <v>6.1728395061728392E-2</v>
      </c>
      <c r="S93" s="18">
        <f t="shared" ca="1" si="52"/>
        <v>4.2820310180952947E-2</v>
      </c>
      <c r="T93" s="76">
        <f t="shared" ca="1" si="40"/>
        <v>2.3696088134873623E-2</v>
      </c>
      <c r="U93" s="76">
        <f t="shared" ca="1" si="41"/>
        <v>7.6174722733080291E-2</v>
      </c>
      <c r="V93" s="76">
        <f t="shared" ca="1" si="42"/>
        <v>1.7111580328965481E-2</v>
      </c>
      <c r="W93" s="76">
        <f t="shared" ca="1" si="43"/>
        <v>0.10310258164030045</v>
      </c>
      <c r="X93" s="77" t="str">
        <f t="shared" ca="1" si="44"/>
        <v/>
      </c>
      <c r="Y93" s="120">
        <f t="shared" ca="1" si="45"/>
        <v>3.6125734665616194E-2</v>
      </c>
      <c r="Z93" s="120">
        <f t="shared" ca="1" si="46"/>
        <v>9.831634730450195E-2</v>
      </c>
      <c r="AA93" s="120">
        <f t="shared" ca="1" si="47"/>
        <v>3.7761535384681237E-2</v>
      </c>
      <c r="AB93" s="120">
        <f t="shared" ca="1" si="48"/>
        <v>9.9336418023852902E-2</v>
      </c>
      <c r="AC93" s="22" t="str">
        <f t="shared" ca="1" si="53"/>
        <v>Change not statistically significant</v>
      </c>
      <c r="AG93" s="22" t="str">
        <f t="shared" ca="1" si="54"/>
        <v>Change not statistically significant</v>
      </c>
    </row>
    <row r="94" spans="1:33" x14ac:dyDescent="0.3">
      <c r="A94" s="12" t="s">
        <v>252</v>
      </c>
      <c r="B94" s="12" t="s">
        <v>100</v>
      </c>
      <c r="C94" s="12">
        <f t="shared" ca="1" si="49"/>
        <v>76</v>
      </c>
      <c r="D94" s="12">
        <f t="shared" ca="1" si="31"/>
        <v>658094</v>
      </c>
      <c r="E94" s="22">
        <f ca="1">IF(AND(Trust_selected!$E$12="All intent",Trust_selected!$E$18="18+"), SUMIFS(INDIRECT("'"&amp;Trust_selected!$H$2&amp;"'!F:F"),INDIRECT("'"&amp;Trust_selected!$H$2&amp;"'!B:B"),C$1,INDIRECT("'"&amp;Trust_selected!$H$2&amp;"'!H:H"),$B94), IF(Trust_selected!$E$12="All intent", SUMIFS(INDIRECT("'"&amp;Trust_selected!$H$2&amp;"'!F:F"),INDIRECT("'"&amp;Trust_selected!$H$2&amp;"'!B:B"),C$1,INDIRECT("'"&amp;Trust_selected!$H$2&amp;"'!E:E"),Trust_selected!$E$18,INDIRECT("'"&amp;Trust_selected!$H$2&amp;"'!H:H"),$B94), IF(Trust_selected!$E$18="18+", SUMIFS(INDIRECT("'"&amp;Trust_selected!$H$2&amp;"'!F:F"),INDIRECT("'"&amp;Trust_selected!$H$2&amp;"'!B:B"),C$1,INDIRECT("'"&amp;Trust_selected!$H$2&amp;"'!D:D"),Trust_selected!$E$12,INDIRECT("'"&amp;Trust_selected!$H$2&amp;"'!H:H"),$B94), SUMIFS(INDIRECT("'"&amp;Trust_selected!$H$2&amp;"'!F:F"),INDIRECT("'"&amp;Trust_selected!$H$2&amp;"'!B:B"),C$1,INDIRECT("'"&amp;Trust_selected!$H$2&amp;"'!D:D"),Trust_selected!$E$12,INDIRECT("'"&amp;Trust_selected!$H$2&amp;"'!E:E"),Trust_selected!$E$18,INDIRECT("'"&amp;Trust_selected!$H$2&amp;"'!H:H"),$B94))))</f>
        <v>658</v>
      </c>
      <c r="F94" s="22">
        <f ca="1">IF(AND(Trust_selected!$E$12="All intent",Trust_selected!$E$18="18+"), SUMIFS(INDIRECT("'"&amp;Trust_selected!$H$2&amp;"'!G:G"),INDIRECT("'"&amp;Trust_selected!$H$2&amp;"'!B:B"),C$1,INDIRECT("'"&amp;Trust_selected!$H$2&amp;"'!H:H"),$B94), IF(Trust_selected!$E$12="All intent", SUMIFS(INDIRECT("'"&amp;Trust_selected!$H$2&amp;"'!G:G"),INDIRECT("'"&amp;Trust_selected!$H$2&amp;"'!B:B"),C$1,INDIRECT("'"&amp;Trust_selected!$H$2&amp;"'!E:E"),Trust_selected!$E$18,INDIRECT("'"&amp;Trust_selected!$H$2&amp;"'!H:H"),$B94), IF(Trust_selected!$E$18="18+", SUMIFS(INDIRECT("'"&amp;Trust_selected!$H$2&amp;"'!G:G"),INDIRECT("'"&amp;Trust_selected!$H$2&amp;"'!B:B"),C$1,INDIRECT("'"&amp;Trust_selected!$H$2&amp;"'!D:D"),Trust_selected!$E$12,INDIRECT("'"&amp;Trust_selected!$H$2&amp;"'!H:H"),$B94), SUMIFS(INDIRECT("'"&amp;Trust_selected!$H$2&amp;"'!G:G"),INDIRECT("'"&amp;Trust_selected!$H$2&amp;"'!B:B"),C$1,INDIRECT("'"&amp;Trust_selected!$H$2&amp;"'!D:D"),Trust_selected!$E$12,INDIRECT("'"&amp;Trust_selected!$H$2&amp;"'!E:E"),Trust_selected!$E$18,INDIRECT("'"&amp;Trust_selected!$H$2&amp;"'!H:H"),$B94))))</f>
        <v>26</v>
      </c>
      <c r="G94" s="22">
        <f t="shared" ca="1" si="32"/>
        <v>3.9513677811550151E-2</v>
      </c>
      <c r="H94" s="18">
        <f t="shared" ca="1" si="50"/>
        <v>4.1856794361209183E-2</v>
      </c>
      <c r="I94" s="76">
        <f t="shared" ca="1" si="35"/>
        <v>2.9028749405224298E-2</v>
      </c>
      <c r="J94" s="76">
        <f t="shared" ca="1" si="36"/>
        <v>6.0003341323662022E-2</v>
      </c>
      <c r="K94" s="76">
        <f t="shared" ca="1" si="37"/>
        <v>2.3578050261739186E-2</v>
      </c>
      <c r="L94" s="76">
        <f t="shared" ca="1" si="38"/>
        <v>7.3243074305267275E-2</v>
      </c>
      <c r="M94" s="77" t="str">
        <f t="shared" ca="1" si="39"/>
        <v/>
      </c>
      <c r="N94" s="12">
        <f t="shared" ca="1" si="51"/>
        <v>75</v>
      </c>
      <c r="O94" s="12">
        <f t="shared" ca="1" si="33"/>
        <v>717094</v>
      </c>
      <c r="P94" s="22">
        <f ca="1">IF(AND(Trust_selected!$E$12="All intent",Trust_selected!$E$18="18+"), SUMIFS(INDIRECT("'"&amp;Trust_selected!$H$2&amp;"'!F:F"),INDIRECT("'"&amp;Trust_selected!$H$2&amp;"'!B:B"),N$1,INDIRECT("'"&amp;Trust_selected!$H$2&amp;"'!H:H"),$B94), IF(Trust_selected!$E$12="All intent", SUMIFS(INDIRECT("'"&amp;Trust_selected!$H$2&amp;"'!F:F"),INDIRECT("'"&amp;Trust_selected!$H$2&amp;"'!B:B"),N$1,INDIRECT("'"&amp;Trust_selected!$H$2&amp;"'!E:E"),Trust_selected!$E$18,INDIRECT("'"&amp;Trust_selected!$H$2&amp;"'!H:H"),$B94), IF(Trust_selected!$E$18="18+", SUMIFS(INDIRECT("'"&amp;Trust_selected!$H$2&amp;"'!F:F"),INDIRECT("'"&amp;Trust_selected!$H$2&amp;"'!B:B"),N$1,INDIRECT("'"&amp;Trust_selected!$H$2&amp;"'!D:D"),Trust_selected!$E$12,INDIRECT("'"&amp;Trust_selected!$H$2&amp;"'!H:H"),$B94), SUMIFS(INDIRECT("'"&amp;Trust_selected!$H$2&amp;"'!F:F"),INDIRECT("'"&amp;Trust_selected!$H$2&amp;"'!B:B"),N$1,INDIRECT("'"&amp;Trust_selected!$H$2&amp;"'!D:D"),Trust_selected!$E$12,INDIRECT("'"&amp;Trust_selected!$H$2&amp;"'!E:E"),Trust_selected!$E$18,INDIRECT("'"&amp;Trust_selected!$H$2&amp;"'!H:H"),$B94))))</f>
        <v>717</v>
      </c>
      <c r="Q94" s="22">
        <f ca="1">IF(AND(Trust_selected!$E$12="All intent",Trust_selected!$E$18="18+"), SUMIFS(INDIRECT("'"&amp;Trust_selected!$H$2&amp;"'!G:G"),INDIRECT("'"&amp;Trust_selected!$H$2&amp;"'!B:B"),N$1,INDIRECT("'"&amp;Trust_selected!$H$2&amp;"'!H:H"),$B94), IF(Trust_selected!$E$12="All intent", SUMIFS(INDIRECT("'"&amp;Trust_selected!$H$2&amp;"'!G:G"),INDIRECT("'"&amp;Trust_selected!$H$2&amp;"'!B:B"),N$1,INDIRECT("'"&amp;Trust_selected!$H$2&amp;"'!E:E"),Trust_selected!$E$18,INDIRECT("'"&amp;Trust_selected!$H$2&amp;"'!H:H"),$B94), IF(Trust_selected!$E$18="18+", SUMIFS(INDIRECT("'"&amp;Trust_selected!$H$2&amp;"'!G:G"),INDIRECT("'"&amp;Trust_selected!$H$2&amp;"'!B:B"),N$1,INDIRECT("'"&amp;Trust_selected!$H$2&amp;"'!D:D"),Trust_selected!$E$12,INDIRECT("'"&amp;Trust_selected!$H$2&amp;"'!H:H"),$B94), SUMIFS(INDIRECT("'"&amp;Trust_selected!$H$2&amp;"'!G:G"),INDIRECT("'"&amp;Trust_selected!$H$2&amp;"'!B:B"),N$1,INDIRECT("'"&amp;Trust_selected!$H$2&amp;"'!D:D"),Trust_selected!$E$12,INDIRECT("'"&amp;Trust_selected!$H$2&amp;"'!E:E"),Trust_selected!$E$18,INDIRECT("'"&amp;Trust_selected!$H$2&amp;"'!H:H"),$B94))))</f>
        <v>28</v>
      </c>
      <c r="R94" s="22">
        <f t="shared" ca="1" si="34"/>
        <v>3.9051603905160388E-2</v>
      </c>
      <c r="S94" s="18">
        <f t="shared" ca="1" si="52"/>
        <v>4.2820310180952947E-2</v>
      </c>
      <c r="T94" s="76">
        <f t="shared" ca="1" si="40"/>
        <v>3.027785151548627E-2</v>
      </c>
      <c r="U94" s="76">
        <f t="shared" ca="1" si="41"/>
        <v>6.0235688212918026E-2</v>
      </c>
      <c r="V94" s="76">
        <f t="shared" ca="1" si="42"/>
        <v>2.4853966780190157E-2</v>
      </c>
      <c r="W94" s="76">
        <f t="shared" ca="1" si="43"/>
        <v>7.2804454086607226E-2</v>
      </c>
      <c r="X94" s="77" t="str">
        <f t="shared" ca="1" si="44"/>
        <v/>
      </c>
      <c r="Y94" s="120">
        <f t="shared" ca="1" si="45"/>
        <v>2.7105763586620864E-2</v>
      </c>
      <c r="Z94" s="120">
        <f t="shared" ca="1" si="46"/>
        <v>5.7267099546183683E-2</v>
      </c>
      <c r="AA94" s="120">
        <f t="shared" ca="1" si="47"/>
        <v>2.7154723563931508E-2</v>
      </c>
      <c r="AB94" s="120">
        <f t="shared" ca="1" si="48"/>
        <v>5.5861393348371945E-2</v>
      </c>
      <c r="AC94" s="22" t="str">
        <f t="shared" ca="1" si="53"/>
        <v>Change not statistically significant</v>
      </c>
      <c r="AG94" s="22" t="str">
        <f t="shared" ca="1" si="54"/>
        <v>Change not statistically significant</v>
      </c>
    </row>
    <row r="95" spans="1:33" x14ac:dyDescent="0.3">
      <c r="A95" s="12" t="s">
        <v>253</v>
      </c>
      <c r="B95" s="12" t="s">
        <v>101</v>
      </c>
      <c r="C95" s="12">
        <f t="shared" ca="1" si="49"/>
        <v>43</v>
      </c>
      <c r="D95" s="12">
        <f t="shared" ca="1" si="31"/>
        <v>317095</v>
      </c>
      <c r="E95" s="22">
        <f ca="1">IF(AND(Trust_selected!$E$12="All intent",Trust_selected!$E$18="18+"), SUMIFS(INDIRECT("'"&amp;Trust_selected!$H$2&amp;"'!F:F"),INDIRECT("'"&amp;Trust_selected!$H$2&amp;"'!B:B"),C$1,INDIRECT("'"&amp;Trust_selected!$H$2&amp;"'!H:H"),$B95), IF(Trust_selected!$E$12="All intent", SUMIFS(INDIRECT("'"&amp;Trust_selected!$H$2&amp;"'!F:F"),INDIRECT("'"&amp;Trust_selected!$H$2&amp;"'!B:B"),C$1,INDIRECT("'"&amp;Trust_selected!$H$2&amp;"'!E:E"),Trust_selected!$E$18,INDIRECT("'"&amp;Trust_selected!$H$2&amp;"'!H:H"),$B95), IF(Trust_selected!$E$18="18+", SUMIFS(INDIRECT("'"&amp;Trust_selected!$H$2&amp;"'!F:F"),INDIRECT("'"&amp;Trust_selected!$H$2&amp;"'!B:B"),C$1,INDIRECT("'"&amp;Trust_selected!$H$2&amp;"'!D:D"),Trust_selected!$E$12,INDIRECT("'"&amp;Trust_selected!$H$2&amp;"'!H:H"),$B95), SUMIFS(INDIRECT("'"&amp;Trust_selected!$H$2&amp;"'!F:F"),INDIRECT("'"&amp;Trust_selected!$H$2&amp;"'!B:B"),C$1,INDIRECT("'"&amp;Trust_selected!$H$2&amp;"'!D:D"),Trust_selected!$E$12,INDIRECT("'"&amp;Trust_selected!$H$2&amp;"'!E:E"),Trust_selected!$E$18,INDIRECT("'"&amp;Trust_selected!$H$2&amp;"'!H:H"),$B95))))</f>
        <v>317</v>
      </c>
      <c r="F95" s="22">
        <f ca="1">IF(AND(Trust_selected!$E$12="All intent",Trust_selected!$E$18="18+"), SUMIFS(INDIRECT("'"&amp;Trust_selected!$H$2&amp;"'!G:G"),INDIRECT("'"&amp;Trust_selected!$H$2&amp;"'!B:B"),C$1,INDIRECT("'"&amp;Trust_selected!$H$2&amp;"'!H:H"),$B95), IF(Trust_selected!$E$12="All intent", SUMIFS(INDIRECT("'"&amp;Trust_selected!$H$2&amp;"'!G:G"),INDIRECT("'"&amp;Trust_selected!$H$2&amp;"'!B:B"),C$1,INDIRECT("'"&amp;Trust_selected!$H$2&amp;"'!E:E"),Trust_selected!$E$18,INDIRECT("'"&amp;Trust_selected!$H$2&amp;"'!H:H"),$B95), IF(Trust_selected!$E$18="18+", SUMIFS(INDIRECT("'"&amp;Trust_selected!$H$2&amp;"'!G:G"),INDIRECT("'"&amp;Trust_selected!$H$2&amp;"'!B:B"),C$1,INDIRECT("'"&amp;Trust_selected!$H$2&amp;"'!D:D"),Trust_selected!$E$12,INDIRECT("'"&amp;Trust_selected!$H$2&amp;"'!H:H"),$B95), SUMIFS(INDIRECT("'"&amp;Trust_selected!$H$2&amp;"'!G:G"),INDIRECT("'"&amp;Trust_selected!$H$2&amp;"'!B:B"),C$1,INDIRECT("'"&amp;Trust_selected!$H$2&amp;"'!D:D"),Trust_selected!$E$12,INDIRECT("'"&amp;Trust_selected!$H$2&amp;"'!E:E"),Trust_selected!$E$18,INDIRECT("'"&amp;Trust_selected!$H$2&amp;"'!H:H"),$B95))))</f>
        <v>13</v>
      </c>
      <c r="G95" s="22">
        <f t="shared" ca="1" si="32"/>
        <v>4.1009463722397478E-2</v>
      </c>
      <c r="H95" s="18">
        <f t="shared" ca="1" si="50"/>
        <v>4.1856794361209183E-2</v>
      </c>
      <c r="I95" s="76">
        <f t="shared" ca="1" si="35"/>
        <v>2.4752846609555391E-2</v>
      </c>
      <c r="J95" s="76">
        <f t="shared" ca="1" si="36"/>
        <v>6.9931906318389817E-2</v>
      </c>
      <c r="K95" s="76">
        <f t="shared" ca="1" si="37"/>
        <v>1.8480911383503513E-2</v>
      </c>
      <c r="L95" s="76">
        <f t="shared" ca="1" si="38"/>
        <v>9.2027791842235931E-2</v>
      </c>
      <c r="M95" s="77" t="str">
        <f t="shared" ca="1" si="39"/>
        <v/>
      </c>
      <c r="N95" s="12">
        <f t="shared" ca="1" si="51"/>
        <v>40</v>
      </c>
      <c r="O95" s="12">
        <f t="shared" ca="1" si="33"/>
        <v>250095</v>
      </c>
      <c r="P95" s="22">
        <f ca="1">IF(AND(Trust_selected!$E$12="All intent",Trust_selected!$E$18="18+"), SUMIFS(INDIRECT("'"&amp;Trust_selected!$H$2&amp;"'!F:F"),INDIRECT("'"&amp;Trust_selected!$H$2&amp;"'!B:B"),N$1,INDIRECT("'"&amp;Trust_selected!$H$2&amp;"'!H:H"),$B95), IF(Trust_selected!$E$12="All intent", SUMIFS(INDIRECT("'"&amp;Trust_selected!$H$2&amp;"'!F:F"),INDIRECT("'"&amp;Trust_selected!$H$2&amp;"'!B:B"),N$1,INDIRECT("'"&amp;Trust_selected!$H$2&amp;"'!E:E"),Trust_selected!$E$18,INDIRECT("'"&amp;Trust_selected!$H$2&amp;"'!H:H"),$B95), IF(Trust_selected!$E$18="18+", SUMIFS(INDIRECT("'"&amp;Trust_selected!$H$2&amp;"'!F:F"),INDIRECT("'"&amp;Trust_selected!$H$2&amp;"'!B:B"),N$1,INDIRECT("'"&amp;Trust_selected!$H$2&amp;"'!D:D"),Trust_selected!$E$12,INDIRECT("'"&amp;Trust_selected!$H$2&amp;"'!H:H"),$B95), SUMIFS(INDIRECT("'"&amp;Trust_selected!$H$2&amp;"'!F:F"),INDIRECT("'"&amp;Trust_selected!$H$2&amp;"'!B:B"),N$1,INDIRECT("'"&amp;Trust_selected!$H$2&amp;"'!D:D"),Trust_selected!$E$12,INDIRECT("'"&amp;Trust_selected!$H$2&amp;"'!E:E"),Trust_selected!$E$18,INDIRECT("'"&amp;Trust_selected!$H$2&amp;"'!H:H"),$B95))))</f>
        <v>250</v>
      </c>
      <c r="Q95" s="22">
        <f ca="1">IF(AND(Trust_selected!$E$12="All intent",Trust_selected!$E$18="18+"), SUMIFS(INDIRECT("'"&amp;Trust_selected!$H$2&amp;"'!G:G"),INDIRECT("'"&amp;Trust_selected!$H$2&amp;"'!B:B"),N$1,INDIRECT("'"&amp;Trust_selected!$H$2&amp;"'!H:H"),$B95), IF(Trust_selected!$E$12="All intent", SUMIFS(INDIRECT("'"&amp;Trust_selected!$H$2&amp;"'!G:G"),INDIRECT("'"&amp;Trust_selected!$H$2&amp;"'!B:B"),N$1,INDIRECT("'"&amp;Trust_selected!$H$2&amp;"'!E:E"),Trust_selected!$E$18,INDIRECT("'"&amp;Trust_selected!$H$2&amp;"'!H:H"),$B95), IF(Trust_selected!$E$18="18+", SUMIFS(INDIRECT("'"&amp;Trust_selected!$H$2&amp;"'!G:G"),INDIRECT("'"&amp;Trust_selected!$H$2&amp;"'!B:B"),N$1,INDIRECT("'"&amp;Trust_selected!$H$2&amp;"'!D:D"),Trust_selected!$E$12,INDIRECT("'"&amp;Trust_selected!$H$2&amp;"'!H:H"),$B95), SUMIFS(INDIRECT("'"&amp;Trust_selected!$H$2&amp;"'!G:G"),INDIRECT("'"&amp;Trust_selected!$H$2&amp;"'!B:B"),N$1,INDIRECT("'"&amp;Trust_selected!$H$2&amp;"'!D:D"),Trust_selected!$E$12,INDIRECT("'"&amp;Trust_selected!$H$2&amp;"'!E:E"),Trust_selected!$E$18,INDIRECT("'"&amp;Trust_selected!$H$2&amp;"'!H:H"),$B95))))</f>
        <v>12</v>
      </c>
      <c r="R95" s="22">
        <f t="shared" ca="1" si="34"/>
        <v>4.8000000000000001E-2</v>
      </c>
      <c r="S95" s="18">
        <f t="shared" ca="1" si="52"/>
        <v>4.2820310180952947E-2</v>
      </c>
      <c r="T95" s="76">
        <f t="shared" ca="1" si="40"/>
        <v>2.3890446641919177E-2</v>
      </c>
      <c r="U95" s="76">
        <f t="shared" ca="1" si="41"/>
        <v>7.5587948902690022E-2</v>
      </c>
      <c r="V95" s="76">
        <f t="shared" ca="1" si="42"/>
        <v>1.7321665463977003E-2</v>
      </c>
      <c r="W95" s="76">
        <f t="shared" ca="1" si="43"/>
        <v>0.10196005416140166</v>
      </c>
      <c r="X95" s="77" t="str">
        <f t="shared" ca="1" si="44"/>
        <v/>
      </c>
      <c r="Y95" s="120">
        <f t="shared" ca="1" si="45"/>
        <v>2.4120305544840372E-2</v>
      </c>
      <c r="Z95" s="120">
        <f t="shared" ca="1" si="46"/>
        <v>6.8889678047620959E-2</v>
      </c>
      <c r="AA95" s="120">
        <f t="shared" ca="1" si="47"/>
        <v>2.7668201530694606E-2</v>
      </c>
      <c r="AB95" s="120">
        <f t="shared" ca="1" si="48"/>
        <v>8.2012301213187269E-2</v>
      </c>
      <c r="AC95" s="22" t="str">
        <f t="shared" ca="1" si="53"/>
        <v>Change not statistically significant</v>
      </c>
      <c r="AG95" s="22" t="str">
        <f t="shared" ca="1" si="54"/>
        <v>Change not statistically significant</v>
      </c>
    </row>
    <row r="96" spans="1:33" x14ac:dyDescent="0.3">
      <c r="A96" s="12" t="s">
        <v>254</v>
      </c>
      <c r="B96" s="12" t="s">
        <v>102</v>
      </c>
      <c r="C96" s="12">
        <f t="shared" ca="1" si="49"/>
        <v>52</v>
      </c>
      <c r="D96" s="12">
        <f t="shared" ca="1" si="31"/>
        <v>379096</v>
      </c>
      <c r="E96" s="22">
        <f ca="1">IF(AND(Trust_selected!$E$12="All intent",Trust_selected!$E$18="18+"), SUMIFS(INDIRECT("'"&amp;Trust_selected!$H$2&amp;"'!F:F"),INDIRECT("'"&amp;Trust_selected!$H$2&amp;"'!B:B"),C$1,INDIRECT("'"&amp;Trust_selected!$H$2&amp;"'!H:H"),$B96), IF(Trust_selected!$E$12="All intent", SUMIFS(INDIRECT("'"&amp;Trust_selected!$H$2&amp;"'!F:F"),INDIRECT("'"&amp;Trust_selected!$H$2&amp;"'!B:B"),C$1,INDIRECT("'"&amp;Trust_selected!$H$2&amp;"'!E:E"),Trust_selected!$E$18,INDIRECT("'"&amp;Trust_selected!$H$2&amp;"'!H:H"),$B96), IF(Trust_selected!$E$18="18+", SUMIFS(INDIRECT("'"&amp;Trust_selected!$H$2&amp;"'!F:F"),INDIRECT("'"&amp;Trust_selected!$H$2&amp;"'!B:B"),C$1,INDIRECT("'"&amp;Trust_selected!$H$2&amp;"'!D:D"),Trust_selected!$E$12,INDIRECT("'"&amp;Trust_selected!$H$2&amp;"'!H:H"),$B96), SUMIFS(INDIRECT("'"&amp;Trust_selected!$H$2&amp;"'!F:F"),INDIRECT("'"&amp;Trust_selected!$H$2&amp;"'!B:B"),C$1,INDIRECT("'"&amp;Trust_selected!$H$2&amp;"'!D:D"),Trust_selected!$E$12,INDIRECT("'"&amp;Trust_selected!$H$2&amp;"'!E:E"),Trust_selected!$E$18,INDIRECT("'"&amp;Trust_selected!$H$2&amp;"'!H:H"),$B96))))</f>
        <v>379</v>
      </c>
      <c r="F96" s="22">
        <f ca="1">IF(AND(Trust_selected!$E$12="All intent",Trust_selected!$E$18="18+"), SUMIFS(INDIRECT("'"&amp;Trust_selected!$H$2&amp;"'!G:G"),INDIRECT("'"&amp;Trust_selected!$H$2&amp;"'!B:B"),C$1,INDIRECT("'"&amp;Trust_selected!$H$2&amp;"'!H:H"),$B96), IF(Trust_selected!$E$12="All intent", SUMIFS(INDIRECT("'"&amp;Trust_selected!$H$2&amp;"'!G:G"),INDIRECT("'"&amp;Trust_selected!$H$2&amp;"'!B:B"),C$1,INDIRECT("'"&amp;Trust_selected!$H$2&amp;"'!E:E"),Trust_selected!$E$18,INDIRECT("'"&amp;Trust_selected!$H$2&amp;"'!H:H"),$B96), IF(Trust_selected!$E$18="18+", SUMIFS(INDIRECT("'"&amp;Trust_selected!$H$2&amp;"'!G:G"),INDIRECT("'"&amp;Trust_selected!$H$2&amp;"'!B:B"),C$1,INDIRECT("'"&amp;Trust_selected!$H$2&amp;"'!D:D"),Trust_selected!$E$12,INDIRECT("'"&amp;Trust_selected!$H$2&amp;"'!H:H"),$B96), SUMIFS(INDIRECT("'"&amp;Trust_selected!$H$2&amp;"'!G:G"),INDIRECT("'"&amp;Trust_selected!$H$2&amp;"'!B:B"),C$1,INDIRECT("'"&amp;Trust_selected!$H$2&amp;"'!D:D"),Trust_selected!$E$12,INDIRECT("'"&amp;Trust_selected!$H$2&amp;"'!E:E"),Trust_selected!$E$18,INDIRECT("'"&amp;Trust_selected!$H$2&amp;"'!H:H"),$B96))))</f>
        <v>2</v>
      </c>
      <c r="G96" s="22">
        <f t="shared" ca="1" si="32"/>
        <v>5.2770448548812663E-3</v>
      </c>
      <c r="H96" s="18">
        <f t="shared" ca="1" si="50"/>
        <v>4.1856794361209183E-2</v>
      </c>
      <c r="I96" s="76">
        <f t="shared" ca="1" si="35"/>
        <v>2.5873346125421838E-2</v>
      </c>
      <c r="J96" s="76">
        <f t="shared" ca="1" si="36"/>
        <v>6.7034661065532769E-2</v>
      </c>
      <c r="K96" s="76">
        <f t="shared" ca="1" si="37"/>
        <v>1.9763372852479668E-2</v>
      </c>
      <c r="L96" s="76">
        <f t="shared" ca="1" si="38"/>
        <v>8.6469690331926932E-2</v>
      </c>
      <c r="M96" s="77" t="str">
        <f t="shared" ca="1" si="39"/>
        <v>3SDL</v>
      </c>
      <c r="N96" s="12">
        <f t="shared" ca="1" si="51"/>
        <v>48</v>
      </c>
      <c r="O96" s="12">
        <f t="shared" ca="1" si="33"/>
        <v>372096</v>
      </c>
      <c r="P96" s="22">
        <f ca="1">IF(AND(Trust_selected!$E$12="All intent",Trust_selected!$E$18="18+"), SUMIFS(INDIRECT("'"&amp;Trust_selected!$H$2&amp;"'!F:F"),INDIRECT("'"&amp;Trust_selected!$H$2&amp;"'!B:B"),N$1,INDIRECT("'"&amp;Trust_selected!$H$2&amp;"'!H:H"),$B96), IF(Trust_selected!$E$12="All intent", SUMIFS(INDIRECT("'"&amp;Trust_selected!$H$2&amp;"'!F:F"),INDIRECT("'"&amp;Trust_selected!$H$2&amp;"'!B:B"),N$1,INDIRECT("'"&amp;Trust_selected!$H$2&amp;"'!E:E"),Trust_selected!$E$18,INDIRECT("'"&amp;Trust_selected!$H$2&amp;"'!H:H"),$B96), IF(Trust_selected!$E$18="18+", SUMIFS(INDIRECT("'"&amp;Trust_selected!$H$2&amp;"'!F:F"),INDIRECT("'"&amp;Trust_selected!$H$2&amp;"'!B:B"),N$1,INDIRECT("'"&amp;Trust_selected!$H$2&amp;"'!D:D"),Trust_selected!$E$12,INDIRECT("'"&amp;Trust_selected!$H$2&amp;"'!H:H"),$B96), SUMIFS(INDIRECT("'"&amp;Trust_selected!$H$2&amp;"'!F:F"),INDIRECT("'"&amp;Trust_selected!$H$2&amp;"'!B:B"),N$1,INDIRECT("'"&amp;Trust_selected!$H$2&amp;"'!D:D"),Trust_selected!$E$12,INDIRECT("'"&amp;Trust_selected!$H$2&amp;"'!E:E"),Trust_selected!$E$18,INDIRECT("'"&amp;Trust_selected!$H$2&amp;"'!H:H"),$B96))))</f>
        <v>372</v>
      </c>
      <c r="Q96" s="22">
        <f ca="1">IF(AND(Trust_selected!$E$12="All intent",Trust_selected!$E$18="18+"), SUMIFS(INDIRECT("'"&amp;Trust_selected!$H$2&amp;"'!G:G"),INDIRECT("'"&amp;Trust_selected!$H$2&amp;"'!B:B"),N$1,INDIRECT("'"&amp;Trust_selected!$H$2&amp;"'!H:H"),$B96), IF(Trust_selected!$E$12="All intent", SUMIFS(INDIRECT("'"&amp;Trust_selected!$H$2&amp;"'!G:G"),INDIRECT("'"&amp;Trust_selected!$H$2&amp;"'!B:B"),N$1,INDIRECT("'"&amp;Trust_selected!$H$2&amp;"'!E:E"),Trust_selected!$E$18,INDIRECT("'"&amp;Trust_selected!$H$2&amp;"'!H:H"),$B96), IF(Trust_selected!$E$18="18+", SUMIFS(INDIRECT("'"&amp;Trust_selected!$H$2&amp;"'!G:G"),INDIRECT("'"&amp;Trust_selected!$H$2&amp;"'!B:B"),N$1,INDIRECT("'"&amp;Trust_selected!$H$2&amp;"'!D:D"),Trust_selected!$E$12,INDIRECT("'"&amp;Trust_selected!$H$2&amp;"'!H:H"),$B96), SUMIFS(INDIRECT("'"&amp;Trust_selected!$H$2&amp;"'!G:G"),INDIRECT("'"&amp;Trust_selected!$H$2&amp;"'!B:B"),N$1,INDIRECT("'"&amp;Trust_selected!$H$2&amp;"'!D:D"),Trust_selected!$E$12,INDIRECT("'"&amp;Trust_selected!$H$2&amp;"'!E:E"),Trust_selected!$E$18,INDIRECT("'"&amp;Trust_selected!$H$2&amp;"'!H:H"),$B96))))</f>
        <v>6</v>
      </c>
      <c r="R96" s="22">
        <f t="shared" ca="1" si="34"/>
        <v>1.6129032258064516E-2</v>
      </c>
      <c r="S96" s="18">
        <f t="shared" ca="1" si="52"/>
        <v>4.2820310180952947E-2</v>
      </c>
      <c r="T96" s="76">
        <f t="shared" ca="1" si="40"/>
        <v>2.649863775614706E-2</v>
      </c>
      <c r="U96" s="76">
        <f t="shared" ca="1" si="41"/>
        <v>6.848794907891588E-2</v>
      </c>
      <c r="V96" s="76">
        <f t="shared" ca="1" si="42"/>
        <v>2.0251756986125476E-2</v>
      </c>
      <c r="W96" s="76">
        <f t="shared" ca="1" si="43"/>
        <v>8.827325643517421E-2</v>
      </c>
      <c r="X96" s="77" t="str">
        <f t="shared" ca="1" si="44"/>
        <v>3SDL</v>
      </c>
      <c r="Y96" s="120">
        <f t="shared" ca="1" si="45"/>
        <v>1.448350911979635E-3</v>
      </c>
      <c r="Z96" s="120">
        <f t="shared" ca="1" si="46"/>
        <v>1.9033910452421636E-2</v>
      </c>
      <c r="AA96" s="120">
        <f t="shared" ca="1" si="47"/>
        <v>7.4125046467329089E-3</v>
      </c>
      <c r="AB96" s="120">
        <f t="shared" ca="1" si="48"/>
        <v>3.4736807114670566E-2</v>
      </c>
      <c r="AC96" s="22" t="str">
        <f t="shared" ca="1" si="53"/>
        <v>Change not statistically significant</v>
      </c>
      <c r="AG96" s="22" t="str">
        <f t="shared" ca="1" si="54"/>
        <v>Numbers too small for z-test</v>
      </c>
    </row>
    <row r="97" spans="1:33" x14ac:dyDescent="0.3">
      <c r="A97" s="12" t="s">
        <v>255</v>
      </c>
      <c r="B97" s="12" t="s">
        <v>103</v>
      </c>
      <c r="C97" s="12">
        <f t="shared" ca="1" si="49"/>
        <v>6</v>
      </c>
      <c r="D97" s="12">
        <f t="shared" ref="D97:D127" ca="1" si="55">VALUE(E97&amp;RIGHT($B97,3))</f>
        <v>13097</v>
      </c>
      <c r="E97" s="22">
        <f ca="1">IF(AND(Trust_selected!$E$12="All intent",Trust_selected!$E$18="18+"), SUMIFS(INDIRECT("'"&amp;Trust_selected!$H$2&amp;"'!F:F"),INDIRECT("'"&amp;Trust_selected!$H$2&amp;"'!B:B"),C$1,INDIRECT("'"&amp;Trust_selected!$H$2&amp;"'!H:H"),$B97), IF(Trust_selected!$E$12="All intent", SUMIFS(INDIRECT("'"&amp;Trust_selected!$H$2&amp;"'!F:F"),INDIRECT("'"&amp;Trust_selected!$H$2&amp;"'!B:B"),C$1,INDIRECT("'"&amp;Trust_selected!$H$2&amp;"'!E:E"),Trust_selected!$E$18,INDIRECT("'"&amp;Trust_selected!$H$2&amp;"'!H:H"),$B97), IF(Trust_selected!$E$18="18+", SUMIFS(INDIRECT("'"&amp;Trust_selected!$H$2&amp;"'!F:F"),INDIRECT("'"&amp;Trust_selected!$H$2&amp;"'!B:B"),C$1,INDIRECT("'"&amp;Trust_selected!$H$2&amp;"'!D:D"),Trust_selected!$E$12,INDIRECT("'"&amp;Trust_selected!$H$2&amp;"'!H:H"),$B97), SUMIFS(INDIRECT("'"&amp;Trust_selected!$H$2&amp;"'!F:F"),INDIRECT("'"&amp;Trust_selected!$H$2&amp;"'!B:B"),C$1,INDIRECT("'"&amp;Trust_selected!$H$2&amp;"'!D:D"),Trust_selected!$E$12,INDIRECT("'"&amp;Trust_selected!$H$2&amp;"'!E:E"),Trust_selected!$E$18,INDIRECT("'"&amp;Trust_selected!$H$2&amp;"'!H:H"),$B97))))</f>
        <v>13</v>
      </c>
      <c r="F97" s="22">
        <f ca="1">IF(AND(Trust_selected!$E$12="All intent",Trust_selected!$E$18="18+"), SUMIFS(INDIRECT("'"&amp;Trust_selected!$H$2&amp;"'!G:G"),INDIRECT("'"&amp;Trust_selected!$H$2&amp;"'!B:B"),C$1,INDIRECT("'"&amp;Trust_selected!$H$2&amp;"'!H:H"),$B97), IF(Trust_selected!$E$12="All intent", SUMIFS(INDIRECT("'"&amp;Trust_selected!$H$2&amp;"'!G:G"),INDIRECT("'"&amp;Trust_selected!$H$2&amp;"'!B:B"),C$1,INDIRECT("'"&amp;Trust_selected!$H$2&amp;"'!E:E"),Trust_selected!$E$18,INDIRECT("'"&amp;Trust_selected!$H$2&amp;"'!H:H"),$B97), IF(Trust_selected!$E$18="18+", SUMIFS(INDIRECT("'"&amp;Trust_selected!$H$2&amp;"'!G:G"),INDIRECT("'"&amp;Trust_selected!$H$2&amp;"'!B:B"),C$1,INDIRECT("'"&amp;Trust_selected!$H$2&amp;"'!D:D"),Trust_selected!$E$12,INDIRECT("'"&amp;Trust_selected!$H$2&amp;"'!H:H"),$B97), SUMIFS(INDIRECT("'"&amp;Trust_selected!$H$2&amp;"'!G:G"),INDIRECT("'"&amp;Trust_selected!$H$2&amp;"'!B:B"),C$1,INDIRECT("'"&amp;Trust_selected!$H$2&amp;"'!D:D"),Trust_selected!$E$12,INDIRECT("'"&amp;Trust_selected!$H$2&amp;"'!E:E"),Trust_selected!$E$18,INDIRECT("'"&amp;Trust_selected!$H$2&amp;"'!H:H"),$B97))))</f>
        <v>0</v>
      </c>
      <c r="G97" s="22">
        <f t="shared" ref="G97:G127" ca="1" si="56">IFERROR(F97/E97,"")</f>
        <v>0</v>
      </c>
      <c r="H97" s="18">
        <f t="shared" ca="1" si="50"/>
        <v>4.1856794361209183E-2</v>
      </c>
      <c r="I97" s="76">
        <f t="shared" ca="1" si="35"/>
        <v>4.6952839571677658E-3</v>
      </c>
      <c r="J97" s="76">
        <f t="shared" ca="1" si="36"/>
        <v>0.288024923944186</v>
      </c>
      <c r="K97" s="76">
        <f t="shared" ca="1" si="37"/>
        <v>2.1508778468599275E-3</v>
      </c>
      <c r="L97" s="76">
        <f t="shared" ca="1" si="38"/>
        <v>0.46959749977816206</v>
      </c>
      <c r="M97" s="77" t="str">
        <f t="shared" ca="1" si="39"/>
        <v>3SDL</v>
      </c>
      <c r="N97" s="12">
        <f t="shared" ca="1" si="51"/>
        <v>6</v>
      </c>
      <c r="O97" s="12">
        <f t="shared" ref="O97:O127" ca="1" si="57">VALUE(P97&amp;RIGHT($B97,3))</f>
        <v>18097</v>
      </c>
      <c r="P97" s="22">
        <f ca="1">IF(AND(Trust_selected!$E$12="All intent",Trust_selected!$E$18="18+"), SUMIFS(INDIRECT("'"&amp;Trust_selected!$H$2&amp;"'!F:F"),INDIRECT("'"&amp;Trust_selected!$H$2&amp;"'!B:B"),N$1,INDIRECT("'"&amp;Trust_selected!$H$2&amp;"'!H:H"),$B97), IF(Trust_selected!$E$12="All intent", SUMIFS(INDIRECT("'"&amp;Trust_selected!$H$2&amp;"'!F:F"),INDIRECT("'"&amp;Trust_selected!$H$2&amp;"'!B:B"),N$1,INDIRECT("'"&amp;Trust_selected!$H$2&amp;"'!E:E"),Trust_selected!$E$18,INDIRECT("'"&amp;Trust_selected!$H$2&amp;"'!H:H"),$B97), IF(Trust_selected!$E$18="18+", SUMIFS(INDIRECT("'"&amp;Trust_selected!$H$2&amp;"'!F:F"),INDIRECT("'"&amp;Trust_selected!$H$2&amp;"'!B:B"),N$1,INDIRECT("'"&amp;Trust_selected!$H$2&amp;"'!D:D"),Trust_selected!$E$12,INDIRECT("'"&amp;Trust_selected!$H$2&amp;"'!H:H"),$B97), SUMIFS(INDIRECT("'"&amp;Trust_selected!$H$2&amp;"'!F:F"),INDIRECT("'"&amp;Trust_selected!$H$2&amp;"'!B:B"),N$1,INDIRECT("'"&amp;Trust_selected!$H$2&amp;"'!D:D"),Trust_selected!$E$12,INDIRECT("'"&amp;Trust_selected!$H$2&amp;"'!E:E"),Trust_selected!$E$18,INDIRECT("'"&amp;Trust_selected!$H$2&amp;"'!H:H"),$B97))))</f>
        <v>18</v>
      </c>
      <c r="Q97" s="22">
        <f ca="1">IF(AND(Trust_selected!$E$12="All intent",Trust_selected!$E$18="18+"), SUMIFS(INDIRECT("'"&amp;Trust_selected!$H$2&amp;"'!G:G"),INDIRECT("'"&amp;Trust_selected!$H$2&amp;"'!B:B"),N$1,INDIRECT("'"&amp;Trust_selected!$H$2&amp;"'!H:H"),$B97), IF(Trust_selected!$E$12="All intent", SUMIFS(INDIRECT("'"&amp;Trust_selected!$H$2&amp;"'!G:G"),INDIRECT("'"&amp;Trust_selected!$H$2&amp;"'!B:B"),N$1,INDIRECT("'"&amp;Trust_selected!$H$2&amp;"'!E:E"),Trust_selected!$E$18,INDIRECT("'"&amp;Trust_selected!$H$2&amp;"'!H:H"),$B97), IF(Trust_selected!$E$18="18+", SUMIFS(INDIRECT("'"&amp;Trust_selected!$H$2&amp;"'!G:G"),INDIRECT("'"&amp;Trust_selected!$H$2&amp;"'!B:B"),N$1,INDIRECT("'"&amp;Trust_selected!$H$2&amp;"'!D:D"),Trust_selected!$E$12,INDIRECT("'"&amp;Trust_selected!$H$2&amp;"'!H:H"),$B97), SUMIFS(INDIRECT("'"&amp;Trust_selected!$H$2&amp;"'!G:G"),INDIRECT("'"&amp;Trust_selected!$H$2&amp;"'!B:B"),N$1,INDIRECT("'"&amp;Trust_selected!$H$2&amp;"'!D:D"),Trust_selected!$E$12,INDIRECT("'"&amp;Trust_selected!$H$2&amp;"'!E:E"),Trust_selected!$E$18,INDIRECT("'"&amp;Trust_selected!$H$2&amp;"'!H:H"),$B97))))</f>
        <v>0</v>
      </c>
      <c r="R97" s="22">
        <f t="shared" ca="1" si="34"/>
        <v>0</v>
      </c>
      <c r="S97" s="18">
        <f t="shared" ca="1" si="52"/>
        <v>4.2820310180952947E-2</v>
      </c>
      <c r="T97" s="76">
        <f t="shared" ca="1" si="40"/>
        <v>6.2916971430077764E-3</v>
      </c>
      <c r="U97" s="76">
        <f t="shared" ca="1" si="41"/>
        <v>0.24017061177732341</v>
      </c>
      <c r="V97" s="76">
        <f t="shared" ca="1" si="42"/>
        <v>2.9981478177711594E-3</v>
      </c>
      <c r="W97" s="76">
        <f t="shared" ca="1" si="43"/>
        <v>0.39958386687801034</v>
      </c>
      <c r="X97" s="77" t="str">
        <f t="shared" ca="1" si="44"/>
        <v>3SDL</v>
      </c>
      <c r="Y97" s="120">
        <f t="shared" ca="1" si="45"/>
        <v>0</v>
      </c>
      <c r="Z97" s="120">
        <f t="shared" ca="1" si="46"/>
        <v>0.22809537235419833</v>
      </c>
      <c r="AA97" s="120">
        <f t="shared" ca="1" si="47"/>
        <v>0</v>
      </c>
      <c r="AB97" s="120">
        <f t="shared" ca="1" si="48"/>
        <v>0.17587922364665759</v>
      </c>
      <c r="AC97" s="22" t="str">
        <f t="shared" ca="1" si="53"/>
        <v>Change not statistically significant</v>
      </c>
      <c r="AG97" s="22" t="str">
        <f t="shared" ca="1" si="54"/>
        <v>Numbers too small for z-test</v>
      </c>
    </row>
    <row r="98" spans="1:33" x14ac:dyDescent="0.3">
      <c r="A98" s="12" t="s">
        <v>256</v>
      </c>
      <c r="B98" s="12" t="s">
        <v>104</v>
      </c>
      <c r="C98" s="12">
        <f t="shared" ca="1" si="49"/>
        <v>58</v>
      </c>
      <c r="D98" s="12">
        <f t="shared" ca="1" si="55"/>
        <v>421099</v>
      </c>
      <c r="E98" s="22">
        <f ca="1">IF(AND(Trust_selected!$E$12="All intent",Trust_selected!$E$18="18+"), SUMIFS(INDIRECT("'"&amp;Trust_selected!$H$2&amp;"'!F:F"),INDIRECT("'"&amp;Trust_selected!$H$2&amp;"'!B:B"),C$1,INDIRECT("'"&amp;Trust_selected!$H$2&amp;"'!H:H"),$B98), IF(Trust_selected!$E$12="All intent", SUMIFS(INDIRECT("'"&amp;Trust_selected!$H$2&amp;"'!F:F"),INDIRECT("'"&amp;Trust_selected!$H$2&amp;"'!B:B"),C$1,INDIRECT("'"&amp;Trust_selected!$H$2&amp;"'!E:E"),Trust_selected!$E$18,INDIRECT("'"&amp;Trust_selected!$H$2&amp;"'!H:H"),$B98), IF(Trust_selected!$E$18="18+", SUMIFS(INDIRECT("'"&amp;Trust_selected!$H$2&amp;"'!F:F"),INDIRECT("'"&amp;Trust_selected!$H$2&amp;"'!B:B"),C$1,INDIRECT("'"&amp;Trust_selected!$H$2&amp;"'!D:D"),Trust_selected!$E$12,INDIRECT("'"&amp;Trust_selected!$H$2&amp;"'!H:H"),$B98), SUMIFS(INDIRECT("'"&amp;Trust_selected!$H$2&amp;"'!F:F"),INDIRECT("'"&amp;Trust_selected!$H$2&amp;"'!B:B"),C$1,INDIRECT("'"&amp;Trust_selected!$H$2&amp;"'!D:D"),Trust_selected!$E$12,INDIRECT("'"&amp;Trust_selected!$H$2&amp;"'!E:E"),Trust_selected!$E$18,INDIRECT("'"&amp;Trust_selected!$H$2&amp;"'!H:H"),$B98))))</f>
        <v>421</v>
      </c>
      <c r="F98" s="22">
        <f ca="1">IF(AND(Trust_selected!$E$12="All intent",Trust_selected!$E$18="18+"), SUMIFS(INDIRECT("'"&amp;Trust_selected!$H$2&amp;"'!G:G"),INDIRECT("'"&amp;Trust_selected!$H$2&amp;"'!B:B"),C$1,INDIRECT("'"&amp;Trust_selected!$H$2&amp;"'!H:H"),$B98), IF(Trust_selected!$E$12="All intent", SUMIFS(INDIRECT("'"&amp;Trust_selected!$H$2&amp;"'!G:G"),INDIRECT("'"&amp;Trust_selected!$H$2&amp;"'!B:B"),C$1,INDIRECT("'"&amp;Trust_selected!$H$2&amp;"'!E:E"),Trust_selected!$E$18,INDIRECT("'"&amp;Trust_selected!$H$2&amp;"'!H:H"),$B98), IF(Trust_selected!$E$18="18+", SUMIFS(INDIRECT("'"&amp;Trust_selected!$H$2&amp;"'!G:G"),INDIRECT("'"&amp;Trust_selected!$H$2&amp;"'!B:B"),C$1,INDIRECT("'"&amp;Trust_selected!$H$2&amp;"'!D:D"),Trust_selected!$E$12,INDIRECT("'"&amp;Trust_selected!$H$2&amp;"'!H:H"),$B98), SUMIFS(INDIRECT("'"&amp;Trust_selected!$H$2&amp;"'!G:G"),INDIRECT("'"&amp;Trust_selected!$H$2&amp;"'!B:B"),C$1,INDIRECT("'"&amp;Trust_selected!$H$2&amp;"'!D:D"),Trust_selected!$E$12,INDIRECT("'"&amp;Trust_selected!$H$2&amp;"'!E:E"),Trust_selected!$E$18,INDIRECT("'"&amp;Trust_selected!$H$2&amp;"'!H:H"),$B98))))</f>
        <v>7</v>
      </c>
      <c r="G98" s="22">
        <f t="shared" ca="1" si="56"/>
        <v>1.66270783847981E-2</v>
      </c>
      <c r="H98" s="18">
        <f t="shared" ca="1" si="50"/>
        <v>4.1856794361209183E-2</v>
      </c>
      <c r="I98" s="76">
        <f t="shared" ca="1" si="35"/>
        <v>2.6510883414350494E-2</v>
      </c>
      <c r="J98" s="76">
        <f t="shared" ca="1" si="36"/>
        <v>6.5488160116551689E-2</v>
      </c>
      <c r="K98" s="76">
        <f t="shared" ca="1" si="37"/>
        <v>2.0510139781571863E-2</v>
      </c>
      <c r="L98" s="76">
        <f t="shared" ca="1" si="38"/>
        <v>8.3526153257738905E-2</v>
      </c>
      <c r="M98" s="77" t="str">
        <f t="shared" ca="1" si="39"/>
        <v>3SDL</v>
      </c>
      <c r="N98" s="12">
        <f t="shared" ca="1" si="51"/>
        <v>55</v>
      </c>
      <c r="O98" s="12">
        <f t="shared" ca="1" si="57"/>
        <v>450099</v>
      </c>
      <c r="P98" s="22">
        <f ca="1">IF(AND(Trust_selected!$E$12="All intent",Trust_selected!$E$18="18+"), SUMIFS(INDIRECT("'"&amp;Trust_selected!$H$2&amp;"'!F:F"),INDIRECT("'"&amp;Trust_selected!$H$2&amp;"'!B:B"),N$1,INDIRECT("'"&amp;Trust_selected!$H$2&amp;"'!H:H"),$B98), IF(Trust_selected!$E$12="All intent", SUMIFS(INDIRECT("'"&amp;Trust_selected!$H$2&amp;"'!F:F"),INDIRECT("'"&amp;Trust_selected!$H$2&amp;"'!B:B"),N$1,INDIRECT("'"&amp;Trust_selected!$H$2&amp;"'!E:E"),Trust_selected!$E$18,INDIRECT("'"&amp;Trust_selected!$H$2&amp;"'!H:H"),$B98), IF(Trust_selected!$E$18="18+", SUMIFS(INDIRECT("'"&amp;Trust_selected!$H$2&amp;"'!F:F"),INDIRECT("'"&amp;Trust_selected!$H$2&amp;"'!B:B"),N$1,INDIRECT("'"&amp;Trust_selected!$H$2&amp;"'!D:D"),Trust_selected!$E$12,INDIRECT("'"&amp;Trust_selected!$H$2&amp;"'!H:H"),$B98), SUMIFS(INDIRECT("'"&amp;Trust_selected!$H$2&amp;"'!F:F"),INDIRECT("'"&amp;Trust_selected!$H$2&amp;"'!B:B"),N$1,INDIRECT("'"&amp;Trust_selected!$H$2&amp;"'!D:D"),Trust_selected!$E$12,INDIRECT("'"&amp;Trust_selected!$H$2&amp;"'!E:E"),Trust_selected!$E$18,INDIRECT("'"&amp;Trust_selected!$H$2&amp;"'!H:H"),$B98))))</f>
        <v>450</v>
      </c>
      <c r="Q98" s="22">
        <f ca="1">IF(AND(Trust_selected!$E$12="All intent",Trust_selected!$E$18="18+"), SUMIFS(INDIRECT("'"&amp;Trust_selected!$H$2&amp;"'!G:G"),INDIRECT("'"&amp;Trust_selected!$H$2&amp;"'!B:B"),N$1,INDIRECT("'"&amp;Trust_selected!$H$2&amp;"'!H:H"),$B98), IF(Trust_selected!$E$12="All intent", SUMIFS(INDIRECT("'"&amp;Trust_selected!$H$2&amp;"'!G:G"),INDIRECT("'"&amp;Trust_selected!$H$2&amp;"'!B:B"),N$1,INDIRECT("'"&amp;Trust_selected!$H$2&amp;"'!E:E"),Trust_selected!$E$18,INDIRECT("'"&amp;Trust_selected!$H$2&amp;"'!H:H"),$B98), IF(Trust_selected!$E$18="18+", SUMIFS(INDIRECT("'"&amp;Trust_selected!$H$2&amp;"'!G:G"),INDIRECT("'"&amp;Trust_selected!$H$2&amp;"'!B:B"),N$1,INDIRECT("'"&amp;Trust_selected!$H$2&amp;"'!D:D"),Trust_selected!$E$12,INDIRECT("'"&amp;Trust_selected!$H$2&amp;"'!H:H"),$B98), SUMIFS(INDIRECT("'"&amp;Trust_selected!$H$2&amp;"'!G:G"),INDIRECT("'"&amp;Trust_selected!$H$2&amp;"'!B:B"),N$1,INDIRECT("'"&amp;Trust_selected!$H$2&amp;"'!D:D"),Trust_selected!$E$12,INDIRECT("'"&amp;Trust_selected!$H$2&amp;"'!E:E"),Trust_selected!$E$18,INDIRECT("'"&amp;Trust_selected!$H$2&amp;"'!H:H"),$B98))))</f>
        <v>15</v>
      </c>
      <c r="R98" s="22">
        <f t="shared" ca="1" si="34"/>
        <v>3.3333333333333333E-2</v>
      </c>
      <c r="S98" s="18">
        <f t="shared" ca="1" si="52"/>
        <v>4.2820310180952947E-2</v>
      </c>
      <c r="T98" s="76">
        <f t="shared" ca="1" si="40"/>
        <v>2.7666149801203088E-2</v>
      </c>
      <c r="U98" s="76">
        <f t="shared" ca="1" si="41"/>
        <v>6.5714181933167803E-2</v>
      </c>
      <c r="V98" s="76">
        <f t="shared" ca="1" si="42"/>
        <v>2.1629246476467107E-2</v>
      </c>
      <c r="W98" s="76">
        <f t="shared" ca="1" si="43"/>
        <v>8.3011564491154488E-2</v>
      </c>
      <c r="X98" s="77" t="str">
        <f t="shared" ca="1" si="44"/>
        <v/>
      </c>
      <c r="Y98" s="120">
        <f t="shared" ca="1" si="45"/>
        <v>8.0769874961589896E-3</v>
      </c>
      <c r="Z98" s="120">
        <f t="shared" ca="1" si="46"/>
        <v>3.3918581557340975E-2</v>
      </c>
      <c r="AA98" s="120">
        <f t="shared" ca="1" si="47"/>
        <v>2.0302719086163806E-2</v>
      </c>
      <c r="AB98" s="120">
        <f t="shared" ca="1" si="48"/>
        <v>5.4263978519275467E-2</v>
      </c>
      <c r="AC98" s="22" t="str">
        <f t="shared" ca="1" si="53"/>
        <v>Change not statistically significant</v>
      </c>
      <c r="AG98" s="22" t="str">
        <f t="shared" ca="1" si="54"/>
        <v>Change not statistically significant</v>
      </c>
    </row>
    <row r="99" spans="1:33" x14ac:dyDescent="0.3">
      <c r="A99" s="12" t="s">
        <v>257</v>
      </c>
      <c r="B99" s="12" t="s">
        <v>105</v>
      </c>
      <c r="C99" s="12">
        <f t="shared" ref="C99:C130" ca="1" si="58">RANK(D99, D$3:D$140,1)</f>
        <v>134</v>
      </c>
      <c r="D99" s="12">
        <f t="shared" ca="1" si="55"/>
        <v>2633100</v>
      </c>
      <c r="E99" s="22">
        <f ca="1">IF(AND(Trust_selected!$E$12="All intent",Trust_selected!$E$18="18+"), SUMIFS(INDIRECT("'"&amp;Trust_selected!$H$2&amp;"'!F:F"),INDIRECT("'"&amp;Trust_selected!$H$2&amp;"'!B:B"),C$1,INDIRECT("'"&amp;Trust_selected!$H$2&amp;"'!H:H"),$B99), IF(Trust_selected!$E$12="All intent", SUMIFS(INDIRECT("'"&amp;Trust_selected!$H$2&amp;"'!F:F"),INDIRECT("'"&amp;Trust_selected!$H$2&amp;"'!B:B"),C$1,INDIRECT("'"&amp;Trust_selected!$H$2&amp;"'!E:E"),Trust_selected!$E$18,INDIRECT("'"&amp;Trust_selected!$H$2&amp;"'!H:H"),$B99), IF(Trust_selected!$E$18="18+", SUMIFS(INDIRECT("'"&amp;Trust_selected!$H$2&amp;"'!F:F"),INDIRECT("'"&amp;Trust_selected!$H$2&amp;"'!B:B"),C$1,INDIRECT("'"&amp;Trust_selected!$H$2&amp;"'!D:D"),Trust_selected!$E$12,INDIRECT("'"&amp;Trust_selected!$H$2&amp;"'!H:H"),$B99), SUMIFS(INDIRECT("'"&amp;Trust_selected!$H$2&amp;"'!F:F"),INDIRECT("'"&amp;Trust_selected!$H$2&amp;"'!B:B"),C$1,INDIRECT("'"&amp;Trust_selected!$H$2&amp;"'!D:D"),Trust_selected!$E$12,INDIRECT("'"&amp;Trust_selected!$H$2&amp;"'!E:E"),Trust_selected!$E$18,INDIRECT("'"&amp;Trust_selected!$H$2&amp;"'!H:H"),$B99))))</f>
        <v>2633</v>
      </c>
      <c r="F99" s="22">
        <f ca="1">IF(AND(Trust_selected!$E$12="All intent",Trust_selected!$E$18="18+"), SUMIFS(INDIRECT("'"&amp;Trust_selected!$H$2&amp;"'!G:G"),INDIRECT("'"&amp;Trust_selected!$H$2&amp;"'!B:B"),C$1,INDIRECT("'"&amp;Trust_selected!$H$2&amp;"'!H:H"),$B99), IF(Trust_selected!$E$12="All intent", SUMIFS(INDIRECT("'"&amp;Trust_selected!$H$2&amp;"'!G:G"),INDIRECT("'"&amp;Trust_selected!$H$2&amp;"'!B:B"),C$1,INDIRECT("'"&amp;Trust_selected!$H$2&amp;"'!E:E"),Trust_selected!$E$18,INDIRECT("'"&amp;Trust_selected!$H$2&amp;"'!H:H"),$B99), IF(Trust_selected!$E$18="18+", SUMIFS(INDIRECT("'"&amp;Trust_selected!$H$2&amp;"'!G:G"),INDIRECT("'"&amp;Trust_selected!$H$2&amp;"'!B:B"),C$1,INDIRECT("'"&amp;Trust_selected!$H$2&amp;"'!D:D"),Trust_selected!$E$12,INDIRECT("'"&amp;Trust_selected!$H$2&amp;"'!H:H"),$B99), SUMIFS(INDIRECT("'"&amp;Trust_selected!$H$2&amp;"'!G:G"),INDIRECT("'"&amp;Trust_selected!$H$2&amp;"'!B:B"),C$1,INDIRECT("'"&amp;Trust_selected!$H$2&amp;"'!D:D"),Trust_selected!$E$12,INDIRECT("'"&amp;Trust_selected!$H$2&amp;"'!E:E"),Trust_selected!$E$18,INDIRECT("'"&amp;Trust_selected!$H$2&amp;"'!H:H"),$B99))))</f>
        <v>120</v>
      </c>
      <c r="G99" s="22">
        <f t="shared" ca="1" si="56"/>
        <v>4.5575389289783517E-2</v>
      </c>
      <c r="H99" s="18">
        <f t="shared" ref="H99:H130" ca="1" si="59">AVERAGE(G$3:G$140)</f>
        <v>4.1856794361209183E-2</v>
      </c>
      <c r="I99" s="76">
        <f t="shared" ca="1" si="35"/>
        <v>3.4851322643876907E-2</v>
      </c>
      <c r="J99" s="76">
        <f t="shared" ca="1" si="36"/>
        <v>5.0197198703073757E-2</v>
      </c>
      <c r="K99" s="76">
        <f t="shared" ca="1" si="37"/>
        <v>3.1360547140907163E-2</v>
      </c>
      <c r="L99" s="76">
        <f t="shared" ca="1" si="38"/>
        <v>5.5664210357375003E-2</v>
      </c>
      <c r="M99" s="77" t="str">
        <f t="shared" ca="1" si="39"/>
        <v/>
      </c>
      <c r="N99" s="12">
        <f t="shared" ref="N99:N130" ca="1" si="60">RANK(O99, O$3:O$140,1)</f>
        <v>132</v>
      </c>
      <c r="O99" s="12">
        <f t="shared" ca="1" si="57"/>
        <v>2564100</v>
      </c>
      <c r="P99" s="22">
        <f ca="1">IF(AND(Trust_selected!$E$12="All intent",Trust_selected!$E$18="18+"), SUMIFS(INDIRECT("'"&amp;Trust_selected!$H$2&amp;"'!F:F"),INDIRECT("'"&amp;Trust_selected!$H$2&amp;"'!B:B"),N$1,INDIRECT("'"&amp;Trust_selected!$H$2&amp;"'!H:H"),$B99), IF(Trust_selected!$E$12="All intent", SUMIFS(INDIRECT("'"&amp;Trust_selected!$H$2&amp;"'!F:F"),INDIRECT("'"&amp;Trust_selected!$H$2&amp;"'!B:B"),N$1,INDIRECT("'"&amp;Trust_selected!$H$2&amp;"'!E:E"),Trust_selected!$E$18,INDIRECT("'"&amp;Trust_selected!$H$2&amp;"'!H:H"),$B99), IF(Trust_selected!$E$18="18+", SUMIFS(INDIRECT("'"&amp;Trust_selected!$H$2&amp;"'!F:F"),INDIRECT("'"&amp;Trust_selected!$H$2&amp;"'!B:B"),N$1,INDIRECT("'"&amp;Trust_selected!$H$2&amp;"'!D:D"),Trust_selected!$E$12,INDIRECT("'"&amp;Trust_selected!$H$2&amp;"'!H:H"),$B99), SUMIFS(INDIRECT("'"&amp;Trust_selected!$H$2&amp;"'!F:F"),INDIRECT("'"&amp;Trust_selected!$H$2&amp;"'!B:B"),N$1,INDIRECT("'"&amp;Trust_selected!$H$2&amp;"'!D:D"),Trust_selected!$E$12,INDIRECT("'"&amp;Trust_selected!$H$2&amp;"'!E:E"),Trust_selected!$E$18,INDIRECT("'"&amp;Trust_selected!$H$2&amp;"'!H:H"),$B99))))</f>
        <v>2564</v>
      </c>
      <c r="Q99" s="22">
        <f ca="1">IF(AND(Trust_selected!$E$12="All intent",Trust_selected!$E$18="18+"), SUMIFS(INDIRECT("'"&amp;Trust_selected!$H$2&amp;"'!G:G"),INDIRECT("'"&amp;Trust_selected!$H$2&amp;"'!B:B"),N$1,INDIRECT("'"&amp;Trust_selected!$H$2&amp;"'!H:H"),$B99), IF(Trust_selected!$E$12="All intent", SUMIFS(INDIRECT("'"&amp;Trust_selected!$H$2&amp;"'!G:G"),INDIRECT("'"&amp;Trust_selected!$H$2&amp;"'!B:B"),N$1,INDIRECT("'"&amp;Trust_selected!$H$2&amp;"'!E:E"),Trust_selected!$E$18,INDIRECT("'"&amp;Trust_selected!$H$2&amp;"'!H:H"),$B99), IF(Trust_selected!$E$18="18+", SUMIFS(INDIRECT("'"&amp;Trust_selected!$H$2&amp;"'!G:G"),INDIRECT("'"&amp;Trust_selected!$H$2&amp;"'!B:B"),N$1,INDIRECT("'"&amp;Trust_selected!$H$2&amp;"'!D:D"),Trust_selected!$E$12,INDIRECT("'"&amp;Trust_selected!$H$2&amp;"'!H:H"),$B99), SUMIFS(INDIRECT("'"&amp;Trust_selected!$H$2&amp;"'!G:G"),INDIRECT("'"&amp;Trust_selected!$H$2&amp;"'!B:B"),N$1,INDIRECT("'"&amp;Trust_selected!$H$2&amp;"'!D:D"),Trust_selected!$E$12,INDIRECT("'"&amp;Trust_selected!$H$2&amp;"'!E:E"),Trust_selected!$E$18,INDIRECT("'"&amp;Trust_selected!$H$2&amp;"'!H:H"),$B99))))</f>
        <v>115</v>
      </c>
      <c r="R99" s="22">
        <f t="shared" ca="1" si="34"/>
        <v>4.4851794071762874E-2</v>
      </c>
      <c r="S99" s="18">
        <f t="shared" ref="S99:S130" ca="1" si="61">AVERAGE(R$3:R$140)</f>
        <v>4.2820310180952947E-2</v>
      </c>
      <c r="T99" s="76">
        <f t="shared" ca="1" si="40"/>
        <v>3.5643882954558538E-2</v>
      </c>
      <c r="U99" s="76">
        <f t="shared" ca="1" si="41"/>
        <v>5.1364657840141062E-2</v>
      </c>
      <c r="V99" s="76">
        <f t="shared" ca="1" si="42"/>
        <v>3.2068337572306677E-2</v>
      </c>
      <c r="W99" s="76">
        <f t="shared" ca="1" si="43"/>
        <v>5.6965077656677833E-2</v>
      </c>
      <c r="X99" s="77" t="str">
        <f t="shared" ca="1" si="44"/>
        <v/>
      </c>
      <c r="Y99" s="120">
        <f t="shared" ca="1" si="45"/>
        <v>3.8249401104535077E-2</v>
      </c>
      <c r="Z99" s="120">
        <f t="shared" ca="1" si="46"/>
        <v>5.4225426308771078E-2</v>
      </c>
      <c r="AA99" s="120">
        <f t="shared" ca="1" si="47"/>
        <v>3.7498270967545148E-2</v>
      </c>
      <c r="AB99" s="120">
        <f t="shared" ca="1" si="48"/>
        <v>5.3567109263556831E-2</v>
      </c>
      <c r="AC99" s="22" t="str">
        <f t="shared" ca="1" si="53"/>
        <v>Change not statistically significant</v>
      </c>
      <c r="AG99" s="22" t="str">
        <f t="shared" ca="1" si="54"/>
        <v>Change not statistically significant</v>
      </c>
    </row>
    <row r="100" spans="1:33" x14ac:dyDescent="0.3">
      <c r="A100" s="12" t="s">
        <v>258</v>
      </c>
      <c r="B100" s="12" t="s">
        <v>106</v>
      </c>
      <c r="C100" s="12">
        <f t="shared" ca="1" si="58"/>
        <v>21</v>
      </c>
      <c r="D100" s="12">
        <f t="shared" ca="1" si="55"/>
        <v>104101</v>
      </c>
      <c r="E100" s="22">
        <f ca="1">IF(AND(Trust_selected!$E$12="All intent",Trust_selected!$E$18="18+"), SUMIFS(INDIRECT("'"&amp;Trust_selected!$H$2&amp;"'!F:F"),INDIRECT("'"&amp;Trust_selected!$H$2&amp;"'!B:B"),C$1,INDIRECT("'"&amp;Trust_selected!$H$2&amp;"'!H:H"),$B100), IF(Trust_selected!$E$12="All intent", SUMIFS(INDIRECT("'"&amp;Trust_selected!$H$2&amp;"'!F:F"),INDIRECT("'"&amp;Trust_selected!$H$2&amp;"'!B:B"),C$1,INDIRECT("'"&amp;Trust_selected!$H$2&amp;"'!E:E"),Trust_selected!$E$18,INDIRECT("'"&amp;Trust_selected!$H$2&amp;"'!H:H"),$B100), IF(Trust_selected!$E$18="18+", SUMIFS(INDIRECT("'"&amp;Trust_selected!$H$2&amp;"'!F:F"),INDIRECT("'"&amp;Trust_selected!$H$2&amp;"'!B:B"),C$1,INDIRECT("'"&amp;Trust_selected!$H$2&amp;"'!D:D"),Trust_selected!$E$12,INDIRECT("'"&amp;Trust_selected!$H$2&amp;"'!H:H"),$B100), SUMIFS(INDIRECT("'"&amp;Trust_selected!$H$2&amp;"'!F:F"),INDIRECT("'"&amp;Trust_selected!$H$2&amp;"'!B:B"),C$1,INDIRECT("'"&amp;Trust_selected!$H$2&amp;"'!D:D"),Trust_selected!$E$12,INDIRECT("'"&amp;Trust_selected!$H$2&amp;"'!E:E"),Trust_selected!$E$18,INDIRECT("'"&amp;Trust_selected!$H$2&amp;"'!H:H"),$B100))))</f>
        <v>104</v>
      </c>
      <c r="F100" s="22">
        <f ca="1">IF(AND(Trust_selected!$E$12="All intent",Trust_selected!$E$18="18+"), SUMIFS(INDIRECT("'"&amp;Trust_selected!$H$2&amp;"'!G:G"),INDIRECT("'"&amp;Trust_selected!$H$2&amp;"'!B:B"),C$1,INDIRECT("'"&amp;Trust_selected!$H$2&amp;"'!H:H"),$B100), IF(Trust_selected!$E$12="All intent", SUMIFS(INDIRECT("'"&amp;Trust_selected!$H$2&amp;"'!G:G"),INDIRECT("'"&amp;Trust_selected!$H$2&amp;"'!B:B"),C$1,INDIRECT("'"&amp;Trust_selected!$H$2&amp;"'!E:E"),Trust_selected!$E$18,INDIRECT("'"&amp;Trust_selected!$H$2&amp;"'!H:H"),$B100), IF(Trust_selected!$E$18="18+", SUMIFS(INDIRECT("'"&amp;Trust_selected!$H$2&amp;"'!G:G"),INDIRECT("'"&amp;Trust_selected!$H$2&amp;"'!B:B"),C$1,INDIRECT("'"&amp;Trust_selected!$H$2&amp;"'!D:D"),Trust_selected!$E$12,INDIRECT("'"&amp;Trust_selected!$H$2&amp;"'!H:H"),$B100), SUMIFS(INDIRECT("'"&amp;Trust_selected!$H$2&amp;"'!G:G"),INDIRECT("'"&amp;Trust_selected!$H$2&amp;"'!B:B"),C$1,INDIRECT("'"&amp;Trust_selected!$H$2&amp;"'!D:D"),Trust_selected!$E$12,INDIRECT("'"&amp;Trust_selected!$H$2&amp;"'!E:E"),Trust_selected!$E$18,INDIRECT("'"&amp;Trust_selected!$H$2&amp;"'!H:H"),$B100))))</f>
        <v>5</v>
      </c>
      <c r="G100" s="22">
        <f t="shared" ca="1" si="56"/>
        <v>4.807692307692308E-2</v>
      </c>
      <c r="H100" s="18">
        <f t="shared" ca="1" si="59"/>
        <v>4.1856794361209183E-2</v>
      </c>
      <c r="I100" s="76">
        <f t="shared" ca="1" si="35"/>
        <v>1.7006811118554958E-2</v>
      </c>
      <c r="J100" s="76">
        <f t="shared" ca="1" si="36"/>
        <v>9.9347297380683833E-2</v>
      </c>
      <c r="K100" s="76">
        <f t="shared" ca="1" si="37"/>
        <v>1.0691973886845837E-2</v>
      </c>
      <c r="L100" s="76">
        <f t="shared" ca="1" si="38"/>
        <v>0.15007998571933476</v>
      </c>
      <c r="M100" s="77" t="str">
        <f t="shared" ca="1" si="39"/>
        <v/>
      </c>
      <c r="N100" s="12">
        <f t="shared" ca="1" si="60"/>
        <v>21</v>
      </c>
      <c r="O100" s="12">
        <f t="shared" ca="1" si="57"/>
        <v>114101</v>
      </c>
      <c r="P100" s="22">
        <f ca="1">IF(AND(Trust_selected!$E$12="All intent",Trust_selected!$E$18="18+"), SUMIFS(INDIRECT("'"&amp;Trust_selected!$H$2&amp;"'!F:F"),INDIRECT("'"&amp;Trust_selected!$H$2&amp;"'!B:B"),N$1,INDIRECT("'"&amp;Trust_selected!$H$2&amp;"'!H:H"),$B100), IF(Trust_selected!$E$12="All intent", SUMIFS(INDIRECT("'"&amp;Trust_selected!$H$2&amp;"'!F:F"),INDIRECT("'"&amp;Trust_selected!$H$2&amp;"'!B:B"),N$1,INDIRECT("'"&amp;Trust_selected!$H$2&amp;"'!E:E"),Trust_selected!$E$18,INDIRECT("'"&amp;Trust_selected!$H$2&amp;"'!H:H"),$B100), IF(Trust_selected!$E$18="18+", SUMIFS(INDIRECT("'"&amp;Trust_selected!$H$2&amp;"'!F:F"),INDIRECT("'"&amp;Trust_selected!$H$2&amp;"'!B:B"),N$1,INDIRECT("'"&amp;Trust_selected!$H$2&amp;"'!D:D"),Trust_selected!$E$12,INDIRECT("'"&amp;Trust_selected!$H$2&amp;"'!H:H"),$B100), SUMIFS(INDIRECT("'"&amp;Trust_selected!$H$2&amp;"'!F:F"),INDIRECT("'"&amp;Trust_selected!$H$2&amp;"'!B:B"),N$1,INDIRECT("'"&amp;Trust_selected!$H$2&amp;"'!D:D"),Trust_selected!$E$12,INDIRECT("'"&amp;Trust_selected!$H$2&amp;"'!E:E"),Trust_selected!$E$18,INDIRECT("'"&amp;Trust_selected!$H$2&amp;"'!H:H"),$B100))))</f>
        <v>114</v>
      </c>
      <c r="Q100" s="22">
        <f ca="1">IF(AND(Trust_selected!$E$12="All intent",Trust_selected!$E$18="18+"), SUMIFS(INDIRECT("'"&amp;Trust_selected!$H$2&amp;"'!G:G"),INDIRECT("'"&amp;Trust_selected!$H$2&amp;"'!B:B"),N$1,INDIRECT("'"&amp;Trust_selected!$H$2&amp;"'!H:H"),$B100), IF(Trust_selected!$E$12="All intent", SUMIFS(INDIRECT("'"&amp;Trust_selected!$H$2&amp;"'!G:G"),INDIRECT("'"&amp;Trust_selected!$H$2&amp;"'!B:B"),N$1,INDIRECT("'"&amp;Trust_selected!$H$2&amp;"'!E:E"),Trust_selected!$E$18,INDIRECT("'"&amp;Trust_selected!$H$2&amp;"'!H:H"),$B100), IF(Trust_selected!$E$18="18+", SUMIFS(INDIRECT("'"&amp;Trust_selected!$H$2&amp;"'!G:G"),INDIRECT("'"&amp;Trust_selected!$H$2&amp;"'!B:B"),N$1,INDIRECT("'"&amp;Trust_selected!$H$2&amp;"'!D:D"),Trust_selected!$E$12,INDIRECT("'"&amp;Trust_selected!$H$2&amp;"'!H:H"),$B100), SUMIFS(INDIRECT("'"&amp;Trust_selected!$H$2&amp;"'!G:G"),INDIRECT("'"&amp;Trust_selected!$H$2&amp;"'!B:B"),N$1,INDIRECT("'"&amp;Trust_selected!$H$2&amp;"'!D:D"),Trust_selected!$E$12,INDIRECT("'"&amp;Trust_selected!$H$2&amp;"'!E:E"),Trust_selected!$E$18,INDIRECT("'"&amp;Trust_selected!$H$2&amp;"'!H:H"),$B100))))</f>
        <v>3</v>
      </c>
      <c r="R100" s="22">
        <f t="shared" ca="1" si="34"/>
        <v>2.6315789473684209E-2</v>
      </c>
      <c r="S100" s="18">
        <f t="shared" ca="1" si="61"/>
        <v>4.2820310180952947E-2</v>
      </c>
      <c r="T100" s="76">
        <f t="shared" ca="1" si="40"/>
        <v>1.8249151839916815E-2</v>
      </c>
      <c r="U100" s="76">
        <f t="shared" ca="1" si="41"/>
        <v>9.7199303724648425E-2</v>
      </c>
      <c r="V100" s="76">
        <f t="shared" ca="1" si="42"/>
        <v>1.1699146200335794E-2</v>
      </c>
      <c r="W100" s="76">
        <f t="shared" ca="1" si="43"/>
        <v>0.14461384891770149</v>
      </c>
      <c r="X100" s="77" t="str">
        <f t="shared" ca="1" si="44"/>
        <v/>
      </c>
      <c r="Y100" s="120">
        <f t="shared" ca="1" si="45"/>
        <v>2.070804232585223E-2</v>
      </c>
      <c r="Z100" s="120">
        <f t="shared" ca="1" si="46"/>
        <v>0.10764202797232544</v>
      </c>
      <c r="AA100" s="120">
        <f t="shared" ca="1" si="47"/>
        <v>8.9895613086482147E-3</v>
      </c>
      <c r="AB100" s="120">
        <f t="shared" ca="1" si="48"/>
        <v>7.4524839473412235E-2</v>
      </c>
      <c r="AC100" s="22" t="str">
        <f t="shared" ca="1" si="53"/>
        <v>Change not statistically significant</v>
      </c>
      <c r="AG100" s="22" t="str">
        <f t="shared" ca="1" si="54"/>
        <v>Numbers too small for z-test</v>
      </c>
    </row>
    <row r="101" spans="1:33" x14ac:dyDescent="0.3">
      <c r="A101" s="12" t="s">
        <v>259</v>
      </c>
      <c r="B101" s="12" t="s">
        <v>107</v>
      </c>
      <c r="C101" s="12">
        <f t="shared" ca="1" si="58"/>
        <v>133</v>
      </c>
      <c r="D101" s="12">
        <f t="shared" ca="1" si="55"/>
        <v>2533102</v>
      </c>
      <c r="E101" s="22">
        <f ca="1">IF(AND(Trust_selected!$E$12="All intent",Trust_selected!$E$18="18+"), SUMIFS(INDIRECT("'"&amp;Trust_selected!$H$2&amp;"'!F:F"),INDIRECT("'"&amp;Trust_selected!$H$2&amp;"'!B:B"),C$1,INDIRECT("'"&amp;Trust_selected!$H$2&amp;"'!H:H"),$B101), IF(Trust_selected!$E$12="All intent", SUMIFS(INDIRECT("'"&amp;Trust_selected!$H$2&amp;"'!F:F"),INDIRECT("'"&amp;Trust_selected!$H$2&amp;"'!B:B"),C$1,INDIRECT("'"&amp;Trust_selected!$H$2&amp;"'!E:E"),Trust_selected!$E$18,INDIRECT("'"&amp;Trust_selected!$H$2&amp;"'!H:H"),$B101), IF(Trust_selected!$E$18="18+", SUMIFS(INDIRECT("'"&amp;Trust_selected!$H$2&amp;"'!F:F"),INDIRECT("'"&amp;Trust_selected!$H$2&amp;"'!B:B"),C$1,INDIRECT("'"&amp;Trust_selected!$H$2&amp;"'!D:D"),Trust_selected!$E$12,INDIRECT("'"&amp;Trust_selected!$H$2&amp;"'!H:H"),$B101), SUMIFS(INDIRECT("'"&amp;Trust_selected!$H$2&amp;"'!F:F"),INDIRECT("'"&amp;Trust_selected!$H$2&amp;"'!B:B"),C$1,INDIRECT("'"&amp;Trust_selected!$H$2&amp;"'!D:D"),Trust_selected!$E$12,INDIRECT("'"&amp;Trust_selected!$H$2&amp;"'!E:E"),Trust_selected!$E$18,INDIRECT("'"&amp;Trust_selected!$H$2&amp;"'!H:H"),$B101))))</f>
        <v>2533</v>
      </c>
      <c r="F101" s="22">
        <f ca="1">IF(AND(Trust_selected!$E$12="All intent",Trust_selected!$E$18="18+"), SUMIFS(INDIRECT("'"&amp;Trust_selected!$H$2&amp;"'!G:G"),INDIRECT("'"&amp;Trust_selected!$H$2&amp;"'!B:B"),C$1,INDIRECT("'"&amp;Trust_selected!$H$2&amp;"'!H:H"),$B101), IF(Trust_selected!$E$12="All intent", SUMIFS(INDIRECT("'"&amp;Trust_selected!$H$2&amp;"'!G:G"),INDIRECT("'"&amp;Trust_selected!$H$2&amp;"'!B:B"),C$1,INDIRECT("'"&amp;Trust_selected!$H$2&amp;"'!E:E"),Trust_selected!$E$18,INDIRECT("'"&amp;Trust_selected!$H$2&amp;"'!H:H"),$B101), IF(Trust_selected!$E$18="18+", SUMIFS(INDIRECT("'"&amp;Trust_selected!$H$2&amp;"'!G:G"),INDIRECT("'"&amp;Trust_selected!$H$2&amp;"'!B:B"),C$1,INDIRECT("'"&amp;Trust_selected!$H$2&amp;"'!D:D"),Trust_selected!$E$12,INDIRECT("'"&amp;Trust_selected!$H$2&amp;"'!H:H"),$B101), SUMIFS(INDIRECT("'"&amp;Trust_selected!$H$2&amp;"'!G:G"),INDIRECT("'"&amp;Trust_selected!$H$2&amp;"'!B:B"),C$1,INDIRECT("'"&amp;Trust_selected!$H$2&amp;"'!D:D"),Trust_selected!$E$12,INDIRECT("'"&amp;Trust_selected!$H$2&amp;"'!E:E"),Trust_selected!$E$18,INDIRECT("'"&amp;Trust_selected!$H$2&amp;"'!H:H"),$B101))))</f>
        <v>88</v>
      </c>
      <c r="G101" s="22">
        <f t="shared" ca="1" si="56"/>
        <v>3.4741413343861036E-2</v>
      </c>
      <c r="H101" s="18">
        <f t="shared" ca="1" si="59"/>
        <v>4.1856794361209183E-2</v>
      </c>
      <c r="I101" s="76">
        <f t="shared" ca="1" si="35"/>
        <v>3.472669845512226E-2</v>
      </c>
      <c r="J101" s="76">
        <f t="shared" ca="1" si="36"/>
        <v>5.037444472775747E-2</v>
      </c>
      <c r="K101" s="76">
        <f t="shared" ca="1" si="37"/>
        <v>3.1184476182849162E-2</v>
      </c>
      <c r="L101" s="76">
        <f t="shared" ca="1" si="38"/>
        <v>5.5970511581919041E-2</v>
      </c>
      <c r="M101" s="77" t="str">
        <f t="shared" ca="1" si="39"/>
        <v/>
      </c>
      <c r="N101" s="12">
        <f t="shared" ca="1" si="60"/>
        <v>133</v>
      </c>
      <c r="O101" s="12">
        <f t="shared" ca="1" si="57"/>
        <v>2579102</v>
      </c>
      <c r="P101" s="22">
        <f ca="1">IF(AND(Trust_selected!$E$12="All intent",Trust_selected!$E$18="18+"), SUMIFS(INDIRECT("'"&amp;Trust_selected!$H$2&amp;"'!F:F"),INDIRECT("'"&amp;Trust_selected!$H$2&amp;"'!B:B"),N$1,INDIRECT("'"&amp;Trust_selected!$H$2&amp;"'!H:H"),$B101), IF(Trust_selected!$E$12="All intent", SUMIFS(INDIRECT("'"&amp;Trust_selected!$H$2&amp;"'!F:F"),INDIRECT("'"&amp;Trust_selected!$H$2&amp;"'!B:B"),N$1,INDIRECT("'"&amp;Trust_selected!$H$2&amp;"'!E:E"),Trust_selected!$E$18,INDIRECT("'"&amp;Trust_selected!$H$2&amp;"'!H:H"),$B101), IF(Trust_selected!$E$18="18+", SUMIFS(INDIRECT("'"&amp;Trust_selected!$H$2&amp;"'!F:F"),INDIRECT("'"&amp;Trust_selected!$H$2&amp;"'!B:B"),N$1,INDIRECT("'"&amp;Trust_selected!$H$2&amp;"'!D:D"),Trust_selected!$E$12,INDIRECT("'"&amp;Trust_selected!$H$2&amp;"'!H:H"),$B101), SUMIFS(INDIRECT("'"&amp;Trust_selected!$H$2&amp;"'!F:F"),INDIRECT("'"&amp;Trust_selected!$H$2&amp;"'!B:B"),N$1,INDIRECT("'"&amp;Trust_selected!$H$2&amp;"'!D:D"),Trust_selected!$E$12,INDIRECT("'"&amp;Trust_selected!$H$2&amp;"'!E:E"),Trust_selected!$E$18,INDIRECT("'"&amp;Trust_selected!$H$2&amp;"'!H:H"),$B101))))</f>
        <v>2579</v>
      </c>
      <c r="Q101" s="22">
        <f ca="1">IF(AND(Trust_selected!$E$12="All intent",Trust_selected!$E$18="18+"), SUMIFS(INDIRECT("'"&amp;Trust_selected!$H$2&amp;"'!G:G"),INDIRECT("'"&amp;Trust_selected!$H$2&amp;"'!B:B"),N$1,INDIRECT("'"&amp;Trust_selected!$H$2&amp;"'!H:H"),$B101), IF(Trust_selected!$E$12="All intent", SUMIFS(INDIRECT("'"&amp;Trust_selected!$H$2&amp;"'!G:G"),INDIRECT("'"&amp;Trust_selected!$H$2&amp;"'!B:B"),N$1,INDIRECT("'"&amp;Trust_selected!$H$2&amp;"'!E:E"),Trust_selected!$E$18,INDIRECT("'"&amp;Trust_selected!$H$2&amp;"'!H:H"),$B101), IF(Trust_selected!$E$18="18+", SUMIFS(INDIRECT("'"&amp;Trust_selected!$H$2&amp;"'!G:G"),INDIRECT("'"&amp;Trust_selected!$H$2&amp;"'!B:B"),N$1,INDIRECT("'"&amp;Trust_selected!$H$2&amp;"'!D:D"),Trust_selected!$E$12,INDIRECT("'"&amp;Trust_selected!$H$2&amp;"'!H:H"),$B101), SUMIFS(INDIRECT("'"&amp;Trust_selected!$H$2&amp;"'!G:G"),INDIRECT("'"&amp;Trust_selected!$H$2&amp;"'!B:B"),N$1,INDIRECT("'"&amp;Trust_selected!$H$2&amp;"'!D:D"),Trust_selected!$E$12,INDIRECT("'"&amp;Trust_selected!$H$2&amp;"'!E:E"),Trust_selected!$E$18,INDIRECT("'"&amp;Trust_selected!$H$2&amp;"'!H:H"),$B101))))</f>
        <v>99</v>
      </c>
      <c r="R101" s="22">
        <f t="shared" ca="1" si="34"/>
        <v>3.8386971694455214E-2</v>
      </c>
      <c r="S101" s="18">
        <f t="shared" ca="1" si="61"/>
        <v>4.2820310180952947E-2</v>
      </c>
      <c r="T101" s="76">
        <f t="shared" ca="1" si="40"/>
        <v>3.5662941190866132E-2</v>
      </c>
      <c r="U101" s="76">
        <f t="shared" ca="1" si="41"/>
        <v>5.1337655327850021E-2</v>
      </c>
      <c r="V101" s="76">
        <f t="shared" ca="1" si="42"/>
        <v>3.2095295256778018E-2</v>
      </c>
      <c r="W101" s="76">
        <f t="shared" ca="1" si="43"/>
        <v>5.6918459569255064E-2</v>
      </c>
      <c r="X101" s="77" t="str">
        <f t="shared" ca="1" si="44"/>
        <v/>
      </c>
      <c r="Y101" s="120">
        <f t="shared" ca="1" si="45"/>
        <v>2.8285177801451167E-2</v>
      </c>
      <c r="Z101" s="120">
        <f t="shared" ca="1" si="46"/>
        <v>4.2606701624193874E-2</v>
      </c>
      <c r="AA101" s="120">
        <f t="shared" ca="1" si="47"/>
        <v>3.1632247733258671E-2</v>
      </c>
      <c r="AB101" s="120">
        <f t="shared" ca="1" si="48"/>
        <v>4.6514809311757707E-2</v>
      </c>
      <c r="AC101" s="22" t="str">
        <f t="shared" ca="1" si="53"/>
        <v>Change not statistically significant</v>
      </c>
      <c r="AG101" s="22" t="str">
        <f t="shared" ca="1" si="54"/>
        <v>Change not statistically significant</v>
      </c>
    </row>
    <row r="102" spans="1:33" x14ac:dyDescent="0.3">
      <c r="A102" s="12" t="s">
        <v>260</v>
      </c>
      <c r="B102" s="12" t="s">
        <v>108</v>
      </c>
      <c r="C102" s="12">
        <f t="shared" ca="1" si="58"/>
        <v>124</v>
      </c>
      <c r="D102" s="12">
        <f t="shared" ca="1" si="55"/>
        <v>1851103</v>
      </c>
      <c r="E102" s="22">
        <f ca="1">IF(AND(Trust_selected!$E$12="All intent",Trust_selected!$E$18="18+"), SUMIFS(INDIRECT("'"&amp;Trust_selected!$H$2&amp;"'!F:F"),INDIRECT("'"&amp;Trust_selected!$H$2&amp;"'!B:B"),C$1,INDIRECT("'"&amp;Trust_selected!$H$2&amp;"'!H:H"),$B102), IF(Trust_selected!$E$12="All intent", SUMIFS(INDIRECT("'"&amp;Trust_selected!$H$2&amp;"'!F:F"),INDIRECT("'"&amp;Trust_selected!$H$2&amp;"'!B:B"),C$1,INDIRECT("'"&amp;Trust_selected!$H$2&amp;"'!E:E"),Trust_selected!$E$18,INDIRECT("'"&amp;Trust_selected!$H$2&amp;"'!H:H"),$B102), IF(Trust_selected!$E$18="18+", SUMIFS(INDIRECT("'"&amp;Trust_selected!$H$2&amp;"'!F:F"),INDIRECT("'"&amp;Trust_selected!$H$2&amp;"'!B:B"),C$1,INDIRECT("'"&amp;Trust_selected!$H$2&amp;"'!D:D"),Trust_selected!$E$12,INDIRECT("'"&amp;Trust_selected!$H$2&amp;"'!H:H"),$B102), SUMIFS(INDIRECT("'"&amp;Trust_selected!$H$2&amp;"'!F:F"),INDIRECT("'"&amp;Trust_selected!$H$2&amp;"'!B:B"),C$1,INDIRECT("'"&amp;Trust_selected!$H$2&amp;"'!D:D"),Trust_selected!$E$12,INDIRECT("'"&amp;Trust_selected!$H$2&amp;"'!E:E"),Trust_selected!$E$18,INDIRECT("'"&amp;Trust_selected!$H$2&amp;"'!H:H"),$B102))))</f>
        <v>1851</v>
      </c>
      <c r="F102" s="22">
        <f ca="1">IF(AND(Trust_selected!$E$12="All intent",Trust_selected!$E$18="18+"), SUMIFS(INDIRECT("'"&amp;Trust_selected!$H$2&amp;"'!G:G"),INDIRECT("'"&amp;Trust_selected!$H$2&amp;"'!B:B"),C$1,INDIRECT("'"&amp;Trust_selected!$H$2&amp;"'!H:H"),$B102), IF(Trust_selected!$E$12="All intent", SUMIFS(INDIRECT("'"&amp;Trust_selected!$H$2&amp;"'!G:G"),INDIRECT("'"&amp;Trust_selected!$H$2&amp;"'!B:B"),C$1,INDIRECT("'"&amp;Trust_selected!$H$2&amp;"'!E:E"),Trust_selected!$E$18,INDIRECT("'"&amp;Trust_selected!$H$2&amp;"'!H:H"),$B102), IF(Trust_selected!$E$18="18+", SUMIFS(INDIRECT("'"&amp;Trust_selected!$H$2&amp;"'!G:G"),INDIRECT("'"&amp;Trust_selected!$H$2&amp;"'!B:B"),C$1,INDIRECT("'"&amp;Trust_selected!$H$2&amp;"'!D:D"),Trust_selected!$E$12,INDIRECT("'"&amp;Trust_selected!$H$2&amp;"'!H:H"),$B102), SUMIFS(INDIRECT("'"&amp;Trust_selected!$H$2&amp;"'!G:G"),INDIRECT("'"&amp;Trust_selected!$H$2&amp;"'!B:B"),C$1,INDIRECT("'"&amp;Trust_selected!$H$2&amp;"'!D:D"),Trust_selected!$E$12,INDIRECT("'"&amp;Trust_selected!$H$2&amp;"'!E:E"),Trust_selected!$E$18,INDIRECT("'"&amp;Trust_selected!$H$2&amp;"'!H:H"),$B102))))</f>
        <v>80</v>
      </c>
      <c r="G102" s="22">
        <f t="shared" ca="1" si="56"/>
        <v>4.3219881145326849E-2</v>
      </c>
      <c r="H102" s="18">
        <f t="shared" ca="1" si="59"/>
        <v>4.1856794361209183E-2</v>
      </c>
      <c r="I102" s="76">
        <f t="shared" ca="1" si="35"/>
        <v>3.3642573747399332E-2</v>
      </c>
      <c r="J102" s="76">
        <f t="shared" ca="1" si="36"/>
        <v>5.1968754317054465E-2</v>
      </c>
      <c r="K102" s="76">
        <f t="shared" ca="1" si="37"/>
        <v>2.9669709849747598E-2</v>
      </c>
      <c r="L102" s="76">
        <f t="shared" ca="1" si="38"/>
        <v>5.8746751664423023E-2</v>
      </c>
      <c r="M102" s="77" t="str">
        <f t="shared" ca="1" si="39"/>
        <v/>
      </c>
      <c r="N102" s="12">
        <f t="shared" ca="1" si="60"/>
        <v>126</v>
      </c>
      <c r="O102" s="12">
        <f t="shared" ca="1" si="57"/>
        <v>2105103</v>
      </c>
      <c r="P102" s="22">
        <f ca="1">IF(AND(Trust_selected!$E$12="All intent",Trust_selected!$E$18="18+"), SUMIFS(INDIRECT("'"&amp;Trust_selected!$H$2&amp;"'!F:F"),INDIRECT("'"&amp;Trust_selected!$H$2&amp;"'!B:B"),N$1,INDIRECT("'"&amp;Trust_selected!$H$2&amp;"'!H:H"),$B102), IF(Trust_selected!$E$12="All intent", SUMIFS(INDIRECT("'"&amp;Trust_selected!$H$2&amp;"'!F:F"),INDIRECT("'"&amp;Trust_selected!$H$2&amp;"'!B:B"),N$1,INDIRECT("'"&amp;Trust_selected!$H$2&amp;"'!E:E"),Trust_selected!$E$18,INDIRECT("'"&amp;Trust_selected!$H$2&amp;"'!H:H"),$B102), IF(Trust_selected!$E$18="18+", SUMIFS(INDIRECT("'"&amp;Trust_selected!$H$2&amp;"'!F:F"),INDIRECT("'"&amp;Trust_selected!$H$2&amp;"'!B:B"),N$1,INDIRECT("'"&amp;Trust_selected!$H$2&amp;"'!D:D"),Trust_selected!$E$12,INDIRECT("'"&amp;Trust_selected!$H$2&amp;"'!H:H"),$B102), SUMIFS(INDIRECT("'"&amp;Trust_selected!$H$2&amp;"'!F:F"),INDIRECT("'"&amp;Trust_selected!$H$2&amp;"'!B:B"),N$1,INDIRECT("'"&amp;Trust_selected!$H$2&amp;"'!D:D"),Trust_selected!$E$12,INDIRECT("'"&amp;Trust_selected!$H$2&amp;"'!E:E"),Trust_selected!$E$18,INDIRECT("'"&amp;Trust_selected!$H$2&amp;"'!H:H"),$B102))))</f>
        <v>2105</v>
      </c>
      <c r="Q102" s="22">
        <f ca="1">IF(AND(Trust_selected!$E$12="All intent",Trust_selected!$E$18="18+"), SUMIFS(INDIRECT("'"&amp;Trust_selected!$H$2&amp;"'!G:G"),INDIRECT("'"&amp;Trust_selected!$H$2&amp;"'!B:B"),N$1,INDIRECT("'"&amp;Trust_selected!$H$2&amp;"'!H:H"),$B102), IF(Trust_selected!$E$12="All intent", SUMIFS(INDIRECT("'"&amp;Trust_selected!$H$2&amp;"'!G:G"),INDIRECT("'"&amp;Trust_selected!$H$2&amp;"'!B:B"),N$1,INDIRECT("'"&amp;Trust_selected!$H$2&amp;"'!E:E"),Trust_selected!$E$18,INDIRECT("'"&amp;Trust_selected!$H$2&amp;"'!H:H"),$B102), IF(Trust_selected!$E$18="18+", SUMIFS(INDIRECT("'"&amp;Trust_selected!$H$2&amp;"'!G:G"),INDIRECT("'"&amp;Trust_selected!$H$2&amp;"'!B:B"),N$1,INDIRECT("'"&amp;Trust_selected!$H$2&amp;"'!D:D"),Trust_selected!$E$12,INDIRECT("'"&amp;Trust_selected!$H$2&amp;"'!H:H"),$B102), SUMIFS(INDIRECT("'"&amp;Trust_selected!$H$2&amp;"'!G:G"),INDIRECT("'"&amp;Trust_selected!$H$2&amp;"'!B:B"),N$1,INDIRECT("'"&amp;Trust_selected!$H$2&amp;"'!D:D"),Trust_selected!$E$12,INDIRECT("'"&amp;Trust_selected!$H$2&amp;"'!E:E"),Trust_selected!$E$18,INDIRECT("'"&amp;Trust_selected!$H$2&amp;"'!H:H"),$B102))))</f>
        <v>118</v>
      </c>
      <c r="R102" s="22">
        <f t="shared" ca="1" si="34"/>
        <v>5.6057007125890734E-2</v>
      </c>
      <c r="S102" s="18">
        <f t="shared" ca="1" si="61"/>
        <v>4.2820310180952947E-2</v>
      </c>
      <c r="T102" s="76">
        <f t="shared" ca="1" si="40"/>
        <v>3.4972260033574259E-2</v>
      </c>
      <c r="U102" s="76">
        <f t="shared" ca="1" si="41"/>
        <v>5.2334015535824549E-2</v>
      </c>
      <c r="V102" s="76">
        <f t="shared" ca="1" si="42"/>
        <v>3.1124148951558663E-2</v>
      </c>
      <c r="W102" s="76">
        <f t="shared" ca="1" si="43"/>
        <v>5.8645731876713056E-2</v>
      </c>
      <c r="X102" s="77" t="str">
        <f t="shared" ca="1" si="44"/>
        <v/>
      </c>
      <c r="Y102" s="120">
        <f t="shared" ca="1" si="45"/>
        <v>3.4863387821503958E-2</v>
      </c>
      <c r="Z102" s="120">
        <f t="shared" ca="1" si="46"/>
        <v>5.3468398187238982E-2</v>
      </c>
      <c r="AA102" s="120">
        <f t="shared" ca="1" si="47"/>
        <v>4.701464806547985E-2</v>
      </c>
      <c r="AB102" s="120">
        <f t="shared" ca="1" si="48"/>
        <v>6.6716736443063626E-2</v>
      </c>
      <c r="AC102" s="22" t="str">
        <f t="shared" ca="1" si="53"/>
        <v>Change not statistically significant</v>
      </c>
      <c r="AG102" s="22" t="str">
        <f t="shared" ca="1" si="54"/>
        <v>Change not statistically significant</v>
      </c>
    </row>
    <row r="103" spans="1:33" x14ac:dyDescent="0.3">
      <c r="A103" s="12" t="s">
        <v>261</v>
      </c>
      <c r="B103" s="12" t="s">
        <v>109</v>
      </c>
      <c r="C103" s="12">
        <f t="shared" ca="1" si="58"/>
        <v>114</v>
      </c>
      <c r="D103" s="12">
        <f t="shared" ca="1" si="55"/>
        <v>1431104</v>
      </c>
      <c r="E103" s="22">
        <f ca="1">IF(AND(Trust_selected!$E$12="All intent",Trust_selected!$E$18="18+"), SUMIFS(INDIRECT("'"&amp;Trust_selected!$H$2&amp;"'!F:F"),INDIRECT("'"&amp;Trust_selected!$H$2&amp;"'!B:B"),C$1,INDIRECT("'"&amp;Trust_selected!$H$2&amp;"'!H:H"),$B103), IF(Trust_selected!$E$12="All intent", SUMIFS(INDIRECT("'"&amp;Trust_selected!$H$2&amp;"'!F:F"),INDIRECT("'"&amp;Trust_selected!$H$2&amp;"'!B:B"),C$1,INDIRECT("'"&amp;Trust_selected!$H$2&amp;"'!E:E"),Trust_selected!$E$18,INDIRECT("'"&amp;Trust_selected!$H$2&amp;"'!H:H"),$B103), IF(Trust_selected!$E$18="18+", SUMIFS(INDIRECT("'"&amp;Trust_selected!$H$2&amp;"'!F:F"),INDIRECT("'"&amp;Trust_selected!$H$2&amp;"'!B:B"),C$1,INDIRECT("'"&amp;Trust_selected!$H$2&amp;"'!D:D"),Trust_selected!$E$12,INDIRECT("'"&amp;Trust_selected!$H$2&amp;"'!H:H"),$B103), SUMIFS(INDIRECT("'"&amp;Trust_selected!$H$2&amp;"'!F:F"),INDIRECT("'"&amp;Trust_selected!$H$2&amp;"'!B:B"),C$1,INDIRECT("'"&amp;Trust_selected!$H$2&amp;"'!D:D"),Trust_selected!$E$12,INDIRECT("'"&amp;Trust_selected!$H$2&amp;"'!E:E"),Trust_selected!$E$18,INDIRECT("'"&amp;Trust_selected!$H$2&amp;"'!H:H"),$B103))))</f>
        <v>1431</v>
      </c>
      <c r="F103" s="22">
        <f ca="1">IF(AND(Trust_selected!$E$12="All intent",Trust_selected!$E$18="18+"), SUMIFS(INDIRECT("'"&amp;Trust_selected!$H$2&amp;"'!G:G"),INDIRECT("'"&amp;Trust_selected!$H$2&amp;"'!B:B"),C$1,INDIRECT("'"&amp;Trust_selected!$H$2&amp;"'!H:H"),$B103), IF(Trust_selected!$E$12="All intent", SUMIFS(INDIRECT("'"&amp;Trust_selected!$H$2&amp;"'!G:G"),INDIRECT("'"&amp;Trust_selected!$H$2&amp;"'!B:B"),C$1,INDIRECT("'"&amp;Trust_selected!$H$2&amp;"'!E:E"),Trust_selected!$E$18,INDIRECT("'"&amp;Trust_selected!$H$2&amp;"'!H:H"),$B103), IF(Trust_selected!$E$18="18+", SUMIFS(INDIRECT("'"&amp;Trust_selected!$H$2&amp;"'!G:G"),INDIRECT("'"&amp;Trust_selected!$H$2&amp;"'!B:B"),C$1,INDIRECT("'"&amp;Trust_selected!$H$2&amp;"'!D:D"),Trust_selected!$E$12,INDIRECT("'"&amp;Trust_selected!$H$2&amp;"'!H:H"),$B103), SUMIFS(INDIRECT("'"&amp;Trust_selected!$H$2&amp;"'!G:G"),INDIRECT("'"&amp;Trust_selected!$H$2&amp;"'!B:B"),C$1,INDIRECT("'"&amp;Trust_selected!$H$2&amp;"'!D:D"),Trust_selected!$E$12,INDIRECT("'"&amp;Trust_selected!$H$2&amp;"'!E:E"),Trust_selected!$E$18,INDIRECT("'"&amp;Trust_selected!$H$2&amp;"'!H:H"),$B103))))</f>
        <v>51</v>
      </c>
      <c r="G103" s="22">
        <f t="shared" ca="1" si="56"/>
        <v>3.5639412997903561E-2</v>
      </c>
      <c r="H103" s="18">
        <f t="shared" ca="1" si="59"/>
        <v>4.1856794361209183E-2</v>
      </c>
      <c r="I103" s="76">
        <f t="shared" ca="1" si="35"/>
        <v>3.2648857678331922E-2</v>
      </c>
      <c r="J103" s="76">
        <f t="shared" ca="1" si="36"/>
        <v>5.3517967608710706E-2</v>
      </c>
      <c r="K103" s="76">
        <f t="shared" ca="1" si="37"/>
        <v>2.8308379042302694E-2</v>
      </c>
      <c r="L103" s="76">
        <f t="shared" ca="1" si="38"/>
        <v>6.147923063258675E-2</v>
      </c>
      <c r="M103" s="77" t="str">
        <f t="shared" ca="1" si="39"/>
        <v/>
      </c>
      <c r="N103" s="12">
        <f t="shared" ca="1" si="60"/>
        <v>116</v>
      </c>
      <c r="O103" s="12">
        <f t="shared" ca="1" si="57"/>
        <v>1682104</v>
      </c>
      <c r="P103" s="22">
        <f ca="1">IF(AND(Trust_selected!$E$12="All intent",Trust_selected!$E$18="18+"), SUMIFS(INDIRECT("'"&amp;Trust_selected!$H$2&amp;"'!F:F"),INDIRECT("'"&amp;Trust_selected!$H$2&amp;"'!B:B"),N$1,INDIRECT("'"&amp;Trust_selected!$H$2&amp;"'!H:H"),$B103), IF(Trust_selected!$E$12="All intent", SUMIFS(INDIRECT("'"&amp;Trust_selected!$H$2&amp;"'!F:F"),INDIRECT("'"&amp;Trust_selected!$H$2&amp;"'!B:B"),N$1,INDIRECT("'"&amp;Trust_selected!$H$2&amp;"'!E:E"),Trust_selected!$E$18,INDIRECT("'"&amp;Trust_selected!$H$2&amp;"'!H:H"),$B103), IF(Trust_selected!$E$18="18+", SUMIFS(INDIRECT("'"&amp;Trust_selected!$H$2&amp;"'!F:F"),INDIRECT("'"&amp;Trust_selected!$H$2&amp;"'!B:B"),N$1,INDIRECT("'"&amp;Trust_selected!$H$2&amp;"'!D:D"),Trust_selected!$E$12,INDIRECT("'"&amp;Trust_selected!$H$2&amp;"'!H:H"),$B103), SUMIFS(INDIRECT("'"&amp;Trust_selected!$H$2&amp;"'!F:F"),INDIRECT("'"&amp;Trust_selected!$H$2&amp;"'!B:B"),N$1,INDIRECT("'"&amp;Trust_selected!$H$2&amp;"'!D:D"),Trust_selected!$E$12,INDIRECT("'"&amp;Trust_selected!$H$2&amp;"'!E:E"),Trust_selected!$E$18,INDIRECT("'"&amp;Trust_selected!$H$2&amp;"'!H:H"),$B103))))</f>
        <v>1682</v>
      </c>
      <c r="Q103" s="22">
        <f ca="1">IF(AND(Trust_selected!$E$12="All intent",Trust_selected!$E$18="18+"), SUMIFS(INDIRECT("'"&amp;Trust_selected!$H$2&amp;"'!G:G"),INDIRECT("'"&amp;Trust_selected!$H$2&amp;"'!B:B"),N$1,INDIRECT("'"&amp;Trust_selected!$H$2&amp;"'!H:H"),$B103), IF(Trust_selected!$E$12="All intent", SUMIFS(INDIRECT("'"&amp;Trust_selected!$H$2&amp;"'!G:G"),INDIRECT("'"&amp;Trust_selected!$H$2&amp;"'!B:B"),N$1,INDIRECT("'"&amp;Trust_selected!$H$2&amp;"'!E:E"),Trust_selected!$E$18,INDIRECT("'"&amp;Trust_selected!$H$2&amp;"'!H:H"),$B103), IF(Trust_selected!$E$18="18+", SUMIFS(INDIRECT("'"&amp;Trust_selected!$H$2&amp;"'!G:G"),INDIRECT("'"&amp;Trust_selected!$H$2&amp;"'!B:B"),N$1,INDIRECT("'"&amp;Trust_selected!$H$2&amp;"'!D:D"),Trust_selected!$E$12,INDIRECT("'"&amp;Trust_selected!$H$2&amp;"'!H:H"),$B103), SUMIFS(INDIRECT("'"&amp;Trust_selected!$H$2&amp;"'!G:G"),INDIRECT("'"&amp;Trust_selected!$H$2&amp;"'!B:B"),N$1,INDIRECT("'"&amp;Trust_selected!$H$2&amp;"'!D:D"),Trust_selected!$E$12,INDIRECT("'"&amp;Trust_selected!$H$2&amp;"'!E:E"),Trust_selected!$E$18,INDIRECT("'"&amp;Trust_selected!$H$2&amp;"'!H:H"),$B103))))</f>
        <v>60</v>
      </c>
      <c r="R103" s="22">
        <f t="shared" ca="1" si="34"/>
        <v>3.56718192627824E-2</v>
      </c>
      <c r="S103" s="18">
        <f t="shared" ca="1" si="61"/>
        <v>4.2820310180952947E-2</v>
      </c>
      <c r="T103" s="76">
        <f t="shared" ca="1" si="40"/>
        <v>3.4141839322356725E-2</v>
      </c>
      <c r="U103" s="76">
        <f t="shared" ca="1" si="41"/>
        <v>5.3582371213630589E-2</v>
      </c>
      <c r="V103" s="76">
        <f t="shared" ca="1" si="42"/>
        <v>2.9972549268798644E-2</v>
      </c>
      <c r="W103" s="76">
        <f t="shared" ca="1" si="43"/>
        <v>6.082992170630367E-2</v>
      </c>
      <c r="X103" s="77" t="str">
        <f t="shared" ca="1" si="44"/>
        <v/>
      </c>
      <c r="Y103" s="120">
        <f t="shared" ca="1" si="45"/>
        <v>2.7209919679862825E-2</v>
      </c>
      <c r="Z103" s="120">
        <f t="shared" ca="1" si="46"/>
        <v>4.6555344189558638E-2</v>
      </c>
      <c r="AA103" s="120">
        <f t="shared" ca="1" si="47"/>
        <v>2.7813372061460992E-2</v>
      </c>
      <c r="AB103" s="120">
        <f t="shared" ca="1" si="48"/>
        <v>4.5646358195336481E-2</v>
      </c>
      <c r="AC103" s="22" t="str">
        <f t="shared" ca="1" si="53"/>
        <v>Change not statistically significant</v>
      </c>
      <c r="AG103" s="22" t="str">
        <f t="shared" ca="1" si="54"/>
        <v>Change not statistically significant</v>
      </c>
    </row>
    <row r="104" spans="1:33" x14ac:dyDescent="0.3">
      <c r="A104" s="12" t="s">
        <v>262</v>
      </c>
      <c r="B104" s="12" t="s">
        <v>110</v>
      </c>
      <c r="C104" s="12">
        <f t="shared" ca="1" si="58"/>
        <v>126</v>
      </c>
      <c r="D104" s="12">
        <f t="shared" ca="1" si="55"/>
        <v>1925105</v>
      </c>
      <c r="E104" s="22">
        <f ca="1">IF(AND(Trust_selected!$E$12="All intent",Trust_selected!$E$18="18+"), SUMIFS(INDIRECT("'"&amp;Trust_selected!$H$2&amp;"'!F:F"),INDIRECT("'"&amp;Trust_selected!$H$2&amp;"'!B:B"),C$1,INDIRECT("'"&amp;Trust_selected!$H$2&amp;"'!H:H"),$B104), IF(Trust_selected!$E$12="All intent", SUMIFS(INDIRECT("'"&amp;Trust_selected!$H$2&amp;"'!F:F"),INDIRECT("'"&amp;Trust_selected!$H$2&amp;"'!B:B"),C$1,INDIRECT("'"&amp;Trust_selected!$H$2&amp;"'!E:E"),Trust_selected!$E$18,INDIRECT("'"&amp;Trust_selected!$H$2&amp;"'!H:H"),$B104), IF(Trust_selected!$E$18="18+", SUMIFS(INDIRECT("'"&amp;Trust_selected!$H$2&amp;"'!F:F"),INDIRECT("'"&amp;Trust_selected!$H$2&amp;"'!B:B"),C$1,INDIRECT("'"&amp;Trust_selected!$H$2&amp;"'!D:D"),Trust_selected!$E$12,INDIRECT("'"&amp;Trust_selected!$H$2&amp;"'!H:H"),$B104), SUMIFS(INDIRECT("'"&amp;Trust_selected!$H$2&amp;"'!F:F"),INDIRECT("'"&amp;Trust_selected!$H$2&amp;"'!B:B"),C$1,INDIRECT("'"&amp;Trust_selected!$H$2&amp;"'!D:D"),Trust_selected!$E$12,INDIRECT("'"&amp;Trust_selected!$H$2&amp;"'!E:E"),Trust_selected!$E$18,INDIRECT("'"&amp;Trust_selected!$H$2&amp;"'!H:H"),$B104))))</f>
        <v>1925</v>
      </c>
      <c r="F104" s="22">
        <f ca="1">IF(AND(Trust_selected!$E$12="All intent",Trust_selected!$E$18="18+"), SUMIFS(INDIRECT("'"&amp;Trust_selected!$H$2&amp;"'!G:G"),INDIRECT("'"&amp;Trust_selected!$H$2&amp;"'!B:B"),C$1,INDIRECT("'"&amp;Trust_selected!$H$2&amp;"'!H:H"),$B104), IF(Trust_selected!$E$12="All intent", SUMIFS(INDIRECT("'"&amp;Trust_selected!$H$2&amp;"'!G:G"),INDIRECT("'"&amp;Trust_selected!$H$2&amp;"'!B:B"),C$1,INDIRECT("'"&amp;Trust_selected!$H$2&amp;"'!E:E"),Trust_selected!$E$18,INDIRECT("'"&amp;Trust_selected!$H$2&amp;"'!H:H"),$B104), IF(Trust_selected!$E$18="18+", SUMIFS(INDIRECT("'"&amp;Trust_selected!$H$2&amp;"'!G:G"),INDIRECT("'"&amp;Trust_selected!$H$2&amp;"'!B:B"),C$1,INDIRECT("'"&amp;Trust_selected!$H$2&amp;"'!D:D"),Trust_selected!$E$12,INDIRECT("'"&amp;Trust_selected!$H$2&amp;"'!H:H"),$B104), SUMIFS(INDIRECT("'"&amp;Trust_selected!$H$2&amp;"'!G:G"),INDIRECT("'"&amp;Trust_selected!$H$2&amp;"'!B:B"),C$1,INDIRECT("'"&amp;Trust_selected!$H$2&amp;"'!D:D"),Trust_selected!$E$12,INDIRECT("'"&amp;Trust_selected!$H$2&amp;"'!E:E"),Trust_selected!$E$18,INDIRECT("'"&amp;Trust_selected!$H$2&amp;"'!H:H"),$B104))))</f>
        <v>76</v>
      </c>
      <c r="G104" s="22">
        <f t="shared" ca="1" si="56"/>
        <v>3.9480519480519484E-2</v>
      </c>
      <c r="H104" s="18">
        <f t="shared" ca="1" si="59"/>
        <v>4.1856794361209183E-2</v>
      </c>
      <c r="I104" s="76">
        <f t="shared" ca="1" si="35"/>
        <v>3.3785508854217335E-2</v>
      </c>
      <c r="J104" s="76">
        <f t="shared" ca="1" si="36"/>
        <v>5.1753012448234548E-2</v>
      </c>
      <c r="K104" s="76">
        <f t="shared" ca="1" si="37"/>
        <v>2.9867671912551939E-2</v>
      </c>
      <c r="L104" s="76">
        <f t="shared" ca="1" si="38"/>
        <v>5.8368896238287858E-2</v>
      </c>
      <c r="M104" s="77" t="str">
        <f t="shared" ca="1" si="39"/>
        <v/>
      </c>
      <c r="N104" s="12">
        <f t="shared" ca="1" si="60"/>
        <v>124</v>
      </c>
      <c r="O104" s="12">
        <f t="shared" ca="1" si="57"/>
        <v>1880105</v>
      </c>
      <c r="P104" s="22">
        <f ca="1">IF(AND(Trust_selected!$E$12="All intent",Trust_selected!$E$18="18+"), SUMIFS(INDIRECT("'"&amp;Trust_selected!$H$2&amp;"'!F:F"),INDIRECT("'"&amp;Trust_selected!$H$2&amp;"'!B:B"),N$1,INDIRECT("'"&amp;Trust_selected!$H$2&amp;"'!H:H"),$B104), IF(Trust_selected!$E$12="All intent", SUMIFS(INDIRECT("'"&amp;Trust_selected!$H$2&amp;"'!F:F"),INDIRECT("'"&amp;Trust_selected!$H$2&amp;"'!B:B"),N$1,INDIRECT("'"&amp;Trust_selected!$H$2&amp;"'!E:E"),Trust_selected!$E$18,INDIRECT("'"&amp;Trust_selected!$H$2&amp;"'!H:H"),$B104), IF(Trust_selected!$E$18="18+", SUMIFS(INDIRECT("'"&amp;Trust_selected!$H$2&amp;"'!F:F"),INDIRECT("'"&amp;Trust_selected!$H$2&amp;"'!B:B"),N$1,INDIRECT("'"&amp;Trust_selected!$H$2&amp;"'!D:D"),Trust_selected!$E$12,INDIRECT("'"&amp;Trust_selected!$H$2&amp;"'!H:H"),$B104), SUMIFS(INDIRECT("'"&amp;Trust_selected!$H$2&amp;"'!F:F"),INDIRECT("'"&amp;Trust_selected!$H$2&amp;"'!B:B"),N$1,INDIRECT("'"&amp;Trust_selected!$H$2&amp;"'!D:D"),Trust_selected!$E$12,INDIRECT("'"&amp;Trust_selected!$H$2&amp;"'!E:E"),Trust_selected!$E$18,INDIRECT("'"&amp;Trust_selected!$H$2&amp;"'!H:H"),$B104))))</f>
        <v>1880</v>
      </c>
      <c r="Q104" s="22">
        <f ca="1">IF(AND(Trust_selected!$E$12="All intent",Trust_selected!$E$18="18+"), SUMIFS(INDIRECT("'"&amp;Trust_selected!$H$2&amp;"'!G:G"),INDIRECT("'"&amp;Trust_selected!$H$2&amp;"'!B:B"),N$1,INDIRECT("'"&amp;Trust_selected!$H$2&amp;"'!H:H"),$B104), IF(Trust_selected!$E$12="All intent", SUMIFS(INDIRECT("'"&amp;Trust_selected!$H$2&amp;"'!G:G"),INDIRECT("'"&amp;Trust_selected!$H$2&amp;"'!B:B"),N$1,INDIRECT("'"&amp;Trust_selected!$H$2&amp;"'!E:E"),Trust_selected!$E$18,INDIRECT("'"&amp;Trust_selected!$H$2&amp;"'!H:H"),$B104), IF(Trust_selected!$E$18="18+", SUMIFS(INDIRECT("'"&amp;Trust_selected!$H$2&amp;"'!G:G"),INDIRECT("'"&amp;Trust_selected!$H$2&amp;"'!B:B"),N$1,INDIRECT("'"&amp;Trust_selected!$H$2&amp;"'!D:D"),Trust_selected!$E$12,INDIRECT("'"&amp;Trust_selected!$H$2&amp;"'!H:H"),$B104), SUMIFS(INDIRECT("'"&amp;Trust_selected!$H$2&amp;"'!G:G"),INDIRECT("'"&amp;Trust_selected!$H$2&amp;"'!B:B"),N$1,INDIRECT("'"&amp;Trust_selected!$H$2&amp;"'!D:D"),Trust_selected!$E$12,INDIRECT("'"&amp;Trust_selected!$H$2&amp;"'!E:E"),Trust_selected!$E$18,INDIRECT("'"&amp;Trust_selected!$H$2&amp;"'!H:H"),$B104))))</f>
        <v>77</v>
      </c>
      <c r="R104" s="22">
        <f t="shared" ca="1" si="34"/>
        <v>4.0957446808510635E-2</v>
      </c>
      <c r="S104" s="18">
        <f t="shared" ca="1" si="61"/>
        <v>4.2820310180952947E-2</v>
      </c>
      <c r="T104" s="76">
        <f t="shared" ca="1" si="40"/>
        <v>3.4562893730708061E-2</v>
      </c>
      <c r="U104" s="76">
        <f t="shared" ca="1" si="41"/>
        <v>5.2942322355603602E-2</v>
      </c>
      <c r="V104" s="76">
        <f t="shared" ca="1" si="42"/>
        <v>3.0554246645939531E-2</v>
      </c>
      <c r="W104" s="76">
        <f t="shared" ca="1" si="43"/>
        <v>5.9707330052459318E-2</v>
      </c>
      <c r="X104" s="77" t="str">
        <f t="shared" ca="1" si="44"/>
        <v/>
      </c>
      <c r="Y104" s="120">
        <f t="shared" ca="1" si="45"/>
        <v>3.1658930028139215E-2</v>
      </c>
      <c r="Z104" s="120">
        <f t="shared" ca="1" si="46"/>
        <v>4.9136439704309705E-2</v>
      </c>
      <c r="AA104" s="120">
        <f t="shared" ca="1" si="47"/>
        <v>3.2894932545528409E-2</v>
      </c>
      <c r="AB104" s="120">
        <f t="shared" ca="1" si="48"/>
        <v>5.0892085773680186E-2</v>
      </c>
      <c r="AC104" s="22" t="str">
        <f t="shared" ca="1" si="53"/>
        <v>Change not statistically significant</v>
      </c>
      <c r="AG104" s="22" t="str">
        <f t="shared" ca="1" si="54"/>
        <v>Change not statistically significant</v>
      </c>
    </row>
    <row r="105" spans="1:33" x14ac:dyDescent="0.3">
      <c r="A105" s="12" t="s">
        <v>263</v>
      </c>
      <c r="B105" s="12" t="s">
        <v>111</v>
      </c>
      <c r="C105" s="12">
        <f t="shared" ca="1" si="58"/>
        <v>91</v>
      </c>
      <c r="D105" s="12">
        <f t="shared" ca="1" si="55"/>
        <v>863106</v>
      </c>
      <c r="E105" s="22">
        <f ca="1">IF(AND(Trust_selected!$E$12="All intent",Trust_selected!$E$18="18+"), SUMIFS(INDIRECT("'"&amp;Trust_selected!$H$2&amp;"'!F:F"),INDIRECT("'"&amp;Trust_selected!$H$2&amp;"'!B:B"),C$1,INDIRECT("'"&amp;Trust_selected!$H$2&amp;"'!H:H"),$B105), IF(Trust_selected!$E$12="All intent", SUMIFS(INDIRECT("'"&amp;Trust_selected!$H$2&amp;"'!F:F"),INDIRECT("'"&amp;Trust_selected!$H$2&amp;"'!B:B"),C$1,INDIRECT("'"&amp;Trust_selected!$H$2&amp;"'!E:E"),Trust_selected!$E$18,INDIRECT("'"&amp;Trust_selected!$H$2&amp;"'!H:H"),$B105), IF(Trust_selected!$E$18="18+", SUMIFS(INDIRECT("'"&amp;Trust_selected!$H$2&amp;"'!F:F"),INDIRECT("'"&amp;Trust_selected!$H$2&amp;"'!B:B"),C$1,INDIRECT("'"&amp;Trust_selected!$H$2&amp;"'!D:D"),Trust_selected!$E$12,INDIRECT("'"&amp;Trust_selected!$H$2&amp;"'!H:H"),$B105), SUMIFS(INDIRECT("'"&amp;Trust_selected!$H$2&amp;"'!F:F"),INDIRECT("'"&amp;Trust_selected!$H$2&amp;"'!B:B"),C$1,INDIRECT("'"&amp;Trust_selected!$H$2&amp;"'!D:D"),Trust_selected!$E$12,INDIRECT("'"&amp;Trust_selected!$H$2&amp;"'!E:E"),Trust_selected!$E$18,INDIRECT("'"&amp;Trust_selected!$H$2&amp;"'!H:H"),$B105))))</f>
        <v>863</v>
      </c>
      <c r="F105" s="22">
        <f ca="1">IF(AND(Trust_selected!$E$12="All intent",Trust_selected!$E$18="18+"), SUMIFS(INDIRECT("'"&amp;Trust_selected!$H$2&amp;"'!G:G"),INDIRECT("'"&amp;Trust_selected!$H$2&amp;"'!B:B"),C$1,INDIRECT("'"&amp;Trust_selected!$H$2&amp;"'!H:H"),$B105), IF(Trust_selected!$E$12="All intent", SUMIFS(INDIRECT("'"&amp;Trust_selected!$H$2&amp;"'!G:G"),INDIRECT("'"&amp;Trust_selected!$H$2&amp;"'!B:B"),C$1,INDIRECT("'"&amp;Trust_selected!$H$2&amp;"'!E:E"),Trust_selected!$E$18,INDIRECT("'"&amp;Trust_selected!$H$2&amp;"'!H:H"),$B105), IF(Trust_selected!$E$18="18+", SUMIFS(INDIRECT("'"&amp;Trust_selected!$H$2&amp;"'!G:G"),INDIRECT("'"&amp;Trust_selected!$H$2&amp;"'!B:B"),C$1,INDIRECT("'"&amp;Trust_selected!$H$2&amp;"'!D:D"),Trust_selected!$E$12,INDIRECT("'"&amp;Trust_selected!$H$2&amp;"'!H:H"),$B105), SUMIFS(INDIRECT("'"&amp;Trust_selected!$H$2&amp;"'!G:G"),INDIRECT("'"&amp;Trust_selected!$H$2&amp;"'!B:B"),C$1,INDIRECT("'"&amp;Trust_selected!$H$2&amp;"'!D:D"),Trust_selected!$E$12,INDIRECT("'"&amp;Trust_selected!$H$2&amp;"'!E:E"),Trust_selected!$E$18,INDIRECT("'"&amp;Trust_selected!$H$2&amp;"'!H:H"),$B105))))</f>
        <v>37</v>
      </c>
      <c r="G105" s="22">
        <f t="shared" ca="1" si="56"/>
        <v>4.287369640787949E-2</v>
      </c>
      <c r="H105" s="18">
        <f t="shared" ca="1" si="59"/>
        <v>4.1856794361209183E-2</v>
      </c>
      <c r="I105" s="76">
        <f t="shared" ca="1" si="35"/>
        <v>3.0401770046309128E-2</v>
      </c>
      <c r="J105" s="76">
        <f t="shared" ca="1" si="36"/>
        <v>5.7372544277607782E-2</v>
      </c>
      <c r="K105" s="76">
        <f t="shared" ca="1" si="37"/>
        <v>2.5328874842047534E-2</v>
      </c>
      <c r="L105" s="76">
        <f t="shared" ca="1" si="38"/>
        <v>6.8412716296699705E-2</v>
      </c>
      <c r="M105" s="77" t="str">
        <f t="shared" ca="1" si="39"/>
        <v/>
      </c>
      <c r="N105" s="12">
        <f t="shared" ca="1" si="60"/>
        <v>85</v>
      </c>
      <c r="O105" s="12">
        <f t="shared" ca="1" si="57"/>
        <v>886106</v>
      </c>
      <c r="P105" s="22">
        <f ca="1">IF(AND(Trust_selected!$E$12="All intent",Trust_selected!$E$18="18+"), SUMIFS(INDIRECT("'"&amp;Trust_selected!$H$2&amp;"'!F:F"),INDIRECT("'"&amp;Trust_selected!$H$2&amp;"'!B:B"),N$1,INDIRECT("'"&amp;Trust_selected!$H$2&amp;"'!H:H"),$B105), IF(Trust_selected!$E$12="All intent", SUMIFS(INDIRECT("'"&amp;Trust_selected!$H$2&amp;"'!F:F"),INDIRECT("'"&amp;Trust_selected!$H$2&amp;"'!B:B"),N$1,INDIRECT("'"&amp;Trust_selected!$H$2&amp;"'!E:E"),Trust_selected!$E$18,INDIRECT("'"&amp;Trust_selected!$H$2&amp;"'!H:H"),$B105), IF(Trust_selected!$E$18="18+", SUMIFS(INDIRECT("'"&amp;Trust_selected!$H$2&amp;"'!F:F"),INDIRECT("'"&amp;Trust_selected!$H$2&amp;"'!B:B"),N$1,INDIRECT("'"&amp;Trust_selected!$H$2&amp;"'!D:D"),Trust_selected!$E$12,INDIRECT("'"&amp;Trust_selected!$H$2&amp;"'!H:H"),$B105), SUMIFS(INDIRECT("'"&amp;Trust_selected!$H$2&amp;"'!F:F"),INDIRECT("'"&amp;Trust_selected!$H$2&amp;"'!B:B"),N$1,INDIRECT("'"&amp;Trust_selected!$H$2&amp;"'!D:D"),Trust_selected!$E$12,INDIRECT("'"&amp;Trust_selected!$H$2&amp;"'!E:E"),Trust_selected!$E$18,INDIRECT("'"&amp;Trust_selected!$H$2&amp;"'!H:H"),$B105))))</f>
        <v>886</v>
      </c>
      <c r="Q105" s="22">
        <f ca="1">IF(AND(Trust_selected!$E$12="All intent",Trust_selected!$E$18="18+"), SUMIFS(INDIRECT("'"&amp;Trust_selected!$H$2&amp;"'!G:G"),INDIRECT("'"&amp;Trust_selected!$H$2&amp;"'!B:B"),N$1,INDIRECT("'"&amp;Trust_selected!$H$2&amp;"'!H:H"),$B105), IF(Trust_selected!$E$12="All intent", SUMIFS(INDIRECT("'"&amp;Trust_selected!$H$2&amp;"'!G:G"),INDIRECT("'"&amp;Trust_selected!$H$2&amp;"'!B:B"),N$1,INDIRECT("'"&amp;Trust_selected!$H$2&amp;"'!E:E"),Trust_selected!$E$18,INDIRECT("'"&amp;Trust_selected!$H$2&amp;"'!H:H"),$B105), IF(Trust_selected!$E$18="18+", SUMIFS(INDIRECT("'"&amp;Trust_selected!$H$2&amp;"'!G:G"),INDIRECT("'"&amp;Trust_selected!$H$2&amp;"'!B:B"),N$1,INDIRECT("'"&amp;Trust_selected!$H$2&amp;"'!D:D"),Trust_selected!$E$12,INDIRECT("'"&amp;Trust_selected!$H$2&amp;"'!H:H"),$B105), SUMIFS(INDIRECT("'"&amp;Trust_selected!$H$2&amp;"'!G:G"),INDIRECT("'"&amp;Trust_selected!$H$2&amp;"'!B:B"),N$1,INDIRECT("'"&amp;Trust_selected!$H$2&amp;"'!D:D"),Trust_selected!$E$12,INDIRECT("'"&amp;Trust_selected!$H$2&amp;"'!E:E"),Trust_selected!$E$18,INDIRECT("'"&amp;Trust_selected!$H$2&amp;"'!H:H"),$B105))))</f>
        <v>35</v>
      </c>
      <c r="R105" s="22">
        <f t="shared" ca="1" si="34"/>
        <v>3.9503386004514675E-2</v>
      </c>
      <c r="S105" s="18">
        <f t="shared" ca="1" si="61"/>
        <v>4.2820310180952947E-2</v>
      </c>
      <c r="T105" s="76">
        <f t="shared" ca="1" si="40"/>
        <v>3.1346268729452342E-2</v>
      </c>
      <c r="U105" s="76">
        <f t="shared" ca="1" si="41"/>
        <v>5.8241799125150796E-2</v>
      </c>
      <c r="V105" s="76">
        <f t="shared" ca="1" si="42"/>
        <v>2.6228756676049996E-2</v>
      </c>
      <c r="W105" s="76">
        <f t="shared" ca="1" si="43"/>
        <v>6.9161773183974387E-2</v>
      </c>
      <c r="X105" s="77" t="str">
        <f t="shared" ca="1" si="44"/>
        <v/>
      </c>
      <c r="Y105" s="120">
        <f t="shared" ca="1" si="45"/>
        <v>3.1262938975280881E-2</v>
      </c>
      <c r="Z105" s="120">
        <f t="shared" ca="1" si="46"/>
        <v>5.8536017948854435E-2</v>
      </c>
      <c r="AA105" s="120">
        <f t="shared" ca="1" si="47"/>
        <v>2.8539447397157532E-2</v>
      </c>
      <c r="AB105" s="120">
        <f t="shared" ca="1" si="48"/>
        <v>5.4443266083686721E-2</v>
      </c>
      <c r="AC105" s="22" t="str">
        <f t="shared" ca="1" si="53"/>
        <v>Change not statistically significant</v>
      </c>
      <c r="AG105" s="22" t="str">
        <f t="shared" ca="1" si="54"/>
        <v>Change not statistically significant</v>
      </c>
    </row>
    <row r="106" spans="1:33" x14ac:dyDescent="0.3">
      <c r="A106" s="12" t="s">
        <v>264</v>
      </c>
      <c r="B106" s="12" t="s">
        <v>112</v>
      </c>
      <c r="C106" s="12">
        <f t="shared" ca="1" si="58"/>
        <v>125</v>
      </c>
      <c r="D106" s="12">
        <f t="shared" ca="1" si="55"/>
        <v>1851107</v>
      </c>
      <c r="E106" s="22">
        <f ca="1">IF(AND(Trust_selected!$E$12="All intent",Trust_selected!$E$18="18+"), SUMIFS(INDIRECT("'"&amp;Trust_selected!$H$2&amp;"'!F:F"),INDIRECT("'"&amp;Trust_selected!$H$2&amp;"'!B:B"),C$1,INDIRECT("'"&amp;Trust_selected!$H$2&amp;"'!H:H"),$B106), IF(Trust_selected!$E$12="All intent", SUMIFS(INDIRECT("'"&amp;Trust_selected!$H$2&amp;"'!F:F"),INDIRECT("'"&amp;Trust_selected!$H$2&amp;"'!B:B"),C$1,INDIRECT("'"&amp;Trust_selected!$H$2&amp;"'!E:E"),Trust_selected!$E$18,INDIRECT("'"&amp;Trust_selected!$H$2&amp;"'!H:H"),$B106), IF(Trust_selected!$E$18="18+", SUMIFS(INDIRECT("'"&amp;Trust_selected!$H$2&amp;"'!F:F"),INDIRECT("'"&amp;Trust_selected!$H$2&amp;"'!B:B"),C$1,INDIRECT("'"&amp;Trust_selected!$H$2&amp;"'!D:D"),Trust_selected!$E$12,INDIRECT("'"&amp;Trust_selected!$H$2&amp;"'!H:H"),$B106), SUMIFS(INDIRECT("'"&amp;Trust_selected!$H$2&amp;"'!F:F"),INDIRECT("'"&amp;Trust_selected!$H$2&amp;"'!B:B"),C$1,INDIRECT("'"&amp;Trust_selected!$H$2&amp;"'!D:D"),Trust_selected!$E$12,INDIRECT("'"&amp;Trust_selected!$H$2&amp;"'!E:E"),Trust_selected!$E$18,INDIRECT("'"&amp;Trust_selected!$H$2&amp;"'!H:H"),$B106))))</f>
        <v>1851</v>
      </c>
      <c r="F106" s="22">
        <f ca="1">IF(AND(Trust_selected!$E$12="All intent",Trust_selected!$E$18="18+"), SUMIFS(INDIRECT("'"&amp;Trust_selected!$H$2&amp;"'!G:G"),INDIRECT("'"&amp;Trust_selected!$H$2&amp;"'!B:B"),C$1,INDIRECT("'"&amp;Trust_selected!$H$2&amp;"'!H:H"),$B106), IF(Trust_selected!$E$12="All intent", SUMIFS(INDIRECT("'"&amp;Trust_selected!$H$2&amp;"'!G:G"),INDIRECT("'"&amp;Trust_selected!$H$2&amp;"'!B:B"),C$1,INDIRECT("'"&amp;Trust_selected!$H$2&amp;"'!E:E"),Trust_selected!$E$18,INDIRECT("'"&amp;Trust_selected!$H$2&amp;"'!H:H"),$B106), IF(Trust_selected!$E$18="18+", SUMIFS(INDIRECT("'"&amp;Trust_selected!$H$2&amp;"'!G:G"),INDIRECT("'"&amp;Trust_selected!$H$2&amp;"'!B:B"),C$1,INDIRECT("'"&amp;Trust_selected!$H$2&amp;"'!D:D"),Trust_selected!$E$12,INDIRECT("'"&amp;Trust_selected!$H$2&amp;"'!H:H"),$B106), SUMIFS(INDIRECT("'"&amp;Trust_selected!$H$2&amp;"'!G:G"),INDIRECT("'"&amp;Trust_selected!$H$2&amp;"'!B:B"),C$1,INDIRECT("'"&amp;Trust_selected!$H$2&amp;"'!D:D"),Trust_selected!$E$12,INDIRECT("'"&amp;Trust_selected!$H$2&amp;"'!E:E"),Trust_selected!$E$18,INDIRECT("'"&amp;Trust_selected!$H$2&amp;"'!H:H"),$B106))))</f>
        <v>93</v>
      </c>
      <c r="G106" s="22">
        <f t="shared" ca="1" si="56"/>
        <v>5.0243111831442464E-2</v>
      </c>
      <c r="H106" s="18">
        <f t="shared" ca="1" si="59"/>
        <v>4.1856794361209183E-2</v>
      </c>
      <c r="I106" s="76">
        <f t="shared" ca="1" si="35"/>
        <v>3.3642573747399332E-2</v>
      </c>
      <c r="J106" s="76">
        <f t="shared" ca="1" si="36"/>
        <v>5.1968754317054465E-2</v>
      </c>
      <c r="K106" s="76">
        <f t="shared" ca="1" si="37"/>
        <v>2.9669709849747598E-2</v>
      </c>
      <c r="L106" s="76">
        <f t="shared" ca="1" si="38"/>
        <v>5.8746751664423023E-2</v>
      </c>
      <c r="M106" s="77" t="str">
        <f t="shared" ca="1" si="39"/>
        <v/>
      </c>
      <c r="N106" s="12">
        <f t="shared" ca="1" si="60"/>
        <v>122</v>
      </c>
      <c r="O106" s="12">
        <f t="shared" ca="1" si="57"/>
        <v>1776107</v>
      </c>
      <c r="P106" s="22">
        <f ca="1">IF(AND(Trust_selected!$E$12="All intent",Trust_selected!$E$18="18+"), SUMIFS(INDIRECT("'"&amp;Trust_selected!$H$2&amp;"'!F:F"),INDIRECT("'"&amp;Trust_selected!$H$2&amp;"'!B:B"),N$1,INDIRECT("'"&amp;Trust_selected!$H$2&amp;"'!H:H"),$B106), IF(Trust_selected!$E$12="All intent", SUMIFS(INDIRECT("'"&amp;Trust_selected!$H$2&amp;"'!F:F"),INDIRECT("'"&amp;Trust_selected!$H$2&amp;"'!B:B"),N$1,INDIRECT("'"&amp;Trust_selected!$H$2&amp;"'!E:E"),Trust_selected!$E$18,INDIRECT("'"&amp;Trust_selected!$H$2&amp;"'!H:H"),$B106), IF(Trust_selected!$E$18="18+", SUMIFS(INDIRECT("'"&amp;Trust_selected!$H$2&amp;"'!F:F"),INDIRECT("'"&amp;Trust_selected!$H$2&amp;"'!B:B"),N$1,INDIRECT("'"&amp;Trust_selected!$H$2&amp;"'!D:D"),Trust_selected!$E$12,INDIRECT("'"&amp;Trust_selected!$H$2&amp;"'!H:H"),$B106), SUMIFS(INDIRECT("'"&amp;Trust_selected!$H$2&amp;"'!F:F"),INDIRECT("'"&amp;Trust_selected!$H$2&amp;"'!B:B"),N$1,INDIRECT("'"&amp;Trust_selected!$H$2&amp;"'!D:D"),Trust_selected!$E$12,INDIRECT("'"&amp;Trust_selected!$H$2&amp;"'!E:E"),Trust_selected!$E$18,INDIRECT("'"&amp;Trust_selected!$H$2&amp;"'!H:H"),$B106))))</f>
        <v>1776</v>
      </c>
      <c r="Q106" s="22">
        <f ca="1">IF(AND(Trust_selected!$E$12="All intent",Trust_selected!$E$18="18+"), SUMIFS(INDIRECT("'"&amp;Trust_selected!$H$2&amp;"'!G:G"),INDIRECT("'"&amp;Trust_selected!$H$2&amp;"'!B:B"),N$1,INDIRECT("'"&amp;Trust_selected!$H$2&amp;"'!H:H"),$B106), IF(Trust_selected!$E$12="All intent", SUMIFS(INDIRECT("'"&amp;Trust_selected!$H$2&amp;"'!G:G"),INDIRECT("'"&amp;Trust_selected!$H$2&amp;"'!B:B"),N$1,INDIRECT("'"&amp;Trust_selected!$H$2&amp;"'!E:E"),Trust_selected!$E$18,INDIRECT("'"&amp;Trust_selected!$H$2&amp;"'!H:H"),$B106), IF(Trust_selected!$E$18="18+", SUMIFS(INDIRECT("'"&amp;Trust_selected!$H$2&amp;"'!G:G"),INDIRECT("'"&amp;Trust_selected!$H$2&amp;"'!B:B"),N$1,INDIRECT("'"&amp;Trust_selected!$H$2&amp;"'!D:D"),Trust_selected!$E$12,INDIRECT("'"&amp;Trust_selected!$H$2&amp;"'!H:H"),$B106), SUMIFS(INDIRECT("'"&amp;Trust_selected!$H$2&amp;"'!G:G"),INDIRECT("'"&amp;Trust_selected!$H$2&amp;"'!B:B"),N$1,INDIRECT("'"&amp;Trust_selected!$H$2&amp;"'!D:D"),Trust_selected!$E$12,INDIRECT("'"&amp;Trust_selected!$H$2&amp;"'!E:E"),Trust_selected!$E$18,INDIRECT("'"&amp;Trust_selected!$H$2&amp;"'!H:H"),$B106))))</f>
        <v>88</v>
      </c>
      <c r="R106" s="22">
        <f t="shared" ca="1" si="34"/>
        <v>4.954954954954955E-2</v>
      </c>
      <c r="S106" s="18">
        <f t="shared" ca="1" si="61"/>
        <v>4.2820310180952947E-2</v>
      </c>
      <c r="T106" s="76">
        <f t="shared" ca="1" si="40"/>
        <v>3.4349851498628008E-2</v>
      </c>
      <c r="U106" s="76">
        <f t="shared" ca="1" si="41"/>
        <v>5.3264316954758452E-2</v>
      </c>
      <c r="V106" s="76">
        <f t="shared" ca="1" si="42"/>
        <v>3.025935321656421E-2</v>
      </c>
      <c r="W106" s="76">
        <f t="shared" ca="1" si="43"/>
        <v>6.0271372840687461E-2</v>
      </c>
      <c r="X106" s="77" t="str">
        <f t="shared" ca="1" si="44"/>
        <v/>
      </c>
      <c r="Y106" s="120">
        <f t="shared" ca="1" si="45"/>
        <v>4.1189827037583754E-2</v>
      </c>
      <c r="Z106" s="120">
        <f t="shared" ca="1" si="46"/>
        <v>6.1159329499706018E-2</v>
      </c>
      <c r="AA106" s="120">
        <f t="shared" ca="1" si="47"/>
        <v>4.0393104244289151E-2</v>
      </c>
      <c r="AB106" s="120">
        <f t="shared" ca="1" si="48"/>
        <v>6.0650422935853827E-2</v>
      </c>
      <c r="AC106" s="22" t="str">
        <f t="shared" ca="1" si="53"/>
        <v>Change not statistically significant</v>
      </c>
      <c r="AG106" s="22" t="str">
        <f t="shared" ca="1" si="54"/>
        <v>Change not statistically significant</v>
      </c>
    </row>
    <row r="107" spans="1:33" x14ac:dyDescent="0.3">
      <c r="A107" s="12" t="s">
        <v>265</v>
      </c>
      <c r="B107" s="12" t="s">
        <v>113</v>
      </c>
      <c r="C107" s="12">
        <f t="shared" ca="1" si="58"/>
        <v>122</v>
      </c>
      <c r="D107" s="12">
        <f t="shared" ca="1" si="55"/>
        <v>1734108</v>
      </c>
      <c r="E107" s="22">
        <f ca="1">IF(AND(Trust_selected!$E$12="All intent",Trust_selected!$E$18="18+"), SUMIFS(INDIRECT("'"&amp;Trust_selected!$H$2&amp;"'!F:F"),INDIRECT("'"&amp;Trust_selected!$H$2&amp;"'!B:B"),C$1,INDIRECT("'"&amp;Trust_selected!$H$2&amp;"'!H:H"),$B107), IF(Trust_selected!$E$12="All intent", SUMIFS(INDIRECT("'"&amp;Trust_selected!$H$2&amp;"'!F:F"),INDIRECT("'"&amp;Trust_selected!$H$2&amp;"'!B:B"),C$1,INDIRECT("'"&amp;Trust_selected!$H$2&amp;"'!E:E"),Trust_selected!$E$18,INDIRECT("'"&amp;Trust_selected!$H$2&amp;"'!H:H"),$B107), IF(Trust_selected!$E$18="18+", SUMIFS(INDIRECT("'"&amp;Trust_selected!$H$2&amp;"'!F:F"),INDIRECT("'"&amp;Trust_selected!$H$2&amp;"'!B:B"),C$1,INDIRECT("'"&amp;Trust_selected!$H$2&amp;"'!D:D"),Trust_selected!$E$12,INDIRECT("'"&amp;Trust_selected!$H$2&amp;"'!H:H"),$B107), SUMIFS(INDIRECT("'"&amp;Trust_selected!$H$2&amp;"'!F:F"),INDIRECT("'"&amp;Trust_selected!$H$2&amp;"'!B:B"),C$1,INDIRECT("'"&amp;Trust_selected!$H$2&amp;"'!D:D"),Trust_selected!$E$12,INDIRECT("'"&amp;Trust_selected!$H$2&amp;"'!E:E"),Trust_selected!$E$18,INDIRECT("'"&amp;Trust_selected!$H$2&amp;"'!H:H"),$B107))))</f>
        <v>1734</v>
      </c>
      <c r="F107" s="22">
        <f ca="1">IF(AND(Trust_selected!$E$12="All intent",Trust_selected!$E$18="18+"), SUMIFS(INDIRECT("'"&amp;Trust_selected!$H$2&amp;"'!G:G"),INDIRECT("'"&amp;Trust_selected!$H$2&amp;"'!B:B"),C$1,INDIRECT("'"&amp;Trust_selected!$H$2&amp;"'!H:H"),$B107), IF(Trust_selected!$E$12="All intent", SUMIFS(INDIRECT("'"&amp;Trust_selected!$H$2&amp;"'!G:G"),INDIRECT("'"&amp;Trust_selected!$H$2&amp;"'!B:B"),C$1,INDIRECT("'"&amp;Trust_selected!$H$2&amp;"'!E:E"),Trust_selected!$E$18,INDIRECT("'"&amp;Trust_selected!$H$2&amp;"'!H:H"),$B107), IF(Trust_selected!$E$18="18+", SUMIFS(INDIRECT("'"&amp;Trust_selected!$H$2&amp;"'!G:G"),INDIRECT("'"&amp;Trust_selected!$H$2&amp;"'!B:B"),C$1,INDIRECT("'"&amp;Trust_selected!$H$2&amp;"'!D:D"),Trust_selected!$E$12,INDIRECT("'"&amp;Trust_selected!$H$2&amp;"'!H:H"),$B107), SUMIFS(INDIRECT("'"&amp;Trust_selected!$H$2&amp;"'!G:G"),INDIRECT("'"&amp;Trust_selected!$H$2&amp;"'!B:B"),C$1,INDIRECT("'"&amp;Trust_selected!$H$2&amp;"'!D:D"),Trust_selected!$E$12,INDIRECT("'"&amp;Trust_selected!$H$2&amp;"'!E:E"),Trust_selected!$E$18,INDIRECT("'"&amp;Trust_selected!$H$2&amp;"'!H:H"),$B107))))</f>
        <v>73</v>
      </c>
      <c r="G107" s="22">
        <f t="shared" ca="1" si="56"/>
        <v>4.2099192618223757E-2</v>
      </c>
      <c r="H107" s="18">
        <f t="shared" ca="1" si="59"/>
        <v>4.1856794361209183E-2</v>
      </c>
      <c r="I107" s="76">
        <f t="shared" ca="1" si="35"/>
        <v>3.3399611603281434E-2</v>
      </c>
      <c r="J107" s="76">
        <f t="shared" ca="1" si="36"/>
        <v>5.2339481559566921E-2</v>
      </c>
      <c r="K107" s="76">
        <f t="shared" ca="1" si="37"/>
        <v>2.9334445649051164E-2</v>
      </c>
      <c r="L107" s="76">
        <f t="shared" ca="1" si="38"/>
        <v>5.9397599775056147E-2</v>
      </c>
      <c r="M107" s="77" t="str">
        <f t="shared" ca="1" si="39"/>
        <v/>
      </c>
      <c r="N107" s="12">
        <f t="shared" ca="1" si="60"/>
        <v>123</v>
      </c>
      <c r="O107" s="12">
        <f t="shared" ca="1" si="57"/>
        <v>1831108</v>
      </c>
      <c r="P107" s="22">
        <f ca="1">IF(AND(Trust_selected!$E$12="All intent",Trust_selected!$E$18="18+"), SUMIFS(INDIRECT("'"&amp;Trust_selected!$H$2&amp;"'!F:F"),INDIRECT("'"&amp;Trust_selected!$H$2&amp;"'!B:B"),N$1,INDIRECT("'"&amp;Trust_selected!$H$2&amp;"'!H:H"),$B107), IF(Trust_selected!$E$12="All intent", SUMIFS(INDIRECT("'"&amp;Trust_selected!$H$2&amp;"'!F:F"),INDIRECT("'"&amp;Trust_selected!$H$2&amp;"'!B:B"),N$1,INDIRECT("'"&amp;Trust_selected!$H$2&amp;"'!E:E"),Trust_selected!$E$18,INDIRECT("'"&amp;Trust_selected!$H$2&amp;"'!H:H"),$B107), IF(Trust_selected!$E$18="18+", SUMIFS(INDIRECT("'"&amp;Trust_selected!$H$2&amp;"'!F:F"),INDIRECT("'"&amp;Trust_selected!$H$2&amp;"'!B:B"),N$1,INDIRECT("'"&amp;Trust_selected!$H$2&amp;"'!D:D"),Trust_selected!$E$12,INDIRECT("'"&amp;Trust_selected!$H$2&amp;"'!H:H"),$B107), SUMIFS(INDIRECT("'"&amp;Trust_selected!$H$2&amp;"'!F:F"),INDIRECT("'"&amp;Trust_selected!$H$2&amp;"'!B:B"),N$1,INDIRECT("'"&amp;Trust_selected!$H$2&amp;"'!D:D"),Trust_selected!$E$12,INDIRECT("'"&amp;Trust_selected!$H$2&amp;"'!E:E"),Trust_selected!$E$18,INDIRECT("'"&amp;Trust_selected!$H$2&amp;"'!H:H"),$B107))))</f>
        <v>1831</v>
      </c>
      <c r="Q107" s="22">
        <f ca="1">IF(AND(Trust_selected!$E$12="All intent",Trust_selected!$E$18="18+"), SUMIFS(INDIRECT("'"&amp;Trust_selected!$H$2&amp;"'!G:G"),INDIRECT("'"&amp;Trust_selected!$H$2&amp;"'!B:B"),N$1,INDIRECT("'"&amp;Trust_selected!$H$2&amp;"'!H:H"),$B107), IF(Trust_selected!$E$12="All intent", SUMIFS(INDIRECT("'"&amp;Trust_selected!$H$2&amp;"'!G:G"),INDIRECT("'"&amp;Trust_selected!$H$2&amp;"'!B:B"),N$1,INDIRECT("'"&amp;Trust_selected!$H$2&amp;"'!E:E"),Trust_selected!$E$18,INDIRECT("'"&amp;Trust_selected!$H$2&amp;"'!H:H"),$B107), IF(Trust_selected!$E$18="18+", SUMIFS(INDIRECT("'"&amp;Trust_selected!$H$2&amp;"'!G:G"),INDIRECT("'"&amp;Trust_selected!$H$2&amp;"'!B:B"),N$1,INDIRECT("'"&amp;Trust_selected!$H$2&amp;"'!D:D"),Trust_selected!$E$12,INDIRECT("'"&amp;Trust_selected!$H$2&amp;"'!H:H"),$B107), SUMIFS(INDIRECT("'"&amp;Trust_selected!$H$2&amp;"'!G:G"),INDIRECT("'"&amp;Trust_selected!$H$2&amp;"'!B:B"),N$1,INDIRECT("'"&amp;Trust_selected!$H$2&amp;"'!D:D"),Trust_selected!$E$12,INDIRECT("'"&amp;Trust_selected!$H$2&amp;"'!E:E"),Trust_selected!$E$18,INDIRECT("'"&amp;Trust_selected!$H$2&amp;"'!H:H"),$B107))))</f>
        <v>92</v>
      </c>
      <c r="R107" s="22">
        <f t="shared" ca="1" si="34"/>
        <v>5.0245767340251227E-2</v>
      </c>
      <c r="S107" s="18">
        <f t="shared" ca="1" si="61"/>
        <v>4.2820310180952947E-2</v>
      </c>
      <c r="T107" s="76">
        <f t="shared" ca="1" si="40"/>
        <v>3.4464612867856445E-2</v>
      </c>
      <c r="U107" s="76">
        <f t="shared" ca="1" si="41"/>
        <v>5.3090397811348611E-2</v>
      </c>
      <c r="V107" s="76">
        <f t="shared" ca="1" si="42"/>
        <v>3.0418061357010792E-2</v>
      </c>
      <c r="W107" s="76">
        <f t="shared" ca="1" si="43"/>
        <v>5.9966536689446723E-2</v>
      </c>
      <c r="X107" s="77" t="str">
        <f t="shared" ca="1" si="44"/>
        <v/>
      </c>
      <c r="Y107" s="120">
        <f t="shared" ca="1" si="45"/>
        <v>3.3615789317470862E-2</v>
      </c>
      <c r="Z107" s="120">
        <f t="shared" ca="1" si="46"/>
        <v>5.2606954454781599E-2</v>
      </c>
      <c r="AA107" s="120">
        <f t="shared" ca="1" si="47"/>
        <v>4.1147635371148919E-2</v>
      </c>
      <c r="AB107" s="120">
        <f t="shared" ca="1" si="48"/>
        <v>6.1227127264433391E-2</v>
      </c>
      <c r="AC107" s="22" t="str">
        <f t="shared" ca="1" si="53"/>
        <v>Change not statistically significant</v>
      </c>
      <c r="AG107" s="22" t="str">
        <f t="shared" ca="1" si="54"/>
        <v>Change not statistically significant</v>
      </c>
    </row>
    <row r="108" spans="1:33" x14ac:dyDescent="0.3">
      <c r="A108" s="12" t="s">
        <v>266</v>
      </c>
      <c r="B108" s="12" t="s">
        <v>114</v>
      </c>
      <c r="C108" s="12">
        <f t="shared" ca="1" si="58"/>
        <v>31</v>
      </c>
      <c r="D108" s="12">
        <f t="shared" ca="1" si="55"/>
        <v>158109</v>
      </c>
      <c r="E108" s="22">
        <f ca="1">IF(AND(Trust_selected!$E$12="All intent",Trust_selected!$E$18="18+"), SUMIFS(INDIRECT("'"&amp;Trust_selected!$H$2&amp;"'!F:F"),INDIRECT("'"&amp;Trust_selected!$H$2&amp;"'!B:B"),C$1,INDIRECT("'"&amp;Trust_selected!$H$2&amp;"'!H:H"),$B108), IF(Trust_selected!$E$12="All intent", SUMIFS(INDIRECT("'"&amp;Trust_selected!$H$2&amp;"'!F:F"),INDIRECT("'"&amp;Trust_selected!$H$2&amp;"'!B:B"),C$1,INDIRECT("'"&amp;Trust_selected!$H$2&amp;"'!E:E"),Trust_selected!$E$18,INDIRECT("'"&amp;Trust_selected!$H$2&amp;"'!H:H"),$B108), IF(Trust_selected!$E$18="18+", SUMIFS(INDIRECT("'"&amp;Trust_selected!$H$2&amp;"'!F:F"),INDIRECT("'"&amp;Trust_selected!$H$2&amp;"'!B:B"),C$1,INDIRECT("'"&amp;Trust_selected!$H$2&amp;"'!D:D"),Trust_selected!$E$12,INDIRECT("'"&amp;Trust_selected!$H$2&amp;"'!H:H"),$B108), SUMIFS(INDIRECT("'"&amp;Trust_selected!$H$2&amp;"'!F:F"),INDIRECT("'"&amp;Trust_selected!$H$2&amp;"'!B:B"),C$1,INDIRECT("'"&amp;Trust_selected!$H$2&amp;"'!D:D"),Trust_selected!$E$12,INDIRECT("'"&amp;Trust_selected!$H$2&amp;"'!E:E"),Trust_selected!$E$18,INDIRECT("'"&amp;Trust_selected!$H$2&amp;"'!H:H"),$B108))))</f>
        <v>158</v>
      </c>
      <c r="F108" s="22">
        <f ca="1">IF(AND(Trust_selected!$E$12="All intent",Trust_selected!$E$18="18+"), SUMIFS(INDIRECT("'"&amp;Trust_selected!$H$2&amp;"'!G:G"),INDIRECT("'"&amp;Trust_selected!$H$2&amp;"'!B:B"),C$1,INDIRECT("'"&amp;Trust_selected!$H$2&amp;"'!H:H"),$B108), IF(Trust_selected!$E$12="All intent", SUMIFS(INDIRECT("'"&amp;Trust_selected!$H$2&amp;"'!G:G"),INDIRECT("'"&amp;Trust_selected!$H$2&amp;"'!B:B"),C$1,INDIRECT("'"&amp;Trust_selected!$H$2&amp;"'!E:E"),Trust_selected!$E$18,INDIRECT("'"&amp;Trust_selected!$H$2&amp;"'!H:H"),$B108), IF(Trust_selected!$E$18="18+", SUMIFS(INDIRECT("'"&amp;Trust_selected!$H$2&amp;"'!G:G"),INDIRECT("'"&amp;Trust_selected!$H$2&amp;"'!B:B"),C$1,INDIRECT("'"&amp;Trust_selected!$H$2&amp;"'!D:D"),Trust_selected!$E$12,INDIRECT("'"&amp;Trust_selected!$H$2&amp;"'!H:H"),$B108), SUMIFS(INDIRECT("'"&amp;Trust_selected!$H$2&amp;"'!G:G"),INDIRECT("'"&amp;Trust_selected!$H$2&amp;"'!B:B"),C$1,INDIRECT("'"&amp;Trust_selected!$H$2&amp;"'!D:D"),Trust_selected!$E$12,INDIRECT("'"&amp;Trust_selected!$H$2&amp;"'!E:E"),Trust_selected!$E$18,INDIRECT("'"&amp;Trust_selected!$H$2&amp;"'!H:H"),$B108))))</f>
        <v>4</v>
      </c>
      <c r="G108" s="22">
        <f t="shared" ca="1" si="56"/>
        <v>2.5316455696202531E-2</v>
      </c>
      <c r="H108" s="18">
        <f t="shared" ca="1" si="59"/>
        <v>4.1856794361209183E-2</v>
      </c>
      <c r="I108" s="76">
        <f t="shared" ca="1" si="35"/>
        <v>2.001740152561934E-2</v>
      </c>
      <c r="J108" s="76">
        <f t="shared" ca="1" si="36"/>
        <v>8.5445884910884631E-2</v>
      </c>
      <c r="K108" s="76">
        <f t="shared" ca="1" si="37"/>
        <v>1.3493062131139174E-2</v>
      </c>
      <c r="L108" s="76">
        <f t="shared" ca="1" si="38"/>
        <v>0.12244351390342438</v>
      </c>
      <c r="M108" s="77" t="str">
        <f t="shared" ca="1" si="39"/>
        <v/>
      </c>
      <c r="N108" s="12">
        <f t="shared" ca="1" si="60"/>
        <v>31</v>
      </c>
      <c r="O108" s="12">
        <f t="shared" ca="1" si="57"/>
        <v>176109</v>
      </c>
      <c r="P108" s="22">
        <f ca="1">IF(AND(Trust_selected!$E$12="All intent",Trust_selected!$E$18="18+"), SUMIFS(INDIRECT("'"&amp;Trust_selected!$H$2&amp;"'!F:F"),INDIRECT("'"&amp;Trust_selected!$H$2&amp;"'!B:B"),N$1,INDIRECT("'"&amp;Trust_selected!$H$2&amp;"'!H:H"),$B108), IF(Trust_selected!$E$12="All intent", SUMIFS(INDIRECT("'"&amp;Trust_selected!$H$2&amp;"'!F:F"),INDIRECT("'"&amp;Trust_selected!$H$2&amp;"'!B:B"),N$1,INDIRECT("'"&amp;Trust_selected!$H$2&amp;"'!E:E"),Trust_selected!$E$18,INDIRECT("'"&amp;Trust_selected!$H$2&amp;"'!H:H"),$B108), IF(Trust_selected!$E$18="18+", SUMIFS(INDIRECT("'"&amp;Trust_selected!$H$2&amp;"'!F:F"),INDIRECT("'"&amp;Trust_selected!$H$2&amp;"'!B:B"),N$1,INDIRECT("'"&amp;Trust_selected!$H$2&amp;"'!D:D"),Trust_selected!$E$12,INDIRECT("'"&amp;Trust_selected!$H$2&amp;"'!H:H"),$B108), SUMIFS(INDIRECT("'"&amp;Trust_selected!$H$2&amp;"'!F:F"),INDIRECT("'"&amp;Trust_selected!$H$2&amp;"'!B:B"),N$1,INDIRECT("'"&amp;Trust_selected!$H$2&amp;"'!D:D"),Trust_selected!$E$12,INDIRECT("'"&amp;Trust_selected!$H$2&amp;"'!E:E"),Trust_selected!$E$18,INDIRECT("'"&amp;Trust_selected!$H$2&amp;"'!H:H"),$B108))))</f>
        <v>176</v>
      </c>
      <c r="Q108" s="22">
        <f ca="1">IF(AND(Trust_selected!$E$12="All intent",Trust_selected!$E$18="18+"), SUMIFS(INDIRECT("'"&amp;Trust_selected!$H$2&amp;"'!G:G"),INDIRECT("'"&amp;Trust_selected!$H$2&amp;"'!B:B"),N$1,INDIRECT("'"&amp;Trust_selected!$H$2&amp;"'!H:H"),$B108), IF(Trust_selected!$E$12="All intent", SUMIFS(INDIRECT("'"&amp;Trust_selected!$H$2&amp;"'!G:G"),INDIRECT("'"&amp;Trust_selected!$H$2&amp;"'!B:B"),N$1,INDIRECT("'"&amp;Trust_selected!$H$2&amp;"'!E:E"),Trust_selected!$E$18,INDIRECT("'"&amp;Trust_selected!$H$2&amp;"'!H:H"),$B108), IF(Trust_selected!$E$18="18+", SUMIFS(INDIRECT("'"&amp;Trust_selected!$H$2&amp;"'!G:G"),INDIRECT("'"&amp;Trust_selected!$H$2&amp;"'!B:B"),N$1,INDIRECT("'"&amp;Trust_selected!$H$2&amp;"'!D:D"),Trust_selected!$E$12,INDIRECT("'"&amp;Trust_selected!$H$2&amp;"'!H:H"),$B108), SUMIFS(INDIRECT("'"&amp;Trust_selected!$H$2&amp;"'!G:G"),INDIRECT("'"&amp;Trust_selected!$H$2&amp;"'!B:B"),N$1,INDIRECT("'"&amp;Trust_selected!$H$2&amp;"'!D:D"),Trust_selected!$E$12,INDIRECT("'"&amp;Trust_selected!$H$2&amp;"'!E:E"),Trust_selected!$E$18,INDIRECT("'"&amp;Trust_selected!$H$2&amp;"'!H:H"),$B108))))</f>
        <v>6</v>
      </c>
      <c r="R108" s="22">
        <f t="shared" ca="1" si="34"/>
        <v>3.4090909090909088E-2</v>
      </c>
      <c r="S108" s="18">
        <f t="shared" ca="1" si="61"/>
        <v>4.2820310180952947E-2</v>
      </c>
      <c r="T108" s="76">
        <f t="shared" ca="1" si="40"/>
        <v>2.142703148784296E-2</v>
      </c>
      <c r="U108" s="76">
        <f t="shared" ca="1" si="41"/>
        <v>8.3745237796323965E-2</v>
      </c>
      <c r="V108" s="76">
        <f t="shared" ca="1" si="42"/>
        <v>1.4744919822105051E-2</v>
      </c>
      <c r="W108" s="76">
        <f t="shared" ca="1" si="43"/>
        <v>0.11795340046931063</v>
      </c>
      <c r="X108" s="77" t="str">
        <f t="shared" ca="1" si="44"/>
        <v/>
      </c>
      <c r="Y108" s="120">
        <f t="shared" ca="1" si="45"/>
        <v>9.8881306720892004E-3</v>
      </c>
      <c r="Z108" s="120">
        <f t="shared" ca="1" si="46"/>
        <v>6.3278899006093584E-2</v>
      </c>
      <c r="AA108" s="120">
        <f t="shared" ca="1" si="47"/>
        <v>1.5716059604676764E-2</v>
      </c>
      <c r="AB108" s="120">
        <f t="shared" ca="1" si="48"/>
        <v>7.2369629449304959E-2</v>
      </c>
      <c r="AC108" s="22" t="str">
        <f t="shared" ca="1" si="53"/>
        <v>Change not statistically significant</v>
      </c>
      <c r="AG108" s="22" t="str">
        <f t="shared" ca="1" si="54"/>
        <v>Numbers too small for z-test</v>
      </c>
    </row>
    <row r="109" spans="1:33" x14ac:dyDescent="0.3">
      <c r="A109" s="12" t="s">
        <v>267</v>
      </c>
      <c r="B109" s="12" t="s">
        <v>115</v>
      </c>
      <c r="C109" s="12">
        <f t="shared" ca="1" si="58"/>
        <v>51</v>
      </c>
      <c r="D109" s="12">
        <f t="shared" ca="1" si="55"/>
        <v>365110</v>
      </c>
      <c r="E109" s="22">
        <f ca="1">IF(AND(Trust_selected!$E$12="All intent",Trust_selected!$E$18="18+"), SUMIFS(INDIRECT("'"&amp;Trust_selected!$H$2&amp;"'!F:F"),INDIRECT("'"&amp;Trust_selected!$H$2&amp;"'!B:B"),C$1,INDIRECT("'"&amp;Trust_selected!$H$2&amp;"'!H:H"),$B109), IF(Trust_selected!$E$12="All intent", SUMIFS(INDIRECT("'"&amp;Trust_selected!$H$2&amp;"'!F:F"),INDIRECT("'"&amp;Trust_selected!$H$2&amp;"'!B:B"),C$1,INDIRECT("'"&amp;Trust_selected!$H$2&amp;"'!E:E"),Trust_selected!$E$18,INDIRECT("'"&amp;Trust_selected!$H$2&amp;"'!H:H"),$B109), IF(Trust_selected!$E$18="18+", SUMIFS(INDIRECT("'"&amp;Trust_selected!$H$2&amp;"'!F:F"),INDIRECT("'"&amp;Trust_selected!$H$2&amp;"'!B:B"),C$1,INDIRECT("'"&amp;Trust_selected!$H$2&amp;"'!D:D"),Trust_selected!$E$12,INDIRECT("'"&amp;Trust_selected!$H$2&amp;"'!H:H"),$B109), SUMIFS(INDIRECT("'"&amp;Trust_selected!$H$2&amp;"'!F:F"),INDIRECT("'"&amp;Trust_selected!$H$2&amp;"'!B:B"),C$1,INDIRECT("'"&amp;Trust_selected!$H$2&amp;"'!D:D"),Trust_selected!$E$12,INDIRECT("'"&amp;Trust_selected!$H$2&amp;"'!E:E"),Trust_selected!$E$18,INDIRECT("'"&amp;Trust_selected!$H$2&amp;"'!H:H"),$B109))))</f>
        <v>365</v>
      </c>
      <c r="F109" s="22">
        <f ca="1">IF(AND(Trust_selected!$E$12="All intent",Trust_selected!$E$18="18+"), SUMIFS(INDIRECT("'"&amp;Trust_selected!$H$2&amp;"'!G:G"),INDIRECT("'"&amp;Trust_selected!$H$2&amp;"'!B:B"),C$1,INDIRECT("'"&amp;Trust_selected!$H$2&amp;"'!H:H"),$B109), IF(Trust_selected!$E$12="All intent", SUMIFS(INDIRECT("'"&amp;Trust_selected!$H$2&amp;"'!G:G"),INDIRECT("'"&amp;Trust_selected!$H$2&amp;"'!B:B"),C$1,INDIRECT("'"&amp;Trust_selected!$H$2&amp;"'!E:E"),Trust_selected!$E$18,INDIRECT("'"&amp;Trust_selected!$H$2&amp;"'!H:H"),$B109), IF(Trust_selected!$E$18="18+", SUMIFS(INDIRECT("'"&amp;Trust_selected!$H$2&amp;"'!G:G"),INDIRECT("'"&amp;Trust_selected!$H$2&amp;"'!B:B"),C$1,INDIRECT("'"&amp;Trust_selected!$H$2&amp;"'!D:D"),Trust_selected!$E$12,INDIRECT("'"&amp;Trust_selected!$H$2&amp;"'!H:H"),$B109), SUMIFS(INDIRECT("'"&amp;Trust_selected!$H$2&amp;"'!G:G"),INDIRECT("'"&amp;Trust_selected!$H$2&amp;"'!B:B"),C$1,INDIRECT("'"&amp;Trust_selected!$H$2&amp;"'!D:D"),Trust_selected!$E$12,INDIRECT("'"&amp;Trust_selected!$H$2&amp;"'!E:E"),Trust_selected!$E$18,INDIRECT("'"&amp;Trust_selected!$H$2&amp;"'!H:H"),$B109))))</f>
        <v>15</v>
      </c>
      <c r="G109" s="22">
        <f t="shared" ca="1" si="56"/>
        <v>4.1095890410958902E-2</v>
      </c>
      <c r="H109" s="18">
        <f t="shared" ca="1" si="59"/>
        <v>4.1856794361209183E-2</v>
      </c>
      <c r="I109" s="76">
        <f t="shared" ca="1" si="35"/>
        <v>2.5641045942689643E-2</v>
      </c>
      <c r="J109" s="76">
        <f t="shared" ca="1" si="36"/>
        <v>6.7615950783500411E-2</v>
      </c>
      <c r="K109" s="76">
        <f t="shared" ca="1" si="37"/>
        <v>1.9494339691099614E-2</v>
      </c>
      <c r="L109" s="76">
        <f t="shared" ca="1" si="38"/>
        <v>8.7580462116584559E-2</v>
      </c>
      <c r="M109" s="77" t="str">
        <f t="shared" ca="1" si="39"/>
        <v/>
      </c>
      <c r="N109" s="12">
        <f t="shared" ca="1" si="60"/>
        <v>50</v>
      </c>
      <c r="O109" s="12">
        <f t="shared" ca="1" si="57"/>
        <v>394110</v>
      </c>
      <c r="P109" s="22">
        <f ca="1">IF(AND(Trust_selected!$E$12="All intent",Trust_selected!$E$18="18+"), SUMIFS(INDIRECT("'"&amp;Trust_selected!$H$2&amp;"'!F:F"),INDIRECT("'"&amp;Trust_selected!$H$2&amp;"'!B:B"),N$1,INDIRECT("'"&amp;Trust_selected!$H$2&amp;"'!H:H"),$B109), IF(Trust_selected!$E$12="All intent", SUMIFS(INDIRECT("'"&amp;Trust_selected!$H$2&amp;"'!F:F"),INDIRECT("'"&amp;Trust_selected!$H$2&amp;"'!B:B"),N$1,INDIRECT("'"&amp;Trust_selected!$H$2&amp;"'!E:E"),Trust_selected!$E$18,INDIRECT("'"&amp;Trust_selected!$H$2&amp;"'!H:H"),$B109), IF(Trust_selected!$E$18="18+", SUMIFS(INDIRECT("'"&amp;Trust_selected!$H$2&amp;"'!F:F"),INDIRECT("'"&amp;Trust_selected!$H$2&amp;"'!B:B"),N$1,INDIRECT("'"&amp;Trust_selected!$H$2&amp;"'!D:D"),Trust_selected!$E$12,INDIRECT("'"&amp;Trust_selected!$H$2&amp;"'!H:H"),$B109), SUMIFS(INDIRECT("'"&amp;Trust_selected!$H$2&amp;"'!F:F"),INDIRECT("'"&amp;Trust_selected!$H$2&amp;"'!B:B"),N$1,INDIRECT("'"&amp;Trust_selected!$H$2&amp;"'!D:D"),Trust_selected!$E$12,INDIRECT("'"&amp;Trust_selected!$H$2&amp;"'!E:E"),Trust_selected!$E$18,INDIRECT("'"&amp;Trust_selected!$H$2&amp;"'!H:H"),$B109))))</f>
        <v>394</v>
      </c>
      <c r="Q109" s="22">
        <f ca="1">IF(AND(Trust_selected!$E$12="All intent",Trust_selected!$E$18="18+"), SUMIFS(INDIRECT("'"&amp;Trust_selected!$H$2&amp;"'!G:G"),INDIRECT("'"&amp;Trust_selected!$H$2&amp;"'!B:B"),N$1,INDIRECT("'"&amp;Trust_selected!$H$2&amp;"'!H:H"),$B109), IF(Trust_selected!$E$12="All intent", SUMIFS(INDIRECT("'"&amp;Trust_selected!$H$2&amp;"'!G:G"),INDIRECT("'"&amp;Trust_selected!$H$2&amp;"'!B:B"),N$1,INDIRECT("'"&amp;Trust_selected!$H$2&amp;"'!E:E"),Trust_selected!$E$18,INDIRECT("'"&amp;Trust_selected!$H$2&amp;"'!H:H"),$B109), IF(Trust_selected!$E$18="18+", SUMIFS(INDIRECT("'"&amp;Trust_selected!$H$2&amp;"'!G:G"),INDIRECT("'"&amp;Trust_selected!$H$2&amp;"'!B:B"),N$1,INDIRECT("'"&amp;Trust_selected!$H$2&amp;"'!D:D"),Trust_selected!$E$12,INDIRECT("'"&amp;Trust_selected!$H$2&amp;"'!H:H"),$B109), SUMIFS(INDIRECT("'"&amp;Trust_selected!$H$2&amp;"'!G:G"),INDIRECT("'"&amp;Trust_selected!$H$2&amp;"'!B:B"),N$1,INDIRECT("'"&amp;Trust_selected!$H$2&amp;"'!D:D"),Trust_selected!$E$12,INDIRECT("'"&amp;Trust_selected!$H$2&amp;"'!E:E"),Trust_selected!$E$18,INDIRECT("'"&amp;Trust_selected!$H$2&amp;"'!H:H"),$B109))))</f>
        <v>12</v>
      </c>
      <c r="R109" s="22">
        <f t="shared" ca="1" si="34"/>
        <v>3.0456852791878174E-2</v>
      </c>
      <c r="S109" s="18">
        <f t="shared" ca="1" si="61"/>
        <v>4.2820310180952947E-2</v>
      </c>
      <c r="T109" s="76">
        <f t="shared" ca="1" si="40"/>
        <v>2.6856940427107102E-2</v>
      </c>
      <c r="U109" s="76">
        <f t="shared" ca="1" si="41"/>
        <v>6.7612829507939717E-2</v>
      </c>
      <c r="V109" s="76">
        <f t="shared" ca="1" si="42"/>
        <v>2.0670219714660487E-2</v>
      </c>
      <c r="W109" s="76">
        <f t="shared" ca="1" si="43"/>
        <v>8.660722221452119E-2</v>
      </c>
      <c r="X109" s="77" t="str">
        <f t="shared" ca="1" si="44"/>
        <v/>
      </c>
      <c r="Y109" s="120">
        <f t="shared" ca="1" si="45"/>
        <v>2.5060336182750352E-2</v>
      </c>
      <c r="Z109" s="120">
        <f t="shared" ca="1" si="46"/>
        <v>6.6690355100426577E-2</v>
      </c>
      <c r="AA109" s="120">
        <f t="shared" ca="1" si="47"/>
        <v>1.7506874301305861E-2</v>
      </c>
      <c r="AB109" s="120">
        <f t="shared" ca="1" si="48"/>
        <v>5.2474416495343311E-2</v>
      </c>
      <c r="AC109" s="22" t="str">
        <f t="shared" ca="1" si="53"/>
        <v>Change not statistically significant</v>
      </c>
      <c r="AG109" s="22" t="str">
        <f t="shared" ca="1" si="54"/>
        <v>Change not statistically significant</v>
      </c>
    </row>
    <row r="110" spans="1:33" x14ac:dyDescent="0.3">
      <c r="A110" s="12" t="s">
        <v>268</v>
      </c>
      <c r="B110" s="12" t="s">
        <v>116</v>
      </c>
      <c r="C110" s="12">
        <f t="shared" ca="1" si="58"/>
        <v>110</v>
      </c>
      <c r="D110" s="12">
        <f t="shared" ca="1" si="55"/>
        <v>1319111</v>
      </c>
      <c r="E110" s="22">
        <f ca="1">IF(AND(Trust_selected!$E$12="All intent",Trust_selected!$E$18="18+"), SUMIFS(INDIRECT("'"&amp;Trust_selected!$H$2&amp;"'!F:F"),INDIRECT("'"&amp;Trust_selected!$H$2&amp;"'!B:B"),C$1,INDIRECT("'"&amp;Trust_selected!$H$2&amp;"'!H:H"),$B110), IF(Trust_selected!$E$12="All intent", SUMIFS(INDIRECT("'"&amp;Trust_selected!$H$2&amp;"'!F:F"),INDIRECT("'"&amp;Trust_selected!$H$2&amp;"'!B:B"),C$1,INDIRECT("'"&amp;Trust_selected!$H$2&amp;"'!E:E"),Trust_selected!$E$18,INDIRECT("'"&amp;Trust_selected!$H$2&amp;"'!H:H"),$B110), IF(Trust_selected!$E$18="18+", SUMIFS(INDIRECT("'"&amp;Trust_selected!$H$2&amp;"'!F:F"),INDIRECT("'"&amp;Trust_selected!$H$2&amp;"'!B:B"),C$1,INDIRECT("'"&amp;Trust_selected!$H$2&amp;"'!D:D"),Trust_selected!$E$12,INDIRECT("'"&amp;Trust_selected!$H$2&amp;"'!H:H"),$B110), SUMIFS(INDIRECT("'"&amp;Trust_selected!$H$2&amp;"'!F:F"),INDIRECT("'"&amp;Trust_selected!$H$2&amp;"'!B:B"),C$1,INDIRECT("'"&amp;Trust_selected!$H$2&amp;"'!D:D"),Trust_selected!$E$12,INDIRECT("'"&amp;Trust_selected!$H$2&amp;"'!E:E"),Trust_selected!$E$18,INDIRECT("'"&amp;Trust_selected!$H$2&amp;"'!H:H"),$B110))))</f>
        <v>1319</v>
      </c>
      <c r="F110" s="22">
        <f ca="1">IF(AND(Trust_selected!$E$12="All intent",Trust_selected!$E$18="18+"), SUMIFS(INDIRECT("'"&amp;Trust_selected!$H$2&amp;"'!G:G"),INDIRECT("'"&amp;Trust_selected!$H$2&amp;"'!B:B"),C$1,INDIRECT("'"&amp;Trust_selected!$H$2&amp;"'!H:H"),$B110), IF(Trust_selected!$E$12="All intent", SUMIFS(INDIRECT("'"&amp;Trust_selected!$H$2&amp;"'!G:G"),INDIRECT("'"&amp;Trust_selected!$H$2&amp;"'!B:B"),C$1,INDIRECT("'"&amp;Trust_selected!$H$2&amp;"'!E:E"),Trust_selected!$E$18,INDIRECT("'"&amp;Trust_selected!$H$2&amp;"'!H:H"),$B110), IF(Trust_selected!$E$18="18+", SUMIFS(INDIRECT("'"&amp;Trust_selected!$H$2&amp;"'!G:G"),INDIRECT("'"&amp;Trust_selected!$H$2&amp;"'!B:B"),C$1,INDIRECT("'"&amp;Trust_selected!$H$2&amp;"'!D:D"),Trust_selected!$E$12,INDIRECT("'"&amp;Trust_selected!$H$2&amp;"'!H:H"),$B110), SUMIFS(INDIRECT("'"&amp;Trust_selected!$H$2&amp;"'!G:G"),INDIRECT("'"&amp;Trust_selected!$H$2&amp;"'!B:B"),C$1,INDIRECT("'"&amp;Trust_selected!$H$2&amp;"'!D:D"),Trust_selected!$E$12,INDIRECT("'"&amp;Trust_selected!$H$2&amp;"'!E:E"),Trust_selected!$E$18,INDIRECT("'"&amp;Trust_selected!$H$2&amp;"'!H:H"),$B110))))</f>
        <v>58</v>
      </c>
      <c r="G110" s="22">
        <f t="shared" ca="1" si="56"/>
        <v>4.3972706595905992E-2</v>
      </c>
      <c r="H110" s="18">
        <f t="shared" ca="1" si="59"/>
        <v>4.1856794361209183E-2</v>
      </c>
      <c r="I110" s="76">
        <f t="shared" ca="1" si="35"/>
        <v>3.2313602005852059E-2</v>
      </c>
      <c r="J110" s="76">
        <f t="shared" ca="1" si="36"/>
        <v>5.4060929551720545E-2</v>
      </c>
      <c r="K110" s="76">
        <f t="shared" ca="1" si="37"/>
        <v>2.7855062188769597E-2</v>
      </c>
      <c r="L110" s="76">
        <f t="shared" ca="1" si="38"/>
        <v>6.2444602498472272E-2</v>
      </c>
      <c r="M110" s="77" t="str">
        <f t="shared" ca="1" si="39"/>
        <v/>
      </c>
      <c r="N110" s="12">
        <f t="shared" ca="1" si="60"/>
        <v>118</v>
      </c>
      <c r="O110" s="12">
        <f t="shared" ca="1" si="57"/>
        <v>1708111</v>
      </c>
      <c r="P110" s="22">
        <f ca="1">IF(AND(Trust_selected!$E$12="All intent",Trust_selected!$E$18="18+"), SUMIFS(INDIRECT("'"&amp;Trust_selected!$H$2&amp;"'!F:F"),INDIRECT("'"&amp;Trust_selected!$H$2&amp;"'!B:B"),N$1,INDIRECT("'"&amp;Trust_selected!$H$2&amp;"'!H:H"),$B110), IF(Trust_selected!$E$12="All intent", SUMIFS(INDIRECT("'"&amp;Trust_selected!$H$2&amp;"'!F:F"),INDIRECT("'"&amp;Trust_selected!$H$2&amp;"'!B:B"),N$1,INDIRECT("'"&amp;Trust_selected!$H$2&amp;"'!E:E"),Trust_selected!$E$18,INDIRECT("'"&amp;Trust_selected!$H$2&amp;"'!H:H"),$B110), IF(Trust_selected!$E$18="18+", SUMIFS(INDIRECT("'"&amp;Trust_selected!$H$2&amp;"'!F:F"),INDIRECT("'"&amp;Trust_selected!$H$2&amp;"'!B:B"),N$1,INDIRECT("'"&amp;Trust_selected!$H$2&amp;"'!D:D"),Trust_selected!$E$12,INDIRECT("'"&amp;Trust_selected!$H$2&amp;"'!H:H"),$B110), SUMIFS(INDIRECT("'"&amp;Trust_selected!$H$2&amp;"'!F:F"),INDIRECT("'"&amp;Trust_selected!$H$2&amp;"'!B:B"),N$1,INDIRECT("'"&amp;Trust_selected!$H$2&amp;"'!D:D"),Trust_selected!$E$12,INDIRECT("'"&amp;Trust_selected!$H$2&amp;"'!E:E"),Trust_selected!$E$18,INDIRECT("'"&amp;Trust_selected!$H$2&amp;"'!H:H"),$B110))))</f>
        <v>1708</v>
      </c>
      <c r="Q110" s="22">
        <f ca="1">IF(AND(Trust_selected!$E$12="All intent",Trust_selected!$E$18="18+"), SUMIFS(INDIRECT("'"&amp;Trust_selected!$H$2&amp;"'!G:G"),INDIRECT("'"&amp;Trust_selected!$H$2&amp;"'!B:B"),N$1,INDIRECT("'"&amp;Trust_selected!$H$2&amp;"'!H:H"),$B110), IF(Trust_selected!$E$12="All intent", SUMIFS(INDIRECT("'"&amp;Trust_selected!$H$2&amp;"'!G:G"),INDIRECT("'"&amp;Trust_selected!$H$2&amp;"'!B:B"),N$1,INDIRECT("'"&amp;Trust_selected!$H$2&amp;"'!E:E"),Trust_selected!$E$18,INDIRECT("'"&amp;Trust_selected!$H$2&amp;"'!H:H"),$B110), IF(Trust_selected!$E$18="18+", SUMIFS(INDIRECT("'"&amp;Trust_selected!$H$2&amp;"'!G:G"),INDIRECT("'"&amp;Trust_selected!$H$2&amp;"'!B:B"),N$1,INDIRECT("'"&amp;Trust_selected!$H$2&amp;"'!D:D"),Trust_selected!$E$12,INDIRECT("'"&amp;Trust_selected!$H$2&amp;"'!H:H"),$B110), SUMIFS(INDIRECT("'"&amp;Trust_selected!$H$2&amp;"'!G:G"),INDIRECT("'"&amp;Trust_selected!$H$2&amp;"'!B:B"),N$1,INDIRECT("'"&amp;Trust_selected!$H$2&amp;"'!D:D"),Trust_selected!$E$12,INDIRECT("'"&amp;Trust_selected!$H$2&amp;"'!E:E"),Trust_selected!$E$18,INDIRECT("'"&amp;Trust_selected!$H$2&amp;"'!H:H"),$B110))))</f>
        <v>95</v>
      </c>
      <c r="R110" s="22">
        <f t="shared" ca="1" si="34"/>
        <v>5.5620608899297423E-2</v>
      </c>
      <c r="S110" s="18">
        <f t="shared" ca="1" si="61"/>
        <v>4.2820310180952947E-2</v>
      </c>
      <c r="T110" s="76">
        <f t="shared" ca="1" si="40"/>
        <v>3.4200957418366242E-2</v>
      </c>
      <c r="U110" s="76">
        <f t="shared" ca="1" si="41"/>
        <v>5.349160688088625E-2</v>
      </c>
      <c r="V110" s="76">
        <f t="shared" ca="1" si="42"/>
        <v>3.0053946805730473E-2</v>
      </c>
      <c r="W110" s="76">
        <f t="shared" ca="1" si="43"/>
        <v>6.0670384861739174E-2</v>
      </c>
      <c r="X110" s="77" t="str">
        <f t="shared" ca="1" si="44"/>
        <v/>
      </c>
      <c r="Y110" s="120">
        <f t="shared" ca="1" si="45"/>
        <v>3.4168958501473126E-2</v>
      </c>
      <c r="Z110" s="120">
        <f t="shared" ca="1" si="46"/>
        <v>5.6425011034023698E-2</v>
      </c>
      <c r="AA110" s="120">
        <f t="shared" ca="1" si="47"/>
        <v>4.5715177980949262E-2</v>
      </c>
      <c r="AB110" s="120">
        <f t="shared" ca="1" si="48"/>
        <v>6.7520459479445932E-2</v>
      </c>
      <c r="AC110" s="22" t="str">
        <f t="shared" ca="1" si="53"/>
        <v>Change not statistically significant</v>
      </c>
      <c r="AG110" s="22" t="str">
        <f t="shared" ca="1" si="54"/>
        <v>Change not statistically significant</v>
      </c>
    </row>
    <row r="111" spans="1:33" x14ac:dyDescent="0.3">
      <c r="A111" s="12" t="s">
        <v>269</v>
      </c>
      <c r="B111" s="12" t="s">
        <v>117</v>
      </c>
      <c r="C111" s="12">
        <f t="shared" ca="1" si="58"/>
        <v>88</v>
      </c>
      <c r="D111" s="12">
        <f t="shared" ca="1" si="55"/>
        <v>839112</v>
      </c>
      <c r="E111" s="22">
        <f ca="1">IF(AND(Trust_selected!$E$12="All intent",Trust_selected!$E$18="18+"), SUMIFS(INDIRECT("'"&amp;Trust_selected!$H$2&amp;"'!F:F"),INDIRECT("'"&amp;Trust_selected!$H$2&amp;"'!B:B"),C$1,INDIRECT("'"&amp;Trust_selected!$H$2&amp;"'!H:H"),$B111), IF(Trust_selected!$E$12="All intent", SUMIFS(INDIRECT("'"&amp;Trust_selected!$H$2&amp;"'!F:F"),INDIRECT("'"&amp;Trust_selected!$H$2&amp;"'!B:B"),C$1,INDIRECT("'"&amp;Trust_selected!$H$2&amp;"'!E:E"),Trust_selected!$E$18,INDIRECT("'"&amp;Trust_selected!$H$2&amp;"'!H:H"),$B111), IF(Trust_selected!$E$18="18+", SUMIFS(INDIRECT("'"&amp;Trust_selected!$H$2&amp;"'!F:F"),INDIRECT("'"&amp;Trust_selected!$H$2&amp;"'!B:B"),C$1,INDIRECT("'"&amp;Trust_selected!$H$2&amp;"'!D:D"),Trust_selected!$E$12,INDIRECT("'"&amp;Trust_selected!$H$2&amp;"'!H:H"),$B111), SUMIFS(INDIRECT("'"&amp;Trust_selected!$H$2&amp;"'!F:F"),INDIRECT("'"&amp;Trust_selected!$H$2&amp;"'!B:B"),C$1,INDIRECT("'"&amp;Trust_selected!$H$2&amp;"'!D:D"),Trust_selected!$E$12,INDIRECT("'"&amp;Trust_selected!$H$2&amp;"'!E:E"),Trust_selected!$E$18,INDIRECT("'"&amp;Trust_selected!$H$2&amp;"'!H:H"),$B111))))</f>
        <v>839</v>
      </c>
      <c r="F111" s="22">
        <f ca="1">IF(AND(Trust_selected!$E$12="All intent",Trust_selected!$E$18="18+"), SUMIFS(INDIRECT("'"&amp;Trust_selected!$H$2&amp;"'!G:G"),INDIRECT("'"&amp;Trust_selected!$H$2&amp;"'!B:B"),C$1,INDIRECT("'"&amp;Trust_selected!$H$2&amp;"'!H:H"),$B111), IF(Trust_selected!$E$12="All intent", SUMIFS(INDIRECT("'"&amp;Trust_selected!$H$2&amp;"'!G:G"),INDIRECT("'"&amp;Trust_selected!$H$2&amp;"'!B:B"),C$1,INDIRECT("'"&amp;Trust_selected!$H$2&amp;"'!E:E"),Trust_selected!$E$18,INDIRECT("'"&amp;Trust_selected!$H$2&amp;"'!H:H"),$B111), IF(Trust_selected!$E$18="18+", SUMIFS(INDIRECT("'"&amp;Trust_selected!$H$2&amp;"'!G:G"),INDIRECT("'"&amp;Trust_selected!$H$2&amp;"'!B:B"),C$1,INDIRECT("'"&amp;Trust_selected!$H$2&amp;"'!D:D"),Trust_selected!$E$12,INDIRECT("'"&amp;Trust_selected!$H$2&amp;"'!H:H"),$B111), SUMIFS(INDIRECT("'"&amp;Trust_selected!$H$2&amp;"'!G:G"),INDIRECT("'"&amp;Trust_selected!$H$2&amp;"'!B:B"),C$1,INDIRECT("'"&amp;Trust_selected!$H$2&amp;"'!D:D"),Trust_selected!$E$12,INDIRECT("'"&amp;Trust_selected!$H$2&amp;"'!E:E"),Trust_selected!$E$18,INDIRECT("'"&amp;Trust_selected!$H$2&amp;"'!H:H"),$B111))))</f>
        <v>34</v>
      </c>
      <c r="G111" s="22">
        <f t="shared" ca="1" si="56"/>
        <v>4.0524433849821219E-2</v>
      </c>
      <c r="H111" s="18">
        <f t="shared" ca="1" si="59"/>
        <v>4.1856794361209183E-2</v>
      </c>
      <c r="I111" s="76">
        <f t="shared" ca="1" si="35"/>
        <v>3.0264520504405843E-2</v>
      </c>
      <c r="J111" s="76">
        <f t="shared" ca="1" si="36"/>
        <v>5.7625423392655015E-2</v>
      </c>
      <c r="K111" s="76">
        <f t="shared" ca="1" si="37"/>
        <v>2.5151442326882392E-2</v>
      </c>
      <c r="L111" s="76">
        <f t="shared" ca="1" si="38"/>
        <v>6.887377646646306E-2</v>
      </c>
      <c r="M111" s="77" t="str">
        <f t="shared" ca="1" si="39"/>
        <v/>
      </c>
      <c r="N111" s="12">
        <f t="shared" ca="1" si="60"/>
        <v>87</v>
      </c>
      <c r="O111" s="12">
        <f t="shared" ca="1" si="57"/>
        <v>892112</v>
      </c>
      <c r="P111" s="22">
        <f ca="1">IF(AND(Trust_selected!$E$12="All intent",Trust_selected!$E$18="18+"), SUMIFS(INDIRECT("'"&amp;Trust_selected!$H$2&amp;"'!F:F"),INDIRECT("'"&amp;Trust_selected!$H$2&amp;"'!B:B"),N$1,INDIRECT("'"&amp;Trust_selected!$H$2&amp;"'!H:H"),$B111), IF(Trust_selected!$E$12="All intent", SUMIFS(INDIRECT("'"&amp;Trust_selected!$H$2&amp;"'!F:F"),INDIRECT("'"&amp;Trust_selected!$H$2&amp;"'!B:B"),N$1,INDIRECT("'"&amp;Trust_selected!$H$2&amp;"'!E:E"),Trust_selected!$E$18,INDIRECT("'"&amp;Trust_selected!$H$2&amp;"'!H:H"),$B111), IF(Trust_selected!$E$18="18+", SUMIFS(INDIRECT("'"&amp;Trust_selected!$H$2&amp;"'!F:F"),INDIRECT("'"&amp;Trust_selected!$H$2&amp;"'!B:B"),N$1,INDIRECT("'"&amp;Trust_selected!$H$2&amp;"'!D:D"),Trust_selected!$E$12,INDIRECT("'"&amp;Trust_selected!$H$2&amp;"'!H:H"),$B111), SUMIFS(INDIRECT("'"&amp;Trust_selected!$H$2&amp;"'!F:F"),INDIRECT("'"&amp;Trust_selected!$H$2&amp;"'!B:B"),N$1,INDIRECT("'"&amp;Trust_selected!$H$2&amp;"'!D:D"),Trust_selected!$E$12,INDIRECT("'"&amp;Trust_selected!$H$2&amp;"'!E:E"),Trust_selected!$E$18,INDIRECT("'"&amp;Trust_selected!$H$2&amp;"'!H:H"),$B111))))</f>
        <v>892</v>
      </c>
      <c r="Q111" s="22">
        <f ca="1">IF(AND(Trust_selected!$E$12="All intent",Trust_selected!$E$18="18+"), SUMIFS(INDIRECT("'"&amp;Trust_selected!$H$2&amp;"'!G:G"),INDIRECT("'"&amp;Trust_selected!$H$2&amp;"'!B:B"),N$1,INDIRECT("'"&amp;Trust_selected!$H$2&amp;"'!H:H"),$B111), IF(Trust_selected!$E$12="All intent", SUMIFS(INDIRECT("'"&amp;Trust_selected!$H$2&amp;"'!G:G"),INDIRECT("'"&amp;Trust_selected!$H$2&amp;"'!B:B"),N$1,INDIRECT("'"&amp;Trust_selected!$H$2&amp;"'!E:E"),Trust_selected!$E$18,INDIRECT("'"&amp;Trust_selected!$H$2&amp;"'!H:H"),$B111), IF(Trust_selected!$E$18="18+", SUMIFS(INDIRECT("'"&amp;Trust_selected!$H$2&amp;"'!G:G"),INDIRECT("'"&amp;Trust_selected!$H$2&amp;"'!B:B"),N$1,INDIRECT("'"&amp;Trust_selected!$H$2&amp;"'!D:D"),Trust_selected!$E$12,INDIRECT("'"&amp;Trust_selected!$H$2&amp;"'!H:H"),$B111), SUMIFS(INDIRECT("'"&amp;Trust_selected!$H$2&amp;"'!G:G"),INDIRECT("'"&amp;Trust_selected!$H$2&amp;"'!B:B"),N$1,INDIRECT("'"&amp;Trust_selected!$H$2&amp;"'!D:D"),Trust_selected!$E$12,INDIRECT("'"&amp;Trust_selected!$H$2&amp;"'!E:E"),Trust_selected!$E$18,INDIRECT("'"&amp;Trust_selected!$H$2&amp;"'!H:H"),$B111))))</f>
        <v>50</v>
      </c>
      <c r="R111" s="22">
        <f t="shared" ca="1" si="34"/>
        <v>5.6053811659192827E-2</v>
      </c>
      <c r="S111" s="18">
        <f t="shared" ca="1" si="61"/>
        <v>4.2820310180952947E-2</v>
      </c>
      <c r="T111" s="76">
        <f t="shared" ca="1" si="40"/>
        <v>3.1379125984030559E-2</v>
      </c>
      <c r="U111" s="76">
        <f t="shared" ca="1" si="41"/>
        <v>5.8182503396453734E-2</v>
      </c>
      <c r="V111" s="76">
        <f t="shared" ca="1" si="42"/>
        <v>2.627153610091108E-2</v>
      </c>
      <c r="W111" s="76">
        <f t="shared" ca="1" si="43"/>
        <v>6.9054106065617044E-2</v>
      </c>
      <c r="X111" s="77" t="str">
        <f t="shared" ca="1" si="44"/>
        <v/>
      </c>
      <c r="Y111" s="120">
        <f t="shared" ca="1" si="45"/>
        <v>2.9142671845179421E-2</v>
      </c>
      <c r="Z111" s="120">
        <f t="shared" ca="1" si="46"/>
        <v>5.6094543373463097E-2</v>
      </c>
      <c r="AA111" s="120">
        <f t="shared" ca="1" si="47"/>
        <v>4.277477424841418E-2</v>
      </c>
      <c r="AB111" s="120">
        <f t="shared" ca="1" si="48"/>
        <v>7.3140221422129323E-2</v>
      </c>
      <c r="AC111" s="22" t="str">
        <f t="shared" ca="1" si="53"/>
        <v>Change not statistically significant</v>
      </c>
      <c r="AG111" s="22" t="str">
        <f t="shared" ca="1" si="54"/>
        <v>Change not statistically significant</v>
      </c>
    </row>
    <row r="112" spans="1:33" x14ac:dyDescent="0.3">
      <c r="A112" s="12" t="s">
        <v>270</v>
      </c>
      <c r="B112" s="12" t="s">
        <v>118</v>
      </c>
      <c r="C112" s="12">
        <f t="shared" ca="1" si="58"/>
        <v>19</v>
      </c>
      <c r="D112" s="12">
        <f t="shared" ca="1" si="55"/>
        <v>96113</v>
      </c>
      <c r="E112" s="22">
        <f ca="1">IF(AND(Trust_selected!$E$12="All intent",Trust_selected!$E$18="18+"), SUMIFS(INDIRECT("'"&amp;Trust_selected!$H$2&amp;"'!F:F"),INDIRECT("'"&amp;Trust_selected!$H$2&amp;"'!B:B"),C$1,INDIRECT("'"&amp;Trust_selected!$H$2&amp;"'!H:H"),$B112), IF(Trust_selected!$E$12="All intent", SUMIFS(INDIRECT("'"&amp;Trust_selected!$H$2&amp;"'!F:F"),INDIRECT("'"&amp;Trust_selected!$H$2&amp;"'!B:B"),C$1,INDIRECT("'"&amp;Trust_selected!$H$2&amp;"'!E:E"),Trust_selected!$E$18,INDIRECT("'"&amp;Trust_selected!$H$2&amp;"'!H:H"),$B112), IF(Trust_selected!$E$18="18+", SUMIFS(INDIRECT("'"&amp;Trust_selected!$H$2&amp;"'!F:F"),INDIRECT("'"&amp;Trust_selected!$H$2&amp;"'!B:B"),C$1,INDIRECT("'"&amp;Trust_selected!$H$2&amp;"'!D:D"),Trust_selected!$E$12,INDIRECT("'"&amp;Trust_selected!$H$2&amp;"'!H:H"),$B112), SUMIFS(INDIRECT("'"&amp;Trust_selected!$H$2&amp;"'!F:F"),INDIRECT("'"&amp;Trust_selected!$H$2&amp;"'!B:B"),C$1,INDIRECT("'"&amp;Trust_selected!$H$2&amp;"'!D:D"),Trust_selected!$E$12,INDIRECT("'"&amp;Trust_selected!$H$2&amp;"'!E:E"),Trust_selected!$E$18,INDIRECT("'"&amp;Trust_selected!$H$2&amp;"'!H:H"),$B112))))</f>
        <v>96</v>
      </c>
      <c r="F112" s="22">
        <f ca="1">IF(AND(Trust_selected!$E$12="All intent",Trust_selected!$E$18="18+"), SUMIFS(INDIRECT("'"&amp;Trust_selected!$H$2&amp;"'!G:G"),INDIRECT("'"&amp;Trust_selected!$H$2&amp;"'!B:B"),C$1,INDIRECT("'"&amp;Trust_selected!$H$2&amp;"'!H:H"),$B112), IF(Trust_selected!$E$12="All intent", SUMIFS(INDIRECT("'"&amp;Trust_selected!$H$2&amp;"'!G:G"),INDIRECT("'"&amp;Trust_selected!$H$2&amp;"'!B:B"),C$1,INDIRECT("'"&amp;Trust_selected!$H$2&amp;"'!E:E"),Trust_selected!$E$18,INDIRECT("'"&amp;Trust_selected!$H$2&amp;"'!H:H"),$B112), IF(Trust_selected!$E$18="18+", SUMIFS(INDIRECT("'"&amp;Trust_selected!$H$2&amp;"'!G:G"),INDIRECT("'"&amp;Trust_selected!$H$2&amp;"'!B:B"),C$1,INDIRECT("'"&amp;Trust_selected!$H$2&amp;"'!D:D"),Trust_selected!$E$12,INDIRECT("'"&amp;Trust_selected!$H$2&amp;"'!H:H"),$B112), SUMIFS(INDIRECT("'"&amp;Trust_selected!$H$2&amp;"'!G:G"),INDIRECT("'"&amp;Trust_selected!$H$2&amp;"'!B:B"),C$1,INDIRECT("'"&amp;Trust_selected!$H$2&amp;"'!D:D"),Trust_selected!$E$12,INDIRECT("'"&amp;Trust_selected!$H$2&amp;"'!E:E"),Trust_selected!$E$18,INDIRECT("'"&amp;Trust_selected!$H$2&amp;"'!H:H"),$B112))))</f>
        <v>4</v>
      </c>
      <c r="G112" s="22">
        <f t="shared" ca="1" si="56"/>
        <v>4.1666666666666664E-2</v>
      </c>
      <c r="H112" s="18">
        <f t="shared" ca="1" si="59"/>
        <v>4.1856794361209183E-2</v>
      </c>
      <c r="I112" s="76">
        <f t="shared" ca="1" si="35"/>
        <v>1.6428328810836345E-2</v>
      </c>
      <c r="J112" s="76">
        <f t="shared" ca="1" si="36"/>
        <v>0.10254116403936001</v>
      </c>
      <c r="K112" s="76">
        <f t="shared" ca="1" si="37"/>
        <v>1.0186843204571965E-2</v>
      </c>
      <c r="L112" s="76">
        <f t="shared" ca="1" si="38"/>
        <v>0.15642567390958273</v>
      </c>
      <c r="M112" s="77" t="str">
        <f t="shared" ca="1" si="39"/>
        <v/>
      </c>
      <c r="N112" s="12">
        <f t="shared" ca="1" si="60"/>
        <v>12</v>
      </c>
      <c r="O112" s="12">
        <f t="shared" ca="1" si="57"/>
        <v>67113</v>
      </c>
      <c r="P112" s="22">
        <f ca="1">IF(AND(Trust_selected!$E$12="All intent",Trust_selected!$E$18="18+"), SUMIFS(INDIRECT("'"&amp;Trust_selected!$H$2&amp;"'!F:F"),INDIRECT("'"&amp;Trust_selected!$H$2&amp;"'!B:B"),N$1,INDIRECT("'"&amp;Trust_selected!$H$2&amp;"'!H:H"),$B112), IF(Trust_selected!$E$12="All intent", SUMIFS(INDIRECT("'"&amp;Trust_selected!$H$2&amp;"'!F:F"),INDIRECT("'"&amp;Trust_selected!$H$2&amp;"'!B:B"),N$1,INDIRECT("'"&amp;Trust_selected!$H$2&amp;"'!E:E"),Trust_selected!$E$18,INDIRECT("'"&amp;Trust_selected!$H$2&amp;"'!H:H"),$B112), IF(Trust_selected!$E$18="18+", SUMIFS(INDIRECT("'"&amp;Trust_selected!$H$2&amp;"'!F:F"),INDIRECT("'"&amp;Trust_selected!$H$2&amp;"'!B:B"),N$1,INDIRECT("'"&amp;Trust_selected!$H$2&amp;"'!D:D"),Trust_selected!$E$12,INDIRECT("'"&amp;Trust_selected!$H$2&amp;"'!H:H"),$B112), SUMIFS(INDIRECT("'"&amp;Trust_selected!$H$2&amp;"'!F:F"),INDIRECT("'"&amp;Trust_selected!$H$2&amp;"'!B:B"),N$1,INDIRECT("'"&amp;Trust_selected!$H$2&amp;"'!D:D"),Trust_selected!$E$12,INDIRECT("'"&amp;Trust_selected!$H$2&amp;"'!E:E"),Trust_selected!$E$18,INDIRECT("'"&amp;Trust_selected!$H$2&amp;"'!H:H"),$B112))))</f>
        <v>67</v>
      </c>
      <c r="Q112" s="22">
        <f ca="1">IF(AND(Trust_selected!$E$12="All intent",Trust_selected!$E$18="18+"), SUMIFS(INDIRECT("'"&amp;Trust_selected!$H$2&amp;"'!G:G"),INDIRECT("'"&amp;Trust_selected!$H$2&amp;"'!B:B"),N$1,INDIRECT("'"&amp;Trust_selected!$H$2&amp;"'!H:H"),$B112), IF(Trust_selected!$E$12="All intent", SUMIFS(INDIRECT("'"&amp;Trust_selected!$H$2&amp;"'!G:G"),INDIRECT("'"&amp;Trust_selected!$H$2&amp;"'!B:B"),N$1,INDIRECT("'"&amp;Trust_selected!$H$2&amp;"'!E:E"),Trust_selected!$E$18,INDIRECT("'"&amp;Trust_selected!$H$2&amp;"'!H:H"),$B112), IF(Trust_selected!$E$18="18+", SUMIFS(INDIRECT("'"&amp;Trust_selected!$H$2&amp;"'!G:G"),INDIRECT("'"&amp;Trust_selected!$H$2&amp;"'!B:B"),N$1,INDIRECT("'"&amp;Trust_selected!$H$2&amp;"'!D:D"),Trust_selected!$E$12,INDIRECT("'"&amp;Trust_selected!$H$2&amp;"'!H:H"),$B112), SUMIFS(INDIRECT("'"&amp;Trust_selected!$H$2&amp;"'!G:G"),INDIRECT("'"&amp;Trust_selected!$H$2&amp;"'!B:B"),N$1,INDIRECT("'"&amp;Trust_selected!$H$2&amp;"'!D:D"),Trust_selected!$E$12,INDIRECT("'"&amp;Trust_selected!$H$2&amp;"'!E:E"),Trust_selected!$E$18,INDIRECT("'"&amp;Trust_selected!$H$2&amp;"'!H:H"),$B112))))</f>
        <v>1</v>
      </c>
      <c r="R112" s="22">
        <f t="shared" ca="1" si="34"/>
        <v>1.4925373134328358E-2</v>
      </c>
      <c r="S112" s="18">
        <f t="shared" ca="1" si="61"/>
        <v>4.2820310180952947E-2</v>
      </c>
      <c r="T112" s="76">
        <f t="shared" ca="1" si="40"/>
        <v>1.4346228188589355E-2</v>
      </c>
      <c r="U112" s="76">
        <f t="shared" ca="1" si="41"/>
        <v>0.12087829475058333</v>
      </c>
      <c r="V112" s="76">
        <f t="shared" ca="1" si="42"/>
        <v>8.3884408781582688E-3</v>
      </c>
      <c r="W112" s="76">
        <f t="shared" ca="1" si="43"/>
        <v>0.19131619922818446</v>
      </c>
      <c r="X112" s="77" t="str">
        <f t="shared" ca="1" si="44"/>
        <v/>
      </c>
      <c r="Y112" s="120">
        <f t="shared" ca="1" si="45"/>
        <v>1.6320707536288327E-2</v>
      </c>
      <c r="Z112" s="120">
        <f t="shared" ca="1" si="46"/>
        <v>0.10228191466658103</v>
      </c>
      <c r="AA112" s="120">
        <f t="shared" ca="1" si="47"/>
        <v>2.6395717340788917E-3</v>
      </c>
      <c r="AB112" s="120">
        <f t="shared" ca="1" si="48"/>
        <v>7.9818623197781033E-2</v>
      </c>
      <c r="AC112" s="22" t="str">
        <f t="shared" ca="1" si="53"/>
        <v>Change not statistically significant</v>
      </c>
      <c r="AG112" s="22" t="str">
        <f t="shared" ca="1" si="54"/>
        <v>Numbers too small for z-test</v>
      </c>
    </row>
    <row r="113" spans="1:33" x14ac:dyDescent="0.3">
      <c r="A113" s="12" t="s">
        <v>271</v>
      </c>
      <c r="B113" s="12" t="s">
        <v>119</v>
      </c>
      <c r="C113" s="12">
        <f t="shared" ca="1" si="58"/>
        <v>25</v>
      </c>
      <c r="D113" s="12">
        <f t="shared" ca="1" si="55"/>
        <v>112114</v>
      </c>
      <c r="E113" s="22">
        <f ca="1">IF(AND(Trust_selected!$E$12="All intent",Trust_selected!$E$18="18+"), SUMIFS(INDIRECT("'"&amp;Trust_selected!$H$2&amp;"'!F:F"),INDIRECT("'"&amp;Trust_selected!$H$2&amp;"'!B:B"),C$1,INDIRECT("'"&amp;Trust_selected!$H$2&amp;"'!H:H"),$B113), IF(Trust_selected!$E$12="All intent", SUMIFS(INDIRECT("'"&amp;Trust_selected!$H$2&amp;"'!F:F"),INDIRECT("'"&amp;Trust_selected!$H$2&amp;"'!B:B"),C$1,INDIRECT("'"&amp;Trust_selected!$H$2&amp;"'!E:E"),Trust_selected!$E$18,INDIRECT("'"&amp;Trust_selected!$H$2&amp;"'!H:H"),$B113), IF(Trust_selected!$E$18="18+", SUMIFS(INDIRECT("'"&amp;Trust_selected!$H$2&amp;"'!F:F"),INDIRECT("'"&amp;Trust_selected!$H$2&amp;"'!B:B"),C$1,INDIRECT("'"&amp;Trust_selected!$H$2&amp;"'!D:D"),Trust_selected!$E$12,INDIRECT("'"&amp;Trust_selected!$H$2&amp;"'!H:H"),$B113), SUMIFS(INDIRECT("'"&amp;Trust_selected!$H$2&amp;"'!F:F"),INDIRECT("'"&amp;Trust_selected!$H$2&amp;"'!B:B"),C$1,INDIRECT("'"&amp;Trust_selected!$H$2&amp;"'!D:D"),Trust_selected!$E$12,INDIRECT("'"&amp;Trust_selected!$H$2&amp;"'!E:E"),Trust_selected!$E$18,INDIRECT("'"&amp;Trust_selected!$H$2&amp;"'!H:H"),$B113))))</f>
        <v>112</v>
      </c>
      <c r="F113" s="22">
        <f ca="1">IF(AND(Trust_selected!$E$12="All intent",Trust_selected!$E$18="18+"), SUMIFS(INDIRECT("'"&amp;Trust_selected!$H$2&amp;"'!G:G"),INDIRECT("'"&amp;Trust_selected!$H$2&amp;"'!B:B"),C$1,INDIRECT("'"&amp;Trust_selected!$H$2&amp;"'!H:H"),$B113), IF(Trust_selected!$E$12="All intent", SUMIFS(INDIRECT("'"&amp;Trust_selected!$H$2&amp;"'!G:G"),INDIRECT("'"&amp;Trust_selected!$H$2&amp;"'!B:B"),C$1,INDIRECT("'"&amp;Trust_selected!$H$2&amp;"'!E:E"),Trust_selected!$E$18,INDIRECT("'"&amp;Trust_selected!$H$2&amp;"'!H:H"),$B113), IF(Trust_selected!$E$18="18+", SUMIFS(INDIRECT("'"&amp;Trust_selected!$H$2&amp;"'!G:G"),INDIRECT("'"&amp;Trust_selected!$H$2&amp;"'!B:B"),C$1,INDIRECT("'"&amp;Trust_selected!$H$2&amp;"'!D:D"),Trust_selected!$E$12,INDIRECT("'"&amp;Trust_selected!$H$2&amp;"'!H:H"),$B113), SUMIFS(INDIRECT("'"&amp;Trust_selected!$H$2&amp;"'!G:G"),INDIRECT("'"&amp;Trust_selected!$H$2&amp;"'!B:B"),C$1,INDIRECT("'"&amp;Trust_selected!$H$2&amp;"'!D:D"),Trust_selected!$E$12,INDIRECT("'"&amp;Trust_selected!$H$2&amp;"'!E:E"),Trust_selected!$E$18,INDIRECT("'"&amp;Trust_selected!$H$2&amp;"'!H:H"),$B113))))</f>
        <v>12</v>
      </c>
      <c r="G113" s="22">
        <f t="shared" ca="1" si="56"/>
        <v>0.10714285714285714</v>
      </c>
      <c r="H113" s="18">
        <f t="shared" ca="1" si="59"/>
        <v>4.1856794361209183E-2</v>
      </c>
      <c r="I113" s="76">
        <f t="shared" ca="1" si="35"/>
        <v>1.7542899126136813E-2</v>
      </c>
      <c r="J113" s="76">
        <f t="shared" ca="1" si="36"/>
        <v>9.655706096515039E-2</v>
      </c>
      <c r="K113" s="76">
        <f t="shared" ca="1" si="37"/>
        <v>1.1169596763661293E-2</v>
      </c>
      <c r="L113" s="76">
        <f t="shared" ca="1" si="38"/>
        <v>0.14453062006584774</v>
      </c>
      <c r="M113" s="77" t="str">
        <f t="shared" ca="1" si="39"/>
        <v/>
      </c>
      <c r="N113" s="12">
        <f t="shared" ca="1" si="60"/>
        <v>17</v>
      </c>
      <c r="O113" s="12">
        <f t="shared" ca="1" si="57"/>
        <v>98114</v>
      </c>
      <c r="P113" s="22">
        <f ca="1">IF(AND(Trust_selected!$E$12="All intent",Trust_selected!$E$18="18+"), SUMIFS(INDIRECT("'"&amp;Trust_selected!$H$2&amp;"'!F:F"),INDIRECT("'"&amp;Trust_selected!$H$2&amp;"'!B:B"),N$1,INDIRECT("'"&amp;Trust_selected!$H$2&amp;"'!H:H"),$B113), IF(Trust_selected!$E$12="All intent", SUMIFS(INDIRECT("'"&amp;Trust_selected!$H$2&amp;"'!F:F"),INDIRECT("'"&amp;Trust_selected!$H$2&amp;"'!B:B"),N$1,INDIRECT("'"&amp;Trust_selected!$H$2&amp;"'!E:E"),Trust_selected!$E$18,INDIRECT("'"&amp;Trust_selected!$H$2&amp;"'!H:H"),$B113), IF(Trust_selected!$E$18="18+", SUMIFS(INDIRECT("'"&amp;Trust_selected!$H$2&amp;"'!F:F"),INDIRECT("'"&amp;Trust_selected!$H$2&amp;"'!B:B"),N$1,INDIRECT("'"&amp;Trust_selected!$H$2&amp;"'!D:D"),Trust_selected!$E$12,INDIRECT("'"&amp;Trust_selected!$H$2&amp;"'!H:H"),$B113), SUMIFS(INDIRECT("'"&amp;Trust_selected!$H$2&amp;"'!F:F"),INDIRECT("'"&amp;Trust_selected!$H$2&amp;"'!B:B"),N$1,INDIRECT("'"&amp;Trust_selected!$H$2&amp;"'!D:D"),Trust_selected!$E$12,INDIRECT("'"&amp;Trust_selected!$H$2&amp;"'!E:E"),Trust_selected!$E$18,INDIRECT("'"&amp;Trust_selected!$H$2&amp;"'!H:H"),$B113))))</f>
        <v>98</v>
      </c>
      <c r="Q113" s="22">
        <f ca="1">IF(AND(Trust_selected!$E$12="All intent",Trust_selected!$E$18="18+"), SUMIFS(INDIRECT("'"&amp;Trust_selected!$H$2&amp;"'!G:G"),INDIRECT("'"&amp;Trust_selected!$H$2&amp;"'!B:B"),N$1,INDIRECT("'"&amp;Trust_selected!$H$2&amp;"'!H:H"),$B113), IF(Trust_selected!$E$12="All intent", SUMIFS(INDIRECT("'"&amp;Trust_selected!$H$2&amp;"'!G:G"),INDIRECT("'"&amp;Trust_selected!$H$2&amp;"'!B:B"),N$1,INDIRECT("'"&amp;Trust_selected!$H$2&amp;"'!E:E"),Trust_selected!$E$18,INDIRECT("'"&amp;Trust_selected!$H$2&amp;"'!H:H"),$B113), IF(Trust_selected!$E$18="18+", SUMIFS(INDIRECT("'"&amp;Trust_selected!$H$2&amp;"'!G:G"),INDIRECT("'"&amp;Trust_selected!$H$2&amp;"'!B:B"),N$1,INDIRECT("'"&amp;Trust_selected!$H$2&amp;"'!D:D"),Trust_selected!$E$12,INDIRECT("'"&amp;Trust_selected!$H$2&amp;"'!H:H"),$B113), SUMIFS(INDIRECT("'"&amp;Trust_selected!$H$2&amp;"'!G:G"),INDIRECT("'"&amp;Trust_selected!$H$2&amp;"'!B:B"),N$1,INDIRECT("'"&amp;Trust_selected!$H$2&amp;"'!D:D"),Trust_selected!$E$12,INDIRECT("'"&amp;Trust_selected!$H$2&amp;"'!E:E"),Trust_selected!$E$18,INDIRECT("'"&amp;Trust_selected!$H$2&amp;"'!H:H"),$B113))))</f>
        <v>6</v>
      </c>
      <c r="R113" s="22">
        <f t="shared" ca="1" si="34"/>
        <v>6.1224489795918366E-2</v>
      </c>
      <c r="S113" s="18">
        <f t="shared" ca="1" si="61"/>
        <v>4.2820310180952947E-2</v>
      </c>
      <c r="T113" s="76">
        <f t="shared" ca="1" si="40"/>
        <v>1.7129986145684853E-2</v>
      </c>
      <c r="U113" s="76">
        <f t="shared" ca="1" si="41"/>
        <v>0.10300148071527154</v>
      </c>
      <c r="V113" s="76">
        <f t="shared" ca="1" si="42"/>
        <v>1.0701496880831574E-2</v>
      </c>
      <c r="W113" s="76">
        <f t="shared" ca="1" si="43"/>
        <v>0.1561253520435886</v>
      </c>
      <c r="X113" s="77" t="str">
        <f t="shared" ca="1" si="44"/>
        <v/>
      </c>
      <c r="Y113" s="120">
        <f t="shared" ca="1" si="45"/>
        <v>6.2360123725157819E-2</v>
      </c>
      <c r="Z113" s="120">
        <f t="shared" ca="1" si="46"/>
        <v>0.17798093468458376</v>
      </c>
      <c r="AA113" s="120">
        <f t="shared" ca="1" si="47"/>
        <v>2.8359323681385676E-2</v>
      </c>
      <c r="AB113" s="120">
        <f t="shared" ca="1" si="48"/>
        <v>0.12719087173151769</v>
      </c>
      <c r="AC113" s="22" t="str">
        <f t="shared" ca="1" si="53"/>
        <v>Change not statistically significant</v>
      </c>
      <c r="AG113" s="22" t="str">
        <f t="shared" ca="1" si="54"/>
        <v>Change not statistically significant</v>
      </c>
    </row>
    <row r="114" spans="1:33" x14ac:dyDescent="0.3">
      <c r="A114" s="12" t="s">
        <v>272</v>
      </c>
      <c r="B114" s="12" t="s">
        <v>120</v>
      </c>
      <c r="C114" s="12">
        <f t="shared" ca="1" si="58"/>
        <v>112</v>
      </c>
      <c r="D114" s="12">
        <f t="shared" ca="1" si="55"/>
        <v>1363115</v>
      </c>
      <c r="E114" s="22">
        <f ca="1">IF(AND(Trust_selected!$E$12="All intent",Trust_selected!$E$18="18+"), SUMIFS(INDIRECT("'"&amp;Trust_selected!$H$2&amp;"'!F:F"),INDIRECT("'"&amp;Trust_selected!$H$2&amp;"'!B:B"),C$1,INDIRECT("'"&amp;Trust_selected!$H$2&amp;"'!H:H"),$B114), IF(Trust_selected!$E$12="All intent", SUMIFS(INDIRECT("'"&amp;Trust_selected!$H$2&amp;"'!F:F"),INDIRECT("'"&amp;Trust_selected!$H$2&amp;"'!B:B"),C$1,INDIRECT("'"&amp;Trust_selected!$H$2&amp;"'!E:E"),Trust_selected!$E$18,INDIRECT("'"&amp;Trust_selected!$H$2&amp;"'!H:H"),$B114), IF(Trust_selected!$E$18="18+", SUMIFS(INDIRECT("'"&amp;Trust_selected!$H$2&amp;"'!F:F"),INDIRECT("'"&amp;Trust_selected!$H$2&amp;"'!B:B"),C$1,INDIRECT("'"&amp;Trust_selected!$H$2&amp;"'!D:D"),Trust_selected!$E$12,INDIRECT("'"&amp;Trust_selected!$H$2&amp;"'!H:H"),$B114), SUMIFS(INDIRECT("'"&amp;Trust_selected!$H$2&amp;"'!F:F"),INDIRECT("'"&amp;Trust_selected!$H$2&amp;"'!B:B"),C$1,INDIRECT("'"&amp;Trust_selected!$H$2&amp;"'!D:D"),Trust_selected!$E$12,INDIRECT("'"&amp;Trust_selected!$H$2&amp;"'!E:E"),Trust_selected!$E$18,INDIRECT("'"&amp;Trust_selected!$H$2&amp;"'!H:H"),$B114))))</f>
        <v>1363</v>
      </c>
      <c r="F114" s="22">
        <f ca="1">IF(AND(Trust_selected!$E$12="All intent",Trust_selected!$E$18="18+"), SUMIFS(INDIRECT("'"&amp;Trust_selected!$H$2&amp;"'!G:G"),INDIRECT("'"&amp;Trust_selected!$H$2&amp;"'!B:B"),C$1,INDIRECT("'"&amp;Trust_selected!$H$2&amp;"'!H:H"),$B114), IF(Trust_selected!$E$12="All intent", SUMIFS(INDIRECT("'"&amp;Trust_selected!$H$2&amp;"'!G:G"),INDIRECT("'"&amp;Trust_selected!$H$2&amp;"'!B:B"),C$1,INDIRECT("'"&amp;Trust_selected!$H$2&amp;"'!E:E"),Trust_selected!$E$18,INDIRECT("'"&amp;Trust_selected!$H$2&amp;"'!H:H"),$B114), IF(Trust_selected!$E$18="18+", SUMIFS(INDIRECT("'"&amp;Trust_selected!$H$2&amp;"'!G:G"),INDIRECT("'"&amp;Trust_selected!$H$2&amp;"'!B:B"),C$1,INDIRECT("'"&amp;Trust_selected!$H$2&amp;"'!D:D"),Trust_selected!$E$12,INDIRECT("'"&amp;Trust_selected!$H$2&amp;"'!H:H"),$B114), SUMIFS(INDIRECT("'"&amp;Trust_selected!$H$2&amp;"'!G:G"),INDIRECT("'"&amp;Trust_selected!$H$2&amp;"'!B:B"),C$1,INDIRECT("'"&amp;Trust_selected!$H$2&amp;"'!D:D"),Trust_selected!$E$12,INDIRECT("'"&amp;Trust_selected!$H$2&amp;"'!E:E"),Trust_selected!$E$18,INDIRECT("'"&amp;Trust_selected!$H$2&amp;"'!H:H"),$B114))))</f>
        <v>68</v>
      </c>
      <c r="G114" s="22">
        <f t="shared" ca="1" si="56"/>
        <v>4.9889948642699924E-2</v>
      </c>
      <c r="H114" s="18">
        <f t="shared" ca="1" si="59"/>
        <v>4.1856794361209183E-2</v>
      </c>
      <c r="I114" s="76">
        <f t="shared" ca="1" si="35"/>
        <v>3.2449799515969241E-2</v>
      </c>
      <c r="J114" s="76">
        <f t="shared" ca="1" si="36"/>
        <v>5.3839073626797435E-2</v>
      </c>
      <c r="K114" s="76">
        <f t="shared" ca="1" si="37"/>
        <v>2.803885584385854E-2</v>
      </c>
      <c r="L114" s="76">
        <f t="shared" ca="1" si="38"/>
        <v>6.2049678113985783E-2</v>
      </c>
      <c r="M114" s="77" t="str">
        <f t="shared" ca="1" si="39"/>
        <v/>
      </c>
      <c r="N114" s="12">
        <f t="shared" ca="1" si="60"/>
        <v>107</v>
      </c>
      <c r="O114" s="12">
        <f t="shared" ca="1" si="57"/>
        <v>1250115</v>
      </c>
      <c r="P114" s="22">
        <f ca="1">IF(AND(Trust_selected!$E$12="All intent",Trust_selected!$E$18="18+"), SUMIFS(INDIRECT("'"&amp;Trust_selected!$H$2&amp;"'!F:F"),INDIRECT("'"&amp;Trust_selected!$H$2&amp;"'!B:B"),N$1,INDIRECT("'"&amp;Trust_selected!$H$2&amp;"'!H:H"),$B114), IF(Trust_selected!$E$12="All intent", SUMIFS(INDIRECT("'"&amp;Trust_selected!$H$2&amp;"'!F:F"),INDIRECT("'"&amp;Trust_selected!$H$2&amp;"'!B:B"),N$1,INDIRECT("'"&amp;Trust_selected!$H$2&amp;"'!E:E"),Trust_selected!$E$18,INDIRECT("'"&amp;Trust_selected!$H$2&amp;"'!H:H"),$B114), IF(Trust_selected!$E$18="18+", SUMIFS(INDIRECT("'"&amp;Trust_selected!$H$2&amp;"'!F:F"),INDIRECT("'"&amp;Trust_selected!$H$2&amp;"'!B:B"),N$1,INDIRECT("'"&amp;Trust_selected!$H$2&amp;"'!D:D"),Trust_selected!$E$12,INDIRECT("'"&amp;Trust_selected!$H$2&amp;"'!H:H"),$B114), SUMIFS(INDIRECT("'"&amp;Trust_selected!$H$2&amp;"'!F:F"),INDIRECT("'"&amp;Trust_selected!$H$2&amp;"'!B:B"),N$1,INDIRECT("'"&amp;Trust_selected!$H$2&amp;"'!D:D"),Trust_selected!$E$12,INDIRECT("'"&amp;Trust_selected!$H$2&amp;"'!E:E"),Trust_selected!$E$18,INDIRECT("'"&amp;Trust_selected!$H$2&amp;"'!H:H"),$B114))))</f>
        <v>1250</v>
      </c>
      <c r="Q114" s="22">
        <f ca="1">IF(AND(Trust_selected!$E$12="All intent",Trust_selected!$E$18="18+"), SUMIFS(INDIRECT("'"&amp;Trust_selected!$H$2&amp;"'!G:G"),INDIRECT("'"&amp;Trust_selected!$H$2&amp;"'!B:B"),N$1,INDIRECT("'"&amp;Trust_selected!$H$2&amp;"'!H:H"),$B114), IF(Trust_selected!$E$12="All intent", SUMIFS(INDIRECT("'"&amp;Trust_selected!$H$2&amp;"'!G:G"),INDIRECT("'"&amp;Trust_selected!$H$2&amp;"'!B:B"),N$1,INDIRECT("'"&amp;Trust_selected!$H$2&amp;"'!E:E"),Trust_selected!$E$18,INDIRECT("'"&amp;Trust_selected!$H$2&amp;"'!H:H"),$B114), IF(Trust_selected!$E$18="18+", SUMIFS(INDIRECT("'"&amp;Trust_selected!$H$2&amp;"'!G:G"),INDIRECT("'"&amp;Trust_selected!$H$2&amp;"'!B:B"),N$1,INDIRECT("'"&amp;Trust_selected!$H$2&amp;"'!D:D"),Trust_selected!$E$12,INDIRECT("'"&amp;Trust_selected!$H$2&amp;"'!H:H"),$B114), SUMIFS(INDIRECT("'"&amp;Trust_selected!$H$2&amp;"'!G:G"),INDIRECT("'"&amp;Trust_selected!$H$2&amp;"'!B:B"),N$1,INDIRECT("'"&amp;Trust_selected!$H$2&amp;"'!D:D"),Trust_selected!$E$12,INDIRECT("'"&amp;Trust_selected!$H$2&amp;"'!E:E"),Trust_selected!$E$18,INDIRECT("'"&amp;Trust_selected!$H$2&amp;"'!H:H"),$B114))))</f>
        <v>36</v>
      </c>
      <c r="R114" s="22">
        <f t="shared" ca="1" si="34"/>
        <v>2.8799999999999999E-2</v>
      </c>
      <c r="S114" s="18">
        <f t="shared" ca="1" si="61"/>
        <v>4.2820310180952947E-2</v>
      </c>
      <c r="T114" s="76">
        <f t="shared" ca="1" si="40"/>
        <v>3.2927693257613501E-2</v>
      </c>
      <c r="U114" s="76">
        <f t="shared" ca="1" si="41"/>
        <v>5.5514399788575398E-2</v>
      </c>
      <c r="V114" s="76">
        <f t="shared" ca="1" si="42"/>
        <v>2.8321001567914634E-2</v>
      </c>
      <c r="W114" s="76">
        <f t="shared" ca="1" si="43"/>
        <v>6.4251879982696936E-2</v>
      </c>
      <c r="X114" s="77" t="str">
        <f t="shared" ca="1" si="44"/>
        <v/>
      </c>
      <c r="Y114" s="120">
        <f t="shared" ca="1" si="45"/>
        <v>3.9543812020137105E-2</v>
      </c>
      <c r="Z114" s="120">
        <f t="shared" ca="1" si="46"/>
        <v>6.2766121526471041E-2</v>
      </c>
      <c r="AA114" s="120">
        <f t="shared" ca="1" si="47"/>
        <v>2.0874597944364606E-2</v>
      </c>
      <c r="AB114" s="120">
        <f t="shared" ca="1" si="48"/>
        <v>3.9612681597362413E-2</v>
      </c>
      <c r="AC114" s="22" t="str">
        <f t="shared" ca="1" si="53"/>
        <v>Change not statistically significant</v>
      </c>
      <c r="AG114" s="22" t="str">
        <f t="shared" ca="1" si="54"/>
        <v>Decreased</v>
      </c>
    </row>
    <row r="115" spans="1:33" x14ac:dyDescent="0.3">
      <c r="A115" s="12" t="s">
        <v>273</v>
      </c>
      <c r="B115" s="12" t="s">
        <v>121</v>
      </c>
      <c r="C115" s="12">
        <f t="shared" ca="1" si="58"/>
        <v>54</v>
      </c>
      <c r="D115" s="12">
        <f t="shared" ca="1" si="55"/>
        <v>401116</v>
      </c>
      <c r="E115" s="22">
        <f ca="1">IF(AND(Trust_selected!$E$12="All intent",Trust_selected!$E$18="18+"), SUMIFS(INDIRECT("'"&amp;Trust_selected!$H$2&amp;"'!F:F"),INDIRECT("'"&amp;Trust_selected!$H$2&amp;"'!B:B"),C$1,INDIRECT("'"&amp;Trust_selected!$H$2&amp;"'!H:H"),$B115), IF(Trust_selected!$E$12="All intent", SUMIFS(INDIRECT("'"&amp;Trust_selected!$H$2&amp;"'!F:F"),INDIRECT("'"&amp;Trust_selected!$H$2&amp;"'!B:B"),C$1,INDIRECT("'"&amp;Trust_selected!$H$2&amp;"'!E:E"),Trust_selected!$E$18,INDIRECT("'"&amp;Trust_selected!$H$2&amp;"'!H:H"),$B115), IF(Trust_selected!$E$18="18+", SUMIFS(INDIRECT("'"&amp;Trust_selected!$H$2&amp;"'!F:F"),INDIRECT("'"&amp;Trust_selected!$H$2&amp;"'!B:B"),C$1,INDIRECT("'"&amp;Trust_selected!$H$2&amp;"'!D:D"),Trust_selected!$E$12,INDIRECT("'"&amp;Trust_selected!$H$2&amp;"'!H:H"),$B115), SUMIFS(INDIRECT("'"&amp;Trust_selected!$H$2&amp;"'!F:F"),INDIRECT("'"&amp;Trust_selected!$H$2&amp;"'!B:B"),C$1,INDIRECT("'"&amp;Trust_selected!$H$2&amp;"'!D:D"),Trust_selected!$E$12,INDIRECT("'"&amp;Trust_selected!$H$2&amp;"'!E:E"),Trust_selected!$E$18,INDIRECT("'"&amp;Trust_selected!$H$2&amp;"'!H:H"),$B115))))</f>
        <v>401</v>
      </c>
      <c r="F115" s="22">
        <f ca="1">IF(AND(Trust_selected!$E$12="All intent",Trust_selected!$E$18="18+"), SUMIFS(INDIRECT("'"&amp;Trust_selected!$H$2&amp;"'!G:G"),INDIRECT("'"&amp;Trust_selected!$H$2&amp;"'!B:B"),C$1,INDIRECT("'"&amp;Trust_selected!$H$2&amp;"'!H:H"),$B115), IF(Trust_selected!$E$12="All intent", SUMIFS(INDIRECT("'"&amp;Trust_selected!$H$2&amp;"'!G:G"),INDIRECT("'"&amp;Trust_selected!$H$2&amp;"'!B:B"),C$1,INDIRECT("'"&amp;Trust_selected!$H$2&amp;"'!E:E"),Trust_selected!$E$18,INDIRECT("'"&amp;Trust_selected!$H$2&amp;"'!H:H"),$B115), IF(Trust_selected!$E$18="18+", SUMIFS(INDIRECT("'"&amp;Trust_selected!$H$2&amp;"'!G:G"),INDIRECT("'"&amp;Trust_selected!$H$2&amp;"'!B:B"),C$1,INDIRECT("'"&amp;Trust_selected!$H$2&amp;"'!D:D"),Trust_selected!$E$12,INDIRECT("'"&amp;Trust_selected!$H$2&amp;"'!H:H"),$B115), SUMIFS(INDIRECT("'"&amp;Trust_selected!$H$2&amp;"'!G:G"),INDIRECT("'"&amp;Trust_selected!$H$2&amp;"'!B:B"),C$1,INDIRECT("'"&amp;Trust_selected!$H$2&amp;"'!D:D"),Trust_selected!$E$12,INDIRECT("'"&amp;Trust_selected!$H$2&amp;"'!E:E"),Trust_selected!$E$18,INDIRECT("'"&amp;Trust_selected!$H$2&amp;"'!H:H"),$B115))))</f>
        <v>9</v>
      </c>
      <c r="G115" s="22">
        <f t="shared" ca="1" si="56"/>
        <v>2.2443890274314215E-2</v>
      </c>
      <c r="H115" s="18">
        <f t="shared" ca="1" si="59"/>
        <v>4.1856794361209183E-2</v>
      </c>
      <c r="I115" s="76">
        <f t="shared" ca="1" si="35"/>
        <v>2.6217685542771371E-2</v>
      </c>
      <c r="J115" s="76">
        <f t="shared" ca="1" si="36"/>
        <v>6.619067633923327E-2</v>
      </c>
      <c r="K115" s="76">
        <f t="shared" ca="1" si="37"/>
        <v>2.0165179577648528E-2</v>
      </c>
      <c r="L115" s="76">
        <f t="shared" ca="1" si="38"/>
        <v>8.4861138412763978E-2</v>
      </c>
      <c r="M115" s="77" t="str">
        <f t="shared" ca="1" si="39"/>
        <v/>
      </c>
      <c r="N115" s="12">
        <f t="shared" ca="1" si="60"/>
        <v>56</v>
      </c>
      <c r="O115" s="12">
        <f t="shared" ca="1" si="57"/>
        <v>452116</v>
      </c>
      <c r="P115" s="22">
        <f ca="1">IF(AND(Trust_selected!$E$12="All intent",Trust_selected!$E$18="18+"), SUMIFS(INDIRECT("'"&amp;Trust_selected!$H$2&amp;"'!F:F"),INDIRECT("'"&amp;Trust_selected!$H$2&amp;"'!B:B"),N$1,INDIRECT("'"&amp;Trust_selected!$H$2&amp;"'!H:H"),$B115), IF(Trust_selected!$E$12="All intent", SUMIFS(INDIRECT("'"&amp;Trust_selected!$H$2&amp;"'!F:F"),INDIRECT("'"&amp;Trust_selected!$H$2&amp;"'!B:B"),N$1,INDIRECT("'"&amp;Trust_selected!$H$2&amp;"'!E:E"),Trust_selected!$E$18,INDIRECT("'"&amp;Trust_selected!$H$2&amp;"'!H:H"),$B115), IF(Trust_selected!$E$18="18+", SUMIFS(INDIRECT("'"&amp;Trust_selected!$H$2&amp;"'!F:F"),INDIRECT("'"&amp;Trust_selected!$H$2&amp;"'!B:B"),N$1,INDIRECT("'"&amp;Trust_selected!$H$2&amp;"'!D:D"),Trust_selected!$E$12,INDIRECT("'"&amp;Trust_selected!$H$2&amp;"'!H:H"),$B115), SUMIFS(INDIRECT("'"&amp;Trust_selected!$H$2&amp;"'!F:F"),INDIRECT("'"&amp;Trust_selected!$H$2&amp;"'!B:B"),N$1,INDIRECT("'"&amp;Trust_selected!$H$2&amp;"'!D:D"),Trust_selected!$E$12,INDIRECT("'"&amp;Trust_selected!$H$2&amp;"'!E:E"),Trust_selected!$E$18,INDIRECT("'"&amp;Trust_selected!$H$2&amp;"'!H:H"),$B115))))</f>
        <v>452</v>
      </c>
      <c r="Q115" s="22">
        <f ca="1">IF(AND(Trust_selected!$E$12="All intent",Trust_selected!$E$18="18+"), SUMIFS(INDIRECT("'"&amp;Trust_selected!$H$2&amp;"'!G:G"),INDIRECT("'"&amp;Trust_selected!$H$2&amp;"'!B:B"),N$1,INDIRECT("'"&amp;Trust_selected!$H$2&amp;"'!H:H"),$B115), IF(Trust_selected!$E$12="All intent", SUMIFS(INDIRECT("'"&amp;Trust_selected!$H$2&amp;"'!G:G"),INDIRECT("'"&amp;Trust_selected!$H$2&amp;"'!B:B"),N$1,INDIRECT("'"&amp;Trust_selected!$H$2&amp;"'!E:E"),Trust_selected!$E$18,INDIRECT("'"&amp;Trust_selected!$H$2&amp;"'!H:H"),$B115), IF(Trust_selected!$E$18="18+", SUMIFS(INDIRECT("'"&amp;Trust_selected!$H$2&amp;"'!G:G"),INDIRECT("'"&amp;Trust_selected!$H$2&amp;"'!B:B"),N$1,INDIRECT("'"&amp;Trust_selected!$H$2&amp;"'!D:D"),Trust_selected!$E$12,INDIRECT("'"&amp;Trust_selected!$H$2&amp;"'!H:H"),$B115), SUMIFS(INDIRECT("'"&amp;Trust_selected!$H$2&amp;"'!G:G"),INDIRECT("'"&amp;Trust_selected!$H$2&amp;"'!B:B"),N$1,INDIRECT("'"&amp;Trust_selected!$H$2&amp;"'!D:D"),Trust_selected!$E$12,INDIRECT("'"&amp;Trust_selected!$H$2&amp;"'!E:E"),Trust_selected!$E$18,INDIRECT("'"&amp;Trust_selected!$H$2&amp;"'!H:H"),$B115))))</f>
        <v>12</v>
      </c>
      <c r="R115" s="22">
        <f t="shared" ca="1" si="34"/>
        <v>2.6548672566371681E-2</v>
      </c>
      <c r="S115" s="18">
        <f t="shared" ca="1" si="61"/>
        <v>4.2820310180952947E-2</v>
      </c>
      <c r="T115" s="76">
        <f t="shared" ca="1" si="40"/>
        <v>2.7692673770101567E-2</v>
      </c>
      <c r="U115" s="76">
        <f t="shared" ca="1" si="41"/>
        <v>6.565370006585694E-2</v>
      </c>
      <c r="V115" s="76">
        <f t="shared" ca="1" si="42"/>
        <v>2.1661006592164932E-2</v>
      </c>
      <c r="W115" s="76">
        <f t="shared" ca="1" si="43"/>
        <v>8.2897472156029217E-2</v>
      </c>
      <c r="X115" s="77" t="str">
        <f t="shared" ca="1" si="44"/>
        <v/>
      </c>
      <c r="Y115" s="120">
        <f t="shared" ca="1" si="45"/>
        <v>1.185184347952682E-2</v>
      </c>
      <c r="Z115" s="120">
        <f t="shared" ca="1" si="46"/>
        <v>4.2098803977179904E-2</v>
      </c>
      <c r="AA115" s="120">
        <f t="shared" ca="1" si="47"/>
        <v>1.5250965216562993E-2</v>
      </c>
      <c r="AB115" s="120">
        <f t="shared" ca="1" si="48"/>
        <v>4.5826100684205805E-2</v>
      </c>
      <c r="AC115" s="22" t="str">
        <f t="shared" ca="1" si="53"/>
        <v>Change not statistically significant</v>
      </c>
      <c r="AG115" s="22" t="str">
        <f t="shared" ca="1" si="54"/>
        <v>Change not statistically significant</v>
      </c>
    </row>
    <row r="116" spans="1:33" x14ac:dyDescent="0.3">
      <c r="A116" s="12" t="s">
        <v>274</v>
      </c>
      <c r="B116" s="12" t="s">
        <v>122</v>
      </c>
      <c r="C116" s="12">
        <f t="shared" ca="1" si="58"/>
        <v>17</v>
      </c>
      <c r="D116" s="12">
        <f t="shared" ca="1" si="55"/>
        <v>84117</v>
      </c>
      <c r="E116" s="22">
        <f ca="1">IF(AND(Trust_selected!$E$12="All intent",Trust_selected!$E$18="18+"), SUMIFS(INDIRECT("'"&amp;Trust_selected!$H$2&amp;"'!F:F"),INDIRECT("'"&amp;Trust_selected!$H$2&amp;"'!B:B"),C$1,INDIRECT("'"&amp;Trust_selected!$H$2&amp;"'!H:H"),$B116), IF(Trust_selected!$E$12="All intent", SUMIFS(INDIRECT("'"&amp;Trust_selected!$H$2&amp;"'!F:F"),INDIRECT("'"&amp;Trust_selected!$H$2&amp;"'!B:B"),C$1,INDIRECT("'"&amp;Trust_selected!$H$2&amp;"'!E:E"),Trust_selected!$E$18,INDIRECT("'"&amp;Trust_selected!$H$2&amp;"'!H:H"),$B116), IF(Trust_selected!$E$18="18+", SUMIFS(INDIRECT("'"&amp;Trust_selected!$H$2&amp;"'!F:F"),INDIRECT("'"&amp;Trust_selected!$H$2&amp;"'!B:B"),C$1,INDIRECT("'"&amp;Trust_selected!$H$2&amp;"'!D:D"),Trust_selected!$E$12,INDIRECT("'"&amp;Trust_selected!$H$2&amp;"'!H:H"),$B116), SUMIFS(INDIRECT("'"&amp;Trust_selected!$H$2&amp;"'!F:F"),INDIRECT("'"&amp;Trust_selected!$H$2&amp;"'!B:B"),C$1,INDIRECT("'"&amp;Trust_selected!$H$2&amp;"'!D:D"),Trust_selected!$E$12,INDIRECT("'"&amp;Trust_selected!$H$2&amp;"'!E:E"),Trust_selected!$E$18,INDIRECT("'"&amp;Trust_selected!$H$2&amp;"'!H:H"),$B116))))</f>
        <v>84</v>
      </c>
      <c r="F116" s="22">
        <f ca="1">IF(AND(Trust_selected!$E$12="All intent",Trust_selected!$E$18="18+"), SUMIFS(INDIRECT("'"&amp;Trust_selected!$H$2&amp;"'!G:G"),INDIRECT("'"&amp;Trust_selected!$H$2&amp;"'!B:B"),C$1,INDIRECT("'"&amp;Trust_selected!$H$2&amp;"'!H:H"),$B116), IF(Trust_selected!$E$12="All intent", SUMIFS(INDIRECT("'"&amp;Trust_selected!$H$2&amp;"'!G:G"),INDIRECT("'"&amp;Trust_selected!$H$2&amp;"'!B:B"),C$1,INDIRECT("'"&amp;Trust_selected!$H$2&amp;"'!E:E"),Trust_selected!$E$18,INDIRECT("'"&amp;Trust_selected!$H$2&amp;"'!H:H"),$B116), IF(Trust_selected!$E$18="18+", SUMIFS(INDIRECT("'"&amp;Trust_selected!$H$2&amp;"'!G:G"),INDIRECT("'"&amp;Trust_selected!$H$2&amp;"'!B:B"),C$1,INDIRECT("'"&amp;Trust_selected!$H$2&amp;"'!D:D"),Trust_selected!$E$12,INDIRECT("'"&amp;Trust_selected!$H$2&amp;"'!H:H"),$B116), SUMIFS(INDIRECT("'"&amp;Trust_selected!$H$2&amp;"'!G:G"),INDIRECT("'"&amp;Trust_selected!$H$2&amp;"'!B:B"),C$1,INDIRECT("'"&amp;Trust_selected!$H$2&amp;"'!D:D"),Trust_selected!$E$12,INDIRECT("'"&amp;Trust_selected!$H$2&amp;"'!E:E"),Trust_selected!$E$18,INDIRECT("'"&amp;Trust_selected!$H$2&amp;"'!H:H"),$B116))))</f>
        <v>1</v>
      </c>
      <c r="G116" s="22">
        <f t="shared" ca="1" si="56"/>
        <v>1.1904761904761904E-2</v>
      </c>
      <c r="H116" s="18">
        <f t="shared" ca="1" si="59"/>
        <v>4.1856794361209183E-2</v>
      </c>
      <c r="I116" s="76">
        <f t="shared" ca="1" si="35"/>
        <v>1.5467046115160426E-2</v>
      </c>
      <c r="J116" s="76">
        <f t="shared" ca="1" si="36"/>
        <v>0.10831873935189779</v>
      </c>
      <c r="K116" s="76">
        <f t="shared" ca="1" si="37"/>
        <v>9.3709465333847632E-3</v>
      </c>
      <c r="L116" s="76">
        <f t="shared" ca="1" si="38"/>
        <v>0.16787539421662642</v>
      </c>
      <c r="M116" s="77" t="str">
        <f t="shared" ca="1" si="39"/>
        <v/>
      </c>
      <c r="N116" s="12">
        <f t="shared" ca="1" si="60"/>
        <v>16</v>
      </c>
      <c r="O116" s="12">
        <f t="shared" ca="1" si="57"/>
        <v>93117</v>
      </c>
      <c r="P116" s="22">
        <f ca="1">IF(AND(Trust_selected!$E$12="All intent",Trust_selected!$E$18="18+"), SUMIFS(INDIRECT("'"&amp;Trust_selected!$H$2&amp;"'!F:F"),INDIRECT("'"&amp;Trust_selected!$H$2&amp;"'!B:B"),N$1,INDIRECT("'"&amp;Trust_selected!$H$2&amp;"'!H:H"),$B116), IF(Trust_selected!$E$12="All intent", SUMIFS(INDIRECT("'"&amp;Trust_selected!$H$2&amp;"'!F:F"),INDIRECT("'"&amp;Trust_selected!$H$2&amp;"'!B:B"),N$1,INDIRECT("'"&amp;Trust_selected!$H$2&amp;"'!E:E"),Trust_selected!$E$18,INDIRECT("'"&amp;Trust_selected!$H$2&amp;"'!H:H"),$B116), IF(Trust_selected!$E$18="18+", SUMIFS(INDIRECT("'"&amp;Trust_selected!$H$2&amp;"'!F:F"),INDIRECT("'"&amp;Trust_selected!$H$2&amp;"'!B:B"),N$1,INDIRECT("'"&amp;Trust_selected!$H$2&amp;"'!D:D"),Trust_selected!$E$12,INDIRECT("'"&amp;Trust_selected!$H$2&amp;"'!H:H"),$B116), SUMIFS(INDIRECT("'"&amp;Trust_selected!$H$2&amp;"'!F:F"),INDIRECT("'"&amp;Trust_selected!$H$2&amp;"'!B:B"),N$1,INDIRECT("'"&amp;Trust_selected!$H$2&amp;"'!D:D"),Trust_selected!$E$12,INDIRECT("'"&amp;Trust_selected!$H$2&amp;"'!E:E"),Trust_selected!$E$18,INDIRECT("'"&amp;Trust_selected!$H$2&amp;"'!H:H"),$B116))))</f>
        <v>93</v>
      </c>
      <c r="Q116" s="22">
        <f ca="1">IF(AND(Trust_selected!$E$12="All intent",Trust_selected!$E$18="18+"), SUMIFS(INDIRECT("'"&amp;Trust_selected!$H$2&amp;"'!G:G"),INDIRECT("'"&amp;Trust_selected!$H$2&amp;"'!B:B"),N$1,INDIRECT("'"&amp;Trust_selected!$H$2&amp;"'!H:H"),$B116), IF(Trust_selected!$E$12="All intent", SUMIFS(INDIRECT("'"&amp;Trust_selected!$H$2&amp;"'!G:G"),INDIRECT("'"&amp;Trust_selected!$H$2&amp;"'!B:B"),N$1,INDIRECT("'"&amp;Trust_selected!$H$2&amp;"'!E:E"),Trust_selected!$E$18,INDIRECT("'"&amp;Trust_selected!$H$2&amp;"'!H:H"),$B116), IF(Trust_selected!$E$18="18+", SUMIFS(INDIRECT("'"&amp;Trust_selected!$H$2&amp;"'!G:G"),INDIRECT("'"&amp;Trust_selected!$H$2&amp;"'!B:B"),N$1,INDIRECT("'"&amp;Trust_selected!$H$2&amp;"'!D:D"),Trust_selected!$E$12,INDIRECT("'"&amp;Trust_selected!$H$2&amp;"'!H:H"),$B116), SUMIFS(INDIRECT("'"&amp;Trust_selected!$H$2&amp;"'!G:G"),INDIRECT("'"&amp;Trust_selected!$H$2&amp;"'!B:B"),N$1,INDIRECT("'"&amp;Trust_selected!$H$2&amp;"'!D:D"),Trust_selected!$E$12,INDIRECT("'"&amp;Trust_selected!$H$2&amp;"'!E:E"),Trust_selected!$E$18,INDIRECT("'"&amp;Trust_selected!$H$2&amp;"'!H:H"),$B116))))</f>
        <v>3</v>
      </c>
      <c r="R116" s="22">
        <f t="shared" ca="1" si="34"/>
        <v>3.2258064516129031E-2</v>
      </c>
      <c r="S116" s="18">
        <f t="shared" ca="1" si="61"/>
        <v>4.2820310180952947E-2</v>
      </c>
      <c r="T116" s="76">
        <f t="shared" ca="1" si="40"/>
        <v>1.6742933123864163E-2</v>
      </c>
      <c r="U116" s="76">
        <f t="shared" ca="1" si="41"/>
        <v>0.10516932042891942</v>
      </c>
      <c r="V116" s="76">
        <f t="shared" ca="1" si="42"/>
        <v>1.0365541570620945E-2</v>
      </c>
      <c r="W116" s="76">
        <f t="shared" ca="1" si="43"/>
        <v>0.16041970590115048</v>
      </c>
      <c r="X116" s="77" t="str">
        <f t="shared" ca="1" si="44"/>
        <v/>
      </c>
      <c r="Y116" s="120">
        <f t="shared" ca="1" si="45"/>
        <v>2.1045830875492202E-3</v>
      </c>
      <c r="Z116" s="120">
        <f t="shared" ca="1" si="46"/>
        <v>6.4395437507713982E-2</v>
      </c>
      <c r="AA116" s="120">
        <f t="shared" ca="1" si="47"/>
        <v>1.1030612815892038E-2</v>
      </c>
      <c r="AB116" s="120">
        <f t="shared" ca="1" si="48"/>
        <v>9.0593825111214998E-2</v>
      </c>
      <c r="AC116" s="22" t="str">
        <f t="shared" ca="1" si="53"/>
        <v>Change not statistically significant</v>
      </c>
      <c r="AG116" s="22" t="str">
        <f t="shared" ca="1" si="54"/>
        <v>Numbers too small for z-test</v>
      </c>
    </row>
    <row r="117" spans="1:33" x14ac:dyDescent="0.3">
      <c r="A117" s="12" t="s">
        <v>275</v>
      </c>
      <c r="B117" s="12" t="s">
        <v>123</v>
      </c>
      <c r="C117" s="12">
        <f t="shared" ca="1" si="58"/>
        <v>9</v>
      </c>
      <c r="D117" s="12">
        <f t="shared" ca="1" si="55"/>
        <v>41118</v>
      </c>
      <c r="E117" s="22">
        <f ca="1">IF(AND(Trust_selected!$E$12="All intent",Trust_selected!$E$18="18+"), SUMIFS(INDIRECT("'"&amp;Trust_selected!$H$2&amp;"'!F:F"),INDIRECT("'"&amp;Trust_selected!$H$2&amp;"'!B:B"),C$1,INDIRECT("'"&amp;Trust_selected!$H$2&amp;"'!H:H"),$B117), IF(Trust_selected!$E$12="All intent", SUMIFS(INDIRECT("'"&amp;Trust_selected!$H$2&amp;"'!F:F"),INDIRECT("'"&amp;Trust_selected!$H$2&amp;"'!B:B"),C$1,INDIRECT("'"&amp;Trust_selected!$H$2&amp;"'!E:E"),Trust_selected!$E$18,INDIRECT("'"&amp;Trust_selected!$H$2&amp;"'!H:H"),$B117), IF(Trust_selected!$E$18="18+", SUMIFS(INDIRECT("'"&amp;Trust_selected!$H$2&amp;"'!F:F"),INDIRECT("'"&amp;Trust_selected!$H$2&amp;"'!B:B"),C$1,INDIRECT("'"&amp;Trust_selected!$H$2&amp;"'!D:D"),Trust_selected!$E$12,INDIRECT("'"&amp;Trust_selected!$H$2&amp;"'!H:H"),$B117), SUMIFS(INDIRECT("'"&amp;Trust_selected!$H$2&amp;"'!F:F"),INDIRECT("'"&amp;Trust_selected!$H$2&amp;"'!B:B"),C$1,INDIRECT("'"&amp;Trust_selected!$H$2&amp;"'!D:D"),Trust_selected!$E$12,INDIRECT("'"&amp;Trust_selected!$H$2&amp;"'!E:E"),Trust_selected!$E$18,INDIRECT("'"&amp;Trust_selected!$H$2&amp;"'!H:H"),$B117))))</f>
        <v>41</v>
      </c>
      <c r="F117" s="22">
        <f ca="1">IF(AND(Trust_selected!$E$12="All intent",Trust_selected!$E$18="18+"), SUMIFS(INDIRECT("'"&amp;Trust_selected!$H$2&amp;"'!G:G"),INDIRECT("'"&amp;Trust_selected!$H$2&amp;"'!B:B"),C$1,INDIRECT("'"&amp;Trust_selected!$H$2&amp;"'!H:H"),$B117), IF(Trust_selected!$E$12="All intent", SUMIFS(INDIRECT("'"&amp;Trust_selected!$H$2&amp;"'!G:G"),INDIRECT("'"&amp;Trust_selected!$H$2&amp;"'!B:B"),C$1,INDIRECT("'"&amp;Trust_selected!$H$2&amp;"'!E:E"),Trust_selected!$E$18,INDIRECT("'"&amp;Trust_selected!$H$2&amp;"'!H:H"),$B117), IF(Trust_selected!$E$18="18+", SUMIFS(INDIRECT("'"&amp;Trust_selected!$H$2&amp;"'!G:G"),INDIRECT("'"&amp;Trust_selected!$H$2&amp;"'!B:B"),C$1,INDIRECT("'"&amp;Trust_selected!$H$2&amp;"'!D:D"),Trust_selected!$E$12,INDIRECT("'"&amp;Trust_selected!$H$2&amp;"'!H:H"),$B117), SUMIFS(INDIRECT("'"&amp;Trust_selected!$H$2&amp;"'!G:G"),INDIRECT("'"&amp;Trust_selected!$H$2&amp;"'!B:B"),C$1,INDIRECT("'"&amp;Trust_selected!$H$2&amp;"'!D:D"),Trust_selected!$E$12,INDIRECT("'"&amp;Trust_selected!$H$2&amp;"'!E:E"),Trust_selected!$E$18,INDIRECT("'"&amp;Trust_selected!$H$2&amp;"'!H:H"),$B117))))</f>
        <v>1</v>
      </c>
      <c r="G117" s="22">
        <f t="shared" ca="1" si="56"/>
        <v>2.4390243902439025E-2</v>
      </c>
      <c r="H117" s="18">
        <f t="shared" ca="1" si="59"/>
        <v>4.1856794361209183E-2</v>
      </c>
      <c r="I117" s="76">
        <f t="shared" ca="1" si="35"/>
        <v>1.0563186116465201E-2</v>
      </c>
      <c r="J117" s="76">
        <f t="shared" ca="1" si="36"/>
        <v>0.15164907075258391</v>
      </c>
      <c r="K117" s="76">
        <f t="shared" ca="1" si="37"/>
        <v>5.6580016501740753E-3</v>
      </c>
      <c r="L117" s="76">
        <f t="shared" ca="1" si="38"/>
        <v>0.25115235818020504</v>
      </c>
      <c r="M117" s="77" t="str">
        <f t="shared" ca="1" si="39"/>
        <v/>
      </c>
      <c r="N117" s="12">
        <f t="shared" ca="1" si="60"/>
        <v>13</v>
      </c>
      <c r="O117" s="12">
        <f t="shared" ca="1" si="57"/>
        <v>72118</v>
      </c>
      <c r="P117" s="22">
        <f ca="1">IF(AND(Trust_selected!$E$12="All intent",Trust_selected!$E$18="18+"), SUMIFS(INDIRECT("'"&amp;Trust_selected!$H$2&amp;"'!F:F"),INDIRECT("'"&amp;Trust_selected!$H$2&amp;"'!B:B"),N$1,INDIRECT("'"&amp;Trust_selected!$H$2&amp;"'!H:H"),$B117), IF(Trust_selected!$E$12="All intent", SUMIFS(INDIRECT("'"&amp;Trust_selected!$H$2&amp;"'!F:F"),INDIRECT("'"&amp;Trust_selected!$H$2&amp;"'!B:B"),N$1,INDIRECT("'"&amp;Trust_selected!$H$2&amp;"'!E:E"),Trust_selected!$E$18,INDIRECT("'"&amp;Trust_selected!$H$2&amp;"'!H:H"),$B117), IF(Trust_selected!$E$18="18+", SUMIFS(INDIRECT("'"&amp;Trust_selected!$H$2&amp;"'!F:F"),INDIRECT("'"&amp;Trust_selected!$H$2&amp;"'!B:B"),N$1,INDIRECT("'"&amp;Trust_selected!$H$2&amp;"'!D:D"),Trust_selected!$E$12,INDIRECT("'"&amp;Trust_selected!$H$2&amp;"'!H:H"),$B117), SUMIFS(INDIRECT("'"&amp;Trust_selected!$H$2&amp;"'!F:F"),INDIRECT("'"&amp;Trust_selected!$H$2&amp;"'!B:B"),N$1,INDIRECT("'"&amp;Trust_selected!$H$2&amp;"'!D:D"),Trust_selected!$E$12,INDIRECT("'"&amp;Trust_selected!$H$2&amp;"'!E:E"),Trust_selected!$E$18,INDIRECT("'"&amp;Trust_selected!$H$2&amp;"'!H:H"),$B117))))</f>
        <v>72</v>
      </c>
      <c r="Q117" s="22">
        <f ca="1">IF(AND(Trust_selected!$E$12="All intent",Trust_selected!$E$18="18+"), SUMIFS(INDIRECT("'"&amp;Trust_selected!$H$2&amp;"'!G:G"),INDIRECT("'"&amp;Trust_selected!$H$2&amp;"'!B:B"),N$1,INDIRECT("'"&amp;Trust_selected!$H$2&amp;"'!H:H"),$B117), IF(Trust_selected!$E$12="All intent", SUMIFS(INDIRECT("'"&amp;Trust_selected!$H$2&amp;"'!G:G"),INDIRECT("'"&amp;Trust_selected!$H$2&amp;"'!B:B"),N$1,INDIRECT("'"&amp;Trust_selected!$H$2&amp;"'!E:E"),Trust_selected!$E$18,INDIRECT("'"&amp;Trust_selected!$H$2&amp;"'!H:H"),$B117), IF(Trust_selected!$E$18="18+", SUMIFS(INDIRECT("'"&amp;Trust_selected!$H$2&amp;"'!G:G"),INDIRECT("'"&amp;Trust_selected!$H$2&amp;"'!B:B"),N$1,INDIRECT("'"&amp;Trust_selected!$H$2&amp;"'!D:D"),Trust_selected!$E$12,INDIRECT("'"&amp;Trust_selected!$H$2&amp;"'!H:H"),$B117), SUMIFS(INDIRECT("'"&amp;Trust_selected!$H$2&amp;"'!G:G"),INDIRECT("'"&amp;Trust_selected!$H$2&amp;"'!B:B"),N$1,INDIRECT("'"&amp;Trust_selected!$H$2&amp;"'!D:D"),Trust_selected!$E$12,INDIRECT("'"&amp;Trust_selected!$H$2&amp;"'!E:E"),Trust_selected!$E$18,INDIRECT("'"&amp;Trust_selected!$H$2&amp;"'!H:H"),$B117))))</f>
        <v>2</v>
      </c>
      <c r="R117" s="22">
        <f t="shared" ca="1" si="34"/>
        <v>2.7777777777777776E-2</v>
      </c>
      <c r="S117" s="18">
        <f t="shared" ca="1" si="61"/>
        <v>4.2820310180952947E-2</v>
      </c>
      <c r="T117" s="76">
        <f t="shared" ca="1" si="40"/>
        <v>1.486647584327975E-2</v>
      </c>
      <c r="U117" s="76">
        <f t="shared" ca="1" si="41"/>
        <v>0.11708913514142026</v>
      </c>
      <c r="V117" s="76">
        <f t="shared" ca="1" si="42"/>
        <v>8.8025778587603101E-3</v>
      </c>
      <c r="W117" s="76">
        <f t="shared" ca="1" si="43"/>
        <v>0.18390850317749458</v>
      </c>
      <c r="X117" s="77" t="str">
        <f t="shared" ca="1" si="44"/>
        <v/>
      </c>
      <c r="Y117" s="120">
        <f t="shared" ca="1" si="45"/>
        <v>4.3185315689124003E-3</v>
      </c>
      <c r="Z117" s="120">
        <f t="shared" ca="1" si="46"/>
        <v>0.12595062055774228</v>
      </c>
      <c r="AA117" s="120">
        <f t="shared" ca="1" si="47"/>
        <v>7.6510219044945826E-3</v>
      </c>
      <c r="AB117" s="120">
        <f t="shared" ca="1" si="48"/>
        <v>9.5741752214382206E-2</v>
      </c>
      <c r="AC117" s="22" t="str">
        <f t="shared" ca="1" si="53"/>
        <v>Change not statistically significant</v>
      </c>
      <c r="AG117" s="22" t="str">
        <f t="shared" ca="1" si="54"/>
        <v>Numbers too small for z-test</v>
      </c>
    </row>
    <row r="118" spans="1:33" x14ac:dyDescent="0.3">
      <c r="A118" s="12" t="s">
        <v>276</v>
      </c>
      <c r="B118" s="12" t="s">
        <v>124</v>
      </c>
      <c r="C118" s="12">
        <f t="shared" ca="1" si="58"/>
        <v>107</v>
      </c>
      <c r="D118" s="12">
        <f t="shared" ca="1" si="55"/>
        <v>1182119</v>
      </c>
      <c r="E118" s="22">
        <f ca="1">IF(AND(Trust_selected!$E$12="All intent",Trust_selected!$E$18="18+"), SUMIFS(INDIRECT("'"&amp;Trust_selected!$H$2&amp;"'!F:F"),INDIRECT("'"&amp;Trust_selected!$H$2&amp;"'!B:B"),C$1,INDIRECT("'"&amp;Trust_selected!$H$2&amp;"'!H:H"),$B118), IF(Trust_selected!$E$12="All intent", SUMIFS(INDIRECT("'"&amp;Trust_selected!$H$2&amp;"'!F:F"),INDIRECT("'"&amp;Trust_selected!$H$2&amp;"'!B:B"),C$1,INDIRECT("'"&amp;Trust_selected!$H$2&amp;"'!E:E"),Trust_selected!$E$18,INDIRECT("'"&amp;Trust_selected!$H$2&amp;"'!H:H"),$B118), IF(Trust_selected!$E$18="18+", SUMIFS(INDIRECT("'"&amp;Trust_selected!$H$2&amp;"'!F:F"),INDIRECT("'"&amp;Trust_selected!$H$2&amp;"'!B:B"),C$1,INDIRECT("'"&amp;Trust_selected!$H$2&amp;"'!D:D"),Trust_selected!$E$12,INDIRECT("'"&amp;Trust_selected!$H$2&amp;"'!H:H"),$B118), SUMIFS(INDIRECT("'"&amp;Trust_selected!$H$2&amp;"'!F:F"),INDIRECT("'"&amp;Trust_selected!$H$2&amp;"'!B:B"),C$1,INDIRECT("'"&amp;Trust_selected!$H$2&amp;"'!D:D"),Trust_selected!$E$12,INDIRECT("'"&amp;Trust_selected!$H$2&amp;"'!E:E"),Trust_selected!$E$18,INDIRECT("'"&amp;Trust_selected!$H$2&amp;"'!H:H"),$B118))))</f>
        <v>1182</v>
      </c>
      <c r="F118" s="22">
        <f ca="1">IF(AND(Trust_selected!$E$12="All intent",Trust_selected!$E$18="18+"), SUMIFS(INDIRECT("'"&amp;Trust_selected!$H$2&amp;"'!G:G"),INDIRECT("'"&amp;Trust_selected!$H$2&amp;"'!B:B"),C$1,INDIRECT("'"&amp;Trust_selected!$H$2&amp;"'!H:H"),$B118), IF(Trust_selected!$E$12="All intent", SUMIFS(INDIRECT("'"&amp;Trust_selected!$H$2&amp;"'!G:G"),INDIRECT("'"&amp;Trust_selected!$H$2&amp;"'!B:B"),C$1,INDIRECT("'"&amp;Trust_selected!$H$2&amp;"'!E:E"),Trust_selected!$E$18,INDIRECT("'"&amp;Trust_selected!$H$2&amp;"'!H:H"),$B118), IF(Trust_selected!$E$18="18+", SUMIFS(INDIRECT("'"&amp;Trust_selected!$H$2&amp;"'!G:G"),INDIRECT("'"&amp;Trust_selected!$H$2&amp;"'!B:B"),C$1,INDIRECT("'"&amp;Trust_selected!$H$2&amp;"'!D:D"),Trust_selected!$E$12,INDIRECT("'"&amp;Trust_selected!$H$2&amp;"'!H:H"),$B118), SUMIFS(INDIRECT("'"&amp;Trust_selected!$H$2&amp;"'!G:G"),INDIRECT("'"&amp;Trust_selected!$H$2&amp;"'!B:B"),C$1,INDIRECT("'"&amp;Trust_selected!$H$2&amp;"'!D:D"),Trust_selected!$E$12,INDIRECT("'"&amp;Trust_selected!$H$2&amp;"'!E:E"),Trust_selected!$E$18,INDIRECT("'"&amp;Trust_selected!$H$2&amp;"'!H:H"),$B118))))</f>
        <v>37</v>
      </c>
      <c r="G118" s="22">
        <f t="shared" ca="1" si="56"/>
        <v>3.1302876480541454E-2</v>
      </c>
      <c r="H118" s="18">
        <f t="shared" ca="1" si="59"/>
        <v>4.1856794361209183E-2</v>
      </c>
      <c r="I118" s="76">
        <f t="shared" ca="1" si="35"/>
        <v>3.1846430986447301E-2</v>
      </c>
      <c r="J118" s="76">
        <f t="shared" ca="1" si="36"/>
        <v>5.4835518668463201E-2</v>
      </c>
      <c r="K118" s="76">
        <f t="shared" ca="1" si="37"/>
        <v>2.7228461629388776E-2</v>
      </c>
      <c r="L118" s="76">
        <f t="shared" ca="1" si="38"/>
        <v>6.382844606902334E-2</v>
      </c>
      <c r="M118" s="77" t="str">
        <f t="shared" ca="1" si="39"/>
        <v/>
      </c>
      <c r="N118" s="12">
        <f t="shared" ca="1" si="60"/>
        <v>109</v>
      </c>
      <c r="O118" s="12">
        <f t="shared" ca="1" si="57"/>
        <v>1329119</v>
      </c>
      <c r="P118" s="22">
        <f ca="1">IF(AND(Trust_selected!$E$12="All intent",Trust_selected!$E$18="18+"), SUMIFS(INDIRECT("'"&amp;Trust_selected!$H$2&amp;"'!F:F"),INDIRECT("'"&amp;Trust_selected!$H$2&amp;"'!B:B"),N$1,INDIRECT("'"&amp;Trust_selected!$H$2&amp;"'!H:H"),$B118), IF(Trust_selected!$E$12="All intent", SUMIFS(INDIRECT("'"&amp;Trust_selected!$H$2&amp;"'!F:F"),INDIRECT("'"&amp;Trust_selected!$H$2&amp;"'!B:B"),N$1,INDIRECT("'"&amp;Trust_selected!$H$2&amp;"'!E:E"),Trust_selected!$E$18,INDIRECT("'"&amp;Trust_selected!$H$2&amp;"'!H:H"),$B118), IF(Trust_selected!$E$18="18+", SUMIFS(INDIRECT("'"&amp;Trust_selected!$H$2&amp;"'!F:F"),INDIRECT("'"&amp;Trust_selected!$H$2&amp;"'!B:B"),N$1,INDIRECT("'"&amp;Trust_selected!$H$2&amp;"'!D:D"),Trust_selected!$E$12,INDIRECT("'"&amp;Trust_selected!$H$2&amp;"'!H:H"),$B118), SUMIFS(INDIRECT("'"&amp;Trust_selected!$H$2&amp;"'!F:F"),INDIRECT("'"&amp;Trust_selected!$H$2&amp;"'!B:B"),N$1,INDIRECT("'"&amp;Trust_selected!$H$2&amp;"'!D:D"),Trust_selected!$E$12,INDIRECT("'"&amp;Trust_selected!$H$2&amp;"'!E:E"),Trust_selected!$E$18,INDIRECT("'"&amp;Trust_selected!$H$2&amp;"'!H:H"),$B118))))</f>
        <v>1329</v>
      </c>
      <c r="Q118" s="22">
        <f ca="1">IF(AND(Trust_selected!$E$12="All intent",Trust_selected!$E$18="18+"), SUMIFS(INDIRECT("'"&amp;Trust_selected!$H$2&amp;"'!G:G"),INDIRECT("'"&amp;Trust_selected!$H$2&amp;"'!B:B"),N$1,INDIRECT("'"&amp;Trust_selected!$H$2&amp;"'!H:H"),$B118), IF(Trust_selected!$E$12="All intent", SUMIFS(INDIRECT("'"&amp;Trust_selected!$H$2&amp;"'!G:G"),INDIRECT("'"&amp;Trust_selected!$H$2&amp;"'!B:B"),N$1,INDIRECT("'"&amp;Trust_selected!$H$2&amp;"'!E:E"),Trust_selected!$E$18,INDIRECT("'"&amp;Trust_selected!$H$2&amp;"'!H:H"),$B118), IF(Trust_selected!$E$18="18+", SUMIFS(INDIRECT("'"&amp;Trust_selected!$H$2&amp;"'!G:G"),INDIRECT("'"&amp;Trust_selected!$H$2&amp;"'!B:B"),N$1,INDIRECT("'"&amp;Trust_selected!$H$2&amp;"'!D:D"),Trust_selected!$E$12,INDIRECT("'"&amp;Trust_selected!$H$2&amp;"'!H:H"),$B118), SUMIFS(INDIRECT("'"&amp;Trust_selected!$H$2&amp;"'!G:G"),INDIRECT("'"&amp;Trust_selected!$H$2&amp;"'!B:B"),N$1,INDIRECT("'"&amp;Trust_selected!$H$2&amp;"'!D:D"),Trust_selected!$E$12,INDIRECT("'"&amp;Trust_selected!$H$2&amp;"'!E:E"),Trust_selected!$E$18,INDIRECT("'"&amp;Trust_selected!$H$2&amp;"'!H:H"),$B118))))</f>
        <v>42</v>
      </c>
      <c r="R118" s="22">
        <f t="shared" ca="1" si="34"/>
        <v>3.160270880361174E-2</v>
      </c>
      <c r="S118" s="18">
        <f t="shared" ca="1" si="61"/>
        <v>4.2820310180952947E-2</v>
      </c>
      <c r="T118" s="76">
        <f t="shared" ca="1" si="40"/>
        <v>3.3189465148443523E-2</v>
      </c>
      <c r="U118" s="76">
        <f t="shared" ca="1" si="41"/>
        <v>5.5086579402516579E-2</v>
      </c>
      <c r="V118" s="76">
        <f t="shared" ca="1" si="42"/>
        <v>2.8673801083769324E-2</v>
      </c>
      <c r="W118" s="76">
        <f t="shared" ca="1" si="43"/>
        <v>6.3489944532019005E-2</v>
      </c>
      <c r="X118" s="77" t="str">
        <f t="shared" ca="1" si="44"/>
        <v/>
      </c>
      <c r="Y118" s="120">
        <f t="shared" ca="1" si="45"/>
        <v>2.2794489381011127E-2</v>
      </c>
      <c r="Z118" s="120">
        <f t="shared" ca="1" si="46"/>
        <v>4.2847893284633391E-2</v>
      </c>
      <c r="AA118" s="120">
        <f t="shared" ca="1" si="47"/>
        <v>2.3464396753788454E-2</v>
      </c>
      <c r="AB118" s="120">
        <f t="shared" ca="1" si="48"/>
        <v>4.2441010254196401E-2</v>
      </c>
      <c r="AC118" s="22" t="str">
        <f t="shared" ca="1" si="53"/>
        <v>Change not statistically significant</v>
      </c>
      <c r="AG118" s="22" t="str">
        <f t="shared" ca="1" si="54"/>
        <v>Change not statistically significant</v>
      </c>
    </row>
    <row r="119" spans="1:33" x14ac:dyDescent="0.3">
      <c r="A119" s="12" t="s">
        <v>277</v>
      </c>
      <c r="B119" s="12" t="s">
        <v>125</v>
      </c>
      <c r="C119" s="12">
        <f t="shared" ca="1" si="58"/>
        <v>100</v>
      </c>
      <c r="D119" s="12">
        <f t="shared" ca="1" si="55"/>
        <v>1006120</v>
      </c>
      <c r="E119" s="22">
        <f ca="1">IF(AND(Trust_selected!$E$12="All intent",Trust_selected!$E$18="18+"), SUMIFS(INDIRECT("'"&amp;Trust_selected!$H$2&amp;"'!F:F"),INDIRECT("'"&amp;Trust_selected!$H$2&amp;"'!B:B"),C$1,INDIRECT("'"&amp;Trust_selected!$H$2&amp;"'!H:H"),$B119), IF(Trust_selected!$E$12="All intent", SUMIFS(INDIRECT("'"&amp;Trust_selected!$H$2&amp;"'!F:F"),INDIRECT("'"&amp;Trust_selected!$H$2&amp;"'!B:B"),C$1,INDIRECT("'"&amp;Trust_selected!$H$2&amp;"'!E:E"),Trust_selected!$E$18,INDIRECT("'"&amp;Trust_selected!$H$2&amp;"'!H:H"),$B119), IF(Trust_selected!$E$18="18+", SUMIFS(INDIRECT("'"&amp;Trust_selected!$H$2&amp;"'!F:F"),INDIRECT("'"&amp;Trust_selected!$H$2&amp;"'!B:B"),C$1,INDIRECT("'"&amp;Trust_selected!$H$2&amp;"'!D:D"),Trust_selected!$E$12,INDIRECT("'"&amp;Trust_selected!$H$2&amp;"'!H:H"),$B119), SUMIFS(INDIRECT("'"&amp;Trust_selected!$H$2&amp;"'!F:F"),INDIRECT("'"&amp;Trust_selected!$H$2&amp;"'!B:B"),C$1,INDIRECT("'"&amp;Trust_selected!$H$2&amp;"'!D:D"),Trust_selected!$E$12,INDIRECT("'"&amp;Trust_selected!$H$2&amp;"'!E:E"),Trust_selected!$E$18,INDIRECT("'"&amp;Trust_selected!$H$2&amp;"'!H:H"),$B119))))</f>
        <v>1006</v>
      </c>
      <c r="F119" s="22">
        <f ca="1">IF(AND(Trust_selected!$E$12="All intent",Trust_selected!$E$18="18+"), SUMIFS(INDIRECT("'"&amp;Trust_selected!$H$2&amp;"'!G:G"),INDIRECT("'"&amp;Trust_selected!$H$2&amp;"'!B:B"),C$1,INDIRECT("'"&amp;Trust_selected!$H$2&amp;"'!H:H"),$B119), IF(Trust_selected!$E$12="All intent", SUMIFS(INDIRECT("'"&amp;Trust_selected!$H$2&amp;"'!G:G"),INDIRECT("'"&amp;Trust_selected!$H$2&amp;"'!B:B"),C$1,INDIRECT("'"&amp;Trust_selected!$H$2&amp;"'!E:E"),Trust_selected!$E$18,INDIRECT("'"&amp;Trust_selected!$H$2&amp;"'!H:H"),$B119), IF(Trust_selected!$E$18="18+", SUMIFS(INDIRECT("'"&amp;Trust_selected!$H$2&amp;"'!G:G"),INDIRECT("'"&amp;Trust_selected!$H$2&amp;"'!B:B"),C$1,INDIRECT("'"&amp;Trust_selected!$H$2&amp;"'!D:D"),Trust_selected!$E$12,INDIRECT("'"&amp;Trust_selected!$H$2&amp;"'!H:H"),$B119), SUMIFS(INDIRECT("'"&amp;Trust_selected!$H$2&amp;"'!G:G"),INDIRECT("'"&amp;Trust_selected!$H$2&amp;"'!B:B"),C$1,INDIRECT("'"&amp;Trust_selected!$H$2&amp;"'!D:D"),Trust_selected!$E$12,INDIRECT("'"&amp;Trust_selected!$H$2&amp;"'!E:E"),Trust_selected!$E$18,INDIRECT("'"&amp;Trust_selected!$H$2&amp;"'!H:H"),$B119))))</f>
        <v>30</v>
      </c>
      <c r="G119" s="22">
        <f t="shared" ca="1" si="56"/>
        <v>2.982107355864811E-2</v>
      </c>
      <c r="H119" s="18">
        <f t="shared" ca="1" si="59"/>
        <v>4.1856794361209183E-2</v>
      </c>
      <c r="I119" s="76">
        <f t="shared" ca="1" si="35"/>
        <v>3.1125565553336811E-2</v>
      </c>
      <c r="J119" s="76">
        <f t="shared" ca="1" si="36"/>
        <v>5.6073724171658547E-2</v>
      </c>
      <c r="K119" s="76">
        <f t="shared" ca="1" si="37"/>
        <v>2.6273338946070712E-2</v>
      </c>
      <c r="L119" s="76">
        <f t="shared" ca="1" si="38"/>
        <v>6.6056204255028575E-2</v>
      </c>
      <c r="M119" s="77" t="str">
        <f t="shared" ca="1" si="39"/>
        <v/>
      </c>
      <c r="N119" s="12">
        <f t="shared" ca="1" si="60"/>
        <v>104</v>
      </c>
      <c r="O119" s="12">
        <f t="shared" ca="1" si="57"/>
        <v>1207120</v>
      </c>
      <c r="P119" s="22">
        <f ca="1">IF(AND(Trust_selected!$E$12="All intent",Trust_selected!$E$18="18+"), SUMIFS(INDIRECT("'"&amp;Trust_selected!$H$2&amp;"'!F:F"),INDIRECT("'"&amp;Trust_selected!$H$2&amp;"'!B:B"),N$1,INDIRECT("'"&amp;Trust_selected!$H$2&amp;"'!H:H"),$B119), IF(Trust_selected!$E$12="All intent", SUMIFS(INDIRECT("'"&amp;Trust_selected!$H$2&amp;"'!F:F"),INDIRECT("'"&amp;Trust_selected!$H$2&amp;"'!B:B"),N$1,INDIRECT("'"&amp;Trust_selected!$H$2&amp;"'!E:E"),Trust_selected!$E$18,INDIRECT("'"&amp;Trust_selected!$H$2&amp;"'!H:H"),$B119), IF(Trust_selected!$E$18="18+", SUMIFS(INDIRECT("'"&amp;Trust_selected!$H$2&amp;"'!F:F"),INDIRECT("'"&amp;Trust_selected!$H$2&amp;"'!B:B"),N$1,INDIRECT("'"&amp;Trust_selected!$H$2&amp;"'!D:D"),Trust_selected!$E$12,INDIRECT("'"&amp;Trust_selected!$H$2&amp;"'!H:H"),$B119), SUMIFS(INDIRECT("'"&amp;Trust_selected!$H$2&amp;"'!F:F"),INDIRECT("'"&amp;Trust_selected!$H$2&amp;"'!B:B"),N$1,INDIRECT("'"&amp;Trust_selected!$H$2&amp;"'!D:D"),Trust_selected!$E$12,INDIRECT("'"&amp;Trust_selected!$H$2&amp;"'!E:E"),Trust_selected!$E$18,INDIRECT("'"&amp;Trust_selected!$H$2&amp;"'!H:H"),$B119))))</f>
        <v>1207</v>
      </c>
      <c r="Q119" s="22">
        <f ca="1">IF(AND(Trust_selected!$E$12="All intent",Trust_selected!$E$18="18+"), SUMIFS(INDIRECT("'"&amp;Trust_selected!$H$2&amp;"'!G:G"),INDIRECT("'"&amp;Trust_selected!$H$2&amp;"'!B:B"),N$1,INDIRECT("'"&amp;Trust_selected!$H$2&amp;"'!H:H"),$B119), IF(Trust_selected!$E$12="All intent", SUMIFS(INDIRECT("'"&amp;Trust_selected!$H$2&amp;"'!G:G"),INDIRECT("'"&amp;Trust_selected!$H$2&amp;"'!B:B"),N$1,INDIRECT("'"&amp;Trust_selected!$H$2&amp;"'!E:E"),Trust_selected!$E$18,INDIRECT("'"&amp;Trust_selected!$H$2&amp;"'!H:H"),$B119), IF(Trust_selected!$E$18="18+", SUMIFS(INDIRECT("'"&amp;Trust_selected!$H$2&amp;"'!G:G"),INDIRECT("'"&amp;Trust_selected!$H$2&amp;"'!B:B"),N$1,INDIRECT("'"&amp;Trust_selected!$H$2&amp;"'!D:D"),Trust_selected!$E$12,INDIRECT("'"&amp;Trust_selected!$H$2&amp;"'!H:H"),$B119), SUMIFS(INDIRECT("'"&amp;Trust_selected!$H$2&amp;"'!G:G"),INDIRECT("'"&amp;Trust_selected!$H$2&amp;"'!B:B"),N$1,INDIRECT("'"&amp;Trust_selected!$H$2&amp;"'!D:D"),Trust_selected!$E$12,INDIRECT("'"&amp;Trust_selected!$H$2&amp;"'!E:E"),Trust_selected!$E$18,INDIRECT("'"&amp;Trust_selected!$H$2&amp;"'!H:H"),$B119))))</f>
        <v>35</v>
      </c>
      <c r="R119" s="22">
        <f t="shared" ca="1" si="34"/>
        <v>2.8997514498757249E-2</v>
      </c>
      <c r="S119" s="18">
        <f t="shared" ca="1" si="61"/>
        <v>4.2820310180952947E-2</v>
      </c>
      <c r="T119" s="76">
        <f t="shared" ca="1" si="40"/>
        <v>3.2775519958276836E-2</v>
      </c>
      <c r="U119" s="76">
        <f t="shared" ca="1" si="41"/>
        <v>5.576606035810841E-2</v>
      </c>
      <c r="V119" s="76">
        <f t="shared" ca="1" si="42"/>
        <v>2.811674843265068E-2</v>
      </c>
      <c r="W119" s="76">
        <f t="shared" ca="1" si="43"/>
        <v>6.4701159951056408E-2</v>
      </c>
      <c r="X119" s="77" t="str">
        <f t="shared" ca="1" si="44"/>
        <v/>
      </c>
      <c r="Y119" s="120">
        <f t="shared" ca="1" si="45"/>
        <v>2.0967459771195896E-2</v>
      </c>
      <c r="Z119" s="120">
        <f t="shared" ca="1" si="46"/>
        <v>4.2251829022164802E-2</v>
      </c>
      <c r="AA119" s="120">
        <f t="shared" ca="1" si="47"/>
        <v>2.0923024412162018E-2</v>
      </c>
      <c r="AB119" s="120">
        <f t="shared" ca="1" si="48"/>
        <v>4.0060565373913226E-2</v>
      </c>
      <c r="AC119" s="22" t="str">
        <f t="shared" ca="1" si="53"/>
        <v>Change not statistically significant</v>
      </c>
      <c r="AG119" s="22" t="str">
        <f t="shared" ca="1" si="54"/>
        <v>Change not statistically significant</v>
      </c>
    </row>
    <row r="120" spans="1:33" x14ac:dyDescent="0.3">
      <c r="A120" s="12" t="s">
        <v>278</v>
      </c>
      <c r="B120" s="12" t="s">
        <v>126</v>
      </c>
      <c r="C120" s="12">
        <f t="shared" ca="1" si="58"/>
        <v>127</v>
      </c>
      <c r="D120" s="12">
        <f t="shared" ca="1" si="55"/>
        <v>2060121</v>
      </c>
      <c r="E120" s="22">
        <f ca="1">IF(AND(Trust_selected!$E$12="All intent",Trust_selected!$E$18="18+"), SUMIFS(INDIRECT("'"&amp;Trust_selected!$H$2&amp;"'!F:F"),INDIRECT("'"&amp;Trust_selected!$H$2&amp;"'!B:B"),C$1,INDIRECT("'"&amp;Trust_selected!$H$2&amp;"'!H:H"),$B120), IF(Trust_selected!$E$12="All intent", SUMIFS(INDIRECT("'"&amp;Trust_selected!$H$2&amp;"'!F:F"),INDIRECT("'"&amp;Trust_selected!$H$2&amp;"'!B:B"),C$1,INDIRECT("'"&amp;Trust_selected!$H$2&amp;"'!E:E"),Trust_selected!$E$18,INDIRECT("'"&amp;Trust_selected!$H$2&amp;"'!H:H"),$B120), IF(Trust_selected!$E$18="18+", SUMIFS(INDIRECT("'"&amp;Trust_selected!$H$2&amp;"'!F:F"),INDIRECT("'"&amp;Trust_selected!$H$2&amp;"'!B:B"),C$1,INDIRECT("'"&amp;Trust_selected!$H$2&amp;"'!D:D"),Trust_selected!$E$12,INDIRECT("'"&amp;Trust_selected!$H$2&amp;"'!H:H"),$B120), SUMIFS(INDIRECT("'"&amp;Trust_selected!$H$2&amp;"'!F:F"),INDIRECT("'"&amp;Trust_selected!$H$2&amp;"'!B:B"),C$1,INDIRECT("'"&amp;Trust_selected!$H$2&amp;"'!D:D"),Trust_selected!$E$12,INDIRECT("'"&amp;Trust_selected!$H$2&amp;"'!E:E"),Trust_selected!$E$18,INDIRECT("'"&amp;Trust_selected!$H$2&amp;"'!H:H"),$B120))))</f>
        <v>2060</v>
      </c>
      <c r="F120" s="22">
        <f ca="1">IF(AND(Trust_selected!$E$12="All intent",Trust_selected!$E$18="18+"), SUMIFS(INDIRECT("'"&amp;Trust_selected!$H$2&amp;"'!G:G"),INDIRECT("'"&amp;Trust_selected!$H$2&amp;"'!B:B"),C$1,INDIRECT("'"&amp;Trust_selected!$H$2&amp;"'!H:H"),$B120), IF(Trust_selected!$E$12="All intent", SUMIFS(INDIRECT("'"&amp;Trust_selected!$H$2&amp;"'!G:G"),INDIRECT("'"&amp;Trust_selected!$H$2&amp;"'!B:B"),C$1,INDIRECT("'"&amp;Trust_selected!$H$2&amp;"'!E:E"),Trust_selected!$E$18,INDIRECT("'"&amp;Trust_selected!$H$2&amp;"'!H:H"),$B120), IF(Trust_selected!$E$18="18+", SUMIFS(INDIRECT("'"&amp;Trust_selected!$H$2&amp;"'!G:G"),INDIRECT("'"&amp;Trust_selected!$H$2&amp;"'!B:B"),C$1,INDIRECT("'"&amp;Trust_selected!$H$2&amp;"'!D:D"),Trust_selected!$E$12,INDIRECT("'"&amp;Trust_selected!$H$2&amp;"'!H:H"),$B120), SUMIFS(INDIRECT("'"&amp;Trust_selected!$H$2&amp;"'!G:G"),INDIRECT("'"&amp;Trust_selected!$H$2&amp;"'!B:B"),C$1,INDIRECT("'"&amp;Trust_selected!$H$2&amp;"'!D:D"),Trust_selected!$E$12,INDIRECT("'"&amp;Trust_selected!$H$2&amp;"'!E:E"),Trust_selected!$E$18,INDIRECT("'"&amp;Trust_selected!$H$2&amp;"'!H:H"),$B120))))</f>
        <v>92</v>
      </c>
      <c r="G120" s="22">
        <f t="shared" ca="1" si="56"/>
        <v>4.4660194174757278E-2</v>
      </c>
      <c r="H120" s="18">
        <f t="shared" ca="1" si="59"/>
        <v>4.1856794361209183E-2</v>
      </c>
      <c r="I120" s="76">
        <f t="shared" ca="1" si="35"/>
        <v>3.4027544750077493E-2</v>
      </c>
      <c r="J120" s="76">
        <f t="shared" ca="1" si="36"/>
        <v>5.1391604068408293E-2</v>
      </c>
      <c r="K120" s="76">
        <f t="shared" ca="1" si="37"/>
        <v>3.0204105784648196E-2</v>
      </c>
      <c r="L120" s="76">
        <f t="shared" ca="1" si="38"/>
        <v>5.773742121293006E-2</v>
      </c>
      <c r="M120" s="77" t="str">
        <f t="shared" ca="1" si="39"/>
        <v/>
      </c>
      <c r="N120" s="12">
        <f t="shared" ca="1" si="60"/>
        <v>127</v>
      </c>
      <c r="O120" s="12">
        <f t="shared" ca="1" si="57"/>
        <v>2261121</v>
      </c>
      <c r="P120" s="22">
        <f ca="1">IF(AND(Trust_selected!$E$12="All intent",Trust_selected!$E$18="18+"), SUMIFS(INDIRECT("'"&amp;Trust_selected!$H$2&amp;"'!F:F"),INDIRECT("'"&amp;Trust_selected!$H$2&amp;"'!B:B"),N$1,INDIRECT("'"&amp;Trust_selected!$H$2&amp;"'!H:H"),$B120), IF(Trust_selected!$E$12="All intent", SUMIFS(INDIRECT("'"&amp;Trust_selected!$H$2&amp;"'!F:F"),INDIRECT("'"&amp;Trust_selected!$H$2&amp;"'!B:B"),N$1,INDIRECT("'"&amp;Trust_selected!$H$2&amp;"'!E:E"),Trust_selected!$E$18,INDIRECT("'"&amp;Trust_selected!$H$2&amp;"'!H:H"),$B120), IF(Trust_selected!$E$18="18+", SUMIFS(INDIRECT("'"&amp;Trust_selected!$H$2&amp;"'!F:F"),INDIRECT("'"&amp;Trust_selected!$H$2&amp;"'!B:B"),N$1,INDIRECT("'"&amp;Trust_selected!$H$2&amp;"'!D:D"),Trust_selected!$E$12,INDIRECT("'"&amp;Trust_selected!$H$2&amp;"'!H:H"),$B120), SUMIFS(INDIRECT("'"&amp;Trust_selected!$H$2&amp;"'!F:F"),INDIRECT("'"&amp;Trust_selected!$H$2&amp;"'!B:B"),N$1,INDIRECT("'"&amp;Trust_selected!$H$2&amp;"'!D:D"),Trust_selected!$E$12,INDIRECT("'"&amp;Trust_selected!$H$2&amp;"'!E:E"),Trust_selected!$E$18,INDIRECT("'"&amp;Trust_selected!$H$2&amp;"'!H:H"),$B120))))</f>
        <v>2261</v>
      </c>
      <c r="Q120" s="22">
        <f ca="1">IF(AND(Trust_selected!$E$12="All intent",Trust_selected!$E$18="18+"), SUMIFS(INDIRECT("'"&amp;Trust_selected!$H$2&amp;"'!G:G"),INDIRECT("'"&amp;Trust_selected!$H$2&amp;"'!B:B"),N$1,INDIRECT("'"&amp;Trust_selected!$H$2&amp;"'!H:H"),$B120), IF(Trust_selected!$E$12="All intent", SUMIFS(INDIRECT("'"&amp;Trust_selected!$H$2&amp;"'!G:G"),INDIRECT("'"&amp;Trust_selected!$H$2&amp;"'!B:B"),N$1,INDIRECT("'"&amp;Trust_selected!$H$2&amp;"'!E:E"),Trust_selected!$E$18,INDIRECT("'"&amp;Trust_selected!$H$2&amp;"'!H:H"),$B120), IF(Trust_selected!$E$18="18+", SUMIFS(INDIRECT("'"&amp;Trust_selected!$H$2&amp;"'!G:G"),INDIRECT("'"&amp;Trust_selected!$H$2&amp;"'!B:B"),N$1,INDIRECT("'"&amp;Trust_selected!$H$2&amp;"'!D:D"),Trust_selected!$E$12,INDIRECT("'"&amp;Trust_selected!$H$2&amp;"'!H:H"),$B120), SUMIFS(INDIRECT("'"&amp;Trust_selected!$H$2&amp;"'!G:G"),INDIRECT("'"&amp;Trust_selected!$H$2&amp;"'!B:B"),N$1,INDIRECT("'"&amp;Trust_selected!$H$2&amp;"'!D:D"),Trust_selected!$E$12,INDIRECT("'"&amp;Trust_selected!$H$2&amp;"'!E:E"),Trust_selected!$E$18,INDIRECT("'"&amp;Trust_selected!$H$2&amp;"'!H:H"),$B120))))</f>
        <v>99</v>
      </c>
      <c r="R120" s="22">
        <f t="shared" ca="1" si="34"/>
        <v>4.37859354268023E-2</v>
      </c>
      <c r="S120" s="18">
        <f t="shared" ca="1" si="61"/>
        <v>4.2820310180952947E-2</v>
      </c>
      <c r="T120" s="76">
        <f t="shared" ca="1" si="40"/>
        <v>3.5221849850588093E-2</v>
      </c>
      <c r="U120" s="76">
        <f t="shared" ca="1" si="41"/>
        <v>5.1969697071840931E-2</v>
      </c>
      <c r="V120" s="76">
        <f t="shared" ca="1" si="42"/>
        <v>3.1473704850991477E-2</v>
      </c>
      <c r="W120" s="76">
        <f t="shared" ca="1" si="43"/>
        <v>5.8012471667257828E-2</v>
      </c>
      <c r="X120" s="77" t="str">
        <f t="shared" ca="1" si="44"/>
        <v/>
      </c>
      <c r="Y120" s="120">
        <f t="shared" ca="1" si="45"/>
        <v>3.6556046956503559E-2</v>
      </c>
      <c r="Z120" s="120">
        <f t="shared" ca="1" si="46"/>
        <v>5.4459402906602283E-2</v>
      </c>
      <c r="AA120" s="120">
        <f t="shared" ca="1" si="47"/>
        <v>3.6097259867492057E-2</v>
      </c>
      <c r="AB120" s="120">
        <f t="shared" ca="1" si="48"/>
        <v>5.3022205000390232E-2</v>
      </c>
      <c r="AC120" s="22" t="str">
        <f t="shared" ca="1" si="53"/>
        <v>Change not statistically significant</v>
      </c>
      <c r="AG120" s="22" t="str">
        <f t="shared" ca="1" si="54"/>
        <v>Change not statistically significant</v>
      </c>
    </row>
    <row r="121" spans="1:33" x14ac:dyDescent="0.3">
      <c r="A121" s="12" t="s">
        <v>279</v>
      </c>
      <c r="B121" s="12" t="s">
        <v>127</v>
      </c>
      <c r="C121" s="12">
        <f t="shared" ca="1" si="58"/>
        <v>116</v>
      </c>
      <c r="D121" s="12">
        <f t="shared" ca="1" si="55"/>
        <v>1516122</v>
      </c>
      <c r="E121" s="22">
        <f ca="1">IF(AND(Trust_selected!$E$12="All intent",Trust_selected!$E$18="18+"), SUMIFS(INDIRECT("'"&amp;Trust_selected!$H$2&amp;"'!F:F"),INDIRECT("'"&amp;Trust_selected!$H$2&amp;"'!B:B"),C$1,INDIRECT("'"&amp;Trust_selected!$H$2&amp;"'!H:H"),$B121), IF(Trust_selected!$E$12="All intent", SUMIFS(INDIRECT("'"&amp;Trust_selected!$H$2&amp;"'!F:F"),INDIRECT("'"&amp;Trust_selected!$H$2&amp;"'!B:B"),C$1,INDIRECT("'"&amp;Trust_selected!$H$2&amp;"'!E:E"),Trust_selected!$E$18,INDIRECT("'"&amp;Trust_selected!$H$2&amp;"'!H:H"),$B121), IF(Trust_selected!$E$18="18+", SUMIFS(INDIRECT("'"&amp;Trust_selected!$H$2&amp;"'!F:F"),INDIRECT("'"&amp;Trust_selected!$H$2&amp;"'!B:B"),C$1,INDIRECT("'"&amp;Trust_selected!$H$2&amp;"'!D:D"),Trust_selected!$E$12,INDIRECT("'"&amp;Trust_selected!$H$2&amp;"'!H:H"),$B121), SUMIFS(INDIRECT("'"&amp;Trust_selected!$H$2&amp;"'!F:F"),INDIRECT("'"&amp;Trust_selected!$H$2&amp;"'!B:B"),C$1,INDIRECT("'"&amp;Trust_selected!$H$2&amp;"'!D:D"),Trust_selected!$E$12,INDIRECT("'"&amp;Trust_selected!$H$2&amp;"'!E:E"),Trust_selected!$E$18,INDIRECT("'"&amp;Trust_selected!$H$2&amp;"'!H:H"),$B121))))</f>
        <v>1516</v>
      </c>
      <c r="F121" s="22">
        <f ca="1">IF(AND(Trust_selected!$E$12="All intent",Trust_selected!$E$18="18+"), SUMIFS(INDIRECT("'"&amp;Trust_selected!$H$2&amp;"'!G:G"),INDIRECT("'"&amp;Trust_selected!$H$2&amp;"'!B:B"),C$1,INDIRECT("'"&amp;Trust_selected!$H$2&amp;"'!H:H"),$B121), IF(Trust_selected!$E$12="All intent", SUMIFS(INDIRECT("'"&amp;Trust_selected!$H$2&amp;"'!G:G"),INDIRECT("'"&amp;Trust_selected!$H$2&amp;"'!B:B"),C$1,INDIRECT("'"&amp;Trust_selected!$H$2&amp;"'!E:E"),Trust_selected!$E$18,INDIRECT("'"&amp;Trust_selected!$H$2&amp;"'!H:H"),$B121), IF(Trust_selected!$E$18="18+", SUMIFS(INDIRECT("'"&amp;Trust_selected!$H$2&amp;"'!G:G"),INDIRECT("'"&amp;Trust_selected!$H$2&amp;"'!B:B"),C$1,INDIRECT("'"&amp;Trust_selected!$H$2&amp;"'!D:D"),Trust_selected!$E$12,INDIRECT("'"&amp;Trust_selected!$H$2&amp;"'!H:H"),$B121), SUMIFS(INDIRECT("'"&amp;Trust_selected!$H$2&amp;"'!G:G"),INDIRECT("'"&amp;Trust_selected!$H$2&amp;"'!B:B"),C$1,INDIRECT("'"&amp;Trust_selected!$H$2&amp;"'!D:D"),Trust_selected!$E$12,INDIRECT("'"&amp;Trust_selected!$H$2&amp;"'!E:E"),Trust_selected!$E$18,INDIRECT("'"&amp;Trust_selected!$H$2&amp;"'!H:H"),$B121))))</f>
        <v>76</v>
      </c>
      <c r="G121" s="22">
        <f t="shared" ca="1" si="56"/>
        <v>5.0131926121372031E-2</v>
      </c>
      <c r="H121" s="18">
        <f t="shared" ca="1" si="59"/>
        <v>4.1856794361209183E-2</v>
      </c>
      <c r="I121" s="76">
        <f t="shared" ca="1" si="35"/>
        <v>3.2880159224974309E-2</v>
      </c>
      <c r="J121" s="76">
        <f t="shared" ca="1" si="36"/>
        <v>5.3149464193141267E-2</v>
      </c>
      <c r="K121" s="76">
        <f t="shared" ca="1" si="37"/>
        <v>2.8622898232466949E-2</v>
      </c>
      <c r="L121" s="76">
        <f t="shared" ca="1" si="38"/>
        <v>6.0826281364310293E-2</v>
      </c>
      <c r="M121" s="77" t="str">
        <f t="shared" ca="1" si="39"/>
        <v/>
      </c>
      <c r="N121" s="12">
        <f t="shared" ca="1" si="60"/>
        <v>115</v>
      </c>
      <c r="O121" s="12">
        <f t="shared" ca="1" si="57"/>
        <v>1680122</v>
      </c>
      <c r="P121" s="22">
        <f ca="1">IF(AND(Trust_selected!$E$12="All intent",Trust_selected!$E$18="18+"), SUMIFS(INDIRECT("'"&amp;Trust_selected!$H$2&amp;"'!F:F"),INDIRECT("'"&amp;Trust_selected!$H$2&amp;"'!B:B"),N$1,INDIRECT("'"&amp;Trust_selected!$H$2&amp;"'!H:H"),$B121), IF(Trust_selected!$E$12="All intent", SUMIFS(INDIRECT("'"&amp;Trust_selected!$H$2&amp;"'!F:F"),INDIRECT("'"&amp;Trust_selected!$H$2&amp;"'!B:B"),N$1,INDIRECT("'"&amp;Trust_selected!$H$2&amp;"'!E:E"),Trust_selected!$E$18,INDIRECT("'"&amp;Trust_selected!$H$2&amp;"'!H:H"),$B121), IF(Trust_selected!$E$18="18+", SUMIFS(INDIRECT("'"&amp;Trust_selected!$H$2&amp;"'!F:F"),INDIRECT("'"&amp;Trust_selected!$H$2&amp;"'!B:B"),N$1,INDIRECT("'"&amp;Trust_selected!$H$2&amp;"'!D:D"),Trust_selected!$E$12,INDIRECT("'"&amp;Trust_selected!$H$2&amp;"'!H:H"),$B121), SUMIFS(INDIRECT("'"&amp;Trust_selected!$H$2&amp;"'!F:F"),INDIRECT("'"&amp;Trust_selected!$H$2&amp;"'!B:B"),N$1,INDIRECT("'"&amp;Trust_selected!$H$2&amp;"'!D:D"),Trust_selected!$E$12,INDIRECT("'"&amp;Trust_selected!$H$2&amp;"'!E:E"),Trust_selected!$E$18,INDIRECT("'"&amp;Trust_selected!$H$2&amp;"'!H:H"),$B121))))</f>
        <v>1680</v>
      </c>
      <c r="Q121" s="22">
        <f ca="1">IF(AND(Trust_selected!$E$12="All intent",Trust_selected!$E$18="18+"), SUMIFS(INDIRECT("'"&amp;Trust_selected!$H$2&amp;"'!G:G"),INDIRECT("'"&amp;Trust_selected!$H$2&amp;"'!B:B"),N$1,INDIRECT("'"&amp;Trust_selected!$H$2&amp;"'!H:H"),$B121), IF(Trust_selected!$E$12="All intent", SUMIFS(INDIRECT("'"&amp;Trust_selected!$H$2&amp;"'!G:G"),INDIRECT("'"&amp;Trust_selected!$H$2&amp;"'!B:B"),N$1,INDIRECT("'"&amp;Trust_selected!$H$2&amp;"'!E:E"),Trust_selected!$E$18,INDIRECT("'"&amp;Trust_selected!$H$2&amp;"'!H:H"),$B121), IF(Trust_selected!$E$18="18+", SUMIFS(INDIRECT("'"&amp;Trust_selected!$H$2&amp;"'!G:G"),INDIRECT("'"&amp;Trust_selected!$H$2&amp;"'!B:B"),N$1,INDIRECT("'"&amp;Trust_selected!$H$2&amp;"'!D:D"),Trust_selected!$E$12,INDIRECT("'"&amp;Trust_selected!$H$2&amp;"'!H:H"),$B121), SUMIFS(INDIRECT("'"&amp;Trust_selected!$H$2&amp;"'!G:G"),INDIRECT("'"&amp;Trust_selected!$H$2&amp;"'!B:B"),N$1,INDIRECT("'"&amp;Trust_selected!$H$2&amp;"'!D:D"),Trust_selected!$E$12,INDIRECT("'"&amp;Trust_selected!$H$2&amp;"'!E:E"),Trust_selected!$E$18,INDIRECT("'"&amp;Trust_selected!$H$2&amp;"'!H:H"),$B121))))</f>
        <v>69</v>
      </c>
      <c r="R121" s="22">
        <f t="shared" ca="1" si="34"/>
        <v>4.1071428571428571E-2</v>
      </c>
      <c r="S121" s="18">
        <f t="shared" ca="1" si="61"/>
        <v>4.2820310180952947E-2</v>
      </c>
      <c r="T121" s="76">
        <f t="shared" ca="1" si="40"/>
        <v>3.4137239415697497E-2</v>
      </c>
      <c r="U121" s="76">
        <f t="shared" ca="1" si="41"/>
        <v>5.3589445925727681E-2</v>
      </c>
      <c r="V121" s="76">
        <f t="shared" ca="1" si="42"/>
        <v>2.9966219614089563E-2</v>
      </c>
      <c r="W121" s="76">
        <f t="shared" ca="1" si="43"/>
        <v>6.0842361689374395E-2</v>
      </c>
      <c r="X121" s="77" t="str">
        <f t="shared" ca="1" si="44"/>
        <v/>
      </c>
      <c r="Y121" s="120">
        <f t="shared" ca="1" si="45"/>
        <v>4.0239430739603871E-2</v>
      </c>
      <c r="Z121" s="120">
        <f t="shared" ca="1" si="46"/>
        <v>6.2298539860051814E-2</v>
      </c>
      <c r="AA121" s="120">
        <f t="shared" ca="1" si="47"/>
        <v>3.2581810005137692E-2</v>
      </c>
      <c r="AB121" s="120">
        <f t="shared" ca="1" si="48"/>
        <v>5.1655015307403969E-2</v>
      </c>
      <c r="AC121" s="22" t="str">
        <f t="shared" ca="1" si="53"/>
        <v>Change not statistically significant</v>
      </c>
      <c r="AG121" s="22" t="str">
        <f t="shared" ca="1" si="54"/>
        <v>Change not statistically significant</v>
      </c>
    </row>
    <row r="122" spans="1:33" x14ac:dyDescent="0.3">
      <c r="A122" s="12" t="s">
        <v>280</v>
      </c>
      <c r="B122" s="12" t="s">
        <v>128</v>
      </c>
      <c r="C122" s="12">
        <f t="shared" ca="1" si="58"/>
        <v>26</v>
      </c>
      <c r="D122" s="12">
        <f t="shared" ca="1" si="55"/>
        <v>122123</v>
      </c>
      <c r="E122" s="22">
        <f ca="1">IF(AND(Trust_selected!$E$12="All intent",Trust_selected!$E$18="18+"), SUMIFS(INDIRECT("'"&amp;Trust_selected!$H$2&amp;"'!F:F"),INDIRECT("'"&amp;Trust_selected!$H$2&amp;"'!B:B"),C$1,INDIRECT("'"&amp;Trust_selected!$H$2&amp;"'!H:H"),$B122), IF(Trust_selected!$E$12="All intent", SUMIFS(INDIRECT("'"&amp;Trust_selected!$H$2&amp;"'!F:F"),INDIRECT("'"&amp;Trust_selected!$H$2&amp;"'!B:B"),C$1,INDIRECT("'"&amp;Trust_selected!$H$2&amp;"'!E:E"),Trust_selected!$E$18,INDIRECT("'"&amp;Trust_selected!$H$2&amp;"'!H:H"),$B122), IF(Trust_selected!$E$18="18+", SUMIFS(INDIRECT("'"&amp;Trust_selected!$H$2&amp;"'!F:F"),INDIRECT("'"&amp;Trust_selected!$H$2&amp;"'!B:B"),C$1,INDIRECT("'"&amp;Trust_selected!$H$2&amp;"'!D:D"),Trust_selected!$E$12,INDIRECT("'"&amp;Trust_selected!$H$2&amp;"'!H:H"),$B122), SUMIFS(INDIRECT("'"&amp;Trust_selected!$H$2&amp;"'!F:F"),INDIRECT("'"&amp;Trust_selected!$H$2&amp;"'!B:B"),C$1,INDIRECT("'"&amp;Trust_selected!$H$2&amp;"'!D:D"),Trust_selected!$E$12,INDIRECT("'"&amp;Trust_selected!$H$2&amp;"'!E:E"),Trust_selected!$E$18,INDIRECT("'"&amp;Trust_selected!$H$2&amp;"'!H:H"),$B122))))</f>
        <v>122</v>
      </c>
      <c r="F122" s="22">
        <f ca="1">IF(AND(Trust_selected!$E$12="All intent",Trust_selected!$E$18="18+"), SUMIFS(INDIRECT("'"&amp;Trust_selected!$H$2&amp;"'!G:G"),INDIRECT("'"&amp;Trust_selected!$H$2&amp;"'!B:B"),C$1,INDIRECT("'"&amp;Trust_selected!$H$2&amp;"'!H:H"),$B122), IF(Trust_selected!$E$12="All intent", SUMIFS(INDIRECT("'"&amp;Trust_selected!$H$2&amp;"'!G:G"),INDIRECT("'"&amp;Trust_selected!$H$2&amp;"'!B:B"),C$1,INDIRECT("'"&amp;Trust_selected!$H$2&amp;"'!E:E"),Trust_selected!$E$18,INDIRECT("'"&amp;Trust_selected!$H$2&amp;"'!H:H"),$B122), IF(Trust_selected!$E$18="18+", SUMIFS(INDIRECT("'"&amp;Trust_selected!$H$2&amp;"'!G:G"),INDIRECT("'"&amp;Trust_selected!$H$2&amp;"'!B:B"),C$1,INDIRECT("'"&amp;Trust_selected!$H$2&amp;"'!D:D"),Trust_selected!$E$12,INDIRECT("'"&amp;Trust_selected!$H$2&amp;"'!H:H"),$B122), SUMIFS(INDIRECT("'"&amp;Trust_selected!$H$2&amp;"'!G:G"),INDIRECT("'"&amp;Trust_selected!$H$2&amp;"'!B:B"),C$1,INDIRECT("'"&amp;Trust_selected!$H$2&amp;"'!D:D"),Trust_selected!$E$12,INDIRECT("'"&amp;Trust_selected!$H$2&amp;"'!E:E"),Trust_selected!$E$18,INDIRECT("'"&amp;Trust_selected!$H$2&amp;"'!H:H"),$B122))))</f>
        <v>7</v>
      </c>
      <c r="G122" s="22">
        <f t="shared" ca="1" si="56"/>
        <v>5.737704918032787E-2</v>
      </c>
      <c r="H122" s="18">
        <f t="shared" ca="1" si="59"/>
        <v>4.1856794361209183E-2</v>
      </c>
      <c r="I122" s="76">
        <f t="shared" ca="1" si="35"/>
        <v>1.8161169560570966E-2</v>
      </c>
      <c r="J122" s="76">
        <f t="shared" ca="1" si="36"/>
        <v>9.3524138192469686E-2</v>
      </c>
      <c r="K122" s="76">
        <f t="shared" ca="1" si="37"/>
        <v>1.173181729258139E-2</v>
      </c>
      <c r="L122" s="76">
        <f t="shared" ca="1" si="38"/>
        <v>0.13849618430011323</v>
      </c>
      <c r="M122" s="77" t="str">
        <f t="shared" ca="1" si="39"/>
        <v/>
      </c>
      <c r="N122" s="12">
        <f t="shared" ca="1" si="60"/>
        <v>27</v>
      </c>
      <c r="O122" s="12">
        <f t="shared" ca="1" si="57"/>
        <v>146123</v>
      </c>
      <c r="P122" s="22">
        <f ca="1">IF(AND(Trust_selected!$E$12="All intent",Trust_selected!$E$18="18+"), SUMIFS(INDIRECT("'"&amp;Trust_selected!$H$2&amp;"'!F:F"),INDIRECT("'"&amp;Trust_selected!$H$2&amp;"'!B:B"),N$1,INDIRECT("'"&amp;Trust_selected!$H$2&amp;"'!H:H"),$B122), IF(Trust_selected!$E$12="All intent", SUMIFS(INDIRECT("'"&amp;Trust_selected!$H$2&amp;"'!F:F"),INDIRECT("'"&amp;Trust_selected!$H$2&amp;"'!B:B"),N$1,INDIRECT("'"&amp;Trust_selected!$H$2&amp;"'!E:E"),Trust_selected!$E$18,INDIRECT("'"&amp;Trust_selected!$H$2&amp;"'!H:H"),$B122), IF(Trust_selected!$E$18="18+", SUMIFS(INDIRECT("'"&amp;Trust_selected!$H$2&amp;"'!F:F"),INDIRECT("'"&amp;Trust_selected!$H$2&amp;"'!B:B"),N$1,INDIRECT("'"&amp;Trust_selected!$H$2&amp;"'!D:D"),Trust_selected!$E$12,INDIRECT("'"&amp;Trust_selected!$H$2&amp;"'!H:H"),$B122), SUMIFS(INDIRECT("'"&amp;Trust_selected!$H$2&amp;"'!F:F"),INDIRECT("'"&amp;Trust_selected!$H$2&amp;"'!B:B"),N$1,INDIRECT("'"&amp;Trust_selected!$H$2&amp;"'!D:D"),Trust_selected!$E$12,INDIRECT("'"&amp;Trust_selected!$H$2&amp;"'!E:E"),Trust_selected!$E$18,INDIRECT("'"&amp;Trust_selected!$H$2&amp;"'!H:H"),$B122))))</f>
        <v>146</v>
      </c>
      <c r="Q122" s="22">
        <f ca="1">IF(AND(Trust_selected!$E$12="All intent",Trust_selected!$E$18="18+"), SUMIFS(INDIRECT("'"&amp;Trust_selected!$H$2&amp;"'!G:G"),INDIRECT("'"&amp;Trust_selected!$H$2&amp;"'!B:B"),N$1,INDIRECT("'"&amp;Trust_selected!$H$2&amp;"'!H:H"),$B122), IF(Trust_selected!$E$12="All intent", SUMIFS(INDIRECT("'"&amp;Trust_selected!$H$2&amp;"'!G:G"),INDIRECT("'"&amp;Trust_selected!$H$2&amp;"'!B:B"),N$1,INDIRECT("'"&amp;Trust_selected!$H$2&amp;"'!E:E"),Trust_selected!$E$18,INDIRECT("'"&amp;Trust_selected!$H$2&amp;"'!H:H"),$B122), IF(Trust_selected!$E$18="18+", SUMIFS(INDIRECT("'"&amp;Trust_selected!$H$2&amp;"'!G:G"),INDIRECT("'"&amp;Trust_selected!$H$2&amp;"'!B:B"),N$1,INDIRECT("'"&amp;Trust_selected!$H$2&amp;"'!D:D"),Trust_selected!$E$12,INDIRECT("'"&amp;Trust_selected!$H$2&amp;"'!H:H"),$B122), SUMIFS(INDIRECT("'"&amp;Trust_selected!$H$2&amp;"'!G:G"),INDIRECT("'"&amp;Trust_selected!$H$2&amp;"'!B:B"),N$1,INDIRECT("'"&amp;Trust_selected!$H$2&amp;"'!D:D"),Trust_selected!$E$12,INDIRECT("'"&amp;Trust_selected!$H$2&amp;"'!E:E"),Trust_selected!$E$18,INDIRECT("'"&amp;Trust_selected!$H$2&amp;"'!H:H"),$B122))))</f>
        <v>12</v>
      </c>
      <c r="R122" s="22">
        <f t="shared" ca="1" si="34"/>
        <v>8.2191780821917804E-2</v>
      </c>
      <c r="S122" s="18">
        <f t="shared" ca="1" si="61"/>
        <v>4.2820310180952947E-2</v>
      </c>
      <c r="T122" s="76">
        <f t="shared" ca="1" si="40"/>
        <v>2.0071228313232787E-2</v>
      </c>
      <c r="U122" s="76">
        <f t="shared" ca="1" si="41"/>
        <v>8.9011500200332591E-2</v>
      </c>
      <c r="V122" s="76">
        <f t="shared" ca="1" si="42"/>
        <v>1.3406964965908992E-2</v>
      </c>
      <c r="W122" s="76">
        <f t="shared" ca="1" si="43"/>
        <v>0.12836713175647946</v>
      </c>
      <c r="X122" s="77" t="str">
        <f t="shared" ca="1" si="44"/>
        <v/>
      </c>
      <c r="Y122" s="120">
        <f t="shared" ca="1" si="45"/>
        <v>2.8068442413536412E-2</v>
      </c>
      <c r="Z122" s="120">
        <f t="shared" ca="1" si="46"/>
        <v>0.11370883025870446</v>
      </c>
      <c r="AA122" s="120">
        <f t="shared" ca="1" si="47"/>
        <v>4.7640729214994931E-2</v>
      </c>
      <c r="AB122" s="120">
        <f t="shared" ca="1" si="48"/>
        <v>0.13816538239000653</v>
      </c>
      <c r="AC122" s="22" t="str">
        <f t="shared" ca="1" si="53"/>
        <v>Change not statistically significant</v>
      </c>
      <c r="AG122" s="22" t="str">
        <f t="shared" ca="1" si="54"/>
        <v>Change not statistically significant</v>
      </c>
    </row>
    <row r="123" spans="1:33" x14ac:dyDescent="0.3">
      <c r="A123" s="12" t="s">
        <v>281</v>
      </c>
      <c r="B123" s="12" t="s">
        <v>129</v>
      </c>
      <c r="C123" s="12">
        <f t="shared" ca="1" si="58"/>
        <v>128</v>
      </c>
      <c r="D123" s="12">
        <f t="shared" ca="1" si="55"/>
        <v>2126124</v>
      </c>
      <c r="E123" s="22">
        <f ca="1">IF(AND(Trust_selected!$E$12="All intent",Trust_selected!$E$18="18+"), SUMIFS(INDIRECT("'"&amp;Trust_selected!$H$2&amp;"'!F:F"),INDIRECT("'"&amp;Trust_selected!$H$2&amp;"'!B:B"),C$1,INDIRECT("'"&amp;Trust_selected!$H$2&amp;"'!H:H"),$B123), IF(Trust_selected!$E$12="All intent", SUMIFS(INDIRECT("'"&amp;Trust_selected!$H$2&amp;"'!F:F"),INDIRECT("'"&amp;Trust_selected!$H$2&amp;"'!B:B"),C$1,INDIRECT("'"&amp;Trust_selected!$H$2&amp;"'!E:E"),Trust_selected!$E$18,INDIRECT("'"&amp;Trust_selected!$H$2&amp;"'!H:H"),$B123), IF(Trust_selected!$E$18="18+", SUMIFS(INDIRECT("'"&amp;Trust_selected!$H$2&amp;"'!F:F"),INDIRECT("'"&amp;Trust_selected!$H$2&amp;"'!B:B"),C$1,INDIRECT("'"&amp;Trust_selected!$H$2&amp;"'!D:D"),Trust_selected!$E$12,INDIRECT("'"&amp;Trust_selected!$H$2&amp;"'!H:H"),$B123), SUMIFS(INDIRECT("'"&amp;Trust_selected!$H$2&amp;"'!F:F"),INDIRECT("'"&amp;Trust_selected!$H$2&amp;"'!B:B"),C$1,INDIRECT("'"&amp;Trust_selected!$H$2&amp;"'!D:D"),Trust_selected!$E$12,INDIRECT("'"&amp;Trust_selected!$H$2&amp;"'!E:E"),Trust_selected!$E$18,INDIRECT("'"&amp;Trust_selected!$H$2&amp;"'!H:H"),$B123))))</f>
        <v>2126</v>
      </c>
      <c r="F123" s="22">
        <f ca="1">IF(AND(Trust_selected!$E$12="All intent",Trust_selected!$E$18="18+"), SUMIFS(INDIRECT("'"&amp;Trust_selected!$H$2&amp;"'!G:G"),INDIRECT("'"&amp;Trust_selected!$H$2&amp;"'!B:B"),C$1,INDIRECT("'"&amp;Trust_selected!$H$2&amp;"'!H:H"),$B123), IF(Trust_selected!$E$12="All intent", SUMIFS(INDIRECT("'"&amp;Trust_selected!$H$2&amp;"'!G:G"),INDIRECT("'"&amp;Trust_selected!$H$2&amp;"'!B:B"),C$1,INDIRECT("'"&amp;Trust_selected!$H$2&amp;"'!E:E"),Trust_selected!$E$18,INDIRECT("'"&amp;Trust_selected!$H$2&amp;"'!H:H"),$B123), IF(Trust_selected!$E$18="18+", SUMIFS(INDIRECT("'"&amp;Trust_selected!$H$2&amp;"'!G:G"),INDIRECT("'"&amp;Trust_selected!$H$2&amp;"'!B:B"),C$1,INDIRECT("'"&amp;Trust_selected!$H$2&amp;"'!D:D"),Trust_selected!$E$12,INDIRECT("'"&amp;Trust_selected!$H$2&amp;"'!H:H"),$B123), SUMIFS(INDIRECT("'"&amp;Trust_selected!$H$2&amp;"'!G:G"),INDIRECT("'"&amp;Trust_selected!$H$2&amp;"'!B:B"),C$1,INDIRECT("'"&amp;Trust_selected!$H$2&amp;"'!D:D"),Trust_selected!$E$12,INDIRECT("'"&amp;Trust_selected!$H$2&amp;"'!E:E"),Trust_selected!$E$18,INDIRECT("'"&amp;Trust_selected!$H$2&amp;"'!H:H"),$B123))))</f>
        <v>90</v>
      </c>
      <c r="G123" s="22">
        <f t="shared" ca="1" si="56"/>
        <v>4.2333019755409221E-2</v>
      </c>
      <c r="H123" s="18">
        <f t="shared" ca="1" si="59"/>
        <v>4.1856794361209183E-2</v>
      </c>
      <c r="I123" s="76">
        <f t="shared" ca="1" si="35"/>
        <v>3.4137975203085681E-2</v>
      </c>
      <c r="J123" s="76">
        <f t="shared" ca="1" si="36"/>
        <v>5.1228321343972753E-2</v>
      </c>
      <c r="K123" s="76">
        <f t="shared" ca="1" si="37"/>
        <v>3.0358113240093992E-2</v>
      </c>
      <c r="L123" s="76">
        <f t="shared" ca="1" si="38"/>
        <v>5.7452747646684871E-2</v>
      </c>
      <c r="M123" s="77" t="str">
        <f t="shared" ca="1" si="39"/>
        <v/>
      </c>
      <c r="N123" s="12">
        <f t="shared" ca="1" si="60"/>
        <v>128</v>
      </c>
      <c r="O123" s="12">
        <f t="shared" ca="1" si="57"/>
        <v>2321124</v>
      </c>
      <c r="P123" s="22">
        <f ca="1">IF(AND(Trust_selected!$E$12="All intent",Trust_selected!$E$18="18+"), SUMIFS(INDIRECT("'"&amp;Trust_selected!$H$2&amp;"'!F:F"),INDIRECT("'"&amp;Trust_selected!$H$2&amp;"'!B:B"),N$1,INDIRECT("'"&amp;Trust_selected!$H$2&amp;"'!H:H"),$B123), IF(Trust_selected!$E$12="All intent", SUMIFS(INDIRECT("'"&amp;Trust_selected!$H$2&amp;"'!F:F"),INDIRECT("'"&amp;Trust_selected!$H$2&amp;"'!B:B"),N$1,INDIRECT("'"&amp;Trust_selected!$H$2&amp;"'!E:E"),Trust_selected!$E$18,INDIRECT("'"&amp;Trust_selected!$H$2&amp;"'!H:H"),$B123), IF(Trust_selected!$E$18="18+", SUMIFS(INDIRECT("'"&amp;Trust_selected!$H$2&amp;"'!F:F"),INDIRECT("'"&amp;Trust_selected!$H$2&amp;"'!B:B"),N$1,INDIRECT("'"&amp;Trust_selected!$H$2&amp;"'!D:D"),Trust_selected!$E$12,INDIRECT("'"&amp;Trust_selected!$H$2&amp;"'!H:H"),$B123), SUMIFS(INDIRECT("'"&amp;Trust_selected!$H$2&amp;"'!F:F"),INDIRECT("'"&amp;Trust_selected!$H$2&amp;"'!B:B"),N$1,INDIRECT("'"&amp;Trust_selected!$H$2&amp;"'!D:D"),Trust_selected!$E$12,INDIRECT("'"&amp;Trust_selected!$H$2&amp;"'!E:E"),Trust_selected!$E$18,INDIRECT("'"&amp;Trust_selected!$H$2&amp;"'!H:H"),$B123))))</f>
        <v>2321</v>
      </c>
      <c r="Q123" s="22">
        <f ca="1">IF(AND(Trust_selected!$E$12="All intent",Trust_selected!$E$18="18+"), SUMIFS(INDIRECT("'"&amp;Trust_selected!$H$2&amp;"'!G:G"),INDIRECT("'"&amp;Trust_selected!$H$2&amp;"'!B:B"),N$1,INDIRECT("'"&amp;Trust_selected!$H$2&amp;"'!H:H"),$B123), IF(Trust_selected!$E$12="All intent", SUMIFS(INDIRECT("'"&amp;Trust_selected!$H$2&amp;"'!G:G"),INDIRECT("'"&amp;Trust_selected!$H$2&amp;"'!B:B"),N$1,INDIRECT("'"&amp;Trust_selected!$H$2&amp;"'!E:E"),Trust_selected!$E$18,INDIRECT("'"&amp;Trust_selected!$H$2&amp;"'!H:H"),$B123), IF(Trust_selected!$E$18="18+", SUMIFS(INDIRECT("'"&amp;Trust_selected!$H$2&amp;"'!G:G"),INDIRECT("'"&amp;Trust_selected!$H$2&amp;"'!B:B"),N$1,INDIRECT("'"&amp;Trust_selected!$H$2&amp;"'!D:D"),Trust_selected!$E$12,INDIRECT("'"&amp;Trust_selected!$H$2&amp;"'!H:H"),$B123), SUMIFS(INDIRECT("'"&amp;Trust_selected!$H$2&amp;"'!G:G"),INDIRECT("'"&amp;Trust_selected!$H$2&amp;"'!B:B"),N$1,INDIRECT("'"&amp;Trust_selected!$H$2&amp;"'!D:D"),Trust_selected!$E$12,INDIRECT("'"&amp;Trust_selected!$H$2&amp;"'!E:E"),Trust_selected!$E$18,INDIRECT("'"&amp;Trust_selected!$H$2&amp;"'!H:H"),$B123))))</f>
        <v>82</v>
      </c>
      <c r="R123" s="22">
        <f t="shared" ca="1" si="34"/>
        <v>3.5329599310641967E-2</v>
      </c>
      <c r="S123" s="18">
        <f t="shared" ca="1" si="61"/>
        <v>4.2820310180952947E-2</v>
      </c>
      <c r="T123" s="76">
        <f t="shared" ca="1" si="40"/>
        <v>3.5311515537628742E-2</v>
      </c>
      <c r="U123" s="76">
        <f t="shared" ca="1" si="41"/>
        <v>5.1840004746584845E-2</v>
      </c>
      <c r="V123" s="76">
        <f t="shared" ca="1" si="42"/>
        <v>3.1599667350613279E-2</v>
      </c>
      <c r="W123" s="76">
        <f t="shared" ca="1" si="43"/>
        <v>5.7787505312273467E-2</v>
      </c>
      <c r="X123" s="77" t="str">
        <f t="shared" ca="1" si="44"/>
        <v/>
      </c>
      <c r="Y123" s="120">
        <f t="shared" ca="1" si="45"/>
        <v>3.4567647214476867E-2</v>
      </c>
      <c r="Z123" s="120">
        <f t="shared" ca="1" si="46"/>
        <v>5.1749321618728313E-2</v>
      </c>
      <c r="AA123" s="120">
        <f t="shared" ca="1" si="47"/>
        <v>2.8553921438340995E-2</v>
      </c>
      <c r="AB123" s="120">
        <f t="shared" ca="1" si="48"/>
        <v>4.3640876268782595E-2</v>
      </c>
      <c r="AC123" s="22" t="str">
        <f t="shared" ca="1" si="53"/>
        <v>Change not statistically significant</v>
      </c>
      <c r="AG123" s="22" t="str">
        <f t="shared" ca="1" si="54"/>
        <v>Change not statistically significant</v>
      </c>
    </row>
    <row r="124" spans="1:33" x14ac:dyDescent="0.3">
      <c r="A124" s="12" t="s">
        <v>282</v>
      </c>
      <c r="B124" s="12" t="s">
        <v>130</v>
      </c>
      <c r="C124" s="12">
        <f t="shared" ca="1" si="58"/>
        <v>10</v>
      </c>
      <c r="D124" s="12">
        <f t="shared" ca="1" si="55"/>
        <v>48125</v>
      </c>
      <c r="E124" s="22">
        <f ca="1">IF(AND(Trust_selected!$E$12="All intent",Trust_selected!$E$18="18+"), SUMIFS(INDIRECT("'"&amp;Trust_selected!$H$2&amp;"'!F:F"),INDIRECT("'"&amp;Trust_selected!$H$2&amp;"'!B:B"),C$1,INDIRECT("'"&amp;Trust_selected!$H$2&amp;"'!H:H"),$B124), IF(Trust_selected!$E$12="All intent", SUMIFS(INDIRECT("'"&amp;Trust_selected!$H$2&amp;"'!F:F"),INDIRECT("'"&amp;Trust_selected!$H$2&amp;"'!B:B"),C$1,INDIRECT("'"&amp;Trust_selected!$H$2&amp;"'!E:E"),Trust_selected!$E$18,INDIRECT("'"&amp;Trust_selected!$H$2&amp;"'!H:H"),$B124), IF(Trust_selected!$E$18="18+", SUMIFS(INDIRECT("'"&amp;Trust_selected!$H$2&amp;"'!F:F"),INDIRECT("'"&amp;Trust_selected!$H$2&amp;"'!B:B"),C$1,INDIRECT("'"&amp;Trust_selected!$H$2&amp;"'!D:D"),Trust_selected!$E$12,INDIRECT("'"&amp;Trust_selected!$H$2&amp;"'!H:H"),$B124), SUMIFS(INDIRECT("'"&amp;Trust_selected!$H$2&amp;"'!F:F"),INDIRECT("'"&amp;Trust_selected!$H$2&amp;"'!B:B"),C$1,INDIRECT("'"&amp;Trust_selected!$H$2&amp;"'!D:D"),Trust_selected!$E$12,INDIRECT("'"&amp;Trust_selected!$H$2&amp;"'!E:E"),Trust_selected!$E$18,INDIRECT("'"&amp;Trust_selected!$H$2&amp;"'!H:H"),$B124))))</f>
        <v>48</v>
      </c>
      <c r="F124" s="22">
        <f ca="1">IF(AND(Trust_selected!$E$12="All intent",Trust_selected!$E$18="18+"), SUMIFS(INDIRECT("'"&amp;Trust_selected!$H$2&amp;"'!G:G"),INDIRECT("'"&amp;Trust_selected!$H$2&amp;"'!B:B"),C$1,INDIRECT("'"&amp;Trust_selected!$H$2&amp;"'!H:H"),$B124), IF(Trust_selected!$E$12="All intent", SUMIFS(INDIRECT("'"&amp;Trust_selected!$H$2&amp;"'!G:G"),INDIRECT("'"&amp;Trust_selected!$H$2&amp;"'!B:B"),C$1,INDIRECT("'"&amp;Trust_selected!$H$2&amp;"'!E:E"),Trust_selected!$E$18,INDIRECT("'"&amp;Trust_selected!$H$2&amp;"'!H:H"),$B124), IF(Trust_selected!$E$18="18+", SUMIFS(INDIRECT("'"&amp;Trust_selected!$H$2&amp;"'!G:G"),INDIRECT("'"&amp;Trust_selected!$H$2&amp;"'!B:B"),C$1,INDIRECT("'"&amp;Trust_selected!$H$2&amp;"'!D:D"),Trust_selected!$E$12,INDIRECT("'"&amp;Trust_selected!$H$2&amp;"'!H:H"),$B124), SUMIFS(INDIRECT("'"&amp;Trust_selected!$H$2&amp;"'!G:G"),INDIRECT("'"&amp;Trust_selected!$H$2&amp;"'!B:B"),C$1,INDIRECT("'"&amp;Trust_selected!$H$2&amp;"'!D:D"),Trust_selected!$E$12,INDIRECT("'"&amp;Trust_selected!$H$2&amp;"'!E:E"),Trust_selected!$E$18,INDIRECT("'"&amp;Trust_selected!$H$2&amp;"'!H:H"),$B124))))</f>
        <v>0</v>
      </c>
      <c r="G124" s="22">
        <f t="shared" ca="1" si="56"/>
        <v>0</v>
      </c>
      <c r="H124" s="18">
        <f t="shared" ca="1" si="59"/>
        <v>4.1856794361209183E-2</v>
      </c>
      <c r="I124" s="76">
        <f t="shared" ca="1" si="35"/>
        <v>1.1584544552384664E-2</v>
      </c>
      <c r="J124" s="76">
        <f t="shared" ca="1" si="36"/>
        <v>0.1400282964609344</v>
      </c>
      <c r="K124" s="76">
        <f t="shared" ca="1" si="37"/>
        <v>6.3704063639879903E-3</v>
      </c>
      <c r="L124" s="76">
        <f t="shared" ca="1" si="38"/>
        <v>0.22938536828553793</v>
      </c>
      <c r="M124" s="77" t="str">
        <f t="shared" ca="1" si="39"/>
        <v>3SDL</v>
      </c>
      <c r="N124" s="12">
        <f t="shared" ca="1" si="60"/>
        <v>11</v>
      </c>
      <c r="O124" s="12">
        <f t="shared" ca="1" si="57"/>
        <v>61125</v>
      </c>
      <c r="P124" s="22">
        <f ca="1">IF(AND(Trust_selected!$E$12="All intent",Trust_selected!$E$18="18+"), SUMIFS(INDIRECT("'"&amp;Trust_selected!$H$2&amp;"'!F:F"),INDIRECT("'"&amp;Trust_selected!$H$2&amp;"'!B:B"),N$1,INDIRECT("'"&amp;Trust_selected!$H$2&amp;"'!H:H"),$B124), IF(Trust_selected!$E$12="All intent", SUMIFS(INDIRECT("'"&amp;Trust_selected!$H$2&amp;"'!F:F"),INDIRECT("'"&amp;Trust_selected!$H$2&amp;"'!B:B"),N$1,INDIRECT("'"&amp;Trust_selected!$H$2&amp;"'!E:E"),Trust_selected!$E$18,INDIRECT("'"&amp;Trust_selected!$H$2&amp;"'!H:H"),$B124), IF(Trust_selected!$E$18="18+", SUMIFS(INDIRECT("'"&amp;Trust_selected!$H$2&amp;"'!F:F"),INDIRECT("'"&amp;Trust_selected!$H$2&amp;"'!B:B"),N$1,INDIRECT("'"&amp;Trust_selected!$H$2&amp;"'!D:D"),Trust_selected!$E$12,INDIRECT("'"&amp;Trust_selected!$H$2&amp;"'!H:H"),$B124), SUMIFS(INDIRECT("'"&amp;Trust_selected!$H$2&amp;"'!F:F"),INDIRECT("'"&amp;Trust_selected!$H$2&amp;"'!B:B"),N$1,INDIRECT("'"&amp;Trust_selected!$H$2&amp;"'!D:D"),Trust_selected!$E$12,INDIRECT("'"&amp;Trust_selected!$H$2&amp;"'!E:E"),Trust_selected!$E$18,INDIRECT("'"&amp;Trust_selected!$H$2&amp;"'!H:H"),$B124))))</f>
        <v>61</v>
      </c>
      <c r="Q124" s="22">
        <f ca="1">IF(AND(Trust_selected!$E$12="All intent",Trust_selected!$E$18="18+"), SUMIFS(INDIRECT("'"&amp;Trust_selected!$H$2&amp;"'!G:G"),INDIRECT("'"&amp;Trust_selected!$H$2&amp;"'!B:B"),N$1,INDIRECT("'"&amp;Trust_selected!$H$2&amp;"'!H:H"),$B124), IF(Trust_selected!$E$12="All intent", SUMIFS(INDIRECT("'"&amp;Trust_selected!$H$2&amp;"'!G:G"),INDIRECT("'"&amp;Trust_selected!$H$2&amp;"'!B:B"),N$1,INDIRECT("'"&amp;Trust_selected!$H$2&amp;"'!E:E"),Trust_selected!$E$18,INDIRECT("'"&amp;Trust_selected!$H$2&amp;"'!H:H"),$B124), IF(Trust_selected!$E$18="18+", SUMIFS(INDIRECT("'"&amp;Trust_selected!$H$2&amp;"'!G:G"),INDIRECT("'"&amp;Trust_selected!$H$2&amp;"'!B:B"),N$1,INDIRECT("'"&amp;Trust_selected!$H$2&amp;"'!D:D"),Trust_selected!$E$12,INDIRECT("'"&amp;Trust_selected!$H$2&amp;"'!H:H"),$B124), SUMIFS(INDIRECT("'"&amp;Trust_selected!$H$2&amp;"'!G:G"),INDIRECT("'"&amp;Trust_selected!$H$2&amp;"'!B:B"),N$1,INDIRECT("'"&amp;Trust_selected!$H$2&amp;"'!D:D"),Trust_selected!$E$12,INDIRECT("'"&amp;Trust_selected!$H$2&amp;"'!E:E"),Trust_selected!$E$18,INDIRECT("'"&amp;Trust_selected!$H$2&amp;"'!H:H"),$B124))))</f>
        <v>1</v>
      </c>
      <c r="R124" s="22">
        <f t="shared" ca="1" si="34"/>
        <v>1.6393442622950821E-2</v>
      </c>
      <c r="S124" s="18">
        <f t="shared" ca="1" si="61"/>
        <v>4.2820310180952947E-2</v>
      </c>
      <c r="T124" s="76">
        <f t="shared" ca="1" si="40"/>
        <v>1.3675125646671244E-2</v>
      </c>
      <c r="U124" s="76">
        <f t="shared" ca="1" si="41"/>
        <v>0.12613755389973505</v>
      </c>
      <c r="V124" s="76">
        <f t="shared" ca="1" si="42"/>
        <v>7.8664252000142879E-3</v>
      </c>
      <c r="W124" s="76">
        <f t="shared" ca="1" si="43"/>
        <v>0.20153900242442205</v>
      </c>
      <c r="X124" s="77" t="str">
        <f t="shared" ca="1" si="44"/>
        <v/>
      </c>
      <c r="Y124" s="120">
        <f t="shared" ca="1" si="45"/>
        <v>0</v>
      </c>
      <c r="Z124" s="120">
        <f t="shared" ca="1" si="46"/>
        <v>7.4100129666117467E-2</v>
      </c>
      <c r="AA124" s="120">
        <f t="shared" ca="1" si="47"/>
        <v>2.8997307992998252E-3</v>
      </c>
      <c r="AB124" s="120">
        <f t="shared" ca="1" si="48"/>
        <v>8.7188600446415812E-2</v>
      </c>
      <c r="AC124" s="22" t="str">
        <f t="shared" ca="1" si="53"/>
        <v>Change not statistically significant</v>
      </c>
      <c r="AG124" s="22" t="str">
        <f t="shared" ca="1" si="54"/>
        <v>Numbers too small for z-test</v>
      </c>
    </row>
    <row r="125" spans="1:33" x14ac:dyDescent="0.3">
      <c r="A125" s="12" t="s">
        <v>283</v>
      </c>
      <c r="B125" s="12" t="s">
        <v>131</v>
      </c>
      <c r="C125" s="12">
        <f t="shared" ca="1" si="58"/>
        <v>82</v>
      </c>
      <c r="D125" s="12">
        <f t="shared" ca="1" si="55"/>
        <v>761126</v>
      </c>
      <c r="E125" s="22">
        <f ca="1">IF(AND(Trust_selected!$E$12="All intent",Trust_selected!$E$18="18+"), SUMIFS(INDIRECT("'"&amp;Trust_selected!$H$2&amp;"'!F:F"),INDIRECT("'"&amp;Trust_selected!$H$2&amp;"'!B:B"),C$1,INDIRECT("'"&amp;Trust_selected!$H$2&amp;"'!H:H"),$B125), IF(Trust_selected!$E$12="All intent", SUMIFS(INDIRECT("'"&amp;Trust_selected!$H$2&amp;"'!F:F"),INDIRECT("'"&amp;Trust_selected!$H$2&amp;"'!B:B"),C$1,INDIRECT("'"&amp;Trust_selected!$H$2&amp;"'!E:E"),Trust_selected!$E$18,INDIRECT("'"&amp;Trust_selected!$H$2&amp;"'!H:H"),$B125), IF(Trust_selected!$E$18="18+", SUMIFS(INDIRECT("'"&amp;Trust_selected!$H$2&amp;"'!F:F"),INDIRECT("'"&amp;Trust_selected!$H$2&amp;"'!B:B"),C$1,INDIRECT("'"&amp;Trust_selected!$H$2&amp;"'!D:D"),Trust_selected!$E$12,INDIRECT("'"&amp;Trust_selected!$H$2&amp;"'!H:H"),$B125), SUMIFS(INDIRECT("'"&amp;Trust_selected!$H$2&amp;"'!F:F"),INDIRECT("'"&amp;Trust_selected!$H$2&amp;"'!B:B"),C$1,INDIRECT("'"&amp;Trust_selected!$H$2&amp;"'!D:D"),Trust_selected!$E$12,INDIRECT("'"&amp;Trust_selected!$H$2&amp;"'!E:E"),Trust_selected!$E$18,INDIRECT("'"&amp;Trust_selected!$H$2&amp;"'!H:H"),$B125))))</f>
        <v>761</v>
      </c>
      <c r="F125" s="22">
        <f ca="1">IF(AND(Trust_selected!$E$12="All intent",Trust_selected!$E$18="18+"), SUMIFS(INDIRECT("'"&amp;Trust_selected!$H$2&amp;"'!G:G"),INDIRECT("'"&amp;Trust_selected!$H$2&amp;"'!B:B"),C$1,INDIRECT("'"&amp;Trust_selected!$H$2&amp;"'!H:H"),$B125), IF(Trust_selected!$E$12="All intent", SUMIFS(INDIRECT("'"&amp;Trust_selected!$H$2&amp;"'!G:G"),INDIRECT("'"&amp;Trust_selected!$H$2&amp;"'!B:B"),C$1,INDIRECT("'"&amp;Trust_selected!$H$2&amp;"'!E:E"),Trust_selected!$E$18,INDIRECT("'"&amp;Trust_selected!$H$2&amp;"'!H:H"),$B125), IF(Trust_selected!$E$18="18+", SUMIFS(INDIRECT("'"&amp;Trust_selected!$H$2&amp;"'!G:G"),INDIRECT("'"&amp;Trust_selected!$H$2&amp;"'!B:B"),C$1,INDIRECT("'"&amp;Trust_selected!$H$2&amp;"'!D:D"),Trust_selected!$E$12,INDIRECT("'"&amp;Trust_selected!$H$2&amp;"'!H:H"),$B125), SUMIFS(INDIRECT("'"&amp;Trust_selected!$H$2&amp;"'!G:G"),INDIRECT("'"&amp;Trust_selected!$H$2&amp;"'!B:B"),C$1,INDIRECT("'"&amp;Trust_selected!$H$2&amp;"'!D:D"),Trust_selected!$E$12,INDIRECT("'"&amp;Trust_selected!$H$2&amp;"'!E:E"),Trust_selected!$E$18,INDIRECT("'"&amp;Trust_selected!$H$2&amp;"'!H:H"),$B125))))</f>
        <v>30</v>
      </c>
      <c r="G125" s="22">
        <f t="shared" ca="1" si="56"/>
        <v>3.9421813403416557E-2</v>
      </c>
      <c r="H125" s="18">
        <f t="shared" ca="1" si="59"/>
        <v>4.1856794361209183E-2</v>
      </c>
      <c r="I125" s="76">
        <f t="shared" ca="1" si="35"/>
        <v>2.9779778525676141E-2</v>
      </c>
      <c r="J125" s="76">
        <f t="shared" ca="1" si="36"/>
        <v>5.8536078009533747E-2</v>
      </c>
      <c r="K125" s="76">
        <f t="shared" ca="1" si="37"/>
        <v>2.4529057059458702E-2</v>
      </c>
      <c r="L125" s="76">
        <f t="shared" ca="1" si="38"/>
        <v>7.053997178979543E-2</v>
      </c>
      <c r="M125" s="77" t="str">
        <f t="shared" ca="1" si="39"/>
        <v/>
      </c>
      <c r="N125" s="12">
        <f t="shared" ca="1" si="60"/>
        <v>99</v>
      </c>
      <c r="O125" s="12">
        <f t="shared" ca="1" si="57"/>
        <v>1068126</v>
      </c>
      <c r="P125" s="22">
        <f ca="1">IF(AND(Trust_selected!$E$12="All intent",Trust_selected!$E$18="18+"), SUMIFS(INDIRECT("'"&amp;Trust_selected!$H$2&amp;"'!F:F"),INDIRECT("'"&amp;Trust_selected!$H$2&amp;"'!B:B"),N$1,INDIRECT("'"&amp;Trust_selected!$H$2&amp;"'!H:H"),$B125), IF(Trust_selected!$E$12="All intent", SUMIFS(INDIRECT("'"&amp;Trust_selected!$H$2&amp;"'!F:F"),INDIRECT("'"&amp;Trust_selected!$H$2&amp;"'!B:B"),N$1,INDIRECT("'"&amp;Trust_selected!$H$2&amp;"'!E:E"),Trust_selected!$E$18,INDIRECT("'"&amp;Trust_selected!$H$2&amp;"'!H:H"),$B125), IF(Trust_selected!$E$18="18+", SUMIFS(INDIRECT("'"&amp;Trust_selected!$H$2&amp;"'!F:F"),INDIRECT("'"&amp;Trust_selected!$H$2&amp;"'!B:B"),N$1,INDIRECT("'"&amp;Trust_selected!$H$2&amp;"'!D:D"),Trust_selected!$E$12,INDIRECT("'"&amp;Trust_selected!$H$2&amp;"'!H:H"),$B125), SUMIFS(INDIRECT("'"&amp;Trust_selected!$H$2&amp;"'!F:F"),INDIRECT("'"&amp;Trust_selected!$H$2&amp;"'!B:B"),N$1,INDIRECT("'"&amp;Trust_selected!$H$2&amp;"'!D:D"),Trust_selected!$E$12,INDIRECT("'"&amp;Trust_selected!$H$2&amp;"'!E:E"),Trust_selected!$E$18,INDIRECT("'"&amp;Trust_selected!$H$2&amp;"'!H:H"),$B125))))</f>
        <v>1068</v>
      </c>
      <c r="Q125" s="22">
        <f ca="1">IF(AND(Trust_selected!$E$12="All intent",Trust_selected!$E$18="18+"), SUMIFS(INDIRECT("'"&amp;Trust_selected!$H$2&amp;"'!G:G"),INDIRECT("'"&amp;Trust_selected!$H$2&amp;"'!B:B"),N$1,INDIRECT("'"&amp;Trust_selected!$H$2&amp;"'!H:H"),$B125), IF(Trust_selected!$E$12="All intent", SUMIFS(INDIRECT("'"&amp;Trust_selected!$H$2&amp;"'!G:G"),INDIRECT("'"&amp;Trust_selected!$H$2&amp;"'!B:B"),N$1,INDIRECT("'"&amp;Trust_selected!$H$2&amp;"'!E:E"),Trust_selected!$E$18,INDIRECT("'"&amp;Trust_selected!$H$2&amp;"'!H:H"),$B125), IF(Trust_selected!$E$18="18+", SUMIFS(INDIRECT("'"&amp;Trust_selected!$H$2&amp;"'!G:G"),INDIRECT("'"&amp;Trust_selected!$H$2&amp;"'!B:B"),N$1,INDIRECT("'"&amp;Trust_selected!$H$2&amp;"'!D:D"),Trust_selected!$E$12,INDIRECT("'"&amp;Trust_selected!$H$2&amp;"'!H:H"),$B125), SUMIFS(INDIRECT("'"&amp;Trust_selected!$H$2&amp;"'!G:G"),INDIRECT("'"&amp;Trust_selected!$H$2&amp;"'!B:B"),N$1,INDIRECT("'"&amp;Trust_selected!$H$2&amp;"'!D:D"),Trust_selected!$E$12,INDIRECT("'"&amp;Trust_selected!$H$2&amp;"'!E:E"),Trust_selected!$E$18,INDIRECT("'"&amp;Trust_selected!$H$2&amp;"'!H:H"),$B125))))</f>
        <v>64</v>
      </c>
      <c r="R125" s="22">
        <f t="shared" ca="1" si="34"/>
        <v>5.9925093632958802E-2</v>
      </c>
      <c r="S125" s="18">
        <f t="shared" ca="1" si="61"/>
        <v>4.2820310180952947E-2</v>
      </c>
      <c r="T125" s="76">
        <f t="shared" ca="1" si="40"/>
        <v>3.2228358646658184E-2</v>
      </c>
      <c r="U125" s="76">
        <f t="shared" ca="1" si="41"/>
        <v>5.6689427849513925E-2</v>
      </c>
      <c r="V125" s="76">
        <f t="shared" ca="1" si="42"/>
        <v>2.7387442364864518E-2</v>
      </c>
      <c r="W125" s="76">
        <f t="shared" ca="1" si="43"/>
        <v>6.6356310434186661E-2</v>
      </c>
      <c r="X125" s="77" t="str">
        <f t="shared" ca="1" si="44"/>
        <v/>
      </c>
      <c r="Y125" s="120">
        <f t="shared" ca="1" si="45"/>
        <v>2.7751385851253352E-2</v>
      </c>
      <c r="Z125" s="120">
        <f t="shared" ca="1" si="46"/>
        <v>5.5718800138835366E-2</v>
      </c>
      <c r="AA125" s="120">
        <f t="shared" ca="1" si="47"/>
        <v>4.7205885555331902E-2</v>
      </c>
      <c r="AB125" s="120">
        <f t="shared" ca="1" si="48"/>
        <v>7.5798741421641197E-2</v>
      </c>
      <c r="AC125" s="22" t="str">
        <f t="shared" ca="1" si="53"/>
        <v>Change not statistically significant</v>
      </c>
      <c r="AG125" s="22" t="str">
        <f t="shared" ca="1" si="54"/>
        <v>Change not statistically significant</v>
      </c>
    </row>
    <row r="126" spans="1:33" x14ac:dyDescent="0.3">
      <c r="A126" s="12" t="s">
        <v>284</v>
      </c>
      <c r="B126" s="12" t="s">
        <v>132</v>
      </c>
      <c r="C126" s="12">
        <f t="shared" ca="1" si="58"/>
        <v>24</v>
      </c>
      <c r="D126" s="12">
        <f t="shared" ca="1" si="55"/>
        <v>109127</v>
      </c>
      <c r="E126" s="22">
        <f ca="1">IF(AND(Trust_selected!$E$12="All intent",Trust_selected!$E$18="18+"), SUMIFS(INDIRECT("'"&amp;Trust_selected!$H$2&amp;"'!F:F"),INDIRECT("'"&amp;Trust_selected!$H$2&amp;"'!B:B"),C$1,INDIRECT("'"&amp;Trust_selected!$H$2&amp;"'!H:H"),$B126), IF(Trust_selected!$E$12="All intent", SUMIFS(INDIRECT("'"&amp;Trust_selected!$H$2&amp;"'!F:F"),INDIRECT("'"&amp;Trust_selected!$H$2&amp;"'!B:B"),C$1,INDIRECT("'"&amp;Trust_selected!$H$2&amp;"'!E:E"),Trust_selected!$E$18,INDIRECT("'"&amp;Trust_selected!$H$2&amp;"'!H:H"),$B126), IF(Trust_selected!$E$18="18+", SUMIFS(INDIRECT("'"&amp;Trust_selected!$H$2&amp;"'!F:F"),INDIRECT("'"&amp;Trust_selected!$H$2&amp;"'!B:B"),C$1,INDIRECT("'"&amp;Trust_selected!$H$2&amp;"'!D:D"),Trust_selected!$E$12,INDIRECT("'"&amp;Trust_selected!$H$2&amp;"'!H:H"),$B126), SUMIFS(INDIRECT("'"&amp;Trust_selected!$H$2&amp;"'!F:F"),INDIRECT("'"&amp;Trust_selected!$H$2&amp;"'!B:B"),C$1,INDIRECT("'"&amp;Trust_selected!$H$2&amp;"'!D:D"),Trust_selected!$E$12,INDIRECT("'"&amp;Trust_selected!$H$2&amp;"'!E:E"),Trust_selected!$E$18,INDIRECT("'"&amp;Trust_selected!$H$2&amp;"'!H:H"),$B126))))</f>
        <v>109</v>
      </c>
      <c r="F126" s="22">
        <f ca="1">IF(AND(Trust_selected!$E$12="All intent",Trust_selected!$E$18="18+"), SUMIFS(INDIRECT("'"&amp;Trust_selected!$H$2&amp;"'!G:G"),INDIRECT("'"&amp;Trust_selected!$H$2&amp;"'!B:B"),C$1,INDIRECT("'"&amp;Trust_selected!$H$2&amp;"'!H:H"),$B126), IF(Trust_selected!$E$12="All intent", SUMIFS(INDIRECT("'"&amp;Trust_selected!$H$2&amp;"'!G:G"),INDIRECT("'"&amp;Trust_selected!$H$2&amp;"'!B:B"),C$1,INDIRECT("'"&amp;Trust_selected!$H$2&amp;"'!E:E"),Trust_selected!$E$18,INDIRECT("'"&amp;Trust_selected!$H$2&amp;"'!H:H"),$B126), IF(Trust_selected!$E$18="18+", SUMIFS(INDIRECT("'"&amp;Trust_selected!$H$2&amp;"'!G:G"),INDIRECT("'"&amp;Trust_selected!$H$2&amp;"'!B:B"),C$1,INDIRECT("'"&amp;Trust_selected!$H$2&amp;"'!D:D"),Trust_selected!$E$12,INDIRECT("'"&amp;Trust_selected!$H$2&amp;"'!H:H"),$B126), SUMIFS(INDIRECT("'"&amp;Trust_selected!$H$2&amp;"'!G:G"),INDIRECT("'"&amp;Trust_selected!$H$2&amp;"'!B:B"),C$1,INDIRECT("'"&amp;Trust_selected!$H$2&amp;"'!D:D"),Trust_selected!$E$12,INDIRECT("'"&amp;Trust_selected!$H$2&amp;"'!E:E"),Trust_selected!$E$18,INDIRECT("'"&amp;Trust_selected!$H$2&amp;"'!H:H"),$B126))))</f>
        <v>1</v>
      </c>
      <c r="G126" s="22">
        <f t="shared" ca="1" si="56"/>
        <v>9.1743119266055051E-3</v>
      </c>
      <c r="H126" s="18">
        <f t="shared" ca="1" si="59"/>
        <v>4.1856794361209183E-2</v>
      </c>
      <c r="I126" s="76">
        <f t="shared" ca="1" si="35"/>
        <v>1.7346485732320237E-2</v>
      </c>
      <c r="J126" s="76">
        <f t="shared" ca="1" si="36"/>
        <v>9.7561324603084462E-2</v>
      </c>
      <c r="K126" s="76">
        <f t="shared" ca="1" si="37"/>
        <v>1.0993541019624509E-2</v>
      </c>
      <c r="L126" s="76">
        <f t="shared" ca="1" si="38"/>
        <v>0.14652836365340313</v>
      </c>
      <c r="M126" s="77" t="str">
        <f t="shared" ca="1" si="39"/>
        <v>3SDL</v>
      </c>
      <c r="N126" s="12">
        <f t="shared" ca="1" si="60"/>
        <v>19</v>
      </c>
      <c r="O126" s="12">
        <f t="shared" ca="1" si="57"/>
        <v>111127</v>
      </c>
      <c r="P126" s="22">
        <f ca="1">IF(AND(Trust_selected!$E$12="All intent",Trust_selected!$E$18="18+"), SUMIFS(INDIRECT("'"&amp;Trust_selected!$H$2&amp;"'!F:F"),INDIRECT("'"&amp;Trust_selected!$H$2&amp;"'!B:B"),N$1,INDIRECT("'"&amp;Trust_selected!$H$2&amp;"'!H:H"),$B126), IF(Trust_selected!$E$12="All intent", SUMIFS(INDIRECT("'"&amp;Trust_selected!$H$2&amp;"'!F:F"),INDIRECT("'"&amp;Trust_selected!$H$2&amp;"'!B:B"),N$1,INDIRECT("'"&amp;Trust_selected!$H$2&amp;"'!E:E"),Trust_selected!$E$18,INDIRECT("'"&amp;Trust_selected!$H$2&amp;"'!H:H"),$B126), IF(Trust_selected!$E$18="18+", SUMIFS(INDIRECT("'"&amp;Trust_selected!$H$2&amp;"'!F:F"),INDIRECT("'"&amp;Trust_selected!$H$2&amp;"'!B:B"),N$1,INDIRECT("'"&amp;Trust_selected!$H$2&amp;"'!D:D"),Trust_selected!$E$12,INDIRECT("'"&amp;Trust_selected!$H$2&amp;"'!H:H"),$B126), SUMIFS(INDIRECT("'"&amp;Trust_selected!$H$2&amp;"'!F:F"),INDIRECT("'"&amp;Trust_selected!$H$2&amp;"'!B:B"),N$1,INDIRECT("'"&amp;Trust_selected!$H$2&amp;"'!D:D"),Trust_selected!$E$12,INDIRECT("'"&amp;Trust_selected!$H$2&amp;"'!E:E"),Trust_selected!$E$18,INDIRECT("'"&amp;Trust_selected!$H$2&amp;"'!H:H"),$B126))))</f>
        <v>111</v>
      </c>
      <c r="Q126" s="22">
        <f ca="1">IF(AND(Trust_selected!$E$12="All intent",Trust_selected!$E$18="18+"), SUMIFS(INDIRECT("'"&amp;Trust_selected!$H$2&amp;"'!G:G"),INDIRECT("'"&amp;Trust_selected!$H$2&amp;"'!B:B"),N$1,INDIRECT("'"&amp;Trust_selected!$H$2&amp;"'!H:H"),$B126), IF(Trust_selected!$E$12="All intent", SUMIFS(INDIRECT("'"&amp;Trust_selected!$H$2&amp;"'!G:G"),INDIRECT("'"&amp;Trust_selected!$H$2&amp;"'!B:B"),N$1,INDIRECT("'"&amp;Trust_selected!$H$2&amp;"'!E:E"),Trust_selected!$E$18,INDIRECT("'"&amp;Trust_selected!$H$2&amp;"'!H:H"),$B126), IF(Trust_selected!$E$18="18+", SUMIFS(INDIRECT("'"&amp;Trust_selected!$H$2&amp;"'!G:G"),INDIRECT("'"&amp;Trust_selected!$H$2&amp;"'!B:B"),N$1,INDIRECT("'"&amp;Trust_selected!$H$2&amp;"'!D:D"),Trust_selected!$E$12,INDIRECT("'"&amp;Trust_selected!$H$2&amp;"'!H:H"),$B126), SUMIFS(INDIRECT("'"&amp;Trust_selected!$H$2&amp;"'!G:G"),INDIRECT("'"&amp;Trust_selected!$H$2&amp;"'!B:B"),N$1,INDIRECT("'"&amp;Trust_selected!$H$2&amp;"'!D:D"),Trust_selected!$E$12,INDIRECT("'"&amp;Trust_selected!$H$2&amp;"'!E:E"),Trust_selected!$E$18,INDIRECT("'"&amp;Trust_selected!$H$2&amp;"'!H:H"),$B126))))</f>
        <v>4</v>
      </c>
      <c r="R126" s="22">
        <f t="shared" ca="1" si="34"/>
        <v>3.6036036036036036E-2</v>
      </c>
      <c r="S126" s="18">
        <f t="shared" ca="1" si="61"/>
        <v>4.2820310180952947E-2</v>
      </c>
      <c r="T126" s="76">
        <f t="shared" ca="1" si="40"/>
        <v>1.8051825796246177E-2</v>
      </c>
      <c r="U126" s="76">
        <f t="shared" ca="1" si="41"/>
        <v>9.8175298000109448E-2</v>
      </c>
      <c r="V126" s="76">
        <f t="shared" ca="1" si="42"/>
        <v>1.1520411007744598E-2</v>
      </c>
      <c r="W126" s="76">
        <f t="shared" ca="1" si="43"/>
        <v>0.14655134223566341</v>
      </c>
      <c r="X126" s="77" t="str">
        <f t="shared" ca="1" si="44"/>
        <v/>
      </c>
      <c r="Y126" s="120">
        <f t="shared" ca="1" si="45"/>
        <v>1.6213312925450951E-3</v>
      </c>
      <c r="Z126" s="120">
        <f t="shared" ca="1" si="46"/>
        <v>5.0145624591783226E-2</v>
      </c>
      <c r="AA126" s="120">
        <f t="shared" ca="1" si="47"/>
        <v>1.410130250923179E-2</v>
      </c>
      <c r="AB126" s="120">
        <f t="shared" ca="1" si="48"/>
        <v>8.9010055899952076E-2</v>
      </c>
      <c r="AC126" s="22" t="str">
        <f t="shared" ca="1" si="53"/>
        <v>Change not statistically significant</v>
      </c>
      <c r="AG126" s="22" t="str">
        <f t="shared" ca="1" si="54"/>
        <v>Numbers too small for z-test</v>
      </c>
    </row>
    <row r="127" spans="1:33" x14ac:dyDescent="0.3">
      <c r="A127" s="12" t="s">
        <v>285</v>
      </c>
      <c r="B127" s="12" t="s">
        <v>133</v>
      </c>
      <c r="C127" s="12">
        <f t="shared" ca="1" si="58"/>
        <v>86</v>
      </c>
      <c r="D127" s="12">
        <f t="shared" ca="1" si="55"/>
        <v>810128</v>
      </c>
      <c r="E127" s="22">
        <f ca="1">IF(AND(Trust_selected!$E$12="All intent",Trust_selected!$E$18="18+"), SUMIFS(INDIRECT("'"&amp;Trust_selected!$H$2&amp;"'!F:F"),INDIRECT("'"&amp;Trust_selected!$H$2&amp;"'!B:B"),C$1,INDIRECT("'"&amp;Trust_selected!$H$2&amp;"'!H:H"),$B127), IF(Trust_selected!$E$12="All intent", SUMIFS(INDIRECT("'"&amp;Trust_selected!$H$2&amp;"'!F:F"),INDIRECT("'"&amp;Trust_selected!$H$2&amp;"'!B:B"),C$1,INDIRECT("'"&amp;Trust_selected!$H$2&amp;"'!E:E"),Trust_selected!$E$18,INDIRECT("'"&amp;Trust_selected!$H$2&amp;"'!H:H"),$B127), IF(Trust_selected!$E$18="18+", SUMIFS(INDIRECT("'"&amp;Trust_selected!$H$2&amp;"'!F:F"),INDIRECT("'"&amp;Trust_selected!$H$2&amp;"'!B:B"),C$1,INDIRECT("'"&amp;Trust_selected!$H$2&amp;"'!D:D"),Trust_selected!$E$12,INDIRECT("'"&amp;Trust_selected!$H$2&amp;"'!H:H"),$B127), SUMIFS(INDIRECT("'"&amp;Trust_selected!$H$2&amp;"'!F:F"),INDIRECT("'"&amp;Trust_selected!$H$2&amp;"'!B:B"),C$1,INDIRECT("'"&amp;Trust_selected!$H$2&amp;"'!D:D"),Trust_selected!$E$12,INDIRECT("'"&amp;Trust_selected!$H$2&amp;"'!E:E"),Trust_selected!$E$18,INDIRECT("'"&amp;Trust_selected!$H$2&amp;"'!H:H"),$B127))))</f>
        <v>810</v>
      </c>
      <c r="F127" s="22">
        <f ca="1">IF(AND(Trust_selected!$E$12="All intent",Trust_selected!$E$18="18+"), SUMIFS(INDIRECT("'"&amp;Trust_selected!$H$2&amp;"'!G:G"),INDIRECT("'"&amp;Trust_selected!$H$2&amp;"'!B:B"),C$1,INDIRECT("'"&amp;Trust_selected!$H$2&amp;"'!H:H"),$B127), IF(Trust_selected!$E$12="All intent", SUMIFS(INDIRECT("'"&amp;Trust_selected!$H$2&amp;"'!G:G"),INDIRECT("'"&amp;Trust_selected!$H$2&amp;"'!B:B"),C$1,INDIRECT("'"&amp;Trust_selected!$H$2&amp;"'!E:E"),Trust_selected!$E$18,INDIRECT("'"&amp;Trust_selected!$H$2&amp;"'!H:H"),$B127), IF(Trust_selected!$E$18="18+", SUMIFS(INDIRECT("'"&amp;Trust_selected!$H$2&amp;"'!G:G"),INDIRECT("'"&amp;Trust_selected!$H$2&amp;"'!B:B"),C$1,INDIRECT("'"&amp;Trust_selected!$H$2&amp;"'!D:D"),Trust_selected!$E$12,INDIRECT("'"&amp;Trust_selected!$H$2&amp;"'!H:H"),$B127), SUMIFS(INDIRECT("'"&amp;Trust_selected!$H$2&amp;"'!G:G"),INDIRECT("'"&amp;Trust_selected!$H$2&amp;"'!B:B"),C$1,INDIRECT("'"&amp;Trust_selected!$H$2&amp;"'!D:D"),Trust_selected!$E$12,INDIRECT("'"&amp;Trust_selected!$H$2&amp;"'!E:E"),Trust_selected!$E$18,INDIRECT("'"&amp;Trust_selected!$H$2&amp;"'!H:H"),$B127))))</f>
        <v>54</v>
      </c>
      <c r="G127" s="22">
        <f t="shared" ca="1" si="56"/>
        <v>6.6666666666666666E-2</v>
      </c>
      <c r="H127" s="18">
        <f t="shared" ca="1" si="59"/>
        <v>4.1856794361209183E-2</v>
      </c>
      <c r="I127" s="76">
        <f t="shared" ca="1" si="35"/>
        <v>3.0091544057316233E-2</v>
      </c>
      <c r="J127" s="76">
        <f t="shared" ca="1" si="36"/>
        <v>5.794721786534645E-2</v>
      </c>
      <c r="K127" s="76">
        <f t="shared" ca="1" si="37"/>
        <v>2.4928582554110602E-2</v>
      </c>
      <c r="L127" s="76">
        <f t="shared" ca="1" si="38"/>
        <v>6.9461516373848592E-2</v>
      </c>
      <c r="M127" s="77" t="str">
        <f t="shared" ca="1" si="39"/>
        <v/>
      </c>
      <c r="N127" s="12">
        <f t="shared" ca="1" si="60"/>
        <v>81</v>
      </c>
      <c r="O127" s="12">
        <f t="shared" ca="1" si="57"/>
        <v>814128</v>
      </c>
      <c r="P127" s="22">
        <f ca="1">IF(AND(Trust_selected!$E$12="All intent",Trust_selected!$E$18="18+"), SUMIFS(INDIRECT("'"&amp;Trust_selected!$H$2&amp;"'!F:F"),INDIRECT("'"&amp;Trust_selected!$H$2&amp;"'!B:B"),N$1,INDIRECT("'"&amp;Trust_selected!$H$2&amp;"'!H:H"),$B127), IF(Trust_selected!$E$12="All intent", SUMIFS(INDIRECT("'"&amp;Trust_selected!$H$2&amp;"'!F:F"),INDIRECT("'"&amp;Trust_selected!$H$2&amp;"'!B:B"),N$1,INDIRECT("'"&amp;Trust_selected!$H$2&amp;"'!E:E"),Trust_selected!$E$18,INDIRECT("'"&amp;Trust_selected!$H$2&amp;"'!H:H"),$B127), IF(Trust_selected!$E$18="18+", SUMIFS(INDIRECT("'"&amp;Trust_selected!$H$2&amp;"'!F:F"),INDIRECT("'"&amp;Trust_selected!$H$2&amp;"'!B:B"),N$1,INDIRECT("'"&amp;Trust_selected!$H$2&amp;"'!D:D"),Trust_selected!$E$12,INDIRECT("'"&amp;Trust_selected!$H$2&amp;"'!H:H"),$B127), SUMIFS(INDIRECT("'"&amp;Trust_selected!$H$2&amp;"'!F:F"),INDIRECT("'"&amp;Trust_selected!$H$2&amp;"'!B:B"),N$1,INDIRECT("'"&amp;Trust_selected!$H$2&amp;"'!D:D"),Trust_selected!$E$12,INDIRECT("'"&amp;Trust_selected!$H$2&amp;"'!E:E"),Trust_selected!$E$18,INDIRECT("'"&amp;Trust_selected!$H$2&amp;"'!H:H"),$B127))))</f>
        <v>814</v>
      </c>
      <c r="Q127" s="22">
        <f ca="1">IF(AND(Trust_selected!$E$12="All intent",Trust_selected!$E$18="18+"), SUMIFS(INDIRECT("'"&amp;Trust_selected!$H$2&amp;"'!G:G"),INDIRECT("'"&amp;Trust_selected!$H$2&amp;"'!B:B"),N$1,INDIRECT("'"&amp;Trust_selected!$H$2&amp;"'!H:H"),$B127), IF(Trust_selected!$E$12="All intent", SUMIFS(INDIRECT("'"&amp;Trust_selected!$H$2&amp;"'!G:G"),INDIRECT("'"&amp;Trust_selected!$H$2&amp;"'!B:B"),N$1,INDIRECT("'"&amp;Trust_selected!$H$2&amp;"'!E:E"),Trust_selected!$E$18,INDIRECT("'"&amp;Trust_selected!$H$2&amp;"'!H:H"),$B127), IF(Trust_selected!$E$18="18+", SUMIFS(INDIRECT("'"&amp;Trust_selected!$H$2&amp;"'!G:G"),INDIRECT("'"&amp;Trust_selected!$H$2&amp;"'!B:B"),N$1,INDIRECT("'"&amp;Trust_selected!$H$2&amp;"'!D:D"),Trust_selected!$E$12,INDIRECT("'"&amp;Trust_selected!$H$2&amp;"'!H:H"),$B127), SUMIFS(INDIRECT("'"&amp;Trust_selected!$H$2&amp;"'!G:G"),INDIRECT("'"&amp;Trust_selected!$H$2&amp;"'!B:B"),N$1,INDIRECT("'"&amp;Trust_selected!$H$2&amp;"'!D:D"),Trust_selected!$E$12,INDIRECT("'"&amp;Trust_selected!$H$2&amp;"'!E:E"),Trust_selected!$E$18,INDIRECT("'"&amp;Trust_selected!$H$2&amp;"'!H:H"),$B127))))</f>
        <v>42</v>
      </c>
      <c r="R127" s="22">
        <f t="shared" ca="1" si="34"/>
        <v>5.1597051597051594E-2</v>
      </c>
      <c r="S127" s="18">
        <f t="shared" ca="1" si="61"/>
        <v>4.2820310180952947E-2</v>
      </c>
      <c r="T127" s="76">
        <f t="shared" ca="1" si="40"/>
        <v>3.0927270878633523E-2</v>
      </c>
      <c r="U127" s="76">
        <f t="shared" ca="1" si="41"/>
        <v>5.9008316861818171E-2</v>
      </c>
      <c r="V127" s="76">
        <f t="shared" ca="1" si="42"/>
        <v>2.5685837041514639E-2</v>
      </c>
      <c r="W127" s="76">
        <f t="shared" ca="1" si="43"/>
        <v>7.0557092854723752E-2</v>
      </c>
      <c r="X127" s="77" t="str">
        <f t="shared" ca="1" si="44"/>
        <v/>
      </c>
      <c r="Y127" s="120">
        <f t="shared" ca="1" si="45"/>
        <v>5.1452801360504521E-2</v>
      </c>
      <c r="Z127" s="120">
        <f t="shared" ca="1" si="46"/>
        <v>8.5971334026698806E-2</v>
      </c>
      <c r="AA127" s="120">
        <f t="shared" ca="1" si="47"/>
        <v>3.83968222957385E-2</v>
      </c>
      <c r="AB127" s="120">
        <f t="shared" ca="1" si="48"/>
        <v>6.9009641234930641E-2</v>
      </c>
      <c r="AC127" s="22" t="str">
        <f t="shared" ca="1" si="53"/>
        <v>Change not statistically significant</v>
      </c>
      <c r="AG127" s="22" t="str">
        <f t="shared" ca="1" si="54"/>
        <v>Change not statistically significant</v>
      </c>
    </row>
    <row r="128" spans="1:33" x14ac:dyDescent="0.3">
      <c r="A128" s="12" t="s">
        <v>286</v>
      </c>
      <c r="B128" s="12" t="s">
        <v>134</v>
      </c>
      <c r="C128" s="12">
        <f t="shared" ca="1" si="58"/>
        <v>132</v>
      </c>
      <c r="D128" s="12">
        <f t="shared" ref="D128:D140" ca="1" si="62">VALUE(E128&amp;RIGHT($B128,3))</f>
        <v>2449129</v>
      </c>
      <c r="E128" s="22">
        <f ca="1">IF(AND(Trust_selected!$E$12="All intent",Trust_selected!$E$18="18+"), SUMIFS(INDIRECT("'"&amp;Trust_selected!$H$2&amp;"'!F:F"),INDIRECT("'"&amp;Trust_selected!$H$2&amp;"'!B:B"),C$1,INDIRECT("'"&amp;Trust_selected!$H$2&amp;"'!H:H"),$B128), IF(Trust_selected!$E$12="All intent", SUMIFS(INDIRECT("'"&amp;Trust_selected!$H$2&amp;"'!F:F"),INDIRECT("'"&amp;Trust_selected!$H$2&amp;"'!B:B"),C$1,INDIRECT("'"&amp;Trust_selected!$H$2&amp;"'!E:E"),Trust_selected!$E$18,INDIRECT("'"&amp;Trust_selected!$H$2&amp;"'!H:H"),$B128), IF(Trust_selected!$E$18="18+", SUMIFS(INDIRECT("'"&amp;Trust_selected!$H$2&amp;"'!F:F"),INDIRECT("'"&amp;Trust_selected!$H$2&amp;"'!B:B"),C$1,INDIRECT("'"&amp;Trust_selected!$H$2&amp;"'!D:D"),Trust_selected!$E$12,INDIRECT("'"&amp;Trust_selected!$H$2&amp;"'!H:H"),$B128), SUMIFS(INDIRECT("'"&amp;Trust_selected!$H$2&amp;"'!F:F"),INDIRECT("'"&amp;Trust_selected!$H$2&amp;"'!B:B"),C$1,INDIRECT("'"&amp;Trust_selected!$H$2&amp;"'!D:D"),Trust_selected!$E$12,INDIRECT("'"&amp;Trust_selected!$H$2&amp;"'!E:E"),Trust_selected!$E$18,INDIRECT("'"&amp;Trust_selected!$H$2&amp;"'!H:H"),$B128))))</f>
        <v>2449</v>
      </c>
      <c r="F128" s="22">
        <f ca="1">IF(AND(Trust_selected!$E$12="All intent",Trust_selected!$E$18="18+"), SUMIFS(INDIRECT("'"&amp;Trust_selected!$H$2&amp;"'!G:G"),INDIRECT("'"&amp;Trust_selected!$H$2&amp;"'!B:B"),C$1,INDIRECT("'"&amp;Trust_selected!$H$2&amp;"'!H:H"),$B128), IF(Trust_selected!$E$12="All intent", SUMIFS(INDIRECT("'"&amp;Trust_selected!$H$2&amp;"'!G:G"),INDIRECT("'"&amp;Trust_selected!$H$2&amp;"'!B:B"),C$1,INDIRECT("'"&amp;Trust_selected!$H$2&amp;"'!E:E"),Trust_selected!$E$18,INDIRECT("'"&amp;Trust_selected!$H$2&amp;"'!H:H"),$B128), IF(Trust_selected!$E$18="18+", SUMIFS(INDIRECT("'"&amp;Trust_selected!$H$2&amp;"'!G:G"),INDIRECT("'"&amp;Trust_selected!$H$2&amp;"'!B:B"),C$1,INDIRECT("'"&amp;Trust_selected!$H$2&amp;"'!D:D"),Trust_selected!$E$12,INDIRECT("'"&amp;Trust_selected!$H$2&amp;"'!H:H"),$B128), SUMIFS(INDIRECT("'"&amp;Trust_selected!$H$2&amp;"'!G:G"),INDIRECT("'"&amp;Trust_selected!$H$2&amp;"'!B:B"),C$1,INDIRECT("'"&amp;Trust_selected!$H$2&amp;"'!D:D"),Trust_selected!$E$12,INDIRECT("'"&amp;Trust_selected!$H$2&amp;"'!E:E"),Trust_selected!$E$18,INDIRECT("'"&amp;Trust_selected!$H$2&amp;"'!H:H"),$B128))))</f>
        <v>148</v>
      </c>
      <c r="G128" s="22">
        <f t="shared" ref="G128:G140" ca="1" si="63">IFERROR(F128/E128,"")</f>
        <v>6.0432829726418946E-2</v>
      </c>
      <c r="H128" s="18">
        <f t="shared" ca="1" si="59"/>
        <v>4.1856794361209183E-2</v>
      </c>
      <c r="I128" s="76">
        <f t="shared" ca="1" si="35"/>
        <v>3.4616545902112342E-2</v>
      </c>
      <c r="J128" s="76">
        <f t="shared" ca="1" si="36"/>
        <v>5.0532115463221054E-2</v>
      </c>
      <c r="K128" s="76">
        <f t="shared" ca="1" si="37"/>
        <v>3.1029181814696827E-2</v>
      </c>
      <c r="L128" s="76">
        <f t="shared" ca="1" si="38"/>
        <v>5.6243386474212079E-2</v>
      </c>
      <c r="M128" s="77" t="str">
        <f t="shared" ca="1" si="39"/>
        <v>3SDU</v>
      </c>
      <c r="N128" s="12">
        <f t="shared" ca="1" si="60"/>
        <v>134</v>
      </c>
      <c r="O128" s="12">
        <f t="shared" ref="O128:O140" ca="1" si="64">VALUE(P128&amp;RIGHT($B128,3))</f>
        <v>2758129</v>
      </c>
      <c r="P128" s="22">
        <f ca="1">IF(AND(Trust_selected!$E$12="All intent",Trust_selected!$E$18="18+"), SUMIFS(INDIRECT("'"&amp;Trust_selected!$H$2&amp;"'!F:F"),INDIRECT("'"&amp;Trust_selected!$H$2&amp;"'!B:B"),N$1,INDIRECT("'"&amp;Trust_selected!$H$2&amp;"'!H:H"),$B128), IF(Trust_selected!$E$12="All intent", SUMIFS(INDIRECT("'"&amp;Trust_selected!$H$2&amp;"'!F:F"),INDIRECT("'"&amp;Trust_selected!$H$2&amp;"'!B:B"),N$1,INDIRECT("'"&amp;Trust_selected!$H$2&amp;"'!E:E"),Trust_selected!$E$18,INDIRECT("'"&amp;Trust_selected!$H$2&amp;"'!H:H"),$B128), IF(Trust_selected!$E$18="18+", SUMIFS(INDIRECT("'"&amp;Trust_selected!$H$2&amp;"'!F:F"),INDIRECT("'"&amp;Trust_selected!$H$2&amp;"'!B:B"),N$1,INDIRECT("'"&amp;Trust_selected!$H$2&amp;"'!D:D"),Trust_selected!$E$12,INDIRECT("'"&amp;Trust_selected!$H$2&amp;"'!H:H"),$B128), SUMIFS(INDIRECT("'"&amp;Trust_selected!$H$2&amp;"'!F:F"),INDIRECT("'"&amp;Trust_selected!$H$2&amp;"'!B:B"),N$1,INDIRECT("'"&amp;Trust_selected!$H$2&amp;"'!D:D"),Trust_selected!$E$12,INDIRECT("'"&amp;Trust_selected!$H$2&amp;"'!E:E"),Trust_selected!$E$18,INDIRECT("'"&amp;Trust_selected!$H$2&amp;"'!H:H"),$B128))))</f>
        <v>2758</v>
      </c>
      <c r="Q128" s="22">
        <f ca="1">IF(AND(Trust_selected!$E$12="All intent",Trust_selected!$E$18="18+"), SUMIFS(INDIRECT("'"&amp;Trust_selected!$H$2&amp;"'!G:G"),INDIRECT("'"&amp;Trust_selected!$H$2&amp;"'!B:B"),N$1,INDIRECT("'"&amp;Trust_selected!$H$2&amp;"'!H:H"),$B128), IF(Trust_selected!$E$12="All intent", SUMIFS(INDIRECT("'"&amp;Trust_selected!$H$2&amp;"'!G:G"),INDIRECT("'"&amp;Trust_selected!$H$2&amp;"'!B:B"),N$1,INDIRECT("'"&amp;Trust_selected!$H$2&amp;"'!E:E"),Trust_selected!$E$18,INDIRECT("'"&amp;Trust_selected!$H$2&amp;"'!H:H"),$B128), IF(Trust_selected!$E$18="18+", SUMIFS(INDIRECT("'"&amp;Trust_selected!$H$2&amp;"'!G:G"),INDIRECT("'"&amp;Trust_selected!$H$2&amp;"'!B:B"),N$1,INDIRECT("'"&amp;Trust_selected!$H$2&amp;"'!D:D"),Trust_selected!$E$12,INDIRECT("'"&amp;Trust_selected!$H$2&amp;"'!H:H"),$B128), SUMIFS(INDIRECT("'"&amp;Trust_selected!$H$2&amp;"'!G:G"),INDIRECT("'"&amp;Trust_selected!$H$2&amp;"'!B:B"),N$1,INDIRECT("'"&amp;Trust_selected!$H$2&amp;"'!D:D"),Trust_selected!$E$12,INDIRECT("'"&amp;Trust_selected!$H$2&amp;"'!E:E"),Trust_selected!$E$18,INDIRECT("'"&amp;Trust_selected!$H$2&amp;"'!H:H"),$B128))))</f>
        <v>119</v>
      </c>
      <c r="R128" s="22">
        <f t="shared" ref="R128:R140" ca="1" si="65">IFERROR(Q128/P128,"")</f>
        <v>4.3147208121827409E-2</v>
      </c>
      <c r="S128" s="18">
        <f t="shared" ca="1" si="61"/>
        <v>4.2820310180952947E-2</v>
      </c>
      <c r="T128" s="76">
        <f t="shared" ca="1" si="40"/>
        <v>3.5878949922742313E-2</v>
      </c>
      <c r="U128" s="76">
        <f t="shared" ca="1" si="41"/>
        <v>5.1033504056564982E-2</v>
      </c>
      <c r="V128" s="76">
        <f t="shared" ca="1" si="42"/>
        <v>3.2401469213096487E-2</v>
      </c>
      <c r="W128" s="76">
        <f t="shared" ca="1" si="43"/>
        <v>5.6394117480858159E-2</v>
      </c>
      <c r="X128" s="77" t="str">
        <f t="shared" ca="1" si="44"/>
        <v/>
      </c>
      <c r="Y128" s="120">
        <f t="shared" ca="1" si="45"/>
        <v>5.166610824810091E-2</v>
      </c>
      <c r="Z128" s="120">
        <f t="shared" ca="1" si="46"/>
        <v>7.0576386366636809E-2</v>
      </c>
      <c r="AA128" s="120">
        <f t="shared" ca="1" si="47"/>
        <v>3.6178172984259453E-2</v>
      </c>
      <c r="AB128" s="120">
        <f t="shared" ca="1" si="48"/>
        <v>5.1387120833858692E-2</v>
      </c>
      <c r="AC128" s="22" t="str">
        <f t="shared" ca="1" si="53"/>
        <v>Decreased</v>
      </c>
      <c r="AG128" s="22" t="str">
        <f t="shared" ca="1" si="54"/>
        <v>Decreased</v>
      </c>
    </row>
    <row r="129" spans="1:33" x14ac:dyDescent="0.3">
      <c r="A129" s="12" t="s">
        <v>287</v>
      </c>
      <c r="B129" s="12" t="s">
        <v>135</v>
      </c>
      <c r="C129" s="12">
        <f t="shared" ca="1" si="58"/>
        <v>97</v>
      </c>
      <c r="D129" s="12">
        <f t="shared" ca="1" si="62"/>
        <v>911130</v>
      </c>
      <c r="E129" s="22">
        <f ca="1">IF(AND(Trust_selected!$E$12="All intent",Trust_selected!$E$18="18+"), SUMIFS(INDIRECT("'"&amp;Trust_selected!$H$2&amp;"'!F:F"),INDIRECT("'"&amp;Trust_selected!$H$2&amp;"'!B:B"),C$1,INDIRECT("'"&amp;Trust_selected!$H$2&amp;"'!H:H"),$B129), IF(Trust_selected!$E$12="All intent", SUMIFS(INDIRECT("'"&amp;Trust_selected!$H$2&amp;"'!F:F"),INDIRECT("'"&amp;Trust_selected!$H$2&amp;"'!B:B"),C$1,INDIRECT("'"&amp;Trust_selected!$H$2&amp;"'!E:E"),Trust_selected!$E$18,INDIRECT("'"&amp;Trust_selected!$H$2&amp;"'!H:H"),$B129), IF(Trust_selected!$E$18="18+", SUMIFS(INDIRECT("'"&amp;Trust_selected!$H$2&amp;"'!F:F"),INDIRECT("'"&amp;Trust_selected!$H$2&amp;"'!B:B"),C$1,INDIRECT("'"&amp;Trust_selected!$H$2&amp;"'!D:D"),Trust_selected!$E$12,INDIRECT("'"&amp;Trust_selected!$H$2&amp;"'!H:H"),$B129), SUMIFS(INDIRECT("'"&amp;Trust_selected!$H$2&amp;"'!F:F"),INDIRECT("'"&amp;Trust_selected!$H$2&amp;"'!B:B"),C$1,INDIRECT("'"&amp;Trust_selected!$H$2&amp;"'!D:D"),Trust_selected!$E$12,INDIRECT("'"&amp;Trust_selected!$H$2&amp;"'!E:E"),Trust_selected!$E$18,INDIRECT("'"&amp;Trust_selected!$H$2&amp;"'!H:H"),$B129))))</f>
        <v>911</v>
      </c>
      <c r="F129" s="22">
        <f ca="1">IF(AND(Trust_selected!$E$12="All intent",Trust_selected!$E$18="18+"), SUMIFS(INDIRECT("'"&amp;Trust_selected!$H$2&amp;"'!G:G"),INDIRECT("'"&amp;Trust_selected!$H$2&amp;"'!B:B"),C$1,INDIRECT("'"&amp;Trust_selected!$H$2&amp;"'!H:H"),$B129), IF(Trust_selected!$E$12="All intent", SUMIFS(INDIRECT("'"&amp;Trust_selected!$H$2&amp;"'!G:G"),INDIRECT("'"&amp;Trust_selected!$H$2&amp;"'!B:B"),C$1,INDIRECT("'"&amp;Trust_selected!$H$2&amp;"'!E:E"),Trust_selected!$E$18,INDIRECT("'"&amp;Trust_selected!$H$2&amp;"'!H:H"),$B129), IF(Trust_selected!$E$18="18+", SUMIFS(INDIRECT("'"&amp;Trust_selected!$H$2&amp;"'!G:G"),INDIRECT("'"&amp;Trust_selected!$H$2&amp;"'!B:B"),C$1,INDIRECT("'"&amp;Trust_selected!$H$2&amp;"'!D:D"),Trust_selected!$E$12,INDIRECT("'"&amp;Trust_selected!$H$2&amp;"'!H:H"),$B129), SUMIFS(INDIRECT("'"&amp;Trust_selected!$H$2&amp;"'!G:G"),INDIRECT("'"&amp;Trust_selected!$H$2&amp;"'!B:B"),C$1,INDIRECT("'"&amp;Trust_selected!$H$2&amp;"'!D:D"),Trust_selected!$E$12,INDIRECT("'"&amp;Trust_selected!$H$2&amp;"'!E:E"),Trust_selected!$E$18,INDIRECT("'"&amp;Trust_selected!$H$2&amp;"'!H:H"),$B129))))</f>
        <v>48</v>
      </c>
      <c r="G129" s="22">
        <f t="shared" ca="1" si="63"/>
        <v>5.2689352360043906E-2</v>
      </c>
      <c r="H129" s="18">
        <f t="shared" ca="1" si="59"/>
        <v>4.1856794361209183E-2</v>
      </c>
      <c r="I129" s="76">
        <f t="shared" ref="I129:I140" ca="1" si="66">IFERROR((2*E129*H129+1.96^2-1.96*SQRT(1.96^2+4*E129*H129*(1-H129)))/2/(E129+1.96^2), "")</f>
        <v>3.0661592099926107E-2</v>
      </c>
      <c r="J129" s="76">
        <f t="shared" ref="J129:J140" ca="1" si="67">IFERROR((2*E129*H129+1.96^2+1.96*SQRT(1.96^2+4*E129*H129*(1-H129)))/2/(E129+1.96^2), "")</f>
        <v>5.6899663669513253E-2</v>
      </c>
      <c r="K129" s="76">
        <f t="shared" ref="K129:K140" ca="1" si="68">IFERROR((2*E129*H129+3.0902^2-3.0902*SQRT(3.0902^2+4*E129*H129*(1-H129)))/2/(E129+3.0902^2), "")</f>
        <v>2.5666220564759847E-2</v>
      </c>
      <c r="L129" s="76">
        <f t="shared" ref="L129:L140" ca="1" si="69">IFERROR((2*E129*H129+3.0902^2+3.0902*SQRT(3.0902^2+4*E129*H129*(1-H129)))/2/(E129+3.0902^2), "")</f>
        <v>6.755248266658373E-2</v>
      </c>
      <c r="M129" s="77" t="str">
        <f t="shared" ref="M129:M139" ca="1" si="70">IF(G129="","",IF(G129&gt;L129,"3SDU",IF(G129&lt;K129,"3SDL","")))</f>
        <v/>
      </c>
      <c r="N129" s="12">
        <f t="shared" ca="1" si="60"/>
        <v>92</v>
      </c>
      <c r="O129" s="12">
        <f t="shared" ca="1" si="64"/>
        <v>959130</v>
      </c>
      <c r="P129" s="22">
        <f ca="1">IF(AND(Trust_selected!$E$12="All intent",Trust_selected!$E$18="18+"), SUMIFS(INDIRECT("'"&amp;Trust_selected!$H$2&amp;"'!F:F"),INDIRECT("'"&amp;Trust_selected!$H$2&amp;"'!B:B"),N$1,INDIRECT("'"&amp;Trust_selected!$H$2&amp;"'!H:H"),$B129), IF(Trust_selected!$E$12="All intent", SUMIFS(INDIRECT("'"&amp;Trust_selected!$H$2&amp;"'!F:F"),INDIRECT("'"&amp;Trust_selected!$H$2&amp;"'!B:B"),N$1,INDIRECT("'"&amp;Trust_selected!$H$2&amp;"'!E:E"),Trust_selected!$E$18,INDIRECT("'"&amp;Trust_selected!$H$2&amp;"'!H:H"),$B129), IF(Trust_selected!$E$18="18+", SUMIFS(INDIRECT("'"&amp;Trust_selected!$H$2&amp;"'!F:F"),INDIRECT("'"&amp;Trust_selected!$H$2&amp;"'!B:B"),N$1,INDIRECT("'"&amp;Trust_selected!$H$2&amp;"'!D:D"),Trust_selected!$E$12,INDIRECT("'"&amp;Trust_selected!$H$2&amp;"'!H:H"),$B129), SUMIFS(INDIRECT("'"&amp;Trust_selected!$H$2&amp;"'!F:F"),INDIRECT("'"&amp;Trust_selected!$H$2&amp;"'!B:B"),N$1,INDIRECT("'"&amp;Trust_selected!$H$2&amp;"'!D:D"),Trust_selected!$E$12,INDIRECT("'"&amp;Trust_selected!$H$2&amp;"'!E:E"),Trust_selected!$E$18,INDIRECT("'"&amp;Trust_selected!$H$2&amp;"'!H:H"),$B129))))</f>
        <v>959</v>
      </c>
      <c r="Q129" s="22">
        <f ca="1">IF(AND(Trust_selected!$E$12="All intent",Trust_selected!$E$18="18+"), SUMIFS(INDIRECT("'"&amp;Trust_selected!$H$2&amp;"'!G:G"),INDIRECT("'"&amp;Trust_selected!$H$2&amp;"'!B:B"),N$1,INDIRECT("'"&amp;Trust_selected!$H$2&amp;"'!H:H"),$B129), IF(Trust_selected!$E$12="All intent", SUMIFS(INDIRECT("'"&amp;Trust_selected!$H$2&amp;"'!G:G"),INDIRECT("'"&amp;Trust_selected!$H$2&amp;"'!B:B"),N$1,INDIRECT("'"&amp;Trust_selected!$H$2&amp;"'!E:E"),Trust_selected!$E$18,INDIRECT("'"&amp;Trust_selected!$H$2&amp;"'!H:H"),$B129), IF(Trust_selected!$E$18="18+", SUMIFS(INDIRECT("'"&amp;Trust_selected!$H$2&amp;"'!G:G"),INDIRECT("'"&amp;Trust_selected!$H$2&amp;"'!B:B"),N$1,INDIRECT("'"&amp;Trust_selected!$H$2&amp;"'!D:D"),Trust_selected!$E$12,INDIRECT("'"&amp;Trust_selected!$H$2&amp;"'!H:H"),$B129), SUMIFS(INDIRECT("'"&amp;Trust_selected!$H$2&amp;"'!G:G"),INDIRECT("'"&amp;Trust_selected!$H$2&amp;"'!B:B"),N$1,INDIRECT("'"&amp;Trust_selected!$H$2&amp;"'!D:D"),Trust_selected!$E$12,INDIRECT("'"&amp;Trust_selected!$H$2&amp;"'!E:E"),Trust_selected!$E$18,INDIRECT("'"&amp;Trust_selected!$H$2&amp;"'!H:H"),$B129))))</f>
        <v>56</v>
      </c>
      <c r="R129" s="22">
        <f t="shared" ca="1" si="65"/>
        <v>5.8394160583941604E-2</v>
      </c>
      <c r="S129" s="18">
        <f t="shared" ca="1" si="61"/>
        <v>4.2820310180952947E-2</v>
      </c>
      <c r="T129" s="76">
        <f t="shared" ref="T129:T140" ca="1" si="71">IFERROR((2*P129*S129+1.96^2-1.96*SQRT(1.96^2+4*P129*S129*(1-S129)))/2/(P129+1.96^2), "")</f>
        <v>3.1727021269919199E-2</v>
      </c>
      <c r="U129" s="76">
        <f t="shared" ref="U129:U140" ca="1" si="72">IFERROR((2*P129*S129+1.96^2+1.96*SQRT(1.96^2+4*P129*S129*(1-S129)))/2/(P129+1.96^2), "")</f>
        <v>5.7561761980687909E-2</v>
      </c>
      <c r="V129" s="76">
        <f t="shared" ref="V129:V140" ca="1" si="73">IFERROR((2*P129*S129+3.0902^2-3.0902*SQRT(3.0902^2+4*P129*S129*(1-S129)))/2/(P129+3.0902^2), "")</f>
        <v>2.6726302110900158E-2</v>
      </c>
      <c r="W129" s="76">
        <f t="shared" ref="W129:W140" ca="1" si="74">IFERROR((2*P129*S129+3.0902^2+3.0902*SQRT(3.0902^2+4*P129*S129*(1-S129)))/2/(P129+3.0902^2), "")</f>
        <v>6.7929372675790869E-2</v>
      </c>
      <c r="X129" s="77" t="str">
        <f t="shared" ref="X129:X140" ca="1" si="75">IF(R129="","",IF(R129&gt;W129,"3SDU",IF(R129&lt;V129,"3SDL","")))</f>
        <v/>
      </c>
      <c r="Y129" s="120">
        <f t="shared" ref="Y129:Y140" ca="1" si="76">IFERROR((2*F129+NORMSINV((100+95)/200)^2-NORMSINV((100+95)/200)*SQRT(NORMSINV((100+95)/200)^2+4*F129*(1-G129)))/2/(E129+NORMSINV((100+95)/200)^2),"")</f>
        <v>3.9969151704451644E-2</v>
      </c>
      <c r="Z129" s="120">
        <f t="shared" ref="Z129:Z140" ca="1" si="77">IFERROR((2*F129+NORMSINV((100+95)/200)^2+NORMSINV((100+95)/200)*SQRT(NORMSINV((100+95)/200)^2+4*F129*(1-G129)))/2/(E129+NORMSINV((100+95)/200)^2),"")</f>
        <v>6.9166106495803056E-2</v>
      </c>
      <c r="AA129" s="120">
        <f t="shared" ref="AA129:AA140" ca="1" si="78">IFERROR((2*Q129+NORMSINV((100+95)/200)^2-NORMSINV((100+95)/200)*SQRT(NORMSINV((100+95)/200)^2+4*Q129*(1-R129)))/2/(P129+NORMSINV((100+95)/200)^2),"")</f>
        <v>4.5240424220212461E-2</v>
      </c>
      <c r="AB129" s="120">
        <f t="shared" ref="AB129:AB140" ca="1" si="79">IFERROR((2*Q129+NORMSINV((100+95)/200)^2+NORMSINV((100+95)/200)*SQRT(NORMSINV((100+95)/200)^2+4*Q129*(1-R129)))/2/(P129+NORMSINV((100+95)/200)^2),"")</f>
        <v>7.5071655987238181E-2</v>
      </c>
      <c r="AC129" s="22" t="str">
        <f t="shared" ca="1" si="53"/>
        <v>Change not statistically significant</v>
      </c>
      <c r="AG129" s="22" t="str">
        <f t="shared" ca="1" si="54"/>
        <v>Change not statistically significant</v>
      </c>
    </row>
    <row r="130" spans="1:33" x14ac:dyDescent="0.3">
      <c r="A130" s="12" t="s">
        <v>288</v>
      </c>
      <c r="B130" s="12" t="s">
        <v>136</v>
      </c>
      <c r="C130" s="12">
        <f t="shared" ca="1" si="58"/>
        <v>95</v>
      </c>
      <c r="D130" s="12">
        <f t="shared" ca="1" si="62"/>
        <v>898131</v>
      </c>
      <c r="E130" s="22">
        <f ca="1">IF(AND(Trust_selected!$E$12="All intent",Trust_selected!$E$18="18+"), SUMIFS(INDIRECT("'"&amp;Trust_selected!$H$2&amp;"'!F:F"),INDIRECT("'"&amp;Trust_selected!$H$2&amp;"'!B:B"),C$1,INDIRECT("'"&amp;Trust_selected!$H$2&amp;"'!H:H"),$B130), IF(Trust_selected!$E$12="All intent", SUMIFS(INDIRECT("'"&amp;Trust_selected!$H$2&amp;"'!F:F"),INDIRECT("'"&amp;Trust_selected!$H$2&amp;"'!B:B"),C$1,INDIRECT("'"&amp;Trust_selected!$H$2&amp;"'!E:E"),Trust_selected!$E$18,INDIRECT("'"&amp;Trust_selected!$H$2&amp;"'!H:H"),$B130), IF(Trust_selected!$E$18="18+", SUMIFS(INDIRECT("'"&amp;Trust_selected!$H$2&amp;"'!F:F"),INDIRECT("'"&amp;Trust_selected!$H$2&amp;"'!B:B"),C$1,INDIRECT("'"&amp;Trust_selected!$H$2&amp;"'!D:D"),Trust_selected!$E$12,INDIRECT("'"&amp;Trust_selected!$H$2&amp;"'!H:H"),$B130), SUMIFS(INDIRECT("'"&amp;Trust_selected!$H$2&amp;"'!F:F"),INDIRECT("'"&amp;Trust_selected!$H$2&amp;"'!B:B"),C$1,INDIRECT("'"&amp;Trust_selected!$H$2&amp;"'!D:D"),Trust_selected!$E$12,INDIRECT("'"&amp;Trust_selected!$H$2&amp;"'!E:E"),Trust_selected!$E$18,INDIRECT("'"&amp;Trust_selected!$H$2&amp;"'!H:H"),$B130))))</f>
        <v>898</v>
      </c>
      <c r="F130" s="22">
        <f ca="1">IF(AND(Trust_selected!$E$12="All intent",Trust_selected!$E$18="18+"), SUMIFS(INDIRECT("'"&amp;Trust_selected!$H$2&amp;"'!G:G"),INDIRECT("'"&amp;Trust_selected!$H$2&amp;"'!B:B"),C$1,INDIRECT("'"&amp;Trust_selected!$H$2&amp;"'!H:H"),$B130), IF(Trust_selected!$E$12="All intent", SUMIFS(INDIRECT("'"&amp;Trust_selected!$H$2&amp;"'!G:G"),INDIRECT("'"&amp;Trust_selected!$H$2&amp;"'!B:B"),C$1,INDIRECT("'"&amp;Trust_selected!$H$2&amp;"'!E:E"),Trust_selected!$E$18,INDIRECT("'"&amp;Trust_selected!$H$2&amp;"'!H:H"),$B130), IF(Trust_selected!$E$18="18+", SUMIFS(INDIRECT("'"&amp;Trust_selected!$H$2&amp;"'!G:G"),INDIRECT("'"&amp;Trust_selected!$H$2&amp;"'!B:B"),C$1,INDIRECT("'"&amp;Trust_selected!$H$2&amp;"'!D:D"),Trust_selected!$E$12,INDIRECT("'"&amp;Trust_selected!$H$2&amp;"'!H:H"),$B130), SUMIFS(INDIRECT("'"&amp;Trust_selected!$H$2&amp;"'!G:G"),INDIRECT("'"&amp;Trust_selected!$H$2&amp;"'!B:B"),C$1,INDIRECT("'"&amp;Trust_selected!$H$2&amp;"'!D:D"),Trust_selected!$E$12,INDIRECT("'"&amp;Trust_selected!$H$2&amp;"'!E:E"),Trust_selected!$E$18,INDIRECT("'"&amp;Trust_selected!$H$2&amp;"'!H:H"),$B130))))</f>
        <v>57</v>
      </c>
      <c r="G130" s="22">
        <f t="shared" ca="1" si="63"/>
        <v>6.347438752783964E-2</v>
      </c>
      <c r="H130" s="18">
        <f t="shared" ca="1" si="59"/>
        <v>4.1856794361209183E-2</v>
      </c>
      <c r="I130" s="76">
        <f t="shared" ca="1" si="66"/>
        <v>3.0593059454205145E-2</v>
      </c>
      <c r="J130" s="76">
        <f t="shared" ca="1" si="67"/>
        <v>5.7023660236627131E-2</v>
      </c>
      <c r="K130" s="76">
        <f t="shared" ca="1" si="68"/>
        <v>2.5577055231168044E-2</v>
      </c>
      <c r="L130" s="76">
        <f t="shared" ca="1" si="69"/>
        <v>6.7777802018154545E-2</v>
      </c>
      <c r="M130" s="77" t="str">
        <f t="shared" ca="1" si="70"/>
        <v/>
      </c>
      <c r="N130" s="12">
        <f t="shared" ca="1" si="60"/>
        <v>95</v>
      </c>
      <c r="O130" s="12">
        <f t="shared" ca="1" si="64"/>
        <v>996131</v>
      </c>
      <c r="P130" s="22">
        <f ca="1">IF(AND(Trust_selected!$E$12="All intent",Trust_selected!$E$18="18+"), SUMIFS(INDIRECT("'"&amp;Trust_selected!$H$2&amp;"'!F:F"),INDIRECT("'"&amp;Trust_selected!$H$2&amp;"'!B:B"),N$1,INDIRECT("'"&amp;Trust_selected!$H$2&amp;"'!H:H"),$B130), IF(Trust_selected!$E$12="All intent", SUMIFS(INDIRECT("'"&amp;Trust_selected!$H$2&amp;"'!F:F"),INDIRECT("'"&amp;Trust_selected!$H$2&amp;"'!B:B"),N$1,INDIRECT("'"&amp;Trust_selected!$H$2&amp;"'!E:E"),Trust_selected!$E$18,INDIRECT("'"&amp;Trust_selected!$H$2&amp;"'!H:H"),$B130), IF(Trust_selected!$E$18="18+", SUMIFS(INDIRECT("'"&amp;Trust_selected!$H$2&amp;"'!F:F"),INDIRECT("'"&amp;Trust_selected!$H$2&amp;"'!B:B"),N$1,INDIRECT("'"&amp;Trust_selected!$H$2&amp;"'!D:D"),Trust_selected!$E$12,INDIRECT("'"&amp;Trust_selected!$H$2&amp;"'!H:H"),$B130), SUMIFS(INDIRECT("'"&amp;Trust_selected!$H$2&amp;"'!F:F"),INDIRECT("'"&amp;Trust_selected!$H$2&amp;"'!B:B"),N$1,INDIRECT("'"&amp;Trust_selected!$H$2&amp;"'!D:D"),Trust_selected!$E$12,INDIRECT("'"&amp;Trust_selected!$H$2&amp;"'!E:E"),Trust_selected!$E$18,INDIRECT("'"&amp;Trust_selected!$H$2&amp;"'!H:H"),$B130))))</f>
        <v>996</v>
      </c>
      <c r="Q130" s="22">
        <f ca="1">IF(AND(Trust_selected!$E$12="All intent",Trust_selected!$E$18="18+"), SUMIFS(INDIRECT("'"&amp;Trust_selected!$H$2&amp;"'!G:G"),INDIRECT("'"&amp;Trust_selected!$H$2&amp;"'!B:B"),N$1,INDIRECT("'"&amp;Trust_selected!$H$2&amp;"'!H:H"),$B130), IF(Trust_selected!$E$12="All intent", SUMIFS(INDIRECT("'"&amp;Trust_selected!$H$2&amp;"'!G:G"),INDIRECT("'"&amp;Trust_selected!$H$2&amp;"'!B:B"),N$1,INDIRECT("'"&amp;Trust_selected!$H$2&amp;"'!E:E"),Trust_selected!$E$18,INDIRECT("'"&amp;Trust_selected!$H$2&amp;"'!H:H"),$B130), IF(Trust_selected!$E$18="18+", SUMIFS(INDIRECT("'"&amp;Trust_selected!$H$2&amp;"'!G:G"),INDIRECT("'"&amp;Trust_selected!$H$2&amp;"'!B:B"),N$1,INDIRECT("'"&amp;Trust_selected!$H$2&amp;"'!D:D"),Trust_selected!$E$12,INDIRECT("'"&amp;Trust_selected!$H$2&amp;"'!H:H"),$B130), SUMIFS(INDIRECT("'"&amp;Trust_selected!$H$2&amp;"'!G:G"),INDIRECT("'"&amp;Trust_selected!$H$2&amp;"'!B:B"),N$1,INDIRECT("'"&amp;Trust_selected!$H$2&amp;"'!D:D"),Trust_selected!$E$12,INDIRECT("'"&amp;Trust_selected!$H$2&amp;"'!E:E"),Trust_selected!$E$18,INDIRECT("'"&amp;Trust_selected!$H$2&amp;"'!H:H"),$B130))))</f>
        <v>51</v>
      </c>
      <c r="R130" s="22">
        <f t="shared" ca="1" si="65"/>
        <v>5.1204819277108432E-2</v>
      </c>
      <c r="S130" s="18">
        <f t="shared" ca="1" si="61"/>
        <v>4.2820310180952947E-2</v>
      </c>
      <c r="T130" s="76">
        <f t="shared" ca="1" si="71"/>
        <v>3.1905459700971348E-2</v>
      </c>
      <c r="U130" s="76">
        <f t="shared" ca="1" si="72"/>
        <v>5.7248320138213453E-2</v>
      </c>
      <c r="V130" s="76">
        <f t="shared" ca="1" si="73"/>
        <v>2.6960836784642957E-2</v>
      </c>
      <c r="W130" s="76">
        <f t="shared" ca="1" si="74"/>
        <v>6.7363121793044697E-2</v>
      </c>
      <c r="X130" s="77" t="str">
        <f t="shared" ca="1" si="75"/>
        <v/>
      </c>
      <c r="Y130" s="120">
        <f t="shared" ca="1" si="76"/>
        <v>4.9312896537918753E-2</v>
      </c>
      <c r="Z130" s="120">
        <f t="shared" ca="1" si="77"/>
        <v>8.1354703258159813E-2</v>
      </c>
      <c r="AA130" s="120">
        <f t="shared" ca="1" si="78"/>
        <v>3.9158428641004335E-2</v>
      </c>
      <c r="AB130" s="120">
        <f t="shared" ca="1" si="79"/>
        <v>6.6699813070169936E-2</v>
      </c>
      <c r="AC130" s="22" t="str">
        <f t="shared" ca="1" si="53"/>
        <v>Change not statistically significant</v>
      </c>
      <c r="AG130" s="22" t="str">
        <f t="shared" ca="1" si="54"/>
        <v>Change not statistically significant</v>
      </c>
    </row>
    <row r="131" spans="1:33" x14ac:dyDescent="0.3">
      <c r="A131" s="12" t="s">
        <v>289</v>
      </c>
      <c r="B131" s="12" t="s">
        <v>137</v>
      </c>
      <c r="C131" s="12">
        <f t="shared" ref="C131:C140" ca="1" si="80">RANK(D131, D$3:D$140,1)</f>
        <v>103</v>
      </c>
      <c r="D131" s="12">
        <f t="shared" ca="1" si="62"/>
        <v>1082132</v>
      </c>
      <c r="E131" s="22">
        <f ca="1">IF(AND(Trust_selected!$E$12="All intent",Trust_selected!$E$18="18+"), SUMIFS(INDIRECT("'"&amp;Trust_selected!$H$2&amp;"'!F:F"),INDIRECT("'"&amp;Trust_selected!$H$2&amp;"'!B:B"),C$1,INDIRECT("'"&amp;Trust_selected!$H$2&amp;"'!H:H"),$B131), IF(Trust_selected!$E$12="All intent", SUMIFS(INDIRECT("'"&amp;Trust_selected!$H$2&amp;"'!F:F"),INDIRECT("'"&amp;Trust_selected!$H$2&amp;"'!B:B"),C$1,INDIRECT("'"&amp;Trust_selected!$H$2&amp;"'!E:E"),Trust_selected!$E$18,INDIRECT("'"&amp;Trust_selected!$H$2&amp;"'!H:H"),$B131), IF(Trust_selected!$E$18="18+", SUMIFS(INDIRECT("'"&amp;Trust_selected!$H$2&amp;"'!F:F"),INDIRECT("'"&amp;Trust_selected!$H$2&amp;"'!B:B"),C$1,INDIRECT("'"&amp;Trust_selected!$H$2&amp;"'!D:D"),Trust_selected!$E$12,INDIRECT("'"&amp;Trust_selected!$H$2&amp;"'!H:H"),$B131), SUMIFS(INDIRECT("'"&amp;Trust_selected!$H$2&amp;"'!F:F"),INDIRECT("'"&amp;Trust_selected!$H$2&amp;"'!B:B"),C$1,INDIRECT("'"&amp;Trust_selected!$H$2&amp;"'!D:D"),Trust_selected!$E$12,INDIRECT("'"&amp;Trust_selected!$H$2&amp;"'!E:E"),Trust_selected!$E$18,INDIRECT("'"&amp;Trust_selected!$H$2&amp;"'!H:H"),$B131))))</f>
        <v>1082</v>
      </c>
      <c r="F131" s="22">
        <f ca="1">IF(AND(Trust_selected!$E$12="All intent",Trust_selected!$E$18="18+"), SUMIFS(INDIRECT("'"&amp;Trust_selected!$H$2&amp;"'!G:G"),INDIRECT("'"&amp;Trust_selected!$H$2&amp;"'!B:B"),C$1,INDIRECT("'"&amp;Trust_selected!$H$2&amp;"'!H:H"),$B131), IF(Trust_selected!$E$12="All intent", SUMIFS(INDIRECT("'"&amp;Trust_selected!$H$2&amp;"'!G:G"),INDIRECT("'"&amp;Trust_selected!$H$2&amp;"'!B:B"),C$1,INDIRECT("'"&amp;Trust_selected!$H$2&amp;"'!E:E"),Trust_selected!$E$18,INDIRECT("'"&amp;Trust_selected!$H$2&amp;"'!H:H"),$B131), IF(Trust_selected!$E$18="18+", SUMIFS(INDIRECT("'"&amp;Trust_selected!$H$2&amp;"'!G:G"),INDIRECT("'"&amp;Trust_selected!$H$2&amp;"'!B:B"),C$1,INDIRECT("'"&amp;Trust_selected!$H$2&amp;"'!D:D"),Trust_selected!$E$12,INDIRECT("'"&amp;Trust_selected!$H$2&amp;"'!H:H"),$B131), SUMIFS(INDIRECT("'"&amp;Trust_selected!$H$2&amp;"'!G:G"),INDIRECT("'"&amp;Trust_selected!$H$2&amp;"'!B:B"),C$1,INDIRECT("'"&amp;Trust_selected!$H$2&amp;"'!D:D"),Trust_selected!$E$12,INDIRECT("'"&amp;Trust_selected!$H$2&amp;"'!E:E"),Trust_selected!$E$18,INDIRECT("'"&amp;Trust_selected!$H$2&amp;"'!H:H"),$B131))))</f>
        <v>55</v>
      </c>
      <c r="G131" s="22">
        <f t="shared" ca="1" si="63"/>
        <v>5.0831792975970423E-2</v>
      </c>
      <c r="H131" s="18">
        <f t="shared" ref="H131:H140" ca="1" si="81">AVERAGE(G$3:G$140)</f>
        <v>4.1856794361209183E-2</v>
      </c>
      <c r="I131" s="76">
        <f t="shared" ca="1" si="66"/>
        <v>3.145626103316488E-2</v>
      </c>
      <c r="J131" s="76">
        <f t="shared" ca="1" si="67"/>
        <v>5.5499058230396831E-2</v>
      </c>
      <c r="K131" s="76">
        <f t="shared" ca="1" si="68"/>
        <v>2.6709718330482021E-2</v>
      </c>
      <c r="L131" s="76">
        <f t="shared" ca="1" si="69"/>
        <v>6.5019932113817722E-2</v>
      </c>
      <c r="M131" s="77" t="str">
        <f t="shared" ca="1" si="70"/>
        <v/>
      </c>
      <c r="N131" s="12">
        <f t="shared" ref="N131:N140" ca="1" si="82">RANK(O131, O$3:O$140,1)</f>
        <v>103</v>
      </c>
      <c r="O131" s="12">
        <f t="shared" ca="1" si="64"/>
        <v>1197132</v>
      </c>
      <c r="P131" s="22">
        <f ca="1">IF(AND(Trust_selected!$E$12="All intent",Trust_selected!$E$18="18+"), SUMIFS(INDIRECT("'"&amp;Trust_selected!$H$2&amp;"'!F:F"),INDIRECT("'"&amp;Trust_selected!$H$2&amp;"'!B:B"),N$1,INDIRECT("'"&amp;Trust_selected!$H$2&amp;"'!H:H"),$B131), IF(Trust_selected!$E$12="All intent", SUMIFS(INDIRECT("'"&amp;Trust_selected!$H$2&amp;"'!F:F"),INDIRECT("'"&amp;Trust_selected!$H$2&amp;"'!B:B"),N$1,INDIRECT("'"&amp;Trust_selected!$H$2&amp;"'!E:E"),Trust_selected!$E$18,INDIRECT("'"&amp;Trust_selected!$H$2&amp;"'!H:H"),$B131), IF(Trust_selected!$E$18="18+", SUMIFS(INDIRECT("'"&amp;Trust_selected!$H$2&amp;"'!F:F"),INDIRECT("'"&amp;Trust_selected!$H$2&amp;"'!B:B"),N$1,INDIRECT("'"&amp;Trust_selected!$H$2&amp;"'!D:D"),Trust_selected!$E$12,INDIRECT("'"&amp;Trust_selected!$H$2&amp;"'!H:H"),$B131), SUMIFS(INDIRECT("'"&amp;Trust_selected!$H$2&amp;"'!F:F"),INDIRECT("'"&amp;Trust_selected!$H$2&amp;"'!B:B"),N$1,INDIRECT("'"&amp;Trust_selected!$H$2&amp;"'!D:D"),Trust_selected!$E$12,INDIRECT("'"&amp;Trust_selected!$H$2&amp;"'!E:E"),Trust_selected!$E$18,INDIRECT("'"&amp;Trust_selected!$H$2&amp;"'!H:H"),$B131))))</f>
        <v>1197</v>
      </c>
      <c r="Q131" s="22">
        <f ca="1">IF(AND(Trust_selected!$E$12="All intent",Trust_selected!$E$18="18+"), SUMIFS(INDIRECT("'"&amp;Trust_selected!$H$2&amp;"'!G:G"),INDIRECT("'"&amp;Trust_selected!$H$2&amp;"'!B:B"),N$1,INDIRECT("'"&amp;Trust_selected!$H$2&amp;"'!H:H"),$B131), IF(Trust_selected!$E$12="All intent", SUMIFS(INDIRECT("'"&amp;Trust_selected!$H$2&amp;"'!G:G"),INDIRECT("'"&amp;Trust_selected!$H$2&amp;"'!B:B"),N$1,INDIRECT("'"&amp;Trust_selected!$H$2&amp;"'!E:E"),Trust_selected!$E$18,INDIRECT("'"&amp;Trust_selected!$H$2&amp;"'!H:H"),$B131), IF(Trust_selected!$E$18="18+", SUMIFS(INDIRECT("'"&amp;Trust_selected!$H$2&amp;"'!G:G"),INDIRECT("'"&amp;Trust_selected!$H$2&amp;"'!B:B"),N$1,INDIRECT("'"&amp;Trust_selected!$H$2&amp;"'!D:D"),Trust_selected!$E$12,INDIRECT("'"&amp;Trust_selected!$H$2&amp;"'!H:H"),$B131), SUMIFS(INDIRECT("'"&amp;Trust_selected!$H$2&amp;"'!G:G"),INDIRECT("'"&amp;Trust_selected!$H$2&amp;"'!B:B"),N$1,INDIRECT("'"&amp;Trust_selected!$H$2&amp;"'!D:D"),Trust_selected!$E$12,INDIRECT("'"&amp;Trust_selected!$H$2&amp;"'!E:E"),Trust_selected!$E$18,INDIRECT("'"&amp;Trust_selected!$H$2&amp;"'!H:H"),$B131))))</f>
        <v>45</v>
      </c>
      <c r="R131" s="22">
        <f t="shared" ca="1" si="65"/>
        <v>3.7593984962406013E-2</v>
      </c>
      <c r="S131" s="18">
        <f t="shared" ref="S131:S140" ca="1" si="83">AVERAGE(R$3:R$140)</f>
        <v>4.2820310180952947E-2</v>
      </c>
      <c r="T131" s="76">
        <f t="shared" ca="1" si="71"/>
        <v>3.2739069461862717E-2</v>
      </c>
      <c r="U131" s="76">
        <f t="shared" ca="1" si="72"/>
        <v>5.5826668578192989E-2</v>
      </c>
      <c r="V131" s="76">
        <f t="shared" ca="1" si="73"/>
        <v>2.806791469411794E-2</v>
      </c>
      <c r="W131" s="76">
        <f t="shared" ca="1" si="74"/>
        <v>6.4809479761210209E-2</v>
      </c>
      <c r="X131" s="77" t="str">
        <f t="shared" ca="1" si="75"/>
        <v/>
      </c>
      <c r="Y131" s="120">
        <f t="shared" ca="1" si="76"/>
        <v>3.9259722439641244E-2</v>
      </c>
      <c r="Z131" s="120">
        <f t="shared" ca="1" si="77"/>
        <v>6.5581972354674833E-2</v>
      </c>
      <c r="AA131" s="120">
        <f t="shared" ca="1" si="78"/>
        <v>2.8213692709502372E-2</v>
      </c>
      <c r="AB131" s="120">
        <f t="shared" ca="1" si="79"/>
        <v>4.9932725480333166E-2</v>
      </c>
      <c r="AC131" s="22" t="str">
        <f t="shared" ca="1" si="53"/>
        <v>Change not statistically significant</v>
      </c>
      <c r="AG131" s="22" t="str">
        <f t="shared" ca="1" si="54"/>
        <v>Change not statistically significant</v>
      </c>
    </row>
    <row r="132" spans="1:33" x14ac:dyDescent="0.3">
      <c r="A132" s="12" t="s">
        <v>290</v>
      </c>
      <c r="B132" s="12" t="s">
        <v>138</v>
      </c>
      <c r="C132" s="12">
        <f t="shared" ca="1" si="80"/>
        <v>69</v>
      </c>
      <c r="D132" s="12">
        <f t="shared" ca="1" si="62"/>
        <v>561133</v>
      </c>
      <c r="E132" s="22">
        <f ca="1">IF(AND(Trust_selected!$E$12="All intent",Trust_selected!$E$18="18+"), SUMIFS(INDIRECT("'"&amp;Trust_selected!$H$2&amp;"'!F:F"),INDIRECT("'"&amp;Trust_selected!$H$2&amp;"'!B:B"),C$1,INDIRECT("'"&amp;Trust_selected!$H$2&amp;"'!H:H"),$B132), IF(Trust_selected!$E$12="All intent", SUMIFS(INDIRECT("'"&amp;Trust_selected!$H$2&amp;"'!F:F"),INDIRECT("'"&amp;Trust_selected!$H$2&amp;"'!B:B"),C$1,INDIRECT("'"&amp;Trust_selected!$H$2&amp;"'!E:E"),Trust_selected!$E$18,INDIRECT("'"&amp;Trust_selected!$H$2&amp;"'!H:H"),$B132), IF(Trust_selected!$E$18="18+", SUMIFS(INDIRECT("'"&amp;Trust_selected!$H$2&amp;"'!F:F"),INDIRECT("'"&amp;Trust_selected!$H$2&amp;"'!B:B"),C$1,INDIRECT("'"&amp;Trust_selected!$H$2&amp;"'!D:D"),Trust_selected!$E$12,INDIRECT("'"&amp;Trust_selected!$H$2&amp;"'!H:H"),$B132), SUMIFS(INDIRECT("'"&amp;Trust_selected!$H$2&amp;"'!F:F"),INDIRECT("'"&amp;Trust_selected!$H$2&amp;"'!B:B"),C$1,INDIRECT("'"&amp;Trust_selected!$H$2&amp;"'!D:D"),Trust_selected!$E$12,INDIRECT("'"&amp;Trust_selected!$H$2&amp;"'!E:E"),Trust_selected!$E$18,INDIRECT("'"&amp;Trust_selected!$H$2&amp;"'!H:H"),$B132))))</f>
        <v>561</v>
      </c>
      <c r="F132" s="22">
        <f ca="1">IF(AND(Trust_selected!$E$12="All intent",Trust_selected!$E$18="18+"), SUMIFS(INDIRECT("'"&amp;Trust_selected!$H$2&amp;"'!G:G"),INDIRECT("'"&amp;Trust_selected!$H$2&amp;"'!B:B"),C$1,INDIRECT("'"&amp;Trust_selected!$H$2&amp;"'!H:H"),$B132), IF(Trust_selected!$E$12="All intent", SUMIFS(INDIRECT("'"&amp;Trust_selected!$H$2&amp;"'!G:G"),INDIRECT("'"&amp;Trust_selected!$H$2&amp;"'!B:B"),C$1,INDIRECT("'"&amp;Trust_selected!$H$2&amp;"'!E:E"),Trust_selected!$E$18,INDIRECT("'"&amp;Trust_selected!$H$2&amp;"'!H:H"),$B132), IF(Trust_selected!$E$18="18+", SUMIFS(INDIRECT("'"&amp;Trust_selected!$H$2&amp;"'!G:G"),INDIRECT("'"&amp;Trust_selected!$H$2&amp;"'!B:B"),C$1,INDIRECT("'"&amp;Trust_selected!$H$2&amp;"'!D:D"),Trust_selected!$E$12,INDIRECT("'"&amp;Trust_selected!$H$2&amp;"'!H:H"),$B132), SUMIFS(INDIRECT("'"&amp;Trust_selected!$H$2&amp;"'!G:G"),INDIRECT("'"&amp;Trust_selected!$H$2&amp;"'!B:B"),C$1,INDIRECT("'"&amp;Trust_selected!$H$2&amp;"'!D:D"),Trust_selected!$E$12,INDIRECT("'"&amp;Trust_selected!$H$2&amp;"'!E:E"),Trust_selected!$E$18,INDIRECT("'"&amp;Trust_selected!$H$2&amp;"'!H:H"),$B132))))</f>
        <v>7</v>
      </c>
      <c r="G132" s="22">
        <f t="shared" ca="1" si="63"/>
        <v>1.2477718360071301E-2</v>
      </c>
      <c r="H132" s="18">
        <f t="shared" ca="1" si="81"/>
        <v>4.1856794361209183E-2</v>
      </c>
      <c r="I132" s="76">
        <f t="shared" ca="1" si="66"/>
        <v>2.8165882028713608E-2</v>
      </c>
      <c r="J132" s="76">
        <f t="shared" ca="1" si="67"/>
        <v>6.1779552714897185E-2</v>
      </c>
      <c r="K132" s="76">
        <f t="shared" ca="1" si="68"/>
        <v>2.2505605664287696E-2</v>
      </c>
      <c r="L132" s="76">
        <f t="shared" ca="1" si="69"/>
        <v>7.6543951917380809E-2</v>
      </c>
      <c r="M132" s="77" t="str">
        <f t="shared" ca="1" si="70"/>
        <v>3SDL</v>
      </c>
      <c r="N132" s="12">
        <f t="shared" ca="1" si="82"/>
        <v>78</v>
      </c>
      <c r="O132" s="12">
        <f t="shared" ca="1" si="64"/>
        <v>757133</v>
      </c>
      <c r="P132" s="22">
        <f ca="1">IF(AND(Trust_selected!$E$12="All intent",Trust_selected!$E$18="18+"), SUMIFS(INDIRECT("'"&amp;Trust_selected!$H$2&amp;"'!F:F"),INDIRECT("'"&amp;Trust_selected!$H$2&amp;"'!B:B"),N$1,INDIRECT("'"&amp;Trust_selected!$H$2&amp;"'!H:H"),$B132), IF(Trust_selected!$E$12="All intent", SUMIFS(INDIRECT("'"&amp;Trust_selected!$H$2&amp;"'!F:F"),INDIRECT("'"&amp;Trust_selected!$H$2&amp;"'!B:B"),N$1,INDIRECT("'"&amp;Trust_selected!$H$2&amp;"'!E:E"),Trust_selected!$E$18,INDIRECT("'"&amp;Trust_selected!$H$2&amp;"'!H:H"),$B132), IF(Trust_selected!$E$18="18+", SUMIFS(INDIRECT("'"&amp;Trust_selected!$H$2&amp;"'!F:F"),INDIRECT("'"&amp;Trust_selected!$H$2&amp;"'!B:B"),N$1,INDIRECT("'"&amp;Trust_selected!$H$2&amp;"'!D:D"),Trust_selected!$E$12,INDIRECT("'"&amp;Trust_selected!$H$2&amp;"'!H:H"),$B132), SUMIFS(INDIRECT("'"&amp;Trust_selected!$H$2&amp;"'!F:F"),INDIRECT("'"&amp;Trust_selected!$H$2&amp;"'!B:B"),N$1,INDIRECT("'"&amp;Trust_selected!$H$2&amp;"'!D:D"),Trust_selected!$E$12,INDIRECT("'"&amp;Trust_selected!$H$2&amp;"'!E:E"),Trust_selected!$E$18,INDIRECT("'"&amp;Trust_selected!$H$2&amp;"'!H:H"),$B132))))</f>
        <v>757</v>
      </c>
      <c r="Q132" s="22">
        <f ca="1">IF(AND(Trust_selected!$E$12="All intent",Trust_selected!$E$18="18+"), SUMIFS(INDIRECT("'"&amp;Trust_selected!$H$2&amp;"'!G:G"),INDIRECT("'"&amp;Trust_selected!$H$2&amp;"'!B:B"),N$1,INDIRECT("'"&amp;Trust_selected!$H$2&amp;"'!H:H"),$B132), IF(Trust_selected!$E$12="All intent", SUMIFS(INDIRECT("'"&amp;Trust_selected!$H$2&amp;"'!G:G"),INDIRECT("'"&amp;Trust_selected!$H$2&amp;"'!B:B"),N$1,INDIRECT("'"&amp;Trust_selected!$H$2&amp;"'!E:E"),Trust_selected!$E$18,INDIRECT("'"&amp;Trust_selected!$H$2&amp;"'!H:H"),$B132), IF(Trust_selected!$E$18="18+", SUMIFS(INDIRECT("'"&amp;Trust_selected!$H$2&amp;"'!G:G"),INDIRECT("'"&amp;Trust_selected!$H$2&amp;"'!B:B"),N$1,INDIRECT("'"&amp;Trust_selected!$H$2&amp;"'!D:D"),Trust_selected!$E$12,INDIRECT("'"&amp;Trust_selected!$H$2&amp;"'!H:H"),$B132), SUMIFS(INDIRECT("'"&amp;Trust_selected!$H$2&amp;"'!G:G"),INDIRECT("'"&amp;Trust_selected!$H$2&amp;"'!B:B"),N$1,INDIRECT("'"&amp;Trust_selected!$H$2&amp;"'!D:D"),Trust_selected!$E$12,INDIRECT("'"&amp;Trust_selected!$H$2&amp;"'!E:E"),Trust_selected!$E$18,INDIRECT("'"&amp;Trust_selected!$H$2&amp;"'!H:H"),$B132))))</f>
        <v>15</v>
      </c>
      <c r="R132" s="22">
        <f t="shared" ca="1" si="65"/>
        <v>1.9815059445178335E-2</v>
      </c>
      <c r="S132" s="18">
        <f t="shared" ca="1" si="83"/>
        <v>4.2820310180952947E-2</v>
      </c>
      <c r="T132" s="76">
        <f t="shared" ca="1" si="71"/>
        <v>3.0558964227067775E-2</v>
      </c>
      <c r="U132" s="76">
        <f t="shared" ca="1" si="72"/>
        <v>5.9698389753002151E-2</v>
      </c>
      <c r="V132" s="76">
        <f t="shared" ca="1" si="73"/>
        <v>2.5212613990146942E-2</v>
      </c>
      <c r="W132" s="76">
        <f t="shared" ca="1" si="74"/>
        <v>7.1818695224999923E-2</v>
      </c>
      <c r="X132" s="77" t="str">
        <f t="shared" ca="1" si="75"/>
        <v>3SDL</v>
      </c>
      <c r="Y132" s="120">
        <f t="shared" ca="1" si="76"/>
        <v>6.0570719787219401E-3</v>
      </c>
      <c r="Z132" s="120">
        <f t="shared" ca="1" si="77"/>
        <v>2.5529594584218506E-2</v>
      </c>
      <c r="AA132" s="120">
        <f t="shared" ca="1" si="78"/>
        <v>1.2044351506131113E-2</v>
      </c>
      <c r="AB132" s="120">
        <f t="shared" ca="1" si="79"/>
        <v>3.2434637419036627E-2</v>
      </c>
      <c r="AC132" s="22" t="str">
        <f t="shared" ref="AC132:AC140" ca="1" si="84">IF(OR(Y132="",Z132="",AA132="",AB132=""),"N/A",IF(AA132&gt;Z132,"Increased",IF(Y132&gt;AB132, "Decreased","Change not statistically significant")))</f>
        <v>Change not statistically significant</v>
      </c>
      <c r="AG132" s="22" t="str">
        <f t="shared" ref="AG132:AG140" ca="1" si="85">IFERROR(IF(AND(F132&gt;=5, Q132&gt;=5, E132-F132&gt;=5,P132-Q132&gt;=5), IF(ABS((R132-G132)/SQRT((Q132+F132)/(P132+E132)*(1-(Q132+F132)/(P132+E132))*(1/P132+1/E132)))&lt;1.96,"Change not statistically significant",IF(R132&gt;G132,"Increased","Decreased")), "Numbers too small for z-test"), "N/A")</f>
        <v>Change not statistically significant</v>
      </c>
    </row>
    <row r="133" spans="1:33" x14ac:dyDescent="0.3">
      <c r="A133" s="12" t="s">
        <v>291</v>
      </c>
      <c r="B133" s="12" t="s">
        <v>139</v>
      </c>
      <c r="C133" s="12">
        <f t="shared" ca="1" si="80"/>
        <v>94</v>
      </c>
      <c r="D133" s="12">
        <f t="shared" ca="1" si="62"/>
        <v>879134</v>
      </c>
      <c r="E133" s="22">
        <f ca="1">IF(AND(Trust_selected!$E$12="All intent",Trust_selected!$E$18="18+"), SUMIFS(INDIRECT("'"&amp;Trust_selected!$H$2&amp;"'!F:F"),INDIRECT("'"&amp;Trust_selected!$H$2&amp;"'!B:B"),C$1,INDIRECT("'"&amp;Trust_selected!$H$2&amp;"'!H:H"),$B133), IF(Trust_selected!$E$12="All intent", SUMIFS(INDIRECT("'"&amp;Trust_selected!$H$2&amp;"'!F:F"),INDIRECT("'"&amp;Trust_selected!$H$2&amp;"'!B:B"),C$1,INDIRECT("'"&amp;Trust_selected!$H$2&amp;"'!E:E"),Trust_selected!$E$18,INDIRECT("'"&amp;Trust_selected!$H$2&amp;"'!H:H"),$B133), IF(Trust_selected!$E$18="18+", SUMIFS(INDIRECT("'"&amp;Trust_selected!$H$2&amp;"'!F:F"),INDIRECT("'"&amp;Trust_selected!$H$2&amp;"'!B:B"),C$1,INDIRECT("'"&amp;Trust_selected!$H$2&amp;"'!D:D"),Trust_selected!$E$12,INDIRECT("'"&amp;Trust_selected!$H$2&amp;"'!H:H"),$B133), SUMIFS(INDIRECT("'"&amp;Trust_selected!$H$2&amp;"'!F:F"),INDIRECT("'"&amp;Trust_selected!$H$2&amp;"'!B:B"),C$1,INDIRECT("'"&amp;Trust_selected!$H$2&amp;"'!D:D"),Trust_selected!$E$12,INDIRECT("'"&amp;Trust_selected!$H$2&amp;"'!E:E"),Trust_selected!$E$18,INDIRECT("'"&amp;Trust_selected!$H$2&amp;"'!H:H"),$B133))))</f>
        <v>879</v>
      </c>
      <c r="F133" s="22">
        <f ca="1">IF(AND(Trust_selected!$E$12="All intent",Trust_selected!$E$18="18+"), SUMIFS(INDIRECT("'"&amp;Trust_selected!$H$2&amp;"'!G:G"),INDIRECT("'"&amp;Trust_selected!$H$2&amp;"'!B:B"),C$1,INDIRECT("'"&amp;Trust_selected!$H$2&amp;"'!H:H"),$B133), IF(Trust_selected!$E$12="All intent", SUMIFS(INDIRECT("'"&amp;Trust_selected!$H$2&amp;"'!G:G"),INDIRECT("'"&amp;Trust_selected!$H$2&amp;"'!B:B"),C$1,INDIRECT("'"&amp;Trust_selected!$H$2&amp;"'!E:E"),Trust_selected!$E$18,INDIRECT("'"&amp;Trust_selected!$H$2&amp;"'!H:H"),$B133), IF(Trust_selected!$E$18="18+", SUMIFS(INDIRECT("'"&amp;Trust_selected!$H$2&amp;"'!G:G"),INDIRECT("'"&amp;Trust_selected!$H$2&amp;"'!B:B"),C$1,INDIRECT("'"&amp;Trust_selected!$H$2&amp;"'!D:D"),Trust_selected!$E$12,INDIRECT("'"&amp;Trust_selected!$H$2&amp;"'!H:H"),$B133), SUMIFS(INDIRECT("'"&amp;Trust_selected!$H$2&amp;"'!G:G"),INDIRECT("'"&amp;Trust_selected!$H$2&amp;"'!B:B"),C$1,INDIRECT("'"&amp;Trust_selected!$H$2&amp;"'!D:D"),Trust_selected!$E$12,INDIRECT("'"&amp;Trust_selected!$H$2&amp;"'!E:E"),Trust_selected!$E$18,INDIRECT("'"&amp;Trust_selected!$H$2&amp;"'!H:H"),$B133))))</f>
        <v>64</v>
      </c>
      <c r="G133" s="22">
        <f t="shared" ca="1" si="63"/>
        <v>7.2810011376564274E-2</v>
      </c>
      <c r="H133" s="18">
        <f t="shared" ca="1" si="81"/>
        <v>4.1856794361209183E-2</v>
      </c>
      <c r="I133" s="76">
        <f t="shared" ca="1" si="66"/>
        <v>3.0490476891938519E-2</v>
      </c>
      <c r="J133" s="76">
        <f t="shared" ca="1" si="67"/>
        <v>5.7210243698262206E-2</v>
      </c>
      <c r="K133" s="76">
        <f t="shared" ca="1" si="68"/>
        <v>2.5443835622916026E-2</v>
      </c>
      <c r="L133" s="76">
        <f t="shared" ca="1" si="69"/>
        <v>6.8117182493992803E-2</v>
      </c>
      <c r="M133" s="77" t="str">
        <f t="shared" ca="1" si="70"/>
        <v>3SDU</v>
      </c>
      <c r="N133" s="12">
        <f t="shared" ca="1" si="82"/>
        <v>88</v>
      </c>
      <c r="O133" s="12">
        <f t="shared" ca="1" si="64"/>
        <v>901134</v>
      </c>
      <c r="P133" s="22">
        <f ca="1">IF(AND(Trust_selected!$E$12="All intent",Trust_selected!$E$18="18+"), SUMIFS(INDIRECT("'"&amp;Trust_selected!$H$2&amp;"'!F:F"),INDIRECT("'"&amp;Trust_selected!$H$2&amp;"'!B:B"),N$1,INDIRECT("'"&amp;Trust_selected!$H$2&amp;"'!H:H"),$B133), IF(Trust_selected!$E$12="All intent", SUMIFS(INDIRECT("'"&amp;Trust_selected!$H$2&amp;"'!F:F"),INDIRECT("'"&amp;Trust_selected!$H$2&amp;"'!B:B"),N$1,INDIRECT("'"&amp;Trust_selected!$H$2&amp;"'!E:E"),Trust_selected!$E$18,INDIRECT("'"&amp;Trust_selected!$H$2&amp;"'!H:H"),$B133), IF(Trust_selected!$E$18="18+", SUMIFS(INDIRECT("'"&amp;Trust_selected!$H$2&amp;"'!F:F"),INDIRECT("'"&amp;Trust_selected!$H$2&amp;"'!B:B"),N$1,INDIRECT("'"&amp;Trust_selected!$H$2&amp;"'!D:D"),Trust_selected!$E$12,INDIRECT("'"&amp;Trust_selected!$H$2&amp;"'!H:H"),$B133), SUMIFS(INDIRECT("'"&amp;Trust_selected!$H$2&amp;"'!F:F"),INDIRECT("'"&amp;Trust_selected!$H$2&amp;"'!B:B"),N$1,INDIRECT("'"&amp;Trust_selected!$H$2&amp;"'!D:D"),Trust_selected!$E$12,INDIRECT("'"&amp;Trust_selected!$H$2&amp;"'!E:E"),Trust_selected!$E$18,INDIRECT("'"&amp;Trust_selected!$H$2&amp;"'!H:H"),$B133))))</f>
        <v>901</v>
      </c>
      <c r="Q133" s="22">
        <f ca="1">IF(AND(Trust_selected!$E$12="All intent",Trust_selected!$E$18="18+"), SUMIFS(INDIRECT("'"&amp;Trust_selected!$H$2&amp;"'!G:G"),INDIRECT("'"&amp;Trust_selected!$H$2&amp;"'!B:B"),N$1,INDIRECT("'"&amp;Trust_selected!$H$2&amp;"'!H:H"),$B133), IF(Trust_selected!$E$12="All intent", SUMIFS(INDIRECT("'"&amp;Trust_selected!$H$2&amp;"'!G:G"),INDIRECT("'"&amp;Trust_selected!$H$2&amp;"'!B:B"),N$1,INDIRECT("'"&amp;Trust_selected!$H$2&amp;"'!E:E"),Trust_selected!$E$18,INDIRECT("'"&amp;Trust_selected!$H$2&amp;"'!H:H"),$B133), IF(Trust_selected!$E$18="18+", SUMIFS(INDIRECT("'"&amp;Trust_selected!$H$2&amp;"'!G:G"),INDIRECT("'"&amp;Trust_selected!$H$2&amp;"'!B:B"),N$1,INDIRECT("'"&amp;Trust_selected!$H$2&amp;"'!D:D"),Trust_selected!$E$12,INDIRECT("'"&amp;Trust_selected!$H$2&amp;"'!H:H"),$B133), SUMIFS(INDIRECT("'"&amp;Trust_selected!$H$2&amp;"'!G:G"),INDIRECT("'"&amp;Trust_selected!$H$2&amp;"'!B:B"),N$1,INDIRECT("'"&amp;Trust_selected!$H$2&amp;"'!D:D"),Trust_selected!$E$12,INDIRECT("'"&amp;Trust_selected!$H$2&amp;"'!E:E"),Trust_selected!$E$18,INDIRECT("'"&amp;Trust_selected!$H$2&amp;"'!H:H"),$B133))))</f>
        <v>74</v>
      </c>
      <c r="R133" s="22">
        <f t="shared" ca="1" si="65"/>
        <v>8.2130965593784688E-2</v>
      </c>
      <c r="S133" s="18">
        <f t="shared" ca="1" si="83"/>
        <v>4.2820310180952947E-2</v>
      </c>
      <c r="T133" s="76">
        <f t="shared" ca="1" si="71"/>
        <v>3.1427861581889739E-2</v>
      </c>
      <c r="U133" s="76">
        <f t="shared" ca="1" si="72"/>
        <v>5.8094767512613887E-2</v>
      </c>
      <c r="V133" s="76">
        <f t="shared" ca="1" si="73"/>
        <v>2.6335043343778442E-2</v>
      </c>
      <c r="W133" s="76">
        <f t="shared" ca="1" si="74"/>
        <v>6.8894870680636391E-2</v>
      </c>
      <c r="X133" s="77" t="str">
        <f t="shared" ca="1" si="75"/>
        <v>3SDU</v>
      </c>
      <c r="Y133" s="120">
        <f t="shared" ca="1" si="76"/>
        <v>5.7429269798109757E-2</v>
      </c>
      <c r="Z133" s="120">
        <f t="shared" ca="1" si="77"/>
        <v>9.1908368917689665E-2</v>
      </c>
      <c r="AA133" s="120">
        <f t="shared" ca="1" si="78"/>
        <v>6.5927453754736492E-2</v>
      </c>
      <c r="AB133" s="120">
        <f t="shared" ca="1" si="79"/>
        <v>0.1018825612931963</v>
      </c>
      <c r="AC133" s="22" t="str">
        <f t="shared" ca="1" si="84"/>
        <v>Change not statistically significant</v>
      </c>
      <c r="AG133" s="22" t="str">
        <f t="shared" ca="1" si="85"/>
        <v>Change not statistically significant</v>
      </c>
    </row>
    <row r="134" spans="1:33" x14ac:dyDescent="0.3">
      <c r="A134" s="12" t="s">
        <v>292</v>
      </c>
      <c r="B134" s="12" t="s">
        <v>140</v>
      </c>
      <c r="C134" s="12">
        <f t="shared" ca="1" si="80"/>
        <v>113</v>
      </c>
      <c r="D134" s="12">
        <f t="shared" ca="1" si="62"/>
        <v>1363135</v>
      </c>
      <c r="E134" s="22">
        <f ca="1">IF(AND(Trust_selected!$E$12="All intent",Trust_selected!$E$18="18+"), SUMIFS(INDIRECT("'"&amp;Trust_selected!$H$2&amp;"'!F:F"),INDIRECT("'"&amp;Trust_selected!$H$2&amp;"'!B:B"),C$1,INDIRECT("'"&amp;Trust_selected!$H$2&amp;"'!H:H"),$B134), IF(Trust_selected!$E$12="All intent", SUMIFS(INDIRECT("'"&amp;Trust_selected!$H$2&amp;"'!F:F"),INDIRECT("'"&amp;Trust_selected!$H$2&amp;"'!B:B"),C$1,INDIRECT("'"&amp;Trust_selected!$H$2&amp;"'!E:E"),Trust_selected!$E$18,INDIRECT("'"&amp;Trust_selected!$H$2&amp;"'!H:H"),$B134), IF(Trust_selected!$E$18="18+", SUMIFS(INDIRECT("'"&amp;Trust_selected!$H$2&amp;"'!F:F"),INDIRECT("'"&amp;Trust_selected!$H$2&amp;"'!B:B"),C$1,INDIRECT("'"&amp;Trust_selected!$H$2&amp;"'!D:D"),Trust_selected!$E$12,INDIRECT("'"&amp;Trust_selected!$H$2&amp;"'!H:H"),$B134), SUMIFS(INDIRECT("'"&amp;Trust_selected!$H$2&amp;"'!F:F"),INDIRECT("'"&amp;Trust_selected!$H$2&amp;"'!B:B"),C$1,INDIRECT("'"&amp;Trust_selected!$H$2&amp;"'!D:D"),Trust_selected!$E$12,INDIRECT("'"&amp;Trust_selected!$H$2&amp;"'!E:E"),Trust_selected!$E$18,INDIRECT("'"&amp;Trust_selected!$H$2&amp;"'!H:H"),$B134))))</f>
        <v>1363</v>
      </c>
      <c r="F134" s="22">
        <f ca="1">IF(AND(Trust_selected!$E$12="All intent",Trust_selected!$E$18="18+"), SUMIFS(INDIRECT("'"&amp;Trust_selected!$H$2&amp;"'!G:G"),INDIRECT("'"&amp;Trust_selected!$H$2&amp;"'!B:B"),C$1,INDIRECT("'"&amp;Trust_selected!$H$2&amp;"'!H:H"),$B134), IF(Trust_selected!$E$12="All intent", SUMIFS(INDIRECT("'"&amp;Trust_selected!$H$2&amp;"'!G:G"),INDIRECT("'"&amp;Trust_selected!$H$2&amp;"'!B:B"),C$1,INDIRECT("'"&amp;Trust_selected!$H$2&amp;"'!E:E"),Trust_selected!$E$18,INDIRECT("'"&amp;Trust_selected!$H$2&amp;"'!H:H"),$B134), IF(Trust_selected!$E$18="18+", SUMIFS(INDIRECT("'"&amp;Trust_selected!$H$2&amp;"'!G:G"),INDIRECT("'"&amp;Trust_selected!$H$2&amp;"'!B:B"),C$1,INDIRECT("'"&amp;Trust_selected!$H$2&amp;"'!D:D"),Trust_selected!$E$12,INDIRECT("'"&amp;Trust_selected!$H$2&amp;"'!H:H"),$B134), SUMIFS(INDIRECT("'"&amp;Trust_selected!$H$2&amp;"'!G:G"),INDIRECT("'"&amp;Trust_selected!$H$2&amp;"'!B:B"),C$1,INDIRECT("'"&amp;Trust_selected!$H$2&amp;"'!D:D"),Trust_selected!$E$12,INDIRECT("'"&amp;Trust_selected!$H$2&amp;"'!E:E"),Trust_selected!$E$18,INDIRECT("'"&amp;Trust_selected!$H$2&amp;"'!H:H"),$B134))))</f>
        <v>67</v>
      </c>
      <c r="G134" s="22">
        <f t="shared" ca="1" si="63"/>
        <v>4.9156272927366101E-2</v>
      </c>
      <c r="H134" s="18">
        <f t="shared" ca="1" si="81"/>
        <v>4.1856794361209183E-2</v>
      </c>
      <c r="I134" s="76">
        <f t="shared" ca="1" si="66"/>
        <v>3.2449799515969241E-2</v>
      </c>
      <c r="J134" s="76">
        <f t="shared" ca="1" si="67"/>
        <v>5.3839073626797435E-2</v>
      </c>
      <c r="K134" s="76">
        <f t="shared" ca="1" si="68"/>
        <v>2.803885584385854E-2</v>
      </c>
      <c r="L134" s="76">
        <f t="shared" ca="1" si="69"/>
        <v>6.2049678113985783E-2</v>
      </c>
      <c r="M134" s="77" t="str">
        <f t="shared" ca="1" si="70"/>
        <v/>
      </c>
      <c r="N134" s="12">
        <f t="shared" ca="1" si="82"/>
        <v>112</v>
      </c>
      <c r="O134" s="12">
        <f t="shared" ca="1" si="64"/>
        <v>1459135</v>
      </c>
      <c r="P134" s="22">
        <f ca="1">IF(AND(Trust_selected!$E$12="All intent",Trust_selected!$E$18="18+"), SUMIFS(INDIRECT("'"&amp;Trust_selected!$H$2&amp;"'!F:F"),INDIRECT("'"&amp;Trust_selected!$H$2&amp;"'!B:B"),N$1,INDIRECT("'"&amp;Trust_selected!$H$2&amp;"'!H:H"),$B134), IF(Trust_selected!$E$12="All intent", SUMIFS(INDIRECT("'"&amp;Trust_selected!$H$2&amp;"'!F:F"),INDIRECT("'"&amp;Trust_selected!$H$2&amp;"'!B:B"),N$1,INDIRECT("'"&amp;Trust_selected!$H$2&amp;"'!E:E"),Trust_selected!$E$18,INDIRECT("'"&amp;Trust_selected!$H$2&amp;"'!H:H"),$B134), IF(Trust_selected!$E$18="18+", SUMIFS(INDIRECT("'"&amp;Trust_selected!$H$2&amp;"'!F:F"),INDIRECT("'"&amp;Trust_selected!$H$2&amp;"'!B:B"),N$1,INDIRECT("'"&amp;Trust_selected!$H$2&amp;"'!D:D"),Trust_selected!$E$12,INDIRECT("'"&amp;Trust_selected!$H$2&amp;"'!H:H"),$B134), SUMIFS(INDIRECT("'"&amp;Trust_selected!$H$2&amp;"'!F:F"),INDIRECT("'"&amp;Trust_selected!$H$2&amp;"'!B:B"),N$1,INDIRECT("'"&amp;Trust_selected!$H$2&amp;"'!D:D"),Trust_selected!$E$12,INDIRECT("'"&amp;Trust_selected!$H$2&amp;"'!E:E"),Trust_selected!$E$18,INDIRECT("'"&amp;Trust_selected!$H$2&amp;"'!H:H"),$B134))))</f>
        <v>1459</v>
      </c>
      <c r="Q134" s="22">
        <f ca="1">IF(AND(Trust_selected!$E$12="All intent",Trust_selected!$E$18="18+"), SUMIFS(INDIRECT("'"&amp;Trust_selected!$H$2&amp;"'!G:G"),INDIRECT("'"&amp;Trust_selected!$H$2&amp;"'!B:B"),N$1,INDIRECT("'"&amp;Trust_selected!$H$2&amp;"'!H:H"),$B134), IF(Trust_selected!$E$12="All intent", SUMIFS(INDIRECT("'"&amp;Trust_selected!$H$2&amp;"'!G:G"),INDIRECT("'"&amp;Trust_selected!$H$2&amp;"'!B:B"),N$1,INDIRECT("'"&amp;Trust_selected!$H$2&amp;"'!E:E"),Trust_selected!$E$18,INDIRECT("'"&amp;Trust_selected!$H$2&amp;"'!H:H"),$B134), IF(Trust_selected!$E$18="18+", SUMIFS(INDIRECT("'"&amp;Trust_selected!$H$2&amp;"'!G:G"),INDIRECT("'"&amp;Trust_selected!$H$2&amp;"'!B:B"),N$1,INDIRECT("'"&amp;Trust_selected!$H$2&amp;"'!D:D"),Trust_selected!$E$12,INDIRECT("'"&amp;Trust_selected!$H$2&amp;"'!H:H"),$B134), SUMIFS(INDIRECT("'"&amp;Trust_selected!$H$2&amp;"'!G:G"),INDIRECT("'"&amp;Trust_selected!$H$2&amp;"'!B:B"),N$1,INDIRECT("'"&amp;Trust_selected!$H$2&amp;"'!D:D"),Trust_selected!$E$12,INDIRECT("'"&amp;Trust_selected!$H$2&amp;"'!E:E"),Trust_selected!$E$18,INDIRECT("'"&amp;Trust_selected!$H$2&amp;"'!H:H"),$B134))))</f>
        <v>66</v>
      </c>
      <c r="R134" s="22">
        <f t="shared" ca="1" si="65"/>
        <v>4.5236463331048665E-2</v>
      </c>
      <c r="S134" s="18">
        <f t="shared" ca="1" si="83"/>
        <v>4.2820310180952947E-2</v>
      </c>
      <c r="T134" s="76">
        <f t="shared" ca="1" si="71"/>
        <v>3.357689718910932E-2</v>
      </c>
      <c r="U134" s="76">
        <f t="shared" ca="1" si="72"/>
        <v>5.4464942137869551E-2</v>
      </c>
      <c r="V134" s="76">
        <f t="shared" ca="1" si="73"/>
        <v>2.919927735943156E-2</v>
      </c>
      <c r="W134" s="76">
        <f t="shared" ca="1" si="74"/>
        <v>6.2387023384609101E-2</v>
      </c>
      <c r="X134" s="77" t="str">
        <f t="shared" ca="1" si="75"/>
        <v/>
      </c>
      <c r="Y134" s="120">
        <f t="shared" ca="1" si="76"/>
        <v>3.8892247406756009E-2</v>
      </c>
      <c r="Z134" s="120">
        <f t="shared" ca="1" si="77"/>
        <v>6.195445864767056E-2</v>
      </c>
      <c r="AA134" s="120">
        <f t="shared" ca="1" si="78"/>
        <v>3.5714129919393676E-2</v>
      </c>
      <c r="AB134" s="120">
        <f t="shared" ca="1" si="79"/>
        <v>5.7147237935333453E-2</v>
      </c>
      <c r="AC134" s="22" t="str">
        <f t="shared" ca="1" si="84"/>
        <v>Change not statistically significant</v>
      </c>
      <c r="AG134" s="22" t="str">
        <f t="shared" ca="1" si="85"/>
        <v>Change not statistically significant</v>
      </c>
    </row>
    <row r="135" spans="1:33" x14ac:dyDescent="0.3">
      <c r="A135" s="12" t="s">
        <v>293</v>
      </c>
      <c r="B135" s="12" t="s">
        <v>141</v>
      </c>
      <c r="C135" s="12">
        <f t="shared" ca="1" si="80"/>
        <v>66</v>
      </c>
      <c r="D135" s="12">
        <f t="shared" ca="1" si="62"/>
        <v>515136</v>
      </c>
      <c r="E135" s="22">
        <f ca="1">IF(AND(Trust_selected!$E$12="All intent",Trust_selected!$E$18="18+"), SUMIFS(INDIRECT("'"&amp;Trust_selected!$H$2&amp;"'!F:F"),INDIRECT("'"&amp;Trust_selected!$H$2&amp;"'!B:B"),C$1,INDIRECT("'"&amp;Trust_selected!$H$2&amp;"'!H:H"),$B135), IF(Trust_selected!$E$12="All intent", SUMIFS(INDIRECT("'"&amp;Trust_selected!$H$2&amp;"'!F:F"),INDIRECT("'"&amp;Trust_selected!$H$2&amp;"'!B:B"),C$1,INDIRECT("'"&amp;Trust_selected!$H$2&amp;"'!E:E"),Trust_selected!$E$18,INDIRECT("'"&amp;Trust_selected!$H$2&amp;"'!H:H"),$B135), IF(Trust_selected!$E$18="18+", SUMIFS(INDIRECT("'"&amp;Trust_selected!$H$2&amp;"'!F:F"),INDIRECT("'"&amp;Trust_selected!$H$2&amp;"'!B:B"),C$1,INDIRECT("'"&amp;Trust_selected!$H$2&amp;"'!D:D"),Trust_selected!$E$12,INDIRECT("'"&amp;Trust_selected!$H$2&amp;"'!H:H"),$B135), SUMIFS(INDIRECT("'"&amp;Trust_selected!$H$2&amp;"'!F:F"),INDIRECT("'"&amp;Trust_selected!$H$2&amp;"'!B:B"),C$1,INDIRECT("'"&amp;Trust_selected!$H$2&amp;"'!D:D"),Trust_selected!$E$12,INDIRECT("'"&amp;Trust_selected!$H$2&amp;"'!E:E"),Trust_selected!$E$18,INDIRECT("'"&amp;Trust_selected!$H$2&amp;"'!H:H"),$B135))))</f>
        <v>515</v>
      </c>
      <c r="F135" s="22">
        <f ca="1">IF(AND(Trust_selected!$E$12="All intent",Trust_selected!$E$18="18+"), SUMIFS(INDIRECT("'"&amp;Trust_selected!$H$2&amp;"'!G:G"),INDIRECT("'"&amp;Trust_selected!$H$2&amp;"'!B:B"),C$1,INDIRECT("'"&amp;Trust_selected!$H$2&amp;"'!H:H"),$B135), IF(Trust_selected!$E$12="All intent", SUMIFS(INDIRECT("'"&amp;Trust_selected!$H$2&amp;"'!G:G"),INDIRECT("'"&amp;Trust_selected!$H$2&amp;"'!B:B"),C$1,INDIRECT("'"&amp;Trust_selected!$H$2&amp;"'!E:E"),Trust_selected!$E$18,INDIRECT("'"&amp;Trust_selected!$H$2&amp;"'!H:H"),$B135), IF(Trust_selected!$E$18="18+", SUMIFS(INDIRECT("'"&amp;Trust_selected!$H$2&amp;"'!G:G"),INDIRECT("'"&amp;Trust_selected!$H$2&amp;"'!B:B"),C$1,INDIRECT("'"&amp;Trust_selected!$H$2&amp;"'!D:D"),Trust_selected!$E$12,INDIRECT("'"&amp;Trust_selected!$H$2&amp;"'!H:H"),$B135), SUMIFS(INDIRECT("'"&amp;Trust_selected!$H$2&amp;"'!G:G"),INDIRECT("'"&amp;Trust_selected!$H$2&amp;"'!B:B"),C$1,INDIRECT("'"&amp;Trust_selected!$H$2&amp;"'!D:D"),Trust_selected!$E$12,INDIRECT("'"&amp;Trust_selected!$H$2&amp;"'!E:E"),Trust_selected!$E$18,INDIRECT("'"&amp;Trust_selected!$H$2&amp;"'!H:H"),$B135))))</f>
        <v>30</v>
      </c>
      <c r="G135" s="22">
        <f t="shared" ca="1" si="63"/>
        <v>5.8252427184466021E-2</v>
      </c>
      <c r="H135" s="18">
        <f t="shared" ca="1" si="81"/>
        <v>4.1856794361209183E-2</v>
      </c>
      <c r="I135" s="76">
        <f t="shared" ca="1" si="66"/>
        <v>2.7686218521069048E-2</v>
      </c>
      <c r="J135" s="76">
        <f t="shared" ca="1" si="67"/>
        <v>6.2811725730212001E-2</v>
      </c>
      <c r="K135" s="76">
        <f t="shared" ca="1" si="68"/>
        <v>2.1918884296435345E-2</v>
      </c>
      <c r="L135" s="76">
        <f t="shared" ca="1" si="69"/>
        <v>7.8475550723933613E-2</v>
      </c>
      <c r="M135" s="77" t="str">
        <f t="shared" ca="1" si="70"/>
        <v/>
      </c>
      <c r="N135" s="12">
        <f t="shared" ca="1" si="82"/>
        <v>62</v>
      </c>
      <c r="O135" s="12">
        <f t="shared" ca="1" si="64"/>
        <v>538136</v>
      </c>
      <c r="P135" s="22">
        <f ca="1">IF(AND(Trust_selected!$E$12="All intent",Trust_selected!$E$18="18+"), SUMIFS(INDIRECT("'"&amp;Trust_selected!$H$2&amp;"'!F:F"),INDIRECT("'"&amp;Trust_selected!$H$2&amp;"'!B:B"),N$1,INDIRECT("'"&amp;Trust_selected!$H$2&amp;"'!H:H"),$B135), IF(Trust_selected!$E$12="All intent", SUMIFS(INDIRECT("'"&amp;Trust_selected!$H$2&amp;"'!F:F"),INDIRECT("'"&amp;Trust_selected!$H$2&amp;"'!B:B"),N$1,INDIRECT("'"&amp;Trust_selected!$H$2&amp;"'!E:E"),Trust_selected!$E$18,INDIRECT("'"&amp;Trust_selected!$H$2&amp;"'!H:H"),$B135), IF(Trust_selected!$E$18="18+", SUMIFS(INDIRECT("'"&amp;Trust_selected!$H$2&amp;"'!F:F"),INDIRECT("'"&amp;Trust_selected!$H$2&amp;"'!B:B"),N$1,INDIRECT("'"&amp;Trust_selected!$H$2&amp;"'!D:D"),Trust_selected!$E$12,INDIRECT("'"&amp;Trust_selected!$H$2&amp;"'!H:H"),$B135), SUMIFS(INDIRECT("'"&amp;Trust_selected!$H$2&amp;"'!F:F"),INDIRECT("'"&amp;Trust_selected!$H$2&amp;"'!B:B"),N$1,INDIRECT("'"&amp;Trust_selected!$H$2&amp;"'!D:D"),Trust_selected!$E$12,INDIRECT("'"&amp;Trust_selected!$H$2&amp;"'!E:E"),Trust_selected!$E$18,INDIRECT("'"&amp;Trust_selected!$H$2&amp;"'!H:H"),$B135))))</f>
        <v>538</v>
      </c>
      <c r="Q135" s="22">
        <f ca="1">IF(AND(Trust_selected!$E$12="All intent",Trust_selected!$E$18="18+"), SUMIFS(INDIRECT("'"&amp;Trust_selected!$H$2&amp;"'!G:G"),INDIRECT("'"&amp;Trust_selected!$H$2&amp;"'!B:B"),N$1,INDIRECT("'"&amp;Trust_selected!$H$2&amp;"'!H:H"),$B135), IF(Trust_selected!$E$12="All intent", SUMIFS(INDIRECT("'"&amp;Trust_selected!$H$2&amp;"'!G:G"),INDIRECT("'"&amp;Trust_selected!$H$2&amp;"'!B:B"),N$1,INDIRECT("'"&amp;Trust_selected!$H$2&amp;"'!E:E"),Trust_selected!$E$18,INDIRECT("'"&amp;Trust_selected!$H$2&amp;"'!H:H"),$B135), IF(Trust_selected!$E$18="18+", SUMIFS(INDIRECT("'"&amp;Trust_selected!$H$2&amp;"'!G:G"),INDIRECT("'"&amp;Trust_selected!$H$2&amp;"'!B:B"),N$1,INDIRECT("'"&amp;Trust_selected!$H$2&amp;"'!D:D"),Trust_selected!$E$12,INDIRECT("'"&amp;Trust_selected!$H$2&amp;"'!H:H"),$B135), SUMIFS(INDIRECT("'"&amp;Trust_selected!$H$2&amp;"'!G:G"),INDIRECT("'"&amp;Trust_selected!$H$2&amp;"'!B:B"),N$1,INDIRECT("'"&amp;Trust_selected!$H$2&amp;"'!D:D"),Trust_selected!$E$12,INDIRECT("'"&amp;Trust_selected!$H$2&amp;"'!E:E"),Trust_selected!$E$18,INDIRECT("'"&amp;Trust_selected!$H$2&amp;"'!H:H"),$B135))))</f>
        <v>20</v>
      </c>
      <c r="R135" s="22">
        <f t="shared" ca="1" si="65"/>
        <v>3.717472118959108E-2</v>
      </c>
      <c r="S135" s="18">
        <f t="shared" ca="1" si="83"/>
        <v>4.2820310180952947E-2</v>
      </c>
      <c r="T135" s="76">
        <f t="shared" ca="1" si="71"/>
        <v>2.8709490325978245E-2</v>
      </c>
      <c r="U135" s="76">
        <f t="shared" ca="1" si="72"/>
        <v>6.3413841944385221E-2</v>
      </c>
      <c r="V135" s="76">
        <f t="shared" ca="1" si="73"/>
        <v>2.2893992168811699E-2</v>
      </c>
      <c r="W135" s="76">
        <f t="shared" ca="1" si="74"/>
        <v>7.8693182051854133E-2</v>
      </c>
      <c r="X135" s="77" t="str">
        <f t="shared" ca="1" si="75"/>
        <v/>
      </c>
      <c r="Y135" s="120">
        <f t="shared" ca="1" si="76"/>
        <v>4.1105712138563635E-2</v>
      </c>
      <c r="Z135" s="120">
        <f t="shared" ca="1" si="77"/>
        <v>8.1940466487568517E-2</v>
      </c>
      <c r="AA135" s="120">
        <f t="shared" ca="1" si="78"/>
        <v>2.4191779724085049E-2</v>
      </c>
      <c r="AB135" s="120">
        <f t="shared" ca="1" si="79"/>
        <v>5.6720188356235123E-2</v>
      </c>
      <c r="AC135" s="22" t="str">
        <f t="shared" ca="1" si="84"/>
        <v>Change not statistically significant</v>
      </c>
      <c r="AG135" s="22" t="str">
        <f t="shared" ca="1" si="85"/>
        <v>Change not statistically significant</v>
      </c>
    </row>
    <row r="136" spans="1:33" x14ac:dyDescent="0.3">
      <c r="A136" s="12" t="s">
        <v>294</v>
      </c>
      <c r="B136" s="12" t="s">
        <v>142</v>
      </c>
      <c r="C136" s="12">
        <f t="shared" ca="1" si="80"/>
        <v>92</v>
      </c>
      <c r="D136" s="12">
        <f t="shared" ca="1" si="62"/>
        <v>875137</v>
      </c>
      <c r="E136" s="22">
        <f ca="1">IF(AND(Trust_selected!$E$12="All intent",Trust_selected!$E$18="18+"), SUMIFS(INDIRECT("'"&amp;Trust_selected!$H$2&amp;"'!F:F"),INDIRECT("'"&amp;Trust_selected!$H$2&amp;"'!B:B"),C$1,INDIRECT("'"&amp;Trust_selected!$H$2&amp;"'!H:H"),$B136), IF(Trust_selected!$E$12="All intent", SUMIFS(INDIRECT("'"&amp;Trust_selected!$H$2&amp;"'!F:F"),INDIRECT("'"&amp;Trust_selected!$H$2&amp;"'!B:B"),C$1,INDIRECT("'"&amp;Trust_selected!$H$2&amp;"'!E:E"),Trust_selected!$E$18,INDIRECT("'"&amp;Trust_selected!$H$2&amp;"'!H:H"),$B136), IF(Trust_selected!$E$18="18+", SUMIFS(INDIRECT("'"&amp;Trust_selected!$H$2&amp;"'!F:F"),INDIRECT("'"&amp;Trust_selected!$H$2&amp;"'!B:B"),C$1,INDIRECT("'"&amp;Trust_selected!$H$2&amp;"'!D:D"),Trust_selected!$E$12,INDIRECT("'"&amp;Trust_selected!$H$2&amp;"'!H:H"),$B136), SUMIFS(INDIRECT("'"&amp;Trust_selected!$H$2&amp;"'!F:F"),INDIRECT("'"&amp;Trust_selected!$H$2&amp;"'!B:B"),C$1,INDIRECT("'"&amp;Trust_selected!$H$2&amp;"'!D:D"),Trust_selected!$E$12,INDIRECT("'"&amp;Trust_selected!$H$2&amp;"'!E:E"),Trust_selected!$E$18,INDIRECT("'"&amp;Trust_selected!$H$2&amp;"'!H:H"),$B136))))</f>
        <v>875</v>
      </c>
      <c r="F136" s="22">
        <f ca="1">IF(AND(Trust_selected!$E$12="All intent",Trust_selected!$E$18="18+"), SUMIFS(INDIRECT("'"&amp;Trust_selected!$H$2&amp;"'!G:G"),INDIRECT("'"&amp;Trust_selected!$H$2&amp;"'!B:B"),C$1,INDIRECT("'"&amp;Trust_selected!$H$2&amp;"'!H:H"),$B136), IF(Trust_selected!$E$12="All intent", SUMIFS(INDIRECT("'"&amp;Trust_selected!$H$2&amp;"'!G:G"),INDIRECT("'"&amp;Trust_selected!$H$2&amp;"'!B:B"),C$1,INDIRECT("'"&amp;Trust_selected!$H$2&amp;"'!E:E"),Trust_selected!$E$18,INDIRECT("'"&amp;Trust_selected!$H$2&amp;"'!H:H"),$B136), IF(Trust_selected!$E$18="18+", SUMIFS(INDIRECT("'"&amp;Trust_selected!$H$2&amp;"'!G:G"),INDIRECT("'"&amp;Trust_selected!$H$2&amp;"'!B:B"),C$1,INDIRECT("'"&amp;Trust_selected!$H$2&amp;"'!D:D"),Trust_selected!$E$12,INDIRECT("'"&amp;Trust_selected!$H$2&amp;"'!H:H"),$B136), SUMIFS(INDIRECT("'"&amp;Trust_selected!$H$2&amp;"'!G:G"),INDIRECT("'"&amp;Trust_selected!$H$2&amp;"'!B:B"),C$1,INDIRECT("'"&amp;Trust_selected!$H$2&amp;"'!D:D"),Trust_selected!$E$12,INDIRECT("'"&amp;Trust_selected!$H$2&amp;"'!E:E"),Trust_selected!$E$18,INDIRECT("'"&amp;Trust_selected!$H$2&amp;"'!H:H"),$B136))))</f>
        <v>39</v>
      </c>
      <c r="G136" s="22">
        <f t="shared" ca="1" si="63"/>
        <v>4.4571428571428574E-2</v>
      </c>
      <c r="H136" s="18">
        <f t="shared" ca="1" si="81"/>
        <v>4.1856794361209183E-2</v>
      </c>
      <c r="I136" s="76">
        <f t="shared" ca="1" si="66"/>
        <v>3.0468503117548142E-2</v>
      </c>
      <c r="J136" s="76">
        <f t="shared" ca="1" si="67"/>
        <v>5.7250364687658255E-2</v>
      </c>
      <c r="K136" s="76">
        <f t="shared" ca="1" si="68"/>
        <v>2.5415337753722938E-2</v>
      </c>
      <c r="L136" s="76">
        <f t="shared" ca="1" si="69"/>
        <v>6.8190211194845668E-2</v>
      </c>
      <c r="M136" s="77" t="str">
        <f t="shared" ca="1" si="70"/>
        <v/>
      </c>
      <c r="N136" s="12">
        <f t="shared" ca="1" si="82"/>
        <v>90</v>
      </c>
      <c r="O136" s="12">
        <f t="shared" ca="1" si="64"/>
        <v>946137</v>
      </c>
      <c r="P136" s="22">
        <f ca="1">IF(AND(Trust_selected!$E$12="All intent",Trust_selected!$E$18="18+"), SUMIFS(INDIRECT("'"&amp;Trust_selected!$H$2&amp;"'!F:F"),INDIRECT("'"&amp;Trust_selected!$H$2&amp;"'!B:B"),N$1,INDIRECT("'"&amp;Trust_selected!$H$2&amp;"'!H:H"),$B136), IF(Trust_selected!$E$12="All intent", SUMIFS(INDIRECT("'"&amp;Trust_selected!$H$2&amp;"'!F:F"),INDIRECT("'"&amp;Trust_selected!$H$2&amp;"'!B:B"),N$1,INDIRECT("'"&amp;Trust_selected!$H$2&amp;"'!E:E"),Trust_selected!$E$18,INDIRECT("'"&amp;Trust_selected!$H$2&amp;"'!H:H"),$B136), IF(Trust_selected!$E$18="18+", SUMIFS(INDIRECT("'"&amp;Trust_selected!$H$2&amp;"'!F:F"),INDIRECT("'"&amp;Trust_selected!$H$2&amp;"'!B:B"),N$1,INDIRECT("'"&amp;Trust_selected!$H$2&amp;"'!D:D"),Trust_selected!$E$12,INDIRECT("'"&amp;Trust_selected!$H$2&amp;"'!H:H"),$B136), SUMIFS(INDIRECT("'"&amp;Trust_selected!$H$2&amp;"'!F:F"),INDIRECT("'"&amp;Trust_selected!$H$2&amp;"'!B:B"),N$1,INDIRECT("'"&amp;Trust_selected!$H$2&amp;"'!D:D"),Trust_selected!$E$12,INDIRECT("'"&amp;Trust_selected!$H$2&amp;"'!E:E"),Trust_selected!$E$18,INDIRECT("'"&amp;Trust_selected!$H$2&amp;"'!H:H"),$B136))))</f>
        <v>946</v>
      </c>
      <c r="Q136" s="22">
        <f ca="1">IF(AND(Trust_selected!$E$12="All intent",Trust_selected!$E$18="18+"), SUMIFS(INDIRECT("'"&amp;Trust_selected!$H$2&amp;"'!G:G"),INDIRECT("'"&amp;Trust_selected!$H$2&amp;"'!B:B"),N$1,INDIRECT("'"&amp;Trust_selected!$H$2&amp;"'!H:H"),$B136), IF(Trust_selected!$E$12="All intent", SUMIFS(INDIRECT("'"&amp;Trust_selected!$H$2&amp;"'!G:G"),INDIRECT("'"&amp;Trust_selected!$H$2&amp;"'!B:B"),N$1,INDIRECT("'"&amp;Trust_selected!$H$2&amp;"'!E:E"),Trust_selected!$E$18,INDIRECT("'"&amp;Trust_selected!$H$2&amp;"'!H:H"),$B136), IF(Trust_selected!$E$18="18+", SUMIFS(INDIRECT("'"&amp;Trust_selected!$H$2&amp;"'!G:G"),INDIRECT("'"&amp;Trust_selected!$H$2&amp;"'!B:B"),N$1,INDIRECT("'"&amp;Trust_selected!$H$2&amp;"'!D:D"),Trust_selected!$E$12,INDIRECT("'"&amp;Trust_selected!$H$2&amp;"'!H:H"),$B136), SUMIFS(INDIRECT("'"&amp;Trust_selected!$H$2&amp;"'!G:G"),INDIRECT("'"&amp;Trust_selected!$H$2&amp;"'!B:B"),N$1,INDIRECT("'"&amp;Trust_selected!$H$2&amp;"'!D:D"),Trust_selected!$E$12,INDIRECT("'"&amp;Trust_selected!$H$2&amp;"'!E:E"),Trust_selected!$E$18,INDIRECT("'"&amp;Trust_selected!$H$2&amp;"'!H:H"),$B136))))</f>
        <v>33</v>
      </c>
      <c r="R136" s="22">
        <f t="shared" ca="1" si="65"/>
        <v>3.4883720930232558E-2</v>
      </c>
      <c r="S136" s="18">
        <f t="shared" ca="1" si="83"/>
        <v>4.2820310180952947E-2</v>
      </c>
      <c r="T136" s="76">
        <f t="shared" ca="1" si="71"/>
        <v>3.1662115615661617E-2</v>
      </c>
      <c r="U136" s="76">
        <f t="shared" ca="1" si="72"/>
        <v>5.7676598189211725E-2</v>
      </c>
      <c r="V136" s="76">
        <f t="shared" ca="1" si="73"/>
        <v>2.6641206941390209E-2</v>
      </c>
      <c r="W136" s="76">
        <f t="shared" ca="1" si="74"/>
        <v>6.8137115314250873E-2</v>
      </c>
      <c r="X136" s="77" t="str">
        <f t="shared" ca="1" si="75"/>
        <v/>
      </c>
      <c r="Y136" s="120">
        <f t="shared" ca="1" si="76"/>
        <v>3.2774337532704798E-2</v>
      </c>
      <c r="Z136" s="120">
        <f t="shared" ca="1" si="77"/>
        <v>6.0349920545101535E-2</v>
      </c>
      <c r="AA136" s="120">
        <f t="shared" ca="1" si="78"/>
        <v>2.4945415144533991E-2</v>
      </c>
      <c r="AB136" s="120">
        <f t="shared" ca="1" si="79"/>
        <v>4.858418094975317E-2</v>
      </c>
      <c r="AC136" s="22" t="str">
        <f t="shared" ca="1" si="84"/>
        <v>Change not statistically significant</v>
      </c>
      <c r="AG136" s="22" t="str">
        <f t="shared" ca="1" si="85"/>
        <v>Change not statistically significant</v>
      </c>
    </row>
    <row r="137" spans="1:33" x14ac:dyDescent="0.3">
      <c r="A137" s="12" t="s">
        <v>295</v>
      </c>
      <c r="B137" s="12" t="s">
        <v>143</v>
      </c>
      <c r="C137" s="12">
        <f t="shared" ca="1" si="80"/>
        <v>98</v>
      </c>
      <c r="D137" s="12">
        <f t="shared" ca="1" si="62"/>
        <v>932138</v>
      </c>
      <c r="E137" s="22">
        <f ca="1">IF(AND(Trust_selected!$E$12="All intent",Trust_selected!$E$18="18+"), SUMIFS(INDIRECT("'"&amp;Trust_selected!$H$2&amp;"'!F:F"),INDIRECT("'"&amp;Trust_selected!$H$2&amp;"'!B:B"),C$1,INDIRECT("'"&amp;Trust_selected!$H$2&amp;"'!H:H"),$B137), IF(Trust_selected!$E$12="All intent", SUMIFS(INDIRECT("'"&amp;Trust_selected!$H$2&amp;"'!F:F"),INDIRECT("'"&amp;Trust_selected!$H$2&amp;"'!B:B"),C$1,INDIRECT("'"&amp;Trust_selected!$H$2&amp;"'!E:E"),Trust_selected!$E$18,INDIRECT("'"&amp;Trust_selected!$H$2&amp;"'!H:H"),$B137), IF(Trust_selected!$E$18="18+", SUMIFS(INDIRECT("'"&amp;Trust_selected!$H$2&amp;"'!F:F"),INDIRECT("'"&amp;Trust_selected!$H$2&amp;"'!B:B"),C$1,INDIRECT("'"&amp;Trust_selected!$H$2&amp;"'!D:D"),Trust_selected!$E$12,INDIRECT("'"&amp;Trust_selected!$H$2&amp;"'!H:H"),$B137), SUMIFS(INDIRECT("'"&amp;Trust_selected!$H$2&amp;"'!F:F"),INDIRECT("'"&amp;Trust_selected!$H$2&amp;"'!B:B"),C$1,INDIRECT("'"&amp;Trust_selected!$H$2&amp;"'!D:D"),Trust_selected!$E$12,INDIRECT("'"&amp;Trust_selected!$H$2&amp;"'!E:E"),Trust_selected!$E$18,INDIRECT("'"&amp;Trust_selected!$H$2&amp;"'!H:H"),$B137))))</f>
        <v>932</v>
      </c>
      <c r="F137" s="22">
        <f ca="1">IF(AND(Trust_selected!$E$12="All intent",Trust_selected!$E$18="18+"), SUMIFS(INDIRECT("'"&amp;Trust_selected!$H$2&amp;"'!G:G"),INDIRECT("'"&amp;Trust_selected!$H$2&amp;"'!B:B"),C$1,INDIRECT("'"&amp;Trust_selected!$H$2&amp;"'!H:H"),$B137), IF(Trust_selected!$E$12="All intent", SUMIFS(INDIRECT("'"&amp;Trust_selected!$H$2&amp;"'!G:G"),INDIRECT("'"&amp;Trust_selected!$H$2&amp;"'!B:B"),C$1,INDIRECT("'"&amp;Trust_selected!$H$2&amp;"'!E:E"),Trust_selected!$E$18,INDIRECT("'"&amp;Trust_selected!$H$2&amp;"'!H:H"),$B137), IF(Trust_selected!$E$18="18+", SUMIFS(INDIRECT("'"&amp;Trust_selected!$H$2&amp;"'!G:G"),INDIRECT("'"&amp;Trust_selected!$H$2&amp;"'!B:B"),C$1,INDIRECT("'"&amp;Trust_selected!$H$2&amp;"'!D:D"),Trust_selected!$E$12,INDIRECT("'"&amp;Trust_selected!$H$2&amp;"'!H:H"),$B137), SUMIFS(INDIRECT("'"&amp;Trust_selected!$H$2&amp;"'!G:G"),INDIRECT("'"&amp;Trust_selected!$H$2&amp;"'!B:B"),C$1,INDIRECT("'"&amp;Trust_selected!$H$2&amp;"'!D:D"),Trust_selected!$E$12,INDIRECT("'"&amp;Trust_selected!$H$2&amp;"'!E:E"),Trust_selected!$E$18,INDIRECT("'"&amp;Trust_selected!$H$2&amp;"'!H:H"),$B137))))</f>
        <v>60</v>
      </c>
      <c r="G137" s="22">
        <f t="shared" ca="1" si="63"/>
        <v>6.4377682403433473E-2</v>
      </c>
      <c r="H137" s="18">
        <f t="shared" ca="1" si="81"/>
        <v>4.1856794361209183E-2</v>
      </c>
      <c r="I137" s="76">
        <f t="shared" ca="1" si="66"/>
        <v>3.076958058338743E-2</v>
      </c>
      <c r="J137" s="76">
        <f t="shared" ca="1" si="67"/>
        <v>5.6705334711352542E-2</v>
      </c>
      <c r="K137" s="76">
        <f t="shared" ca="1" si="68"/>
        <v>2.5806988003270831E-2</v>
      </c>
      <c r="L137" s="76">
        <f t="shared" ca="1" si="69"/>
        <v>6.7199716348091659E-2</v>
      </c>
      <c r="M137" s="77" t="str">
        <f t="shared" ca="1" si="70"/>
        <v/>
      </c>
      <c r="N137" s="12">
        <f t="shared" ca="1" si="82"/>
        <v>94</v>
      </c>
      <c r="O137" s="12">
        <f t="shared" ca="1" si="64"/>
        <v>983138</v>
      </c>
      <c r="P137" s="22">
        <f ca="1">IF(AND(Trust_selected!$E$12="All intent",Trust_selected!$E$18="18+"), SUMIFS(INDIRECT("'"&amp;Trust_selected!$H$2&amp;"'!F:F"),INDIRECT("'"&amp;Trust_selected!$H$2&amp;"'!B:B"),N$1,INDIRECT("'"&amp;Trust_selected!$H$2&amp;"'!H:H"),$B137), IF(Trust_selected!$E$12="All intent", SUMIFS(INDIRECT("'"&amp;Trust_selected!$H$2&amp;"'!F:F"),INDIRECT("'"&amp;Trust_selected!$H$2&amp;"'!B:B"),N$1,INDIRECT("'"&amp;Trust_selected!$H$2&amp;"'!E:E"),Trust_selected!$E$18,INDIRECT("'"&amp;Trust_selected!$H$2&amp;"'!H:H"),$B137), IF(Trust_selected!$E$18="18+", SUMIFS(INDIRECT("'"&amp;Trust_selected!$H$2&amp;"'!F:F"),INDIRECT("'"&amp;Trust_selected!$H$2&amp;"'!B:B"),N$1,INDIRECT("'"&amp;Trust_selected!$H$2&amp;"'!D:D"),Trust_selected!$E$12,INDIRECT("'"&amp;Trust_selected!$H$2&amp;"'!H:H"),$B137), SUMIFS(INDIRECT("'"&amp;Trust_selected!$H$2&amp;"'!F:F"),INDIRECT("'"&amp;Trust_selected!$H$2&amp;"'!B:B"),N$1,INDIRECT("'"&amp;Trust_selected!$H$2&amp;"'!D:D"),Trust_selected!$E$12,INDIRECT("'"&amp;Trust_selected!$H$2&amp;"'!E:E"),Trust_selected!$E$18,INDIRECT("'"&amp;Trust_selected!$H$2&amp;"'!H:H"),$B137))))</f>
        <v>983</v>
      </c>
      <c r="Q137" s="22">
        <f ca="1">IF(AND(Trust_selected!$E$12="All intent",Trust_selected!$E$18="18+"), SUMIFS(INDIRECT("'"&amp;Trust_selected!$H$2&amp;"'!G:G"),INDIRECT("'"&amp;Trust_selected!$H$2&amp;"'!B:B"),N$1,INDIRECT("'"&amp;Trust_selected!$H$2&amp;"'!H:H"),$B137), IF(Trust_selected!$E$12="All intent", SUMIFS(INDIRECT("'"&amp;Trust_selected!$H$2&amp;"'!G:G"),INDIRECT("'"&amp;Trust_selected!$H$2&amp;"'!B:B"),N$1,INDIRECT("'"&amp;Trust_selected!$H$2&amp;"'!E:E"),Trust_selected!$E$18,INDIRECT("'"&amp;Trust_selected!$H$2&amp;"'!H:H"),$B137), IF(Trust_selected!$E$18="18+", SUMIFS(INDIRECT("'"&amp;Trust_selected!$H$2&amp;"'!G:G"),INDIRECT("'"&amp;Trust_selected!$H$2&amp;"'!B:B"),N$1,INDIRECT("'"&amp;Trust_selected!$H$2&amp;"'!D:D"),Trust_selected!$E$12,INDIRECT("'"&amp;Trust_selected!$H$2&amp;"'!H:H"),$B137), SUMIFS(INDIRECT("'"&amp;Trust_selected!$H$2&amp;"'!G:G"),INDIRECT("'"&amp;Trust_selected!$H$2&amp;"'!B:B"),N$1,INDIRECT("'"&amp;Trust_selected!$H$2&amp;"'!D:D"),Trust_selected!$E$12,INDIRECT("'"&amp;Trust_selected!$H$2&amp;"'!E:E"),Trust_selected!$E$18,INDIRECT("'"&amp;Trust_selected!$H$2&amp;"'!H:H"),$B137))))</f>
        <v>51</v>
      </c>
      <c r="R137" s="22">
        <f t="shared" ca="1" si="65"/>
        <v>5.188199389623601E-2</v>
      </c>
      <c r="S137" s="18">
        <f t="shared" ca="1" si="83"/>
        <v>4.2820310180952947E-2</v>
      </c>
      <c r="T137" s="76">
        <f t="shared" ca="1" si="71"/>
        <v>3.1843795944948447E-2</v>
      </c>
      <c r="U137" s="76">
        <f t="shared" ca="1" si="72"/>
        <v>5.7356263938779094E-2</v>
      </c>
      <c r="V137" s="76">
        <f t="shared" ca="1" si="73"/>
        <v>2.6879689668463356E-2</v>
      </c>
      <c r="W137" s="76">
        <f t="shared" ca="1" si="74"/>
        <v>6.7557999675752781E-2</v>
      </c>
      <c r="X137" s="77" t="str">
        <f t="shared" ca="1" si="75"/>
        <v/>
      </c>
      <c r="Y137" s="120">
        <f t="shared" ca="1" si="76"/>
        <v>5.0340416842235371E-2</v>
      </c>
      <c r="Z137" s="120">
        <f t="shared" ca="1" si="77"/>
        <v>8.1991248584036336E-2</v>
      </c>
      <c r="AA137" s="120">
        <f t="shared" ca="1" si="78"/>
        <v>3.9679158922426974E-2</v>
      </c>
      <c r="AB137" s="120">
        <f t="shared" ca="1" si="79"/>
        <v>6.7573589606377174E-2</v>
      </c>
      <c r="AC137" s="22" t="str">
        <f t="shared" ca="1" si="84"/>
        <v>Change not statistically significant</v>
      </c>
      <c r="AG137" s="22" t="str">
        <f t="shared" ca="1" si="85"/>
        <v>Change not statistically significant</v>
      </c>
    </row>
    <row r="138" spans="1:33" x14ac:dyDescent="0.3">
      <c r="A138" s="12" t="s">
        <v>296</v>
      </c>
      <c r="B138" s="12" t="s">
        <v>144</v>
      </c>
      <c r="C138" s="12">
        <f t="shared" ca="1" si="80"/>
        <v>89</v>
      </c>
      <c r="D138" s="12">
        <f t="shared" ca="1" si="62"/>
        <v>840139</v>
      </c>
      <c r="E138" s="22">
        <f ca="1">IF(AND(Trust_selected!$E$12="All intent",Trust_selected!$E$18="18+"), SUMIFS(INDIRECT("'"&amp;Trust_selected!$H$2&amp;"'!F:F"),INDIRECT("'"&amp;Trust_selected!$H$2&amp;"'!B:B"),C$1,INDIRECT("'"&amp;Trust_selected!$H$2&amp;"'!H:H"),$B138), IF(Trust_selected!$E$12="All intent", SUMIFS(INDIRECT("'"&amp;Trust_selected!$H$2&amp;"'!F:F"),INDIRECT("'"&amp;Trust_selected!$H$2&amp;"'!B:B"),C$1,INDIRECT("'"&amp;Trust_selected!$H$2&amp;"'!E:E"),Trust_selected!$E$18,INDIRECT("'"&amp;Trust_selected!$H$2&amp;"'!H:H"),$B138), IF(Trust_selected!$E$18="18+", SUMIFS(INDIRECT("'"&amp;Trust_selected!$H$2&amp;"'!F:F"),INDIRECT("'"&amp;Trust_selected!$H$2&amp;"'!B:B"),C$1,INDIRECT("'"&amp;Trust_selected!$H$2&amp;"'!D:D"),Trust_selected!$E$12,INDIRECT("'"&amp;Trust_selected!$H$2&amp;"'!H:H"),$B138), SUMIFS(INDIRECT("'"&amp;Trust_selected!$H$2&amp;"'!F:F"),INDIRECT("'"&amp;Trust_selected!$H$2&amp;"'!B:B"),C$1,INDIRECT("'"&amp;Trust_selected!$H$2&amp;"'!D:D"),Trust_selected!$E$12,INDIRECT("'"&amp;Trust_selected!$H$2&amp;"'!E:E"),Trust_selected!$E$18,INDIRECT("'"&amp;Trust_selected!$H$2&amp;"'!H:H"),$B138))))</f>
        <v>840</v>
      </c>
      <c r="F138" s="22">
        <f ca="1">IF(AND(Trust_selected!$E$12="All intent",Trust_selected!$E$18="18+"), SUMIFS(INDIRECT("'"&amp;Trust_selected!$H$2&amp;"'!G:G"),INDIRECT("'"&amp;Trust_selected!$H$2&amp;"'!B:B"),C$1,INDIRECT("'"&amp;Trust_selected!$H$2&amp;"'!H:H"),$B138), IF(Trust_selected!$E$12="All intent", SUMIFS(INDIRECT("'"&amp;Trust_selected!$H$2&amp;"'!G:G"),INDIRECT("'"&amp;Trust_selected!$H$2&amp;"'!B:B"),C$1,INDIRECT("'"&amp;Trust_selected!$H$2&amp;"'!E:E"),Trust_selected!$E$18,INDIRECT("'"&amp;Trust_selected!$H$2&amp;"'!H:H"),$B138), IF(Trust_selected!$E$18="18+", SUMIFS(INDIRECT("'"&amp;Trust_selected!$H$2&amp;"'!G:G"),INDIRECT("'"&amp;Trust_selected!$H$2&amp;"'!B:B"),C$1,INDIRECT("'"&amp;Trust_selected!$H$2&amp;"'!D:D"),Trust_selected!$E$12,INDIRECT("'"&amp;Trust_selected!$H$2&amp;"'!H:H"),$B138), SUMIFS(INDIRECT("'"&amp;Trust_selected!$H$2&amp;"'!G:G"),INDIRECT("'"&amp;Trust_selected!$H$2&amp;"'!B:B"),C$1,INDIRECT("'"&amp;Trust_selected!$H$2&amp;"'!D:D"),Trust_selected!$E$12,INDIRECT("'"&amp;Trust_selected!$H$2&amp;"'!E:E"),Trust_selected!$E$18,INDIRECT("'"&amp;Trust_selected!$H$2&amp;"'!H:H"),$B138))))</f>
        <v>18</v>
      </c>
      <c r="G138" s="22">
        <f t="shared" ca="1" si="63"/>
        <v>2.1428571428571429E-2</v>
      </c>
      <c r="H138" s="18">
        <f t="shared" ca="1" si="81"/>
        <v>4.1856794361209183E-2</v>
      </c>
      <c r="I138" s="76">
        <f t="shared" ca="1" si="66"/>
        <v>3.0270343103939196E-2</v>
      </c>
      <c r="J138" s="76">
        <f t="shared" ca="1" si="67"/>
        <v>5.7614651576142262E-2</v>
      </c>
      <c r="K138" s="76">
        <f t="shared" ca="1" si="68"/>
        <v>2.5158958808333583E-2</v>
      </c>
      <c r="L138" s="76">
        <f t="shared" ca="1" si="69"/>
        <v>6.8854122220159991E-2</v>
      </c>
      <c r="M138" s="77" t="str">
        <f t="shared" ca="1" si="70"/>
        <v>3SDL</v>
      </c>
      <c r="N138" s="12">
        <f t="shared" ca="1" si="82"/>
        <v>91</v>
      </c>
      <c r="O138" s="12">
        <f t="shared" ca="1" si="64"/>
        <v>946139</v>
      </c>
      <c r="P138" s="22">
        <f ca="1">IF(AND(Trust_selected!$E$12="All intent",Trust_selected!$E$18="18+"), SUMIFS(INDIRECT("'"&amp;Trust_selected!$H$2&amp;"'!F:F"),INDIRECT("'"&amp;Trust_selected!$H$2&amp;"'!B:B"),N$1,INDIRECT("'"&amp;Trust_selected!$H$2&amp;"'!H:H"),$B138), IF(Trust_selected!$E$12="All intent", SUMIFS(INDIRECT("'"&amp;Trust_selected!$H$2&amp;"'!F:F"),INDIRECT("'"&amp;Trust_selected!$H$2&amp;"'!B:B"),N$1,INDIRECT("'"&amp;Trust_selected!$H$2&amp;"'!E:E"),Trust_selected!$E$18,INDIRECT("'"&amp;Trust_selected!$H$2&amp;"'!H:H"),$B138), IF(Trust_selected!$E$18="18+", SUMIFS(INDIRECT("'"&amp;Trust_selected!$H$2&amp;"'!F:F"),INDIRECT("'"&amp;Trust_selected!$H$2&amp;"'!B:B"),N$1,INDIRECT("'"&amp;Trust_selected!$H$2&amp;"'!D:D"),Trust_selected!$E$12,INDIRECT("'"&amp;Trust_selected!$H$2&amp;"'!H:H"),$B138), SUMIFS(INDIRECT("'"&amp;Trust_selected!$H$2&amp;"'!F:F"),INDIRECT("'"&amp;Trust_selected!$H$2&amp;"'!B:B"),N$1,INDIRECT("'"&amp;Trust_selected!$H$2&amp;"'!D:D"),Trust_selected!$E$12,INDIRECT("'"&amp;Trust_selected!$H$2&amp;"'!E:E"),Trust_selected!$E$18,INDIRECT("'"&amp;Trust_selected!$H$2&amp;"'!H:H"),$B138))))</f>
        <v>946</v>
      </c>
      <c r="Q138" s="22">
        <f ca="1">IF(AND(Trust_selected!$E$12="All intent",Trust_selected!$E$18="18+"), SUMIFS(INDIRECT("'"&amp;Trust_selected!$H$2&amp;"'!G:G"),INDIRECT("'"&amp;Trust_selected!$H$2&amp;"'!B:B"),N$1,INDIRECT("'"&amp;Trust_selected!$H$2&amp;"'!H:H"),$B138), IF(Trust_selected!$E$12="All intent", SUMIFS(INDIRECT("'"&amp;Trust_selected!$H$2&amp;"'!G:G"),INDIRECT("'"&amp;Trust_selected!$H$2&amp;"'!B:B"),N$1,INDIRECT("'"&amp;Trust_selected!$H$2&amp;"'!E:E"),Trust_selected!$E$18,INDIRECT("'"&amp;Trust_selected!$H$2&amp;"'!H:H"),$B138), IF(Trust_selected!$E$18="18+", SUMIFS(INDIRECT("'"&amp;Trust_selected!$H$2&amp;"'!G:G"),INDIRECT("'"&amp;Trust_selected!$H$2&amp;"'!B:B"),N$1,INDIRECT("'"&amp;Trust_selected!$H$2&amp;"'!D:D"),Trust_selected!$E$12,INDIRECT("'"&amp;Trust_selected!$H$2&amp;"'!H:H"),$B138), SUMIFS(INDIRECT("'"&amp;Trust_selected!$H$2&amp;"'!G:G"),INDIRECT("'"&amp;Trust_selected!$H$2&amp;"'!B:B"),N$1,INDIRECT("'"&amp;Trust_selected!$H$2&amp;"'!D:D"),Trust_selected!$E$12,INDIRECT("'"&amp;Trust_selected!$H$2&amp;"'!E:E"),Trust_selected!$E$18,INDIRECT("'"&amp;Trust_selected!$H$2&amp;"'!H:H"),$B138))))</f>
        <v>17</v>
      </c>
      <c r="R138" s="22">
        <f t="shared" ca="1" si="65"/>
        <v>1.7970401691331923E-2</v>
      </c>
      <c r="S138" s="18">
        <f t="shared" ca="1" si="83"/>
        <v>4.2820310180952947E-2</v>
      </c>
      <c r="T138" s="76">
        <f t="shared" ca="1" si="71"/>
        <v>3.1662115615661617E-2</v>
      </c>
      <c r="U138" s="76">
        <f t="shared" ca="1" si="72"/>
        <v>5.7676598189211725E-2</v>
      </c>
      <c r="V138" s="76">
        <f t="shared" ca="1" si="73"/>
        <v>2.6641206941390209E-2</v>
      </c>
      <c r="W138" s="76">
        <f t="shared" ca="1" si="74"/>
        <v>6.8137115314250873E-2</v>
      </c>
      <c r="X138" s="77" t="str">
        <f t="shared" ca="1" si="75"/>
        <v>3SDL</v>
      </c>
      <c r="Y138" s="120">
        <f t="shared" ca="1" si="76"/>
        <v>1.3596883775286438E-2</v>
      </c>
      <c r="Z138" s="120">
        <f t="shared" ca="1" si="77"/>
        <v>3.3617505141293136E-2</v>
      </c>
      <c r="AA138" s="120">
        <f t="shared" ca="1" si="78"/>
        <v>1.1249679827414706E-2</v>
      </c>
      <c r="AB138" s="120">
        <f t="shared" ca="1" si="79"/>
        <v>2.8590083397573799E-2</v>
      </c>
      <c r="AC138" s="22" t="str">
        <f t="shared" ca="1" si="84"/>
        <v>Change not statistically significant</v>
      </c>
      <c r="AG138" s="22" t="str">
        <f t="shared" ca="1" si="85"/>
        <v>Change not statistically significant</v>
      </c>
    </row>
    <row r="139" spans="1:33" x14ac:dyDescent="0.3">
      <c r="A139" s="12" t="s">
        <v>297</v>
      </c>
      <c r="B139" s="12" t="s">
        <v>145</v>
      </c>
      <c r="C139" s="12">
        <f t="shared" ca="1" si="80"/>
        <v>118</v>
      </c>
      <c r="D139" s="12">
        <f t="shared" ca="1" si="62"/>
        <v>1562140</v>
      </c>
      <c r="E139" s="22">
        <f ca="1">IF(AND(Trust_selected!$E$12="All intent",Trust_selected!$E$18="18+"), SUMIFS(INDIRECT("'"&amp;Trust_selected!$H$2&amp;"'!F:F"),INDIRECT("'"&amp;Trust_selected!$H$2&amp;"'!B:B"),C$1,INDIRECT("'"&amp;Trust_selected!$H$2&amp;"'!H:H"),$B139), IF(Trust_selected!$E$12="All intent", SUMIFS(INDIRECT("'"&amp;Trust_selected!$H$2&amp;"'!F:F"),INDIRECT("'"&amp;Trust_selected!$H$2&amp;"'!B:B"),C$1,INDIRECT("'"&amp;Trust_selected!$H$2&amp;"'!E:E"),Trust_selected!$E$18,INDIRECT("'"&amp;Trust_selected!$H$2&amp;"'!H:H"),$B139), IF(Trust_selected!$E$18="18+", SUMIFS(INDIRECT("'"&amp;Trust_selected!$H$2&amp;"'!F:F"),INDIRECT("'"&amp;Trust_selected!$H$2&amp;"'!B:B"),C$1,INDIRECT("'"&amp;Trust_selected!$H$2&amp;"'!D:D"),Trust_selected!$E$12,INDIRECT("'"&amp;Trust_selected!$H$2&amp;"'!H:H"),$B139), SUMIFS(INDIRECT("'"&amp;Trust_selected!$H$2&amp;"'!F:F"),INDIRECT("'"&amp;Trust_selected!$H$2&amp;"'!B:B"),C$1,INDIRECT("'"&amp;Trust_selected!$H$2&amp;"'!D:D"),Trust_selected!$E$12,INDIRECT("'"&amp;Trust_selected!$H$2&amp;"'!E:E"),Trust_selected!$E$18,INDIRECT("'"&amp;Trust_selected!$H$2&amp;"'!H:H"),$B139))))</f>
        <v>1562</v>
      </c>
      <c r="F139" s="22">
        <f ca="1">IF(AND(Trust_selected!$E$12="All intent",Trust_selected!$E$18="18+"), SUMIFS(INDIRECT("'"&amp;Trust_selected!$H$2&amp;"'!G:G"),INDIRECT("'"&amp;Trust_selected!$H$2&amp;"'!B:B"),C$1,INDIRECT("'"&amp;Trust_selected!$H$2&amp;"'!H:H"),$B139), IF(Trust_selected!$E$12="All intent", SUMIFS(INDIRECT("'"&amp;Trust_selected!$H$2&amp;"'!G:G"),INDIRECT("'"&amp;Trust_selected!$H$2&amp;"'!B:B"),C$1,INDIRECT("'"&amp;Trust_selected!$H$2&amp;"'!E:E"),Trust_selected!$E$18,INDIRECT("'"&amp;Trust_selected!$H$2&amp;"'!H:H"),$B139), IF(Trust_selected!$E$18="18+", SUMIFS(INDIRECT("'"&amp;Trust_selected!$H$2&amp;"'!G:G"),INDIRECT("'"&amp;Trust_selected!$H$2&amp;"'!B:B"),C$1,INDIRECT("'"&amp;Trust_selected!$H$2&amp;"'!D:D"),Trust_selected!$E$12,INDIRECT("'"&amp;Trust_selected!$H$2&amp;"'!H:H"),$B139), SUMIFS(INDIRECT("'"&amp;Trust_selected!$H$2&amp;"'!G:G"),INDIRECT("'"&amp;Trust_selected!$H$2&amp;"'!B:B"),C$1,INDIRECT("'"&amp;Trust_selected!$H$2&amp;"'!D:D"),Trust_selected!$E$12,INDIRECT("'"&amp;Trust_selected!$H$2&amp;"'!E:E"),Trust_selected!$E$18,INDIRECT("'"&amp;Trust_selected!$H$2&amp;"'!H:H"),$B139))))</f>
        <v>53</v>
      </c>
      <c r="G139" s="22">
        <f t="shared" ca="1" si="63"/>
        <v>3.3930857874519847E-2</v>
      </c>
      <c r="H139" s="18">
        <f t="shared" ca="1" si="81"/>
        <v>4.1856794361209183E-2</v>
      </c>
      <c r="I139" s="76">
        <f t="shared" ca="1" si="66"/>
        <v>3.2998028325990303E-2</v>
      </c>
      <c r="J139" s="76">
        <f t="shared" ca="1" si="67"/>
        <v>5.2963556539565373E-2</v>
      </c>
      <c r="K139" s="76">
        <f t="shared" ca="1" si="68"/>
        <v>2.8783725441369139E-2</v>
      </c>
      <c r="L139" s="76">
        <f t="shared" ca="1" si="69"/>
        <v>6.0497570669875697E-2</v>
      </c>
      <c r="M139" s="77" t="str">
        <f t="shared" ca="1" si="70"/>
        <v/>
      </c>
      <c r="N139" s="12">
        <f t="shared" ca="1" si="82"/>
        <v>121</v>
      </c>
      <c r="O139" s="12">
        <f t="shared" ca="1" si="64"/>
        <v>1763140</v>
      </c>
      <c r="P139" s="22">
        <f ca="1">IF(AND(Trust_selected!$E$12="All intent",Trust_selected!$E$18="18+"), SUMIFS(INDIRECT("'"&amp;Trust_selected!$H$2&amp;"'!F:F"),INDIRECT("'"&amp;Trust_selected!$H$2&amp;"'!B:B"),N$1,INDIRECT("'"&amp;Trust_selected!$H$2&amp;"'!H:H"),$B139), IF(Trust_selected!$E$12="All intent", SUMIFS(INDIRECT("'"&amp;Trust_selected!$H$2&amp;"'!F:F"),INDIRECT("'"&amp;Trust_selected!$H$2&amp;"'!B:B"),N$1,INDIRECT("'"&amp;Trust_selected!$H$2&amp;"'!E:E"),Trust_selected!$E$18,INDIRECT("'"&amp;Trust_selected!$H$2&amp;"'!H:H"),$B139), IF(Trust_selected!$E$18="18+", SUMIFS(INDIRECT("'"&amp;Trust_selected!$H$2&amp;"'!F:F"),INDIRECT("'"&amp;Trust_selected!$H$2&amp;"'!B:B"),N$1,INDIRECT("'"&amp;Trust_selected!$H$2&amp;"'!D:D"),Trust_selected!$E$12,INDIRECT("'"&amp;Trust_selected!$H$2&amp;"'!H:H"),$B139), SUMIFS(INDIRECT("'"&amp;Trust_selected!$H$2&amp;"'!F:F"),INDIRECT("'"&amp;Trust_selected!$H$2&amp;"'!B:B"),N$1,INDIRECT("'"&amp;Trust_selected!$H$2&amp;"'!D:D"),Trust_selected!$E$12,INDIRECT("'"&amp;Trust_selected!$H$2&amp;"'!E:E"),Trust_selected!$E$18,INDIRECT("'"&amp;Trust_selected!$H$2&amp;"'!H:H"),$B139))))</f>
        <v>1763</v>
      </c>
      <c r="Q139" s="22">
        <f ca="1">IF(AND(Trust_selected!$E$12="All intent",Trust_selected!$E$18="18+"), SUMIFS(INDIRECT("'"&amp;Trust_selected!$H$2&amp;"'!G:G"),INDIRECT("'"&amp;Trust_selected!$H$2&amp;"'!B:B"),N$1,INDIRECT("'"&amp;Trust_selected!$H$2&amp;"'!H:H"),$B139), IF(Trust_selected!$E$12="All intent", SUMIFS(INDIRECT("'"&amp;Trust_selected!$H$2&amp;"'!G:G"),INDIRECT("'"&amp;Trust_selected!$H$2&amp;"'!B:B"),N$1,INDIRECT("'"&amp;Trust_selected!$H$2&amp;"'!E:E"),Trust_selected!$E$18,INDIRECT("'"&amp;Trust_selected!$H$2&amp;"'!H:H"),$B139), IF(Trust_selected!$E$18="18+", SUMIFS(INDIRECT("'"&amp;Trust_selected!$H$2&amp;"'!G:G"),INDIRECT("'"&amp;Trust_selected!$H$2&amp;"'!B:B"),N$1,INDIRECT("'"&amp;Trust_selected!$H$2&amp;"'!D:D"),Trust_selected!$E$12,INDIRECT("'"&amp;Trust_selected!$H$2&amp;"'!H:H"),$B139), SUMIFS(INDIRECT("'"&amp;Trust_selected!$H$2&amp;"'!G:G"),INDIRECT("'"&amp;Trust_selected!$H$2&amp;"'!B:B"),N$1,INDIRECT("'"&amp;Trust_selected!$H$2&amp;"'!D:D"),Trust_selected!$E$12,INDIRECT("'"&amp;Trust_selected!$H$2&amp;"'!E:E"),Trust_selected!$E$18,INDIRECT("'"&amp;Trust_selected!$H$2&amp;"'!H:H"),$B139))))</f>
        <v>74</v>
      </c>
      <c r="R139" s="22">
        <f t="shared" ca="1" si="65"/>
        <v>4.1973908111174137E-2</v>
      </c>
      <c r="S139" s="18">
        <f t="shared" ca="1" si="83"/>
        <v>4.2820310180952947E-2</v>
      </c>
      <c r="T139" s="76">
        <f t="shared" ca="1" si="71"/>
        <v>3.432200351351572E-2</v>
      </c>
      <c r="U139" s="76">
        <f t="shared" ca="1" si="72"/>
        <v>5.3306685837040721E-2</v>
      </c>
      <c r="V139" s="76">
        <f t="shared" ca="1" si="73"/>
        <v>3.0220892174762849E-2</v>
      </c>
      <c r="W139" s="76">
        <f t="shared" ca="1" si="74"/>
        <v>6.0345698257458225E-2</v>
      </c>
      <c r="X139" s="77" t="str">
        <f t="shared" ca="1" si="75"/>
        <v/>
      </c>
      <c r="Y139" s="120">
        <f t="shared" ca="1" si="76"/>
        <v>2.6034069668262681E-2</v>
      </c>
      <c r="Z139" s="120">
        <f t="shared" ca="1" si="77"/>
        <v>4.4114449009624863E-2</v>
      </c>
      <c r="AA139" s="120">
        <f t="shared" ca="1" si="78"/>
        <v>3.3566520326738729E-2</v>
      </c>
      <c r="AB139" s="120">
        <f t="shared" ca="1" si="79"/>
        <v>5.237297246852491E-2</v>
      </c>
      <c r="AC139" s="22" t="str">
        <f t="shared" ca="1" si="84"/>
        <v>Change not statistically significant</v>
      </c>
      <c r="AG139" s="22" t="str">
        <f t="shared" ca="1" si="85"/>
        <v>Change not statistically significant</v>
      </c>
    </row>
    <row r="140" spans="1:33" x14ac:dyDescent="0.3">
      <c r="A140" s="12" t="s">
        <v>298</v>
      </c>
      <c r="B140" s="12" t="s">
        <v>146</v>
      </c>
      <c r="C140" s="12">
        <f t="shared" ca="1" si="80"/>
        <v>81</v>
      </c>
      <c r="D140" s="12">
        <f t="shared" ca="1" si="62"/>
        <v>751141</v>
      </c>
      <c r="E140" s="22">
        <f ca="1">IF(AND(Trust_selected!$E$12="All intent",Trust_selected!$E$18="18+"), SUMIFS(INDIRECT("'"&amp;Trust_selected!$H$2&amp;"'!F:F"),INDIRECT("'"&amp;Trust_selected!$H$2&amp;"'!B:B"),C$1,INDIRECT("'"&amp;Trust_selected!$H$2&amp;"'!H:H"),$B140), IF(Trust_selected!$E$12="All intent", SUMIFS(INDIRECT("'"&amp;Trust_selected!$H$2&amp;"'!F:F"),INDIRECT("'"&amp;Trust_selected!$H$2&amp;"'!B:B"),C$1,INDIRECT("'"&amp;Trust_selected!$H$2&amp;"'!E:E"),Trust_selected!$E$18,INDIRECT("'"&amp;Trust_selected!$H$2&amp;"'!H:H"),$B140), IF(Trust_selected!$E$18="18+", SUMIFS(INDIRECT("'"&amp;Trust_selected!$H$2&amp;"'!F:F"),INDIRECT("'"&amp;Trust_selected!$H$2&amp;"'!B:B"),C$1,INDIRECT("'"&amp;Trust_selected!$H$2&amp;"'!D:D"),Trust_selected!$E$12,INDIRECT("'"&amp;Trust_selected!$H$2&amp;"'!H:H"),$B140), SUMIFS(INDIRECT("'"&amp;Trust_selected!$H$2&amp;"'!F:F"),INDIRECT("'"&amp;Trust_selected!$H$2&amp;"'!B:B"),C$1,INDIRECT("'"&amp;Trust_selected!$H$2&amp;"'!D:D"),Trust_selected!$E$12,INDIRECT("'"&amp;Trust_selected!$H$2&amp;"'!E:E"),Trust_selected!$E$18,INDIRECT("'"&amp;Trust_selected!$H$2&amp;"'!H:H"),$B140))))</f>
        <v>751</v>
      </c>
      <c r="F140" s="22">
        <f ca="1">IF(AND(Trust_selected!$E$12="All intent",Trust_selected!$E$18="18+"), SUMIFS(INDIRECT("'"&amp;Trust_selected!$H$2&amp;"'!G:G"),INDIRECT("'"&amp;Trust_selected!$H$2&amp;"'!B:B"),C$1,INDIRECT("'"&amp;Trust_selected!$H$2&amp;"'!H:H"),$B140), IF(Trust_selected!$E$12="All intent", SUMIFS(INDIRECT("'"&amp;Trust_selected!$H$2&amp;"'!G:G"),INDIRECT("'"&amp;Trust_selected!$H$2&amp;"'!B:B"),C$1,INDIRECT("'"&amp;Trust_selected!$H$2&amp;"'!E:E"),Trust_selected!$E$18,INDIRECT("'"&amp;Trust_selected!$H$2&amp;"'!H:H"),$B140), IF(Trust_selected!$E$18="18+", SUMIFS(INDIRECT("'"&amp;Trust_selected!$H$2&amp;"'!G:G"),INDIRECT("'"&amp;Trust_selected!$H$2&amp;"'!B:B"),C$1,INDIRECT("'"&amp;Trust_selected!$H$2&amp;"'!D:D"),Trust_selected!$E$12,INDIRECT("'"&amp;Trust_selected!$H$2&amp;"'!H:H"),$B140), SUMIFS(INDIRECT("'"&amp;Trust_selected!$H$2&amp;"'!G:G"),INDIRECT("'"&amp;Trust_selected!$H$2&amp;"'!B:B"),C$1,INDIRECT("'"&amp;Trust_selected!$H$2&amp;"'!D:D"),Trust_selected!$E$12,INDIRECT("'"&amp;Trust_selected!$H$2&amp;"'!E:E"),Trust_selected!$E$18,INDIRECT("'"&amp;Trust_selected!$H$2&amp;"'!H:H"),$B140))))</f>
        <v>28</v>
      </c>
      <c r="G140" s="22">
        <f t="shared" ca="1" si="63"/>
        <v>3.7283621837549935E-2</v>
      </c>
      <c r="H140" s="18">
        <f t="shared" ca="1" si="81"/>
        <v>4.1856794361209183E-2</v>
      </c>
      <c r="I140" s="76">
        <f t="shared" ca="1" si="66"/>
        <v>2.9712881992324275E-2</v>
      </c>
      <c r="J140" s="76">
        <f t="shared" ca="1" si="67"/>
        <v>5.8663944524041799E-2</v>
      </c>
      <c r="K140" s="76">
        <f t="shared" ca="1" si="68"/>
        <v>2.4443690844606208E-2</v>
      </c>
      <c r="L140" s="76">
        <f t="shared" ca="1" si="69"/>
        <v>7.0774643770740109E-2</v>
      </c>
      <c r="M140" s="77" t="str">
        <f ca="1">IF(G140="","",IF(G140&gt;L140,"3SDU",IF(G140&lt;K140,"3SDL","")))</f>
        <v/>
      </c>
      <c r="N140" s="12">
        <f t="shared" ca="1" si="82"/>
        <v>80</v>
      </c>
      <c r="O140" s="12">
        <f t="shared" ca="1" si="64"/>
        <v>804141</v>
      </c>
      <c r="P140" s="22">
        <f ca="1">IF(AND(Trust_selected!$E$12="All intent",Trust_selected!$E$18="18+"), SUMIFS(INDIRECT("'"&amp;Trust_selected!$H$2&amp;"'!F:F"),INDIRECT("'"&amp;Trust_selected!$H$2&amp;"'!B:B"),N$1,INDIRECT("'"&amp;Trust_selected!$H$2&amp;"'!H:H"),$B140), IF(Trust_selected!$E$12="All intent", SUMIFS(INDIRECT("'"&amp;Trust_selected!$H$2&amp;"'!F:F"),INDIRECT("'"&amp;Trust_selected!$H$2&amp;"'!B:B"),N$1,INDIRECT("'"&amp;Trust_selected!$H$2&amp;"'!E:E"),Trust_selected!$E$18,INDIRECT("'"&amp;Trust_selected!$H$2&amp;"'!H:H"),$B140), IF(Trust_selected!$E$18="18+", SUMIFS(INDIRECT("'"&amp;Trust_selected!$H$2&amp;"'!F:F"),INDIRECT("'"&amp;Trust_selected!$H$2&amp;"'!B:B"),N$1,INDIRECT("'"&amp;Trust_selected!$H$2&amp;"'!D:D"),Trust_selected!$E$12,INDIRECT("'"&amp;Trust_selected!$H$2&amp;"'!H:H"),$B140), SUMIFS(INDIRECT("'"&amp;Trust_selected!$H$2&amp;"'!F:F"),INDIRECT("'"&amp;Trust_selected!$H$2&amp;"'!B:B"),N$1,INDIRECT("'"&amp;Trust_selected!$H$2&amp;"'!D:D"),Trust_selected!$E$12,INDIRECT("'"&amp;Trust_selected!$H$2&amp;"'!E:E"),Trust_selected!$E$18,INDIRECT("'"&amp;Trust_selected!$H$2&amp;"'!H:H"),$B140))))</f>
        <v>804</v>
      </c>
      <c r="Q140" s="22">
        <f ca="1">IF(AND(Trust_selected!$E$12="All intent",Trust_selected!$E$18="18+"), SUMIFS(INDIRECT("'"&amp;Trust_selected!$H$2&amp;"'!G:G"),INDIRECT("'"&amp;Trust_selected!$H$2&amp;"'!B:B"),N$1,INDIRECT("'"&amp;Trust_selected!$H$2&amp;"'!H:H"),$B140), IF(Trust_selected!$E$12="All intent", SUMIFS(INDIRECT("'"&amp;Trust_selected!$H$2&amp;"'!G:G"),INDIRECT("'"&amp;Trust_selected!$H$2&amp;"'!B:B"),N$1,INDIRECT("'"&amp;Trust_selected!$H$2&amp;"'!E:E"),Trust_selected!$E$18,INDIRECT("'"&amp;Trust_selected!$H$2&amp;"'!H:H"),$B140), IF(Trust_selected!$E$18="18+", SUMIFS(INDIRECT("'"&amp;Trust_selected!$H$2&amp;"'!G:G"),INDIRECT("'"&amp;Trust_selected!$H$2&amp;"'!B:B"),N$1,INDIRECT("'"&amp;Trust_selected!$H$2&amp;"'!D:D"),Trust_selected!$E$12,INDIRECT("'"&amp;Trust_selected!$H$2&amp;"'!H:H"),$B140), SUMIFS(INDIRECT("'"&amp;Trust_selected!$H$2&amp;"'!G:G"),INDIRECT("'"&amp;Trust_selected!$H$2&amp;"'!B:B"),N$1,INDIRECT("'"&amp;Trust_selected!$H$2&amp;"'!D:D"),Trust_selected!$E$12,INDIRECT("'"&amp;Trust_selected!$H$2&amp;"'!E:E"),Trust_selected!$E$18,INDIRECT("'"&amp;Trust_selected!$H$2&amp;"'!H:H"),$B140))))</f>
        <v>31</v>
      </c>
      <c r="R140" s="22">
        <f t="shared" ca="1" si="65"/>
        <v>3.8557213930348257E-2</v>
      </c>
      <c r="S140" s="18">
        <f t="shared" ca="1" si="83"/>
        <v>4.2820310180952947E-2</v>
      </c>
      <c r="T140" s="76">
        <f t="shared" ca="1" si="71"/>
        <v>3.0865174361573041E-2</v>
      </c>
      <c r="U140" s="76">
        <f t="shared" ca="1" si="72"/>
        <v>5.9123579338375483E-2</v>
      </c>
      <c r="V140" s="76">
        <f t="shared" ca="1" si="73"/>
        <v>2.5605787649992759E-2</v>
      </c>
      <c r="W140" s="76">
        <f t="shared" ca="1" si="74"/>
        <v>7.0767463900565222E-2</v>
      </c>
      <c r="X140" s="77" t="str">
        <f t="shared" ca="1" si="75"/>
        <v/>
      </c>
      <c r="Y140" s="120">
        <f t="shared" ca="1" si="76"/>
        <v>2.5919435828495506E-2</v>
      </c>
      <c r="Z140" s="120">
        <f t="shared" ca="1" si="77"/>
        <v>5.3357421743935381E-2</v>
      </c>
      <c r="AA140" s="120">
        <f t="shared" ca="1" si="78"/>
        <v>2.7294386145909334E-2</v>
      </c>
      <c r="AB140" s="120">
        <f t="shared" ca="1" si="79"/>
        <v>5.4208559886114116E-2</v>
      </c>
      <c r="AC140" s="22" t="str">
        <f t="shared" ca="1" si="84"/>
        <v>Change not statistically significant</v>
      </c>
      <c r="AG140" s="22" t="str">
        <f t="shared" ca="1" si="85"/>
        <v>Change not statistically significant</v>
      </c>
    </row>
    <row r="141" spans="1:33" x14ac:dyDescent="0.3">
      <c r="C141" s="12"/>
      <c r="H141" s="19"/>
      <c r="I141" s="19"/>
      <c r="J141" s="19"/>
      <c r="K141" s="19"/>
      <c r="L141" s="19"/>
      <c r="M141" s="19"/>
      <c r="N141" s="12"/>
      <c r="S141" s="19"/>
      <c r="T141" s="19"/>
      <c r="U141" s="19"/>
      <c r="V141" s="19"/>
      <c r="W141" s="19"/>
      <c r="X141" s="19"/>
    </row>
    <row r="142" spans="1:33" x14ac:dyDescent="0.3">
      <c r="C142" s="12"/>
      <c r="H142" s="19"/>
      <c r="I142" s="19"/>
      <c r="J142" s="19"/>
      <c r="K142" s="19"/>
      <c r="L142" s="19"/>
      <c r="M142" s="19"/>
      <c r="N142" s="12"/>
      <c r="S142" s="19"/>
      <c r="T142" s="19"/>
      <c r="U142" s="19"/>
      <c r="V142" s="19"/>
      <c r="W142" s="19"/>
      <c r="X142" s="19"/>
    </row>
  </sheetData>
  <sortState ref="A3:X140">
    <sortCondition ref="B3:B140"/>
  </sortState>
  <mergeCells count="4">
    <mergeCell ref="C1:M1"/>
    <mergeCell ref="N1:X1"/>
    <mergeCell ref="Y1:Z1"/>
    <mergeCell ref="AA1:AB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E139"/>
  <sheetViews>
    <sheetView workbookViewId="0">
      <pane ySplit="1" topLeftCell="A92" activePane="bottomLeft" state="frozen"/>
      <selection pane="bottomLeft" activeCell="D113" sqref="D113"/>
    </sheetView>
  </sheetViews>
  <sheetFormatPr defaultColWidth="8.77734375" defaultRowHeight="14.4" x14ac:dyDescent="0.3"/>
  <cols>
    <col min="1" max="1" width="12.21875" style="17" bestFit="1" customWidth="1"/>
    <col min="2" max="2" width="62" style="12" bestFit="1" customWidth="1"/>
    <col min="3" max="3" width="35.21875" style="12" bestFit="1" customWidth="1"/>
    <col min="4" max="4" width="19.21875" style="17" bestFit="1" customWidth="1"/>
  </cols>
  <sheetData>
    <row r="1" spans="1:5" x14ac:dyDescent="0.3">
      <c r="A1" s="9" t="s">
        <v>163</v>
      </c>
      <c r="B1" s="10" t="s">
        <v>307</v>
      </c>
      <c r="C1" s="11" t="s">
        <v>308</v>
      </c>
      <c r="D1" s="11" t="s">
        <v>309</v>
      </c>
      <c r="E1" s="11" t="s">
        <v>448</v>
      </c>
    </row>
    <row r="2" spans="1:5" x14ac:dyDescent="0.3">
      <c r="A2" s="12" t="s">
        <v>182</v>
      </c>
      <c r="B2" s="12" t="s">
        <v>310</v>
      </c>
      <c r="C2" s="13" t="s">
        <v>476</v>
      </c>
      <c r="D2" s="12" t="s">
        <v>303</v>
      </c>
      <c r="E2" t="str">
        <f>INDEX(Bar_data!$A$3:$B4140, MATCH(A2,Bar_data!$A$3:$A$140,FALSE),2)</f>
        <v>Trust019</v>
      </c>
    </row>
    <row r="3" spans="1:5" x14ac:dyDescent="0.3">
      <c r="A3" s="12" t="s">
        <v>183</v>
      </c>
      <c r="B3" s="12" t="s">
        <v>311</v>
      </c>
      <c r="C3" s="20" t="s">
        <v>476</v>
      </c>
      <c r="D3" s="12" t="s">
        <v>303</v>
      </c>
      <c r="E3" t="str">
        <f>INDEX(Bar_data!$A$3:$B4141, MATCH(A3,Bar_data!$A$3:$A$140,FALSE),2)</f>
        <v>Trust020</v>
      </c>
    </row>
    <row r="4" spans="1:5" x14ac:dyDescent="0.3">
      <c r="A4" s="12" t="s">
        <v>184</v>
      </c>
      <c r="B4" s="12" t="s">
        <v>312</v>
      </c>
      <c r="C4" s="20" t="s">
        <v>476</v>
      </c>
      <c r="D4" s="12" t="s">
        <v>303</v>
      </c>
      <c r="E4" t="str">
        <f>INDEX(Bar_data!$A$3:$B4142, MATCH(A4,Bar_data!$A$3:$A$140,FALSE),2)</f>
        <v>Trust021</v>
      </c>
    </row>
    <row r="5" spans="1:5" x14ac:dyDescent="0.3">
      <c r="A5" s="12" t="s">
        <v>185</v>
      </c>
      <c r="B5" s="12" t="s">
        <v>313</v>
      </c>
      <c r="C5" s="20" t="s">
        <v>476</v>
      </c>
      <c r="D5" s="12" t="s">
        <v>303</v>
      </c>
      <c r="E5" t="str">
        <f>INDEX(Bar_data!$A$3:$B4143, MATCH(A5,Bar_data!$A$3:$A$140,FALSE),2)</f>
        <v>Trust022</v>
      </c>
    </row>
    <row r="6" spans="1:5" x14ac:dyDescent="0.3">
      <c r="A6" s="12" t="s">
        <v>204</v>
      </c>
      <c r="B6" s="12" t="s">
        <v>314</v>
      </c>
      <c r="C6" s="20" t="s">
        <v>476</v>
      </c>
      <c r="D6" s="12" t="s">
        <v>303</v>
      </c>
      <c r="E6" t="str">
        <f>INDEX(Bar_data!$A$3:$B4144, MATCH(A6,Bar_data!$A$3:$A$140,FALSE),2)</f>
        <v>Trust041</v>
      </c>
    </row>
    <row r="7" spans="1:5" x14ac:dyDescent="0.3">
      <c r="A7" s="12" t="s">
        <v>205</v>
      </c>
      <c r="B7" s="12" t="s">
        <v>315</v>
      </c>
      <c r="C7" s="20" t="s">
        <v>476</v>
      </c>
      <c r="D7" s="12" t="s">
        <v>303</v>
      </c>
      <c r="E7" t="str">
        <f>INDEX(Bar_data!$A$3:$B4145, MATCH(A7,Bar_data!$A$3:$A$140,FALSE),2)</f>
        <v>Trust042</v>
      </c>
    </row>
    <row r="8" spans="1:5" x14ac:dyDescent="0.3">
      <c r="A8" s="12" t="s">
        <v>226</v>
      </c>
      <c r="B8" s="12" t="s">
        <v>316</v>
      </c>
      <c r="C8" s="20" t="s">
        <v>476</v>
      </c>
      <c r="D8" s="12" t="s">
        <v>303</v>
      </c>
      <c r="E8" t="str">
        <f>INDEX(Bar_data!$A$3:$B4146, MATCH(A8,Bar_data!$A$3:$A$140,FALSE),2)</f>
        <v>Trust065</v>
      </c>
    </row>
    <row r="9" spans="1:5" x14ac:dyDescent="0.3">
      <c r="A9" s="12" t="s">
        <v>227</v>
      </c>
      <c r="B9" s="12" t="s">
        <v>317</v>
      </c>
      <c r="C9" s="20" t="s">
        <v>476</v>
      </c>
      <c r="D9" s="12" t="s">
        <v>303</v>
      </c>
      <c r="E9" t="str">
        <f>INDEX(Bar_data!$A$3:$B4147, MATCH(A9,Bar_data!$A$3:$A$140,FALSE),2)</f>
        <v>Trust066</v>
      </c>
    </row>
    <row r="10" spans="1:5" x14ac:dyDescent="0.3">
      <c r="A10" s="12" t="s">
        <v>251</v>
      </c>
      <c r="B10" s="12" t="s">
        <v>318</v>
      </c>
      <c r="C10" s="20" t="s">
        <v>476</v>
      </c>
      <c r="D10" s="12" t="s">
        <v>303</v>
      </c>
      <c r="E10" t="str">
        <f>INDEX(Bar_data!$A$3:$B4148, MATCH(A10,Bar_data!$A$3:$A$140,FALSE),2)</f>
        <v>Trust093</v>
      </c>
    </row>
    <row r="11" spans="1:5" x14ac:dyDescent="0.3">
      <c r="A11" s="12" t="s">
        <v>274</v>
      </c>
      <c r="B11" s="12" t="s">
        <v>319</v>
      </c>
      <c r="C11" s="20" t="s">
        <v>476</v>
      </c>
      <c r="D11" s="12" t="s">
        <v>303</v>
      </c>
      <c r="E11" t="str">
        <f>INDEX(Bar_data!$A$3:$B4149, MATCH(A11,Bar_data!$A$3:$A$140,FALSE),2)</f>
        <v>Trust117</v>
      </c>
    </row>
    <row r="12" spans="1:5" x14ac:dyDescent="0.3">
      <c r="A12" s="12" t="s">
        <v>284</v>
      </c>
      <c r="B12" s="12" t="s">
        <v>320</v>
      </c>
      <c r="C12" s="20" t="s">
        <v>476</v>
      </c>
      <c r="D12" s="12" t="s">
        <v>303</v>
      </c>
      <c r="E12" t="str">
        <f>INDEX(Bar_data!$A$3:$B4150, MATCH(A12,Bar_data!$A$3:$A$140,FALSE),2)</f>
        <v>Trust127</v>
      </c>
    </row>
    <row r="13" spans="1:5" x14ac:dyDescent="0.3">
      <c r="A13" s="12" t="s">
        <v>229</v>
      </c>
      <c r="B13" s="12" t="s">
        <v>321</v>
      </c>
      <c r="C13" s="13" t="s">
        <v>154</v>
      </c>
      <c r="D13" s="12" t="s">
        <v>154</v>
      </c>
      <c r="E13" t="str">
        <f>INDEX(Bar_data!$A$3:$B4151, MATCH(A13,Bar_data!$A$3:$A$140,FALSE),2)</f>
        <v>Trust068</v>
      </c>
    </row>
    <row r="14" spans="1:5" x14ac:dyDescent="0.3">
      <c r="A14" s="12" t="s">
        <v>245</v>
      </c>
      <c r="B14" s="12" t="s">
        <v>322</v>
      </c>
      <c r="C14" s="13" t="s">
        <v>154</v>
      </c>
      <c r="D14" s="12" t="s">
        <v>154</v>
      </c>
      <c r="E14" t="str">
        <f>INDEX(Bar_data!$A$3:$B4152, MATCH(A14,Bar_data!$A$3:$A$140,FALSE),2)</f>
        <v>Trust085</v>
      </c>
    </row>
    <row r="15" spans="1:5" x14ac:dyDescent="0.3">
      <c r="A15" s="12" t="s">
        <v>246</v>
      </c>
      <c r="B15" s="12" t="s">
        <v>323</v>
      </c>
      <c r="C15" s="13" t="s">
        <v>154</v>
      </c>
      <c r="D15" s="12" t="s">
        <v>154</v>
      </c>
      <c r="E15" t="str">
        <f>INDEX(Bar_data!$A$3:$B4153, MATCH(A15,Bar_data!$A$3:$A$140,FALSE),2)</f>
        <v>Trust086</v>
      </c>
    </row>
    <row r="16" spans="1:5" x14ac:dyDescent="0.3">
      <c r="A16" s="12" t="s">
        <v>264</v>
      </c>
      <c r="B16" s="12" t="s">
        <v>641</v>
      </c>
      <c r="C16" s="13" t="s">
        <v>154</v>
      </c>
      <c r="D16" s="12" t="s">
        <v>154</v>
      </c>
      <c r="E16" t="str">
        <f>INDEX(Bar_data!$A$3:$B4154, MATCH(A16,Bar_data!$A$3:$A$140,FALSE),2)</f>
        <v>Trust107</v>
      </c>
    </row>
    <row r="17" spans="1:5" x14ac:dyDescent="0.3">
      <c r="A17" s="12" t="s">
        <v>277</v>
      </c>
      <c r="B17" s="12" t="s">
        <v>324</v>
      </c>
      <c r="C17" s="13" t="s">
        <v>154</v>
      </c>
      <c r="D17" s="12" t="s">
        <v>154</v>
      </c>
      <c r="E17" t="str">
        <f>INDEX(Bar_data!$A$3:$B4155, MATCH(A17,Bar_data!$A$3:$A$140,FALSE),2)</f>
        <v>Trust120</v>
      </c>
    </row>
    <row r="18" spans="1:5" x14ac:dyDescent="0.3">
      <c r="A18" s="12" t="s">
        <v>278</v>
      </c>
      <c r="B18" s="12" t="s">
        <v>325</v>
      </c>
      <c r="C18" s="13" t="s">
        <v>154</v>
      </c>
      <c r="D18" s="12" t="s">
        <v>154</v>
      </c>
      <c r="E18" t="str">
        <f>INDEX(Bar_data!$A$3:$B4156, MATCH(A18,Bar_data!$A$3:$A$140,FALSE),2)</f>
        <v>Trust121</v>
      </c>
    </row>
    <row r="19" spans="1:5" x14ac:dyDescent="0.3">
      <c r="A19" s="12" t="s">
        <v>286</v>
      </c>
      <c r="B19" s="12" t="s">
        <v>326</v>
      </c>
      <c r="C19" s="13" t="s">
        <v>154</v>
      </c>
      <c r="D19" s="12" t="s">
        <v>154</v>
      </c>
      <c r="E19" t="str">
        <f>INDEX(Bar_data!$A$3:$B4157, MATCH(A19,Bar_data!$A$3:$A$140,FALSE),2)</f>
        <v>Trust129</v>
      </c>
    </row>
    <row r="20" spans="1:5" s="4" customFormat="1" x14ac:dyDescent="0.3">
      <c r="A20" s="199" t="s">
        <v>197</v>
      </c>
      <c r="B20" s="199" t="s">
        <v>327</v>
      </c>
      <c r="C20" s="200" t="s">
        <v>300</v>
      </c>
      <c r="D20" s="199" t="s">
        <v>154</v>
      </c>
      <c r="E20" s="4" t="str">
        <f>INDEX(Bar_data!$A$3:$B4158, MATCH(A20,Bar_data!$A$3:$A$140,FALSE),2)</f>
        <v>Trust034</v>
      </c>
    </row>
    <row r="21" spans="1:5" x14ac:dyDescent="0.3">
      <c r="A21" s="12" t="s">
        <v>174</v>
      </c>
      <c r="B21" s="12" t="s">
        <v>328</v>
      </c>
      <c r="C21" s="20" t="s">
        <v>300</v>
      </c>
      <c r="D21" s="12" t="s">
        <v>300</v>
      </c>
      <c r="E21" t="str">
        <f>INDEX(Bar_data!$A$3:$B4159, MATCH(A21,Bar_data!$A$3:$A$140,FALSE),2)</f>
        <v>Trust011</v>
      </c>
    </row>
    <row r="22" spans="1:5" x14ac:dyDescent="0.3">
      <c r="A22" s="12" t="s">
        <v>188</v>
      </c>
      <c r="B22" s="12" t="s">
        <v>329</v>
      </c>
      <c r="C22" s="20" t="s">
        <v>300</v>
      </c>
      <c r="D22" s="12" t="s">
        <v>300</v>
      </c>
      <c r="E22" t="str">
        <f>INDEX(Bar_data!$A$3:$B4160, MATCH(A22,Bar_data!$A$3:$A$140,FALSE),2)</f>
        <v>Trust025</v>
      </c>
    </row>
    <row r="23" spans="1:5" x14ac:dyDescent="0.3">
      <c r="A23" s="12" t="s">
        <v>189</v>
      </c>
      <c r="B23" s="12" t="s">
        <v>330</v>
      </c>
      <c r="C23" s="20" t="s">
        <v>300</v>
      </c>
      <c r="D23" s="12" t="s">
        <v>300</v>
      </c>
      <c r="E23" t="str">
        <f>INDEX(Bar_data!$A$3:$B4161, MATCH(A23,Bar_data!$A$3:$A$140,FALSE),2)</f>
        <v>Trust026</v>
      </c>
    </row>
    <row r="24" spans="1:5" x14ac:dyDescent="0.3">
      <c r="A24" s="12" t="s">
        <v>194</v>
      </c>
      <c r="B24" s="12" t="s">
        <v>331</v>
      </c>
      <c r="C24" s="20" t="s">
        <v>300</v>
      </c>
      <c r="D24" s="12" t="s">
        <v>300</v>
      </c>
      <c r="E24" t="str">
        <f>INDEX(Bar_data!$A$3:$B4162, MATCH(A24,Bar_data!$A$3:$A$140,FALSE),2)</f>
        <v>Trust031</v>
      </c>
    </row>
    <row r="25" spans="1:5" x14ac:dyDescent="0.3">
      <c r="A25" s="12" t="s">
        <v>198</v>
      </c>
      <c r="B25" s="12" t="s">
        <v>332</v>
      </c>
      <c r="C25" s="20" t="s">
        <v>300</v>
      </c>
      <c r="D25" s="12" t="s">
        <v>300</v>
      </c>
      <c r="E25" t="str">
        <f>INDEX(Bar_data!$A$3:$B4163, MATCH(A25,Bar_data!$A$3:$A$140,FALSE),2)</f>
        <v>Trust035</v>
      </c>
    </row>
    <row r="26" spans="1:5" x14ac:dyDescent="0.3">
      <c r="A26" s="12" t="s">
        <v>199</v>
      </c>
      <c r="B26" s="12" t="s">
        <v>642</v>
      </c>
      <c r="C26" s="20" t="s">
        <v>300</v>
      </c>
      <c r="D26" s="12" t="s">
        <v>300</v>
      </c>
      <c r="E26" t="str">
        <f>INDEX(Bar_data!$A$3:$B4164, MATCH(A26,Bar_data!$A$3:$A$140,FALSE),2)</f>
        <v>Trust036</v>
      </c>
    </row>
    <row r="27" spans="1:5" x14ac:dyDescent="0.3">
      <c r="A27" s="12" t="s">
        <v>210</v>
      </c>
      <c r="B27" s="12" t="s">
        <v>333</v>
      </c>
      <c r="C27" s="20" t="s">
        <v>300</v>
      </c>
      <c r="D27" s="12" t="s">
        <v>300</v>
      </c>
      <c r="E27" t="str">
        <f>INDEX(Bar_data!$A$3:$B4165, MATCH(A27,Bar_data!$A$3:$A$140,FALSE),2)</f>
        <v>Trust047</v>
      </c>
    </row>
    <row r="28" spans="1:5" x14ac:dyDescent="0.3">
      <c r="A28" s="12" t="s">
        <v>211</v>
      </c>
      <c r="B28" s="12" t="s">
        <v>334</v>
      </c>
      <c r="C28" s="20" t="s">
        <v>300</v>
      </c>
      <c r="D28" s="12" t="s">
        <v>300</v>
      </c>
      <c r="E28" t="str">
        <f>INDEX(Bar_data!$A$3:$B4166, MATCH(A28,Bar_data!$A$3:$A$140,FALSE),2)</f>
        <v>Trust048</v>
      </c>
    </row>
    <row r="29" spans="1:5" x14ac:dyDescent="0.3">
      <c r="A29" s="12" t="s">
        <v>212</v>
      </c>
      <c r="B29" s="12" t="s">
        <v>335</v>
      </c>
      <c r="C29" s="20" t="s">
        <v>300</v>
      </c>
      <c r="D29" s="12" t="s">
        <v>300</v>
      </c>
      <c r="E29" t="str">
        <f>INDEX(Bar_data!$A$3:$B4168, MATCH(A29,Bar_data!$A$3:$A$140,FALSE),2)</f>
        <v>Trust050</v>
      </c>
    </row>
    <row r="30" spans="1:5" x14ac:dyDescent="0.3">
      <c r="A30" s="12" t="s">
        <v>213</v>
      </c>
      <c r="B30" s="12" t="s">
        <v>336</v>
      </c>
      <c r="C30" s="20" t="s">
        <v>300</v>
      </c>
      <c r="D30" s="12" t="s">
        <v>300</v>
      </c>
      <c r="E30" t="str">
        <f>INDEX(Bar_data!$A$3:$B4169, MATCH(A30,Bar_data!$A$3:$A$140,FALSE),2)</f>
        <v>Trust051</v>
      </c>
    </row>
    <row r="31" spans="1:5" x14ac:dyDescent="0.3">
      <c r="A31" s="12" t="s">
        <v>236</v>
      </c>
      <c r="B31" s="12" t="s">
        <v>337</v>
      </c>
      <c r="C31" s="20" t="s">
        <v>300</v>
      </c>
      <c r="D31" s="12" t="s">
        <v>300</v>
      </c>
      <c r="E31" t="str">
        <f>INDEX(Bar_data!$A$3:$B4170, MATCH(A31,Bar_data!$A$3:$A$140,FALSE),2)</f>
        <v>Trust076</v>
      </c>
    </row>
    <row r="32" spans="1:5" x14ac:dyDescent="0.3">
      <c r="A32" s="12" t="s">
        <v>252</v>
      </c>
      <c r="B32" s="12" t="s">
        <v>338</v>
      </c>
      <c r="C32" s="20" t="s">
        <v>300</v>
      </c>
      <c r="D32" s="12" t="s">
        <v>300</v>
      </c>
      <c r="E32" t="str">
        <f>INDEX(Bar_data!$A$3:$B4171, MATCH(A32,Bar_data!$A$3:$A$140,FALSE),2)</f>
        <v>Trust094</v>
      </c>
    </row>
    <row r="33" spans="1:5" x14ac:dyDescent="0.3">
      <c r="A33" s="12" t="s">
        <v>254</v>
      </c>
      <c r="B33" s="12" t="s">
        <v>339</v>
      </c>
      <c r="C33" s="20" t="s">
        <v>300</v>
      </c>
      <c r="D33" s="12" t="s">
        <v>300</v>
      </c>
      <c r="E33" t="str">
        <f>INDEX(Bar_data!$A$3:$B4172, MATCH(A33,Bar_data!$A$3:$A$140,FALSE),2)</f>
        <v>Trust096</v>
      </c>
    </row>
    <row r="34" spans="1:5" x14ac:dyDescent="0.3">
      <c r="A34" s="12" t="s">
        <v>280</v>
      </c>
      <c r="B34" s="12" t="s">
        <v>340</v>
      </c>
      <c r="C34" s="20" t="s">
        <v>300</v>
      </c>
      <c r="D34" s="12" t="s">
        <v>300</v>
      </c>
      <c r="E34" t="str">
        <f>INDEX(Bar_data!$A$3:$B4173, MATCH(A34,Bar_data!$A$3:$A$140,FALSE),2)</f>
        <v>Trust123</v>
      </c>
    </row>
    <row r="35" spans="1:5" x14ac:dyDescent="0.3">
      <c r="A35" s="12" t="s">
        <v>281</v>
      </c>
      <c r="B35" s="12" t="s">
        <v>341</v>
      </c>
      <c r="C35" s="20" t="s">
        <v>300</v>
      </c>
      <c r="D35" s="12" t="s">
        <v>300</v>
      </c>
      <c r="E35" t="str">
        <f>INDEX(Bar_data!$A$3:$B4174, MATCH(A35,Bar_data!$A$3:$A$140,FALSE),2)</f>
        <v>Trust124</v>
      </c>
    </row>
    <row r="36" spans="1:5" x14ac:dyDescent="0.3">
      <c r="A36" s="12" t="s">
        <v>164</v>
      </c>
      <c r="B36" s="12" t="s">
        <v>342</v>
      </c>
      <c r="C36" s="13" t="s">
        <v>155</v>
      </c>
      <c r="D36" s="12" t="s">
        <v>303</v>
      </c>
      <c r="E36" t="str">
        <f>INDEX(Bar_data!$A$3:$B4175, MATCH(A36,Bar_data!$A$3:$A$140,FALSE),2)</f>
        <v>Trust001</v>
      </c>
    </row>
    <row r="37" spans="1:5" x14ac:dyDescent="0.3">
      <c r="A37" s="12" t="s">
        <v>186</v>
      </c>
      <c r="B37" s="12" t="s">
        <v>343</v>
      </c>
      <c r="C37" s="13" t="s">
        <v>155</v>
      </c>
      <c r="D37" s="12" t="s">
        <v>303</v>
      </c>
      <c r="E37" t="str">
        <f>INDEX(Bar_data!$A$3:$B4176, MATCH(A37,Bar_data!$A$3:$A$140,FALSE),2)</f>
        <v>Trust023</v>
      </c>
    </row>
    <row r="38" spans="1:5" x14ac:dyDescent="0.3">
      <c r="A38" s="12" t="s">
        <v>237</v>
      </c>
      <c r="B38" s="12" t="s">
        <v>344</v>
      </c>
      <c r="C38" s="13" t="s">
        <v>155</v>
      </c>
      <c r="D38" s="12" t="s">
        <v>303</v>
      </c>
      <c r="E38" t="str">
        <f>INDEX(Bar_data!$A$3:$B4177, MATCH(A38,Bar_data!$A$3:$A$140,FALSE),2)</f>
        <v>Trust077</v>
      </c>
    </row>
    <row r="39" spans="1:5" x14ac:dyDescent="0.3">
      <c r="A39" s="12" t="s">
        <v>238</v>
      </c>
      <c r="B39" s="12" t="s">
        <v>345</v>
      </c>
      <c r="C39" s="13" t="s">
        <v>155</v>
      </c>
      <c r="D39" s="12" t="s">
        <v>303</v>
      </c>
      <c r="E39" t="str">
        <f>INDEX(Bar_data!$A$3:$B4178, MATCH(A39,Bar_data!$A$3:$A$140,FALSE),2)</f>
        <v>Trust078</v>
      </c>
    </row>
    <row r="40" spans="1:5" x14ac:dyDescent="0.3">
      <c r="A40" s="12" t="s">
        <v>239</v>
      </c>
      <c r="B40" s="12" t="s">
        <v>346</v>
      </c>
      <c r="C40" s="13" t="s">
        <v>155</v>
      </c>
      <c r="D40" s="12" t="s">
        <v>303</v>
      </c>
      <c r="E40" t="str">
        <f>INDEX(Bar_data!$A$3:$B4179, MATCH(A40,Bar_data!$A$3:$A$140,FALSE),2)</f>
        <v>Trust079</v>
      </c>
    </row>
    <row r="41" spans="1:5" x14ac:dyDescent="0.3">
      <c r="A41" s="12" t="s">
        <v>258</v>
      </c>
      <c r="B41" s="12" t="s">
        <v>347</v>
      </c>
      <c r="C41" s="13" t="s">
        <v>155</v>
      </c>
      <c r="D41" s="12" t="s">
        <v>303</v>
      </c>
      <c r="E41" t="str">
        <f>INDEX(Bar_data!$A$3:$B4180, MATCH(A41,Bar_data!$A$3:$A$140,FALSE),2)</f>
        <v>Trust101</v>
      </c>
    </row>
    <row r="42" spans="1:5" x14ac:dyDescent="0.3">
      <c r="A42" s="12" t="s">
        <v>275</v>
      </c>
      <c r="B42" s="12" t="s">
        <v>348</v>
      </c>
      <c r="C42" s="13" t="s">
        <v>155</v>
      </c>
      <c r="D42" s="12" t="s">
        <v>303</v>
      </c>
      <c r="E42" t="str">
        <f>INDEX(Bar_data!$A$3:$B4181, MATCH(A42,Bar_data!$A$3:$A$140,FALSE),2)</f>
        <v>Trust118</v>
      </c>
    </row>
    <row r="43" spans="1:5" x14ac:dyDescent="0.3">
      <c r="A43" s="12" t="s">
        <v>282</v>
      </c>
      <c r="B43" s="12" t="s">
        <v>349</v>
      </c>
      <c r="C43" s="13" t="s">
        <v>155</v>
      </c>
      <c r="D43" s="12" t="s">
        <v>303</v>
      </c>
      <c r="E43" t="str">
        <f>INDEX(Bar_data!$A$3:$B4182, MATCH(A43,Bar_data!$A$3:$A$140,FALSE),2)</f>
        <v>Trust125</v>
      </c>
    </row>
    <row r="44" spans="1:5" x14ac:dyDescent="0.3">
      <c r="A44" s="14" t="s">
        <v>190</v>
      </c>
      <c r="B44" s="14" t="s">
        <v>350</v>
      </c>
      <c r="C44" s="15" t="s">
        <v>468</v>
      </c>
      <c r="D44" s="14" t="s">
        <v>306</v>
      </c>
      <c r="E44" t="str">
        <f>INDEX(Bar_data!$A$3:$B4183, MATCH(A44,Bar_data!$A$3:$A$140,FALSE),2)</f>
        <v>Trust027</v>
      </c>
    </row>
    <row r="45" spans="1:5" x14ac:dyDescent="0.3">
      <c r="A45" s="14" t="s">
        <v>225</v>
      </c>
      <c r="B45" s="14" t="s">
        <v>351</v>
      </c>
      <c r="C45" s="21" t="s">
        <v>468</v>
      </c>
      <c r="D45" s="14" t="s">
        <v>306</v>
      </c>
      <c r="E45" t="str">
        <f>INDEX(Bar_data!$A$3:$B4184, MATCH(A45,Bar_data!$A$3:$A$140,FALSE),2)</f>
        <v>Trust064</v>
      </c>
    </row>
    <row r="46" spans="1:5" x14ac:dyDescent="0.3">
      <c r="A46" s="14" t="s">
        <v>276</v>
      </c>
      <c r="B46" s="14" t="s">
        <v>352</v>
      </c>
      <c r="C46" s="21" t="s">
        <v>468</v>
      </c>
      <c r="D46" s="14" t="s">
        <v>306</v>
      </c>
      <c r="E46" t="str">
        <f>INDEX(Bar_data!$A$3:$B4185, MATCH(A46,Bar_data!$A$3:$A$140,FALSE),2)</f>
        <v>Trust119</v>
      </c>
    </row>
    <row r="47" spans="1:5" x14ac:dyDescent="0.3">
      <c r="A47" s="12" t="s">
        <v>242</v>
      </c>
      <c r="B47" s="12" t="s">
        <v>353</v>
      </c>
      <c r="C47" s="13" t="s">
        <v>469</v>
      </c>
      <c r="D47" s="12" t="s">
        <v>304</v>
      </c>
      <c r="E47" t="str">
        <f>INDEX(Bar_data!$A$3:$B4186, MATCH(A47,Bar_data!$A$3:$A$140,FALSE),2)</f>
        <v>Trust082</v>
      </c>
    </row>
    <row r="48" spans="1:5" x14ac:dyDescent="0.3">
      <c r="A48" s="12" t="s">
        <v>249</v>
      </c>
      <c r="B48" s="12" t="s">
        <v>354</v>
      </c>
      <c r="C48" s="20" t="s">
        <v>469</v>
      </c>
      <c r="D48" s="12" t="s">
        <v>304</v>
      </c>
      <c r="E48" t="str">
        <f>INDEX(Bar_data!$A$3:$B4187, MATCH(A48,Bar_data!$A$3:$A$140,FALSE),2)</f>
        <v>Trust090</v>
      </c>
    </row>
    <row r="49" spans="1:5" x14ac:dyDescent="0.3">
      <c r="A49" s="12" t="s">
        <v>272</v>
      </c>
      <c r="B49" s="12" t="s">
        <v>355</v>
      </c>
      <c r="C49" s="20" t="s">
        <v>469</v>
      </c>
      <c r="D49" s="12" t="s">
        <v>304</v>
      </c>
      <c r="E49" t="str">
        <f>INDEX(Bar_data!$A$3:$B4188, MATCH(A49,Bar_data!$A$3:$A$140,FALSE),2)</f>
        <v>Trust115</v>
      </c>
    </row>
    <row r="50" spans="1:5" x14ac:dyDescent="0.3">
      <c r="A50" s="12" t="s">
        <v>279</v>
      </c>
      <c r="B50" s="12" t="s">
        <v>356</v>
      </c>
      <c r="C50" s="20" t="s">
        <v>469</v>
      </c>
      <c r="D50" s="12" t="s">
        <v>304</v>
      </c>
      <c r="E50" t="str">
        <f>INDEX(Bar_data!$A$3:$B4189, MATCH(A50,Bar_data!$A$3:$A$140,FALSE),2)</f>
        <v>Trust122</v>
      </c>
    </row>
    <row r="51" spans="1:5" x14ac:dyDescent="0.3">
      <c r="A51" s="12" t="s">
        <v>269</v>
      </c>
      <c r="B51" s="12" t="s">
        <v>357</v>
      </c>
      <c r="C51" s="13" t="s">
        <v>470</v>
      </c>
      <c r="D51" s="12" t="s">
        <v>303</v>
      </c>
      <c r="E51" t="str">
        <f>INDEX(Bar_data!$A$3:$B4190, MATCH(A51,Bar_data!$A$3:$A$140,FALSE),2)</f>
        <v>Trust112</v>
      </c>
    </row>
    <row r="52" spans="1:5" x14ac:dyDescent="0.3">
      <c r="A52" s="12" t="s">
        <v>291</v>
      </c>
      <c r="B52" s="12" t="s">
        <v>358</v>
      </c>
      <c r="C52" s="20" t="s">
        <v>470</v>
      </c>
      <c r="D52" s="12" t="s">
        <v>303</v>
      </c>
      <c r="E52" t="str">
        <f>INDEX(Bar_data!$A$3:$B4191, MATCH(A52,Bar_data!$A$3:$A$140,FALSE),2)</f>
        <v>Trust134</v>
      </c>
    </row>
    <row r="53" spans="1:5" x14ac:dyDescent="0.3">
      <c r="A53" s="12" t="s">
        <v>292</v>
      </c>
      <c r="B53" s="12" t="s">
        <v>359</v>
      </c>
      <c r="C53" s="20" t="s">
        <v>470</v>
      </c>
      <c r="D53" s="12" t="s">
        <v>303</v>
      </c>
      <c r="E53" t="str">
        <f>INDEX(Bar_data!$A$3:$B4192, MATCH(A53,Bar_data!$A$3:$A$140,FALSE),2)</f>
        <v>Trust135</v>
      </c>
    </row>
    <row r="54" spans="1:5" x14ac:dyDescent="0.3">
      <c r="A54" s="12" t="s">
        <v>295</v>
      </c>
      <c r="B54" s="12" t="s">
        <v>360</v>
      </c>
      <c r="C54" s="20" t="s">
        <v>470</v>
      </c>
      <c r="D54" s="12" t="s">
        <v>303</v>
      </c>
      <c r="E54" t="str">
        <f>INDEX(Bar_data!$A$3:$B4193, MATCH(A54,Bar_data!$A$3:$A$140,FALSE),2)</f>
        <v>Trust138</v>
      </c>
    </row>
    <row r="55" spans="1:5" x14ac:dyDescent="0.3">
      <c r="A55" s="12" t="s">
        <v>166</v>
      </c>
      <c r="B55" s="12" t="s">
        <v>361</v>
      </c>
      <c r="C55" s="13" t="s">
        <v>471</v>
      </c>
      <c r="D55" s="12" t="s">
        <v>301</v>
      </c>
      <c r="E55" t="str">
        <f>INDEX(Bar_data!$A$3:$B4194, MATCH(A55,Bar_data!$A$3:$A$140,FALSE),2)</f>
        <v>Trust003</v>
      </c>
    </row>
    <row r="56" spans="1:5" x14ac:dyDescent="0.3">
      <c r="A56" s="12" t="s">
        <v>175</v>
      </c>
      <c r="B56" s="12" t="s">
        <v>362</v>
      </c>
      <c r="C56" s="20" t="s">
        <v>471</v>
      </c>
      <c r="D56" s="12" t="s">
        <v>301</v>
      </c>
      <c r="E56" t="str">
        <f>INDEX(Bar_data!$A$3:$B4195, MATCH(A56,Bar_data!$A$3:$A$140,FALSE),2)</f>
        <v>Trust012</v>
      </c>
    </row>
    <row r="57" spans="1:5" x14ac:dyDescent="0.3">
      <c r="A57" s="12" t="s">
        <v>176</v>
      </c>
      <c r="B57" s="12" t="s">
        <v>363</v>
      </c>
      <c r="C57" s="20" t="s">
        <v>471</v>
      </c>
      <c r="D57" s="12" t="s">
        <v>301</v>
      </c>
      <c r="E57" t="str">
        <f>INDEX(Bar_data!$A$3:$B4196, MATCH(A57,Bar_data!$A$3:$A$140,FALSE),2)</f>
        <v>Trust013</v>
      </c>
    </row>
    <row r="58" spans="1:5" x14ac:dyDescent="0.3">
      <c r="A58" s="12" t="s">
        <v>206</v>
      </c>
      <c r="B58" s="12" t="s">
        <v>364</v>
      </c>
      <c r="C58" s="20" t="s">
        <v>471</v>
      </c>
      <c r="D58" s="12" t="s">
        <v>301</v>
      </c>
      <c r="E58" t="str">
        <f>INDEX(Bar_data!$A$3:$B4197, MATCH(A58,Bar_data!$A$3:$A$140,FALSE),2)</f>
        <v>Trust043</v>
      </c>
    </row>
    <row r="59" spans="1:5" x14ac:dyDescent="0.3">
      <c r="A59" s="12" t="s">
        <v>231</v>
      </c>
      <c r="B59" s="12" t="s">
        <v>365</v>
      </c>
      <c r="C59" s="20" t="s">
        <v>471</v>
      </c>
      <c r="D59" s="12" t="s">
        <v>301</v>
      </c>
      <c r="E59" t="str">
        <f>INDEX(Bar_data!$A$3:$B4198, MATCH(A59,Bar_data!$A$3:$A$140,FALSE),2)</f>
        <v>Trust071</v>
      </c>
    </row>
    <row r="60" spans="1:5" x14ac:dyDescent="0.3">
      <c r="A60" s="12" t="s">
        <v>366</v>
      </c>
      <c r="B60" s="12" t="s">
        <v>367</v>
      </c>
      <c r="C60" s="20" t="s">
        <v>471</v>
      </c>
      <c r="D60" s="12" t="s">
        <v>301</v>
      </c>
      <c r="E60" t="str">
        <f>INDEX(Bar_data!$A$3:$B4199, MATCH(A60,Bar_data!$A$3:$A$140,FALSE),2)</f>
        <v>Trust088</v>
      </c>
    </row>
    <row r="61" spans="1:5" x14ac:dyDescent="0.3">
      <c r="A61" s="12" t="s">
        <v>255</v>
      </c>
      <c r="B61" s="12" t="s">
        <v>368</v>
      </c>
      <c r="C61" s="20" t="s">
        <v>471</v>
      </c>
      <c r="D61" s="12" t="s">
        <v>301</v>
      </c>
      <c r="E61" t="str">
        <f>INDEX(Bar_data!$A$3:$B4200, MATCH(A61,Bar_data!$A$3:$A$140,FALSE),2)</f>
        <v>Trust097</v>
      </c>
    </row>
    <row r="62" spans="1:5" x14ac:dyDescent="0.3">
      <c r="A62" s="12" t="s">
        <v>260</v>
      </c>
      <c r="B62" s="12" t="s">
        <v>369</v>
      </c>
      <c r="C62" s="20" t="s">
        <v>471</v>
      </c>
      <c r="D62" s="12" t="s">
        <v>301</v>
      </c>
      <c r="E62" t="str">
        <f>INDEX(Bar_data!$A$3:$B4201, MATCH(A62,Bar_data!$A$3:$A$140,FALSE),2)</f>
        <v>Trust103</v>
      </c>
    </row>
    <row r="63" spans="1:5" x14ac:dyDescent="0.3">
      <c r="A63" s="12" t="s">
        <v>202</v>
      </c>
      <c r="B63" s="12" t="s">
        <v>370</v>
      </c>
      <c r="C63" s="13" t="s">
        <v>472</v>
      </c>
      <c r="D63" s="12" t="s">
        <v>302</v>
      </c>
      <c r="E63" t="str">
        <f>INDEX(Bar_data!$A$3:$B4202, MATCH(A63,Bar_data!$A$3:$A$140,FALSE),2)</f>
        <v>Trust039</v>
      </c>
    </row>
    <row r="64" spans="1:5" x14ac:dyDescent="0.3">
      <c r="A64" s="12" t="s">
        <v>233</v>
      </c>
      <c r="B64" s="12" t="s">
        <v>371</v>
      </c>
      <c r="C64" s="20" t="s">
        <v>472</v>
      </c>
      <c r="D64" s="12" t="s">
        <v>302</v>
      </c>
      <c r="E64" t="str">
        <f>INDEX(Bar_data!$A$3:$B4203, MATCH(A64,Bar_data!$A$3:$A$140,FALSE),2)</f>
        <v>Trust073</v>
      </c>
    </row>
    <row r="65" spans="1:5" x14ac:dyDescent="0.3">
      <c r="A65" s="12" t="s">
        <v>244</v>
      </c>
      <c r="B65" s="12" t="s">
        <v>372</v>
      </c>
      <c r="C65" s="20" t="s">
        <v>472</v>
      </c>
      <c r="D65" s="12" t="s">
        <v>302</v>
      </c>
      <c r="E65" t="str">
        <f>INDEX(Bar_data!$A$3:$B4204, MATCH(A65,Bar_data!$A$3:$A$140,FALSE),2)</f>
        <v>Trust084</v>
      </c>
    </row>
    <row r="66" spans="1:5" x14ac:dyDescent="0.3">
      <c r="A66" s="12" t="s">
        <v>256</v>
      </c>
      <c r="B66" s="12" t="s">
        <v>373</v>
      </c>
      <c r="C66" s="20" t="s">
        <v>472</v>
      </c>
      <c r="D66" s="12" t="s">
        <v>302</v>
      </c>
      <c r="E66" t="str">
        <f>INDEX(Bar_data!$A$3:$B4205, MATCH(A66,Bar_data!$A$3:$A$140,FALSE),2)</f>
        <v>Trust099</v>
      </c>
    </row>
    <row r="67" spans="1:5" x14ac:dyDescent="0.3">
      <c r="A67" s="12" t="s">
        <v>261</v>
      </c>
      <c r="B67" s="12" t="s">
        <v>374</v>
      </c>
      <c r="C67" s="20" t="s">
        <v>472</v>
      </c>
      <c r="D67" s="12" t="s">
        <v>302</v>
      </c>
      <c r="E67" t="str">
        <f>INDEX(Bar_data!$A$3:$B4206, MATCH(A67,Bar_data!$A$3:$A$140,FALSE),2)</f>
        <v>Trust104</v>
      </c>
    </row>
    <row r="68" spans="1:5" x14ac:dyDescent="0.3">
      <c r="A68" s="12" t="s">
        <v>263</v>
      </c>
      <c r="B68" s="12" t="s">
        <v>375</v>
      </c>
      <c r="C68" s="20" t="s">
        <v>472</v>
      </c>
      <c r="D68" s="12" t="s">
        <v>302</v>
      </c>
      <c r="E68" t="str">
        <f>INDEX(Bar_data!$A$3:$B4207, MATCH(A68,Bar_data!$A$3:$A$140,FALSE),2)</f>
        <v>Trust106</v>
      </c>
    </row>
    <row r="69" spans="1:5" x14ac:dyDescent="0.3">
      <c r="A69" s="12" t="s">
        <v>268</v>
      </c>
      <c r="B69" s="12" t="s">
        <v>376</v>
      </c>
      <c r="C69" s="20" t="s">
        <v>472</v>
      </c>
      <c r="D69" s="12" t="s">
        <v>302</v>
      </c>
      <c r="E69" t="str">
        <f>INDEX(Bar_data!$A$3:$B4208, MATCH(A69,Bar_data!$A$3:$A$140,FALSE),2)</f>
        <v>Trust111</v>
      </c>
    </row>
    <row r="70" spans="1:5" x14ac:dyDescent="0.3">
      <c r="A70" s="12" t="s">
        <v>273</v>
      </c>
      <c r="B70" s="12" t="s">
        <v>377</v>
      </c>
      <c r="C70" s="20" t="s">
        <v>472</v>
      </c>
      <c r="D70" s="12" t="s">
        <v>302</v>
      </c>
      <c r="E70" t="str">
        <f>INDEX(Bar_data!$A$3:$B4209, MATCH(A70,Bar_data!$A$3:$A$140,FALSE),2)</f>
        <v>Trust116</v>
      </c>
    </row>
    <row r="71" spans="1:5" x14ac:dyDescent="0.3">
      <c r="A71" s="12" t="s">
        <v>293</v>
      </c>
      <c r="B71" s="12" t="s">
        <v>378</v>
      </c>
      <c r="C71" s="20" t="s">
        <v>472</v>
      </c>
      <c r="D71" s="12" t="s">
        <v>302</v>
      </c>
      <c r="E71" t="str">
        <f>INDEX(Bar_data!$A$3:$B4210, MATCH(A71,Bar_data!$A$3:$A$140,FALSE),2)</f>
        <v>Trust136</v>
      </c>
    </row>
    <row r="72" spans="1:5" x14ac:dyDescent="0.3">
      <c r="A72" s="12" t="s">
        <v>167</v>
      </c>
      <c r="B72" s="12" t="s">
        <v>643</v>
      </c>
      <c r="C72" s="13" t="s">
        <v>473</v>
      </c>
      <c r="D72" s="12" t="s">
        <v>301</v>
      </c>
      <c r="E72" t="str">
        <f>INDEX(Bar_data!$A$3:$B4211, MATCH(A72,Bar_data!$A$3:$A$140,FALSE),2)</f>
        <v>Trust004</v>
      </c>
    </row>
    <row r="73" spans="1:5" x14ac:dyDescent="0.3">
      <c r="A73" s="12" t="s">
        <v>177</v>
      </c>
      <c r="B73" s="12" t="s">
        <v>379</v>
      </c>
      <c r="C73" s="20" t="s">
        <v>473</v>
      </c>
      <c r="D73" s="12" t="s">
        <v>301</v>
      </c>
      <c r="E73" t="str">
        <f>INDEX(Bar_data!$A$3:$B4212, MATCH(A73,Bar_data!$A$3:$A$140,FALSE),2)</f>
        <v>Trust014</v>
      </c>
    </row>
    <row r="74" spans="1:5" x14ac:dyDescent="0.3">
      <c r="A74" s="12" t="s">
        <v>178</v>
      </c>
      <c r="B74" s="12" t="s">
        <v>380</v>
      </c>
      <c r="C74" s="20" t="s">
        <v>473</v>
      </c>
      <c r="D74" s="12" t="s">
        <v>301</v>
      </c>
      <c r="E74" t="str">
        <f>INDEX(Bar_data!$A$3:$B4213, MATCH(A74,Bar_data!$A$3:$A$140,FALSE),2)</f>
        <v>Trust015</v>
      </c>
    </row>
    <row r="75" spans="1:5" x14ac:dyDescent="0.3">
      <c r="A75" s="12" t="s">
        <v>221</v>
      </c>
      <c r="B75" s="12" t="s">
        <v>381</v>
      </c>
      <c r="C75" s="20" t="s">
        <v>473</v>
      </c>
      <c r="D75" s="12" t="s">
        <v>301</v>
      </c>
      <c r="E75" t="str">
        <f>INDEX(Bar_data!$A$3:$B4214, MATCH(A75,Bar_data!$A$3:$A$140,FALSE),2)</f>
        <v>Trust059</v>
      </c>
    </row>
    <row r="76" spans="1:5" x14ac:dyDescent="0.3">
      <c r="A76" s="12" t="s">
        <v>222</v>
      </c>
      <c r="B76" s="12" t="s">
        <v>382</v>
      </c>
      <c r="C76" s="20" t="s">
        <v>473</v>
      </c>
      <c r="D76" s="12" t="s">
        <v>301</v>
      </c>
      <c r="E76" t="str">
        <f>INDEX(Bar_data!$A$3:$B4215, MATCH(A76,Bar_data!$A$3:$A$140,FALSE),2)</f>
        <v>Trust060</v>
      </c>
    </row>
    <row r="77" spans="1:5" x14ac:dyDescent="0.3">
      <c r="A77" s="12" t="s">
        <v>250</v>
      </c>
      <c r="B77" s="12" t="s">
        <v>383</v>
      </c>
      <c r="C77" s="20" t="s">
        <v>473</v>
      </c>
      <c r="D77" s="12" t="s">
        <v>301</v>
      </c>
      <c r="E77" t="str">
        <f>INDEX(Bar_data!$A$3:$B4216, MATCH(A77,Bar_data!$A$3:$A$140,FALSE),2)</f>
        <v>Trust091</v>
      </c>
    </row>
    <row r="78" spans="1:5" x14ac:dyDescent="0.3">
      <c r="A78" s="12" t="s">
        <v>253</v>
      </c>
      <c r="B78" s="12" t="s">
        <v>384</v>
      </c>
      <c r="C78" s="20" t="s">
        <v>473</v>
      </c>
      <c r="D78" s="12" t="s">
        <v>301</v>
      </c>
      <c r="E78" t="str">
        <f>INDEX(Bar_data!$A$3:$B4217, MATCH(A78,Bar_data!$A$3:$A$140,FALSE),2)</f>
        <v>Trust095</v>
      </c>
    </row>
    <row r="79" spans="1:5" x14ac:dyDescent="0.3">
      <c r="A79" s="12" t="s">
        <v>271</v>
      </c>
      <c r="B79" s="12" t="s">
        <v>385</v>
      </c>
      <c r="C79" s="20" t="s">
        <v>473</v>
      </c>
      <c r="D79" s="12" t="s">
        <v>301</v>
      </c>
      <c r="E79" t="str">
        <f>INDEX(Bar_data!$A$3:$B4218, MATCH(A79,Bar_data!$A$3:$A$140,FALSE),2)</f>
        <v>Trust114</v>
      </c>
    </row>
    <row r="80" spans="1:5" x14ac:dyDescent="0.3">
      <c r="A80" s="12" t="s">
        <v>297</v>
      </c>
      <c r="B80" s="12" t="s">
        <v>386</v>
      </c>
      <c r="C80" s="20" t="s">
        <v>473</v>
      </c>
      <c r="D80" s="12" t="s">
        <v>301</v>
      </c>
      <c r="E80" t="str">
        <f>INDEX(Bar_data!$A$3:$B4219, MATCH(A80,Bar_data!$A$3:$A$140,FALSE),2)</f>
        <v>Trust140</v>
      </c>
    </row>
    <row r="81" spans="1:5" x14ac:dyDescent="0.3">
      <c r="A81" s="12" t="s">
        <v>172</v>
      </c>
      <c r="B81" s="12" t="s">
        <v>387</v>
      </c>
      <c r="C81" s="13" t="s">
        <v>156</v>
      </c>
      <c r="D81" s="12" t="s">
        <v>305</v>
      </c>
      <c r="E81" t="str">
        <f>INDEX(Bar_data!$A$3:$B4220, MATCH(A81,Bar_data!$A$3:$A$140,FALSE),2)</f>
        <v>Trust009</v>
      </c>
    </row>
    <row r="82" spans="1:5" x14ac:dyDescent="0.3">
      <c r="A82" s="12" t="s">
        <v>187</v>
      </c>
      <c r="B82" s="12" t="s">
        <v>388</v>
      </c>
      <c r="C82" s="13" t="s">
        <v>156</v>
      </c>
      <c r="D82" s="12" t="s">
        <v>305</v>
      </c>
      <c r="E82" t="str">
        <f>INDEX(Bar_data!$A$3:$B4221, MATCH(A82,Bar_data!$A$3:$A$140,FALSE),2)</f>
        <v>Trust024</v>
      </c>
    </row>
    <row r="83" spans="1:5" x14ac:dyDescent="0.3">
      <c r="A83" s="12" t="s">
        <v>203</v>
      </c>
      <c r="B83" s="12" t="s">
        <v>389</v>
      </c>
      <c r="C83" s="13" t="s">
        <v>156</v>
      </c>
      <c r="D83" s="12" t="s">
        <v>305</v>
      </c>
      <c r="E83" t="str">
        <f>INDEX(Bar_data!$A$3:$B4222, MATCH(A83,Bar_data!$A$3:$A$140,FALSE),2)</f>
        <v>Trust040</v>
      </c>
    </row>
    <row r="84" spans="1:5" x14ac:dyDescent="0.3">
      <c r="A84" s="12" t="s">
        <v>214</v>
      </c>
      <c r="B84" s="12" t="s">
        <v>390</v>
      </c>
      <c r="C84" s="13" t="s">
        <v>156</v>
      </c>
      <c r="D84" s="12" t="s">
        <v>305</v>
      </c>
      <c r="E84" t="str">
        <f>INDEX(Bar_data!$A$3:$B4223, MATCH(A84,Bar_data!$A$3:$A$140,FALSE),2)</f>
        <v>Trust052</v>
      </c>
    </row>
    <row r="85" spans="1:5" x14ac:dyDescent="0.3">
      <c r="A85" s="12" t="s">
        <v>230</v>
      </c>
      <c r="B85" s="12" t="s">
        <v>391</v>
      </c>
      <c r="C85" s="15" t="s">
        <v>156</v>
      </c>
      <c r="D85" s="12" t="s">
        <v>305</v>
      </c>
      <c r="E85" t="str">
        <f>INDEX(Bar_data!$A$3:$B4224, MATCH(A85,Bar_data!$A$3:$A$140,FALSE),2)</f>
        <v>Trust069</v>
      </c>
    </row>
    <row r="86" spans="1:5" x14ac:dyDescent="0.3">
      <c r="A86" s="12" t="s">
        <v>169</v>
      </c>
      <c r="B86" s="12" t="s">
        <v>392</v>
      </c>
      <c r="C86" s="13" t="s">
        <v>157</v>
      </c>
      <c r="D86" s="12" t="s">
        <v>305</v>
      </c>
      <c r="E86" t="str">
        <f>INDEX(Bar_data!$A$3:$B4225, MATCH(A86,Bar_data!$A$3:$A$140,FALSE),2)</f>
        <v>Trust006</v>
      </c>
    </row>
    <row r="87" spans="1:5" x14ac:dyDescent="0.3">
      <c r="A87" s="12" t="s">
        <v>170</v>
      </c>
      <c r="B87" s="12" t="s">
        <v>393</v>
      </c>
      <c r="C87" s="13" t="s">
        <v>157</v>
      </c>
      <c r="D87" s="12" t="s">
        <v>305</v>
      </c>
      <c r="E87" t="str">
        <f>INDEX(Bar_data!$A$3:$B4226, MATCH(A87,Bar_data!$A$3:$A$140,FALSE),2)</f>
        <v>Trust007</v>
      </c>
    </row>
    <row r="88" spans="1:5" x14ac:dyDescent="0.3">
      <c r="A88" s="12" t="s">
        <v>171</v>
      </c>
      <c r="B88" s="12" t="s">
        <v>394</v>
      </c>
      <c r="C88" s="13" t="s">
        <v>157</v>
      </c>
      <c r="D88" s="12" t="s">
        <v>305</v>
      </c>
      <c r="E88" t="str">
        <f>INDEX(Bar_data!$A$3:$B4227, MATCH(A88,Bar_data!$A$3:$A$140,FALSE),2)</f>
        <v>Trust008</v>
      </c>
    </row>
    <row r="89" spans="1:5" x14ac:dyDescent="0.3">
      <c r="A89" s="12" t="s">
        <v>179</v>
      </c>
      <c r="B89" s="12" t="s">
        <v>395</v>
      </c>
      <c r="C89" s="13" t="s">
        <v>157</v>
      </c>
      <c r="D89" s="12" t="s">
        <v>305</v>
      </c>
      <c r="E89" t="str">
        <f>INDEX(Bar_data!$A$3:$B4228, MATCH(A89,Bar_data!$A$3:$A$140,FALSE),2)</f>
        <v>Trust016</v>
      </c>
    </row>
    <row r="90" spans="1:5" x14ac:dyDescent="0.3">
      <c r="A90" s="12" t="s">
        <v>195</v>
      </c>
      <c r="B90" s="12" t="s">
        <v>396</v>
      </c>
      <c r="C90" s="13" t="s">
        <v>157</v>
      </c>
      <c r="D90" s="12" t="s">
        <v>305</v>
      </c>
      <c r="E90" t="str">
        <f>INDEX(Bar_data!$A$3:$B4229, MATCH(A90,Bar_data!$A$3:$A$140,FALSE),2)</f>
        <v>Trust032</v>
      </c>
    </row>
    <row r="91" spans="1:5" x14ac:dyDescent="0.3">
      <c r="A91" s="12" t="s">
        <v>247</v>
      </c>
      <c r="B91" s="12" t="s">
        <v>397</v>
      </c>
      <c r="C91" s="13" t="s">
        <v>157</v>
      </c>
      <c r="D91" s="12" t="s">
        <v>305</v>
      </c>
      <c r="E91" t="str">
        <f>INDEX(Bar_data!$A$3:$B4230, MATCH(A91,Bar_data!$A$3:$A$140,FALSE),2)</f>
        <v>Trust087</v>
      </c>
    </row>
    <row r="92" spans="1:5" x14ac:dyDescent="0.3">
      <c r="A92" s="12" t="s">
        <v>262</v>
      </c>
      <c r="B92" s="12" t="s">
        <v>398</v>
      </c>
      <c r="C92" s="13" t="s">
        <v>157</v>
      </c>
      <c r="D92" s="12" t="s">
        <v>305</v>
      </c>
      <c r="E92" t="str">
        <f>INDEX(Bar_data!$A$3:$B4231, MATCH(A92,Bar_data!$A$3:$A$140,FALSE),2)</f>
        <v>Trust105</v>
      </c>
    </row>
    <row r="93" spans="1:5" x14ac:dyDescent="0.3">
      <c r="A93" s="12" t="s">
        <v>270</v>
      </c>
      <c r="B93" s="12" t="s">
        <v>399</v>
      </c>
      <c r="C93" s="13" t="s">
        <v>157</v>
      </c>
      <c r="D93" s="12" t="s">
        <v>305</v>
      </c>
      <c r="E93" t="str">
        <f>INDEX(Bar_data!$A$3:$B4232, MATCH(A93,Bar_data!$A$3:$A$140,FALSE),2)</f>
        <v>Trust113</v>
      </c>
    </row>
    <row r="94" spans="1:5" x14ac:dyDescent="0.3">
      <c r="A94" s="12" t="s">
        <v>219</v>
      </c>
      <c r="B94" s="12" t="s">
        <v>400</v>
      </c>
      <c r="C94" s="13" t="s">
        <v>158</v>
      </c>
      <c r="D94" s="12" t="s">
        <v>301</v>
      </c>
      <c r="E94" t="str">
        <f>INDEX(Bar_data!$A$3:$B4233, MATCH(A94,Bar_data!$A$3:$A$140,FALSE),2)</f>
        <v>Trust057</v>
      </c>
    </row>
    <row r="95" spans="1:5" x14ac:dyDescent="0.3">
      <c r="A95" s="12" t="s">
        <v>220</v>
      </c>
      <c r="B95" s="12" t="s">
        <v>401</v>
      </c>
      <c r="C95" s="13" t="s">
        <v>158</v>
      </c>
      <c r="D95" s="12" t="s">
        <v>301</v>
      </c>
      <c r="E95" t="str">
        <f>INDEX(Bar_data!$A$3:$B4234, MATCH(A95,Bar_data!$A$3:$A$140,FALSE),2)</f>
        <v>Trust058</v>
      </c>
    </row>
    <row r="96" spans="1:5" x14ac:dyDescent="0.3">
      <c r="A96" s="12" t="s">
        <v>228</v>
      </c>
      <c r="B96" s="12" t="s">
        <v>402</v>
      </c>
      <c r="C96" s="13" t="s">
        <v>158</v>
      </c>
      <c r="D96" s="12" t="s">
        <v>301</v>
      </c>
      <c r="E96" t="str">
        <f>INDEX(Bar_data!$A$3:$B4235, MATCH(A96,Bar_data!$A$3:$A$140,FALSE),2)</f>
        <v>Trust067</v>
      </c>
    </row>
    <row r="97" spans="1:5" s="4" customFormat="1" x14ac:dyDescent="0.3">
      <c r="A97" s="199" t="s">
        <v>209</v>
      </c>
      <c r="B97" s="199" t="s">
        <v>403</v>
      </c>
      <c r="C97" s="200" t="s">
        <v>474</v>
      </c>
      <c r="D97" s="199" t="s">
        <v>154</v>
      </c>
      <c r="E97" s="4" t="str">
        <f>INDEX(Bar_data!$A$3:$B4236, MATCH(A97,Bar_data!$A$3:$A$140,FALSE),2)</f>
        <v>Trust046</v>
      </c>
    </row>
    <row r="98" spans="1:5" x14ac:dyDescent="0.3">
      <c r="A98" s="14" t="s">
        <v>193</v>
      </c>
      <c r="B98" s="14" t="s">
        <v>404</v>
      </c>
      <c r="C98" s="20" t="s">
        <v>474</v>
      </c>
      <c r="D98" s="14" t="s">
        <v>306</v>
      </c>
      <c r="E98" t="str">
        <f>INDEX(Bar_data!$A$3:$B4237, MATCH(A98,Bar_data!$A$3:$A$140,FALSE),2)</f>
        <v>Trust030</v>
      </c>
    </row>
    <row r="99" spans="1:5" x14ac:dyDescent="0.3">
      <c r="A99" s="14" t="s">
        <v>207</v>
      </c>
      <c r="B99" s="14" t="s">
        <v>405</v>
      </c>
      <c r="C99" s="20" t="s">
        <v>474</v>
      </c>
      <c r="D99" s="14" t="s">
        <v>306</v>
      </c>
      <c r="E99" t="str">
        <f>INDEX(Bar_data!$A$3:$B4238, MATCH(A99,Bar_data!$A$3:$A$140,FALSE),2)</f>
        <v>Trust044</v>
      </c>
    </row>
    <row r="100" spans="1:5" x14ac:dyDescent="0.3">
      <c r="A100" s="14" t="s">
        <v>208</v>
      </c>
      <c r="B100" s="14" t="s">
        <v>406</v>
      </c>
      <c r="C100" s="20" t="s">
        <v>474</v>
      </c>
      <c r="D100" s="14" t="s">
        <v>306</v>
      </c>
      <c r="E100" t="str">
        <f>INDEX(Bar_data!$A$3:$B4239, MATCH(A100,Bar_data!$A$3:$A$140,FALSE),2)</f>
        <v>Trust045</v>
      </c>
    </row>
    <row r="101" spans="1:5" x14ac:dyDescent="0.3">
      <c r="A101" s="14" t="s">
        <v>216</v>
      </c>
      <c r="B101" s="14" t="s">
        <v>407</v>
      </c>
      <c r="C101" s="20" t="s">
        <v>474</v>
      </c>
      <c r="D101" s="14" t="s">
        <v>306</v>
      </c>
      <c r="E101" t="str">
        <f>INDEX(Bar_data!$A$3:$B4240, MATCH(A101,Bar_data!$A$3:$A$140,FALSE),2)</f>
        <v>Trust054</v>
      </c>
    </row>
    <row r="102" spans="1:5" x14ac:dyDescent="0.3">
      <c r="A102" s="14" t="s">
        <v>248</v>
      </c>
      <c r="B102" s="14" t="s">
        <v>408</v>
      </c>
      <c r="C102" s="20" t="s">
        <v>474</v>
      </c>
      <c r="D102" s="14" t="s">
        <v>306</v>
      </c>
      <c r="E102" t="str">
        <f>INDEX(Bar_data!$A$3:$B4241, MATCH(A102,Bar_data!$A$3:$A$140,FALSE),2)</f>
        <v>Trust089</v>
      </c>
    </row>
    <row r="103" spans="1:5" x14ac:dyDescent="0.3">
      <c r="A103" s="12" t="s">
        <v>168</v>
      </c>
      <c r="B103" s="12" t="s">
        <v>409</v>
      </c>
      <c r="C103" s="13" t="s">
        <v>475</v>
      </c>
      <c r="D103" s="12" t="s">
        <v>304</v>
      </c>
      <c r="E103" t="str">
        <f>INDEX(Bar_data!$A$3:$B4242, MATCH(A103,Bar_data!$A$3:$A$140,FALSE),2)</f>
        <v>Trust005</v>
      </c>
    </row>
    <row r="104" spans="1:5" x14ac:dyDescent="0.3">
      <c r="A104" s="12" t="s">
        <v>200</v>
      </c>
      <c r="B104" s="12" t="s">
        <v>410</v>
      </c>
      <c r="C104" s="20" t="s">
        <v>475</v>
      </c>
      <c r="D104" s="12" t="s">
        <v>304</v>
      </c>
      <c r="E104" t="str">
        <f>INDEX(Bar_data!$A$3:$B4243, MATCH(A104,Bar_data!$A$3:$A$140,FALSE),2)</f>
        <v>Trust037</v>
      </c>
    </row>
    <row r="105" spans="1:5" x14ac:dyDescent="0.3">
      <c r="A105" s="12" t="s">
        <v>266</v>
      </c>
      <c r="B105" s="12" t="s">
        <v>411</v>
      </c>
      <c r="C105" s="20" t="s">
        <v>475</v>
      </c>
      <c r="D105" s="12" t="s">
        <v>304</v>
      </c>
      <c r="E105" t="str">
        <f>INDEX(Bar_data!$A$3:$B4244, MATCH(A105,Bar_data!$A$3:$A$140,FALSE),2)</f>
        <v>Trust109</v>
      </c>
    </row>
    <row r="106" spans="1:5" x14ac:dyDescent="0.3">
      <c r="A106" s="12" t="s">
        <v>267</v>
      </c>
      <c r="B106" s="12" t="s">
        <v>412</v>
      </c>
      <c r="C106" s="20" t="s">
        <v>475</v>
      </c>
      <c r="D106" s="12" t="s">
        <v>304</v>
      </c>
      <c r="E106" t="str">
        <f>INDEX(Bar_data!$A$3:$B4245, MATCH(A106,Bar_data!$A$3:$A$140,FALSE),2)</f>
        <v>Trust110</v>
      </c>
    </row>
    <row r="107" spans="1:5" x14ac:dyDescent="0.3">
      <c r="A107" s="12" t="s">
        <v>287</v>
      </c>
      <c r="B107" s="12" t="s">
        <v>413</v>
      </c>
      <c r="C107" s="20" t="s">
        <v>475</v>
      </c>
      <c r="D107" s="12" t="s">
        <v>304</v>
      </c>
      <c r="E107" t="str">
        <f>INDEX(Bar_data!$A$3:$B4246, MATCH(A107,Bar_data!$A$3:$A$140,FALSE),2)</f>
        <v>Trust130</v>
      </c>
    </row>
    <row r="108" spans="1:5" x14ac:dyDescent="0.3">
      <c r="A108" s="12" t="s">
        <v>289</v>
      </c>
      <c r="B108" s="12" t="s">
        <v>414</v>
      </c>
      <c r="C108" s="20" t="s">
        <v>475</v>
      </c>
      <c r="D108" s="12" t="s">
        <v>304</v>
      </c>
      <c r="E108" t="str">
        <f>INDEX(Bar_data!$A$3:$B4247, MATCH(A108,Bar_data!$A$3:$A$140,FALSE),2)</f>
        <v>Trust132</v>
      </c>
    </row>
    <row r="109" spans="1:5" x14ac:dyDescent="0.3">
      <c r="A109" s="12" t="s">
        <v>298</v>
      </c>
      <c r="B109" s="12" t="s">
        <v>415</v>
      </c>
      <c r="C109" s="20" t="s">
        <v>475</v>
      </c>
      <c r="D109" s="12" t="s">
        <v>304</v>
      </c>
      <c r="E109" t="str">
        <f>INDEX(Bar_data!$A$3:$B4248, MATCH(A109,Bar_data!$A$3:$A$140,FALSE),2)</f>
        <v>Trust141</v>
      </c>
    </row>
    <row r="110" spans="1:5" s="4" customFormat="1" x14ac:dyDescent="0.3">
      <c r="A110" s="199" t="s">
        <v>240</v>
      </c>
      <c r="B110" s="199" t="s">
        <v>416</v>
      </c>
      <c r="C110" s="200" t="s">
        <v>159</v>
      </c>
      <c r="D110" s="199" t="s">
        <v>304</v>
      </c>
      <c r="E110" s="4" t="str">
        <f>INDEX(Bar_data!$A$3:$B4249, MATCH(A110,Bar_data!$A$3:$A$140,FALSE),2)</f>
        <v>Trust080</v>
      </c>
    </row>
    <row r="111" spans="1:5" x14ac:dyDescent="0.3">
      <c r="A111" s="12" t="s">
        <v>218</v>
      </c>
      <c r="B111" s="12" t="s">
        <v>417</v>
      </c>
      <c r="C111" s="13" t="s">
        <v>159</v>
      </c>
      <c r="D111" s="12" t="s">
        <v>160</v>
      </c>
      <c r="E111" t="str">
        <f>INDEX(Bar_data!$A$3:$B4250, MATCH(A111,Bar_data!$A$3:$A$140,FALSE),2)</f>
        <v>Trust056</v>
      </c>
    </row>
    <row r="112" spans="1:5" x14ac:dyDescent="0.3">
      <c r="A112" s="12" t="s">
        <v>265</v>
      </c>
      <c r="B112" s="12" t="s">
        <v>418</v>
      </c>
      <c r="C112" s="13" t="s">
        <v>159</v>
      </c>
      <c r="D112" s="12" t="s">
        <v>160</v>
      </c>
      <c r="E112" t="str">
        <f>INDEX(Bar_data!$A$3:$B4251, MATCH(A112,Bar_data!$A$3:$A$140,FALSE),2)</f>
        <v>Trust108</v>
      </c>
    </row>
    <row r="113" spans="1:5" x14ac:dyDescent="0.3">
      <c r="A113" s="12" t="s">
        <v>294</v>
      </c>
      <c r="B113" s="12" t="s">
        <v>419</v>
      </c>
      <c r="C113" s="13" t="s">
        <v>159</v>
      </c>
      <c r="D113" s="12" t="s">
        <v>160</v>
      </c>
      <c r="E113" t="str">
        <f>INDEX(Bar_data!$A$3:$B4252, MATCH(A113,Bar_data!$A$3:$A$140,FALSE),2)</f>
        <v>Trust137</v>
      </c>
    </row>
    <row r="114" spans="1:5" x14ac:dyDescent="0.3">
      <c r="A114" s="12" t="s">
        <v>165</v>
      </c>
      <c r="B114" s="12" t="s">
        <v>420</v>
      </c>
      <c r="C114" s="13" t="s">
        <v>160</v>
      </c>
      <c r="D114" s="12" t="s">
        <v>160</v>
      </c>
      <c r="E114" t="str">
        <f>INDEX(Bar_data!$A$3:$B4253, MATCH(A114,Bar_data!$A$3:$A$140,FALSE),2)</f>
        <v>Trust002</v>
      </c>
    </row>
    <row r="115" spans="1:5" x14ac:dyDescent="0.3">
      <c r="A115" s="12" t="s">
        <v>180</v>
      </c>
      <c r="B115" s="12" t="s">
        <v>421</v>
      </c>
      <c r="C115" s="13" t="s">
        <v>160</v>
      </c>
      <c r="D115" s="12" t="s">
        <v>160</v>
      </c>
      <c r="E115" t="str">
        <f>INDEX(Bar_data!$A$3:$B4254, MATCH(A115,Bar_data!$A$3:$A$140,FALSE),2)</f>
        <v>Trust017</v>
      </c>
    </row>
    <row r="116" spans="1:5" x14ac:dyDescent="0.3">
      <c r="A116" s="12" t="s">
        <v>196</v>
      </c>
      <c r="B116" s="12" t="s">
        <v>422</v>
      </c>
      <c r="C116" s="13" t="s">
        <v>160</v>
      </c>
      <c r="D116" s="12" t="s">
        <v>160</v>
      </c>
      <c r="E116" t="str">
        <f>INDEX(Bar_data!$A$3:$B4255, MATCH(A116,Bar_data!$A$3:$A$140,FALSE),2)</f>
        <v>Trust033</v>
      </c>
    </row>
    <row r="117" spans="1:5" x14ac:dyDescent="0.3">
      <c r="A117" s="12" t="s">
        <v>201</v>
      </c>
      <c r="B117" s="12" t="s">
        <v>423</v>
      </c>
      <c r="C117" s="13" t="s">
        <v>160</v>
      </c>
      <c r="D117" s="12" t="s">
        <v>160</v>
      </c>
      <c r="E117" t="str">
        <f>INDEX(Bar_data!$A$3:$B4256, MATCH(A117,Bar_data!$A$3:$A$140,FALSE),2)</f>
        <v>Trust038</v>
      </c>
    </row>
    <row r="118" spans="1:5" x14ac:dyDescent="0.3">
      <c r="A118" s="12" t="s">
        <v>215</v>
      </c>
      <c r="B118" s="12" t="s">
        <v>424</v>
      </c>
      <c r="C118" s="13" t="s">
        <v>160</v>
      </c>
      <c r="D118" s="12" t="s">
        <v>160</v>
      </c>
      <c r="E118" t="str">
        <f>INDEX(Bar_data!$A$3:$B4257, MATCH(A118,Bar_data!$A$3:$A$140,FALSE),2)</f>
        <v>Trust053</v>
      </c>
    </row>
    <row r="119" spans="1:5" x14ac:dyDescent="0.3">
      <c r="A119" s="12" t="s">
        <v>217</v>
      </c>
      <c r="B119" s="12" t="s">
        <v>425</v>
      </c>
      <c r="C119" s="13" t="s">
        <v>160</v>
      </c>
      <c r="D119" s="12" t="s">
        <v>160</v>
      </c>
      <c r="E119" t="str">
        <f>INDEX(Bar_data!$A$3:$B4258, MATCH(A119,Bar_data!$A$3:$A$140,FALSE),2)</f>
        <v>Trust055</v>
      </c>
    </row>
    <row r="120" spans="1:5" x14ac:dyDescent="0.3">
      <c r="A120" s="12" t="s">
        <v>241</v>
      </c>
      <c r="B120" s="12" t="s">
        <v>426</v>
      </c>
      <c r="C120" s="13" t="s">
        <v>160</v>
      </c>
      <c r="D120" s="12" t="s">
        <v>160</v>
      </c>
      <c r="E120" t="str">
        <f>INDEX(Bar_data!$A$3:$B4259, MATCH(A120,Bar_data!$A$3:$A$140,FALSE),2)</f>
        <v>Trust081</v>
      </c>
    </row>
    <row r="121" spans="1:5" x14ac:dyDescent="0.3">
      <c r="A121" s="12" t="s">
        <v>181</v>
      </c>
      <c r="B121" s="12" t="s">
        <v>427</v>
      </c>
      <c r="C121" s="13" t="s">
        <v>161</v>
      </c>
      <c r="D121" s="12" t="s">
        <v>161</v>
      </c>
      <c r="E121" t="str">
        <f>INDEX(Bar_data!$A$3:$B4260, MATCH(A121,Bar_data!$A$3:$A$140,FALSE),2)</f>
        <v>Trust018</v>
      </c>
    </row>
    <row r="122" spans="1:5" x14ac:dyDescent="0.3">
      <c r="A122" s="12" t="s">
        <v>223</v>
      </c>
      <c r="B122" s="12" t="s">
        <v>428</v>
      </c>
      <c r="C122" s="13" t="s">
        <v>161</v>
      </c>
      <c r="D122" s="12" t="s">
        <v>161</v>
      </c>
      <c r="E122" t="str">
        <f>INDEX(Bar_data!$A$3:$B4261, MATCH(A122,Bar_data!$A$3:$A$140,FALSE),2)</f>
        <v>Trust061</v>
      </c>
    </row>
    <row r="123" spans="1:5" x14ac:dyDescent="0.3">
      <c r="A123" s="12" t="s">
        <v>224</v>
      </c>
      <c r="B123" s="12" t="s">
        <v>429</v>
      </c>
      <c r="C123" s="13" t="s">
        <v>161</v>
      </c>
      <c r="D123" s="12" t="s">
        <v>161</v>
      </c>
      <c r="E123" t="str">
        <f>INDEX(Bar_data!$A$3:$B4262, MATCH(A123,Bar_data!$A$3:$A$140,FALSE),2)</f>
        <v>Trust062</v>
      </c>
    </row>
    <row r="124" spans="1:5" x14ac:dyDescent="0.3">
      <c r="A124" s="12" t="s">
        <v>299</v>
      </c>
      <c r="B124" s="12" t="s">
        <v>430</v>
      </c>
      <c r="C124" s="13" t="s">
        <v>161</v>
      </c>
      <c r="D124" s="12" t="s">
        <v>161</v>
      </c>
      <c r="E124" t="str">
        <f>INDEX(Bar_data!$A$3:$B4264, MATCH(A124,Bar_data!$A$3:$A$140,FALSE),2)</f>
        <v>Trust070</v>
      </c>
    </row>
    <row r="125" spans="1:5" x14ac:dyDescent="0.3">
      <c r="A125" s="12" t="s">
        <v>232</v>
      </c>
      <c r="B125" s="12" t="s">
        <v>431</v>
      </c>
      <c r="C125" s="13" t="s">
        <v>161</v>
      </c>
      <c r="D125" s="12" t="s">
        <v>161</v>
      </c>
      <c r="E125" t="str">
        <f>INDEX(Bar_data!$A$3:$B4265, MATCH(A125,Bar_data!$A$3:$A$140,FALSE),2)</f>
        <v>Trust072</v>
      </c>
    </row>
    <row r="126" spans="1:5" x14ac:dyDescent="0.3">
      <c r="A126" s="12" t="s">
        <v>234</v>
      </c>
      <c r="B126" s="12" t="s">
        <v>432</v>
      </c>
      <c r="C126" s="13" t="s">
        <v>161</v>
      </c>
      <c r="D126" s="12" t="s">
        <v>161</v>
      </c>
      <c r="E126" t="str">
        <f>INDEX(Bar_data!$A$3:$B4266, MATCH(A126,Bar_data!$A$3:$A$140,FALSE),2)</f>
        <v>Trust074</v>
      </c>
    </row>
    <row r="127" spans="1:5" s="16" customFormat="1" x14ac:dyDescent="0.3">
      <c r="A127" s="12" t="s">
        <v>235</v>
      </c>
      <c r="B127" s="12" t="s">
        <v>433</v>
      </c>
      <c r="C127" s="13" t="s">
        <v>161</v>
      </c>
      <c r="D127" s="12" t="s">
        <v>161</v>
      </c>
      <c r="E127" t="str">
        <f>INDEX(Bar_data!$A$3:$B4267, MATCH(A127,Bar_data!$A$3:$A$140,FALSE),2)</f>
        <v>Trust075</v>
      </c>
    </row>
    <row r="128" spans="1:5" s="16" customFormat="1" x14ac:dyDescent="0.3">
      <c r="A128" s="12" t="s">
        <v>243</v>
      </c>
      <c r="B128" s="12" t="s">
        <v>434</v>
      </c>
      <c r="C128" s="13" t="s">
        <v>161</v>
      </c>
      <c r="D128" s="12" t="s">
        <v>161</v>
      </c>
      <c r="E128" t="str">
        <f>INDEX(Bar_data!$A$3:$B4268, MATCH(A128,Bar_data!$A$3:$A$140,FALSE),2)</f>
        <v>Trust083</v>
      </c>
    </row>
    <row r="129" spans="1:5" s="16" customFormat="1" x14ac:dyDescent="0.3">
      <c r="A129" s="12" t="s">
        <v>435</v>
      </c>
      <c r="B129" s="12" t="s">
        <v>436</v>
      </c>
      <c r="C129" s="13" t="s">
        <v>161</v>
      </c>
      <c r="D129" s="12" t="s">
        <v>161</v>
      </c>
      <c r="E129" t="str">
        <f>INDEX(Bar_data!$A$3:$B4269, MATCH(A129,Bar_data!$A$3:$A$140,FALSE),2)</f>
        <v>Trust092</v>
      </c>
    </row>
    <row r="130" spans="1:5" s="16" customFormat="1" x14ac:dyDescent="0.3">
      <c r="A130" s="12" t="s">
        <v>259</v>
      </c>
      <c r="B130" s="12" t="s">
        <v>437</v>
      </c>
      <c r="C130" s="13" t="s">
        <v>161</v>
      </c>
      <c r="D130" s="12" t="s">
        <v>161</v>
      </c>
      <c r="E130" t="str">
        <f>INDEX(Bar_data!$A$3:$B4271, MATCH(A130,Bar_data!$A$3:$A$140,FALSE),2)</f>
        <v>Trust102</v>
      </c>
    </row>
    <row r="131" spans="1:5" s="16" customFormat="1" x14ac:dyDescent="0.3">
      <c r="A131" s="12" t="s">
        <v>283</v>
      </c>
      <c r="B131" s="12" t="s">
        <v>438</v>
      </c>
      <c r="C131" s="13" t="s">
        <v>161</v>
      </c>
      <c r="D131" s="12" t="s">
        <v>161</v>
      </c>
      <c r="E131" t="str">
        <f>INDEX(Bar_data!$A$3:$B4272, MATCH(A131,Bar_data!$A$3:$A$140,FALSE),2)</f>
        <v>Trust126</v>
      </c>
    </row>
    <row r="132" spans="1:5" s="16" customFormat="1" x14ac:dyDescent="0.3">
      <c r="A132" s="12" t="s">
        <v>290</v>
      </c>
      <c r="B132" s="12" t="s">
        <v>439</v>
      </c>
      <c r="C132" s="13" t="s">
        <v>161</v>
      </c>
      <c r="D132" s="12" t="s">
        <v>161</v>
      </c>
      <c r="E132" t="str">
        <f>INDEX(Bar_data!$A$3:$B4273, MATCH(A132,Bar_data!$A$3:$A$140,FALSE),2)</f>
        <v>Trust133</v>
      </c>
    </row>
    <row r="133" spans="1:5" s="16" customFormat="1" x14ac:dyDescent="0.3">
      <c r="A133" s="12" t="s">
        <v>296</v>
      </c>
      <c r="B133" s="12" t="s">
        <v>440</v>
      </c>
      <c r="C133" s="13" t="s">
        <v>161</v>
      </c>
      <c r="D133" s="12" t="s">
        <v>161</v>
      </c>
      <c r="E133" t="str">
        <f>INDEX(Bar_data!$A$3:$B4274, MATCH(A133,Bar_data!$A$3:$A$140,FALSE),2)</f>
        <v>Trust139</v>
      </c>
    </row>
    <row r="134" spans="1:5" s="16" customFormat="1" x14ac:dyDescent="0.3">
      <c r="A134" s="14" t="s">
        <v>173</v>
      </c>
      <c r="B134" s="14" t="s">
        <v>441</v>
      </c>
      <c r="C134" s="15" t="s">
        <v>162</v>
      </c>
      <c r="D134" s="14" t="s">
        <v>306</v>
      </c>
      <c r="E134" t="str">
        <f>INDEX(Bar_data!$A$3:$B4275, MATCH(A134,Bar_data!$A$3:$A$140,FALSE),2)</f>
        <v>Trust010</v>
      </c>
    </row>
    <row r="135" spans="1:5" s="16" customFormat="1" x14ac:dyDescent="0.3">
      <c r="A135" s="14" t="s">
        <v>191</v>
      </c>
      <c r="B135" s="14" t="s">
        <v>442</v>
      </c>
      <c r="C135" s="15" t="s">
        <v>162</v>
      </c>
      <c r="D135" s="14" t="s">
        <v>306</v>
      </c>
      <c r="E135" t="str">
        <f>INDEX(Bar_data!$A$3:$B4276, MATCH(A135,Bar_data!$A$3:$A$140,FALSE),2)</f>
        <v>Trust028</v>
      </c>
    </row>
    <row r="136" spans="1:5" s="16" customFormat="1" x14ac:dyDescent="0.3">
      <c r="A136" s="14" t="s">
        <v>192</v>
      </c>
      <c r="B136" s="14" t="s">
        <v>443</v>
      </c>
      <c r="C136" s="15" t="s">
        <v>162</v>
      </c>
      <c r="D136" s="14" t="s">
        <v>306</v>
      </c>
      <c r="E136" t="str">
        <f>INDEX(Bar_data!$A$3:$B4277, MATCH(A136,Bar_data!$A$3:$A$140,FALSE),2)</f>
        <v>Trust029</v>
      </c>
    </row>
    <row r="137" spans="1:5" s="16" customFormat="1" x14ac:dyDescent="0.3">
      <c r="A137" s="14" t="s">
        <v>257</v>
      </c>
      <c r="B137" s="14" t="s">
        <v>444</v>
      </c>
      <c r="C137" s="15" t="s">
        <v>162</v>
      </c>
      <c r="D137" s="14" t="s">
        <v>306</v>
      </c>
      <c r="E137" t="str">
        <f>INDEX(Bar_data!$A$3:$B4278, MATCH(A137,Bar_data!$A$3:$A$140,FALSE),2)</f>
        <v>Trust100</v>
      </c>
    </row>
    <row r="138" spans="1:5" s="16" customFormat="1" x14ac:dyDescent="0.3">
      <c r="A138" s="14" t="s">
        <v>285</v>
      </c>
      <c r="B138" s="14" t="s">
        <v>445</v>
      </c>
      <c r="C138" s="15" t="s">
        <v>162</v>
      </c>
      <c r="D138" s="14" t="s">
        <v>306</v>
      </c>
      <c r="E138" t="str">
        <f>INDEX(Bar_data!$A$3:$B4279, MATCH(A138,Bar_data!$A$3:$A$140,FALSE),2)</f>
        <v>Trust128</v>
      </c>
    </row>
    <row r="139" spans="1:5" s="16" customFormat="1" x14ac:dyDescent="0.3">
      <c r="A139" s="14" t="s">
        <v>288</v>
      </c>
      <c r="B139" s="14" t="s">
        <v>446</v>
      </c>
      <c r="C139" s="15" t="s">
        <v>162</v>
      </c>
      <c r="D139" s="14" t="s">
        <v>306</v>
      </c>
      <c r="E139" t="str">
        <f>INDEX(Bar_data!$A$3:$B4280, MATCH(A139,Bar_data!$A$3:$A$140,FALSE),2)</f>
        <v>Trust131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B2:Z65"/>
  <sheetViews>
    <sheetView showGridLines="0" zoomScale="70" zoomScaleNormal="70" workbookViewId="0">
      <selection activeCell="B2" sqref="B2"/>
    </sheetView>
  </sheetViews>
  <sheetFormatPr defaultColWidth="8.77734375" defaultRowHeight="14.4" x14ac:dyDescent="0.3"/>
  <cols>
    <col min="1" max="8" width="8.77734375" style="3"/>
    <col min="9" max="9" width="9.77734375" style="3" bestFit="1" customWidth="1"/>
    <col min="10" max="14" width="8.77734375" style="3"/>
    <col min="15" max="16" width="8.77734375" style="3" customWidth="1"/>
    <col min="17" max="16384" width="8.77734375" style="3"/>
  </cols>
  <sheetData>
    <row r="2" spans="2:26" ht="24.6" x14ac:dyDescent="0.4">
      <c r="B2" s="23" t="s">
        <v>632</v>
      </c>
      <c r="C2" s="24"/>
      <c r="D2" s="24"/>
      <c r="E2" s="24"/>
      <c r="F2" s="24"/>
      <c r="G2" s="24"/>
      <c r="H2" s="24"/>
      <c r="I2" s="24"/>
      <c r="J2" s="24"/>
      <c r="K2" s="24"/>
    </row>
    <row r="4" spans="2:26" ht="17.399999999999999" x14ac:dyDescent="0.3">
      <c r="B4" s="63" t="s">
        <v>622</v>
      </c>
      <c r="C4" s="36"/>
      <c r="F4" s="63" t="s">
        <v>623</v>
      </c>
      <c r="G4" s="36"/>
      <c r="H4" s="36"/>
      <c r="K4" s="63" t="s">
        <v>624</v>
      </c>
      <c r="M4" s="63"/>
      <c r="O4" s="63" t="s">
        <v>682</v>
      </c>
    </row>
    <row r="5" spans="2:26" x14ac:dyDescent="0.3">
      <c r="O5" s="115" t="str">
        <f>Trust_selected!I24</f>
        <v>NoTrust</v>
      </c>
    </row>
    <row r="6" spans="2:26" ht="15" thickBot="1" x14ac:dyDescent="0.35"/>
    <row r="7" spans="2:26" ht="17.399999999999999" x14ac:dyDescent="0.3">
      <c r="B7" s="183" t="str">
        <f ca="1">" " &amp; Trust_selected!$E$2 &amp; ", " &amp; Trust_selected!$E$12 &amp; ", " &amp; Trust_selected!$E$18 &amp;" "</f>
        <v xml:space="preserve"> All adults (ICD10 C00-C97, excl. C44), All intent, 18+ </v>
      </c>
      <c r="C7" s="131"/>
      <c r="D7" s="131"/>
      <c r="E7" s="131"/>
      <c r="F7" s="131"/>
      <c r="G7" s="131"/>
      <c r="H7" s="131"/>
      <c r="I7" s="131"/>
      <c r="J7" s="131"/>
      <c r="K7" s="131"/>
      <c r="L7" s="131"/>
      <c r="M7" s="131"/>
      <c r="N7" s="131"/>
      <c r="O7" s="131"/>
      <c r="P7" s="131"/>
      <c r="Q7" s="131"/>
      <c r="R7" s="131"/>
      <c r="S7" s="131"/>
      <c r="T7" s="131"/>
      <c r="U7" s="131"/>
      <c r="V7" s="131"/>
      <c r="W7" s="131"/>
      <c r="X7" s="131"/>
      <c r="Y7" s="131"/>
      <c r="Z7" s="38"/>
    </row>
    <row r="8" spans="2:26" ht="16.2" thickBot="1" x14ac:dyDescent="0.35">
      <c r="B8" s="132"/>
      <c r="C8" s="133"/>
      <c r="D8" s="133"/>
      <c r="E8" s="133"/>
      <c r="F8" s="133"/>
      <c r="G8" s="133"/>
      <c r="H8" s="133"/>
      <c r="I8" s="134"/>
      <c r="J8" s="134"/>
      <c r="K8" s="134"/>
      <c r="L8" s="134"/>
      <c r="M8" s="134"/>
      <c r="N8" s="134"/>
      <c r="O8" s="134"/>
      <c r="P8" s="134"/>
      <c r="Q8" s="134"/>
      <c r="R8" s="134"/>
      <c r="S8" s="134"/>
      <c r="T8" s="134"/>
      <c r="U8" s="133"/>
      <c r="V8" s="133"/>
      <c r="W8" s="133"/>
      <c r="X8" s="133"/>
      <c r="Y8" s="133"/>
      <c r="Z8" s="103"/>
    </row>
    <row r="9" spans="2:26" ht="21.45" customHeight="1" thickBot="1" x14ac:dyDescent="0.35">
      <c r="B9" s="135"/>
      <c r="C9" s="133"/>
      <c r="D9" s="133"/>
      <c r="E9" s="133"/>
      <c r="F9" s="133"/>
      <c r="G9" s="133"/>
      <c r="H9" s="133"/>
      <c r="I9" s="259">
        <v>2015</v>
      </c>
      <c r="J9" s="260"/>
      <c r="K9" s="260"/>
      <c r="L9" s="260"/>
      <c r="M9" s="260"/>
      <c r="N9" s="261"/>
      <c r="O9" s="262">
        <v>2016</v>
      </c>
      <c r="P9" s="263"/>
      <c r="Q9" s="263"/>
      <c r="R9" s="263"/>
      <c r="S9" s="263"/>
      <c r="T9" s="263"/>
      <c r="U9" s="259" t="s">
        <v>680</v>
      </c>
      <c r="V9" s="260"/>
      <c r="W9" s="260"/>
      <c r="X9" s="260"/>
      <c r="Y9" s="260"/>
      <c r="Z9" s="261"/>
    </row>
    <row r="10" spans="2:26" ht="16.2" customHeight="1" thickBot="1" x14ac:dyDescent="0.35">
      <c r="B10" s="135"/>
      <c r="C10" s="133"/>
      <c r="D10" s="133"/>
      <c r="E10" s="133"/>
      <c r="F10" s="133"/>
      <c r="G10" s="133"/>
      <c r="H10" s="133"/>
      <c r="I10" s="264" t="s">
        <v>479</v>
      </c>
      <c r="J10" s="265"/>
      <c r="K10" s="265" t="s">
        <v>480</v>
      </c>
      <c r="L10" s="265"/>
      <c r="M10" s="265" t="s">
        <v>481</v>
      </c>
      <c r="N10" s="266"/>
      <c r="O10" s="265" t="s">
        <v>479</v>
      </c>
      <c r="P10" s="265"/>
      <c r="Q10" s="265" t="s">
        <v>480</v>
      </c>
      <c r="R10" s="265"/>
      <c r="S10" s="265" t="s">
        <v>481</v>
      </c>
      <c r="T10" s="265"/>
      <c r="U10" s="256" t="s">
        <v>683</v>
      </c>
      <c r="V10" s="257"/>
      <c r="W10" s="257"/>
      <c r="X10" s="257"/>
      <c r="Y10" s="257"/>
      <c r="Z10" s="258"/>
    </row>
    <row r="11" spans="2:26" ht="15.6" x14ac:dyDescent="0.3">
      <c r="B11" s="184" t="str">
        <f>Trust_selected!$H$24&amp;" (" &amp;Trust_selected!I24 &amp;")"</f>
        <v>No trust selected (NoTrust)</v>
      </c>
      <c r="C11" s="137"/>
      <c r="D11" s="131"/>
      <c r="E11" s="131"/>
      <c r="F11" s="131"/>
      <c r="G11" s="131"/>
      <c r="H11" s="131"/>
      <c r="I11" s="268">
        <f ca="1">IF(AND(Trust_selected!$E$12="All intent",Trust_selected!$E$18="18+"), SUMIFS(INDIRECT("'"&amp;Trust_selected!$H$2&amp;"'!F:F"),INDIRECT("'"&amp;Trust_selected!$H$2&amp;"'!B:B"),I$9,INDIRECT("'"&amp;Trust_selected!$H$2&amp;"'!H:H"),Trust_selected!$E$24), IF(Trust_selected!$E$12="All intent", SUMIFS(INDIRECT("'"&amp;Trust_selected!$H$2&amp;"'!F:F"),INDIRECT("'"&amp;Trust_selected!$H$2&amp;"'!B:B"),I$9,INDIRECT("'"&amp;Trust_selected!$H$2&amp;"'!E:E"),Trust_selected!$E$18,INDIRECT("'"&amp;Trust_selected!$H$2&amp;"'!H:H"),Trust_selected!$E$24), IF(Trust_selected!$E$18="18+", SUMIFS(INDIRECT("'"&amp;Trust_selected!$H$2&amp;"'!F:F"),INDIRECT("'"&amp;Trust_selected!$H$2&amp;"'!B:B"),I$9,INDIRECT("'"&amp;Trust_selected!$H$2&amp;"'!D:D"),Trust_selected!$E$12,INDIRECT("'"&amp;Trust_selected!$H$2&amp;"'!H:H"),Trust_selected!$E$24), SUMIFS(INDIRECT("'"&amp;Trust_selected!$H$2&amp;"'!F:F"),INDIRECT("'"&amp;Trust_selected!$H$2&amp;"'!B:B"),I$9,INDIRECT("'"&amp;Trust_selected!$H$2&amp;"'!D:D"),Trust_selected!$E$12,INDIRECT("'"&amp;Trust_selected!$H$2&amp;"'!E:E"),Trust_selected!$E$18,INDIRECT("'"&amp;Trust_selected!$H$2&amp;"'!H:H"),Trust_selected!$E$24))))</f>
        <v>0</v>
      </c>
      <c r="J11" s="269"/>
      <c r="K11" s="269">
        <f ca="1">IF( AND(Trust_selected!$E$12="All intent", Trust_selected!$E$18="18+"), SUMIFS(INDIRECT("'"&amp;Trust_selected!$H$2&amp;"'!G:G"), INDIRECT("'"&amp;Trust_selected!$H$2&amp;"'!B:B"), I$9, INDIRECT("'"&amp;Trust_selected!$H$2&amp;"'!H:H"), Trust_selected!$E$24), IF(Trust_selected!$E$12="All intent", SUMIFS(INDIRECT("'"&amp;Trust_selected!$H$2&amp;"'!G:G"), INDIRECT("'"&amp;Trust_selected!$H$2&amp;"'!B:B"),  I$9, INDIRECT("'"&amp;Trust_selected!$H$2&amp;"'!E:E"), Trust_selected!$E$18, INDIRECT("'"&amp;Trust_selected!$H$2&amp;"'!H:H"), Trust_selected!$E$24), IF(Trust_selected!$E$18="18+", SUMIFS(INDIRECT("'"&amp;Trust_selected!$H$2&amp;"'!G:G"), INDIRECT("'"&amp;Trust_selected!$H$2&amp;"'!B:B"),  I$9, INDIRECT("'"&amp;Trust_selected!$H$2&amp;"'!D:D"), Trust_selected!$E$12, INDIRECT("'"&amp;Trust_selected!$H$2&amp;"'!H:H"), Trust_selected!$E$24), SUMIFS(INDIRECT("'"&amp;Trust_selected!$H$2&amp;"'!G:G"), INDIRECT("'"&amp;Trust_selected!$H$2&amp;"'!B:B"), I$9, INDIRECT("'"&amp;Trust_selected!$H$2&amp;"'!D:D"), Trust_selected!$E$12, INDIRECT("'"&amp;Trust_selected!$H$2&amp;"'!E:E"), Trust_selected!$E$18, INDIRECT("'"&amp;Trust_selected!$H$2&amp;"'!H:H"), Trust_selected!$E$24))))</f>
        <v>0</v>
      </c>
      <c r="L11" s="269"/>
      <c r="M11" s="270" t="str">
        <f ca="1">IFERROR(K11/I11*100,"")</f>
        <v/>
      </c>
      <c r="N11" s="271"/>
      <c r="O11" s="268">
        <f ca="1">IF(AND(Trust_selected!$E$12="All intent",Trust_selected!$E$18="18+"), SUMIFS(INDIRECT("'"&amp;Trust_selected!$H$2&amp;"'!F:F"),INDIRECT("'"&amp;Trust_selected!$H$2&amp;"'!B:B"),O$9,INDIRECT("'"&amp;Trust_selected!$H$2&amp;"'!H:H"),Trust_selected!$E$24), IF(Trust_selected!$E$12="All intent", SUMIFS(INDIRECT("'"&amp;Trust_selected!$H$2&amp;"'!F:F"),INDIRECT("'"&amp;Trust_selected!$H$2&amp;"'!B:B"),O$9,INDIRECT("'"&amp;Trust_selected!$H$2&amp;"'!E:E"),Trust_selected!$E$18,INDIRECT("'"&amp;Trust_selected!$H$2&amp;"'!H:H"),Trust_selected!$E$24), IF(Trust_selected!$E$18="18+", SUMIFS(INDIRECT("'"&amp;Trust_selected!$H$2&amp;"'!F:F"),INDIRECT("'"&amp;Trust_selected!$H$2&amp;"'!B:B"),O$9,INDIRECT("'"&amp;Trust_selected!$H$2&amp;"'!D:D"),Trust_selected!$E$12,INDIRECT("'"&amp;Trust_selected!$H$2&amp;"'!H:H"),Trust_selected!$E$24), SUMIFS(INDIRECT("'"&amp;Trust_selected!$H$2&amp;"'!F:F"),INDIRECT("'"&amp;Trust_selected!$H$2&amp;"'!B:B"),O$9,INDIRECT("'"&amp;Trust_selected!$H$2&amp;"'!D:D"),Trust_selected!$E$12,INDIRECT("'"&amp;Trust_selected!$H$2&amp;"'!E:E"),Trust_selected!$E$18,INDIRECT("'"&amp;Trust_selected!$H$2&amp;"'!H:H"),Trust_selected!$E$24))))</f>
        <v>0</v>
      </c>
      <c r="P11" s="269"/>
      <c r="Q11" s="269">
        <f ca="1">IF( AND(Trust_selected!$E$12="All intent", Trust_selected!$E$18="18+"), SUMIFS(INDIRECT("'"&amp;Trust_selected!$H$2&amp;"'!G:G"), INDIRECT("'"&amp;Trust_selected!$H$2&amp;"'!B:B"), O$9, INDIRECT("'"&amp;Trust_selected!$H$2&amp;"'!H:H"), Trust_selected!$E$24), IF(Trust_selected!$E$12="All intent", SUMIFS(INDIRECT("'"&amp;Trust_selected!$H$2&amp;"'!G:G"), INDIRECT("'"&amp;Trust_selected!$H$2&amp;"'!B:B"),  O$9, INDIRECT("'"&amp;Trust_selected!$H$2&amp;"'!E:E"), Trust_selected!$E$18, INDIRECT("'"&amp;Trust_selected!$H$2&amp;"'!H:H"), Trust_selected!$E$24), IF(Trust_selected!$E$18="18+", SUMIFS(INDIRECT("'"&amp;Trust_selected!$H$2&amp;"'!G:G"), INDIRECT("'"&amp;Trust_selected!$H$2&amp;"'!B:B"), O$9, INDIRECT("'"&amp;Trust_selected!$H$2&amp;"'!D:D"), Trust_selected!$E$12, INDIRECT("'"&amp;Trust_selected!$H$2&amp;"'!H:H"), Trust_selected!$E$24), SUMIFS(INDIRECT("'"&amp;Trust_selected!$H$2&amp;"'!G:G"), INDIRECT("'"&amp;Trust_selected!$H$2&amp;"'!B:B"),  O$9, INDIRECT("'"&amp;Trust_selected!$H$2&amp;"'!D:D"), Trust_selected!$E$12, INDIRECT("'"&amp;Trust_selected!$H$2&amp;"'!E:E"), Trust_selected!$E$18, INDIRECT("'"&amp;Trust_selected!$H$2&amp;"'!H:H"), Trust_selected!$E$24))))</f>
        <v>0</v>
      </c>
      <c r="R11" s="269"/>
      <c r="S11" s="270" t="str">
        <f ca="1">IFERROR(Q11/O11*100,"")</f>
        <v/>
      </c>
      <c r="T11" s="270"/>
      <c r="U11" s="221" t="str">
        <f ca="1">IFERROR(IF(AND(K11&gt;=5, Q11&gt;=5, I11-K11&gt;=5,O11-Q11&gt;=5), IF(ABS((S11/100-M11/100)/SQRT((K11+Q11)/(I11+O11)*(1-(K11+Q11)/(I11+O11))*(1/I11+1/O11)))&lt;1.96,"Change not statistically significant",IF(S11&gt;M11,"Increased","Decreased")), "Numbers too small for z-test"), "N/A")</f>
        <v>Numbers too small for z-test</v>
      </c>
      <c r="V11" s="222"/>
      <c r="W11" s="222"/>
      <c r="X11" s="212"/>
      <c r="Y11" s="213"/>
      <c r="Z11" s="214"/>
    </row>
    <row r="12" spans="2:26" ht="15.6" x14ac:dyDescent="0.3">
      <c r="B12" s="122" t="s">
        <v>636</v>
      </c>
      <c r="C12" s="121"/>
      <c r="D12" s="133"/>
      <c r="E12" s="133"/>
      <c r="F12" s="133"/>
      <c r="G12" s="133"/>
      <c r="H12" s="133"/>
      <c r="I12" s="223"/>
      <c r="J12" s="224"/>
      <c r="K12" s="224"/>
      <c r="L12" s="225"/>
      <c r="M12" s="226"/>
      <c r="N12" s="227" t="str">
        <f ca="1">IF(I11=0, "", INDEX(funnel_2015!$H$3:$H$140,MATCH(Trust_selected!$E$24,funnel_2015!$B$3:$B$140,FALSE))*100)</f>
        <v/>
      </c>
      <c r="O12" s="228"/>
      <c r="P12" s="225"/>
      <c r="Q12" s="225"/>
      <c r="R12" s="225"/>
      <c r="S12" s="226"/>
      <c r="T12" s="226" t="str">
        <f ca="1">IF(O11=0,"",INDEX(funnel_2016!$H$3:$H$140,MATCH(Trust_selected!$E$24,funnel_2016!$B$3:$B$140,FALSE))*100)</f>
        <v/>
      </c>
      <c r="U12" s="229"/>
      <c r="V12" s="230"/>
      <c r="W12" s="230"/>
      <c r="X12" s="215"/>
      <c r="Y12" s="216"/>
      <c r="Z12" s="217"/>
    </row>
    <row r="13" spans="2:26" ht="15.6" x14ac:dyDescent="0.3">
      <c r="B13" s="122" t="s">
        <v>684</v>
      </c>
      <c r="C13" s="121"/>
      <c r="D13" s="133"/>
      <c r="E13" s="133"/>
      <c r="F13" s="133"/>
      <c r="G13" s="133"/>
      <c r="H13" s="133"/>
      <c r="I13" s="223"/>
      <c r="J13" s="224"/>
      <c r="K13" s="224"/>
      <c r="L13" s="225"/>
      <c r="M13" s="226"/>
      <c r="N13" s="227" t="str">
        <f ca="1">IF(I11=0, "", INDEX(funnel_2015!$J$3:$J$140,MATCH(Trust_selected!$E$24,funnel_2015!$B$3:$B$140,FALSE))*100)</f>
        <v/>
      </c>
      <c r="O13" s="228"/>
      <c r="P13" s="225"/>
      <c r="Q13" s="225"/>
      <c r="R13" s="225"/>
      <c r="S13" s="226"/>
      <c r="T13" s="226" t="str">
        <f ca="1">IF(O11=0,"",INDEX(funnel_2016!$J$3:$J$140,MATCH(Trust_selected!$E$24,funnel_2016!$B$3:$B$140,FALSE))*100)</f>
        <v/>
      </c>
      <c r="U13" s="229"/>
      <c r="V13" s="230"/>
      <c r="W13" s="230"/>
      <c r="X13" s="215"/>
      <c r="Y13" s="216"/>
      <c r="Z13" s="217"/>
    </row>
    <row r="14" spans="2:26" ht="15.6" x14ac:dyDescent="0.3">
      <c r="B14" s="122"/>
      <c r="C14" s="121"/>
      <c r="D14" s="133"/>
      <c r="E14" s="133"/>
      <c r="F14" s="133"/>
      <c r="G14" s="133"/>
      <c r="H14" s="133"/>
      <c r="I14" s="223"/>
      <c r="J14" s="224"/>
      <c r="K14" s="224"/>
      <c r="L14" s="224"/>
      <c r="M14" s="226"/>
      <c r="N14" s="227"/>
      <c r="O14" s="223"/>
      <c r="P14" s="224"/>
      <c r="Q14" s="224"/>
      <c r="R14" s="224"/>
      <c r="S14" s="226"/>
      <c r="T14" s="226"/>
      <c r="U14" s="229"/>
      <c r="V14" s="230"/>
      <c r="W14" s="230"/>
      <c r="X14" s="215"/>
      <c r="Y14" s="216"/>
      <c r="Z14" s="217"/>
    </row>
    <row r="15" spans="2:26" ht="15.6" x14ac:dyDescent="0.3">
      <c r="B15" s="122" t="str">
        <f>"All trusts "</f>
        <v xml:space="preserve">All trusts </v>
      </c>
      <c r="C15" s="121"/>
      <c r="D15" s="133"/>
      <c r="E15" s="133"/>
      <c r="F15" s="133"/>
      <c r="G15" s="133"/>
      <c r="H15" s="133"/>
      <c r="I15" s="272">
        <f ca="1" xml:space="preserve"> IF(AND(Trust_selected!$E$12="All intent",Trust_selected!$E$18="18+"), SUMIFS(INDIRECT("'"&amp;Trust_selected!$H$2&amp;"'!F:F"),INDIRECT("'"&amp;Trust_selected!$H$2&amp;"'!B:B"),I$9), IF(Trust_selected!$E$12="All intent", SUMIFS(INDIRECT("'"&amp;Trust_selected!$H$2&amp;"'!F:F"),INDIRECT("'"&amp;Trust_selected!$H$2&amp;"'!B:B"),I$9,INDIRECT("'"&amp;Trust_selected!$H$2&amp;"'!E:E"),Trust_selected!$E$18), IF(Trust_selected!$E$18="18+", SUMIFS(INDIRECT("'"&amp;Trust_selected!$H$2&amp;"'!F:F"),INDIRECT("'"&amp;Trust_selected!$H$2&amp;"'!B:B"),I$9,INDIRECT("'"&amp;Trust_selected!$H$2&amp;"'!D:D"),Trust_selected!$E$12), SUMIFS(INDIRECT("'"&amp;Trust_selected!$H$2&amp;"'!F:F"),INDIRECT("'"&amp;Trust_selected!$H$2&amp;"'!B:B"),I$9,INDIRECT("'"&amp;Trust_selected!$H$2&amp;"'!D:D"),Trust_selected!$E$12,INDIRECT("'"&amp;Trust_selected!$H$2&amp;"'!E:E"),Trust_selected!$E$18))))</f>
        <v>113577</v>
      </c>
      <c r="J15" s="273"/>
      <c r="K15" s="273">
        <f ca="1">IF(AND(Trust_selected!$E$12="All intent",Trust_selected!$E$18="18+"), SUMIFS(INDIRECT("'"&amp;Trust_selected!$H$2&amp;"'!G:G"),INDIRECT("'"&amp;Trust_selected!$H$2&amp;"'!B:B"),I$9), IF(Trust_selected!$E$12="All intent", SUMIFS(INDIRECT("'"&amp;Trust_selected!$H$2&amp;"'!G:G"),INDIRECT("'"&amp;Trust_selected!$H$2&amp;"'!B:B"),I$9,INDIRECT("'"&amp;Trust_selected!$H$2&amp;"'!E:E"),Trust_selected!$E$18), IF(Trust_selected!$E$18="18+", SUMIFS(INDIRECT("'"&amp;Trust_selected!$H$2&amp;"'!G:G"),INDIRECT("'"&amp;Trust_selected!$H$2&amp;"'!B:B"),I$9,INDIRECT("'"&amp;Trust_selected!$H$2&amp;"'!D:D"),Trust_selected!$E$12), SUMIFS(INDIRECT("'"&amp;Trust_selected!$H$2&amp;"'!G:G"),INDIRECT("'"&amp;Trust_selected!$H$2&amp;"'!B:B"),I$9,INDIRECT("'"&amp;Trust_selected!$H$2&amp;"'!D:D"),Trust_selected!$E$12,INDIRECT("'"&amp;Trust_selected!$H$2&amp;"'!E:E"),Trust_selected!$E$18))))</f>
        <v>4957</v>
      </c>
      <c r="L15" s="273"/>
      <c r="M15" s="267">
        <f ca="1">IFERROR(K15/I15*100,"")</f>
        <v>4.3644399834473528</v>
      </c>
      <c r="N15" s="274"/>
      <c r="O15" s="272">
        <f ca="1" xml:space="preserve"> IF(AND(Trust_selected!$E$12="All intent",Trust_selected!$E$18="18+"), SUMIFS(INDIRECT("'"&amp;Trust_selected!$H$2&amp;"'!F:F"),INDIRECT("'"&amp;Trust_selected!$H$2&amp;"'!B:B"),O$9), IF(Trust_selected!$E$12="All intent", SUMIFS(INDIRECT("'"&amp;Trust_selected!$H$2&amp;"'!F:F"),INDIRECT("'"&amp;Trust_selected!$H$2&amp;"'!B:B"),O$9,INDIRECT("'"&amp;Trust_selected!$H$2&amp;"'!E:E"),Trust_selected!$E$18), IF(Trust_selected!$E$18="18+", SUMIFS(INDIRECT("'"&amp;Trust_selected!$H$2&amp;"'!F:F"),INDIRECT("'"&amp;Trust_selected!$H$2&amp;"'!B:B"),O$9,INDIRECT("'"&amp;Trust_selected!$H$2&amp;"'!D:D"),Trust_selected!$E$12), SUMIFS(INDIRECT("'"&amp;Trust_selected!$H$2&amp;"'!F:F"),INDIRECT("'"&amp;Trust_selected!$H$2&amp;"'!B:B"),O$9,INDIRECT("'"&amp;Trust_selected!$H$2&amp;"'!D:D"),Trust_selected!$E$12,INDIRECT("'"&amp;Trust_selected!$H$2&amp;"'!E:E"),Trust_selected!$E$18))))</f>
        <v>122795</v>
      </c>
      <c r="P15" s="273"/>
      <c r="Q15" s="273">
        <f ca="1">IF(AND(Trust_selected!$E$12="All intent",Trust_selected!$E$18="18+"), SUMIFS(INDIRECT("'"&amp;Trust_selected!$H$2&amp;"'!G:G"),INDIRECT("'"&amp;Trust_selected!$H$2&amp;"'!B:B"),O$9), IF(Trust_selected!$E$12="All intent", SUMIFS(INDIRECT("'"&amp;Trust_selected!$H$2&amp;"'!G:G"),INDIRECT("'"&amp;Trust_selected!$H$2&amp;"'!B:B"),O$9,INDIRECT("'"&amp;Trust_selected!$H$2&amp;"'!E:E"),Trust_selected!$E$18), IF(Trust_selected!$E$18="18+", SUMIFS(INDIRECT("'"&amp;Trust_selected!$H$2&amp;"'!G:G"),INDIRECT("'"&amp;Trust_selected!$H$2&amp;"'!B:B"),O$9,INDIRECT("'"&amp;Trust_selected!$H$2&amp;"'!D:D"),Trust_selected!$E$12), SUMIFS(INDIRECT("'"&amp;Trust_selected!$H$2&amp;"'!G:G"),INDIRECT("'"&amp;Trust_selected!$H$2&amp;"'!B:B"),O$9,INDIRECT("'"&amp;Trust_selected!$H$2&amp;"'!D:D"),Trust_selected!$E$12,INDIRECT("'"&amp;Trust_selected!$H$2&amp;"'!E:E"),Trust_selected!$E$18))))</f>
        <v>5446</v>
      </c>
      <c r="R15" s="273"/>
      <c r="S15" s="267">
        <f ca="1">IFERROR(Q15/O15*100,"")</f>
        <v>4.4350339997556905</v>
      </c>
      <c r="T15" s="267"/>
      <c r="U15" s="229" t="str">
        <f t="shared" ref="U15:U17" ca="1" si="0">IFERROR(IF(AND(K15&gt;=5, Q15&gt;=5, I15-K15&gt;=5,O15-Q15&gt;=5), IF(ABS((S15/100-M15/100)/SQRT((K15+Q15)/(I15+O15)*(1-(K15+Q15)/(I15+O15))*(1/I15+1/O15)))&lt;1.96,"Change not statistically significant",IF(S15&gt;M15,"Increased","Decreased")), "Numbers too small for z-test"), "N/A")</f>
        <v>Change not statistically significant</v>
      </c>
      <c r="V15" s="230"/>
      <c r="W15" s="230"/>
      <c r="X15" s="215"/>
      <c r="Y15" s="216"/>
      <c r="Z15" s="217"/>
    </row>
    <row r="16" spans="2:26" ht="15.6" x14ac:dyDescent="0.3">
      <c r="B16" s="122" t="str">
        <f>Trust_selected!$F$24 &amp; " (CA) "</f>
        <v xml:space="preserve">NoCA (CA) </v>
      </c>
      <c r="C16" s="121"/>
      <c r="D16" s="133"/>
      <c r="E16" s="133"/>
      <c r="F16" s="133"/>
      <c r="G16" s="133"/>
      <c r="H16" s="133"/>
      <c r="I16" s="272">
        <f ca="1" xml:space="preserve"> IF(AND(Trust_selected!$E$12="All intent",Trust_selected!$E$18="18+"),SUMIFS(INDIRECT("'"&amp;Trust_selected!$H$2&amp;"'!F:F"),INDIRECT("'"&amp;Trust_selected!$H$2&amp;"'!B:B"),I$9,INDIRECT("'"&amp;Trust_selected!$H$2&amp;"'!I:I"),Trust_selected!$F$24),IF(Trust_selected!$E$12="All intent",SUMIFS(INDIRECT("'"&amp;Trust_selected!$H$2&amp;"'!F:F"),INDIRECT("'"&amp;Trust_selected!$H$2&amp;"'!B:B"),I$9,INDIRECT("'"&amp;Trust_selected!$H$2&amp;"'!E:E"),Trust_selected!$E$18,INDIRECT("'"&amp;Trust_selected!$H$2&amp;"'!I:I"),Trust_selected!$F$24),IF(Trust_selected!$E$18="18+",SUMIFS(INDIRECT("'"&amp;Trust_selected!$H$2&amp;"'!F:F"),INDIRECT("'"&amp;Trust_selected!$H$2&amp;"'!B:B"),I$9,INDIRECT("'"&amp;Trust_selected!$H$2&amp;"'!D:D"),Trust_selected!$E$12,INDIRECT("'"&amp;Trust_selected!$H$2&amp;"'!I:I"),Trust_selected!$F$24),SUMIFS(INDIRECT("'"&amp;Trust_selected!$H$2&amp;"'!F:F"),INDIRECT("'"&amp;Trust_selected!$H$2&amp;"'!B:B"),I$9,INDIRECT("'"&amp;Trust_selected!$H$2&amp;"'!D:D"),Trust_selected!$E$12,INDIRECT("'"&amp;Trust_selected!$H$2&amp;"'!E:E"),Trust_selected!$E$18,INDIRECT("'"&amp;Trust_selected!$H$2&amp;"'!I:I"),Trust_selected!$F$24))))</f>
        <v>0</v>
      </c>
      <c r="J16" s="273"/>
      <c r="K16" s="273">
        <f ca="1">IF(AND(Trust_selected!$E$12="All intent",Trust_selected!$E$18="18+"),SUMIFS(INDIRECT("'"&amp;Trust_selected!$H$2&amp;"'!G:G"),INDIRECT("'"&amp;Trust_selected!$H$2&amp;"'!B:B"),I$9,INDIRECT("'"&amp;Trust_selected!$H$2&amp;"'!I:I"),Trust_selected!$F$24),IF(Trust_selected!$E$12="All intent",SUMIFS(INDIRECT("'"&amp;Trust_selected!$H$2&amp;"'!G:G"),INDIRECT("'"&amp;Trust_selected!$H$2&amp;"'!B:B"),I$9,INDIRECT("'"&amp;Trust_selected!$H$2&amp;"'!E:E"),Trust_selected!$E$18,INDIRECT("'"&amp;Trust_selected!$H$2&amp;"'!I:I"),Trust_selected!$F$24),IF(Trust_selected!$E$18="18+",SUMIFS(INDIRECT("'"&amp;Trust_selected!$H$2&amp;"'!G:G"),INDIRECT("'"&amp;Trust_selected!$H$2&amp;"'!B:B"),I$9,INDIRECT("'"&amp;Trust_selected!$H$2&amp;"'!D:D"),Trust_selected!$E$12,INDIRECT("'"&amp;Trust_selected!$H$2&amp;"'!I:I"),Trust_selected!$F$24),SUMIFS(INDIRECT("'"&amp;Trust_selected!$H$2&amp;"'!G:G"),INDIRECT("'"&amp;Trust_selected!$H$2&amp;"'!B:B"),I$9,INDIRECT("'"&amp;Trust_selected!$H$2&amp;"'!D:D"),Trust_selected!$E$12,INDIRECT("'"&amp;Trust_selected!$H$2&amp;"'!E:E"),Trust_selected!$E$18,INDIRECT("'"&amp;Trust_selected!$H$2&amp;"'!I:I"),Trust_selected!$F$24))))</f>
        <v>0</v>
      </c>
      <c r="L16" s="273"/>
      <c r="M16" s="267" t="str">
        <f ca="1">IFERROR(K16/I16*100,"")</f>
        <v/>
      </c>
      <c r="N16" s="274"/>
      <c r="O16" s="272">
        <f ca="1" xml:space="preserve"> IF(AND(Trust_selected!$E$12="All intent",Trust_selected!$E$18="18+"),SUMIFS(INDIRECT("'"&amp;Trust_selected!$H$2&amp;"'!F:F"),INDIRECT("'"&amp;Trust_selected!$H$2&amp;"'!B:B"),O$9,INDIRECT("'"&amp;Trust_selected!$H$2&amp;"'!I:I"),Trust_selected!$F$24),IF(Trust_selected!$E$12="All intent",SUMIFS(INDIRECT("'"&amp;Trust_selected!$H$2&amp;"'!F:F"),INDIRECT("'"&amp;Trust_selected!$H$2&amp;"'!B:B"),O$9,INDIRECT("'"&amp;Trust_selected!$H$2&amp;"'!E:E"),Trust_selected!$E$18,INDIRECT("'"&amp;Trust_selected!$H$2&amp;"'!I:I"),Trust_selected!$F$24),IF(Trust_selected!$E$18="18+",SUMIFS(INDIRECT("'"&amp;Trust_selected!$H$2&amp;"'!F:F"),INDIRECT("'"&amp;Trust_selected!$H$2&amp;"'!B:B"),O$9,INDIRECT("'"&amp;Trust_selected!$H$2&amp;"'!D:D"),Trust_selected!$E$12,INDIRECT("'"&amp;Trust_selected!$H$2&amp;"'!I:I"),Trust_selected!$F$24),SUMIFS(INDIRECT("'"&amp;Trust_selected!$H$2&amp;"'!F:F"),INDIRECT("'"&amp;Trust_selected!$H$2&amp;"'!B:B"),O$9,INDIRECT("'"&amp;Trust_selected!$H$2&amp;"'!D:D"),Trust_selected!$E$12,INDIRECT("'"&amp;Trust_selected!$H$2&amp;"'!E:E"),Trust_selected!$E$18,INDIRECT("'"&amp;Trust_selected!$H$2&amp;"'!I:I"),Trust_selected!$F$24))))</f>
        <v>0</v>
      </c>
      <c r="P16" s="273"/>
      <c r="Q16" s="273">
        <f ca="1">IF(AND(Trust_selected!$E$12="All intent",Trust_selected!$E$18="18+"),SUMIFS(INDIRECT("'"&amp;Trust_selected!$H$2&amp;"'!G:G"),INDIRECT("'"&amp;Trust_selected!$H$2&amp;"'!B:B"),O$9,INDIRECT("'"&amp;Trust_selected!$H$2&amp;"'!I:I"),Trust_selected!$F$24),IF(Trust_selected!$E$12="All intent",SUMIFS(INDIRECT("'"&amp;Trust_selected!$H$2&amp;"'!G:G"),INDIRECT("'"&amp;Trust_selected!$H$2&amp;"'!B:B"),O$9,INDIRECT("'"&amp;Trust_selected!$H$2&amp;"'!E:E"),Trust_selected!$E$18,INDIRECT("'"&amp;Trust_selected!$H$2&amp;"'!I:I"),Trust_selected!$F$24),IF(Trust_selected!$E$18="18+",SUMIFS(INDIRECT("'"&amp;Trust_selected!$H$2&amp;"'!G:G"),INDIRECT("'"&amp;Trust_selected!$H$2&amp;"'!B:B"),O$9,INDIRECT("'"&amp;Trust_selected!$H$2&amp;"'!D:D"),Trust_selected!$E$12,INDIRECT("'"&amp;Trust_selected!$H$2&amp;"'!I:I"),Trust_selected!$F$24),SUMIFS(INDIRECT("'"&amp;Trust_selected!$H$2&amp;"'!G:G"),INDIRECT("'"&amp;Trust_selected!$H$2&amp;"'!B:B"),O$9,INDIRECT("'"&amp;Trust_selected!$H$2&amp;"'!D:D"),Trust_selected!$E$12,INDIRECT("'"&amp;Trust_selected!$H$2&amp;"'!E:E"),Trust_selected!$E$18,INDIRECT("'"&amp;Trust_selected!$H$2&amp;"'!I:I"),Trust_selected!$F$24))))</f>
        <v>0</v>
      </c>
      <c r="R16" s="273"/>
      <c r="S16" s="267" t="str">
        <f ca="1">IFERROR(Q16/O16*100,"")</f>
        <v/>
      </c>
      <c r="T16" s="267"/>
      <c r="U16" s="229" t="str">
        <f t="shared" ca="1" si="0"/>
        <v>Numbers too small for z-test</v>
      </c>
      <c r="V16" s="230"/>
      <c r="W16" s="230"/>
      <c r="X16" s="215"/>
      <c r="Y16" s="216"/>
      <c r="Z16" s="217"/>
    </row>
    <row r="17" spans="2:26" ht="16.2" thickBot="1" x14ac:dyDescent="0.35">
      <c r="B17" s="123" t="str">
        <f>Trust_selected!$G$24 &amp; " (Region) "</f>
        <v xml:space="preserve">NoHUB (Region) </v>
      </c>
      <c r="C17" s="124"/>
      <c r="D17" s="134"/>
      <c r="E17" s="134"/>
      <c r="F17" s="134"/>
      <c r="G17" s="134"/>
      <c r="H17" s="134"/>
      <c r="I17" s="277">
        <f ca="1" xml:space="preserve"> IF(AND(Trust_selected!$E$12="All intent",Trust_selected!$E$18="18+"),SUMIFS(INDIRECT("'"&amp;Trust_selected!$H$2&amp;"'!F:F"),INDIRECT("'"&amp;Trust_selected!$H$2&amp;"'!B:B"),I$9,INDIRECT("'"&amp;Trust_selected!$H$2&amp;"'!J:J"),Trust_selected!$G$24),IF(Trust_selected!$E$12="All intent",SUMIFS(INDIRECT("'"&amp;Trust_selected!$H$2&amp;"'!F:F"),INDIRECT("'"&amp;Trust_selected!$H$2&amp;"'!B:B"),I$9,INDIRECT("'"&amp;Trust_selected!$H$2&amp;"'!E:E"),Trust_selected!$E$18,INDIRECT("'"&amp;Trust_selected!$H$2&amp;"'!J:J"),Trust_selected!$G$24),IF(Trust_selected!$E$18="18+",SUMIFS(INDIRECT("'"&amp;Trust_selected!$H$2&amp;"'!F:F"),INDIRECT("'"&amp;Trust_selected!$H$2&amp;"'!B:B"),I$9,INDIRECT("'"&amp;Trust_selected!$H$2&amp;"'!D:D"),Trust_selected!$E$12,INDIRECT("'"&amp;Trust_selected!$H$2&amp;"'!J:J"),Trust_selected!$G$24),SUMIFS(INDIRECT("'"&amp;Trust_selected!$H$2&amp;"'!F:F"),INDIRECT("'"&amp;Trust_selected!$H$2&amp;"'!B:B"),I$9,INDIRECT("'"&amp;Trust_selected!$H$2&amp;"'!D:D"),Trust_selected!$E$12,INDIRECT("'"&amp;Trust_selected!$H$2&amp;"'!E:E"),Trust_selected!$E$18,INDIRECT("'"&amp;Trust_selected!$H$2&amp;"'!J:J"),Trust_selected!$G$24))))</f>
        <v>0</v>
      </c>
      <c r="J17" s="278"/>
      <c r="K17" s="279">
        <f ca="1">IF(AND(Trust_selected!$E$12="All intent",Trust_selected!$E$18="18+"),SUMIFS(INDIRECT("'"&amp;Trust_selected!$H$2&amp;"'!G:G"),INDIRECT("'"&amp;Trust_selected!$H$2&amp;"'!B:B"),I$9,INDIRECT("'"&amp;Trust_selected!$H$2&amp;"'!J:J"),Trust_selected!$G$24),IF(Trust_selected!$E$12="All intent",SUMIFS(INDIRECT("'"&amp;Trust_selected!$H$2&amp;"'!G:G"),INDIRECT("'"&amp;Trust_selected!$H$2&amp;"'!B:B"),I$9,INDIRECT("'"&amp;Trust_selected!$H$2&amp;"'!E:E"),Trust_selected!$E$18,INDIRECT("'"&amp;Trust_selected!$H$2&amp;"'!J:J"),Trust_selected!$G$24),IF(Trust_selected!$E$18="18+",SUMIFS(INDIRECT("'"&amp;Trust_selected!$H$2&amp;"'!G:G"),INDIRECT("'"&amp;Trust_selected!$H$2&amp;"'!B:B"),I$9,INDIRECT("'"&amp;Trust_selected!$H$2&amp;"'!D:D"),Trust_selected!$E$12,INDIRECT("'"&amp;Trust_selected!$H$2&amp;"'!J:J"),Trust_selected!$G$24),SUMIFS(INDIRECT("'"&amp;Trust_selected!$H$2&amp;"'!G:G"),INDIRECT("'"&amp;Trust_selected!$H$2&amp;"'!B:B"),I$9,INDIRECT("'"&amp;Trust_selected!$H$2&amp;"'!D:D"),Trust_selected!$E$12,INDIRECT("'"&amp;Trust_selected!$H$2&amp;"'!E:E"),Trust_selected!$E$18,INDIRECT("'"&amp;Trust_selected!$H$2&amp;"'!J:J"),Trust_selected!$G$24))))</f>
        <v>0</v>
      </c>
      <c r="L17" s="279"/>
      <c r="M17" s="276" t="str">
        <f ca="1">IFERROR(K17/I17*100,"")</f>
        <v/>
      </c>
      <c r="N17" s="280"/>
      <c r="O17" s="281">
        <f ca="1" xml:space="preserve"> IF(AND(Trust_selected!$E$12="All intent",Trust_selected!$E$18="18+"),SUMIFS(INDIRECT("'"&amp;Trust_selected!$H$2&amp;"'!F:F"),INDIRECT("'"&amp;Trust_selected!$H$2&amp;"'!B:B"),O$9,INDIRECT("'"&amp;Trust_selected!$H$2&amp;"'!J:J"),Trust_selected!$G$24),IF(Trust_selected!$E$12="All intent",SUMIFS(INDIRECT("'"&amp;Trust_selected!$H$2&amp;"'!F:F"),INDIRECT("'"&amp;Trust_selected!$H$2&amp;"'!B:B"),O$9,INDIRECT("'"&amp;Trust_selected!$H$2&amp;"'!E:E"),Trust_selected!$E$18,INDIRECT("'"&amp;Trust_selected!$H$2&amp;"'!J:J"),Trust_selected!$G$24),IF(Trust_selected!$E$18="18+",SUMIFS(INDIRECT("'"&amp;Trust_selected!$H$2&amp;"'!F:F"),INDIRECT("'"&amp;Trust_selected!$H$2&amp;"'!B:B"),O$9,INDIRECT("'"&amp;Trust_selected!$H$2&amp;"'!D:D"),Trust_selected!$E$12,INDIRECT("'"&amp;Trust_selected!$H$2&amp;"'!J:J"),Trust_selected!$G$24),SUMIFS(INDIRECT("'"&amp;Trust_selected!$H$2&amp;"'!F:F"),INDIRECT("'"&amp;Trust_selected!$H$2&amp;"'!B:B"),O$9,INDIRECT("'"&amp;Trust_selected!$H$2&amp;"'!D:D"),Trust_selected!$E$12,INDIRECT("'"&amp;Trust_selected!$H$2&amp;"'!E:E"),Trust_selected!$E$18,INDIRECT("'"&amp;Trust_selected!$H$2&amp;"'!J:J"),Trust_selected!$G$24))))</f>
        <v>0</v>
      </c>
      <c r="P17" s="279"/>
      <c r="Q17" s="279">
        <f ca="1">IF(AND(Trust_selected!$E$12="All intent",Trust_selected!$E$18="18+"),SUMIFS(INDIRECT("'"&amp;Trust_selected!$H$2&amp;"'!G:G"),INDIRECT("'"&amp;Trust_selected!$H$2&amp;"'!B:B"),O$9,INDIRECT("'"&amp;Trust_selected!$H$2&amp;"'!J:J"),Trust_selected!$G$24),IF(Trust_selected!$E$12="All intent",SUMIFS(INDIRECT("'"&amp;Trust_selected!$H$2&amp;"'!G:G"),INDIRECT("'"&amp;Trust_selected!$H$2&amp;"'!B:B"),O$9,INDIRECT("'"&amp;Trust_selected!$H$2&amp;"'!E:E"),Trust_selected!$E$18,INDIRECT("'"&amp;Trust_selected!$H$2&amp;"'!J:J"),Trust_selected!$G$24),IF(Trust_selected!$E$18="18+",SUMIFS(INDIRECT("'"&amp;Trust_selected!$H$2&amp;"'!G:G"),INDIRECT("'"&amp;Trust_selected!$H$2&amp;"'!B:B"),O$9,INDIRECT("'"&amp;Trust_selected!$H$2&amp;"'!D:D"),Trust_selected!$E$12,INDIRECT("'"&amp;Trust_selected!$H$2&amp;"'!J:J"),Trust_selected!$G$24),SUMIFS(INDIRECT("'"&amp;Trust_selected!$H$2&amp;"'!G:G"),INDIRECT("'"&amp;Trust_selected!$H$2&amp;"'!B:B"),O$9,INDIRECT("'"&amp;Trust_selected!$H$2&amp;"'!D:D"),Trust_selected!$E$12,INDIRECT("'"&amp;Trust_selected!$H$2&amp;"'!E:E"),Trust_selected!$E$18,INDIRECT("'"&amp;Trust_selected!$H$2&amp;"'!J:J"),Trust_selected!$G$24))))</f>
        <v>0</v>
      </c>
      <c r="R17" s="279"/>
      <c r="S17" s="276" t="str">
        <f ca="1">IFERROR(Q17/O17*100,"")</f>
        <v/>
      </c>
      <c r="T17" s="276"/>
      <c r="U17" s="231" t="str">
        <f t="shared" ca="1" si="0"/>
        <v>Numbers too small for z-test</v>
      </c>
      <c r="V17" s="232"/>
      <c r="W17" s="232"/>
      <c r="X17" s="218"/>
      <c r="Y17" s="219"/>
      <c r="Z17" s="220"/>
    </row>
    <row r="19" spans="2:26" ht="15.6" x14ac:dyDescent="0.3">
      <c r="V19" s="275" t="s">
        <v>685</v>
      </c>
      <c r="W19" s="275"/>
      <c r="X19" s="275"/>
      <c r="Y19" s="275"/>
      <c r="Z19" s="275"/>
    </row>
    <row r="20" spans="2:26" ht="15.6" x14ac:dyDescent="0.3">
      <c r="V20" s="148"/>
      <c r="W20" s="148"/>
      <c r="X20" s="121"/>
      <c r="Y20" s="185"/>
      <c r="Z20" s="185"/>
    </row>
    <row r="21" spans="2:26" ht="15.6" x14ac:dyDescent="0.3">
      <c r="V21" s="233" t="str">
        <f ca="1">"2015: " &amp; COUNTIF(funnel_2015!K:K, "3SDU") &amp;  IF(COUNTIF(funnel_2015!K:K, "3SDU")&lt;=1, " trust", " trusts")</f>
        <v>2015: 3 trusts</v>
      </c>
      <c r="W21" s="233"/>
      <c r="X21" s="233"/>
      <c r="Y21" s="234" t="str">
        <f ca="1">"2016: " &amp; COUNTIF(funnel_2016!K:K, "3SDU") &amp;  IF(COUNTIF(funnel_2016!K:K, "3SDU")&lt;=1, " trust", " trusts")</f>
        <v>2016: 4 trusts</v>
      </c>
      <c r="Z21" s="235"/>
    </row>
    <row r="22" spans="2:26" ht="15.6" x14ac:dyDescent="0.3">
      <c r="V22" s="236" t="str">
        <f t="array" aca="1" ref="V22" ca="1">IFERROR(INDEX(TrustCAHUB_map!$A$2:$A$139, MATCH(INDEX(funnel_2015!$B$3:$B$140,SMALL(IF(funnel_2015!$K$3:$K$140="3SDU",ROW(funnel_2015!$B$3:$B$140)-ROW(funnel_2015!$B$3)+1),ROWS(funnel_2015!$B$3:$B3))), TrustCAHUB_map!$E$2:$E$139, FALSE)), "")</f>
        <v>RXL</v>
      </c>
      <c r="W22" s="235"/>
      <c r="X22" s="235"/>
      <c r="Y22" s="236" t="str">
        <f t="array" aca="1" ref="Y22" ca="1">IFERROR(INDEX(TrustCAHUB_map!$A$2:$A$139, MATCH(INDEX(funnel_2016!$B$3:$B$140,SMALL(IF(funnel_2016!$K$3:$K$140="3SDU",ROW(funnel_2016!$B$3:$B$140)-ROW(funnel_2016!$B$3)+1),ROWS(funnel_2016!$B$3:$B3))), TrustCAHUB_map!$E$2:$E$139, FALSE)), "")</f>
        <v>RXL</v>
      </c>
      <c r="Z22" s="235"/>
    </row>
    <row r="23" spans="2:26" ht="15.6" x14ac:dyDescent="0.3">
      <c r="V23" s="236" t="str">
        <f t="array" aca="1" ref="V23" ca="1">IFERROR(INDEX(TrustCAHUB_map!$A$2:$A$139, MATCH(INDEX(funnel_2015!$B$3:$B$140,SMALL(IF(funnel_2015!$K$3:$K$140="3SDU",ROW(funnel_2015!$B$3:$B$140)-ROW(funnel_2015!$B$3)+1),ROWS(funnel_2015!$B$3:$B4))), TrustCAHUB_map!$E$2:$E$139, FALSE)), "")</f>
        <v>REF</v>
      </c>
      <c r="W23" s="235"/>
      <c r="X23" s="235"/>
      <c r="Y23" s="236" t="str">
        <f t="array" aca="1" ref="Y23" ca="1">IFERROR(INDEX(TrustCAHUB_map!$A$2:$A$139, MATCH(INDEX(funnel_2016!$B$3:$B$140,SMALL(IF(funnel_2016!$K$3:$K$140="3SDU",ROW(funnel_2016!$B$3:$B$140)-ROW(funnel_2016!$B$3)+1),ROWS(funnel_2016!$B$3:$B4))), TrustCAHUB_map!$E$2:$E$139, FALSE)), "")</f>
        <v>RF4</v>
      </c>
      <c r="Z23" s="235"/>
    </row>
    <row r="24" spans="2:26" ht="15.6" x14ac:dyDescent="0.3">
      <c r="V24" s="236" t="str">
        <f t="array" aca="1" ref="V24" ca="1">IFERROR(INDEX(TrustCAHUB_map!$A$2:$A$139, MATCH(INDEX(funnel_2015!$B$3:$B$140,SMALL(IF(funnel_2015!$K$3:$K$140="3SDU",ROW(funnel_2015!$B$3:$B$140)-ROW(funnel_2015!$B$3)+1),ROWS(funnel_2015!$B$3:$B5))), TrustCAHUB_map!$E$2:$E$139, FALSE)), "")</f>
        <v>RX1</v>
      </c>
      <c r="W24" s="235"/>
      <c r="X24" s="235"/>
      <c r="Y24" s="236" t="str">
        <f t="array" aca="1" ref="Y24" ca="1">IFERROR(INDEX(TrustCAHUB_map!$A$2:$A$139, MATCH(INDEX(funnel_2016!$B$3:$B$140,SMALL(IF(funnel_2016!$K$3:$K$140="3SDU",ROW(funnel_2016!$B$3:$B$140)-ROW(funnel_2016!$B$3)+1),ROWS(funnel_2016!$B$3:$B5))), TrustCAHUB_map!$E$2:$E$139, FALSE)), "")</f>
        <v>REF</v>
      </c>
      <c r="Z24" s="235"/>
    </row>
    <row r="25" spans="2:26" ht="15.6" x14ac:dyDescent="0.3">
      <c r="V25" s="236" t="str">
        <f t="array" aca="1" ref="V25" ca="1">IFERROR(INDEX(TrustCAHUB_map!$A$2:$A$139, MATCH(INDEX(funnel_2015!$B$3:$B$140,SMALL(IF(funnel_2015!$K$3:$K$140="3SDU",ROW(funnel_2015!$B$3:$B$140)-ROW(funnel_2015!$B$3)+1),ROWS(funnel_2015!$B$3:$B6))), TrustCAHUB_map!$E$2:$E$139, FALSE)), "")</f>
        <v/>
      </c>
      <c r="W25" s="235"/>
      <c r="X25" s="235"/>
      <c r="Y25" s="236" t="str">
        <f t="array" aca="1" ref="Y25" ca="1">IFERROR(INDEX(TrustCAHUB_map!$A$2:$A$139, MATCH(INDEX(funnel_2016!$B$3:$B$140,SMALL(IF(funnel_2016!$K$3:$K$140="3SDU",ROW(funnel_2016!$B$3:$B$140)-ROW(funnel_2016!$B$3)+1),ROWS(funnel_2016!$B$3:$B6))), TrustCAHUB_map!$E$2:$E$139, FALSE)), "")</f>
        <v>RHQ</v>
      </c>
      <c r="Z25" s="235"/>
    </row>
    <row r="26" spans="2:26" ht="15.6" x14ac:dyDescent="0.3">
      <c r="V26" s="236" t="str">
        <f t="array" aca="1" ref="V26" ca="1">IFERROR(INDEX(TrustCAHUB_map!$A$2:$A$139, MATCH(INDEX(funnel_2015!$B$3:$B$140,SMALL(IF(funnel_2015!$K$3:$K$140="3SDU",ROW(funnel_2015!$B$3:$B$140)-ROW(funnel_2015!$B$3)+1),ROWS(funnel_2015!$B$3:$B7))), TrustCAHUB_map!$E$2:$E$139, FALSE)), "")</f>
        <v/>
      </c>
      <c r="W26" s="235"/>
      <c r="X26" s="235"/>
      <c r="Y26" s="236" t="str">
        <f t="array" aca="1" ref="Y26" ca="1">IFERROR(INDEX(TrustCAHUB_map!$A$2:$A$139, MATCH(INDEX(funnel_2016!$B$3:$B$140,SMALL(IF(funnel_2016!$K$3:$K$140="3SDU",ROW(funnel_2016!$B$3:$B$140)-ROW(funnel_2016!$B$3)+1),ROWS(funnel_2016!$B$3:$B7))), TrustCAHUB_map!$E$2:$E$139, FALSE)), "")</f>
        <v/>
      </c>
      <c r="Z26" s="235"/>
    </row>
    <row r="27" spans="2:26" ht="15.6" x14ac:dyDescent="0.3">
      <c r="V27" s="236" t="str">
        <f t="array" aca="1" ref="V27" ca="1">IFERROR(INDEX(TrustCAHUB_map!$A$2:$A$139, MATCH(INDEX(funnel_2015!$B$3:$B$140,SMALL(IF(funnel_2015!$K$3:$K$140="3SDU",ROW(funnel_2015!$B$3:$B$140)-ROW(funnel_2015!$B$3)+1),ROWS(funnel_2015!$B$3:$B8))), TrustCAHUB_map!$E$2:$E$139, FALSE)), "")</f>
        <v/>
      </c>
      <c r="W27" s="235"/>
      <c r="X27" s="235"/>
      <c r="Y27" s="236" t="str">
        <f t="array" aca="1" ref="Y27" ca="1">IFERROR(INDEX(TrustCAHUB_map!$A$2:$A$139, MATCH(INDEX(funnel_2016!$B$3:$B$140,SMALL(IF(funnel_2016!$K$3:$K$140="3SDU",ROW(funnel_2016!$B$3:$B$140)-ROW(funnel_2016!$B$3)+1),ROWS(funnel_2016!$B$3:$B8))), TrustCAHUB_map!$E$2:$E$139, FALSE)), "")</f>
        <v/>
      </c>
      <c r="Z27" s="235"/>
    </row>
    <row r="28" spans="2:26" ht="15.6" x14ac:dyDescent="0.3">
      <c r="V28" s="236" t="str">
        <f t="array" aca="1" ref="V28" ca="1">IFERROR(INDEX(TrustCAHUB_map!$A$2:$A$139, MATCH(INDEX(funnel_2015!$B$3:$B$140,SMALL(IF(funnel_2015!$K$3:$K$140="3SDU",ROW(funnel_2015!$B$3:$B$140)-ROW(funnel_2015!$B$3)+1),ROWS(funnel_2015!$B$3:$B9))), TrustCAHUB_map!$E$2:$E$139, FALSE)), "")</f>
        <v/>
      </c>
      <c r="W28" s="235"/>
      <c r="X28" s="235"/>
      <c r="Y28" s="236" t="str">
        <f t="array" aca="1" ref="Y28" ca="1">IFERROR(INDEX(TrustCAHUB_map!$A$2:$A$139, MATCH(INDEX(funnel_2016!$B$3:$B$140,SMALL(IF(funnel_2016!$K$3:$K$140="3SDU",ROW(funnel_2016!$B$3:$B$140)-ROW(funnel_2016!$B$3)+1),ROWS(funnel_2016!$B$3:$B9))), TrustCAHUB_map!$E$2:$E$139, FALSE)), "")</f>
        <v/>
      </c>
      <c r="Z28" s="235"/>
    </row>
    <row r="29" spans="2:26" ht="15.6" x14ac:dyDescent="0.3">
      <c r="V29" s="236" t="str">
        <f t="array" aca="1" ref="V29" ca="1">IFERROR(INDEX(TrustCAHUB_map!$A$2:$A$139, MATCH(INDEX(funnel_2015!$B$3:$B$140,SMALL(IF(funnel_2015!$K$3:$K$140="3SDU",ROW(funnel_2015!$B$3:$B$140)-ROW(funnel_2015!$B$3)+1),ROWS(funnel_2015!$B$3:$B10))), TrustCAHUB_map!$E$2:$E$139, FALSE)), "")</f>
        <v/>
      </c>
      <c r="W29" s="235"/>
      <c r="X29" s="235"/>
      <c r="Y29" s="236" t="str">
        <f t="array" aca="1" ref="Y29" ca="1">IFERROR(INDEX(TrustCAHUB_map!$A$2:$A$139, MATCH(INDEX(funnel_2016!$B$3:$B$140,SMALL(IF(funnel_2016!$K$3:$K$140="3SDU",ROW(funnel_2016!$B$3:$B$140)-ROW(funnel_2016!$B$3)+1),ROWS(funnel_2016!$B$3:$B10))), TrustCAHUB_map!$E$2:$E$139, FALSE)), "")</f>
        <v/>
      </c>
      <c r="Z29" s="235"/>
    </row>
    <row r="30" spans="2:26" ht="15.6" x14ac:dyDescent="0.3">
      <c r="V30" s="236" t="str">
        <f t="array" aca="1" ref="V30" ca="1">IFERROR(INDEX(TrustCAHUB_map!$A$2:$A$139, MATCH(INDEX(funnel_2015!$B$3:$B$140,SMALL(IF(funnel_2015!$K$3:$K$140="3SDU",ROW(funnel_2015!$B$3:$B$140)-ROW(funnel_2015!$B$3)+1),ROWS(funnel_2015!$B$3:$B11))), TrustCAHUB_map!$E$2:$E$139, FALSE)), "")</f>
        <v/>
      </c>
      <c r="W30" s="235"/>
      <c r="X30" s="235"/>
      <c r="Y30" s="236" t="str">
        <f t="array" aca="1" ref="Y30" ca="1">IFERROR(INDEX(TrustCAHUB_map!$A$2:$A$139, MATCH(INDEX(funnel_2016!$B$3:$B$140,SMALL(IF(funnel_2016!$K$3:$K$140="3SDU",ROW(funnel_2016!$B$3:$B$140)-ROW(funnel_2016!$B$3)+1),ROWS(funnel_2016!$B$3:$B11))), TrustCAHUB_map!$E$2:$E$139, FALSE)), "")</f>
        <v/>
      </c>
      <c r="Z30" s="235"/>
    </row>
    <row r="31" spans="2:26" ht="15.6" x14ac:dyDescent="0.3">
      <c r="V31" s="236" t="str">
        <f t="array" aca="1" ref="V31" ca="1">IFERROR(INDEX(TrustCAHUB_map!$A$2:$A$139, MATCH(INDEX(funnel_2015!$B$3:$B$140,SMALL(IF(funnel_2015!$K$3:$K$140="3SDU",ROW(funnel_2015!$B$3:$B$140)-ROW(funnel_2015!$B$3)+1),ROWS(funnel_2015!$B$3:$B12))), TrustCAHUB_map!$E$2:$E$139, FALSE)), "")</f>
        <v/>
      </c>
      <c r="W31" s="235"/>
      <c r="X31" s="235"/>
      <c r="Y31" s="236" t="str">
        <f t="array" aca="1" ref="Y31" ca="1">IFERROR(INDEX(TrustCAHUB_map!$A$2:$A$139, MATCH(INDEX(funnel_2016!$B$3:$B$140,SMALL(IF(funnel_2016!$K$3:$K$140="3SDU",ROW(funnel_2016!$B$3:$B$140)-ROW(funnel_2016!$B$3)+1),ROWS(funnel_2016!$B$3:$B12))), TrustCAHUB_map!$E$2:$E$139, FALSE)), "")</f>
        <v/>
      </c>
      <c r="Z31" s="235"/>
    </row>
    <row r="32" spans="2:26" ht="15.6" x14ac:dyDescent="0.3">
      <c r="V32" s="236" t="str">
        <f t="array" aca="1" ref="V32" ca="1">IFERROR(INDEX(TrustCAHUB_map!$A$2:$A$139, MATCH(INDEX(funnel_2015!$B$3:$B$140,SMALL(IF(funnel_2015!$K$3:$K$140="3SDU",ROW(funnel_2015!$B$3:$B$140)-ROW(funnel_2015!$B$3)+1),ROWS(funnel_2015!$B$3:$B13))), TrustCAHUB_map!$E$2:$E$139, FALSE)), "")</f>
        <v/>
      </c>
      <c r="W32" s="235"/>
      <c r="X32" s="235"/>
      <c r="Y32" s="236" t="str">
        <f t="array" aca="1" ref="Y32" ca="1">IFERROR(INDEX(TrustCAHUB_map!$A$2:$A$139, MATCH(INDEX(funnel_2016!$B$3:$B$140,SMALL(IF(funnel_2016!$K$3:$K$140="3SDU",ROW(funnel_2016!$B$3:$B$140)-ROW(funnel_2016!$B$3)+1),ROWS(funnel_2016!$B$3:$B13))), TrustCAHUB_map!$E$2:$E$139, FALSE)), "")</f>
        <v/>
      </c>
      <c r="Z32" s="235"/>
    </row>
    <row r="33" spans="22:26" ht="15.6" x14ac:dyDescent="0.3">
      <c r="V33" s="236" t="str">
        <f t="array" aca="1" ref="V33" ca="1">IFERROR(INDEX(TrustCAHUB_map!$A$2:$A$139, MATCH(INDEX(funnel_2015!$B$3:$B$140,SMALL(IF(funnel_2015!$K$3:$K$140="3SDU",ROW(funnel_2015!$B$3:$B$140)-ROW(funnel_2015!$B$3)+1),ROWS(funnel_2015!$B$3:$B14))), TrustCAHUB_map!$E$2:$E$139, FALSE)), "")</f>
        <v/>
      </c>
      <c r="W33" s="235"/>
      <c r="X33" s="235"/>
      <c r="Y33" s="236" t="str">
        <f t="array" aca="1" ref="Y33" ca="1">IFERROR(INDEX(TrustCAHUB_map!$A$2:$A$139, MATCH(INDEX(funnel_2016!$B$3:$B$140,SMALL(IF(funnel_2016!$K$3:$K$140="3SDU",ROW(funnel_2016!$B$3:$B$140)-ROW(funnel_2016!$B$3)+1),ROWS(funnel_2016!$B$3:$B14))), TrustCAHUB_map!$E$2:$E$139, FALSE)), "")</f>
        <v/>
      </c>
      <c r="Z33" s="235"/>
    </row>
    <row r="34" spans="22:26" ht="15.6" x14ac:dyDescent="0.3">
      <c r="V34" s="236" t="str">
        <f t="array" aca="1" ref="V34" ca="1">IFERROR(INDEX(TrustCAHUB_map!$A$2:$A$139, MATCH(INDEX(funnel_2015!$B$3:$B$140,SMALL(IF(funnel_2015!$K$3:$K$140="3SDU",ROW(funnel_2015!$B$3:$B$140)-ROW(funnel_2015!$B$3)+1),ROWS(funnel_2015!$B$3:$B15))), TrustCAHUB_map!$E$2:$E$139, FALSE)), "")</f>
        <v/>
      </c>
      <c r="W34" s="235"/>
      <c r="X34" s="235"/>
      <c r="Y34" s="236" t="str">
        <f t="array" aca="1" ref="Y34" ca="1">IFERROR(INDEX(TrustCAHUB_map!$A$2:$A$139, MATCH(INDEX(funnel_2016!$B$3:$B$140,SMALL(IF(funnel_2016!$K$3:$K$140="3SDU",ROW(funnel_2016!$B$3:$B$140)-ROW(funnel_2016!$B$3)+1),ROWS(funnel_2016!$B$3:$B15))), TrustCAHUB_map!$E$2:$E$139, FALSE)), "")</f>
        <v/>
      </c>
      <c r="Z34" s="235"/>
    </row>
    <row r="35" spans="22:26" ht="15.6" x14ac:dyDescent="0.3">
      <c r="V35" s="236" t="str">
        <f t="array" aca="1" ref="V35" ca="1">IFERROR(INDEX(TrustCAHUB_map!$A$2:$A$139, MATCH(INDEX(funnel_2015!$B$3:$B$140,SMALL(IF(funnel_2015!$K$3:$K$140="3SDU",ROW(funnel_2015!$B$3:$B$140)-ROW(funnel_2015!$B$3)+1),ROWS(funnel_2015!$B$3:$B16))), TrustCAHUB_map!$E$2:$E$139, FALSE)), "")</f>
        <v/>
      </c>
      <c r="W35" s="235"/>
      <c r="X35" s="235"/>
      <c r="Y35" s="236" t="str">
        <f t="array" aca="1" ref="Y35" ca="1">IFERROR(INDEX(TrustCAHUB_map!$A$2:$A$139, MATCH(INDEX(funnel_2016!$B$3:$B$140,SMALL(IF(funnel_2016!$K$3:$K$140="3SDU",ROW(funnel_2016!$B$3:$B$140)-ROW(funnel_2016!$B$3)+1),ROWS(funnel_2016!$B$3:$B16))), TrustCAHUB_map!$E$2:$E$139, FALSE)), "")</f>
        <v/>
      </c>
      <c r="Z35" s="235"/>
    </row>
    <row r="36" spans="22:26" ht="15.6" x14ac:dyDescent="0.3">
      <c r="V36" s="236" t="str">
        <f t="array" aca="1" ref="V36" ca="1">IFERROR(INDEX(TrustCAHUB_map!$A$2:$A$139, MATCH(INDEX(funnel_2015!$B$3:$B$140,SMALL(IF(funnel_2015!$K$3:$K$140="3SDU",ROW(funnel_2015!$B$3:$B$140)-ROW(funnel_2015!$B$3)+1),ROWS(funnel_2015!$B$3:$B17))), TrustCAHUB_map!$E$2:$E$139, FALSE)), "")</f>
        <v/>
      </c>
      <c r="W36" s="235"/>
      <c r="X36" s="235"/>
      <c r="Y36" s="236" t="str">
        <f t="array" aca="1" ref="Y36" ca="1">IFERROR(INDEX(TrustCAHUB_map!$A$2:$A$139, MATCH(INDEX(funnel_2016!$B$3:$B$140,SMALL(IF(funnel_2016!$K$3:$K$140="3SDU",ROW(funnel_2016!$B$3:$B$140)-ROW(funnel_2016!$B$3)+1),ROWS(funnel_2016!$B$3:$B17))), TrustCAHUB_map!$E$2:$E$139, FALSE)), "")</f>
        <v/>
      </c>
      <c r="Z36" s="235"/>
    </row>
    <row r="37" spans="22:26" s="25" customFormat="1" ht="15.6" x14ac:dyDescent="0.3">
      <c r="V37" s="236" t="str">
        <f t="array" aca="1" ref="V37" ca="1">IFERROR(INDEX(TrustCAHUB_map!$A$2:$A$139, MATCH(INDEX(funnel_2015!$B$3:$B$140,SMALL(IF(funnel_2015!$K$3:$K$140="3SDU",ROW(funnel_2015!$B$3:$B$140)-ROW(funnel_2015!$B$3)+1),ROWS(funnel_2015!$B$3:$B18))), TrustCAHUB_map!$E$2:$E$139, FALSE)), "")</f>
        <v/>
      </c>
      <c r="W37" s="237"/>
      <c r="X37" s="235"/>
      <c r="Y37" s="236" t="str">
        <f t="array" aca="1" ref="Y37" ca="1">IFERROR(INDEX(TrustCAHUB_map!$A$2:$A$139, MATCH(INDEX(funnel_2016!$B$3:$B$140,SMALL(IF(funnel_2016!$K$3:$K$140="3SDU",ROW(funnel_2016!$B$3:$B$140)-ROW(funnel_2016!$B$3)+1),ROWS(funnel_2016!$B$3:$B18))), TrustCAHUB_map!$E$2:$E$139, FALSE)), "")</f>
        <v/>
      </c>
      <c r="Z37" s="237"/>
    </row>
    <row r="38" spans="22:26" s="26" customFormat="1" ht="15.6" x14ac:dyDescent="0.3">
      <c r="V38" s="236" t="str">
        <f t="array" aca="1" ref="V38" ca="1">IFERROR(INDEX(TrustCAHUB_map!$A$2:$A$139, MATCH(INDEX(funnel_2015!$B$3:$B$140,SMALL(IF(funnel_2015!$K$3:$K$140="3SDU",ROW(funnel_2015!$B$3:$B$140)-ROW(funnel_2015!$B$3)+1),ROWS(funnel_2015!$B$3:$B19))), TrustCAHUB_map!$E$2:$E$139, FALSE)), "")</f>
        <v/>
      </c>
      <c r="W38" s="238"/>
      <c r="X38" s="235"/>
      <c r="Y38" s="236" t="str">
        <f t="array" aca="1" ref="Y38" ca="1">IFERROR(INDEX(TrustCAHUB_map!$A$2:$A$139, MATCH(INDEX(funnel_2016!$B$3:$B$140,SMALL(IF(funnel_2016!$K$3:$K$140="3SDU",ROW(funnel_2016!$B$3:$B$140)-ROW(funnel_2016!$B$3)+1),ROWS(funnel_2016!$B$3:$B19))), TrustCAHUB_map!$E$2:$E$139, FALSE)), "")</f>
        <v/>
      </c>
      <c r="Z38" s="238"/>
    </row>
    <row r="39" spans="22:26" ht="15.6" x14ac:dyDescent="0.3">
      <c r="V39" s="236" t="str">
        <f t="array" aca="1" ref="V39" ca="1">IFERROR(INDEX(TrustCAHUB_map!$A$2:$A$139, MATCH(INDEX(funnel_2015!$B$3:$B$140,SMALL(IF(funnel_2015!$K$3:$K$140="3SDU",ROW(funnel_2015!$B$3:$B$140)-ROW(funnel_2015!$B$3)+1),ROWS(funnel_2015!$B$3:$B20))), TrustCAHUB_map!$E$2:$E$139, FALSE)), "")</f>
        <v/>
      </c>
      <c r="W39" s="235"/>
      <c r="X39" s="235"/>
      <c r="Y39" s="236" t="str">
        <f t="array" aca="1" ref="Y39" ca="1">IFERROR(INDEX(TrustCAHUB_map!$A$2:$A$139, MATCH(INDEX(funnel_2016!$B$3:$B$140,SMALL(IF(funnel_2016!$K$3:$K$140="3SDU",ROW(funnel_2016!$B$3:$B$140)-ROW(funnel_2016!$B$3)+1),ROWS(funnel_2016!$B$3:$B20))), TrustCAHUB_map!$E$2:$E$139, FALSE)), "")</f>
        <v/>
      </c>
      <c r="Z39" s="235"/>
    </row>
    <row r="40" spans="22:26" ht="15.6" x14ac:dyDescent="0.3">
      <c r="V40" s="236" t="str">
        <f t="array" aca="1" ref="V40" ca="1">IFERROR(INDEX(TrustCAHUB_map!$A$2:$A$139, MATCH(INDEX(funnel_2015!$B$3:$B$140,SMALL(IF(funnel_2015!$K$3:$K$140="3SDU",ROW(funnel_2015!$B$3:$B$140)-ROW(funnel_2015!$B$3)+1),ROWS(funnel_2015!$B$3:$B21))), TrustCAHUB_map!$E$2:$E$139, FALSE)), "")</f>
        <v/>
      </c>
      <c r="W40" s="235"/>
      <c r="X40" s="235"/>
      <c r="Y40" s="236" t="str">
        <f t="array" aca="1" ref="Y40" ca="1">IFERROR(INDEX(TrustCAHUB_map!$A$2:$A$139, MATCH(INDEX(funnel_2016!$B$3:$B$140,SMALL(IF(funnel_2016!$K$3:$K$140="3SDU",ROW(funnel_2016!$B$3:$B$140)-ROW(funnel_2016!$B$3)+1),ROWS(funnel_2016!$B$3:$B21))), TrustCAHUB_map!$E$2:$E$139, FALSE)), "")</f>
        <v/>
      </c>
      <c r="Z40" s="235"/>
    </row>
    <row r="41" spans="22:26" ht="15.6" x14ac:dyDescent="0.3">
      <c r="V41" s="236" t="str">
        <f t="array" aca="1" ref="V41" ca="1">IFERROR(INDEX(TrustCAHUB_map!$A$2:$A$139, MATCH(INDEX(funnel_2015!$B$3:$B$140,SMALL(IF(funnel_2015!$K$3:$K$140="3SDU",ROW(funnel_2015!$B$3:$B$140)-ROW(funnel_2015!$B$3)+1),ROWS(funnel_2015!$B$3:$B22))), TrustCAHUB_map!$E$2:$E$139, FALSE)), "")</f>
        <v/>
      </c>
      <c r="W41" s="235"/>
      <c r="X41" s="235"/>
      <c r="Y41" s="236" t="str">
        <f t="array" aca="1" ref="Y41" ca="1">IFERROR(INDEX(TrustCAHUB_map!$A$2:$A$139, MATCH(INDEX(funnel_2016!$B$3:$B$140,SMALL(IF(funnel_2016!$K$3:$K$140="3SDU",ROW(funnel_2016!$B$3:$B$140)-ROW(funnel_2016!$B$3)+1),ROWS(funnel_2016!$B$3:$B22))), TrustCAHUB_map!$E$2:$E$139, FALSE)), "")</f>
        <v/>
      </c>
      <c r="Z41" s="235"/>
    </row>
    <row r="42" spans="22:26" ht="15.6" x14ac:dyDescent="0.3">
      <c r="V42" s="236" t="str">
        <f t="array" aca="1" ref="V42" ca="1">IFERROR(INDEX(TrustCAHUB_map!$A$2:$A$139, MATCH(INDEX(funnel_2015!$B$3:$B$140,SMALL(IF(funnel_2015!$K$3:$K$140="3SDU",ROW(funnel_2015!$B$3:$B$140)-ROW(funnel_2015!$B$3)+1),ROWS(funnel_2015!$B$3:$B23))), TrustCAHUB_map!$E$2:$E$139, FALSE)), "")</f>
        <v/>
      </c>
      <c r="W42" s="235"/>
      <c r="X42" s="235"/>
      <c r="Y42" s="236" t="str">
        <f t="array" aca="1" ref="Y42" ca="1">IFERROR(INDEX(TrustCAHUB_map!$A$2:$A$139, MATCH(INDEX(funnel_2016!$B$3:$B$140,SMALL(IF(funnel_2016!$K$3:$K$140="3SDU",ROW(funnel_2016!$B$3:$B$140)-ROW(funnel_2016!$B$3)+1),ROWS(funnel_2016!$B$3:$B23))), TrustCAHUB_map!$E$2:$E$139, FALSE)), "")</f>
        <v/>
      </c>
      <c r="Z42" s="235"/>
    </row>
    <row r="43" spans="22:26" ht="15.6" x14ac:dyDescent="0.3">
      <c r="V43" s="236" t="str">
        <f t="array" aca="1" ref="V43" ca="1">IFERROR(INDEX(TrustCAHUB_map!$A$2:$A$139, MATCH(INDEX(funnel_2015!$B$3:$B$140,SMALL(IF(funnel_2015!$K$3:$K$140="3SDU",ROW(funnel_2015!$B$3:$B$140)-ROW(funnel_2015!$B$3)+1),ROWS(funnel_2015!$B$3:$B24))), TrustCAHUB_map!$E$2:$E$139, FALSE)), "")</f>
        <v/>
      </c>
      <c r="W43" s="235"/>
      <c r="X43" s="235"/>
      <c r="Y43" s="236" t="str">
        <f t="array" aca="1" ref="Y43" ca="1">IFERROR(INDEX(TrustCAHUB_map!$A$2:$A$139, MATCH(INDEX(funnel_2016!$B$3:$B$140,SMALL(IF(funnel_2016!$K$3:$K$140="3SDU",ROW(funnel_2016!$B$3:$B$140)-ROW(funnel_2016!$B$3)+1),ROWS(funnel_2016!$B$3:$B24))), TrustCAHUB_map!$E$2:$E$139, FALSE)), "")</f>
        <v/>
      </c>
      <c r="Z43" s="235"/>
    </row>
    <row r="44" spans="22:26" ht="15.6" x14ac:dyDescent="0.3">
      <c r="V44" s="236" t="str">
        <f t="array" aca="1" ref="V44" ca="1">IFERROR(INDEX(TrustCAHUB_map!$A$2:$A$139, MATCH(INDEX(funnel_2015!$B$3:$B$140,SMALL(IF(funnel_2015!$K$3:$K$140="3SDU",ROW(funnel_2015!$B$3:$B$140)-ROW(funnel_2015!$B$3)+1),ROWS(funnel_2015!$B$3:$B25))), TrustCAHUB_map!$E$2:$E$139, FALSE)), "")</f>
        <v/>
      </c>
      <c r="W44" s="235"/>
      <c r="X44" s="235"/>
      <c r="Y44" s="236" t="str">
        <f t="array" aca="1" ref="Y44" ca="1">IFERROR(INDEX(TrustCAHUB_map!$A$2:$A$139, MATCH(INDEX(funnel_2016!$B$3:$B$140,SMALL(IF(funnel_2016!$K$3:$K$140="3SDU",ROW(funnel_2016!$B$3:$B$140)-ROW(funnel_2016!$B$3)+1),ROWS(funnel_2016!$B$3:$B25))), TrustCAHUB_map!$E$2:$E$139, FALSE)), "")</f>
        <v/>
      </c>
      <c r="Z44" s="235"/>
    </row>
    <row r="45" spans="22:26" x14ac:dyDescent="0.3">
      <c r="V45" s="185"/>
      <c r="W45" s="185"/>
      <c r="X45" s="185"/>
      <c r="Y45" s="185"/>
      <c r="Z45" s="185"/>
    </row>
    <row r="46" spans="22:26" x14ac:dyDescent="0.3">
      <c r="V46" s="185"/>
      <c r="W46" s="185"/>
      <c r="X46" s="185"/>
      <c r="Y46" s="185"/>
      <c r="Z46" s="185"/>
    </row>
    <row r="47" spans="22:26" s="25" customFormat="1" x14ac:dyDescent="0.3">
      <c r="V47" s="186"/>
      <c r="W47" s="186"/>
      <c r="X47" s="186"/>
      <c r="Y47" s="186"/>
      <c r="Z47" s="186"/>
    </row>
    <row r="48" spans="22:26" s="25" customFormat="1" x14ac:dyDescent="0.3"/>
    <row r="49" s="25" customFormat="1" x14ac:dyDescent="0.3"/>
    <row r="50" s="25" customFormat="1" x14ac:dyDescent="0.3"/>
    <row r="51" s="25" customFormat="1" x14ac:dyDescent="0.3"/>
    <row r="52" s="25" customFormat="1" x14ac:dyDescent="0.3"/>
    <row r="53" s="25" customFormat="1" x14ac:dyDescent="0.3"/>
    <row r="54" s="25" customFormat="1" x14ac:dyDescent="0.3"/>
    <row r="55" s="25" customFormat="1" x14ac:dyDescent="0.3"/>
    <row r="56" s="25" customFormat="1" x14ac:dyDescent="0.3"/>
    <row r="57" s="25" customFormat="1" x14ac:dyDescent="0.3"/>
    <row r="58" s="25" customFormat="1" x14ac:dyDescent="0.3"/>
    <row r="59" s="25" customFormat="1" x14ac:dyDescent="0.3"/>
    <row r="60" s="25" customFormat="1" x14ac:dyDescent="0.3"/>
    <row r="61" s="25" customFormat="1" x14ac:dyDescent="0.3"/>
    <row r="62" s="25" customFormat="1" x14ac:dyDescent="0.3"/>
    <row r="63" s="25" customFormat="1" x14ac:dyDescent="0.3"/>
    <row r="64" s="25" customFormat="1" x14ac:dyDescent="0.3"/>
    <row r="65" spans="21:25" s="25" customFormat="1" x14ac:dyDescent="0.3">
      <c r="U65" s="3"/>
      <c r="V65" s="3"/>
      <c r="W65" s="3"/>
      <c r="X65" s="3"/>
      <c r="Y65" s="3"/>
    </row>
  </sheetData>
  <sheetProtection algorithmName="SHA-512" hashValue="aA6sfKYO6O0ZzKaUmZ75DaRI5j8s72bF7BGMOxw/5GdeZYjMEXiG26HfEgOeWmDZtNgvpo4PpEoyHZhkRUfNDA==" saltValue="5deGCLSSXYUjXeR3kj5n4w==" spinCount="100000" sheet="1" objects="1" scenarios="1" sort="0" autoFilter="0"/>
  <mergeCells count="35">
    <mergeCell ref="V19:Z19"/>
    <mergeCell ref="S17:T17"/>
    <mergeCell ref="I16:J16"/>
    <mergeCell ref="K16:L16"/>
    <mergeCell ref="M16:N16"/>
    <mergeCell ref="O16:P16"/>
    <mergeCell ref="Q16:R16"/>
    <mergeCell ref="S16:T16"/>
    <mergeCell ref="I17:J17"/>
    <mergeCell ref="K17:L17"/>
    <mergeCell ref="M17:N17"/>
    <mergeCell ref="O17:P17"/>
    <mergeCell ref="Q17:R17"/>
    <mergeCell ref="S15:T15"/>
    <mergeCell ref="I11:J11"/>
    <mergeCell ref="K11:L11"/>
    <mergeCell ref="M11:N11"/>
    <mergeCell ref="O11:P11"/>
    <mergeCell ref="Q11:R11"/>
    <mergeCell ref="S11:T11"/>
    <mergeCell ref="I15:J15"/>
    <mergeCell ref="K15:L15"/>
    <mergeCell ref="M15:N15"/>
    <mergeCell ref="O15:P15"/>
    <mergeCell ref="Q15:R15"/>
    <mergeCell ref="U10:Z10"/>
    <mergeCell ref="I9:N9"/>
    <mergeCell ref="O9:T9"/>
    <mergeCell ref="I10:J10"/>
    <mergeCell ref="K10:L10"/>
    <mergeCell ref="M10:N10"/>
    <mergeCell ref="O10:P10"/>
    <mergeCell ref="Q10:R10"/>
    <mergeCell ref="S10:T10"/>
    <mergeCell ref="U9:Z9"/>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0113" r:id="rId4" name="Drop Down 1">
              <controlPr defaultSize="0" autoLine="0" autoPict="0" altText="Select cancer type">
                <anchor moveWithCells="1">
                  <from>
                    <xdr:col>1</xdr:col>
                    <xdr:colOff>15240</xdr:colOff>
                    <xdr:row>3</xdr:row>
                    <xdr:rowOff>228600</xdr:rowOff>
                  </from>
                  <to>
                    <xdr:col>4</xdr:col>
                    <xdr:colOff>190500</xdr:colOff>
                    <xdr:row>5</xdr:row>
                    <xdr:rowOff>15240</xdr:rowOff>
                  </to>
                </anchor>
              </controlPr>
            </control>
          </mc:Choice>
        </mc:AlternateContent>
        <mc:AlternateContent xmlns:mc="http://schemas.openxmlformats.org/markup-compatibility/2006">
          <mc:Choice Requires="x14">
            <control shapeId="90114" r:id="rId5" name="Drop Down 2">
              <controlPr defaultSize="0" autoLine="0" autoPict="0" altText="Select treatment intent">
                <anchor moveWithCells="1">
                  <from>
                    <xdr:col>5</xdr:col>
                    <xdr:colOff>91440</xdr:colOff>
                    <xdr:row>4</xdr:row>
                    <xdr:rowOff>15240</xdr:rowOff>
                  </from>
                  <to>
                    <xdr:col>6</xdr:col>
                    <xdr:colOff>510540</xdr:colOff>
                    <xdr:row>5</xdr:row>
                    <xdr:rowOff>38100</xdr:rowOff>
                  </to>
                </anchor>
              </controlPr>
            </control>
          </mc:Choice>
        </mc:AlternateContent>
        <mc:AlternateContent xmlns:mc="http://schemas.openxmlformats.org/markup-compatibility/2006">
          <mc:Choice Requires="x14">
            <control shapeId="90115" r:id="rId6" name="Drop Down 3">
              <controlPr defaultSize="0" autoLine="0" autoPict="0" altText="Select treatment intent">
                <anchor moveWithCells="1">
                  <from>
                    <xdr:col>10</xdr:col>
                    <xdr:colOff>76200</xdr:colOff>
                    <xdr:row>4</xdr:row>
                    <xdr:rowOff>15240</xdr:rowOff>
                  </from>
                  <to>
                    <xdr:col>11</xdr:col>
                    <xdr:colOff>381000</xdr:colOff>
                    <xdr:row>5</xdr:row>
                    <xdr:rowOff>15240</xdr:rowOff>
                  </to>
                </anchor>
              </controlPr>
            </control>
          </mc:Choice>
        </mc:AlternateContent>
        <mc:AlternateContent xmlns:mc="http://schemas.openxmlformats.org/markup-compatibility/2006">
          <mc:Choice Requires="x14">
            <control shapeId="90116" r:id="rId7" name="Drop Down 4">
              <controlPr defaultSize="0" autoLine="0" autoPict="0" altText="Select trust">
                <anchor moveWithCells="1">
                  <from>
                    <xdr:col>15</xdr:col>
                    <xdr:colOff>53340</xdr:colOff>
                    <xdr:row>4</xdr:row>
                    <xdr:rowOff>22860</xdr:rowOff>
                  </from>
                  <to>
                    <xdr:col>21</xdr:col>
                    <xdr:colOff>15240</xdr:colOff>
                    <xdr:row>5</xdr:row>
                    <xdr:rowOff>22860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142"/>
  <sheetViews>
    <sheetView topLeftCell="A6" zoomScaleNormal="100" workbookViewId="0">
      <selection activeCell="E3" sqref="E3"/>
    </sheetView>
  </sheetViews>
  <sheetFormatPr defaultColWidth="8.77734375" defaultRowHeight="14.4" x14ac:dyDescent="0.3"/>
  <cols>
    <col min="1" max="1" width="11.44140625" style="17" bestFit="1" customWidth="1"/>
    <col min="2" max="2" width="11.44140625" style="17" customWidth="1"/>
    <col min="3" max="16384" width="8.77734375" style="22"/>
  </cols>
  <sheetData>
    <row r="1" spans="1:12" x14ac:dyDescent="0.3">
      <c r="B1" s="78" t="s">
        <v>539</v>
      </c>
      <c r="C1" s="333">
        <v>2015</v>
      </c>
      <c r="D1" s="333"/>
      <c r="E1" s="333"/>
      <c r="F1" s="333"/>
      <c r="G1" s="333"/>
      <c r="H1" s="333"/>
      <c r="I1" s="333"/>
      <c r="J1" s="333"/>
      <c r="K1" s="333"/>
    </row>
    <row r="2" spans="1:12" s="11" customFormat="1" x14ac:dyDescent="0.3">
      <c r="A2" s="9" t="s">
        <v>654</v>
      </c>
      <c r="B2" s="9" t="s">
        <v>448</v>
      </c>
      <c r="C2" s="11" t="s">
        <v>452</v>
      </c>
      <c r="D2" s="11" t="s">
        <v>454</v>
      </c>
      <c r="E2" s="11" t="s">
        <v>657</v>
      </c>
      <c r="F2" s="11" t="s">
        <v>531</v>
      </c>
      <c r="G2" s="11" t="s">
        <v>533</v>
      </c>
      <c r="H2" s="11" t="s">
        <v>534</v>
      </c>
      <c r="I2" s="11" t="s">
        <v>532</v>
      </c>
      <c r="J2" s="11" t="s">
        <v>535</v>
      </c>
      <c r="K2" s="11" t="s">
        <v>655</v>
      </c>
    </row>
    <row r="3" spans="1:12" x14ac:dyDescent="0.3">
      <c r="A3" s="12"/>
      <c r="B3" s="12" t="str">
        <f ca="1">INDEX(funnel_data!$B$3:$X$140,MATCH(SMALL(INDIRECT("'" &amp; "funnel_data'!$" &amp; $B$1 &amp; "$3:$" &amp; $B$1 &amp;"$140"),ROWS(B$3:B3)),INDIRECT("'" &amp; "funnel_data'!$" &amp; $B$1 &amp; "$3:$" &amp; $B$1 &amp;"$140"),0),1)</f>
        <v>Trust030</v>
      </c>
      <c r="C3" s="12">
        <f ca="1">INDEX(funnel_data!$B$3:$X$140,MATCH(SMALL(INDIRECT("'" &amp; "funnel_data'!$" &amp; $B$1 &amp; "$3:$" &amp; $B$1 &amp;"$140"),ROWS(C$3:C3)),INDIRECT("'" &amp; "funnel_data'!$" &amp; $B$1 &amp; "$3:$" &amp; $B$1 &amp;"$140"),0),COLUMN()+COLUMN(INDIRECT($B$1&amp;"1"))-2)</f>
        <v>0</v>
      </c>
      <c r="D3" s="12">
        <f ca="1">INDEX(funnel_data!$B$3:$X$140,MATCH(SMALL(INDIRECT("'" &amp; "funnel_data'!$" &amp; $B$1 &amp; "$3:$" &amp; $B$1 &amp;"$140"),ROWS(D$3:D3)),INDIRECT("'" &amp; "funnel_data'!$" &amp; $B$1 &amp; "$3:$" &amp; $B$1 &amp;"$140"),0),COLUMN()+COLUMN(INDIRECT($B$1&amp;"1"))-2)</f>
        <v>0</v>
      </c>
      <c r="E3" s="12" t="str">
        <f ca="1">INDEX(funnel_data!$B$3:$X$140,MATCH(SMALL(INDIRECT("'" &amp; "funnel_data'!$" &amp; $B$1 &amp; "$3:$" &amp; $B$1 &amp;"$140"),ROWS(E$3:E3)),INDIRECT("'" &amp; "funnel_data'!$" &amp; $B$1 &amp; "$3:$" &amp; $B$1 &amp;"$140"),0),COLUMN()+COLUMN(INDIRECT($B$1&amp;"1"))-2)</f>
        <v/>
      </c>
      <c r="F3" s="12">
        <f ca="1">INDEX(funnel_data!$B$3:$X$140,MATCH(SMALL(INDIRECT("'" &amp; "funnel_data'!$" &amp; $B$1 &amp; "$3:$" &amp; $B$1 &amp;"$140"),ROWS(F$3:F3)),INDIRECT("'" &amp; "funnel_data'!$" &amp; $B$1 &amp; "$3:$" &amp; $B$1 &amp;"$140"),0),COLUMN()+COLUMN(INDIRECT($B$1&amp;"1"))-2)</f>
        <v>4.1856794361209183E-2</v>
      </c>
      <c r="G3" s="12">
        <f ca="1">INDEX(funnel_data!$B$3:$X$140,MATCH(SMALL(INDIRECT("'" &amp; "funnel_data'!$" &amp; $B$1 &amp; "$3:$" &amp; $B$1 &amp;"$140"),ROWS(G$3:G3)),INDIRECT("'" &amp; "funnel_data'!$" &amp; $B$1 &amp; "$3:$" &amp; $B$1 &amp;"$140"),0),COLUMN()+COLUMN(INDIRECT($B$1&amp;"1"))-2)</f>
        <v>0</v>
      </c>
      <c r="H3" s="12">
        <f ca="1">INDEX(funnel_data!$B$3:$X$140,MATCH(SMALL(INDIRECT("'" &amp; "funnel_data'!$" &amp; $B$1 &amp; "$3:$" &amp; $B$1 &amp;"$140"),ROWS(H$3:H3)),INDIRECT("'" &amp; "funnel_data'!$" &amp; $B$1 &amp; "$3:$" &amp; $B$1 &amp;"$140"),0),COLUMN()+COLUMN(INDIRECT($B$1&amp;"1"))-2)</f>
        <v>1</v>
      </c>
      <c r="I3" s="12">
        <f ca="1">INDEX(funnel_data!$B$3:$X$140,MATCH(SMALL(INDIRECT("'" &amp; "funnel_data'!$" &amp; $B$1 &amp; "$3:$" &amp; $B$1 &amp;"$140"),ROWS(I$3:I3)),INDIRECT("'" &amp; "funnel_data'!$" &amp; $B$1 &amp; "$3:$" &amp; $B$1 &amp;"$140"),0),COLUMN()+COLUMN(INDIRECT($B$1&amp;"1"))-2)</f>
        <v>0</v>
      </c>
      <c r="J3" s="12">
        <f ca="1">INDEX(funnel_data!$B$3:$X$140,MATCH(SMALL(INDIRECT("'" &amp; "funnel_data'!$" &amp; $B$1 &amp; "$3:$" &amp; $B$1 &amp;"$140"),ROWS(J$3:J3)),INDIRECT("'" &amp; "funnel_data'!$" &amp; $B$1 &amp; "$3:$" &amp; $B$1 &amp;"$140"),0),COLUMN()+COLUMN(INDIRECT($B$1&amp;"1"))-2)</f>
        <v>1</v>
      </c>
      <c r="K3" s="12" t="str">
        <f ca="1">INDEX(funnel_data!$B$3:$X$140,MATCH(SMALL(INDIRECT("'" &amp; "funnel_data'!$" &amp; $B$1 &amp; "$3:$" &amp; $B$1 &amp;"$140"),ROWS(K$3:K3)),INDIRECT("'" &amp; "funnel_data'!$" &amp; $B$1 &amp; "$3:$" &amp; $B$1 &amp;"$140"),0),COLUMN()+COLUMN(INDIRECT($B$1&amp;"1"))-2)</f>
        <v/>
      </c>
      <c r="L3" s="12"/>
    </row>
    <row r="4" spans="1:12" x14ac:dyDescent="0.3">
      <c r="A4" s="12"/>
      <c r="B4" s="12" t="str">
        <f ca="1">INDEX(funnel_data!$B$3:$X$140,MATCH(SMALL(INDIRECT("'" &amp; "funnel_data'!$" &amp; $B$1 &amp; "$3:$" &amp; $B$1 &amp;"$140"),ROWS(B$3:B4)),INDIRECT("'" &amp; "funnel_data'!$" &amp; $B$1 &amp; "$3:$" &amp; $B$1 &amp;"$140"),0),1)</f>
        <v>Trust070</v>
      </c>
      <c r="C4" s="12">
        <f ca="1">INDEX(funnel_data!$B$3:$X$140,MATCH(SMALL(INDIRECT("'" &amp; "funnel_data'!$" &amp; $B$1 &amp; "$3:$" &amp; $B$1 &amp;"$140"),ROWS(C$3:C4)),INDIRECT("'" &amp; "funnel_data'!$" &amp; $B$1 &amp; "$3:$" &amp; $B$1 &amp;"$140"),0),COLUMN()+COLUMN(INDIRECT($B$1&amp;"1"))-2)</f>
        <v>0</v>
      </c>
      <c r="D4" s="12">
        <f ca="1">INDEX(funnel_data!$B$3:$X$140,MATCH(SMALL(INDIRECT("'" &amp; "funnel_data'!$" &amp; $B$1 &amp; "$3:$" &amp; $B$1 &amp;"$140"),ROWS(D$3:D4)),INDIRECT("'" &amp; "funnel_data'!$" &amp; $B$1 &amp; "$3:$" &amp; $B$1 &amp;"$140"),0),COLUMN()+COLUMN(INDIRECT($B$1&amp;"1"))-2)</f>
        <v>0</v>
      </c>
      <c r="E4" s="12" t="str">
        <f ca="1">INDEX(funnel_data!$B$3:$X$140,MATCH(SMALL(INDIRECT("'" &amp; "funnel_data'!$" &amp; $B$1 &amp; "$3:$" &amp; $B$1 &amp;"$140"),ROWS(E$3:E4)),INDIRECT("'" &amp; "funnel_data'!$" &amp; $B$1 &amp; "$3:$" &amp; $B$1 &amp;"$140"),0),COLUMN()+COLUMN(INDIRECT($B$1&amp;"1"))-2)</f>
        <v/>
      </c>
      <c r="F4" s="12">
        <f ca="1">INDEX(funnel_data!$B$3:$X$140,MATCH(SMALL(INDIRECT("'" &amp; "funnel_data'!$" &amp; $B$1 &amp; "$3:$" &amp; $B$1 &amp;"$140"),ROWS(F$3:F4)),INDIRECT("'" &amp; "funnel_data'!$" &amp; $B$1 &amp; "$3:$" &amp; $B$1 &amp;"$140"),0),COLUMN()+COLUMN(INDIRECT($B$1&amp;"1"))-2)</f>
        <v>4.1856794361209183E-2</v>
      </c>
      <c r="G4" s="12">
        <f ca="1">INDEX(funnel_data!$B$3:$X$140,MATCH(SMALL(INDIRECT("'" &amp; "funnel_data'!$" &amp; $B$1 &amp; "$3:$" &amp; $B$1 &amp;"$140"),ROWS(G$3:G4)),INDIRECT("'" &amp; "funnel_data'!$" &amp; $B$1 &amp; "$3:$" &amp; $B$1 &amp;"$140"),0),COLUMN()+COLUMN(INDIRECT($B$1&amp;"1"))-2)</f>
        <v>0</v>
      </c>
      <c r="H4" s="12">
        <f ca="1">INDEX(funnel_data!$B$3:$X$140,MATCH(SMALL(INDIRECT("'" &amp; "funnel_data'!$" &amp; $B$1 &amp; "$3:$" &amp; $B$1 &amp;"$140"),ROWS(H$3:H4)),INDIRECT("'" &amp; "funnel_data'!$" &amp; $B$1 &amp; "$3:$" &amp; $B$1 &amp;"$140"),0),COLUMN()+COLUMN(INDIRECT($B$1&amp;"1"))-2)</f>
        <v>1</v>
      </c>
      <c r="I4" s="12">
        <f ca="1">INDEX(funnel_data!$B$3:$X$140,MATCH(SMALL(INDIRECT("'" &amp; "funnel_data'!$" &amp; $B$1 &amp; "$3:$" &amp; $B$1 &amp;"$140"),ROWS(I$3:I4)),INDIRECT("'" &amp; "funnel_data'!$" &amp; $B$1 &amp; "$3:$" &amp; $B$1 &amp;"$140"),0),COLUMN()+COLUMN(INDIRECT($B$1&amp;"1"))-2)</f>
        <v>0</v>
      </c>
      <c r="J4" s="12">
        <f ca="1">INDEX(funnel_data!$B$3:$X$140,MATCH(SMALL(INDIRECT("'" &amp; "funnel_data'!$" &amp; $B$1 &amp; "$3:$" &amp; $B$1 &amp;"$140"),ROWS(J$3:J4)),INDIRECT("'" &amp; "funnel_data'!$" &amp; $B$1 &amp; "$3:$" &amp; $B$1 &amp;"$140"),0),COLUMN()+COLUMN(INDIRECT($B$1&amp;"1"))-2)</f>
        <v>1</v>
      </c>
      <c r="K4" s="12" t="str">
        <f ca="1">INDEX(funnel_data!$B$3:$X$140,MATCH(SMALL(INDIRECT("'" &amp; "funnel_data'!$" &amp; $B$1 &amp; "$3:$" &amp; $B$1 &amp;"$140"),ROWS(K$3:K4)),INDIRECT("'" &amp; "funnel_data'!$" &amp; $B$1 &amp; "$3:$" &amp; $B$1 &amp;"$140"),0),COLUMN()+COLUMN(INDIRECT($B$1&amp;"1"))-2)</f>
        <v/>
      </c>
      <c r="L4" s="12"/>
    </row>
    <row r="5" spans="1:12" x14ac:dyDescent="0.3">
      <c r="A5" s="12"/>
      <c r="B5" s="12" t="str">
        <f ca="1">INDEX(funnel_data!$B$3:$X$140,MATCH(SMALL(INDIRECT("'" &amp; "funnel_data'!$" &amp; $B$1 &amp; "$3:$" &amp; $B$1 &amp;"$140"),ROWS(B$3:B5)),INDIRECT("'" &amp; "funnel_data'!$" &amp; $B$1 &amp; "$3:$" &amp; $B$1 &amp;"$140"),0),1)</f>
        <v>Trust088</v>
      </c>
      <c r="C5" s="12">
        <f ca="1">INDEX(funnel_data!$B$3:$X$140,MATCH(SMALL(INDIRECT("'" &amp; "funnel_data'!$" &amp; $B$1 &amp; "$3:$" &amp; $B$1 &amp;"$140"),ROWS(C$3:C5)),INDIRECT("'" &amp; "funnel_data'!$" &amp; $B$1 &amp; "$3:$" &amp; $B$1 &amp;"$140"),0),COLUMN()+COLUMN(INDIRECT($B$1&amp;"1"))-2)</f>
        <v>0</v>
      </c>
      <c r="D5" s="12">
        <f ca="1">INDEX(funnel_data!$B$3:$X$140,MATCH(SMALL(INDIRECT("'" &amp; "funnel_data'!$" &amp; $B$1 &amp; "$3:$" &amp; $B$1 &amp;"$140"),ROWS(D$3:D5)),INDIRECT("'" &amp; "funnel_data'!$" &amp; $B$1 &amp; "$3:$" &amp; $B$1 &amp;"$140"),0),COLUMN()+COLUMN(INDIRECT($B$1&amp;"1"))-2)</f>
        <v>0</v>
      </c>
      <c r="E5" s="12" t="str">
        <f ca="1">INDEX(funnel_data!$B$3:$X$140,MATCH(SMALL(INDIRECT("'" &amp; "funnel_data'!$" &amp; $B$1 &amp; "$3:$" &amp; $B$1 &amp;"$140"),ROWS(E$3:E5)),INDIRECT("'" &amp; "funnel_data'!$" &amp; $B$1 &amp; "$3:$" &amp; $B$1 &amp;"$140"),0),COLUMN()+COLUMN(INDIRECT($B$1&amp;"1"))-2)</f>
        <v/>
      </c>
      <c r="F5" s="12">
        <f ca="1">INDEX(funnel_data!$B$3:$X$140,MATCH(SMALL(INDIRECT("'" &amp; "funnel_data'!$" &amp; $B$1 &amp; "$3:$" &amp; $B$1 &amp;"$140"),ROWS(F$3:F5)),INDIRECT("'" &amp; "funnel_data'!$" &amp; $B$1 &amp; "$3:$" &amp; $B$1 &amp;"$140"),0),COLUMN()+COLUMN(INDIRECT($B$1&amp;"1"))-2)</f>
        <v>4.1856794361209183E-2</v>
      </c>
      <c r="G5" s="12">
        <f ca="1">INDEX(funnel_data!$B$3:$X$140,MATCH(SMALL(INDIRECT("'" &amp; "funnel_data'!$" &amp; $B$1 &amp; "$3:$" &amp; $B$1 &amp;"$140"),ROWS(G$3:G5)),INDIRECT("'" &amp; "funnel_data'!$" &amp; $B$1 &amp; "$3:$" &amp; $B$1 &amp;"$140"),0),COLUMN()+COLUMN(INDIRECT($B$1&amp;"1"))-2)</f>
        <v>0</v>
      </c>
      <c r="H5" s="12">
        <f ca="1">INDEX(funnel_data!$B$3:$X$140,MATCH(SMALL(INDIRECT("'" &amp; "funnel_data'!$" &amp; $B$1 &amp; "$3:$" &amp; $B$1 &amp;"$140"),ROWS(H$3:H5)),INDIRECT("'" &amp; "funnel_data'!$" &amp; $B$1 &amp; "$3:$" &amp; $B$1 &amp;"$140"),0),COLUMN()+COLUMN(INDIRECT($B$1&amp;"1"))-2)</f>
        <v>1</v>
      </c>
      <c r="I5" s="12">
        <f ca="1">INDEX(funnel_data!$B$3:$X$140,MATCH(SMALL(INDIRECT("'" &amp; "funnel_data'!$" &amp; $B$1 &amp; "$3:$" &amp; $B$1 &amp;"$140"),ROWS(I$3:I5)),INDIRECT("'" &amp; "funnel_data'!$" &amp; $B$1 &amp; "$3:$" &amp; $B$1 &amp;"$140"),0),COLUMN()+COLUMN(INDIRECT($B$1&amp;"1"))-2)</f>
        <v>0</v>
      </c>
      <c r="J5" s="12">
        <f ca="1">INDEX(funnel_data!$B$3:$X$140,MATCH(SMALL(INDIRECT("'" &amp; "funnel_data'!$" &amp; $B$1 &amp; "$3:$" &amp; $B$1 &amp;"$140"),ROWS(J$3:J5)),INDIRECT("'" &amp; "funnel_data'!$" &amp; $B$1 &amp; "$3:$" &amp; $B$1 &amp;"$140"),0),COLUMN()+COLUMN(INDIRECT($B$1&amp;"1"))-2)</f>
        <v>1</v>
      </c>
      <c r="K5" s="12" t="str">
        <f ca="1">INDEX(funnel_data!$B$3:$X$140,MATCH(SMALL(INDIRECT("'" &amp; "funnel_data'!$" &amp; $B$1 &amp; "$3:$" &amp; $B$1 &amp;"$140"),ROWS(K$3:K5)),INDIRECT("'" &amp; "funnel_data'!$" &amp; $B$1 &amp; "$3:$" &amp; $B$1 &amp;"$140"),0),COLUMN()+COLUMN(INDIRECT($B$1&amp;"1"))-2)</f>
        <v/>
      </c>
      <c r="L5" s="12"/>
    </row>
    <row r="6" spans="1:12" x14ac:dyDescent="0.3">
      <c r="A6" s="12"/>
      <c r="B6" s="12" t="str">
        <f ca="1">INDEX(funnel_data!$B$3:$X$140,MATCH(SMALL(INDIRECT("'" &amp; "funnel_data'!$" &amp; $B$1 &amp; "$3:$" &amp; $B$1 &amp;"$140"),ROWS(B$3:B6)),INDIRECT("'" &amp; "funnel_data'!$" &amp; $B$1 &amp; "$3:$" &amp; $B$1 &amp;"$140"),0),1)</f>
        <v>Trust021</v>
      </c>
      <c r="C6" s="12">
        <f ca="1">INDEX(funnel_data!$B$3:$X$140,MATCH(SMALL(INDIRECT("'" &amp; "funnel_data'!$" &amp; $B$1 &amp; "$3:$" &amp; $B$1 &amp;"$140"),ROWS(C$3:C6)),INDIRECT("'" &amp; "funnel_data'!$" &amp; $B$1 &amp; "$3:$" &amp; $B$1 &amp;"$140"),0),COLUMN()+COLUMN(INDIRECT($B$1&amp;"1"))-2)</f>
        <v>1</v>
      </c>
      <c r="D6" s="12">
        <f ca="1">INDEX(funnel_data!$B$3:$X$140,MATCH(SMALL(INDIRECT("'" &amp; "funnel_data'!$" &amp; $B$1 &amp; "$3:$" &amp; $B$1 &amp;"$140"),ROWS(D$3:D6)),INDIRECT("'" &amp; "funnel_data'!$" &amp; $B$1 &amp; "$3:$" &amp; $B$1 &amp;"$140"),0),COLUMN()+COLUMN(INDIRECT($B$1&amp;"1"))-2)</f>
        <v>0</v>
      </c>
      <c r="E6" s="12">
        <f ca="1">INDEX(funnel_data!$B$3:$X$140,MATCH(SMALL(INDIRECT("'" &amp; "funnel_data'!$" &amp; $B$1 &amp; "$3:$" &amp; $B$1 &amp;"$140"),ROWS(E$3:E6)),INDIRECT("'" &amp; "funnel_data'!$" &amp; $B$1 &amp; "$3:$" &amp; $B$1 &amp;"$140"),0),COLUMN()+COLUMN(INDIRECT($B$1&amp;"1"))-2)</f>
        <v>0</v>
      </c>
      <c r="F6" s="12">
        <f ca="1">INDEX(funnel_data!$B$3:$X$140,MATCH(SMALL(INDIRECT("'" &amp; "funnel_data'!$" &amp; $B$1 &amp; "$3:$" &amp; $B$1 &amp;"$140"),ROWS(F$3:F6)),INDIRECT("'" &amp; "funnel_data'!$" &amp; $B$1 &amp; "$3:$" &amp; $B$1 &amp;"$140"),0),COLUMN()+COLUMN(INDIRECT($B$1&amp;"1"))-2)</f>
        <v>4.1856794361209183E-2</v>
      </c>
      <c r="G6" s="12">
        <f ca="1">INDEX(funnel_data!$B$3:$X$140,MATCH(SMALL(INDIRECT("'" &amp; "funnel_data'!$" &amp; $B$1 &amp; "$3:$" &amp; $B$1 &amp;"$140"),ROWS(G$3:G6)),INDIRECT("'" &amp; "funnel_data'!$" &amp; $B$1 &amp; "$3:$" &amp; $B$1 &amp;"$140"),0),COLUMN()+COLUMN(INDIRECT($B$1&amp;"1"))-2)</f>
        <v>4.4657751846540757E-4</v>
      </c>
      <c r="H6" s="12">
        <f ca="1">INDEX(funnel_data!$B$3:$X$140,MATCH(SMALL(INDIRECT("'" &amp; "funnel_data'!$" &amp; $B$1 &amp; "$3:$" &amp; $B$1 &amp;"$140"),ROWS(H$3:H6)),INDIRECT("'" &amp; "funnel_data'!$" &amp; $B$1 &amp; "$3:$" &amp; $B$1 &amp;"$140"),0),COLUMN()+COLUMN(INDIRECT($B$1&amp;"1"))-2)</f>
        <v>0.81030061116346164</v>
      </c>
      <c r="I6" s="12">
        <f ca="1">INDEX(funnel_data!$B$3:$X$140,MATCH(SMALL(INDIRECT("'" &amp; "funnel_data'!$" &amp; $B$1 &amp; "$3:$" &amp; $B$1 &amp;"$140"),ROWS(I$3:I6)),INDIRECT("'" &amp; "funnel_data'!$" &amp; $B$1 &amp; "$3:$" &amp; $B$1 &amp;"$140"),0),COLUMN()+COLUMN(INDIRECT($B$1&amp;"1"))-2)</f>
        <v>1.8190919691566841E-4</v>
      </c>
      <c r="J6" s="12">
        <f ca="1">INDEX(funnel_data!$B$3:$X$140,MATCH(SMALL(INDIRECT("'" &amp; "funnel_data'!$" &amp; $B$1 &amp; "$3:$" &amp; $B$1 &amp;"$140"),ROWS(J$3:J6)),INDIRECT("'" &amp; "funnel_data'!$" &amp; $B$1 &amp; "$3:$" &amp; $B$1 &amp;"$140"),0),COLUMN()+COLUMN(INDIRECT($B$1&amp;"1"))-2)</f>
        <v>0.91296083193832811</v>
      </c>
      <c r="K6" s="12" t="str">
        <f ca="1">INDEX(funnel_data!$B$3:$X$140,MATCH(SMALL(INDIRECT("'" &amp; "funnel_data'!$" &amp; $B$1 &amp; "$3:$" &amp; $B$1 &amp;"$140"),ROWS(K$3:K6)),INDIRECT("'" &amp; "funnel_data'!$" &amp; $B$1 &amp; "$3:$" &amp; $B$1 &amp;"$140"),0),COLUMN()+COLUMN(INDIRECT($B$1&amp;"1"))-2)</f>
        <v>3SDL</v>
      </c>
      <c r="L6" s="12"/>
    </row>
    <row r="7" spans="1:12" x14ac:dyDescent="0.3">
      <c r="A7" s="12"/>
      <c r="B7" s="12" t="str">
        <f ca="1">INDEX(funnel_data!$B$3:$X$140,MATCH(SMALL(INDIRECT("'" &amp; "funnel_data'!$" &amp; $B$1 &amp; "$3:$" &amp; $B$1 &amp;"$140"),ROWS(B$3:B7)),INDIRECT("'" &amp; "funnel_data'!$" &amp; $B$1 &amp; "$3:$" &amp; $B$1 &amp;"$140"),0),1)</f>
        <v>Trust092</v>
      </c>
      <c r="C7" s="12">
        <f ca="1">INDEX(funnel_data!$B$3:$X$140,MATCH(SMALL(INDIRECT("'" &amp; "funnel_data'!$" &amp; $B$1 &amp; "$3:$" &amp; $B$1 &amp;"$140"),ROWS(C$3:C7)),INDIRECT("'" &amp; "funnel_data'!$" &amp; $B$1 &amp; "$3:$" &amp; $B$1 &amp;"$140"),0),COLUMN()+COLUMN(INDIRECT($B$1&amp;"1"))-2)</f>
        <v>1</v>
      </c>
      <c r="D7" s="12">
        <f ca="1">INDEX(funnel_data!$B$3:$X$140,MATCH(SMALL(INDIRECT("'" &amp; "funnel_data'!$" &amp; $B$1 &amp; "$3:$" &amp; $B$1 &amp;"$140"),ROWS(D$3:D7)),INDIRECT("'" &amp; "funnel_data'!$" &amp; $B$1 &amp; "$3:$" &amp; $B$1 &amp;"$140"),0),COLUMN()+COLUMN(INDIRECT($B$1&amp;"1"))-2)</f>
        <v>0</v>
      </c>
      <c r="E7" s="12">
        <f ca="1">INDEX(funnel_data!$B$3:$X$140,MATCH(SMALL(INDIRECT("'" &amp; "funnel_data'!$" &amp; $B$1 &amp; "$3:$" &amp; $B$1 &amp;"$140"),ROWS(E$3:E7)),INDIRECT("'" &amp; "funnel_data'!$" &amp; $B$1 &amp; "$3:$" &amp; $B$1 &amp;"$140"),0),COLUMN()+COLUMN(INDIRECT($B$1&amp;"1"))-2)</f>
        <v>0</v>
      </c>
      <c r="F7" s="12">
        <f ca="1">INDEX(funnel_data!$B$3:$X$140,MATCH(SMALL(INDIRECT("'" &amp; "funnel_data'!$" &amp; $B$1 &amp; "$3:$" &amp; $B$1 &amp;"$140"),ROWS(F$3:F7)),INDIRECT("'" &amp; "funnel_data'!$" &amp; $B$1 &amp; "$3:$" &amp; $B$1 &amp;"$140"),0),COLUMN()+COLUMN(INDIRECT($B$1&amp;"1"))-2)</f>
        <v>4.1856794361209183E-2</v>
      </c>
      <c r="G7" s="12">
        <f ca="1">INDEX(funnel_data!$B$3:$X$140,MATCH(SMALL(INDIRECT("'" &amp; "funnel_data'!$" &amp; $B$1 &amp; "$3:$" &amp; $B$1 &amp;"$140"),ROWS(G$3:G7)),INDIRECT("'" &amp; "funnel_data'!$" &amp; $B$1 &amp; "$3:$" &amp; $B$1 &amp;"$140"),0),COLUMN()+COLUMN(INDIRECT($B$1&amp;"1"))-2)</f>
        <v>4.4657751846540757E-4</v>
      </c>
      <c r="H7" s="12">
        <f ca="1">INDEX(funnel_data!$B$3:$X$140,MATCH(SMALL(INDIRECT("'" &amp; "funnel_data'!$" &amp; $B$1 &amp; "$3:$" &amp; $B$1 &amp;"$140"),ROWS(H$3:H7)),INDIRECT("'" &amp; "funnel_data'!$" &amp; $B$1 &amp; "$3:$" &amp; $B$1 &amp;"$140"),0),COLUMN()+COLUMN(INDIRECT($B$1&amp;"1"))-2)</f>
        <v>0.81030061116346164</v>
      </c>
      <c r="I7" s="12">
        <f ca="1">INDEX(funnel_data!$B$3:$X$140,MATCH(SMALL(INDIRECT("'" &amp; "funnel_data'!$" &amp; $B$1 &amp; "$3:$" &amp; $B$1 &amp;"$140"),ROWS(I$3:I7)),INDIRECT("'" &amp; "funnel_data'!$" &amp; $B$1 &amp; "$3:$" &amp; $B$1 &amp;"$140"),0),COLUMN()+COLUMN(INDIRECT($B$1&amp;"1"))-2)</f>
        <v>1.8190919691566841E-4</v>
      </c>
      <c r="J7" s="12">
        <f ca="1">INDEX(funnel_data!$B$3:$X$140,MATCH(SMALL(INDIRECT("'" &amp; "funnel_data'!$" &amp; $B$1 &amp; "$3:$" &amp; $B$1 &amp;"$140"),ROWS(J$3:J7)),INDIRECT("'" &amp; "funnel_data'!$" &amp; $B$1 &amp; "$3:$" &amp; $B$1 &amp;"$140"),0),COLUMN()+COLUMN(INDIRECT($B$1&amp;"1"))-2)</f>
        <v>0.91296083193832811</v>
      </c>
      <c r="K7" s="12" t="str">
        <f ca="1">INDEX(funnel_data!$B$3:$X$140,MATCH(SMALL(INDIRECT("'" &amp; "funnel_data'!$" &amp; $B$1 &amp; "$3:$" &amp; $B$1 &amp;"$140"),ROWS(K$3:K7)),INDIRECT("'" &amp; "funnel_data'!$" &amp; $B$1 &amp; "$3:$" &amp; $B$1 &amp;"$140"),0),COLUMN()+COLUMN(INDIRECT($B$1&amp;"1"))-2)</f>
        <v>3SDL</v>
      </c>
      <c r="L7" s="12"/>
    </row>
    <row r="8" spans="1:12" x14ac:dyDescent="0.3">
      <c r="A8" s="12"/>
      <c r="B8" s="12" t="str">
        <f ca="1">INDEX(funnel_data!$B$3:$X$140,MATCH(SMALL(INDIRECT("'" &amp; "funnel_data'!$" &amp; $B$1 &amp; "$3:$" &amp; $B$1 &amp;"$140"),ROWS(B$3:B8)),INDIRECT("'" &amp; "funnel_data'!$" &amp; $B$1 &amp; "$3:$" &amp; $B$1 &amp;"$140"),0),1)</f>
        <v>Trust097</v>
      </c>
      <c r="C8" s="12">
        <f ca="1">INDEX(funnel_data!$B$3:$X$140,MATCH(SMALL(INDIRECT("'" &amp; "funnel_data'!$" &amp; $B$1 &amp; "$3:$" &amp; $B$1 &amp;"$140"),ROWS(C$3:C8)),INDIRECT("'" &amp; "funnel_data'!$" &amp; $B$1 &amp; "$3:$" &amp; $B$1 &amp;"$140"),0),COLUMN()+COLUMN(INDIRECT($B$1&amp;"1"))-2)</f>
        <v>13</v>
      </c>
      <c r="D8" s="12">
        <f ca="1">INDEX(funnel_data!$B$3:$X$140,MATCH(SMALL(INDIRECT("'" &amp; "funnel_data'!$" &amp; $B$1 &amp; "$3:$" &amp; $B$1 &amp;"$140"),ROWS(D$3:D8)),INDIRECT("'" &amp; "funnel_data'!$" &amp; $B$1 &amp; "$3:$" &amp; $B$1 &amp;"$140"),0),COLUMN()+COLUMN(INDIRECT($B$1&amp;"1"))-2)</f>
        <v>0</v>
      </c>
      <c r="E8" s="12">
        <f ca="1">INDEX(funnel_data!$B$3:$X$140,MATCH(SMALL(INDIRECT("'" &amp; "funnel_data'!$" &amp; $B$1 &amp; "$3:$" &amp; $B$1 &amp;"$140"),ROWS(E$3:E8)),INDIRECT("'" &amp; "funnel_data'!$" &amp; $B$1 &amp; "$3:$" &amp; $B$1 &amp;"$140"),0),COLUMN()+COLUMN(INDIRECT($B$1&amp;"1"))-2)</f>
        <v>0</v>
      </c>
      <c r="F8" s="12">
        <f ca="1">INDEX(funnel_data!$B$3:$X$140,MATCH(SMALL(INDIRECT("'" &amp; "funnel_data'!$" &amp; $B$1 &amp; "$3:$" &amp; $B$1 &amp;"$140"),ROWS(F$3:F8)),INDIRECT("'" &amp; "funnel_data'!$" &amp; $B$1 &amp; "$3:$" &amp; $B$1 &amp;"$140"),0),COLUMN()+COLUMN(INDIRECT($B$1&amp;"1"))-2)</f>
        <v>4.1856794361209183E-2</v>
      </c>
      <c r="G8" s="12">
        <f ca="1">INDEX(funnel_data!$B$3:$X$140,MATCH(SMALL(INDIRECT("'" &amp; "funnel_data'!$" &amp; $B$1 &amp; "$3:$" &amp; $B$1 &amp;"$140"),ROWS(G$3:G8)),INDIRECT("'" &amp; "funnel_data'!$" &amp; $B$1 &amp; "$3:$" &amp; $B$1 &amp;"$140"),0),COLUMN()+COLUMN(INDIRECT($B$1&amp;"1"))-2)</f>
        <v>4.6952839571677658E-3</v>
      </c>
      <c r="H8" s="12">
        <f ca="1">INDEX(funnel_data!$B$3:$X$140,MATCH(SMALL(INDIRECT("'" &amp; "funnel_data'!$" &amp; $B$1 &amp; "$3:$" &amp; $B$1 &amp;"$140"),ROWS(H$3:H8)),INDIRECT("'" &amp; "funnel_data'!$" &amp; $B$1 &amp; "$3:$" &amp; $B$1 &amp;"$140"),0),COLUMN()+COLUMN(INDIRECT($B$1&amp;"1"))-2)</f>
        <v>0.288024923944186</v>
      </c>
      <c r="I8" s="12">
        <f ca="1">INDEX(funnel_data!$B$3:$X$140,MATCH(SMALL(INDIRECT("'" &amp; "funnel_data'!$" &amp; $B$1 &amp; "$3:$" &amp; $B$1 &amp;"$140"),ROWS(I$3:I8)),INDIRECT("'" &amp; "funnel_data'!$" &amp; $B$1 &amp; "$3:$" &amp; $B$1 &amp;"$140"),0),COLUMN()+COLUMN(INDIRECT($B$1&amp;"1"))-2)</f>
        <v>2.1508778468599275E-3</v>
      </c>
      <c r="J8" s="12">
        <f ca="1">INDEX(funnel_data!$B$3:$X$140,MATCH(SMALL(INDIRECT("'" &amp; "funnel_data'!$" &amp; $B$1 &amp; "$3:$" &amp; $B$1 &amp;"$140"),ROWS(J$3:J8)),INDIRECT("'" &amp; "funnel_data'!$" &amp; $B$1 &amp; "$3:$" &amp; $B$1 &amp;"$140"),0),COLUMN()+COLUMN(INDIRECT($B$1&amp;"1"))-2)</f>
        <v>0.46959749977816206</v>
      </c>
      <c r="K8" s="12" t="str">
        <f ca="1">INDEX(funnel_data!$B$3:$X$140,MATCH(SMALL(INDIRECT("'" &amp; "funnel_data'!$" &amp; $B$1 &amp; "$3:$" &amp; $B$1 &amp;"$140"),ROWS(K$3:K8)),INDIRECT("'" &amp; "funnel_data'!$" &amp; $B$1 &amp; "$3:$" &amp; $B$1 &amp;"$140"),0),COLUMN()+COLUMN(INDIRECT($B$1&amp;"1"))-2)</f>
        <v>3SDL</v>
      </c>
      <c r="L8" s="12"/>
    </row>
    <row r="9" spans="1:12" x14ac:dyDescent="0.3">
      <c r="A9" s="12"/>
      <c r="B9" s="12" t="str">
        <f ca="1">INDEX(funnel_data!$B$3:$X$140,MATCH(SMALL(INDIRECT("'" &amp; "funnel_data'!$" &amp; $B$1 &amp; "$3:$" &amp; $B$1 &amp;"$140"),ROWS(B$3:B9)),INDIRECT("'" &amp; "funnel_data'!$" &amp; $B$1 &amp; "$3:$" &amp; $B$1 &amp;"$140"),0),1)</f>
        <v>Trust079</v>
      </c>
      <c r="C9" s="12">
        <f ca="1">INDEX(funnel_data!$B$3:$X$140,MATCH(SMALL(INDIRECT("'" &amp; "funnel_data'!$" &amp; $B$1 &amp; "$3:$" &amp; $B$1 &amp;"$140"),ROWS(C$3:C9)),INDIRECT("'" &amp; "funnel_data'!$" &amp; $B$1 &amp; "$3:$" &amp; $B$1 &amp;"$140"),0),COLUMN()+COLUMN(INDIRECT($B$1&amp;"1"))-2)</f>
        <v>17</v>
      </c>
      <c r="D9" s="12">
        <f ca="1">INDEX(funnel_data!$B$3:$X$140,MATCH(SMALL(INDIRECT("'" &amp; "funnel_data'!$" &amp; $B$1 &amp; "$3:$" &amp; $B$1 &amp;"$140"),ROWS(D$3:D9)),INDIRECT("'" &amp; "funnel_data'!$" &amp; $B$1 &amp; "$3:$" &amp; $B$1 &amp;"$140"),0),COLUMN()+COLUMN(INDIRECT($B$1&amp;"1"))-2)</f>
        <v>0</v>
      </c>
      <c r="E9" s="12">
        <f ca="1">INDEX(funnel_data!$B$3:$X$140,MATCH(SMALL(INDIRECT("'" &amp; "funnel_data'!$" &amp; $B$1 &amp; "$3:$" &amp; $B$1 &amp;"$140"),ROWS(E$3:E9)),INDIRECT("'" &amp; "funnel_data'!$" &amp; $B$1 &amp; "$3:$" &amp; $B$1 &amp;"$140"),0),COLUMN()+COLUMN(INDIRECT($B$1&amp;"1"))-2)</f>
        <v>0</v>
      </c>
      <c r="F9" s="12">
        <f ca="1">INDEX(funnel_data!$B$3:$X$140,MATCH(SMALL(INDIRECT("'" &amp; "funnel_data'!$" &amp; $B$1 &amp; "$3:$" &amp; $B$1 &amp;"$140"),ROWS(F$3:F9)),INDIRECT("'" &amp; "funnel_data'!$" &amp; $B$1 &amp; "$3:$" &amp; $B$1 &amp;"$140"),0),COLUMN()+COLUMN(INDIRECT($B$1&amp;"1"))-2)</f>
        <v>4.1856794361209183E-2</v>
      </c>
      <c r="G9" s="12">
        <f ca="1">INDEX(funnel_data!$B$3:$X$140,MATCH(SMALL(INDIRECT("'" &amp; "funnel_data'!$" &amp; $B$1 &amp; "$3:$" &amp; $B$1 &amp;"$140"),ROWS(G$3:G9)),INDIRECT("'" &amp; "funnel_data'!$" &amp; $B$1 &amp; "$3:$" &amp; $B$1 &amp;"$140"),0),COLUMN()+COLUMN(INDIRECT($B$1&amp;"1"))-2)</f>
        <v>5.7899510939371235E-3</v>
      </c>
      <c r="H9" s="12">
        <f ca="1">INDEX(funnel_data!$B$3:$X$140,MATCH(SMALL(INDIRECT("'" &amp; "funnel_data'!$" &amp; $B$1 &amp; "$3:$" &amp; $B$1 &amp;"$140"),ROWS(H$3:H9)),INDIRECT("'" &amp; "funnel_data'!$" &amp; $B$1 &amp; "$3:$" &amp; $B$1 &amp;"$140"),0),COLUMN()+COLUMN(INDIRECT($B$1&amp;"1"))-2)</f>
        <v>0.24681690290388991</v>
      </c>
      <c r="I9" s="12">
        <f ca="1">INDEX(funnel_data!$B$3:$X$140,MATCH(SMALL(INDIRECT("'" &amp; "funnel_data'!$" &amp; $B$1 &amp; "$3:$" &amp; $B$1 &amp;"$140"),ROWS(I$3:I9)),INDIRECT("'" &amp; "funnel_data'!$" &amp; $B$1 &amp; "$3:$" &amp; $B$1 &amp;"$140"),0),COLUMN()+COLUMN(INDIRECT($B$1&amp;"1"))-2)</f>
        <v>2.7324830875777649E-3</v>
      </c>
      <c r="J9" s="12">
        <f ca="1">INDEX(funnel_data!$B$3:$X$140,MATCH(SMALL(INDIRECT("'" &amp; "funnel_data'!$" &amp; $B$1 &amp; "$3:$" &amp; $B$1 &amp;"$140"),ROWS(J$3:J9)),INDIRECT("'" &amp; "funnel_data'!$" &amp; $B$1 &amp; "$3:$" &amp; $B$1 &amp;"$140"),0),COLUMN()+COLUMN(INDIRECT($B$1&amp;"1"))-2)</f>
        <v>0.41055344736844851</v>
      </c>
      <c r="K9" s="12" t="str">
        <f ca="1">INDEX(funnel_data!$B$3:$X$140,MATCH(SMALL(INDIRECT("'" &amp; "funnel_data'!$" &amp; $B$1 &amp; "$3:$" &amp; $B$1 &amp;"$140"),ROWS(K$3:K9)),INDIRECT("'" &amp; "funnel_data'!$" &amp; $B$1 &amp; "$3:$" &amp; $B$1 &amp;"$140"),0),COLUMN()+COLUMN(INDIRECT($B$1&amp;"1"))-2)</f>
        <v>3SDL</v>
      </c>
      <c r="L9" s="12"/>
    </row>
    <row r="10" spans="1:12" x14ac:dyDescent="0.3">
      <c r="A10" s="12"/>
      <c r="B10" s="12" t="str">
        <f ca="1">INDEX(funnel_data!$B$3:$X$140,MATCH(SMALL(INDIRECT("'" &amp; "funnel_data'!$" &amp; $B$1 &amp; "$3:$" &amp; $B$1 &amp;"$140"),ROWS(B$3:B10)),INDIRECT("'" &amp; "funnel_data'!$" &amp; $B$1 &amp; "$3:$" &amp; $B$1 &amp;"$140"),0),1)</f>
        <v>Trust059</v>
      </c>
      <c r="C10" s="12">
        <f ca="1">INDEX(funnel_data!$B$3:$X$140,MATCH(SMALL(INDIRECT("'" &amp; "funnel_data'!$" &amp; $B$1 &amp; "$3:$" &amp; $B$1 &amp;"$140"),ROWS(C$3:C10)),INDIRECT("'" &amp; "funnel_data'!$" &amp; $B$1 &amp; "$3:$" &amp; $B$1 &amp;"$140"),0),COLUMN()+COLUMN(INDIRECT($B$1&amp;"1"))-2)</f>
        <v>41</v>
      </c>
      <c r="D10" s="12">
        <f ca="1">INDEX(funnel_data!$B$3:$X$140,MATCH(SMALL(INDIRECT("'" &amp; "funnel_data'!$" &amp; $B$1 &amp; "$3:$" &amp; $B$1 &amp;"$140"),ROWS(D$3:D10)),INDIRECT("'" &amp; "funnel_data'!$" &amp; $B$1 &amp; "$3:$" &amp; $B$1 &amp;"$140"),0),COLUMN()+COLUMN(INDIRECT($B$1&amp;"1"))-2)</f>
        <v>0</v>
      </c>
      <c r="E10" s="12">
        <f ca="1">INDEX(funnel_data!$B$3:$X$140,MATCH(SMALL(INDIRECT("'" &amp; "funnel_data'!$" &amp; $B$1 &amp; "$3:$" &amp; $B$1 &amp;"$140"),ROWS(E$3:E10)),INDIRECT("'" &amp; "funnel_data'!$" &amp; $B$1 &amp; "$3:$" &amp; $B$1 &amp;"$140"),0),COLUMN()+COLUMN(INDIRECT($B$1&amp;"1"))-2)</f>
        <v>0</v>
      </c>
      <c r="F10" s="12">
        <f ca="1">INDEX(funnel_data!$B$3:$X$140,MATCH(SMALL(INDIRECT("'" &amp; "funnel_data'!$" &amp; $B$1 &amp; "$3:$" &amp; $B$1 &amp;"$140"),ROWS(F$3:F10)),INDIRECT("'" &amp; "funnel_data'!$" &amp; $B$1 &amp; "$3:$" &amp; $B$1 &amp;"$140"),0),COLUMN()+COLUMN(INDIRECT($B$1&amp;"1"))-2)</f>
        <v>4.1856794361209183E-2</v>
      </c>
      <c r="G10" s="12">
        <f ca="1">INDEX(funnel_data!$B$3:$X$140,MATCH(SMALL(INDIRECT("'" &amp; "funnel_data'!$" &amp; $B$1 &amp; "$3:$" &amp; $B$1 &amp;"$140"),ROWS(G$3:G10)),INDIRECT("'" &amp; "funnel_data'!$" &amp; $B$1 &amp; "$3:$" &amp; $B$1 &amp;"$140"),0),COLUMN()+COLUMN(INDIRECT($B$1&amp;"1"))-2)</f>
        <v>1.0563186116465201E-2</v>
      </c>
      <c r="H10" s="12">
        <f ca="1">INDEX(funnel_data!$B$3:$X$140,MATCH(SMALL(INDIRECT("'" &amp; "funnel_data'!$" &amp; $B$1 &amp; "$3:$" &amp; $B$1 &amp;"$140"),ROWS(H$3:H10)),INDIRECT("'" &amp; "funnel_data'!$" &amp; $B$1 &amp; "$3:$" &amp; $B$1 &amp;"$140"),0),COLUMN()+COLUMN(INDIRECT($B$1&amp;"1"))-2)</f>
        <v>0.15164907075258391</v>
      </c>
      <c r="I10" s="12">
        <f ca="1">INDEX(funnel_data!$B$3:$X$140,MATCH(SMALL(INDIRECT("'" &amp; "funnel_data'!$" &amp; $B$1 &amp; "$3:$" &amp; $B$1 &amp;"$140"),ROWS(I$3:I10)),INDIRECT("'" &amp; "funnel_data'!$" &amp; $B$1 &amp; "$3:$" &amp; $B$1 &amp;"$140"),0),COLUMN()+COLUMN(INDIRECT($B$1&amp;"1"))-2)</f>
        <v>5.6580016501740753E-3</v>
      </c>
      <c r="J10" s="12">
        <f ca="1">INDEX(funnel_data!$B$3:$X$140,MATCH(SMALL(INDIRECT("'" &amp; "funnel_data'!$" &amp; $B$1 &amp; "$3:$" &amp; $B$1 &amp;"$140"),ROWS(J$3:J10)),INDIRECT("'" &amp; "funnel_data'!$" &amp; $B$1 &amp; "$3:$" &amp; $B$1 &amp;"$140"),0),COLUMN()+COLUMN(INDIRECT($B$1&amp;"1"))-2)</f>
        <v>0.25115235818020504</v>
      </c>
      <c r="K10" s="12" t="str">
        <f ca="1">INDEX(funnel_data!$B$3:$X$140,MATCH(SMALL(INDIRECT("'" &amp; "funnel_data'!$" &amp; $B$1 &amp; "$3:$" &amp; $B$1 &amp;"$140"),ROWS(K$3:K10)),INDIRECT("'" &amp; "funnel_data'!$" &amp; $B$1 &amp; "$3:$" &amp; $B$1 &amp;"$140"),0),COLUMN()+COLUMN(INDIRECT($B$1&amp;"1"))-2)</f>
        <v>3SDL</v>
      </c>
      <c r="L10" s="12"/>
    </row>
    <row r="11" spans="1:12" x14ac:dyDescent="0.3">
      <c r="A11" s="12"/>
      <c r="B11" s="12" t="str">
        <f ca="1">INDEX(funnel_data!$B$3:$X$140,MATCH(SMALL(INDIRECT("'" &amp; "funnel_data'!$" &amp; $B$1 &amp; "$3:$" &amp; $B$1 &amp;"$140"),ROWS(B$3:B11)),INDIRECT("'" &amp; "funnel_data'!$" &amp; $B$1 &amp; "$3:$" &amp; $B$1 &amp;"$140"),0),1)</f>
        <v>Trust118</v>
      </c>
      <c r="C11" s="12">
        <f ca="1">INDEX(funnel_data!$B$3:$X$140,MATCH(SMALL(INDIRECT("'" &amp; "funnel_data'!$" &amp; $B$1 &amp; "$3:$" &amp; $B$1 &amp;"$140"),ROWS(C$3:C11)),INDIRECT("'" &amp; "funnel_data'!$" &amp; $B$1 &amp; "$3:$" &amp; $B$1 &amp;"$140"),0),COLUMN()+COLUMN(INDIRECT($B$1&amp;"1"))-2)</f>
        <v>41</v>
      </c>
      <c r="D11" s="12">
        <f ca="1">INDEX(funnel_data!$B$3:$X$140,MATCH(SMALL(INDIRECT("'" &amp; "funnel_data'!$" &amp; $B$1 &amp; "$3:$" &amp; $B$1 &amp;"$140"),ROWS(D$3:D11)),INDIRECT("'" &amp; "funnel_data'!$" &amp; $B$1 &amp; "$3:$" &amp; $B$1 &amp;"$140"),0),COLUMN()+COLUMN(INDIRECT($B$1&amp;"1"))-2)</f>
        <v>1</v>
      </c>
      <c r="E11" s="12">
        <f ca="1">INDEX(funnel_data!$B$3:$X$140,MATCH(SMALL(INDIRECT("'" &amp; "funnel_data'!$" &amp; $B$1 &amp; "$3:$" &amp; $B$1 &amp;"$140"),ROWS(E$3:E11)),INDIRECT("'" &amp; "funnel_data'!$" &amp; $B$1 &amp; "$3:$" &amp; $B$1 &amp;"$140"),0),COLUMN()+COLUMN(INDIRECT($B$1&amp;"1"))-2)</f>
        <v>2.4390243902439025E-2</v>
      </c>
      <c r="F11" s="12">
        <f ca="1">INDEX(funnel_data!$B$3:$X$140,MATCH(SMALL(INDIRECT("'" &amp; "funnel_data'!$" &amp; $B$1 &amp; "$3:$" &amp; $B$1 &amp;"$140"),ROWS(F$3:F11)),INDIRECT("'" &amp; "funnel_data'!$" &amp; $B$1 &amp; "$3:$" &amp; $B$1 &amp;"$140"),0),COLUMN()+COLUMN(INDIRECT($B$1&amp;"1"))-2)</f>
        <v>4.1856794361209183E-2</v>
      </c>
      <c r="G11" s="12">
        <f ca="1">INDEX(funnel_data!$B$3:$X$140,MATCH(SMALL(INDIRECT("'" &amp; "funnel_data'!$" &amp; $B$1 &amp; "$3:$" &amp; $B$1 &amp;"$140"),ROWS(G$3:G11)),INDIRECT("'" &amp; "funnel_data'!$" &amp; $B$1 &amp; "$3:$" &amp; $B$1 &amp;"$140"),0),COLUMN()+COLUMN(INDIRECT($B$1&amp;"1"))-2)</f>
        <v>1.0563186116465201E-2</v>
      </c>
      <c r="H11" s="12">
        <f ca="1">INDEX(funnel_data!$B$3:$X$140,MATCH(SMALL(INDIRECT("'" &amp; "funnel_data'!$" &amp; $B$1 &amp; "$3:$" &amp; $B$1 &amp;"$140"),ROWS(H$3:H11)),INDIRECT("'" &amp; "funnel_data'!$" &amp; $B$1 &amp; "$3:$" &amp; $B$1 &amp;"$140"),0),COLUMN()+COLUMN(INDIRECT($B$1&amp;"1"))-2)</f>
        <v>0.15164907075258391</v>
      </c>
      <c r="I11" s="12">
        <f ca="1">INDEX(funnel_data!$B$3:$X$140,MATCH(SMALL(INDIRECT("'" &amp; "funnel_data'!$" &amp; $B$1 &amp; "$3:$" &amp; $B$1 &amp;"$140"),ROWS(I$3:I11)),INDIRECT("'" &amp; "funnel_data'!$" &amp; $B$1 &amp; "$3:$" &amp; $B$1 &amp;"$140"),0),COLUMN()+COLUMN(INDIRECT($B$1&amp;"1"))-2)</f>
        <v>5.6580016501740753E-3</v>
      </c>
      <c r="J11" s="12">
        <f ca="1">INDEX(funnel_data!$B$3:$X$140,MATCH(SMALL(INDIRECT("'" &amp; "funnel_data'!$" &amp; $B$1 &amp; "$3:$" &amp; $B$1 &amp;"$140"),ROWS(J$3:J11)),INDIRECT("'" &amp; "funnel_data'!$" &amp; $B$1 &amp; "$3:$" &amp; $B$1 &amp;"$140"),0),COLUMN()+COLUMN(INDIRECT($B$1&amp;"1"))-2)</f>
        <v>0.25115235818020504</v>
      </c>
      <c r="K11" s="12" t="str">
        <f ca="1">INDEX(funnel_data!$B$3:$X$140,MATCH(SMALL(INDIRECT("'" &amp; "funnel_data'!$" &amp; $B$1 &amp; "$3:$" &amp; $B$1 &amp;"$140"),ROWS(K$3:K11)),INDIRECT("'" &amp; "funnel_data'!$" &amp; $B$1 &amp; "$3:$" &amp; $B$1 &amp;"$140"),0),COLUMN()+COLUMN(INDIRECT($B$1&amp;"1"))-2)</f>
        <v/>
      </c>
      <c r="L11" s="12"/>
    </row>
    <row r="12" spans="1:12" x14ac:dyDescent="0.3">
      <c r="A12" s="12"/>
      <c r="B12" s="12" t="str">
        <f ca="1">INDEX(funnel_data!$B$3:$X$140,MATCH(SMALL(INDIRECT("'" &amp; "funnel_data'!$" &amp; $B$1 &amp; "$3:$" &amp; $B$1 &amp;"$140"),ROWS(B$3:B12)),INDIRECT("'" &amp; "funnel_data'!$" &amp; $B$1 &amp; "$3:$" &amp; $B$1 &amp;"$140"),0),1)</f>
        <v>Trust125</v>
      </c>
      <c r="C12" s="12">
        <f ca="1">INDEX(funnel_data!$B$3:$X$140,MATCH(SMALL(INDIRECT("'" &amp; "funnel_data'!$" &amp; $B$1 &amp; "$3:$" &amp; $B$1 &amp;"$140"),ROWS(C$3:C12)),INDIRECT("'" &amp; "funnel_data'!$" &amp; $B$1 &amp; "$3:$" &amp; $B$1 &amp;"$140"),0),COLUMN()+COLUMN(INDIRECT($B$1&amp;"1"))-2)</f>
        <v>48</v>
      </c>
      <c r="D12" s="12">
        <f ca="1">INDEX(funnel_data!$B$3:$X$140,MATCH(SMALL(INDIRECT("'" &amp; "funnel_data'!$" &amp; $B$1 &amp; "$3:$" &amp; $B$1 &amp;"$140"),ROWS(D$3:D12)),INDIRECT("'" &amp; "funnel_data'!$" &amp; $B$1 &amp; "$3:$" &amp; $B$1 &amp;"$140"),0),COLUMN()+COLUMN(INDIRECT($B$1&amp;"1"))-2)</f>
        <v>0</v>
      </c>
      <c r="E12" s="12">
        <f ca="1">INDEX(funnel_data!$B$3:$X$140,MATCH(SMALL(INDIRECT("'" &amp; "funnel_data'!$" &amp; $B$1 &amp; "$3:$" &amp; $B$1 &amp;"$140"),ROWS(E$3:E12)),INDIRECT("'" &amp; "funnel_data'!$" &amp; $B$1 &amp; "$3:$" &amp; $B$1 &amp;"$140"),0),COLUMN()+COLUMN(INDIRECT($B$1&amp;"1"))-2)</f>
        <v>0</v>
      </c>
      <c r="F12" s="12">
        <f ca="1">INDEX(funnel_data!$B$3:$X$140,MATCH(SMALL(INDIRECT("'" &amp; "funnel_data'!$" &amp; $B$1 &amp; "$3:$" &amp; $B$1 &amp;"$140"),ROWS(F$3:F12)),INDIRECT("'" &amp; "funnel_data'!$" &amp; $B$1 &amp; "$3:$" &amp; $B$1 &amp;"$140"),0),COLUMN()+COLUMN(INDIRECT($B$1&amp;"1"))-2)</f>
        <v>4.1856794361209183E-2</v>
      </c>
      <c r="G12" s="12">
        <f ca="1">INDEX(funnel_data!$B$3:$X$140,MATCH(SMALL(INDIRECT("'" &amp; "funnel_data'!$" &amp; $B$1 &amp; "$3:$" &amp; $B$1 &amp;"$140"),ROWS(G$3:G12)),INDIRECT("'" &amp; "funnel_data'!$" &amp; $B$1 &amp; "$3:$" &amp; $B$1 &amp;"$140"),0),COLUMN()+COLUMN(INDIRECT($B$1&amp;"1"))-2)</f>
        <v>1.1584544552384664E-2</v>
      </c>
      <c r="H12" s="12">
        <f ca="1">INDEX(funnel_data!$B$3:$X$140,MATCH(SMALL(INDIRECT("'" &amp; "funnel_data'!$" &amp; $B$1 &amp; "$3:$" &amp; $B$1 &amp;"$140"),ROWS(H$3:H12)),INDIRECT("'" &amp; "funnel_data'!$" &amp; $B$1 &amp; "$3:$" &amp; $B$1 &amp;"$140"),0),COLUMN()+COLUMN(INDIRECT($B$1&amp;"1"))-2)</f>
        <v>0.1400282964609344</v>
      </c>
      <c r="I12" s="12">
        <f ca="1">INDEX(funnel_data!$B$3:$X$140,MATCH(SMALL(INDIRECT("'" &amp; "funnel_data'!$" &amp; $B$1 &amp; "$3:$" &amp; $B$1 &amp;"$140"),ROWS(I$3:I12)),INDIRECT("'" &amp; "funnel_data'!$" &amp; $B$1 &amp; "$3:$" &amp; $B$1 &amp;"$140"),0),COLUMN()+COLUMN(INDIRECT($B$1&amp;"1"))-2)</f>
        <v>6.3704063639879903E-3</v>
      </c>
      <c r="J12" s="12">
        <f ca="1">INDEX(funnel_data!$B$3:$X$140,MATCH(SMALL(INDIRECT("'" &amp; "funnel_data'!$" &amp; $B$1 &amp; "$3:$" &amp; $B$1 &amp;"$140"),ROWS(J$3:J12)),INDIRECT("'" &amp; "funnel_data'!$" &amp; $B$1 &amp; "$3:$" &amp; $B$1 &amp;"$140"),0),COLUMN()+COLUMN(INDIRECT($B$1&amp;"1"))-2)</f>
        <v>0.22938536828553793</v>
      </c>
      <c r="K12" s="12" t="str">
        <f ca="1">INDEX(funnel_data!$B$3:$X$140,MATCH(SMALL(INDIRECT("'" &amp; "funnel_data'!$" &amp; $B$1 &amp; "$3:$" &amp; $B$1 &amp;"$140"),ROWS(K$3:K12)),INDIRECT("'" &amp; "funnel_data'!$" &amp; $B$1 &amp; "$3:$" &amp; $B$1 &amp;"$140"),0),COLUMN()+COLUMN(INDIRECT($B$1&amp;"1"))-2)</f>
        <v>3SDL</v>
      </c>
    </row>
    <row r="13" spans="1:12" x14ac:dyDescent="0.3">
      <c r="A13" s="12"/>
      <c r="B13" s="12" t="str">
        <f ca="1">INDEX(funnel_data!$B$3:$X$140,MATCH(SMALL(INDIRECT("'" &amp; "funnel_data'!$" &amp; $B$1 &amp; "$3:$" &amp; $B$1 &amp;"$140"),ROWS(B$3:B13)),INDIRECT("'" &amp; "funnel_data'!$" &amp; $B$1 &amp; "$3:$" &amp; $B$1 &amp;"$140"),0),1)</f>
        <v>Trust065</v>
      </c>
      <c r="C13" s="12">
        <f ca="1">INDEX(funnel_data!$B$3:$X$140,MATCH(SMALL(INDIRECT("'" &amp; "funnel_data'!$" &amp; $B$1 &amp; "$3:$" &amp; $B$1 &amp;"$140"),ROWS(C$3:C13)),INDIRECT("'" &amp; "funnel_data'!$" &amp; $B$1 &amp; "$3:$" &amp; $B$1 &amp;"$140"),0),COLUMN()+COLUMN(INDIRECT($B$1&amp;"1"))-2)</f>
        <v>50</v>
      </c>
      <c r="D13" s="12">
        <f ca="1">INDEX(funnel_data!$B$3:$X$140,MATCH(SMALL(INDIRECT("'" &amp; "funnel_data'!$" &amp; $B$1 &amp; "$3:$" &amp; $B$1 &amp;"$140"),ROWS(D$3:D13)),INDIRECT("'" &amp; "funnel_data'!$" &amp; $B$1 &amp; "$3:$" &amp; $B$1 &amp;"$140"),0),COLUMN()+COLUMN(INDIRECT($B$1&amp;"1"))-2)</f>
        <v>0</v>
      </c>
      <c r="E13" s="12">
        <f ca="1">INDEX(funnel_data!$B$3:$X$140,MATCH(SMALL(INDIRECT("'" &amp; "funnel_data'!$" &amp; $B$1 &amp; "$3:$" &amp; $B$1 &amp;"$140"),ROWS(E$3:E13)),INDIRECT("'" &amp; "funnel_data'!$" &amp; $B$1 &amp; "$3:$" &amp; $B$1 &amp;"$140"),0),COLUMN()+COLUMN(INDIRECT($B$1&amp;"1"))-2)</f>
        <v>0</v>
      </c>
      <c r="F13" s="12">
        <f ca="1">INDEX(funnel_data!$B$3:$X$140,MATCH(SMALL(INDIRECT("'" &amp; "funnel_data'!$" &amp; $B$1 &amp; "$3:$" &amp; $B$1 &amp;"$140"),ROWS(F$3:F13)),INDIRECT("'" &amp; "funnel_data'!$" &amp; $B$1 &amp; "$3:$" &amp; $B$1 &amp;"$140"),0),COLUMN()+COLUMN(INDIRECT($B$1&amp;"1"))-2)</f>
        <v>4.1856794361209183E-2</v>
      </c>
      <c r="G13" s="12">
        <f ca="1">INDEX(funnel_data!$B$3:$X$140,MATCH(SMALL(INDIRECT("'" &amp; "funnel_data'!$" &amp; $B$1 &amp; "$3:$" &amp; $B$1 &amp;"$140"),ROWS(G$3:G13)),INDIRECT("'" &amp; "funnel_data'!$" &amp; $B$1 &amp; "$3:$" &amp; $B$1 &amp;"$140"),0),COLUMN()+COLUMN(INDIRECT($B$1&amp;"1"))-2)</f>
        <v>1.1855461827662405E-2</v>
      </c>
      <c r="H13" s="12">
        <f ca="1">INDEX(funnel_data!$B$3:$X$140,MATCH(SMALL(INDIRECT("'" &amp; "funnel_data'!$" &amp; $B$1 &amp; "$3:$" &amp; $B$1 &amp;"$140"),ROWS(H$3:H13)),INDIRECT("'" &amp; "funnel_data'!$" &amp; $B$1 &amp; "$3:$" &amp; $B$1 &amp;"$140"),0),COLUMN()+COLUMN(INDIRECT($B$1&amp;"1"))-2)</f>
        <v>0.13723519365287526</v>
      </c>
      <c r="I13" s="12">
        <f ca="1">INDEX(funnel_data!$B$3:$X$140,MATCH(SMALL(INDIRECT("'" &amp; "funnel_data'!$" &amp; $B$1 &amp; "$3:$" &amp; $B$1 &amp;"$140"),ROWS(I$3:I13)),INDIRECT("'" &amp; "funnel_data'!$" &amp; $B$1 &amp; "$3:$" &amp; $B$1 &amp;"$140"),0),COLUMN()+COLUMN(INDIRECT($B$1&amp;"1"))-2)</f>
        <v>6.5646692188752378E-3</v>
      </c>
      <c r="J13" s="12">
        <f ca="1">INDEX(funnel_data!$B$3:$X$140,MATCH(SMALL(INDIRECT("'" &amp; "funnel_data'!$" &amp; $B$1 &amp; "$3:$" &amp; $B$1 &amp;"$140"),ROWS(J$3:J13)),INDIRECT("'" &amp; "funnel_data'!$" &amp; $B$1 &amp; "$3:$" &amp; $B$1 &amp;"$140"),0),COLUMN()+COLUMN(INDIRECT($B$1&amp;"1"))-2)</f>
        <v>0.22408467785184513</v>
      </c>
      <c r="K13" s="12" t="str">
        <f ca="1">INDEX(funnel_data!$B$3:$X$140,MATCH(SMALL(INDIRECT("'" &amp; "funnel_data'!$" &amp; $B$1 &amp; "$3:$" &amp; $B$1 &amp;"$140"),ROWS(K$3:K13)),INDIRECT("'" &amp; "funnel_data'!$" &amp; $B$1 &amp; "$3:$" &amp; $B$1 &amp;"$140"),0),COLUMN()+COLUMN(INDIRECT($B$1&amp;"1"))-2)</f>
        <v>3SDL</v>
      </c>
    </row>
    <row r="14" spans="1:12" x14ac:dyDescent="0.3">
      <c r="A14" s="12"/>
      <c r="B14" s="12" t="str">
        <f ca="1">INDEX(funnel_data!$B$3:$X$140,MATCH(SMALL(INDIRECT("'" &amp; "funnel_data'!$" &amp; $B$1 &amp; "$3:$" &amp; $B$1 &amp;"$140"),ROWS(B$3:B14)),INDIRECT("'" &amp; "funnel_data'!$" &amp; $B$1 &amp; "$3:$" &amp; $B$1 &amp;"$140"),0),1)</f>
        <v>Trust044</v>
      </c>
      <c r="C14" s="12">
        <f ca="1">INDEX(funnel_data!$B$3:$X$140,MATCH(SMALL(INDIRECT("'" &amp; "funnel_data'!$" &amp; $B$1 &amp; "$3:$" &amp; $B$1 &amp;"$140"),ROWS(C$3:C14)),INDIRECT("'" &amp; "funnel_data'!$" &amp; $B$1 &amp; "$3:$" &amp; $B$1 &amp;"$140"),0),COLUMN()+COLUMN(INDIRECT($B$1&amp;"1"))-2)</f>
        <v>60</v>
      </c>
      <c r="D14" s="12">
        <f ca="1">INDEX(funnel_data!$B$3:$X$140,MATCH(SMALL(INDIRECT("'" &amp; "funnel_data'!$" &amp; $B$1 &amp; "$3:$" &amp; $B$1 &amp;"$140"),ROWS(D$3:D14)),INDIRECT("'" &amp; "funnel_data'!$" &amp; $B$1 &amp; "$3:$" &amp; $B$1 &amp;"$140"),0),COLUMN()+COLUMN(INDIRECT($B$1&amp;"1"))-2)</f>
        <v>5</v>
      </c>
      <c r="E14" s="12">
        <f ca="1">INDEX(funnel_data!$B$3:$X$140,MATCH(SMALL(INDIRECT("'" &amp; "funnel_data'!$" &amp; $B$1 &amp; "$3:$" &amp; $B$1 &amp;"$140"),ROWS(E$3:E14)),INDIRECT("'" &amp; "funnel_data'!$" &amp; $B$1 &amp; "$3:$" &amp; $B$1 &amp;"$140"),0),COLUMN()+COLUMN(INDIRECT($B$1&amp;"1"))-2)</f>
        <v>8.3333333333333329E-2</v>
      </c>
      <c r="F14" s="12">
        <f ca="1">INDEX(funnel_data!$B$3:$X$140,MATCH(SMALL(INDIRECT("'" &amp; "funnel_data'!$" &amp; $B$1 &amp; "$3:$" &amp; $B$1 &amp;"$140"),ROWS(F$3:F14)),INDIRECT("'" &amp; "funnel_data'!$" &amp; $B$1 &amp; "$3:$" &amp; $B$1 &amp;"$140"),0),COLUMN()+COLUMN(INDIRECT($B$1&amp;"1"))-2)</f>
        <v>4.1856794361209183E-2</v>
      </c>
      <c r="G14" s="12">
        <f ca="1">INDEX(funnel_data!$B$3:$X$140,MATCH(SMALL(INDIRECT("'" &amp; "funnel_data'!$" &amp; $B$1 &amp; "$3:$" &amp; $B$1 &amp;"$140"),ROWS(G$3:G14)),INDIRECT("'" &amp; "funnel_data'!$" &amp; $B$1 &amp; "$3:$" &amp; $B$1 &amp;"$140"),0),COLUMN()+COLUMN(INDIRECT($B$1&amp;"1"))-2)</f>
        <v>1.3093255229970667E-2</v>
      </c>
      <c r="H14" s="12">
        <f ca="1">INDEX(funnel_data!$B$3:$X$140,MATCH(SMALL(INDIRECT("'" &amp; "funnel_data'!$" &amp; $B$1 &amp; "$3:$" &amp; $B$1 &amp;"$140"),ROWS(H$3:H14)),INDIRECT("'" &amp; "funnel_data'!$" &amp; $B$1 &amp; "$3:$" &amp; $B$1 &amp;"$140"),0),COLUMN()+COLUMN(INDIRECT($B$1&amp;"1"))-2)</f>
        <v>0.12575688830253953</v>
      </c>
      <c r="I14" s="12">
        <f ca="1">INDEX(funnel_data!$B$3:$X$140,MATCH(SMALL(INDIRECT("'" &amp; "funnel_data'!$" &amp; $B$1 &amp; "$3:$" &amp; $B$1 &amp;"$140"),ROWS(I$3:I14)),INDIRECT("'" &amp; "funnel_data'!$" &amp; $B$1 &amp; "$3:$" &amp; $B$1 &amp;"$140"),0),COLUMN()+COLUMN(INDIRECT($B$1&amp;"1"))-2)</f>
        <v>7.4808199322626183E-3</v>
      </c>
      <c r="J14" s="12">
        <f ca="1">INDEX(funnel_data!$B$3:$X$140,MATCH(SMALL(INDIRECT("'" &amp; "funnel_data'!$" &amp; $B$1 &amp; "$3:$" &amp; $B$1 &amp;"$140"),ROWS(J$3:J14)),INDIRECT("'" &amp; "funnel_data'!$" &amp; $B$1 &amp; "$3:$" &amp; $B$1 &amp;"$140"),0),COLUMN()+COLUMN(INDIRECT($B$1&amp;"1"))-2)</f>
        <v>0.20204168873646428</v>
      </c>
      <c r="K14" s="12" t="str">
        <f ca="1">INDEX(funnel_data!$B$3:$X$140,MATCH(SMALL(INDIRECT("'" &amp; "funnel_data'!$" &amp; $B$1 &amp; "$3:$" &amp; $B$1 &amp;"$140"),ROWS(K$3:K14)),INDIRECT("'" &amp; "funnel_data'!$" &amp; $B$1 &amp; "$3:$" &amp; $B$1 &amp;"$140"),0),COLUMN()+COLUMN(INDIRECT($B$1&amp;"1"))-2)</f>
        <v/>
      </c>
    </row>
    <row r="15" spans="1:12" x14ac:dyDescent="0.3">
      <c r="A15" s="12"/>
      <c r="B15" s="12" t="str">
        <f ca="1">INDEX(funnel_data!$B$3:$X$140,MATCH(SMALL(INDIRECT("'" &amp; "funnel_data'!$" &amp; $B$1 &amp; "$3:$" &amp; $B$1 &amp;"$140"),ROWS(B$3:B15)),INDIRECT("'" &amp; "funnel_data'!$" &amp; $B$1 &amp; "$3:$" &amp; $B$1 &amp;"$140"),0),1)</f>
        <v>Trust074</v>
      </c>
      <c r="C15" s="12">
        <f ca="1">INDEX(funnel_data!$B$3:$X$140,MATCH(SMALL(INDIRECT("'" &amp; "funnel_data'!$" &amp; $B$1 &amp; "$3:$" &amp; $B$1 &amp;"$140"),ROWS(C$3:C15)),INDIRECT("'" &amp; "funnel_data'!$" &amp; $B$1 &amp; "$3:$" &amp; $B$1 &amp;"$140"),0),COLUMN()+COLUMN(INDIRECT($B$1&amp;"1"))-2)</f>
        <v>62</v>
      </c>
      <c r="D15" s="12">
        <f ca="1">INDEX(funnel_data!$B$3:$X$140,MATCH(SMALL(INDIRECT("'" &amp; "funnel_data'!$" &amp; $B$1 &amp; "$3:$" &amp; $B$1 &amp;"$140"),ROWS(D$3:D15)),INDIRECT("'" &amp; "funnel_data'!$" &amp; $B$1 &amp; "$3:$" &amp; $B$1 &amp;"$140"),0),COLUMN()+COLUMN(INDIRECT($B$1&amp;"1"))-2)</f>
        <v>7</v>
      </c>
      <c r="E15" s="12">
        <f ca="1">INDEX(funnel_data!$B$3:$X$140,MATCH(SMALL(INDIRECT("'" &amp; "funnel_data'!$" &amp; $B$1 &amp; "$3:$" &amp; $B$1 &amp;"$140"),ROWS(E$3:E15)),INDIRECT("'" &amp; "funnel_data'!$" &amp; $B$1 &amp; "$3:$" &amp; $B$1 &amp;"$140"),0),COLUMN()+COLUMN(INDIRECT($B$1&amp;"1"))-2)</f>
        <v>0.11290322580645161</v>
      </c>
      <c r="F15" s="12">
        <f ca="1">INDEX(funnel_data!$B$3:$X$140,MATCH(SMALL(INDIRECT("'" &amp; "funnel_data'!$" &amp; $B$1 &amp; "$3:$" &amp; $B$1 &amp;"$140"),ROWS(F$3:F15)),INDIRECT("'" &amp; "funnel_data'!$" &amp; $B$1 &amp; "$3:$" &amp; $B$1 &amp;"$140"),0),COLUMN()+COLUMN(INDIRECT($B$1&amp;"1"))-2)</f>
        <v>4.1856794361209183E-2</v>
      </c>
      <c r="G15" s="12">
        <f ca="1">INDEX(funnel_data!$B$3:$X$140,MATCH(SMALL(INDIRECT("'" &amp; "funnel_data'!$" &amp; $B$1 &amp; "$3:$" &amp; $B$1 &amp;"$140"),ROWS(G$3:G15)),INDIRECT("'" &amp; "funnel_data'!$" &amp; $B$1 &amp; "$3:$" &amp; $B$1 &amp;"$140"),0),COLUMN()+COLUMN(INDIRECT($B$1&amp;"1"))-2)</f>
        <v>1.3320149646822543E-2</v>
      </c>
      <c r="H15" s="12">
        <f ca="1">INDEX(funnel_data!$B$3:$X$140,MATCH(SMALL(INDIRECT("'" &amp; "funnel_data'!$" &amp; $B$1 &amp; "$3:$" &amp; $B$1 &amp;"$140"),ROWS(H$3:H15)),INDIRECT("'" &amp; "funnel_data'!$" &amp; $B$1 &amp; "$3:$" &amp; $B$1 &amp;"$140"),0),COLUMN()+COLUMN(INDIRECT($B$1&amp;"1"))-2)</f>
        <v>0.12385516961622602</v>
      </c>
      <c r="I15" s="12">
        <f ca="1">INDEX(funnel_data!$B$3:$X$140,MATCH(SMALL(INDIRECT("'" &amp; "funnel_data'!$" &amp; $B$1 &amp; "$3:$" &amp; $B$1 &amp;"$140"),ROWS(I$3:I15)),INDIRECT("'" &amp; "funnel_data'!$" &amp; $B$1 &amp; "$3:$" &amp; $B$1 &amp;"$140"),0),COLUMN()+COLUMN(INDIRECT($B$1&amp;"1"))-2)</f>
        <v>7.6538789496523926E-3</v>
      </c>
      <c r="J15" s="12">
        <f ca="1">INDEX(funnel_data!$B$3:$X$140,MATCH(SMALL(INDIRECT("'" &amp; "funnel_data'!$" &amp; $B$1 &amp; "$3:$" &amp; $B$1 &amp;"$140"),ROWS(J$3:J15)),INDIRECT("'" &amp; "funnel_data'!$" &amp; $B$1 &amp; "$3:$" &amp; $B$1 &amp;"$140"),0),COLUMN()+COLUMN(INDIRECT($B$1&amp;"1"))-2)</f>
        <v>0.19835192566815293</v>
      </c>
      <c r="K15" s="12" t="str">
        <f ca="1">INDEX(funnel_data!$B$3:$X$140,MATCH(SMALL(INDIRECT("'" &amp; "funnel_data'!$" &amp; $B$1 &amp; "$3:$" &amp; $B$1 &amp;"$140"),ROWS(K$3:K15)),INDIRECT("'" &amp; "funnel_data'!$" &amp; $B$1 &amp; "$3:$" &amp; $B$1 &amp;"$140"),0),COLUMN()+COLUMN(INDIRECT($B$1&amp;"1"))-2)</f>
        <v/>
      </c>
    </row>
    <row r="16" spans="1:12" x14ac:dyDescent="0.3">
      <c r="A16" s="12"/>
      <c r="B16" s="12" t="str">
        <f ca="1">INDEX(funnel_data!$B$3:$X$140,MATCH(SMALL(INDIRECT("'" &amp; "funnel_data'!$" &amp; $B$1 &amp; "$3:$" &amp; $B$1 &amp;"$140"),ROWS(B$3:B16)),INDIRECT("'" &amp; "funnel_data'!$" &amp; $B$1 &amp; "$3:$" &amp; $B$1 &amp;"$140"),0),1)</f>
        <v>Trust084</v>
      </c>
      <c r="C16" s="12">
        <f ca="1">INDEX(funnel_data!$B$3:$X$140,MATCH(SMALL(INDIRECT("'" &amp; "funnel_data'!$" &amp; $B$1 &amp; "$3:$" &amp; $B$1 &amp;"$140"),ROWS(C$3:C16)),INDIRECT("'" &amp; "funnel_data'!$" &amp; $B$1 &amp; "$3:$" &amp; $B$1 &amp;"$140"),0),COLUMN()+COLUMN(INDIRECT($B$1&amp;"1"))-2)</f>
        <v>71</v>
      </c>
      <c r="D16" s="12">
        <f ca="1">INDEX(funnel_data!$B$3:$X$140,MATCH(SMALL(INDIRECT("'" &amp; "funnel_data'!$" &amp; $B$1 &amp; "$3:$" &amp; $B$1 &amp;"$140"),ROWS(D$3:D16)),INDIRECT("'" &amp; "funnel_data'!$" &amp; $B$1 &amp; "$3:$" &amp; $B$1 &amp;"$140"),0),COLUMN()+COLUMN(INDIRECT($B$1&amp;"1"))-2)</f>
        <v>1</v>
      </c>
      <c r="E16" s="12">
        <f ca="1">INDEX(funnel_data!$B$3:$X$140,MATCH(SMALL(INDIRECT("'" &amp; "funnel_data'!$" &amp; $B$1 &amp; "$3:$" &amp; $B$1 &amp;"$140"),ROWS(E$3:E16)),INDIRECT("'" &amp; "funnel_data'!$" &amp; $B$1 &amp; "$3:$" &amp; $B$1 &amp;"$140"),0),COLUMN()+COLUMN(INDIRECT($B$1&amp;"1"))-2)</f>
        <v>1.4084507042253521E-2</v>
      </c>
      <c r="F16" s="12">
        <f ca="1">INDEX(funnel_data!$B$3:$X$140,MATCH(SMALL(INDIRECT("'" &amp; "funnel_data'!$" &amp; $B$1 &amp; "$3:$" &amp; $B$1 &amp;"$140"),ROWS(F$3:F16)),INDIRECT("'" &amp; "funnel_data'!$" &amp; $B$1 &amp; "$3:$" &amp; $B$1 &amp;"$140"),0),COLUMN()+COLUMN(INDIRECT($B$1&amp;"1"))-2)</f>
        <v>4.1856794361209183E-2</v>
      </c>
      <c r="G16" s="12">
        <f ca="1">INDEX(funnel_data!$B$3:$X$140,MATCH(SMALL(INDIRECT("'" &amp; "funnel_data'!$" &amp; $B$1 &amp; "$3:$" &amp; $B$1 &amp;"$140"),ROWS(G$3:G16)),INDIRECT("'" &amp; "funnel_data'!$" &amp; $B$1 &amp; "$3:$" &amp; $B$1 &amp;"$140"),0),COLUMN()+COLUMN(INDIRECT($B$1&amp;"1"))-2)</f>
        <v>1.4269458905362345E-2</v>
      </c>
      <c r="H16" s="12">
        <f ca="1">INDEX(funnel_data!$B$3:$X$140,MATCH(SMALL(INDIRECT("'" &amp; "funnel_data'!$" &amp; $B$1 &amp; "$3:$" &amp; $B$1 &amp;"$140"),ROWS(H$3:H16)),INDIRECT("'" &amp; "funnel_data'!$" &amp; $B$1 &amp; "$3:$" &amp; $B$1 &amp;"$140"),0),COLUMN()+COLUMN(INDIRECT($B$1&amp;"1"))-2)</f>
        <v>0.11647687467504884</v>
      </c>
      <c r="I16" s="12">
        <f ca="1">INDEX(funnel_data!$B$3:$X$140,MATCH(SMALL(INDIRECT("'" &amp; "funnel_data'!$" &amp; $B$1 &amp; "$3:$" &amp; $B$1 &amp;"$140"),ROWS(I$3:I16)),INDIRECT("'" &amp; "funnel_data'!$" &amp; $B$1 &amp; "$3:$" &amp; $B$1 &amp;"$140"),0),COLUMN()+COLUMN(INDIRECT($B$1&amp;"1"))-2)</f>
        <v>8.3953134674314995E-3</v>
      </c>
      <c r="J16" s="12">
        <f ca="1">INDEX(funnel_data!$B$3:$X$140,MATCH(SMALL(INDIRECT("'" &amp; "funnel_data'!$" &amp; $B$1 &amp; "$3:$" &amp; $B$1 &amp;"$140"),ROWS(J$3:J16)),INDIRECT("'" &amp; "funnel_data'!$" &amp; $B$1 &amp; "$3:$" &amp; $B$1 &amp;"$140"),0),COLUMN()+COLUMN(INDIRECT($B$1&amp;"1"))-2)</f>
        <v>0.18394644378303215</v>
      </c>
      <c r="K16" s="12" t="str">
        <f ca="1">INDEX(funnel_data!$B$3:$X$140,MATCH(SMALL(INDIRECT("'" &amp; "funnel_data'!$" &amp; $B$1 &amp; "$3:$" &amp; $B$1 &amp;"$140"),ROWS(K$3:K16)),INDIRECT("'" &amp; "funnel_data'!$" &amp; $B$1 &amp; "$3:$" &amp; $B$1 &amp;"$140"),0),COLUMN()+COLUMN(INDIRECT($B$1&amp;"1"))-2)</f>
        <v/>
      </c>
    </row>
    <row r="17" spans="1:11" x14ac:dyDescent="0.3">
      <c r="A17" s="12"/>
      <c r="B17" s="12" t="str">
        <f ca="1">INDEX(funnel_data!$B$3:$X$140,MATCH(SMALL(INDIRECT("'" &amp; "funnel_data'!$" &amp; $B$1 &amp; "$3:$" &amp; $B$1 &amp;"$140"),ROWS(B$3:B17)),INDIRECT("'" &amp; "funnel_data'!$" &amp; $B$1 &amp; "$3:$" &amp; $B$1 &amp;"$140"),0),1)</f>
        <v>Trust014</v>
      </c>
      <c r="C17" s="12">
        <f ca="1">INDEX(funnel_data!$B$3:$X$140,MATCH(SMALL(INDIRECT("'" &amp; "funnel_data'!$" &amp; $B$1 &amp; "$3:$" &amp; $B$1 &amp;"$140"),ROWS(C$3:C17)),INDIRECT("'" &amp; "funnel_data'!$" &amp; $B$1 &amp; "$3:$" &amp; $B$1 &amp;"$140"),0),COLUMN()+COLUMN(INDIRECT($B$1&amp;"1"))-2)</f>
        <v>73</v>
      </c>
      <c r="D17" s="12">
        <f ca="1">INDEX(funnel_data!$B$3:$X$140,MATCH(SMALL(INDIRECT("'" &amp; "funnel_data'!$" &amp; $B$1 &amp; "$3:$" &amp; $B$1 &amp;"$140"),ROWS(D$3:D17)),INDIRECT("'" &amp; "funnel_data'!$" &amp; $B$1 &amp; "$3:$" &amp; $B$1 &amp;"$140"),0),COLUMN()+COLUMN(INDIRECT($B$1&amp;"1"))-2)</f>
        <v>1</v>
      </c>
      <c r="E17" s="12">
        <f ca="1">INDEX(funnel_data!$B$3:$X$140,MATCH(SMALL(INDIRECT("'" &amp; "funnel_data'!$" &amp; $B$1 &amp; "$3:$" &amp; $B$1 &amp;"$140"),ROWS(E$3:E17)),INDIRECT("'" &amp; "funnel_data'!$" &amp; $B$1 &amp; "$3:$" &amp; $B$1 &amp;"$140"),0),COLUMN()+COLUMN(INDIRECT($B$1&amp;"1"))-2)</f>
        <v>1.3698630136986301E-2</v>
      </c>
      <c r="F17" s="12">
        <f ca="1">INDEX(funnel_data!$B$3:$X$140,MATCH(SMALL(INDIRECT("'" &amp; "funnel_data'!$" &amp; $B$1 &amp; "$3:$" &amp; $B$1 &amp;"$140"),ROWS(F$3:F17)),INDIRECT("'" &amp; "funnel_data'!$" &amp; $B$1 &amp; "$3:$" &amp; $B$1 &amp;"$140"),0),COLUMN()+COLUMN(INDIRECT($B$1&amp;"1"))-2)</f>
        <v>4.1856794361209183E-2</v>
      </c>
      <c r="G17" s="12">
        <f ca="1">INDEX(funnel_data!$B$3:$X$140,MATCH(SMALL(INDIRECT("'" &amp; "funnel_data'!$" &amp; $B$1 &amp; "$3:$" &amp; $B$1 &amp;"$140"),ROWS(G$3:G17)),INDIRECT("'" &amp; "funnel_data'!$" &amp; $B$1 &amp; "$3:$" &amp; $B$1 &amp;"$140"),0),COLUMN()+COLUMN(INDIRECT($B$1&amp;"1"))-2)</f>
        <v>1.4465998366283069E-2</v>
      </c>
      <c r="H17" s="12">
        <f ca="1">INDEX(funnel_data!$B$3:$X$140,MATCH(SMALL(INDIRECT("'" &amp; "funnel_data'!$" &amp; $B$1 &amp; "$3:$" &amp; $B$1 &amp;"$140"),ROWS(H$3:H17)),INDIRECT("'" &amp; "funnel_data'!$" &amp; $B$1 &amp; "$3:$" &amp; $B$1 &amp;"$140"),0),COLUMN()+COLUMN(INDIRECT($B$1&amp;"1"))-2)</f>
        <v>0.11505618723027582</v>
      </c>
      <c r="I17" s="12">
        <f ca="1">INDEX(funnel_data!$B$3:$X$140,MATCH(SMALL(INDIRECT("'" &amp; "funnel_data'!$" &amp; $B$1 &amp; "$3:$" &amp; $B$1 &amp;"$140"),ROWS(I$3:I17)),INDIRECT("'" &amp; "funnel_data'!$" &amp; $B$1 &amp; "$3:$" &amp; $B$1 &amp;"$140"),0),COLUMN()+COLUMN(INDIRECT($B$1&amp;"1"))-2)</f>
        <v>8.5523344955898296E-3</v>
      </c>
      <c r="J17" s="12">
        <f ca="1">INDEX(funnel_data!$B$3:$X$140,MATCH(SMALL(INDIRECT("'" &amp; "funnel_data'!$" &amp; $B$1 &amp; "$3:$" &amp; $B$1 &amp;"$140"),ROWS(J$3:J17)),INDIRECT("'" &amp; "funnel_data'!$" &amp; $B$1 &amp; "$3:$" &amp; $B$1 &amp;"$140"),0),COLUMN()+COLUMN(INDIRECT($B$1&amp;"1"))-2)</f>
        <v>0.18115758648000885</v>
      </c>
      <c r="K17" s="12" t="str">
        <f ca="1">INDEX(funnel_data!$B$3:$X$140,MATCH(SMALL(INDIRECT("'" &amp; "funnel_data'!$" &amp; $B$1 &amp; "$3:$" &amp; $B$1 &amp;"$140"),ROWS(K$3:K17)),INDIRECT("'" &amp; "funnel_data'!$" &amp; $B$1 &amp; "$3:$" &amp; $B$1 &amp;"$140"),0),COLUMN()+COLUMN(INDIRECT($B$1&amp;"1"))-2)</f>
        <v/>
      </c>
    </row>
    <row r="18" spans="1:11" x14ac:dyDescent="0.3">
      <c r="A18" s="12"/>
      <c r="B18" s="12" t="str">
        <f ca="1">INDEX(funnel_data!$B$3:$X$140,MATCH(SMALL(INDIRECT("'" &amp; "funnel_data'!$" &amp; $B$1 &amp; "$3:$" &amp; $B$1 &amp;"$140"),ROWS(B$3:B18)),INDIRECT("'" &amp; "funnel_data'!$" &amp; $B$1 &amp; "$3:$" &amp; $B$1 &amp;"$140"),0),1)</f>
        <v>Trust015</v>
      </c>
      <c r="C18" s="12">
        <f ca="1">INDEX(funnel_data!$B$3:$X$140,MATCH(SMALL(INDIRECT("'" &amp; "funnel_data'!$" &amp; $B$1 &amp; "$3:$" &amp; $B$1 &amp;"$140"),ROWS(C$3:C18)),INDIRECT("'" &amp; "funnel_data'!$" &amp; $B$1 &amp; "$3:$" &amp; $B$1 &amp;"$140"),0),COLUMN()+COLUMN(INDIRECT($B$1&amp;"1"))-2)</f>
        <v>78</v>
      </c>
      <c r="D18" s="12">
        <f ca="1">INDEX(funnel_data!$B$3:$X$140,MATCH(SMALL(INDIRECT("'" &amp; "funnel_data'!$" &amp; $B$1 &amp; "$3:$" &amp; $B$1 &amp;"$140"),ROWS(D$3:D18)),INDIRECT("'" &amp; "funnel_data'!$" &amp; $B$1 &amp; "$3:$" &amp; $B$1 &amp;"$140"),0),COLUMN()+COLUMN(INDIRECT($B$1&amp;"1"))-2)</f>
        <v>1</v>
      </c>
      <c r="E18" s="12">
        <f ca="1">INDEX(funnel_data!$B$3:$X$140,MATCH(SMALL(INDIRECT("'" &amp; "funnel_data'!$" &amp; $B$1 &amp; "$3:$" &amp; $B$1 &amp;"$140"),ROWS(E$3:E18)),INDIRECT("'" &amp; "funnel_data'!$" &amp; $B$1 &amp; "$3:$" &amp; $B$1 &amp;"$140"),0),COLUMN()+COLUMN(INDIRECT($B$1&amp;"1"))-2)</f>
        <v>1.282051282051282E-2</v>
      </c>
      <c r="F18" s="12">
        <f ca="1">INDEX(funnel_data!$B$3:$X$140,MATCH(SMALL(INDIRECT("'" &amp; "funnel_data'!$" &amp; $B$1 &amp; "$3:$" &amp; $B$1 &amp;"$140"),ROWS(F$3:F18)),INDIRECT("'" &amp; "funnel_data'!$" &amp; $B$1 &amp; "$3:$" &amp; $B$1 &amp;"$140"),0),COLUMN()+COLUMN(INDIRECT($B$1&amp;"1"))-2)</f>
        <v>4.1856794361209183E-2</v>
      </c>
      <c r="G18" s="12">
        <f ca="1">INDEX(funnel_data!$B$3:$X$140,MATCH(SMALL(INDIRECT("'" &amp; "funnel_data'!$" &amp; $B$1 &amp; "$3:$" &amp; $B$1 &amp;"$140"),ROWS(G$3:G18)),INDIRECT("'" &amp; "funnel_data'!$" &amp; $B$1 &amp; "$3:$" &amp; $B$1 &amp;"$140"),0),COLUMN()+COLUMN(INDIRECT($B$1&amp;"1"))-2)</f>
        <v>1.4936976160757436E-2</v>
      </c>
      <c r="H18" s="12">
        <f ca="1">INDEX(funnel_data!$B$3:$X$140,MATCH(SMALL(INDIRECT("'" &amp; "funnel_data'!$" &amp; $B$1 &amp; "$3:$" &amp; $B$1 &amp;"$140"),ROWS(H$3:H18)),INDIRECT("'" &amp; "funnel_data'!$" &amp; $B$1 &amp; "$3:$" &amp; $B$1 &amp;"$140"),0),COLUMN()+COLUMN(INDIRECT($B$1&amp;"1"))-2)</f>
        <v>0.11178659620767904</v>
      </c>
      <c r="I18" s="12">
        <f ca="1">INDEX(funnel_data!$B$3:$X$140,MATCH(SMALL(INDIRECT("'" &amp; "funnel_data'!$" &amp; $B$1 &amp; "$3:$" &amp; $B$1 &amp;"$140"),ROWS(I$3:I18)),INDIRECT("'" &amp; "funnel_data'!$" &amp; $B$1 &amp; "$3:$" &amp; $B$1 &amp;"$140"),0),COLUMN()+COLUMN(INDIRECT($B$1&amp;"1"))-2)</f>
        <v>8.9335477228139303E-3</v>
      </c>
      <c r="J18" s="12">
        <f ca="1">INDEX(funnel_data!$B$3:$X$140,MATCH(SMALL(INDIRECT("'" &amp; "funnel_data'!$" &amp; $B$1 &amp; "$3:$" &amp; $B$1 &amp;"$140"),ROWS(J$3:J18)),INDIRECT("'" &amp; "funnel_data'!$" &amp; $B$1 &amp; "$3:$" &amp; $B$1 &amp;"$140"),0),COLUMN()+COLUMN(INDIRECT($B$1&amp;"1"))-2)</f>
        <v>0.17472285320068795</v>
      </c>
      <c r="K18" s="12" t="str">
        <f ca="1">INDEX(funnel_data!$B$3:$X$140,MATCH(SMALL(INDIRECT("'" &amp; "funnel_data'!$" &amp; $B$1 &amp; "$3:$" &amp; $B$1 &amp;"$140"),ROWS(K$3:K18)),INDIRECT("'" &amp; "funnel_data'!$" &amp; $B$1 &amp; "$3:$" &amp; $B$1 &amp;"$140"),0),COLUMN()+COLUMN(INDIRECT($B$1&amp;"1"))-2)</f>
        <v/>
      </c>
    </row>
    <row r="19" spans="1:11" x14ac:dyDescent="0.3">
      <c r="A19" s="12"/>
      <c r="B19" s="12" t="str">
        <f ca="1">INDEX(funnel_data!$B$3:$X$140,MATCH(SMALL(INDIRECT("'" &amp; "funnel_data'!$" &amp; $B$1 &amp; "$3:$" &amp; $B$1 &amp;"$140"),ROWS(B$3:B19)),INDIRECT("'" &amp; "funnel_data'!$" &amp; $B$1 &amp; "$3:$" &amp; $B$1 &amp;"$140"),0),1)</f>
        <v>Trust117</v>
      </c>
      <c r="C19" s="12">
        <f ca="1">INDEX(funnel_data!$B$3:$X$140,MATCH(SMALL(INDIRECT("'" &amp; "funnel_data'!$" &amp; $B$1 &amp; "$3:$" &amp; $B$1 &amp;"$140"),ROWS(C$3:C19)),INDIRECT("'" &amp; "funnel_data'!$" &amp; $B$1 &amp; "$3:$" &amp; $B$1 &amp;"$140"),0),COLUMN()+COLUMN(INDIRECT($B$1&amp;"1"))-2)</f>
        <v>84</v>
      </c>
      <c r="D19" s="12">
        <f ca="1">INDEX(funnel_data!$B$3:$X$140,MATCH(SMALL(INDIRECT("'" &amp; "funnel_data'!$" &amp; $B$1 &amp; "$3:$" &amp; $B$1 &amp;"$140"),ROWS(D$3:D19)),INDIRECT("'" &amp; "funnel_data'!$" &amp; $B$1 &amp; "$3:$" &amp; $B$1 &amp;"$140"),0),COLUMN()+COLUMN(INDIRECT($B$1&amp;"1"))-2)</f>
        <v>1</v>
      </c>
      <c r="E19" s="12">
        <f ca="1">INDEX(funnel_data!$B$3:$X$140,MATCH(SMALL(INDIRECT("'" &amp; "funnel_data'!$" &amp; $B$1 &amp; "$3:$" &amp; $B$1 &amp;"$140"),ROWS(E$3:E19)),INDIRECT("'" &amp; "funnel_data'!$" &amp; $B$1 &amp; "$3:$" &amp; $B$1 &amp;"$140"),0),COLUMN()+COLUMN(INDIRECT($B$1&amp;"1"))-2)</f>
        <v>1.1904761904761904E-2</v>
      </c>
      <c r="F19" s="12">
        <f ca="1">INDEX(funnel_data!$B$3:$X$140,MATCH(SMALL(INDIRECT("'" &amp; "funnel_data'!$" &amp; $B$1 &amp; "$3:$" &amp; $B$1 &amp;"$140"),ROWS(F$3:F19)),INDIRECT("'" &amp; "funnel_data'!$" &amp; $B$1 &amp; "$3:$" &amp; $B$1 &amp;"$140"),0),COLUMN()+COLUMN(INDIRECT($B$1&amp;"1"))-2)</f>
        <v>4.1856794361209183E-2</v>
      </c>
      <c r="G19" s="12">
        <f ca="1">INDEX(funnel_data!$B$3:$X$140,MATCH(SMALL(INDIRECT("'" &amp; "funnel_data'!$" &amp; $B$1 &amp; "$3:$" &amp; $B$1 &amp;"$140"),ROWS(G$3:G19)),INDIRECT("'" &amp; "funnel_data'!$" &amp; $B$1 &amp; "$3:$" &amp; $B$1 &amp;"$140"),0),COLUMN()+COLUMN(INDIRECT($B$1&amp;"1"))-2)</f>
        <v>1.5467046115160426E-2</v>
      </c>
      <c r="H19" s="12">
        <f ca="1">INDEX(funnel_data!$B$3:$X$140,MATCH(SMALL(INDIRECT("'" &amp; "funnel_data'!$" &amp; $B$1 &amp; "$3:$" &amp; $B$1 &amp;"$140"),ROWS(H$3:H19)),INDIRECT("'" &amp; "funnel_data'!$" &amp; $B$1 &amp; "$3:$" &amp; $B$1 &amp;"$140"),0),COLUMN()+COLUMN(INDIRECT($B$1&amp;"1"))-2)</f>
        <v>0.10831873935189779</v>
      </c>
      <c r="I19" s="12">
        <f ca="1">INDEX(funnel_data!$B$3:$X$140,MATCH(SMALL(INDIRECT("'" &amp; "funnel_data'!$" &amp; $B$1 &amp; "$3:$" &amp; $B$1 &amp;"$140"),ROWS(I$3:I19)),INDIRECT("'" &amp; "funnel_data'!$" &amp; $B$1 &amp; "$3:$" &amp; $B$1 &amp;"$140"),0),COLUMN()+COLUMN(INDIRECT($B$1&amp;"1"))-2)</f>
        <v>9.3709465333847632E-3</v>
      </c>
      <c r="J19" s="12">
        <f ca="1">INDEX(funnel_data!$B$3:$X$140,MATCH(SMALL(INDIRECT("'" &amp; "funnel_data'!$" &amp; $B$1 &amp; "$3:$" &amp; $B$1 &amp;"$140"),ROWS(J$3:J19)),INDIRECT("'" &amp; "funnel_data'!$" &amp; $B$1 &amp; "$3:$" &amp; $B$1 &amp;"$140"),0),COLUMN()+COLUMN(INDIRECT($B$1&amp;"1"))-2)</f>
        <v>0.16787539421662642</v>
      </c>
      <c r="K19" s="12" t="str">
        <f ca="1">INDEX(funnel_data!$B$3:$X$140,MATCH(SMALL(INDIRECT("'" &amp; "funnel_data'!$" &amp; $B$1 &amp; "$3:$" &amp; $B$1 &amp;"$140"),ROWS(K$3:K19)),INDIRECT("'" &amp; "funnel_data'!$" &amp; $B$1 &amp; "$3:$" &amp; $B$1 &amp;"$140"),0),COLUMN()+COLUMN(INDIRECT($B$1&amp;"1"))-2)</f>
        <v/>
      </c>
    </row>
    <row r="20" spans="1:11" x14ac:dyDescent="0.3">
      <c r="A20" s="12"/>
      <c r="B20" s="12" t="str">
        <f ca="1">INDEX(funnel_data!$B$3:$X$140,MATCH(SMALL(INDIRECT("'" &amp; "funnel_data'!$" &amp; $B$1 &amp; "$3:$" &amp; $B$1 &amp;"$140"),ROWS(B$3:B20)),INDIRECT("'" &amp; "funnel_data'!$" &amp; $B$1 &amp; "$3:$" &amp; $B$1 &amp;"$140"),0),1)</f>
        <v>Trust045</v>
      </c>
      <c r="C20" s="12">
        <f ca="1">INDEX(funnel_data!$B$3:$X$140,MATCH(SMALL(INDIRECT("'" &amp; "funnel_data'!$" &amp; $B$1 &amp; "$3:$" &amp; $B$1 &amp;"$140"),ROWS(C$3:C20)),INDIRECT("'" &amp; "funnel_data'!$" &amp; $B$1 &amp; "$3:$" &amp; $B$1 &amp;"$140"),0),COLUMN()+COLUMN(INDIRECT($B$1&amp;"1"))-2)</f>
        <v>86</v>
      </c>
      <c r="D20" s="12">
        <f ca="1">INDEX(funnel_data!$B$3:$X$140,MATCH(SMALL(INDIRECT("'" &amp; "funnel_data'!$" &amp; $B$1 &amp; "$3:$" &amp; $B$1 &amp;"$140"),ROWS(D$3:D20)),INDIRECT("'" &amp; "funnel_data'!$" &amp; $B$1 &amp; "$3:$" &amp; $B$1 &amp;"$140"),0),COLUMN()+COLUMN(INDIRECT($B$1&amp;"1"))-2)</f>
        <v>6</v>
      </c>
      <c r="E20" s="12">
        <f ca="1">INDEX(funnel_data!$B$3:$X$140,MATCH(SMALL(INDIRECT("'" &amp; "funnel_data'!$" &amp; $B$1 &amp; "$3:$" &amp; $B$1 &amp;"$140"),ROWS(E$3:E20)),INDIRECT("'" &amp; "funnel_data'!$" &amp; $B$1 &amp; "$3:$" &amp; $B$1 &amp;"$140"),0),COLUMN()+COLUMN(INDIRECT($B$1&amp;"1"))-2)</f>
        <v>6.9767441860465115E-2</v>
      </c>
      <c r="F20" s="12">
        <f ca="1">INDEX(funnel_data!$B$3:$X$140,MATCH(SMALL(INDIRECT("'" &amp; "funnel_data'!$" &amp; $B$1 &amp; "$3:$" &amp; $B$1 &amp;"$140"),ROWS(F$3:F20)),INDIRECT("'" &amp; "funnel_data'!$" &amp; $B$1 &amp; "$3:$" &amp; $B$1 &amp;"$140"),0),COLUMN()+COLUMN(INDIRECT($B$1&amp;"1"))-2)</f>
        <v>4.1856794361209183E-2</v>
      </c>
      <c r="G20" s="12">
        <f ca="1">INDEX(funnel_data!$B$3:$X$140,MATCH(SMALL(INDIRECT("'" &amp; "funnel_data'!$" &amp; $B$1 &amp; "$3:$" &amp; $B$1 &amp;"$140"),ROWS(G$3:G20)),INDIRECT("'" &amp; "funnel_data'!$" &amp; $B$1 &amp; "$3:$" &amp; $B$1 &amp;"$140"),0),COLUMN()+COLUMN(INDIRECT($B$1&amp;"1"))-2)</f>
        <v>1.5635943987498704E-2</v>
      </c>
      <c r="H20" s="12">
        <f ca="1">INDEX(funnel_data!$B$3:$X$140,MATCH(SMALL(INDIRECT("'" &amp; "funnel_data'!$" &amp; $B$1 &amp; "$3:$" &amp; $B$1 &amp;"$140"),ROWS(H$3:H20)),INDIRECT("'" &amp; "funnel_data'!$" &amp; $B$1 &amp; "$3:$" &amp; $B$1 &amp;"$140"),0),COLUMN()+COLUMN(INDIRECT($B$1&amp;"1"))-2)</f>
        <v>0.10725777818717293</v>
      </c>
      <c r="I20" s="12">
        <f ca="1">INDEX(funnel_data!$B$3:$X$140,MATCH(SMALL(INDIRECT("'" &amp; "funnel_data'!$" &amp; $B$1 &amp; "$3:$" &amp; $B$1 &amp;"$140"),ROWS(I$3:I20)),INDIRECT("'" &amp; "funnel_data'!$" &amp; $B$1 &amp; "$3:$" &amp; $B$1 &amp;"$140"),0),COLUMN()+COLUMN(INDIRECT($B$1&amp;"1"))-2)</f>
        <v>9.5121804240681021E-3</v>
      </c>
      <c r="J20" s="12">
        <f ca="1">INDEX(funnel_data!$B$3:$X$140,MATCH(SMALL(INDIRECT("'" &amp; "funnel_data'!$" &amp; $B$1 &amp; "$3:$" &amp; $B$1 &amp;"$140"),ROWS(J$3:J20)),INDIRECT("'" &amp; "funnel_data'!$" &amp; $B$1 &amp; "$3:$" &amp; $B$1 &amp;"$140"),0),COLUMN()+COLUMN(INDIRECT($B$1&amp;"1"))-2)</f>
        <v>0.1657763706456791</v>
      </c>
      <c r="K20" s="12" t="str">
        <f ca="1">INDEX(funnel_data!$B$3:$X$140,MATCH(SMALL(INDIRECT("'" &amp; "funnel_data'!$" &amp; $B$1 &amp; "$3:$" &amp; $B$1 &amp;"$140"),ROWS(K$3:K20)),INDIRECT("'" &amp; "funnel_data'!$" &amp; $B$1 &amp; "$3:$" &amp; $B$1 &amp;"$140"),0),COLUMN()+COLUMN(INDIRECT($B$1&amp;"1"))-2)</f>
        <v/>
      </c>
    </row>
    <row r="21" spans="1:11" x14ac:dyDescent="0.3">
      <c r="A21" s="12"/>
      <c r="B21" s="12" t="str">
        <f ca="1">INDEX(funnel_data!$B$3:$X$140,MATCH(SMALL(INDIRECT("'" &amp; "funnel_data'!$" &amp; $B$1 &amp; "$3:$" &amp; $B$1 &amp;"$140"),ROWS(B$3:B21)),INDIRECT("'" &amp; "funnel_data'!$" &amp; $B$1 &amp; "$3:$" &amp; $B$1 &amp;"$140"),0),1)</f>
        <v>Trust113</v>
      </c>
      <c r="C21" s="12">
        <f ca="1">INDEX(funnel_data!$B$3:$X$140,MATCH(SMALL(INDIRECT("'" &amp; "funnel_data'!$" &amp; $B$1 &amp; "$3:$" &amp; $B$1 &amp;"$140"),ROWS(C$3:C21)),INDIRECT("'" &amp; "funnel_data'!$" &amp; $B$1 &amp; "$3:$" &amp; $B$1 &amp;"$140"),0),COLUMN()+COLUMN(INDIRECT($B$1&amp;"1"))-2)</f>
        <v>96</v>
      </c>
      <c r="D21" s="12">
        <f ca="1">INDEX(funnel_data!$B$3:$X$140,MATCH(SMALL(INDIRECT("'" &amp; "funnel_data'!$" &amp; $B$1 &amp; "$3:$" &amp; $B$1 &amp;"$140"),ROWS(D$3:D21)),INDIRECT("'" &amp; "funnel_data'!$" &amp; $B$1 &amp; "$3:$" &amp; $B$1 &amp;"$140"),0),COLUMN()+COLUMN(INDIRECT($B$1&amp;"1"))-2)</f>
        <v>4</v>
      </c>
      <c r="E21" s="12">
        <f ca="1">INDEX(funnel_data!$B$3:$X$140,MATCH(SMALL(INDIRECT("'" &amp; "funnel_data'!$" &amp; $B$1 &amp; "$3:$" &amp; $B$1 &amp;"$140"),ROWS(E$3:E21)),INDIRECT("'" &amp; "funnel_data'!$" &amp; $B$1 &amp; "$3:$" &amp; $B$1 &amp;"$140"),0),COLUMN()+COLUMN(INDIRECT($B$1&amp;"1"))-2)</f>
        <v>4.1666666666666664E-2</v>
      </c>
      <c r="F21" s="12">
        <f ca="1">INDEX(funnel_data!$B$3:$X$140,MATCH(SMALL(INDIRECT("'" &amp; "funnel_data'!$" &amp; $B$1 &amp; "$3:$" &amp; $B$1 &amp;"$140"),ROWS(F$3:F21)),INDIRECT("'" &amp; "funnel_data'!$" &amp; $B$1 &amp; "$3:$" &amp; $B$1 &amp;"$140"),0),COLUMN()+COLUMN(INDIRECT($B$1&amp;"1"))-2)</f>
        <v>4.1856794361209183E-2</v>
      </c>
      <c r="G21" s="12">
        <f ca="1">INDEX(funnel_data!$B$3:$X$140,MATCH(SMALL(INDIRECT("'" &amp; "funnel_data'!$" &amp; $B$1 &amp; "$3:$" &amp; $B$1 &amp;"$140"),ROWS(G$3:G21)),INDIRECT("'" &amp; "funnel_data'!$" &amp; $B$1 &amp; "$3:$" &amp; $B$1 &amp;"$140"),0),COLUMN()+COLUMN(INDIRECT($B$1&amp;"1"))-2)</f>
        <v>1.6428328810836345E-2</v>
      </c>
      <c r="H21" s="12">
        <f ca="1">INDEX(funnel_data!$B$3:$X$140,MATCH(SMALL(INDIRECT("'" &amp; "funnel_data'!$" &amp; $B$1 &amp; "$3:$" &amp; $B$1 &amp;"$140"),ROWS(H$3:H21)),INDIRECT("'" &amp; "funnel_data'!$" &amp; $B$1 &amp; "$3:$" &amp; $B$1 &amp;"$140"),0),COLUMN()+COLUMN(INDIRECT($B$1&amp;"1"))-2)</f>
        <v>0.10254116403936001</v>
      </c>
      <c r="I21" s="12">
        <f ca="1">INDEX(funnel_data!$B$3:$X$140,MATCH(SMALL(INDIRECT("'" &amp; "funnel_data'!$" &amp; $B$1 &amp; "$3:$" &amp; $B$1 &amp;"$140"),ROWS(I$3:I21)),INDIRECT("'" &amp; "funnel_data'!$" &amp; $B$1 &amp; "$3:$" &amp; $B$1 &amp;"$140"),0),COLUMN()+COLUMN(INDIRECT($B$1&amp;"1"))-2)</f>
        <v>1.0186843204571965E-2</v>
      </c>
      <c r="J21" s="12">
        <f ca="1">INDEX(funnel_data!$B$3:$X$140,MATCH(SMALL(INDIRECT("'" &amp; "funnel_data'!$" &amp; $B$1 &amp; "$3:$" &amp; $B$1 &amp;"$140"),ROWS(J$3:J21)),INDIRECT("'" &amp; "funnel_data'!$" &amp; $B$1 &amp; "$3:$" &amp; $B$1 &amp;"$140"),0),COLUMN()+COLUMN(INDIRECT($B$1&amp;"1"))-2)</f>
        <v>0.15642567390958273</v>
      </c>
      <c r="K21" s="12" t="str">
        <f ca="1">INDEX(funnel_data!$B$3:$X$140,MATCH(SMALL(INDIRECT("'" &amp; "funnel_data'!$" &amp; $B$1 &amp; "$3:$" &amp; $B$1 &amp;"$140"),ROWS(K$3:K21)),INDIRECT("'" &amp; "funnel_data'!$" &amp; $B$1 &amp; "$3:$" &amp; $B$1 &amp;"$140"),0),COLUMN()+COLUMN(INDIRECT($B$1&amp;"1"))-2)</f>
        <v/>
      </c>
    </row>
    <row r="22" spans="1:11" x14ac:dyDescent="0.3">
      <c r="A22" s="12"/>
      <c r="B22" s="12" t="str">
        <f ca="1">INDEX(funnel_data!$B$3:$X$140,MATCH(SMALL(INDIRECT("'" &amp; "funnel_data'!$" &amp; $B$1 &amp; "$3:$" &amp; $B$1 &amp;"$140"),ROWS(B$3:B22)),INDIRECT("'" &amp; "funnel_data'!$" &amp; $B$1 &amp; "$3:$" &amp; $B$1 &amp;"$140"),0),1)</f>
        <v>Trust066</v>
      </c>
      <c r="C22" s="12">
        <f ca="1">INDEX(funnel_data!$B$3:$X$140,MATCH(SMALL(INDIRECT("'" &amp; "funnel_data'!$" &amp; $B$1 &amp; "$3:$" &amp; $B$1 &amp;"$140"),ROWS(C$3:C22)),INDIRECT("'" &amp; "funnel_data'!$" &amp; $B$1 &amp; "$3:$" &amp; $B$1 &amp;"$140"),0),COLUMN()+COLUMN(INDIRECT($B$1&amp;"1"))-2)</f>
        <v>102</v>
      </c>
      <c r="D22" s="12">
        <f ca="1">INDEX(funnel_data!$B$3:$X$140,MATCH(SMALL(INDIRECT("'" &amp; "funnel_data'!$" &amp; $B$1 &amp; "$3:$" &amp; $B$1 &amp;"$140"),ROWS(D$3:D22)),INDIRECT("'" &amp; "funnel_data'!$" &amp; $B$1 &amp; "$3:$" &amp; $B$1 &amp;"$140"),0),COLUMN()+COLUMN(INDIRECT($B$1&amp;"1"))-2)</f>
        <v>6</v>
      </c>
      <c r="E22" s="12">
        <f ca="1">INDEX(funnel_data!$B$3:$X$140,MATCH(SMALL(INDIRECT("'" &amp; "funnel_data'!$" &amp; $B$1 &amp; "$3:$" &amp; $B$1 &amp;"$140"),ROWS(E$3:E22)),INDIRECT("'" &amp; "funnel_data'!$" &amp; $B$1 &amp; "$3:$" &amp; $B$1 &amp;"$140"),0),COLUMN()+COLUMN(INDIRECT($B$1&amp;"1"))-2)</f>
        <v>5.8823529411764705E-2</v>
      </c>
      <c r="F22" s="12">
        <f ca="1">INDEX(funnel_data!$B$3:$X$140,MATCH(SMALL(INDIRECT("'" &amp; "funnel_data'!$" &amp; $B$1 &amp; "$3:$" &amp; $B$1 &amp;"$140"),ROWS(F$3:F22)),INDIRECT("'" &amp; "funnel_data'!$" &amp; $B$1 &amp; "$3:$" &amp; $B$1 &amp;"$140"),0),COLUMN()+COLUMN(INDIRECT($B$1&amp;"1"))-2)</f>
        <v>4.1856794361209183E-2</v>
      </c>
      <c r="G22" s="12">
        <f ca="1">INDEX(funnel_data!$B$3:$X$140,MATCH(SMALL(INDIRECT("'" &amp; "funnel_data'!$" &amp; $B$1 &amp; "$3:$" &amp; $B$1 &amp;"$140"),ROWS(G$3:G22)),INDIRECT("'" &amp; "funnel_data'!$" &amp; $B$1 &amp; "$3:$" &amp; $B$1 &amp;"$140"),0),COLUMN()+COLUMN(INDIRECT($B$1&amp;"1"))-2)</f>
        <v>1.6866388569679005E-2</v>
      </c>
      <c r="H22" s="12">
        <f ca="1">INDEX(funnel_data!$B$3:$X$140,MATCH(SMALL(INDIRECT("'" &amp; "funnel_data'!$" &amp; $B$1 &amp; "$3:$" &amp; $B$1 &amp;"$140"),ROWS(H$3:H22)),INDIRECT("'" &amp; "funnel_data'!$" &amp; $B$1 &amp; "$3:$" &amp; $B$1 &amp;"$140"),0),COLUMN()+COLUMN(INDIRECT($B$1&amp;"1"))-2)</f>
        <v>0.10010450047287774</v>
      </c>
      <c r="I22" s="12">
        <f ca="1">INDEX(funnel_data!$B$3:$X$140,MATCH(SMALL(INDIRECT("'" &amp; "funnel_data'!$" &amp; $B$1 &amp; "$3:$" &amp; $B$1 &amp;"$140"),ROWS(I$3:I22)),INDIRECT("'" &amp; "funnel_data'!$" &amp; $B$1 &amp; "$3:$" &amp; $B$1 &amp;"$140"),0),COLUMN()+COLUMN(INDIRECT($B$1&amp;"1"))-2)</f>
        <v>1.0568378516047052E-2</v>
      </c>
      <c r="J22" s="12">
        <f ca="1">INDEX(funnel_data!$B$3:$X$140,MATCH(SMALL(INDIRECT("'" &amp; "funnel_data'!$" &amp; $B$1 &amp; "$3:$" &amp; $B$1 &amp;"$140"),ROWS(J$3:J22)),INDIRECT("'" &amp; "funnel_data'!$" &amp; $B$1 &amp; "$3:$" &amp; $B$1 &amp;"$140"),0),COLUMN()+COLUMN(INDIRECT($B$1&amp;"1"))-2)</f>
        <v>0.1515851826956533</v>
      </c>
      <c r="K22" s="12" t="str">
        <f ca="1">INDEX(funnel_data!$B$3:$X$140,MATCH(SMALL(INDIRECT("'" &amp; "funnel_data'!$" &amp; $B$1 &amp; "$3:$" &amp; $B$1 &amp;"$140"),ROWS(K$3:K22)),INDIRECT("'" &amp; "funnel_data'!$" &amp; $B$1 &amp; "$3:$" &amp; $B$1 &amp;"$140"),0),COLUMN()+COLUMN(INDIRECT($B$1&amp;"1"))-2)</f>
        <v/>
      </c>
    </row>
    <row r="23" spans="1:11" x14ac:dyDescent="0.3">
      <c r="A23" s="12"/>
      <c r="B23" s="12" t="str">
        <f ca="1">INDEX(funnel_data!$B$3:$X$140,MATCH(SMALL(INDIRECT("'" &amp; "funnel_data'!$" &amp; $B$1 &amp; "$3:$" &amp; $B$1 &amp;"$140"),ROWS(B$3:B23)),INDIRECT("'" &amp; "funnel_data'!$" &amp; $B$1 &amp; "$3:$" &amp; $B$1 &amp;"$140"),0),1)</f>
        <v>Trust101</v>
      </c>
      <c r="C23" s="12">
        <f ca="1">INDEX(funnel_data!$B$3:$X$140,MATCH(SMALL(INDIRECT("'" &amp; "funnel_data'!$" &amp; $B$1 &amp; "$3:$" &amp; $B$1 &amp;"$140"),ROWS(C$3:C23)),INDIRECT("'" &amp; "funnel_data'!$" &amp; $B$1 &amp; "$3:$" &amp; $B$1 &amp;"$140"),0),COLUMN()+COLUMN(INDIRECT($B$1&amp;"1"))-2)</f>
        <v>104</v>
      </c>
      <c r="D23" s="12">
        <f ca="1">INDEX(funnel_data!$B$3:$X$140,MATCH(SMALL(INDIRECT("'" &amp; "funnel_data'!$" &amp; $B$1 &amp; "$3:$" &amp; $B$1 &amp;"$140"),ROWS(D$3:D23)),INDIRECT("'" &amp; "funnel_data'!$" &amp; $B$1 &amp; "$3:$" &amp; $B$1 &amp;"$140"),0),COLUMN()+COLUMN(INDIRECT($B$1&amp;"1"))-2)</f>
        <v>5</v>
      </c>
      <c r="E23" s="12">
        <f ca="1">INDEX(funnel_data!$B$3:$X$140,MATCH(SMALL(INDIRECT("'" &amp; "funnel_data'!$" &amp; $B$1 &amp; "$3:$" &amp; $B$1 &amp;"$140"),ROWS(E$3:E23)),INDIRECT("'" &amp; "funnel_data'!$" &amp; $B$1 &amp; "$3:$" &amp; $B$1 &amp;"$140"),0),COLUMN()+COLUMN(INDIRECT($B$1&amp;"1"))-2)</f>
        <v>4.807692307692308E-2</v>
      </c>
      <c r="F23" s="12">
        <f ca="1">INDEX(funnel_data!$B$3:$X$140,MATCH(SMALL(INDIRECT("'" &amp; "funnel_data'!$" &amp; $B$1 &amp; "$3:$" &amp; $B$1 &amp;"$140"),ROWS(F$3:F23)),INDIRECT("'" &amp; "funnel_data'!$" &amp; $B$1 &amp; "$3:$" &amp; $B$1 &amp;"$140"),0),COLUMN()+COLUMN(INDIRECT($B$1&amp;"1"))-2)</f>
        <v>4.1856794361209183E-2</v>
      </c>
      <c r="G23" s="12">
        <f ca="1">INDEX(funnel_data!$B$3:$X$140,MATCH(SMALL(INDIRECT("'" &amp; "funnel_data'!$" &amp; $B$1 &amp; "$3:$" &amp; $B$1 &amp;"$140"),ROWS(G$3:G23)),INDIRECT("'" &amp; "funnel_data'!$" &amp; $B$1 &amp; "$3:$" &amp; $B$1 &amp;"$140"),0),COLUMN()+COLUMN(INDIRECT($B$1&amp;"1"))-2)</f>
        <v>1.7006811118554958E-2</v>
      </c>
      <c r="H23" s="12">
        <f ca="1">INDEX(funnel_data!$B$3:$X$140,MATCH(SMALL(INDIRECT("'" &amp; "funnel_data'!$" &amp; $B$1 &amp; "$3:$" &amp; $B$1 &amp;"$140"),ROWS(H$3:H23)),INDIRECT("'" &amp; "funnel_data'!$" &amp; $B$1 &amp; "$3:$" &amp; $B$1 &amp;"$140"),0),COLUMN()+COLUMN(INDIRECT($B$1&amp;"1"))-2)</f>
        <v>9.9347297380683833E-2</v>
      </c>
      <c r="I23" s="12">
        <f ca="1">INDEX(funnel_data!$B$3:$X$140,MATCH(SMALL(INDIRECT("'" &amp; "funnel_data'!$" &amp; $B$1 &amp; "$3:$" &amp; $B$1 &amp;"$140"),ROWS(I$3:I23)),INDIRECT("'" &amp; "funnel_data'!$" &amp; $B$1 &amp; "$3:$" &amp; $B$1 &amp;"$140"),0),COLUMN()+COLUMN(INDIRECT($B$1&amp;"1"))-2)</f>
        <v>1.0691973886845837E-2</v>
      </c>
      <c r="J23" s="12">
        <f ca="1">INDEX(funnel_data!$B$3:$X$140,MATCH(SMALL(INDIRECT("'" &amp; "funnel_data'!$" &amp; $B$1 &amp; "$3:$" &amp; $B$1 &amp;"$140"),ROWS(J$3:J23)),INDIRECT("'" &amp; "funnel_data'!$" &amp; $B$1 &amp; "$3:$" &amp; $B$1 &amp;"$140"),0),COLUMN()+COLUMN(INDIRECT($B$1&amp;"1"))-2)</f>
        <v>0.15007998571933476</v>
      </c>
      <c r="K23" s="12" t="str">
        <f ca="1">INDEX(funnel_data!$B$3:$X$140,MATCH(SMALL(INDIRECT("'" &amp; "funnel_data'!$" &amp; $B$1 &amp; "$3:$" &amp; $B$1 &amp;"$140"),ROWS(K$3:K23)),INDIRECT("'" &amp; "funnel_data'!$" &amp; $B$1 &amp; "$3:$" &amp; $B$1 &amp;"$140"),0),COLUMN()+COLUMN(INDIRECT($B$1&amp;"1"))-2)</f>
        <v/>
      </c>
    </row>
    <row r="24" spans="1:11" x14ac:dyDescent="0.3">
      <c r="A24" s="12"/>
      <c r="B24" s="12" t="str">
        <f ca="1">INDEX(funnel_data!$B$3:$X$140,MATCH(SMALL(INDIRECT("'" &amp; "funnel_data'!$" &amp; $B$1 &amp; "$3:$" &amp; $B$1 &amp;"$140"),ROWS(B$3:B24)),INDIRECT("'" &amp; "funnel_data'!$" &amp; $B$1 &amp; "$3:$" &amp; $B$1 &amp;"$140"),0),1)</f>
        <v>Trust019</v>
      </c>
      <c r="C24" s="12">
        <f ca="1">INDEX(funnel_data!$B$3:$X$140,MATCH(SMALL(INDIRECT("'" &amp; "funnel_data'!$" &amp; $B$1 &amp; "$3:$" &amp; $B$1 &amp;"$140"),ROWS(C$3:C24)),INDIRECT("'" &amp; "funnel_data'!$" &amp; $B$1 &amp; "$3:$" &amp; $B$1 &amp;"$140"),0),COLUMN()+COLUMN(INDIRECT($B$1&amp;"1"))-2)</f>
        <v>107</v>
      </c>
      <c r="D24" s="12">
        <f ca="1">INDEX(funnel_data!$B$3:$X$140,MATCH(SMALL(INDIRECT("'" &amp; "funnel_data'!$" &amp; $B$1 &amp; "$3:$" &amp; $B$1 &amp;"$140"),ROWS(D$3:D24)),INDIRECT("'" &amp; "funnel_data'!$" &amp; $B$1 &amp; "$3:$" &amp; $B$1 &amp;"$140"),0),COLUMN()+COLUMN(INDIRECT($B$1&amp;"1"))-2)</f>
        <v>2</v>
      </c>
      <c r="E24" s="12">
        <f ca="1">INDEX(funnel_data!$B$3:$X$140,MATCH(SMALL(INDIRECT("'" &amp; "funnel_data'!$" &amp; $B$1 &amp; "$3:$" &amp; $B$1 &amp;"$140"),ROWS(E$3:E24)),INDIRECT("'" &amp; "funnel_data'!$" &amp; $B$1 &amp; "$3:$" &amp; $B$1 &amp;"$140"),0),COLUMN()+COLUMN(INDIRECT($B$1&amp;"1"))-2)</f>
        <v>1.8691588785046728E-2</v>
      </c>
      <c r="F24" s="12">
        <f ca="1">INDEX(funnel_data!$B$3:$X$140,MATCH(SMALL(INDIRECT("'" &amp; "funnel_data'!$" &amp; $B$1 &amp; "$3:$" &amp; $B$1 &amp;"$140"),ROWS(F$3:F24)),INDIRECT("'" &amp; "funnel_data'!$" &amp; $B$1 &amp; "$3:$" &amp; $B$1 &amp;"$140"),0),COLUMN()+COLUMN(INDIRECT($B$1&amp;"1"))-2)</f>
        <v>4.1856794361209183E-2</v>
      </c>
      <c r="G24" s="12">
        <f ca="1">INDEX(funnel_data!$B$3:$X$140,MATCH(SMALL(INDIRECT("'" &amp; "funnel_data'!$" &amp; $B$1 &amp; "$3:$" &amp; $B$1 &amp;"$140"),ROWS(G$3:G24)),INDIRECT("'" &amp; "funnel_data'!$" &amp; $B$1 &amp; "$3:$" &amp; $B$1 &amp;"$140"),0),COLUMN()+COLUMN(INDIRECT($B$1&amp;"1"))-2)</f>
        <v>1.7212513870330706E-2</v>
      </c>
      <c r="H24" s="12">
        <f ca="1">INDEX(funnel_data!$B$3:$X$140,MATCH(SMALL(INDIRECT("'" &amp; "funnel_data'!$" &amp; $B$1 &amp; "$3:$" &amp; $B$1 &amp;"$140"),ROWS(H$3:H24)),INDIRECT("'" &amp; "funnel_data'!$" &amp; $B$1 &amp; "$3:$" &amp; $B$1 &amp;"$140"),0),COLUMN()+COLUMN(INDIRECT($B$1&amp;"1"))-2)</f>
        <v>9.8258157730392898E-2</v>
      </c>
      <c r="I24" s="12">
        <f ca="1">INDEX(funnel_data!$B$3:$X$140,MATCH(SMALL(INDIRECT("'" &amp; "funnel_data'!$" &amp; $B$1 &amp; "$3:$" &amp; $B$1 &amp;"$140"),ROWS(I$3:I24)),INDIRECT("'" &amp; "funnel_data'!$" &amp; $B$1 &amp; "$3:$" &amp; $B$1 &amp;"$140"),0),COLUMN()+COLUMN(INDIRECT($B$1&amp;"1"))-2)</f>
        <v>1.0874160273135829E-2</v>
      </c>
      <c r="J24" s="12">
        <f ca="1">INDEX(funnel_data!$B$3:$X$140,MATCH(SMALL(INDIRECT("'" &amp; "funnel_data'!$" &amp; $B$1 &amp; "$3:$" &amp; $B$1 &amp;"$140"),ROWS(J$3:J24)),INDIRECT("'" &amp; "funnel_data'!$" &amp; $B$1 &amp; "$3:$" &amp; $B$1 &amp;"$140"),0),COLUMN()+COLUMN(INDIRECT($B$1&amp;"1"))-2)</f>
        <v>0.14791430358346844</v>
      </c>
      <c r="K24" s="12" t="str">
        <f ca="1">INDEX(funnel_data!$B$3:$X$140,MATCH(SMALL(INDIRECT("'" &amp; "funnel_data'!$" &amp; $B$1 &amp; "$3:$" &amp; $B$1 &amp;"$140"),ROWS(K$3:K24)),INDIRECT("'" &amp; "funnel_data'!$" &amp; $B$1 &amp; "$3:$" &amp; $B$1 &amp;"$140"),0),COLUMN()+COLUMN(INDIRECT($B$1&amp;"1"))-2)</f>
        <v/>
      </c>
    </row>
    <row r="25" spans="1:11" x14ac:dyDescent="0.3">
      <c r="A25" s="12"/>
      <c r="B25" s="12" t="str">
        <f ca="1">INDEX(funnel_data!$B$3:$X$140,MATCH(SMALL(INDIRECT("'" &amp; "funnel_data'!$" &amp; $B$1 &amp; "$3:$" &amp; $B$1 &amp;"$140"),ROWS(B$3:B25)),INDIRECT("'" &amp; "funnel_data'!$" &amp; $B$1 &amp; "$3:$" &amp; $B$1 &amp;"$140"),0),1)</f>
        <v>Trust077</v>
      </c>
      <c r="C25" s="12">
        <f ca="1">INDEX(funnel_data!$B$3:$X$140,MATCH(SMALL(INDIRECT("'" &amp; "funnel_data'!$" &amp; $B$1 &amp; "$3:$" &amp; $B$1 &amp;"$140"),ROWS(C$3:C25)),INDIRECT("'" &amp; "funnel_data'!$" &amp; $B$1 &amp; "$3:$" &amp; $B$1 &amp;"$140"),0),COLUMN()+COLUMN(INDIRECT($B$1&amp;"1"))-2)</f>
        <v>109</v>
      </c>
      <c r="D25" s="12">
        <f ca="1">INDEX(funnel_data!$B$3:$X$140,MATCH(SMALL(INDIRECT("'" &amp; "funnel_data'!$" &amp; $B$1 &amp; "$3:$" &amp; $B$1 &amp;"$140"),ROWS(D$3:D25)),INDIRECT("'" &amp; "funnel_data'!$" &amp; $B$1 &amp; "$3:$" &amp; $B$1 &amp;"$140"),0),COLUMN()+COLUMN(INDIRECT($B$1&amp;"1"))-2)</f>
        <v>4</v>
      </c>
      <c r="E25" s="12">
        <f ca="1">INDEX(funnel_data!$B$3:$X$140,MATCH(SMALL(INDIRECT("'" &amp; "funnel_data'!$" &amp; $B$1 &amp; "$3:$" &amp; $B$1 &amp;"$140"),ROWS(E$3:E25)),INDIRECT("'" &amp; "funnel_data'!$" &amp; $B$1 &amp; "$3:$" &amp; $B$1 &amp;"$140"),0),COLUMN()+COLUMN(INDIRECT($B$1&amp;"1"))-2)</f>
        <v>3.669724770642202E-2</v>
      </c>
      <c r="F25" s="12">
        <f ca="1">INDEX(funnel_data!$B$3:$X$140,MATCH(SMALL(INDIRECT("'" &amp; "funnel_data'!$" &amp; $B$1 &amp; "$3:$" &amp; $B$1 &amp;"$140"),ROWS(F$3:F25)),INDIRECT("'" &amp; "funnel_data'!$" &amp; $B$1 &amp; "$3:$" &amp; $B$1 &amp;"$140"),0),COLUMN()+COLUMN(INDIRECT($B$1&amp;"1"))-2)</f>
        <v>4.1856794361209183E-2</v>
      </c>
      <c r="G25" s="12">
        <f ca="1">INDEX(funnel_data!$B$3:$X$140,MATCH(SMALL(INDIRECT("'" &amp; "funnel_data'!$" &amp; $B$1 &amp; "$3:$" &amp; $B$1 &amp;"$140"),ROWS(G$3:G25)),INDIRECT("'" &amp; "funnel_data'!$" &amp; $B$1 &amp; "$3:$" &amp; $B$1 &amp;"$140"),0),COLUMN()+COLUMN(INDIRECT($B$1&amp;"1"))-2)</f>
        <v>1.7346485732320237E-2</v>
      </c>
      <c r="H25" s="12">
        <f ca="1">INDEX(funnel_data!$B$3:$X$140,MATCH(SMALL(INDIRECT("'" &amp; "funnel_data'!$" &amp; $B$1 &amp; "$3:$" &amp; $B$1 &amp;"$140"),ROWS(H$3:H25)),INDIRECT("'" &amp; "funnel_data'!$" &amp; $B$1 &amp; "$3:$" &amp; $B$1 &amp;"$140"),0),COLUMN()+COLUMN(INDIRECT($B$1&amp;"1"))-2)</f>
        <v>9.7561324603084462E-2</v>
      </c>
      <c r="I25" s="12">
        <f ca="1">INDEX(funnel_data!$B$3:$X$140,MATCH(SMALL(INDIRECT("'" &amp; "funnel_data'!$" &amp; $B$1 &amp; "$3:$" &amp; $B$1 &amp;"$140"),ROWS(I$3:I25)),INDIRECT("'" &amp; "funnel_data'!$" &amp; $B$1 &amp; "$3:$" &amp; $B$1 &amp;"$140"),0),COLUMN()+COLUMN(INDIRECT($B$1&amp;"1"))-2)</f>
        <v>1.0993541019624509E-2</v>
      </c>
      <c r="J25" s="12">
        <f ca="1">INDEX(funnel_data!$B$3:$X$140,MATCH(SMALL(INDIRECT("'" &amp; "funnel_data'!$" &amp; $B$1 &amp; "$3:$" &amp; $B$1 &amp;"$140"),ROWS(J$3:J25)),INDIRECT("'" &amp; "funnel_data'!$" &amp; $B$1 &amp; "$3:$" &amp; $B$1 &amp;"$140"),0),COLUMN()+COLUMN(INDIRECT($B$1&amp;"1"))-2)</f>
        <v>0.14652836365340313</v>
      </c>
      <c r="K25" s="12" t="str">
        <f ca="1">INDEX(funnel_data!$B$3:$X$140,MATCH(SMALL(INDIRECT("'" &amp; "funnel_data'!$" &amp; $B$1 &amp; "$3:$" &amp; $B$1 &amp;"$140"),ROWS(K$3:K25)),INDIRECT("'" &amp; "funnel_data'!$" &amp; $B$1 &amp; "$3:$" &amp; $B$1 &amp;"$140"),0),COLUMN()+COLUMN(INDIRECT($B$1&amp;"1"))-2)</f>
        <v/>
      </c>
    </row>
    <row r="26" spans="1:11" x14ac:dyDescent="0.3">
      <c r="A26" s="12"/>
      <c r="B26" s="12" t="str">
        <f ca="1">INDEX(funnel_data!$B$3:$X$140,MATCH(SMALL(INDIRECT("'" &amp; "funnel_data'!$" &amp; $B$1 &amp; "$3:$" &amp; $B$1 &amp;"$140"),ROWS(B$3:B26)),INDIRECT("'" &amp; "funnel_data'!$" &amp; $B$1 &amp; "$3:$" &amp; $B$1 &amp;"$140"),0),1)</f>
        <v>Trust127</v>
      </c>
      <c r="C26" s="12">
        <f ca="1">INDEX(funnel_data!$B$3:$X$140,MATCH(SMALL(INDIRECT("'" &amp; "funnel_data'!$" &amp; $B$1 &amp; "$3:$" &amp; $B$1 &amp;"$140"),ROWS(C$3:C26)),INDIRECT("'" &amp; "funnel_data'!$" &amp; $B$1 &amp; "$3:$" &amp; $B$1 &amp;"$140"),0),COLUMN()+COLUMN(INDIRECT($B$1&amp;"1"))-2)</f>
        <v>109</v>
      </c>
      <c r="D26" s="12">
        <f ca="1">INDEX(funnel_data!$B$3:$X$140,MATCH(SMALL(INDIRECT("'" &amp; "funnel_data'!$" &amp; $B$1 &amp; "$3:$" &amp; $B$1 &amp;"$140"),ROWS(D$3:D26)),INDIRECT("'" &amp; "funnel_data'!$" &amp; $B$1 &amp; "$3:$" &amp; $B$1 &amp;"$140"),0),COLUMN()+COLUMN(INDIRECT($B$1&amp;"1"))-2)</f>
        <v>1</v>
      </c>
      <c r="E26" s="12">
        <f ca="1">INDEX(funnel_data!$B$3:$X$140,MATCH(SMALL(INDIRECT("'" &amp; "funnel_data'!$" &amp; $B$1 &amp; "$3:$" &amp; $B$1 &amp;"$140"),ROWS(E$3:E26)),INDIRECT("'" &amp; "funnel_data'!$" &amp; $B$1 &amp; "$3:$" &amp; $B$1 &amp;"$140"),0),COLUMN()+COLUMN(INDIRECT($B$1&amp;"1"))-2)</f>
        <v>9.1743119266055051E-3</v>
      </c>
      <c r="F26" s="12">
        <f ca="1">INDEX(funnel_data!$B$3:$X$140,MATCH(SMALL(INDIRECT("'" &amp; "funnel_data'!$" &amp; $B$1 &amp; "$3:$" &amp; $B$1 &amp;"$140"),ROWS(F$3:F26)),INDIRECT("'" &amp; "funnel_data'!$" &amp; $B$1 &amp; "$3:$" &amp; $B$1 &amp;"$140"),0),COLUMN()+COLUMN(INDIRECT($B$1&amp;"1"))-2)</f>
        <v>4.1856794361209183E-2</v>
      </c>
      <c r="G26" s="12">
        <f ca="1">INDEX(funnel_data!$B$3:$X$140,MATCH(SMALL(INDIRECT("'" &amp; "funnel_data'!$" &amp; $B$1 &amp; "$3:$" &amp; $B$1 &amp;"$140"),ROWS(G$3:G26)),INDIRECT("'" &amp; "funnel_data'!$" &amp; $B$1 &amp; "$3:$" &amp; $B$1 &amp;"$140"),0),COLUMN()+COLUMN(INDIRECT($B$1&amp;"1"))-2)</f>
        <v>1.7346485732320237E-2</v>
      </c>
      <c r="H26" s="12">
        <f ca="1">INDEX(funnel_data!$B$3:$X$140,MATCH(SMALL(INDIRECT("'" &amp; "funnel_data'!$" &amp; $B$1 &amp; "$3:$" &amp; $B$1 &amp;"$140"),ROWS(H$3:H26)),INDIRECT("'" &amp; "funnel_data'!$" &amp; $B$1 &amp; "$3:$" &amp; $B$1 &amp;"$140"),0),COLUMN()+COLUMN(INDIRECT($B$1&amp;"1"))-2)</f>
        <v>9.7561324603084462E-2</v>
      </c>
      <c r="I26" s="12">
        <f ca="1">INDEX(funnel_data!$B$3:$X$140,MATCH(SMALL(INDIRECT("'" &amp; "funnel_data'!$" &amp; $B$1 &amp; "$3:$" &amp; $B$1 &amp;"$140"),ROWS(I$3:I26)),INDIRECT("'" &amp; "funnel_data'!$" &amp; $B$1 &amp; "$3:$" &amp; $B$1 &amp;"$140"),0),COLUMN()+COLUMN(INDIRECT($B$1&amp;"1"))-2)</f>
        <v>1.0993541019624509E-2</v>
      </c>
      <c r="J26" s="12">
        <f ca="1">INDEX(funnel_data!$B$3:$X$140,MATCH(SMALL(INDIRECT("'" &amp; "funnel_data'!$" &amp; $B$1 &amp; "$3:$" &amp; $B$1 &amp;"$140"),ROWS(J$3:J26)),INDIRECT("'" &amp; "funnel_data'!$" &amp; $B$1 &amp; "$3:$" &amp; $B$1 &amp;"$140"),0),COLUMN()+COLUMN(INDIRECT($B$1&amp;"1"))-2)</f>
        <v>0.14652836365340313</v>
      </c>
      <c r="K26" s="12" t="str">
        <f ca="1">INDEX(funnel_data!$B$3:$X$140,MATCH(SMALL(INDIRECT("'" &amp; "funnel_data'!$" &amp; $B$1 &amp; "$3:$" &amp; $B$1 &amp;"$140"),ROWS(K$3:K26)),INDIRECT("'" &amp; "funnel_data'!$" &amp; $B$1 &amp; "$3:$" &amp; $B$1 &amp;"$140"),0),COLUMN()+COLUMN(INDIRECT($B$1&amp;"1"))-2)</f>
        <v>3SDL</v>
      </c>
    </row>
    <row r="27" spans="1:11" x14ac:dyDescent="0.3">
      <c r="A27" s="12"/>
      <c r="B27" s="12" t="str">
        <f ca="1">INDEX(funnel_data!$B$3:$X$140,MATCH(SMALL(INDIRECT("'" &amp; "funnel_data'!$" &amp; $B$1 &amp; "$3:$" &amp; $B$1 &amp;"$140"),ROWS(B$3:B27)),INDIRECT("'" &amp; "funnel_data'!$" &amp; $B$1 &amp; "$3:$" &amp; $B$1 &amp;"$140"),0),1)</f>
        <v>Trust114</v>
      </c>
      <c r="C27" s="12">
        <f ca="1">INDEX(funnel_data!$B$3:$X$140,MATCH(SMALL(INDIRECT("'" &amp; "funnel_data'!$" &amp; $B$1 &amp; "$3:$" &amp; $B$1 &amp;"$140"),ROWS(C$3:C27)),INDIRECT("'" &amp; "funnel_data'!$" &amp; $B$1 &amp; "$3:$" &amp; $B$1 &amp;"$140"),0),COLUMN()+COLUMN(INDIRECT($B$1&amp;"1"))-2)</f>
        <v>112</v>
      </c>
      <c r="D27" s="12">
        <f ca="1">INDEX(funnel_data!$B$3:$X$140,MATCH(SMALL(INDIRECT("'" &amp; "funnel_data'!$" &amp; $B$1 &amp; "$3:$" &amp; $B$1 &amp;"$140"),ROWS(D$3:D27)),INDIRECT("'" &amp; "funnel_data'!$" &amp; $B$1 &amp; "$3:$" &amp; $B$1 &amp;"$140"),0),COLUMN()+COLUMN(INDIRECT($B$1&amp;"1"))-2)</f>
        <v>12</v>
      </c>
      <c r="E27" s="12">
        <f ca="1">INDEX(funnel_data!$B$3:$X$140,MATCH(SMALL(INDIRECT("'" &amp; "funnel_data'!$" &amp; $B$1 &amp; "$3:$" &amp; $B$1 &amp;"$140"),ROWS(E$3:E27)),INDIRECT("'" &amp; "funnel_data'!$" &amp; $B$1 &amp; "$3:$" &amp; $B$1 &amp;"$140"),0),COLUMN()+COLUMN(INDIRECT($B$1&amp;"1"))-2)</f>
        <v>0.10714285714285714</v>
      </c>
      <c r="F27" s="12">
        <f ca="1">INDEX(funnel_data!$B$3:$X$140,MATCH(SMALL(INDIRECT("'" &amp; "funnel_data'!$" &amp; $B$1 &amp; "$3:$" &amp; $B$1 &amp;"$140"),ROWS(F$3:F27)),INDIRECT("'" &amp; "funnel_data'!$" &amp; $B$1 &amp; "$3:$" &amp; $B$1 &amp;"$140"),0),COLUMN()+COLUMN(INDIRECT($B$1&amp;"1"))-2)</f>
        <v>4.1856794361209183E-2</v>
      </c>
      <c r="G27" s="12">
        <f ca="1">INDEX(funnel_data!$B$3:$X$140,MATCH(SMALL(INDIRECT("'" &amp; "funnel_data'!$" &amp; $B$1 &amp; "$3:$" &amp; $B$1 &amp;"$140"),ROWS(G$3:G27)),INDIRECT("'" &amp; "funnel_data'!$" &amp; $B$1 &amp; "$3:$" &amp; $B$1 &amp;"$140"),0),COLUMN()+COLUMN(INDIRECT($B$1&amp;"1"))-2)</f>
        <v>1.7542899126136813E-2</v>
      </c>
      <c r="H27" s="12">
        <f ca="1">INDEX(funnel_data!$B$3:$X$140,MATCH(SMALL(INDIRECT("'" &amp; "funnel_data'!$" &amp; $B$1 &amp; "$3:$" &amp; $B$1 &amp;"$140"),ROWS(H$3:H27)),INDIRECT("'" &amp; "funnel_data'!$" &amp; $B$1 &amp; "$3:$" &amp; $B$1 &amp;"$140"),0),COLUMN()+COLUMN(INDIRECT($B$1&amp;"1"))-2)</f>
        <v>9.655706096515039E-2</v>
      </c>
      <c r="I27" s="12">
        <f ca="1">INDEX(funnel_data!$B$3:$X$140,MATCH(SMALL(INDIRECT("'" &amp; "funnel_data'!$" &amp; $B$1 &amp; "$3:$" &amp; $B$1 &amp;"$140"),ROWS(I$3:I27)),INDIRECT("'" &amp; "funnel_data'!$" &amp; $B$1 &amp; "$3:$" &amp; $B$1 &amp;"$140"),0),COLUMN()+COLUMN(INDIRECT($B$1&amp;"1"))-2)</f>
        <v>1.1169596763661293E-2</v>
      </c>
      <c r="J27" s="12">
        <f ca="1">INDEX(funnel_data!$B$3:$X$140,MATCH(SMALL(INDIRECT("'" &amp; "funnel_data'!$" &amp; $B$1 &amp; "$3:$" &amp; $B$1 &amp;"$140"),ROWS(J$3:J27)),INDIRECT("'" &amp; "funnel_data'!$" &amp; $B$1 &amp; "$3:$" &amp; $B$1 &amp;"$140"),0),COLUMN()+COLUMN(INDIRECT($B$1&amp;"1"))-2)</f>
        <v>0.14453062006584774</v>
      </c>
      <c r="K27" s="12" t="str">
        <f ca="1">INDEX(funnel_data!$B$3:$X$140,MATCH(SMALL(INDIRECT("'" &amp; "funnel_data'!$" &amp; $B$1 &amp; "$3:$" &amp; $B$1 &amp;"$140"),ROWS(K$3:K27)),INDIRECT("'" &amp; "funnel_data'!$" &amp; $B$1 &amp; "$3:$" &amp; $B$1 &amp;"$140"),0),COLUMN()+COLUMN(INDIRECT($B$1&amp;"1"))-2)</f>
        <v/>
      </c>
    </row>
    <row r="28" spans="1:11" x14ac:dyDescent="0.3">
      <c r="A28" s="12"/>
      <c r="B28" s="12" t="str">
        <f ca="1">INDEX(funnel_data!$B$3:$X$140,MATCH(SMALL(INDIRECT("'" &amp; "funnel_data'!$" &amp; $B$1 &amp; "$3:$" &amp; $B$1 &amp;"$140"),ROWS(B$3:B28)),INDIRECT("'" &amp; "funnel_data'!$" &amp; $B$1 &amp; "$3:$" &amp; $B$1 &amp;"$140"),0),1)</f>
        <v>Trust123</v>
      </c>
      <c r="C28" s="12">
        <f ca="1">INDEX(funnel_data!$B$3:$X$140,MATCH(SMALL(INDIRECT("'" &amp; "funnel_data'!$" &amp; $B$1 &amp; "$3:$" &amp; $B$1 &amp;"$140"),ROWS(C$3:C28)),INDIRECT("'" &amp; "funnel_data'!$" &amp; $B$1 &amp; "$3:$" &amp; $B$1 &amp;"$140"),0),COLUMN()+COLUMN(INDIRECT($B$1&amp;"1"))-2)</f>
        <v>122</v>
      </c>
      <c r="D28" s="12">
        <f ca="1">INDEX(funnel_data!$B$3:$X$140,MATCH(SMALL(INDIRECT("'" &amp; "funnel_data'!$" &amp; $B$1 &amp; "$3:$" &amp; $B$1 &amp;"$140"),ROWS(D$3:D28)),INDIRECT("'" &amp; "funnel_data'!$" &amp; $B$1 &amp; "$3:$" &amp; $B$1 &amp;"$140"),0),COLUMN()+COLUMN(INDIRECT($B$1&amp;"1"))-2)</f>
        <v>7</v>
      </c>
      <c r="E28" s="12">
        <f ca="1">INDEX(funnel_data!$B$3:$X$140,MATCH(SMALL(INDIRECT("'" &amp; "funnel_data'!$" &amp; $B$1 &amp; "$3:$" &amp; $B$1 &amp;"$140"),ROWS(E$3:E28)),INDIRECT("'" &amp; "funnel_data'!$" &amp; $B$1 &amp; "$3:$" &amp; $B$1 &amp;"$140"),0),COLUMN()+COLUMN(INDIRECT($B$1&amp;"1"))-2)</f>
        <v>5.737704918032787E-2</v>
      </c>
      <c r="F28" s="12">
        <f ca="1">INDEX(funnel_data!$B$3:$X$140,MATCH(SMALL(INDIRECT("'" &amp; "funnel_data'!$" &amp; $B$1 &amp; "$3:$" &amp; $B$1 &amp;"$140"),ROWS(F$3:F28)),INDIRECT("'" &amp; "funnel_data'!$" &amp; $B$1 &amp; "$3:$" &amp; $B$1 &amp;"$140"),0),COLUMN()+COLUMN(INDIRECT($B$1&amp;"1"))-2)</f>
        <v>4.1856794361209183E-2</v>
      </c>
      <c r="G28" s="12">
        <f ca="1">INDEX(funnel_data!$B$3:$X$140,MATCH(SMALL(INDIRECT("'" &amp; "funnel_data'!$" &amp; $B$1 &amp; "$3:$" &amp; $B$1 &amp;"$140"),ROWS(G$3:G28)),INDIRECT("'" &amp; "funnel_data'!$" &amp; $B$1 &amp; "$3:$" &amp; $B$1 &amp;"$140"),0),COLUMN()+COLUMN(INDIRECT($B$1&amp;"1"))-2)</f>
        <v>1.8161169560570966E-2</v>
      </c>
      <c r="H28" s="12">
        <f ca="1">INDEX(funnel_data!$B$3:$X$140,MATCH(SMALL(INDIRECT("'" &amp; "funnel_data'!$" &amp; $B$1 &amp; "$3:$" &amp; $B$1 &amp;"$140"),ROWS(H$3:H28)),INDIRECT("'" &amp; "funnel_data'!$" &amp; $B$1 &amp; "$3:$" &amp; $B$1 &amp;"$140"),0),COLUMN()+COLUMN(INDIRECT($B$1&amp;"1"))-2)</f>
        <v>9.3524138192469686E-2</v>
      </c>
      <c r="I28" s="12">
        <f ca="1">INDEX(funnel_data!$B$3:$X$140,MATCH(SMALL(INDIRECT("'" &amp; "funnel_data'!$" &amp; $B$1 &amp; "$3:$" &amp; $B$1 &amp;"$140"),ROWS(I$3:I28)),INDIRECT("'" &amp; "funnel_data'!$" &amp; $B$1 &amp; "$3:$" &amp; $B$1 &amp;"$140"),0),COLUMN()+COLUMN(INDIRECT($B$1&amp;"1"))-2)</f>
        <v>1.173181729258139E-2</v>
      </c>
      <c r="J28" s="12">
        <f ca="1">INDEX(funnel_data!$B$3:$X$140,MATCH(SMALL(INDIRECT("'" &amp; "funnel_data'!$" &amp; $B$1 &amp; "$3:$" &amp; $B$1 &amp;"$140"),ROWS(J$3:J28)),INDIRECT("'" &amp; "funnel_data'!$" &amp; $B$1 &amp; "$3:$" &amp; $B$1 &amp;"$140"),0),COLUMN()+COLUMN(INDIRECT($B$1&amp;"1"))-2)</f>
        <v>0.13849618430011323</v>
      </c>
      <c r="K28" s="12" t="str">
        <f ca="1">INDEX(funnel_data!$B$3:$X$140,MATCH(SMALL(INDIRECT("'" &amp; "funnel_data'!$" &amp; $B$1 &amp; "$3:$" &amp; $B$1 &amp;"$140"),ROWS(K$3:K28)),INDIRECT("'" &amp; "funnel_data'!$" &amp; $B$1 &amp; "$3:$" &amp; $B$1 &amp;"$140"),0),COLUMN()+COLUMN(INDIRECT($B$1&amp;"1"))-2)</f>
        <v/>
      </c>
    </row>
    <row r="29" spans="1:11" x14ac:dyDescent="0.3">
      <c r="A29" s="12"/>
      <c r="B29" s="12" t="str">
        <f ca="1">INDEX(funnel_data!$B$3:$X$140,MATCH(SMALL(INDIRECT("'" &amp; "funnel_data'!$" &amp; $B$1 &amp; "$3:$" &amp; $B$1 &amp;"$140"),ROWS(B$3:B29)),INDIRECT("'" &amp; "funnel_data'!$" &amp; $B$1 &amp; "$3:$" &amp; $B$1 &amp;"$140"),0),1)</f>
        <v>Trust046</v>
      </c>
      <c r="C29" s="12">
        <f ca="1">INDEX(funnel_data!$B$3:$X$140,MATCH(SMALL(INDIRECT("'" &amp; "funnel_data'!$" &amp; $B$1 &amp; "$3:$" &amp; $B$1 &amp;"$140"),ROWS(C$3:C29)),INDIRECT("'" &amp; "funnel_data'!$" &amp; $B$1 &amp; "$3:$" &amp; $B$1 &amp;"$140"),0),COLUMN()+COLUMN(INDIRECT($B$1&amp;"1"))-2)</f>
        <v>135</v>
      </c>
      <c r="D29" s="12">
        <f ca="1">INDEX(funnel_data!$B$3:$X$140,MATCH(SMALL(INDIRECT("'" &amp; "funnel_data'!$" &amp; $B$1 &amp; "$3:$" &amp; $B$1 &amp;"$140"),ROWS(D$3:D29)),INDIRECT("'" &amp; "funnel_data'!$" &amp; $B$1 &amp; "$3:$" &amp; $B$1 &amp;"$140"),0),COLUMN()+COLUMN(INDIRECT($B$1&amp;"1"))-2)</f>
        <v>15</v>
      </c>
      <c r="E29" s="12">
        <f ca="1">INDEX(funnel_data!$B$3:$X$140,MATCH(SMALL(INDIRECT("'" &amp; "funnel_data'!$" &amp; $B$1 &amp; "$3:$" &amp; $B$1 &amp;"$140"),ROWS(E$3:E29)),INDIRECT("'" &amp; "funnel_data'!$" &amp; $B$1 &amp; "$3:$" &amp; $B$1 &amp;"$140"),0),COLUMN()+COLUMN(INDIRECT($B$1&amp;"1"))-2)</f>
        <v>0.1111111111111111</v>
      </c>
      <c r="F29" s="12">
        <f ca="1">INDEX(funnel_data!$B$3:$X$140,MATCH(SMALL(INDIRECT("'" &amp; "funnel_data'!$" &amp; $B$1 &amp; "$3:$" &amp; $B$1 &amp;"$140"),ROWS(F$3:F29)),INDIRECT("'" &amp; "funnel_data'!$" &amp; $B$1 &amp; "$3:$" &amp; $B$1 &amp;"$140"),0),COLUMN()+COLUMN(INDIRECT($B$1&amp;"1"))-2)</f>
        <v>4.1856794361209183E-2</v>
      </c>
      <c r="G29" s="12">
        <f ca="1">INDEX(funnel_data!$B$3:$X$140,MATCH(SMALL(INDIRECT("'" &amp; "funnel_data'!$" &amp; $B$1 &amp; "$3:$" &amp; $B$1 &amp;"$140"),ROWS(G$3:G29)),INDIRECT("'" &amp; "funnel_data'!$" &amp; $B$1 &amp; "$3:$" &amp; $B$1 &amp;"$140"),0),COLUMN()+COLUMN(INDIRECT($B$1&amp;"1"))-2)</f>
        <v>1.8891204772352097E-2</v>
      </c>
      <c r="H29" s="12">
        <f ca="1">INDEX(funnel_data!$B$3:$X$140,MATCH(SMALL(INDIRECT("'" &amp; "funnel_data'!$" &amp; $B$1 &amp; "$3:$" &amp; $B$1 &amp;"$140"),ROWS(H$3:H29)),INDIRECT("'" &amp; "funnel_data'!$" &amp; $B$1 &amp; "$3:$" &amp; $B$1 &amp;"$140"),0),COLUMN()+COLUMN(INDIRECT($B$1&amp;"1"))-2)</f>
        <v>9.0175058347105458E-2</v>
      </c>
      <c r="I29" s="12">
        <f ca="1">INDEX(funnel_data!$B$3:$X$140,MATCH(SMALL(INDIRECT("'" &amp; "funnel_data'!$" &amp; $B$1 &amp; "$3:$" &amp; $B$1 &amp;"$140"),ROWS(I$3:I29)),INDIRECT("'" &amp; "funnel_data'!$" &amp; $B$1 &amp; "$3:$" &amp; $B$1 &amp;"$140"),0),COLUMN()+COLUMN(INDIRECT($B$1&amp;"1"))-2)</f>
        <v>1.2411376610572731E-2</v>
      </c>
      <c r="J29" s="12">
        <f ca="1">INDEX(funnel_data!$B$3:$X$140,MATCH(SMALL(INDIRECT("'" &amp; "funnel_data'!$" &amp; $B$1 &amp; "$3:$" &amp; $B$1 &amp;"$140"),ROWS(J$3:J29)),INDIRECT("'" &amp; "funnel_data'!$" &amp; $B$1 &amp; "$3:$" &amp; $B$1 &amp;"$140"),0),COLUMN()+COLUMN(INDIRECT($B$1&amp;"1"))-2)</f>
        <v>0.13183467175423358</v>
      </c>
      <c r="K29" s="12" t="str">
        <f ca="1">INDEX(funnel_data!$B$3:$X$140,MATCH(SMALL(INDIRECT("'" &amp; "funnel_data'!$" &amp; $B$1 &amp; "$3:$" &amp; $B$1 &amp;"$140"),ROWS(K$3:K29)),INDIRECT("'" &amp; "funnel_data'!$" &amp; $B$1 &amp; "$3:$" &amp; $B$1 &amp;"$140"),0),COLUMN()+COLUMN(INDIRECT($B$1&amp;"1"))-2)</f>
        <v/>
      </c>
    </row>
    <row r="30" spans="1:11" x14ac:dyDescent="0.3">
      <c r="A30" s="12"/>
      <c r="B30" s="12" t="str">
        <f ca="1">INDEX(funnel_data!$B$3:$X$140,MATCH(SMALL(INDIRECT("'" &amp; "funnel_data'!$" &amp; $B$1 &amp; "$3:$" &amp; $B$1 &amp;"$140"),ROWS(B$3:B30)),INDIRECT("'" &amp; "funnel_data'!$" &amp; $B$1 &amp; "$3:$" &amp; $B$1 &amp;"$140"),0),1)</f>
        <v>Trust020</v>
      </c>
      <c r="C30" s="12">
        <f ca="1">INDEX(funnel_data!$B$3:$X$140,MATCH(SMALL(INDIRECT("'" &amp; "funnel_data'!$" &amp; $B$1 &amp; "$3:$" &amp; $B$1 &amp;"$140"),ROWS(C$3:C30)),INDIRECT("'" &amp; "funnel_data'!$" &amp; $B$1 &amp; "$3:$" &amp; $B$1 &amp;"$140"),0),COLUMN()+COLUMN(INDIRECT($B$1&amp;"1"))-2)</f>
        <v>138</v>
      </c>
      <c r="D30" s="12">
        <f ca="1">INDEX(funnel_data!$B$3:$X$140,MATCH(SMALL(INDIRECT("'" &amp; "funnel_data'!$" &amp; $B$1 &amp; "$3:$" &amp; $B$1 &amp;"$140"),ROWS(D$3:D30)),INDIRECT("'" &amp; "funnel_data'!$" &amp; $B$1 &amp; "$3:$" &amp; $B$1 &amp;"$140"),0),COLUMN()+COLUMN(INDIRECT($B$1&amp;"1"))-2)</f>
        <v>11</v>
      </c>
      <c r="E30" s="12">
        <f ca="1">INDEX(funnel_data!$B$3:$X$140,MATCH(SMALL(INDIRECT("'" &amp; "funnel_data'!$" &amp; $B$1 &amp; "$3:$" &amp; $B$1 &amp;"$140"),ROWS(E$3:E30)),INDIRECT("'" &amp; "funnel_data'!$" &amp; $B$1 &amp; "$3:$" &amp; $B$1 &amp;"$140"),0),COLUMN()+COLUMN(INDIRECT($B$1&amp;"1"))-2)</f>
        <v>7.9710144927536225E-2</v>
      </c>
      <c r="F30" s="12">
        <f ca="1">INDEX(funnel_data!$B$3:$X$140,MATCH(SMALL(INDIRECT("'" &amp; "funnel_data'!$" &amp; $B$1 &amp; "$3:$" &amp; $B$1 &amp;"$140"),ROWS(F$3:F30)),INDIRECT("'" &amp; "funnel_data'!$" &amp; $B$1 &amp; "$3:$" &amp; $B$1 &amp;"$140"),0),COLUMN()+COLUMN(INDIRECT($B$1&amp;"1"))-2)</f>
        <v>4.1856794361209183E-2</v>
      </c>
      <c r="G30" s="12">
        <f ca="1">INDEX(funnel_data!$B$3:$X$140,MATCH(SMALL(INDIRECT("'" &amp; "funnel_data'!$" &amp; $B$1 &amp; "$3:$" &amp; $B$1 &amp;"$140"),ROWS(G$3:G30)),INDIRECT("'" &amp; "funnel_data'!$" &amp; $B$1 &amp; "$3:$" &amp; $B$1 &amp;"$140"),0),COLUMN()+COLUMN(INDIRECT($B$1&amp;"1"))-2)</f>
        <v>1.9049232050601762E-2</v>
      </c>
      <c r="H30" s="12">
        <f ca="1">INDEX(funnel_data!$B$3:$X$140,MATCH(SMALL(INDIRECT("'" &amp; "funnel_data'!$" &amp; $B$1 &amp; "$3:$" &amp; $B$1 &amp;"$140"),ROWS(H$3:H30)),INDIRECT("'" &amp; "funnel_data'!$" &amp; $B$1 &amp; "$3:$" &amp; $B$1 &amp;"$140"),0),COLUMN()+COLUMN(INDIRECT($B$1&amp;"1"))-2)</f>
        <v>8.9480813039792981E-2</v>
      </c>
      <c r="I30" s="12">
        <f ca="1">INDEX(funnel_data!$B$3:$X$140,MATCH(SMALL(INDIRECT("'" &amp; "funnel_data'!$" &amp; $B$1 &amp; "$3:$" &amp; $B$1 &amp;"$140"),ROWS(I$3:I30)),INDIRECT("'" &amp; "funnel_data'!$" &amp; $B$1 &amp; "$3:$" &amp; $B$1 &amp;"$140"),0),COLUMN()+COLUMN(INDIRECT($B$1&amp;"1"))-2)</f>
        <v>1.2560717409769566E-2</v>
      </c>
      <c r="J30" s="12">
        <f ca="1">INDEX(funnel_data!$B$3:$X$140,MATCH(SMALL(INDIRECT("'" &amp; "funnel_data'!$" &amp; $B$1 &amp; "$3:$" &amp; $B$1 &amp;"$140"),ROWS(J$3:J30)),INDIRECT("'" &amp; "funnel_data'!$" &amp; $B$1 &amp; "$3:$" &amp; $B$1 &amp;"$140"),0),COLUMN()+COLUMN(INDIRECT($B$1&amp;"1"))-2)</f>
        <v>0.13045457394994978</v>
      </c>
      <c r="K30" s="12" t="str">
        <f ca="1">INDEX(funnel_data!$B$3:$X$140,MATCH(SMALL(INDIRECT("'" &amp; "funnel_data'!$" &amp; $B$1 &amp; "$3:$" &amp; $B$1 &amp;"$140"),ROWS(K$3:K30)),INDIRECT("'" &amp; "funnel_data'!$" &amp; $B$1 &amp; "$3:$" &amp; $B$1 &amp;"$140"),0),COLUMN()+COLUMN(INDIRECT($B$1&amp;"1"))-2)</f>
        <v/>
      </c>
    </row>
    <row r="31" spans="1:11" x14ac:dyDescent="0.3">
      <c r="A31" s="12"/>
      <c r="B31" s="12" t="str">
        <f ca="1">INDEX(funnel_data!$B$3:$X$140,MATCH(SMALL(INDIRECT("'" &amp; "funnel_data'!$" &amp; $B$1 &amp; "$3:$" &amp; $B$1 &amp;"$140"),ROWS(B$3:B31)),INDIRECT("'" &amp; "funnel_data'!$" &amp; $B$1 &amp; "$3:$" &amp; $B$1 &amp;"$140"),0),1)</f>
        <v>Trust035</v>
      </c>
      <c r="C31" s="12">
        <f ca="1">INDEX(funnel_data!$B$3:$X$140,MATCH(SMALL(INDIRECT("'" &amp; "funnel_data'!$" &amp; $B$1 &amp; "$3:$" &amp; $B$1 &amp;"$140"),ROWS(C$3:C31)),INDIRECT("'" &amp; "funnel_data'!$" &amp; $B$1 &amp; "$3:$" &amp; $B$1 &amp;"$140"),0),COLUMN()+COLUMN(INDIRECT($B$1&amp;"1"))-2)</f>
        <v>147</v>
      </c>
      <c r="D31" s="12">
        <f ca="1">INDEX(funnel_data!$B$3:$X$140,MATCH(SMALL(INDIRECT("'" &amp; "funnel_data'!$" &amp; $B$1 &amp; "$3:$" &amp; $B$1 &amp;"$140"),ROWS(D$3:D31)),INDIRECT("'" &amp; "funnel_data'!$" &amp; $B$1 &amp; "$3:$" &amp; $B$1 &amp;"$140"),0),COLUMN()+COLUMN(INDIRECT($B$1&amp;"1"))-2)</f>
        <v>8</v>
      </c>
      <c r="E31" s="12">
        <f ca="1">INDEX(funnel_data!$B$3:$X$140,MATCH(SMALL(INDIRECT("'" &amp; "funnel_data'!$" &amp; $B$1 &amp; "$3:$" &amp; $B$1 &amp;"$140"),ROWS(E$3:E31)),INDIRECT("'" &amp; "funnel_data'!$" &amp; $B$1 &amp; "$3:$" &amp; $B$1 &amp;"$140"),0),COLUMN()+COLUMN(INDIRECT($B$1&amp;"1"))-2)</f>
        <v>5.4421768707482991E-2</v>
      </c>
      <c r="F31" s="12">
        <f ca="1">INDEX(funnel_data!$B$3:$X$140,MATCH(SMALL(INDIRECT("'" &amp; "funnel_data'!$" &amp; $B$1 &amp; "$3:$" &amp; $B$1 &amp;"$140"),ROWS(F$3:F31)),INDIRECT("'" &amp; "funnel_data'!$" &amp; $B$1 &amp; "$3:$" &amp; $B$1 &amp;"$140"),0),COLUMN()+COLUMN(INDIRECT($B$1&amp;"1"))-2)</f>
        <v>4.1856794361209183E-2</v>
      </c>
      <c r="G31" s="12">
        <f ca="1">INDEX(funnel_data!$B$3:$X$140,MATCH(SMALL(INDIRECT("'" &amp; "funnel_data'!$" &amp; $B$1 &amp; "$3:$" &amp; $B$1 &amp;"$140"),ROWS(G$3:G31)),INDIRECT("'" &amp; "funnel_data'!$" &amp; $B$1 &amp; "$3:$" &amp; $B$1 &amp;"$140"),0),COLUMN()+COLUMN(INDIRECT($B$1&amp;"1"))-2)</f>
        <v>1.9502340900255689E-2</v>
      </c>
      <c r="H31" s="12">
        <f ca="1">INDEX(funnel_data!$B$3:$X$140,MATCH(SMALL(INDIRECT("'" &amp; "funnel_data'!$" &amp; $B$1 &amp; "$3:$" &amp; $B$1 &amp;"$140"),ROWS(H$3:H31)),INDIRECT("'" &amp; "funnel_data'!$" &amp; $B$1 &amp; "$3:$" &amp; $B$1 &amp;"$140"),0),COLUMN()+COLUMN(INDIRECT($B$1&amp;"1"))-2)</f>
        <v>8.7547024408753893E-2</v>
      </c>
      <c r="I31" s="12">
        <f ca="1">INDEX(funnel_data!$B$3:$X$140,MATCH(SMALL(INDIRECT("'" &amp; "funnel_data'!$" &amp; $B$1 &amp; "$3:$" &amp; $B$1 &amp;"$140"),ROWS(I$3:I31)),INDIRECT("'" &amp; "funnel_data'!$" &amp; $B$1 &amp; "$3:$" &amp; $B$1 &amp;"$140"),0),COLUMN()+COLUMN(INDIRECT($B$1&amp;"1"))-2)</f>
        <v>1.2993338165269401E-2</v>
      </c>
      <c r="J31" s="12">
        <f ca="1">INDEX(funnel_data!$B$3:$X$140,MATCH(SMALL(INDIRECT("'" &amp; "funnel_data'!$" &amp; $B$1 &amp; "$3:$" &amp; $B$1 &amp;"$140"),ROWS(J$3:J31)),INDIRECT("'" &amp; "funnel_data'!$" &amp; $B$1 &amp; "$3:$" &amp; $B$1 &amp;"$140"),0),COLUMN()+COLUMN(INDIRECT($B$1&amp;"1"))-2)</f>
        <v>0.12661270638934471</v>
      </c>
      <c r="K31" s="12" t="str">
        <f ca="1">INDEX(funnel_data!$B$3:$X$140,MATCH(SMALL(INDIRECT("'" &amp; "funnel_data'!$" &amp; $B$1 &amp; "$3:$" &amp; $B$1 &amp;"$140"),ROWS(K$3:K31)),INDIRECT("'" &amp; "funnel_data'!$" &amp; $B$1 &amp; "$3:$" &amp; $B$1 &amp;"$140"),0),COLUMN()+COLUMN(INDIRECT($B$1&amp;"1"))-2)</f>
        <v/>
      </c>
    </row>
    <row r="32" spans="1:11" x14ac:dyDescent="0.3">
      <c r="A32" s="12"/>
      <c r="B32" s="12" t="str">
        <f ca="1">INDEX(funnel_data!$B$3:$X$140,MATCH(SMALL(INDIRECT("'" &amp; "funnel_data'!$" &amp; $B$1 &amp; "$3:$" &amp; $B$1 &amp;"$140"),ROWS(B$3:B32)),INDIRECT("'" &amp; "funnel_data'!$" &amp; $B$1 &amp; "$3:$" &amp; $B$1 &amp;"$140"),0),1)</f>
        <v>Trust071</v>
      </c>
      <c r="C32" s="12">
        <f ca="1">INDEX(funnel_data!$B$3:$X$140,MATCH(SMALL(INDIRECT("'" &amp; "funnel_data'!$" &amp; $B$1 &amp; "$3:$" &amp; $B$1 &amp;"$140"),ROWS(C$3:C32)),INDIRECT("'" &amp; "funnel_data'!$" &amp; $B$1 &amp; "$3:$" &amp; $B$1 &amp;"$140"),0),COLUMN()+COLUMN(INDIRECT($B$1&amp;"1"))-2)</f>
        <v>149</v>
      </c>
      <c r="D32" s="12">
        <f ca="1">INDEX(funnel_data!$B$3:$X$140,MATCH(SMALL(INDIRECT("'" &amp; "funnel_data'!$" &amp; $B$1 &amp; "$3:$" &amp; $B$1 &amp;"$140"),ROWS(D$3:D32)),INDIRECT("'" &amp; "funnel_data'!$" &amp; $B$1 &amp; "$3:$" &amp; $B$1 &amp;"$140"),0),COLUMN()+COLUMN(INDIRECT($B$1&amp;"1"))-2)</f>
        <v>13</v>
      </c>
      <c r="E32" s="12">
        <f ca="1">INDEX(funnel_data!$B$3:$X$140,MATCH(SMALL(INDIRECT("'" &amp; "funnel_data'!$" &amp; $B$1 &amp; "$3:$" &amp; $B$1 &amp;"$140"),ROWS(E$3:E32)),INDIRECT("'" &amp; "funnel_data'!$" &amp; $B$1 &amp; "$3:$" &amp; $B$1 &amp;"$140"),0),COLUMN()+COLUMN(INDIRECT($B$1&amp;"1"))-2)</f>
        <v>8.7248322147651006E-2</v>
      </c>
      <c r="F32" s="12">
        <f ca="1">INDEX(funnel_data!$B$3:$X$140,MATCH(SMALL(INDIRECT("'" &amp; "funnel_data'!$" &amp; $B$1 &amp; "$3:$" &amp; $B$1 &amp;"$140"),ROWS(F$3:F32)),INDIRECT("'" &amp; "funnel_data'!$" &amp; $B$1 &amp; "$3:$" &amp; $B$1 &amp;"$140"),0),COLUMN()+COLUMN(INDIRECT($B$1&amp;"1"))-2)</f>
        <v>4.1856794361209183E-2</v>
      </c>
      <c r="G32" s="12">
        <f ca="1">INDEX(funnel_data!$B$3:$X$140,MATCH(SMALL(INDIRECT("'" &amp; "funnel_data'!$" &amp; $B$1 &amp; "$3:$" &amp; $B$1 &amp;"$140"),ROWS(G$3:G32)),INDIRECT("'" &amp; "funnel_data'!$" &amp; $B$1 &amp; "$3:$" &amp; $B$1 &amp;"$140"),0),COLUMN()+COLUMN(INDIRECT($B$1&amp;"1"))-2)</f>
        <v>1.9599011830210681E-2</v>
      </c>
      <c r="H32" s="12">
        <f ca="1">INDEX(funnel_data!$B$3:$X$140,MATCH(SMALL(INDIRECT("'" &amp; "funnel_data'!$" &amp; $B$1 &amp; "$3:$" &amp; $B$1 &amp;"$140"),ROWS(H$3:H32)),INDIRECT("'" &amp; "funnel_data'!$" &amp; $B$1 &amp; "$3:$" &amp; $B$1 &amp;"$140"),0),COLUMN()+COLUMN(INDIRECT($B$1&amp;"1"))-2)</f>
        <v>8.7144994511258775E-2</v>
      </c>
      <c r="I32" s="12">
        <f ca="1">INDEX(funnel_data!$B$3:$X$140,MATCH(SMALL(INDIRECT("'" &amp; "funnel_data'!$" &amp; $B$1 &amp; "$3:$" &amp; $B$1 &amp;"$140"),ROWS(I$3:I32)),INDIRECT("'" &amp; "funnel_data'!$" &amp; $B$1 &amp; "$3:$" &amp; $B$1 &amp;"$140"),0),COLUMN()+COLUMN(INDIRECT($B$1&amp;"1"))-2)</f>
        <v>1.3086485755991839E-2</v>
      </c>
      <c r="J32" s="12">
        <f ca="1">INDEX(funnel_data!$B$3:$X$140,MATCH(SMALL(INDIRECT("'" &amp; "funnel_data'!$" &amp; $B$1 &amp; "$3:$" &amp; $B$1 &amp;"$140"),ROWS(J$3:J32)),INDIRECT("'" &amp; "funnel_data'!$" &amp; $B$1 &amp; "$3:$" &amp; $B$1 &amp;"$140"),0),COLUMN()+COLUMN(INDIRECT($B$1&amp;"1"))-2)</f>
        <v>0.1258145106763382</v>
      </c>
      <c r="K32" s="12" t="str">
        <f ca="1">INDEX(funnel_data!$B$3:$X$140,MATCH(SMALL(INDIRECT("'" &amp; "funnel_data'!$" &amp; $B$1 &amp; "$3:$" &amp; $B$1 &amp;"$140"),ROWS(K$3:K32)),INDIRECT("'" &amp; "funnel_data'!$" &amp; $B$1 &amp; "$3:$" &amp; $B$1 &amp;"$140"),0),COLUMN()+COLUMN(INDIRECT($B$1&amp;"1"))-2)</f>
        <v/>
      </c>
    </row>
    <row r="33" spans="1:11" x14ac:dyDescent="0.3">
      <c r="A33" s="12"/>
      <c r="B33" s="12" t="str">
        <f ca="1">INDEX(funnel_data!$B$3:$X$140,MATCH(SMALL(INDIRECT("'" &amp; "funnel_data'!$" &amp; $B$1 &amp; "$3:$" &amp; $B$1 &amp;"$140"),ROWS(B$3:B33)),INDIRECT("'" &amp; "funnel_data'!$" &amp; $B$1 &amp; "$3:$" &amp; $B$1 &amp;"$140"),0),1)</f>
        <v>Trust109</v>
      </c>
      <c r="C33" s="12">
        <f ca="1">INDEX(funnel_data!$B$3:$X$140,MATCH(SMALL(INDIRECT("'" &amp; "funnel_data'!$" &amp; $B$1 &amp; "$3:$" &amp; $B$1 &amp;"$140"),ROWS(C$3:C33)),INDIRECT("'" &amp; "funnel_data'!$" &amp; $B$1 &amp; "$3:$" &amp; $B$1 &amp;"$140"),0),COLUMN()+COLUMN(INDIRECT($B$1&amp;"1"))-2)</f>
        <v>158</v>
      </c>
      <c r="D33" s="12">
        <f ca="1">INDEX(funnel_data!$B$3:$X$140,MATCH(SMALL(INDIRECT("'" &amp; "funnel_data'!$" &amp; $B$1 &amp; "$3:$" &amp; $B$1 &amp;"$140"),ROWS(D$3:D33)),INDIRECT("'" &amp; "funnel_data'!$" &amp; $B$1 &amp; "$3:$" &amp; $B$1 &amp;"$140"),0),COLUMN()+COLUMN(INDIRECT($B$1&amp;"1"))-2)</f>
        <v>4</v>
      </c>
      <c r="E33" s="12">
        <f ca="1">INDEX(funnel_data!$B$3:$X$140,MATCH(SMALL(INDIRECT("'" &amp; "funnel_data'!$" &amp; $B$1 &amp; "$3:$" &amp; $B$1 &amp;"$140"),ROWS(E$3:E33)),INDIRECT("'" &amp; "funnel_data'!$" &amp; $B$1 &amp; "$3:$" &amp; $B$1 &amp;"$140"),0),COLUMN()+COLUMN(INDIRECT($B$1&amp;"1"))-2)</f>
        <v>2.5316455696202531E-2</v>
      </c>
      <c r="F33" s="12">
        <f ca="1">INDEX(funnel_data!$B$3:$X$140,MATCH(SMALL(INDIRECT("'" &amp; "funnel_data'!$" &amp; $B$1 &amp; "$3:$" &amp; $B$1 &amp;"$140"),ROWS(F$3:F33)),INDIRECT("'" &amp; "funnel_data'!$" &amp; $B$1 &amp; "$3:$" &amp; $B$1 &amp;"$140"),0),COLUMN()+COLUMN(INDIRECT($B$1&amp;"1"))-2)</f>
        <v>4.1856794361209183E-2</v>
      </c>
      <c r="G33" s="12">
        <f ca="1">INDEX(funnel_data!$B$3:$X$140,MATCH(SMALL(INDIRECT("'" &amp; "funnel_data'!$" &amp; $B$1 &amp; "$3:$" &amp; $B$1 &amp;"$140"),ROWS(G$3:G33)),INDIRECT("'" &amp; "funnel_data'!$" &amp; $B$1 &amp; "$3:$" &amp; $B$1 &amp;"$140"),0),COLUMN()+COLUMN(INDIRECT($B$1&amp;"1"))-2)</f>
        <v>2.001740152561934E-2</v>
      </c>
      <c r="H33" s="12">
        <f ca="1">INDEX(funnel_data!$B$3:$X$140,MATCH(SMALL(INDIRECT("'" &amp; "funnel_data'!$" &amp; $B$1 &amp; "$3:$" &amp; $B$1 &amp;"$140"),ROWS(H$3:H33)),INDIRECT("'" &amp; "funnel_data'!$" &amp; $B$1 &amp; "$3:$" &amp; $B$1 &amp;"$140"),0),COLUMN()+COLUMN(INDIRECT($B$1&amp;"1"))-2)</f>
        <v>8.5445884910884631E-2</v>
      </c>
      <c r="I33" s="12">
        <f ca="1">INDEX(funnel_data!$B$3:$X$140,MATCH(SMALL(INDIRECT("'" &amp; "funnel_data'!$" &amp; $B$1 &amp; "$3:$" &amp; $B$1 &amp;"$140"),ROWS(I$3:I33)),INDIRECT("'" &amp; "funnel_data'!$" &amp; $B$1 &amp; "$3:$" &amp; $B$1 &amp;"$140"),0),COLUMN()+COLUMN(INDIRECT($B$1&amp;"1"))-2)</f>
        <v>1.3493062131139174E-2</v>
      </c>
      <c r="J33" s="12">
        <f ca="1">INDEX(funnel_data!$B$3:$X$140,MATCH(SMALL(INDIRECT("'" &amp; "funnel_data'!$" &amp; $B$1 &amp; "$3:$" &amp; $B$1 &amp;"$140"),ROWS(J$3:J33)),INDIRECT("'" &amp; "funnel_data'!$" &amp; $B$1 &amp; "$3:$" &amp; $B$1 &amp;"$140"),0),COLUMN()+COLUMN(INDIRECT($B$1&amp;"1"))-2)</f>
        <v>0.12244351390342438</v>
      </c>
      <c r="K33" s="12" t="str">
        <f ca="1">INDEX(funnel_data!$B$3:$X$140,MATCH(SMALL(INDIRECT("'" &amp; "funnel_data'!$" &amp; $B$1 &amp; "$3:$" &amp; $B$1 &amp;"$140"),ROWS(K$3:K33)),INDIRECT("'" &amp; "funnel_data'!$" &amp; $B$1 &amp; "$3:$" &amp; $B$1 &amp;"$140"),0),COLUMN()+COLUMN(INDIRECT($B$1&amp;"1"))-2)</f>
        <v/>
      </c>
    </row>
    <row r="34" spans="1:11" x14ac:dyDescent="0.3">
      <c r="A34" s="12"/>
      <c r="B34" s="12" t="str">
        <f ca="1">INDEX(funnel_data!$B$3:$X$140,MATCH(SMALL(INDIRECT("'" &amp; "funnel_data'!$" &amp; $B$1 &amp; "$3:$" &amp; $B$1 &amp;"$140"),ROWS(B$3:B34)),INDIRECT("'" &amp; "funnel_data'!$" &amp; $B$1 &amp; "$3:$" &amp; $B$1 &amp;"$140"),0),1)</f>
        <v>Trust022</v>
      </c>
      <c r="C34" s="12">
        <f ca="1">INDEX(funnel_data!$B$3:$X$140,MATCH(SMALL(INDIRECT("'" &amp; "funnel_data'!$" &amp; $B$1 &amp; "$3:$" &amp; $B$1 &amp;"$140"),ROWS(C$3:C34)),INDIRECT("'" &amp; "funnel_data'!$" &amp; $B$1 &amp; "$3:$" &amp; $B$1 &amp;"$140"),0),COLUMN()+COLUMN(INDIRECT($B$1&amp;"1"))-2)</f>
        <v>171</v>
      </c>
      <c r="D34" s="12">
        <f ca="1">INDEX(funnel_data!$B$3:$X$140,MATCH(SMALL(INDIRECT("'" &amp; "funnel_data'!$" &amp; $B$1 &amp; "$3:$" &amp; $B$1 &amp;"$140"),ROWS(D$3:D34)),INDIRECT("'" &amp; "funnel_data'!$" &amp; $B$1 &amp; "$3:$" &amp; $B$1 &amp;"$140"),0),COLUMN()+COLUMN(INDIRECT($B$1&amp;"1"))-2)</f>
        <v>7</v>
      </c>
      <c r="E34" s="12">
        <f ca="1">INDEX(funnel_data!$B$3:$X$140,MATCH(SMALL(INDIRECT("'" &amp; "funnel_data'!$" &amp; $B$1 &amp; "$3:$" &amp; $B$1 &amp;"$140"),ROWS(E$3:E34)),INDIRECT("'" &amp; "funnel_data'!$" &amp; $B$1 &amp; "$3:$" &amp; $B$1 &amp;"$140"),0),COLUMN()+COLUMN(INDIRECT($B$1&amp;"1"))-2)</f>
        <v>4.0935672514619881E-2</v>
      </c>
      <c r="F34" s="12">
        <f ca="1">INDEX(funnel_data!$B$3:$X$140,MATCH(SMALL(INDIRECT("'" &amp; "funnel_data'!$" &amp; $B$1 &amp; "$3:$" &amp; $B$1 &amp;"$140"),ROWS(F$3:F34)),INDIRECT("'" &amp; "funnel_data'!$" &amp; $B$1 &amp; "$3:$" &amp; $B$1 &amp;"$140"),0),COLUMN()+COLUMN(INDIRECT($B$1&amp;"1"))-2)</f>
        <v>4.1856794361209183E-2</v>
      </c>
      <c r="G34" s="12">
        <f ca="1">INDEX(funnel_data!$B$3:$X$140,MATCH(SMALL(INDIRECT("'" &amp; "funnel_data'!$" &amp; $B$1 &amp; "$3:$" &amp; $B$1 &amp;"$140"),ROWS(G$3:G34)),INDIRECT("'" &amp; "funnel_data'!$" &amp; $B$1 &amp; "$3:$" &amp; $B$1 &amp;"$140"),0),COLUMN()+COLUMN(INDIRECT($B$1&amp;"1"))-2)</f>
        <v>2.0578081080356206E-2</v>
      </c>
      <c r="H34" s="12">
        <f ca="1">INDEX(funnel_data!$B$3:$X$140,MATCH(SMALL(INDIRECT("'" &amp; "funnel_data'!$" &amp; $B$1 &amp; "$3:$" &amp; $B$1 &amp;"$140"),ROWS(H$3:H34)),INDIRECT("'" &amp; "funnel_data'!$" &amp; $B$1 &amp; "$3:$" &amp; $B$1 &amp;"$140"),0),COLUMN()+COLUMN(INDIRECT($B$1&amp;"1"))-2)</f>
        <v>8.3268049769130062E-2</v>
      </c>
      <c r="I34" s="12">
        <f ca="1">INDEX(funnel_data!$B$3:$X$140,MATCH(SMALL(INDIRECT("'" &amp; "funnel_data'!$" &amp; $B$1 &amp; "$3:$" &amp; $B$1 &amp;"$140"),ROWS(I$3:I34)),INDIRECT("'" &amp; "funnel_data'!$" &amp; $B$1 &amp; "$3:$" &amp; $B$1 &amp;"$140"),0),COLUMN()+COLUMN(INDIRECT($B$1&amp;"1"))-2)</f>
        <v>1.4046654737498641E-2</v>
      </c>
      <c r="J34" s="12">
        <f ca="1">INDEX(funnel_data!$B$3:$X$140,MATCH(SMALL(INDIRECT("'" &amp; "funnel_data'!$" &amp; $B$1 &amp; "$3:$" &amp; $B$1 &amp;"$140"),ROWS(J$3:J34)),INDIRECT("'" &amp; "funnel_data'!$" &amp; $B$1 &amp; "$3:$" &amp; $B$1 &amp;"$140"),0),COLUMN()+COLUMN(INDIRECT($B$1&amp;"1"))-2)</f>
        <v>0.1181297366852119</v>
      </c>
      <c r="K34" s="12" t="str">
        <f ca="1">INDEX(funnel_data!$B$3:$X$140,MATCH(SMALL(INDIRECT("'" &amp; "funnel_data'!$" &amp; $B$1 &amp; "$3:$" &amp; $B$1 &amp;"$140"),ROWS(K$3:K34)),INDIRECT("'" &amp; "funnel_data'!$" &amp; $B$1 &amp; "$3:$" &amp; $B$1 &amp;"$140"),0),COLUMN()+COLUMN(INDIRECT($B$1&amp;"1"))-2)</f>
        <v/>
      </c>
    </row>
    <row r="35" spans="1:11" x14ac:dyDescent="0.3">
      <c r="A35" s="12"/>
      <c r="B35" s="12" t="str">
        <f ca="1">INDEX(funnel_data!$B$3:$X$140,MATCH(SMALL(INDIRECT("'" &amp; "funnel_data'!$" &amp; $B$1 &amp; "$3:$" &amp; $B$1 &amp;"$140"),ROWS(B$3:B35)),INDIRECT("'" &amp; "funnel_data'!$" &amp; $B$1 &amp; "$3:$" &amp; $B$1 &amp;"$140"),0),1)</f>
        <v>Trust064</v>
      </c>
      <c r="C35" s="12">
        <f ca="1">INDEX(funnel_data!$B$3:$X$140,MATCH(SMALL(INDIRECT("'" &amp; "funnel_data'!$" &amp; $B$1 &amp; "$3:$" &amp; $B$1 &amp;"$140"),ROWS(C$3:C35)),INDIRECT("'" &amp; "funnel_data'!$" &amp; $B$1 &amp; "$3:$" &amp; $B$1 &amp;"$140"),0),COLUMN()+COLUMN(INDIRECT($B$1&amp;"1"))-2)</f>
        <v>174</v>
      </c>
      <c r="D35" s="12">
        <f ca="1">INDEX(funnel_data!$B$3:$X$140,MATCH(SMALL(INDIRECT("'" &amp; "funnel_data'!$" &amp; $B$1 &amp; "$3:$" &amp; $B$1 &amp;"$140"),ROWS(D$3:D35)),INDIRECT("'" &amp; "funnel_data'!$" &amp; $B$1 &amp; "$3:$" &amp; $B$1 &amp;"$140"),0),COLUMN()+COLUMN(INDIRECT($B$1&amp;"1"))-2)</f>
        <v>4</v>
      </c>
      <c r="E35" s="12">
        <f ca="1">INDEX(funnel_data!$B$3:$X$140,MATCH(SMALL(INDIRECT("'" &amp; "funnel_data'!$" &amp; $B$1 &amp; "$3:$" &amp; $B$1 &amp;"$140"),ROWS(E$3:E35)),INDIRECT("'" &amp; "funnel_data'!$" &amp; $B$1 &amp; "$3:$" &amp; $B$1 &amp;"$140"),0),COLUMN()+COLUMN(INDIRECT($B$1&amp;"1"))-2)</f>
        <v>2.2988505747126436E-2</v>
      </c>
      <c r="F35" s="12">
        <f ca="1">INDEX(funnel_data!$B$3:$X$140,MATCH(SMALL(INDIRECT("'" &amp; "funnel_data'!$" &amp; $B$1 &amp; "$3:$" &amp; $B$1 &amp;"$140"),ROWS(F$3:F35)),INDIRECT("'" &amp; "funnel_data'!$" &amp; $B$1 &amp; "$3:$" &amp; $B$1 &amp;"$140"),0),COLUMN()+COLUMN(INDIRECT($B$1&amp;"1"))-2)</f>
        <v>4.1856794361209183E-2</v>
      </c>
      <c r="G35" s="12">
        <f ca="1">INDEX(funnel_data!$B$3:$X$140,MATCH(SMALL(INDIRECT("'" &amp; "funnel_data'!$" &amp; $B$1 &amp; "$3:$" &amp; $B$1 &amp;"$140"),ROWS(G$3:G35)),INDIRECT("'" &amp; "funnel_data'!$" &amp; $B$1 &amp; "$3:$" &amp; $B$1 &amp;"$140"),0),COLUMN()+COLUMN(INDIRECT($B$1&amp;"1"))-2)</f>
        <v>2.0700823729633933E-2</v>
      </c>
      <c r="H35" s="12">
        <f ca="1">INDEX(funnel_data!$B$3:$X$140,MATCH(SMALL(INDIRECT("'" &amp; "funnel_data'!$" &amp; $B$1 &amp; "$3:$" &amp; $B$1 &amp;"$140"),ROWS(H$3:H35)),INDIRECT("'" &amp; "funnel_data'!$" &amp; $B$1 &amp; "$3:$" &amp; $B$1 &amp;"$140"),0),COLUMN()+COLUMN(INDIRECT($B$1&amp;"1"))-2)</f>
        <v>8.2805692393144961E-2</v>
      </c>
      <c r="I35" s="12">
        <f ca="1">INDEX(funnel_data!$B$3:$X$140,MATCH(SMALL(INDIRECT("'" &amp; "funnel_data'!$" &amp; $B$1 &amp; "$3:$" &amp; $B$1 &amp;"$140"),ROWS(I$3:I35)),INDIRECT("'" &amp; "funnel_data'!$" &amp; $B$1 &amp; "$3:$" &amp; $B$1 &amp;"$140"),0),COLUMN()+COLUMN(INDIRECT($B$1&amp;"1"))-2)</f>
        <v>1.4169180614776015E-2</v>
      </c>
      <c r="J35" s="12">
        <f ca="1">INDEX(funnel_data!$B$3:$X$140,MATCH(SMALL(INDIRECT("'" &amp; "funnel_data'!$" &amp; $B$1 &amp; "$3:$" &amp; $B$1 &amp;"$140"),ROWS(J$3:J35)),INDIRECT("'" &amp; "funnel_data'!$" &amp; $B$1 &amp; "$3:$" &amp; $B$1 &amp;"$140"),0),COLUMN()+COLUMN(INDIRECT($B$1&amp;"1"))-2)</f>
        <v>0.11721511637034314</v>
      </c>
      <c r="K35" s="12" t="str">
        <f ca="1">INDEX(funnel_data!$B$3:$X$140,MATCH(SMALL(INDIRECT("'" &amp; "funnel_data'!$" &amp; $B$1 &amp; "$3:$" &amp; $B$1 &amp;"$140"),ROWS(K$3:K35)),INDIRECT("'" &amp; "funnel_data'!$" &amp; $B$1 &amp; "$3:$" &amp; $B$1 &amp;"$140"),0),COLUMN()+COLUMN(INDIRECT($B$1&amp;"1"))-2)</f>
        <v/>
      </c>
    </row>
    <row r="36" spans="1:11" x14ac:dyDescent="0.3">
      <c r="A36" s="12"/>
      <c r="B36" s="12" t="str">
        <f ca="1">INDEX(funnel_data!$B$3:$X$140,MATCH(SMALL(INDIRECT("'" &amp; "funnel_data'!$" &amp; $B$1 &amp; "$3:$" &amp; $B$1 &amp;"$140"),ROWS(B$3:B36)),INDIRECT("'" &amp; "funnel_data'!$" &amp; $B$1 &amp; "$3:$" &amp; $B$1 &amp;"$140"),0),1)</f>
        <v>Trust078</v>
      </c>
      <c r="C36" s="12">
        <f ca="1">INDEX(funnel_data!$B$3:$X$140,MATCH(SMALL(INDIRECT("'" &amp; "funnel_data'!$" &amp; $B$1 &amp; "$3:$" &amp; $B$1 &amp;"$140"),ROWS(C$3:C36)),INDIRECT("'" &amp; "funnel_data'!$" &amp; $B$1 &amp; "$3:$" &amp; $B$1 &amp;"$140"),0),COLUMN()+COLUMN(INDIRECT($B$1&amp;"1"))-2)</f>
        <v>181</v>
      </c>
      <c r="D36" s="12">
        <f ca="1">INDEX(funnel_data!$B$3:$X$140,MATCH(SMALL(INDIRECT("'" &amp; "funnel_data'!$" &amp; $B$1 &amp; "$3:$" &amp; $B$1 &amp;"$140"),ROWS(D$3:D36)),INDIRECT("'" &amp; "funnel_data'!$" &amp; $B$1 &amp; "$3:$" &amp; $B$1 &amp;"$140"),0),COLUMN()+COLUMN(INDIRECT($B$1&amp;"1"))-2)</f>
        <v>3</v>
      </c>
      <c r="E36" s="12">
        <f ca="1">INDEX(funnel_data!$B$3:$X$140,MATCH(SMALL(INDIRECT("'" &amp; "funnel_data'!$" &amp; $B$1 &amp; "$3:$" &amp; $B$1 &amp;"$140"),ROWS(E$3:E36)),INDIRECT("'" &amp; "funnel_data'!$" &amp; $B$1 &amp; "$3:$" &amp; $B$1 &amp;"$140"),0),COLUMN()+COLUMN(INDIRECT($B$1&amp;"1"))-2)</f>
        <v>1.6574585635359115E-2</v>
      </c>
      <c r="F36" s="12">
        <f ca="1">INDEX(funnel_data!$B$3:$X$140,MATCH(SMALL(INDIRECT("'" &amp; "funnel_data'!$" &amp; $B$1 &amp; "$3:$" &amp; $B$1 &amp;"$140"),ROWS(F$3:F36)),INDIRECT("'" &amp; "funnel_data'!$" &amp; $B$1 &amp; "$3:$" &amp; $B$1 &amp;"$140"),0),COLUMN()+COLUMN(INDIRECT($B$1&amp;"1"))-2)</f>
        <v>4.1856794361209183E-2</v>
      </c>
      <c r="G36" s="12">
        <f ca="1">INDEX(funnel_data!$B$3:$X$140,MATCH(SMALL(INDIRECT("'" &amp; "funnel_data'!$" &amp; $B$1 &amp; "$3:$" &amp; $B$1 &amp;"$140"),ROWS(G$3:G36)),INDIRECT("'" &amp; "funnel_data'!$" &amp; $B$1 &amp; "$3:$" &amp; $B$1 &amp;"$140"),0),COLUMN()+COLUMN(INDIRECT($B$1&amp;"1"))-2)</f>
        <v>2.0978335168967622E-2</v>
      </c>
      <c r="H36" s="12">
        <f ca="1">INDEX(funnel_data!$B$3:$X$140,MATCH(SMALL(INDIRECT("'" &amp; "funnel_data'!$" &amp; $B$1 &amp; "$3:$" &amp; $B$1 &amp;"$140"),ROWS(H$3:H36)),INDIRECT("'" &amp; "funnel_data'!$" &amp; $B$1 &amp; "$3:$" &amp; $B$1 &amp;"$140"),0),COLUMN()+COLUMN(INDIRECT($B$1&amp;"1"))-2)</f>
        <v>8.1778617588191604E-2</v>
      </c>
      <c r="I36" s="12">
        <f ca="1">INDEX(funnel_data!$B$3:$X$140,MATCH(SMALL(INDIRECT("'" &amp; "funnel_data'!$" &amp; $B$1 &amp; "$3:$" &amp; $B$1 &amp;"$140"),ROWS(I$3:I36)),INDIRECT("'" &amp; "funnel_data'!$" &amp; $B$1 &amp; "$3:$" &amp; $B$1 &amp;"$140"),0),COLUMN()+COLUMN(INDIRECT($B$1&amp;"1"))-2)</f>
        <v>1.4447967165435718E-2</v>
      </c>
      <c r="J36" s="12">
        <f ca="1">INDEX(funnel_data!$B$3:$X$140,MATCH(SMALL(INDIRECT("'" &amp; "funnel_data'!$" &amp; $B$1 &amp; "$3:$" &amp; $B$1 &amp;"$140"),ROWS(J$3:J36)),INDIRECT("'" &amp; "funnel_data'!$" &amp; $B$1 &amp; "$3:$" &amp; $B$1 &amp;"$140"),0),COLUMN()+COLUMN(INDIRECT($B$1&amp;"1"))-2)</f>
        <v>0.11518510378671076</v>
      </c>
      <c r="K36" s="12" t="str">
        <f ca="1">INDEX(funnel_data!$B$3:$X$140,MATCH(SMALL(INDIRECT("'" &amp; "funnel_data'!$" &amp; $B$1 &amp; "$3:$" &amp; $B$1 &amp;"$140"),ROWS(K$3:K36)),INDIRECT("'" &amp; "funnel_data'!$" &amp; $B$1 &amp; "$3:$" &amp; $B$1 &amp;"$140"),0),COLUMN()+COLUMN(INDIRECT($B$1&amp;"1"))-2)</f>
        <v/>
      </c>
    </row>
    <row r="37" spans="1:11" x14ac:dyDescent="0.3">
      <c r="A37" s="12"/>
      <c r="B37" s="12" t="str">
        <f ca="1">INDEX(funnel_data!$B$3:$X$140,MATCH(SMALL(INDIRECT("'" &amp; "funnel_data'!$" &amp; $B$1 &amp; "$3:$" &amp; $B$1 &amp;"$140"),ROWS(B$3:B37)),INDIRECT("'" &amp; "funnel_data'!$" &amp; $B$1 &amp; "$3:$" &amp; $B$1 &amp;"$140"),0),1)</f>
        <v>Trust041</v>
      </c>
      <c r="C37" s="12">
        <f ca="1">INDEX(funnel_data!$B$3:$X$140,MATCH(SMALL(INDIRECT("'" &amp; "funnel_data'!$" &amp; $B$1 &amp; "$3:$" &amp; $B$1 &amp;"$140"),ROWS(C$3:C37)),INDIRECT("'" &amp; "funnel_data'!$" &amp; $B$1 &amp; "$3:$" &amp; $B$1 &amp;"$140"),0),COLUMN()+COLUMN(INDIRECT($B$1&amp;"1"))-2)</f>
        <v>189</v>
      </c>
      <c r="D37" s="12">
        <f ca="1">INDEX(funnel_data!$B$3:$X$140,MATCH(SMALL(INDIRECT("'" &amp; "funnel_data'!$" &amp; $B$1 &amp; "$3:$" &amp; $B$1 &amp;"$140"),ROWS(D$3:D37)),INDIRECT("'" &amp; "funnel_data'!$" &amp; $B$1 &amp; "$3:$" &amp; $B$1 &amp;"$140"),0),COLUMN()+COLUMN(INDIRECT($B$1&amp;"1"))-2)</f>
        <v>12</v>
      </c>
      <c r="E37" s="12">
        <f ca="1">INDEX(funnel_data!$B$3:$X$140,MATCH(SMALL(INDIRECT("'" &amp; "funnel_data'!$" &amp; $B$1 &amp; "$3:$" &amp; $B$1 &amp;"$140"),ROWS(E$3:E37)),INDIRECT("'" &amp; "funnel_data'!$" &amp; $B$1 &amp; "$3:$" &amp; $B$1 &amp;"$140"),0),COLUMN()+COLUMN(INDIRECT($B$1&amp;"1"))-2)</f>
        <v>6.3492063492063489E-2</v>
      </c>
      <c r="F37" s="12">
        <f ca="1">INDEX(funnel_data!$B$3:$X$140,MATCH(SMALL(INDIRECT("'" &amp; "funnel_data'!$" &amp; $B$1 &amp; "$3:$" &amp; $B$1 &amp;"$140"),ROWS(F$3:F37)),INDIRECT("'" &amp; "funnel_data'!$" &amp; $B$1 &amp; "$3:$" &amp; $B$1 &amp;"$140"),0),COLUMN()+COLUMN(INDIRECT($B$1&amp;"1"))-2)</f>
        <v>4.1856794361209183E-2</v>
      </c>
      <c r="G37" s="12">
        <f ca="1">INDEX(funnel_data!$B$3:$X$140,MATCH(SMALL(INDIRECT("'" &amp; "funnel_data'!$" &amp; $B$1 &amp; "$3:$" &amp; $B$1 &amp;"$140"),ROWS(G$3:G37)),INDIRECT("'" &amp; "funnel_data'!$" &amp; $B$1 &amp; "$3:$" &amp; $B$1 &amp;"$140"),0),COLUMN()+COLUMN(INDIRECT($B$1&amp;"1"))-2)</f>
        <v>2.1281206374844232E-2</v>
      </c>
      <c r="H37" s="12">
        <f ca="1">INDEX(funnel_data!$B$3:$X$140,MATCH(SMALL(INDIRECT("'" &amp; "funnel_data'!$" &amp; $B$1 &amp; "$3:$" &amp; $B$1 &amp;"$140"),ROWS(H$3:H37)),INDIRECT("'" &amp; "funnel_data'!$" &amp; $B$1 &amp; "$3:$" &amp; $B$1 &amp;"$140"),0),COLUMN()+COLUMN(INDIRECT($B$1&amp;"1"))-2)</f>
        <v>8.0685735760758631E-2</v>
      </c>
      <c r="I37" s="12">
        <f ca="1">INDEX(funnel_data!$B$3:$X$140,MATCH(SMALL(INDIRECT("'" &amp; "funnel_data'!$" &amp; $B$1 &amp; "$3:$" &amp; $B$1 &amp;"$140"),ROWS(I$3:I37)),INDIRECT("'" &amp; "funnel_data'!$" &amp; $B$1 &amp; "$3:$" &amp; $B$1 &amp;"$140"),0),COLUMN()+COLUMN(INDIRECT($B$1&amp;"1"))-2)</f>
        <v>1.4755020736136385E-2</v>
      </c>
      <c r="J37" s="12">
        <f ca="1">INDEX(funnel_data!$B$3:$X$140,MATCH(SMALL(INDIRECT("'" &amp; "funnel_data'!$" &amp; $B$1 &amp; "$3:$" &amp; $B$1 &amp;"$140"),ROWS(J$3:J37)),INDIRECT("'" &amp; "funnel_data'!$" &amp; $B$1 &amp; "$3:$" &amp; $B$1 &amp;"$140"),0),COLUMN()+COLUMN(INDIRECT($B$1&amp;"1"))-2)</f>
        <v>0.11302785083904611</v>
      </c>
      <c r="K37" s="12" t="str">
        <f ca="1">INDEX(funnel_data!$B$3:$X$140,MATCH(SMALL(INDIRECT("'" &amp; "funnel_data'!$" &amp; $B$1 &amp; "$3:$" &amp; $B$1 &amp;"$140"),ROWS(K$3:K37)),INDIRECT("'" &amp; "funnel_data'!$" &amp; $B$1 &amp; "$3:$" &amp; $B$1 &amp;"$140"),0),COLUMN()+COLUMN(INDIRECT($B$1&amp;"1"))-2)</f>
        <v/>
      </c>
    </row>
    <row r="38" spans="1:11" x14ac:dyDescent="0.3">
      <c r="A38" s="12"/>
      <c r="B38" s="12" t="str">
        <f ca="1">INDEX(funnel_data!$B$3:$X$140,MATCH(SMALL(INDIRECT("'" &amp; "funnel_data'!$" &amp; $B$1 &amp; "$3:$" &amp; $B$1 &amp;"$140"),ROWS(B$3:B38)),INDIRECT("'" &amp; "funnel_data'!$" &amp; $B$1 &amp; "$3:$" &amp; $B$1 &amp;"$140"),0),1)</f>
        <v>Trust089</v>
      </c>
      <c r="C38" s="12">
        <f ca="1">INDEX(funnel_data!$B$3:$X$140,MATCH(SMALL(INDIRECT("'" &amp; "funnel_data'!$" &amp; $B$1 &amp; "$3:$" &amp; $B$1 &amp;"$140"),ROWS(C$3:C38)),INDIRECT("'" &amp; "funnel_data'!$" &amp; $B$1 &amp; "$3:$" &amp; $B$1 &amp;"$140"),0),COLUMN()+COLUMN(INDIRECT($B$1&amp;"1"))-2)</f>
        <v>212</v>
      </c>
      <c r="D38" s="12">
        <f ca="1">INDEX(funnel_data!$B$3:$X$140,MATCH(SMALL(INDIRECT("'" &amp; "funnel_data'!$" &amp; $B$1 &amp; "$3:$" &amp; $B$1 &amp;"$140"),ROWS(D$3:D38)),INDIRECT("'" &amp; "funnel_data'!$" &amp; $B$1 &amp; "$3:$" &amp; $B$1 &amp;"$140"),0),COLUMN()+COLUMN(INDIRECT($B$1&amp;"1"))-2)</f>
        <v>9</v>
      </c>
      <c r="E38" s="12">
        <f ca="1">INDEX(funnel_data!$B$3:$X$140,MATCH(SMALL(INDIRECT("'" &amp; "funnel_data'!$" &amp; $B$1 &amp; "$3:$" &amp; $B$1 &amp;"$140"),ROWS(E$3:E38)),INDIRECT("'" &amp; "funnel_data'!$" &amp; $B$1 &amp; "$3:$" &amp; $B$1 &amp;"$140"),0),COLUMN()+COLUMN(INDIRECT($B$1&amp;"1"))-2)</f>
        <v>4.2452830188679243E-2</v>
      </c>
      <c r="F38" s="12">
        <f ca="1">INDEX(funnel_data!$B$3:$X$140,MATCH(SMALL(INDIRECT("'" &amp; "funnel_data'!$" &amp; $B$1 &amp; "$3:$" &amp; $B$1 &amp;"$140"),ROWS(F$3:F38)),INDIRECT("'" &amp; "funnel_data'!$" &amp; $B$1 &amp; "$3:$" &amp; $B$1 &amp;"$140"),0),COLUMN()+COLUMN(INDIRECT($B$1&amp;"1"))-2)</f>
        <v>4.1856794361209183E-2</v>
      </c>
      <c r="G38" s="12">
        <f ca="1">INDEX(funnel_data!$B$3:$X$140,MATCH(SMALL(INDIRECT("'" &amp; "funnel_data'!$" &amp; $B$1 &amp; "$3:$" &amp; $B$1 &amp;"$140"),ROWS(G$3:G38)),INDIRECT("'" &amp; "funnel_data'!$" &amp; $B$1 &amp; "$3:$" &amp; $B$1 &amp;"$140"),0),COLUMN()+COLUMN(INDIRECT($B$1&amp;"1"))-2)</f>
        <v>2.2077357049351577E-2</v>
      </c>
      <c r="H38" s="12">
        <f ca="1">INDEX(funnel_data!$B$3:$X$140,MATCH(SMALL(INDIRECT("'" &amp; "funnel_data'!$" &amp; $B$1 &amp; "$3:$" &amp; $B$1 &amp;"$140"),ROWS(H$3:H38)),INDIRECT("'" &amp; "funnel_data'!$" &amp; $B$1 &amp; "$3:$" &amp; $B$1 &amp;"$140"),0),COLUMN()+COLUMN(INDIRECT($B$1&amp;"1"))-2)</f>
        <v>7.7944514587778124E-2</v>
      </c>
      <c r="I38" s="12">
        <f ca="1">INDEX(funnel_data!$B$3:$X$140,MATCH(SMALL(INDIRECT("'" &amp; "funnel_data'!$" &amp; $B$1 &amp; "$3:$" &amp; $B$1 &amp;"$140"),ROWS(I$3:I38)),INDIRECT("'" &amp; "funnel_data'!$" &amp; $B$1 &amp; "$3:$" &amp; $B$1 &amp;"$140"),0),COLUMN()+COLUMN(INDIRECT($B$1&amp;"1"))-2)</f>
        <v>1.5576025275700881E-2</v>
      </c>
      <c r="J38" s="12">
        <f ca="1">INDEX(funnel_data!$B$3:$X$140,MATCH(SMALL(INDIRECT("'" &amp; "funnel_data'!$" &amp; $B$1 &amp; "$3:$" &amp; $B$1 &amp;"$140"),ROWS(J$3:J38)),INDIRECT("'" &amp; "funnel_data'!$" &amp; $B$1 &amp; "$3:$" &amp; $B$1 &amp;"$140"),0),COLUMN()+COLUMN(INDIRECT($B$1&amp;"1"))-2)</f>
        <v>0.10763182240759968</v>
      </c>
      <c r="K38" s="12" t="str">
        <f ca="1">INDEX(funnel_data!$B$3:$X$140,MATCH(SMALL(INDIRECT("'" &amp; "funnel_data'!$" &amp; $B$1 &amp; "$3:$" &amp; $B$1 &amp;"$140"),ROWS(K$3:K38)),INDIRECT("'" &amp; "funnel_data'!$" &amp; $B$1 &amp; "$3:$" &amp; $B$1 &amp;"$140"),0),COLUMN()+COLUMN(INDIRECT($B$1&amp;"1"))-2)</f>
        <v/>
      </c>
    </row>
    <row r="39" spans="1:11" x14ac:dyDescent="0.3">
      <c r="A39" s="12"/>
      <c r="B39" s="12" t="str">
        <f ca="1">INDEX(funnel_data!$B$3:$X$140,MATCH(SMALL(INDIRECT("'" &amp; "funnel_data'!$" &amp; $B$1 &amp; "$3:$" &amp; $B$1 &amp;"$140"),ROWS(B$3:B39)),INDIRECT("'" &amp; "funnel_data'!$" &amp; $B$1 &amp; "$3:$" &amp; $B$1 &amp;"$140"),0),1)</f>
        <v>Trust004</v>
      </c>
      <c r="C39" s="12">
        <f ca="1">INDEX(funnel_data!$B$3:$X$140,MATCH(SMALL(INDIRECT("'" &amp; "funnel_data'!$" &amp; $B$1 &amp; "$3:$" &amp; $B$1 &amp;"$140"),ROWS(C$3:C39)),INDIRECT("'" &amp; "funnel_data'!$" &amp; $B$1 &amp; "$3:$" &amp; $B$1 &amp;"$140"),0),COLUMN()+COLUMN(INDIRECT($B$1&amp;"1"))-2)</f>
        <v>220</v>
      </c>
      <c r="D39" s="12">
        <f ca="1">INDEX(funnel_data!$B$3:$X$140,MATCH(SMALL(INDIRECT("'" &amp; "funnel_data'!$" &amp; $B$1 &amp; "$3:$" &amp; $B$1 &amp;"$140"),ROWS(D$3:D39)),INDIRECT("'" &amp; "funnel_data'!$" &amp; $B$1 &amp; "$3:$" &amp; $B$1 &amp;"$140"),0),COLUMN()+COLUMN(INDIRECT($B$1&amp;"1"))-2)</f>
        <v>10</v>
      </c>
      <c r="E39" s="12">
        <f ca="1">INDEX(funnel_data!$B$3:$X$140,MATCH(SMALL(INDIRECT("'" &amp; "funnel_data'!$" &amp; $B$1 &amp; "$3:$" &amp; $B$1 &amp;"$140"),ROWS(E$3:E39)),INDIRECT("'" &amp; "funnel_data'!$" &amp; $B$1 &amp; "$3:$" &amp; $B$1 &amp;"$140"),0),COLUMN()+COLUMN(INDIRECT($B$1&amp;"1"))-2)</f>
        <v>4.5454545454545456E-2</v>
      </c>
      <c r="F39" s="12">
        <f ca="1">INDEX(funnel_data!$B$3:$X$140,MATCH(SMALL(INDIRECT("'" &amp; "funnel_data'!$" &amp; $B$1 &amp; "$3:$" &amp; $B$1 &amp;"$140"),ROWS(F$3:F39)),INDIRECT("'" &amp; "funnel_data'!$" &amp; $B$1 &amp; "$3:$" &amp; $B$1 &amp;"$140"),0),COLUMN()+COLUMN(INDIRECT($B$1&amp;"1"))-2)</f>
        <v>4.1856794361209183E-2</v>
      </c>
      <c r="G39" s="12">
        <f ca="1">INDEX(funnel_data!$B$3:$X$140,MATCH(SMALL(INDIRECT("'" &amp; "funnel_data'!$" &amp; $B$1 &amp; "$3:$" &amp; $B$1 &amp;"$140"),ROWS(G$3:G39)),INDIRECT("'" &amp; "funnel_data'!$" &amp; $B$1 &amp; "$3:$" &amp; $B$1 &amp;"$140"),0),COLUMN()+COLUMN(INDIRECT($B$1&amp;"1"))-2)</f>
        <v>2.2331440145647696E-2</v>
      </c>
      <c r="H39" s="12">
        <f ca="1">INDEX(funnel_data!$B$3:$X$140,MATCH(SMALL(INDIRECT("'" &amp; "funnel_data'!$" &amp; $B$1 &amp; "$3:$" &amp; $B$1 &amp;"$140"),ROWS(H$3:H39)),INDIRECT("'" &amp; "funnel_data'!$" &amp; $B$1 &amp; "$3:$" &amp; $B$1 &amp;"$140"),0),COLUMN()+COLUMN(INDIRECT($B$1&amp;"1"))-2)</f>
        <v>7.7107580657152328E-2</v>
      </c>
      <c r="I39" s="12">
        <f ca="1">INDEX(funnel_data!$B$3:$X$140,MATCH(SMALL(INDIRECT("'" &amp; "funnel_data'!$" &amp; $B$1 &amp; "$3:$" &amp; $B$1 &amp;"$140"),ROWS(I$3:I39)),INDIRECT("'" &amp; "funnel_data'!$" &amp; $B$1 &amp; "$3:$" &amp; $B$1 &amp;"$140"),0),COLUMN()+COLUMN(INDIRECT($B$1&amp;"1"))-2)</f>
        <v>1.584225617424715E-2</v>
      </c>
      <c r="J39" s="12">
        <f ca="1">INDEX(funnel_data!$B$3:$X$140,MATCH(SMALL(INDIRECT("'" &amp; "funnel_data'!$" &amp; $B$1 &amp; "$3:$" &amp; $B$1 &amp;"$140"),ROWS(J$3:J39)),INDIRECT("'" &amp; "funnel_data'!$" &amp; $B$1 &amp; "$3:$" &amp; $B$1 &amp;"$140"),0),COLUMN()+COLUMN(INDIRECT($B$1&amp;"1"))-2)</f>
        <v>0.1059891812038108</v>
      </c>
      <c r="K39" s="12" t="str">
        <f ca="1">INDEX(funnel_data!$B$3:$X$140,MATCH(SMALL(INDIRECT("'" &amp; "funnel_data'!$" &amp; $B$1 &amp; "$3:$" &amp; $B$1 &amp;"$140"),ROWS(K$3:K39)),INDIRECT("'" &amp; "funnel_data'!$" &amp; $B$1 &amp; "$3:$" &amp; $B$1 &amp;"$140"),0),COLUMN()+COLUMN(INDIRECT($B$1&amp;"1"))-2)</f>
        <v/>
      </c>
    </row>
    <row r="40" spans="1:11" x14ac:dyDescent="0.3">
      <c r="A40" s="12"/>
      <c r="B40" s="12" t="str">
        <f ca="1">INDEX(funnel_data!$B$3:$X$140,MATCH(SMALL(INDIRECT("'" &amp; "funnel_data'!$" &amp; $B$1 &amp; "$3:$" &amp; $B$1 &amp;"$140"),ROWS(B$3:B40)),INDIRECT("'" &amp; "funnel_data'!$" &amp; $B$1 &amp; "$3:$" &amp; $B$1 &amp;"$140"),0),1)</f>
        <v>Trust039</v>
      </c>
      <c r="C40" s="12">
        <f ca="1">INDEX(funnel_data!$B$3:$X$140,MATCH(SMALL(INDIRECT("'" &amp; "funnel_data'!$" &amp; $B$1 &amp; "$3:$" &amp; $B$1 &amp;"$140"),ROWS(C$3:C40)),INDIRECT("'" &amp; "funnel_data'!$" &amp; $B$1 &amp; "$3:$" &amp; $B$1 &amp;"$140"),0),COLUMN()+COLUMN(INDIRECT($B$1&amp;"1"))-2)</f>
        <v>224</v>
      </c>
      <c r="D40" s="12">
        <f ca="1">INDEX(funnel_data!$B$3:$X$140,MATCH(SMALL(INDIRECT("'" &amp; "funnel_data'!$" &amp; $B$1 &amp; "$3:$" &amp; $B$1 &amp;"$140"),ROWS(D$3:D40)),INDIRECT("'" &amp; "funnel_data'!$" &amp; $B$1 &amp; "$3:$" &amp; $B$1 &amp;"$140"),0),COLUMN()+COLUMN(INDIRECT($B$1&amp;"1"))-2)</f>
        <v>10</v>
      </c>
      <c r="E40" s="12">
        <f ca="1">INDEX(funnel_data!$B$3:$X$140,MATCH(SMALL(INDIRECT("'" &amp; "funnel_data'!$" &amp; $B$1 &amp; "$3:$" &amp; $B$1 &amp;"$140"),ROWS(E$3:E40)),INDIRECT("'" &amp; "funnel_data'!$" &amp; $B$1 &amp; "$3:$" &amp; $B$1 &amp;"$140"),0),COLUMN()+COLUMN(INDIRECT($B$1&amp;"1"))-2)</f>
        <v>4.4642857142857144E-2</v>
      </c>
      <c r="F40" s="12">
        <f ca="1">INDEX(funnel_data!$B$3:$X$140,MATCH(SMALL(INDIRECT("'" &amp; "funnel_data'!$" &amp; $B$1 &amp; "$3:$" &amp; $B$1 &amp;"$140"),ROWS(F$3:F40)),INDIRECT("'" &amp; "funnel_data'!$" &amp; $B$1 &amp; "$3:$" &amp; $B$1 &amp;"$140"),0),COLUMN()+COLUMN(INDIRECT($B$1&amp;"1"))-2)</f>
        <v>4.1856794361209183E-2</v>
      </c>
      <c r="G40" s="12">
        <f ca="1">INDEX(funnel_data!$B$3:$X$140,MATCH(SMALL(INDIRECT("'" &amp; "funnel_data'!$" &amp; $B$1 &amp; "$3:$" &amp; $B$1 &amp;"$140"),ROWS(G$3:G40)),INDIRECT("'" &amp; "funnel_data'!$" &amp; $B$1 &amp; "$3:$" &amp; $B$1 &amp;"$140"),0),COLUMN()+COLUMN(INDIRECT($B$1&amp;"1"))-2)</f>
        <v>2.2454526454206727E-2</v>
      </c>
      <c r="H40" s="12">
        <f ca="1">INDEX(funnel_data!$B$3:$X$140,MATCH(SMALL(INDIRECT("'" &amp; "funnel_data'!$" &amp; $B$1 &amp; "$3:$" &amp; $B$1 &amp;"$140"),ROWS(H$3:H40)),INDIRECT("'" &amp; "funnel_data'!$" &amp; $B$1 &amp; "$3:$" &amp; $B$1 &amp;"$140"),0),COLUMN()+COLUMN(INDIRECT($B$1&amp;"1"))-2)</f>
        <v>7.6708417774686122E-2</v>
      </c>
      <c r="I40" s="12">
        <f ca="1">INDEX(funnel_data!$B$3:$X$140,MATCH(SMALL(INDIRECT("'" &amp; "funnel_data'!$" &amp; $B$1 &amp; "$3:$" &amp; $B$1 &amp;"$140"),ROWS(I$3:I40)),INDIRECT("'" &amp; "funnel_data'!$" &amp; $B$1 &amp; "$3:$" &amp; $B$1 &amp;"$140"),0),COLUMN()+COLUMN(INDIRECT($B$1&amp;"1"))-2)</f>
        <v>1.5971958916920468E-2</v>
      </c>
      <c r="J40" s="12">
        <f ca="1">INDEX(funnel_data!$B$3:$X$140,MATCH(SMALL(INDIRECT("'" &amp; "funnel_data'!$" &amp; $B$1 &amp; "$3:$" &amp; $B$1 &amp;"$140"),ROWS(J$3:J40)),INDIRECT("'" &amp; "funnel_data'!$" &amp; $B$1 &amp; "$3:$" &amp; $B$1 &amp;"$140"),0),COLUMN()+COLUMN(INDIRECT($B$1&amp;"1"))-2)</f>
        <v>0.10520663398207442</v>
      </c>
      <c r="K40" s="12" t="str">
        <f ca="1">INDEX(funnel_data!$B$3:$X$140,MATCH(SMALL(INDIRECT("'" &amp; "funnel_data'!$" &amp; $B$1 &amp; "$3:$" &amp; $B$1 &amp;"$140"),ROWS(K$3:K40)),INDIRECT("'" &amp; "funnel_data'!$" &amp; $B$1 &amp; "$3:$" &amp; $B$1 &amp;"$140"),0),COLUMN()+COLUMN(INDIRECT($B$1&amp;"1"))-2)</f>
        <v/>
      </c>
    </row>
    <row r="41" spans="1:11" x14ac:dyDescent="0.3">
      <c r="A41" s="12"/>
      <c r="B41" s="12" t="str">
        <f ca="1">INDEX(funnel_data!$B$3:$X$140,MATCH(SMALL(INDIRECT("'" &amp; "funnel_data'!$" &amp; $B$1 &amp; "$3:$" &amp; $B$1 &amp;"$140"),ROWS(B$3:B41)),INDIRECT("'" &amp; "funnel_data'!$" &amp; $B$1 &amp; "$3:$" &amp; $B$1 &amp;"$140"),0),1)</f>
        <v>Trust093</v>
      </c>
      <c r="C41" s="12">
        <f ca="1">INDEX(funnel_data!$B$3:$X$140,MATCH(SMALL(INDIRECT("'" &amp; "funnel_data'!$" &amp; $B$1 &amp; "$3:$" &amp; $B$1 &amp;"$140"),ROWS(C$3:C41)),INDIRECT("'" &amp; "funnel_data'!$" &amp; $B$1 &amp; "$3:$" &amp; $B$1 &amp;"$140"),0),COLUMN()+COLUMN(INDIRECT($B$1&amp;"1"))-2)</f>
        <v>233</v>
      </c>
      <c r="D41" s="12">
        <f ca="1">INDEX(funnel_data!$B$3:$X$140,MATCH(SMALL(INDIRECT("'" &amp; "funnel_data'!$" &amp; $B$1 &amp; "$3:$" &amp; $B$1 &amp;"$140"),ROWS(D$3:D41)),INDIRECT("'" &amp; "funnel_data'!$" &amp; $B$1 &amp; "$3:$" &amp; $B$1 &amp;"$140"),0),COLUMN()+COLUMN(INDIRECT($B$1&amp;"1"))-2)</f>
        <v>14</v>
      </c>
      <c r="E41" s="12">
        <f ca="1">INDEX(funnel_data!$B$3:$X$140,MATCH(SMALL(INDIRECT("'" &amp; "funnel_data'!$" &amp; $B$1 &amp; "$3:$" &amp; $B$1 &amp;"$140"),ROWS(E$3:E41)),INDIRECT("'" &amp; "funnel_data'!$" &amp; $B$1 &amp; "$3:$" &amp; $B$1 &amp;"$140"),0),COLUMN()+COLUMN(INDIRECT($B$1&amp;"1"))-2)</f>
        <v>6.0085836909871244E-2</v>
      </c>
      <c r="F41" s="12">
        <f ca="1">INDEX(funnel_data!$B$3:$X$140,MATCH(SMALL(INDIRECT("'" &amp; "funnel_data'!$" &amp; $B$1 &amp; "$3:$" &amp; $B$1 &amp;"$140"),ROWS(F$3:F41)),INDIRECT("'" &amp; "funnel_data'!$" &amp; $B$1 &amp; "$3:$" &amp; $B$1 &amp;"$140"),0),COLUMN()+COLUMN(INDIRECT($B$1&amp;"1"))-2)</f>
        <v>4.1856794361209183E-2</v>
      </c>
      <c r="G41" s="12">
        <f ca="1">INDEX(funnel_data!$B$3:$X$140,MATCH(SMALL(INDIRECT("'" &amp; "funnel_data'!$" &amp; $B$1 &amp; "$3:$" &amp; $B$1 &amp;"$140"),ROWS(G$3:G41)),INDIRECT("'" &amp; "funnel_data'!$" &amp; $B$1 &amp; "$3:$" &amp; $B$1 &amp;"$140"),0),COLUMN()+COLUMN(INDIRECT($B$1&amp;"1"))-2)</f>
        <v>2.2722416766922746E-2</v>
      </c>
      <c r="H41" s="12">
        <f ca="1">INDEX(funnel_data!$B$3:$X$140,MATCH(SMALL(INDIRECT("'" &amp; "funnel_data'!$" &amp; $B$1 &amp; "$3:$" &amp; $B$1 &amp;"$140"),ROWS(H$3:H41)),INDIRECT("'" &amp; "funnel_data'!$" &amp; $B$1 &amp; "$3:$" &amp; $B$1 &amp;"$140"),0),COLUMN()+COLUMN(INDIRECT($B$1&amp;"1"))-2)</f>
        <v>7.5853450700293645E-2</v>
      </c>
      <c r="I41" s="12">
        <f ca="1">INDEX(funnel_data!$B$3:$X$140,MATCH(SMALL(INDIRECT("'" &amp; "funnel_data'!$" &amp; $B$1 &amp; "$3:$" &amp; $B$1 &amp;"$140"),ROWS(I$3:I41)),INDIRECT("'" &amp; "funnel_data'!$" &amp; $B$1 &amp; "$3:$" &amp; $B$1 &amp;"$140"),0),COLUMN()+COLUMN(INDIRECT($B$1&amp;"1"))-2)</f>
        <v>1.6255897675403471E-2</v>
      </c>
      <c r="J41" s="12">
        <f ca="1">INDEX(funnel_data!$B$3:$X$140,MATCH(SMALL(INDIRECT("'" &amp; "funnel_data'!$" &amp; $B$1 &amp; "$3:$" &amp; $B$1 &amp;"$140"),ROWS(J$3:J41)),INDIRECT("'" &amp; "funnel_data'!$" &amp; $B$1 &amp; "$3:$" &amp; $B$1 &amp;"$140"),0),COLUMN()+COLUMN(INDIRECT($B$1&amp;"1"))-2)</f>
        <v>0.10353252428726042</v>
      </c>
      <c r="K41" s="12" t="str">
        <f ca="1">INDEX(funnel_data!$B$3:$X$140,MATCH(SMALL(INDIRECT("'" &amp; "funnel_data'!$" &amp; $B$1 &amp; "$3:$" &amp; $B$1 &amp;"$140"),ROWS(K$3:K41)),INDIRECT("'" &amp; "funnel_data'!$" &amp; $B$1 &amp; "$3:$" &amp; $B$1 &amp;"$140"),0),COLUMN()+COLUMN(INDIRECT($B$1&amp;"1"))-2)</f>
        <v/>
      </c>
    </row>
    <row r="42" spans="1:11" x14ac:dyDescent="0.3">
      <c r="A42" s="12"/>
      <c r="B42" s="12" t="str">
        <f ca="1">INDEX(funnel_data!$B$3:$X$140,MATCH(SMALL(INDIRECT("'" &amp; "funnel_data'!$" &amp; $B$1 &amp; "$3:$" &amp; $B$1 &amp;"$140"),ROWS(B$3:B42)),INDIRECT("'" &amp; "funnel_data'!$" &amp; $B$1 &amp; "$3:$" &amp; $B$1 &amp;"$140"),0),1)</f>
        <v>Trust006</v>
      </c>
      <c r="C42" s="12">
        <f ca="1">INDEX(funnel_data!$B$3:$X$140,MATCH(SMALL(INDIRECT("'" &amp; "funnel_data'!$" &amp; $B$1 &amp; "$3:$" &amp; $B$1 &amp;"$140"),ROWS(C$3:C42)),INDIRECT("'" &amp; "funnel_data'!$" &amp; $B$1 &amp; "$3:$" &amp; $B$1 &amp;"$140"),0),COLUMN()+COLUMN(INDIRECT($B$1&amp;"1"))-2)</f>
        <v>234</v>
      </c>
      <c r="D42" s="12">
        <f ca="1">INDEX(funnel_data!$B$3:$X$140,MATCH(SMALL(INDIRECT("'" &amp; "funnel_data'!$" &amp; $B$1 &amp; "$3:$" &amp; $B$1 &amp;"$140"),ROWS(D$3:D42)),INDIRECT("'" &amp; "funnel_data'!$" &amp; $B$1 &amp; "$3:$" &amp; $B$1 &amp;"$140"),0),COLUMN()+COLUMN(INDIRECT($B$1&amp;"1"))-2)</f>
        <v>5</v>
      </c>
      <c r="E42" s="12">
        <f ca="1">INDEX(funnel_data!$B$3:$X$140,MATCH(SMALL(INDIRECT("'" &amp; "funnel_data'!$" &amp; $B$1 &amp; "$3:$" &amp; $B$1 &amp;"$140"),ROWS(E$3:E42)),INDIRECT("'" &amp; "funnel_data'!$" &amp; $B$1 &amp; "$3:$" &amp; $B$1 &amp;"$140"),0),COLUMN()+COLUMN(INDIRECT($B$1&amp;"1"))-2)</f>
        <v>2.1367521367521368E-2</v>
      </c>
      <c r="F42" s="12">
        <f ca="1">INDEX(funnel_data!$B$3:$X$140,MATCH(SMALL(INDIRECT("'" &amp; "funnel_data'!$" &amp; $B$1 &amp; "$3:$" &amp; $B$1 &amp;"$140"),ROWS(F$3:F42)),INDIRECT("'" &amp; "funnel_data'!$" &amp; $B$1 &amp; "$3:$" &amp; $B$1 &amp;"$140"),0),COLUMN()+COLUMN(INDIRECT($B$1&amp;"1"))-2)</f>
        <v>4.1856794361209183E-2</v>
      </c>
      <c r="G42" s="12">
        <f ca="1">INDEX(funnel_data!$B$3:$X$140,MATCH(SMALL(INDIRECT("'" &amp; "funnel_data'!$" &amp; $B$1 &amp; "$3:$" &amp; $B$1 &amp;"$140"),ROWS(G$3:G42)),INDIRECT("'" &amp; "funnel_data'!$" &amp; $B$1 &amp; "$3:$" &amp; $B$1 &amp;"$140"),0),COLUMN()+COLUMN(INDIRECT($B$1&amp;"1"))-2)</f>
        <v>2.275143969687457E-2</v>
      </c>
      <c r="H42" s="12">
        <f ca="1">INDEX(funnel_data!$B$3:$X$140,MATCH(SMALL(INDIRECT("'" &amp; "funnel_data'!$" &amp; $B$1 &amp; "$3:$" &amp; $B$1 &amp;"$140"),ROWS(H$3:H42)),INDIRECT("'" &amp; "funnel_data'!$" &amp; $B$1 &amp; "$3:$" &amp; $B$1 &amp;"$140"),0),COLUMN()+COLUMN(INDIRECT($B$1&amp;"1"))-2)</f>
        <v>7.5761939632249933E-2</v>
      </c>
      <c r="I42" s="12">
        <f ca="1">INDEX(funnel_data!$B$3:$X$140,MATCH(SMALL(INDIRECT("'" &amp; "funnel_data'!$" &amp; $B$1 &amp; "$3:$" &amp; $B$1 &amp;"$140"),ROWS(I$3:I42)),INDIRECT("'" &amp; "funnel_data'!$" &amp; $B$1 &amp; "$3:$" &amp; $B$1 &amp;"$140"),0),COLUMN()+COLUMN(INDIRECT($B$1&amp;"1"))-2)</f>
        <v>1.6286794736710242E-2</v>
      </c>
      <c r="J42" s="12">
        <f ca="1">INDEX(funnel_data!$B$3:$X$140,MATCH(SMALL(INDIRECT("'" &amp; "funnel_data'!$" &amp; $B$1 &amp; "$3:$" &amp; $B$1 &amp;"$140"),ROWS(J$3:J42)),INDIRECT("'" &amp; "funnel_data'!$" &amp; $B$1 &amp; "$3:$" &amp; $B$1 &amp;"$140"),0),COLUMN()+COLUMN(INDIRECT($B$1&amp;"1"))-2)</f>
        <v>0.10335350597123458</v>
      </c>
      <c r="K42" s="12" t="str">
        <f ca="1">INDEX(funnel_data!$B$3:$X$140,MATCH(SMALL(INDIRECT("'" &amp; "funnel_data'!$" &amp; $B$1 &amp; "$3:$" &amp; $B$1 &amp;"$140"),ROWS(K$3:K42)),INDIRECT("'" &amp; "funnel_data'!$" &amp; $B$1 &amp; "$3:$" &amp; $B$1 &amp;"$140"),0),COLUMN()+COLUMN(INDIRECT($B$1&amp;"1"))-2)</f>
        <v/>
      </c>
    </row>
    <row r="43" spans="1:11" x14ac:dyDescent="0.3">
      <c r="A43" s="12"/>
      <c r="B43" s="12" t="str">
        <f ca="1">INDEX(funnel_data!$B$3:$X$140,MATCH(SMALL(INDIRECT("'" &amp; "funnel_data'!$" &amp; $B$1 &amp; "$3:$" &amp; $B$1 &amp;"$140"),ROWS(B$3:B43)),INDIRECT("'" &amp; "funnel_data'!$" &amp; $B$1 &amp; "$3:$" &amp; $B$1 &amp;"$140"),0),1)</f>
        <v>Trust028</v>
      </c>
      <c r="C43" s="12">
        <f ca="1">INDEX(funnel_data!$B$3:$X$140,MATCH(SMALL(INDIRECT("'" &amp; "funnel_data'!$" &amp; $B$1 &amp; "$3:$" &amp; $B$1 &amp;"$140"),ROWS(C$3:C43)),INDIRECT("'" &amp; "funnel_data'!$" &amp; $B$1 &amp; "$3:$" &amp; $B$1 &amp;"$140"),0),COLUMN()+COLUMN(INDIRECT($B$1&amp;"1"))-2)</f>
        <v>273</v>
      </c>
      <c r="D43" s="12">
        <f ca="1">INDEX(funnel_data!$B$3:$X$140,MATCH(SMALL(INDIRECT("'" &amp; "funnel_data'!$" &amp; $B$1 &amp; "$3:$" &amp; $B$1 &amp;"$140"),ROWS(D$3:D43)),INDIRECT("'" &amp; "funnel_data'!$" &amp; $B$1 &amp; "$3:$" &amp; $B$1 &amp;"$140"),0),COLUMN()+COLUMN(INDIRECT($B$1&amp;"1"))-2)</f>
        <v>8</v>
      </c>
      <c r="E43" s="12">
        <f ca="1">INDEX(funnel_data!$B$3:$X$140,MATCH(SMALL(INDIRECT("'" &amp; "funnel_data'!$" &amp; $B$1 &amp; "$3:$" &amp; $B$1 &amp;"$140"),ROWS(E$3:E43)),INDIRECT("'" &amp; "funnel_data'!$" &amp; $B$1 &amp; "$3:$" &amp; $B$1 &amp;"$140"),0),COLUMN()+COLUMN(INDIRECT($B$1&amp;"1"))-2)</f>
        <v>2.9304029304029304E-2</v>
      </c>
      <c r="F43" s="12">
        <f ca="1">INDEX(funnel_data!$B$3:$X$140,MATCH(SMALL(INDIRECT("'" &amp; "funnel_data'!$" &amp; $B$1 &amp; "$3:$" &amp; $B$1 &amp;"$140"),ROWS(F$3:F43)),INDIRECT("'" &amp; "funnel_data'!$" &amp; $B$1 &amp; "$3:$" &amp; $B$1 &amp;"$140"),0),COLUMN()+COLUMN(INDIRECT($B$1&amp;"1"))-2)</f>
        <v>4.1856794361209183E-2</v>
      </c>
      <c r="G43" s="12">
        <f ca="1">INDEX(funnel_data!$B$3:$X$140,MATCH(SMALL(INDIRECT("'" &amp; "funnel_data'!$" &amp; $B$1 &amp; "$3:$" &amp; $B$1 &amp;"$140"),ROWS(G$3:G43)),INDIRECT("'" &amp; "funnel_data'!$" &amp; $B$1 &amp; "$3:$" &amp; $B$1 &amp;"$140"),0),COLUMN()+COLUMN(INDIRECT($B$1&amp;"1"))-2)</f>
        <v>2.3782031096429748E-2</v>
      </c>
      <c r="H43" s="12">
        <f ca="1">INDEX(funnel_data!$B$3:$X$140,MATCH(SMALL(INDIRECT("'" &amp; "funnel_data'!$" &amp; $B$1 &amp; "$3:$" &amp; $B$1 &amp;"$140"),ROWS(H$3:H43)),INDIRECT("'" &amp; "funnel_data'!$" &amp; $B$1 &amp; "$3:$" &amp; $B$1 &amp;"$140"),0),COLUMN()+COLUMN(INDIRECT($B$1&amp;"1"))-2)</f>
        <v>7.2646430959923833E-2</v>
      </c>
      <c r="I43" s="12">
        <f ca="1">INDEX(funnel_data!$B$3:$X$140,MATCH(SMALL(INDIRECT("'" &amp; "funnel_data'!$" &amp; $B$1 &amp; "$3:$" &amp; $B$1 &amp;"$140"),ROWS(I$3:I43)),INDIRECT("'" &amp; "funnel_data'!$" &amp; $B$1 &amp; "$3:$" &amp; $B$1 &amp;"$140"),0),COLUMN()+COLUMN(INDIRECT($B$1&amp;"1"))-2)</f>
        <v>1.7401041538756143E-2</v>
      </c>
      <c r="J43" s="12">
        <f ca="1">INDEX(funnel_data!$B$3:$X$140,MATCH(SMALL(INDIRECT("'" &amp; "funnel_data'!$" &amp; $B$1 &amp; "$3:$" &amp; $B$1 &amp;"$140"),ROWS(J$3:J43)),INDIRECT("'" &amp; "funnel_data'!$" &amp; $B$1 &amp; "$3:$" &amp; $B$1 &amp;"$140"),0),COLUMN()+COLUMN(INDIRECT($B$1&amp;"1"))-2)</f>
        <v>9.7280331333530312E-2</v>
      </c>
      <c r="K43" s="12" t="str">
        <f ca="1">INDEX(funnel_data!$B$3:$X$140,MATCH(SMALL(INDIRECT("'" &amp; "funnel_data'!$" &amp; $B$1 &amp; "$3:$" &amp; $B$1 &amp;"$140"),ROWS(K$3:K43)),INDIRECT("'" &amp; "funnel_data'!$" &amp; $B$1 &amp; "$3:$" &amp; $B$1 &amp;"$140"),0),COLUMN()+COLUMN(INDIRECT($B$1&amp;"1"))-2)</f>
        <v/>
      </c>
    </row>
    <row r="44" spans="1:11" x14ac:dyDescent="0.3">
      <c r="A44" s="12"/>
      <c r="B44" s="12" t="str">
        <f ca="1">INDEX(funnel_data!$B$3:$X$140,MATCH(SMALL(INDIRECT("'" &amp; "funnel_data'!$" &amp; $B$1 &amp; "$3:$" &amp; $B$1 &amp;"$140"),ROWS(B$3:B44)),INDIRECT("'" &amp; "funnel_data'!$" &amp; $B$1 &amp; "$3:$" &amp; $B$1 &amp;"$140"),0),1)</f>
        <v>Trust083</v>
      </c>
      <c r="C44" s="12">
        <f ca="1">INDEX(funnel_data!$B$3:$X$140,MATCH(SMALL(INDIRECT("'" &amp; "funnel_data'!$" &amp; $B$1 &amp; "$3:$" &amp; $B$1 &amp;"$140"),ROWS(C$3:C44)),INDIRECT("'" &amp; "funnel_data'!$" &amp; $B$1 &amp; "$3:$" &amp; $B$1 &amp;"$140"),0),COLUMN()+COLUMN(INDIRECT($B$1&amp;"1"))-2)</f>
        <v>299</v>
      </c>
      <c r="D44" s="12">
        <f ca="1">INDEX(funnel_data!$B$3:$X$140,MATCH(SMALL(INDIRECT("'" &amp; "funnel_data'!$" &amp; $B$1 &amp; "$3:$" &amp; $B$1 &amp;"$140"),ROWS(D$3:D44)),INDIRECT("'" &amp; "funnel_data'!$" &amp; $B$1 &amp; "$3:$" &amp; $B$1 &amp;"$140"),0),COLUMN()+COLUMN(INDIRECT($B$1&amp;"1"))-2)</f>
        <v>9</v>
      </c>
      <c r="E44" s="12">
        <f ca="1">INDEX(funnel_data!$B$3:$X$140,MATCH(SMALL(INDIRECT("'" &amp; "funnel_data'!$" &amp; $B$1 &amp; "$3:$" &amp; $B$1 &amp;"$140"),ROWS(E$3:E44)),INDIRECT("'" &amp; "funnel_data'!$" &amp; $B$1 &amp; "$3:$" &amp; $B$1 &amp;"$140"),0),COLUMN()+COLUMN(INDIRECT($B$1&amp;"1"))-2)</f>
        <v>3.0100334448160536E-2</v>
      </c>
      <c r="F44" s="12">
        <f ca="1">INDEX(funnel_data!$B$3:$X$140,MATCH(SMALL(INDIRECT("'" &amp; "funnel_data'!$" &amp; $B$1 &amp; "$3:$" &amp; $B$1 &amp;"$140"),ROWS(F$3:F44)),INDIRECT("'" &amp; "funnel_data'!$" &amp; $B$1 &amp; "$3:$" &amp; $B$1 &amp;"$140"),0),COLUMN()+COLUMN(INDIRECT($B$1&amp;"1"))-2)</f>
        <v>4.1856794361209183E-2</v>
      </c>
      <c r="G44" s="12">
        <f ca="1">INDEX(funnel_data!$B$3:$X$140,MATCH(SMALL(INDIRECT("'" &amp; "funnel_data'!$" &amp; $B$1 &amp; "$3:$" &amp; $B$1 &amp;"$140"),ROWS(G$3:G44)),INDIRECT("'" &amp; "funnel_data'!$" &amp; $B$1 &amp; "$3:$" &amp; $B$1 &amp;"$140"),0),COLUMN()+COLUMN(INDIRECT($B$1&amp;"1"))-2)</f>
        <v>2.437654364667487E-2</v>
      </c>
      <c r="H44" s="12">
        <f ca="1">INDEX(funnel_data!$B$3:$X$140,MATCH(SMALL(INDIRECT("'" &amp; "funnel_data'!$" &amp; $B$1 &amp; "$3:$" &amp; $B$1 &amp;"$140"),ROWS(H$3:H44)),INDIRECT("'" &amp; "funnel_data'!$" &amp; $B$1 &amp; "$3:$" &amp; $B$1 &amp;"$140"),0),COLUMN()+COLUMN(INDIRECT($B$1&amp;"1"))-2)</f>
        <v>7.0960302506571885E-2</v>
      </c>
      <c r="I44" s="12">
        <f ca="1">INDEX(funnel_data!$B$3:$X$140,MATCH(SMALL(INDIRECT("'" &amp; "funnel_data'!$" &amp; $B$1 &amp; "$3:$" &amp; $B$1 &amp;"$140"),ROWS(I$3:I44)),INDIRECT("'" &amp; "funnel_data'!$" &amp; $B$1 &amp; "$3:$" &amp; $B$1 &amp;"$140"),0),COLUMN()+COLUMN(INDIRECT($B$1&amp;"1"))-2)</f>
        <v>1.805887247080163E-2</v>
      </c>
      <c r="J44" s="12">
        <f ca="1">INDEX(funnel_data!$B$3:$X$140,MATCH(SMALL(INDIRECT("'" &amp; "funnel_data'!$" &amp; $B$1 &amp; "$3:$" &amp; $B$1 &amp;"$140"),ROWS(J$3:J44)),INDIRECT("'" &amp; "funnel_data'!$" &amp; $B$1 &amp; "$3:$" &amp; $B$1 &amp;"$140"),0),COLUMN()+COLUMN(INDIRECT($B$1&amp;"1"))-2)</f>
        <v>9.4012991017247527E-2</v>
      </c>
      <c r="K44" s="12" t="str">
        <f ca="1">INDEX(funnel_data!$B$3:$X$140,MATCH(SMALL(INDIRECT("'" &amp; "funnel_data'!$" &amp; $B$1 &amp; "$3:$" &amp; $B$1 &amp;"$140"),ROWS(K$3:K44)),INDIRECT("'" &amp; "funnel_data'!$" &amp; $B$1 &amp; "$3:$" &amp; $B$1 &amp;"$140"),0),COLUMN()+COLUMN(INDIRECT($B$1&amp;"1"))-2)</f>
        <v/>
      </c>
    </row>
    <row r="45" spans="1:11" x14ac:dyDescent="0.3">
      <c r="A45" s="12"/>
      <c r="B45" s="12" t="str">
        <f ca="1">INDEX(funnel_data!$B$3:$X$140,MATCH(SMALL(INDIRECT("'" &amp; "funnel_data'!$" &amp; $B$1 &amp; "$3:$" &amp; $B$1 &amp;"$140"),ROWS(B$3:B45)),INDIRECT("'" &amp; "funnel_data'!$" &amp; $B$1 &amp; "$3:$" &amp; $B$1 &amp;"$140"),0),1)</f>
        <v>Trust095</v>
      </c>
      <c r="C45" s="12">
        <f ca="1">INDEX(funnel_data!$B$3:$X$140,MATCH(SMALL(INDIRECT("'" &amp; "funnel_data'!$" &amp; $B$1 &amp; "$3:$" &amp; $B$1 &amp;"$140"),ROWS(C$3:C45)),INDIRECT("'" &amp; "funnel_data'!$" &amp; $B$1 &amp; "$3:$" &amp; $B$1 &amp;"$140"),0),COLUMN()+COLUMN(INDIRECT($B$1&amp;"1"))-2)</f>
        <v>317</v>
      </c>
      <c r="D45" s="12">
        <f ca="1">INDEX(funnel_data!$B$3:$X$140,MATCH(SMALL(INDIRECT("'" &amp; "funnel_data'!$" &amp; $B$1 &amp; "$3:$" &amp; $B$1 &amp;"$140"),ROWS(D$3:D45)),INDIRECT("'" &amp; "funnel_data'!$" &amp; $B$1 &amp; "$3:$" &amp; $B$1 &amp;"$140"),0),COLUMN()+COLUMN(INDIRECT($B$1&amp;"1"))-2)</f>
        <v>13</v>
      </c>
      <c r="E45" s="12">
        <f ca="1">INDEX(funnel_data!$B$3:$X$140,MATCH(SMALL(INDIRECT("'" &amp; "funnel_data'!$" &amp; $B$1 &amp; "$3:$" &amp; $B$1 &amp;"$140"),ROWS(E$3:E45)),INDIRECT("'" &amp; "funnel_data'!$" &amp; $B$1 &amp; "$3:$" &amp; $B$1 &amp;"$140"),0),COLUMN()+COLUMN(INDIRECT($B$1&amp;"1"))-2)</f>
        <v>4.1009463722397478E-2</v>
      </c>
      <c r="F45" s="12">
        <f ca="1">INDEX(funnel_data!$B$3:$X$140,MATCH(SMALL(INDIRECT("'" &amp; "funnel_data'!$" &amp; $B$1 &amp; "$3:$" &amp; $B$1 &amp;"$140"),ROWS(F$3:F45)),INDIRECT("'" &amp; "funnel_data'!$" &amp; $B$1 &amp; "$3:$" &amp; $B$1 &amp;"$140"),0),COLUMN()+COLUMN(INDIRECT($B$1&amp;"1"))-2)</f>
        <v>4.1856794361209183E-2</v>
      </c>
      <c r="G45" s="12">
        <f ca="1">INDEX(funnel_data!$B$3:$X$140,MATCH(SMALL(INDIRECT("'" &amp; "funnel_data'!$" &amp; $B$1 &amp; "$3:$" &amp; $B$1 &amp;"$140"),ROWS(G$3:G45)),INDIRECT("'" &amp; "funnel_data'!$" &amp; $B$1 &amp; "$3:$" &amp; $B$1 &amp;"$140"),0),COLUMN()+COLUMN(INDIRECT($B$1&amp;"1"))-2)</f>
        <v>2.4752846609555391E-2</v>
      </c>
      <c r="H45" s="12">
        <f ca="1">INDEX(funnel_data!$B$3:$X$140,MATCH(SMALL(INDIRECT("'" &amp; "funnel_data'!$" &amp; $B$1 &amp; "$3:$" &amp; $B$1 &amp;"$140"),ROWS(H$3:H45)),INDIRECT("'" &amp; "funnel_data'!$" &amp; $B$1 &amp; "$3:$" &amp; $B$1 &amp;"$140"),0),COLUMN()+COLUMN(INDIRECT($B$1&amp;"1"))-2)</f>
        <v>6.9931906318389817E-2</v>
      </c>
      <c r="I45" s="12">
        <f ca="1">INDEX(funnel_data!$B$3:$X$140,MATCH(SMALL(INDIRECT("'" &amp; "funnel_data'!$" &amp; $B$1 &amp; "$3:$" &amp; $B$1 &amp;"$140"),ROWS(I$3:I45)),INDIRECT("'" &amp; "funnel_data'!$" &amp; $B$1 &amp; "$3:$" &amp; $B$1 &amp;"$140"),0),COLUMN()+COLUMN(INDIRECT($B$1&amp;"1"))-2)</f>
        <v>1.8480911383503513E-2</v>
      </c>
      <c r="J45" s="12">
        <f ca="1">INDEX(funnel_data!$B$3:$X$140,MATCH(SMALL(INDIRECT("'" &amp; "funnel_data'!$" &amp; $B$1 &amp; "$3:$" &amp; $B$1 &amp;"$140"),ROWS(J$3:J45)),INDIRECT("'" &amp; "funnel_data'!$" &amp; $B$1 &amp; "$3:$" &amp; $B$1 &amp;"$140"),0),COLUMN()+COLUMN(INDIRECT($B$1&amp;"1"))-2)</f>
        <v>9.2027791842235931E-2</v>
      </c>
      <c r="K45" s="12" t="str">
        <f ca="1">INDEX(funnel_data!$B$3:$X$140,MATCH(SMALL(INDIRECT("'" &amp; "funnel_data'!$" &amp; $B$1 &amp; "$3:$" &amp; $B$1 &amp;"$140"),ROWS(K$3:K45)),INDIRECT("'" &amp; "funnel_data'!$" &amp; $B$1 &amp; "$3:$" &amp; $B$1 &amp;"$140"),0),COLUMN()+COLUMN(INDIRECT($B$1&amp;"1"))-2)</f>
        <v/>
      </c>
    </row>
    <row r="46" spans="1:11" x14ac:dyDescent="0.3">
      <c r="A46" s="12"/>
      <c r="B46" s="12" t="str">
        <f ca="1">INDEX(funnel_data!$B$3:$X$140,MATCH(SMALL(INDIRECT("'" &amp; "funnel_data'!$" &amp; $B$1 &amp; "$3:$" &amp; $B$1 &amp;"$140"),ROWS(B$3:B46)),INDIRECT("'" &amp; "funnel_data'!$" &amp; $B$1 &amp; "$3:$" &amp; $B$1 &amp;"$140"),0),1)</f>
        <v>Trust075</v>
      </c>
      <c r="C46" s="12">
        <f ca="1">INDEX(funnel_data!$B$3:$X$140,MATCH(SMALL(INDIRECT("'" &amp; "funnel_data'!$" &amp; $B$1 &amp; "$3:$" &amp; $B$1 &amp;"$140"),ROWS(C$3:C46)),INDIRECT("'" &amp; "funnel_data'!$" &amp; $B$1 &amp; "$3:$" &amp; $B$1 &amp;"$140"),0),COLUMN()+COLUMN(INDIRECT($B$1&amp;"1"))-2)</f>
        <v>338</v>
      </c>
      <c r="D46" s="12">
        <f ca="1">INDEX(funnel_data!$B$3:$X$140,MATCH(SMALL(INDIRECT("'" &amp; "funnel_data'!$" &amp; $B$1 &amp; "$3:$" &amp; $B$1 &amp;"$140"),ROWS(D$3:D46)),INDIRECT("'" &amp; "funnel_data'!$" &amp; $B$1 &amp; "$3:$" &amp; $B$1 &amp;"$140"),0),COLUMN()+COLUMN(INDIRECT($B$1&amp;"1"))-2)</f>
        <v>19</v>
      </c>
      <c r="E46" s="12">
        <f ca="1">INDEX(funnel_data!$B$3:$X$140,MATCH(SMALL(INDIRECT("'" &amp; "funnel_data'!$" &amp; $B$1 &amp; "$3:$" &amp; $B$1 &amp;"$140"),ROWS(E$3:E46)),INDIRECT("'" &amp; "funnel_data'!$" &amp; $B$1 &amp; "$3:$" &amp; $B$1 &amp;"$140"),0),COLUMN()+COLUMN(INDIRECT($B$1&amp;"1"))-2)</f>
        <v>5.6213017751479293E-2</v>
      </c>
      <c r="F46" s="12">
        <f ca="1">INDEX(funnel_data!$B$3:$X$140,MATCH(SMALL(INDIRECT("'" &amp; "funnel_data'!$" &amp; $B$1 &amp; "$3:$" &amp; $B$1 &amp;"$140"),ROWS(F$3:F46)),INDIRECT("'" &amp; "funnel_data'!$" &amp; $B$1 &amp; "$3:$" &amp; $B$1 &amp;"$140"),0),COLUMN()+COLUMN(INDIRECT($B$1&amp;"1"))-2)</f>
        <v>4.1856794361209183E-2</v>
      </c>
      <c r="G46" s="12">
        <f ca="1">INDEX(funnel_data!$B$3:$X$140,MATCH(SMALL(INDIRECT("'" &amp; "funnel_data'!$" &amp; $B$1 &amp; "$3:$" &amp; $B$1 &amp;"$140"),ROWS(G$3:G46)),INDIRECT("'" &amp; "funnel_data'!$" &amp; $B$1 &amp; "$3:$" &amp; $B$1 &amp;"$140"),0),COLUMN()+COLUMN(INDIRECT($B$1&amp;"1"))-2)</f>
        <v>2.5160388982033481E-2</v>
      </c>
      <c r="H46" s="12">
        <f ca="1">INDEX(funnel_data!$B$3:$X$140,MATCH(SMALL(INDIRECT("'" &amp; "funnel_data'!$" &amp; $B$1 &amp; "$3:$" &amp; $B$1 &amp;"$140"),ROWS(H$3:H46)),INDIRECT("'" &amp; "funnel_data'!$" &amp; $B$1 &amp; "$3:$" &amp; $B$1 &amp;"$140"),0),COLUMN()+COLUMN(INDIRECT($B$1&amp;"1"))-2)</f>
        <v>6.885038380915813E-2</v>
      </c>
      <c r="I46" s="12">
        <f ca="1">INDEX(funnel_data!$B$3:$X$140,MATCH(SMALL(INDIRECT("'" &amp; "funnel_data'!$" &amp; $B$1 &amp; "$3:$" &amp; $B$1 &amp;"$140"),ROWS(I$3:I46)),INDIRECT("'" &amp; "funnel_data'!$" &amp; $B$1 &amp; "$3:$" &amp; $B$1 &amp;"$140"),0),COLUMN()+COLUMN(INDIRECT($B$1&amp;"1"))-2)</f>
        <v>1.8942909690874064E-2</v>
      </c>
      <c r="J46" s="12">
        <f ca="1">INDEX(funnel_data!$B$3:$X$140,MATCH(SMALL(INDIRECT("'" &amp; "funnel_data'!$" &amp; $B$1 &amp; "$3:$" &amp; $B$1 &amp;"$140"),ROWS(J$3:J46)),INDIRECT("'" &amp; "funnel_data'!$" &amp; $B$1 &amp; "$3:$" &amp; $B$1 &amp;"$140"),0),COLUMN()+COLUMN(INDIRECT($B$1&amp;"1"))-2)</f>
        <v>8.9946750290584854E-2</v>
      </c>
      <c r="K46" s="12" t="str">
        <f ca="1">INDEX(funnel_data!$B$3:$X$140,MATCH(SMALL(INDIRECT("'" &amp; "funnel_data'!$" &amp; $B$1 &amp; "$3:$" &amp; $B$1 &amp;"$140"),ROWS(K$3:K46)),INDIRECT("'" &amp; "funnel_data'!$" &amp; $B$1 &amp; "$3:$" &amp; $B$1 &amp;"$140"),0),COLUMN()+COLUMN(INDIRECT($B$1&amp;"1"))-2)</f>
        <v/>
      </c>
    </row>
    <row r="47" spans="1:11" x14ac:dyDescent="0.3">
      <c r="A47" s="12"/>
      <c r="B47" s="12" t="str">
        <f ca="1">INDEX(funnel_data!$B$3:$X$140,MATCH(SMALL(INDIRECT("'" &amp; "funnel_data'!$" &amp; $B$1 &amp; "$3:$" &amp; $B$1 &amp;"$140"),ROWS(B$3:B47)),INDIRECT("'" &amp; "funnel_data'!$" &amp; $B$1 &amp; "$3:$" &amp; $B$1 &amp;"$140"),0),1)</f>
        <v>Trust067</v>
      </c>
      <c r="C47" s="12">
        <f ca="1">INDEX(funnel_data!$B$3:$X$140,MATCH(SMALL(INDIRECT("'" &amp; "funnel_data'!$" &amp; $B$1 &amp; "$3:$" &amp; $B$1 &amp;"$140"),ROWS(C$3:C47)),INDIRECT("'" &amp; "funnel_data'!$" &amp; $B$1 &amp; "$3:$" &amp; $B$1 &amp;"$140"),0),COLUMN()+COLUMN(INDIRECT($B$1&amp;"1"))-2)</f>
        <v>339</v>
      </c>
      <c r="D47" s="12">
        <f ca="1">INDEX(funnel_data!$B$3:$X$140,MATCH(SMALL(INDIRECT("'" &amp; "funnel_data'!$" &amp; $B$1 &amp; "$3:$" &amp; $B$1 &amp;"$140"),ROWS(D$3:D47)),INDIRECT("'" &amp; "funnel_data'!$" &amp; $B$1 &amp; "$3:$" &amp; $B$1 &amp;"$140"),0),COLUMN()+COLUMN(INDIRECT($B$1&amp;"1"))-2)</f>
        <v>14</v>
      </c>
      <c r="E47" s="12">
        <f ca="1">INDEX(funnel_data!$B$3:$X$140,MATCH(SMALL(INDIRECT("'" &amp; "funnel_data'!$" &amp; $B$1 &amp; "$3:$" &amp; $B$1 &amp;"$140"),ROWS(E$3:E47)),INDIRECT("'" &amp; "funnel_data'!$" &amp; $B$1 &amp; "$3:$" &amp; $B$1 &amp;"$140"),0),COLUMN()+COLUMN(INDIRECT($B$1&amp;"1"))-2)</f>
        <v>4.1297935103244837E-2</v>
      </c>
      <c r="F47" s="12">
        <f ca="1">INDEX(funnel_data!$B$3:$X$140,MATCH(SMALL(INDIRECT("'" &amp; "funnel_data'!$" &amp; $B$1 &amp; "$3:$" &amp; $B$1 &amp;"$140"),ROWS(F$3:F47)),INDIRECT("'" &amp; "funnel_data'!$" &amp; $B$1 &amp; "$3:$" &amp; $B$1 &amp;"$140"),0),COLUMN()+COLUMN(INDIRECT($B$1&amp;"1"))-2)</f>
        <v>4.1856794361209183E-2</v>
      </c>
      <c r="G47" s="12">
        <f ca="1">INDEX(funnel_data!$B$3:$X$140,MATCH(SMALL(INDIRECT("'" &amp; "funnel_data'!$" &amp; $B$1 &amp; "$3:$" &amp; $B$1 &amp;"$140"),ROWS(G$3:G47)),INDIRECT("'" &amp; "funnel_data'!$" &amp; $B$1 &amp; "$3:$" &amp; $B$1 &amp;"$140"),0),COLUMN()+COLUMN(INDIRECT($B$1&amp;"1"))-2)</f>
        <v>2.5179020768064796E-2</v>
      </c>
      <c r="H47" s="12">
        <f ca="1">INDEX(funnel_data!$B$3:$X$140,MATCH(SMALL(INDIRECT("'" &amp; "funnel_data'!$" &amp; $B$1 &amp; "$3:$" &amp; $B$1 &amp;"$140"),ROWS(H$3:H47)),INDIRECT("'" &amp; "funnel_data'!$" &amp; $B$1 &amp; "$3:$" &amp; $B$1 &amp;"$140"),0),COLUMN()+COLUMN(INDIRECT($B$1&amp;"1"))-2)</f>
        <v>6.8801717208014618E-2</v>
      </c>
      <c r="I47" s="12">
        <f ca="1">INDEX(funnel_data!$B$3:$X$140,MATCH(SMALL(INDIRECT("'" &amp; "funnel_data'!$" &amp; $B$1 &amp; "$3:$" &amp; $B$1 &amp;"$140"),ROWS(I$3:I47)),INDIRECT("'" &amp; "funnel_data'!$" &amp; $B$1 &amp; "$3:$" &amp; $B$1 &amp;"$140"),0),COLUMN()+COLUMN(INDIRECT($B$1&amp;"1"))-2)</f>
        <v>1.8964153063042593E-2</v>
      </c>
      <c r="J47" s="12">
        <f ca="1">INDEX(funnel_data!$B$3:$X$140,MATCH(SMALL(INDIRECT("'" &amp; "funnel_data'!$" &amp; $B$1 &amp; "$3:$" &amp; $B$1 &amp;"$140"),ROWS(J$3:J47)),INDIRECT("'" &amp; "funnel_data'!$" &amp; $B$1 &amp; "$3:$" &amp; $B$1 &amp;"$140"),0),COLUMN()+COLUMN(INDIRECT($B$1&amp;"1"))-2)</f>
        <v>8.9853275906459515E-2</v>
      </c>
      <c r="K47" s="12" t="str">
        <f ca="1">INDEX(funnel_data!$B$3:$X$140,MATCH(SMALL(INDIRECT("'" &amp; "funnel_data'!$" &amp; $B$1 &amp; "$3:$" &amp; $B$1 &amp;"$140"),ROWS(K$3:K47)),INDIRECT("'" &amp; "funnel_data'!$" &amp; $B$1 &amp; "$3:$" &amp; $B$1 &amp;"$140"),0),COLUMN()+COLUMN(INDIRECT($B$1&amp;"1"))-2)</f>
        <v/>
      </c>
    </row>
    <row r="48" spans="1:11" x14ac:dyDescent="0.3">
      <c r="A48" s="12"/>
      <c r="B48" s="12" t="str">
        <f ca="1">INDEX(funnel_data!$B$3:$X$140,MATCH(SMALL(INDIRECT("'" &amp; "funnel_data'!$" &amp; $B$1 &amp; "$3:$" &amp; $B$1 &amp;"$140"),ROWS(B$3:B48)),INDIRECT("'" &amp; "funnel_data'!$" &amp; $B$1 &amp; "$3:$" &amp; $B$1 &amp;"$140"),0),1)</f>
        <v>Trust007</v>
      </c>
      <c r="C48" s="12">
        <f ca="1">INDEX(funnel_data!$B$3:$X$140,MATCH(SMALL(INDIRECT("'" &amp; "funnel_data'!$" &amp; $B$1 &amp; "$3:$" &amp; $B$1 &amp;"$140"),ROWS(C$3:C48)),INDIRECT("'" &amp; "funnel_data'!$" &amp; $B$1 &amp; "$3:$" &amp; $B$1 &amp;"$140"),0),COLUMN()+COLUMN(INDIRECT($B$1&amp;"1"))-2)</f>
        <v>344</v>
      </c>
      <c r="D48" s="12">
        <f ca="1">INDEX(funnel_data!$B$3:$X$140,MATCH(SMALL(INDIRECT("'" &amp; "funnel_data'!$" &amp; $B$1 &amp; "$3:$" &amp; $B$1 &amp;"$140"),ROWS(D$3:D48)),INDIRECT("'" &amp; "funnel_data'!$" &amp; $B$1 &amp; "$3:$" &amp; $B$1 &amp;"$140"),0),COLUMN()+COLUMN(INDIRECT($B$1&amp;"1"))-2)</f>
        <v>7</v>
      </c>
      <c r="E48" s="12">
        <f ca="1">INDEX(funnel_data!$B$3:$X$140,MATCH(SMALL(INDIRECT("'" &amp; "funnel_data'!$" &amp; $B$1 &amp; "$3:$" &amp; $B$1 &amp;"$140"),ROWS(E$3:E48)),INDIRECT("'" &amp; "funnel_data'!$" &amp; $B$1 &amp; "$3:$" &amp; $B$1 &amp;"$140"),0),COLUMN()+COLUMN(INDIRECT($B$1&amp;"1"))-2)</f>
        <v>2.0348837209302327E-2</v>
      </c>
      <c r="F48" s="12">
        <f ca="1">INDEX(funnel_data!$B$3:$X$140,MATCH(SMALL(INDIRECT("'" &amp; "funnel_data'!$" &amp; $B$1 &amp; "$3:$" &amp; $B$1 &amp;"$140"),ROWS(F$3:F48)),INDIRECT("'" &amp; "funnel_data'!$" &amp; $B$1 &amp; "$3:$" &amp; $B$1 &amp;"$140"),0),COLUMN()+COLUMN(INDIRECT($B$1&amp;"1"))-2)</f>
        <v>4.1856794361209183E-2</v>
      </c>
      <c r="G48" s="12">
        <f ca="1">INDEX(funnel_data!$B$3:$X$140,MATCH(SMALL(INDIRECT("'" &amp; "funnel_data'!$" &amp; $B$1 &amp; "$3:$" &amp; $B$1 &amp;"$140"),ROWS(G$3:G48)),INDIRECT("'" &amp; "funnel_data'!$" &amp; $B$1 &amp; "$3:$" &amp; $B$1 &amp;"$140"),0),COLUMN()+COLUMN(INDIRECT($B$1&amp;"1"))-2)</f>
        <v>2.527118141837599E-2</v>
      </c>
      <c r="H48" s="12">
        <f ca="1">INDEX(funnel_data!$B$3:$X$140,MATCH(SMALL(INDIRECT("'" &amp; "funnel_data'!$" &amp; $B$1 &amp; "$3:$" &amp; $B$1 &amp;"$140"),ROWS(H$3:H48)),INDIRECT("'" &amp; "funnel_data'!$" &amp; $B$1 &amp; "$3:$" &amp; $B$1 &amp;"$140"),0),COLUMN()+COLUMN(INDIRECT($B$1&amp;"1"))-2)</f>
        <v>6.8561972869414553E-2</v>
      </c>
      <c r="I48" s="12">
        <f ca="1">INDEX(funnel_data!$B$3:$X$140,MATCH(SMALL(INDIRECT("'" &amp; "funnel_data'!$" &amp; $B$1 &amp; "$3:$" &amp; $B$1 &amp;"$140"),ROWS(I$3:I48)),INDIRECT("'" &amp; "funnel_data'!$" &amp; $B$1 &amp; "$3:$" &amp; $B$1 &amp;"$140"),0),COLUMN()+COLUMN(INDIRECT($B$1&amp;"1"))-2)</f>
        <v>1.9069388283785474E-2</v>
      </c>
      <c r="J48" s="12">
        <f ca="1">INDEX(funnel_data!$B$3:$X$140,MATCH(SMALL(INDIRECT("'" &amp; "funnel_data'!$" &amp; $B$1 &amp; "$3:$" &amp; $B$1 &amp;"$140"),ROWS(J$3:J48)),INDIRECT("'" &amp; "funnel_data'!$" &amp; $B$1 &amp; "$3:$" &amp; $B$1 &amp;"$140"),0),COLUMN()+COLUMN(INDIRECT($B$1&amp;"1"))-2)</f>
        <v>8.9393014700824919E-2</v>
      </c>
      <c r="K48" s="12" t="str">
        <f ca="1">INDEX(funnel_data!$B$3:$X$140,MATCH(SMALL(INDIRECT("'" &amp; "funnel_data'!$" &amp; $B$1 &amp; "$3:$" &amp; $B$1 &amp;"$140"),ROWS(K$3:K48)),INDIRECT("'" &amp; "funnel_data'!$" &amp; $B$1 &amp; "$3:$" &amp; $B$1 &amp;"$140"),0),COLUMN()+COLUMN(INDIRECT($B$1&amp;"1"))-2)</f>
        <v/>
      </c>
    </row>
    <row r="49" spans="1:11" x14ac:dyDescent="0.3">
      <c r="A49" s="12"/>
      <c r="B49" s="12" t="str">
        <f ca="1">INDEX(funnel_data!$B$3:$X$140,MATCH(SMALL(INDIRECT("'" &amp; "funnel_data'!$" &amp; $B$1 &amp; "$3:$" &amp; $B$1 &amp;"$140"),ROWS(B$3:B49)),INDIRECT("'" &amp; "funnel_data'!$" &amp; $B$1 &amp; "$3:$" &amp; $B$1 &amp;"$140"),0),1)</f>
        <v>Trust068</v>
      </c>
      <c r="C49" s="12">
        <f ca="1">INDEX(funnel_data!$B$3:$X$140,MATCH(SMALL(INDIRECT("'" &amp; "funnel_data'!$" &amp; $B$1 &amp; "$3:$" &amp; $B$1 &amp;"$140"),ROWS(C$3:C49)),INDIRECT("'" &amp; "funnel_data'!$" &amp; $B$1 &amp; "$3:$" &amp; $B$1 &amp;"$140"),0),COLUMN()+COLUMN(INDIRECT($B$1&amp;"1"))-2)</f>
        <v>351</v>
      </c>
      <c r="D49" s="12">
        <f ca="1">INDEX(funnel_data!$B$3:$X$140,MATCH(SMALL(INDIRECT("'" &amp; "funnel_data'!$" &amp; $B$1 &amp; "$3:$" &amp; $B$1 &amp;"$140"),ROWS(D$3:D49)),INDIRECT("'" &amp; "funnel_data'!$" &amp; $B$1 &amp; "$3:$" &amp; $B$1 &amp;"$140"),0),COLUMN()+COLUMN(INDIRECT($B$1&amp;"1"))-2)</f>
        <v>29</v>
      </c>
      <c r="E49" s="12">
        <f ca="1">INDEX(funnel_data!$B$3:$X$140,MATCH(SMALL(INDIRECT("'" &amp; "funnel_data'!$" &amp; $B$1 &amp; "$3:$" &amp; $B$1 &amp;"$140"),ROWS(E$3:E49)),INDIRECT("'" &amp; "funnel_data'!$" &amp; $B$1 &amp; "$3:$" &amp; $B$1 &amp;"$140"),0),COLUMN()+COLUMN(INDIRECT($B$1&amp;"1"))-2)</f>
        <v>8.2621082621082614E-2</v>
      </c>
      <c r="F49" s="12">
        <f ca="1">INDEX(funnel_data!$B$3:$X$140,MATCH(SMALL(INDIRECT("'" &amp; "funnel_data'!$" &amp; $B$1 &amp; "$3:$" &amp; $B$1 &amp;"$140"),ROWS(F$3:F49)),INDIRECT("'" &amp; "funnel_data'!$" &amp; $B$1 &amp; "$3:$" &amp; $B$1 &amp;"$140"),0),COLUMN()+COLUMN(INDIRECT($B$1&amp;"1"))-2)</f>
        <v>4.1856794361209183E-2</v>
      </c>
      <c r="G49" s="12">
        <f ca="1">INDEX(funnel_data!$B$3:$X$140,MATCH(SMALL(INDIRECT("'" &amp; "funnel_data'!$" &amp; $B$1 &amp; "$3:$" &amp; $B$1 &amp;"$140"),ROWS(G$3:G49)),INDIRECT("'" &amp; "funnel_data'!$" &amp; $B$1 &amp; "$3:$" &amp; $B$1 &amp;"$140"),0),COLUMN()+COLUMN(INDIRECT($B$1&amp;"1"))-2)</f>
        <v>2.539748427538796E-2</v>
      </c>
      <c r="H49" s="12">
        <f ca="1">INDEX(funnel_data!$B$3:$X$140,MATCH(SMALL(INDIRECT("'" &amp; "funnel_data'!$" &amp; $B$1 &amp; "$3:$" &amp; $B$1 &amp;"$140"),ROWS(H$3:H49)),INDIRECT("'" &amp; "funnel_data'!$" &amp; $B$1 &amp; "$3:$" &amp; $B$1 &amp;"$140"),0),COLUMN()+COLUMN(INDIRECT($B$1&amp;"1"))-2)</f>
        <v>6.8236040208688467E-2</v>
      </c>
      <c r="I49" s="12">
        <f ca="1">INDEX(funnel_data!$B$3:$X$140,MATCH(SMALL(INDIRECT("'" &amp; "funnel_data'!$" &amp; $B$1 &amp; "$3:$" &amp; $B$1 &amp;"$140"),ROWS(I$3:I49)),INDIRECT("'" &amp; "funnel_data'!$" &amp; $B$1 &amp; "$3:$" &amp; $B$1 &amp;"$140"),0),COLUMN()+COLUMN(INDIRECT($B$1&amp;"1"))-2)</f>
        <v>1.9214032063104163E-2</v>
      </c>
      <c r="J49" s="12">
        <f ca="1">INDEX(funnel_data!$B$3:$X$140,MATCH(SMALL(INDIRECT("'" &amp; "funnel_data'!$" &amp; $B$1 &amp; "$3:$" &amp; $B$1 &amp;"$140"),ROWS(J$3:J49)),INDIRECT("'" &amp; "funnel_data'!$" &amp; $B$1 &amp; "$3:$" &amp; $B$1 &amp;"$140"),0),COLUMN()+COLUMN(INDIRECT($B$1&amp;"1"))-2)</f>
        <v>8.8767877178990692E-2</v>
      </c>
      <c r="K49" s="12" t="str">
        <f ca="1">INDEX(funnel_data!$B$3:$X$140,MATCH(SMALL(INDIRECT("'" &amp; "funnel_data'!$" &amp; $B$1 &amp; "$3:$" &amp; $B$1 &amp;"$140"),ROWS(K$3:K49)),INDIRECT("'" &amp; "funnel_data'!$" &amp; $B$1 &amp; "$3:$" &amp; $B$1 &amp;"$140"),0),COLUMN()+COLUMN(INDIRECT($B$1&amp;"1"))-2)</f>
        <v/>
      </c>
    </row>
    <row r="50" spans="1:11" x14ac:dyDescent="0.3">
      <c r="A50" s="12"/>
      <c r="B50" s="12" t="str">
        <f ca="1">INDEX(funnel_data!$B$3:$X$140,MATCH(SMALL(INDIRECT("'" &amp; "funnel_data'!$" &amp; $B$1 &amp; "$3:$" &amp; $B$1 &amp;"$140"),ROWS(B$3:B50)),INDIRECT("'" &amp; "funnel_data'!$" &amp; $B$1 &amp; "$3:$" &amp; $B$1 &amp;"$140"),0),1)</f>
        <v>Trust002</v>
      </c>
      <c r="C50" s="12">
        <f ca="1">INDEX(funnel_data!$B$3:$X$140,MATCH(SMALL(INDIRECT("'" &amp; "funnel_data'!$" &amp; $B$1 &amp; "$3:$" &amp; $B$1 &amp;"$140"),ROWS(C$3:C50)),INDIRECT("'" &amp; "funnel_data'!$" &amp; $B$1 &amp; "$3:$" &amp; $B$1 &amp;"$140"),0),COLUMN()+COLUMN(INDIRECT($B$1&amp;"1"))-2)</f>
        <v>356</v>
      </c>
      <c r="D50" s="12">
        <f ca="1">INDEX(funnel_data!$B$3:$X$140,MATCH(SMALL(INDIRECT("'" &amp; "funnel_data'!$" &amp; $B$1 &amp; "$3:$" &amp; $B$1 &amp;"$140"),ROWS(D$3:D50)),INDIRECT("'" &amp; "funnel_data'!$" &amp; $B$1 &amp; "$3:$" &amp; $B$1 &amp;"$140"),0),COLUMN()+COLUMN(INDIRECT($B$1&amp;"1"))-2)</f>
        <v>11</v>
      </c>
      <c r="E50" s="12">
        <f ca="1">INDEX(funnel_data!$B$3:$X$140,MATCH(SMALL(INDIRECT("'" &amp; "funnel_data'!$" &amp; $B$1 &amp; "$3:$" &amp; $B$1 &amp;"$140"),ROWS(E$3:E50)),INDIRECT("'" &amp; "funnel_data'!$" &amp; $B$1 &amp; "$3:$" &amp; $B$1 &amp;"$140"),0),COLUMN()+COLUMN(INDIRECT($B$1&amp;"1"))-2)</f>
        <v>3.0898876404494381E-2</v>
      </c>
      <c r="F50" s="12">
        <f ca="1">INDEX(funnel_data!$B$3:$X$140,MATCH(SMALL(INDIRECT("'" &amp; "funnel_data'!$" &amp; $B$1 &amp; "$3:$" &amp; $B$1 &amp;"$140"),ROWS(F$3:F50)),INDIRECT("'" &amp; "funnel_data'!$" &amp; $B$1 &amp; "$3:$" &amp; $B$1 &amp;"$140"),0),COLUMN()+COLUMN(INDIRECT($B$1&amp;"1"))-2)</f>
        <v>4.1856794361209183E-2</v>
      </c>
      <c r="G50" s="12">
        <f ca="1">INDEX(funnel_data!$B$3:$X$140,MATCH(SMALL(INDIRECT("'" &amp; "funnel_data'!$" &amp; $B$1 &amp; "$3:$" &amp; $B$1 &amp;"$140"),ROWS(G$3:G50)),INDIRECT("'" &amp; "funnel_data'!$" &amp; $B$1 &amp; "$3:$" &amp; $B$1 &amp;"$140"),0),COLUMN()+COLUMN(INDIRECT($B$1&amp;"1"))-2)</f>
        <v>2.5485821976140396E-2</v>
      </c>
      <c r="H50" s="12">
        <f ca="1">INDEX(funnel_data!$B$3:$X$140,MATCH(SMALL(INDIRECT("'" &amp; "funnel_data'!$" &amp; $B$1 &amp; "$3:$" &amp; $B$1 &amp;"$140"),ROWS(H$3:H50)),INDIRECT("'" &amp; "funnel_data'!$" &amp; $B$1 &amp; "$3:$" &amp; $B$1 &amp;"$140"),0),COLUMN()+COLUMN(INDIRECT($B$1&amp;"1"))-2)</f>
        <v>6.800986497384244E-2</v>
      </c>
      <c r="I50" s="12">
        <f ca="1">INDEX(funnel_data!$B$3:$X$140,MATCH(SMALL(INDIRECT("'" &amp; "funnel_data'!$" &amp; $B$1 &amp; "$3:$" &amp; $B$1 &amp;"$140"),ROWS(I$3:I50)),INDIRECT("'" &amp; "funnel_data'!$" &amp; $B$1 &amp; "$3:$" &amp; $B$1 &amp;"$140"),0),COLUMN()+COLUMN(INDIRECT($B$1&amp;"1"))-2)</f>
        <v>1.9315487724429946E-2</v>
      </c>
      <c r="J50" s="12">
        <f ca="1">INDEX(funnel_data!$B$3:$X$140,MATCH(SMALL(INDIRECT("'" &amp; "funnel_data'!$" &amp; $B$1 &amp; "$3:$" &amp; $B$1 &amp;"$140"),ROWS(J$3:J50)),INDIRECT("'" &amp; "funnel_data'!$" &amp; $B$1 &amp; "$3:$" &amp; $B$1 &amp;"$140"),0),COLUMN()+COLUMN(INDIRECT($B$1&amp;"1"))-2)</f>
        <v>8.8334478355319504E-2</v>
      </c>
      <c r="K50" s="12" t="str">
        <f ca="1">INDEX(funnel_data!$B$3:$X$140,MATCH(SMALL(INDIRECT("'" &amp; "funnel_data'!$" &amp; $B$1 &amp; "$3:$" &amp; $B$1 &amp;"$140"),ROWS(K$3:K50)),INDIRECT("'" &amp; "funnel_data'!$" &amp; $B$1 &amp; "$3:$" &amp; $B$1 &amp;"$140"),0),COLUMN()+COLUMN(INDIRECT($B$1&amp;"1"))-2)</f>
        <v/>
      </c>
    </row>
    <row r="51" spans="1:11" x14ac:dyDescent="0.3">
      <c r="A51" s="12"/>
      <c r="B51" s="12" t="str">
        <f ca="1">INDEX(funnel_data!$B$3:$X$140,MATCH(SMALL(INDIRECT("'" &amp; "funnel_data'!$" &amp; $B$1 &amp; "$3:$" &amp; $B$1 &amp;"$140"),ROWS(B$3:B51)),INDIRECT("'" &amp; "funnel_data'!$" &amp; $B$1 &amp; "$3:$" &amp; $B$1 &amp;"$140"),0),1)</f>
        <v>Trust018</v>
      </c>
      <c r="C51" s="12">
        <f ca="1">INDEX(funnel_data!$B$3:$X$140,MATCH(SMALL(INDIRECT("'" &amp; "funnel_data'!$" &amp; $B$1 &amp; "$3:$" &amp; $B$1 &amp;"$140"),ROWS(C$3:C51)),INDIRECT("'" &amp; "funnel_data'!$" &amp; $B$1 &amp; "$3:$" &amp; $B$1 &amp;"$140"),0),COLUMN()+COLUMN(INDIRECT($B$1&amp;"1"))-2)</f>
        <v>357</v>
      </c>
      <c r="D51" s="12">
        <f ca="1">INDEX(funnel_data!$B$3:$X$140,MATCH(SMALL(INDIRECT("'" &amp; "funnel_data'!$" &amp; $B$1 &amp; "$3:$" &amp; $B$1 &amp;"$140"),ROWS(D$3:D51)),INDIRECT("'" &amp; "funnel_data'!$" &amp; $B$1 &amp; "$3:$" &amp; $B$1 &amp;"$140"),0),COLUMN()+COLUMN(INDIRECT($B$1&amp;"1"))-2)</f>
        <v>12</v>
      </c>
      <c r="E51" s="12">
        <f ca="1">INDEX(funnel_data!$B$3:$X$140,MATCH(SMALL(INDIRECT("'" &amp; "funnel_data'!$" &amp; $B$1 &amp; "$3:$" &amp; $B$1 &amp;"$140"),ROWS(E$3:E51)),INDIRECT("'" &amp; "funnel_data'!$" &amp; $B$1 &amp; "$3:$" &amp; $B$1 &amp;"$140"),0),COLUMN()+COLUMN(INDIRECT($B$1&amp;"1"))-2)</f>
        <v>3.3613445378151259E-2</v>
      </c>
      <c r="F51" s="12">
        <f ca="1">INDEX(funnel_data!$B$3:$X$140,MATCH(SMALL(INDIRECT("'" &amp; "funnel_data'!$" &amp; $B$1 &amp; "$3:$" &amp; $B$1 &amp;"$140"),ROWS(F$3:F51)),INDIRECT("'" &amp; "funnel_data'!$" &amp; $B$1 &amp; "$3:$" &amp; $B$1 &amp;"$140"),0),COLUMN()+COLUMN(INDIRECT($B$1&amp;"1"))-2)</f>
        <v>4.1856794361209183E-2</v>
      </c>
      <c r="G51" s="12">
        <f ca="1">INDEX(funnel_data!$B$3:$X$140,MATCH(SMALL(INDIRECT("'" &amp; "funnel_data'!$" &amp; $B$1 &amp; "$3:$" &amp; $B$1 &amp;"$140"),ROWS(G$3:G51)),INDIRECT("'" &amp; "funnel_data'!$" &amp; $B$1 &amp; "$3:$" &amp; $B$1 &amp;"$140"),0),COLUMN()+COLUMN(INDIRECT($B$1&amp;"1"))-2)</f>
        <v>2.5503306486444891E-2</v>
      </c>
      <c r="H51" s="12">
        <f ca="1">INDEX(funnel_data!$B$3:$X$140,MATCH(SMALL(INDIRECT("'" &amp; "funnel_data'!$" &amp; $B$1 &amp; "$3:$" &amp; $B$1 &amp;"$140"),ROWS(H$3:H51)),INDIRECT("'" &amp; "funnel_data'!$" &amp; $B$1 &amp; "$3:$" &amp; $B$1 &amp;"$140"),0),COLUMN()+COLUMN(INDIRECT($B$1&amp;"1"))-2)</f>
        <v>6.7965271343559633E-2</v>
      </c>
      <c r="I51" s="12">
        <f ca="1">INDEX(funnel_data!$B$3:$X$140,MATCH(SMALL(INDIRECT("'" &amp; "funnel_data'!$" &amp; $B$1 &amp; "$3:$" &amp; $B$1 &amp;"$140"),ROWS(I$3:I51)),INDIRECT("'" &amp; "funnel_data'!$" &amp; $B$1 &amp; "$3:$" &amp; $B$1 &amp;"$140"),0),COLUMN()+COLUMN(INDIRECT($B$1&amp;"1"))-2)</f>
        <v>1.9335596929640087E-2</v>
      </c>
      <c r="J51" s="12">
        <f ca="1">INDEX(funnel_data!$B$3:$X$140,MATCH(SMALL(INDIRECT("'" &amp; "funnel_data'!$" &amp; $B$1 &amp; "$3:$" &amp; $B$1 &amp;"$140"),ROWS(J$3:J51)),INDIRECT("'" &amp; "funnel_data'!$" &amp; $B$1 &amp; "$3:$" &amp; $B$1 &amp;"$140"),0),COLUMN()+COLUMN(INDIRECT($B$1&amp;"1"))-2)</f>
        <v>8.8249067224818983E-2</v>
      </c>
      <c r="K51" s="12" t="str">
        <f ca="1">INDEX(funnel_data!$B$3:$X$140,MATCH(SMALL(INDIRECT("'" &amp; "funnel_data'!$" &amp; $B$1 &amp; "$3:$" &amp; $B$1 &amp;"$140"),ROWS(K$3:K51)),INDIRECT("'" &amp; "funnel_data'!$" &amp; $B$1 &amp; "$3:$" &amp; $B$1 &amp;"$140"),0),COLUMN()+COLUMN(INDIRECT($B$1&amp;"1"))-2)</f>
        <v/>
      </c>
    </row>
    <row r="52" spans="1:11" x14ac:dyDescent="0.3">
      <c r="A52" s="12"/>
      <c r="B52" s="12" t="str">
        <f ca="1">INDEX(funnel_data!$B$3:$X$140,MATCH(SMALL(INDIRECT("'" &amp; "funnel_data'!$" &amp; $B$1 &amp; "$3:$" &amp; $B$1 &amp;"$140"),ROWS(B$3:B52)),INDIRECT("'" &amp; "funnel_data'!$" &amp; $B$1 &amp; "$3:$" &amp; $B$1 &amp;"$140"),0),1)</f>
        <v>Trust025</v>
      </c>
      <c r="C52" s="12">
        <f ca="1">INDEX(funnel_data!$B$3:$X$140,MATCH(SMALL(INDIRECT("'" &amp; "funnel_data'!$" &amp; $B$1 &amp; "$3:$" &amp; $B$1 &amp;"$140"),ROWS(C$3:C52)),INDIRECT("'" &amp; "funnel_data'!$" &amp; $B$1 &amp; "$3:$" &amp; $B$1 &amp;"$140"),0),COLUMN()+COLUMN(INDIRECT($B$1&amp;"1"))-2)</f>
        <v>362</v>
      </c>
      <c r="D52" s="12">
        <f ca="1">INDEX(funnel_data!$B$3:$X$140,MATCH(SMALL(INDIRECT("'" &amp; "funnel_data'!$" &amp; $B$1 &amp; "$3:$" &amp; $B$1 &amp;"$140"),ROWS(D$3:D52)),INDIRECT("'" &amp; "funnel_data'!$" &amp; $B$1 &amp; "$3:$" &amp; $B$1 &amp;"$140"),0),COLUMN()+COLUMN(INDIRECT($B$1&amp;"1"))-2)</f>
        <v>12</v>
      </c>
      <c r="E52" s="12">
        <f ca="1">INDEX(funnel_data!$B$3:$X$140,MATCH(SMALL(INDIRECT("'" &amp; "funnel_data'!$" &amp; $B$1 &amp; "$3:$" &amp; $B$1 &amp;"$140"),ROWS(E$3:E52)),INDIRECT("'" &amp; "funnel_data'!$" &amp; $B$1 &amp; "$3:$" &amp; $B$1 &amp;"$140"),0),COLUMN()+COLUMN(INDIRECT($B$1&amp;"1"))-2)</f>
        <v>3.3149171270718231E-2</v>
      </c>
      <c r="F52" s="12">
        <f ca="1">INDEX(funnel_data!$B$3:$X$140,MATCH(SMALL(INDIRECT("'" &amp; "funnel_data'!$" &amp; $B$1 &amp; "$3:$" &amp; $B$1 &amp;"$140"),ROWS(F$3:F52)),INDIRECT("'" &amp; "funnel_data'!$" &amp; $B$1 &amp; "$3:$" &amp; $B$1 &amp;"$140"),0),COLUMN()+COLUMN(INDIRECT($B$1&amp;"1"))-2)</f>
        <v>4.1856794361209183E-2</v>
      </c>
      <c r="G52" s="12">
        <f ca="1">INDEX(funnel_data!$B$3:$X$140,MATCH(SMALL(INDIRECT("'" &amp; "funnel_data'!$" &amp; $B$1 &amp; "$3:$" &amp; $B$1 &amp;"$140"),ROWS(G$3:G52)),INDIRECT("'" &amp; "funnel_data'!$" &amp; $B$1 &amp; "$3:$" &amp; $B$1 &amp;"$140"),0),COLUMN()+COLUMN(INDIRECT($B$1&amp;"1"))-2)</f>
        <v>2.5589833566160677E-2</v>
      </c>
      <c r="H52" s="12">
        <f ca="1">INDEX(funnel_data!$B$3:$X$140,MATCH(SMALL(INDIRECT("'" &amp; "funnel_data'!$" &amp; $B$1 &amp; "$3:$" &amp; $B$1 &amp;"$140"),ROWS(H$3:H52)),INDIRECT("'" &amp; "funnel_data'!$" &amp; $B$1 &amp; "$3:$" &amp; $B$1 &amp;"$140"),0),COLUMN()+COLUMN(INDIRECT($B$1&amp;"1"))-2)</f>
        <v>6.7745421685061299E-2</v>
      </c>
      <c r="I52" s="12">
        <f ca="1">INDEX(funnel_data!$B$3:$X$140,MATCH(SMALL(INDIRECT("'" &amp; "funnel_data'!$" &amp; $B$1 &amp; "$3:$" &amp; $B$1 &amp;"$140"),ROWS(I$3:I52)),INDIRECT("'" &amp; "funnel_data'!$" &amp; $B$1 &amp; "$3:$" &amp; $B$1 &amp;"$140"),0),COLUMN()+COLUMN(INDIRECT($B$1&amp;"1"))-2)</f>
        <v>1.9435250519108199E-2</v>
      </c>
      <c r="J52" s="12">
        <f ca="1">INDEX(funnel_data!$B$3:$X$140,MATCH(SMALL(INDIRECT("'" &amp; "funnel_data'!$" &amp; $B$1 &amp; "$3:$" &amp; $B$1 &amp;"$140"),ROWS(J$3:J52)),INDIRECT("'" &amp; "funnel_data'!$" &amp; $B$1 &amp; "$3:$" &amp; $B$1 &amp;"$140"),0),COLUMN()+COLUMN(INDIRECT($B$1&amp;"1"))-2)</f>
        <v>8.7828176680839504E-2</v>
      </c>
      <c r="K52" s="12" t="str">
        <f ca="1">INDEX(funnel_data!$B$3:$X$140,MATCH(SMALL(INDIRECT("'" &amp; "funnel_data'!$" &amp; $B$1 &amp; "$3:$" &amp; $B$1 &amp;"$140"),ROWS(K$3:K52)),INDIRECT("'" &amp; "funnel_data'!$" &amp; $B$1 &amp; "$3:$" &amp; $B$1 &amp;"$140"),0),COLUMN()+COLUMN(INDIRECT($B$1&amp;"1"))-2)</f>
        <v/>
      </c>
    </row>
    <row r="53" spans="1:11" x14ac:dyDescent="0.3">
      <c r="A53" s="12"/>
      <c r="B53" s="12" t="str">
        <f ca="1">INDEX(funnel_data!$B$3:$X$140,MATCH(SMALL(INDIRECT("'" &amp; "funnel_data'!$" &amp; $B$1 &amp; "$3:$" &amp; $B$1 &amp;"$140"),ROWS(B$3:B53)),INDIRECT("'" &amp; "funnel_data'!$" &amp; $B$1 &amp; "$3:$" &amp; $B$1 &amp;"$140"),0),1)</f>
        <v>Trust110</v>
      </c>
      <c r="C53" s="12">
        <f ca="1">INDEX(funnel_data!$B$3:$X$140,MATCH(SMALL(INDIRECT("'" &amp; "funnel_data'!$" &amp; $B$1 &amp; "$3:$" &amp; $B$1 &amp;"$140"),ROWS(C$3:C53)),INDIRECT("'" &amp; "funnel_data'!$" &amp; $B$1 &amp; "$3:$" &amp; $B$1 &amp;"$140"),0),COLUMN()+COLUMN(INDIRECT($B$1&amp;"1"))-2)</f>
        <v>365</v>
      </c>
      <c r="D53" s="12">
        <f ca="1">INDEX(funnel_data!$B$3:$X$140,MATCH(SMALL(INDIRECT("'" &amp; "funnel_data'!$" &amp; $B$1 &amp; "$3:$" &amp; $B$1 &amp;"$140"),ROWS(D$3:D53)),INDIRECT("'" &amp; "funnel_data'!$" &amp; $B$1 &amp; "$3:$" &amp; $B$1 &amp;"$140"),0),COLUMN()+COLUMN(INDIRECT($B$1&amp;"1"))-2)</f>
        <v>15</v>
      </c>
      <c r="E53" s="12">
        <f ca="1">INDEX(funnel_data!$B$3:$X$140,MATCH(SMALL(INDIRECT("'" &amp; "funnel_data'!$" &amp; $B$1 &amp; "$3:$" &amp; $B$1 &amp;"$140"),ROWS(E$3:E53)),INDIRECT("'" &amp; "funnel_data'!$" &amp; $B$1 &amp; "$3:$" &amp; $B$1 &amp;"$140"),0),COLUMN()+COLUMN(INDIRECT($B$1&amp;"1"))-2)</f>
        <v>4.1095890410958902E-2</v>
      </c>
      <c r="F53" s="12">
        <f ca="1">INDEX(funnel_data!$B$3:$X$140,MATCH(SMALL(INDIRECT("'" &amp; "funnel_data'!$" &amp; $B$1 &amp; "$3:$" &amp; $B$1 &amp;"$140"),ROWS(F$3:F53)),INDIRECT("'" &amp; "funnel_data'!$" &amp; $B$1 &amp; "$3:$" &amp; $B$1 &amp;"$140"),0),COLUMN()+COLUMN(INDIRECT($B$1&amp;"1"))-2)</f>
        <v>4.1856794361209183E-2</v>
      </c>
      <c r="G53" s="12">
        <f ca="1">INDEX(funnel_data!$B$3:$X$140,MATCH(SMALL(INDIRECT("'" &amp; "funnel_data'!$" &amp; $B$1 &amp; "$3:$" &amp; $B$1 &amp;"$140"),ROWS(G$3:G53)),INDIRECT("'" &amp; "funnel_data'!$" &amp; $B$1 &amp; "$3:$" &amp; $B$1 &amp;"$140"),0),COLUMN()+COLUMN(INDIRECT($B$1&amp;"1"))-2)</f>
        <v>2.5641045942689643E-2</v>
      </c>
      <c r="H53" s="12">
        <f ca="1">INDEX(funnel_data!$B$3:$X$140,MATCH(SMALL(INDIRECT("'" &amp; "funnel_data'!$" &amp; $B$1 &amp; "$3:$" &amp; $B$1 &amp;"$140"),ROWS(H$3:H53)),INDIRECT("'" &amp; "funnel_data'!$" &amp; $B$1 &amp; "$3:$" &amp; $B$1 &amp;"$140"),0),COLUMN()+COLUMN(INDIRECT($B$1&amp;"1"))-2)</f>
        <v>6.7615950783500411E-2</v>
      </c>
      <c r="I53" s="12">
        <f ca="1">INDEX(funnel_data!$B$3:$X$140,MATCH(SMALL(INDIRECT("'" &amp; "funnel_data'!$" &amp; $B$1 &amp; "$3:$" &amp; $B$1 &amp;"$140"),ROWS(I$3:I53)),INDIRECT("'" &amp; "funnel_data'!$" &amp; $B$1 &amp; "$3:$" &amp; $B$1 &amp;"$140"),0),COLUMN()+COLUMN(INDIRECT($B$1&amp;"1"))-2)</f>
        <v>1.9494339691099614E-2</v>
      </c>
      <c r="J53" s="12">
        <f ca="1">INDEX(funnel_data!$B$3:$X$140,MATCH(SMALL(INDIRECT("'" &amp; "funnel_data'!$" &amp; $B$1 &amp; "$3:$" &amp; $B$1 &amp;"$140"),ROWS(J$3:J53)),INDIRECT("'" &amp; "funnel_data'!$" &amp; $B$1 &amp; "$3:$" &amp; $B$1 &amp;"$140"),0),COLUMN()+COLUMN(INDIRECT($B$1&amp;"1"))-2)</f>
        <v>8.7580462116584559E-2</v>
      </c>
      <c r="K53" s="12" t="str">
        <f ca="1">INDEX(funnel_data!$B$3:$X$140,MATCH(SMALL(INDIRECT("'" &amp; "funnel_data'!$" &amp; $B$1 &amp; "$3:$" &amp; $B$1 &amp;"$140"),ROWS(K$3:K53)),INDIRECT("'" &amp; "funnel_data'!$" &amp; $B$1 &amp; "$3:$" &amp; $B$1 &amp;"$140"),0),COLUMN()+COLUMN(INDIRECT($B$1&amp;"1"))-2)</f>
        <v/>
      </c>
    </row>
    <row r="54" spans="1:11" x14ac:dyDescent="0.3">
      <c r="A54" s="12"/>
      <c r="B54" s="12" t="str">
        <f ca="1">INDEX(funnel_data!$B$3:$X$140,MATCH(SMALL(INDIRECT("'" &amp; "funnel_data'!$" &amp; $B$1 &amp; "$3:$" &amp; $B$1 &amp;"$140"),ROWS(B$3:B54)),INDIRECT("'" &amp; "funnel_data'!$" &amp; $B$1 &amp; "$3:$" &amp; $B$1 &amp;"$140"),0),1)</f>
        <v>Trust096</v>
      </c>
      <c r="C54" s="12">
        <f ca="1">INDEX(funnel_data!$B$3:$X$140,MATCH(SMALL(INDIRECT("'" &amp; "funnel_data'!$" &amp; $B$1 &amp; "$3:$" &amp; $B$1 &amp;"$140"),ROWS(C$3:C54)),INDIRECT("'" &amp; "funnel_data'!$" &amp; $B$1 &amp; "$3:$" &amp; $B$1 &amp;"$140"),0),COLUMN()+COLUMN(INDIRECT($B$1&amp;"1"))-2)</f>
        <v>379</v>
      </c>
      <c r="D54" s="12">
        <f ca="1">INDEX(funnel_data!$B$3:$X$140,MATCH(SMALL(INDIRECT("'" &amp; "funnel_data'!$" &amp; $B$1 &amp; "$3:$" &amp; $B$1 &amp;"$140"),ROWS(D$3:D54)),INDIRECT("'" &amp; "funnel_data'!$" &amp; $B$1 &amp; "$3:$" &amp; $B$1 &amp;"$140"),0),COLUMN()+COLUMN(INDIRECT($B$1&amp;"1"))-2)</f>
        <v>2</v>
      </c>
      <c r="E54" s="12">
        <f ca="1">INDEX(funnel_data!$B$3:$X$140,MATCH(SMALL(INDIRECT("'" &amp; "funnel_data'!$" &amp; $B$1 &amp; "$3:$" &amp; $B$1 &amp;"$140"),ROWS(E$3:E54)),INDIRECT("'" &amp; "funnel_data'!$" &amp; $B$1 &amp; "$3:$" &amp; $B$1 &amp;"$140"),0),COLUMN()+COLUMN(INDIRECT($B$1&amp;"1"))-2)</f>
        <v>5.2770448548812663E-3</v>
      </c>
      <c r="F54" s="12">
        <f ca="1">INDEX(funnel_data!$B$3:$X$140,MATCH(SMALL(INDIRECT("'" &amp; "funnel_data'!$" &amp; $B$1 &amp; "$3:$" &amp; $B$1 &amp;"$140"),ROWS(F$3:F54)),INDIRECT("'" &amp; "funnel_data'!$" &amp; $B$1 &amp; "$3:$" &amp; $B$1 &amp;"$140"),0),COLUMN()+COLUMN(INDIRECT($B$1&amp;"1"))-2)</f>
        <v>4.1856794361209183E-2</v>
      </c>
      <c r="G54" s="12">
        <f ca="1">INDEX(funnel_data!$B$3:$X$140,MATCH(SMALL(INDIRECT("'" &amp; "funnel_data'!$" &amp; $B$1 &amp; "$3:$" &amp; $B$1 &amp;"$140"),ROWS(G$3:G54)),INDIRECT("'" &amp; "funnel_data'!$" &amp; $B$1 &amp; "$3:$" &amp; $B$1 &amp;"$140"),0),COLUMN()+COLUMN(INDIRECT($B$1&amp;"1"))-2)</f>
        <v>2.5873346125421838E-2</v>
      </c>
      <c r="H54" s="12">
        <f ca="1">INDEX(funnel_data!$B$3:$X$140,MATCH(SMALL(INDIRECT("'" &amp; "funnel_data'!$" &amp; $B$1 &amp; "$3:$" &amp; $B$1 &amp;"$140"),ROWS(H$3:H54)),INDIRECT("'" &amp; "funnel_data'!$" &amp; $B$1 &amp; "$3:$" &amp; $B$1 &amp;"$140"),0),COLUMN()+COLUMN(INDIRECT($B$1&amp;"1"))-2)</f>
        <v>6.7034661065532769E-2</v>
      </c>
      <c r="I54" s="12">
        <f ca="1">INDEX(funnel_data!$B$3:$X$140,MATCH(SMALL(INDIRECT("'" &amp; "funnel_data'!$" &amp; $B$1 &amp; "$3:$" &amp; $B$1 &amp;"$140"),ROWS(I$3:I54)),INDIRECT("'" &amp; "funnel_data'!$" &amp; $B$1 &amp; "$3:$" &amp; $B$1 &amp;"$140"),0),COLUMN()+COLUMN(INDIRECT($B$1&amp;"1"))-2)</f>
        <v>1.9763372852479668E-2</v>
      </c>
      <c r="J54" s="12">
        <f ca="1">INDEX(funnel_data!$B$3:$X$140,MATCH(SMALL(INDIRECT("'" &amp; "funnel_data'!$" &amp; $B$1 &amp; "$3:$" &amp; $B$1 &amp;"$140"),ROWS(J$3:J54)),INDIRECT("'" &amp; "funnel_data'!$" &amp; $B$1 &amp; "$3:$" &amp; $B$1 &amp;"$140"),0),COLUMN()+COLUMN(INDIRECT($B$1&amp;"1"))-2)</f>
        <v>8.6469690331926932E-2</v>
      </c>
      <c r="K54" s="12" t="str">
        <f ca="1">INDEX(funnel_data!$B$3:$X$140,MATCH(SMALL(INDIRECT("'" &amp; "funnel_data'!$" &amp; $B$1 &amp; "$3:$" &amp; $B$1 &amp;"$140"),ROWS(K$3:K54)),INDIRECT("'" &amp; "funnel_data'!$" &amp; $B$1 &amp; "$3:$" &amp; $B$1 &amp;"$140"),0),COLUMN()+COLUMN(INDIRECT($B$1&amp;"1"))-2)</f>
        <v>3SDL</v>
      </c>
    </row>
    <row r="55" spans="1:11" x14ac:dyDescent="0.3">
      <c r="A55" s="12"/>
      <c r="B55" s="12" t="str">
        <f ca="1">INDEX(funnel_data!$B$3:$X$140,MATCH(SMALL(INDIRECT("'" &amp; "funnel_data'!$" &amp; $B$1 &amp; "$3:$" &amp; $B$1 &amp;"$140"),ROWS(B$3:B55)),INDIRECT("'" &amp; "funnel_data'!$" &amp; $B$1 &amp; "$3:$" &amp; $B$1 &amp;"$140"),0),1)</f>
        <v>Trust090</v>
      </c>
      <c r="C55" s="12">
        <f ca="1">INDEX(funnel_data!$B$3:$X$140,MATCH(SMALL(INDIRECT("'" &amp; "funnel_data'!$" &amp; $B$1 &amp; "$3:$" &amp; $B$1 &amp;"$140"),ROWS(C$3:C55)),INDIRECT("'" &amp; "funnel_data'!$" &amp; $B$1 &amp; "$3:$" &amp; $B$1 &amp;"$140"),0),COLUMN()+COLUMN(INDIRECT($B$1&amp;"1"))-2)</f>
        <v>400</v>
      </c>
      <c r="D55" s="12">
        <f ca="1">INDEX(funnel_data!$B$3:$X$140,MATCH(SMALL(INDIRECT("'" &amp; "funnel_data'!$" &amp; $B$1 &amp; "$3:$" &amp; $B$1 &amp;"$140"),ROWS(D$3:D55)),INDIRECT("'" &amp; "funnel_data'!$" &amp; $B$1 &amp; "$3:$" &amp; $B$1 &amp;"$140"),0),COLUMN()+COLUMN(INDIRECT($B$1&amp;"1"))-2)</f>
        <v>16</v>
      </c>
      <c r="E55" s="12">
        <f ca="1">INDEX(funnel_data!$B$3:$X$140,MATCH(SMALL(INDIRECT("'" &amp; "funnel_data'!$" &amp; $B$1 &amp; "$3:$" &amp; $B$1 &amp;"$140"),ROWS(E$3:E55)),INDIRECT("'" &amp; "funnel_data'!$" &amp; $B$1 &amp; "$3:$" &amp; $B$1 &amp;"$140"),0),COLUMN()+COLUMN(INDIRECT($B$1&amp;"1"))-2)</f>
        <v>0.04</v>
      </c>
      <c r="F55" s="12">
        <f ca="1">INDEX(funnel_data!$B$3:$X$140,MATCH(SMALL(INDIRECT("'" &amp; "funnel_data'!$" &amp; $B$1 &amp; "$3:$" &amp; $B$1 &amp;"$140"),ROWS(F$3:F55)),INDIRECT("'" &amp; "funnel_data'!$" &amp; $B$1 &amp; "$3:$" &amp; $B$1 &amp;"$140"),0),COLUMN()+COLUMN(INDIRECT($B$1&amp;"1"))-2)</f>
        <v>4.1856794361209183E-2</v>
      </c>
      <c r="G55" s="12">
        <f ca="1">INDEX(funnel_data!$B$3:$X$140,MATCH(SMALL(INDIRECT("'" &amp; "funnel_data'!$" &amp; $B$1 &amp; "$3:$" &amp; $B$1 &amp;"$140"),ROWS(G$3:G55)),INDIRECT("'" &amp; "funnel_data'!$" &amp; $B$1 &amp; "$3:$" &amp; $B$1 &amp;"$140"),0),COLUMN()+COLUMN(INDIRECT($B$1&amp;"1"))-2)</f>
        <v>2.6202548253599814E-2</v>
      </c>
      <c r="H55" s="12">
        <f ca="1">INDEX(funnel_data!$B$3:$X$140,MATCH(SMALL(INDIRECT("'" &amp; "funnel_data'!$" &amp; $B$1 &amp; "$3:$" &amp; $B$1 &amp;"$140"),ROWS(H$3:H55)),INDIRECT("'" &amp; "funnel_data'!$" &amp; $B$1 &amp; "$3:$" &amp; $B$1 &amp;"$140"),0),COLUMN()+COLUMN(INDIRECT($B$1&amp;"1"))-2)</f>
        <v>6.6227343785673382E-2</v>
      </c>
      <c r="I55" s="12">
        <f ca="1">INDEX(funnel_data!$B$3:$X$140,MATCH(SMALL(INDIRECT("'" &amp; "funnel_data'!$" &amp; $B$1 &amp; "$3:$" &amp; $B$1 &amp;"$140"),ROWS(I$3:I55)),INDIRECT("'" &amp; "funnel_data'!$" &amp; $B$1 &amp; "$3:$" &amp; $B$1 &amp;"$140"),0),COLUMN()+COLUMN(INDIRECT($B$1&amp;"1"))-2)</f>
        <v>2.0147440451358835E-2</v>
      </c>
      <c r="J55" s="12">
        <f ca="1">INDEX(funnel_data!$B$3:$X$140,MATCH(SMALL(INDIRECT("'" &amp; "funnel_data'!$" &amp; $B$1 &amp; "$3:$" &amp; $B$1 &amp;"$140"),ROWS(J$3:J55)),INDIRECT("'" &amp; "funnel_data'!$" &amp; $B$1 &amp; "$3:$" &amp; $B$1 &amp;"$140"),0),COLUMN()+COLUMN(INDIRECT($B$1&amp;"1"))-2)</f>
        <v>8.4930917006322923E-2</v>
      </c>
      <c r="K55" s="12" t="str">
        <f ca="1">INDEX(funnel_data!$B$3:$X$140,MATCH(SMALL(INDIRECT("'" &amp; "funnel_data'!$" &amp; $B$1 &amp; "$3:$" &amp; $B$1 &amp;"$140"),ROWS(K$3:K55)),INDIRECT("'" &amp; "funnel_data'!$" &amp; $B$1 &amp; "$3:$" &amp; $B$1 &amp;"$140"),0),COLUMN()+COLUMN(INDIRECT($B$1&amp;"1"))-2)</f>
        <v/>
      </c>
    </row>
    <row r="56" spans="1:11" x14ac:dyDescent="0.3">
      <c r="A56" s="12"/>
      <c r="B56" s="12" t="str">
        <f ca="1">INDEX(funnel_data!$B$3:$X$140,MATCH(SMALL(INDIRECT("'" &amp; "funnel_data'!$" &amp; $B$1 &amp; "$3:$" &amp; $B$1 &amp;"$140"),ROWS(B$3:B56)),INDIRECT("'" &amp; "funnel_data'!$" &amp; $B$1 &amp; "$3:$" &amp; $B$1 &amp;"$140"),0),1)</f>
        <v>Trust116</v>
      </c>
      <c r="C56" s="12">
        <f ca="1">INDEX(funnel_data!$B$3:$X$140,MATCH(SMALL(INDIRECT("'" &amp; "funnel_data'!$" &amp; $B$1 &amp; "$3:$" &amp; $B$1 &amp;"$140"),ROWS(C$3:C56)),INDIRECT("'" &amp; "funnel_data'!$" &amp; $B$1 &amp; "$3:$" &amp; $B$1 &amp;"$140"),0),COLUMN()+COLUMN(INDIRECT($B$1&amp;"1"))-2)</f>
        <v>401</v>
      </c>
      <c r="D56" s="12">
        <f ca="1">INDEX(funnel_data!$B$3:$X$140,MATCH(SMALL(INDIRECT("'" &amp; "funnel_data'!$" &amp; $B$1 &amp; "$3:$" &amp; $B$1 &amp;"$140"),ROWS(D$3:D56)),INDIRECT("'" &amp; "funnel_data'!$" &amp; $B$1 &amp; "$3:$" &amp; $B$1 &amp;"$140"),0),COLUMN()+COLUMN(INDIRECT($B$1&amp;"1"))-2)</f>
        <v>9</v>
      </c>
      <c r="E56" s="12">
        <f ca="1">INDEX(funnel_data!$B$3:$X$140,MATCH(SMALL(INDIRECT("'" &amp; "funnel_data'!$" &amp; $B$1 &amp; "$3:$" &amp; $B$1 &amp;"$140"),ROWS(E$3:E56)),INDIRECT("'" &amp; "funnel_data'!$" &amp; $B$1 &amp; "$3:$" &amp; $B$1 &amp;"$140"),0),COLUMN()+COLUMN(INDIRECT($B$1&amp;"1"))-2)</f>
        <v>2.2443890274314215E-2</v>
      </c>
      <c r="F56" s="12">
        <f ca="1">INDEX(funnel_data!$B$3:$X$140,MATCH(SMALL(INDIRECT("'" &amp; "funnel_data'!$" &amp; $B$1 &amp; "$3:$" &amp; $B$1 &amp;"$140"),ROWS(F$3:F56)),INDIRECT("'" &amp; "funnel_data'!$" &amp; $B$1 &amp; "$3:$" &amp; $B$1 &amp;"$140"),0),COLUMN()+COLUMN(INDIRECT($B$1&amp;"1"))-2)</f>
        <v>4.1856794361209183E-2</v>
      </c>
      <c r="G56" s="12">
        <f ca="1">INDEX(funnel_data!$B$3:$X$140,MATCH(SMALL(INDIRECT("'" &amp; "funnel_data'!$" &amp; $B$1 &amp; "$3:$" &amp; $B$1 &amp;"$140"),ROWS(G$3:G56)),INDIRECT("'" &amp; "funnel_data'!$" &amp; $B$1 &amp; "$3:$" &amp; $B$1 &amp;"$140"),0),COLUMN()+COLUMN(INDIRECT($B$1&amp;"1"))-2)</f>
        <v>2.6217685542771371E-2</v>
      </c>
      <c r="H56" s="12">
        <f ca="1">INDEX(funnel_data!$B$3:$X$140,MATCH(SMALL(INDIRECT("'" &amp; "funnel_data'!$" &amp; $B$1 &amp; "$3:$" &amp; $B$1 &amp;"$140"),ROWS(H$3:H56)),INDIRECT("'" &amp; "funnel_data'!$" &amp; $B$1 &amp; "$3:$" &amp; $B$1 &amp;"$140"),0),COLUMN()+COLUMN(INDIRECT($B$1&amp;"1"))-2)</f>
        <v>6.619067633923327E-2</v>
      </c>
      <c r="I56" s="12">
        <f ca="1">INDEX(funnel_data!$B$3:$X$140,MATCH(SMALL(INDIRECT("'" &amp; "funnel_data'!$" &amp; $B$1 &amp; "$3:$" &amp; $B$1 &amp;"$140"),ROWS(I$3:I56)),INDIRECT("'" &amp; "funnel_data'!$" &amp; $B$1 &amp; "$3:$" &amp; $B$1 &amp;"$140"),0),COLUMN()+COLUMN(INDIRECT($B$1&amp;"1"))-2)</f>
        <v>2.0165179577648528E-2</v>
      </c>
      <c r="J56" s="12">
        <f ca="1">INDEX(funnel_data!$B$3:$X$140,MATCH(SMALL(INDIRECT("'" &amp; "funnel_data'!$" &amp; $B$1 &amp; "$3:$" &amp; $B$1 &amp;"$140"),ROWS(J$3:J56)),INDIRECT("'" &amp; "funnel_data'!$" &amp; $B$1 &amp; "$3:$" &amp; $B$1 &amp;"$140"),0),COLUMN()+COLUMN(INDIRECT($B$1&amp;"1"))-2)</f>
        <v>8.4861138412763978E-2</v>
      </c>
      <c r="K56" s="12" t="str">
        <f ca="1">INDEX(funnel_data!$B$3:$X$140,MATCH(SMALL(INDIRECT("'" &amp; "funnel_data'!$" &amp; $B$1 &amp; "$3:$" &amp; $B$1 &amp;"$140"),ROWS(K$3:K56)),INDIRECT("'" &amp; "funnel_data'!$" &amp; $B$1 &amp; "$3:$" &amp; $B$1 &amp;"$140"),0),COLUMN()+COLUMN(INDIRECT($B$1&amp;"1"))-2)</f>
        <v/>
      </c>
    </row>
    <row r="57" spans="1:11" x14ac:dyDescent="0.3">
      <c r="A57" s="12"/>
      <c r="B57" s="12" t="str">
        <f ca="1">INDEX(funnel_data!$B$3:$X$140,MATCH(SMALL(INDIRECT("'" &amp; "funnel_data'!$" &amp; $B$1 &amp; "$3:$" &amp; $B$1 &amp;"$140"),ROWS(B$3:B57)),INDIRECT("'" &amp; "funnel_data'!$" &amp; $B$1 &amp; "$3:$" &amp; $B$1 &amp;"$140"),0),1)</f>
        <v>Trust087</v>
      </c>
      <c r="C57" s="12">
        <f ca="1">INDEX(funnel_data!$B$3:$X$140,MATCH(SMALL(INDIRECT("'" &amp; "funnel_data'!$" &amp; $B$1 &amp; "$3:$" &amp; $B$1 &amp;"$140"),ROWS(C$3:C57)),INDIRECT("'" &amp; "funnel_data'!$" &amp; $B$1 &amp; "$3:$" &amp; $B$1 &amp;"$140"),0),COLUMN()+COLUMN(INDIRECT($B$1&amp;"1"))-2)</f>
        <v>410</v>
      </c>
      <c r="D57" s="12">
        <f ca="1">INDEX(funnel_data!$B$3:$X$140,MATCH(SMALL(INDIRECT("'" &amp; "funnel_data'!$" &amp; $B$1 &amp; "$3:$" &amp; $B$1 &amp;"$140"),ROWS(D$3:D57)),INDIRECT("'" &amp; "funnel_data'!$" &amp; $B$1 &amp; "$3:$" &amp; $B$1 &amp;"$140"),0),COLUMN()+COLUMN(INDIRECT($B$1&amp;"1"))-2)</f>
        <v>17</v>
      </c>
      <c r="E57" s="12">
        <f ca="1">INDEX(funnel_data!$B$3:$X$140,MATCH(SMALL(INDIRECT("'" &amp; "funnel_data'!$" &amp; $B$1 &amp; "$3:$" &amp; $B$1 &amp;"$140"),ROWS(E$3:E57)),INDIRECT("'" &amp; "funnel_data'!$" &amp; $B$1 &amp; "$3:$" &amp; $B$1 &amp;"$140"),0),COLUMN()+COLUMN(INDIRECT($B$1&amp;"1"))-2)</f>
        <v>4.1463414634146344E-2</v>
      </c>
      <c r="F57" s="12">
        <f ca="1">INDEX(funnel_data!$B$3:$X$140,MATCH(SMALL(INDIRECT("'" &amp; "funnel_data'!$" &amp; $B$1 &amp; "$3:$" &amp; $B$1 &amp;"$140"),ROWS(F$3:F57)),INDIRECT("'" &amp; "funnel_data'!$" &amp; $B$1 &amp; "$3:$" &amp; $B$1 &amp;"$140"),0),COLUMN()+COLUMN(INDIRECT($B$1&amp;"1"))-2)</f>
        <v>4.1856794361209183E-2</v>
      </c>
      <c r="G57" s="12">
        <f ca="1">INDEX(funnel_data!$B$3:$X$140,MATCH(SMALL(INDIRECT("'" &amp; "funnel_data'!$" &amp; $B$1 &amp; "$3:$" &amp; $B$1 &amp;"$140"),ROWS(G$3:G57)),INDIRECT("'" &amp; "funnel_data'!$" &amp; $B$1 &amp; "$3:$" &amp; $B$1 &amp;"$140"),0),COLUMN()+COLUMN(INDIRECT($B$1&amp;"1"))-2)</f>
        <v>2.6351835920796523E-2</v>
      </c>
      <c r="H57" s="12">
        <f ca="1">INDEX(funnel_data!$B$3:$X$140,MATCH(SMALL(INDIRECT("'" &amp; "funnel_data'!$" &amp; $B$1 &amp; "$3:$" &amp; $B$1 &amp;"$140"),ROWS(H$3:H57)),INDIRECT("'" &amp; "funnel_data'!$" &amp; $B$1 &amp; "$3:$" &amp; $B$1 &amp;"$140"),0),COLUMN()+COLUMN(INDIRECT($B$1&amp;"1"))-2)</f>
        <v>6.5867436806236079E-2</v>
      </c>
      <c r="I57" s="12">
        <f ca="1">INDEX(funnel_data!$B$3:$X$140,MATCH(SMALL(INDIRECT("'" &amp; "funnel_data'!$" &amp; $B$1 &amp; "$3:$" &amp; $B$1 &amp;"$140"),ROWS(I$3:I57)),INDIRECT("'" &amp; "funnel_data'!$" &amp; $B$1 &amp; "$3:$" &amp; $B$1 &amp;"$140"),0),COLUMN()+COLUMN(INDIRECT($B$1&amp;"1"))-2)</f>
        <v>2.032269106276776E-2</v>
      </c>
      <c r="J57" s="12">
        <f ca="1">INDEX(funnel_data!$B$3:$X$140,MATCH(SMALL(INDIRECT("'" &amp; "funnel_data'!$" &amp; $B$1 &amp; "$3:$" &amp; $B$1 &amp;"$140"),ROWS(J$3:J57)),INDIRECT("'" &amp; "funnel_data'!$" &amp; $B$1 &amp; "$3:$" &amp; $B$1 &amp;"$140"),0),COLUMN()+COLUMN(INDIRECT($B$1&amp;"1"))-2)</f>
        <v>8.4246435014954754E-2</v>
      </c>
      <c r="K57" s="12" t="str">
        <f ca="1">INDEX(funnel_data!$B$3:$X$140,MATCH(SMALL(INDIRECT("'" &amp; "funnel_data'!$" &amp; $B$1 &amp; "$3:$" &amp; $B$1 &amp;"$140"),ROWS(K$3:K57)),INDIRECT("'" &amp; "funnel_data'!$" &amp; $B$1 &amp; "$3:$" &amp; $B$1 &amp;"$140"),0),COLUMN()+COLUMN(INDIRECT($B$1&amp;"1"))-2)</f>
        <v/>
      </c>
    </row>
    <row r="58" spans="1:11" x14ac:dyDescent="0.3">
      <c r="A58" s="12"/>
      <c r="B58" s="12" t="str">
        <f ca="1">INDEX(funnel_data!$B$3:$X$140,MATCH(SMALL(INDIRECT("'" &amp; "funnel_data'!$" &amp; $B$1 &amp; "$3:$" &amp; $B$1 &amp;"$140"),ROWS(B$3:B58)),INDIRECT("'" &amp; "funnel_data'!$" &amp; $B$1 &amp; "$3:$" &amp; $B$1 &amp;"$140"),0),1)</f>
        <v>Trust058</v>
      </c>
      <c r="C58" s="12">
        <f ca="1">INDEX(funnel_data!$B$3:$X$140,MATCH(SMALL(INDIRECT("'" &amp; "funnel_data'!$" &amp; $B$1 &amp; "$3:$" &amp; $B$1 &amp;"$140"),ROWS(C$3:C58)),INDIRECT("'" &amp; "funnel_data'!$" &amp; $B$1 &amp; "$3:$" &amp; $B$1 &amp;"$140"),0),COLUMN()+COLUMN(INDIRECT($B$1&amp;"1"))-2)</f>
        <v>414</v>
      </c>
      <c r="D58" s="12">
        <f ca="1">INDEX(funnel_data!$B$3:$X$140,MATCH(SMALL(INDIRECT("'" &amp; "funnel_data'!$" &amp; $B$1 &amp; "$3:$" &amp; $B$1 &amp;"$140"),ROWS(D$3:D58)),INDIRECT("'" &amp; "funnel_data'!$" &amp; $B$1 &amp; "$3:$" &amp; $B$1 &amp;"$140"),0),COLUMN()+COLUMN(INDIRECT($B$1&amp;"1"))-2)</f>
        <v>31</v>
      </c>
      <c r="E58" s="12">
        <f ca="1">INDEX(funnel_data!$B$3:$X$140,MATCH(SMALL(INDIRECT("'" &amp; "funnel_data'!$" &amp; $B$1 &amp; "$3:$" &amp; $B$1 &amp;"$140"),ROWS(E$3:E58)),INDIRECT("'" &amp; "funnel_data'!$" &amp; $B$1 &amp; "$3:$" &amp; $B$1 &amp;"$140"),0),COLUMN()+COLUMN(INDIRECT($B$1&amp;"1"))-2)</f>
        <v>7.4879227053140096E-2</v>
      </c>
      <c r="F58" s="12">
        <f ca="1">INDEX(funnel_data!$B$3:$X$140,MATCH(SMALL(INDIRECT("'" &amp; "funnel_data'!$" &amp; $B$1 &amp; "$3:$" &amp; $B$1 &amp;"$140"),ROWS(F$3:F58)),INDIRECT("'" &amp; "funnel_data'!$" &amp; $B$1 &amp; "$3:$" &amp; $B$1 &amp;"$140"),0),COLUMN()+COLUMN(INDIRECT($B$1&amp;"1"))-2)</f>
        <v>4.1856794361209183E-2</v>
      </c>
      <c r="G58" s="12">
        <f ca="1">INDEX(funnel_data!$B$3:$X$140,MATCH(SMALL(INDIRECT("'" &amp; "funnel_data'!$" &amp; $B$1 &amp; "$3:$" &amp; $B$1 &amp;"$140"),ROWS(G$3:G58)),INDIRECT("'" &amp; "funnel_data'!$" &amp; $B$1 &amp; "$3:$" &amp; $B$1 &amp;"$140"),0),COLUMN()+COLUMN(INDIRECT($B$1&amp;"1"))-2)</f>
        <v>2.6410282745256218E-2</v>
      </c>
      <c r="H58" s="12">
        <f ca="1">INDEX(funnel_data!$B$3:$X$140,MATCH(SMALL(INDIRECT("'" &amp; "funnel_data'!$" &amp; $B$1 &amp; "$3:$" &amp; $B$1 &amp;"$140"),ROWS(H$3:H58)),INDIRECT("'" &amp; "funnel_data'!$" &amp; $B$1 &amp; "$3:$" &amp; $B$1 &amp;"$140"),0),COLUMN()+COLUMN(INDIRECT($B$1&amp;"1"))-2)</f>
        <v>6.5727565020694351E-2</v>
      </c>
      <c r="I58" s="12">
        <f ca="1">INDEX(funnel_data!$B$3:$X$140,MATCH(SMALL(INDIRECT("'" &amp; "funnel_data'!$" &amp; $B$1 &amp; "$3:$" &amp; $B$1 &amp;"$140"),ROWS(I$3:I58)),INDIRECT("'" &amp; "funnel_data'!$" &amp; $B$1 &amp; "$3:$" &amp; $B$1 &amp;"$140"),0),COLUMN()+COLUMN(INDIRECT($B$1&amp;"1"))-2)</f>
        <v>2.0391486027648058E-2</v>
      </c>
      <c r="J58" s="12">
        <f ca="1">INDEX(funnel_data!$B$3:$X$140,MATCH(SMALL(INDIRECT("'" &amp; "funnel_data'!$" &amp; $B$1 &amp; "$3:$" &amp; $B$1 &amp;"$140"),ROWS(J$3:J58)),INDIRECT("'" &amp; "funnel_data'!$" &amp; $B$1 &amp; "$3:$" &amp; $B$1 &amp;"$140"),0),COLUMN()+COLUMN(INDIRECT($B$1&amp;"1"))-2)</f>
        <v>8.3980680351822587E-2</v>
      </c>
      <c r="K58" s="12" t="str">
        <f ca="1">INDEX(funnel_data!$B$3:$X$140,MATCH(SMALL(INDIRECT("'" &amp; "funnel_data'!$" &amp; $B$1 &amp; "$3:$" &amp; $B$1 &amp;"$140"),ROWS(K$3:K58)),INDIRECT("'" &amp; "funnel_data'!$" &amp; $B$1 &amp; "$3:$" &amp; $B$1 &amp;"$140"),0),COLUMN()+COLUMN(INDIRECT($B$1&amp;"1"))-2)</f>
        <v/>
      </c>
    </row>
    <row r="59" spans="1:11" x14ac:dyDescent="0.3">
      <c r="A59" s="12"/>
      <c r="B59" s="12" t="str">
        <f ca="1">INDEX(funnel_data!$B$3:$X$140,MATCH(SMALL(INDIRECT("'" &amp; "funnel_data'!$" &amp; $B$1 &amp; "$3:$" &amp; $B$1 &amp;"$140"),ROWS(B$3:B59)),INDIRECT("'" &amp; "funnel_data'!$" &amp; $B$1 &amp; "$3:$" &amp; $B$1 &amp;"$140"),0),1)</f>
        <v>Trust024</v>
      </c>
      <c r="C59" s="12">
        <f ca="1">INDEX(funnel_data!$B$3:$X$140,MATCH(SMALL(INDIRECT("'" &amp; "funnel_data'!$" &amp; $B$1 &amp; "$3:$" &amp; $B$1 &amp;"$140"),ROWS(C$3:C59)),INDIRECT("'" &amp; "funnel_data'!$" &amp; $B$1 &amp; "$3:$" &amp; $B$1 &amp;"$140"),0),COLUMN()+COLUMN(INDIRECT($B$1&amp;"1"))-2)</f>
        <v>418</v>
      </c>
      <c r="D59" s="12">
        <f ca="1">INDEX(funnel_data!$B$3:$X$140,MATCH(SMALL(INDIRECT("'" &amp; "funnel_data'!$" &amp; $B$1 &amp; "$3:$" &amp; $B$1 &amp;"$140"),ROWS(D$3:D59)),INDIRECT("'" &amp; "funnel_data'!$" &amp; $B$1 &amp; "$3:$" &amp; $B$1 &amp;"$140"),0),COLUMN()+COLUMN(INDIRECT($B$1&amp;"1"))-2)</f>
        <v>8</v>
      </c>
      <c r="E59" s="12">
        <f ca="1">INDEX(funnel_data!$B$3:$X$140,MATCH(SMALL(INDIRECT("'" &amp; "funnel_data'!$" &amp; $B$1 &amp; "$3:$" &amp; $B$1 &amp;"$140"),ROWS(E$3:E59)),INDIRECT("'" &amp; "funnel_data'!$" &amp; $B$1 &amp; "$3:$" &amp; $B$1 &amp;"$140"),0),COLUMN()+COLUMN(INDIRECT($B$1&amp;"1"))-2)</f>
        <v>1.9138755980861243E-2</v>
      </c>
      <c r="F59" s="12">
        <f ca="1">INDEX(funnel_data!$B$3:$X$140,MATCH(SMALL(INDIRECT("'" &amp; "funnel_data'!$" &amp; $B$1 &amp; "$3:$" &amp; $B$1 &amp;"$140"),ROWS(F$3:F59)),INDIRECT("'" &amp; "funnel_data'!$" &amp; $B$1 &amp; "$3:$" &amp; $B$1 &amp;"$140"),0),COLUMN()+COLUMN(INDIRECT($B$1&amp;"1"))-2)</f>
        <v>4.1856794361209183E-2</v>
      </c>
      <c r="G59" s="12">
        <f ca="1">INDEX(funnel_data!$B$3:$X$140,MATCH(SMALL(INDIRECT("'" &amp; "funnel_data'!$" &amp; $B$1 &amp; "$3:$" &amp; $B$1 &amp;"$140"),ROWS(G$3:G59)),INDIRECT("'" &amp; "funnel_data'!$" &amp; $B$1 &amp; "$3:$" &amp; $B$1 &amp;"$140"),0),COLUMN()+COLUMN(INDIRECT($B$1&amp;"1"))-2)</f>
        <v>2.6468027266784593E-2</v>
      </c>
      <c r="H59" s="12">
        <f ca="1">INDEX(funnel_data!$B$3:$X$140,MATCH(SMALL(INDIRECT("'" &amp; "funnel_data'!$" &amp; $B$1 &amp; "$3:$" &amp; $B$1 &amp;"$140"),ROWS(H$3:H59)),INDIRECT("'" &amp; "funnel_data'!$" &amp; $B$1 &amp; "$3:$" &amp; $B$1 &amp;"$140"),0),COLUMN()+COLUMN(INDIRECT($B$1&amp;"1"))-2)</f>
        <v>6.5589939718858542E-2</v>
      </c>
      <c r="I59" s="12">
        <f ca="1">INDEX(funnel_data!$B$3:$X$140,MATCH(SMALL(INDIRECT("'" &amp; "funnel_data'!$" &amp; $B$1 &amp; "$3:$" &amp; $B$1 &amp;"$140"),ROWS(I$3:I59)),INDIRECT("'" &amp; "funnel_data'!$" &amp; $B$1 &amp; "$3:$" &amp; $B$1 &amp;"$140"),0),COLUMN()+COLUMN(INDIRECT($B$1&amp;"1"))-2)</f>
        <v>2.0459555638984172E-2</v>
      </c>
      <c r="J59" s="12">
        <f ca="1">INDEX(funnel_data!$B$3:$X$140,MATCH(SMALL(INDIRECT("'" &amp; "funnel_data'!$" &amp; $B$1 &amp; "$3:$" &amp; $B$1 &amp;"$140"),ROWS(J$3:J59)),INDIRECT("'" &amp; "funnel_data'!$" &amp; $B$1 &amp; "$3:$" &amp; $B$1 &amp;"$140"),0),COLUMN()+COLUMN(INDIRECT($B$1&amp;"1"))-2)</f>
        <v>8.3719336412443821E-2</v>
      </c>
      <c r="K59" s="12" t="str">
        <f ca="1">INDEX(funnel_data!$B$3:$X$140,MATCH(SMALL(INDIRECT("'" &amp; "funnel_data'!$" &amp; $B$1 &amp; "$3:$" &amp; $B$1 &amp;"$140"),ROWS(K$3:K59)),INDIRECT("'" &amp; "funnel_data'!$" &amp; $B$1 &amp; "$3:$" &amp; $B$1 &amp;"$140"),0),COLUMN()+COLUMN(INDIRECT($B$1&amp;"1"))-2)</f>
        <v>3SDL</v>
      </c>
    </row>
    <row r="60" spans="1:11" x14ac:dyDescent="0.3">
      <c r="A60" s="12"/>
      <c r="B60" s="12" t="str">
        <f ca="1">INDEX(funnel_data!$B$3:$X$140,MATCH(SMALL(INDIRECT("'" &amp; "funnel_data'!$" &amp; $B$1 &amp; "$3:$" &amp; $B$1 &amp;"$140"),ROWS(B$3:B60)),INDIRECT("'" &amp; "funnel_data'!$" &amp; $B$1 &amp; "$3:$" &amp; $B$1 &amp;"$140"),0),1)</f>
        <v>Trust099</v>
      </c>
      <c r="C60" s="12">
        <f ca="1">INDEX(funnel_data!$B$3:$X$140,MATCH(SMALL(INDIRECT("'" &amp; "funnel_data'!$" &amp; $B$1 &amp; "$3:$" &amp; $B$1 &amp;"$140"),ROWS(C$3:C60)),INDIRECT("'" &amp; "funnel_data'!$" &amp; $B$1 &amp; "$3:$" &amp; $B$1 &amp;"$140"),0),COLUMN()+COLUMN(INDIRECT($B$1&amp;"1"))-2)</f>
        <v>421</v>
      </c>
      <c r="D60" s="12">
        <f ca="1">INDEX(funnel_data!$B$3:$X$140,MATCH(SMALL(INDIRECT("'" &amp; "funnel_data'!$" &amp; $B$1 &amp; "$3:$" &amp; $B$1 &amp;"$140"),ROWS(D$3:D60)),INDIRECT("'" &amp; "funnel_data'!$" &amp; $B$1 &amp; "$3:$" &amp; $B$1 &amp;"$140"),0),COLUMN()+COLUMN(INDIRECT($B$1&amp;"1"))-2)</f>
        <v>7</v>
      </c>
      <c r="E60" s="12">
        <f ca="1">INDEX(funnel_data!$B$3:$X$140,MATCH(SMALL(INDIRECT("'" &amp; "funnel_data'!$" &amp; $B$1 &amp; "$3:$" &amp; $B$1 &amp;"$140"),ROWS(E$3:E60)),INDIRECT("'" &amp; "funnel_data'!$" &amp; $B$1 &amp; "$3:$" &amp; $B$1 &amp;"$140"),0),COLUMN()+COLUMN(INDIRECT($B$1&amp;"1"))-2)</f>
        <v>1.66270783847981E-2</v>
      </c>
      <c r="F60" s="12">
        <f ca="1">INDEX(funnel_data!$B$3:$X$140,MATCH(SMALL(INDIRECT("'" &amp; "funnel_data'!$" &amp; $B$1 &amp; "$3:$" &amp; $B$1 &amp;"$140"),ROWS(F$3:F60)),INDIRECT("'" &amp; "funnel_data'!$" &amp; $B$1 &amp; "$3:$" &amp; $B$1 &amp;"$140"),0),COLUMN()+COLUMN(INDIRECT($B$1&amp;"1"))-2)</f>
        <v>4.1856794361209183E-2</v>
      </c>
      <c r="G60" s="12">
        <f ca="1">INDEX(funnel_data!$B$3:$X$140,MATCH(SMALL(INDIRECT("'" &amp; "funnel_data'!$" &amp; $B$1 &amp; "$3:$" &amp; $B$1 &amp;"$140"),ROWS(G$3:G60)),INDIRECT("'" &amp; "funnel_data'!$" &amp; $B$1 &amp; "$3:$" &amp; $B$1 &amp;"$140"),0),COLUMN()+COLUMN(INDIRECT($B$1&amp;"1"))-2)</f>
        <v>2.6510883414350494E-2</v>
      </c>
      <c r="H60" s="12">
        <f ca="1">INDEX(funnel_data!$B$3:$X$140,MATCH(SMALL(INDIRECT("'" &amp; "funnel_data'!$" &amp; $B$1 &amp; "$3:$" &amp; $B$1 &amp;"$140"),ROWS(H$3:H60)),INDIRECT("'" &amp; "funnel_data'!$" &amp; $B$1 &amp; "$3:$" &amp; $B$1 &amp;"$140"),0),COLUMN()+COLUMN(INDIRECT($B$1&amp;"1"))-2)</f>
        <v>6.5488160116551689E-2</v>
      </c>
      <c r="I60" s="12">
        <f ca="1">INDEX(funnel_data!$B$3:$X$140,MATCH(SMALL(INDIRECT("'" &amp; "funnel_data'!$" &amp; $B$1 &amp; "$3:$" &amp; $B$1 &amp;"$140"),ROWS(I$3:I60)),INDIRECT("'" &amp; "funnel_data'!$" &amp; $B$1 &amp; "$3:$" &amp; $B$1 &amp;"$140"),0),COLUMN()+COLUMN(INDIRECT($B$1&amp;"1"))-2)</f>
        <v>2.0510139781571863E-2</v>
      </c>
      <c r="J60" s="12">
        <f ca="1">INDEX(funnel_data!$B$3:$X$140,MATCH(SMALL(INDIRECT("'" &amp; "funnel_data'!$" &amp; $B$1 &amp; "$3:$" &amp; $B$1 &amp;"$140"),ROWS(J$3:J60)),INDIRECT("'" &amp; "funnel_data'!$" &amp; $B$1 &amp; "$3:$" &amp; $B$1 &amp;"$140"),0),COLUMN()+COLUMN(INDIRECT($B$1&amp;"1"))-2)</f>
        <v>8.3526153257738905E-2</v>
      </c>
      <c r="K60" s="12" t="str">
        <f ca="1">INDEX(funnel_data!$B$3:$X$140,MATCH(SMALL(INDIRECT("'" &amp; "funnel_data'!$" &amp; $B$1 &amp; "$3:$" &amp; $B$1 &amp;"$140"),ROWS(K$3:K60)),INDIRECT("'" &amp; "funnel_data'!$" &amp; $B$1 &amp; "$3:$" &amp; $B$1 &amp;"$140"),0),COLUMN()+COLUMN(INDIRECT($B$1&amp;"1"))-2)</f>
        <v>3SDL</v>
      </c>
    </row>
    <row r="61" spans="1:11" x14ac:dyDescent="0.3">
      <c r="A61" s="12"/>
      <c r="B61" s="12" t="str">
        <f ca="1">INDEX(funnel_data!$B$3:$X$140,MATCH(SMALL(INDIRECT("'" &amp; "funnel_data'!$" &amp; $B$1 &amp; "$3:$" &amp; $B$1 &amp;"$140"),ROWS(B$3:B61)),INDIRECT("'" &amp; "funnel_data'!$" &amp; $B$1 &amp; "$3:$" &amp; $B$1 &amp;"$140"),0),1)</f>
        <v>Trust061</v>
      </c>
      <c r="C61" s="12">
        <f ca="1">INDEX(funnel_data!$B$3:$X$140,MATCH(SMALL(INDIRECT("'" &amp; "funnel_data'!$" &amp; $B$1 &amp; "$3:$" &amp; $B$1 &amp;"$140"),ROWS(C$3:C61)),INDIRECT("'" &amp; "funnel_data'!$" &amp; $B$1 &amp; "$3:$" &amp; $B$1 &amp;"$140"),0),COLUMN()+COLUMN(INDIRECT($B$1&amp;"1"))-2)</f>
        <v>444</v>
      </c>
      <c r="D61" s="12">
        <f ca="1">INDEX(funnel_data!$B$3:$X$140,MATCH(SMALL(INDIRECT("'" &amp; "funnel_data'!$" &amp; $B$1 &amp; "$3:$" &amp; $B$1 &amp;"$140"),ROWS(D$3:D61)),INDIRECT("'" &amp; "funnel_data'!$" &amp; $B$1 &amp; "$3:$" &amp; $B$1 &amp;"$140"),0),COLUMN()+COLUMN(INDIRECT($B$1&amp;"1"))-2)</f>
        <v>23</v>
      </c>
      <c r="E61" s="12">
        <f ca="1">INDEX(funnel_data!$B$3:$X$140,MATCH(SMALL(INDIRECT("'" &amp; "funnel_data'!$" &amp; $B$1 &amp; "$3:$" &amp; $B$1 &amp;"$140"),ROWS(E$3:E61)),INDIRECT("'" &amp; "funnel_data'!$" &amp; $B$1 &amp; "$3:$" &amp; $B$1 &amp;"$140"),0),COLUMN()+COLUMN(INDIRECT($B$1&amp;"1"))-2)</f>
        <v>5.18018018018018E-2</v>
      </c>
      <c r="F61" s="12">
        <f ca="1">INDEX(funnel_data!$B$3:$X$140,MATCH(SMALL(INDIRECT("'" &amp; "funnel_data'!$" &amp; $B$1 &amp; "$3:$" &amp; $B$1 &amp;"$140"),ROWS(F$3:F61)),INDIRECT("'" &amp; "funnel_data'!$" &amp; $B$1 &amp; "$3:$" &amp; $B$1 &amp;"$140"),0),COLUMN()+COLUMN(INDIRECT($B$1&amp;"1"))-2)</f>
        <v>4.1856794361209183E-2</v>
      </c>
      <c r="G61" s="12">
        <f ca="1">INDEX(funnel_data!$B$3:$X$140,MATCH(SMALL(INDIRECT("'" &amp; "funnel_data'!$" &amp; $B$1 &amp; "$3:$" &amp; $B$1 &amp;"$140"),ROWS(G$3:G61)),INDIRECT("'" &amp; "funnel_data'!$" &amp; $B$1 &amp; "$3:$" &amp; $B$1 &amp;"$140"),0),COLUMN()+COLUMN(INDIRECT($B$1&amp;"1"))-2)</f>
        <v>2.6827200507002037E-2</v>
      </c>
      <c r="H61" s="12">
        <f ca="1">INDEX(funnel_data!$B$3:$X$140,MATCH(SMALL(INDIRECT("'" &amp; "funnel_data'!$" &amp; $B$1 &amp; "$3:$" &amp; $B$1 &amp;"$140"),ROWS(H$3:H61)),INDIRECT("'" &amp; "funnel_data'!$" &amp; $B$1 &amp; "$3:$" &amp; $B$1 &amp;"$140"),0),COLUMN()+COLUMN(INDIRECT($B$1&amp;"1"))-2)</f>
        <v>6.4746323240576914E-2</v>
      </c>
      <c r="I61" s="12">
        <f ca="1">INDEX(funnel_data!$B$3:$X$140,MATCH(SMALL(INDIRECT("'" &amp; "funnel_data'!$" &amp; $B$1 &amp; "$3:$" &amp; $B$1 &amp;"$140"),ROWS(I$3:I61)),INDIRECT("'" &amp; "funnel_data'!$" &amp; $B$1 &amp; "$3:$" &amp; $B$1 &amp;"$140"),0),COLUMN()+COLUMN(INDIRECT($B$1&amp;"1"))-2)</f>
        <v>2.0885207086181867E-2</v>
      </c>
      <c r="J61" s="12">
        <f ca="1">INDEX(funnel_data!$B$3:$X$140,MATCH(SMALL(INDIRECT("'" &amp; "funnel_data'!$" &amp; $B$1 &amp; "$3:$" &amp; $B$1 &amp;"$140"),ROWS(J$3:J61)),INDIRECT("'" &amp; "funnel_data'!$" &amp; $B$1 &amp; "$3:$" &amp; $B$1 &amp;"$140"),0),COLUMN()+COLUMN(INDIRECT($B$1&amp;"1"))-2)</f>
        <v>8.2120498623050014E-2</v>
      </c>
      <c r="K61" s="12" t="str">
        <f ca="1">INDEX(funnel_data!$B$3:$X$140,MATCH(SMALL(INDIRECT("'" &amp; "funnel_data'!$" &amp; $B$1 &amp; "$3:$" &amp; $B$1 &amp;"$140"),ROWS(K$3:K61)),INDIRECT("'" &amp; "funnel_data'!$" &amp; $B$1 &amp; "$3:$" &amp; $B$1 &amp;"$140"),0),COLUMN()+COLUMN(INDIRECT($B$1&amp;"1"))-2)</f>
        <v/>
      </c>
    </row>
    <row r="62" spans="1:11" x14ac:dyDescent="0.3">
      <c r="A62" s="12"/>
      <c r="B62" s="12" t="str">
        <f ca="1">INDEX(funnel_data!$B$3:$X$140,MATCH(SMALL(INDIRECT("'" &amp; "funnel_data'!$" &amp; $B$1 &amp; "$3:$" &amp; $B$1 &amp;"$140"),ROWS(B$3:B62)),INDIRECT("'" &amp; "funnel_data'!$" &amp; $B$1 &amp; "$3:$" &amp; $B$1 &amp;"$140"),0),1)</f>
        <v>Trust017</v>
      </c>
      <c r="C62" s="12">
        <f ca="1">INDEX(funnel_data!$B$3:$X$140,MATCH(SMALL(INDIRECT("'" &amp; "funnel_data'!$" &amp; $B$1 &amp; "$3:$" &amp; $B$1 &amp;"$140"),ROWS(C$3:C62)),INDIRECT("'" &amp; "funnel_data'!$" &amp; $B$1 &amp; "$3:$" &amp; $B$1 &amp;"$140"),0),COLUMN()+COLUMN(INDIRECT($B$1&amp;"1"))-2)</f>
        <v>454</v>
      </c>
      <c r="D62" s="12">
        <f ca="1">INDEX(funnel_data!$B$3:$X$140,MATCH(SMALL(INDIRECT("'" &amp; "funnel_data'!$" &amp; $B$1 &amp; "$3:$" &amp; $B$1 &amp;"$140"),ROWS(D$3:D62)),INDIRECT("'" &amp; "funnel_data'!$" &amp; $B$1 &amp; "$3:$" &amp; $B$1 &amp;"$140"),0),COLUMN()+COLUMN(INDIRECT($B$1&amp;"1"))-2)</f>
        <v>36</v>
      </c>
      <c r="E62" s="12">
        <f ca="1">INDEX(funnel_data!$B$3:$X$140,MATCH(SMALL(INDIRECT("'" &amp; "funnel_data'!$" &amp; $B$1 &amp; "$3:$" &amp; $B$1 &amp;"$140"),ROWS(E$3:E62)),INDIRECT("'" &amp; "funnel_data'!$" &amp; $B$1 &amp; "$3:$" &amp; $B$1 &amp;"$140"),0),COLUMN()+COLUMN(INDIRECT($B$1&amp;"1"))-2)</f>
        <v>7.9295154185022032E-2</v>
      </c>
      <c r="F62" s="12">
        <f ca="1">INDEX(funnel_data!$B$3:$X$140,MATCH(SMALL(INDIRECT("'" &amp; "funnel_data'!$" &amp; $B$1 &amp; "$3:$" &amp; $B$1 &amp;"$140"),ROWS(F$3:F62)),INDIRECT("'" &amp; "funnel_data'!$" &amp; $B$1 &amp; "$3:$" &amp; $B$1 &amp;"$140"),0),COLUMN()+COLUMN(INDIRECT($B$1&amp;"1"))-2)</f>
        <v>4.1856794361209183E-2</v>
      </c>
      <c r="G62" s="12">
        <f ca="1">INDEX(funnel_data!$B$3:$X$140,MATCH(SMALL(INDIRECT("'" &amp; "funnel_data'!$" &amp; $B$1 &amp; "$3:$" &amp; $B$1 &amp;"$140"),ROWS(G$3:G62)),INDIRECT("'" &amp; "funnel_data'!$" &amp; $B$1 &amp; "$3:$" &amp; $B$1 &amp;"$140"),0),COLUMN()+COLUMN(INDIRECT($B$1&amp;"1"))-2)</f>
        <v>2.6958361077326114E-2</v>
      </c>
      <c r="H62" s="12">
        <f ca="1">INDEX(funnel_data!$B$3:$X$140,MATCH(SMALL(INDIRECT("'" &amp; "funnel_data'!$" &amp; $B$1 &amp; "$3:$" &amp; $B$1 &amp;"$140"),ROWS(H$3:H62)),INDIRECT("'" &amp; "funnel_data'!$" &amp; $B$1 &amp; "$3:$" &amp; $B$1 &amp;"$140"),0),COLUMN()+COLUMN(INDIRECT($B$1&amp;"1"))-2)</f>
        <v>6.4443488994790396E-2</v>
      </c>
      <c r="I62" s="12">
        <f ca="1">INDEX(funnel_data!$B$3:$X$140,MATCH(SMALL(INDIRECT("'" &amp; "funnel_data'!$" &amp; $B$1 &amp; "$3:$" &amp; $B$1 &amp;"$140"),ROWS(I$3:I62)),INDIRECT("'" &amp; "funnel_data'!$" &amp; $B$1 &amp; "$3:$" &amp; $B$1 &amp;"$140"),0),COLUMN()+COLUMN(INDIRECT($B$1&amp;"1"))-2)</f>
        <v>2.1041610007889521E-2</v>
      </c>
      <c r="J62" s="12">
        <f ca="1">INDEX(funnel_data!$B$3:$X$140,MATCH(SMALL(INDIRECT("'" &amp; "funnel_data'!$" &amp; $B$1 &amp; "$3:$" &amp; $B$1 &amp;"$140"),ROWS(J$3:J62)),INDIRECT("'" &amp; "funnel_data'!$" &amp; $B$1 &amp; "$3:$" &amp; $B$1 &amp;"$140"),0),COLUMN()+COLUMN(INDIRECT($B$1&amp;"1"))-2)</f>
        <v>8.1547913097099578E-2</v>
      </c>
      <c r="K62" s="12" t="str">
        <f ca="1">INDEX(funnel_data!$B$3:$X$140,MATCH(SMALL(INDIRECT("'" &amp; "funnel_data'!$" &amp; $B$1 &amp; "$3:$" &amp; $B$1 &amp;"$140"),ROWS(K$3:K62)),INDIRECT("'" &amp; "funnel_data'!$" &amp; $B$1 &amp; "$3:$" &amp; $B$1 &amp;"$140"),0),COLUMN()+COLUMN(INDIRECT($B$1&amp;"1"))-2)</f>
        <v/>
      </c>
    </row>
    <row r="63" spans="1:11" x14ac:dyDescent="0.3">
      <c r="A63" s="12"/>
      <c r="B63" s="12" t="str">
        <f ca="1">INDEX(funnel_data!$B$3:$X$140,MATCH(SMALL(INDIRECT("'" &amp; "funnel_data'!$" &amp; $B$1 &amp; "$3:$" &amp; $B$1 &amp;"$140"),ROWS(B$3:B63)),INDIRECT("'" &amp; "funnel_data'!$" &amp; $B$1 &amp; "$3:$" &amp; $B$1 &amp;"$140"),0),1)</f>
        <v>Trust026</v>
      </c>
      <c r="C63" s="12">
        <f ca="1">INDEX(funnel_data!$B$3:$X$140,MATCH(SMALL(INDIRECT("'" &amp; "funnel_data'!$" &amp; $B$1 &amp; "$3:$" &amp; $B$1 &amp;"$140"),ROWS(C$3:C63)),INDIRECT("'" &amp; "funnel_data'!$" &amp; $B$1 &amp; "$3:$" &amp; $B$1 &amp;"$140"),0),COLUMN()+COLUMN(INDIRECT($B$1&amp;"1"))-2)</f>
        <v>456</v>
      </c>
      <c r="D63" s="12">
        <f ca="1">INDEX(funnel_data!$B$3:$X$140,MATCH(SMALL(INDIRECT("'" &amp; "funnel_data'!$" &amp; $B$1 &amp; "$3:$" &amp; $B$1 &amp;"$140"),ROWS(D$3:D63)),INDIRECT("'" &amp; "funnel_data'!$" &amp; $B$1 &amp; "$3:$" &amp; $B$1 &amp;"$140"),0),COLUMN()+COLUMN(INDIRECT($B$1&amp;"1"))-2)</f>
        <v>10</v>
      </c>
      <c r="E63" s="12">
        <f ca="1">INDEX(funnel_data!$B$3:$X$140,MATCH(SMALL(INDIRECT("'" &amp; "funnel_data'!$" &amp; $B$1 &amp; "$3:$" &amp; $B$1 &amp;"$140"),ROWS(E$3:E63)),INDIRECT("'" &amp; "funnel_data'!$" &amp; $B$1 &amp; "$3:$" &amp; $B$1 &amp;"$140"),0),COLUMN()+COLUMN(INDIRECT($B$1&amp;"1"))-2)</f>
        <v>2.1929824561403508E-2</v>
      </c>
      <c r="F63" s="12">
        <f ca="1">INDEX(funnel_data!$B$3:$X$140,MATCH(SMALL(INDIRECT("'" &amp; "funnel_data'!$" &amp; $B$1 &amp; "$3:$" &amp; $B$1 &amp;"$140"),ROWS(F$3:F63)),INDIRECT("'" &amp; "funnel_data'!$" &amp; $B$1 &amp; "$3:$" &amp; $B$1 &amp;"$140"),0),COLUMN()+COLUMN(INDIRECT($B$1&amp;"1"))-2)</f>
        <v>4.1856794361209183E-2</v>
      </c>
      <c r="G63" s="12">
        <f ca="1">INDEX(funnel_data!$B$3:$X$140,MATCH(SMALL(INDIRECT("'" &amp; "funnel_data'!$" &amp; $B$1 &amp; "$3:$" &amp; $B$1 &amp;"$140"),ROWS(G$3:G63)),INDIRECT("'" &amp; "funnel_data'!$" &amp; $B$1 &amp; "$3:$" &amp; $B$1 &amp;"$140"),0),COLUMN()+COLUMN(INDIRECT($B$1&amp;"1"))-2)</f>
        <v>2.6984155793316617E-2</v>
      </c>
      <c r="H63" s="12">
        <f ca="1">INDEX(funnel_data!$B$3:$X$140,MATCH(SMALL(INDIRECT("'" &amp; "funnel_data'!$" &amp; $B$1 &amp; "$3:$" &amp; $B$1 &amp;"$140"),ROWS(H$3:H63)),INDIRECT("'" &amp; "funnel_data'!$" &amp; $B$1 &amp; "$3:$" &amp; $B$1 &amp;"$140"),0),COLUMN()+COLUMN(INDIRECT($B$1&amp;"1"))-2)</f>
        <v>6.4384255540983662E-2</v>
      </c>
      <c r="I63" s="12">
        <f ca="1">INDEX(funnel_data!$B$3:$X$140,MATCH(SMALL(INDIRECT("'" &amp; "funnel_data'!$" &amp; $B$1 &amp; "$3:$" &amp; $B$1 &amp;"$140"),ROWS(I$3:I63)),INDIRECT("'" &amp; "funnel_data'!$" &amp; $B$1 &amp; "$3:$" &amp; $B$1 &amp;"$140"),0),COLUMN()+COLUMN(INDIRECT($B$1&amp;"1"))-2)</f>
        <v>2.1072429692566945E-2</v>
      </c>
      <c r="J63" s="12">
        <f ca="1">INDEX(funnel_data!$B$3:$X$140,MATCH(SMALL(INDIRECT("'" &amp; "funnel_data'!$" &amp; $B$1 &amp; "$3:$" &amp; $B$1 &amp;"$140"),ROWS(J$3:J63)),INDIRECT("'" &amp; "funnel_data'!$" &amp; $B$1 &amp; "$3:$" &amp; $B$1 &amp;"$140"),0),COLUMN()+COLUMN(INDIRECT($B$1&amp;"1"))-2)</f>
        <v>8.1436002396191184E-2</v>
      </c>
      <c r="K63" s="12" t="str">
        <f ca="1">INDEX(funnel_data!$B$3:$X$140,MATCH(SMALL(INDIRECT("'" &amp; "funnel_data'!$" &amp; $B$1 &amp; "$3:$" &amp; $B$1 &amp;"$140"),ROWS(K$3:K63)),INDIRECT("'" &amp; "funnel_data'!$" &amp; $B$1 &amp; "$3:$" &amp; $B$1 &amp;"$140"),0),COLUMN()+COLUMN(INDIRECT($B$1&amp;"1"))-2)</f>
        <v/>
      </c>
    </row>
    <row r="64" spans="1:11" x14ac:dyDescent="0.3">
      <c r="A64" s="12"/>
      <c r="B64" s="12" t="str">
        <f ca="1">INDEX(funnel_data!$B$3:$X$140,MATCH(SMALL(INDIRECT("'" &amp; "funnel_data'!$" &amp; $B$1 &amp; "$3:$" &amp; $B$1 &amp;"$140"),ROWS(B$3:B64)),INDIRECT("'" &amp; "funnel_data'!$" &amp; $B$1 &amp; "$3:$" &amp; $B$1 &amp;"$140"),0),1)</f>
        <v>Trust029</v>
      </c>
      <c r="C64" s="12">
        <f ca="1">INDEX(funnel_data!$B$3:$X$140,MATCH(SMALL(INDIRECT("'" &amp; "funnel_data'!$" &amp; $B$1 &amp; "$3:$" &amp; $B$1 &amp;"$140"),ROWS(C$3:C64)),INDIRECT("'" &amp; "funnel_data'!$" &amp; $B$1 &amp; "$3:$" &amp; $B$1 &amp;"$140"),0),COLUMN()+COLUMN(INDIRECT($B$1&amp;"1"))-2)</f>
        <v>494</v>
      </c>
      <c r="D64" s="12">
        <f ca="1">INDEX(funnel_data!$B$3:$X$140,MATCH(SMALL(INDIRECT("'" &amp; "funnel_data'!$" &amp; $B$1 &amp; "$3:$" &amp; $B$1 &amp;"$140"),ROWS(D$3:D64)),INDIRECT("'" &amp; "funnel_data'!$" &amp; $B$1 &amp; "$3:$" &amp; $B$1 &amp;"$140"),0),COLUMN()+COLUMN(INDIRECT($B$1&amp;"1"))-2)</f>
        <v>22</v>
      </c>
      <c r="E64" s="12">
        <f ca="1">INDEX(funnel_data!$B$3:$X$140,MATCH(SMALL(INDIRECT("'" &amp; "funnel_data'!$" &amp; $B$1 &amp; "$3:$" &amp; $B$1 &amp;"$140"),ROWS(E$3:E64)),INDIRECT("'" &amp; "funnel_data'!$" &amp; $B$1 &amp; "$3:$" &amp; $B$1 &amp;"$140"),0),COLUMN()+COLUMN(INDIRECT($B$1&amp;"1"))-2)</f>
        <v>4.4534412955465584E-2</v>
      </c>
      <c r="F64" s="12">
        <f ca="1">INDEX(funnel_data!$B$3:$X$140,MATCH(SMALL(INDIRECT("'" &amp; "funnel_data'!$" &amp; $B$1 &amp; "$3:$" &amp; $B$1 &amp;"$140"),ROWS(F$3:F64)),INDIRECT("'" &amp; "funnel_data'!$" &amp; $B$1 &amp; "$3:$" &amp; $B$1 &amp;"$140"),0),COLUMN()+COLUMN(INDIRECT($B$1&amp;"1"))-2)</f>
        <v>4.1856794361209183E-2</v>
      </c>
      <c r="G64" s="12">
        <f ca="1">INDEX(funnel_data!$B$3:$X$140,MATCH(SMALL(INDIRECT("'" &amp; "funnel_data'!$" &amp; $B$1 &amp; "$3:$" &amp; $B$1 &amp;"$140"),ROWS(G$3:G64)),INDIRECT("'" &amp; "funnel_data'!$" &amp; $B$1 &amp; "$3:$" &amp; $B$1 &amp;"$140"),0),COLUMN()+COLUMN(INDIRECT($B$1&amp;"1"))-2)</f>
        <v>2.7448615346071497E-2</v>
      </c>
      <c r="H64" s="12">
        <f ca="1">INDEX(funnel_data!$B$3:$X$140,MATCH(SMALL(INDIRECT("'" &amp; "funnel_data'!$" &amp; $B$1 &amp; "$3:$" &amp; $B$1 &amp;"$140"),ROWS(H$3:H64)),INDIRECT("'" &amp; "funnel_data'!$" &amp; $B$1 &amp; "$3:$" &amp; $B$1 &amp;"$140"),0),COLUMN()+COLUMN(INDIRECT($B$1&amp;"1"))-2)</f>
        <v>6.3335507211936273E-2</v>
      </c>
      <c r="I64" s="12">
        <f ca="1">INDEX(funnel_data!$B$3:$X$140,MATCH(SMALL(INDIRECT("'" &amp; "funnel_data'!$" &amp; $B$1 &amp; "$3:$" &amp; $B$1 &amp;"$140"),ROWS(I$3:I64)),INDIRECT("'" &amp; "funnel_data'!$" &amp; $B$1 &amp; "$3:$" &amp; $B$1 &amp;"$140"),0),COLUMN()+COLUMN(INDIRECT($B$1&amp;"1"))-2)</f>
        <v>2.1630770950567906E-2</v>
      </c>
      <c r="J64" s="12">
        <f ca="1">INDEX(funnel_data!$B$3:$X$140,MATCH(SMALL(INDIRECT("'" &amp; "funnel_data'!$" &amp; $B$1 &amp; "$3:$" &amp; $B$1 &amp;"$140"),ROWS(J$3:J64)),INDIRECT("'" &amp; "funnel_data'!$" &amp; $B$1 &amp; "$3:$" &amp; $B$1 &amp;"$140"),0),COLUMN()+COLUMN(INDIRECT($B$1&amp;"1"))-2)</f>
        <v>7.9459321371251918E-2</v>
      </c>
      <c r="K64" s="12" t="str">
        <f ca="1">INDEX(funnel_data!$B$3:$X$140,MATCH(SMALL(INDIRECT("'" &amp; "funnel_data'!$" &amp; $B$1 &amp; "$3:$" &amp; $B$1 &amp;"$140"),ROWS(K$3:K64)),INDIRECT("'" &amp; "funnel_data'!$" &amp; $B$1 &amp; "$3:$" &amp; $B$1 &amp;"$140"),0),COLUMN()+COLUMN(INDIRECT($B$1&amp;"1"))-2)</f>
        <v/>
      </c>
    </row>
    <row r="65" spans="1:11" x14ac:dyDescent="0.3">
      <c r="A65" s="12"/>
      <c r="B65" s="12" t="str">
        <f ca="1">INDEX(funnel_data!$B$3:$X$140,MATCH(SMALL(INDIRECT("'" &amp; "funnel_data'!$" &amp; $B$1 &amp; "$3:$" &amp; $B$1 &amp;"$140"),ROWS(B$3:B65)),INDIRECT("'" &amp; "funnel_data'!$" &amp; $B$1 &amp; "$3:$" &amp; $B$1 &amp;"$140"),0),1)</f>
        <v>Trust034</v>
      </c>
      <c r="C65" s="12">
        <f ca="1">INDEX(funnel_data!$B$3:$X$140,MATCH(SMALL(INDIRECT("'" &amp; "funnel_data'!$" &amp; $B$1 &amp; "$3:$" &amp; $B$1 &amp;"$140"),ROWS(C$3:C65)),INDIRECT("'" &amp; "funnel_data'!$" &amp; $B$1 &amp; "$3:$" &amp; $B$1 &amp;"$140"),0),COLUMN()+COLUMN(INDIRECT($B$1&amp;"1"))-2)</f>
        <v>498</v>
      </c>
      <c r="D65" s="12">
        <f ca="1">INDEX(funnel_data!$B$3:$X$140,MATCH(SMALL(INDIRECT("'" &amp; "funnel_data'!$" &amp; $B$1 &amp; "$3:$" &amp; $B$1 &amp;"$140"),ROWS(D$3:D65)),INDIRECT("'" &amp; "funnel_data'!$" &amp; $B$1 &amp; "$3:$" &amp; $B$1 &amp;"$140"),0),COLUMN()+COLUMN(INDIRECT($B$1&amp;"1"))-2)</f>
        <v>22</v>
      </c>
      <c r="E65" s="12">
        <f ca="1">INDEX(funnel_data!$B$3:$X$140,MATCH(SMALL(INDIRECT("'" &amp; "funnel_data'!$" &amp; $B$1 &amp; "$3:$" &amp; $B$1 &amp;"$140"),ROWS(E$3:E65)),INDIRECT("'" &amp; "funnel_data'!$" &amp; $B$1 &amp; "$3:$" &amp; $B$1 &amp;"$140"),0),COLUMN()+COLUMN(INDIRECT($B$1&amp;"1"))-2)</f>
        <v>4.4176706827309238E-2</v>
      </c>
      <c r="F65" s="12">
        <f ca="1">INDEX(funnel_data!$B$3:$X$140,MATCH(SMALL(INDIRECT("'" &amp; "funnel_data'!$" &amp; $B$1 &amp; "$3:$" &amp; $B$1 &amp;"$140"),ROWS(F$3:F65)),INDIRECT("'" &amp; "funnel_data'!$" &amp; $B$1 &amp; "$3:$" &amp; $B$1 &amp;"$140"),0),COLUMN()+COLUMN(INDIRECT($B$1&amp;"1"))-2)</f>
        <v>4.1856794361209183E-2</v>
      </c>
      <c r="G65" s="12">
        <f ca="1">INDEX(funnel_data!$B$3:$X$140,MATCH(SMALL(INDIRECT("'" &amp; "funnel_data'!$" &amp; $B$1 &amp; "$3:$" &amp; $B$1 &amp;"$140"),ROWS(G$3:G65)),INDIRECT("'" &amp; "funnel_data'!$" &amp; $B$1 &amp; "$3:$" &amp; $B$1 &amp;"$140"),0),COLUMN()+COLUMN(INDIRECT($B$1&amp;"1"))-2)</f>
        <v>2.7494855477284686E-2</v>
      </c>
      <c r="H65" s="12">
        <f ca="1">INDEX(funnel_data!$B$3:$X$140,MATCH(SMALL(INDIRECT("'" &amp; "funnel_data'!$" &amp; $B$1 &amp; "$3:$" &amp; $B$1 &amp;"$140"),ROWS(H$3:H65)),INDIRECT("'" &amp; "funnel_data'!$" &amp; $B$1 &amp; "$3:$" &amp; $B$1 &amp;"$140"),0),COLUMN()+COLUMN(INDIRECT($B$1&amp;"1"))-2)</f>
        <v>6.3232910383027308E-2</v>
      </c>
      <c r="I65" s="12">
        <f ca="1">INDEX(funnel_data!$B$3:$X$140,MATCH(SMALL(INDIRECT("'" &amp; "funnel_data'!$" &amp; $B$1 &amp; "$3:$" &amp; $B$1 &amp;"$140"),ROWS(I$3:I65)),INDIRECT("'" &amp; "funnel_data'!$" &amp; $B$1 &amp; "$3:$" &amp; $B$1 &amp;"$140"),0),COLUMN()+COLUMN(INDIRECT($B$1&amp;"1"))-2)</f>
        <v>2.1686709527179215E-2</v>
      </c>
      <c r="J65" s="12">
        <f ca="1">INDEX(funnel_data!$B$3:$X$140,MATCH(SMALL(INDIRECT("'" &amp; "funnel_data'!$" &amp; $B$1 &amp; "$3:$" &amp; $B$1 &amp;"$140"),ROWS(J$3:J65)),INDIRECT("'" &amp; "funnel_data'!$" &amp; $B$1 &amp; "$3:$" &amp; $B$1 &amp;"$140"),0),COLUMN()+COLUMN(INDIRECT($B$1&amp;"1"))-2)</f>
        <v>7.9266438443693549E-2</v>
      </c>
      <c r="K65" s="12" t="str">
        <f ca="1">INDEX(funnel_data!$B$3:$X$140,MATCH(SMALL(INDIRECT("'" &amp; "funnel_data'!$" &amp; $B$1 &amp; "$3:$" &amp; $B$1 &amp;"$140"),ROWS(K$3:K65)),INDIRECT("'" &amp; "funnel_data'!$" &amp; $B$1 &amp; "$3:$" &amp; $B$1 &amp;"$140"),0),COLUMN()+COLUMN(INDIRECT($B$1&amp;"1"))-2)</f>
        <v/>
      </c>
    </row>
    <row r="66" spans="1:11" x14ac:dyDescent="0.3">
      <c r="A66" s="12"/>
      <c r="B66" s="12" t="str">
        <f ca="1">INDEX(funnel_data!$B$3:$X$140,MATCH(SMALL(INDIRECT("'" &amp; "funnel_data'!$" &amp; $B$1 &amp; "$3:$" &amp; $B$1 &amp;"$140"),ROWS(B$3:B66)),INDIRECT("'" &amp; "funnel_data'!$" &amp; $B$1 &amp; "$3:$" &amp; $B$1 &amp;"$140"),0),1)</f>
        <v>Trust050</v>
      </c>
      <c r="C66" s="12">
        <f ca="1">INDEX(funnel_data!$B$3:$X$140,MATCH(SMALL(INDIRECT("'" &amp; "funnel_data'!$" &amp; $B$1 &amp; "$3:$" &amp; $B$1 &amp;"$140"),ROWS(C$3:C66)),INDIRECT("'" &amp; "funnel_data'!$" &amp; $B$1 &amp; "$3:$" &amp; $B$1 &amp;"$140"),0),COLUMN()+COLUMN(INDIRECT($B$1&amp;"1"))-2)</f>
        <v>509</v>
      </c>
      <c r="D66" s="12">
        <f ca="1">INDEX(funnel_data!$B$3:$X$140,MATCH(SMALL(INDIRECT("'" &amp; "funnel_data'!$" &amp; $B$1 &amp; "$3:$" &amp; $B$1 &amp;"$140"),ROWS(D$3:D66)),INDIRECT("'" &amp; "funnel_data'!$" &amp; $B$1 &amp; "$3:$" &amp; $B$1 &amp;"$140"),0),COLUMN()+COLUMN(INDIRECT($B$1&amp;"1"))-2)</f>
        <v>19</v>
      </c>
      <c r="E66" s="12">
        <f ca="1">INDEX(funnel_data!$B$3:$X$140,MATCH(SMALL(INDIRECT("'" &amp; "funnel_data'!$" &amp; $B$1 &amp; "$3:$" &amp; $B$1 &amp;"$140"),ROWS(E$3:E66)),INDIRECT("'" &amp; "funnel_data'!$" &amp; $B$1 &amp; "$3:$" &amp; $B$1 &amp;"$140"),0),COLUMN()+COLUMN(INDIRECT($B$1&amp;"1"))-2)</f>
        <v>3.732809430255403E-2</v>
      </c>
      <c r="F66" s="12">
        <f ca="1">INDEX(funnel_data!$B$3:$X$140,MATCH(SMALL(INDIRECT("'" &amp; "funnel_data'!$" &amp; $B$1 &amp; "$3:$" &amp; $B$1 &amp;"$140"),ROWS(F$3:F66)),INDIRECT("'" &amp; "funnel_data'!$" &amp; $B$1 &amp; "$3:$" &amp; $B$1 &amp;"$140"),0),COLUMN()+COLUMN(INDIRECT($B$1&amp;"1"))-2)</f>
        <v>4.1856794361209183E-2</v>
      </c>
      <c r="G66" s="12">
        <f ca="1">INDEX(funnel_data!$B$3:$X$140,MATCH(SMALL(INDIRECT("'" &amp; "funnel_data'!$" &amp; $B$1 &amp; "$3:$" &amp; $B$1 &amp;"$140"),ROWS(G$3:G66)),INDIRECT("'" &amp; "funnel_data'!$" &amp; $B$1 &amp; "$3:$" &amp; $B$1 &amp;"$140"),0),COLUMN()+COLUMN(INDIRECT($B$1&amp;"1"))-2)</f>
        <v>2.7619611620941658E-2</v>
      </c>
      <c r="H66" s="12">
        <f ca="1">INDEX(funnel_data!$B$3:$X$140,MATCH(SMALL(INDIRECT("'" &amp; "funnel_data'!$" &amp; $B$1 &amp; "$3:$" &amp; $B$1 &amp;"$140"),ROWS(H$3:H66)),INDIRECT("'" &amp; "funnel_data'!$" &amp; $B$1 &amp; "$3:$" &amp; $B$1 &amp;"$140"),0),COLUMN()+COLUMN(INDIRECT($B$1&amp;"1"))-2)</f>
        <v>6.295770632618071E-2</v>
      </c>
      <c r="I66" s="12">
        <f ca="1">INDEX(funnel_data!$B$3:$X$140,MATCH(SMALL(INDIRECT("'" &amp; "funnel_data'!$" &amp; $B$1 &amp; "$3:$" &amp; $B$1 &amp;"$140"),ROWS(I$3:I66)),INDIRECT("'" &amp; "funnel_data'!$" &amp; $B$1 &amp; "$3:$" &amp; $B$1 &amp;"$140"),0),COLUMN()+COLUMN(INDIRECT($B$1&amp;"1"))-2)</f>
        <v>2.1837948973465731E-2</v>
      </c>
      <c r="J66" s="12">
        <f ca="1">INDEX(funnel_data!$B$3:$X$140,MATCH(SMALL(INDIRECT("'" &amp; "funnel_data'!$" &amp; $B$1 &amp; "$3:$" &amp; $B$1 &amp;"$140"),ROWS(J$3:J66)),INDIRECT("'" &amp; "funnel_data'!$" &amp; $B$1 &amp; "$3:$" &amp; $B$1 &amp;"$140"),0),COLUMN()+COLUMN(INDIRECT($B$1&amp;"1"))-2)</f>
        <v>7.8749495797049707E-2</v>
      </c>
      <c r="K66" s="12" t="str">
        <f ca="1">INDEX(funnel_data!$B$3:$X$140,MATCH(SMALL(INDIRECT("'" &amp; "funnel_data'!$" &amp; $B$1 &amp; "$3:$" &amp; $B$1 &amp;"$140"),ROWS(K$3:K66)),INDIRECT("'" &amp; "funnel_data'!$" &amp; $B$1 &amp; "$3:$" &amp; $B$1 &amp;"$140"),0),COLUMN()+COLUMN(INDIRECT($B$1&amp;"1"))-2)</f>
        <v/>
      </c>
    </row>
    <row r="67" spans="1:11" x14ac:dyDescent="0.3">
      <c r="A67" s="12"/>
      <c r="B67" s="12" t="str">
        <f ca="1">INDEX(funnel_data!$B$3:$X$140,MATCH(SMALL(INDIRECT("'" &amp; "funnel_data'!$" &amp; $B$1 &amp; "$3:$" &amp; $B$1 &amp;"$140"),ROWS(B$3:B67)),INDIRECT("'" &amp; "funnel_data'!$" &amp; $B$1 &amp; "$3:$" &amp; $B$1 &amp;"$140"),0),1)</f>
        <v>Trust031</v>
      </c>
      <c r="C67" s="12">
        <f ca="1">INDEX(funnel_data!$B$3:$X$140,MATCH(SMALL(INDIRECT("'" &amp; "funnel_data'!$" &amp; $B$1 &amp; "$3:$" &amp; $B$1 &amp;"$140"),ROWS(C$3:C67)),INDIRECT("'" &amp; "funnel_data'!$" &amp; $B$1 &amp; "$3:$" &amp; $B$1 &amp;"$140"),0),COLUMN()+COLUMN(INDIRECT($B$1&amp;"1"))-2)</f>
        <v>510</v>
      </c>
      <c r="D67" s="12">
        <f ca="1">INDEX(funnel_data!$B$3:$X$140,MATCH(SMALL(INDIRECT("'" &amp; "funnel_data'!$" &amp; $B$1 &amp; "$3:$" &amp; $B$1 &amp;"$140"),ROWS(D$3:D67)),INDIRECT("'" &amp; "funnel_data'!$" &amp; $B$1 &amp; "$3:$" &amp; $B$1 &amp;"$140"),0),COLUMN()+COLUMN(INDIRECT($B$1&amp;"1"))-2)</f>
        <v>28</v>
      </c>
      <c r="E67" s="12">
        <f ca="1">INDEX(funnel_data!$B$3:$X$140,MATCH(SMALL(INDIRECT("'" &amp; "funnel_data'!$" &amp; $B$1 &amp; "$3:$" &amp; $B$1 &amp;"$140"),ROWS(E$3:E67)),INDIRECT("'" &amp; "funnel_data'!$" &amp; $B$1 &amp; "$3:$" &amp; $B$1 &amp;"$140"),0),COLUMN()+COLUMN(INDIRECT($B$1&amp;"1"))-2)</f>
        <v>5.4901960784313725E-2</v>
      </c>
      <c r="F67" s="12">
        <f ca="1">INDEX(funnel_data!$B$3:$X$140,MATCH(SMALL(INDIRECT("'" &amp; "funnel_data'!$" &amp; $B$1 &amp; "$3:$" &amp; $B$1 &amp;"$140"),ROWS(F$3:F67)),INDIRECT("'" &amp; "funnel_data'!$" &amp; $B$1 &amp; "$3:$" &amp; $B$1 &amp;"$140"),0),COLUMN()+COLUMN(INDIRECT($B$1&amp;"1"))-2)</f>
        <v>4.1856794361209183E-2</v>
      </c>
      <c r="G67" s="12">
        <f ca="1">INDEX(funnel_data!$B$3:$X$140,MATCH(SMALL(INDIRECT("'" &amp; "funnel_data'!$" &amp; $B$1 &amp; "$3:$" &amp; $B$1 &amp;"$140"),ROWS(G$3:G67)),INDIRECT("'" &amp; "funnel_data'!$" &amp; $B$1 &amp; "$3:$" &amp; $B$1 &amp;"$140"),0),COLUMN()+COLUMN(INDIRECT($B$1&amp;"1"))-2)</f>
        <v>2.7630782240913396E-2</v>
      </c>
      <c r="H67" s="12">
        <f ca="1">INDEX(funnel_data!$B$3:$X$140,MATCH(SMALL(INDIRECT("'" &amp; "funnel_data'!$" &amp; $B$1 &amp; "$3:$" &amp; $B$1 &amp;"$140"),ROWS(H$3:H67)),INDIRECT("'" &amp; "funnel_data'!$" &amp; $B$1 &amp; "$3:$" &amp; $B$1 &amp;"$140"),0),COLUMN()+COLUMN(INDIRECT($B$1&amp;"1"))-2)</f>
        <v>6.2933178030955148E-2</v>
      </c>
      <c r="I67" s="12">
        <f ca="1">INDEX(funnel_data!$B$3:$X$140,MATCH(SMALL(INDIRECT("'" &amp; "funnel_data'!$" &amp; $B$1 &amp; "$3:$" &amp; $B$1 &amp;"$140"),ROWS(I$3:I67)),INDIRECT("'" &amp; "funnel_data'!$" &amp; $B$1 &amp; "$3:$" &amp; $B$1 &amp;"$140"),0),COLUMN()+COLUMN(INDIRECT($B$1&amp;"1"))-2)</f>
        <v>2.1851513428809987E-2</v>
      </c>
      <c r="J67" s="12">
        <f ca="1">INDEX(funnel_data!$B$3:$X$140,MATCH(SMALL(INDIRECT("'" &amp; "funnel_data'!$" &amp; $B$1 &amp; "$3:$" &amp; $B$1 &amp;"$140"),ROWS(J$3:J67)),INDIRECT("'" &amp; "funnel_data'!$" &amp; $B$1 &amp; "$3:$" &amp; $B$1 &amp;"$140"),0),COLUMN()+COLUMN(INDIRECT($B$1&amp;"1"))-2)</f>
        <v>7.8703453471217336E-2</v>
      </c>
      <c r="K67" s="12" t="str">
        <f ca="1">INDEX(funnel_data!$B$3:$X$140,MATCH(SMALL(INDIRECT("'" &amp; "funnel_data'!$" &amp; $B$1 &amp; "$3:$" &amp; $B$1 &amp;"$140"),ROWS(K$3:K67)),INDIRECT("'" &amp; "funnel_data'!$" &amp; $B$1 &amp; "$3:$" &amp; $B$1 &amp;"$140"),0),COLUMN()+COLUMN(INDIRECT($B$1&amp;"1"))-2)</f>
        <v/>
      </c>
    </row>
    <row r="68" spans="1:11" x14ac:dyDescent="0.3">
      <c r="A68" s="12"/>
      <c r="B68" s="12" t="str">
        <f ca="1">INDEX(funnel_data!$B$3:$X$140,MATCH(SMALL(INDIRECT("'" &amp; "funnel_data'!$" &amp; $B$1 &amp; "$3:$" &amp; $B$1 &amp;"$140"),ROWS(B$3:B68)),INDIRECT("'" &amp; "funnel_data'!$" &amp; $B$1 &amp; "$3:$" &amp; $B$1 &amp;"$140"),0),1)</f>
        <v>Trust136</v>
      </c>
      <c r="C68" s="12">
        <f ca="1">INDEX(funnel_data!$B$3:$X$140,MATCH(SMALL(INDIRECT("'" &amp; "funnel_data'!$" &amp; $B$1 &amp; "$3:$" &amp; $B$1 &amp;"$140"),ROWS(C$3:C68)),INDIRECT("'" &amp; "funnel_data'!$" &amp; $B$1 &amp; "$3:$" &amp; $B$1 &amp;"$140"),0),COLUMN()+COLUMN(INDIRECT($B$1&amp;"1"))-2)</f>
        <v>515</v>
      </c>
      <c r="D68" s="12">
        <f ca="1">INDEX(funnel_data!$B$3:$X$140,MATCH(SMALL(INDIRECT("'" &amp; "funnel_data'!$" &amp; $B$1 &amp; "$3:$" &amp; $B$1 &amp;"$140"),ROWS(D$3:D68)),INDIRECT("'" &amp; "funnel_data'!$" &amp; $B$1 &amp; "$3:$" &amp; $B$1 &amp;"$140"),0),COLUMN()+COLUMN(INDIRECT($B$1&amp;"1"))-2)</f>
        <v>30</v>
      </c>
      <c r="E68" s="12">
        <f ca="1">INDEX(funnel_data!$B$3:$X$140,MATCH(SMALL(INDIRECT("'" &amp; "funnel_data'!$" &amp; $B$1 &amp; "$3:$" &amp; $B$1 &amp;"$140"),ROWS(E$3:E68)),INDIRECT("'" &amp; "funnel_data'!$" &amp; $B$1 &amp; "$3:$" &amp; $B$1 &amp;"$140"),0),COLUMN()+COLUMN(INDIRECT($B$1&amp;"1"))-2)</f>
        <v>5.8252427184466021E-2</v>
      </c>
      <c r="F68" s="12">
        <f ca="1">INDEX(funnel_data!$B$3:$X$140,MATCH(SMALL(INDIRECT("'" &amp; "funnel_data'!$" &amp; $B$1 &amp; "$3:$" &amp; $B$1 &amp;"$140"),ROWS(F$3:F68)),INDIRECT("'" &amp; "funnel_data'!$" &amp; $B$1 &amp; "$3:$" &amp; $B$1 &amp;"$140"),0),COLUMN()+COLUMN(INDIRECT($B$1&amp;"1"))-2)</f>
        <v>4.1856794361209183E-2</v>
      </c>
      <c r="G68" s="12">
        <f ca="1">INDEX(funnel_data!$B$3:$X$140,MATCH(SMALL(INDIRECT("'" &amp; "funnel_data'!$" &amp; $B$1 &amp; "$3:$" &amp; $B$1 &amp;"$140"),ROWS(G$3:G68)),INDIRECT("'" &amp; "funnel_data'!$" &amp; $B$1 &amp; "$3:$" &amp; $B$1 &amp;"$140"),0),COLUMN()+COLUMN(INDIRECT($B$1&amp;"1"))-2)</f>
        <v>2.7686218521069048E-2</v>
      </c>
      <c r="H68" s="12">
        <f ca="1">INDEX(funnel_data!$B$3:$X$140,MATCH(SMALL(INDIRECT("'" &amp; "funnel_data'!$" &amp; $B$1 &amp; "$3:$" &amp; $B$1 &amp;"$140"),ROWS(H$3:H68)),INDIRECT("'" &amp; "funnel_data'!$" &amp; $B$1 &amp; "$3:$" &amp; $B$1 &amp;"$140"),0),COLUMN()+COLUMN(INDIRECT($B$1&amp;"1"))-2)</f>
        <v>6.2811725730212001E-2</v>
      </c>
      <c r="I68" s="12">
        <f ca="1">INDEX(funnel_data!$B$3:$X$140,MATCH(SMALL(INDIRECT("'" &amp; "funnel_data'!$" &amp; $B$1 &amp; "$3:$" &amp; $B$1 &amp;"$140"),ROWS(I$3:I68)),INDIRECT("'" &amp; "funnel_data'!$" &amp; $B$1 &amp; "$3:$" &amp; $B$1 &amp;"$140"),0),COLUMN()+COLUMN(INDIRECT($B$1&amp;"1"))-2)</f>
        <v>2.1918884296435345E-2</v>
      </c>
      <c r="J68" s="12">
        <f ca="1">INDEX(funnel_data!$B$3:$X$140,MATCH(SMALL(INDIRECT("'" &amp; "funnel_data'!$" &amp; $B$1 &amp; "$3:$" &amp; $B$1 &amp;"$140"),ROWS(J$3:J68)),INDIRECT("'" &amp; "funnel_data'!$" &amp; $B$1 &amp; "$3:$" &amp; $B$1 &amp;"$140"),0),COLUMN()+COLUMN(INDIRECT($B$1&amp;"1"))-2)</f>
        <v>7.8475550723933613E-2</v>
      </c>
      <c r="K68" s="12" t="str">
        <f ca="1">INDEX(funnel_data!$B$3:$X$140,MATCH(SMALL(INDIRECT("'" &amp; "funnel_data'!$" &amp; $B$1 &amp; "$3:$" &amp; $B$1 &amp;"$140"),ROWS(K$3:K68)),INDIRECT("'" &amp; "funnel_data'!$" &amp; $B$1 &amp; "$3:$" &amp; $B$1 &amp;"$140"),0),COLUMN()+COLUMN(INDIRECT($B$1&amp;"1"))-2)</f>
        <v/>
      </c>
    </row>
    <row r="69" spans="1:11" x14ac:dyDescent="0.3">
      <c r="A69" s="12"/>
      <c r="B69" s="12" t="str">
        <f ca="1">INDEX(funnel_data!$B$3:$X$140,MATCH(SMALL(INDIRECT("'" &amp; "funnel_data'!$" &amp; $B$1 &amp; "$3:$" &amp; $B$1 &amp;"$140"),ROWS(B$3:B69)),INDIRECT("'" &amp; "funnel_data'!$" &amp; $B$1 &amp; "$3:$" &amp; $B$1 &amp;"$140"),0),1)</f>
        <v>Trust082</v>
      </c>
      <c r="C69" s="12">
        <f ca="1">INDEX(funnel_data!$B$3:$X$140,MATCH(SMALL(INDIRECT("'" &amp; "funnel_data'!$" &amp; $B$1 &amp; "$3:$" &amp; $B$1 &amp;"$140"),ROWS(C$3:C69)),INDIRECT("'" &amp; "funnel_data'!$" &amp; $B$1 &amp; "$3:$" &amp; $B$1 &amp;"$140"),0),COLUMN()+COLUMN(INDIRECT($B$1&amp;"1"))-2)</f>
        <v>522</v>
      </c>
      <c r="D69" s="12">
        <f ca="1">INDEX(funnel_data!$B$3:$X$140,MATCH(SMALL(INDIRECT("'" &amp; "funnel_data'!$" &amp; $B$1 &amp; "$3:$" &amp; $B$1 &amp;"$140"),ROWS(D$3:D69)),INDIRECT("'" &amp; "funnel_data'!$" &amp; $B$1 &amp; "$3:$" &amp; $B$1 &amp;"$140"),0),COLUMN()+COLUMN(INDIRECT($B$1&amp;"1"))-2)</f>
        <v>27</v>
      </c>
      <c r="E69" s="12">
        <f ca="1">INDEX(funnel_data!$B$3:$X$140,MATCH(SMALL(INDIRECT("'" &amp; "funnel_data'!$" &amp; $B$1 &amp; "$3:$" &amp; $B$1 &amp;"$140"),ROWS(E$3:E69)),INDIRECT("'" &amp; "funnel_data'!$" &amp; $B$1 &amp; "$3:$" &amp; $B$1 &amp;"$140"),0),COLUMN()+COLUMN(INDIRECT($B$1&amp;"1"))-2)</f>
        <v>5.1724137931034482E-2</v>
      </c>
      <c r="F69" s="12">
        <f ca="1">INDEX(funnel_data!$B$3:$X$140,MATCH(SMALL(INDIRECT("'" &amp; "funnel_data'!$" &amp; $B$1 &amp; "$3:$" &amp; $B$1 &amp;"$140"),ROWS(F$3:F69)),INDIRECT("'" &amp; "funnel_data'!$" &amp; $B$1 &amp; "$3:$" &amp; $B$1 &amp;"$140"),0),COLUMN()+COLUMN(INDIRECT($B$1&amp;"1"))-2)</f>
        <v>4.1856794361209183E-2</v>
      </c>
      <c r="G69" s="12">
        <f ca="1">INDEX(funnel_data!$B$3:$X$140,MATCH(SMALL(INDIRECT("'" &amp; "funnel_data'!$" &amp; $B$1 &amp; "$3:$" &amp; $B$1 &amp;"$140"),ROWS(G$3:G69)),INDIRECT("'" &amp; "funnel_data'!$" &amp; $B$1 &amp; "$3:$" &amp; $B$1 &amp;"$140"),0),COLUMN()+COLUMN(INDIRECT($B$1&amp;"1"))-2)</f>
        <v>2.7762683480566604E-2</v>
      </c>
      <c r="H69" s="12">
        <f ca="1">INDEX(funnel_data!$B$3:$X$140,MATCH(SMALL(INDIRECT("'" &amp; "funnel_data'!$" &amp; $B$1 &amp; "$3:$" &amp; $B$1 &amp;"$140"),ROWS(H$3:H69)),INDIRECT("'" &amp; "funnel_data'!$" &amp; $B$1 &amp; "$3:$" &amp; $B$1 &amp;"$140"),0),COLUMN()+COLUMN(INDIRECT($B$1&amp;"1"))-2)</f>
        <v>6.2644947473512333E-2</v>
      </c>
      <c r="I69" s="12">
        <f ca="1">INDEX(funnel_data!$B$3:$X$140,MATCH(SMALL(INDIRECT("'" &amp; "funnel_data'!$" &amp; $B$1 &amp; "$3:$" &amp; $B$1 &amp;"$140"),ROWS(I$3:I69)),INDIRECT("'" &amp; "funnel_data'!$" &amp; $B$1 &amp; "$3:$" &amp; $B$1 &amp;"$140"),0),COLUMN()+COLUMN(INDIRECT($B$1&amp;"1"))-2)</f>
        <v>2.2011960390087185E-2</v>
      </c>
      <c r="J69" s="12">
        <f ca="1">INDEX(funnel_data!$B$3:$X$140,MATCH(SMALL(INDIRECT("'" &amp; "funnel_data'!$" &amp; $B$1 &amp; "$3:$" &amp; $B$1 &amp;"$140"),ROWS(J$3:J69)),INDIRECT("'" &amp; "funnel_data'!$" &amp; $B$1 &amp; "$3:$" &amp; $B$1 &amp;"$140"),0),COLUMN()+COLUMN(INDIRECT($B$1&amp;"1"))-2)</f>
        <v>7.8162803724556348E-2</v>
      </c>
      <c r="K69" s="12" t="str">
        <f ca="1">INDEX(funnel_data!$B$3:$X$140,MATCH(SMALL(INDIRECT("'" &amp; "funnel_data'!$" &amp; $B$1 &amp; "$3:$" &amp; $B$1 &amp;"$140"),ROWS(K$3:K69)),INDIRECT("'" &amp; "funnel_data'!$" &amp; $B$1 &amp; "$3:$" &amp; $B$1 &amp;"$140"),0),COLUMN()+COLUMN(INDIRECT($B$1&amp;"1"))-2)</f>
        <v/>
      </c>
    </row>
    <row r="70" spans="1:11" x14ac:dyDescent="0.3">
      <c r="A70" s="12"/>
      <c r="B70" s="12" t="str">
        <f ca="1">INDEX(funnel_data!$B$3:$X$140,MATCH(SMALL(INDIRECT("'" &amp; "funnel_data'!$" &amp; $B$1 &amp; "$3:$" &amp; $B$1 &amp;"$140"),ROWS(B$3:B70)),INDIRECT("'" &amp; "funnel_data'!$" &amp; $B$1 &amp; "$3:$" &amp; $B$1 &amp;"$140"),0),1)</f>
        <v>Trust001</v>
      </c>
      <c r="C70" s="12">
        <f ca="1">INDEX(funnel_data!$B$3:$X$140,MATCH(SMALL(INDIRECT("'" &amp; "funnel_data'!$" &amp; $B$1 &amp; "$3:$" &amp; $B$1 &amp;"$140"),ROWS(C$3:C70)),INDIRECT("'" &amp; "funnel_data'!$" &amp; $B$1 &amp; "$3:$" &amp; $B$1 &amp;"$140"),0),COLUMN()+COLUMN(INDIRECT($B$1&amp;"1"))-2)</f>
        <v>523</v>
      </c>
      <c r="D70" s="12">
        <f ca="1">INDEX(funnel_data!$B$3:$X$140,MATCH(SMALL(INDIRECT("'" &amp; "funnel_data'!$" &amp; $B$1 &amp; "$3:$" &amp; $B$1 &amp;"$140"),ROWS(D$3:D70)),INDIRECT("'" &amp; "funnel_data'!$" &amp; $B$1 &amp; "$3:$" &amp; $B$1 &amp;"$140"),0),COLUMN()+COLUMN(INDIRECT($B$1&amp;"1"))-2)</f>
        <v>14</v>
      </c>
      <c r="E70" s="12">
        <f ca="1">INDEX(funnel_data!$B$3:$X$140,MATCH(SMALL(INDIRECT("'" &amp; "funnel_data'!$" &amp; $B$1 &amp; "$3:$" &amp; $B$1 &amp;"$140"),ROWS(E$3:E70)),INDIRECT("'" &amp; "funnel_data'!$" &amp; $B$1 &amp; "$3:$" &amp; $B$1 &amp;"$140"),0),COLUMN()+COLUMN(INDIRECT($B$1&amp;"1"))-2)</f>
        <v>2.676864244741874E-2</v>
      </c>
      <c r="F70" s="12">
        <f ca="1">INDEX(funnel_data!$B$3:$X$140,MATCH(SMALL(INDIRECT("'" &amp; "funnel_data'!$" &amp; $B$1 &amp; "$3:$" &amp; $B$1 &amp;"$140"),ROWS(F$3:F70)),INDIRECT("'" &amp; "funnel_data'!$" &amp; $B$1 &amp; "$3:$" &amp; $B$1 &amp;"$140"),0),COLUMN()+COLUMN(INDIRECT($B$1&amp;"1"))-2)</f>
        <v>4.1856794361209183E-2</v>
      </c>
      <c r="G70" s="12">
        <f ca="1">INDEX(funnel_data!$B$3:$X$140,MATCH(SMALL(INDIRECT("'" &amp; "funnel_data'!$" &amp; $B$1 &amp; "$3:$" &amp; $B$1 &amp;"$140"),ROWS(G$3:G70)),INDIRECT("'" &amp; "funnel_data'!$" &amp; $B$1 &amp; "$3:$" &amp; $B$1 &amp;"$140"),0),COLUMN()+COLUMN(INDIRECT($B$1&amp;"1"))-2)</f>
        <v>2.777349990206833E-2</v>
      </c>
      <c r="H70" s="12">
        <f ca="1">INDEX(funnel_data!$B$3:$X$140,MATCH(SMALL(INDIRECT("'" &amp; "funnel_data'!$" &amp; $B$1 &amp; "$3:$" &amp; $B$1 &amp;"$140"),ROWS(H$3:H70)),INDIRECT("'" &amp; "funnel_data'!$" &amp; $B$1 &amp; "$3:$" &amp; $B$1 &amp;"$140"),0),COLUMN()+COLUMN(INDIRECT($B$1&amp;"1"))-2)</f>
        <v>6.2621425065559136E-2</v>
      </c>
      <c r="I70" s="12">
        <f ca="1">INDEX(funnel_data!$B$3:$X$140,MATCH(SMALL(INDIRECT("'" &amp; "funnel_data'!$" &amp; $B$1 &amp; "$3:$" &amp; $B$1 &amp;"$140"),ROWS(I$3:I70)),INDIRECT("'" &amp; "funnel_data'!$" &amp; $B$1 &amp; "$3:$" &amp; $B$1 &amp;"$140"),0),COLUMN()+COLUMN(INDIRECT($B$1&amp;"1"))-2)</f>
        <v>2.202514052803E-2</v>
      </c>
      <c r="J70" s="12">
        <f ca="1">INDEX(funnel_data!$B$3:$X$140,MATCH(SMALL(INDIRECT("'" &amp; "funnel_data'!$" &amp; $B$1 &amp; "$3:$" &amp; $B$1 &amp;"$140"),ROWS(J$3:J70)),INDIRECT("'" &amp; "funnel_data'!$" &amp; $B$1 &amp; "$3:$" &amp; $B$1 &amp;"$140"),0),COLUMN()+COLUMN(INDIRECT($B$1&amp;"1"))-2)</f>
        <v>7.8118713445001819E-2</v>
      </c>
      <c r="K70" s="12" t="str">
        <f ca="1">INDEX(funnel_data!$B$3:$X$140,MATCH(SMALL(INDIRECT("'" &amp; "funnel_data'!$" &amp; $B$1 &amp; "$3:$" &amp; $B$1 &amp;"$140"),ROWS(K$3:K70)),INDIRECT("'" &amp; "funnel_data'!$" &amp; $B$1 &amp; "$3:$" &amp; $B$1 &amp;"$140"),0),COLUMN()+COLUMN(INDIRECT($B$1&amp;"1"))-2)</f>
        <v/>
      </c>
    </row>
    <row r="71" spans="1:11" x14ac:dyDescent="0.3">
      <c r="A71" s="12"/>
      <c r="B71" s="12" t="str">
        <f ca="1">INDEX(funnel_data!$B$3:$X$140,MATCH(SMALL(INDIRECT("'" &amp; "funnel_data'!$" &amp; $B$1 &amp; "$3:$" &amp; $B$1 &amp;"$140"),ROWS(B$3:B71)),INDIRECT("'" &amp; "funnel_data'!$" &amp; $B$1 &amp; "$3:$" &amp; $B$1 &amp;"$140"),0),1)</f>
        <v>Trust133</v>
      </c>
      <c r="C71" s="12">
        <f ca="1">INDEX(funnel_data!$B$3:$X$140,MATCH(SMALL(INDIRECT("'" &amp; "funnel_data'!$" &amp; $B$1 &amp; "$3:$" &amp; $B$1 &amp;"$140"),ROWS(C$3:C71)),INDIRECT("'" &amp; "funnel_data'!$" &amp; $B$1 &amp; "$3:$" &amp; $B$1 &amp;"$140"),0),COLUMN()+COLUMN(INDIRECT($B$1&amp;"1"))-2)</f>
        <v>561</v>
      </c>
      <c r="D71" s="12">
        <f ca="1">INDEX(funnel_data!$B$3:$X$140,MATCH(SMALL(INDIRECT("'" &amp; "funnel_data'!$" &amp; $B$1 &amp; "$3:$" &amp; $B$1 &amp;"$140"),ROWS(D$3:D71)),INDIRECT("'" &amp; "funnel_data'!$" &amp; $B$1 &amp; "$3:$" &amp; $B$1 &amp;"$140"),0),COLUMN()+COLUMN(INDIRECT($B$1&amp;"1"))-2)</f>
        <v>7</v>
      </c>
      <c r="E71" s="12">
        <f ca="1">INDEX(funnel_data!$B$3:$X$140,MATCH(SMALL(INDIRECT("'" &amp; "funnel_data'!$" &amp; $B$1 &amp; "$3:$" &amp; $B$1 &amp;"$140"),ROWS(E$3:E71)),INDIRECT("'" &amp; "funnel_data'!$" &amp; $B$1 &amp; "$3:$" &amp; $B$1 &amp;"$140"),0),COLUMN()+COLUMN(INDIRECT($B$1&amp;"1"))-2)</f>
        <v>1.2477718360071301E-2</v>
      </c>
      <c r="F71" s="12">
        <f ca="1">INDEX(funnel_data!$B$3:$X$140,MATCH(SMALL(INDIRECT("'" &amp; "funnel_data'!$" &amp; $B$1 &amp; "$3:$" &amp; $B$1 &amp;"$140"),ROWS(F$3:F71)),INDIRECT("'" &amp; "funnel_data'!$" &amp; $B$1 &amp; "$3:$" &amp; $B$1 &amp;"$140"),0),COLUMN()+COLUMN(INDIRECT($B$1&amp;"1"))-2)</f>
        <v>4.1856794361209183E-2</v>
      </c>
      <c r="G71" s="12">
        <f ca="1">INDEX(funnel_data!$B$3:$X$140,MATCH(SMALL(INDIRECT("'" &amp; "funnel_data'!$" &amp; $B$1 &amp; "$3:$" &amp; $B$1 &amp;"$140"),ROWS(G$3:G71)),INDIRECT("'" &amp; "funnel_data'!$" &amp; $B$1 &amp; "$3:$" &amp; $B$1 &amp;"$140"),0),COLUMN()+COLUMN(INDIRECT($B$1&amp;"1"))-2)</f>
        <v>2.8165882028713608E-2</v>
      </c>
      <c r="H71" s="12">
        <f ca="1">INDEX(funnel_data!$B$3:$X$140,MATCH(SMALL(INDIRECT("'" &amp; "funnel_data'!$" &amp; $B$1 &amp; "$3:$" &amp; $B$1 &amp;"$140"),ROWS(H$3:H71)),INDIRECT("'" &amp; "funnel_data'!$" &amp; $B$1 &amp; "$3:$" &amp; $B$1 &amp;"$140"),0),COLUMN()+COLUMN(INDIRECT($B$1&amp;"1"))-2)</f>
        <v>6.1779552714897185E-2</v>
      </c>
      <c r="I71" s="12">
        <f ca="1">INDEX(funnel_data!$B$3:$X$140,MATCH(SMALL(INDIRECT("'" &amp; "funnel_data'!$" &amp; $B$1 &amp; "$3:$" &amp; $B$1 &amp;"$140"),ROWS(I$3:I71)),INDIRECT("'" &amp; "funnel_data'!$" &amp; $B$1 &amp; "$3:$" &amp; $B$1 &amp;"$140"),0),COLUMN()+COLUMN(INDIRECT($B$1&amp;"1"))-2)</f>
        <v>2.2505605664287696E-2</v>
      </c>
      <c r="J71" s="12">
        <f ca="1">INDEX(funnel_data!$B$3:$X$140,MATCH(SMALL(INDIRECT("'" &amp; "funnel_data'!$" &amp; $B$1 &amp; "$3:$" &amp; $B$1 &amp;"$140"),ROWS(J$3:J71)),INDIRECT("'" &amp; "funnel_data'!$" &amp; $B$1 &amp; "$3:$" &amp; $B$1 &amp;"$140"),0),COLUMN()+COLUMN(INDIRECT($B$1&amp;"1"))-2)</f>
        <v>7.6543951917380809E-2</v>
      </c>
      <c r="K71" s="12" t="str">
        <f ca="1">INDEX(funnel_data!$B$3:$X$140,MATCH(SMALL(INDIRECT("'" &amp; "funnel_data'!$" &amp; $B$1 &amp; "$3:$" &amp; $B$1 &amp;"$140"),ROWS(K$3:K71)),INDIRECT("'" &amp; "funnel_data'!$" &amp; $B$1 &amp; "$3:$" &amp; $B$1 &amp;"$140"),0),COLUMN()+COLUMN(INDIRECT($B$1&amp;"1"))-2)</f>
        <v>3SDL</v>
      </c>
    </row>
    <row r="72" spans="1:11" x14ac:dyDescent="0.3">
      <c r="A72" s="12"/>
      <c r="B72" s="12" t="str">
        <f ca="1">INDEX(funnel_data!$B$3:$X$140,MATCH(SMALL(INDIRECT("'" &amp; "funnel_data'!$" &amp; $B$1 &amp; "$3:$" &amp; $B$1 &amp;"$140"),ROWS(B$3:B72)),INDIRECT("'" &amp; "funnel_data'!$" &amp; $B$1 &amp; "$3:$" &amp; $B$1 &amp;"$140"),0),1)</f>
        <v>Trust085</v>
      </c>
      <c r="C72" s="12">
        <f ca="1">INDEX(funnel_data!$B$3:$X$140,MATCH(SMALL(INDIRECT("'" &amp; "funnel_data'!$" &amp; $B$1 &amp; "$3:$" &amp; $B$1 &amp;"$140"),ROWS(C$3:C72)),INDIRECT("'" &amp; "funnel_data'!$" &amp; $B$1 &amp; "$3:$" &amp; $B$1 &amp;"$140"),0),COLUMN()+COLUMN(INDIRECT($B$1&amp;"1"))-2)</f>
        <v>582</v>
      </c>
      <c r="D72" s="12">
        <f ca="1">INDEX(funnel_data!$B$3:$X$140,MATCH(SMALL(INDIRECT("'" &amp; "funnel_data'!$" &amp; $B$1 &amp; "$3:$" &amp; $B$1 &amp;"$140"),ROWS(D$3:D72)),INDIRECT("'" &amp; "funnel_data'!$" &amp; $B$1 &amp; "$3:$" &amp; $B$1 &amp;"$140"),0),COLUMN()+COLUMN(INDIRECT($B$1&amp;"1"))-2)</f>
        <v>26</v>
      </c>
      <c r="E72" s="12">
        <f ca="1">INDEX(funnel_data!$B$3:$X$140,MATCH(SMALL(INDIRECT("'" &amp; "funnel_data'!$" &amp; $B$1 &amp; "$3:$" &amp; $B$1 &amp;"$140"),ROWS(E$3:E72)),INDIRECT("'" &amp; "funnel_data'!$" &amp; $B$1 &amp; "$3:$" &amp; $B$1 &amp;"$140"),0),COLUMN()+COLUMN(INDIRECT($B$1&amp;"1"))-2)</f>
        <v>4.4673539518900345E-2</v>
      </c>
      <c r="F72" s="12">
        <f ca="1">INDEX(funnel_data!$B$3:$X$140,MATCH(SMALL(INDIRECT("'" &amp; "funnel_data'!$" &amp; $B$1 &amp; "$3:$" &amp; $B$1 &amp;"$140"),ROWS(F$3:F72)),INDIRECT("'" &amp; "funnel_data'!$" &amp; $B$1 &amp; "$3:$" &amp; $B$1 &amp;"$140"),0),COLUMN()+COLUMN(INDIRECT($B$1&amp;"1"))-2)</f>
        <v>4.1856794361209183E-2</v>
      </c>
      <c r="G72" s="12">
        <f ca="1">INDEX(funnel_data!$B$3:$X$140,MATCH(SMALL(INDIRECT("'" &amp; "funnel_data'!$" &amp; $B$1 &amp; "$3:$" &amp; $B$1 &amp;"$140"),ROWS(G$3:G72)),INDIRECT("'" &amp; "funnel_data'!$" &amp; $B$1 &amp; "$3:$" &amp; $B$1 &amp;"$140"),0),COLUMN()+COLUMN(INDIRECT($B$1&amp;"1"))-2)</f>
        <v>2.8368335389882159E-2</v>
      </c>
      <c r="H72" s="12">
        <f ca="1">INDEX(funnel_data!$B$3:$X$140,MATCH(SMALL(INDIRECT("'" &amp; "funnel_data'!$" &amp; $B$1 &amp; "$3:$" &amp; $B$1 &amp;"$140"),ROWS(H$3:H72)),INDIRECT("'" &amp; "funnel_data'!$" &amp; $B$1 &amp; "$3:$" &amp; $B$1 &amp;"$140"),0),COLUMN()+COLUMN(INDIRECT($B$1&amp;"1"))-2)</f>
        <v>6.1353713430904025E-2</v>
      </c>
      <c r="I72" s="12">
        <f ca="1">INDEX(funnel_data!$B$3:$X$140,MATCH(SMALL(INDIRECT("'" &amp; "funnel_data'!$" &amp; $B$1 &amp; "$3:$" &amp; $B$1 &amp;"$140"),ROWS(I$3:I72)),INDIRECT("'" &amp; "funnel_data'!$" &amp; $B$1 &amp; "$3:$" &amp; $B$1 &amp;"$140"),0),COLUMN()+COLUMN(INDIRECT($B$1&amp;"1"))-2)</f>
        <v>2.2755278291725405E-2</v>
      </c>
      <c r="J72" s="12">
        <f ca="1">INDEX(funnel_data!$B$3:$X$140,MATCH(SMALL(INDIRECT("'" &amp; "funnel_data'!$" &amp; $B$1 &amp; "$3:$" &amp; $B$1 &amp;"$140"),ROWS(J$3:J72)),INDIRECT("'" &amp; "funnel_data'!$" &amp; $B$1 &amp; "$3:$" &amp; $B$1 &amp;"$140"),0),COLUMN()+COLUMN(INDIRECT($B$1&amp;"1"))-2)</f>
        <v>7.5749852432497544E-2</v>
      </c>
      <c r="K72" s="12" t="str">
        <f ca="1">INDEX(funnel_data!$B$3:$X$140,MATCH(SMALL(INDIRECT("'" &amp; "funnel_data'!$" &amp; $B$1 &amp; "$3:$" &amp; $B$1 &amp;"$140"),ROWS(K$3:K72)),INDIRECT("'" &amp; "funnel_data'!$" &amp; $B$1 &amp; "$3:$" &amp; $B$1 &amp;"$140"),0),COLUMN()+COLUMN(INDIRECT($B$1&amp;"1"))-2)</f>
        <v/>
      </c>
    </row>
    <row r="73" spans="1:11" x14ac:dyDescent="0.3">
      <c r="A73" s="12"/>
      <c r="B73" s="12" t="str">
        <f ca="1">INDEX(funnel_data!$B$3:$X$140,MATCH(SMALL(INDIRECT("'" &amp; "funnel_data'!$" &amp; $B$1 &amp; "$3:$" &amp; $B$1 &amp;"$140"),ROWS(B$3:B73)),INDIRECT("'" &amp; "funnel_data'!$" &amp; $B$1 &amp; "$3:$" &amp; $B$1 &amp;"$140"),0),1)</f>
        <v>Trust010</v>
      </c>
      <c r="C73" s="12">
        <f ca="1">INDEX(funnel_data!$B$3:$X$140,MATCH(SMALL(INDIRECT("'" &amp; "funnel_data'!$" &amp; $B$1 &amp; "$3:$" &amp; $B$1 &amp;"$140"),ROWS(C$3:C73)),INDIRECT("'" &amp; "funnel_data'!$" &amp; $B$1 &amp; "$3:$" &amp; $B$1 &amp;"$140"),0),COLUMN()+COLUMN(INDIRECT($B$1&amp;"1"))-2)</f>
        <v>583</v>
      </c>
      <c r="D73" s="12">
        <f ca="1">INDEX(funnel_data!$B$3:$X$140,MATCH(SMALL(INDIRECT("'" &amp; "funnel_data'!$" &amp; $B$1 &amp; "$3:$" &amp; $B$1 &amp;"$140"),ROWS(D$3:D73)),INDIRECT("'" &amp; "funnel_data'!$" &amp; $B$1 &amp; "$3:$" &amp; $B$1 &amp;"$140"),0),COLUMN()+COLUMN(INDIRECT($B$1&amp;"1"))-2)</f>
        <v>20</v>
      </c>
      <c r="E73" s="12">
        <f ca="1">INDEX(funnel_data!$B$3:$X$140,MATCH(SMALL(INDIRECT("'" &amp; "funnel_data'!$" &amp; $B$1 &amp; "$3:$" &amp; $B$1 &amp;"$140"),ROWS(E$3:E73)),INDIRECT("'" &amp; "funnel_data'!$" &amp; $B$1 &amp; "$3:$" &amp; $B$1 &amp;"$140"),0),COLUMN()+COLUMN(INDIRECT($B$1&amp;"1"))-2)</f>
        <v>3.430531732418525E-2</v>
      </c>
      <c r="F73" s="12">
        <f ca="1">INDEX(funnel_data!$B$3:$X$140,MATCH(SMALL(INDIRECT("'" &amp; "funnel_data'!$" &amp; $B$1 &amp; "$3:$" &amp; $B$1 &amp;"$140"),ROWS(F$3:F73)),INDIRECT("'" &amp; "funnel_data'!$" &amp; $B$1 &amp; "$3:$" &amp; $B$1 &amp;"$140"),0),COLUMN()+COLUMN(INDIRECT($B$1&amp;"1"))-2)</f>
        <v>4.1856794361209183E-2</v>
      </c>
      <c r="G73" s="12">
        <f ca="1">INDEX(funnel_data!$B$3:$X$140,MATCH(SMALL(INDIRECT("'" &amp; "funnel_data'!$" &amp; $B$1 &amp; "$3:$" &amp; $B$1 &amp;"$140"),ROWS(G$3:G73)),INDIRECT("'" &amp; "funnel_data'!$" &amp; $B$1 &amp; "$3:$" &amp; $B$1 &amp;"$140"),0),COLUMN()+COLUMN(INDIRECT($B$1&amp;"1"))-2)</f>
        <v>2.8377740004801481E-2</v>
      </c>
      <c r="H73" s="12">
        <f ca="1">INDEX(funnel_data!$B$3:$X$140,MATCH(SMALL(INDIRECT("'" &amp; "funnel_data'!$" &amp; $B$1 &amp; "$3:$" &amp; $B$1 &amp;"$140"),ROWS(H$3:H73)),INDIRECT("'" &amp; "funnel_data'!$" &amp; $B$1 &amp; "$3:$" &amp; $B$1 &amp;"$140"),0),COLUMN()+COLUMN(INDIRECT($B$1&amp;"1"))-2)</f>
        <v>6.1334070175611613E-2</v>
      </c>
      <c r="I73" s="12">
        <f ca="1">INDEX(funnel_data!$B$3:$X$140,MATCH(SMALL(INDIRECT("'" &amp; "funnel_data'!$" &amp; $B$1 &amp; "$3:$" &amp; $B$1 &amp;"$140"),ROWS(I$3:I73)),INDIRECT("'" &amp; "funnel_data'!$" &amp; $B$1 &amp; "$3:$" &amp; $B$1 &amp;"$140"),0),COLUMN()+COLUMN(INDIRECT($B$1&amp;"1"))-2)</f>
        <v>2.2766905614113923E-2</v>
      </c>
      <c r="J73" s="12">
        <f ca="1">INDEX(funnel_data!$B$3:$X$140,MATCH(SMALL(INDIRECT("'" &amp; "funnel_data'!$" &amp; $B$1 &amp; "$3:$" &amp; $B$1 &amp;"$140"),ROWS(J$3:J73)),INDIRECT("'" &amp; "funnel_data'!$" &amp; $B$1 &amp; "$3:$" &amp; $B$1 &amp;"$140"),0),COLUMN()+COLUMN(INDIRECT($B$1&amp;"1"))-2)</f>
        <v>7.5713262560828901E-2</v>
      </c>
      <c r="K73" s="12" t="str">
        <f ca="1">INDEX(funnel_data!$B$3:$X$140,MATCH(SMALL(INDIRECT("'" &amp; "funnel_data'!$" &amp; $B$1 &amp; "$3:$" &amp; $B$1 &amp;"$140"),ROWS(K$3:K73)),INDIRECT("'" &amp; "funnel_data'!$" &amp; $B$1 &amp; "$3:$" &amp; $B$1 &amp;"$140"),0),COLUMN()+COLUMN(INDIRECT($B$1&amp;"1"))-2)</f>
        <v/>
      </c>
    </row>
    <row r="74" spans="1:11" x14ac:dyDescent="0.3">
      <c r="A74" s="12"/>
      <c r="B74" s="12" t="str">
        <f ca="1">INDEX(funnel_data!$B$3:$X$140,MATCH(SMALL(INDIRECT("'" &amp; "funnel_data'!$" &amp; $B$1 &amp; "$3:$" &amp; $B$1 &amp;"$140"),ROWS(B$3:B74)),INDIRECT("'" &amp; "funnel_data'!$" &amp; $B$1 &amp; "$3:$" &amp; $B$1 &amp;"$140"),0),1)</f>
        <v>Trust072</v>
      </c>
      <c r="C74" s="12">
        <f ca="1">INDEX(funnel_data!$B$3:$X$140,MATCH(SMALL(INDIRECT("'" &amp; "funnel_data'!$" &amp; $B$1 &amp; "$3:$" &amp; $B$1 &amp;"$140"),ROWS(C$3:C74)),INDIRECT("'" &amp; "funnel_data'!$" &amp; $B$1 &amp; "$3:$" &amp; $B$1 &amp;"$140"),0),COLUMN()+COLUMN(INDIRECT($B$1&amp;"1"))-2)</f>
        <v>584</v>
      </c>
      <c r="D74" s="12">
        <f ca="1">INDEX(funnel_data!$B$3:$X$140,MATCH(SMALL(INDIRECT("'" &amp; "funnel_data'!$" &amp; $B$1 &amp; "$3:$" &amp; $B$1 &amp;"$140"),ROWS(D$3:D74)),INDIRECT("'" &amp; "funnel_data'!$" &amp; $B$1 &amp; "$3:$" &amp; $B$1 &amp;"$140"),0),COLUMN()+COLUMN(INDIRECT($B$1&amp;"1"))-2)</f>
        <v>19</v>
      </c>
      <c r="E74" s="12">
        <f ca="1">INDEX(funnel_data!$B$3:$X$140,MATCH(SMALL(INDIRECT("'" &amp; "funnel_data'!$" &amp; $B$1 &amp; "$3:$" &amp; $B$1 &amp;"$140"),ROWS(E$3:E74)),INDIRECT("'" &amp; "funnel_data'!$" &amp; $B$1 &amp; "$3:$" &amp; $B$1 &amp;"$140"),0),COLUMN()+COLUMN(INDIRECT($B$1&amp;"1"))-2)</f>
        <v>3.2534246575342464E-2</v>
      </c>
      <c r="F74" s="12">
        <f ca="1">INDEX(funnel_data!$B$3:$X$140,MATCH(SMALL(INDIRECT("'" &amp; "funnel_data'!$" &amp; $B$1 &amp; "$3:$" &amp; $B$1 &amp;"$140"),ROWS(F$3:F74)),INDIRECT("'" &amp; "funnel_data'!$" &amp; $B$1 &amp; "$3:$" &amp; $B$1 &amp;"$140"),0),COLUMN()+COLUMN(INDIRECT($B$1&amp;"1"))-2)</f>
        <v>4.1856794361209183E-2</v>
      </c>
      <c r="G74" s="12">
        <f ca="1">INDEX(funnel_data!$B$3:$X$140,MATCH(SMALL(INDIRECT("'" &amp; "funnel_data'!$" &amp; $B$1 &amp; "$3:$" &amp; $B$1 &amp;"$140"),ROWS(G$3:G74)),INDIRECT("'" &amp; "funnel_data'!$" &amp; $B$1 &amp; "$3:$" &amp; $B$1 &amp;"$140"),0),COLUMN()+COLUMN(INDIRECT($B$1&amp;"1"))-2)</f>
        <v>2.8387123786308359E-2</v>
      </c>
      <c r="H74" s="12">
        <f ca="1">INDEX(funnel_data!$B$3:$X$140,MATCH(SMALL(INDIRECT("'" &amp; "funnel_data'!$" &amp; $B$1 &amp; "$3:$" &amp; $B$1 &amp;"$140"),ROWS(H$3:H74)),INDIRECT("'" &amp; "funnel_data'!$" &amp; $B$1 &amp; "$3:$" &amp; $B$1 &amp;"$140"),0),COLUMN()+COLUMN(INDIRECT($B$1&amp;"1"))-2)</f>
        <v>6.1314482588423078E-2</v>
      </c>
      <c r="I74" s="12">
        <f ca="1">INDEX(funnel_data!$B$3:$X$140,MATCH(SMALL(INDIRECT("'" &amp; "funnel_data'!$" &amp; $B$1 &amp; "$3:$" &amp; $B$1 &amp;"$140"),ROWS(I$3:I74)),INDIRECT("'" &amp; "funnel_data'!$" &amp; $B$1 &amp; "$3:$" &amp; $B$1 &amp;"$140"),0),COLUMN()+COLUMN(INDIRECT($B$1&amp;"1"))-2)</f>
        <v>2.2778509761628426E-2</v>
      </c>
      <c r="J74" s="12">
        <f ca="1">INDEX(funnel_data!$B$3:$X$140,MATCH(SMALL(INDIRECT("'" &amp; "funnel_data'!$" &amp; $B$1 &amp; "$3:$" &amp; $B$1 &amp;"$140"),ROWS(J$3:J74)),INDIRECT("'" &amp; "funnel_data'!$" &amp; $B$1 &amp; "$3:$" &amp; $B$1 &amp;"$140"),0),COLUMN()+COLUMN(INDIRECT($B$1&amp;"1"))-2)</f>
        <v>7.5676779976837583E-2</v>
      </c>
      <c r="K74" s="12" t="str">
        <f ca="1">INDEX(funnel_data!$B$3:$X$140,MATCH(SMALL(INDIRECT("'" &amp; "funnel_data'!$" &amp; $B$1 &amp; "$3:$" &amp; $B$1 &amp;"$140"),ROWS(K$3:K74)),INDIRECT("'" &amp; "funnel_data'!$" &amp; $B$1 &amp; "$3:$" &amp; $B$1 &amp;"$140"),0),COLUMN()+COLUMN(INDIRECT($B$1&amp;"1"))-2)</f>
        <v/>
      </c>
    </row>
    <row r="75" spans="1:11" x14ac:dyDescent="0.3">
      <c r="A75" s="12"/>
      <c r="B75" s="12" t="str">
        <f ca="1">INDEX(funnel_data!$B$3:$X$140,MATCH(SMALL(INDIRECT("'" &amp; "funnel_data'!$" &amp; $B$1 &amp; "$3:$" &amp; $B$1 &amp;"$140"),ROWS(B$3:B75)),INDIRECT("'" &amp; "funnel_data'!$" &amp; $B$1 &amp; "$3:$" &amp; $B$1 &amp;"$140"),0),1)</f>
        <v>Trust048</v>
      </c>
      <c r="C75" s="12">
        <f ca="1">INDEX(funnel_data!$B$3:$X$140,MATCH(SMALL(INDIRECT("'" &amp; "funnel_data'!$" &amp; $B$1 &amp; "$3:$" &amp; $B$1 &amp;"$140"),ROWS(C$3:C75)),INDIRECT("'" &amp; "funnel_data'!$" &amp; $B$1 &amp; "$3:$" &amp; $B$1 &amp;"$140"),0),COLUMN()+COLUMN(INDIRECT($B$1&amp;"1"))-2)</f>
        <v>602</v>
      </c>
      <c r="D75" s="12">
        <f ca="1">INDEX(funnel_data!$B$3:$X$140,MATCH(SMALL(INDIRECT("'" &amp; "funnel_data'!$" &amp; $B$1 &amp; "$3:$" &amp; $B$1 &amp;"$140"),ROWS(D$3:D75)),INDIRECT("'" &amp; "funnel_data'!$" &amp; $B$1 &amp; "$3:$" &amp; $B$1 &amp;"$140"),0),COLUMN()+COLUMN(INDIRECT($B$1&amp;"1"))-2)</f>
        <v>31</v>
      </c>
      <c r="E75" s="12">
        <f ca="1">INDEX(funnel_data!$B$3:$X$140,MATCH(SMALL(INDIRECT("'" &amp; "funnel_data'!$" &amp; $B$1 &amp; "$3:$" &amp; $B$1 &amp;"$140"),ROWS(E$3:E75)),INDIRECT("'" &amp; "funnel_data'!$" &amp; $B$1 &amp; "$3:$" &amp; $B$1 &amp;"$140"),0),COLUMN()+COLUMN(INDIRECT($B$1&amp;"1"))-2)</f>
        <v>5.1495016611295678E-2</v>
      </c>
      <c r="F75" s="12">
        <f ca="1">INDEX(funnel_data!$B$3:$X$140,MATCH(SMALL(INDIRECT("'" &amp; "funnel_data'!$" &amp; $B$1 &amp; "$3:$" &amp; $B$1 &amp;"$140"),ROWS(F$3:F75)),INDIRECT("'" &amp; "funnel_data'!$" &amp; $B$1 &amp; "$3:$" &amp; $B$1 &amp;"$140"),0),COLUMN()+COLUMN(INDIRECT($B$1&amp;"1"))-2)</f>
        <v>4.1856794361209183E-2</v>
      </c>
      <c r="G75" s="12">
        <f ca="1">INDEX(funnel_data!$B$3:$X$140,MATCH(SMALL(INDIRECT("'" &amp; "funnel_data'!$" &amp; $B$1 &amp; "$3:$" &amp; $B$1 &amp;"$140"),ROWS(G$3:G75)),INDIRECT("'" &amp; "funnel_data'!$" &amp; $B$1 &amp; "$3:$" &amp; $B$1 &amp;"$140"),0),COLUMN()+COLUMN(INDIRECT($B$1&amp;"1"))-2)</f>
        <v>2.8552557011768336E-2</v>
      </c>
      <c r="H75" s="12">
        <f ca="1">INDEX(funnel_data!$B$3:$X$140,MATCH(SMALL(INDIRECT("'" &amp; "funnel_data'!$" &amp; $B$1 &amp; "$3:$" &amp; $B$1 &amp;"$140"),ROWS(H$3:H75)),INDIRECT("'" &amp; "funnel_data'!$" &amp; $B$1 &amp; "$3:$" &amp; $B$1 &amp;"$140"),0),COLUMN()+COLUMN(INDIRECT($B$1&amp;"1"))-2)</f>
        <v>6.0971140949705196E-2</v>
      </c>
      <c r="I75" s="12">
        <f ca="1">INDEX(funnel_data!$B$3:$X$140,MATCH(SMALL(INDIRECT("'" &amp; "funnel_data'!$" &amp; $B$1 &amp; "$3:$" &amp; $B$1 &amp;"$140"),ROWS(I$3:I75)),INDIRECT("'" &amp; "funnel_data'!$" &amp; $B$1 &amp; "$3:$" &amp; $B$1 &amp;"$140"),0),COLUMN()+COLUMN(INDIRECT($B$1&amp;"1"))-2)</f>
        <v>2.298351052498741E-2</v>
      </c>
      <c r="J75" s="12">
        <f ca="1">INDEX(funnel_data!$B$3:$X$140,MATCH(SMALL(INDIRECT("'" &amp; "funnel_data'!$" &amp; $B$1 &amp; "$3:$" &amp; $B$1 &amp;"$140"),ROWS(J$3:J75)),INDIRECT("'" &amp; "funnel_data'!$" &amp; $B$1 &amp; "$3:$" &amp; $B$1 &amp;"$140"),0),COLUMN()+COLUMN(INDIRECT($B$1&amp;"1"))-2)</f>
        <v>7.5037880257742523E-2</v>
      </c>
      <c r="K75" s="12" t="str">
        <f ca="1">INDEX(funnel_data!$B$3:$X$140,MATCH(SMALL(INDIRECT("'" &amp; "funnel_data'!$" &amp; $B$1 &amp; "$3:$" &amp; $B$1 &amp;"$140"),ROWS(K$3:K75)),INDIRECT("'" &amp; "funnel_data'!$" &amp; $B$1 &amp; "$3:$" &amp; $B$1 &amp;"$140"),0),COLUMN()+COLUMN(INDIRECT($B$1&amp;"1"))-2)</f>
        <v/>
      </c>
    </row>
    <row r="76" spans="1:11" x14ac:dyDescent="0.3">
      <c r="A76" s="12"/>
      <c r="B76" s="12" t="str">
        <f ca="1">INDEX(funnel_data!$B$3:$X$140,MATCH(SMALL(INDIRECT("'" &amp; "funnel_data'!$" &amp; $B$1 &amp; "$3:$" &amp; $B$1 &amp;"$140"),ROWS(B$3:B76)),INDIRECT("'" &amp; "funnel_data'!$" &amp; $B$1 &amp; "$3:$" &amp; $B$1 &amp;"$140"),0),1)</f>
        <v>Trust037</v>
      </c>
      <c r="C76" s="12">
        <f ca="1">INDEX(funnel_data!$B$3:$X$140,MATCH(SMALL(INDIRECT("'" &amp; "funnel_data'!$" &amp; $B$1 &amp; "$3:$" &amp; $B$1 &amp;"$140"),ROWS(C$3:C76)),INDIRECT("'" &amp; "funnel_data'!$" &amp; $B$1 &amp; "$3:$" &amp; $B$1 &amp;"$140"),0),COLUMN()+COLUMN(INDIRECT($B$1&amp;"1"))-2)</f>
        <v>625</v>
      </c>
      <c r="D76" s="12">
        <f ca="1">INDEX(funnel_data!$B$3:$X$140,MATCH(SMALL(INDIRECT("'" &amp; "funnel_data'!$" &amp; $B$1 &amp; "$3:$" &amp; $B$1 &amp;"$140"),ROWS(D$3:D76)),INDIRECT("'" &amp; "funnel_data'!$" &amp; $B$1 &amp; "$3:$" &amp; $B$1 &amp;"$140"),0),COLUMN()+COLUMN(INDIRECT($B$1&amp;"1"))-2)</f>
        <v>25</v>
      </c>
      <c r="E76" s="12">
        <f ca="1">INDEX(funnel_data!$B$3:$X$140,MATCH(SMALL(INDIRECT("'" &amp; "funnel_data'!$" &amp; $B$1 &amp; "$3:$" &amp; $B$1 &amp;"$140"),ROWS(E$3:E76)),INDIRECT("'" &amp; "funnel_data'!$" &amp; $B$1 &amp; "$3:$" &amp; $B$1 &amp;"$140"),0),COLUMN()+COLUMN(INDIRECT($B$1&amp;"1"))-2)</f>
        <v>0.04</v>
      </c>
      <c r="F76" s="12">
        <f ca="1">INDEX(funnel_data!$B$3:$X$140,MATCH(SMALL(INDIRECT("'" &amp; "funnel_data'!$" &amp; $B$1 &amp; "$3:$" &amp; $B$1 &amp;"$140"),ROWS(F$3:F76)),INDIRECT("'" &amp; "funnel_data'!$" &amp; $B$1 &amp; "$3:$" &amp; $B$1 &amp;"$140"),0),COLUMN()+COLUMN(INDIRECT($B$1&amp;"1"))-2)</f>
        <v>4.1856794361209183E-2</v>
      </c>
      <c r="G76" s="12">
        <f ca="1">INDEX(funnel_data!$B$3:$X$140,MATCH(SMALL(INDIRECT("'" &amp; "funnel_data'!$" &amp; $B$1 &amp; "$3:$" &amp; $B$1 &amp;"$140"),ROWS(G$3:G76)),INDIRECT("'" &amp; "funnel_data'!$" &amp; $B$1 &amp; "$3:$" &amp; $B$1 &amp;"$140"),0),COLUMN()+COLUMN(INDIRECT($B$1&amp;"1"))-2)</f>
        <v>2.8754842671015978E-2</v>
      </c>
      <c r="H76" s="12">
        <f ca="1">INDEX(funnel_data!$B$3:$X$140,MATCH(SMALL(INDIRECT("'" &amp; "funnel_data'!$" &amp; $B$1 &amp; "$3:$" &amp; $B$1 &amp;"$140"),ROWS(H$3:H76)),INDIRECT("'" &amp; "funnel_data'!$" &amp; $B$1 &amp; "$3:$" &amp; $B$1 &amp;"$140"),0),COLUMN()+COLUMN(INDIRECT($B$1&amp;"1"))-2)</f>
        <v>6.0556349450356844E-2</v>
      </c>
      <c r="I76" s="12">
        <f ca="1">INDEX(funnel_data!$B$3:$X$140,MATCH(SMALL(INDIRECT("'" &amp; "funnel_data'!$" &amp; $B$1 &amp; "$3:$" &amp; $B$1 &amp;"$140"),ROWS(I$3:I76)),INDIRECT("'" &amp; "funnel_data'!$" &amp; $B$1 &amp; "$3:$" &amp; $B$1 &amp;"$140"),0),COLUMN()+COLUMN(INDIRECT($B$1&amp;"1"))-2)</f>
        <v>2.3235263947789735E-2</v>
      </c>
      <c r="J76" s="12">
        <f ca="1">INDEX(funnel_data!$B$3:$X$140,MATCH(SMALL(INDIRECT("'" &amp; "funnel_data'!$" &amp; $B$1 &amp; "$3:$" &amp; $B$1 &amp;"$140"),ROWS(J$3:J76)),INDIRECT("'" &amp; "funnel_data'!$" &amp; $B$1 &amp; "$3:$" &amp; $B$1 &amp;"$140"),0),COLUMN()+COLUMN(INDIRECT($B$1&amp;"1"))-2)</f>
        <v>7.426752342824397E-2</v>
      </c>
      <c r="K76" s="12" t="str">
        <f ca="1">INDEX(funnel_data!$B$3:$X$140,MATCH(SMALL(INDIRECT("'" &amp; "funnel_data'!$" &amp; $B$1 &amp; "$3:$" &amp; $B$1 &amp;"$140"),ROWS(K$3:K76)),INDIRECT("'" &amp; "funnel_data'!$" &amp; $B$1 &amp; "$3:$" &amp; $B$1 &amp;"$140"),0),COLUMN()+COLUMN(INDIRECT($B$1&amp;"1"))-2)</f>
        <v/>
      </c>
    </row>
    <row r="77" spans="1:11" x14ac:dyDescent="0.3">
      <c r="A77" s="12"/>
      <c r="B77" s="12" t="str">
        <f ca="1">INDEX(funnel_data!$B$3:$X$140,MATCH(SMALL(INDIRECT("'" &amp; "funnel_data'!$" &amp; $B$1 &amp; "$3:$" &amp; $B$1 &amp;"$140"),ROWS(B$3:B77)),INDIRECT("'" &amp; "funnel_data'!$" &amp; $B$1 &amp; "$3:$" &amp; $B$1 &amp;"$140"),0),1)</f>
        <v>Trust013</v>
      </c>
      <c r="C77" s="12">
        <f ca="1">INDEX(funnel_data!$B$3:$X$140,MATCH(SMALL(INDIRECT("'" &amp; "funnel_data'!$" &amp; $B$1 &amp; "$3:$" &amp; $B$1 &amp;"$140"),ROWS(C$3:C77)),INDIRECT("'" &amp; "funnel_data'!$" &amp; $B$1 &amp; "$3:$" &amp; $B$1 &amp;"$140"),0),COLUMN()+COLUMN(INDIRECT($B$1&amp;"1"))-2)</f>
        <v>630</v>
      </c>
      <c r="D77" s="12">
        <f ca="1">INDEX(funnel_data!$B$3:$X$140,MATCH(SMALL(INDIRECT("'" &amp; "funnel_data'!$" &amp; $B$1 &amp; "$3:$" &amp; $B$1 &amp;"$140"),ROWS(D$3:D77)),INDIRECT("'" &amp; "funnel_data'!$" &amp; $B$1 &amp; "$3:$" &amp; $B$1 &amp;"$140"),0),COLUMN()+COLUMN(INDIRECT($B$1&amp;"1"))-2)</f>
        <v>34</v>
      </c>
      <c r="E77" s="12">
        <f ca="1">INDEX(funnel_data!$B$3:$X$140,MATCH(SMALL(INDIRECT("'" &amp; "funnel_data'!$" &amp; $B$1 &amp; "$3:$" &amp; $B$1 &amp;"$140"),ROWS(E$3:E77)),INDIRECT("'" &amp; "funnel_data'!$" &amp; $B$1 &amp; "$3:$" &amp; $B$1 &amp;"$140"),0),COLUMN()+COLUMN(INDIRECT($B$1&amp;"1"))-2)</f>
        <v>5.3968253968253971E-2</v>
      </c>
      <c r="F77" s="12">
        <f ca="1">INDEX(funnel_data!$B$3:$X$140,MATCH(SMALL(INDIRECT("'" &amp; "funnel_data'!$" &amp; $B$1 &amp; "$3:$" &amp; $B$1 &amp;"$140"),ROWS(F$3:F77)),INDIRECT("'" &amp; "funnel_data'!$" &amp; $B$1 &amp; "$3:$" &amp; $B$1 &amp;"$140"),0),COLUMN()+COLUMN(INDIRECT($B$1&amp;"1"))-2)</f>
        <v>4.1856794361209183E-2</v>
      </c>
      <c r="G77" s="12">
        <f ca="1">INDEX(funnel_data!$B$3:$X$140,MATCH(SMALL(INDIRECT("'" &amp; "funnel_data'!$" &amp; $B$1 &amp; "$3:$" &amp; $B$1 &amp;"$140"),ROWS(G$3:G77)),INDIRECT("'" &amp; "funnel_data'!$" &amp; $B$1 &amp; "$3:$" &amp; $B$1 &amp;"$140"),0),COLUMN()+COLUMN(INDIRECT($B$1&amp;"1"))-2)</f>
        <v>2.8797540056810643E-2</v>
      </c>
      <c r="H77" s="12">
        <f ca="1">INDEX(funnel_data!$B$3:$X$140,MATCH(SMALL(INDIRECT("'" &amp; "funnel_data'!$" &amp; $B$1 &amp; "$3:$" &amp; $B$1 &amp;"$140"),ROWS(H$3:H77)),INDIRECT("'" &amp; "funnel_data'!$" &amp; $B$1 &amp; "$3:$" &amp; $B$1 &amp;"$140"),0),COLUMN()+COLUMN(INDIRECT($B$1&amp;"1"))-2)</f>
        <v>6.0469495895268829E-2</v>
      </c>
      <c r="I77" s="12">
        <f ca="1">INDEX(funnel_data!$B$3:$X$140,MATCH(SMALL(INDIRECT("'" &amp; "funnel_data'!$" &amp; $B$1 &amp; "$3:$" &amp; $B$1 &amp;"$140"),ROWS(I$3:I77)),INDIRECT("'" &amp; "funnel_data'!$" &amp; $B$1 &amp; "$3:$" &amp; $B$1 &amp;"$140"),0),COLUMN()+COLUMN(INDIRECT($B$1&amp;"1"))-2)</f>
        <v>2.3288555088389191E-2</v>
      </c>
      <c r="J77" s="12">
        <f ca="1">INDEX(funnel_data!$B$3:$X$140,MATCH(SMALL(INDIRECT("'" &amp; "funnel_data'!$" &amp; $B$1 &amp; "$3:$" &amp; $B$1 &amp;"$140"),ROWS(J$3:J77)),INDIRECT("'" &amp; "funnel_data'!$" &amp; $B$1 &amp; "$3:$" &amp; $B$1 &amp;"$140"),0),COLUMN()+COLUMN(INDIRECT($B$1&amp;"1"))-2)</f>
        <v>7.410642826161741E-2</v>
      </c>
      <c r="K77" s="12" t="str">
        <f ca="1">INDEX(funnel_data!$B$3:$X$140,MATCH(SMALL(INDIRECT("'" &amp; "funnel_data'!$" &amp; $B$1 &amp; "$3:$" &amp; $B$1 &amp;"$140"),ROWS(K$3:K77)),INDIRECT("'" &amp; "funnel_data'!$" &amp; $B$1 &amp; "$3:$" &amp; $B$1 &amp;"$140"),0),COLUMN()+COLUMN(INDIRECT($B$1&amp;"1"))-2)</f>
        <v/>
      </c>
    </row>
    <row r="78" spans="1:11" x14ac:dyDescent="0.3">
      <c r="A78" s="12"/>
      <c r="B78" s="12" t="str">
        <f ca="1">INDEX(funnel_data!$B$3:$X$140,MATCH(SMALL(INDIRECT("'" &amp; "funnel_data'!$" &amp; $B$1 &amp; "$3:$" &amp; $B$1 &amp;"$140"),ROWS(B$3:B78)),INDIRECT("'" &amp; "funnel_data'!$" &amp; $B$1 &amp; "$3:$" &amp; $B$1 &amp;"$140"),0),1)</f>
        <v>Trust094</v>
      </c>
      <c r="C78" s="12">
        <f ca="1">INDEX(funnel_data!$B$3:$X$140,MATCH(SMALL(INDIRECT("'" &amp; "funnel_data'!$" &amp; $B$1 &amp; "$3:$" &amp; $B$1 &amp;"$140"),ROWS(C$3:C78)),INDIRECT("'" &amp; "funnel_data'!$" &amp; $B$1 &amp; "$3:$" &amp; $B$1 &amp;"$140"),0),COLUMN()+COLUMN(INDIRECT($B$1&amp;"1"))-2)</f>
        <v>658</v>
      </c>
      <c r="D78" s="12">
        <f ca="1">INDEX(funnel_data!$B$3:$X$140,MATCH(SMALL(INDIRECT("'" &amp; "funnel_data'!$" &amp; $B$1 &amp; "$3:$" &amp; $B$1 &amp;"$140"),ROWS(D$3:D78)),INDIRECT("'" &amp; "funnel_data'!$" &amp; $B$1 &amp; "$3:$" &amp; $B$1 &amp;"$140"),0),COLUMN()+COLUMN(INDIRECT($B$1&amp;"1"))-2)</f>
        <v>26</v>
      </c>
      <c r="E78" s="12">
        <f ca="1">INDEX(funnel_data!$B$3:$X$140,MATCH(SMALL(INDIRECT("'" &amp; "funnel_data'!$" &amp; $B$1 &amp; "$3:$" &amp; $B$1 &amp;"$140"),ROWS(E$3:E78)),INDIRECT("'" &amp; "funnel_data'!$" &amp; $B$1 &amp; "$3:$" &amp; $B$1 &amp;"$140"),0),COLUMN()+COLUMN(INDIRECT($B$1&amp;"1"))-2)</f>
        <v>3.9513677811550151E-2</v>
      </c>
      <c r="F78" s="12">
        <f ca="1">INDEX(funnel_data!$B$3:$X$140,MATCH(SMALL(INDIRECT("'" &amp; "funnel_data'!$" &amp; $B$1 &amp; "$3:$" &amp; $B$1 &amp;"$140"),ROWS(F$3:F78)),INDIRECT("'" &amp; "funnel_data'!$" &amp; $B$1 &amp; "$3:$" &amp; $B$1 &amp;"$140"),0),COLUMN()+COLUMN(INDIRECT($B$1&amp;"1"))-2)</f>
        <v>4.1856794361209183E-2</v>
      </c>
      <c r="G78" s="12">
        <f ca="1">INDEX(funnel_data!$B$3:$X$140,MATCH(SMALL(INDIRECT("'" &amp; "funnel_data'!$" &amp; $B$1 &amp; "$3:$" &amp; $B$1 &amp;"$140"),ROWS(G$3:G78)),INDIRECT("'" &amp; "funnel_data'!$" &amp; $B$1 &amp; "$3:$" &amp; $B$1 &amp;"$140"),0),COLUMN()+COLUMN(INDIRECT($B$1&amp;"1"))-2)</f>
        <v>2.9028749405224298E-2</v>
      </c>
      <c r="H78" s="12">
        <f ca="1">INDEX(funnel_data!$B$3:$X$140,MATCH(SMALL(INDIRECT("'" &amp; "funnel_data'!$" &amp; $B$1 &amp; "$3:$" &amp; $B$1 &amp;"$140"),ROWS(H$3:H78)),INDIRECT("'" &amp; "funnel_data'!$" &amp; $B$1 &amp; "$3:$" &amp; $B$1 &amp;"$140"),0),COLUMN()+COLUMN(INDIRECT($B$1&amp;"1"))-2)</f>
        <v>6.0003341323662022E-2</v>
      </c>
      <c r="I78" s="12">
        <f ca="1">INDEX(funnel_data!$B$3:$X$140,MATCH(SMALL(INDIRECT("'" &amp; "funnel_data'!$" &amp; $B$1 &amp; "$3:$" &amp; $B$1 &amp;"$140"),ROWS(I$3:I78)),INDIRECT("'" &amp; "funnel_data'!$" &amp; $B$1 &amp; "$3:$" &amp; $B$1 &amp;"$140"),0),COLUMN()+COLUMN(INDIRECT($B$1&amp;"1"))-2)</f>
        <v>2.3578050261739186E-2</v>
      </c>
      <c r="J78" s="12">
        <f ca="1">INDEX(funnel_data!$B$3:$X$140,MATCH(SMALL(INDIRECT("'" &amp; "funnel_data'!$" &amp; $B$1 &amp; "$3:$" &amp; $B$1 &amp;"$140"),ROWS(J$3:J78)),INDIRECT("'" &amp; "funnel_data'!$" &amp; $B$1 &amp; "$3:$" &amp; $B$1 &amp;"$140"),0),COLUMN()+COLUMN(INDIRECT($B$1&amp;"1"))-2)</f>
        <v>7.3243074305267275E-2</v>
      </c>
      <c r="K78" s="12" t="str">
        <f ca="1">INDEX(funnel_data!$B$3:$X$140,MATCH(SMALL(INDIRECT("'" &amp; "funnel_data'!$" &amp; $B$1 &amp; "$3:$" &amp; $B$1 &amp;"$140"),ROWS(K$3:K78)),INDIRECT("'" &amp; "funnel_data'!$" &amp; $B$1 &amp; "$3:$" &amp; $B$1 &amp;"$140"),0),COLUMN()+COLUMN(INDIRECT($B$1&amp;"1"))-2)</f>
        <v/>
      </c>
    </row>
    <row r="79" spans="1:11" x14ac:dyDescent="0.3">
      <c r="A79" s="12"/>
      <c r="B79" s="12" t="str">
        <f ca="1">INDEX(funnel_data!$B$3:$X$140,MATCH(SMALL(INDIRECT("'" &amp; "funnel_data'!$" &amp; $B$1 &amp; "$3:$" &amp; $B$1 &amp;"$140"),ROWS(B$3:B79)),INDIRECT("'" &amp; "funnel_data'!$" &amp; $B$1 &amp; "$3:$" &amp; $B$1 &amp;"$140"),0),1)</f>
        <v>Trust032</v>
      </c>
      <c r="C79" s="12">
        <f ca="1">INDEX(funnel_data!$B$3:$X$140,MATCH(SMALL(INDIRECT("'" &amp; "funnel_data'!$" &amp; $B$1 &amp; "$3:$" &amp; $B$1 &amp;"$140"),ROWS(C$3:C79)),INDIRECT("'" &amp; "funnel_data'!$" &amp; $B$1 &amp; "$3:$" &amp; $B$1 &amp;"$140"),0),COLUMN()+COLUMN(INDIRECT($B$1&amp;"1"))-2)</f>
        <v>674</v>
      </c>
      <c r="D79" s="12">
        <f ca="1">INDEX(funnel_data!$B$3:$X$140,MATCH(SMALL(INDIRECT("'" &amp; "funnel_data'!$" &amp; $B$1 &amp; "$3:$" &amp; $B$1 &amp;"$140"),ROWS(D$3:D79)),INDIRECT("'" &amp; "funnel_data'!$" &amp; $B$1 &amp; "$3:$" &amp; $B$1 &amp;"$140"),0),COLUMN()+COLUMN(INDIRECT($B$1&amp;"1"))-2)</f>
        <v>36</v>
      </c>
      <c r="E79" s="12">
        <f ca="1">INDEX(funnel_data!$B$3:$X$140,MATCH(SMALL(INDIRECT("'" &amp; "funnel_data'!$" &amp; $B$1 &amp; "$3:$" &amp; $B$1 &amp;"$140"),ROWS(E$3:E79)),INDIRECT("'" &amp; "funnel_data'!$" &amp; $B$1 &amp; "$3:$" &amp; $B$1 &amp;"$140"),0),COLUMN()+COLUMN(INDIRECT($B$1&amp;"1"))-2)</f>
        <v>5.3412462908011868E-2</v>
      </c>
      <c r="F79" s="12">
        <f ca="1">INDEX(funnel_data!$B$3:$X$140,MATCH(SMALL(INDIRECT("'" &amp; "funnel_data'!$" &amp; $B$1 &amp; "$3:$" &amp; $B$1 &amp;"$140"),ROWS(F$3:F79)),INDIRECT("'" &amp; "funnel_data'!$" &amp; $B$1 &amp; "$3:$" &amp; $B$1 &amp;"$140"),0),COLUMN()+COLUMN(INDIRECT($B$1&amp;"1"))-2)</f>
        <v>4.1856794361209183E-2</v>
      </c>
      <c r="G79" s="12">
        <f ca="1">INDEX(funnel_data!$B$3:$X$140,MATCH(SMALL(INDIRECT("'" &amp; "funnel_data'!$" &amp; $B$1 &amp; "$3:$" &amp; $B$1 &amp;"$140"),ROWS(G$3:G79)),INDIRECT("'" &amp; "funnel_data'!$" &amp; $B$1 &amp; "$3:$" &amp; $B$1 &amp;"$140"),0),COLUMN()+COLUMN(INDIRECT($B$1&amp;"1"))-2)</f>
        <v>2.9155180659901404E-2</v>
      </c>
      <c r="H79" s="12">
        <f ca="1">INDEX(funnel_data!$B$3:$X$140,MATCH(SMALL(INDIRECT("'" &amp; "funnel_data'!$" &amp; $B$1 &amp; "$3:$" &amp; $B$1 &amp;"$140"),ROWS(H$3:H79)),INDIRECT("'" &amp; "funnel_data'!$" &amp; $B$1 &amp; "$3:$" &amp; $B$1 &amp;"$140"),0),COLUMN()+COLUMN(INDIRECT($B$1&amp;"1"))-2)</f>
        <v>5.9751370367521497E-2</v>
      </c>
      <c r="I79" s="12">
        <f ca="1">INDEX(funnel_data!$B$3:$X$140,MATCH(SMALL(INDIRECT("'" &amp; "funnel_data'!$" &amp; $B$1 &amp; "$3:$" &amp; $B$1 &amp;"$140"),ROWS(I$3:I79)),INDIRECT("'" &amp; "funnel_data'!$" &amp; $B$1 &amp; "$3:$" &amp; $B$1 &amp;"$140"),0),COLUMN()+COLUMN(INDIRECT($B$1&amp;"1"))-2)</f>
        <v>2.3737008962082754E-2</v>
      </c>
      <c r="J79" s="12">
        <f ca="1">INDEX(funnel_data!$B$3:$X$140,MATCH(SMALL(INDIRECT("'" &amp; "funnel_data'!$" &amp; $B$1 &amp; "$3:$" &amp; $B$1 &amp;"$140"),ROWS(J$3:J79)),INDIRECT("'" &amp; "funnel_data'!$" &amp; $B$1 &amp; "$3:$" &amp; $B$1 &amp;"$140"),0),COLUMN()+COLUMN(INDIRECT($B$1&amp;"1"))-2)</f>
        <v>7.2777304432041307E-2</v>
      </c>
      <c r="K79" s="12" t="str">
        <f ca="1">INDEX(funnel_data!$B$3:$X$140,MATCH(SMALL(INDIRECT("'" &amp; "funnel_data'!$" &amp; $B$1 &amp; "$3:$" &amp; $B$1 &amp;"$140"),ROWS(K$3:K79)),INDIRECT("'" &amp; "funnel_data'!$" &amp; $B$1 &amp; "$3:$" &amp; $B$1 &amp;"$140"),0),COLUMN()+COLUMN(INDIRECT($B$1&amp;"1"))-2)</f>
        <v/>
      </c>
    </row>
    <row r="80" spans="1:11" x14ac:dyDescent="0.3">
      <c r="A80" s="12"/>
      <c r="B80" s="12" t="str">
        <f ca="1">INDEX(funnel_data!$B$3:$X$140,MATCH(SMALL(INDIRECT("'" &amp; "funnel_data'!$" &amp; $B$1 &amp; "$3:$" &amp; $B$1 &amp;"$140"),ROWS(B$3:B80)),INDIRECT("'" &amp; "funnel_data'!$" &amp; $B$1 &amp; "$3:$" &amp; $B$1 &amp;"$140"),0),1)</f>
        <v>Trust038</v>
      </c>
      <c r="C80" s="12">
        <f ca="1">INDEX(funnel_data!$B$3:$X$140,MATCH(SMALL(INDIRECT("'" &amp; "funnel_data'!$" &amp; $B$1 &amp; "$3:$" &amp; $B$1 &amp;"$140"),ROWS(C$3:C80)),INDIRECT("'" &amp; "funnel_data'!$" &amp; $B$1 &amp; "$3:$" &amp; $B$1 &amp;"$140"),0),COLUMN()+COLUMN(INDIRECT($B$1&amp;"1"))-2)</f>
        <v>712</v>
      </c>
      <c r="D80" s="12">
        <f ca="1">INDEX(funnel_data!$B$3:$X$140,MATCH(SMALL(INDIRECT("'" &amp; "funnel_data'!$" &amp; $B$1 &amp; "$3:$" &amp; $B$1 &amp;"$140"),ROWS(D$3:D80)),INDIRECT("'" &amp; "funnel_data'!$" &amp; $B$1 &amp; "$3:$" &amp; $B$1 &amp;"$140"),0),COLUMN()+COLUMN(INDIRECT($B$1&amp;"1"))-2)</f>
        <v>27</v>
      </c>
      <c r="E80" s="12">
        <f ca="1">INDEX(funnel_data!$B$3:$X$140,MATCH(SMALL(INDIRECT("'" &amp; "funnel_data'!$" &amp; $B$1 &amp; "$3:$" &amp; $B$1 &amp;"$140"),ROWS(E$3:E80)),INDIRECT("'" &amp; "funnel_data'!$" &amp; $B$1 &amp; "$3:$" &amp; $B$1 &amp;"$140"),0),COLUMN()+COLUMN(INDIRECT($B$1&amp;"1"))-2)</f>
        <v>3.7921348314606744E-2</v>
      </c>
      <c r="F80" s="12">
        <f ca="1">INDEX(funnel_data!$B$3:$X$140,MATCH(SMALL(INDIRECT("'" &amp; "funnel_data'!$" &amp; $B$1 &amp; "$3:$" &amp; $B$1 &amp;"$140"),ROWS(F$3:F80)),INDIRECT("'" &amp; "funnel_data'!$" &amp; $B$1 &amp; "$3:$" &amp; $B$1 &amp;"$140"),0),COLUMN()+COLUMN(INDIRECT($B$1&amp;"1"))-2)</f>
        <v>4.1856794361209183E-2</v>
      </c>
      <c r="G80" s="12">
        <f ca="1">INDEX(funnel_data!$B$3:$X$140,MATCH(SMALL(INDIRECT("'" &amp; "funnel_data'!$" &amp; $B$1 &amp; "$3:$" &amp; $B$1 &amp;"$140"),ROWS(G$3:G80)),INDIRECT("'" &amp; "funnel_data'!$" &amp; $B$1 &amp; "$3:$" &amp; $B$1 &amp;"$140"),0),COLUMN()+COLUMN(INDIRECT($B$1&amp;"1"))-2)</f>
        <v>2.9440316100601473E-2</v>
      </c>
      <c r="H80" s="12">
        <f ca="1">INDEX(funnel_data!$B$3:$X$140,MATCH(SMALL(INDIRECT("'" &amp; "funnel_data'!$" &amp; $B$1 &amp; "$3:$" &amp; $B$1 &amp;"$140"),ROWS(H$3:H80)),INDIRECT("'" &amp; "funnel_data'!$" &amp; $B$1 &amp; "$3:$" &amp; $B$1 &amp;"$140"),0),COLUMN()+COLUMN(INDIRECT($B$1&amp;"1"))-2)</f>
        <v>5.9190569797007549E-2</v>
      </c>
      <c r="I80" s="12">
        <f ca="1">INDEX(funnel_data!$B$3:$X$140,MATCH(SMALL(INDIRECT("'" &amp; "funnel_data'!$" &amp; $B$1 &amp; "$3:$" &amp; $B$1 &amp;"$140"),ROWS(I$3:I80)),INDIRECT("'" &amp; "funnel_data'!$" &amp; $B$1 &amp; "$3:$" &amp; $B$1 &amp;"$140"),0),COLUMN()+COLUMN(INDIRECT($B$1&amp;"1"))-2)</f>
        <v>2.409719631614466E-2</v>
      </c>
      <c r="J80" s="12">
        <f ca="1">INDEX(funnel_data!$B$3:$X$140,MATCH(SMALL(INDIRECT("'" &amp; "funnel_data'!$" &amp; $B$1 &amp; "$3:$" &amp; $B$1 &amp;"$140"),ROWS(J$3:J80)),INDIRECT("'" &amp; "funnel_data'!$" &amp; $B$1 &amp; "$3:$" &amp; $B$1 &amp;"$140"),0),COLUMN()+COLUMN(INDIRECT($B$1&amp;"1"))-2)</f>
        <v>7.1742973934567425E-2</v>
      </c>
      <c r="K80" s="12" t="str">
        <f ca="1">INDEX(funnel_data!$B$3:$X$140,MATCH(SMALL(INDIRECT("'" &amp; "funnel_data'!$" &amp; $B$1 &amp; "$3:$" &amp; $B$1 &amp;"$140"),ROWS(K$3:K80)),INDIRECT("'" &amp; "funnel_data'!$" &amp; $B$1 &amp; "$3:$" &amp; $B$1 &amp;"$140"),0),COLUMN()+COLUMN(INDIRECT($B$1&amp;"1"))-2)</f>
        <v/>
      </c>
    </row>
    <row r="81" spans="1:11" x14ac:dyDescent="0.3">
      <c r="A81" s="12"/>
      <c r="B81" s="12" t="str">
        <f ca="1">INDEX(funnel_data!$B$3:$X$140,MATCH(SMALL(INDIRECT("'" &amp; "funnel_data'!$" &amp; $B$1 &amp; "$3:$" &amp; $B$1 &amp;"$140"),ROWS(B$3:B81)),INDIRECT("'" &amp; "funnel_data'!$" &amp; $B$1 &amp; "$3:$" &amp; $B$1 &amp;"$140"),0),1)</f>
        <v>Trust009</v>
      </c>
      <c r="C81" s="12">
        <f ca="1">INDEX(funnel_data!$B$3:$X$140,MATCH(SMALL(INDIRECT("'" &amp; "funnel_data'!$" &amp; $B$1 &amp; "$3:$" &amp; $B$1 &amp;"$140"),ROWS(C$3:C81)),INDIRECT("'" &amp; "funnel_data'!$" &amp; $B$1 &amp; "$3:$" &amp; $B$1 &amp;"$140"),0),COLUMN()+COLUMN(INDIRECT($B$1&amp;"1"))-2)</f>
        <v>713</v>
      </c>
      <c r="D81" s="12">
        <f ca="1">INDEX(funnel_data!$B$3:$X$140,MATCH(SMALL(INDIRECT("'" &amp; "funnel_data'!$" &amp; $B$1 &amp; "$3:$" &amp; $B$1 &amp;"$140"),ROWS(D$3:D81)),INDIRECT("'" &amp; "funnel_data'!$" &amp; $B$1 &amp; "$3:$" &amp; $B$1 &amp;"$140"),0),COLUMN()+COLUMN(INDIRECT($B$1&amp;"1"))-2)</f>
        <v>23</v>
      </c>
      <c r="E81" s="12">
        <f ca="1">INDEX(funnel_data!$B$3:$X$140,MATCH(SMALL(INDIRECT("'" &amp; "funnel_data'!$" &amp; $B$1 &amp; "$3:$" &amp; $B$1 &amp;"$140"),ROWS(E$3:E81)),INDIRECT("'" &amp; "funnel_data'!$" &amp; $B$1 &amp; "$3:$" &amp; $B$1 &amp;"$140"),0),COLUMN()+COLUMN(INDIRECT($B$1&amp;"1"))-2)</f>
        <v>3.2258064516129031E-2</v>
      </c>
      <c r="F81" s="12">
        <f ca="1">INDEX(funnel_data!$B$3:$X$140,MATCH(SMALL(INDIRECT("'" &amp; "funnel_data'!$" &amp; $B$1 &amp; "$3:$" &amp; $B$1 &amp;"$140"),ROWS(F$3:F81)),INDIRECT("'" &amp; "funnel_data'!$" &amp; $B$1 &amp; "$3:$" &amp; $B$1 &amp;"$140"),0),COLUMN()+COLUMN(INDIRECT($B$1&amp;"1"))-2)</f>
        <v>4.1856794361209183E-2</v>
      </c>
      <c r="G81" s="12">
        <f ca="1">INDEX(funnel_data!$B$3:$X$140,MATCH(SMALL(INDIRECT("'" &amp; "funnel_data'!$" &amp; $B$1 &amp; "$3:$" &amp; $B$1 &amp;"$140"),ROWS(G$3:G81)),INDIRECT("'" &amp; "funnel_data'!$" &amp; $B$1 &amp; "$3:$" &amp; $B$1 &amp;"$140"),0),COLUMN()+COLUMN(INDIRECT($B$1&amp;"1"))-2)</f>
        <v>2.9447548605848081E-2</v>
      </c>
      <c r="H81" s="12">
        <f ca="1">INDEX(funnel_data!$B$3:$X$140,MATCH(SMALL(INDIRECT("'" &amp; "funnel_data'!$" &amp; $B$1 &amp; "$3:$" &amp; $B$1 &amp;"$140"),ROWS(H$3:H81)),INDIRECT("'" &amp; "funnel_data'!$" &amp; $B$1 &amp; "$3:$" &amp; $B$1 &amp;"$140"),0),COLUMN()+COLUMN(INDIRECT($B$1&amp;"1"))-2)</f>
        <v>5.9176477621263046E-2</v>
      </c>
      <c r="I81" s="12">
        <f ca="1">INDEX(funnel_data!$B$3:$X$140,MATCH(SMALL(INDIRECT("'" &amp; "funnel_data'!$" &amp; $B$1 &amp; "$3:$" &amp; $B$1 &amp;"$140"),ROWS(I$3:I81)),INDIRECT("'" &amp; "funnel_data'!$" &amp; $B$1 &amp; "$3:$" &amp; $B$1 &amp;"$140"),0),COLUMN()+COLUMN(INDIRECT($B$1&amp;"1"))-2)</f>
        <v>2.41063629721989E-2</v>
      </c>
      <c r="J81" s="12">
        <f ca="1">INDEX(funnel_data!$B$3:$X$140,MATCH(SMALL(INDIRECT("'" &amp; "funnel_data'!$" &amp; $B$1 &amp; "$3:$" &amp; $B$1 &amp;"$140"),ROWS(J$3:J81)),INDIRECT("'" &amp; "funnel_data'!$" &amp; $B$1 &amp; "$3:$" &amp; $B$1 &amp;"$140"),0),COLUMN()+COLUMN(INDIRECT($B$1&amp;"1"))-2)</f>
        <v>7.1717024228659831E-2</v>
      </c>
      <c r="K81" s="12" t="str">
        <f ca="1">INDEX(funnel_data!$B$3:$X$140,MATCH(SMALL(INDIRECT("'" &amp; "funnel_data'!$" &amp; $B$1 &amp; "$3:$" &amp; $B$1 &amp;"$140"),ROWS(K$3:K81)),INDIRECT("'" &amp; "funnel_data'!$" &amp; $B$1 &amp; "$3:$" &amp; $B$1 &amp;"$140"),0),COLUMN()+COLUMN(INDIRECT($B$1&amp;"1"))-2)</f>
        <v/>
      </c>
    </row>
    <row r="82" spans="1:11" x14ac:dyDescent="0.3">
      <c r="A82" s="12"/>
      <c r="B82" s="12" t="str">
        <f ca="1">INDEX(funnel_data!$B$3:$X$140,MATCH(SMALL(INDIRECT("'" &amp; "funnel_data'!$" &amp; $B$1 &amp; "$3:$" &amp; $B$1 &amp;"$140"),ROWS(B$3:B82)),INDIRECT("'" &amp; "funnel_data'!$" &amp; $B$1 &amp; "$3:$" &amp; $B$1 &amp;"$140"),0),1)</f>
        <v>Trust081</v>
      </c>
      <c r="C82" s="12">
        <f ca="1">INDEX(funnel_data!$B$3:$X$140,MATCH(SMALL(INDIRECT("'" &amp; "funnel_data'!$" &amp; $B$1 &amp; "$3:$" &amp; $B$1 &amp;"$140"),ROWS(C$3:C82)),INDIRECT("'" &amp; "funnel_data'!$" &amp; $B$1 &amp; "$3:$" &amp; $B$1 &amp;"$140"),0),COLUMN()+COLUMN(INDIRECT($B$1&amp;"1"))-2)</f>
        <v>718</v>
      </c>
      <c r="D82" s="12">
        <f ca="1">INDEX(funnel_data!$B$3:$X$140,MATCH(SMALL(INDIRECT("'" &amp; "funnel_data'!$" &amp; $B$1 &amp; "$3:$" &amp; $B$1 &amp;"$140"),ROWS(D$3:D82)),INDIRECT("'" &amp; "funnel_data'!$" &amp; $B$1 &amp; "$3:$" &amp; $B$1 &amp;"$140"),0),COLUMN()+COLUMN(INDIRECT($B$1&amp;"1"))-2)</f>
        <v>30</v>
      </c>
      <c r="E82" s="12">
        <f ca="1">INDEX(funnel_data!$B$3:$X$140,MATCH(SMALL(INDIRECT("'" &amp; "funnel_data'!$" &amp; $B$1 &amp; "$3:$" &amp; $B$1 &amp;"$140"),ROWS(E$3:E82)),INDIRECT("'" &amp; "funnel_data'!$" &amp; $B$1 &amp; "$3:$" &amp; $B$1 &amp;"$140"),0),COLUMN()+COLUMN(INDIRECT($B$1&amp;"1"))-2)</f>
        <v>4.1782729805013928E-2</v>
      </c>
      <c r="F82" s="12">
        <f ca="1">INDEX(funnel_data!$B$3:$X$140,MATCH(SMALL(INDIRECT("'" &amp; "funnel_data'!$" &amp; $B$1 &amp; "$3:$" &amp; $B$1 &amp;"$140"),ROWS(F$3:F82)),INDIRECT("'" &amp; "funnel_data'!$" &amp; $B$1 &amp; "$3:$" &amp; $B$1 &amp;"$140"),0),COLUMN()+COLUMN(INDIRECT($B$1&amp;"1"))-2)</f>
        <v>4.1856794361209183E-2</v>
      </c>
      <c r="G82" s="12">
        <f ca="1">INDEX(funnel_data!$B$3:$X$140,MATCH(SMALL(INDIRECT("'" &amp; "funnel_data'!$" &amp; $B$1 &amp; "$3:$" &amp; $B$1 &amp;"$140"),ROWS(G$3:G82)),INDIRECT("'" &amp; "funnel_data'!$" &amp; $B$1 &amp; "$3:$" &amp; $B$1 &amp;"$140"),0),COLUMN()+COLUMN(INDIRECT($B$1&amp;"1"))-2)</f>
        <v>2.9483512198080614E-2</v>
      </c>
      <c r="H82" s="12">
        <f ca="1">INDEX(funnel_data!$B$3:$X$140,MATCH(SMALL(INDIRECT("'" &amp; "funnel_data'!$" &amp; $B$1 &amp; "$3:$" &amp; $B$1 &amp;"$140"),ROWS(H$3:H82)),INDIRECT("'" &amp; "funnel_data'!$" &amp; $B$1 &amp; "$3:$" &amp; $B$1 &amp;"$140"),0),COLUMN()+COLUMN(INDIRECT($B$1&amp;"1"))-2)</f>
        <v>5.9106500766947158E-2</v>
      </c>
      <c r="I82" s="12">
        <f ca="1">INDEX(funnel_data!$B$3:$X$140,MATCH(SMALL(INDIRECT("'" &amp; "funnel_data'!$" &amp; $B$1 &amp; "$3:$" &amp; $B$1 &amp;"$140"),ROWS(I$3:I82)),INDIRECT("'" &amp; "funnel_data'!$" &amp; $B$1 &amp; "$3:$" &amp; $B$1 &amp;"$140"),0),COLUMN()+COLUMN(INDIRECT($B$1&amp;"1"))-2)</f>
        <v>2.4151966442165326E-2</v>
      </c>
      <c r="J82" s="12">
        <f ca="1">INDEX(funnel_data!$B$3:$X$140,MATCH(SMALL(INDIRECT("'" &amp; "funnel_data'!$" &amp; $B$1 &amp; "$3:$" &amp; $B$1 &amp;"$140"),ROWS(J$3:J82)),INDIRECT("'" &amp; "funnel_data'!$" &amp; $B$1 &amp; "$3:$" &amp; $B$1 &amp;"$140"),0),COLUMN()+COLUMN(INDIRECT($B$1&amp;"1"))-2)</f>
        <v>7.1588197547025348E-2</v>
      </c>
      <c r="K82" s="12" t="str">
        <f ca="1">INDEX(funnel_data!$B$3:$X$140,MATCH(SMALL(INDIRECT("'" &amp; "funnel_data'!$" &amp; $B$1 &amp; "$3:$" &amp; $B$1 &amp;"$140"),ROWS(K$3:K82)),INDIRECT("'" &amp; "funnel_data'!$" &amp; $B$1 &amp; "$3:$" &amp; $B$1 &amp;"$140"),0),COLUMN()+COLUMN(INDIRECT($B$1&amp;"1"))-2)</f>
        <v/>
      </c>
    </row>
    <row r="83" spans="1:11" x14ac:dyDescent="0.3">
      <c r="A83" s="12"/>
      <c r="B83" s="12" t="str">
        <f ca="1">INDEX(funnel_data!$B$3:$X$140,MATCH(SMALL(INDIRECT("'" &amp; "funnel_data'!$" &amp; $B$1 &amp; "$3:$" &amp; $B$1 &amp;"$140"),ROWS(B$3:B83)),INDIRECT("'" &amp; "funnel_data'!$" &amp; $B$1 &amp; "$3:$" &amp; $B$1 &amp;"$140"),0),1)</f>
        <v>Trust141</v>
      </c>
      <c r="C83" s="12">
        <f ca="1">INDEX(funnel_data!$B$3:$X$140,MATCH(SMALL(INDIRECT("'" &amp; "funnel_data'!$" &amp; $B$1 &amp; "$3:$" &amp; $B$1 &amp;"$140"),ROWS(C$3:C83)),INDIRECT("'" &amp; "funnel_data'!$" &amp; $B$1 &amp; "$3:$" &amp; $B$1 &amp;"$140"),0),COLUMN()+COLUMN(INDIRECT($B$1&amp;"1"))-2)</f>
        <v>751</v>
      </c>
      <c r="D83" s="12">
        <f ca="1">INDEX(funnel_data!$B$3:$X$140,MATCH(SMALL(INDIRECT("'" &amp; "funnel_data'!$" &amp; $B$1 &amp; "$3:$" &amp; $B$1 &amp;"$140"),ROWS(D$3:D83)),INDIRECT("'" &amp; "funnel_data'!$" &amp; $B$1 &amp; "$3:$" &amp; $B$1 &amp;"$140"),0),COLUMN()+COLUMN(INDIRECT($B$1&amp;"1"))-2)</f>
        <v>28</v>
      </c>
      <c r="E83" s="12">
        <f ca="1">INDEX(funnel_data!$B$3:$X$140,MATCH(SMALL(INDIRECT("'" &amp; "funnel_data'!$" &amp; $B$1 &amp; "$3:$" &amp; $B$1 &amp;"$140"),ROWS(E$3:E83)),INDIRECT("'" &amp; "funnel_data'!$" &amp; $B$1 &amp; "$3:$" &amp; $B$1 &amp;"$140"),0),COLUMN()+COLUMN(INDIRECT($B$1&amp;"1"))-2)</f>
        <v>3.7283621837549935E-2</v>
      </c>
      <c r="F83" s="12">
        <f ca="1">INDEX(funnel_data!$B$3:$X$140,MATCH(SMALL(INDIRECT("'" &amp; "funnel_data'!$" &amp; $B$1 &amp; "$3:$" &amp; $B$1 &amp;"$140"),ROWS(F$3:F83)),INDIRECT("'" &amp; "funnel_data'!$" &amp; $B$1 &amp; "$3:$" &amp; $B$1 &amp;"$140"),0),COLUMN()+COLUMN(INDIRECT($B$1&amp;"1"))-2)</f>
        <v>4.1856794361209183E-2</v>
      </c>
      <c r="G83" s="12">
        <f ca="1">INDEX(funnel_data!$B$3:$X$140,MATCH(SMALL(INDIRECT("'" &amp; "funnel_data'!$" &amp; $B$1 &amp; "$3:$" &amp; $B$1 &amp;"$140"),ROWS(G$3:G83)),INDIRECT("'" &amp; "funnel_data'!$" &amp; $B$1 &amp; "$3:$" &amp; $B$1 &amp;"$140"),0),COLUMN()+COLUMN(INDIRECT($B$1&amp;"1"))-2)</f>
        <v>2.9712881992324275E-2</v>
      </c>
      <c r="H83" s="12">
        <f ca="1">INDEX(funnel_data!$B$3:$X$140,MATCH(SMALL(INDIRECT("'" &amp; "funnel_data'!$" &amp; $B$1 &amp; "$3:$" &amp; $B$1 &amp;"$140"),ROWS(H$3:H83)),INDIRECT("'" &amp; "funnel_data'!$" &amp; $B$1 &amp; "$3:$" &amp; $B$1 &amp;"$140"),0),COLUMN()+COLUMN(INDIRECT($B$1&amp;"1"))-2)</f>
        <v>5.8663944524041799E-2</v>
      </c>
      <c r="I83" s="12">
        <f ca="1">INDEX(funnel_data!$B$3:$X$140,MATCH(SMALL(INDIRECT("'" &amp; "funnel_data'!$" &amp; $B$1 &amp; "$3:$" &amp; $B$1 &amp;"$140"),ROWS(I$3:I83)),INDIRECT("'" &amp; "funnel_data'!$" &amp; $B$1 &amp; "$3:$" &amp; $B$1 &amp;"$140"),0),COLUMN()+COLUMN(INDIRECT($B$1&amp;"1"))-2)</f>
        <v>2.4443690844606208E-2</v>
      </c>
      <c r="J83" s="12">
        <f ca="1">INDEX(funnel_data!$B$3:$X$140,MATCH(SMALL(INDIRECT("'" &amp; "funnel_data'!$" &amp; $B$1 &amp; "$3:$" &amp; $B$1 &amp;"$140"),ROWS(J$3:J83)),INDIRECT("'" &amp; "funnel_data'!$" &amp; $B$1 &amp; "$3:$" &amp; $B$1 &amp;"$140"),0),COLUMN()+COLUMN(INDIRECT($B$1&amp;"1"))-2)</f>
        <v>7.0774643770740109E-2</v>
      </c>
      <c r="K83" s="12" t="str">
        <f ca="1">INDEX(funnel_data!$B$3:$X$140,MATCH(SMALL(INDIRECT("'" &amp; "funnel_data'!$" &amp; $B$1 &amp; "$3:$" &amp; $B$1 &amp;"$140"),ROWS(K$3:K83)),INDIRECT("'" &amp; "funnel_data'!$" &amp; $B$1 &amp; "$3:$" &amp; $B$1 &amp;"$140"),0),COLUMN()+COLUMN(INDIRECT($B$1&amp;"1"))-2)</f>
        <v/>
      </c>
    </row>
    <row r="84" spans="1:11" x14ac:dyDescent="0.3">
      <c r="A84" s="12"/>
      <c r="B84" s="12" t="str">
        <f ca="1">INDEX(funnel_data!$B$3:$X$140,MATCH(SMALL(INDIRECT("'" &amp; "funnel_data'!$" &amp; $B$1 &amp; "$3:$" &amp; $B$1 &amp;"$140"),ROWS(B$3:B84)),INDIRECT("'" &amp; "funnel_data'!$" &amp; $B$1 &amp; "$3:$" &amp; $B$1 &amp;"$140"),0),1)</f>
        <v>Trust126</v>
      </c>
      <c r="C84" s="12">
        <f ca="1">INDEX(funnel_data!$B$3:$X$140,MATCH(SMALL(INDIRECT("'" &amp; "funnel_data'!$" &amp; $B$1 &amp; "$3:$" &amp; $B$1 &amp;"$140"),ROWS(C$3:C84)),INDIRECT("'" &amp; "funnel_data'!$" &amp; $B$1 &amp; "$3:$" &amp; $B$1 &amp;"$140"),0),COLUMN()+COLUMN(INDIRECT($B$1&amp;"1"))-2)</f>
        <v>761</v>
      </c>
      <c r="D84" s="12">
        <f ca="1">INDEX(funnel_data!$B$3:$X$140,MATCH(SMALL(INDIRECT("'" &amp; "funnel_data'!$" &amp; $B$1 &amp; "$3:$" &amp; $B$1 &amp;"$140"),ROWS(D$3:D84)),INDIRECT("'" &amp; "funnel_data'!$" &amp; $B$1 &amp; "$3:$" &amp; $B$1 &amp;"$140"),0),COLUMN()+COLUMN(INDIRECT($B$1&amp;"1"))-2)</f>
        <v>30</v>
      </c>
      <c r="E84" s="12">
        <f ca="1">INDEX(funnel_data!$B$3:$X$140,MATCH(SMALL(INDIRECT("'" &amp; "funnel_data'!$" &amp; $B$1 &amp; "$3:$" &amp; $B$1 &amp;"$140"),ROWS(E$3:E84)),INDIRECT("'" &amp; "funnel_data'!$" &amp; $B$1 &amp; "$3:$" &amp; $B$1 &amp;"$140"),0),COLUMN()+COLUMN(INDIRECT($B$1&amp;"1"))-2)</f>
        <v>3.9421813403416557E-2</v>
      </c>
      <c r="F84" s="12">
        <f ca="1">INDEX(funnel_data!$B$3:$X$140,MATCH(SMALL(INDIRECT("'" &amp; "funnel_data'!$" &amp; $B$1 &amp; "$3:$" &amp; $B$1 &amp;"$140"),ROWS(F$3:F84)),INDIRECT("'" &amp; "funnel_data'!$" &amp; $B$1 &amp; "$3:$" &amp; $B$1 &amp;"$140"),0),COLUMN()+COLUMN(INDIRECT($B$1&amp;"1"))-2)</f>
        <v>4.1856794361209183E-2</v>
      </c>
      <c r="G84" s="12">
        <f ca="1">INDEX(funnel_data!$B$3:$X$140,MATCH(SMALL(INDIRECT("'" &amp; "funnel_data'!$" &amp; $B$1 &amp; "$3:$" &amp; $B$1 &amp;"$140"),ROWS(G$3:G84)),INDIRECT("'" &amp; "funnel_data'!$" &amp; $B$1 &amp; "$3:$" &amp; $B$1 &amp;"$140"),0),COLUMN()+COLUMN(INDIRECT($B$1&amp;"1"))-2)</f>
        <v>2.9779778525676141E-2</v>
      </c>
      <c r="H84" s="12">
        <f ca="1">INDEX(funnel_data!$B$3:$X$140,MATCH(SMALL(INDIRECT("'" &amp; "funnel_data'!$" &amp; $B$1 &amp; "$3:$" &amp; $B$1 &amp;"$140"),ROWS(H$3:H84)),INDIRECT("'" &amp; "funnel_data'!$" &amp; $B$1 &amp; "$3:$" &amp; $B$1 &amp;"$140"),0),COLUMN()+COLUMN(INDIRECT($B$1&amp;"1"))-2)</f>
        <v>5.8536078009533747E-2</v>
      </c>
      <c r="I84" s="12">
        <f ca="1">INDEX(funnel_data!$B$3:$X$140,MATCH(SMALL(INDIRECT("'" &amp; "funnel_data'!$" &amp; $B$1 &amp; "$3:$" &amp; $B$1 &amp;"$140"),ROWS(I$3:I84)),INDIRECT("'" &amp; "funnel_data'!$" &amp; $B$1 &amp; "$3:$" &amp; $B$1 &amp;"$140"),0),COLUMN()+COLUMN(INDIRECT($B$1&amp;"1"))-2)</f>
        <v>2.4529057059458702E-2</v>
      </c>
      <c r="J84" s="12">
        <f ca="1">INDEX(funnel_data!$B$3:$X$140,MATCH(SMALL(INDIRECT("'" &amp; "funnel_data'!$" &amp; $B$1 &amp; "$3:$" &amp; $B$1 &amp;"$140"),ROWS(J$3:J84)),INDIRECT("'" &amp; "funnel_data'!$" &amp; $B$1 &amp; "$3:$" &amp; $B$1 &amp;"$140"),0),COLUMN()+COLUMN(INDIRECT($B$1&amp;"1"))-2)</f>
        <v>7.053997178979543E-2</v>
      </c>
      <c r="K84" s="12" t="str">
        <f ca="1">INDEX(funnel_data!$B$3:$X$140,MATCH(SMALL(INDIRECT("'" &amp; "funnel_data'!$" &amp; $B$1 &amp; "$3:$" &amp; $B$1 &amp;"$140"),ROWS(K$3:K84)),INDIRECT("'" &amp; "funnel_data'!$" &amp; $B$1 &amp; "$3:$" &amp; $B$1 &amp;"$140"),0),COLUMN()+COLUMN(INDIRECT($B$1&amp;"1"))-2)</f>
        <v/>
      </c>
    </row>
    <row r="85" spans="1:11" x14ac:dyDescent="0.3">
      <c r="A85" s="12"/>
      <c r="B85" s="12" t="str">
        <f ca="1">INDEX(funnel_data!$B$3:$X$140,MATCH(SMALL(INDIRECT("'" &amp; "funnel_data'!$" &amp; $B$1 &amp; "$3:$" &amp; $B$1 &amp;"$140"),ROWS(B$3:B85)),INDIRECT("'" &amp; "funnel_data'!$" &amp; $B$1 &amp; "$3:$" &amp; $B$1 &amp;"$140"),0),1)</f>
        <v>Trust060</v>
      </c>
      <c r="C85" s="12">
        <f ca="1">INDEX(funnel_data!$B$3:$X$140,MATCH(SMALL(INDIRECT("'" &amp; "funnel_data'!$" &amp; $B$1 &amp; "$3:$" &amp; $B$1 &amp;"$140"),ROWS(C$3:C85)),INDIRECT("'" &amp; "funnel_data'!$" &amp; $B$1 &amp; "$3:$" &amp; $B$1 &amp;"$140"),0),COLUMN()+COLUMN(INDIRECT($B$1&amp;"1"))-2)</f>
        <v>766</v>
      </c>
      <c r="D85" s="12">
        <f ca="1">INDEX(funnel_data!$B$3:$X$140,MATCH(SMALL(INDIRECT("'" &amp; "funnel_data'!$" &amp; $B$1 &amp; "$3:$" &amp; $B$1 &amp;"$140"),ROWS(D$3:D85)),INDIRECT("'" &amp; "funnel_data'!$" &amp; $B$1 &amp; "$3:$" &amp; $B$1 &amp;"$140"),0),COLUMN()+COLUMN(INDIRECT($B$1&amp;"1"))-2)</f>
        <v>36</v>
      </c>
      <c r="E85" s="12">
        <f ca="1">INDEX(funnel_data!$B$3:$X$140,MATCH(SMALL(INDIRECT("'" &amp; "funnel_data'!$" &amp; $B$1 &amp; "$3:$" &amp; $B$1 &amp;"$140"),ROWS(E$3:E85)),INDIRECT("'" &amp; "funnel_data'!$" &amp; $B$1 &amp; "$3:$" &amp; $B$1 &amp;"$140"),0),COLUMN()+COLUMN(INDIRECT($B$1&amp;"1"))-2)</f>
        <v>4.6997389033942558E-2</v>
      </c>
      <c r="F85" s="12">
        <f ca="1">INDEX(funnel_data!$B$3:$X$140,MATCH(SMALL(INDIRECT("'" &amp; "funnel_data'!$" &amp; $B$1 &amp; "$3:$" &amp; $B$1 &amp;"$140"),ROWS(F$3:F85)),INDIRECT("'" &amp; "funnel_data'!$" &amp; $B$1 &amp; "$3:$" &amp; $B$1 &amp;"$140"),0),COLUMN()+COLUMN(INDIRECT($B$1&amp;"1"))-2)</f>
        <v>4.1856794361209183E-2</v>
      </c>
      <c r="G85" s="12">
        <f ca="1">INDEX(funnel_data!$B$3:$X$140,MATCH(SMALL(INDIRECT("'" &amp; "funnel_data'!$" &amp; $B$1 &amp; "$3:$" &amp; $B$1 &amp;"$140"),ROWS(G$3:G85)),INDIRECT("'" &amp; "funnel_data'!$" &amp; $B$1 &amp; "$3:$" &amp; $B$1 &amp;"$140"),0),COLUMN()+COLUMN(INDIRECT($B$1&amp;"1"))-2)</f>
        <v>2.9812793121158684E-2</v>
      </c>
      <c r="H85" s="12">
        <f ca="1">INDEX(funnel_data!$B$3:$X$140,MATCH(SMALL(INDIRECT("'" &amp; "funnel_data'!$" &amp; $B$1 &amp; "$3:$" &amp; $B$1 &amp;"$140"),ROWS(H$3:H85)),INDIRECT("'" &amp; "funnel_data'!$" &amp; $B$1 &amp; "$3:$" &amp; $B$1 &amp;"$140"),0),COLUMN()+COLUMN(INDIRECT($B$1&amp;"1"))-2)</f>
        <v>5.8473172409117251E-2</v>
      </c>
      <c r="I85" s="12">
        <f ca="1">INDEX(funnel_data!$B$3:$X$140,MATCH(SMALL(INDIRECT("'" &amp; "funnel_data'!$" &amp; $B$1 &amp; "$3:$" &amp; $B$1 &amp;"$140"),ROWS(I$3:I85)),INDIRECT("'" &amp; "funnel_data'!$" &amp; $B$1 &amp; "$3:$" &amp; $B$1 &amp;"$140"),0),COLUMN()+COLUMN(INDIRECT($B$1&amp;"1"))-2)</f>
        <v>2.4571233886565891E-2</v>
      </c>
      <c r="J85" s="12">
        <f ca="1">INDEX(funnel_data!$B$3:$X$140,MATCH(SMALL(INDIRECT("'" &amp; "funnel_data'!$" &amp; $B$1 &amp; "$3:$" &amp; $B$1 &amp;"$140"),ROWS(J$3:J85)),INDIRECT("'" &amp; "funnel_data'!$" &amp; $B$1 &amp; "$3:$" &amp; $B$1 &amp;"$140"),0),COLUMN()+COLUMN(INDIRECT($B$1&amp;"1"))-2)</f>
        <v>7.0424585950707039E-2</v>
      </c>
      <c r="K85" s="12" t="str">
        <f ca="1">INDEX(funnel_data!$B$3:$X$140,MATCH(SMALL(INDIRECT("'" &amp; "funnel_data'!$" &amp; $B$1 &amp; "$3:$" &amp; $B$1 &amp;"$140"),ROWS(K$3:K85)),INDIRECT("'" &amp; "funnel_data'!$" &amp; $B$1 &amp; "$3:$" &amp; $B$1 &amp;"$140"),0),COLUMN()+COLUMN(INDIRECT($B$1&amp;"1"))-2)</f>
        <v/>
      </c>
    </row>
    <row r="86" spans="1:11" x14ac:dyDescent="0.3">
      <c r="A86" s="12"/>
      <c r="B86" s="12" t="str">
        <f ca="1">INDEX(funnel_data!$B$3:$X$140,MATCH(SMALL(INDIRECT("'" &amp; "funnel_data'!$" &amp; $B$1 &amp; "$3:$" &amp; $B$1 &amp;"$140"),ROWS(B$3:B86)),INDIRECT("'" &amp; "funnel_data'!$" &amp; $B$1 &amp; "$3:$" &amp; $B$1 &amp;"$140"),0),1)</f>
        <v>Trust073</v>
      </c>
      <c r="C86" s="12">
        <f ca="1">INDEX(funnel_data!$B$3:$X$140,MATCH(SMALL(INDIRECT("'" &amp; "funnel_data'!$" &amp; $B$1 &amp; "$3:$" &amp; $B$1 &amp;"$140"),ROWS(C$3:C86)),INDIRECT("'" &amp; "funnel_data'!$" &amp; $B$1 &amp; "$3:$" &amp; $B$1 &amp;"$140"),0),COLUMN()+COLUMN(INDIRECT($B$1&amp;"1"))-2)</f>
        <v>786</v>
      </c>
      <c r="D86" s="12">
        <f ca="1">INDEX(funnel_data!$B$3:$X$140,MATCH(SMALL(INDIRECT("'" &amp; "funnel_data'!$" &amp; $B$1 &amp; "$3:$" &amp; $B$1 &amp;"$140"),ROWS(D$3:D86)),INDIRECT("'" &amp; "funnel_data'!$" &amp; $B$1 &amp; "$3:$" &amp; $B$1 &amp;"$140"),0),COLUMN()+COLUMN(INDIRECT($B$1&amp;"1"))-2)</f>
        <v>30</v>
      </c>
      <c r="E86" s="12">
        <f ca="1">INDEX(funnel_data!$B$3:$X$140,MATCH(SMALL(INDIRECT("'" &amp; "funnel_data'!$" &amp; $B$1 &amp; "$3:$" &amp; $B$1 &amp;"$140"),ROWS(E$3:E86)),INDIRECT("'" &amp; "funnel_data'!$" &amp; $B$1 &amp; "$3:$" &amp; $B$1 &amp;"$140"),0),COLUMN()+COLUMN(INDIRECT($B$1&amp;"1"))-2)</f>
        <v>3.8167938931297711E-2</v>
      </c>
      <c r="F86" s="12">
        <f ca="1">INDEX(funnel_data!$B$3:$X$140,MATCH(SMALL(INDIRECT("'" &amp; "funnel_data'!$" &amp; $B$1 &amp; "$3:$" &amp; $B$1 &amp;"$140"),ROWS(F$3:F86)),INDIRECT("'" &amp; "funnel_data'!$" &amp; $B$1 &amp; "$3:$" &amp; $B$1 &amp;"$140"),0),COLUMN()+COLUMN(INDIRECT($B$1&amp;"1"))-2)</f>
        <v>4.1856794361209183E-2</v>
      </c>
      <c r="G86" s="12">
        <f ca="1">INDEX(funnel_data!$B$3:$X$140,MATCH(SMALL(INDIRECT("'" &amp; "funnel_data'!$" &amp; $B$1 &amp; "$3:$" &amp; $B$1 &amp;"$140"),ROWS(G$3:G86)),INDIRECT("'" &amp; "funnel_data'!$" &amp; $B$1 &amp; "$3:$" &amp; $B$1 &amp;"$140"),0),COLUMN()+COLUMN(INDIRECT($B$1&amp;"1"))-2)</f>
        <v>2.9942057477885614E-2</v>
      </c>
      <c r="H86" s="12">
        <f ca="1">INDEX(funnel_data!$B$3:$X$140,MATCH(SMALL(INDIRECT("'" &amp; "funnel_data'!$" &amp; $B$1 &amp; "$3:$" &amp; $B$1 &amp;"$140"),ROWS(H$3:H86)),INDIRECT("'" &amp; "funnel_data'!$" &amp; $B$1 &amp; "$3:$" &amp; $B$1 &amp;"$140"),0),COLUMN()+COLUMN(INDIRECT($B$1&amp;"1"))-2)</f>
        <v>5.8228128462967377E-2</v>
      </c>
      <c r="I86" s="12">
        <f ca="1">INDEX(funnel_data!$B$3:$X$140,MATCH(SMALL(INDIRECT("'" &amp; "funnel_data'!$" &amp; $B$1 &amp; "$3:$" &amp; $B$1 &amp;"$140"),ROWS(I$3:I86)),INDIRECT("'" &amp; "funnel_data'!$" &amp; $B$1 &amp; "$3:$" &amp; $B$1 &amp;"$140"),0),COLUMN()+COLUMN(INDIRECT($B$1&amp;"1"))-2)</f>
        <v>2.4736671023310994E-2</v>
      </c>
      <c r="J86" s="12">
        <f ca="1">INDEX(funnel_data!$B$3:$X$140,MATCH(SMALL(INDIRECT("'" &amp; "funnel_data'!$" &amp; $B$1 &amp; "$3:$" &amp; $B$1 &amp;"$140"),ROWS(J$3:J86)),INDIRECT("'" &amp; "funnel_data'!$" &amp; $B$1 &amp; "$3:$" &amp; $B$1 &amp;"$140"),0),COLUMN()+COLUMN(INDIRECT($B$1&amp;"1"))-2)</f>
        <v>6.9975515088088566E-2</v>
      </c>
      <c r="K86" s="12" t="str">
        <f ca="1">INDEX(funnel_data!$B$3:$X$140,MATCH(SMALL(INDIRECT("'" &amp; "funnel_data'!$" &amp; $B$1 &amp; "$3:$" &amp; $B$1 &amp;"$140"),ROWS(K$3:K86)),INDIRECT("'" &amp; "funnel_data'!$" &amp; $B$1 &amp; "$3:$" &amp; $B$1 &amp;"$140"),0),COLUMN()+COLUMN(INDIRECT($B$1&amp;"1"))-2)</f>
        <v/>
      </c>
    </row>
    <row r="87" spans="1:11" x14ac:dyDescent="0.3">
      <c r="A87" s="12"/>
      <c r="B87" s="12" t="str">
        <f ca="1">INDEX(funnel_data!$B$3:$X$140,MATCH(SMALL(INDIRECT("'" &amp; "funnel_data'!$" &amp; $B$1 &amp; "$3:$" &amp; $B$1 &amp;"$140"),ROWS(B$3:B87)),INDIRECT("'" &amp; "funnel_data'!$" &amp; $B$1 &amp; "$3:$" &amp; $B$1 &amp;"$140"),0),1)</f>
        <v>Trust080</v>
      </c>
      <c r="C87" s="12">
        <f ca="1">INDEX(funnel_data!$B$3:$X$140,MATCH(SMALL(INDIRECT("'" &amp; "funnel_data'!$" &amp; $B$1 &amp; "$3:$" &amp; $B$1 &amp;"$140"),ROWS(C$3:C87)),INDIRECT("'" &amp; "funnel_data'!$" &amp; $B$1 &amp; "$3:$" &amp; $B$1 &amp;"$140"),0),COLUMN()+COLUMN(INDIRECT($B$1&amp;"1"))-2)</f>
        <v>808</v>
      </c>
      <c r="D87" s="12">
        <f ca="1">INDEX(funnel_data!$B$3:$X$140,MATCH(SMALL(INDIRECT("'" &amp; "funnel_data'!$" &amp; $B$1 &amp; "$3:$" &amp; $B$1 &amp;"$140"),ROWS(D$3:D87)),INDIRECT("'" &amp; "funnel_data'!$" &amp; $B$1 &amp; "$3:$" &amp; $B$1 &amp;"$140"),0),COLUMN()+COLUMN(INDIRECT($B$1&amp;"1"))-2)</f>
        <v>23</v>
      </c>
      <c r="E87" s="12">
        <f ca="1">INDEX(funnel_data!$B$3:$X$140,MATCH(SMALL(INDIRECT("'" &amp; "funnel_data'!$" &amp; $B$1 &amp; "$3:$" &amp; $B$1 &amp;"$140"),ROWS(E$3:E87)),INDIRECT("'" &amp; "funnel_data'!$" &amp; $B$1 &amp; "$3:$" &amp; $B$1 &amp;"$140"),0),COLUMN()+COLUMN(INDIRECT($B$1&amp;"1"))-2)</f>
        <v>2.8465346534653466E-2</v>
      </c>
      <c r="F87" s="12">
        <f ca="1">INDEX(funnel_data!$B$3:$X$140,MATCH(SMALL(INDIRECT("'" &amp; "funnel_data'!$" &amp; $B$1 &amp; "$3:$" &amp; $B$1 &amp;"$140"),ROWS(F$3:F87)),INDIRECT("'" &amp; "funnel_data'!$" &amp; $B$1 &amp; "$3:$" &amp; $B$1 &amp;"$140"),0),COLUMN()+COLUMN(INDIRECT($B$1&amp;"1"))-2)</f>
        <v>4.1856794361209183E-2</v>
      </c>
      <c r="G87" s="12">
        <f ca="1">INDEX(funnel_data!$B$3:$X$140,MATCH(SMALL(INDIRECT("'" &amp; "funnel_data'!$" &amp; $B$1 &amp; "$3:$" &amp; $B$1 &amp;"$140"),ROWS(G$3:G87)),INDIRECT("'" &amp; "funnel_data'!$" &amp; $B$1 &amp; "$3:$" &amp; $B$1 &amp;"$140"),0),COLUMN()+COLUMN(INDIRECT($B$1&amp;"1"))-2)</f>
        <v>3.0079312248455326E-2</v>
      </c>
      <c r="H87" s="12">
        <f ca="1">INDEX(funnel_data!$B$3:$X$140,MATCH(SMALL(INDIRECT("'" &amp; "funnel_data'!$" &amp; $B$1 &amp; "$3:$" &amp; $B$1 &amp;"$140"),ROWS(H$3:H87)),INDIRECT("'" &amp; "funnel_data'!$" &amp; $B$1 &amp; "$3:$" &amp; $B$1 &amp;"$140"),0),COLUMN()+COLUMN(INDIRECT($B$1&amp;"1"))-2)</f>
        <v>5.7970104888722715E-2</v>
      </c>
      <c r="I87" s="12">
        <f ca="1">INDEX(funnel_data!$B$3:$X$140,MATCH(SMALL(INDIRECT("'" &amp; "funnel_data'!$" &amp; $B$1 &amp; "$3:$" &amp; $B$1 &amp;"$140"),ROWS(I$3:I87)),INDIRECT("'" &amp; "funnel_data'!$" &amp; $B$1 &amp; "$3:$" &amp; $B$1 &amp;"$140"),0),COLUMN()+COLUMN(INDIRECT($B$1&amp;"1"))-2)</f>
        <v>2.4912855441626806E-2</v>
      </c>
      <c r="J87" s="12">
        <f ca="1">INDEX(funnel_data!$B$3:$X$140,MATCH(SMALL(INDIRECT("'" &amp; "funnel_data'!$" &amp; $B$1 &amp; "$3:$" &amp; $B$1 &amp;"$140"),ROWS(J$3:J87)),INDIRECT("'" &amp; "funnel_data'!$" &amp; $B$1 &amp; "$3:$" &amp; $B$1 &amp;"$140"),0),COLUMN()+COLUMN(INDIRECT($B$1&amp;"1"))-2)</f>
        <v>6.9503361812737641E-2</v>
      </c>
      <c r="K87" s="12" t="str">
        <f ca="1">INDEX(funnel_data!$B$3:$X$140,MATCH(SMALL(INDIRECT("'" &amp; "funnel_data'!$" &amp; $B$1 &amp; "$3:$" &amp; $B$1 &amp;"$140"),ROWS(K$3:K87)),INDIRECT("'" &amp; "funnel_data'!$" &amp; $B$1 &amp; "$3:$" &amp; $B$1 &amp;"$140"),0),COLUMN()+COLUMN(INDIRECT($B$1&amp;"1"))-2)</f>
        <v/>
      </c>
    </row>
    <row r="88" spans="1:11" x14ac:dyDescent="0.3">
      <c r="A88" s="12"/>
      <c r="B88" s="12" t="str">
        <f ca="1">INDEX(funnel_data!$B$3:$X$140,MATCH(SMALL(INDIRECT("'" &amp; "funnel_data'!$" &amp; $B$1 &amp; "$3:$" &amp; $B$1 &amp;"$140"),ROWS(B$3:B88)),INDIRECT("'" &amp; "funnel_data'!$" &amp; $B$1 &amp; "$3:$" &amp; $B$1 &amp;"$140"),0),1)</f>
        <v>Trust128</v>
      </c>
      <c r="C88" s="12">
        <f ca="1">INDEX(funnel_data!$B$3:$X$140,MATCH(SMALL(INDIRECT("'" &amp; "funnel_data'!$" &amp; $B$1 &amp; "$3:$" &amp; $B$1 &amp;"$140"),ROWS(C$3:C88)),INDIRECT("'" &amp; "funnel_data'!$" &amp; $B$1 &amp; "$3:$" &amp; $B$1 &amp;"$140"),0),COLUMN()+COLUMN(INDIRECT($B$1&amp;"1"))-2)</f>
        <v>810</v>
      </c>
      <c r="D88" s="12">
        <f ca="1">INDEX(funnel_data!$B$3:$X$140,MATCH(SMALL(INDIRECT("'" &amp; "funnel_data'!$" &amp; $B$1 &amp; "$3:$" &amp; $B$1 &amp;"$140"),ROWS(D$3:D88)),INDIRECT("'" &amp; "funnel_data'!$" &amp; $B$1 &amp; "$3:$" &amp; $B$1 &amp;"$140"),0),COLUMN()+COLUMN(INDIRECT($B$1&amp;"1"))-2)</f>
        <v>54</v>
      </c>
      <c r="E88" s="12">
        <f ca="1">INDEX(funnel_data!$B$3:$X$140,MATCH(SMALL(INDIRECT("'" &amp; "funnel_data'!$" &amp; $B$1 &amp; "$3:$" &amp; $B$1 &amp;"$140"),ROWS(E$3:E88)),INDIRECT("'" &amp; "funnel_data'!$" &amp; $B$1 &amp; "$3:$" &amp; $B$1 &amp;"$140"),0),COLUMN()+COLUMN(INDIRECT($B$1&amp;"1"))-2)</f>
        <v>6.6666666666666666E-2</v>
      </c>
      <c r="F88" s="12">
        <f ca="1">INDEX(funnel_data!$B$3:$X$140,MATCH(SMALL(INDIRECT("'" &amp; "funnel_data'!$" &amp; $B$1 &amp; "$3:$" &amp; $B$1 &amp;"$140"),ROWS(F$3:F88)),INDIRECT("'" &amp; "funnel_data'!$" &amp; $B$1 &amp; "$3:$" &amp; $B$1 &amp;"$140"),0),COLUMN()+COLUMN(INDIRECT($B$1&amp;"1"))-2)</f>
        <v>4.1856794361209183E-2</v>
      </c>
      <c r="G88" s="12">
        <f ca="1">INDEX(funnel_data!$B$3:$X$140,MATCH(SMALL(INDIRECT("'" &amp; "funnel_data'!$" &amp; $B$1 &amp; "$3:$" &amp; $B$1 &amp;"$140"),ROWS(G$3:G88)),INDIRECT("'" &amp; "funnel_data'!$" &amp; $B$1 &amp; "$3:$" &amp; $B$1 &amp;"$140"),0),COLUMN()+COLUMN(INDIRECT($B$1&amp;"1"))-2)</f>
        <v>3.0091544057316233E-2</v>
      </c>
      <c r="H88" s="12">
        <f ca="1">INDEX(funnel_data!$B$3:$X$140,MATCH(SMALL(INDIRECT("'" &amp; "funnel_data'!$" &amp; $B$1 &amp; "$3:$" &amp; $B$1 &amp;"$140"),ROWS(H$3:H88)),INDIRECT("'" &amp; "funnel_data'!$" &amp; $B$1 &amp; "$3:$" &amp; $B$1 &amp;"$140"),0),COLUMN()+COLUMN(INDIRECT($B$1&amp;"1"))-2)</f>
        <v>5.794721786534645E-2</v>
      </c>
      <c r="I88" s="12">
        <f ca="1">INDEX(funnel_data!$B$3:$X$140,MATCH(SMALL(INDIRECT("'" &amp; "funnel_data'!$" &amp; $B$1 &amp; "$3:$" &amp; $B$1 &amp;"$140"),ROWS(I$3:I88)),INDIRECT("'" &amp; "funnel_data'!$" &amp; $B$1 &amp; "$3:$" &amp; $B$1 &amp;"$140"),0),COLUMN()+COLUMN(INDIRECT($B$1&amp;"1"))-2)</f>
        <v>2.4928582554110602E-2</v>
      </c>
      <c r="J88" s="12">
        <f ca="1">INDEX(funnel_data!$B$3:$X$140,MATCH(SMALL(INDIRECT("'" &amp; "funnel_data'!$" &amp; $B$1 &amp; "$3:$" &amp; $B$1 &amp;"$140"),ROWS(J$3:J88)),INDIRECT("'" &amp; "funnel_data'!$" &amp; $B$1 &amp; "$3:$" &amp; $B$1 &amp;"$140"),0),COLUMN()+COLUMN(INDIRECT($B$1&amp;"1"))-2)</f>
        <v>6.9461516373848592E-2</v>
      </c>
      <c r="K88" s="12" t="str">
        <f ca="1">INDEX(funnel_data!$B$3:$X$140,MATCH(SMALL(INDIRECT("'" &amp; "funnel_data'!$" &amp; $B$1 &amp; "$3:$" &amp; $B$1 &amp;"$140"),ROWS(K$3:K88)),INDIRECT("'" &amp; "funnel_data'!$" &amp; $B$1 &amp; "$3:$" &amp; $B$1 &amp;"$140"),0),COLUMN()+COLUMN(INDIRECT($B$1&amp;"1"))-2)</f>
        <v/>
      </c>
    </row>
    <row r="89" spans="1:11" x14ac:dyDescent="0.3">
      <c r="A89" s="12"/>
      <c r="B89" s="12" t="str">
        <f ca="1">INDEX(funnel_data!$B$3:$X$140,MATCH(SMALL(INDIRECT("'" &amp; "funnel_data'!$" &amp; $B$1 &amp; "$3:$" &amp; $B$1 &amp;"$140"),ROWS(B$3:B89)),INDIRECT("'" &amp; "funnel_data'!$" &amp; $B$1 &amp; "$3:$" &amp; $B$1 &amp;"$140"),0),1)</f>
        <v>Trust086</v>
      </c>
      <c r="C89" s="12">
        <f ca="1">INDEX(funnel_data!$B$3:$X$140,MATCH(SMALL(INDIRECT("'" &amp; "funnel_data'!$" &amp; $B$1 &amp; "$3:$" &amp; $B$1 &amp;"$140"),ROWS(C$3:C89)),INDIRECT("'" &amp; "funnel_data'!$" &amp; $B$1 &amp; "$3:$" &amp; $B$1 &amp;"$140"),0),COLUMN()+COLUMN(INDIRECT($B$1&amp;"1"))-2)</f>
        <v>829</v>
      </c>
      <c r="D89" s="12">
        <f ca="1">INDEX(funnel_data!$B$3:$X$140,MATCH(SMALL(INDIRECT("'" &amp; "funnel_data'!$" &amp; $B$1 &amp; "$3:$" &amp; $B$1 &amp;"$140"),ROWS(D$3:D89)),INDIRECT("'" &amp; "funnel_data'!$" &amp; $B$1 &amp; "$3:$" &amp; $B$1 &amp;"$140"),0),COLUMN()+COLUMN(INDIRECT($B$1&amp;"1"))-2)</f>
        <v>27</v>
      </c>
      <c r="E89" s="12">
        <f ca="1">INDEX(funnel_data!$B$3:$X$140,MATCH(SMALL(INDIRECT("'" &amp; "funnel_data'!$" &amp; $B$1 &amp; "$3:$" &amp; $B$1 &amp;"$140"),ROWS(E$3:E89)),INDIRECT("'" &amp; "funnel_data'!$" &amp; $B$1 &amp; "$3:$" &amp; $B$1 &amp;"$140"),0),COLUMN()+COLUMN(INDIRECT($B$1&amp;"1"))-2)</f>
        <v>3.2569360675512665E-2</v>
      </c>
      <c r="F89" s="12">
        <f ca="1">INDEX(funnel_data!$B$3:$X$140,MATCH(SMALL(INDIRECT("'" &amp; "funnel_data'!$" &amp; $B$1 &amp; "$3:$" &amp; $B$1 &amp;"$140"),ROWS(F$3:F89)),INDIRECT("'" &amp; "funnel_data'!$" &amp; $B$1 &amp; "$3:$" &amp; $B$1 &amp;"$140"),0),COLUMN()+COLUMN(INDIRECT($B$1&amp;"1"))-2)</f>
        <v>4.1856794361209183E-2</v>
      </c>
      <c r="G89" s="12">
        <f ca="1">INDEX(funnel_data!$B$3:$X$140,MATCH(SMALL(INDIRECT("'" &amp; "funnel_data'!$" &amp; $B$1 &amp; "$3:$" &amp; $B$1 &amp;"$140"),ROWS(G$3:G89)),INDIRECT("'" &amp; "funnel_data'!$" &amp; $B$1 &amp; "$3:$" &amp; $B$1 &amp;"$140"),0),COLUMN()+COLUMN(INDIRECT($B$1&amp;"1"))-2)</f>
        <v>3.0205782448773467E-2</v>
      </c>
      <c r="H89" s="12">
        <f ca="1">INDEX(funnel_data!$B$3:$X$140,MATCH(SMALL(INDIRECT("'" &amp; "funnel_data'!$" &amp; $B$1 &amp; "$3:$" &amp; $B$1 &amp;"$140"),ROWS(H$3:H89)),INDIRECT("'" &amp; "funnel_data'!$" &amp; $B$1 &amp; "$3:$" &amp; $B$1 &amp;"$140"),0),COLUMN()+COLUMN(INDIRECT($B$1&amp;"1"))-2)</f>
        <v>5.7734307300447547E-2</v>
      </c>
      <c r="I89" s="12">
        <f ca="1">INDEX(funnel_data!$B$3:$X$140,MATCH(SMALL(INDIRECT("'" &amp; "funnel_data'!$" &amp; $B$1 &amp; "$3:$" &amp; $B$1 &amp;"$140"),ROWS(I$3:I89)),INDIRECT("'" &amp; "funnel_data'!$" &amp; $B$1 &amp; "$3:$" &amp; $B$1 &amp;"$140"),0),COLUMN()+COLUMN(INDIRECT($B$1&amp;"1"))-2)</f>
        <v>2.50756701661492E-2</v>
      </c>
      <c r="J89" s="12">
        <f ca="1">INDEX(funnel_data!$B$3:$X$140,MATCH(SMALL(INDIRECT("'" &amp; "funnel_data'!$" &amp; $B$1 &amp; "$3:$" &amp; $B$1 &amp;"$140"),ROWS(J$3:J89)),INDIRECT("'" &amp; "funnel_data'!$" &amp; $B$1 &amp; "$3:$" &amp; $B$1 &amp;"$140"),0),COLUMN()+COLUMN(INDIRECT($B$1&amp;"1"))-2)</f>
        <v>6.9072518494653581E-2</v>
      </c>
      <c r="K89" s="12" t="str">
        <f ca="1">INDEX(funnel_data!$B$3:$X$140,MATCH(SMALL(INDIRECT("'" &amp; "funnel_data'!$" &amp; $B$1 &amp; "$3:$" &amp; $B$1 &amp;"$140"),ROWS(K$3:K89)),INDIRECT("'" &amp; "funnel_data'!$" &amp; $B$1 &amp; "$3:$" &amp; $B$1 &amp;"$140"),0),COLUMN()+COLUMN(INDIRECT($B$1&amp;"1"))-2)</f>
        <v/>
      </c>
    </row>
    <row r="90" spans="1:11" x14ac:dyDescent="0.3">
      <c r="A90" s="12"/>
      <c r="B90" s="12" t="str">
        <f ca="1">INDEX(funnel_data!$B$3:$X$140,MATCH(SMALL(INDIRECT("'" &amp; "funnel_data'!$" &amp; $B$1 &amp; "$3:$" &amp; $B$1 &amp;"$140"),ROWS(B$3:B90)),INDIRECT("'" &amp; "funnel_data'!$" &amp; $B$1 &amp; "$3:$" &amp; $B$1 &amp;"$140"),0),1)</f>
        <v>Trust112</v>
      </c>
      <c r="C90" s="12">
        <f ca="1">INDEX(funnel_data!$B$3:$X$140,MATCH(SMALL(INDIRECT("'" &amp; "funnel_data'!$" &amp; $B$1 &amp; "$3:$" &amp; $B$1 &amp;"$140"),ROWS(C$3:C90)),INDIRECT("'" &amp; "funnel_data'!$" &amp; $B$1 &amp; "$3:$" &amp; $B$1 &amp;"$140"),0),COLUMN()+COLUMN(INDIRECT($B$1&amp;"1"))-2)</f>
        <v>839</v>
      </c>
      <c r="D90" s="12">
        <f ca="1">INDEX(funnel_data!$B$3:$X$140,MATCH(SMALL(INDIRECT("'" &amp; "funnel_data'!$" &amp; $B$1 &amp; "$3:$" &amp; $B$1 &amp;"$140"),ROWS(D$3:D90)),INDIRECT("'" &amp; "funnel_data'!$" &amp; $B$1 &amp; "$3:$" &amp; $B$1 &amp;"$140"),0),COLUMN()+COLUMN(INDIRECT($B$1&amp;"1"))-2)</f>
        <v>34</v>
      </c>
      <c r="E90" s="12">
        <f ca="1">INDEX(funnel_data!$B$3:$X$140,MATCH(SMALL(INDIRECT("'" &amp; "funnel_data'!$" &amp; $B$1 &amp; "$3:$" &amp; $B$1 &amp;"$140"),ROWS(E$3:E90)),INDIRECT("'" &amp; "funnel_data'!$" &amp; $B$1 &amp; "$3:$" &amp; $B$1 &amp;"$140"),0),COLUMN()+COLUMN(INDIRECT($B$1&amp;"1"))-2)</f>
        <v>4.0524433849821219E-2</v>
      </c>
      <c r="F90" s="12">
        <f ca="1">INDEX(funnel_data!$B$3:$X$140,MATCH(SMALL(INDIRECT("'" &amp; "funnel_data'!$" &amp; $B$1 &amp; "$3:$" &amp; $B$1 &amp;"$140"),ROWS(F$3:F90)),INDIRECT("'" &amp; "funnel_data'!$" &amp; $B$1 &amp; "$3:$" &amp; $B$1 &amp;"$140"),0),COLUMN()+COLUMN(INDIRECT($B$1&amp;"1"))-2)</f>
        <v>4.1856794361209183E-2</v>
      </c>
      <c r="G90" s="12">
        <f ca="1">INDEX(funnel_data!$B$3:$X$140,MATCH(SMALL(INDIRECT("'" &amp; "funnel_data'!$" &amp; $B$1 &amp; "$3:$" &amp; $B$1 &amp;"$140"),ROWS(G$3:G90)),INDIRECT("'" &amp; "funnel_data'!$" &amp; $B$1 &amp; "$3:$" &amp; $B$1 &amp;"$140"),0),COLUMN()+COLUMN(INDIRECT($B$1&amp;"1"))-2)</f>
        <v>3.0264520504405843E-2</v>
      </c>
      <c r="H90" s="12">
        <f ca="1">INDEX(funnel_data!$B$3:$X$140,MATCH(SMALL(INDIRECT("'" &amp; "funnel_data'!$" &amp; $B$1 &amp; "$3:$" &amp; $B$1 &amp;"$140"),ROWS(H$3:H90)),INDIRECT("'" &amp; "funnel_data'!$" &amp; $B$1 &amp; "$3:$" &amp; $B$1 &amp;"$140"),0),COLUMN()+COLUMN(INDIRECT($B$1&amp;"1"))-2)</f>
        <v>5.7625423392655015E-2</v>
      </c>
      <c r="I90" s="12">
        <f ca="1">INDEX(funnel_data!$B$3:$X$140,MATCH(SMALL(INDIRECT("'" &amp; "funnel_data'!$" &amp; $B$1 &amp; "$3:$" &amp; $B$1 &amp;"$140"),ROWS(I$3:I90)),INDIRECT("'" &amp; "funnel_data'!$" &amp; $B$1 &amp; "$3:$" &amp; $B$1 &amp;"$140"),0),COLUMN()+COLUMN(INDIRECT($B$1&amp;"1"))-2)</f>
        <v>2.5151442326882392E-2</v>
      </c>
      <c r="J90" s="12">
        <f ca="1">INDEX(funnel_data!$B$3:$X$140,MATCH(SMALL(INDIRECT("'" &amp; "funnel_data'!$" &amp; $B$1 &amp; "$3:$" &amp; $B$1 &amp;"$140"),ROWS(J$3:J90)),INDIRECT("'" &amp; "funnel_data'!$" &amp; $B$1 &amp; "$3:$" &amp; $B$1 &amp;"$140"),0),COLUMN()+COLUMN(INDIRECT($B$1&amp;"1"))-2)</f>
        <v>6.887377646646306E-2</v>
      </c>
      <c r="K90" s="12" t="str">
        <f ca="1">INDEX(funnel_data!$B$3:$X$140,MATCH(SMALL(INDIRECT("'" &amp; "funnel_data'!$" &amp; $B$1 &amp; "$3:$" &amp; $B$1 &amp;"$140"),ROWS(K$3:K90)),INDIRECT("'" &amp; "funnel_data'!$" &amp; $B$1 &amp; "$3:$" &amp; $B$1 &amp;"$140"),0),COLUMN()+COLUMN(INDIRECT($B$1&amp;"1"))-2)</f>
        <v/>
      </c>
    </row>
    <row r="91" spans="1:11" x14ac:dyDescent="0.3">
      <c r="A91" s="12"/>
      <c r="B91" s="12" t="str">
        <f ca="1">INDEX(funnel_data!$B$3:$X$140,MATCH(SMALL(INDIRECT("'" &amp; "funnel_data'!$" &amp; $B$1 &amp; "$3:$" &amp; $B$1 &amp;"$140"),ROWS(B$3:B91)),INDIRECT("'" &amp; "funnel_data'!$" &amp; $B$1 &amp; "$3:$" &amp; $B$1 &amp;"$140"),0),1)</f>
        <v>Trust139</v>
      </c>
      <c r="C91" s="12">
        <f ca="1">INDEX(funnel_data!$B$3:$X$140,MATCH(SMALL(INDIRECT("'" &amp; "funnel_data'!$" &amp; $B$1 &amp; "$3:$" &amp; $B$1 &amp;"$140"),ROWS(C$3:C91)),INDIRECT("'" &amp; "funnel_data'!$" &amp; $B$1 &amp; "$3:$" &amp; $B$1 &amp;"$140"),0),COLUMN()+COLUMN(INDIRECT($B$1&amp;"1"))-2)</f>
        <v>840</v>
      </c>
      <c r="D91" s="12">
        <f ca="1">INDEX(funnel_data!$B$3:$X$140,MATCH(SMALL(INDIRECT("'" &amp; "funnel_data'!$" &amp; $B$1 &amp; "$3:$" &amp; $B$1 &amp;"$140"),ROWS(D$3:D91)),INDIRECT("'" &amp; "funnel_data'!$" &amp; $B$1 &amp; "$3:$" &amp; $B$1 &amp;"$140"),0),COLUMN()+COLUMN(INDIRECT($B$1&amp;"1"))-2)</f>
        <v>18</v>
      </c>
      <c r="E91" s="12">
        <f ca="1">INDEX(funnel_data!$B$3:$X$140,MATCH(SMALL(INDIRECT("'" &amp; "funnel_data'!$" &amp; $B$1 &amp; "$3:$" &amp; $B$1 &amp;"$140"),ROWS(E$3:E91)),INDIRECT("'" &amp; "funnel_data'!$" &amp; $B$1 &amp; "$3:$" &amp; $B$1 &amp;"$140"),0),COLUMN()+COLUMN(INDIRECT($B$1&amp;"1"))-2)</f>
        <v>2.1428571428571429E-2</v>
      </c>
      <c r="F91" s="12">
        <f ca="1">INDEX(funnel_data!$B$3:$X$140,MATCH(SMALL(INDIRECT("'" &amp; "funnel_data'!$" &amp; $B$1 &amp; "$3:$" &amp; $B$1 &amp;"$140"),ROWS(F$3:F91)),INDIRECT("'" &amp; "funnel_data'!$" &amp; $B$1 &amp; "$3:$" &amp; $B$1 &amp;"$140"),0),COLUMN()+COLUMN(INDIRECT($B$1&amp;"1"))-2)</f>
        <v>4.1856794361209183E-2</v>
      </c>
      <c r="G91" s="12">
        <f ca="1">INDEX(funnel_data!$B$3:$X$140,MATCH(SMALL(INDIRECT("'" &amp; "funnel_data'!$" &amp; $B$1 &amp; "$3:$" &amp; $B$1 &amp;"$140"),ROWS(G$3:G91)),INDIRECT("'" &amp; "funnel_data'!$" &amp; $B$1 &amp; "$3:$" &amp; $B$1 &amp;"$140"),0),COLUMN()+COLUMN(INDIRECT($B$1&amp;"1"))-2)</f>
        <v>3.0270343103939196E-2</v>
      </c>
      <c r="H91" s="12">
        <f ca="1">INDEX(funnel_data!$B$3:$X$140,MATCH(SMALL(INDIRECT("'" &amp; "funnel_data'!$" &amp; $B$1 &amp; "$3:$" &amp; $B$1 &amp;"$140"),ROWS(H$3:H91)),INDIRECT("'" &amp; "funnel_data'!$" &amp; $B$1 &amp; "$3:$" &amp; $B$1 &amp;"$140"),0),COLUMN()+COLUMN(INDIRECT($B$1&amp;"1"))-2)</f>
        <v>5.7614651576142262E-2</v>
      </c>
      <c r="I91" s="12">
        <f ca="1">INDEX(funnel_data!$B$3:$X$140,MATCH(SMALL(INDIRECT("'" &amp; "funnel_data'!$" &amp; $B$1 &amp; "$3:$" &amp; $B$1 &amp;"$140"),ROWS(I$3:I91)),INDIRECT("'" &amp; "funnel_data'!$" &amp; $B$1 &amp; "$3:$" &amp; $B$1 &amp;"$140"),0),COLUMN()+COLUMN(INDIRECT($B$1&amp;"1"))-2)</f>
        <v>2.5158958808333583E-2</v>
      </c>
      <c r="J91" s="12">
        <f ca="1">INDEX(funnel_data!$B$3:$X$140,MATCH(SMALL(INDIRECT("'" &amp; "funnel_data'!$" &amp; $B$1 &amp; "$3:$" &amp; $B$1 &amp;"$140"),ROWS(J$3:J91)),INDIRECT("'" &amp; "funnel_data'!$" &amp; $B$1 &amp; "$3:$" &amp; $B$1 &amp;"$140"),0),COLUMN()+COLUMN(INDIRECT($B$1&amp;"1"))-2)</f>
        <v>6.8854122220159991E-2</v>
      </c>
      <c r="K91" s="12" t="str">
        <f ca="1">INDEX(funnel_data!$B$3:$X$140,MATCH(SMALL(INDIRECT("'" &amp; "funnel_data'!$" &amp; $B$1 &amp; "$3:$" &amp; $B$1 &amp;"$140"),ROWS(K$3:K91)),INDIRECT("'" &amp; "funnel_data'!$" &amp; $B$1 &amp; "$3:$" &amp; $B$1 &amp;"$140"),0),COLUMN()+COLUMN(INDIRECT($B$1&amp;"1"))-2)</f>
        <v>3SDL</v>
      </c>
    </row>
    <row r="92" spans="1:11" x14ac:dyDescent="0.3">
      <c r="A92" s="12"/>
      <c r="B92" s="12" t="str">
        <f ca="1">INDEX(funnel_data!$B$3:$X$140,MATCH(SMALL(INDIRECT("'" &amp; "funnel_data'!$" &amp; $B$1 &amp; "$3:$" &amp; $B$1 &amp;"$140"),ROWS(B$3:B92)),INDIRECT("'" &amp; "funnel_data'!$" &amp; $B$1 &amp; "$3:$" &amp; $B$1 &amp;"$140"),0),1)</f>
        <v>Trust047</v>
      </c>
      <c r="C92" s="12">
        <f ca="1">INDEX(funnel_data!$B$3:$X$140,MATCH(SMALL(INDIRECT("'" &amp; "funnel_data'!$" &amp; $B$1 &amp; "$3:$" &amp; $B$1 &amp;"$140"),ROWS(C$3:C92)),INDIRECT("'" &amp; "funnel_data'!$" &amp; $B$1 &amp; "$3:$" &amp; $B$1 &amp;"$140"),0),COLUMN()+COLUMN(INDIRECT($B$1&amp;"1"))-2)</f>
        <v>852</v>
      </c>
      <c r="D92" s="12">
        <f ca="1">INDEX(funnel_data!$B$3:$X$140,MATCH(SMALL(INDIRECT("'" &amp; "funnel_data'!$" &amp; $B$1 &amp; "$3:$" &amp; $B$1 &amp;"$140"),ROWS(D$3:D92)),INDIRECT("'" &amp; "funnel_data'!$" &amp; $B$1 &amp; "$3:$" &amp; $B$1 &amp;"$140"),0),COLUMN()+COLUMN(INDIRECT($B$1&amp;"1"))-2)</f>
        <v>30</v>
      </c>
      <c r="E92" s="12">
        <f ca="1">INDEX(funnel_data!$B$3:$X$140,MATCH(SMALL(INDIRECT("'" &amp; "funnel_data'!$" &amp; $B$1 &amp; "$3:$" &amp; $B$1 &amp;"$140"),ROWS(E$3:E92)),INDIRECT("'" &amp; "funnel_data'!$" &amp; $B$1 &amp; "$3:$" &amp; $B$1 &amp;"$140"),0),COLUMN()+COLUMN(INDIRECT($B$1&amp;"1"))-2)</f>
        <v>3.5211267605633804E-2</v>
      </c>
      <c r="F92" s="12">
        <f ca="1">INDEX(funnel_data!$B$3:$X$140,MATCH(SMALL(INDIRECT("'" &amp; "funnel_data'!$" &amp; $B$1 &amp; "$3:$" &amp; $B$1 &amp;"$140"),ROWS(F$3:F92)),INDIRECT("'" &amp; "funnel_data'!$" &amp; $B$1 &amp; "$3:$" &amp; $B$1 &amp;"$140"),0),COLUMN()+COLUMN(INDIRECT($B$1&amp;"1"))-2)</f>
        <v>4.1856794361209183E-2</v>
      </c>
      <c r="G92" s="12">
        <f ca="1">INDEX(funnel_data!$B$3:$X$140,MATCH(SMALL(INDIRECT("'" &amp; "funnel_data'!$" &amp; $B$1 &amp; "$3:$" &amp; $B$1 &amp;"$140"),ROWS(G$3:G92)),INDIRECT("'" &amp; "funnel_data'!$" &amp; $B$1 &amp; "$3:$" &amp; $B$1 &amp;"$140"),0),COLUMN()+COLUMN(INDIRECT($B$1&amp;"1"))-2)</f>
        <v>3.0339502931351518E-2</v>
      </c>
      <c r="H92" s="12">
        <f ca="1">INDEX(funnel_data!$B$3:$X$140,MATCH(SMALL(INDIRECT("'" &amp; "funnel_data'!$" &amp; $B$1 &amp; "$3:$" &amp; $B$1 &amp;"$140"),ROWS(H$3:H92)),INDIRECT("'" &amp; "funnel_data'!$" &amp; $B$1 &amp; "$3:$" &amp; $B$1 &amp;"$140"),0),COLUMN()+COLUMN(INDIRECT($B$1&amp;"1"))-2)</f>
        <v>5.748700327201655E-2</v>
      </c>
      <c r="I92" s="12">
        <f ca="1">INDEX(funnel_data!$B$3:$X$140,MATCH(SMALL(INDIRECT("'" &amp; "funnel_data'!$" &amp; $B$1 &amp; "$3:$" &amp; $B$1 &amp;"$140"),ROWS(I$3:I92)),INDIRECT("'" &amp; "funnel_data'!$" &amp; $B$1 &amp; "$3:$" &amp; $B$1 &amp;"$140"),0),COLUMN()+COLUMN(INDIRECT($B$1&amp;"1"))-2)</f>
        <v>2.5248311614529308E-2</v>
      </c>
      <c r="J92" s="12">
        <f ca="1">INDEX(funnel_data!$B$3:$X$140,MATCH(SMALL(INDIRECT("'" &amp; "funnel_data'!$" &amp; $B$1 &amp; "$3:$" &amp; $B$1 &amp;"$140"),ROWS(J$3:J92)),INDIRECT("'" &amp; "funnel_data'!$" &amp; $B$1 &amp; "$3:$" &amp; $B$1 &amp;"$140"),0),COLUMN()+COLUMN(INDIRECT($B$1&amp;"1"))-2)</f>
        <v>6.8621314010422332E-2</v>
      </c>
      <c r="K92" s="12" t="str">
        <f ca="1">INDEX(funnel_data!$B$3:$X$140,MATCH(SMALL(INDIRECT("'" &amp; "funnel_data'!$" &amp; $B$1 &amp; "$3:$" &amp; $B$1 &amp;"$140"),ROWS(K$3:K92)),INDIRECT("'" &amp; "funnel_data'!$" &amp; $B$1 &amp; "$3:$" &amp; $B$1 &amp;"$140"),0),COLUMN()+COLUMN(INDIRECT($B$1&amp;"1"))-2)</f>
        <v/>
      </c>
    </row>
    <row r="93" spans="1:11" x14ac:dyDescent="0.3">
      <c r="A93" s="12"/>
      <c r="B93" s="12" t="str">
        <f ca="1">INDEX(funnel_data!$B$3:$X$140,MATCH(SMALL(INDIRECT("'" &amp; "funnel_data'!$" &amp; $B$1 &amp; "$3:$" &amp; $B$1 &amp;"$140"),ROWS(B$3:B93)),INDIRECT("'" &amp; "funnel_data'!$" &amp; $B$1 &amp; "$3:$" &amp; $B$1 &amp;"$140"),0),1)</f>
        <v>Trust106</v>
      </c>
      <c r="C93" s="12">
        <f ca="1">INDEX(funnel_data!$B$3:$X$140,MATCH(SMALL(INDIRECT("'" &amp; "funnel_data'!$" &amp; $B$1 &amp; "$3:$" &amp; $B$1 &amp;"$140"),ROWS(C$3:C93)),INDIRECT("'" &amp; "funnel_data'!$" &amp; $B$1 &amp; "$3:$" &amp; $B$1 &amp;"$140"),0),COLUMN()+COLUMN(INDIRECT($B$1&amp;"1"))-2)</f>
        <v>863</v>
      </c>
      <c r="D93" s="12">
        <f ca="1">INDEX(funnel_data!$B$3:$X$140,MATCH(SMALL(INDIRECT("'" &amp; "funnel_data'!$" &amp; $B$1 &amp; "$3:$" &amp; $B$1 &amp;"$140"),ROWS(D$3:D93)),INDIRECT("'" &amp; "funnel_data'!$" &amp; $B$1 &amp; "$3:$" &amp; $B$1 &amp;"$140"),0),COLUMN()+COLUMN(INDIRECT($B$1&amp;"1"))-2)</f>
        <v>37</v>
      </c>
      <c r="E93" s="12">
        <f ca="1">INDEX(funnel_data!$B$3:$X$140,MATCH(SMALL(INDIRECT("'" &amp; "funnel_data'!$" &amp; $B$1 &amp; "$3:$" &amp; $B$1 &amp;"$140"),ROWS(E$3:E93)),INDIRECT("'" &amp; "funnel_data'!$" &amp; $B$1 &amp; "$3:$" &amp; $B$1 &amp;"$140"),0),COLUMN()+COLUMN(INDIRECT($B$1&amp;"1"))-2)</f>
        <v>4.287369640787949E-2</v>
      </c>
      <c r="F93" s="12">
        <f ca="1">INDEX(funnel_data!$B$3:$X$140,MATCH(SMALL(INDIRECT("'" &amp; "funnel_data'!$" &amp; $B$1 &amp; "$3:$" &amp; $B$1 &amp;"$140"),ROWS(F$3:F93)),INDIRECT("'" &amp; "funnel_data'!$" &amp; $B$1 &amp; "$3:$" &amp; $B$1 &amp;"$140"),0),COLUMN()+COLUMN(INDIRECT($B$1&amp;"1"))-2)</f>
        <v>4.1856794361209183E-2</v>
      </c>
      <c r="G93" s="12">
        <f ca="1">INDEX(funnel_data!$B$3:$X$140,MATCH(SMALL(INDIRECT("'" &amp; "funnel_data'!$" &amp; $B$1 &amp; "$3:$" &amp; $B$1 &amp;"$140"),ROWS(G$3:G93)),INDIRECT("'" &amp; "funnel_data'!$" &amp; $B$1 &amp; "$3:$" &amp; $B$1 &amp;"$140"),0),COLUMN()+COLUMN(INDIRECT($B$1&amp;"1"))-2)</f>
        <v>3.0401770046309128E-2</v>
      </c>
      <c r="H93" s="12">
        <f ca="1">INDEX(funnel_data!$B$3:$X$140,MATCH(SMALL(INDIRECT("'" &amp; "funnel_data'!$" &amp; $B$1 &amp; "$3:$" &amp; $B$1 &amp;"$140"),ROWS(H$3:H93)),INDIRECT("'" &amp; "funnel_data'!$" &amp; $B$1 &amp; "$3:$" &amp; $B$1 &amp;"$140"),0),COLUMN()+COLUMN(INDIRECT($B$1&amp;"1"))-2)</f>
        <v>5.7372544277607782E-2</v>
      </c>
      <c r="I93" s="12">
        <f ca="1">INDEX(funnel_data!$B$3:$X$140,MATCH(SMALL(INDIRECT("'" &amp; "funnel_data'!$" &amp; $B$1 &amp; "$3:$" &amp; $B$1 &amp;"$140"),ROWS(I$3:I93)),INDIRECT("'" &amp; "funnel_data'!$" &amp; $B$1 &amp; "$3:$" &amp; $B$1 &amp;"$140"),0),COLUMN()+COLUMN(INDIRECT($B$1&amp;"1"))-2)</f>
        <v>2.5328874842047534E-2</v>
      </c>
      <c r="J93" s="12">
        <f ca="1">INDEX(funnel_data!$B$3:$X$140,MATCH(SMALL(INDIRECT("'" &amp; "funnel_data'!$" &amp; $B$1 &amp; "$3:$" &amp; $B$1 &amp;"$140"),ROWS(J$3:J93)),INDIRECT("'" &amp; "funnel_data'!$" &amp; $B$1 &amp; "$3:$" &amp; $B$1 &amp;"$140"),0),COLUMN()+COLUMN(INDIRECT($B$1&amp;"1"))-2)</f>
        <v>6.8412716296699705E-2</v>
      </c>
      <c r="K93" s="12" t="str">
        <f ca="1">INDEX(funnel_data!$B$3:$X$140,MATCH(SMALL(INDIRECT("'" &amp; "funnel_data'!$" &amp; $B$1 &amp; "$3:$" &amp; $B$1 &amp;"$140"),ROWS(K$3:K93)),INDIRECT("'" &amp; "funnel_data'!$" &amp; $B$1 &amp; "$3:$" &amp; $B$1 &amp;"$140"),0),COLUMN()+COLUMN(INDIRECT($B$1&amp;"1"))-2)</f>
        <v/>
      </c>
    </row>
    <row r="94" spans="1:11" x14ac:dyDescent="0.3">
      <c r="A94" s="12"/>
      <c r="B94" s="12" t="str">
        <f ca="1">INDEX(funnel_data!$B$3:$X$140,MATCH(SMALL(INDIRECT("'" &amp; "funnel_data'!$" &amp; $B$1 &amp; "$3:$" &amp; $B$1 &amp;"$140"),ROWS(B$3:B94)),INDIRECT("'" &amp; "funnel_data'!$" &amp; $B$1 &amp; "$3:$" &amp; $B$1 &amp;"$140"),0),1)</f>
        <v>Trust137</v>
      </c>
      <c r="C94" s="12">
        <f ca="1">INDEX(funnel_data!$B$3:$X$140,MATCH(SMALL(INDIRECT("'" &amp; "funnel_data'!$" &amp; $B$1 &amp; "$3:$" &amp; $B$1 &amp;"$140"),ROWS(C$3:C94)),INDIRECT("'" &amp; "funnel_data'!$" &amp; $B$1 &amp; "$3:$" &amp; $B$1 &amp;"$140"),0),COLUMN()+COLUMN(INDIRECT($B$1&amp;"1"))-2)</f>
        <v>875</v>
      </c>
      <c r="D94" s="12">
        <f ca="1">INDEX(funnel_data!$B$3:$X$140,MATCH(SMALL(INDIRECT("'" &amp; "funnel_data'!$" &amp; $B$1 &amp; "$3:$" &amp; $B$1 &amp;"$140"),ROWS(D$3:D94)),INDIRECT("'" &amp; "funnel_data'!$" &amp; $B$1 &amp; "$3:$" &amp; $B$1 &amp;"$140"),0),COLUMN()+COLUMN(INDIRECT($B$1&amp;"1"))-2)</f>
        <v>39</v>
      </c>
      <c r="E94" s="12">
        <f ca="1">INDEX(funnel_data!$B$3:$X$140,MATCH(SMALL(INDIRECT("'" &amp; "funnel_data'!$" &amp; $B$1 &amp; "$3:$" &amp; $B$1 &amp;"$140"),ROWS(E$3:E94)),INDIRECT("'" &amp; "funnel_data'!$" &amp; $B$1 &amp; "$3:$" &amp; $B$1 &amp;"$140"),0),COLUMN()+COLUMN(INDIRECT($B$1&amp;"1"))-2)</f>
        <v>4.4571428571428574E-2</v>
      </c>
      <c r="F94" s="12">
        <f ca="1">INDEX(funnel_data!$B$3:$X$140,MATCH(SMALL(INDIRECT("'" &amp; "funnel_data'!$" &amp; $B$1 &amp; "$3:$" &amp; $B$1 &amp;"$140"),ROWS(F$3:F94)),INDIRECT("'" &amp; "funnel_data'!$" &amp; $B$1 &amp; "$3:$" &amp; $B$1 &amp;"$140"),0),COLUMN()+COLUMN(INDIRECT($B$1&amp;"1"))-2)</f>
        <v>4.1856794361209183E-2</v>
      </c>
      <c r="G94" s="12">
        <f ca="1">INDEX(funnel_data!$B$3:$X$140,MATCH(SMALL(INDIRECT("'" &amp; "funnel_data'!$" &amp; $B$1 &amp; "$3:$" &amp; $B$1 &amp;"$140"),ROWS(G$3:G94)),INDIRECT("'" &amp; "funnel_data'!$" &amp; $B$1 &amp; "$3:$" &amp; $B$1 &amp;"$140"),0),COLUMN()+COLUMN(INDIRECT($B$1&amp;"1"))-2)</f>
        <v>3.0468503117548142E-2</v>
      </c>
      <c r="H94" s="12">
        <f ca="1">INDEX(funnel_data!$B$3:$X$140,MATCH(SMALL(INDIRECT("'" &amp; "funnel_data'!$" &amp; $B$1 &amp; "$3:$" &amp; $B$1 &amp;"$140"),ROWS(H$3:H94)),INDIRECT("'" &amp; "funnel_data'!$" &amp; $B$1 &amp; "$3:$" &amp; $B$1 &amp;"$140"),0),COLUMN()+COLUMN(INDIRECT($B$1&amp;"1"))-2)</f>
        <v>5.7250364687658255E-2</v>
      </c>
      <c r="I94" s="12">
        <f ca="1">INDEX(funnel_data!$B$3:$X$140,MATCH(SMALL(INDIRECT("'" &amp; "funnel_data'!$" &amp; $B$1 &amp; "$3:$" &amp; $B$1 &amp;"$140"),ROWS(I$3:I94)),INDIRECT("'" &amp; "funnel_data'!$" &amp; $B$1 &amp; "$3:$" &amp; $B$1 &amp;"$140"),0),COLUMN()+COLUMN(INDIRECT($B$1&amp;"1"))-2)</f>
        <v>2.5415337753722938E-2</v>
      </c>
      <c r="J94" s="12">
        <f ca="1">INDEX(funnel_data!$B$3:$X$140,MATCH(SMALL(INDIRECT("'" &amp; "funnel_data'!$" &amp; $B$1 &amp; "$3:$" &amp; $B$1 &amp;"$140"),ROWS(J$3:J94)),INDIRECT("'" &amp; "funnel_data'!$" &amp; $B$1 &amp; "$3:$" &amp; $B$1 &amp;"$140"),0),COLUMN()+COLUMN(INDIRECT($B$1&amp;"1"))-2)</f>
        <v>6.8190211194845668E-2</v>
      </c>
      <c r="K94" s="12" t="str">
        <f ca="1">INDEX(funnel_data!$B$3:$X$140,MATCH(SMALL(INDIRECT("'" &amp; "funnel_data'!$" &amp; $B$1 &amp; "$3:$" &amp; $B$1 &amp;"$140"),ROWS(K$3:K94)),INDIRECT("'" &amp; "funnel_data'!$" &amp; $B$1 &amp; "$3:$" &amp; $B$1 &amp;"$140"),0),COLUMN()+COLUMN(INDIRECT($B$1&amp;"1"))-2)</f>
        <v/>
      </c>
    </row>
    <row r="95" spans="1:11" x14ac:dyDescent="0.3">
      <c r="A95" s="12"/>
      <c r="B95" s="12" t="str">
        <f ca="1">INDEX(funnel_data!$B$3:$X$140,MATCH(SMALL(INDIRECT("'" &amp; "funnel_data'!$" &amp; $B$1 &amp; "$3:$" &amp; $B$1 &amp;"$140"),ROWS(B$3:B95)),INDIRECT("'" &amp; "funnel_data'!$" &amp; $B$1 &amp; "$3:$" &amp; $B$1 &amp;"$140"),0),1)</f>
        <v>Trust033</v>
      </c>
      <c r="C95" s="12">
        <f ca="1">INDEX(funnel_data!$B$3:$X$140,MATCH(SMALL(INDIRECT("'" &amp; "funnel_data'!$" &amp; $B$1 &amp; "$3:$" &amp; $B$1 &amp;"$140"),ROWS(C$3:C95)),INDIRECT("'" &amp; "funnel_data'!$" &amp; $B$1 &amp; "$3:$" &amp; $B$1 &amp;"$140"),0),COLUMN()+COLUMN(INDIRECT($B$1&amp;"1"))-2)</f>
        <v>878</v>
      </c>
      <c r="D95" s="12">
        <f ca="1">INDEX(funnel_data!$B$3:$X$140,MATCH(SMALL(INDIRECT("'" &amp; "funnel_data'!$" &amp; $B$1 &amp; "$3:$" &amp; $B$1 &amp;"$140"),ROWS(D$3:D95)),INDIRECT("'" &amp; "funnel_data'!$" &amp; $B$1 &amp; "$3:$" &amp; $B$1 &amp;"$140"),0),COLUMN()+COLUMN(INDIRECT($B$1&amp;"1"))-2)</f>
        <v>43</v>
      </c>
      <c r="E95" s="12">
        <f ca="1">INDEX(funnel_data!$B$3:$X$140,MATCH(SMALL(INDIRECT("'" &amp; "funnel_data'!$" &amp; $B$1 &amp; "$3:$" &amp; $B$1 &amp;"$140"),ROWS(E$3:E95)),INDIRECT("'" &amp; "funnel_data'!$" &amp; $B$1 &amp; "$3:$" &amp; $B$1 &amp;"$140"),0),COLUMN()+COLUMN(INDIRECT($B$1&amp;"1"))-2)</f>
        <v>4.8974943052391799E-2</v>
      </c>
      <c r="F95" s="12">
        <f ca="1">INDEX(funnel_data!$B$3:$X$140,MATCH(SMALL(INDIRECT("'" &amp; "funnel_data'!$" &amp; $B$1 &amp; "$3:$" &amp; $B$1 &amp;"$140"),ROWS(F$3:F95)),INDIRECT("'" &amp; "funnel_data'!$" &amp; $B$1 &amp; "$3:$" &amp; $B$1 &amp;"$140"),0),COLUMN()+COLUMN(INDIRECT($B$1&amp;"1"))-2)</f>
        <v>4.1856794361209183E-2</v>
      </c>
      <c r="G95" s="12">
        <f ca="1">INDEX(funnel_data!$B$3:$X$140,MATCH(SMALL(INDIRECT("'" &amp; "funnel_data'!$" &amp; $B$1 &amp; "$3:$" &amp; $B$1 &amp;"$140"),ROWS(G$3:G95)),INDIRECT("'" &amp; "funnel_data'!$" &amp; $B$1 &amp; "$3:$" &amp; $B$1 &amp;"$140"),0),COLUMN()+COLUMN(INDIRECT($B$1&amp;"1"))-2)</f>
        <v>3.0484995968009111E-2</v>
      </c>
      <c r="H95" s="12">
        <f ca="1">INDEX(funnel_data!$B$3:$X$140,MATCH(SMALL(INDIRECT("'" &amp; "funnel_data'!$" &amp; $B$1 &amp; "$3:$" &amp; $B$1 &amp;"$140"),ROWS(H$3:H95)),INDIRECT("'" &amp; "funnel_data'!$" &amp; $B$1 &amp; "$3:$" &amp; $B$1 &amp;"$140"),0),COLUMN()+COLUMN(INDIRECT($B$1&amp;"1"))-2)</f>
        <v>5.7220245991865919E-2</v>
      </c>
      <c r="I95" s="12">
        <f ca="1">INDEX(funnel_data!$B$3:$X$140,MATCH(SMALL(INDIRECT("'" &amp; "funnel_data'!$" &amp; $B$1 &amp; "$3:$" &amp; $B$1 &amp;"$140"),ROWS(I$3:I95)),INDIRECT("'" &amp; "funnel_data'!$" &amp; $B$1 &amp; "$3:$" &amp; $B$1 &amp;"$140"),0),COLUMN()+COLUMN(INDIRECT($B$1&amp;"1"))-2)</f>
        <v>2.5436726118731694E-2</v>
      </c>
      <c r="J95" s="12">
        <f ca="1">INDEX(funnel_data!$B$3:$X$140,MATCH(SMALL(INDIRECT("'" &amp; "funnel_data'!$" &amp; $B$1 &amp; "$3:$" &amp; $B$1 &amp;"$140"),ROWS(J$3:J95)),INDIRECT("'" &amp; "funnel_data'!$" &amp; $B$1 &amp; "$3:$" &amp; $B$1 &amp;"$140"),0),COLUMN()+COLUMN(INDIRECT($B$1&amp;"1"))-2)</f>
        <v>6.8135387076495177E-2</v>
      </c>
      <c r="K95" s="12" t="str">
        <f ca="1">INDEX(funnel_data!$B$3:$X$140,MATCH(SMALL(INDIRECT("'" &amp; "funnel_data'!$" &amp; $B$1 &amp; "$3:$" &amp; $B$1 &amp;"$140"),ROWS(K$3:K95)),INDIRECT("'" &amp; "funnel_data'!$" &amp; $B$1 &amp; "$3:$" &amp; $B$1 &amp;"$140"),0),COLUMN()+COLUMN(INDIRECT($B$1&amp;"1"))-2)</f>
        <v/>
      </c>
    </row>
    <row r="96" spans="1:11" x14ac:dyDescent="0.3">
      <c r="A96" s="12"/>
      <c r="B96" s="12" t="str">
        <f ca="1">INDEX(funnel_data!$B$3:$X$140,MATCH(SMALL(INDIRECT("'" &amp; "funnel_data'!$" &amp; $B$1 &amp; "$3:$" &amp; $B$1 &amp;"$140"),ROWS(B$3:B96)),INDIRECT("'" &amp; "funnel_data'!$" &amp; $B$1 &amp; "$3:$" &amp; $B$1 &amp;"$140"),0),1)</f>
        <v>Trust134</v>
      </c>
      <c r="C96" s="12">
        <f ca="1">INDEX(funnel_data!$B$3:$X$140,MATCH(SMALL(INDIRECT("'" &amp; "funnel_data'!$" &amp; $B$1 &amp; "$3:$" &amp; $B$1 &amp;"$140"),ROWS(C$3:C96)),INDIRECT("'" &amp; "funnel_data'!$" &amp; $B$1 &amp; "$3:$" &amp; $B$1 &amp;"$140"),0),COLUMN()+COLUMN(INDIRECT($B$1&amp;"1"))-2)</f>
        <v>879</v>
      </c>
      <c r="D96" s="12">
        <f ca="1">INDEX(funnel_data!$B$3:$X$140,MATCH(SMALL(INDIRECT("'" &amp; "funnel_data'!$" &amp; $B$1 &amp; "$3:$" &amp; $B$1 &amp;"$140"),ROWS(D$3:D96)),INDIRECT("'" &amp; "funnel_data'!$" &amp; $B$1 &amp; "$3:$" &amp; $B$1 &amp;"$140"),0),COLUMN()+COLUMN(INDIRECT($B$1&amp;"1"))-2)</f>
        <v>64</v>
      </c>
      <c r="E96" s="12">
        <f ca="1">INDEX(funnel_data!$B$3:$X$140,MATCH(SMALL(INDIRECT("'" &amp; "funnel_data'!$" &amp; $B$1 &amp; "$3:$" &amp; $B$1 &amp;"$140"),ROWS(E$3:E96)),INDIRECT("'" &amp; "funnel_data'!$" &amp; $B$1 &amp; "$3:$" &amp; $B$1 &amp;"$140"),0),COLUMN()+COLUMN(INDIRECT($B$1&amp;"1"))-2)</f>
        <v>7.2810011376564274E-2</v>
      </c>
      <c r="F96" s="12">
        <f ca="1">INDEX(funnel_data!$B$3:$X$140,MATCH(SMALL(INDIRECT("'" &amp; "funnel_data'!$" &amp; $B$1 &amp; "$3:$" &amp; $B$1 &amp;"$140"),ROWS(F$3:F96)),INDIRECT("'" &amp; "funnel_data'!$" &amp; $B$1 &amp; "$3:$" &amp; $B$1 &amp;"$140"),0),COLUMN()+COLUMN(INDIRECT($B$1&amp;"1"))-2)</f>
        <v>4.1856794361209183E-2</v>
      </c>
      <c r="G96" s="12">
        <f ca="1">INDEX(funnel_data!$B$3:$X$140,MATCH(SMALL(INDIRECT("'" &amp; "funnel_data'!$" &amp; $B$1 &amp; "$3:$" &amp; $B$1 &amp;"$140"),ROWS(G$3:G96)),INDIRECT("'" &amp; "funnel_data'!$" &amp; $B$1 &amp; "$3:$" &amp; $B$1 &amp;"$140"),0),COLUMN()+COLUMN(INDIRECT($B$1&amp;"1"))-2)</f>
        <v>3.0490476891938519E-2</v>
      </c>
      <c r="H96" s="12">
        <f ca="1">INDEX(funnel_data!$B$3:$X$140,MATCH(SMALL(INDIRECT("'" &amp; "funnel_data'!$" &amp; $B$1 &amp; "$3:$" &amp; $B$1 &amp;"$140"),ROWS(H$3:H96)),INDIRECT("'" &amp; "funnel_data'!$" &amp; $B$1 &amp; "$3:$" &amp; $B$1 &amp;"$140"),0),COLUMN()+COLUMN(INDIRECT($B$1&amp;"1"))-2)</f>
        <v>5.7210243698262206E-2</v>
      </c>
      <c r="I96" s="12">
        <f ca="1">INDEX(funnel_data!$B$3:$X$140,MATCH(SMALL(INDIRECT("'" &amp; "funnel_data'!$" &amp; $B$1 &amp; "$3:$" &amp; $B$1 &amp;"$140"),ROWS(I$3:I96)),INDIRECT("'" &amp; "funnel_data'!$" &amp; $B$1 &amp; "$3:$" &amp; $B$1 &amp;"$140"),0),COLUMN()+COLUMN(INDIRECT($B$1&amp;"1"))-2)</f>
        <v>2.5443835622916026E-2</v>
      </c>
      <c r="J96" s="12">
        <f ca="1">INDEX(funnel_data!$B$3:$X$140,MATCH(SMALL(INDIRECT("'" &amp; "funnel_data'!$" &amp; $B$1 &amp; "$3:$" &amp; $B$1 &amp;"$140"),ROWS(J$3:J96)),INDIRECT("'" &amp; "funnel_data'!$" &amp; $B$1 &amp; "$3:$" &amp; $B$1 &amp;"$140"),0),COLUMN()+COLUMN(INDIRECT($B$1&amp;"1"))-2)</f>
        <v>6.8117182493992803E-2</v>
      </c>
      <c r="K96" s="12" t="str">
        <f ca="1">INDEX(funnel_data!$B$3:$X$140,MATCH(SMALL(INDIRECT("'" &amp; "funnel_data'!$" &amp; $B$1 &amp; "$3:$" &amp; $B$1 &amp;"$140"),ROWS(K$3:K96)),INDIRECT("'" &amp; "funnel_data'!$" &amp; $B$1 &amp; "$3:$" &amp; $B$1 &amp;"$140"),0),COLUMN()+COLUMN(INDIRECT($B$1&amp;"1"))-2)</f>
        <v>3SDU</v>
      </c>
    </row>
    <row r="97" spans="1:11" x14ac:dyDescent="0.3">
      <c r="A97" s="12"/>
      <c r="B97" s="12" t="str">
        <f ca="1">INDEX(funnel_data!$B$3:$X$140,MATCH(SMALL(INDIRECT("'" &amp; "funnel_data'!$" &amp; $B$1 &amp; "$3:$" &amp; $B$1 &amp;"$140"),ROWS(B$3:B97)),INDIRECT("'" &amp; "funnel_data'!$" &amp; $B$1 &amp; "$3:$" &amp; $B$1 &amp;"$140"),0),1)</f>
        <v>Trust131</v>
      </c>
      <c r="C97" s="12">
        <f ca="1">INDEX(funnel_data!$B$3:$X$140,MATCH(SMALL(INDIRECT("'" &amp; "funnel_data'!$" &amp; $B$1 &amp; "$3:$" &amp; $B$1 &amp;"$140"),ROWS(C$3:C97)),INDIRECT("'" &amp; "funnel_data'!$" &amp; $B$1 &amp; "$3:$" &amp; $B$1 &amp;"$140"),0),COLUMN()+COLUMN(INDIRECT($B$1&amp;"1"))-2)</f>
        <v>898</v>
      </c>
      <c r="D97" s="12">
        <f ca="1">INDEX(funnel_data!$B$3:$X$140,MATCH(SMALL(INDIRECT("'" &amp; "funnel_data'!$" &amp; $B$1 &amp; "$3:$" &amp; $B$1 &amp;"$140"),ROWS(D$3:D97)),INDIRECT("'" &amp; "funnel_data'!$" &amp; $B$1 &amp; "$3:$" &amp; $B$1 &amp;"$140"),0),COLUMN()+COLUMN(INDIRECT($B$1&amp;"1"))-2)</f>
        <v>57</v>
      </c>
      <c r="E97" s="12">
        <f ca="1">INDEX(funnel_data!$B$3:$X$140,MATCH(SMALL(INDIRECT("'" &amp; "funnel_data'!$" &amp; $B$1 &amp; "$3:$" &amp; $B$1 &amp;"$140"),ROWS(E$3:E97)),INDIRECT("'" &amp; "funnel_data'!$" &amp; $B$1 &amp; "$3:$" &amp; $B$1 &amp;"$140"),0),COLUMN()+COLUMN(INDIRECT($B$1&amp;"1"))-2)</f>
        <v>6.347438752783964E-2</v>
      </c>
      <c r="F97" s="12">
        <f ca="1">INDEX(funnel_data!$B$3:$X$140,MATCH(SMALL(INDIRECT("'" &amp; "funnel_data'!$" &amp; $B$1 &amp; "$3:$" &amp; $B$1 &amp;"$140"),ROWS(F$3:F97)),INDIRECT("'" &amp; "funnel_data'!$" &amp; $B$1 &amp; "$3:$" &amp; $B$1 &amp;"$140"),0),COLUMN()+COLUMN(INDIRECT($B$1&amp;"1"))-2)</f>
        <v>4.1856794361209183E-2</v>
      </c>
      <c r="G97" s="12">
        <f ca="1">INDEX(funnel_data!$B$3:$X$140,MATCH(SMALL(INDIRECT("'" &amp; "funnel_data'!$" &amp; $B$1 &amp; "$3:$" &amp; $B$1 &amp;"$140"),ROWS(G$3:G97)),INDIRECT("'" &amp; "funnel_data'!$" &amp; $B$1 &amp; "$3:$" &amp; $B$1 &amp;"$140"),0),COLUMN()+COLUMN(INDIRECT($B$1&amp;"1"))-2)</f>
        <v>3.0593059454205145E-2</v>
      </c>
      <c r="H97" s="12">
        <f ca="1">INDEX(funnel_data!$B$3:$X$140,MATCH(SMALL(INDIRECT("'" &amp; "funnel_data'!$" &amp; $B$1 &amp; "$3:$" &amp; $B$1 &amp;"$140"),ROWS(H$3:H97)),INDIRECT("'" &amp; "funnel_data'!$" &amp; $B$1 &amp; "$3:$" &amp; $B$1 &amp;"$140"),0),COLUMN()+COLUMN(INDIRECT($B$1&amp;"1"))-2)</f>
        <v>5.7023660236627131E-2</v>
      </c>
      <c r="I97" s="12">
        <f ca="1">INDEX(funnel_data!$B$3:$X$140,MATCH(SMALL(INDIRECT("'" &amp; "funnel_data'!$" &amp; $B$1 &amp; "$3:$" &amp; $B$1 &amp;"$140"),ROWS(I$3:I97)),INDIRECT("'" &amp; "funnel_data'!$" &amp; $B$1 &amp; "$3:$" &amp; $B$1 &amp;"$140"),0),COLUMN()+COLUMN(INDIRECT($B$1&amp;"1"))-2)</f>
        <v>2.5577055231168044E-2</v>
      </c>
      <c r="J97" s="12">
        <f ca="1">INDEX(funnel_data!$B$3:$X$140,MATCH(SMALL(INDIRECT("'" &amp; "funnel_data'!$" &amp; $B$1 &amp; "$3:$" &amp; $B$1 &amp;"$140"),ROWS(J$3:J97)),INDIRECT("'" &amp; "funnel_data'!$" &amp; $B$1 &amp; "$3:$" &amp; $B$1 &amp;"$140"),0),COLUMN()+COLUMN(INDIRECT($B$1&amp;"1"))-2)</f>
        <v>6.7777802018154545E-2</v>
      </c>
      <c r="K97" s="12" t="str">
        <f ca="1">INDEX(funnel_data!$B$3:$X$140,MATCH(SMALL(INDIRECT("'" &amp; "funnel_data'!$" &amp; $B$1 &amp; "$3:$" &amp; $B$1 &amp;"$140"),ROWS(K$3:K97)),INDIRECT("'" &amp; "funnel_data'!$" &amp; $B$1 &amp; "$3:$" &amp; $B$1 &amp;"$140"),0),COLUMN()+COLUMN(INDIRECT($B$1&amp;"1"))-2)</f>
        <v/>
      </c>
    </row>
    <row r="98" spans="1:11" x14ac:dyDescent="0.3">
      <c r="A98" s="12"/>
      <c r="B98" s="12" t="str">
        <f ca="1">INDEX(funnel_data!$B$3:$X$140,MATCH(SMALL(INDIRECT("'" &amp; "funnel_data'!$" &amp; $B$1 &amp; "$3:$" &amp; $B$1 &amp;"$140"),ROWS(B$3:B98)),INDIRECT("'" &amp; "funnel_data'!$" &amp; $B$1 &amp; "$3:$" &amp; $B$1 &amp;"$140"),0),1)</f>
        <v>Trust012</v>
      </c>
      <c r="C98" s="12">
        <f ca="1">INDEX(funnel_data!$B$3:$X$140,MATCH(SMALL(INDIRECT("'" &amp; "funnel_data'!$" &amp; $B$1 &amp; "$3:$" &amp; $B$1 &amp;"$140"),ROWS(C$3:C98)),INDIRECT("'" &amp; "funnel_data'!$" &amp; $B$1 &amp; "$3:$" &amp; $B$1 &amp;"$140"),0),COLUMN()+COLUMN(INDIRECT($B$1&amp;"1"))-2)</f>
        <v>899</v>
      </c>
      <c r="D98" s="12">
        <f ca="1">INDEX(funnel_data!$B$3:$X$140,MATCH(SMALL(INDIRECT("'" &amp; "funnel_data'!$" &amp; $B$1 &amp; "$3:$" &amp; $B$1 &amp;"$140"),ROWS(D$3:D98)),INDIRECT("'" &amp; "funnel_data'!$" &amp; $B$1 &amp; "$3:$" &amp; $B$1 &amp;"$140"),0),COLUMN()+COLUMN(INDIRECT($B$1&amp;"1"))-2)</f>
        <v>46</v>
      </c>
      <c r="E98" s="12">
        <f ca="1">INDEX(funnel_data!$B$3:$X$140,MATCH(SMALL(INDIRECT("'" &amp; "funnel_data'!$" &amp; $B$1 &amp; "$3:$" &amp; $B$1 &amp;"$140"),ROWS(E$3:E98)),INDIRECT("'" &amp; "funnel_data'!$" &amp; $B$1 &amp; "$3:$" &amp; $B$1 &amp;"$140"),0),COLUMN()+COLUMN(INDIRECT($B$1&amp;"1"))-2)</f>
        <v>5.116796440489433E-2</v>
      </c>
      <c r="F98" s="12">
        <f ca="1">INDEX(funnel_data!$B$3:$X$140,MATCH(SMALL(INDIRECT("'" &amp; "funnel_data'!$" &amp; $B$1 &amp; "$3:$" &amp; $B$1 &amp;"$140"),ROWS(F$3:F98)),INDIRECT("'" &amp; "funnel_data'!$" &amp; $B$1 &amp; "$3:$" &amp; $B$1 &amp;"$140"),0),COLUMN()+COLUMN(INDIRECT($B$1&amp;"1"))-2)</f>
        <v>4.1856794361209183E-2</v>
      </c>
      <c r="G98" s="12">
        <f ca="1">INDEX(funnel_data!$B$3:$X$140,MATCH(SMALL(INDIRECT("'" &amp; "funnel_data'!$" &amp; $B$1 &amp; "$3:$" &amp; $B$1 &amp;"$140"),ROWS(G$3:G98)),INDIRECT("'" &amp; "funnel_data'!$" &amp; $B$1 &amp; "$3:$" &amp; $B$1 &amp;"$140"),0),COLUMN()+COLUMN(INDIRECT($B$1&amp;"1"))-2)</f>
        <v>3.0598378144518868E-2</v>
      </c>
      <c r="H98" s="12">
        <f ca="1">INDEX(funnel_data!$B$3:$X$140,MATCH(SMALL(INDIRECT("'" &amp; "funnel_data'!$" &amp; $B$1 &amp; "$3:$" &amp; $B$1 &amp;"$140"),ROWS(H$3:H98)),INDIRECT("'" &amp; "funnel_data'!$" &amp; $B$1 &amp; "$3:$" &amp; $B$1 &amp;"$140"),0),COLUMN()+COLUMN(INDIRECT($B$1&amp;"1"))-2)</f>
        <v>5.7014018383791422E-2</v>
      </c>
      <c r="I98" s="12">
        <f ca="1">INDEX(funnel_data!$B$3:$X$140,MATCH(SMALL(INDIRECT("'" &amp; "funnel_data'!$" &amp; $B$1 &amp; "$3:$" &amp; $B$1 &amp;"$140"),ROWS(I$3:I98)),INDIRECT("'" &amp; "funnel_data'!$" &amp; $B$1 &amp; "$3:$" &amp; $B$1 &amp;"$140"),0),COLUMN()+COLUMN(INDIRECT($B$1&amp;"1"))-2)</f>
        <v>2.5583970461356409E-2</v>
      </c>
      <c r="J98" s="12">
        <f ca="1">INDEX(funnel_data!$B$3:$X$140,MATCH(SMALL(INDIRECT("'" &amp; "funnel_data'!$" &amp; $B$1 &amp; "$3:$" &amp; $B$1 &amp;"$140"),ROWS(J$3:J98)),INDIRECT("'" &amp; "funnel_data'!$" &amp; $B$1 &amp; "$3:$" &amp; $B$1 &amp;"$140"),0),COLUMN()+COLUMN(INDIRECT($B$1&amp;"1"))-2)</f>
        <v>6.7760275070864573E-2</v>
      </c>
      <c r="K98" s="12" t="str">
        <f ca="1">INDEX(funnel_data!$B$3:$X$140,MATCH(SMALL(INDIRECT("'" &amp; "funnel_data'!$" &amp; $B$1 &amp; "$3:$" &amp; $B$1 &amp;"$140"),ROWS(K$3:K98)),INDIRECT("'" &amp; "funnel_data'!$" &amp; $B$1 &amp; "$3:$" &amp; $B$1 &amp;"$140"),0),COLUMN()+COLUMN(INDIRECT($B$1&amp;"1"))-2)</f>
        <v/>
      </c>
    </row>
    <row r="99" spans="1:11" x14ac:dyDescent="0.3">
      <c r="A99" s="12"/>
      <c r="B99" s="12" t="str">
        <f ca="1">INDEX(funnel_data!$B$3:$X$140,MATCH(SMALL(INDIRECT("'" &amp; "funnel_data'!$" &amp; $B$1 &amp; "$3:$" &amp; $B$1 &amp;"$140"),ROWS(B$3:B99)),INDIRECT("'" &amp; "funnel_data'!$" &amp; $B$1 &amp; "$3:$" &amp; $B$1 &amp;"$140"),0),1)</f>
        <v>Trust130</v>
      </c>
      <c r="C99" s="12">
        <f ca="1">INDEX(funnel_data!$B$3:$X$140,MATCH(SMALL(INDIRECT("'" &amp; "funnel_data'!$" &amp; $B$1 &amp; "$3:$" &amp; $B$1 &amp;"$140"),ROWS(C$3:C99)),INDIRECT("'" &amp; "funnel_data'!$" &amp; $B$1 &amp; "$3:$" &amp; $B$1 &amp;"$140"),0),COLUMN()+COLUMN(INDIRECT($B$1&amp;"1"))-2)</f>
        <v>911</v>
      </c>
      <c r="D99" s="12">
        <f ca="1">INDEX(funnel_data!$B$3:$X$140,MATCH(SMALL(INDIRECT("'" &amp; "funnel_data'!$" &amp; $B$1 &amp; "$3:$" &amp; $B$1 &amp;"$140"),ROWS(D$3:D99)),INDIRECT("'" &amp; "funnel_data'!$" &amp; $B$1 &amp; "$3:$" &amp; $B$1 &amp;"$140"),0),COLUMN()+COLUMN(INDIRECT($B$1&amp;"1"))-2)</f>
        <v>48</v>
      </c>
      <c r="E99" s="12">
        <f ca="1">INDEX(funnel_data!$B$3:$X$140,MATCH(SMALL(INDIRECT("'" &amp; "funnel_data'!$" &amp; $B$1 &amp; "$3:$" &amp; $B$1 &amp;"$140"),ROWS(E$3:E99)),INDIRECT("'" &amp; "funnel_data'!$" &amp; $B$1 &amp; "$3:$" &amp; $B$1 &amp;"$140"),0),COLUMN()+COLUMN(INDIRECT($B$1&amp;"1"))-2)</f>
        <v>5.2689352360043906E-2</v>
      </c>
      <c r="F99" s="12">
        <f ca="1">INDEX(funnel_data!$B$3:$X$140,MATCH(SMALL(INDIRECT("'" &amp; "funnel_data'!$" &amp; $B$1 &amp; "$3:$" &amp; $B$1 &amp;"$140"),ROWS(F$3:F99)),INDIRECT("'" &amp; "funnel_data'!$" &amp; $B$1 &amp; "$3:$" &amp; $B$1 &amp;"$140"),0),COLUMN()+COLUMN(INDIRECT($B$1&amp;"1"))-2)</f>
        <v>4.1856794361209183E-2</v>
      </c>
      <c r="G99" s="12">
        <f ca="1">INDEX(funnel_data!$B$3:$X$140,MATCH(SMALL(INDIRECT("'" &amp; "funnel_data'!$" &amp; $B$1 &amp; "$3:$" &amp; $B$1 &amp;"$140"),ROWS(G$3:G99)),INDIRECT("'" &amp; "funnel_data'!$" &amp; $B$1 &amp; "$3:$" &amp; $B$1 &amp;"$140"),0),COLUMN()+COLUMN(INDIRECT($B$1&amp;"1"))-2)</f>
        <v>3.0661592099926107E-2</v>
      </c>
      <c r="H99" s="12">
        <f ca="1">INDEX(funnel_data!$B$3:$X$140,MATCH(SMALL(INDIRECT("'" &amp; "funnel_data'!$" &amp; $B$1 &amp; "$3:$" &amp; $B$1 &amp;"$140"),ROWS(H$3:H99)),INDIRECT("'" &amp; "funnel_data'!$" &amp; $B$1 &amp; "$3:$" &amp; $B$1 &amp;"$140"),0),COLUMN()+COLUMN(INDIRECT($B$1&amp;"1"))-2)</f>
        <v>5.6899663669513253E-2</v>
      </c>
      <c r="I99" s="12">
        <f ca="1">INDEX(funnel_data!$B$3:$X$140,MATCH(SMALL(INDIRECT("'" &amp; "funnel_data'!$" &amp; $B$1 &amp; "$3:$" &amp; $B$1 &amp;"$140"),ROWS(I$3:I99)),INDIRECT("'" &amp; "funnel_data'!$" &amp; $B$1 &amp; "$3:$" &amp; $B$1 &amp;"$140"),0),COLUMN()+COLUMN(INDIRECT($B$1&amp;"1"))-2)</f>
        <v>2.5666220564759847E-2</v>
      </c>
      <c r="J99" s="12">
        <f ca="1">INDEX(funnel_data!$B$3:$X$140,MATCH(SMALL(INDIRECT("'" &amp; "funnel_data'!$" &amp; $B$1 &amp; "$3:$" &amp; $B$1 &amp;"$140"),ROWS(J$3:J99)),INDIRECT("'" &amp; "funnel_data'!$" &amp; $B$1 &amp; "$3:$" &amp; $B$1 &amp;"$140"),0),COLUMN()+COLUMN(INDIRECT($B$1&amp;"1"))-2)</f>
        <v>6.755248266658373E-2</v>
      </c>
      <c r="K99" s="12" t="str">
        <f ca="1">INDEX(funnel_data!$B$3:$X$140,MATCH(SMALL(INDIRECT("'" &amp; "funnel_data'!$" &amp; $B$1 &amp; "$3:$" &amp; $B$1 &amp;"$140"),ROWS(K$3:K99)),INDIRECT("'" &amp; "funnel_data'!$" &amp; $B$1 &amp; "$3:$" &amp; $B$1 &amp;"$140"),0),COLUMN()+COLUMN(INDIRECT($B$1&amp;"1"))-2)</f>
        <v/>
      </c>
    </row>
    <row r="100" spans="1:11" x14ac:dyDescent="0.3">
      <c r="A100" s="12"/>
      <c r="B100" s="12" t="str">
        <f ca="1">INDEX(funnel_data!$B$3:$X$140,MATCH(SMALL(INDIRECT("'" &amp; "funnel_data'!$" &amp; $B$1 &amp; "$3:$" &amp; $B$1 &amp;"$140"),ROWS(B$3:B100)),INDIRECT("'" &amp; "funnel_data'!$" &amp; $B$1 &amp; "$3:$" &amp; $B$1 &amp;"$140"),0),1)</f>
        <v>Trust138</v>
      </c>
      <c r="C100" s="12">
        <f ca="1">INDEX(funnel_data!$B$3:$X$140,MATCH(SMALL(INDIRECT("'" &amp; "funnel_data'!$" &amp; $B$1 &amp; "$3:$" &amp; $B$1 &amp;"$140"),ROWS(C$3:C100)),INDIRECT("'" &amp; "funnel_data'!$" &amp; $B$1 &amp; "$3:$" &amp; $B$1 &amp;"$140"),0),COLUMN()+COLUMN(INDIRECT($B$1&amp;"1"))-2)</f>
        <v>932</v>
      </c>
      <c r="D100" s="12">
        <f ca="1">INDEX(funnel_data!$B$3:$X$140,MATCH(SMALL(INDIRECT("'" &amp; "funnel_data'!$" &amp; $B$1 &amp; "$3:$" &amp; $B$1 &amp;"$140"),ROWS(D$3:D100)),INDIRECT("'" &amp; "funnel_data'!$" &amp; $B$1 &amp; "$3:$" &amp; $B$1 &amp;"$140"),0),COLUMN()+COLUMN(INDIRECT($B$1&amp;"1"))-2)</f>
        <v>60</v>
      </c>
      <c r="E100" s="12">
        <f ca="1">INDEX(funnel_data!$B$3:$X$140,MATCH(SMALL(INDIRECT("'" &amp; "funnel_data'!$" &amp; $B$1 &amp; "$3:$" &amp; $B$1 &amp;"$140"),ROWS(E$3:E100)),INDIRECT("'" &amp; "funnel_data'!$" &amp; $B$1 &amp; "$3:$" &amp; $B$1 &amp;"$140"),0),COLUMN()+COLUMN(INDIRECT($B$1&amp;"1"))-2)</f>
        <v>6.4377682403433473E-2</v>
      </c>
      <c r="F100" s="12">
        <f ca="1">INDEX(funnel_data!$B$3:$X$140,MATCH(SMALL(INDIRECT("'" &amp; "funnel_data'!$" &amp; $B$1 &amp; "$3:$" &amp; $B$1 &amp;"$140"),ROWS(F$3:F100)),INDIRECT("'" &amp; "funnel_data'!$" &amp; $B$1 &amp; "$3:$" &amp; $B$1 &amp;"$140"),0),COLUMN()+COLUMN(INDIRECT($B$1&amp;"1"))-2)</f>
        <v>4.1856794361209183E-2</v>
      </c>
      <c r="G100" s="12">
        <f ca="1">INDEX(funnel_data!$B$3:$X$140,MATCH(SMALL(INDIRECT("'" &amp; "funnel_data'!$" &amp; $B$1 &amp; "$3:$" &amp; $B$1 &amp;"$140"),ROWS(G$3:G100)),INDIRECT("'" &amp; "funnel_data'!$" &amp; $B$1 &amp; "$3:$" &amp; $B$1 &amp;"$140"),0),COLUMN()+COLUMN(INDIRECT($B$1&amp;"1"))-2)</f>
        <v>3.076958058338743E-2</v>
      </c>
      <c r="H100" s="12">
        <f ca="1">INDEX(funnel_data!$B$3:$X$140,MATCH(SMALL(INDIRECT("'" &amp; "funnel_data'!$" &amp; $B$1 &amp; "$3:$" &amp; $B$1 &amp;"$140"),ROWS(H$3:H100)),INDIRECT("'" &amp; "funnel_data'!$" &amp; $B$1 &amp; "$3:$" &amp; $B$1 &amp;"$140"),0),COLUMN()+COLUMN(INDIRECT($B$1&amp;"1"))-2)</f>
        <v>5.6705334711352542E-2</v>
      </c>
      <c r="I100" s="12">
        <f ca="1">INDEX(funnel_data!$B$3:$X$140,MATCH(SMALL(INDIRECT("'" &amp; "funnel_data'!$" &amp; $B$1 &amp; "$3:$" &amp; $B$1 &amp;"$140"),ROWS(I$3:I100)),INDIRECT("'" &amp; "funnel_data'!$" &amp; $B$1 &amp; "$3:$" &amp; $B$1 &amp;"$140"),0),COLUMN()+COLUMN(INDIRECT($B$1&amp;"1"))-2)</f>
        <v>2.5806988003270831E-2</v>
      </c>
      <c r="J100" s="12">
        <f ca="1">INDEX(funnel_data!$B$3:$X$140,MATCH(SMALL(INDIRECT("'" &amp; "funnel_data'!$" &amp; $B$1 &amp; "$3:$" &amp; $B$1 &amp;"$140"),ROWS(J$3:J100)),INDIRECT("'" &amp; "funnel_data'!$" &amp; $B$1 &amp; "$3:$" &amp; $B$1 &amp;"$140"),0),COLUMN()+COLUMN(INDIRECT($B$1&amp;"1"))-2)</f>
        <v>6.7199716348091659E-2</v>
      </c>
      <c r="K100" s="12" t="str">
        <f ca="1">INDEX(funnel_data!$B$3:$X$140,MATCH(SMALL(INDIRECT("'" &amp; "funnel_data'!$" &amp; $B$1 &amp; "$3:$" &amp; $B$1 &amp;"$140"),ROWS(K$3:K100)),INDIRECT("'" &amp; "funnel_data'!$" &amp; $B$1 &amp; "$3:$" &amp; $B$1 &amp;"$140"),0),COLUMN()+COLUMN(INDIRECT($B$1&amp;"1"))-2)</f>
        <v/>
      </c>
    </row>
    <row r="101" spans="1:11" x14ac:dyDescent="0.3">
      <c r="A101" s="12"/>
      <c r="B101" s="12" t="str">
        <f ca="1">INDEX(funnel_data!$B$3:$X$140,MATCH(SMALL(INDIRECT("'" &amp; "funnel_data'!$" &amp; $B$1 &amp; "$3:$" &amp; $B$1 &amp;"$140"),ROWS(B$3:B101)),INDIRECT("'" &amp; "funnel_data'!$" &amp; $B$1 &amp; "$3:$" &amp; $B$1 &amp;"$140"),0),1)</f>
        <v>Trust016</v>
      </c>
      <c r="C101" s="12">
        <f ca="1">INDEX(funnel_data!$B$3:$X$140,MATCH(SMALL(INDIRECT("'" &amp; "funnel_data'!$" &amp; $B$1 &amp; "$3:$" &amp; $B$1 &amp;"$140"),ROWS(C$3:C101)),INDIRECT("'" &amp; "funnel_data'!$" &amp; $B$1 &amp; "$3:$" &amp; $B$1 &amp;"$140"),0),COLUMN()+COLUMN(INDIRECT($B$1&amp;"1"))-2)</f>
        <v>989</v>
      </c>
      <c r="D101" s="12">
        <f ca="1">INDEX(funnel_data!$B$3:$X$140,MATCH(SMALL(INDIRECT("'" &amp; "funnel_data'!$" &amp; $B$1 &amp; "$3:$" &amp; $B$1 &amp;"$140"),ROWS(D$3:D101)),INDIRECT("'" &amp; "funnel_data'!$" &amp; $B$1 &amp; "$3:$" &amp; $B$1 &amp;"$140"),0),COLUMN()+COLUMN(INDIRECT($B$1&amp;"1"))-2)</f>
        <v>45</v>
      </c>
      <c r="E101" s="12">
        <f ca="1">INDEX(funnel_data!$B$3:$X$140,MATCH(SMALL(INDIRECT("'" &amp; "funnel_data'!$" &amp; $B$1 &amp; "$3:$" &amp; $B$1 &amp;"$140"),ROWS(E$3:E101)),INDIRECT("'" &amp; "funnel_data'!$" &amp; $B$1 &amp; "$3:$" &amp; $B$1 &amp;"$140"),0),COLUMN()+COLUMN(INDIRECT($B$1&amp;"1"))-2)</f>
        <v>4.5500505561172903E-2</v>
      </c>
      <c r="F101" s="12">
        <f ca="1">INDEX(funnel_data!$B$3:$X$140,MATCH(SMALL(INDIRECT("'" &amp; "funnel_data'!$" &amp; $B$1 &amp; "$3:$" &amp; $B$1 &amp;"$140"),ROWS(F$3:F101)),INDIRECT("'" &amp; "funnel_data'!$" &amp; $B$1 &amp; "$3:$" &amp; $B$1 &amp;"$140"),0),COLUMN()+COLUMN(INDIRECT($B$1&amp;"1"))-2)</f>
        <v>4.1856794361209183E-2</v>
      </c>
      <c r="G101" s="12">
        <f ca="1">INDEX(funnel_data!$B$3:$X$140,MATCH(SMALL(INDIRECT("'" &amp; "funnel_data'!$" &amp; $B$1 &amp; "$3:$" &amp; $B$1 &amp;"$140"),ROWS(G$3:G101)),INDIRECT("'" &amp; "funnel_data'!$" &amp; $B$1 &amp; "$3:$" &amp; $B$1 &amp;"$140"),0),COLUMN()+COLUMN(INDIRECT($B$1&amp;"1"))-2)</f>
        <v>3.1046964428256552E-2</v>
      </c>
      <c r="H101" s="12">
        <f ca="1">INDEX(funnel_data!$B$3:$X$140,MATCH(SMALL(INDIRECT("'" &amp; "funnel_data'!$" &amp; $B$1 &amp; "$3:$" &amp; $B$1 &amp;"$140"),ROWS(H$3:H101)),INDIRECT("'" &amp; "funnel_data'!$" &amp; $B$1 &amp; "$3:$" &amp; $B$1 &amp;"$140"),0),COLUMN()+COLUMN(INDIRECT($B$1&amp;"1"))-2)</f>
        <v>5.6212009456874538E-2</v>
      </c>
      <c r="I101" s="12">
        <f ca="1">INDEX(funnel_data!$B$3:$X$140,MATCH(SMALL(INDIRECT("'" &amp; "funnel_data'!$" &amp; $B$1 &amp; "$3:$" &amp; $B$1 &amp;"$140"),ROWS(I$3:I101)),INDIRECT("'" &amp; "funnel_data'!$" &amp; $B$1 &amp; "$3:$" &amp; $B$1 &amp;"$140"),0),COLUMN()+COLUMN(INDIRECT($B$1&amp;"1"))-2)</f>
        <v>2.6170065016889402E-2</v>
      </c>
      <c r="J101" s="12">
        <f ca="1">INDEX(funnel_data!$B$3:$X$140,MATCH(SMALL(INDIRECT("'" &amp; "funnel_data'!$" &amp; $B$1 &amp; "$3:$" &amp; $B$1 &amp;"$140"),ROWS(J$3:J101)),INDIRECT("'" &amp; "funnel_data'!$" &amp; $B$1 &amp; "$3:$" &amp; $B$1 &amp;"$140"),0),COLUMN()+COLUMN(INDIRECT($B$1&amp;"1"))-2)</f>
        <v>6.6306162199562049E-2</v>
      </c>
      <c r="K101" s="12" t="str">
        <f ca="1">INDEX(funnel_data!$B$3:$X$140,MATCH(SMALL(INDIRECT("'" &amp; "funnel_data'!$" &amp; $B$1 &amp; "$3:$" &amp; $B$1 &amp;"$140"),ROWS(K$3:K101)),INDIRECT("'" &amp; "funnel_data'!$" &amp; $B$1 &amp; "$3:$" &amp; $B$1 &amp;"$140"),0),COLUMN()+COLUMN(INDIRECT($B$1&amp;"1"))-2)</f>
        <v/>
      </c>
    </row>
    <row r="102" spans="1:11" x14ac:dyDescent="0.3">
      <c r="A102" s="12"/>
      <c r="B102" s="12" t="str">
        <f ca="1">INDEX(funnel_data!$B$3:$X$140,MATCH(SMALL(INDIRECT("'" &amp; "funnel_data'!$" &amp; $B$1 &amp; "$3:$" &amp; $B$1 &amp;"$140"),ROWS(B$3:B102)),INDIRECT("'" &amp; "funnel_data'!$" &amp; $B$1 &amp; "$3:$" &amp; $B$1 &amp;"$140"),0),1)</f>
        <v>Trust120</v>
      </c>
      <c r="C102" s="12">
        <f ca="1">INDEX(funnel_data!$B$3:$X$140,MATCH(SMALL(INDIRECT("'" &amp; "funnel_data'!$" &amp; $B$1 &amp; "$3:$" &amp; $B$1 &amp;"$140"),ROWS(C$3:C102)),INDIRECT("'" &amp; "funnel_data'!$" &amp; $B$1 &amp; "$3:$" &amp; $B$1 &amp;"$140"),0),COLUMN()+COLUMN(INDIRECT($B$1&amp;"1"))-2)</f>
        <v>1006</v>
      </c>
      <c r="D102" s="12">
        <f ca="1">INDEX(funnel_data!$B$3:$X$140,MATCH(SMALL(INDIRECT("'" &amp; "funnel_data'!$" &amp; $B$1 &amp; "$3:$" &amp; $B$1 &amp;"$140"),ROWS(D$3:D102)),INDIRECT("'" &amp; "funnel_data'!$" &amp; $B$1 &amp; "$3:$" &amp; $B$1 &amp;"$140"),0),COLUMN()+COLUMN(INDIRECT($B$1&amp;"1"))-2)</f>
        <v>30</v>
      </c>
      <c r="E102" s="12">
        <f ca="1">INDEX(funnel_data!$B$3:$X$140,MATCH(SMALL(INDIRECT("'" &amp; "funnel_data'!$" &amp; $B$1 &amp; "$3:$" &amp; $B$1 &amp;"$140"),ROWS(E$3:E102)),INDIRECT("'" &amp; "funnel_data'!$" &amp; $B$1 &amp; "$3:$" &amp; $B$1 &amp;"$140"),0),COLUMN()+COLUMN(INDIRECT($B$1&amp;"1"))-2)</f>
        <v>2.982107355864811E-2</v>
      </c>
      <c r="F102" s="12">
        <f ca="1">INDEX(funnel_data!$B$3:$X$140,MATCH(SMALL(INDIRECT("'" &amp; "funnel_data'!$" &amp; $B$1 &amp; "$3:$" &amp; $B$1 &amp;"$140"),ROWS(F$3:F102)),INDIRECT("'" &amp; "funnel_data'!$" &amp; $B$1 &amp; "$3:$" &amp; $B$1 &amp;"$140"),0),COLUMN()+COLUMN(INDIRECT($B$1&amp;"1"))-2)</f>
        <v>4.1856794361209183E-2</v>
      </c>
      <c r="G102" s="12">
        <f ca="1">INDEX(funnel_data!$B$3:$X$140,MATCH(SMALL(INDIRECT("'" &amp; "funnel_data'!$" &amp; $B$1 &amp; "$3:$" &amp; $B$1 &amp;"$140"),ROWS(G$3:G102)),INDIRECT("'" &amp; "funnel_data'!$" &amp; $B$1 &amp; "$3:$" &amp; $B$1 &amp;"$140"),0),COLUMN()+COLUMN(INDIRECT($B$1&amp;"1"))-2)</f>
        <v>3.1125565553336811E-2</v>
      </c>
      <c r="H102" s="12">
        <f ca="1">INDEX(funnel_data!$B$3:$X$140,MATCH(SMALL(INDIRECT("'" &amp; "funnel_data'!$" &amp; $B$1 &amp; "$3:$" &amp; $B$1 &amp;"$140"),ROWS(H$3:H102)),INDIRECT("'" &amp; "funnel_data'!$" &amp; $B$1 &amp; "$3:$" &amp; $B$1 &amp;"$140"),0),COLUMN()+COLUMN(INDIRECT($B$1&amp;"1"))-2)</f>
        <v>5.6073724171658547E-2</v>
      </c>
      <c r="I102" s="12">
        <f ca="1">INDEX(funnel_data!$B$3:$X$140,MATCH(SMALL(INDIRECT("'" &amp; "funnel_data'!$" &amp; $B$1 &amp; "$3:$" &amp; $B$1 &amp;"$140"),ROWS(I$3:I102)),INDIRECT("'" &amp; "funnel_data'!$" &amp; $B$1 &amp; "$3:$" &amp; $B$1 &amp;"$140"),0),COLUMN()+COLUMN(INDIRECT($B$1&amp;"1"))-2)</f>
        <v>2.6273338946070712E-2</v>
      </c>
      <c r="J102" s="12">
        <f ca="1">INDEX(funnel_data!$B$3:$X$140,MATCH(SMALL(INDIRECT("'" &amp; "funnel_data'!$" &amp; $B$1 &amp; "$3:$" &amp; $B$1 &amp;"$140"),ROWS(J$3:J102)),INDIRECT("'" &amp; "funnel_data'!$" &amp; $B$1 &amp; "$3:$" &amp; $B$1 &amp;"$140"),0),COLUMN()+COLUMN(INDIRECT($B$1&amp;"1"))-2)</f>
        <v>6.6056204255028575E-2</v>
      </c>
      <c r="K102" s="12" t="str">
        <f ca="1">INDEX(funnel_data!$B$3:$X$140,MATCH(SMALL(INDIRECT("'" &amp; "funnel_data'!$" &amp; $B$1 &amp; "$3:$" &amp; $B$1 &amp;"$140"),ROWS(K$3:K102)),INDIRECT("'" &amp; "funnel_data'!$" &amp; $B$1 &amp; "$3:$" &amp; $B$1 &amp;"$140"),0),COLUMN()+COLUMN(INDIRECT($B$1&amp;"1"))-2)</f>
        <v/>
      </c>
    </row>
    <row r="103" spans="1:11" x14ac:dyDescent="0.3">
      <c r="A103" s="12"/>
      <c r="B103" s="12" t="str">
        <f ca="1">INDEX(funnel_data!$B$3:$X$140,MATCH(SMALL(INDIRECT("'" &amp; "funnel_data'!$" &amp; $B$1 &amp; "$3:$" &amp; $B$1 &amp;"$140"),ROWS(B$3:B103)),INDIRECT("'" &amp; "funnel_data'!$" &amp; $B$1 &amp; "$3:$" &amp; $B$1 &amp;"$140"),0),1)</f>
        <v>Trust027</v>
      </c>
      <c r="C103" s="12">
        <f ca="1">INDEX(funnel_data!$B$3:$X$140,MATCH(SMALL(INDIRECT("'" &amp; "funnel_data'!$" &amp; $B$1 &amp; "$3:$" &amp; $B$1 &amp;"$140"),ROWS(C$3:C103)),INDIRECT("'" &amp; "funnel_data'!$" &amp; $B$1 &amp; "$3:$" &amp; $B$1 &amp;"$140"),0),COLUMN()+COLUMN(INDIRECT($B$1&amp;"1"))-2)</f>
        <v>1009</v>
      </c>
      <c r="D103" s="12">
        <f ca="1">INDEX(funnel_data!$B$3:$X$140,MATCH(SMALL(INDIRECT("'" &amp; "funnel_data'!$" &amp; $B$1 &amp; "$3:$" &amp; $B$1 &amp;"$140"),ROWS(D$3:D103)),INDIRECT("'" &amp; "funnel_data'!$" &amp; $B$1 &amp; "$3:$" &amp; $B$1 &amp;"$140"),0),COLUMN()+COLUMN(INDIRECT($B$1&amp;"1"))-2)</f>
        <v>44</v>
      </c>
      <c r="E103" s="12">
        <f ca="1">INDEX(funnel_data!$B$3:$X$140,MATCH(SMALL(INDIRECT("'" &amp; "funnel_data'!$" &amp; $B$1 &amp; "$3:$" &amp; $B$1 &amp;"$140"),ROWS(E$3:E103)),INDIRECT("'" &amp; "funnel_data'!$" &amp; $B$1 &amp; "$3:$" &amp; $B$1 &amp;"$140"),0),COLUMN()+COLUMN(INDIRECT($B$1&amp;"1"))-2)</f>
        <v>4.3607532210109018E-2</v>
      </c>
      <c r="F103" s="12">
        <f ca="1">INDEX(funnel_data!$B$3:$X$140,MATCH(SMALL(INDIRECT("'" &amp; "funnel_data'!$" &amp; $B$1 &amp; "$3:$" &amp; $B$1 &amp;"$140"),ROWS(F$3:F103)),INDIRECT("'" &amp; "funnel_data'!$" &amp; $B$1 &amp; "$3:$" &amp; $B$1 &amp;"$140"),0),COLUMN()+COLUMN(INDIRECT($B$1&amp;"1"))-2)</f>
        <v>4.1856794361209183E-2</v>
      </c>
      <c r="G103" s="12">
        <f ca="1">INDEX(funnel_data!$B$3:$X$140,MATCH(SMALL(INDIRECT("'" &amp; "funnel_data'!$" &amp; $B$1 &amp; "$3:$" &amp; $B$1 &amp;"$140"),ROWS(G$3:G103)),INDIRECT("'" &amp; "funnel_data'!$" &amp; $B$1 &amp; "$3:$" &amp; $B$1 &amp;"$140"),0),COLUMN()+COLUMN(INDIRECT($B$1&amp;"1"))-2)</f>
        <v>3.1139250978705315E-2</v>
      </c>
      <c r="H103" s="12">
        <f ca="1">INDEX(funnel_data!$B$3:$X$140,MATCH(SMALL(INDIRECT("'" &amp; "funnel_data'!$" &amp; $B$1 &amp; "$3:$" &amp; $B$1 &amp;"$140"),ROWS(H$3:H103)),INDIRECT("'" &amp; "funnel_data'!$" &amp; $B$1 &amp; "$3:$" &amp; $B$1 &amp;"$140"),0),COLUMN()+COLUMN(INDIRECT($B$1&amp;"1"))-2)</f>
        <v>5.6049714226633927E-2</v>
      </c>
      <c r="I103" s="12">
        <f ca="1">INDEX(funnel_data!$B$3:$X$140,MATCH(SMALL(INDIRECT("'" &amp; "funnel_data'!$" &amp; $B$1 &amp; "$3:$" &amp; $B$1 &amp;"$140"),ROWS(I$3:I103)),INDIRECT("'" &amp; "funnel_data'!$" &amp; $B$1 &amp; "$3:$" &amp; $B$1 &amp;"$140"),0),COLUMN()+COLUMN(INDIRECT($B$1&amp;"1"))-2)</f>
        <v>2.6291337782421174E-2</v>
      </c>
      <c r="J103" s="12">
        <f ca="1">INDEX(funnel_data!$B$3:$X$140,MATCH(SMALL(INDIRECT("'" &amp; "funnel_data'!$" &amp; $B$1 &amp; "$3:$" &amp; $B$1 &amp;"$140"),ROWS(J$3:J103)),INDIRECT("'" &amp; "funnel_data'!$" &amp; $B$1 &amp; "$3:$" &amp; $B$1 &amp;"$140"),0),COLUMN()+COLUMN(INDIRECT($B$1&amp;"1"))-2)</f>
        <v>6.6012828284236547E-2</v>
      </c>
      <c r="K103" s="12" t="str">
        <f ca="1">INDEX(funnel_data!$B$3:$X$140,MATCH(SMALL(INDIRECT("'" &amp; "funnel_data'!$" &amp; $B$1 &amp; "$3:$" &amp; $B$1 &amp;"$140"),ROWS(K$3:K103)),INDIRECT("'" &amp; "funnel_data'!$" &amp; $B$1 &amp; "$3:$" &amp; $B$1 &amp;"$140"),0),COLUMN()+COLUMN(INDIRECT($B$1&amp;"1"))-2)</f>
        <v/>
      </c>
    </row>
    <row r="104" spans="1:11" x14ac:dyDescent="0.3">
      <c r="A104" s="12"/>
      <c r="B104" s="12" t="str">
        <f ca="1">INDEX(funnel_data!$B$3:$X$140,MATCH(SMALL(INDIRECT("'" &amp; "funnel_data'!$" &amp; $B$1 &amp; "$3:$" &amp; $B$1 &amp;"$140"),ROWS(B$3:B104)),INDIRECT("'" &amp; "funnel_data'!$" &amp; $B$1 &amp; "$3:$" &amp; $B$1 &amp;"$140"),0),1)</f>
        <v>Trust056</v>
      </c>
      <c r="C104" s="12">
        <f ca="1">INDEX(funnel_data!$B$3:$X$140,MATCH(SMALL(INDIRECT("'" &amp; "funnel_data'!$" &amp; $B$1 &amp; "$3:$" &amp; $B$1 &amp;"$140"),ROWS(C$3:C104)),INDIRECT("'" &amp; "funnel_data'!$" &amp; $B$1 &amp; "$3:$" &amp; $B$1 &amp;"$140"),0),COLUMN()+COLUMN(INDIRECT($B$1&amp;"1"))-2)</f>
        <v>1059</v>
      </c>
      <c r="D104" s="12">
        <f ca="1">INDEX(funnel_data!$B$3:$X$140,MATCH(SMALL(INDIRECT("'" &amp; "funnel_data'!$" &amp; $B$1 &amp; "$3:$" &amp; $B$1 &amp;"$140"),ROWS(D$3:D104)),INDIRECT("'" &amp; "funnel_data'!$" &amp; $B$1 &amp; "$3:$" &amp; $B$1 &amp;"$140"),0),COLUMN()+COLUMN(INDIRECT($B$1&amp;"1"))-2)</f>
        <v>38</v>
      </c>
      <c r="E104" s="12">
        <f ca="1">INDEX(funnel_data!$B$3:$X$140,MATCH(SMALL(INDIRECT("'" &amp; "funnel_data'!$" &amp; $B$1 &amp; "$3:$" &amp; $B$1 &amp;"$140"),ROWS(E$3:E104)),INDIRECT("'" &amp; "funnel_data'!$" &amp; $B$1 &amp; "$3:$" &amp; $B$1 &amp;"$140"),0),COLUMN()+COLUMN(INDIRECT($B$1&amp;"1"))-2)</f>
        <v>3.588290840415486E-2</v>
      </c>
      <c r="F104" s="12">
        <f ca="1">INDEX(funnel_data!$B$3:$X$140,MATCH(SMALL(INDIRECT("'" &amp; "funnel_data'!$" &amp; $B$1 &amp; "$3:$" &amp; $B$1 &amp;"$140"),ROWS(F$3:F104)),INDIRECT("'" &amp; "funnel_data'!$" &amp; $B$1 &amp; "$3:$" &amp; $B$1 &amp;"$140"),0),COLUMN()+COLUMN(INDIRECT($B$1&amp;"1"))-2)</f>
        <v>4.1856794361209183E-2</v>
      </c>
      <c r="G104" s="12">
        <f ca="1">INDEX(funnel_data!$B$3:$X$140,MATCH(SMALL(INDIRECT("'" &amp; "funnel_data'!$" &amp; $B$1 &amp; "$3:$" &amp; $B$1 &amp;"$140"),ROWS(G$3:G104)),INDIRECT("'" &amp; "funnel_data'!$" &amp; $B$1 &amp; "$3:$" &amp; $B$1 &amp;"$140"),0),COLUMN()+COLUMN(INDIRECT($B$1&amp;"1"))-2)</f>
        <v>3.1359570890047997E-2</v>
      </c>
      <c r="H104" s="12">
        <f ca="1">INDEX(funnel_data!$B$3:$X$140,MATCH(SMALL(INDIRECT("'" &amp; "funnel_data'!$" &amp; $B$1 &amp; "$3:$" &amp; $B$1 &amp;"$140"),ROWS(H$3:H104)),INDIRECT("'" &amp; "funnel_data'!$" &amp; $B$1 &amp; "$3:$" &amp; $B$1 &amp;"$140"),0),COLUMN()+COLUMN(INDIRECT($B$1&amp;"1"))-2)</f>
        <v>5.5665899751147316E-2</v>
      </c>
      <c r="I104" s="12">
        <f ca="1">INDEX(funnel_data!$B$3:$X$140,MATCH(SMALL(INDIRECT("'" &amp; "funnel_data'!$" &amp; $B$1 &amp; "$3:$" &amp; $B$1 &amp;"$140"),ROWS(I$3:I104)),INDIRECT("'" &amp; "funnel_data'!$" &amp; $B$1 &amp; "$3:$" &amp; $B$1 &amp;"$140"),0),COLUMN()+COLUMN(INDIRECT($B$1&amp;"1"))-2)</f>
        <v>2.6581814471168301E-2</v>
      </c>
      <c r="J104" s="12">
        <f ca="1">INDEX(funnel_data!$B$3:$X$140,MATCH(SMALL(INDIRECT("'" &amp; "funnel_data'!$" &amp; $B$1 &amp; "$3:$" &amp; $B$1 &amp;"$140"),ROWS(J$3:J104)),INDIRECT("'" &amp; "funnel_data'!$" &amp; $B$1 &amp; "$3:$" &amp; $B$1 &amp;"$140"),0),COLUMN()+COLUMN(INDIRECT($B$1&amp;"1"))-2)</f>
        <v>6.5320377767304955E-2</v>
      </c>
      <c r="K104" s="12" t="str">
        <f ca="1">INDEX(funnel_data!$B$3:$X$140,MATCH(SMALL(INDIRECT("'" &amp; "funnel_data'!$" &amp; $B$1 &amp; "$3:$" &amp; $B$1 &amp;"$140"),ROWS(K$3:K104)),INDIRECT("'" &amp; "funnel_data'!$" &amp; $B$1 &amp; "$3:$" &amp; $B$1 &amp;"$140"),0),COLUMN()+COLUMN(INDIRECT($B$1&amp;"1"))-2)</f>
        <v/>
      </c>
    </row>
    <row r="105" spans="1:11" x14ac:dyDescent="0.3">
      <c r="A105" s="12"/>
      <c r="B105" s="12" t="str">
        <f ca="1">INDEX(funnel_data!$B$3:$X$140,MATCH(SMALL(INDIRECT("'" &amp; "funnel_data'!$" &amp; $B$1 &amp; "$3:$" &amp; $B$1 &amp;"$140"),ROWS(B$3:B105)),INDIRECT("'" &amp; "funnel_data'!$" &amp; $B$1 &amp; "$3:$" &amp; $B$1 &amp;"$140"),0),1)</f>
        <v>Trust132</v>
      </c>
      <c r="C105" s="12">
        <f ca="1">INDEX(funnel_data!$B$3:$X$140,MATCH(SMALL(INDIRECT("'" &amp; "funnel_data'!$" &amp; $B$1 &amp; "$3:$" &amp; $B$1 &amp;"$140"),ROWS(C$3:C105)),INDIRECT("'" &amp; "funnel_data'!$" &amp; $B$1 &amp; "$3:$" &amp; $B$1 &amp;"$140"),0),COLUMN()+COLUMN(INDIRECT($B$1&amp;"1"))-2)</f>
        <v>1082</v>
      </c>
      <c r="D105" s="12">
        <f ca="1">INDEX(funnel_data!$B$3:$X$140,MATCH(SMALL(INDIRECT("'" &amp; "funnel_data'!$" &amp; $B$1 &amp; "$3:$" &amp; $B$1 &amp;"$140"),ROWS(D$3:D105)),INDIRECT("'" &amp; "funnel_data'!$" &amp; $B$1 &amp; "$3:$" &amp; $B$1 &amp;"$140"),0),COLUMN()+COLUMN(INDIRECT($B$1&amp;"1"))-2)</f>
        <v>55</v>
      </c>
      <c r="E105" s="12">
        <f ca="1">INDEX(funnel_data!$B$3:$X$140,MATCH(SMALL(INDIRECT("'" &amp; "funnel_data'!$" &amp; $B$1 &amp; "$3:$" &amp; $B$1 &amp;"$140"),ROWS(E$3:E105)),INDIRECT("'" &amp; "funnel_data'!$" &amp; $B$1 &amp; "$3:$" &amp; $B$1 &amp;"$140"),0),COLUMN()+COLUMN(INDIRECT($B$1&amp;"1"))-2)</f>
        <v>5.0831792975970423E-2</v>
      </c>
      <c r="F105" s="12">
        <f ca="1">INDEX(funnel_data!$B$3:$X$140,MATCH(SMALL(INDIRECT("'" &amp; "funnel_data'!$" &amp; $B$1 &amp; "$3:$" &amp; $B$1 &amp;"$140"),ROWS(F$3:F105)),INDIRECT("'" &amp; "funnel_data'!$" &amp; $B$1 &amp; "$3:$" &amp; $B$1 &amp;"$140"),0),COLUMN()+COLUMN(INDIRECT($B$1&amp;"1"))-2)</f>
        <v>4.1856794361209183E-2</v>
      </c>
      <c r="G105" s="12">
        <f ca="1">INDEX(funnel_data!$B$3:$X$140,MATCH(SMALL(INDIRECT("'" &amp; "funnel_data'!$" &amp; $B$1 &amp; "$3:$" &amp; $B$1 &amp;"$140"),ROWS(G$3:G105)),INDIRECT("'" &amp; "funnel_data'!$" &amp; $B$1 &amp; "$3:$" &amp; $B$1 &amp;"$140"),0),COLUMN()+COLUMN(INDIRECT($B$1&amp;"1"))-2)</f>
        <v>3.145626103316488E-2</v>
      </c>
      <c r="H105" s="12">
        <f ca="1">INDEX(funnel_data!$B$3:$X$140,MATCH(SMALL(INDIRECT("'" &amp; "funnel_data'!$" &amp; $B$1 &amp; "$3:$" &amp; $B$1 &amp;"$140"),ROWS(H$3:H105)),INDIRECT("'" &amp; "funnel_data'!$" &amp; $B$1 &amp; "$3:$" &amp; $B$1 &amp;"$140"),0),COLUMN()+COLUMN(INDIRECT($B$1&amp;"1"))-2)</f>
        <v>5.5499058230396831E-2</v>
      </c>
      <c r="I105" s="12">
        <f ca="1">INDEX(funnel_data!$B$3:$X$140,MATCH(SMALL(INDIRECT("'" &amp; "funnel_data'!$" &amp; $B$1 &amp; "$3:$" &amp; $B$1 &amp;"$140"),ROWS(I$3:I105)),INDIRECT("'" &amp; "funnel_data'!$" &amp; $B$1 &amp; "$3:$" &amp; $B$1 &amp;"$140"),0),COLUMN()+COLUMN(INDIRECT($B$1&amp;"1"))-2)</f>
        <v>2.6709718330482021E-2</v>
      </c>
      <c r="J105" s="12">
        <f ca="1">INDEX(funnel_data!$B$3:$X$140,MATCH(SMALL(INDIRECT("'" &amp; "funnel_data'!$" &amp; $B$1 &amp; "$3:$" &amp; $B$1 &amp;"$140"),ROWS(J$3:J105)),INDIRECT("'" &amp; "funnel_data'!$" &amp; $B$1 &amp; "$3:$" &amp; $B$1 &amp;"$140"),0),COLUMN()+COLUMN(INDIRECT($B$1&amp;"1"))-2)</f>
        <v>6.5019932113817722E-2</v>
      </c>
      <c r="K105" s="12" t="str">
        <f ca="1">INDEX(funnel_data!$B$3:$X$140,MATCH(SMALL(INDIRECT("'" &amp; "funnel_data'!$" &amp; $B$1 &amp; "$3:$" &amp; $B$1 &amp;"$140"),ROWS(K$3:K105)),INDIRECT("'" &amp; "funnel_data'!$" &amp; $B$1 &amp; "$3:$" &amp; $B$1 &amp;"$140"),0),COLUMN()+COLUMN(INDIRECT($B$1&amp;"1"))-2)</f>
        <v/>
      </c>
    </row>
    <row r="106" spans="1:11" x14ac:dyDescent="0.3">
      <c r="A106" s="12"/>
      <c r="B106" s="12" t="str">
        <f ca="1">INDEX(funnel_data!$B$3:$X$140,MATCH(SMALL(INDIRECT("'" &amp; "funnel_data'!$" &amp; $B$1 &amp; "$3:$" &amp; $B$1 &amp;"$140"),ROWS(B$3:B106)),INDIRECT("'" &amp; "funnel_data'!$" &amp; $B$1 &amp; "$3:$" &amp; $B$1 &amp;"$140"),0),1)</f>
        <v>Trust069</v>
      </c>
      <c r="C106" s="12">
        <f ca="1">INDEX(funnel_data!$B$3:$X$140,MATCH(SMALL(INDIRECT("'" &amp; "funnel_data'!$" &amp; $B$1 &amp; "$3:$" &amp; $B$1 &amp;"$140"),ROWS(C$3:C106)),INDIRECT("'" &amp; "funnel_data'!$" &amp; $B$1 &amp; "$3:$" &amp; $B$1 &amp;"$140"),0),COLUMN()+COLUMN(INDIRECT($B$1&amp;"1"))-2)</f>
        <v>1102</v>
      </c>
      <c r="D106" s="12">
        <f ca="1">INDEX(funnel_data!$B$3:$X$140,MATCH(SMALL(INDIRECT("'" &amp; "funnel_data'!$" &amp; $B$1 &amp; "$3:$" &amp; $B$1 &amp;"$140"),ROWS(D$3:D106)),INDIRECT("'" &amp; "funnel_data'!$" &amp; $B$1 &amp; "$3:$" &amp; $B$1 &amp;"$140"),0),COLUMN()+COLUMN(INDIRECT($B$1&amp;"1"))-2)</f>
        <v>69</v>
      </c>
      <c r="E106" s="12">
        <f ca="1">INDEX(funnel_data!$B$3:$X$140,MATCH(SMALL(INDIRECT("'" &amp; "funnel_data'!$" &amp; $B$1 &amp; "$3:$" &amp; $B$1 &amp;"$140"),ROWS(E$3:E106)),INDIRECT("'" &amp; "funnel_data'!$" &amp; $B$1 &amp; "$3:$" &amp; $B$1 &amp;"$140"),0),COLUMN()+COLUMN(INDIRECT($B$1&amp;"1"))-2)</f>
        <v>6.2613430127041736E-2</v>
      </c>
      <c r="F106" s="12">
        <f ca="1">INDEX(funnel_data!$B$3:$X$140,MATCH(SMALL(INDIRECT("'" &amp; "funnel_data'!$" &amp; $B$1 &amp; "$3:$" &amp; $B$1 &amp;"$140"),ROWS(F$3:F106)),INDIRECT("'" &amp; "funnel_data'!$" &amp; $B$1 &amp; "$3:$" &amp; $B$1 &amp;"$140"),0),COLUMN()+COLUMN(INDIRECT($B$1&amp;"1"))-2)</f>
        <v>4.1856794361209183E-2</v>
      </c>
      <c r="G106" s="12">
        <f ca="1">INDEX(funnel_data!$B$3:$X$140,MATCH(SMALL(INDIRECT("'" &amp; "funnel_data'!$" &amp; $B$1 &amp; "$3:$" &amp; $B$1 &amp;"$140"),ROWS(G$3:G106)),INDIRECT("'" &amp; "funnel_data'!$" &amp; $B$1 &amp; "$3:$" &amp; $B$1 &amp;"$140"),0),COLUMN()+COLUMN(INDIRECT($B$1&amp;"1"))-2)</f>
        <v>3.1538109064254485E-2</v>
      </c>
      <c r="H106" s="12">
        <f ca="1">INDEX(funnel_data!$B$3:$X$140,MATCH(SMALL(INDIRECT("'" &amp; "funnel_data'!$" &amp; $B$1 &amp; "$3:$" &amp; $B$1 &amp;"$140"),ROWS(H$3:H106)),INDIRECT("'" &amp; "funnel_data'!$" &amp; $B$1 &amp; "$3:$" &amp; $B$1 &amp;"$140"),0),COLUMN()+COLUMN(INDIRECT($B$1&amp;"1"))-2)</f>
        <v>5.5358580997057233E-2</v>
      </c>
      <c r="I106" s="12">
        <f ca="1">INDEX(funnel_data!$B$3:$X$140,MATCH(SMALL(INDIRECT("'" &amp; "funnel_data'!$" &amp; $B$1 &amp; "$3:$" &amp; $B$1 &amp;"$140"),ROWS(I$3:I106)),INDIRECT("'" &amp; "funnel_data'!$" &amp; $B$1 &amp; "$3:$" &amp; $B$1 &amp;"$140"),0),COLUMN()+COLUMN(INDIRECT($B$1&amp;"1"))-2)</f>
        <v>2.6818190543376769E-2</v>
      </c>
      <c r="J106" s="12">
        <f ca="1">INDEX(funnel_data!$B$3:$X$140,MATCH(SMALL(INDIRECT("'" &amp; "funnel_data'!$" &amp; $B$1 &amp; "$3:$" &amp; $B$1 &amp;"$140"),ROWS(J$3:J106)),INDIRECT("'" &amp; "funnel_data'!$" &amp; $B$1 &amp; "$3:$" &amp; $B$1 &amp;"$140"),0),COLUMN()+COLUMN(INDIRECT($B$1&amp;"1"))-2)</f>
        <v>6.4767227675470163E-2</v>
      </c>
      <c r="K106" s="12" t="str">
        <f ca="1">INDEX(funnel_data!$B$3:$X$140,MATCH(SMALL(INDIRECT("'" &amp; "funnel_data'!$" &amp; $B$1 &amp; "$3:$" &amp; $B$1 &amp;"$140"),ROWS(K$3:K106)),INDIRECT("'" &amp; "funnel_data'!$" &amp; $B$1 &amp; "$3:$" &amp; $B$1 &amp;"$140"),0),COLUMN()+COLUMN(INDIRECT($B$1&amp;"1"))-2)</f>
        <v/>
      </c>
    </row>
    <row r="107" spans="1:11" x14ac:dyDescent="0.3">
      <c r="A107" s="12"/>
      <c r="B107" s="12" t="str">
        <f ca="1">INDEX(funnel_data!$B$3:$X$140,MATCH(SMALL(INDIRECT("'" &amp; "funnel_data'!$" &amp; $B$1 &amp; "$3:$" &amp; $B$1 &amp;"$140"),ROWS(B$3:B107)),INDIRECT("'" &amp; "funnel_data'!$" &amp; $B$1 &amp; "$3:$" &amp; $B$1 &amp;"$140"),0),1)</f>
        <v>Trust052</v>
      </c>
      <c r="C107" s="12">
        <f ca="1">INDEX(funnel_data!$B$3:$X$140,MATCH(SMALL(INDIRECT("'" &amp; "funnel_data'!$" &amp; $B$1 &amp; "$3:$" &amp; $B$1 &amp;"$140"),ROWS(C$3:C107)),INDIRECT("'" &amp; "funnel_data'!$" &amp; $B$1 &amp; "$3:$" &amp; $B$1 &amp;"$140"),0),COLUMN()+COLUMN(INDIRECT($B$1&amp;"1"))-2)</f>
        <v>1117</v>
      </c>
      <c r="D107" s="12">
        <f ca="1">INDEX(funnel_data!$B$3:$X$140,MATCH(SMALL(INDIRECT("'" &amp; "funnel_data'!$" &amp; $B$1 &amp; "$3:$" &amp; $B$1 &amp;"$140"),ROWS(D$3:D107)),INDIRECT("'" &amp; "funnel_data'!$" &amp; $B$1 &amp; "$3:$" &amp; $B$1 &amp;"$140"),0),COLUMN()+COLUMN(INDIRECT($B$1&amp;"1"))-2)</f>
        <v>52</v>
      </c>
      <c r="E107" s="12">
        <f ca="1">INDEX(funnel_data!$B$3:$X$140,MATCH(SMALL(INDIRECT("'" &amp; "funnel_data'!$" &amp; $B$1 &amp; "$3:$" &amp; $B$1 &amp;"$140"),ROWS(E$3:E107)),INDIRECT("'" &amp; "funnel_data'!$" &amp; $B$1 &amp; "$3:$" &amp; $B$1 &amp;"$140"),0),COLUMN()+COLUMN(INDIRECT($B$1&amp;"1"))-2)</f>
        <v>4.6553267681289166E-2</v>
      </c>
      <c r="F107" s="12">
        <f ca="1">INDEX(funnel_data!$B$3:$X$140,MATCH(SMALL(INDIRECT("'" &amp; "funnel_data'!$" &amp; $B$1 &amp; "$3:$" &amp; $B$1 &amp;"$140"),ROWS(F$3:F107)),INDIRECT("'" &amp; "funnel_data'!$" &amp; $B$1 &amp; "$3:$" &amp; $B$1 &amp;"$140"),0),COLUMN()+COLUMN(INDIRECT($B$1&amp;"1"))-2)</f>
        <v>4.1856794361209183E-2</v>
      </c>
      <c r="G107" s="12">
        <f ca="1">INDEX(funnel_data!$B$3:$X$140,MATCH(SMALL(INDIRECT("'" &amp; "funnel_data'!$" &amp; $B$1 &amp; "$3:$" &amp; $B$1 &amp;"$140"),ROWS(G$3:G107)),INDIRECT("'" &amp; "funnel_data'!$" &amp; $B$1 &amp; "$3:$" &amp; $B$1 &amp;"$140"),0),COLUMN()+COLUMN(INDIRECT($B$1&amp;"1"))-2)</f>
        <v>3.1598187892582397E-2</v>
      </c>
      <c r="H107" s="12">
        <f ca="1">INDEX(funnel_data!$B$3:$X$140,MATCH(SMALL(INDIRECT("'" &amp; "funnel_data'!$" &amp; $B$1 &amp; "$3:$" &amp; $B$1 &amp;"$140"),ROWS(H$3:H107)),INDIRECT("'" &amp; "funnel_data'!$" &amp; $B$1 &amp; "$3:$" &amp; $B$1 &amp;"$140"),0),COLUMN()+COLUMN(INDIRECT($B$1&amp;"1"))-2)</f>
        <v>5.525590335719037E-2</v>
      </c>
      <c r="I107" s="12">
        <f ca="1">INDEX(funnel_data!$B$3:$X$140,MATCH(SMALL(INDIRECT("'" &amp; "funnel_data'!$" &amp; $B$1 &amp; "$3:$" &amp; $B$1 &amp;"$140"),ROWS(I$3:I107)),INDIRECT("'" &amp; "funnel_data'!$" &amp; $B$1 &amp; "$3:$" &amp; $B$1 &amp;"$140"),0),COLUMN()+COLUMN(INDIRECT($B$1&amp;"1"))-2)</f>
        <v>2.689792986188343E-2</v>
      </c>
      <c r="J107" s="12">
        <f ca="1">INDEX(funnel_data!$B$3:$X$140,MATCH(SMALL(INDIRECT("'" &amp; "funnel_data'!$" &amp; $B$1 &amp; "$3:$" &amp; $B$1 &amp;"$140"),ROWS(J$3:J107)),INDIRECT("'" &amp; "funnel_data'!$" &amp; $B$1 &amp; "$3:$" &amp; $B$1 &amp;"$140"),0),COLUMN()+COLUMN(INDIRECT($B$1&amp;"1"))-2)</f>
        <v>6.4582674978029303E-2</v>
      </c>
      <c r="K107" s="12" t="str">
        <f ca="1">INDEX(funnel_data!$B$3:$X$140,MATCH(SMALL(INDIRECT("'" &amp; "funnel_data'!$" &amp; $B$1 &amp; "$3:$" &amp; $B$1 &amp;"$140"),ROWS(K$3:K107)),INDIRECT("'" &amp; "funnel_data'!$" &amp; $B$1 &amp; "$3:$" &amp; $B$1 &amp;"$140"),0),COLUMN()+COLUMN(INDIRECT($B$1&amp;"1"))-2)</f>
        <v/>
      </c>
    </row>
    <row r="108" spans="1:11" x14ac:dyDescent="0.3">
      <c r="A108" s="12"/>
      <c r="B108" s="12" t="str">
        <f ca="1">INDEX(funnel_data!$B$3:$X$140,MATCH(SMALL(INDIRECT("'" &amp; "funnel_data'!$" &amp; $B$1 &amp; "$3:$" &amp; $B$1 &amp;"$140"),ROWS(B$3:B108)),INDIRECT("'" &amp; "funnel_data'!$" &amp; $B$1 &amp; "$3:$" &amp; $B$1 &amp;"$140"),0),1)</f>
        <v>Trust043</v>
      </c>
      <c r="C108" s="12">
        <f ca="1">INDEX(funnel_data!$B$3:$X$140,MATCH(SMALL(INDIRECT("'" &amp; "funnel_data'!$" &amp; $B$1 &amp; "$3:$" &amp; $B$1 &amp;"$140"),ROWS(C$3:C108)),INDIRECT("'" &amp; "funnel_data'!$" &amp; $B$1 &amp; "$3:$" &amp; $B$1 &amp;"$140"),0),COLUMN()+COLUMN(INDIRECT($B$1&amp;"1"))-2)</f>
        <v>1156</v>
      </c>
      <c r="D108" s="12">
        <f ca="1">INDEX(funnel_data!$B$3:$X$140,MATCH(SMALL(INDIRECT("'" &amp; "funnel_data'!$" &amp; $B$1 &amp; "$3:$" &amp; $B$1 &amp;"$140"),ROWS(D$3:D108)),INDIRECT("'" &amp; "funnel_data'!$" &amp; $B$1 &amp; "$3:$" &amp; $B$1 &amp;"$140"),0),COLUMN()+COLUMN(INDIRECT($B$1&amp;"1"))-2)</f>
        <v>57</v>
      </c>
      <c r="E108" s="12">
        <f ca="1">INDEX(funnel_data!$B$3:$X$140,MATCH(SMALL(INDIRECT("'" &amp; "funnel_data'!$" &amp; $B$1 &amp; "$3:$" &amp; $B$1 &amp;"$140"),ROWS(E$3:E108)),INDIRECT("'" &amp; "funnel_data'!$" &amp; $B$1 &amp; "$3:$" &amp; $B$1 &amp;"$140"),0),COLUMN()+COLUMN(INDIRECT($B$1&amp;"1"))-2)</f>
        <v>4.930795847750865E-2</v>
      </c>
      <c r="F108" s="12">
        <f ca="1">INDEX(funnel_data!$B$3:$X$140,MATCH(SMALL(INDIRECT("'" &amp; "funnel_data'!$" &amp; $B$1 &amp; "$3:$" &amp; $B$1 &amp;"$140"),ROWS(F$3:F108)),INDIRECT("'" &amp; "funnel_data'!$" &amp; $B$1 &amp; "$3:$" &amp; $B$1 &amp;"$140"),0),COLUMN()+COLUMN(INDIRECT($B$1&amp;"1"))-2)</f>
        <v>4.1856794361209183E-2</v>
      </c>
      <c r="G108" s="12">
        <f ca="1">INDEX(funnel_data!$B$3:$X$140,MATCH(SMALL(INDIRECT("'" &amp; "funnel_data'!$" &amp; $B$1 &amp; "$3:$" &amp; $B$1 &amp;"$140"),ROWS(G$3:G108)),INDIRECT("'" &amp; "funnel_data'!$" &amp; $B$1 &amp; "$3:$" &amp; $B$1 &amp;"$140"),0),COLUMN()+COLUMN(INDIRECT($B$1&amp;"1"))-2)</f>
        <v>3.1749408229267695E-2</v>
      </c>
      <c r="H108" s="12">
        <f ca="1">INDEX(funnel_data!$B$3:$X$140,MATCH(SMALL(INDIRECT("'" &amp; "funnel_data'!$" &amp; $B$1 &amp; "$3:$" &amp; $B$1 &amp;"$140"),ROWS(H$3:H108)),INDIRECT("'" &amp; "funnel_data'!$" &amp; $B$1 &amp; "$3:$" &amp; $B$1 &amp;"$140"),0),COLUMN()+COLUMN(INDIRECT($B$1&amp;"1"))-2)</f>
        <v>5.4999082739771214E-2</v>
      </c>
      <c r="I108" s="12">
        <f ca="1">INDEX(funnel_data!$B$3:$X$140,MATCH(SMALL(INDIRECT("'" &amp; "funnel_data'!$" &amp; $B$1 &amp; "$3:$" &amp; $B$1 &amp;"$140"),ROWS(I$3:I108)),INDIRECT("'" &amp; "funnel_data'!$" &amp; $B$1 &amp; "$3:$" &amp; $B$1 &amp;"$140"),0),COLUMN()+COLUMN(INDIRECT($B$1&amp;"1"))-2)</f>
        <v>2.7099075929871954E-2</v>
      </c>
      <c r="J108" s="12">
        <f ca="1">INDEX(funnel_data!$B$3:$X$140,MATCH(SMALL(INDIRECT("'" &amp; "funnel_data'!$" &amp; $B$1 &amp; "$3:$" &amp; $B$1 &amp;"$140"),ROWS(J$3:J108)),INDIRECT("'" &amp; "funnel_data'!$" &amp; $B$1 &amp; "$3:$" &amp; $B$1 &amp;"$140"),0),COLUMN()+COLUMN(INDIRECT($B$1&amp;"1"))-2)</f>
        <v>6.4121639758019613E-2</v>
      </c>
      <c r="K108" s="12" t="str">
        <f ca="1">INDEX(funnel_data!$B$3:$X$140,MATCH(SMALL(INDIRECT("'" &amp; "funnel_data'!$" &amp; $B$1 &amp; "$3:$" &amp; $B$1 &amp;"$140"),ROWS(K$3:K108)),INDIRECT("'" &amp; "funnel_data'!$" &amp; $B$1 &amp; "$3:$" &amp; $B$1 &amp;"$140"),0),COLUMN()+COLUMN(INDIRECT($B$1&amp;"1"))-2)</f>
        <v/>
      </c>
    </row>
    <row r="109" spans="1:11" x14ac:dyDescent="0.3">
      <c r="A109" s="12"/>
      <c r="B109" s="12" t="str">
        <f ca="1">INDEX(funnel_data!$B$3:$X$140,MATCH(SMALL(INDIRECT("'" &amp; "funnel_data'!$" &amp; $B$1 &amp; "$3:$" &amp; $B$1 &amp;"$140"),ROWS(B$3:B109)),INDIRECT("'" &amp; "funnel_data'!$" &amp; $B$1 &amp; "$3:$" &amp; $B$1 &amp;"$140"),0),1)</f>
        <v>Trust119</v>
      </c>
      <c r="C109" s="12">
        <f ca="1">INDEX(funnel_data!$B$3:$X$140,MATCH(SMALL(INDIRECT("'" &amp; "funnel_data'!$" &amp; $B$1 &amp; "$3:$" &amp; $B$1 &amp;"$140"),ROWS(C$3:C109)),INDIRECT("'" &amp; "funnel_data'!$" &amp; $B$1 &amp; "$3:$" &amp; $B$1 &amp;"$140"),0),COLUMN()+COLUMN(INDIRECT($B$1&amp;"1"))-2)</f>
        <v>1182</v>
      </c>
      <c r="D109" s="12">
        <f ca="1">INDEX(funnel_data!$B$3:$X$140,MATCH(SMALL(INDIRECT("'" &amp; "funnel_data'!$" &amp; $B$1 &amp; "$3:$" &amp; $B$1 &amp;"$140"),ROWS(D$3:D109)),INDIRECT("'" &amp; "funnel_data'!$" &amp; $B$1 &amp; "$3:$" &amp; $B$1 &amp;"$140"),0),COLUMN()+COLUMN(INDIRECT($B$1&amp;"1"))-2)</f>
        <v>37</v>
      </c>
      <c r="E109" s="12">
        <f ca="1">INDEX(funnel_data!$B$3:$X$140,MATCH(SMALL(INDIRECT("'" &amp; "funnel_data'!$" &amp; $B$1 &amp; "$3:$" &amp; $B$1 &amp;"$140"),ROWS(E$3:E109)),INDIRECT("'" &amp; "funnel_data'!$" &amp; $B$1 &amp; "$3:$" &amp; $B$1 &amp;"$140"),0),COLUMN()+COLUMN(INDIRECT($B$1&amp;"1"))-2)</f>
        <v>3.1302876480541454E-2</v>
      </c>
      <c r="F109" s="12">
        <f ca="1">INDEX(funnel_data!$B$3:$X$140,MATCH(SMALL(INDIRECT("'" &amp; "funnel_data'!$" &amp; $B$1 &amp; "$3:$" &amp; $B$1 &amp;"$140"),ROWS(F$3:F109)),INDIRECT("'" &amp; "funnel_data'!$" &amp; $B$1 &amp; "$3:$" &amp; $B$1 &amp;"$140"),0),COLUMN()+COLUMN(INDIRECT($B$1&amp;"1"))-2)</f>
        <v>4.1856794361209183E-2</v>
      </c>
      <c r="G109" s="12">
        <f ca="1">INDEX(funnel_data!$B$3:$X$140,MATCH(SMALL(INDIRECT("'" &amp; "funnel_data'!$" &amp; $B$1 &amp; "$3:$" &amp; $B$1 &amp;"$140"),ROWS(G$3:G109)),INDIRECT("'" &amp; "funnel_data'!$" &amp; $B$1 &amp; "$3:$" &amp; $B$1 &amp;"$140"),0),COLUMN()+COLUMN(INDIRECT($B$1&amp;"1"))-2)</f>
        <v>3.1846430986447301E-2</v>
      </c>
      <c r="H109" s="12">
        <f ca="1">INDEX(funnel_data!$B$3:$X$140,MATCH(SMALL(INDIRECT("'" &amp; "funnel_data'!$" &amp; $B$1 &amp; "$3:$" &amp; $B$1 &amp;"$140"),ROWS(H$3:H109)),INDIRECT("'" &amp; "funnel_data'!$" &amp; $B$1 &amp; "$3:$" &amp; $B$1 &amp;"$140"),0),COLUMN()+COLUMN(INDIRECT($B$1&amp;"1"))-2)</f>
        <v>5.4835518668463201E-2</v>
      </c>
      <c r="I109" s="12">
        <f ca="1">INDEX(funnel_data!$B$3:$X$140,MATCH(SMALL(INDIRECT("'" &amp; "funnel_data'!$" &amp; $B$1 &amp; "$3:$" &amp; $B$1 &amp;"$140"),ROWS(I$3:I109)),INDIRECT("'" &amp; "funnel_data'!$" &amp; $B$1 &amp; "$3:$" &amp; $B$1 &amp;"$140"),0),COLUMN()+COLUMN(INDIRECT($B$1&amp;"1"))-2)</f>
        <v>2.7228461629388776E-2</v>
      </c>
      <c r="J109" s="12">
        <f ca="1">INDEX(funnel_data!$B$3:$X$140,MATCH(SMALL(INDIRECT("'" &amp; "funnel_data'!$" &amp; $B$1 &amp; "$3:$" &amp; $B$1 &amp;"$140"),ROWS(J$3:J109)),INDIRECT("'" &amp; "funnel_data'!$" &amp; $B$1 &amp; "$3:$" &amp; $B$1 &amp;"$140"),0),COLUMN()+COLUMN(INDIRECT($B$1&amp;"1"))-2)</f>
        <v>6.382844606902334E-2</v>
      </c>
      <c r="K109" s="12" t="str">
        <f ca="1">INDEX(funnel_data!$B$3:$X$140,MATCH(SMALL(INDIRECT("'" &amp; "funnel_data'!$" &amp; $B$1 &amp; "$3:$" &amp; $B$1 &amp;"$140"),ROWS(K$3:K109)),INDIRECT("'" &amp; "funnel_data'!$" &amp; $B$1 &amp; "$3:$" &amp; $B$1 &amp;"$140"),0),COLUMN()+COLUMN(INDIRECT($B$1&amp;"1"))-2)</f>
        <v/>
      </c>
    </row>
    <row r="110" spans="1:11" x14ac:dyDescent="0.3">
      <c r="A110" s="12"/>
      <c r="B110" s="12" t="str">
        <f ca="1">INDEX(funnel_data!$B$3:$X$140,MATCH(SMALL(INDIRECT("'" &amp; "funnel_data'!$" &amp; $B$1 &amp; "$3:$" &amp; $B$1 &amp;"$140"),ROWS(B$3:B110)),INDIRECT("'" &amp; "funnel_data'!$" &amp; $B$1 &amp; "$3:$" &amp; $B$1 &amp;"$140"),0),1)</f>
        <v>Trust053</v>
      </c>
      <c r="C110" s="12">
        <f ca="1">INDEX(funnel_data!$B$3:$X$140,MATCH(SMALL(INDIRECT("'" &amp; "funnel_data'!$" &amp; $B$1 &amp; "$3:$" &amp; $B$1 &amp;"$140"),ROWS(C$3:C110)),INDIRECT("'" &amp; "funnel_data'!$" &amp; $B$1 &amp; "$3:$" &amp; $B$1 &amp;"$140"),0),COLUMN()+COLUMN(INDIRECT($B$1&amp;"1"))-2)</f>
        <v>1208</v>
      </c>
      <c r="D110" s="12">
        <f ca="1">INDEX(funnel_data!$B$3:$X$140,MATCH(SMALL(INDIRECT("'" &amp; "funnel_data'!$" &amp; $B$1 &amp; "$3:$" &amp; $B$1 &amp;"$140"),ROWS(D$3:D110)),INDIRECT("'" &amp; "funnel_data'!$" &amp; $B$1 &amp; "$3:$" &amp; $B$1 &amp;"$140"),0),COLUMN()+COLUMN(INDIRECT($B$1&amp;"1"))-2)</f>
        <v>41</v>
      </c>
      <c r="E110" s="12">
        <f ca="1">INDEX(funnel_data!$B$3:$X$140,MATCH(SMALL(INDIRECT("'" &amp; "funnel_data'!$" &amp; $B$1 &amp; "$3:$" &amp; $B$1 &amp;"$140"),ROWS(E$3:E110)),INDIRECT("'" &amp; "funnel_data'!$" &amp; $B$1 &amp; "$3:$" &amp; $B$1 &amp;"$140"),0),COLUMN()+COLUMN(INDIRECT($B$1&amp;"1"))-2)</f>
        <v>3.3940397350993377E-2</v>
      </c>
      <c r="F110" s="12">
        <f ca="1">INDEX(funnel_data!$B$3:$X$140,MATCH(SMALL(INDIRECT("'" &amp; "funnel_data'!$" &amp; $B$1 &amp; "$3:$" &amp; $B$1 &amp;"$140"),ROWS(F$3:F110)),INDIRECT("'" &amp; "funnel_data'!$" &amp; $B$1 &amp; "$3:$" &amp; $B$1 &amp;"$140"),0),COLUMN()+COLUMN(INDIRECT($B$1&amp;"1"))-2)</f>
        <v>4.1856794361209183E-2</v>
      </c>
      <c r="G110" s="12">
        <f ca="1">INDEX(funnel_data!$B$3:$X$140,MATCH(SMALL(INDIRECT("'" &amp; "funnel_data'!$" &amp; $B$1 &amp; "$3:$" &amp; $B$1 &amp;"$140"),ROWS(G$3:G110)),INDIRECT("'" &amp; "funnel_data'!$" &amp; $B$1 &amp; "$3:$" &amp; $B$1 &amp;"$140"),0),COLUMN()+COLUMN(INDIRECT($B$1&amp;"1"))-2)</f>
        <v>3.1940597778303589E-2</v>
      </c>
      <c r="H110" s="12">
        <f ca="1">INDEX(funnel_data!$B$3:$X$140,MATCH(SMALL(INDIRECT("'" &amp; "funnel_data'!$" &amp; $B$1 &amp; "$3:$" &amp; $B$1 &amp;"$140"),ROWS(H$3:H110)),INDIRECT("'" &amp; "funnel_data'!$" &amp; $B$1 &amp; "$3:$" &amp; $B$1 &amp;"$140"),0),COLUMN()+COLUMN(INDIRECT($B$1&amp;"1"))-2)</f>
        <v>5.4677665843510838E-2</v>
      </c>
      <c r="I110" s="12">
        <f ca="1">INDEX(funnel_data!$B$3:$X$140,MATCH(SMALL(INDIRECT("'" &amp; "funnel_data'!$" &amp; $B$1 &amp; "$3:$" &amp; $B$1 &amp;"$140"),ROWS(I$3:I110)),INDIRECT("'" &amp; "funnel_data'!$" &amp; $B$1 &amp; "$3:$" &amp; $B$1 &amp;"$140"),0),COLUMN()+COLUMN(INDIRECT($B$1&amp;"1"))-2)</f>
        <v>2.7354285286100618E-2</v>
      </c>
      <c r="J110" s="12">
        <f ca="1">INDEX(funnel_data!$B$3:$X$140,MATCH(SMALL(INDIRECT("'" &amp; "funnel_data'!$" &amp; $B$1 &amp; "$3:$" &amp; $B$1 &amp;"$140"),ROWS(J$3:J110)),INDIRECT("'" &amp; "funnel_data'!$" &amp; $B$1 &amp; "$3:$" &amp; $B$1 &amp;"$140"),0),COLUMN()+COLUMN(INDIRECT($B$1&amp;"1"))-2)</f>
        <v>6.3545810455929649E-2</v>
      </c>
      <c r="K110" s="12" t="str">
        <f ca="1">INDEX(funnel_data!$B$3:$X$140,MATCH(SMALL(INDIRECT("'" &amp; "funnel_data'!$" &amp; $B$1 &amp; "$3:$" &amp; $B$1 &amp;"$140"),ROWS(K$3:K110)),INDIRECT("'" &amp; "funnel_data'!$" &amp; $B$1 &amp; "$3:$" &amp; $B$1 &amp;"$140"),0),COLUMN()+COLUMN(INDIRECT($B$1&amp;"1"))-2)</f>
        <v/>
      </c>
    </row>
    <row r="111" spans="1:11" x14ac:dyDescent="0.3">
      <c r="A111" s="12"/>
      <c r="B111" s="12" t="str">
        <f ca="1">INDEX(funnel_data!$B$3:$X$140,MATCH(SMALL(INDIRECT("'" &amp; "funnel_data'!$" &amp; $B$1 &amp; "$3:$" &amp; $B$1 &amp;"$140"),ROWS(B$3:B111)),INDIRECT("'" &amp; "funnel_data'!$" &amp; $B$1 &amp; "$3:$" &amp; $B$1 &amp;"$140"),0),1)</f>
        <v>Trust040</v>
      </c>
      <c r="C111" s="12">
        <f ca="1">INDEX(funnel_data!$B$3:$X$140,MATCH(SMALL(INDIRECT("'" &amp; "funnel_data'!$" &amp; $B$1 &amp; "$3:$" &amp; $B$1 &amp;"$140"),ROWS(C$3:C111)),INDIRECT("'" &amp; "funnel_data'!$" &amp; $B$1 &amp; "$3:$" &amp; $B$1 &amp;"$140"),0),COLUMN()+COLUMN(INDIRECT($B$1&amp;"1"))-2)</f>
        <v>1216</v>
      </c>
      <c r="D111" s="12">
        <f ca="1">INDEX(funnel_data!$B$3:$X$140,MATCH(SMALL(INDIRECT("'" &amp; "funnel_data'!$" &amp; $B$1 &amp; "$3:$" &amp; $B$1 &amp;"$140"),ROWS(D$3:D111)),INDIRECT("'" &amp; "funnel_data'!$" &amp; $B$1 &amp; "$3:$" &amp; $B$1 &amp;"$140"),0),COLUMN()+COLUMN(INDIRECT($B$1&amp;"1"))-2)</f>
        <v>101</v>
      </c>
      <c r="E111" s="12">
        <f ca="1">INDEX(funnel_data!$B$3:$X$140,MATCH(SMALL(INDIRECT("'" &amp; "funnel_data'!$" &amp; $B$1 &amp; "$3:$" &amp; $B$1 &amp;"$140"),ROWS(E$3:E111)),INDIRECT("'" &amp; "funnel_data'!$" &amp; $B$1 &amp; "$3:$" &amp; $B$1 &amp;"$140"),0),COLUMN()+COLUMN(INDIRECT($B$1&amp;"1"))-2)</f>
        <v>8.3059210526315791E-2</v>
      </c>
      <c r="F111" s="12">
        <f ca="1">INDEX(funnel_data!$B$3:$X$140,MATCH(SMALL(INDIRECT("'" &amp; "funnel_data'!$" &amp; $B$1 &amp; "$3:$" &amp; $B$1 &amp;"$140"),ROWS(F$3:F111)),INDIRECT("'" &amp; "funnel_data'!$" &amp; $B$1 &amp; "$3:$" &amp; $B$1 &amp;"$140"),0),COLUMN()+COLUMN(INDIRECT($B$1&amp;"1"))-2)</f>
        <v>4.1856794361209183E-2</v>
      </c>
      <c r="G111" s="12">
        <f ca="1">INDEX(funnel_data!$B$3:$X$140,MATCH(SMALL(INDIRECT("'" &amp; "funnel_data'!$" &amp; $B$1 &amp; "$3:$" &amp; $B$1 &amp;"$140"),ROWS(G$3:G111)),INDIRECT("'" &amp; "funnel_data'!$" &amp; $B$1 &amp; "$3:$" &amp; $B$1 &amp;"$140"),0),COLUMN()+COLUMN(INDIRECT($B$1&amp;"1"))-2)</f>
        <v>3.1969019476496767E-2</v>
      </c>
      <c r="H111" s="12">
        <f ca="1">INDEX(funnel_data!$B$3:$X$140,MATCH(SMALL(INDIRECT("'" &amp; "funnel_data'!$" &amp; $B$1 &amp; "$3:$" &amp; $B$1 &amp;"$140"),ROWS(H$3:H111)),INDIRECT("'" &amp; "funnel_data'!$" &amp; $B$1 &amp; "$3:$" &amp; $B$1 &amp;"$140"),0),COLUMN()+COLUMN(INDIRECT($B$1&amp;"1"))-2)</f>
        <v>5.4630194623482072E-2</v>
      </c>
      <c r="I111" s="12">
        <f ca="1">INDEX(funnel_data!$B$3:$X$140,MATCH(SMALL(INDIRECT("'" &amp; "funnel_data'!$" &amp; $B$1 &amp; "$3:$" &amp; $B$1 &amp;"$140"),ROWS(I$3:I111)),INDIRECT("'" &amp; "funnel_data'!$" &amp; $B$1 &amp; "$3:$" &amp; $B$1 &amp;"$140"),0),COLUMN()+COLUMN(INDIRECT($B$1&amp;"1"))-2)</f>
        <v>2.7392309391717946E-2</v>
      </c>
      <c r="J111" s="12">
        <f ca="1">INDEX(funnel_data!$B$3:$X$140,MATCH(SMALL(INDIRECT("'" &amp; "funnel_data'!$" &amp; $B$1 &amp; "$3:$" &amp; $B$1 &amp;"$140"),ROWS(J$3:J111)),INDIRECT("'" &amp; "funnel_data'!$" &amp; $B$1 &amp; "$3:$" &amp; $B$1 &amp;"$140"),0),COLUMN()+COLUMN(INDIRECT($B$1&amp;"1"))-2)</f>
        <v>6.3460875096341379E-2</v>
      </c>
      <c r="K111" s="12" t="str">
        <f ca="1">INDEX(funnel_data!$B$3:$X$140,MATCH(SMALL(INDIRECT("'" &amp; "funnel_data'!$" &amp; $B$1 &amp; "$3:$" &amp; $B$1 &amp;"$140"),ROWS(K$3:K111)),INDIRECT("'" &amp; "funnel_data'!$" &amp; $B$1 &amp; "$3:$" &amp; $B$1 &amp;"$140"),0),COLUMN()+COLUMN(INDIRECT($B$1&amp;"1"))-2)</f>
        <v>3SDU</v>
      </c>
    </row>
    <row r="112" spans="1:11" x14ac:dyDescent="0.3">
      <c r="A112" s="12"/>
      <c r="B112" s="12" t="str">
        <f ca="1">INDEX(funnel_data!$B$3:$X$140,MATCH(SMALL(INDIRECT("'" &amp; "funnel_data'!$" &amp; $B$1 &amp; "$3:$" &amp; $B$1 &amp;"$140"),ROWS(B$3:B112)),INDIRECT("'" &amp; "funnel_data'!$" &amp; $B$1 &amp; "$3:$" &amp; $B$1 &amp;"$140"),0),1)</f>
        <v>Trust111</v>
      </c>
      <c r="C112" s="12">
        <f ca="1">INDEX(funnel_data!$B$3:$X$140,MATCH(SMALL(INDIRECT("'" &amp; "funnel_data'!$" &amp; $B$1 &amp; "$3:$" &amp; $B$1 &amp;"$140"),ROWS(C$3:C112)),INDIRECT("'" &amp; "funnel_data'!$" &amp; $B$1 &amp; "$3:$" &amp; $B$1 &amp;"$140"),0),COLUMN()+COLUMN(INDIRECT($B$1&amp;"1"))-2)</f>
        <v>1319</v>
      </c>
      <c r="D112" s="12">
        <f ca="1">INDEX(funnel_data!$B$3:$X$140,MATCH(SMALL(INDIRECT("'" &amp; "funnel_data'!$" &amp; $B$1 &amp; "$3:$" &amp; $B$1 &amp;"$140"),ROWS(D$3:D112)),INDIRECT("'" &amp; "funnel_data'!$" &amp; $B$1 &amp; "$3:$" &amp; $B$1 &amp;"$140"),0),COLUMN()+COLUMN(INDIRECT($B$1&amp;"1"))-2)</f>
        <v>58</v>
      </c>
      <c r="E112" s="12">
        <f ca="1">INDEX(funnel_data!$B$3:$X$140,MATCH(SMALL(INDIRECT("'" &amp; "funnel_data'!$" &amp; $B$1 &amp; "$3:$" &amp; $B$1 &amp;"$140"),ROWS(E$3:E112)),INDIRECT("'" &amp; "funnel_data'!$" &amp; $B$1 &amp; "$3:$" &amp; $B$1 &amp;"$140"),0),COLUMN()+COLUMN(INDIRECT($B$1&amp;"1"))-2)</f>
        <v>4.3972706595905992E-2</v>
      </c>
      <c r="F112" s="12">
        <f ca="1">INDEX(funnel_data!$B$3:$X$140,MATCH(SMALL(INDIRECT("'" &amp; "funnel_data'!$" &amp; $B$1 &amp; "$3:$" &amp; $B$1 &amp;"$140"),ROWS(F$3:F112)),INDIRECT("'" &amp; "funnel_data'!$" &amp; $B$1 &amp; "$3:$" &amp; $B$1 &amp;"$140"),0),COLUMN()+COLUMN(INDIRECT($B$1&amp;"1"))-2)</f>
        <v>4.1856794361209183E-2</v>
      </c>
      <c r="G112" s="12">
        <f ca="1">INDEX(funnel_data!$B$3:$X$140,MATCH(SMALL(INDIRECT("'" &amp; "funnel_data'!$" &amp; $B$1 &amp; "$3:$" &amp; $B$1 &amp;"$140"),ROWS(G$3:G112)),INDIRECT("'" &amp; "funnel_data'!$" &amp; $B$1 &amp; "$3:$" &amp; $B$1 &amp;"$140"),0),COLUMN()+COLUMN(INDIRECT($B$1&amp;"1"))-2)</f>
        <v>3.2313602005852059E-2</v>
      </c>
      <c r="H112" s="12">
        <f ca="1">INDEX(funnel_data!$B$3:$X$140,MATCH(SMALL(INDIRECT("'" &amp; "funnel_data'!$" &amp; $B$1 &amp; "$3:$" &amp; $B$1 &amp;"$140"),ROWS(H$3:H112)),INDIRECT("'" &amp; "funnel_data'!$" &amp; $B$1 &amp; "$3:$" &amp; $B$1 &amp;"$140"),0),COLUMN()+COLUMN(INDIRECT($B$1&amp;"1"))-2)</f>
        <v>5.4060929551720545E-2</v>
      </c>
      <c r="I112" s="12">
        <f ca="1">INDEX(funnel_data!$B$3:$X$140,MATCH(SMALL(INDIRECT("'" &amp; "funnel_data'!$" &amp; $B$1 &amp; "$3:$" &amp; $B$1 &amp;"$140"),ROWS(I$3:I112)),INDIRECT("'" &amp; "funnel_data'!$" &amp; $B$1 &amp; "$3:$" &amp; $B$1 &amp;"$140"),0),COLUMN()+COLUMN(INDIRECT($B$1&amp;"1"))-2)</f>
        <v>2.7855062188769597E-2</v>
      </c>
      <c r="J112" s="12">
        <f ca="1">INDEX(funnel_data!$B$3:$X$140,MATCH(SMALL(INDIRECT("'" &amp; "funnel_data'!$" &amp; $B$1 &amp; "$3:$" &amp; $B$1 &amp;"$140"),ROWS(J$3:J112)),INDIRECT("'" &amp; "funnel_data'!$" &amp; $B$1 &amp; "$3:$" &amp; $B$1 &amp;"$140"),0),COLUMN()+COLUMN(INDIRECT($B$1&amp;"1"))-2)</f>
        <v>6.2444602498472272E-2</v>
      </c>
      <c r="K112" s="12" t="str">
        <f ca="1">INDEX(funnel_data!$B$3:$X$140,MATCH(SMALL(INDIRECT("'" &amp; "funnel_data'!$" &amp; $B$1 &amp; "$3:$" &amp; $B$1 &amp;"$140"),ROWS(K$3:K112)),INDIRECT("'" &amp; "funnel_data'!$" &amp; $B$1 &amp; "$3:$" &amp; $B$1 &amp;"$140"),0),COLUMN()+COLUMN(INDIRECT($B$1&amp;"1"))-2)</f>
        <v/>
      </c>
    </row>
    <row r="113" spans="1:11" x14ac:dyDescent="0.3">
      <c r="A113" s="12"/>
      <c r="B113" s="12" t="str">
        <f ca="1">INDEX(funnel_data!$B$3:$X$140,MATCH(SMALL(INDIRECT("'" &amp; "funnel_data'!$" &amp; $B$1 &amp; "$3:$" &amp; $B$1 &amp;"$140"),ROWS(B$3:B113)),INDIRECT("'" &amp; "funnel_data'!$" &amp; $B$1 &amp; "$3:$" &amp; $B$1 &amp;"$140"),0),1)</f>
        <v>Trust055</v>
      </c>
      <c r="C113" s="12">
        <f ca="1">INDEX(funnel_data!$B$3:$X$140,MATCH(SMALL(INDIRECT("'" &amp; "funnel_data'!$" &amp; $B$1 &amp; "$3:$" &amp; $B$1 &amp;"$140"),ROWS(C$3:C113)),INDIRECT("'" &amp; "funnel_data'!$" &amp; $B$1 &amp; "$3:$" &amp; $B$1 &amp;"$140"),0),COLUMN()+COLUMN(INDIRECT($B$1&amp;"1"))-2)</f>
        <v>1335</v>
      </c>
      <c r="D113" s="12">
        <f ca="1">INDEX(funnel_data!$B$3:$X$140,MATCH(SMALL(INDIRECT("'" &amp; "funnel_data'!$" &amp; $B$1 &amp; "$3:$" &amp; $B$1 &amp;"$140"),ROWS(D$3:D113)),INDIRECT("'" &amp; "funnel_data'!$" &amp; $B$1 &amp; "$3:$" &amp; $B$1 &amp;"$140"),0),COLUMN()+COLUMN(INDIRECT($B$1&amp;"1"))-2)</f>
        <v>32</v>
      </c>
      <c r="E113" s="12">
        <f ca="1">INDEX(funnel_data!$B$3:$X$140,MATCH(SMALL(INDIRECT("'" &amp; "funnel_data'!$" &amp; $B$1 &amp; "$3:$" &amp; $B$1 &amp;"$140"),ROWS(E$3:E113)),INDIRECT("'" &amp; "funnel_data'!$" &amp; $B$1 &amp; "$3:$" &amp; $B$1 &amp;"$140"),0),COLUMN()+COLUMN(INDIRECT($B$1&amp;"1"))-2)</f>
        <v>2.3970037453183522E-2</v>
      </c>
      <c r="F113" s="12">
        <f ca="1">INDEX(funnel_data!$B$3:$X$140,MATCH(SMALL(INDIRECT("'" &amp; "funnel_data'!$" &amp; $B$1 &amp; "$3:$" &amp; $B$1 &amp;"$140"),ROWS(F$3:F113)),INDIRECT("'" &amp; "funnel_data'!$" &amp; $B$1 &amp; "$3:$" &amp; $B$1 &amp;"$140"),0),COLUMN()+COLUMN(INDIRECT($B$1&amp;"1"))-2)</f>
        <v>4.1856794361209183E-2</v>
      </c>
      <c r="G113" s="12">
        <f ca="1">INDEX(funnel_data!$B$3:$X$140,MATCH(SMALL(INDIRECT("'" &amp; "funnel_data'!$" &amp; $B$1 &amp; "$3:$" &amp; $B$1 &amp;"$140"),ROWS(G$3:G113)),INDIRECT("'" &amp; "funnel_data'!$" &amp; $B$1 &amp; "$3:$" &amp; $B$1 &amp;"$140"),0),COLUMN()+COLUMN(INDIRECT($B$1&amp;"1"))-2)</f>
        <v>3.2363837837658761E-2</v>
      </c>
      <c r="H113" s="12">
        <f ca="1">INDEX(funnel_data!$B$3:$X$140,MATCH(SMALL(INDIRECT("'" &amp; "funnel_data'!$" &amp; $B$1 &amp; "$3:$" &amp; $B$1 &amp;"$140"),ROWS(H$3:H113)),INDIRECT("'" &amp; "funnel_data'!$" &amp; $B$1 &amp; "$3:$" &amp; $B$1 &amp;"$140"),0),COLUMN()+COLUMN(INDIRECT($B$1&amp;"1"))-2)</f>
        <v>5.3978893777812793E-2</v>
      </c>
      <c r="I113" s="12">
        <f ca="1">INDEX(funnel_data!$B$3:$X$140,MATCH(SMALL(INDIRECT("'" &amp; "funnel_data'!$" &amp; $B$1 &amp; "$3:$" &amp; $B$1 &amp;"$140"),ROWS(I$3:I113)),INDIRECT("'" &amp; "funnel_data'!$" &amp; $B$1 &amp; "$3:$" &amp; $B$1 &amp;"$140"),0),COLUMN()+COLUMN(INDIRECT($B$1&amp;"1"))-2)</f>
        <v>2.7922795192025836E-2</v>
      </c>
      <c r="J113" s="12">
        <f ca="1">INDEX(funnel_data!$B$3:$X$140,MATCH(SMALL(INDIRECT("'" &amp; "funnel_data'!$" &amp; $B$1 &amp; "$3:$" &amp; $B$1 &amp;"$140"),ROWS(J$3:J113)),INDIRECT("'" &amp; "funnel_data'!$" &amp; $B$1 &amp; "$3:$" &amp; $B$1 &amp;"$140"),0),COLUMN()+COLUMN(INDIRECT($B$1&amp;"1"))-2)</f>
        <v>6.2298495862793186E-2</v>
      </c>
      <c r="K113" s="12" t="str">
        <f ca="1">INDEX(funnel_data!$B$3:$X$140,MATCH(SMALL(INDIRECT("'" &amp; "funnel_data'!$" &amp; $B$1 &amp; "$3:$" &amp; $B$1 &amp;"$140"),ROWS(K$3:K113)),INDIRECT("'" &amp; "funnel_data'!$" &amp; $B$1 &amp; "$3:$" &amp; $B$1 &amp;"$140"),0),COLUMN()+COLUMN(INDIRECT($B$1&amp;"1"))-2)</f>
        <v>3SDL</v>
      </c>
    </row>
    <row r="114" spans="1:11" x14ac:dyDescent="0.3">
      <c r="A114" s="12"/>
      <c r="B114" s="12" t="str">
        <f ca="1">INDEX(funnel_data!$B$3:$X$140,MATCH(SMALL(INDIRECT("'" &amp; "funnel_data'!$" &amp; $B$1 &amp; "$3:$" &amp; $B$1 &amp;"$140"),ROWS(B$3:B114)),INDIRECT("'" &amp; "funnel_data'!$" &amp; $B$1 &amp; "$3:$" &amp; $B$1 &amp;"$140"),0),1)</f>
        <v>Trust115</v>
      </c>
      <c r="C114" s="12">
        <f ca="1">INDEX(funnel_data!$B$3:$X$140,MATCH(SMALL(INDIRECT("'" &amp; "funnel_data'!$" &amp; $B$1 &amp; "$3:$" &amp; $B$1 &amp;"$140"),ROWS(C$3:C114)),INDIRECT("'" &amp; "funnel_data'!$" &amp; $B$1 &amp; "$3:$" &amp; $B$1 &amp;"$140"),0),COLUMN()+COLUMN(INDIRECT($B$1&amp;"1"))-2)</f>
        <v>1363</v>
      </c>
      <c r="D114" s="12">
        <f ca="1">INDEX(funnel_data!$B$3:$X$140,MATCH(SMALL(INDIRECT("'" &amp; "funnel_data'!$" &amp; $B$1 &amp; "$3:$" &amp; $B$1 &amp;"$140"),ROWS(D$3:D114)),INDIRECT("'" &amp; "funnel_data'!$" &amp; $B$1 &amp; "$3:$" &amp; $B$1 &amp;"$140"),0),COLUMN()+COLUMN(INDIRECT($B$1&amp;"1"))-2)</f>
        <v>68</v>
      </c>
      <c r="E114" s="12">
        <f ca="1">INDEX(funnel_data!$B$3:$X$140,MATCH(SMALL(INDIRECT("'" &amp; "funnel_data'!$" &amp; $B$1 &amp; "$3:$" &amp; $B$1 &amp;"$140"),ROWS(E$3:E114)),INDIRECT("'" &amp; "funnel_data'!$" &amp; $B$1 &amp; "$3:$" &amp; $B$1 &amp;"$140"),0),COLUMN()+COLUMN(INDIRECT($B$1&amp;"1"))-2)</f>
        <v>4.9889948642699924E-2</v>
      </c>
      <c r="F114" s="12">
        <f ca="1">INDEX(funnel_data!$B$3:$X$140,MATCH(SMALL(INDIRECT("'" &amp; "funnel_data'!$" &amp; $B$1 &amp; "$3:$" &amp; $B$1 &amp;"$140"),ROWS(F$3:F114)),INDIRECT("'" &amp; "funnel_data'!$" &amp; $B$1 &amp; "$3:$" &amp; $B$1 &amp;"$140"),0),COLUMN()+COLUMN(INDIRECT($B$1&amp;"1"))-2)</f>
        <v>4.1856794361209183E-2</v>
      </c>
      <c r="G114" s="12">
        <f ca="1">INDEX(funnel_data!$B$3:$X$140,MATCH(SMALL(INDIRECT("'" &amp; "funnel_data'!$" &amp; $B$1 &amp; "$3:$" &amp; $B$1 &amp;"$140"),ROWS(G$3:G114)),INDIRECT("'" &amp; "funnel_data'!$" &amp; $B$1 &amp; "$3:$" &amp; $B$1 &amp;"$140"),0),COLUMN()+COLUMN(INDIRECT($B$1&amp;"1"))-2)</f>
        <v>3.2449799515969241E-2</v>
      </c>
      <c r="H114" s="12">
        <f ca="1">INDEX(funnel_data!$B$3:$X$140,MATCH(SMALL(INDIRECT("'" &amp; "funnel_data'!$" &amp; $B$1 &amp; "$3:$" &amp; $B$1 &amp;"$140"),ROWS(H$3:H114)),INDIRECT("'" &amp; "funnel_data'!$" &amp; $B$1 &amp; "$3:$" &amp; $B$1 &amp;"$140"),0),COLUMN()+COLUMN(INDIRECT($B$1&amp;"1"))-2)</f>
        <v>5.3839073626797435E-2</v>
      </c>
      <c r="I114" s="12">
        <f ca="1">INDEX(funnel_data!$B$3:$X$140,MATCH(SMALL(INDIRECT("'" &amp; "funnel_data'!$" &amp; $B$1 &amp; "$3:$" &amp; $B$1 &amp;"$140"),ROWS(I$3:I114)),INDIRECT("'" &amp; "funnel_data'!$" &amp; $B$1 &amp; "$3:$" &amp; $B$1 &amp;"$140"),0),COLUMN()+COLUMN(INDIRECT($B$1&amp;"1"))-2)</f>
        <v>2.803885584385854E-2</v>
      </c>
      <c r="J114" s="12">
        <f ca="1">INDEX(funnel_data!$B$3:$X$140,MATCH(SMALL(INDIRECT("'" &amp; "funnel_data'!$" &amp; $B$1 &amp; "$3:$" &amp; $B$1 &amp;"$140"),ROWS(J$3:J114)),INDIRECT("'" &amp; "funnel_data'!$" &amp; $B$1 &amp; "$3:$" &amp; $B$1 &amp;"$140"),0),COLUMN()+COLUMN(INDIRECT($B$1&amp;"1"))-2)</f>
        <v>6.2049678113985783E-2</v>
      </c>
      <c r="K114" s="12" t="str">
        <f ca="1">INDEX(funnel_data!$B$3:$X$140,MATCH(SMALL(INDIRECT("'" &amp; "funnel_data'!$" &amp; $B$1 &amp; "$3:$" &amp; $B$1 &amp;"$140"),ROWS(K$3:K114)),INDIRECT("'" &amp; "funnel_data'!$" &amp; $B$1 &amp; "$3:$" &amp; $B$1 &amp;"$140"),0),COLUMN()+COLUMN(INDIRECT($B$1&amp;"1"))-2)</f>
        <v/>
      </c>
    </row>
    <row r="115" spans="1:11" x14ac:dyDescent="0.3">
      <c r="A115" s="12"/>
      <c r="B115" s="12" t="str">
        <f ca="1">INDEX(funnel_data!$B$3:$X$140,MATCH(SMALL(INDIRECT("'" &amp; "funnel_data'!$" &amp; $B$1 &amp; "$3:$" &amp; $B$1 &amp;"$140"),ROWS(B$3:B115)),INDIRECT("'" &amp; "funnel_data'!$" &amp; $B$1 &amp; "$3:$" &amp; $B$1 &amp;"$140"),0),1)</f>
        <v>Trust135</v>
      </c>
      <c r="C115" s="12">
        <f ca="1">INDEX(funnel_data!$B$3:$X$140,MATCH(SMALL(INDIRECT("'" &amp; "funnel_data'!$" &amp; $B$1 &amp; "$3:$" &amp; $B$1 &amp;"$140"),ROWS(C$3:C115)),INDIRECT("'" &amp; "funnel_data'!$" &amp; $B$1 &amp; "$3:$" &amp; $B$1 &amp;"$140"),0),COLUMN()+COLUMN(INDIRECT($B$1&amp;"1"))-2)</f>
        <v>1363</v>
      </c>
      <c r="D115" s="12">
        <f ca="1">INDEX(funnel_data!$B$3:$X$140,MATCH(SMALL(INDIRECT("'" &amp; "funnel_data'!$" &amp; $B$1 &amp; "$3:$" &amp; $B$1 &amp;"$140"),ROWS(D$3:D115)),INDIRECT("'" &amp; "funnel_data'!$" &amp; $B$1 &amp; "$3:$" &amp; $B$1 &amp;"$140"),0),COLUMN()+COLUMN(INDIRECT($B$1&amp;"1"))-2)</f>
        <v>67</v>
      </c>
      <c r="E115" s="12">
        <f ca="1">INDEX(funnel_data!$B$3:$X$140,MATCH(SMALL(INDIRECT("'" &amp; "funnel_data'!$" &amp; $B$1 &amp; "$3:$" &amp; $B$1 &amp;"$140"),ROWS(E$3:E115)),INDIRECT("'" &amp; "funnel_data'!$" &amp; $B$1 &amp; "$3:$" &amp; $B$1 &amp;"$140"),0),COLUMN()+COLUMN(INDIRECT($B$1&amp;"1"))-2)</f>
        <v>4.9156272927366101E-2</v>
      </c>
      <c r="F115" s="12">
        <f ca="1">INDEX(funnel_data!$B$3:$X$140,MATCH(SMALL(INDIRECT("'" &amp; "funnel_data'!$" &amp; $B$1 &amp; "$3:$" &amp; $B$1 &amp;"$140"),ROWS(F$3:F115)),INDIRECT("'" &amp; "funnel_data'!$" &amp; $B$1 &amp; "$3:$" &amp; $B$1 &amp;"$140"),0),COLUMN()+COLUMN(INDIRECT($B$1&amp;"1"))-2)</f>
        <v>4.1856794361209183E-2</v>
      </c>
      <c r="G115" s="12">
        <f ca="1">INDEX(funnel_data!$B$3:$X$140,MATCH(SMALL(INDIRECT("'" &amp; "funnel_data'!$" &amp; $B$1 &amp; "$3:$" &amp; $B$1 &amp;"$140"),ROWS(G$3:G115)),INDIRECT("'" &amp; "funnel_data'!$" &amp; $B$1 &amp; "$3:$" &amp; $B$1 &amp;"$140"),0),COLUMN()+COLUMN(INDIRECT($B$1&amp;"1"))-2)</f>
        <v>3.2449799515969241E-2</v>
      </c>
      <c r="H115" s="12">
        <f ca="1">INDEX(funnel_data!$B$3:$X$140,MATCH(SMALL(INDIRECT("'" &amp; "funnel_data'!$" &amp; $B$1 &amp; "$3:$" &amp; $B$1 &amp;"$140"),ROWS(H$3:H115)),INDIRECT("'" &amp; "funnel_data'!$" &amp; $B$1 &amp; "$3:$" &amp; $B$1 &amp;"$140"),0),COLUMN()+COLUMN(INDIRECT($B$1&amp;"1"))-2)</f>
        <v>5.3839073626797435E-2</v>
      </c>
      <c r="I115" s="12">
        <f ca="1">INDEX(funnel_data!$B$3:$X$140,MATCH(SMALL(INDIRECT("'" &amp; "funnel_data'!$" &amp; $B$1 &amp; "$3:$" &amp; $B$1 &amp;"$140"),ROWS(I$3:I115)),INDIRECT("'" &amp; "funnel_data'!$" &amp; $B$1 &amp; "$3:$" &amp; $B$1 &amp;"$140"),0),COLUMN()+COLUMN(INDIRECT($B$1&amp;"1"))-2)</f>
        <v>2.803885584385854E-2</v>
      </c>
      <c r="J115" s="12">
        <f ca="1">INDEX(funnel_data!$B$3:$X$140,MATCH(SMALL(INDIRECT("'" &amp; "funnel_data'!$" &amp; $B$1 &amp; "$3:$" &amp; $B$1 &amp;"$140"),ROWS(J$3:J115)),INDIRECT("'" &amp; "funnel_data'!$" &amp; $B$1 &amp; "$3:$" &amp; $B$1 &amp;"$140"),0),COLUMN()+COLUMN(INDIRECT($B$1&amp;"1"))-2)</f>
        <v>6.2049678113985783E-2</v>
      </c>
      <c r="K115" s="12" t="str">
        <f ca="1">INDEX(funnel_data!$B$3:$X$140,MATCH(SMALL(INDIRECT("'" &amp; "funnel_data'!$" &amp; $B$1 &amp; "$3:$" &amp; $B$1 &amp;"$140"),ROWS(K$3:K115)),INDIRECT("'" &amp; "funnel_data'!$" &amp; $B$1 &amp; "$3:$" &amp; $B$1 &amp;"$140"),0),COLUMN()+COLUMN(INDIRECT($B$1&amp;"1"))-2)</f>
        <v/>
      </c>
    </row>
    <row r="116" spans="1:11" x14ac:dyDescent="0.3">
      <c r="A116" s="12"/>
      <c r="B116" s="12" t="str">
        <f ca="1">INDEX(funnel_data!$B$3:$X$140,MATCH(SMALL(INDIRECT("'" &amp; "funnel_data'!$" &amp; $B$1 &amp; "$3:$" &amp; $B$1 &amp;"$140"),ROWS(B$3:B116)),INDIRECT("'" &amp; "funnel_data'!$" &amp; $B$1 &amp; "$3:$" &amp; $B$1 &amp;"$140"),0),1)</f>
        <v>Trust104</v>
      </c>
      <c r="C116" s="12">
        <f ca="1">INDEX(funnel_data!$B$3:$X$140,MATCH(SMALL(INDIRECT("'" &amp; "funnel_data'!$" &amp; $B$1 &amp; "$3:$" &amp; $B$1 &amp;"$140"),ROWS(C$3:C116)),INDIRECT("'" &amp; "funnel_data'!$" &amp; $B$1 &amp; "$3:$" &amp; $B$1 &amp;"$140"),0),COLUMN()+COLUMN(INDIRECT($B$1&amp;"1"))-2)</f>
        <v>1431</v>
      </c>
      <c r="D116" s="12">
        <f ca="1">INDEX(funnel_data!$B$3:$X$140,MATCH(SMALL(INDIRECT("'" &amp; "funnel_data'!$" &amp; $B$1 &amp; "$3:$" &amp; $B$1 &amp;"$140"),ROWS(D$3:D116)),INDIRECT("'" &amp; "funnel_data'!$" &amp; $B$1 &amp; "$3:$" &amp; $B$1 &amp;"$140"),0),COLUMN()+COLUMN(INDIRECT($B$1&amp;"1"))-2)</f>
        <v>51</v>
      </c>
      <c r="E116" s="12">
        <f ca="1">INDEX(funnel_data!$B$3:$X$140,MATCH(SMALL(INDIRECT("'" &amp; "funnel_data'!$" &amp; $B$1 &amp; "$3:$" &amp; $B$1 &amp;"$140"),ROWS(E$3:E116)),INDIRECT("'" &amp; "funnel_data'!$" &amp; $B$1 &amp; "$3:$" &amp; $B$1 &amp;"$140"),0),COLUMN()+COLUMN(INDIRECT($B$1&amp;"1"))-2)</f>
        <v>3.5639412997903561E-2</v>
      </c>
      <c r="F116" s="12">
        <f ca="1">INDEX(funnel_data!$B$3:$X$140,MATCH(SMALL(INDIRECT("'" &amp; "funnel_data'!$" &amp; $B$1 &amp; "$3:$" &amp; $B$1 &amp;"$140"),ROWS(F$3:F116)),INDIRECT("'" &amp; "funnel_data'!$" &amp; $B$1 &amp; "$3:$" &amp; $B$1 &amp;"$140"),0),COLUMN()+COLUMN(INDIRECT($B$1&amp;"1"))-2)</f>
        <v>4.1856794361209183E-2</v>
      </c>
      <c r="G116" s="12">
        <f ca="1">INDEX(funnel_data!$B$3:$X$140,MATCH(SMALL(INDIRECT("'" &amp; "funnel_data'!$" &amp; $B$1 &amp; "$3:$" &amp; $B$1 &amp;"$140"),ROWS(G$3:G116)),INDIRECT("'" &amp; "funnel_data'!$" &amp; $B$1 &amp; "$3:$" &amp; $B$1 &amp;"$140"),0),COLUMN()+COLUMN(INDIRECT($B$1&amp;"1"))-2)</f>
        <v>3.2648857678331922E-2</v>
      </c>
      <c r="H116" s="12">
        <f ca="1">INDEX(funnel_data!$B$3:$X$140,MATCH(SMALL(INDIRECT("'" &amp; "funnel_data'!$" &amp; $B$1 &amp; "$3:$" &amp; $B$1 &amp;"$140"),ROWS(H$3:H116)),INDIRECT("'" &amp; "funnel_data'!$" &amp; $B$1 &amp; "$3:$" &amp; $B$1 &amp;"$140"),0),COLUMN()+COLUMN(INDIRECT($B$1&amp;"1"))-2)</f>
        <v>5.3517967608710706E-2</v>
      </c>
      <c r="I116" s="12">
        <f ca="1">INDEX(funnel_data!$B$3:$X$140,MATCH(SMALL(INDIRECT("'" &amp; "funnel_data'!$" &amp; $B$1 &amp; "$3:$" &amp; $B$1 &amp;"$140"),ROWS(I$3:I116)),INDIRECT("'" &amp; "funnel_data'!$" &amp; $B$1 &amp; "$3:$" &amp; $B$1 &amp;"$140"),0),COLUMN()+COLUMN(INDIRECT($B$1&amp;"1"))-2)</f>
        <v>2.8308379042302694E-2</v>
      </c>
      <c r="J116" s="12">
        <f ca="1">INDEX(funnel_data!$B$3:$X$140,MATCH(SMALL(INDIRECT("'" &amp; "funnel_data'!$" &amp; $B$1 &amp; "$3:$" &amp; $B$1 &amp;"$140"),ROWS(J$3:J116)),INDIRECT("'" &amp; "funnel_data'!$" &amp; $B$1 &amp; "$3:$" &amp; $B$1 &amp;"$140"),0),COLUMN()+COLUMN(INDIRECT($B$1&amp;"1"))-2)</f>
        <v>6.147923063258675E-2</v>
      </c>
      <c r="K116" s="12" t="str">
        <f ca="1">INDEX(funnel_data!$B$3:$X$140,MATCH(SMALL(INDIRECT("'" &amp; "funnel_data'!$" &amp; $B$1 &amp; "$3:$" &amp; $B$1 &amp;"$140"),ROWS(K$3:K116)),INDIRECT("'" &amp; "funnel_data'!$" &amp; $B$1 &amp; "$3:$" &amp; $B$1 &amp;"$140"),0),COLUMN()+COLUMN(INDIRECT($B$1&amp;"1"))-2)</f>
        <v/>
      </c>
    </row>
    <row r="117" spans="1:11" x14ac:dyDescent="0.3">
      <c r="A117" s="12"/>
      <c r="B117" s="12" t="str">
        <f ca="1">INDEX(funnel_data!$B$3:$X$140,MATCH(SMALL(INDIRECT("'" &amp; "funnel_data'!$" &amp; $B$1 &amp; "$3:$" &amp; $B$1 &amp;"$140"),ROWS(B$3:B117)),INDIRECT("'" &amp; "funnel_data'!$" &amp; $B$1 &amp; "$3:$" &amp; $B$1 &amp;"$140"),0),1)</f>
        <v>Trust011</v>
      </c>
      <c r="C117" s="12">
        <f ca="1">INDEX(funnel_data!$B$3:$X$140,MATCH(SMALL(INDIRECT("'" &amp; "funnel_data'!$" &amp; $B$1 &amp; "$3:$" &amp; $B$1 &amp;"$140"),ROWS(C$3:C117)),INDIRECT("'" &amp; "funnel_data'!$" &amp; $B$1 &amp; "$3:$" &amp; $B$1 &amp;"$140"),0),COLUMN()+COLUMN(INDIRECT($B$1&amp;"1"))-2)</f>
        <v>1442</v>
      </c>
      <c r="D117" s="12">
        <f ca="1">INDEX(funnel_data!$B$3:$X$140,MATCH(SMALL(INDIRECT("'" &amp; "funnel_data'!$" &amp; $B$1 &amp; "$3:$" &amp; $B$1 &amp;"$140"),ROWS(D$3:D117)),INDIRECT("'" &amp; "funnel_data'!$" &amp; $B$1 &amp; "$3:$" &amp; $B$1 &amp;"$140"),0),COLUMN()+COLUMN(INDIRECT($B$1&amp;"1"))-2)</f>
        <v>84</v>
      </c>
      <c r="E117" s="12">
        <f ca="1">INDEX(funnel_data!$B$3:$X$140,MATCH(SMALL(INDIRECT("'" &amp; "funnel_data'!$" &amp; $B$1 &amp; "$3:$" &amp; $B$1 &amp;"$140"),ROWS(E$3:E117)),INDIRECT("'" &amp; "funnel_data'!$" &amp; $B$1 &amp; "$3:$" &amp; $B$1 &amp;"$140"),0),COLUMN()+COLUMN(INDIRECT($B$1&amp;"1"))-2)</f>
        <v>5.8252427184466021E-2</v>
      </c>
      <c r="F117" s="12">
        <f ca="1">INDEX(funnel_data!$B$3:$X$140,MATCH(SMALL(INDIRECT("'" &amp; "funnel_data'!$" &amp; $B$1 &amp; "$3:$" &amp; $B$1 &amp;"$140"),ROWS(F$3:F117)),INDIRECT("'" &amp; "funnel_data'!$" &amp; $B$1 &amp; "$3:$" &amp; $B$1 &amp;"$140"),0),COLUMN()+COLUMN(INDIRECT($B$1&amp;"1"))-2)</f>
        <v>4.1856794361209183E-2</v>
      </c>
      <c r="G117" s="12">
        <f ca="1">INDEX(funnel_data!$B$3:$X$140,MATCH(SMALL(INDIRECT("'" &amp; "funnel_data'!$" &amp; $B$1 &amp; "$3:$" &amp; $B$1 &amp;"$140"),ROWS(G$3:G117)),INDIRECT("'" &amp; "funnel_data'!$" &amp; $B$1 &amp; "$3:$" &amp; $B$1 &amp;"$140"),0),COLUMN()+COLUMN(INDIRECT($B$1&amp;"1"))-2)</f>
        <v>3.2679840938003475E-2</v>
      </c>
      <c r="H117" s="12">
        <f ca="1">INDEX(funnel_data!$B$3:$X$140,MATCH(SMALL(INDIRECT("'" &amp; "funnel_data'!$" &amp; $B$1 &amp; "$3:$" &amp; $B$1 &amp;"$140"),ROWS(H$3:H117)),INDIRECT("'" &amp; "funnel_data'!$" &amp; $B$1 &amp; "$3:$" &amp; $B$1 &amp;"$140"),0),COLUMN()+COLUMN(INDIRECT($B$1&amp;"1"))-2)</f>
        <v>5.3468320062293719E-2</v>
      </c>
      <c r="I117" s="12">
        <f ca="1">INDEX(funnel_data!$B$3:$X$140,MATCH(SMALL(INDIRECT("'" &amp; "funnel_data'!$" &amp; $B$1 &amp; "$3:$" &amp; $B$1 &amp;"$140"),ROWS(I$3:I117)),INDIRECT("'" &amp; "funnel_data'!$" &amp; $B$1 &amp; "$3:$" &amp; $B$1 &amp;"$140"),0),COLUMN()+COLUMN(INDIRECT($B$1&amp;"1"))-2)</f>
        <v>2.8350426133436902E-2</v>
      </c>
      <c r="J117" s="12">
        <f ca="1">INDEX(funnel_data!$B$3:$X$140,MATCH(SMALL(INDIRECT("'" &amp; "funnel_data'!$" &amp; $B$1 &amp; "$3:$" &amp; $B$1 &amp;"$140"),ROWS(J$3:J117)),INDIRECT("'" &amp; "funnel_data'!$" &amp; $B$1 &amp; "$3:$" &amp; $B$1 &amp;"$140"),0),COLUMN()+COLUMN(INDIRECT($B$1&amp;"1"))-2)</f>
        <v>6.1391153944787599E-2</v>
      </c>
      <c r="K117" s="12" t="str">
        <f ca="1">INDEX(funnel_data!$B$3:$X$140,MATCH(SMALL(INDIRECT("'" &amp; "funnel_data'!$" &amp; $B$1 &amp; "$3:$" &amp; $B$1 &amp;"$140"),ROWS(K$3:K117)),INDIRECT("'" &amp; "funnel_data'!$" &amp; $B$1 &amp; "$3:$" &amp; $B$1 &amp;"$140"),0),COLUMN()+COLUMN(INDIRECT($B$1&amp;"1"))-2)</f>
        <v/>
      </c>
    </row>
    <row r="118" spans="1:11" x14ac:dyDescent="0.3">
      <c r="A118" s="12"/>
      <c r="B118" s="12" t="str">
        <f ca="1">INDEX(funnel_data!$B$3:$X$140,MATCH(SMALL(INDIRECT("'" &amp; "funnel_data'!$" &amp; $B$1 &amp; "$3:$" &amp; $B$1 &amp;"$140"),ROWS(B$3:B118)),INDIRECT("'" &amp; "funnel_data'!$" &amp; $B$1 &amp; "$3:$" &amp; $B$1 &amp;"$140"),0),1)</f>
        <v>Trust122</v>
      </c>
      <c r="C118" s="12">
        <f ca="1">INDEX(funnel_data!$B$3:$X$140,MATCH(SMALL(INDIRECT("'" &amp; "funnel_data'!$" &amp; $B$1 &amp; "$3:$" &amp; $B$1 &amp;"$140"),ROWS(C$3:C118)),INDIRECT("'" &amp; "funnel_data'!$" &amp; $B$1 &amp; "$3:$" &amp; $B$1 &amp;"$140"),0),COLUMN()+COLUMN(INDIRECT($B$1&amp;"1"))-2)</f>
        <v>1516</v>
      </c>
      <c r="D118" s="12">
        <f ca="1">INDEX(funnel_data!$B$3:$X$140,MATCH(SMALL(INDIRECT("'" &amp; "funnel_data'!$" &amp; $B$1 &amp; "$3:$" &amp; $B$1 &amp;"$140"),ROWS(D$3:D118)),INDIRECT("'" &amp; "funnel_data'!$" &amp; $B$1 &amp; "$3:$" &amp; $B$1 &amp;"$140"),0),COLUMN()+COLUMN(INDIRECT($B$1&amp;"1"))-2)</f>
        <v>76</v>
      </c>
      <c r="E118" s="12">
        <f ca="1">INDEX(funnel_data!$B$3:$X$140,MATCH(SMALL(INDIRECT("'" &amp; "funnel_data'!$" &amp; $B$1 &amp; "$3:$" &amp; $B$1 &amp;"$140"),ROWS(E$3:E118)),INDIRECT("'" &amp; "funnel_data'!$" &amp; $B$1 &amp; "$3:$" &amp; $B$1 &amp;"$140"),0),COLUMN()+COLUMN(INDIRECT($B$1&amp;"1"))-2)</f>
        <v>5.0131926121372031E-2</v>
      </c>
      <c r="F118" s="12">
        <f ca="1">INDEX(funnel_data!$B$3:$X$140,MATCH(SMALL(INDIRECT("'" &amp; "funnel_data'!$" &amp; $B$1 &amp; "$3:$" &amp; $B$1 &amp;"$140"),ROWS(F$3:F118)),INDIRECT("'" &amp; "funnel_data'!$" &amp; $B$1 &amp; "$3:$" &amp; $B$1 &amp;"$140"),0),COLUMN()+COLUMN(INDIRECT($B$1&amp;"1"))-2)</f>
        <v>4.1856794361209183E-2</v>
      </c>
      <c r="G118" s="12">
        <f ca="1">INDEX(funnel_data!$B$3:$X$140,MATCH(SMALL(INDIRECT("'" &amp; "funnel_data'!$" &amp; $B$1 &amp; "$3:$" &amp; $B$1 &amp;"$140"),ROWS(G$3:G118)),INDIRECT("'" &amp; "funnel_data'!$" &amp; $B$1 &amp; "$3:$" &amp; $B$1 &amp;"$140"),0),COLUMN()+COLUMN(INDIRECT($B$1&amp;"1"))-2)</f>
        <v>3.2880159224974309E-2</v>
      </c>
      <c r="H118" s="12">
        <f ca="1">INDEX(funnel_data!$B$3:$X$140,MATCH(SMALL(INDIRECT("'" &amp; "funnel_data'!$" &amp; $B$1 &amp; "$3:$" &amp; $B$1 &amp;"$140"),ROWS(H$3:H118)),INDIRECT("'" &amp; "funnel_data'!$" &amp; $B$1 &amp; "$3:$" &amp; $B$1 &amp;"$140"),0),COLUMN()+COLUMN(INDIRECT($B$1&amp;"1"))-2)</f>
        <v>5.3149464193141267E-2</v>
      </c>
      <c r="I118" s="12">
        <f ca="1">INDEX(funnel_data!$B$3:$X$140,MATCH(SMALL(INDIRECT("'" &amp; "funnel_data'!$" &amp; $B$1 &amp; "$3:$" &amp; $B$1 &amp;"$140"),ROWS(I$3:I118)),INDIRECT("'" &amp; "funnel_data'!$" &amp; $B$1 &amp; "$3:$" &amp; $B$1 &amp;"$140"),0),COLUMN()+COLUMN(INDIRECT($B$1&amp;"1"))-2)</f>
        <v>2.8622898232466949E-2</v>
      </c>
      <c r="J118" s="12">
        <f ca="1">INDEX(funnel_data!$B$3:$X$140,MATCH(SMALL(INDIRECT("'" &amp; "funnel_data'!$" &amp; $B$1 &amp; "$3:$" &amp; $B$1 &amp;"$140"),ROWS(J$3:J118)),INDIRECT("'" &amp; "funnel_data'!$" &amp; $B$1 &amp; "$3:$" &amp; $B$1 &amp;"$140"),0),COLUMN()+COLUMN(INDIRECT($B$1&amp;"1"))-2)</f>
        <v>6.0826281364310293E-2</v>
      </c>
      <c r="K118" s="12" t="str">
        <f ca="1">INDEX(funnel_data!$B$3:$X$140,MATCH(SMALL(INDIRECT("'" &amp; "funnel_data'!$" &amp; $B$1 &amp; "$3:$" &amp; $B$1 &amp;"$140"),ROWS(K$3:K118)),INDIRECT("'" &amp; "funnel_data'!$" &amp; $B$1 &amp; "$3:$" &amp; $B$1 &amp;"$140"),0),COLUMN()+COLUMN(INDIRECT($B$1&amp;"1"))-2)</f>
        <v/>
      </c>
    </row>
    <row r="119" spans="1:11" x14ac:dyDescent="0.3">
      <c r="A119" s="12"/>
      <c r="B119" s="12" t="str">
        <f ca="1">INDEX(funnel_data!$B$3:$X$140,MATCH(SMALL(INDIRECT("'" &amp; "funnel_data'!$" &amp; $B$1 &amp; "$3:$" &amp; $B$1 &amp;"$140"),ROWS(B$3:B119)),INDIRECT("'" &amp; "funnel_data'!$" &amp; $B$1 &amp; "$3:$" &amp; $B$1 &amp;"$140"),0),1)</f>
        <v>Trust036</v>
      </c>
      <c r="C119" s="12">
        <f ca="1">INDEX(funnel_data!$B$3:$X$140,MATCH(SMALL(INDIRECT("'" &amp; "funnel_data'!$" &amp; $B$1 &amp; "$3:$" &amp; $B$1 &amp;"$140"),ROWS(C$3:C119)),INDIRECT("'" &amp; "funnel_data'!$" &amp; $B$1 &amp; "$3:$" &amp; $B$1 &amp;"$140"),0),COLUMN()+COLUMN(INDIRECT($B$1&amp;"1"))-2)</f>
        <v>1531</v>
      </c>
      <c r="D119" s="12">
        <f ca="1">INDEX(funnel_data!$B$3:$X$140,MATCH(SMALL(INDIRECT("'" &amp; "funnel_data'!$" &amp; $B$1 &amp; "$3:$" &amp; $B$1 &amp;"$140"),ROWS(D$3:D119)),INDIRECT("'" &amp; "funnel_data'!$" &amp; $B$1 &amp; "$3:$" &amp; $B$1 &amp;"$140"),0),COLUMN()+COLUMN(INDIRECT($B$1&amp;"1"))-2)</f>
        <v>55</v>
      </c>
      <c r="E119" s="12">
        <f ca="1">INDEX(funnel_data!$B$3:$X$140,MATCH(SMALL(INDIRECT("'" &amp; "funnel_data'!$" &amp; $B$1 &amp; "$3:$" &amp; $B$1 &amp;"$140"),ROWS(E$3:E119)),INDIRECT("'" &amp; "funnel_data'!$" &amp; $B$1 &amp; "$3:$" &amp; $B$1 &amp;"$140"),0),COLUMN()+COLUMN(INDIRECT($B$1&amp;"1"))-2)</f>
        <v>3.5924232527759635E-2</v>
      </c>
      <c r="F119" s="12">
        <f ca="1">INDEX(funnel_data!$B$3:$X$140,MATCH(SMALL(INDIRECT("'" &amp; "funnel_data'!$" &amp; $B$1 &amp; "$3:$" &amp; $B$1 &amp;"$140"),ROWS(F$3:F119)),INDIRECT("'" &amp; "funnel_data'!$" &amp; $B$1 &amp; "$3:$" &amp; $B$1 &amp;"$140"),0),COLUMN()+COLUMN(INDIRECT($B$1&amp;"1"))-2)</f>
        <v>4.1856794361209183E-2</v>
      </c>
      <c r="G119" s="12">
        <f ca="1">INDEX(funnel_data!$B$3:$X$140,MATCH(SMALL(INDIRECT("'" &amp; "funnel_data'!$" &amp; $B$1 &amp; "$3:$" &amp; $B$1 &amp;"$140"),ROWS(G$3:G119)),INDIRECT("'" &amp; "funnel_data'!$" &amp; $B$1 &amp; "$3:$" &amp; $B$1 &amp;"$140"),0),COLUMN()+COLUMN(INDIRECT($B$1&amp;"1"))-2)</f>
        <v>3.2919129903246323E-2</v>
      </c>
      <c r="H119" s="12">
        <f ca="1">INDEX(funnel_data!$B$3:$X$140,MATCH(SMALL(INDIRECT("'" &amp; "funnel_data'!$" &amp; $B$1 &amp; "$3:$" &amp; $B$1 &amp;"$140"),ROWS(H$3:H119)),INDIRECT("'" &amp; "funnel_data'!$" &amp; $B$1 &amp; "$3:$" &amp; $B$1 &amp;"$140"),0),COLUMN()+COLUMN(INDIRECT($B$1&amp;"1"))-2)</f>
        <v>5.3087858918285838E-2</v>
      </c>
      <c r="I119" s="12">
        <f ca="1">INDEX(funnel_data!$B$3:$X$140,MATCH(SMALL(INDIRECT("'" &amp; "funnel_data'!$" &amp; $B$1 &amp; "$3:$" &amp; $B$1 &amp;"$140"),ROWS(I$3:I119)),INDIRECT("'" &amp; "funnel_data'!$" &amp; $B$1 &amp; "$3:$" &amp; $B$1 &amp;"$140"),0),COLUMN()+COLUMN(INDIRECT($B$1&amp;"1"))-2)</f>
        <v>2.8676030918679162E-2</v>
      </c>
      <c r="J119" s="12">
        <f ca="1">INDEX(funnel_data!$B$3:$X$140,MATCH(SMALL(INDIRECT("'" &amp; "funnel_data'!$" &amp; $B$1 &amp; "$3:$" &amp; $B$1 &amp;"$140"),ROWS(J$3:J119)),INDIRECT("'" &amp; "funnel_data'!$" &amp; $B$1 &amp; "$3:$" &amp; $B$1 &amp;"$140"),0),COLUMN()+COLUMN(INDIRECT($B$1&amp;"1"))-2)</f>
        <v>6.0717302454220218E-2</v>
      </c>
      <c r="K119" s="12" t="str">
        <f ca="1">INDEX(funnel_data!$B$3:$X$140,MATCH(SMALL(INDIRECT("'" &amp; "funnel_data'!$" &amp; $B$1 &amp; "$3:$" &amp; $B$1 &amp;"$140"),ROWS(K$3:K119)),INDIRECT("'" &amp; "funnel_data'!$" &amp; $B$1 &amp; "$3:$" &amp; $B$1 &amp;"$140"),0),COLUMN()+COLUMN(INDIRECT($B$1&amp;"1"))-2)</f>
        <v/>
      </c>
    </row>
    <row r="120" spans="1:11" x14ac:dyDescent="0.3">
      <c r="A120" s="12"/>
      <c r="B120" s="12" t="str">
        <f ca="1">INDEX(funnel_data!$B$3:$X$140,MATCH(SMALL(INDIRECT("'" &amp; "funnel_data'!$" &amp; $B$1 &amp; "$3:$" &amp; $B$1 &amp;"$140"),ROWS(B$3:B120)),INDIRECT("'" &amp; "funnel_data'!$" &amp; $B$1 &amp; "$3:$" &amp; $B$1 &amp;"$140"),0),1)</f>
        <v>Trust140</v>
      </c>
      <c r="C120" s="12">
        <f ca="1">INDEX(funnel_data!$B$3:$X$140,MATCH(SMALL(INDIRECT("'" &amp; "funnel_data'!$" &amp; $B$1 &amp; "$3:$" &amp; $B$1 &amp;"$140"),ROWS(C$3:C120)),INDIRECT("'" &amp; "funnel_data'!$" &amp; $B$1 &amp; "$3:$" &amp; $B$1 &amp;"$140"),0),COLUMN()+COLUMN(INDIRECT($B$1&amp;"1"))-2)</f>
        <v>1562</v>
      </c>
      <c r="D120" s="12">
        <f ca="1">INDEX(funnel_data!$B$3:$X$140,MATCH(SMALL(INDIRECT("'" &amp; "funnel_data'!$" &amp; $B$1 &amp; "$3:$" &amp; $B$1 &amp;"$140"),ROWS(D$3:D120)),INDIRECT("'" &amp; "funnel_data'!$" &amp; $B$1 &amp; "$3:$" &amp; $B$1 &amp;"$140"),0),COLUMN()+COLUMN(INDIRECT($B$1&amp;"1"))-2)</f>
        <v>53</v>
      </c>
      <c r="E120" s="12">
        <f ca="1">INDEX(funnel_data!$B$3:$X$140,MATCH(SMALL(INDIRECT("'" &amp; "funnel_data'!$" &amp; $B$1 &amp; "$3:$" &amp; $B$1 &amp;"$140"),ROWS(E$3:E120)),INDIRECT("'" &amp; "funnel_data'!$" &amp; $B$1 &amp; "$3:$" &amp; $B$1 &amp;"$140"),0),COLUMN()+COLUMN(INDIRECT($B$1&amp;"1"))-2)</f>
        <v>3.3930857874519847E-2</v>
      </c>
      <c r="F120" s="12">
        <f ca="1">INDEX(funnel_data!$B$3:$X$140,MATCH(SMALL(INDIRECT("'" &amp; "funnel_data'!$" &amp; $B$1 &amp; "$3:$" &amp; $B$1 &amp;"$140"),ROWS(F$3:F120)),INDIRECT("'" &amp; "funnel_data'!$" &amp; $B$1 &amp; "$3:$" &amp; $B$1 &amp;"$140"),0),COLUMN()+COLUMN(INDIRECT($B$1&amp;"1"))-2)</f>
        <v>4.1856794361209183E-2</v>
      </c>
      <c r="G120" s="12">
        <f ca="1">INDEX(funnel_data!$B$3:$X$140,MATCH(SMALL(INDIRECT("'" &amp; "funnel_data'!$" &amp; $B$1 &amp; "$3:$" &amp; $B$1 &amp;"$140"),ROWS(G$3:G120)),INDIRECT("'" &amp; "funnel_data'!$" &amp; $B$1 &amp; "$3:$" &amp; $B$1 &amp;"$140"),0),COLUMN()+COLUMN(INDIRECT($B$1&amp;"1"))-2)</f>
        <v>3.2998028325990303E-2</v>
      </c>
      <c r="H120" s="12">
        <f ca="1">INDEX(funnel_data!$B$3:$X$140,MATCH(SMALL(INDIRECT("'" &amp; "funnel_data'!$" &amp; $B$1 &amp; "$3:$" &amp; $B$1 &amp;"$140"),ROWS(H$3:H120)),INDIRECT("'" &amp; "funnel_data'!$" &amp; $B$1 &amp; "$3:$" &amp; $B$1 &amp;"$140"),0),COLUMN()+COLUMN(INDIRECT($B$1&amp;"1"))-2)</f>
        <v>5.2963556539565373E-2</v>
      </c>
      <c r="I120" s="12">
        <f ca="1">INDEX(funnel_data!$B$3:$X$140,MATCH(SMALL(INDIRECT("'" &amp; "funnel_data'!$" &amp; $B$1 &amp; "$3:$" &amp; $B$1 &amp;"$140"),ROWS(I$3:I120)),INDIRECT("'" &amp; "funnel_data'!$" &amp; $B$1 &amp; "$3:$" &amp; $B$1 &amp;"$140"),0),COLUMN()+COLUMN(INDIRECT($B$1&amp;"1"))-2)</f>
        <v>2.8783725441369139E-2</v>
      </c>
      <c r="J120" s="12">
        <f ca="1">INDEX(funnel_data!$B$3:$X$140,MATCH(SMALL(INDIRECT("'" &amp; "funnel_data'!$" &amp; $B$1 &amp; "$3:$" &amp; $B$1 &amp;"$140"),ROWS(J$3:J120)),INDIRECT("'" &amp; "funnel_data'!$" &amp; $B$1 &amp; "$3:$" &amp; $B$1 &amp;"$140"),0),COLUMN()+COLUMN(INDIRECT($B$1&amp;"1"))-2)</f>
        <v>6.0497570669875697E-2</v>
      </c>
      <c r="K120" s="12" t="str">
        <f ca="1">INDEX(funnel_data!$B$3:$X$140,MATCH(SMALL(INDIRECT("'" &amp; "funnel_data'!$" &amp; $B$1 &amp; "$3:$" &amp; $B$1 &amp;"$140"),ROWS(K$3:K120)),INDIRECT("'" &amp; "funnel_data'!$" &amp; $B$1 &amp; "$3:$" &amp; $B$1 &amp;"$140"),0),COLUMN()+COLUMN(INDIRECT($B$1&amp;"1"))-2)</f>
        <v/>
      </c>
    </row>
    <row r="121" spans="1:11" x14ac:dyDescent="0.3">
      <c r="A121" s="12"/>
      <c r="B121" s="12" t="str">
        <f ca="1">INDEX(funnel_data!$B$3:$X$140,MATCH(SMALL(INDIRECT("'" &amp; "funnel_data'!$" &amp; $B$1 &amp; "$3:$" &amp; $B$1 &amp;"$140"),ROWS(B$3:B121)),INDIRECT("'" &amp; "funnel_data'!$" &amp; $B$1 &amp; "$3:$" &amp; $B$1 &amp;"$140"),0),1)</f>
        <v>Trust051</v>
      </c>
      <c r="C121" s="12">
        <f ca="1">INDEX(funnel_data!$B$3:$X$140,MATCH(SMALL(INDIRECT("'" &amp; "funnel_data'!$" &amp; $B$1 &amp; "$3:$" &amp; $B$1 &amp;"$140"),ROWS(C$3:C121)),INDIRECT("'" &amp; "funnel_data'!$" &amp; $B$1 &amp; "$3:$" &amp; $B$1 &amp;"$140"),0),COLUMN()+COLUMN(INDIRECT($B$1&amp;"1"))-2)</f>
        <v>1602</v>
      </c>
      <c r="D121" s="12">
        <f ca="1">INDEX(funnel_data!$B$3:$X$140,MATCH(SMALL(INDIRECT("'" &amp; "funnel_data'!$" &amp; $B$1 &amp; "$3:$" &amp; $B$1 &amp;"$140"),ROWS(D$3:D121)),INDIRECT("'" &amp; "funnel_data'!$" &amp; $B$1 &amp; "$3:$" &amp; $B$1 &amp;"$140"),0),COLUMN()+COLUMN(INDIRECT($B$1&amp;"1"))-2)</f>
        <v>62</v>
      </c>
      <c r="E121" s="12">
        <f ca="1">INDEX(funnel_data!$B$3:$X$140,MATCH(SMALL(INDIRECT("'" &amp; "funnel_data'!$" &amp; $B$1 &amp; "$3:$" &amp; $B$1 &amp;"$140"),ROWS(E$3:E121)),INDIRECT("'" &amp; "funnel_data'!$" &amp; $B$1 &amp; "$3:$" &amp; $B$1 &amp;"$140"),0),COLUMN()+COLUMN(INDIRECT($B$1&amp;"1"))-2)</f>
        <v>3.870162297128589E-2</v>
      </c>
      <c r="F121" s="12">
        <f ca="1">INDEX(funnel_data!$B$3:$X$140,MATCH(SMALL(INDIRECT("'" &amp; "funnel_data'!$" &amp; $B$1 &amp; "$3:$" &amp; $B$1 &amp;"$140"),ROWS(F$3:F121)),INDIRECT("'" &amp; "funnel_data'!$" &amp; $B$1 &amp; "$3:$" &amp; $B$1 &amp;"$140"),0),COLUMN()+COLUMN(INDIRECT($B$1&amp;"1"))-2)</f>
        <v>4.1856794361209183E-2</v>
      </c>
      <c r="G121" s="12">
        <f ca="1">INDEX(funnel_data!$B$3:$X$140,MATCH(SMALL(INDIRECT("'" &amp; "funnel_data'!$" &amp; $B$1 &amp; "$3:$" &amp; $B$1 &amp;"$140"),ROWS(G$3:G121)),INDIRECT("'" &amp; "funnel_data'!$" &amp; $B$1 &amp; "$3:$" &amp; $B$1 &amp;"$140"),0),COLUMN()+COLUMN(INDIRECT($B$1&amp;"1"))-2)</f>
        <v>3.3096701804347678E-2</v>
      </c>
      <c r="H121" s="12">
        <f ca="1">INDEX(funnel_data!$B$3:$X$140,MATCH(SMALL(INDIRECT("'" &amp; "funnel_data'!$" &amp; $B$1 &amp; "$3:$" &amp; $B$1 &amp;"$140"),ROWS(H$3:H121)),INDIRECT("'" &amp; "funnel_data'!$" &amp; $B$1 &amp; "$3:$" &amp; $B$1 &amp;"$140"),0),COLUMN()+COLUMN(INDIRECT($B$1&amp;"1"))-2)</f>
        <v>5.2808887597069136E-2</v>
      </c>
      <c r="I121" s="12">
        <f ca="1">INDEX(funnel_data!$B$3:$X$140,MATCH(SMALL(INDIRECT("'" &amp; "funnel_data'!$" &amp; $B$1 &amp; "$3:$" &amp; $B$1 &amp;"$140"),ROWS(I$3:I121)),INDIRECT("'" &amp; "funnel_data'!$" &amp; $B$1 &amp; "$3:$" &amp; $B$1 &amp;"$140"),0),COLUMN()+COLUMN(INDIRECT($B$1&amp;"1"))-2)</f>
        <v>2.8918646231529656E-2</v>
      </c>
      <c r="J121" s="12">
        <f ca="1">INDEX(funnel_data!$B$3:$X$140,MATCH(SMALL(INDIRECT("'" &amp; "funnel_data'!$" &amp; $B$1 &amp; "$3:$" &amp; $B$1 &amp;"$140"),ROWS(J$3:J121)),INDIRECT("'" &amp; "funnel_data'!$" &amp; $B$1 &amp; "$3:$" &amp; $B$1 &amp;"$140"),0),COLUMN()+COLUMN(INDIRECT($B$1&amp;"1"))-2)</f>
        <v>6.0224454733856167E-2</v>
      </c>
      <c r="K121" s="12" t="str">
        <f ca="1">INDEX(funnel_data!$B$3:$X$140,MATCH(SMALL(INDIRECT("'" &amp; "funnel_data'!$" &amp; $B$1 &amp; "$3:$" &amp; $B$1 &amp;"$140"),ROWS(K$3:K121)),INDIRECT("'" &amp; "funnel_data'!$" &amp; $B$1 &amp; "$3:$" &amp; $B$1 &amp;"$140"),0),COLUMN()+COLUMN(INDIRECT($B$1&amp;"1"))-2)</f>
        <v/>
      </c>
    </row>
    <row r="122" spans="1:11" x14ac:dyDescent="0.3">
      <c r="A122" s="12"/>
      <c r="B122" s="12" t="str">
        <f ca="1">INDEX(funnel_data!$B$3:$X$140,MATCH(SMALL(INDIRECT("'" &amp; "funnel_data'!$" &amp; $B$1 &amp; "$3:$" &amp; $B$1 &amp;"$140"),ROWS(B$3:B122)),INDIRECT("'" &amp; "funnel_data'!$" &amp; $B$1 &amp; "$3:$" &amp; $B$1 &amp;"$140"),0),1)</f>
        <v>Trust062</v>
      </c>
      <c r="C122" s="12">
        <f ca="1">INDEX(funnel_data!$B$3:$X$140,MATCH(SMALL(INDIRECT("'" &amp; "funnel_data'!$" &amp; $B$1 &amp; "$3:$" &amp; $B$1 &amp;"$140"),ROWS(C$3:C122)),INDIRECT("'" &amp; "funnel_data'!$" &amp; $B$1 &amp; "$3:$" &amp; $B$1 &amp;"$140"),0),COLUMN()+COLUMN(INDIRECT($B$1&amp;"1"))-2)</f>
        <v>1607</v>
      </c>
      <c r="D122" s="12">
        <f ca="1">INDEX(funnel_data!$B$3:$X$140,MATCH(SMALL(INDIRECT("'" &amp; "funnel_data'!$" &amp; $B$1 &amp; "$3:$" &amp; $B$1 &amp;"$140"),ROWS(D$3:D122)),INDIRECT("'" &amp; "funnel_data'!$" &amp; $B$1 &amp; "$3:$" &amp; $B$1 &amp;"$140"),0),COLUMN()+COLUMN(INDIRECT($B$1&amp;"1"))-2)</f>
        <v>94</v>
      </c>
      <c r="E122" s="12">
        <f ca="1">INDEX(funnel_data!$B$3:$X$140,MATCH(SMALL(INDIRECT("'" &amp; "funnel_data'!$" &amp; $B$1 &amp; "$3:$" &amp; $B$1 &amp;"$140"),ROWS(E$3:E122)),INDIRECT("'" &amp; "funnel_data'!$" &amp; $B$1 &amp; "$3:$" &amp; $B$1 &amp;"$140"),0),COLUMN()+COLUMN(INDIRECT($B$1&amp;"1"))-2)</f>
        <v>5.8494088363410079E-2</v>
      </c>
      <c r="F122" s="12">
        <f ca="1">INDEX(funnel_data!$B$3:$X$140,MATCH(SMALL(INDIRECT("'" &amp; "funnel_data'!$" &amp; $B$1 &amp; "$3:$" &amp; $B$1 &amp;"$140"),ROWS(F$3:F122)),INDIRECT("'" &amp; "funnel_data'!$" &amp; $B$1 &amp; "$3:$" &amp; $B$1 &amp;"$140"),0),COLUMN()+COLUMN(INDIRECT($B$1&amp;"1"))-2)</f>
        <v>4.1856794361209183E-2</v>
      </c>
      <c r="G122" s="12">
        <f ca="1">INDEX(funnel_data!$B$3:$X$140,MATCH(SMALL(INDIRECT("'" &amp; "funnel_data'!$" &amp; $B$1 &amp; "$3:$" &amp; $B$1 &amp;"$140"),ROWS(G$3:G122)),INDIRECT("'" &amp; "funnel_data'!$" &amp; $B$1 &amp; "$3:$" &amp; $B$1 &amp;"$140"),0),COLUMN()+COLUMN(INDIRECT($B$1&amp;"1"))-2)</f>
        <v>3.3108797096306229E-2</v>
      </c>
      <c r="H122" s="12">
        <f ca="1">INDEX(funnel_data!$B$3:$X$140,MATCH(SMALL(INDIRECT("'" &amp; "funnel_data'!$" &amp; $B$1 &amp; "$3:$" &amp; $B$1 &amp;"$140"),ROWS(H$3:H122)),INDIRECT("'" &amp; "funnel_data'!$" &amp; $B$1 &amp; "$3:$" &amp; $B$1 &amp;"$140"),0),COLUMN()+COLUMN(INDIRECT($B$1&amp;"1"))-2)</f>
        <v>5.2789988406207682E-2</v>
      </c>
      <c r="I122" s="12">
        <f ca="1">INDEX(funnel_data!$B$3:$X$140,MATCH(SMALL(INDIRECT("'" &amp; "funnel_data'!$" &amp; $B$1 &amp; "$3:$" &amp; $B$1 &amp;"$140"),ROWS(I$3:I122)),INDIRECT("'" &amp; "funnel_data'!$" &amp; $B$1 &amp; "$3:$" &amp; $B$1 &amp;"$140"),0),COLUMN()+COLUMN(INDIRECT($B$1&amp;"1"))-2)</f>
        <v>2.8935202530173829E-2</v>
      </c>
      <c r="J122" s="12">
        <f ca="1">INDEX(funnel_data!$B$3:$X$140,MATCH(SMALL(INDIRECT("'" &amp; "funnel_data'!$" &amp; $B$1 &amp; "$3:$" &amp; $B$1 &amp;"$140"),ROWS(J$3:J122)),INDIRECT("'" &amp; "funnel_data'!$" &amp; $B$1 &amp; "$3:$" &amp; $B$1 &amp;"$140"),0),COLUMN()+COLUMN(INDIRECT($B$1&amp;"1"))-2)</f>
        <v>6.0191104910505014E-2</v>
      </c>
      <c r="K122" s="12" t="str">
        <f ca="1">INDEX(funnel_data!$B$3:$X$140,MATCH(SMALL(INDIRECT("'" &amp; "funnel_data'!$" &amp; $B$1 &amp; "$3:$" &amp; $B$1 &amp;"$140"),ROWS(K$3:K122)),INDIRECT("'" &amp; "funnel_data'!$" &amp; $B$1 &amp; "$3:$" &amp; $B$1 &amp;"$140"),0),COLUMN()+COLUMN(INDIRECT($B$1&amp;"1"))-2)</f>
        <v/>
      </c>
    </row>
    <row r="123" spans="1:11" x14ac:dyDescent="0.3">
      <c r="A123" s="12"/>
      <c r="B123" s="12" t="str">
        <f ca="1">INDEX(funnel_data!$B$3:$X$140,MATCH(SMALL(INDIRECT("'" &amp; "funnel_data'!$" &amp; $B$1 &amp; "$3:$" &amp; $B$1 &amp;"$140"),ROWS(B$3:B123)),INDIRECT("'" &amp; "funnel_data'!$" &amp; $B$1 &amp; "$3:$" &amp; $B$1 &amp;"$140"),0),1)</f>
        <v>Trust076</v>
      </c>
      <c r="C123" s="12">
        <f ca="1">INDEX(funnel_data!$B$3:$X$140,MATCH(SMALL(INDIRECT("'" &amp; "funnel_data'!$" &amp; $B$1 &amp; "$3:$" &amp; $B$1 &amp;"$140"),ROWS(C$3:C123)),INDIRECT("'" &amp; "funnel_data'!$" &amp; $B$1 &amp; "$3:$" &amp; $B$1 &amp;"$140"),0),COLUMN()+COLUMN(INDIRECT($B$1&amp;"1"))-2)</f>
        <v>1642</v>
      </c>
      <c r="D123" s="12">
        <f ca="1">INDEX(funnel_data!$B$3:$X$140,MATCH(SMALL(INDIRECT("'" &amp; "funnel_data'!$" &amp; $B$1 &amp; "$3:$" &amp; $B$1 &amp;"$140"),ROWS(D$3:D123)),INDIRECT("'" &amp; "funnel_data'!$" &amp; $B$1 &amp; "$3:$" &amp; $B$1 &amp;"$140"),0),COLUMN()+COLUMN(INDIRECT($B$1&amp;"1"))-2)</f>
        <v>69</v>
      </c>
      <c r="E123" s="12">
        <f ca="1">INDEX(funnel_data!$B$3:$X$140,MATCH(SMALL(INDIRECT("'" &amp; "funnel_data'!$" &amp; $B$1 &amp; "$3:$" &amp; $B$1 &amp;"$140"),ROWS(E$3:E123)),INDIRECT("'" &amp; "funnel_data'!$" &amp; $B$1 &amp; "$3:$" &amp; $B$1 &amp;"$140"),0),COLUMN()+COLUMN(INDIRECT($B$1&amp;"1"))-2)</f>
        <v>4.2021924482338609E-2</v>
      </c>
      <c r="F123" s="12">
        <f ca="1">INDEX(funnel_data!$B$3:$X$140,MATCH(SMALL(INDIRECT("'" &amp; "funnel_data'!$" &amp; $B$1 &amp; "$3:$" &amp; $B$1 &amp;"$140"),ROWS(F$3:F123)),INDIRECT("'" &amp; "funnel_data'!$" &amp; $B$1 &amp; "$3:$" &amp; $B$1 &amp;"$140"),0),COLUMN()+COLUMN(INDIRECT($B$1&amp;"1"))-2)</f>
        <v>4.1856794361209183E-2</v>
      </c>
      <c r="G123" s="12">
        <f ca="1">INDEX(funnel_data!$B$3:$X$140,MATCH(SMALL(INDIRECT("'" &amp; "funnel_data'!$" &amp; $B$1 &amp; "$3:$" &amp; $B$1 &amp;"$140"),ROWS(G$3:G123)),INDIRECT("'" &amp; "funnel_data'!$" &amp; $B$1 &amp; "$3:$" &amp; $B$1 &amp;"$140"),0),COLUMN()+COLUMN(INDIRECT($B$1&amp;"1"))-2)</f>
        <v>3.3192034313487773E-2</v>
      </c>
      <c r="H123" s="12">
        <f ca="1">INDEX(funnel_data!$B$3:$X$140,MATCH(SMALL(INDIRECT("'" &amp; "funnel_data'!$" &amp; $B$1 &amp; "$3:$" &amp; $B$1 &amp;"$140"),ROWS(H$3:H123)),INDIRECT("'" &amp; "funnel_data'!$" &amp; $B$1 &amp; "$3:$" &amp; $B$1 &amp;"$140"),0),COLUMN()+COLUMN(INDIRECT($B$1&amp;"1"))-2)</f>
        <v>5.266028141495837E-2</v>
      </c>
      <c r="I123" s="12">
        <f ca="1">INDEX(funnel_data!$B$3:$X$140,MATCH(SMALL(INDIRECT("'" &amp; "funnel_data'!$" &amp; $B$1 &amp; "$3:$" &amp; $B$1 &amp;"$140"),ROWS(I$3:I123)),INDIRECT("'" &amp; "funnel_data'!$" &amp; $B$1 &amp; "$3:$" &amp; $B$1 &amp;"$140"),0),COLUMN()+COLUMN(INDIRECT($B$1&amp;"1"))-2)</f>
        <v>2.9049244999095423E-2</v>
      </c>
      <c r="J123" s="12">
        <f ca="1">INDEX(funnel_data!$B$3:$X$140,MATCH(SMALL(INDIRECT("'" &amp; "funnel_data'!$" &amp; $B$1 &amp; "$3:$" &amp; $B$1 &amp;"$140"),ROWS(J$3:J123)),INDIRECT("'" &amp; "funnel_data'!$" &amp; $B$1 &amp; "$3:$" &amp; $B$1 &amp;"$140"),0),COLUMN()+COLUMN(INDIRECT($B$1&amp;"1"))-2)</f>
        <v>5.9962354905450502E-2</v>
      </c>
      <c r="K123" s="12" t="str">
        <f ca="1">INDEX(funnel_data!$B$3:$X$140,MATCH(SMALL(INDIRECT("'" &amp; "funnel_data'!$" &amp; $B$1 &amp; "$3:$" &amp; $B$1 &amp;"$140"),ROWS(K$3:K123)),INDIRECT("'" &amp; "funnel_data'!$" &amp; $B$1 &amp; "$3:$" &amp; $B$1 &amp;"$140"),0),COLUMN()+COLUMN(INDIRECT($B$1&amp;"1"))-2)</f>
        <v/>
      </c>
    </row>
    <row r="124" spans="1:11" x14ac:dyDescent="0.3">
      <c r="A124" s="12"/>
      <c r="B124" s="12" t="str">
        <f ca="1">INDEX(funnel_data!$B$3:$X$140,MATCH(SMALL(INDIRECT("'" &amp; "funnel_data'!$" &amp; $B$1 &amp; "$3:$" &amp; $B$1 &amp;"$140"),ROWS(B$3:B124)),INDIRECT("'" &amp; "funnel_data'!$" &amp; $B$1 &amp; "$3:$" &amp; $B$1 &amp;"$140"),0),1)</f>
        <v>Trust108</v>
      </c>
      <c r="C124" s="12">
        <f ca="1">INDEX(funnel_data!$B$3:$X$140,MATCH(SMALL(INDIRECT("'" &amp; "funnel_data'!$" &amp; $B$1 &amp; "$3:$" &amp; $B$1 &amp;"$140"),ROWS(C$3:C124)),INDIRECT("'" &amp; "funnel_data'!$" &amp; $B$1 &amp; "$3:$" &amp; $B$1 &amp;"$140"),0),COLUMN()+COLUMN(INDIRECT($B$1&amp;"1"))-2)</f>
        <v>1734</v>
      </c>
      <c r="D124" s="12">
        <f ca="1">INDEX(funnel_data!$B$3:$X$140,MATCH(SMALL(INDIRECT("'" &amp; "funnel_data'!$" &amp; $B$1 &amp; "$3:$" &amp; $B$1 &amp;"$140"),ROWS(D$3:D124)),INDIRECT("'" &amp; "funnel_data'!$" &amp; $B$1 &amp; "$3:$" &amp; $B$1 &amp;"$140"),0),COLUMN()+COLUMN(INDIRECT($B$1&amp;"1"))-2)</f>
        <v>73</v>
      </c>
      <c r="E124" s="12">
        <f ca="1">INDEX(funnel_data!$B$3:$X$140,MATCH(SMALL(INDIRECT("'" &amp; "funnel_data'!$" &amp; $B$1 &amp; "$3:$" &amp; $B$1 &amp;"$140"),ROWS(E$3:E124)),INDIRECT("'" &amp; "funnel_data'!$" &amp; $B$1 &amp; "$3:$" &amp; $B$1 &amp;"$140"),0),COLUMN()+COLUMN(INDIRECT($B$1&amp;"1"))-2)</f>
        <v>4.2099192618223757E-2</v>
      </c>
      <c r="F124" s="12">
        <f ca="1">INDEX(funnel_data!$B$3:$X$140,MATCH(SMALL(INDIRECT("'" &amp; "funnel_data'!$" &amp; $B$1 &amp; "$3:$" &amp; $B$1 &amp;"$140"),ROWS(F$3:F124)),INDIRECT("'" &amp; "funnel_data'!$" &amp; $B$1 &amp; "$3:$" &amp; $B$1 &amp;"$140"),0),COLUMN()+COLUMN(INDIRECT($B$1&amp;"1"))-2)</f>
        <v>4.1856794361209183E-2</v>
      </c>
      <c r="G124" s="12">
        <f ca="1">INDEX(funnel_data!$B$3:$X$140,MATCH(SMALL(INDIRECT("'" &amp; "funnel_data'!$" &amp; $B$1 &amp; "$3:$" &amp; $B$1 &amp;"$140"),ROWS(G$3:G124)),INDIRECT("'" &amp; "funnel_data'!$" &amp; $B$1 &amp; "$3:$" &amp; $B$1 &amp;"$140"),0),COLUMN()+COLUMN(INDIRECT($B$1&amp;"1"))-2)</f>
        <v>3.3399611603281434E-2</v>
      </c>
      <c r="H124" s="12">
        <f ca="1">INDEX(funnel_data!$B$3:$X$140,MATCH(SMALL(INDIRECT("'" &amp; "funnel_data'!$" &amp; $B$1 &amp; "$3:$" &amp; $B$1 &amp;"$140"),ROWS(H$3:H124)),INDIRECT("'" &amp; "funnel_data'!$" &amp; $B$1 &amp; "$3:$" &amp; $B$1 &amp;"$140"),0),COLUMN()+COLUMN(INDIRECT($B$1&amp;"1"))-2)</f>
        <v>5.2339481559566921E-2</v>
      </c>
      <c r="I124" s="12">
        <f ca="1">INDEX(funnel_data!$B$3:$X$140,MATCH(SMALL(INDIRECT("'" &amp; "funnel_data'!$" &amp; $B$1 &amp; "$3:$" &amp; $B$1 &amp;"$140"),ROWS(I$3:I124)),INDIRECT("'" &amp; "funnel_data'!$" &amp; $B$1 &amp; "$3:$" &amp; $B$1 &amp;"$140"),0),COLUMN()+COLUMN(INDIRECT($B$1&amp;"1"))-2)</f>
        <v>2.9334445649051164E-2</v>
      </c>
      <c r="J124" s="12">
        <f ca="1">INDEX(funnel_data!$B$3:$X$140,MATCH(SMALL(INDIRECT("'" &amp; "funnel_data'!$" &amp; $B$1 &amp; "$3:$" &amp; $B$1 &amp;"$140"),ROWS(J$3:J124)),INDIRECT("'" &amp; "funnel_data'!$" &amp; $B$1 &amp; "$3:$" &amp; $B$1 &amp;"$140"),0),COLUMN()+COLUMN(INDIRECT($B$1&amp;"1"))-2)</f>
        <v>5.9397599775056147E-2</v>
      </c>
      <c r="K124" s="12" t="str">
        <f ca="1">INDEX(funnel_data!$B$3:$X$140,MATCH(SMALL(INDIRECT("'" &amp; "funnel_data'!$" &amp; $B$1 &amp; "$3:$" &amp; $B$1 &amp;"$140"),ROWS(K$3:K124)),INDIRECT("'" &amp; "funnel_data'!$" &amp; $B$1 &amp; "$3:$" &amp; $B$1 &amp;"$140"),0),COLUMN()+COLUMN(INDIRECT($B$1&amp;"1"))-2)</f>
        <v/>
      </c>
    </row>
    <row r="125" spans="1:11" x14ac:dyDescent="0.3">
      <c r="A125" s="12"/>
      <c r="B125" s="12" t="str">
        <f ca="1">INDEX(funnel_data!$B$3:$X$140,MATCH(SMALL(INDIRECT("'" &amp; "funnel_data'!$" &amp; $B$1 &amp; "$3:$" &amp; $B$1 &amp;"$140"),ROWS(B$3:B125)),INDIRECT("'" &amp; "funnel_data'!$" &amp; $B$1 &amp; "$3:$" &amp; $B$1 &amp;"$140"),0),1)</f>
        <v>Trust008</v>
      </c>
      <c r="C125" s="12">
        <f ca="1">INDEX(funnel_data!$B$3:$X$140,MATCH(SMALL(INDIRECT("'" &amp; "funnel_data'!$" &amp; $B$1 &amp; "$3:$" &amp; $B$1 &amp;"$140"),ROWS(C$3:C125)),INDIRECT("'" &amp; "funnel_data'!$" &amp; $B$1 &amp; "$3:$" &amp; $B$1 &amp;"$140"),0),COLUMN()+COLUMN(INDIRECT($B$1&amp;"1"))-2)</f>
        <v>1828</v>
      </c>
      <c r="D125" s="12">
        <f ca="1">INDEX(funnel_data!$B$3:$X$140,MATCH(SMALL(INDIRECT("'" &amp; "funnel_data'!$" &amp; $B$1 &amp; "$3:$" &amp; $B$1 &amp;"$140"),ROWS(D$3:D125)),INDIRECT("'" &amp; "funnel_data'!$" &amp; $B$1 &amp; "$3:$" &amp; $B$1 &amp;"$140"),0),COLUMN()+COLUMN(INDIRECT($B$1&amp;"1"))-2)</f>
        <v>98</v>
      </c>
      <c r="E125" s="12">
        <f ca="1">INDEX(funnel_data!$B$3:$X$140,MATCH(SMALL(INDIRECT("'" &amp; "funnel_data'!$" &amp; $B$1 &amp; "$3:$" &amp; $B$1 &amp;"$140"),ROWS(E$3:E125)),INDIRECT("'" &amp; "funnel_data'!$" &amp; $B$1 &amp; "$3:$" &amp; $B$1 &amp;"$140"),0),COLUMN()+COLUMN(INDIRECT($B$1&amp;"1"))-2)</f>
        <v>5.3610503282275714E-2</v>
      </c>
      <c r="F125" s="12">
        <f ca="1">INDEX(funnel_data!$B$3:$X$140,MATCH(SMALL(INDIRECT("'" &amp; "funnel_data'!$" &amp; $B$1 &amp; "$3:$" &amp; $B$1 &amp;"$140"),ROWS(F$3:F125)),INDIRECT("'" &amp; "funnel_data'!$" &amp; $B$1 &amp; "$3:$" &amp; $B$1 &amp;"$140"),0),COLUMN()+COLUMN(INDIRECT($B$1&amp;"1"))-2)</f>
        <v>4.1856794361209183E-2</v>
      </c>
      <c r="G125" s="12">
        <f ca="1">INDEX(funnel_data!$B$3:$X$140,MATCH(SMALL(INDIRECT("'" &amp; "funnel_data'!$" &amp; $B$1 &amp; "$3:$" &amp; $B$1 &amp;"$140"),ROWS(G$3:G125)),INDIRECT("'" &amp; "funnel_data'!$" &amp; $B$1 &amp; "$3:$" &amp; $B$1 &amp;"$140"),0),COLUMN()+COLUMN(INDIRECT($B$1&amp;"1"))-2)</f>
        <v>3.3596521818082932E-2</v>
      </c>
      <c r="H125" s="12">
        <f ca="1">INDEX(funnel_data!$B$3:$X$140,MATCH(SMALL(INDIRECT("'" &amp; "funnel_data'!$" &amp; $B$1 &amp; "$3:$" &amp; $B$1 &amp;"$140"),ROWS(H$3:H125)),INDIRECT("'" &amp; "funnel_data'!$" &amp; $B$1 &amp; "$3:$" &amp; $B$1 &amp;"$140"),0),COLUMN()+COLUMN(INDIRECT($B$1&amp;"1"))-2)</f>
        <v>5.2038633636723196E-2</v>
      </c>
      <c r="I125" s="12">
        <f ca="1">INDEX(funnel_data!$B$3:$X$140,MATCH(SMALL(INDIRECT("'" &amp; "funnel_data'!$" &amp; $B$1 &amp; "$3:$" &amp; $B$1 &amp;"$140"),ROWS(I$3:I125)),INDIRECT("'" &amp; "funnel_data'!$" &amp; $B$1 &amp; "$3:$" &amp; $B$1 &amp;"$140"),0),COLUMN()+COLUMN(INDIRECT($B$1&amp;"1"))-2)</f>
        <v>2.9606043203075166E-2</v>
      </c>
      <c r="J125" s="12">
        <f ca="1">INDEX(funnel_data!$B$3:$X$140,MATCH(SMALL(INDIRECT("'" &amp; "funnel_data'!$" &amp; $B$1 &amp; "$3:$" &amp; $B$1 &amp;"$140"),ROWS(J$3:J125)),INDIRECT("'" &amp; "funnel_data'!$" &amp; $B$1 &amp; "$3:$" &amp; $B$1 &amp;"$140"),0),COLUMN()+COLUMN(INDIRECT($B$1&amp;"1"))-2)</f>
        <v>5.8869282621342174E-2</v>
      </c>
      <c r="K125" s="12" t="str">
        <f ca="1">INDEX(funnel_data!$B$3:$X$140,MATCH(SMALL(INDIRECT("'" &amp; "funnel_data'!$" &amp; $B$1 &amp; "$3:$" &amp; $B$1 &amp;"$140"),ROWS(K$3:K125)),INDIRECT("'" &amp; "funnel_data'!$" &amp; $B$1 &amp; "$3:$" &amp; $B$1 &amp;"$140"),0),COLUMN()+COLUMN(INDIRECT($B$1&amp;"1"))-2)</f>
        <v/>
      </c>
    </row>
    <row r="126" spans="1:11" x14ac:dyDescent="0.3">
      <c r="A126" s="12"/>
      <c r="B126" s="12" t="str">
        <f ca="1">INDEX(funnel_data!$B$3:$X$140,MATCH(SMALL(INDIRECT("'" &amp; "funnel_data'!$" &amp; $B$1 &amp; "$3:$" &amp; $B$1 &amp;"$140"),ROWS(B$3:B126)),INDIRECT("'" &amp; "funnel_data'!$" &amp; $B$1 &amp; "$3:$" &amp; $B$1 &amp;"$140"),0),1)</f>
        <v>Trust103</v>
      </c>
      <c r="C126" s="12">
        <f ca="1">INDEX(funnel_data!$B$3:$X$140,MATCH(SMALL(INDIRECT("'" &amp; "funnel_data'!$" &amp; $B$1 &amp; "$3:$" &amp; $B$1 &amp;"$140"),ROWS(C$3:C126)),INDIRECT("'" &amp; "funnel_data'!$" &amp; $B$1 &amp; "$3:$" &amp; $B$1 &amp;"$140"),0),COLUMN()+COLUMN(INDIRECT($B$1&amp;"1"))-2)</f>
        <v>1851</v>
      </c>
      <c r="D126" s="12">
        <f ca="1">INDEX(funnel_data!$B$3:$X$140,MATCH(SMALL(INDIRECT("'" &amp; "funnel_data'!$" &amp; $B$1 &amp; "$3:$" &amp; $B$1 &amp;"$140"),ROWS(D$3:D126)),INDIRECT("'" &amp; "funnel_data'!$" &amp; $B$1 &amp; "$3:$" &amp; $B$1 &amp;"$140"),0),COLUMN()+COLUMN(INDIRECT($B$1&amp;"1"))-2)</f>
        <v>80</v>
      </c>
      <c r="E126" s="12">
        <f ca="1">INDEX(funnel_data!$B$3:$X$140,MATCH(SMALL(INDIRECT("'" &amp; "funnel_data'!$" &amp; $B$1 &amp; "$3:$" &amp; $B$1 &amp;"$140"),ROWS(E$3:E126)),INDIRECT("'" &amp; "funnel_data'!$" &amp; $B$1 &amp; "$3:$" &amp; $B$1 &amp;"$140"),0),COLUMN()+COLUMN(INDIRECT($B$1&amp;"1"))-2)</f>
        <v>4.3219881145326849E-2</v>
      </c>
      <c r="F126" s="12">
        <f ca="1">INDEX(funnel_data!$B$3:$X$140,MATCH(SMALL(INDIRECT("'" &amp; "funnel_data'!$" &amp; $B$1 &amp; "$3:$" &amp; $B$1 &amp;"$140"),ROWS(F$3:F126)),INDIRECT("'" &amp; "funnel_data'!$" &amp; $B$1 &amp; "$3:$" &amp; $B$1 &amp;"$140"),0),COLUMN()+COLUMN(INDIRECT($B$1&amp;"1"))-2)</f>
        <v>4.1856794361209183E-2</v>
      </c>
      <c r="G126" s="12">
        <f ca="1">INDEX(funnel_data!$B$3:$X$140,MATCH(SMALL(INDIRECT("'" &amp; "funnel_data'!$" &amp; $B$1 &amp; "$3:$" &amp; $B$1 &amp;"$140"),ROWS(G$3:G126)),INDIRECT("'" &amp; "funnel_data'!$" &amp; $B$1 &amp; "$3:$" &amp; $B$1 &amp;"$140"),0),COLUMN()+COLUMN(INDIRECT($B$1&amp;"1"))-2)</f>
        <v>3.3642573747399332E-2</v>
      </c>
      <c r="H126" s="12">
        <f ca="1">INDEX(funnel_data!$B$3:$X$140,MATCH(SMALL(INDIRECT("'" &amp; "funnel_data'!$" &amp; $B$1 &amp; "$3:$" &amp; $B$1 &amp;"$140"),ROWS(H$3:H126)),INDIRECT("'" &amp; "funnel_data'!$" &amp; $B$1 &amp; "$3:$" &amp; $B$1 &amp;"$140"),0),COLUMN()+COLUMN(INDIRECT($B$1&amp;"1"))-2)</f>
        <v>5.1968754317054465E-2</v>
      </c>
      <c r="I126" s="12">
        <f ca="1">INDEX(funnel_data!$B$3:$X$140,MATCH(SMALL(INDIRECT("'" &amp; "funnel_data'!$" &amp; $B$1 &amp; "$3:$" &amp; $B$1 &amp;"$140"),ROWS(I$3:I126)),INDIRECT("'" &amp; "funnel_data'!$" &amp; $B$1 &amp; "$3:$" &amp; $B$1 &amp;"$140"),0),COLUMN()+COLUMN(INDIRECT($B$1&amp;"1"))-2)</f>
        <v>2.9669709849747598E-2</v>
      </c>
      <c r="J126" s="12">
        <f ca="1">INDEX(funnel_data!$B$3:$X$140,MATCH(SMALL(INDIRECT("'" &amp; "funnel_data'!$" &amp; $B$1 &amp; "$3:$" &amp; $B$1 &amp;"$140"),ROWS(J$3:J126)),INDIRECT("'" &amp; "funnel_data'!$" &amp; $B$1 &amp; "$3:$" &amp; $B$1 &amp;"$140"),0),COLUMN()+COLUMN(INDIRECT($B$1&amp;"1"))-2)</f>
        <v>5.8746751664423023E-2</v>
      </c>
      <c r="K126" s="12" t="str">
        <f ca="1">INDEX(funnel_data!$B$3:$X$140,MATCH(SMALL(INDIRECT("'" &amp; "funnel_data'!$" &amp; $B$1 &amp; "$3:$" &amp; $B$1 &amp;"$140"),ROWS(K$3:K126)),INDIRECT("'" &amp; "funnel_data'!$" &amp; $B$1 &amp; "$3:$" &amp; $B$1 &amp;"$140"),0),COLUMN()+COLUMN(INDIRECT($B$1&amp;"1"))-2)</f>
        <v/>
      </c>
    </row>
    <row r="127" spans="1:11" x14ac:dyDescent="0.3">
      <c r="A127" s="12"/>
      <c r="B127" s="12" t="str">
        <f ca="1">INDEX(funnel_data!$B$3:$X$140,MATCH(SMALL(INDIRECT("'" &amp; "funnel_data'!$" &amp; $B$1 &amp; "$3:$" &amp; $B$1 &amp;"$140"),ROWS(B$3:B127)),INDIRECT("'" &amp; "funnel_data'!$" &amp; $B$1 &amp; "$3:$" &amp; $B$1 &amp;"$140"),0),1)</f>
        <v>Trust107</v>
      </c>
      <c r="C127" s="12">
        <f ca="1">INDEX(funnel_data!$B$3:$X$140,MATCH(SMALL(INDIRECT("'" &amp; "funnel_data'!$" &amp; $B$1 &amp; "$3:$" &amp; $B$1 &amp;"$140"),ROWS(C$3:C127)),INDIRECT("'" &amp; "funnel_data'!$" &amp; $B$1 &amp; "$3:$" &amp; $B$1 &amp;"$140"),0),COLUMN()+COLUMN(INDIRECT($B$1&amp;"1"))-2)</f>
        <v>1851</v>
      </c>
      <c r="D127" s="12">
        <f ca="1">INDEX(funnel_data!$B$3:$X$140,MATCH(SMALL(INDIRECT("'" &amp; "funnel_data'!$" &amp; $B$1 &amp; "$3:$" &amp; $B$1 &amp;"$140"),ROWS(D$3:D127)),INDIRECT("'" &amp; "funnel_data'!$" &amp; $B$1 &amp; "$3:$" &amp; $B$1 &amp;"$140"),0),COLUMN()+COLUMN(INDIRECT($B$1&amp;"1"))-2)</f>
        <v>93</v>
      </c>
      <c r="E127" s="12">
        <f ca="1">INDEX(funnel_data!$B$3:$X$140,MATCH(SMALL(INDIRECT("'" &amp; "funnel_data'!$" &amp; $B$1 &amp; "$3:$" &amp; $B$1 &amp;"$140"),ROWS(E$3:E127)),INDIRECT("'" &amp; "funnel_data'!$" &amp; $B$1 &amp; "$3:$" &amp; $B$1 &amp;"$140"),0),COLUMN()+COLUMN(INDIRECT($B$1&amp;"1"))-2)</f>
        <v>5.0243111831442464E-2</v>
      </c>
      <c r="F127" s="12">
        <f ca="1">INDEX(funnel_data!$B$3:$X$140,MATCH(SMALL(INDIRECT("'" &amp; "funnel_data'!$" &amp; $B$1 &amp; "$3:$" &amp; $B$1 &amp;"$140"),ROWS(F$3:F127)),INDIRECT("'" &amp; "funnel_data'!$" &amp; $B$1 &amp; "$3:$" &amp; $B$1 &amp;"$140"),0),COLUMN()+COLUMN(INDIRECT($B$1&amp;"1"))-2)</f>
        <v>4.1856794361209183E-2</v>
      </c>
      <c r="G127" s="12">
        <f ca="1">INDEX(funnel_data!$B$3:$X$140,MATCH(SMALL(INDIRECT("'" &amp; "funnel_data'!$" &amp; $B$1 &amp; "$3:$" &amp; $B$1 &amp;"$140"),ROWS(G$3:G127)),INDIRECT("'" &amp; "funnel_data'!$" &amp; $B$1 &amp; "$3:$" &amp; $B$1 &amp;"$140"),0),COLUMN()+COLUMN(INDIRECT($B$1&amp;"1"))-2)</f>
        <v>3.3642573747399332E-2</v>
      </c>
      <c r="H127" s="12">
        <f ca="1">INDEX(funnel_data!$B$3:$X$140,MATCH(SMALL(INDIRECT("'" &amp; "funnel_data'!$" &amp; $B$1 &amp; "$3:$" &amp; $B$1 &amp;"$140"),ROWS(H$3:H127)),INDIRECT("'" &amp; "funnel_data'!$" &amp; $B$1 &amp; "$3:$" &amp; $B$1 &amp;"$140"),0),COLUMN()+COLUMN(INDIRECT($B$1&amp;"1"))-2)</f>
        <v>5.1968754317054465E-2</v>
      </c>
      <c r="I127" s="12">
        <f ca="1">INDEX(funnel_data!$B$3:$X$140,MATCH(SMALL(INDIRECT("'" &amp; "funnel_data'!$" &amp; $B$1 &amp; "$3:$" &amp; $B$1 &amp;"$140"),ROWS(I$3:I127)),INDIRECT("'" &amp; "funnel_data'!$" &amp; $B$1 &amp; "$3:$" &amp; $B$1 &amp;"$140"),0),COLUMN()+COLUMN(INDIRECT($B$1&amp;"1"))-2)</f>
        <v>2.9669709849747598E-2</v>
      </c>
      <c r="J127" s="12">
        <f ca="1">INDEX(funnel_data!$B$3:$X$140,MATCH(SMALL(INDIRECT("'" &amp; "funnel_data'!$" &amp; $B$1 &amp; "$3:$" &amp; $B$1 &amp;"$140"),ROWS(J$3:J127)),INDIRECT("'" &amp; "funnel_data'!$" &amp; $B$1 &amp; "$3:$" &amp; $B$1 &amp;"$140"),0),COLUMN()+COLUMN(INDIRECT($B$1&amp;"1"))-2)</f>
        <v>5.8746751664423023E-2</v>
      </c>
      <c r="K127" s="12" t="str">
        <f ca="1">INDEX(funnel_data!$B$3:$X$140,MATCH(SMALL(INDIRECT("'" &amp; "funnel_data'!$" &amp; $B$1 &amp; "$3:$" &amp; $B$1 &amp;"$140"),ROWS(K$3:K127)),INDIRECT("'" &amp; "funnel_data'!$" &amp; $B$1 &amp; "$3:$" &amp; $B$1 &amp;"$140"),0),COLUMN()+COLUMN(INDIRECT($B$1&amp;"1"))-2)</f>
        <v/>
      </c>
    </row>
    <row r="128" spans="1:11" x14ac:dyDescent="0.3">
      <c r="A128" s="12"/>
      <c r="B128" s="12" t="str">
        <f ca="1">INDEX(funnel_data!$B$3:$X$140,MATCH(SMALL(INDIRECT("'" &amp; "funnel_data'!$" &amp; $B$1 &amp; "$3:$" &amp; $B$1 &amp;"$140"),ROWS(B$3:B128)),INDIRECT("'" &amp; "funnel_data'!$" &amp; $B$1 &amp; "$3:$" &amp; $B$1 &amp;"$140"),0),1)</f>
        <v>Trust105</v>
      </c>
      <c r="C128" s="12">
        <f ca="1">INDEX(funnel_data!$B$3:$X$140,MATCH(SMALL(INDIRECT("'" &amp; "funnel_data'!$" &amp; $B$1 &amp; "$3:$" &amp; $B$1 &amp;"$140"),ROWS(C$3:C128)),INDIRECT("'" &amp; "funnel_data'!$" &amp; $B$1 &amp; "$3:$" &amp; $B$1 &amp;"$140"),0),COLUMN()+COLUMN(INDIRECT($B$1&amp;"1"))-2)</f>
        <v>1925</v>
      </c>
      <c r="D128" s="12">
        <f ca="1">INDEX(funnel_data!$B$3:$X$140,MATCH(SMALL(INDIRECT("'" &amp; "funnel_data'!$" &amp; $B$1 &amp; "$3:$" &amp; $B$1 &amp;"$140"),ROWS(D$3:D128)),INDIRECT("'" &amp; "funnel_data'!$" &amp; $B$1 &amp; "$3:$" &amp; $B$1 &amp;"$140"),0),COLUMN()+COLUMN(INDIRECT($B$1&amp;"1"))-2)</f>
        <v>76</v>
      </c>
      <c r="E128" s="12">
        <f ca="1">INDEX(funnel_data!$B$3:$X$140,MATCH(SMALL(INDIRECT("'" &amp; "funnel_data'!$" &amp; $B$1 &amp; "$3:$" &amp; $B$1 &amp;"$140"),ROWS(E$3:E128)),INDIRECT("'" &amp; "funnel_data'!$" &amp; $B$1 &amp; "$3:$" &amp; $B$1 &amp;"$140"),0),COLUMN()+COLUMN(INDIRECT($B$1&amp;"1"))-2)</f>
        <v>3.9480519480519484E-2</v>
      </c>
      <c r="F128" s="12">
        <f ca="1">INDEX(funnel_data!$B$3:$X$140,MATCH(SMALL(INDIRECT("'" &amp; "funnel_data'!$" &amp; $B$1 &amp; "$3:$" &amp; $B$1 &amp;"$140"),ROWS(F$3:F128)),INDIRECT("'" &amp; "funnel_data'!$" &amp; $B$1 &amp; "$3:$" &amp; $B$1 &amp;"$140"),0),COLUMN()+COLUMN(INDIRECT($B$1&amp;"1"))-2)</f>
        <v>4.1856794361209183E-2</v>
      </c>
      <c r="G128" s="12">
        <f ca="1">INDEX(funnel_data!$B$3:$X$140,MATCH(SMALL(INDIRECT("'" &amp; "funnel_data'!$" &amp; $B$1 &amp; "$3:$" &amp; $B$1 &amp;"$140"),ROWS(G$3:G128)),INDIRECT("'" &amp; "funnel_data'!$" &amp; $B$1 &amp; "$3:$" &amp; $B$1 &amp;"$140"),0),COLUMN()+COLUMN(INDIRECT($B$1&amp;"1"))-2)</f>
        <v>3.3785508854217335E-2</v>
      </c>
      <c r="H128" s="12">
        <f ca="1">INDEX(funnel_data!$B$3:$X$140,MATCH(SMALL(INDIRECT("'" &amp; "funnel_data'!$" &amp; $B$1 &amp; "$3:$" &amp; $B$1 &amp;"$140"),ROWS(H$3:H128)),INDIRECT("'" &amp; "funnel_data'!$" &amp; $B$1 &amp; "$3:$" &amp; $B$1 &amp;"$140"),0),COLUMN()+COLUMN(INDIRECT($B$1&amp;"1"))-2)</f>
        <v>5.1753012448234548E-2</v>
      </c>
      <c r="I128" s="12">
        <f ca="1">INDEX(funnel_data!$B$3:$X$140,MATCH(SMALL(INDIRECT("'" &amp; "funnel_data'!$" &amp; $B$1 &amp; "$3:$" &amp; $B$1 &amp;"$140"),ROWS(I$3:I128)),INDIRECT("'" &amp; "funnel_data'!$" &amp; $B$1 &amp; "$3:$" &amp; $B$1 &amp;"$140"),0),COLUMN()+COLUMN(INDIRECT($B$1&amp;"1"))-2)</f>
        <v>2.9867671912551939E-2</v>
      </c>
      <c r="J128" s="12">
        <f ca="1">INDEX(funnel_data!$B$3:$X$140,MATCH(SMALL(INDIRECT("'" &amp; "funnel_data'!$" &amp; $B$1 &amp; "$3:$" &amp; $B$1 &amp;"$140"),ROWS(J$3:J128)),INDIRECT("'" &amp; "funnel_data'!$" &amp; $B$1 &amp; "$3:$" &amp; $B$1 &amp;"$140"),0),COLUMN()+COLUMN(INDIRECT($B$1&amp;"1"))-2)</f>
        <v>5.8368896238287858E-2</v>
      </c>
      <c r="K128" s="12" t="str">
        <f ca="1">INDEX(funnel_data!$B$3:$X$140,MATCH(SMALL(INDIRECT("'" &amp; "funnel_data'!$" &amp; $B$1 &amp; "$3:$" &amp; $B$1 &amp;"$140"),ROWS(K$3:K128)),INDIRECT("'" &amp; "funnel_data'!$" &amp; $B$1 &amp; "$3:$" &amp; $B$1 &amp;"$140"),0),COLUMN()+COLUMN(INDIRECT($B$1&amp;"1"))-2)</f>
        <v/>
      </c>
    </row>
    <row r="129" spans="1:11" x14ac:dyDescent="0.3">
      <c r="A129" s="12"/>
      <c r="B129" s="12" t="str">
        <f ca="1">INDEX(funnel_data!$B$3:$X$140,MATCH(SMALL(INDIRECT("'" &amp; "funnel_data'!$" &amp; $B$1 &amp; "$3:$" &amp; $B$1 &amp;"$140"),ROWS(B$3:B129)),INDIRECT("'" &amp; "funnel_data'!$" &amp; $B$1 &amp; "$3:$" &amp; $B$1 &amp;"$140"),0),1)</f>
        <v>Trust121</v>
      </c>
      <c r="C129" s="12">
        <f ca="1">INDEX(funnel_data!$B$3:$X$140,MATCH(SMALL(INDIRECT("'" &amp; "funnel_data'!$" &amp; $B$1 &amp; "$3:$" &amp; $B$1 &amp;"$140"),ROWS(C$3:C129)),INDIRECT("'" &amp; "funnel_data'!$" &amp; $B$1 &amp; "$3:$" &amp; $B$1 &amp;"$140"),0),COLUMN()+COLUMN(INDIRECT($B$1&amp;"1"))-2)</f>
        <v>2060</v>
      </c>
      <c r="D129" s="12">
        <f ca="1">INDEX(funnel_data!$B$3:$X$140,MATCH(SMALL(INDIRECT("'" &amp; "funnel_data'!$" &amp; $B$1 &amp; "$3:$" &amp; $B$1 &amp;"$140"),ROWS(D$3:D129)),INDIRECT("'" &amp; "funnel_data'!$" &amp; $B$1 &amp; "$3:$" &amp; $B$1 &amp;"$140"),0),COLUMN()+COLUMN(INDIRECT($B$1&amp;"1"))-2)</f>
        <v>92</v>
      </c>
      <c r="E129" s="12">
        <f ca="1">INDEX(funnel_data!$B$3:$X$140,MATCH(SMALL(INDIRECT("'" &amp; "funnel_data'!$" &amp; $B$1 &amp; "$3:$" &amp; $B$1 &amp;"$140"),ROWS(E$3:E129)),INDIRECT("'" &amp; "funnel_data'!$" &amp; $B$1 &amp; "$3:$" &amp; $B$1 &amp;"$140"),0),COLUMN()+COLUMN(INDIRECT($B$1&amp;"1"))-2)</f>
        <v>4.4660194174757278E-2</v>
      </c>
      <c r="F129" s="12">
        <f ca="1">INDEX(funnel_data!$B$3:$X$140,MATCH(SMALL(INDIRECT("'" &amp; "funnel_data'!$" &amp; $B$1 &amp; "$3:$" &amp; $B$1 &amp;"$140"),ROWS(F$3:F129)),INDIRECT("'" &amp; "funnel_data'!$" &amp; $B$1 &amp; "$3:$" &amp; $B$1 &amp;"$140"),0),COLUMN()+COLUMN(INDIRECT($B$1&amp;"1"))-2)</f>
        <v>4.1856794361209183E-2</v>
      </c>
      <c r="G129" s="12">
        <f ca="1">INDEX(funnel_data!$B$3:$X$140,MATCH(SMALL(INDIRECT("'" &amp; "funnel_data'!$" &amp; $B$1 &amp; "$3:$" &amp; $B$1 &amp;"$140"),ROWS(G$3:G129)),INDIRECT("'" &amp; "funnel_data'!$" &amp; $B$1 &amp; "$3:$" &amp; $B$1 &amp;"$140"),0),COLUMN()+COLUMN(INDIRECT($B$1&amp;"1"))-2)</f>
        <v>3.4027544750077493E-2</v>
      </c>
      <c r="H129" s="12">
        <f ca="1">INDEX(funnel_data!$B$3:$X$140,MATCH(SMALL(INDIRECT("'" &amp; "funnel_data'!$" &amp; $B$1 &amp; "$3:$" &amp; $B$1 &amp;"$140"),ROWS(H$3:H129)),INDIRECT("'" &amp; "funnel_data'!$" &amp; $B$1 &amp; "$3:$" &amp; $B$1 &amp;"$140"),0),COLUMN()+COLUMN(INDIRECT($B$1&amp;"1"))-2)</f>
        <v>5.1391604068408293E-2</v>
      </c>
      <c r="I129" s="12">
        <f ca="1">INDEX(funnel_data!$B$3:$X$140,MATCH(SMALL(INDIRECT("'" &amp; "funnel_data'!$" &amp; $B$1 &amp; "$3:$" &amp; $B$1 &amp;"$140"),ROWS(I$3:I129)),INDIRECT("'" &amp; "funnel_data'!$" &amp; $B$1 &amp; "$3:$" &amp; $B$1 &amp;"$140"),0),COLUMN()+COLUMN(INDIRECT($B$1&amp;"1"))-2)</f>
        <v>3.0204105784648196E-2</v>
      </c>
      <c r="J129" s="12">
        <f ca="1">INDEX(funnel_data!$B$3:$X$140,MATCH(SMALL(INDIRECT("'" &amp; "funnel_data'!$" &amp; $B$1 &amp; "$3:$" &amp; $B$1 &amp;"$140"),ROWS(J$3:J129)),INDIRECT("'" &amp; "funnel_data'!$" &amp; $B$1 &amp; "$3:$" &amp; $B$1 &amp;"$140"),0),COLUMN()+COLUMN(INDIRECT($B$1&amp;"1"))-2)</f>
        <v>5.773742121293006E-2</v>
      </c>
      <c r="K129" s="12" t="str">
        <f ca="1">INDEX(funnel_data!$B$3:$X$140,MATCH(SMALL(INDIRECT("'" &amp; "funnel_data'!$" &amp; $B$1 &amp; "$3:$" &amp; $B$1 &amp;"$140"),ROWS(K$3:K129)),INDIRECT("'" &amp; "funnel_data'!$" &amp; $B$1 &amp; "$3:$" &amp; $B$1 &amp;"$140"),0),COLUMN()+COLUMN(INDIRECT($B$1&amp;"1"))-2)</f>
        <v/>
      </c>
    </row>
    <row r="130" spans="1:11" x14ac:dyDescent="0.3">
      <c r="A130" s="12"/>
      <c r="B130" s="12" t="str">
        <f ca="1">INDEX(funnel_data!$B$3:$X$140,MATCH(SMALL(INDIRECT("'" &amp; "funnel_data'!$" &amp; $B$1 &amp; "$3:$" &amp; $B$1 &amp;"$140"),ROWS(B$3:B130)),INDIRECT("'" &amp; "funnel_data'!$" &amp; $B$1 &amp; "$3:$" &amp; $B$1 &amp;"$140"),0),1)</f>
        <v>Trust124</v>
      </c>
      <c r="C130" s="12">
        <f ca="1">INDEX(funnel_data!$B$3:$X$140,MATCH(SMALL(INDIRECT("'" &amp; "funnel_data'!$" &amp; $B$1 &amp; "$3:$" &amp; $B$1 &amp;"$140"),ROWS(C$3:C130)),INDIRECT("'" &amp; "funnel_data'!$" &amp; $B$1 &amp; "$3:$" &amp; $B$1 &amp;"$140"),0),COLUMN()+COLUMN(INDIRECT($B$1&amp;"1"))-2)</f>
        <v>2126</v>
      </c>
      <c r="D130" s="12">
        <f ca="1">INDEX(funnel_data!$B$3:$X$140,MATCH(SMALL(INDIRECT("'" &amp; "funnel_data'!$" &amp; $B$1 &amp; "$3:$" &amp; $B$1 &amp;"$140"),ROWS(D$3:D130)),INDIRECT("'" &amp; "funnel_data'!$" &amp; $B$1 &amp; "$3:$" &amp; $B$1 &amp;"$140"),0),COLUMN()+COLUMN(INDIRECT($B$1&amp;"1"))-2)</f>
        <v>90</v>
      </c>
      <c r="E130" s="12">
        <f ca="1">INDEX(funnel_data!$B$3:$X$140,MATCH(SMALL(INDIRECT("'" &amp; "funnel_data'!$" &amp; $B$1 &amp; "$3:$" &amp; $B$1 &amp;"$140"),ROWS(E$3:E130)),INDIRECT("'" &amp; "funnel_data'!$" &amp; $B$1 &amp; "$3:$" &amp; $B$1 &amp;"$140"),0),COLUMN()+COLUMN(INDIRECT($B$1&amp;"1"))-2)</f>
        <v>4.2333019755409221E-2</v>
      </c>
      <c r="F130" s="12">
        <f ca="1">INDEX(funnel_data!$B$3:$X$140,MATCH(SMALL(INDIRECT("'" &amp; "funnel_data'!$" &amp; $B$1 &amp; "$3:$" &amp; $B$1 &amp;"$140"),ROWS(F$3:F130)),INDIRECT("'" &amp; "funnel_data'!$" &amp; $B$1 &amp; "$3:$" &amp; $B$1 &amp;"$140"),0),COLUMN()+COLUMN(INDIRECT($B$1&amp;"1"))-2)</f>
        <v>4.1856794361209183E-2</v>
      </c>
      <c r="G130" s="12">
        <f ca="1">INDEX(funnel_data!$B$3:$X$140,MATCH(SMALL(INDIRECT("'" &amp; "funnel_data'!$" &amp; $B$1 &amp; "$3:$" &amp; $B$1 &amp;"$140"),ROWS(G$3:G130)),INDIRECT("'" &amp; "funnel_data'!$" &amp; $B$1 &amp; "$3:$" &amp; $B$1 &amp;"$140"),0),COLUMN()+COLUMN(INDIRECT($B$1&amp;"1"))-2)</f>
        <v>3.4137975203085681E-2</v>
      </c>
      <c r="H130" s="12">
        <f ca="1">INDEX(funnel_data!$B$3:$X$140,MATCH(SMALL(INDIRECT("'" &amp; "funnel_data'!$" &amp; $B$1 &amp; "$3:$" &amp; $B$1 &amp;"$140"),ROWS(H$3:H130)),INDIRECT("'" &amp; "funnel_data'!$" &amp; $B$1 &amp; "$3:$" &amp; $B$1 &amp;"$140"),0),COLUMN()+COLUMN(INDIRECT($B$1&amp;"1"))-2)</f>
        <v>5.1228321343972753E-2</v>
      </c>
      <c r="I130" s="12">
        <f ca="1">INDEX(funnel_data!$B$3:$X$140,MATCH(SMALL(INDIRECT("'" &amp; "funnel_data'!$" &amp; $B$1 &amp; "$3:$" &amp; $B$1 &amp;"$140"),ROWS(I$3:I130)),INDIRECT("'" &amp; "funnel_data'!$" &amp; $B$1 &amp; "$3:$" &amp; $B$1 &amp;"$140"),0),COLUMN()+COLUMN(INDIRECT($B$1&amp;"1"))-2)</f>
        <v>3.0358113240093992E-2</v>
      </c>
      <c r="J130" s="12">
        <f ca="1">INDEX(funnel_data!$B$3:$X$140,MATCH(SMALL(INDIRECT("'" &amp; "funnel_data'!$" &amp; $B$1 &amp; "$3:$" &amp; $B$1 &amp;"$140"),ROWS(J$3:J130)),INDIRECT("'" &amp; "funnel_data'!$" &amp; $B$1 &amp; "$3:$" &amp; $B$1 &amp;"$140"),0),COLUMN()+COLUMN(INDIRECT($B$1&amp;"1"))-2)</f>
        <v>5.7452747646684871E-2</v>
      </c>
      <c r="K130" s="12" t="str">
        <f ca="1">INDEX(funnel_data!$B$3:$X$140,MATCH(SMALL(INDIRECT("'" &amp; "funnel_data'!$" &amp; $B$1 &amp; "$3:$" &amp; $B$1 &amp;"$140"),ROWS(K$3:K130)),INDIRECT("'" &amp; "funnel_data'!$" &amp; $B$1 &amp; "$3:$" &amp; $B$1 &amp;"$140"),0),COLUMN()+COLUMN(INDIRECT($B$1&amp;"1"))-2)</f>
        <v/>
      </c>
    </row>
    <row r="131" spans="1:11" x14ac:dyDescent="0.3">
      <c r="A131" s="12"/>
      <c r="B131" s="12" t="str">
        <f ca="1">INDEX(funnel_data!$B$3:$X$140,MATCH(SMALL(INDIRECT("'" &amp; "funnel_data'!$" &amp; $B$1 &amp; "$3:$" &amp; $B$1 &amp;"$140"),ROWS(B$3:B131)),INDIRECT("'" &amp; "funnel_data'!$" &amp; $B$1 &amp; "$3:$" &amp; $B$1 &amp;"$140"),0),1)</f>
        <v>Trust005</v>
      </c>
      <c r="C131" s="12">
        <f ca="1">INDEX(funnel_data!$B$3:$X$140,MATCH(SMALL(INDIRECT("'" &amp; "funnel_data'!$" &amp; $B$1 &amp; "$3:$" &amp; $B$1 &amp;"$140"),ROWS(C$3:C131)),INDIRECT("'" &amp; "funnel_data'!$" &amp; $B$1 &amp; "$3:$" &amp; $B$1 &amp;"$140"),0),COLUMN()+COLUMN(INDIRECT($B$1&amp;"1"))-2)</f>
        <v>2138</v>
      </c>
      <c r="D131" s="12">
        <f ca="1">INDEX(funnel_data!$B$3:$X$140,MATCH(SMALL(INDIRECT("'" &amp; "funnel_data'!$" &amp; $B$1 &amp; "$3:$" &amp; $B$1 &amp;"$140"),ROWS(D$3:D131)),INDIRECT("'" &amp; "funnel_data'!$" &amp; $B$1 &amp; "$3:$" &amp; $B$1 &amp;"$140"),0),COLUMN()+COLUMN(INDIRECT($B$1&amp;"1"))-2)</f>
        <v>79</v>
      </c>
      <c r="E131" s="12">
        <f ca="1">INDEX(funnel_data!$B$3:$X$140,MATCH(SMALL(INDIRECT("'" &amp; "funnel_data'!$" &amp; $B$1 &amp; "$3:$" &amp; $B$1 &amp;"$140"),ROWS(E$3:E131)),INDIRECT("'" &amp; "funnel_data'!$" &amp; $B$1 &amp; "$3:$" &amp; $B$1 &amp;"$140"),0),COLUMN()+COLUMN(INDIRECT($B$1&amp;"1"))-2)</f>
        <v>3.6950420954162767E-2</v>
      </c>
      <c r="F131" s="12">
        <f ca="1">INDEX(funnel_data!$B$3:$X$140,MATCH(SMALL(INDIRECT("'" &amp; "funnel_data'!$" &amp; $B$1 &amp; "$3:$" &amp; $B$1 &amp;"$140"),ROWS(F$3:F131)),INDIRECT("'" &amp; "funnel_data'!$" &amp; $B$1 &amp; "$3:$" &amp; $B$1 &amp;"$140"),0),COLUMN()+COLUMN(INDIRECT($B$1&amp;"1"))-2)</f>
        <v>4.1856794361209183E-2</v>
      </c>
      <c r="G131" s="12">
        <f ca="1">INDEX(funnel_data!$B$3:$X$140,MATCH(SMALL(INDIRECT("'" &amp; "funnel_data'!$" &amp; $B$1 &amp; "$3:$" &amp; $B$1 &amp;"$140"),ROWS(G$3:G131)),INDIRECT("'" &amp; "funnel_data'!$" &amp; $B$1 &amp; "$3:$" &amp; $B$1 &amp;"$140"),0),COLUMN()+COLUMN(INDIRECT($B$1&amp;"1"))-2)</f>
        <v>3.4157540113629668E-2</v>
      </c>
      <c r="H131" s="12">
        <f ca="1">INDEX(funnel_data!$B$3:$X$140,MATCH(SMALL(INDIRECT("'" &amp; "funnel_data'!$" &amp; $B$1 &amp; "$3:$" &amp; $B$1 &amp;"$140"),ROWS(H$3:H131)),INDIRECT("'" &amp; "funnel_data'!$" &amp; $B$1 &amp; "$3:$" &amp; $B$1 &amp;"$140"),0),COLUMN()+COLUMN(INDIRECT($B$1&amp;"1"))-2)</f>
        <v>5.1199496881323865E-2</v>
      </c>
      <c r="I131" s="12">
        <f ca="1">INDEX(funnel_data!$B$3:$X$140,MATCH(SMALL(INDIRECT("'" &amp; "funnel_data'!$" &amp; $B$1 &amp; "$3:$" &amp; $B$1 &amp;"$140"),ROWS(I$3:I131)),INDIRECT("'" &amp; "funnel_data'!$" &amp; $B$1 &amp; "$3:$" &amp; $B$1 &amp;"$140"),0),COLUMN()+COLUMN(INDIRECT($B$1&amp;"1"))-2)</f>
        <v>3.0385431715823929E-2</v>
      </c>
      <c r="J131" s="12">
        <f ca="1">INDEX(funnel_data!$B$3:$X$140,MATCH(SMALL(INDIRECT("'" &amp; "funnel_data'!$" &amp; $B$1 &amp; "$3:$" &amp; $B$1 &amp;"$140"),ROWS(J$3:J131)),INDIRECT("'" &amp; "funnel_data'!$" &amp; $B$1 &amp; "$3:$" &amp; $B$1 &amp;"$140"),0),COLUMN()+COLUMN(INDIRECT($B$1&amp;"1"))-2)</f>
        <v>5.7402534578897296E-2</v>
      </c>
      <c r="K131" s="12" t="str">
        <f ca="1">INDEX(funnel_data!$B$3:$X$140,MATCH(SMALL(INDIRECT("'" &amp; "funnel_data'!$" &amp; $B$1 &amp; "$3:$" &amp; $B$1 &amp;"$140"),ROWS(K$3:K131)),INDIRECT("'" &amp; "funnel_data'!$" &amp; $B$1 &amp; "$3:$" &amp; $B$1 &amp;"$140"),0),COLUMN()+COLUMN(INDIRECT($B$1&amp;"1"))-2)</f>
        <v/>
      </c>
    </row>
    <row r="132" spans="1:11" x14ac:dyDescent="0.3">
      <c r="A132" s="12"/>
      <c r="B132" s="12" t="str">
        <f ca="1">INDEX(funnel_data!$B$3:$X$140,MATCH(SMALL(INDIRECT("'" &amp; "funnel_data'!$" &amp; $B$1 &amp; "$3:$" &amp; $B$1 &amp;"$140"),ROWS(B$3:B132)),INDIRECT("'" &amp; "funnel_data'!$" &amp; $B$1 &amp; "$3:$" &amp; $B$1 &amp;"$140"),0),1)</f>
        <v>Trust003</v>
      </c>
      <c r="C132" s="12">
        <f ca="1">INDEX(funnel_data!$B$3:$X$140,MATCH(SMALL(INDIRECT("'" &amp; "funnel_data'!$" &amp; $B$1 &amp; "$3:$" &amp; $B$1 &amp;"$140"),ROWS(C$3:C132)),INDIRECT("'" &amp; "funnel_data'!$" &amp; $B$1 &amp; "$3:$" &amp; $B$1 &amp;"$140"),0),COLUMN()+COLUMN(INDIRECT($B$1&amp;"1"))-2)</f>
        <v>2171</v>
      </c>
      <c r="D132" s="12">
        <f ca="1">INDEX(funnel_data!$B$3:$X$140,MATCH(SMALL(INDIRECT("'" &amp; "funnel_data'!$" &amp; $B$1 &amp; "$3:$" &amp; $B$1 &amp;"$140"),ROWS(D$3:D132)),INDIRECT("'" &amp; "funnel_data'!$" &amp; $B$1 &amp; "$3:$" &amp; $B$1 &amp;"$140"),0),COLUMN()+COLUMN(INDIRECT($B$1&amp;"1"))-2)</f>
        <v>114</v>
      </c>
      <c r="E132" s="12">
        <f ca="1">INDEX(funnel_data!$B$3:$X$140,MATCH(SMALL(INDIRECT("'" &amp; "funnel_data'!$" &amp; $B$1 &amp; "$3:$" &amp; $B$1 &amp;"$140"),ROWS(E$3:E132)),INDIRECT("'" &amp; "funnel_data'!$" &amp; $B$1 &amp; "$3:$" &amp; $B$1 &amp;"$140"),0),COLUMN()+COLUMN(INDIRECT($B$1&amp;"1"))-2)</f>
        <v>5.25103638876094E-2</v>
      </c>
      <c r="F132" s="12">
        <f ca="1">INDEX(funnel_data!$B$3:$X$140,MATCH(SMALL(INDIRECT("'" &amp; "funnel_data'!$" &amp; $B$1 &amp; "$3:$" &amp; $B$1 &amp;"$140"),ROWS(F$3:F132)),INDIRECT("'" &amp; "funnel_data'!$" &amp; $B$1 &amp; "$3:$" &amp; $B$1 &amp;"$140"),0),COLUMN()+COLUMN(INDIRECT($B$1&amp;"1"))-2)</f>
        <v>4.1856794361209183E-2</v>
      </c>
      <c r="G132" s="12">
        <f ca="1">INDEX(funnel_data!$B$3:$X$140,MATCH(SMALL(INDIRECT("'" &amp; "funnel_data'!$" &amp; $B$1 &amp; "$3:$" &amp; $B$1 &amp;"$140"),ROWS(G$3:G132)),INDIRECT("'" &amp; "funnel_data'!$" &amp; $B$1 &amp; "$3:$" &amp; $B$1 &amp;"$140"),0),COLUMN()+COLUMN(INDIRECT($B$1&amp;"1"))-2)</f>
        <v>3.4210562029884942E-2</v>
      </c>
      <c r="H132" s="12">
        <f ca="1">INDEX(funnel_data!$B$3:$X$140,MATCH(SMALL(INDIRECT("'" &amp; "funnel_data'!$" &amp; $B$1 &amp; "$3:$" &amp; $B$1 &amp;"$140"),ROWS(H$3:H132)),INDIRECT("'" &amp; "funnel_data'!$" &amp; $B$1 &amp; "$3:$" &amp; $B$1 &amp;"$140"),0),COLUMN()+COLUMN(INDIRECT($B$1&amp;"1"))-2)</f>
        <v>5.1121538071736368E-2</v>
      </c>
      <c r="I132" s="12">
        <f ca="1">INDEX(funnel_data!$B$3:$X$140,MATCH(SMALL(INDIRECT("'" &amp; "funnel_data'!$" &amp; $B$1 &amp; "$3:$" &amp; $B$1 &amp;"$140"),ROWS(I$3:I132)),INDIRECT("'" &amp; "funnel_data'!$" &amp; $B$1 &amp; "$3:$" &amp; $B$1 &amp;"$140"),0),COLUMN()+COLUMN(INDIRECT($B$1&amp;"1"))-2)</f>
        <v>3.0459516128560508E-2</v>
      </c>
      <c r="J132" s="12">
        <f ca="1">INDEX(funnel_data!$B$3:$X$140,MATCH(SMALL(INDIRECT("'" &amp; "funnel_data'!$" &amp; $B$1 &amp; "$3:$" &amp; $B$1 &amp;"$140"),ROWS(J$3:J132)),INDIRECT("'" &amp; "funnel_data'!$" &amp; $B$1 &amp; "$3:$" &amp; $B$1 &amp;"$140"),0),COLUMN()+COLUMN(INDIRECT($B$1&amp;"1"))-2)</f>
        <v>5.7266789346263745E-2</v>
      </c>
      <c r="K132" s="12" t="str">
        <f ca="1">INDEX(funnel_data!$B$3:$X$140,MATCH(SMALL(INDIRECT("'" &amp; "funnel_data'!$" &amp; $B$1 &amp; "$3:$" &amp; $B$1 &amp;"$140"),ROWS(K$3:K132)),INDIRECT("'" &amp; "funnel_data'!$" &amp; $B$1 &amp; "$3:$" &amp; $B$1 &amp;"$140"),0),COLUMN()+COLUMN(INDIRECT($B$1&amp;"1"))-2)</f>
        <v/>
      </c>
    </row>
    <row r="133" spans="1:11" x14ac:dyDescent="0.3">
      <c r="A133" s="12"/>
      <c r="B133" s="12" t="str">
        <f ca="1">INDEX(funnel_data!$B$3:$X$140,MATCH(SMALL(INDIRECT("'" &amp; "funnel_data'!$" &amp; $B$1 &amp; "$3:$" &amp; $B$1 &amp;"$140"),ROWS(B$3:B133)),INDIRECT("'" &amp; "funnel_data'!$" &amp; $B$1 &amp; "$3:$" &amp; $B$1 &amp;"$140"),0),1)</f>
        <v>Trust057</v>
      </c>
      <c r="C133" s="12">
        <f ca="1">INDEX(funnel_data!$B$3:$X$140,MATCH(SMALL(INDIRECT("'" &amp; "funnel_data'!$" &amp; $B$1 &amp; "$3:$" &amp; $B$1 &amp;"$140"),ROWS(C$3:C133)),INDIRECT("'" &amp; "funnel_data'!$" &amp; $B$1 &amp; "$3:$" &amp; $B$1 &amp;"$140"),0),COLUMN()+COLUMN(INDIRECT($B$1&amp;"1"))-2)</f>
        <v>2329</v>
      </c>
      <c r="D133" s="12">
        <f ca="1">INDEX(funnel_data!$B$3:$X$140,MATCH(SMALL(INDIRECT("'" &amp; "funnel_data'!$" &amp; $B$1 &amp; "$3:$" &amp; $B$1 &amp;"$140"),ROWS(D$3:D133)),INDIRECT("'" &amp; "funnel_data'!$" &amp; $B$1 &amp; "$3:$" &amp; $B$1 &amp;"$140"),0),COLUMN()+COLUMN(INDIRECT($B$1&amp;"1"))-2)</f>
        <v>96</v>
      </c>
      <c r="E133" s="12">
        <f ca="1">INDEX(funnel_data!$B$3:$X$140,MATCH(SMALL(INDIRECT("'" &amp; "funnel_data'!$" &amp; $B$1 &amp; "$3:$" &amp; $B$1 &amp;"$140"),ROWS(E$3:E133)),INDIRECT("'" &amp; "funnel_data'!$" &amp; $B$1 &amp; "$3:$" &amp; $B$1 &amp;"$140"),0),COLUMN()+COLUMN(INDIRECT($B$1&amp;"1"))-2)</f>
        <v>4.1219407471017606E-2</v>
      </c>
      <c r="F133" s="12">
        <f ca="1">INDEX(funnel_data!$B$3:$X$140,MATCH(SMALL(INDIRECT("'" &amp; "funnel_data'!$" &amp; $B$1 &amp; "$3:$" &amp; $B$1 &amp;"$140"),ROWS(F$3:F133)),INDIRECT("'" &amp; "funnel_data'!$" &amp; $B$1 &amp; "$3:$" &amp; $B$1 &amp;"$140"),0),COLUMN()+COLUMN(INDIRECT($B$1&amp;"1"))-2)</f>
        <v>4.1856794361209183E-2</v>
      </c>
      <c r="G133" s="12">
        <f ca="1">INDEX(funnel_data!$B$3:$X$140,MATCH(SMALL(INDIRECT("'" &amp; "funnel_data'!$" &amp; $B$1 &amp; "$3:$" &amp; $B$1 &amp;"$140"),ROWS(G$3:G133)),INDIRECT("'" &amp; "funnel_data'!$" &amp; $B$1 &amp; "$3:$" &amp; $B$1 &amp;"$140"),0),COLUMN()+COLUMN(INDIRECT($B$1&amp;"1"))-2)</f>
        <v>3.4449644004535505E-2</v>
      </c>
      <c r="H133" s="12">
        <f ca="1">INDEX(funnel_data!$B$3:$X$140,MATCH(SMALL(INDIRECT("'" &amp; "funnel_data'!$" &amp; $B$1 &amp; "$3:$" &amp; $B$1 &amp;"$140"),ROWS(H$3:H133)),INDIRECT("'" &amp; "funnel_data'!$" &amp; $B$1 &amp; "$3:$" &amp; $B$1 &amp;"$140"),0),COLUMN()+COLUMN(INDIRECT($B$1&amp;"1"))-2)</f>
        <v>5.0772836653607913E-2</v>
      </c>
      <c r="I133" s="12">
        <f ca="1">INDEX(funnel_data!$B$3:$X$140,MATCH(SMALL(INDIRECT("'" &amp; "funnel_data'!$" &amp; $B$1 &amp; "$3:$" &amp; $B$1 &amp;"$140"),ROWS(I$3:I133)),INDIRECT("'" &amp; "funnel_data'!$" &amp; $B$1 &amp; "$3:$" &amp; $B$1 &amp;"$140"),0),COLUMN()+COLUMN(INDIRECT($B$1&amp;"1"))-2)</f>
        <v>3.0794475116292807E-2</v>
      </c>
      <c r="J133" s="12">
        <f ca="1">INDEX(funnel_data!$B$3:$X$140,MATCH(SMALL(INDIRECT("'" &amp; "funnel_data'!$" &amp; $B$1 &amp; "$3:$" &amp; $B$1 &amp;"$140"),ROWS(J$3:J133)),INDIRECT("'" &amp; "funnel_data'!$" &amp; $B$1 &amp; "$3:$" &amp; $B$1 &amp;"$140"),0),COLUMN()+COLUMN(INDIRECT($B$1&amp;"1"))-2)</f>
        <v>5.6660718162132917E-2</v>
      </c>
      <c r="K133" s="12" t="str">
        <f ca="1">INDEX(funnel_data!$B$3:$X$140,MATCH(SMALL(INDIRECT("'" &amp; "funnel_data'!$" &amp; $B$1 &amp; "$3:$" &amp; $B$1 &amp;"$140"),ROWS(K$3:K133)),INDIRECT("'" &amp; "funnel_data'!$" &amp; $B$1 &amp; "$3:$" &amp; $B$1 &amp;"$140"),0),COLUMN()+COLUMN(INDIRECT($B$1&amp;"1"))-2)</f>
        <v/>
      </c>
    </row>
    <row r="134" spans="1:11" x14ac:dyDescent="0.3">
      <c r="A134" s="12"/>
      <c r="B134" s="12" t="str">
        <f ca="1">INDEX(funnel_data!$B$3:$X$140,MATCH(SMALL(INDIRECT("'" &amp; "funnel_data'!$" &amp; $B$1 &amp; "$3:$" &amp; $B$1 &amp;"$140"),ROWS(B$3:B134)),INDIRECT("'" &amp; "funnel_data'!$" &amp; $B$1 &amp; "$3:$" &amp; $B$1 &amp;"$140"),0),1)</f>
        <v>Trust129</v>
      </c>
      <c r="C134" s="12">
        <f ca="1">INDEX(funnel_data!$B$3:$X$140,MATCH(SMALL(INDIRECT("'" &amp; "funnel_data'!$" &amp; $B$1 &amp; "$3:$" &amp; $B$1 &amp;"$140"),ROWS(C$3:C134)),INDIRECT("'" &amp; "funnel_data'!$" &amp; $B$1 &amp; "$3:$" &amp; $B$1 &amp;"$140"),0),COLUMN()+COLUMN(INDIRECT($B$1&amp;"1"))-2)</f>
        <v>2449</v>
      </c>
      <c r="D134" s="12">
        <f ca="1">INDEX(funnel_data!$B$3:$X$140,MATCH(SMALL(INDIRECT("'" &amp; "funnel_data'!$" &amp; $B$1 &amp; "$3:$" &amp; $B$1 &amp;"$140"),ROWS(D$3:D134)),INDIRECT("'" &amp; "funnel_data'!$" &amp; $B$1 &amp; "$3:$" &amp; $B$1 &amp;"$140"),0),COLUMN()+COLUMN(INDIRECT($B$1&amp;"1"))-2)</f>
        <v>148</v>
      </c>
      <c r="E134" s="12">
        <f ca="1">INDEX(funnel_data!$B$3:$X$140,MATCH(SMALL(INDIRECT("'" &amp; "funnel_data'!$" &amp; $B$1 &amp; "$3:$" &amp; $B$1 &amp;"$140"),ROWS(E$3:E134)),INDIRECT("'" &amp; "funnel_data'!$" &amp; $B$1 &amp; "$3:$" &amp; $B$1 &amp;"$140"),0),COLUMN()+COLUMN(INDIRECT($B$1&amp;"1"))-2)</f>
        <v>6.0432829726418946E-2</v>
      </c>
      <c r="F134" s="12">
        <f ca="1">INDEX(funnel_data!$B$3:$X$140,MATCH(SMALL(INDIRECT("'" &amp; "funnel_data'!$" &amp; $B$1 &amp; "$3:$" &amp; $B$1 &amp;"$140"),ROWS(F$3:F134)),INDIRECT("'" &amp; "funnel_data'!$" &amp; $B$1 &amp; "$3:$" &amp; $B$1 &amp;"$140"),0),COLUMN()+COLUMN(INDIRECT($B$1&amp;"1"))-2)</f>
        <v>4.1856794361209183E-2</v>
      </c>
      <c r="G134" s="12">
        <f ca="1">INDEX(funnel_data!$B$3:$X$140,MATCH(SMALL(INDIRECT("'" &amp; "funnel_data'!$" &amp; $B$1 &amp; "$3:$" &amp; $B$1 &amp;"$140"),ROWS(G$3:G134)),INDIRECT("'" &amp; "funnel_data'!$" &amp; $B$1 &amp; "$3:$" &amp; $B$1 &amp;"$140"),0),COLUMN()+COLUMN(INDIRECT($B$1&amp;"1"))-2)</f>
        <v>3.4616545902112342E-2</v>
      </c>
      <c r="H134" s="12">
        <f ca="1">INDEX(funnel_data!$B$3:$X$140,MATCH(SMALL(INDIRECT("'" &amp; "funnel_data'!$" &amp; $B$1 &amp; "$3:$" &amp; $B$1 &amp;"$140"),ROWS(H$3:H134)),INDIRECT("'" &amp; "funnel_data'!$" &amp; $B$1 &amp; "$3:$" &amp; $B$1 &amp;"$140"),0),COLUMN()+COLUMN(INDIRECT($B$1&amp;"1"))-2)</f>
        <v>5.0532115463221054E-2</v>
      </c>
      <c r="I134" s="12">
        <f ca="1">INDEX(funnel_data!$B$3:$X$140,MATCH(SMALL(INDIRECT("'" &amp; "funnel_data'!$" &amp; $B$1 &amp; "$3:$" &amp; $B$1 &amp;"$140"),ROWS(I$3:I134)),INDIRECT("'" &amp; "funnel_data'!$" &amp; $B$1 &amp; "$3:$" &amp; $B$1 &amp;"$140"),0),COLUMN()+COLUMN(INDIRECT($B$1&amp;"1"))-2)</f>
        <v>3.1029181814696827E-2</v>
      </c>
      <c r="J134" s="12">
        <f ca="1">INDEX(funnel_data!$B$3:$X$140,MATCH(SMALL(INDIRECT("'" &amp; "funnel_data'!$" &amp; $B$1 &amp; "$3:$" &amp; $B$1 &amp;"$140"),ROWS(J$3:J134)),INDIRECT("'" &amp; "funnel_data'!$" &amp; $B$1 &amp; "$3:$" &amp; $B$1 &amp;"$140"),0),COLUMN()+COLUMN(INDIRECT($B$1&amp;"1"))-2)</f>
        <v>5.6243386474212079E-2</v>
      </c>
      <c r="K134" s="12" t="str">
        <f ca="1">INDEX(funnel_data!$B$3:$X$140,MATCH(SMALL(INDIRECT("'" &amp; "funnel_data'!$" &amp; $B$1 &amp; "$3:$" &amp; $B$1 &amp;"$140"),ROWS(K$3:K134)),INDIRECT("'" &amp; "funnel_data'!$" &amp; $B$1 &amp; "$3:$" &amp; $B$1 &amp;"$140"),0),COLUMN()+COLUMN(INDIRECT($B$1&amp;"1"))-2)</f>
        <v>3SDU</v>
      </c>
    </row>
    <row r="135" spans="1:11" x14ac:dyDescent="0.3">
      <c r="A135" s="12"/>
      <c r="B135" s="12" t="str">
        <f ca="1">INDEX(funnel_data!$B$3:$X$140,MATCH(SMALL(INDIRECT("'" &amp; "funnel_data'!$" &amp; $B$1 &amp; "$3:$" &amp; $B$1 &amp;"$140"),ROWS(B$3:B135)),INDIRECT("'" &amp; "funnel_data'!$" &amp; $B$1 &amp; "$3:$" &amp; $B$1 &amp;"$140"),0),1)</f>
        <v>Trust102</v>
      </c>
      <c r="C135" s="12">
        <f ca="1">INDEX(funnel_data!$B$3:$X$140,MATCH(SMALL(INDIRECT("'" &amp; "funnel_data'!$" &amp; $B$1 &amp; "$3:$" &amp; $B$1 &amp;"$140"),ROWS(C$3:C135)),INDIRECT("'" &amp; "funnel_data'!$" &amp; $B$1 &amp; "$3:$" &amp; $B$1 &amp;"$140"),0),COLUMN()+COLUMN(INDIRECT($B$1&amp;"1"))-2)</f>
        <v>2533</v>
      </c>
      <c r="D135" s="12">
        <f ca="1">INDEX(funnel_data!$B$3:$X$140,MATCH(SMALL(INDIRECT("'" &amp; "funnel_data'!$" &amp; $B$1 &amp; "$3:$" &amp; $B$1 &amp;"$140"),ROWS(D$3:D135)),INDIRECT("'" &amp; "funnel_data'!$" &amp; $B$1 &amp; "$3:$" &amp; $B$1 &amp;"$140"),0),COLUMN()+COLUMN(INDIRECT($B$1&amp;"1"))-2)</f>
        <v>88</v>
      </c>
      <c r="E135" s="12">
        <f ca="1">INDEX(funnel_data!$B$3:$X$140,MATCH(SMALL(INDIRECT("'" &amp; "funnel_data'!$" &amp; $B$1 &amp; "$3:$" &amp; $B$1 &amp;"$140"),ROWS(E$3:E135)),INDIRECT("'" &amp; "funnel_data'!$" &amp; $B$1 &amp; "$3:$" &amp; $B$1 &amp;"$140"),0),COLUMN()+COLUMN(INDIRECT($B$1&amp;"1"))-2)</f>
        <v>3.4741413343861036E-2</v>
      </c>
      <c r="F135" s="12">
        <f ca="1">INDEX(funnel_data!$B$3:$X$140,MATCH(SMALL(INDIRECT("'" &amp; "funnel_data'!$" &amp; $B$1 &amp; "$3:$" &amp; $B$1 &amp;"$140"),ROWS(F$3:F135)),INDIRECT("'" &amp; "funnel_data'!$" &amp; $B$1 &amp; "$3:$" &amp; $B$1 &amp;"$140"),0),COLUMN()+COLUMN(INDIRECT($B$1&amp;"1"))-2)</f>
        <v>4.1856794361209183E-2</v>
      </c>
      <c r="G135" s="12">
        <f ca="1">INDEX(funnel_data!$B$3:$X$140,MATCH(SMALL(INDIRECT("'" &amp; "funnel_data'!$" &amp; $B$1 &amp; "$3:$" &amp; $B$1 &amp;"$140"),ROWS(G$3:G135)),INDIRECT("'" &amp; "funnel_data'!$" &amp; $B$1 &amp; "$3:$" &amp; $B$1 &amp;"$140"),0),COLUMN()+COLUMN(INDIRECT($B$1&amp;"1"))-2)</f>
        <v>3.472669845512226E-2</v>
      </c>
      <c r="H135" s="12">
        <f ca="1">INDEX(funnel_data!$B$3:$X$140,MATCH(SMALL(INDIRECT("'" &amp; "funnel_data'!$" &amp; $B$1 &amp; "$3:$" &amp; $B$1 &amp;"$140"),ROWS(H$3:H135)),INDIRECT("'" &amp; "funnel_data'!$" &amp; $B$1 &amp; "$3:$" &amp; $B$1 &amp;"$140"),0),COLUMN()+COLUMN(INDIRECT($B$1&amp;"1"))-2)</f>
        <v>5.037444472775747E-2</v>
      </c>
      <c r="I135" s="12">
        <f ca="1">INDEX(funnel_data!$B$3:$X$140,MATCH(SMALL(INDIRECT("'" &amp; "funnel_data'!$" &amp; $B$1 &amp; "$3:$" &amp; $B$1 &amp;"$140"),ROWS(I$3:I135)),INDIRECT("'" &amp; "funnel_data'!$" &amp; $B$1 &amp; "$3:$" &amp; $B$1 &amp;"$140"),0),COLUMN()+COLUMN(INDIRECT($B$1&amp;"1"))-2)</f>
        <v>3.1184476182849162E-2</v>
      </c>
      <c r="J135" s="12">
        <f ca="1">INDEX(funnel_data!$B$3:$X$140,MATCH(SMALL(INDIRECT("'" &amp; "funnel_data'!$" &amp; $B$1 &amp; "$3:$" &amp; $B$1 &amp;"$140"),ROWS(J$3:J135)),INDIRECT("'" &amp; "funnel_data'!$" &amp; $B$1 &amp; "$3:$" &amp; $B$1 &amp;"$140"),0),COLUMN()+COLUMN(INDIRECT($B$1&amp;"1"))-2)</f>
        <v>5.5970511581919041E-2</v>
      </c>
      <c r="K135" s="12" t="str">
        <f ca="1">INDEX(funnel_data!$B$3:$X$140,MATCH(SMALL(INDIRECT("'" &amp; "funnel_data'!$" &amp; $B$1 &amp; "$3:$" &amp; $B$1 &amp;"$140"),ROWS(K$3:K135)),INDIRECT("'" &amp; "funnel_data'!$" &amp; $B$1 &amp; "$3:$" &amp; $B$1 &amp;"$140"),0),COLUMN()+COLUMN(INDIRECT($B$1&amp;"1"))-2)</f>
        <v/>
      </c>
    </row>
    <row r="136" spans="1:11" x14ac:dyDescent="0.3">
      <c r="A136" s="12"/>
      <c r="B136" s="12" t="str">
        <f ca="1">INDEX(funnel_data!$B$3:$X$140,MATCH(SMALL(INDIRECT("'" &amp; "funnel_data'!$" &amp; $B$1 &amp; "$3:$" &amp; $B$1 &amp;"$140"),ROWS(B$3:B136)),INDIRECT("'" &amp; "funnel_data'!$" &amp; $B$1 &amp; "$3:$" &amp; $B$1 &amp;"$140"),0),1)</f>
        <v>Trust100</v>
      </c>
      <c r="C136" s="12">
        <f ca="1">INDEX(funnel_data!$B$3:$X$140,MATCH(SMALL(INDIRECT("'" &amp; "funnel_data'!$" &amp; $B$1 &amp; "$3:$" &amp; $B$1 &amp;"$140"),ROWS(C$3:C136)),INDIRECT("'" &amp; "funnel_data'!$" &amp; $B$1 &amp; "$3:$" &amp; $B$1 &amp;"$140"),0),COLUMN()+COLUMN(INDIRECT($B$1&amp;"1"))-2)</f>
        <v>2633</v>
      </c>
      <c r="D136" s="12">
        <f ca="1">INDEX(funnel_data!$B$3:$X$140,MATCH(SMALL(INDIRECT("'" &amp; "funnel_data'!$" &amp; $B$1 &amp; "$3:$" &amp; $B$1 &amp;"$140"),ROWS(D$3:D136)),INDIRECT("'" &amp; "funnel_data'!$" &amp; $B$1 &amp; "$3:$" &amp; $B$1 &amp;"$140"),0),COLUMN()+COLUMN(INDIRECT($B$1&amp;"1"))-2)</f>
        <v>120</v>
      </c>
      <c r="E136" s="12">
        <f ca="1">INDEX(funnel_data!$B$3:$X$140,MATCH(SMALL(INDIRECT("'" &amp; "funnel_data'!$" &amp; $B$1 &amp; "$3:$" &amp; $B$1 &amp;"$140"),ROWS(E$3:E136)),INDIRECT("'" &amp; "funnel_data'!$" &amp; $B$1 &amp; "$3:$" &amp; $B$1 &amp;"$140"),0),COLUMN()+COLUMN(INDIRECT($B$1&amp;"1"))-2)</f>
        <v>4.5575389289783517E-2</v>
      </c>
      <c r="F136" s="12">
        <f ca="1">INDEX(funnel_data!$B$3:$X$140,MATCH(SMALL(INDIRECT("'" &amp; "funnel_data'!$" &amp; $B$1 &amp; "$3:$" &amp; $B$1 &amp;"$140"),ROWS(F$3:F136)),INDIRECT("'" &amp; "funnel_data'!$" &amp; $B$1 &amp; "$3:$" &amp; $B$1 &amp;"$140"),0),COLUMN()+COLUMN(INDIRECT($B$1&amp;"1"))-2)</f>
        <v>4.1856794361209183E-2</v>
      </c>
      <c r="G136" s="12">
        <f ca="1">INDEX(funnel_data!$B$3:$X$140,MATCH(SMALL(INDIRECT("'" &amp; "funnel_data'!$" &amp; $B$1 &amp; "$3:$" &amp; $B$1 &amp;"$140"),ROWS(G$3:G136)),INDIRECT("'" &amp; "funnel_data'!$" &amp; $B$1 &amp; "$3:$" &amp; $B$1 &amp;"$140"),0),COLUMN()+COLUMN(INDIRECT($B$1&amp;"1"))-2)</f>
        <v>3.4851322643876907E-2</v>
      </c>
      <c r="H136" s="12">
        <f ca="1">INDEX(funnel_data!$B$3:$X$140,MATCH(SMALL(INDIRECT("'" &amp; "funnel_data'!$" &amp; $B$1 &amp; "$3:$" &amp; $B$1 &amp;"$140"),ROWS(H$3:H136)),INDIRECT("'" &amp; "funnel_data'!$" &amp; $B$1 &amp; "$3:$" &amp; $B$1 &amp;"$140"),0),COLUMN()+COLUMN(INDIRECT($B$1&amp;"1"))-2)</f>
        <v>5.0197198703073757E-2</v>
      </c>
      <c r="I136" s="12">
        <f ca="1">INDEX(funnel_data!$B$3:$X$140,MATCH(SMALL(INDIRECT("'" &amp; "funnel_data'!$" &amp; $B$1 &amp; "$3:$" &amp; $B$1 &amp;"$140"),ROWS(I$3:I136)),INDIRECT("'" &amp; "funnel_data'!$" &amp; $B$1 &amp; "$3:$" &amp; $B$1 &amp;"$140"),0),COLUMN()+COLUMN(INDIRECT($B$1&amp;"1"))-2)</f>
        <v>3.1360547140907163E-2</v>
      </c>
      <c r="J136" s="12">
        <f ca="1">INDEX(funnel_data!$B$3:$X$140,MATCH(SMALL(INDIRECT("'" &amp; "funnel_data'!$" &amp; $B$1 &amp; "$3:$" &amp; $B$1 &amp;"$140"),ROWS(J$3:J136)),INDIRECT("'" &amp; "funnel_data'!$" &amp; $B$1 &amp; "$3:$" &amp; $B$1 &amp;"$140"),0),COLUMN()+COLUMN(INDIRECT($B$1&amp;"1"))-2)</f>
        <v>5.5664210357375003E-2</v>
      </c>
      <c r="K136" s="12" t="str">
        <f ca="1">INDEX(funnel_data!$B$3:$X$140,MATCH(SMALL(INDIRECT("'" &amp; "funnel_data'!$" &amp; $B$1 &amp; "$3:$" &amp; $B$1 &amp;"$140"),ROWS(K$3:K136)),INDIRECT("'" &amp; "funnel_data'!$" &amp; $B$1 &amp; "$3:$" &amp; $B$1 &amp;"$140"),0),COLUMN()+COLUMN(INDIRECT($B$1&amp;"1"))-2)</f>
        <v/>
      </c>
    </row>
    <row r="137" spans="1:11" x14ac:dyDescent="0.3">
      <c r="A137" s="12"/>
      <c r="B137" s="12" t="str">
        <f ca="1">INDEX(funnel_data!$B$3:$X$140,MATCH(SMALL(INDIRECT("'" &amp; "funnel_data'!$" &amp; $B$1 &amp; "$3:$" &amp; $B$1 &amp;"$140"),ROWS(B$3:B137)),INDIRECT("'" &amp; "funnel_data'!$" &amp; $B$1 &amp; "$3:$" &amp; $B$1 &amp;"$140"),0),1)</f>
        <v>Trust091</v>
      </c>
      <c r="C137" s="12">
        <f ca="1">INDEX(funnel_data!$B$3:$X$140,MATCH(SMALL(INDIRECT("'" &amp; "funnel_data'!$" &amp; $B$1 &amp; "$3:$" &amp; $B$1 &amp;"$140"),ROWS(C$3:C137)),INDIRECT("'" &amp; "funnel_data'!$" &amp; $B$1 &amp; "$3:$" &amp; $B$1 &amp;"$140"),0),COLUMN()+COLUMN(INDIRECT($B$1&amp;"1"))-2)</f>
        <v>3719</v>
      </c>
      <c r="D137" s="12">
        <f ca="1">INDEX(funnel_data!$B$3:$X$140,MATCH(SMALL(INDIRECT("'" &amp; "funnel_data'!$" &amp; $B$1 &amp; "$3:$" &amp; $B$1 &amp;"$140"),ROWS(D$3:D137)),INDIRECT("'" &amp; "funnel_data'!$" &amp; $B$1 &amp; "$3:$" &amp; $B$1 &amp;"$140"),0),COLUMN()+COLUMN(INDIRECT($B$1&amp;"1"))-2)</f>
        <v>138</v>
      </c>
      <c r="E137" s="12">
        <f ca="1">INDEX(funnel_data!$B$3:$X$140,MATCH(SMALL(INDIRECT("'" &amp; "funnel_data'!$" &amp; $B$1 &amp; "$3:$" &amp; $B$1 &amp;"$140"),ROWS(E$3:E137)),INDIRECT("'" &amp; "funnel_data'!$" &amp; $B$1 &amp; "$3:$" &amp; $B$1 &amp;"$140"),0),COLUMN()+COLUMN(INDIRECT($B$1&amp;"1"))-2)</f>
        <v>3.7106749126109166E-2</v>
      </c>
      <c r="F137" s="12">
        <f ca="1">INDEX(funnel_data!$B$3:$X$140,MATCH(SMALL(INDIRECT("'" &amp; "funnel_data'!$" &amp; $B$1 &amp; "$3:$" &amp; $B$1 &amp;"$140"),ROWS(F$3:F137)),INDIRECT("'" &amp; "funnel_data'!$" &amp; $B$1 &amp; "$3:$" &amp; $B$1 &amp;"$140"),0),COLUMN()+COLUMN(INDIRECT($B$1&amp;"1"))-2)</f>
        <v>4.1856794361209183E-2</v>
      </c>
      <c r="G137" s="12">
        <f ca="1">INDEX(funnel_data!$B$3:$X$140,MATCH(SMALL(INDIRECT("'" &amp; "funnel_data'!$" &amp; $B$1 &amp; "$3:$" &amp; $B$1 &amp;"$140"),ROWS(G$3:G137)),INDIRECT("'" &amp; "funnel_data'!$" &amp; $B$1 &amp; "$3:$" &amp; $B$1 &amp;"$140"),0),COLUMN()+COLUMN(INDIRECT($B$1&amp;"1"))-2)</f>
        <v>3.5879153576051502E-2</v>
      </c>
      <c r="H137" s="12">
        <f ca="1">INDEX(funnel_data!$B$3:$X$140,MATCH(SMALL(INDIRECT("'" &amp; "funnel_data'!$" &amp; $B$1 &amp; "$3:$" &amp; $B$1 &amp;"$140"),ROWS(H$3:H137)),INDIRECT("'" &amp; "funnel_data'!$" &amp; $B$1 &amp; "$3:$" &amp; $B$1 &amp;"$140"),0),COLUMN()+COLUMN(INDIRECT($B$1&amp;"1"))-2)</f>
        <v>4.877995103336135E-2</v>
      </c>
      <c r="I137" s="12">
        <f ca="1">INDEX(funnel_data!$B$3:$X$140,MATCH(SMALL(INDIRECT("'" &amp; "funnel_data'!$" &amp; $B$1 &amp; "$3:$" &amp; $B$1 &amp;"$140"),ROWS(I$3:I137)),INDIRECT("'" &amp; "funnel_data'!$" &amp; $B$1 &amp; "$3:$" &amp; $B$1 &amp;"$140"),0),COLUMN()+COLUMN(INDIRECT($B$1&amp;"1"))-2)</f>
        <v>3.2827673204509591E-2</v>
      </c>
      <c r="J137" s="12">
        <f ca="1">INDEX(funnel_data!$B$3:$X$140,MATCH(SMALL(INDIRECT("'" &amp; "funnel_data'!$" &amp; $B$1 &amp; "$3:$" &amp; $B$1 &amp;"$140"),ROWS(J$3:J137)),INDIRECT("'" &amp; "funnel_data'!$" &amp; $B$1 &amp; "$3:$" &amp; $B$1 &amp;"$140"),0),COLUMN()+COLUMN(INDIRECT($B$1&amp;"1"))-2)</f>
        <v>5.3232653099090511E-2</v>
      </c>
      <c r="K137" s="12" t="str">
        <f ca="1">INDEX(funnel_data!$B$3:$X$140,MATCH(SMALL(INDIRECT("'" &amp; "funnel_data'!$" &amp; $B$1 &amp; "$3:$" &amp; $B$1 &amp;"$140"),ROWS(K$3:K137)),INDIRECT("'" &amp; "funnel_data'!$" &amp; $B$1 &amp; "$3:$" &amp; $B$1 &amp;"$140"),0),COLUMN()+COLUMN(INDIRECT($B$1&amp;"1"))-2)</f>
        <v/>
      </c>
    </row>
    <row r="138" spans="1:11" x14ac:dyDescent="0.3">
      <c r="A138" s="12"/>
      <c r="B138" s="12" t="str">
        <f ca="1">INDEX(funnel_data!$B$3:$X$140,MATCH(SMALL(INDIRECT("'" &amp; "funnel_data'!$" &amp; $B$1 &amp; "$3:$" &amp; $B$1 &amp;"$140"),ROWS(B$3:B138)),INDIRECT("'" &amp; "funnel_data'!$" &amp; $B$1 &amp; "$3:$" &amp; $B$1 &amp;"$140"),0),1)</f>
        <v>Trust054</v>
      </c>
      <c r="C138" s="12">
        <f ca="1">INDEX(funnel_data!$B$3:$X$140,MATCH(SMALL(INDIRECT("'" &amp; "funnel_data'!$" &amp; $B$1 &amp; "$3:$" &amp; $B$1 &amp;"$140"),ROWS(C$3:C138)),INDIRECT("'" &amp; "funnel_data'!$" &amp; $B$1 &amp; "$3:$" &amp; $B$1 &amp;"$140"),0),COLUMN()+COLUMN(INDIRECT($B$1&amp;"1"))-2)</f>
        <v>3845</v>
      </c>
      <c r="D138" s="12">
        <f ca="1">INDEX(funnel_data!$B$3:$X$140,MATCH(SMALL(INDIRECT("'" &amp; "funnel_data'!$" &amp; $B$1 &amp; "$3:$" &amp; $B$1 &amp;"$140"),ROWS(D$3:D138)),INDIRECT("'" &amp; "funnel_data'!$" &amp; $B$1 &amp; "$3:$" &amp; $B$1 &amp;"$140"),0),COLUMN()+COLUMN(INDIRECT($B$1&amp;"1"))-2)</f>
        <v>198</v>
      </c>
      <c r="E138" s="12">
        <f ca="1">INDEX(funnel_data!$B$3:$X$140,MATCH(SMALL(INDIRECT("'" &amp; "funnel_data'!$" &amp; $B$1 &amp; "$3:$" &amp; $B$1 &amp;"$140"),ROWS(E$3:E138)),INDIRECT("'" &amp; "funnel_data'!$" &amp; $B$1 &amp; "$3:$" &amp; $B$1 &amp;"$140"),0),COLUMN()+COLUMN(INDIRECT($B$1&amp;"1"))-2)</f>
        <v>5.1495448634590379E-2</v>
      </c>
      <c r="F138" s="12">
        <f ca="1">INDEX(funnel_data!$B$3:$X$140,MATCH(SMALL(INDIRECT("'" &amp; "funnel_data'!$" &amp; $B$1 &amp; "$3:$" &amp; $B$1 &amp;"$140"),ROWS(F$3:F138)),INDIRECT("'" &amp; "funnel_data'!$" &amp; $B$1 &amp; "$3:$" &amp; $B$1 &amp;"$140"),0),COLUMN()+COLUMN(INDIRECT($B$1&amp;"1"))-2)</f>
        <v>4.1856794361209183E-2</v>
      </c>
      <c r="G138" s="12">
        <f ca="1">INDEX(funnel_data!$B$3:$X$140,MATCH(SMALL(INDIRECT("'" &amp; "funnel_data'!$" &amp; $B$1 &amp; "$3:$" &amp; $B$1 &amp;"$140"),ROWS(G$3:G138)),INDIRECT("'" &amp; "funnel_data'!$" &amp; $B$1 &amp; "$3:$" &amp; $B$1 &amp;"$140"),0),COLUMN()+COLUMN(INDIRECT($B$1&amp;"1"))-2)</f>
        <v>3.5970696975102384E-2</v>
      </c>
      <c r="H138" s="12">
        <f ca="1">INDEX(funnel_data!$B$3:$X$140,MATCH(SMALL(INDIRECT("'" &amp; "funnel_data'!$" &amp; $B$1 &amp; "$3:$" &amp; $B$1 &amp;"$140"),ROWS(H$3:H138)),INDIRECT("'" &amp; "funnel_data'!$" &amp; $B$1 &amp; "$3:$" &amp; $B$1 &amp;"$140"),0),COLUMN()+COLUMN(INDIRECT($B$1&amp;"1"))-2)</f>
        <v>4.8657454164632387E-2</v>
      </c>
      <c r="I138" s="12">
        <f ca="1">INDEX(funnel_data!$B$3:$X$140,MATCH(SMALL(INDIRECT("'" &amp; "funnel_data'!$" &amp; $B$1 &amp; "$3:$" &amp; $B$1 &amp;"$140"),ROWS(I$3:I138)),INDIRECT("'" &amp; "funnel_data'!$" &amp; $B$1 &amp; "$3:$" &amp; $B$1 &amp;"$140"),0),COLUMN()+COLUMN(INDIRECT($B$1&amp;"1"))-2)</f>
        <v>3.2959625130624316E-2</v>
      </c>
      <c r="J138" s="12">
        <f ca="1">INDEX(funnel_data!$B$3:$X$140,MATCH(SMALL(INDIRECT("'" &amp; "funnel_data'!$" &amp; $B$1 &amp; "$3:$" &amp; $B$1 &amp;"$140"),ROWS(J$3:J138)),INDIRECT("'" &amp; "funnel_data'!$" &amp; $B$1 &amp; "$3:$" &amp; $B$1 &amp;"$140"),0),COLUMN()+COLUMN(INDIRECT($B$1&amp;"1"))-2)</f>
        <v>5.3023989498159688E-2</v>
      </c>
      <c r="K138" s="12" t="str">
        <f ca="1">INDEX(funnel_data!$B$3:$X$140,MATCH(SMALL(INDIRECT("'" &amp; "funnel_data'!$" &amp; $B$1 &amp; "$3:$" &amp; $B$1 &amp;"$140"),ROWS(K$3:K138)),INDIRECT("'" &amp; "funnel_data'!$" &amp; $B$1 &amp; "$3:$" &amp; $B$1 &amp;"$140"),0),COLUMN()+COLUMN(INDIRECT($B$1&amp;"1"))-2)</f>
        <v/>
      </c>
    </row>
    <row r="139" spans="1:11" x14ac:dyDescent="0.3">
      <c r="A139" s="12"/>
      <c r="B139" s="12" t="str">
        <f ca="1">INDEX(funnel_data!$B$3:$X$140,MATCH(SMALL(INDIRECT("'" &amp; "funnel_data'!$" &amp; $B$1 &amp; "$3:$" &amp; $B$1 &amp;"$140"),ROWS(B$3:B139)),INDIRECT("'" &amp; "funnel_data'!$" &amp; $B$1 &amp; "$3:$" &amp; $B$1 &amp;"$140"),0),1)</f>
        <v>Trust042</v>
      </c>
      <c r="C139" s="12">
        <f ca="1">INDEX(funnel_data!$B$3:$X$140,MATCH(SMALL(INDIRECT("'" &amp; "funnel_data'!$" &amp; $B$1 &amp; "$3:$" &amp; $B$1 &amp;"$140"),ROWS(C$3:C139)),INDIRECT("'" &amp; "funnel_data'!$" &amp; $B$1 &amp; "$3:$" &amp; $B$1 &amp;"$140"),0),COLUMN()+COLUMN(INDIRECT($B$1&amp;"1"))-2)</f>
        <v>4580</v>
      </c>
      <c r="D139" s="12">
        <f ca="1">INDEX(funnel_data!$B$3:$X$140,MATCH(SMALL(INDIRECT("'" &amp; "funnel_data'!$" &amp; $B$1 &amp; "$3:$" &amp; $B$1 &amp;"$140"),ROWS(D$3:D139)),INDIRECT("'" &amp; "funnel_data'!$" &amp; $B$1 &amp; "$3:$" &amp; $B$1 &amp;"$140"),0),COLUMN()+COLUMN(INDIRECT($B$1&amp;"1"))-2)</f>
        <v>191</v>
      </c>
      <c r="E139" s="12">
        <f ca="1">INDEX(funnel_data!$B$3:$X$140,MATCH(SMALL(INDIRECT("'" &amp; "funnel_data'!$" &amp; $B$1 &amp; "$3:$" &amp; $B$1 &amp;"$140"),ROWS(E$3:E139)),INDIRECT("'" &amp; "funnel_data'!$" &amp; $B$1 &amp; "$3:$" &amp; $B$1 &amp;"$140"),0),COLUMN()+COLUMN(INDIRECT($B$1&amp;"1"))-2)</f>
        <v>4.1703056768558955E-2</v>
      </c>
      <c r="F139" s="12">
        <f ca="1">INDEX(funnel_data!$B$3:$X$140,MATCH(SMALL(INDIRECT("'" &amp; "funnel_data'!$" &amp; $B$1 &amp; "$3:$" &amp; $B$1 &amp;"$140"),ROWS(F$3:F139)),INDIRECT("'" &amp; "funnel_data'!$" &amp; $B$1 &amp; "$3:$" &amp; $B$1 &amp;"$140"),0),COLUMN()+COLUMN(INDIRECT($B$1&amp;"1"))-2)</f>
        <v>4.1856794361209183E-2</v>
      </c>
      <c r="G139" s="12">
        <f ca="1">INDEX(funnel_data!$B$3:$X$140,MATCH(SMALL(INDIRECT("'" &amp; "funnel_data'!$" &amp; $B$1 &amp; "$3:$" &amp; $B$1 &amp;"$140"),ROWS(G$3:G139)),INDIRECT("'" &amp; "funnel_data'!$" &amp; $B$1 &amp; "$3:$" &amp; $B$1 &amp;"$140"),0),COLUMN()+COLUMN(INDIRECT($B$1&amp;"1"))-2)</f>
        <v>3.6430569121891923E-2</v>
      </c>
      <c r="H139" s="12">
        <f ca="1">INDEX(funnel_data!$B$3:$X$140,MATCH(SMALL(INDIRECT("'" &amp; "funnel_data'!$" &amp; $B$1 &amp; "$3:$" &amp; $B$1 &amp;"$140"),ROWS(H$3:H139)),INDIRECT("'" &amp; "funnel_data'!$" &amp; $B$1 &amp; "$3:$" &amp; $B$1 &amp;"$140"),0),COLUMN()+COLUMN(INDIRECT($B$1&amp;"1"))-2)</f>
        <v>4.8050935725194449E-2</v>
      </c>
      <c r="I139" s="12">
        <f ca="1">INDEX(funnel_data!$B$3:$X$140,MATCH(SMALL(INDIRECT("'" &amp; "funnel_data'!$" &amp; $B$1 &amp; "$3:$" &amp; $B$1 &amp;"$140"),ROWS(I$3:I139)),INDIRECT("'" &amp; "funnel_data'!$" &amp; $B$1 &amp; "$3:$" &amp; $B$1 &amp;"$140"),0),COLUMN()+COLUMN(INDIRECT($B$1&amp;"1"))-2)</f>
        <v>3.362562166240457E-2</v>
      </c>
      <c r="J139" s="12">
        <f ca="1">INDEX(funnel_data!$B$3:$X$140,MATCH(SMALL(INDIRECT("'" &amp; "funnel_data'!$" &amp; $B$1 &amp; "$3:$" &amp; $B$1 &amp;"$140"),ROWS(J$3:J139)),INDIRECT("'" &amp; "funnel_data'!$" &amp; $B$1 &amp; "$3:$" &amp; $B$1 &amp;"$140"),0),COLUMN()+COLUMN(INDIRECT($B$1&amp;"1"))-2)</f>
        <v>5.1994456392520899E-2</v>
      </c>
      <c r="K139" s="12" t="str">
        <f ca="1">INDEX(funnel_data!$B$3:$X$140,MATCH(SMALL(INDIRECT("'" &amp; "funnel_data'!$" &amp; $B$1 &amp; "$3:$" &amp; $B$1 &amp;"$140"),ROWS(K$3:K139)),INDIRECT("'" &amp; "funnel_data'!$" &amp; $B$1 &amp; "$3:$" &amp; $B$1 &amp;"$140"),0),COLUMN()+COLUMN(INDIRECT($B$1&amp;"1"))-2)</f>
        <v/>
      </c>
    </row>
    <row r="140" spans="1:11" x14ac:dyDescent="0.3">
      <c r="A140" s="12"/>
      <c r="B140" s="12" t="str">
        <f ca="1">INDEX(funnel_data!$B$3:$X$140,MATCH(SMALL(INDIRECT("'" &amp; "funnel_data'!$" &amp; $B$1 &amp; "$3:$" &amp; $B$1 &amp;"$140"),ROWS(B$3:B140)),INDIRECT("'" &amp; "funnel_data'!$" &amp; $B$1 &amp; "$3:$" &amp; $B$1 &amp;"$140"),0),1)</f>
        <v>Trust023</v>
      </c>
      <c r="C140" s="12">
        <f ca="1">INDEX(funnel_data!$B$3:$X$140,MATCH(SMALL(INDIRECT("'" &amp; "funnel_data'!$" &amp; $B$1 &amp; "$3:$" &amp; $B$1 &amp;"$140"),ROWS(C$3:C140)),INDIRECT("'" &amp; "funnel_data'!$" &amp; $B$1 &amp; "$3:$" &amp; $B$1 &amp;"$140"),0),COLUMN()+COLUMN(INDIRECT($B$1&amp;"1"))-2)</f>
        <v>5526</v>
      </c>
      <c r="D140" s="12">
        <f ca="1">INDEX(funnel_data!$B$3:$X$140,MATCH(SMALL(INDIRECT("'" &amp; "funnel_data'!$" &amp; $B$1 &amp; "$3:$" &amp; $B$1 &amp;"$140"),ROWS(D$3:D140)),INDIRECT("'" &amp; "funnel_data'!$" &amp; $B$1 &amp; "$3:$" &amp; $B$1 &amp;"$140"),0),COLUMN()+COLUMN(INDIRECT($B$1&amp;"1"))-2)</f>
        <v>178</v>
      </c>
      <c r="E140" s="12">
        <f ca="1">INDEX(funnel_data!$B$3:$X$140,MATCH(SMALL(INDIRECT("'" &amp; "funnel_data'!$" &amp; $B$1 &amp; "$3:$" &amp; $B$1 &amp;"$140"),ROWS(E$3:E140)),INDIRECT("'" &amp; "funnel_data'!$" &amp; $B$1 &amp; "$3:$" &amp; $B$1 &amp;"$140"),0),COLUMN()+COLUMN(INDIRECT($B$1&amp;"1"))-2)</f>
        <v>3.2211364458921463E-2</v>
      </c>
      <c r="F140" s="12">
        <f ca="1">INDEX(funnel_data!$B$3:$X$140,MATCH(SMALL(INDIRECT("'" &amp; "funnel_data'!$" &amp; $B$1 &amp; "$3:$" &amp; $B$1 &amp;"$140"),ROWS(F$3:F140)),INDIRECT("'" &amp; "funnel_data'!$" &amp; $B$1 &amp; "$3:$" &amp; $B$1 &amp;"$140"),0),COLUMN()+COLUMN(INDIRECT($B$1&amp;"1"))-2)</f>
        <v>4.1856794361209183E-2</v>
      </c>
      <c r="G140" s="12">
        <f ca="1">INDEX(funnel_data!$B$3:$X$140,MATCH(SMALL(INDIRECT("'" &amp; "funnel_data'!$" &amp; $B$1 &amp; "$3:$" &amp; $B$1 &amp;"$140"),ROWS(G$3:G140)),INDIRECT("'" &amp; "funnel_data'!$" &amp; $B$1 &amp; "$3:$" &amp; $B$1 &amp;"$140"),0),COLUMN()+COLUMN(INDIRECT($B$1&amp;"1"))-2)</f>
        <v>3.6887134311293396E-2</v>
      </c>
      <c r="H140" s="12">
        <f ca="1">INDEX(funnel_data!$B$3:$X$140,MATCH(SMALL(INDIRECT("'" &amp; "funnel_data'!$" &amp; $B$1 &amp; "$3:$" &amp; $B$1 &amp;"$140"),ROWS(H$3:H140)),INDIRECT("'" &amp; "funnel_data'!$" &amp; $B$1 &amp; "$3:$" &amp; $B$1 &amp;"$140"),0),COLUMN()+COLUMN(INDIRECT($B$1&amp;"1"))-2)</f>
        <v>4.7463001736018334E-2</v>
      </c>
      <c r="I140" s="12">
        <f ca="1">INDEX(funnel_data!$B$3:$X$140,MATCH(SMALL(INDIRECT("'" &amp; "funnel_data'!$" &amp; $B$1 &amp; "$3:$" &amp; $B$1 &amp;"$140"),ROWS(I$3:I140)),INDIRECT("'" &amp; "funnel_data'!$" &amp; $B$1 &amp; "$3:$" &amp; $B$1 &amp;"$140"),0),COLUMN()+COLUMN(INDIRECT($B$1&amp;"1"))-2)</f>
        <v>3.4291947365506378E-2</v>
      </c>
      <c r="J140" s="12">
        <f ca="1">INDEX(funnel_data!$B$3:$X$140,MATCH(SMALL(INDIRECT("'" &amp; "funnel_data'!$" &amp; $B$1 &amp; "$3:$" &amp; $B$1 &amp;"$140"),ROWS(J$3:J140)),INDIRECT("'" &amp; "funnel_data'!$" &amp; $B$1 &amp; "$3:$" &amp; $B$1 &amp;"$140"),0),COLUMN()+COLUMN(INDIRECT($B$1&amp;"1"))-2)</f>
        <v>5.1002320404103865E-2</v>
      </c>
      <c r="K140" s="12" t="str">
        <f ca="1">INDEX(funnel_data!$B$3:$X$140,MATCH(SMALL(INDIRECT("'" &amp; "funnel_data'!$" &amp; $B$1 &amp; "$3:$" &amp; $B$1 &amp;"$140"),ROWS(K$3:K140)),INDIRECT("'" &amp; "funnel_data'!$" &amp; $B$1 &amp; "$3:$" &amp; $B$1 &amp;"$140"),0),COLUMN()+COLUMN(INDIRECT($B$1&amp;"1"))-2)</f>
        <v>3SDL</v>
      </c>
    </row>
    <row r="141" spans="1:11" x14ac:dyDescent="0.3">
      <c r="F141" s="19"/>
      <c r="G141" s="19"/>
      <c r="H141" s="19"/>
      <c r="I141" s="19"/>
      <c r="J141" s="19"/>
      <c r="K141" s="19"/>
    </row>
    <row r="142" spans="1:11" x14ac:dyDescent="0.3">
      <c r="F142" s="19"/>
      <c r="G142" s="19"/>
      <c r="H142" s="19"/>
      <c r="I142" s="19"/>
      <c r="J142" s="19"/>
      <c r="K142" s="19"/>
    </row>
  </sheetData>
  <mergeCells count="1">
    <mergeCell ref="C1:K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K141"/>
  <sheetViews>
    <sheetView topLeftCell="A6" workbookViewId="0">
      <selection activeCell="K11" sqref="K11"/>
    </sheetView>
  </sheetViews>
  <sheetFormatPr defaultColWidth="8.77734375" defaultRowHeight="14.4" x14ac:dyDescent="0.3"/>
  <cols>
    <col min="1" max="1" width="11.44140625" style="17" bestFit="1" customWidth="1"/>
    <col min="2" max="2" width="11.44140625" style="17" customWidth="1"/>
    <col min="3" max="16384" width="8.77734375" style="22"/>
  </cols>
  <sheetData>
    <row r="1" spans="1:11" x14ac:dyDescent="0.3">
      <c r="B1" s="78" t="s">
        <v>544</v>
      </c>
      <c r="C1" s="333">
        <v>2016</v>
      </c>
      <c r="D1" s="333"/>
      <c r="E1" s="333"/>
      <c r="F1" s="333"/>
      <c r="G1" s="333"/>
      <c r="H1" s="333"/>
      <c r="I1" s="333"/>
      <c r="J1" s="333"/>
      <c r="K1" s="333"/>
    </row>
    <row r="2" spans="1:11" s="11" customFormat="1" x14ac:dyDescent="0.3">
      <c r="A2" s="9"/>
      <c r="B2" s="9" t="s">
        <v>448</v>
      </c>
      <c r="C2" s="11" t="s">
        <v>452</v>
      </c>
      <c r="D2" s="11" t="s">
        <v>454</v>
      </c>
      <c r="E2" s="11" t="s">
        <v>455</v>
      </c>
      <c r="F2" s="11" t="s">
        <v>531</v>
      </c>
      <c r="G2" s="11" t="s">
        <v>533</v>
      </c>
      <c r="H2" s="11" t="s">
        <v>534</v>
      </c>
      <c r="I2" s="11" t="s">
        <v>532</v>
      </c>
      <c r="J2" s="11" t="s">
        <v>535</v>
      </c>
      <c r="K2" s="11" t="s">
        <v>536</v>
      </c>
    </row>
    <row r="3" spans="1:11" x14ac:dyDescent="0.3">
      <c r="A3" s="12"/>
      <c r="B3" s="12" t="str">
        <f ca="1">INDEX(funnel_data!$B$3:$X$140,MATCH(SMALL(INDIRECT("'" &amp; "funnel_data'!$" &amp; $B$1 &amp; "$3:$" &amp; $B$1 &amp;"$140"),ROWS(B$3:B3)),INDIRECT("'" &amp; "funnel_data'!$" &amp; $B$1 &amp; "$3:$" &amp; $B$1 &amp;"$140"),0),1)</f>
        <v>Trust030</v>
      </c>
      <c r="C3" s="12">
        <f ca="1">INDEX(funnel_data!$B$3:$X$140,MATCH(SMALL(INDIRECT("'" &amp; "funnel_data'!$" &amp; $B$1 &amp; "$3:$" &amp; $B$1 &amp;"$140"),ROWS(C$3:C3)),INDIRECT("'" &amp; "funnel_data'!$" &amp; $B$1 &amp; "$3:$" &amp; $B$1 &amp;"$140"),0),COLUMN()+COLUMN(INDIRECT($B$1&amp;"1"))-2)</f>
        <v>0</v>
      </c>
      <c r="D3" s="12">
        <f ca="1">INDEX(funnel_data!$B$3:$X$140,MATCH(SMALL(INDIRECT("'" &amp; "funnel_data'!$" &amp; $B$1 &amp; "$3:$" &amp; $B$1 &amp;"$140"),ROWS(D$3:D3)),INDIRECT("'" &amp; "funnel_data'!$" &amp; $B$1 &amp; "$3:$" &amp; $B$1 &amp;"$140"),0),COLUMN()+COLUMN(INDIRECT($B$1&amp;"1"))-2)</f>
        <v>0</v>
      </c>
      <c r="E3" s="12" t="str">
        <f ca="1">INDEX(funnel_data!$B$3:$X$140,MATCH(SMALL(INDIRECT("'" &amp; "funnel_data'!$" &amp; $B$1 &amp; "$3:$" &amp; $B$1 &amp;"$140"),ROWS(E$3:E3)),INDIRECT("'" &amp; "funnel_data'!$" &amp; $B$1 &amp; "$3:$" &amp; $B$1 &amp;"$140"),0),COLUMN()+COLUMN(INDIRECT($B$1&amp;"1"))-2)</f>
        <v/>
      </c>
      <c r="F3" s="12">
        <f ca="1">INDEX(funnel_data!$B$3:$X$140,MATCH(SMALL(INDIRECT("'" &amp; "funnel_data'!$" &amp; $B$1 &amp; "$3:$" &amp; $B$1 &amp;"$140"),ROWS(F$3:F3)),INDIRECT("'" &amp; "funnel_data'!$" &amp; $B$1 &amp; "$3:$" &amp; $B$1 &amp;"$140"),0),COLUMN()+COLUMN(INDIRECT($B$1&amp;"1"))-2)</f>
        <v>4.2820310180952947E-2</v>
      </c>
      <c r="G3" s="12">
        <f ca="1">INDEX(funnel_data!$B$3:$X$140,MATCH(SMALL(INDIRECT("'" &amp; "funnel_data'!$" &amp; $B$1 &amp; "$3:$" &amp; $B$1 &amp;"$140"),ROWS(G$3:G3)),INDIRECT("'" &amp; "funnel_data'!$" &amp; $B$1 &amp; "$3:$" &amp; $B$1 &amp;"$140"),0),COLUMN()+COLUMN(INDIRECT($B$1&amp;"1"))-2)</f>
        <v>0</v>
      </c>
      <c r="H3" s="12">
        <f ca="1">INDEX(funnel_data!$B$3:$X$140,MATCH(SMALL(INDIRECT("'" &amp; "funnel_data'!$" &amp; $B$1 &amp; "$3:$" &amp; $B$1 &amp;"$140"),ROWS(H$3:H3)),INDIRECT("'" &amp; "funnel_data'!$" &amp; $B$1 &amp; "$3:$" &amp; $B$1 &amp;"$140"),0),COLUMN()+COLUMN(INDIRECT($B$1&amp;"1"))-2)</f>
        <v>1</v>
      </c>
      <c r="I3" s="12">
        <f ca="1">INDEX(funnel_data!$B$3:$X$140,MATCH(SMALL(INDIRECT("'" &amp; "funnel_data'!$" &amp; $B$1 &amp; "$3:$" &amp; $B$1 &amp;"$140"),ROWS(I$3:I3)),INDIRECT("'" &amp; "funnel_data'!$" &amp; $B$1 &amp; "$3:$" &amp; $B$1 &amp;"$140"),0),COLUMN()+COLUMN(INDIRECT($B$1&amp;"1"))-2)</f>
        <v>0</v>
      </c>
      <c r="J3" s="12">
        <f ca="1">INDEX(funnel_data!$B$3:$X$140,MATCH(SMALL(INDIRECT("'" &amp; "funnel_data'!$" &amp; $B$1 &amp; "$3:$" &amp; $B$1 &amp;"$140"),ROWS(J$3:J3)),INDIRECT("'" &amp; "funnel_data'!$" &amp; $B$1 &amp; "$3:$" &amp; $B$1 &amp;"$140"),0),COLUMN()+COLUMN(INDIRECT($B$1&amp;"1"))-2)</f>
        <v>1</v>
      </c>
      <c r="K3" s="12" t="str">
        <f ca="1">INDEX(funnel_data!$B$3:$X$140,MATCH(SMALL(INDIRECT("'" &amp; "funnel_data'!$" &amp; $B$1 &amp; "$3:$" &amp; $B$1 &amp;"$140"),ROWS(K$3:K3)),INDIRECT("'" &amp; "funnel_data'!$" &amp; $B$1 &amp; "$3:$" &amp; $B$1 &amp;"$140"),0),COLUMN()+COLUMN(INDIRECT($B$1&amp;"1"))-2)</f>
        <v/>
      </c>
    </row>
    <row r="4" spans="1:11" x14ac:dyDescent="0.3">
      <c r="A4" s="12"/>
      <c r="B4" s="12" t="str">
        <f ca="1">INDEX(funnel_data!$B$3:$X$140,MATCH(SMALL(INDIRECT("'" &amp; "funnel_data'!$" &amp; $B$1 &amp; "$3:$" &amp; $B$1 &amp;"$140"),ROWS(B$3:B4)),INDIRECT("'" &amp; "funnel_data'!$" &amp; $B$1 &amp; "$3:$" &amp; $B$1 &amp;"$140"),0),1)</f>
        <v>Trust088</v>
      </c>
      <c r="C4" s="12">
        <f ca="1">INDEX(funnel_data!$B$3:$X$140,MATCH(SMALL(INDIRECT("'" &amp; "funnel_data'!$" &amp; $B$1 &amp; "$3:$" &amp; $B$1 &amp;"$140"),ROWS(C$3:C4)),INDIRECT("'" &amp; "funnel_data'!$" &amp; $B$1 &amp; "$3:$" &amp; $B$1 &amp;"$140"),0),COLUMN()+COLUMN(INDIRECT($B$1&amp;"1"))-2)</f>
        <v>0</v>
      </c>
      <c r="D4" s="12">
        <f ca="1">INDEX(funnel_data!$B$3:$X$140,MATCH(SMALL(INDIRECT("'" &amp; "funnel_data'!$" &amp; $B$1 &amp; "$3:$" &amp; $B$1 &amp;"$140"),ROWS(D$3:D4)),INDIRECT("'" &amp; "funnel_data'!$" &amp; $B$1 &amp; "$3:$" &amp; $B$1 &amp;"$140"),0),COLUMN()+COLUMN(INDIRECT($B$1&amp;"1"))-2)</f>
        <v>0</v>
      </c>
      <c r="E4" s="12" t="str">
        <f ca="1">INDEX(funnel_data!$B$3:$X$140,MATCH(SMALL(INDIRECT("'" &amp; "funnel_data'!$" &amp; $B$1 &amp; "$3:$" &amp; $B$1 &amp;"$140"),ROWS(E$3:E4)),INDIRECT("'" &amp; "funnel_data'!$" &amp; $B$1 &amp; "$3:$" &amp; $B$1 &amp;"$140"),0),COLUMN()+COLUMN(INDIRECT($B$1&amp;"1"))-2)</f>
        <v/>
      </c>
      <c r="F4" s="12">
        <f ca="1">INDEX(funnel_data!$B$3:$X$140,MATCH(SMALL(INDIRECT("'" &amp; "funnel_data'!$" &amp; $B$1 &amp; "$3:$" &amp; $B$1 &amp;"$140"),ROWS(F$3:F4)),INDIRECT("'" &amp; "funnel_data'!$" &amp; $B$1 &amp; "$3:$" &amp; $B$1 &amp;"$140"),0),COLUMN()+COLUMN(INDIRECT($B$1&amp;"1"))-2)</f>
        <v>4.2820310180952947E-2</v>
      </c>
      <c r="G4" s="12">
        <f ca="1">INDEX(funnel_data!$B$3:$X$140,MATCH(SMALL(INDIRECT("'" &amp; "funnel_data'!$" &amp; $B$1 &amp; "$3:$" &amp; $B$1 &amp;"$140"),ROWS(G$3:G4)),INDIRECT("'" &amp; "funnel_data'!$" &amp; $B$1 &amp; "$3:$" &amp; $B$1 &amp;"$140"),0),COLUMN()+COLUMN(INDIRECT($B$1&amp;"1"))-2)</f>
        <v>0</v>
      </c>
      <c r="H4" s="12">
        <f ca="1">INDEX(funnel_data!$B$3:$X$140,MATCH(SMALL(INDIRECT("'" &amp; "funnel_data'!$" &amp; $B$1 &amp; "$3:$" &amp; $B$1 &amp;"$140"),ROWS(H$3:H4)),INDIRECT("'" &amp; "funnel_data'!$" &amp; $B$1 &amp; "$3:$" &amp; $B$1 &amp;"$140"),0),COLUMN()+COLUMN(INDIRECT($B$1&amp;"1"))-2)</f>
        <v>1</v>
      </c>
      <c r="I4" s="12">
        <f ca="1">INDEX(funnel_data!$B$3:$X$140,MATCH(SMALL(INDIRECT("'" &amp; "funnel_data'!$" &amp; $B$1 &amp; "$3:$" &amp; $B$1 &amp;"$140"),ROWS(I$3:I4)),INDIRECT("'" &amp; "funnel_data'!$" &amp; $B$1 &amp; "$3:$" &amp; $B$1 &amp;"$140"),0),COLUMN()+COLUMN(INDIRECT($B$1&amp;"1"))-2)</f>
        <v>0</v>
      </c>
      <c r="J4" s="12">
        <f ca="1">INDEX(funnel_data!$B$3:$X$140,MATCH(SMALL(INDIRECT("'" &amp; "funnel_data'!$" &amp; $B$1 &amp; "$3:$" &amp; $B$1 &amp;"$140"),ROWS(J$3:J4)),INDIRECT("'" &amp; "funnel_data'!$" &amp; $B$1 &amp; "$3:$" &amp; $B$1 &amp;"$140"),0),COLUMN()+COLUMN(INDIRECT($B$1&amp;"1"))-2)</f>
        <v>1</v>
      </c>
      <c r="K4" s="12" t="str">
        <f ca="1">INDEX(funnel_data!$B$3:$X$140,MATCH(SMALL(INDIRECT("'" &amp; "funnel_data'!$" &amp; $B$1 &amp; "$3:$" &amp; $B$1 &amp;"$140"),ROWS(K$3:K4)),INDIRECT("'" &amp; "funnel_data'!$" &amp; $B$1 &amp; "$3:$" &amp; $B$1 &amp;"$140"),0),COLUMN()+COLUMN(INDIRECT($B$1&amp;"1"))-2)</f>
        <v/>
      </c>
    </row>
    <row r="5" spans="1:11" x14ac:dyDescent="0.3">
      <c r="A5" s="12"/>
      <c r="B5" s="12" t="str">
        <f ca="1">INDEX(funnel_data!$B$3:$X$140,MATCH(SMALL(INDIRECT("'" &amp; "funnel_data'!$" &amp; $B$1 &amp; "$3:$" &amp; $B$1 &amp;"$140"),ROWS(B$3:B5)),INDIRECT("'" &amp; "funnel_data'!$" &amp; $B$1 &amp; "$3:$" &amp; $B$1 &amp;"$140"),0),1)</f>
        <v>Trust092</v>
      </c>
      <c r="C5" s="12">
        <f ca="1">INDEX(funnel_data!$B$3:$X$140,MATCH(SMALL(INDIRECT("'" &amp; "funnel_data'!$" &amp; $B$1 &amp; "$3:$" &amp; $B$1 &amp;"$140"),ROWS(C$3:C5)),INDIRECT("'" &amp; "funnel_data'!$" &amp; $B$1 &amp; "$3:$" &amp; $B$1 &amp;"$140"),0),COLUMN()+COLUMN(INDIRECT($B$1&amp;"1"))-2)</f>
        <v>0</v>
      </c>
      <c r="D5" s="12">
        <f ca="1">INDEX(funnel_data!$B$3:$X$140,MATCH(SMALL(INDIRECT("'" &amp; "funnel_data'!$" &amp; $B$1 &amp; "$3:$" &amp; $B$1 &amp;"$140"),ROWS(D$3:D5)),INDIRECT("'" &amp; "funnel_data'!$" &amp; $B$1 &amp; "$3:$" &amp; $B$1 &amp;"$140"),0),COLUMN()+COLUMN(INDIRECT($B$1&amp;"1"))-2)</f>
        <v>0</v>
      </c>
      <c r="E5" s="12" t="str">
        <f ca="1">INDEX(funnel_data!$B$3:$X$140,MATCH(SMALL(INDIRECT("'" &amp; "funnel_data'!$" &amp; $B$1 &amp; "$3:$" &amp; $B$1 &amp;"$140"),ROWS(E$3:E5)),INDIRECT("'" &amp; "funnel_data'!$" &amp; $B$1 &amp; "$3:$" &amp; $B$1 &amp;"$140"),0),COLUMN()+COLUMN(INDIRECT($B$1&amp;"1"))-2)</f>
        <v/>
      </c>
      <c r="F5" s="12">
        <f ca="1">INDEX(funnel_data!$B$3:$X$140,MATCH(SMALL(INDIRECT("'" &amp; "funnel_data'!$" &amp; $B$1 &amp; "$3:$" &amp; $B$1 &amp;"$140"),ROWS(F$3:F5)),INDIRECT("'" &amp; "funnel_data'!$" &amp; $B$1 &amp; "$3:$" &amp; $B$1 &amp;"$140"),0),COLUMN()+COLUMN(INDIRECT($B$1&amp;"1"))-2)</f>
        <v>4.2820310180952947E-2</v>
      </c>
      <c r="G5" s="12">
        <f ca="1">INDEX(funnel_data!$B$3:$X$140,MATCH(SMALL(INDIRECT("'" &amp; "funnel_data'!$" &amp; $B$1 &amp; "$3:$" &amp; $B$1 &amp;"$140"),ROWS(G$3:G5)),INDIRECT("'" &amp; "funnel_data'!$" &amp; $B$1 &amp; "$3:$" &amp; $B$1 &amp;"$140"),0),COLUMN()+COLUMN(INDIRECT($B$1&amp;"1"))-2)</f>
        <v>0</v>
      </c>
      <c r="H5" s="12">
        <f ca="1">INDEX(funnel_data!$B$3:$X$140,MATCH(SMALL(INDIRECT("'" &amp; "funnel_data'!$" &amp; $B$1 &amp; "$3:$" &amp; $B$1 &amp;"$140"),ROWS(H$3:H5)),INDIRECT("'" &amp; "funnel_data'!$" &amp; $B$1 &amp; "$3:$" &amp; $B$1 &amp;"$140"),0),COLUMN()+COLUMN(INDIRECT($B$1&amp;"1"))-2)</f>
        <v>1</v>
      </c>
      <c r="I5" s="12">
        <f ca="1">INDEX(funnel_data!$B$3:$X$140,MATCH(SMALL(INDIRECT("'" &amp; "funnel_data'!$" &amp; $B$1 &amp; "$3:$" &amp; $B$1 &amp;"$140"),ROWS(I$3:I5)),INDIRECT("'" &amp; "funnel_data'!$" &amp; $B$1 &amp; "$3:$" &amp; $B$1 &amp;"$140"),0),COLUMN()+COLUMN(INDIRECT($B$1&amp;"1"))-2)</f>
        <v>0</v>
      </c>
      <c r="J5" s="12">
        <f ca="1">INDEX(funnel_data!$B$3:$X$140,MATCH(SMALL(INDIRECT("'" &amp; "funnel_data'!$" &amp; $B$1 &amp; "$3:$" &amp; $B$1 &amp;"$140"),ROWS(J$3:J5)),INDIRECT("'" &amp; "funnel_data'!$" &amp; $B$1 &amp; "$3:$" &amp; $B$1 &amp;"$140"),0),COLUMN()+COLUMN(INDIRECT($B$1&amp;"1"))-2)</f>
        <v>1</v>
      </c>
      <c r="K5" s="12" t="str">
        <f ca="1">INDEX(funnel_data!$B$3:$X$140,MATCH(SMALL(INDIRECT("'" &amp; "funnel_data'!$" &amp; $B$1 &amp; "$3:$" &amp; $B$1 &amp;"$140"),ROWS(K$3:K5)),INDIRECT("'" &amp; "funnel_data'!$" &amp; $B$1 &amp; "$3:$" &amp; $B$1 &amp;"$140"),0),COLUMN()+COLUMN(INDIRECT($B$1&amp;"1"))-2)</f>
        <v/>
      </c>
    </row>
    <row r="6" spans="1:11" x14ac:dyDescent="0.3">
      <c r="A6" s="12"/>
      <c r="B6" s="12" t="str">
        <f ca="1">INDEX(funnel_data!$B$3:$X$140,MATCH(SMALL(INDIRECT("'" &amp; "funnel_data'!$" &amp; $B$1 &amp; "$3:$" &amp; $B$1 &amp;"$140"),ROWS(B$3:B6)),INDIRECT("'" &amp; "funnel_data'!$" &amp; $B$1 &amp; "$3:$" &amp; $B$1 &amp;"$140"),0),1)</f>
        <v>Trust021</v>
      </c>
      <c r="C6" s="12">
        <f ca="1">INDEX(funnel_data!$B$3:$X$140,MATCH(SMALL(INDIRECT("'" &amp; "funnel_data'!$" &amp; $B$1 &amp; "$3:$" &amp; $B$1 &amp;"$140"),ROWS(C$3:C6)),INDIRECT("'" &amp; "funnel_data'!$" &amp; $B$1 &amp; "$3:$" &amp; $B$1 &amp;"$140"),0),COLUMN()+COLUMN(INDIRECT($B$1&amp;"1"))-2)</f>
        <v>1</v>
      </c>
      <c r="D6" s="12">
        <f ca="1">INDEX(funnel_data!$B$3:$X$140,MATCH(SMALL(INDIRECT("'" &amp; "funnel_data'!$" &amp; $B$1 &amp; "$3:$" &amp; $B$1 &amp;"$140"),ROWS(D$3:D6)),INDIRECT("'" &amp; "funnel_data'!$" &amp; $B$1 &amp; "$3:$" &amp; $B$1 &amp;"$140"),0),COLUMN()+COLUMN(INDIRECT($B$1&amp;"1"))-2)</f>
        <v>0</v>
      </c>
      <c r="E6" s="12">
        <f ca="1">INDEX(funnel_data!$B$3:$X$140,MATCH(SMALL(INDIRECT("'" &amp; "funnel_data'!$" &amp; $B$1 &amp; "$3:$" &amp; $B$1 &amp;"$140"),ROWS(E$3:E6)),INDIRECT("'" &amp; "funnel_data'!$" &amp; $B$1 &amp; "$3:$" &amp; $B$1 &amp;"$140"),0),COLUMN()+COLUMN(INDIRECT($B$1&amp;"1"))-2)</f>
        <v>0</v>
      </c>
      <c r="F6" s="12">
        <f ca="1">INDEX(funnel_data!$B$3:$X$140,MATCH(SMALL(INDIRECT("'" &amp; "funnel_data'!$" &amp; $B$1 &amp; "$3:$" &amp; $B$1 &amp;"$140"),ROWS(F$3:F6)),INDIRECT("'" &amp; "funnel_data'!$" &amp; $B$1 &amp; "$3:$" &amp; $B$1 &amp;"$140"),0),COLUMN()+COLUMN(INDIRECT($B$1&amp;"1"))-2)</f>
        <v>4.2820310180952947E-2</v>
      </c>
      <c r="G6" s="12">
        <f ca="1">INDEX(funnel_data!$B$3:$X$140,MATCH(SMALL(INDIRECT("'" &amp; "funnel_data'!$" &amp; $B$1 &amp; "$3:$" &amp; $B$1 &amp;"$140"),ROWS(G$3:G6)),INDIRECT("'" &amp; "funnel_data'!$" &amp; $B$1 &amp; "$3:$" &amp; $B$1 &amp;"$140"),0),COLUMN()+COLUMN(INDIRECT($B$1&amp;"1"))-2)</f>
        <v>4.6715639513631444E-4</v>
      </c>
      <c r="H6" s="12">
        <f ca="1">INDEX(funnel_data!$B$3:$X$140,MATCH(SMALL(INDIRECT("'" &amp; "funnel_data'!$" &amp; $B$1 &amp; "$3:$" &amp; $B$1 &amp;"$140"),ROWS(H$3:H6)),INDIRECT("'" &amp; "funnel_data'!$" &amp; $B$1 &amp; "$3:$" &amp; $B$1 &amp;"$140"),0),COLUMN()+COLUMN(INDIRECT($B$1&amp;"1"))-2)</f>
        <v>0.8106780477443849</v>
      </c>
      <c r="I6" s="12">
        <f ca="1">INDEX(funnel_data!$B$3:$X$140,MATCH(SMALL(INDIRECT("'" &amp; "funnel_data'!$" &amp; $B$1 &amp; "$3:$" &amp; $B$1 &amp;"$140"),ROWS(I$3:I6)),INDIRECT("'" &amp; "funnel_data'!$" &amp; $B$1 &amp; "$3:$" &amp; $B$1 &amp;"$140"),0),COLUMN()+COLUMN(INDIRECT($B$1&amp;"1"))-2)</f>
        <v>1.9034412229736462E-4</v>
      </c>
      <c r="J6" s="12">
        <f ca="1">INDEX(funnel_data!$B$3:$X$140,MATCH(SMALL(INDIRECT("'" &amp; "funnel_data'!$" &amp; $B$1 &amp; "$3:$" &amp; $B$1 &amp;"$140"),ROWS(J$3:J6)),INDIRECT("'" &amp; "funnel_data'!$" &amp; $B$1 &amp; "$3:$" &amp; $B$1 &amp;"$140"),0),COLUMN()+COLUMN(INDIRECT($B$1&amp;"1"))-2)</f>
        <v>0.91313506553655599</v>
      </c>
      <c r="K6" s="12" t="str">
        <f ca="1">INDEX(funnel_data!$B$3:$X$140,MATCH(SMALL(INDIRECT("'" &amp; "funnel_data'!$" &amp; $B$1 &amp; "$3:$" &amp; $B$1 &amp;"$140"),ROWS(K$3:K6)),INDIRECT("'" &amp; "funnel_data'!$" &amp; $B$1 &amp; "$3:$" &amp; $B$1 &amp;"$140"),0),COLUMN()+COLUMN(INDIRECT($B$1&amp;"1"))-2)</f>
        <v>3SDL</v>
      </c>
    </row>
    <row r="7" spans="1:11" x14ac:dyDescent="0.3">
      <c r="A7" s="12"/>
      <c r="B7" s="12" t="str">
        <f ca="1">INDEX(funnel_data!$B$3:$X$140,MATCH(SMALL(INDIRECT("'" &amp; "funnel_data'!$" &amp; $B$1 &amp; "$3:$" &amp; $B$1 &amp;"$140"),ROWS(B$3:B7)),INDIRECT("'" &amp; "funnel_data'!$" &amp; $B$1 &amp; "$3:$" &amp; $B$1 &amp;"$140"),0),1)</f>
        <v>Trust079</v>
      </c>
      <c r="C7" s="12">
        <f ca="1">INDEX(funnel_data!$B$3:$X$140,MATCH(SMALL(INDIRECT("'" &amp; "funnel_data'!$" &amp; $B$1 &amp; "$3:$" &amp; $B$1 &amp;"$140"),ROWS(C$3:C7)),INDIRECT("'" &amp; "funnel_data'!$" &amp; $B$1 &amp; "$3:$" &amp; $B$1 &amp;"$140"),0),COLUMN()+COLUMN(INDIRECT($B$1&amp;"1"))-2)</f>
        <v>9</v>
      </c>
      <c r="D7" s="12">
        <f ca="1">INDEX(funnel_data!$B$3:$X$140,MATCH(SMALL(INDIRECT("'" &amp; "funnel_data'!$" &amp; $B$1 &amp; "$3:$" &amp; $B$1 &amp;"$140"),ROWS(D$3:D7)),INDIRECT("'" &amp; "funnel_data'!$" &amp; $B$1 &amp; "$3:$" &amp; $B$1 &amp;"$140"),0),COLUMN()+COLUMN(INDIRECT($B$1&amp;"1"))-2)</f>
        <v>0</v>
      </c>
      <c r="E7" s="12">
        <f ca="1">INDEX(funnel_data!$B$3:$X$140,MATCH(SMALL(INDIRECT("'" &amp; "funnel_data'!$" &amp; $B$1 &amp; "$3:$" &amp; $B$1 &amp;"$140"),ROWS(E$3:E7)),INDIRECT("'" &amp; "funnel_data'!$" &amp; $B$1 &amp; "$3:$" &amp; $B$1 &amp;"$140"),0),COLUMN()+COLUMN(INDIRECT($B$1&amp;"1"))-2)</f>
        <v>0</v>
      </c>
      <c r="F7" s="12">
        <f ca="1">INDEX(funnel_data!$B$3:$X$140,MATCH(SMALL(INDIRECT("'" &amp; "funnel_data'!$" &amp; $B$1 &amp; "$3:$" &amp; $B$1 &amp;"$140"),ROWS(F$3:F7)),INDIRECT("'" &amp; "funnel_data'!$" &amp; $B$1 &amp; "$3:$" &amp; $B$1 &amp;"$140"),0),COLUMN()+COLUMN(INDIRECT($B$1&amp;"1"))-2)</f>
        <v>4.2820310180952947E-2</v>
      </c>
      <c r="G7" s="12">
        <f ca="1">INDEX(funnel_data!$B$3:$X$140,MATCH(SMALL(INDIRECT("'" &amp; "funnel_data'!$" &amp; $B$1 &amp; "$3:$" &amp; $B$1 &amp;"$140"),ROWS(G$3:G7)),INDIRECT("'" &amp; "funnel_data'!$" &amp; $B$1 &amp; "$3:$" &amp; $B$1 &amp;"$140"),0),COLUMN()+COLUMN(INDIRECT($B$1&amp;"1"))-2)</f>
        <v>3.6141870861886786E-3</v>
      </c>
      <c r="H7" s="12">
        <f ca="1">INDEX(funnel_data!$B$3:$X$140,MATCH(SMALL(INDIRECT("'" &amp; "funnel_data'!$" &amp; $B$1 &amp; "$3:$" &amp; $B$1 &amp;"$140"),ROWS(H$3:H7)),INDIRECT("'" &amp; "funnel_data'!$" &amp; $B$1 &amp; "$3:$" &amp; $B$1 &amp;"$140"),0),COLUMN()+COLUMN(INDIRECT($B$1&amp;"1"))-2)</f>
        <v>0.35555955942960005</v>
      </c>
      <c r="I7" s="12">
        <f ca="1">INDEX(funnel_data!$B$3:$X$140,MATCH(SMALL(INDIRECT("'" &amp; "funnel_data'!$" &amp; $B$1 &amp; "$3:$" &amp; $B$1 &amp;"$140"),ROWS(I$3:I7)),INDIRECT("'" &amp; "funnel_data'!$" &amp; $B$1 &amp; "$3:$" &amp; $B$1 &amp;"$140"),0),COLUMN()+COLUMN(INDIRECT($B$1&amp;"1"))-2)</f>
        <v>1.6036580805572514E-3</v>
      </c>
      <c r="J7" s="12">
        <f ca="1">INDEX(funnel_data!$B$3:$X$140,MATCH(SMALL(INDIRECT("'" &amp; "funnel_data'!$" &amp; $B$1 &amp; "$3:$" &amp; $B$1 &amp;"$140"),ROWS(J$3:J7)),INDIRECT("'" &amp; "funnel_data'!$" &amp; $B$1 &amp; "$3:$" &amp; $B$1 &amp;"$140"),0),COLUMN()+COLUMN(INDIRECT($B$1&amp;"1"))-2)</f>
        <v>0.55475596584359654</v>
      </c>
      <c r="K7" s="12" t="str">
        <f ca="1">INDEX(funnel_data!$B$3:$X$140,MATCH(SMALL(INDIRECT("'" &amp; "funnel_data'!$" &amp; $B$1 &amp; "$3:$" &amp; $B$1 &amp;"$140"),ROWS(K$3:K7)),INDIRECT("'" &amp; "funnel_data'!$" &amp; $B$1 &amp; "$3:$" &amp; $B$1 &amp;"$140"),0),COLUMN()+COLUMN(INDIRECT($B$1&amp;"1"))-2)</f>
        <v>3SDL</v>
      </c>
    </row>
    <row r="8" spans="1:11" x14ac:dyDescent="0.3">
      <c r="A8" s="12"/>
      <c r="B8" s="12" t="str">
        <f ca="1">INDEX(funnel_data!$B$3:$X$140,MATCH(SMALL(INDIRECT("'" &amp; "funnel_data'!$" &amp; $B$1 &amp; "$3:$" &amp; $B$1 &amp;"$140"),ROWS(B$3:B8)),INDIRECT("'" &amp; "funnel_data'!$" &amp; $B$1 &amp; "$3:$" &amp; $B$1 &amp;"$140"),0),1)</f>
        <v>Trust097</v>
      </c>
      <c r="C8" s="12">
        <f ca="1">INDEX(funnel_data!$B$3:$X$140,MATCH(SMALL(INDIRECT("'" &amp; "funnel_data'!$" &amp; $B$1 &amp; "$3:$" &amp; $B$1 &amp;"$140"),ROWS(C$3:C8)),INDIRECT("'" &amp; "funnel_data'!$" &amp; $B$1 &amp; "$3:$" &amp; $B$1 &amp;"$140"),0),COLUMN()+COLUMN(INDIRECT($B$1&amp;"1"))-2)</f>
        <v>18</v>
      </c>
      <c r="D8" s="12">
        <f ca="1">INDEX(funnel_data!$B$3:$X$140,MATCH(SMALL(INDIRECT("'" &amp; "funnel_data'!$" &amp; $B$1 &amp; "$3:$" &amp; $B$1 &amp;"$140"),ROWS(D$3:D8)),INDIRECT("'" &amp; "funnel_data'!$" &amp; $B$1 &amp; "$3:$" &amp; $B$1 &amp;"$140"),0),COLUMN()+COLUMN(INDIRECT($B$1&amp;"1"))-2)</f>
        <v>0</v>
      </c>
      <c r="E8" s="12">
        <f ca="1">INDEX(funnel_data!$B$3:$X$140,MATCH(SMALL(INDIRECT("'" &amp; "funnel_data'!$" &amp; $B$1 &amp; "$3:$" &amp; $B$1 &amp;"$140"),ROWS(E$3:E8)),INDIRECT("'" &amp; "funnel_data'!$" &amp; $B$1 &amp; "$3:$" &amp; $B$1 &amp;"$140"),0),COLUMN()+COLUMN(INDIRECT($B$1&amp;"1"))-2)</f>
        <v>0</v>
      </c>
      <c r="F8" s="12">
        <f ca="1">INDEX(funnel_data!$B$3:$X$140,MATCH(SMALL(INDIRECT("'" &amp; "funnel_data'!$" &amp; $B$1 &amp; "$3:$" &amp; $B$1 &amp;"$140"),ROWS(F$3:F8)),INDIRECT("'" &amp; "funnel_data'!$" &amp; $B$1 &amp; "$3:$" &amp; $B$1 &amp;"$140"),0),COLUMN()+COLUMN(INDIRECT($B$1&amp;"1"))-2)</f>
        <v>4.2820310180952947E-2</v>
      </c>
      <c r="G8" s="12">
        <f ca="1">INDEX(funnel_data!$B$3:$X$140,MATCH(SMALL(INDIRECT("'" &amp; "funnel_data'!$" &amp; $B$1 &amp; "$3:$" &amp; $B$1 &amp;"$140"),ROWS(G$3:G8)),INDIRECT("'" &amp; "funnel_data'!$" &amp; $B$1 &amp; "$3:$" &amp; $B$1 &amp;"$140"),0),COLUMN()+COLUMN(INDIRECT($B$1&amp;"1"))-2)</f>
        <v>6.2916971430077764E-3</v>
      </c>
      <c r="H8" s="12">
        <f ca="1">INDEX(funnel_data!$B$3:$X$140,MATCH(SMALL(INDIRECT("'" &amp; "funnel_data'!$" &amp; $B$1 &amp; "$3:$" &amp; $B$1 &amp;"$140"),ROWS(H$3:H8)),INDIRECT("'" &amp; "funnel_data'!$" &amp; $B$1 &amp; "$3:$" &amp; $B$1 &amp;"$140"),0),COLUMN()+COLUMN(INDIRECT($B$1&amp;"1"))-2)</f>
        <v>0.24017061177732341</v>
      </c>
      <c r="I8" s="12">
        <f ca="1">INDEX(funnel_data!$B$3:$X$140,MATCH(SMALL(INDIRECT("'" &amp; "funnel_data'!$" &amp; $B$1 &amp; "$3:$" &amp; $B$1 &amp;"$140"),ROWS(I$3:I8)),INDIRECT("'" &amp; "funnel_data'!$" &amp; $B$1 &amp; "$3:$" &amp; $B$1 &amp;"$140"),0),COLUMN()+COLUMN(INDIRECT($B$1&amp;"1"))-2)</f>
        <v>2.9981478177711594E-3</v>
      </c>
      <c r="J8" s="12">
        <f ca="1">INDEX(funnel_data!$B$3:$X$140,MATCH(SMALL(INDIRECT("'" &amp; "funnel_data'!$" &amp; $B$1 &amp; "$3:$" &amp; $B$1 &amp;"$140"),ROWS(J$3:J8)),INDIRECT("'" &amp; "funnel_data'!$" &amp; $B$1 &amp; "$3:$" &amp; $B$1 &amp;"$140"),0),COLUMN()+COLUMN(INDIRECT($B$1&amp;"1"))-2)</f>
        <v>0.39958386687801034</v>
      </c>
      <c r="K8" s="12" t="str">
        <f ca="1">INDEX(funnel_data!$B$3:$X$140,MATCH(SMALL(INDIRECT("'" &amp; "funnel_data'!$" &amp; $B$1 &amp; "$3:$" &amp; $B$1 &amp;"$140"),ROWS(K$3:K8)),INDIRECT("'" &amp; "funnel_data'!$" &amp; $B$1 &amp; "$3:$" &amp; $B$1 &amp;"$140"),0),COLUMN()+COLUMN(INDIRECT($B$1&amp;"1"))-2)</f>
        <v>3SDL</v>
      </c>
    </row>
    <row r="9" spans="1:11" x14ac:dyDescent="0.3">
      <c r="A9" s="12"/>
      <c r="B9" s="12" t="str">
        <f ca="1">INDEX(funnel_data!$B$3:$X$140,MATCH(SMALL(INDIRECT("'" &amp; "funnel_data'!$" &amp; $B$1 &amp; "$3:$" &amp; $B$1 &amp;"$140"),ROWS(B$3:B9)),INDIRECT("'" &amp; "funnel_data'!$" &amp; $B$1 &amp; "$3:$" &amp; $B$1 &amp;"$140"),0),1)</f>
        <v>Trust014</v>
      </c>
      <c r="C9" s="12">
        <f ca="1">INDEX(funnel_data!$B$3:$X$140,MATCH(SMALL(INDIRECT("'" &amp; "funnel_data'!$" &amp; $B$1 &amp; "$3:$" &amp; $B$1 &amp;"$140"),ROWS(C$3:C9)),INDIRECT("'" &amp; "funnel_data'!$" &amp; $B$1 &amp; "$3:$" &amp; $B$1 &amp;"$140"),0),COLUMN()+COLUMN(INDIRECT($B$1&amp;"1"))-2)</f>
        <v>48</v>
      </c>
      <c r="D9" s="12">
        <f ca="1">INDEX(funnel_data!$B$3:$X$140,MATCH(SMALL(INDIRECT("'" &amp; "funnel_data'!$" &amp; $B$1 &amp; "$3:$" &amp; $B$1 &amp;"$140"),ROWS(D$3:D9)),INDIRECT("'" &amp; "funnel_data'!$" &amp; $B$1 &amp; "$3:$" &amp; $B$1 &amp;"$140"),0),COLUMN()+COLUMN(INDIRECT($B$1&amp;"1"))-2)</f>
        <v>0</v>
      </c>
      <c r="E9" s="12">
        <f ca="1">INDEX(funnel_data!$B$3:$X$140,MATCH(SMALL(INDIRECT("'" &amp; "funnel_data'!$" &amp; $B$1 &amp; "$3:$" &amp; $B$1 &amp;"$140"),ROWS(E$3:E9)),INDIRECT("'" &amp; "funnel_data'!$" &amp; $B$1 &amp; "$3:$" &amp; $B$1 &amp;"$140"),0),COLUMN()+COLUMN(INDIRECT($B$1&amp;"1"))-2)</f>
        <v>0</v>
      </c>
      <c r="F9" s="12">
        <f ca="1">INDEX(funnel_data!$B$3:$X$140,MATCH(SMALL(INDIRECT("'" &amp; "funnel_data'!$" &amp; $B$1 &amp; "$3:$" &amp; $B$1 &amp;"$140"),ROWS(F$3:F9)),INDIRECT("'" &amp; "funnel_data'!$" &amp; $B$1 &amp; "$3:$" &amp; $B$1 &amp;"$140"),0),COLUMN()+COLUMN(INDIRECT($B$1&amp;"1"))-2)</f>
        <v>4.2820310180952947E-2</v>
      </c>
      <c r="G9" s="12">
        <f ca="1">INDEX(funnel_data!$B$3:$X$140,MATCH(SMALL(INDIRECT("'" &amp; "funnel_data'!$" &amp; $B$1 &amp; "$3:$" &amp; $B$1 &amp;"$140"),ROWS(G$3:G9)),INDIRECT("'" &amp; "funnel_data'!$" &amp; $B$1 &amp; "$3:$" &amp; $B$1 &amp;"$140"),0),COLUMN()+COLUMN(INDIRECT($B$1&amp;"1"))-2)</f>
        <v>1.2007272657166633E-2</v>
      </c>
      <c r="H9" s="12">
        <f ca="1">INDEX(funnel_data!$B$3:$X$140,MATCH(SMALL(INDIRECT("'" &amp; "funnel_data'!$" &amp; $B$1 &amp; "$3:$" &amp; $B$1 &amp;"$140"),ROWS(H$3:H9)),INDIRECT("'" &amp; "funnel_data'!$" &amp; $B$1 &amp; "$3:$" &amp; $B$1 &amp;"$140"),0),COLUMN()+COLUMN(INDIRECT($B$1&amp;"1"))-2)</f>
        <v>0.14138980184229871</v>
      </c>
      <c r="I9" s="12">
        <f ca="1">INDEX(funnel_data!$B$3:$X$140,MATCH(SMALL(INDIRECT("'" &amp; "funnel_data'!$" &amp; $B$1 &amp; "$3:$" &amp; $B$1 &amp;"$140"),ROWS(I$3:I9)),INDIRECT("'" &amp; "funnel_data'!$" &amp; $B$1 &amp; "$3:$" &amp; $B$1 &amp;"$140"),0),COLUMN()+COLUMN(INDIRECT($B$1&amp;"1"))-2)</f>
        <v>6.6280702404213918E-3</v>
      </c>
      <c r="J9" s="12">
        <f ca="1">INDEX(funnel_data!$B$3:$X$140,MATCH(SMALL(INDIRECT("'" &amp; "funnel_data'!$" &amp; $B$1 &amp; "$3:$" &amp; $B$1 &amp;"$140"),ROWS(J$3:J9)),INDIRECT("'" &amp; "funnel_data'!$" &amp; $B$1 &amp; "$3:$" &amp; $B$1 &amp;"$140"),0),COLUMN()+COLUMN(INDIRECT($B$1&amp;"1"))-2)</f>
        <v>0.23073497783848188</v>
      </c>
      <c r="K9" s="12" t="str">
        <f ca="1">INDEX(funnel_data!$B$3:$X$140,MATCH(SMALL(INDIRECT("'" &amp; "funnel_data'!$" &amp; $B$1 &amp; "$3:$" &amp; $B$1 &amp;"$140"),ROWS(K$3:K9)),INDIRECT("'" &amp; "funnel_data'!$" &amp; $B$1 &amp; "$3:$" &amp; $B$1 &amp;"$140"),0),COLUMN()+COLUMN(INDIRECT($B$1&amp;"1"))-2)</f>
        <v>3SDL</v>
      </c>
    </row>
    <row r="10" spans="1:11" x14ac:dyDescent="0.3">
      <c r="A10" s="12"/>
      <c r="B10" s="12" t="str">
        <f ca="1">INDEX(funnel_data!$B$3:$X$140,MATCH(SMALL(INDIRECT("'" &amp; "funnel_data'!$" &amp; $B$1 &amp; "$3:$" &amp; $B$1 &amp;"$140"),ROWS(B$3:B10)),INDIRECT("'" &amp; "funnel_data'!$" &amp; $B$1 &amp; "$3:$" &amp; $B$1 &amp;"$140"),0),1)</f>
        <v>Trust065</v>
      </c>
      <c r="C10" s="12">
        <f ca="1">INDEX(funnel_data!$B$3:$X$140,MATCH(SMALL(INDIRECT("'" &amp; "funnel_data'!$" &amp; $B$1 &amp; "$3:$" &amp; $B$1 &amp;"$140"),ROWS(C$3:C10)),INDIRECT("'" &amp; "funnel_data'!$" &amp; $B$1 &amp; "$3:$" &amp; $B$1 &amp;"$140"),0),COLUMN()+COLUMN(INDIRECT($B$1&amp;"1"))-2)</f>
        <v>52</v>
      </c>
      <c r="D10" s="12">
        <f ca="1">INDEX(funnel_data!$B$3:$X$140,MATCH(SMALL(INDIRECT("'" &amp; "funnel_data'!$" &amp; $B$1 &amp; "$3:$" &amp; $B$1 &amp;"$140"),ROWS(D$3:D10)),INDIRECT("'" &amp; "funnel_data'!$" &amp; $B$1 &amp; "$3:$" &amp; $B$1 &amp;"$140"),0),COLUMN()+COLUMN(INDIRECT($B$1&amp;"1"))-2)</f>
        <v>2</v>
      </c>
      <c r="E10" s="12">
        <f ca="1">INDEX(funnel_data!$B$3:$X$140,MATCH(SMALL(INDIRECT("'" &amp; "funnel_data'!$" &amp; $B$1 &amp; "$3:$" &amp; $B$1 &amp;"$140"),ROWS(E$3:E10)),INDIRECT("'" &amp; "funnel_data'!$" &amp; $B$1 &amp; "$3:$" &amp; $B$1 &amp;"$140"),0),COLUMN()+COLUMN(INDIRECT($B$1&amp;"1"))-2)</f>
        <v>3.8461538461538464E-2</v>
      </c>
      <c r="F10" s="12">
        <f ca="1">INDEX(funnel_data!$B$3:$X$140,MATCH(SMALL(INDIRECT("'" &amp; "funnel_data'!$" &amp; $B$1 &amp; "$3:$" &amp; $B$1 &amp;"$140"),ROWS(F$3:F10)),INDIRECT("'" &amp; "funnel_data'!$" &amp; $B$1 &amp; "$3:$" &amp; $B$1 &amp;"$140"),0),COLUMN()+COLUMN(INDIRECT($B$1&amp;"1"))-2)</f>
        <v>4.2820310180952947E-2</v>
      </c>
      <c r="G10" s="12">
        <f ca="1">INDEX(funnel_data!$B$3:$X$140,MATCH(SMALL(INDIRECT("'" &amp; "funnel_data'!$" &amp; $B$1 &amp; "$3:$" &amp; $B$1 &amp;"$140"),ROWS(G$3:G10)),INDIRECT("'" &amp; "funnel_data'!$" &amp; $B$1 &amp; "$3:$" &amp; $B$1 &amp;"$140"),0),COLUMN()+COLUMN(INDIRECT($B$1&amp;"1"))-2)</f>
        <v>1.2555824619162072E-2</v>
      </c>
      <c r="H10" s="12">
        <f ca="1">INDEX(funnel_data!$B$3:$X$140,MATCH(SMALL(INDIRECT("'" &amp; "funnel_data'!$" &amp; $B$1 &amp; "$3:$" &amp; $B$1 &amp;"$140"),ROWS(H$3:H10)),INDIRECT("'" &amp; "funnel_data'!$" &amp; $B$1 &amp; "$3:$" &amp; $B$1 &amp;"$140"),0),COLUMN()+COLUMN(INDIRECT($B$1&amp;"1"))-2)</f>
        <v>0.13598777475512352</v>
      </c>
      <c r="I10" s="12">
        <f ca="1">INDEX(funnel_data!$B$3:$X$140,MATCH(SMALL(INDIRECT("'" &amp; "funnel_data'!$" &amp; $B$1 &amp; "$3:$" &amp; $B$1 &amp;"$140"),ROWS(I$3:I10)),INDIRECT("'" &amp; "funnel_data'!$" &amp; $B$1 &amp; "$3:$" &amp; $B$1 &amp;"$140"),0),COLUMN()+COLUMN(INDIRECT($B$1&amp;"1"))-2)</f>
        <v>7.0261417451240983E-3</v>
      </c>
      <c r="J10" s="12">
        <f ca="1">INDEX(funnel_data!$B$3:$X$140,MATCH(SMALL(INDIRECT("'" &amp; "funnel_data'!$" &amp; $B$1 &amp; "$3:$" &amp; $B$1 &amp;"$140"),ROWS(J$3:J10)),INDIRECT("'" &amp; "funnel_data'!$" &amp; $B$1 &amp; "$3:$" &amp; $B$1 &amp;"$140"),0),COLUMN()+COLUMN(INDIRECT($B$1&amp;"1"))-2)</f>
        <v>0.22047669093724623</v>
      </c>
      <c r="K10" s="12" t="str">
        <f ca="1">INDEX(funnel_data!$B$3:$X$140,MATCH(SMALL(INDIRECT("'" &amp; "funnel_data'!$" &amp; $B$1 &amp; "$3:$" &amp; $B$1 &amp;"$140"),ROWS(K$3:K10)),INDIRECT("'" &amp; "funnel_data'!$" &amp; $B$1 &amp; "$3:$" &amp; $B$1 &amp;"$140"),0),COLUMN()+COLUMN(INDIRECT($B$1&amp;"1"))-2)</f>
        <v/>
      </c>
    </row>
    <row r="11" spans="1:11" x14ac:dyDescent="0.3">
      <c r="A11" s="12"/>
      <c r="B11" s="12" t="str">
        <f ca="1">INDEX(funnel_data!$B$3:$X$140,MATCH(SMALL(INDIRECT("'" &amp; "funnel_data'!$" &amp; $B$1 &amp; "$3:$" &amp; $B$1 &amp;"$140"),ROWS(B$3:B11)),INDIRECT("'" &amp; "funnel_data'!$" &amp; $B$1 &amp; "$3:$" &amp; $B$1 &amp;"$140"),0),1)</f>
        <v>Trust059</v>
      </c>
      <c r="C11" s="12">
        <f ca="1">INDEX(funnel_data!$B$3:$X$140,MATCH(SMALL(INDIRECT("'" &amp; "funnel_data'!$" &amp; $B$1 &amp; "$3:$" &amp; $B$1 &amp;"$140"),ROWS(C$3:C11)),INDIRECT("'" &amp; "funnel_data'!$" &amp; $B$1 &amp; "$3:$" &amp; $B$1 &amp;"$140"),0),COLUMN()+COLUMN(INDIRECT($B$1&amp;"1"))-2)</f>
        <v>58</v>
      </c>
      <c r="D11" s="12">
        <f ca="1">INDEX(funnel_data!$B$3:$X$140,MATCH(SMALL(INDIRECT("'" &amp; "funnel_data'!$" &amp; $B$1 &amp; "$3:$" &amp; $B$1 &amp;"$140"),ROWS(D$3:D11)),INDIRECT("'" &amp; "funnel_data'!$" &amp; $B$1 &amp; "$3:$" &amp; $B$1 &amp;"$140"),0),COLUMN()+COLUMN(INDIRECT($B$1&amp;"1"))-2)</f>
        <v>2</v>
      </c>
      <c r="E11" s="12">
        <f ca="1">INDEX(funnel_data!$B$3:$X$140,MATCH(SMALL(INDIRECT("'" &amp; "funnel_data'!$" &amp; $B$1 &amp; "$3:$" &amp; $B$1 &amp;"$140"),ROWS(E$3:E11)),INDIRECT("'" &amp; "funnel_data'!$" &amp; $B$1 &amp; "$3:$" &amp; $B$1 &amp;"$140"),0),COLUMN()+COLUMN(INDIRECT($B$1&amp;"1"))-2)</f>
        <v>3.4482758620689655E-2</v>
      </c>
      <c r="F11" s="12">
        <f ca="1">INDEX(funnel_data!$B$3:$X$140,MATCH(SMALL(INDIRECT("'" &amp; "funnel_data'!$" &amp; $B$1 &amp; "$3:$" &amp; $B$1 &amp;"$140"),ROWS(F$3:F11)),INDIRECT("'" &amp; "funnel_data'!$" &amp; $B$1 &amp; "$3:$" &amp; $B$1 &amp;"$140"),0),COLUMN()+COLUMN(INDIRECT($B$1&amp;"1"))-2)</f>
        <v>4.2820310180952947E-2</v>
      </c>
      <c r="G11" s="12">
        <f ca="1">INDEX(funnel_data!$B$3:$X$140,MATCH(SMALL(INDIRECT("'" &amp; "funnel_data'!$" &amp; $B$1 &amp; "$3:$" &amp; $B$1 &amp;"$140"),ROWS(G$3:G11)),INDIRECT("'" &amp; "funnel_data'!$" &amp; $B$1 &amp; "$3:$" &amp; $B$1 &amp;"$140"),0),COLUMN()+COLUMN(INDIRECT($B$1&amp;"1"))-2)</f>
        <v>1.3318189648756215E-2</v>
      </c>
      <c r="H11" s="12">
        <f ca="1">INDEX(funnel_data!$B$3:$X$140,MATCH(SMALL(INDIRECT("'" &amp; "funnel_data'!$" &amp; $B$1 &amp; "$3:$" &amp; $B$1 &amp;"$140"),ROWS(H$3:H11)),INDIRECT("'" &amp; "funnel_data'!$" &amp; $B$1 &amp; "$3:$" &amp; $B$1 &amp;"$140"),0),COLUMN()+COLUMN(INDIRECT($B$1&amp;"1"))-2)</f>
        <v>0.12912243253745082</v>
      </c>
      <c r="I11" s="12">
        <f ca="1">INDEX(funnel_data!$B$3:$X$140,MATCH(SMALL(INDIRECT("'" &amp; "funnel_data'!$" &amp; $B$1 &amp; "$3:$" &amp; $B$1 &amp;"$140"),ROWS(I$3:I11)),INDIRECT("'" &amp; "funnel_data'!$" &amp; $B$1 &amp; "$3:$" &amp; $B$1 &amp;"$140"),0),COLUMN()+COLUMN(INDIRECT($B$1&amp;"1"))-2)</f>
        <v>7.5943581094830622E-3</v>
      </c>
      <c r="J11" s="12">
        <f ca="1">INDEX(funnel_data!$B$3:$X$140,MATCH(SMALL(INDIRECT("'" &amp; "funnel_data'!$" &amp; $B$1 &amp; "$3:$" &amp; $B$1 &amp;"$140"),ROWS(J$3:J11)),INDIRECT("'" &amp; "funnel_data'!$" &amp; $B$1 &amp; "$3:$" &amp; $B$1 &amp;"$140"),0),COLUMN()+COLUMN(INDIRECT($B$1&amp;"1"))-2)</f>
        <v>0.20730771009729337</v>
      </c>
      <c r="K11" s="12" t="str">
        <f ca="1">INDEX(funnel_data!$B$3:$X$140,MATCH(SMALL(INDIRECT("'" &amp; "funnel_data'!$" &amp; $B$1 &amp; "$3:$" &amp; $B$1 &amp;"$140"),ROWS(K$3:K11)),INDIRECT("'" &amp; "funnel_data'!$" &amp; $B$1 &amp; "$3:$" &amp; $B$1 &amp;"$140"),0),COLUMN()+COLUMN(INDIRECT($B$1&amp;"1"))-2)</f>
        <v/>
      </c>
    </row>
    <row r="12" spans="1:11" x14ac:dyDescent="0.3">
      <c r="A12" s="12"/>
      <c r="B12" s="12" t="str">
        <f ca="1">INDEX(funnel_data!$B$3:$X$140,MATCH(SMALL(INDIRECT("'" &amp; "funnel_data'!$" &amp; $B$1 &amp; "$3:$" &amp; $B$1 &amp;"$140"),ROWS(B$3:B12)),INDIRECT("'" &amp; "funnel_data'!$" &amp; $B$1 &amp; "$3:$" &amp; $B$1 &amp;"$140"),0),1)</f>
        <v>Trust074</v>
      </c>
      <c r="C12" s="12">
        <f ca="1">INDEX(funnel_data!$B$3:$X$140,MATCH(SMALL(INDIRECT("'" &amp; "funnel_data'!$" &amp; $B$1 &amp; "$3:$" &amp; $B$1 &amp;"$140"),ROWS(C$3:C12)),INDIRECT("'" &amp; "funnel_data'!$" &amp; $B$1 &amp; "$3:$" &amp; $B$1 &amp;"$140"),0),COLUMN()+COLUMN(INDIRECT($B$1&amp;"1"))-2)</f>
        <v>59</v>
      </c>
      <c r="D12" s="12">
        <f ca="1">INDEX(funnel_data!$B$3:$X$140,MATCH(SMALL(INDIRECT("'" &amp; "funnel_data'!$" &amp; $B$1 &amp; "$3:$" &amp; $B$1 &amp;"$140"),ROWS(D$3:D12)),INDIRECT("'" &amp; "funnel_data'!$" &amp; $B$1 &amp; "$3:$" &amp; $B$1 &amp;"$140"),0),COLUMN()+COLUMN(INDIRECT($B$1&amp;"1"))-2)</f>
        <v>1</v>
      </c>
      <c r="E12" s="12">
        <f ca="1">INDEX(funnel_data!$B$3:$X$140,MATCH(SMALL(INDIRECT("'" &amp; "funnel_data'!$" &amp; $B$1 &amp; "$3:$" &amp; $B$1 &amp;"$140"),ROWS(E$3:E12)),INDIRECT("'" &amp; "funnel_data'!$" &amp; $B$1 &amp; "$3:$" &amp; $B$1 &amp;"$140"),0),COLUMN()+COLUMN(INDIRECT($B$1&amp;"1"))-2)</f>
        <v>1.6949152542372881E-2</v>
      </c>
      <c r="F12" s="12">
        <f ca="1">INDEX(funnel_data!$B$3:$X$140,MATCH(SMALL(INDIRECT("'" &amp; "funnel_data'!$" &amp; $B$1 &amp; "$3:$" &amp; $B$1 &amp;"$140"),ROWS(F$3:F12)),INDIRECT("'" &amp; "funnel_data'!$" &amp; $B$1 &amp; "$3:$" &amp; $B$1 &amp;"$140"),0),COLUMN()+COLUMN(INDIRECT($B$1&amp;"1"))-2)</f>
        <v>4.2820310180952947E-2</v>
      </c>
      <c r="G12" s="12">
        <f ca="1">INDEX(funnel_data!$B$3:$X$140,MATCH(SMALL(INDIRECT("'" &amp; "funnel_data'!$" &amp; $B$1 &amp; "$3:$" &amp; $B$1 &amp;"$140"),ROWS(G$3:G12)),INDIRECT("'" &amp; "funnel_data'!$" &amp; $B$1 &amp; "$3:$" &amp; $B$1 &amp;"$140"),0),COLUMN()+COLUMN(INDIRECT($B$1&amp;"1"))-2)</f>
        <v>1.3438858198180909E-2</v>
      </c>
      <c r="H12" s="12">
        <f ca="1">INDEX(funnel_data!$B$3:$X$140,MATCH(SMALL(INDIRECT("'" &amp; "funnel_data'!$" &amp; $B$1 &amp; "$3:$" &amp; $B$1 &amp;"$140"),ROWS(H$3:H12)),INDIRECT("'" &amp; "funnel_data'!$" &amp; $B$1 &amp; "$3:$" &amp; $B$1 &amp;"$140"),0),COLUMN()+COLUMN(INDIRECT($B$1&amp;"1"))-2)</f>
        <v>0.12809790409546609</v>
      </c>
      <c r="I12" s="12">
        <f ca="1">INDEX(funnel_data!$B$3:$X$140,MATCH(SMALL(INDIRECT("'" &amp; "funnel_data'!$" &amp; $B$1 &amp; "$3:$" &amp; $B$1 &amp;"$140"),ROWS(I$3:I12)),INDIRECT("'" &amp; "funnel_data'!$" &amp; $B$1 &amp; "$3:$" &amp; $B$1 &amp;"$140"),0),COLUMN()+COLUMN(INDIRECT($B$1&amp;"1"))-2)</f>
        <v>7.6859034370608441E-3</v>
      </c>
      <c r="J12" s="12">
        <f ca="1">INDEX(funnel_data!$B$3:$X$140,MATCH(SMALL(INDIRECT("'" &amp; "funnel_data'!$" &amp; $B$1 &amp; "$3:$" &amp; $B$1 &amp;"$140"),ROWS(J$3:J12)),INDIRECT("'" &amp; "funnel_data'!$" &amp; $B$1 &amp; "$3:$" &amp; $B$1 &amp;"$140"),0),COLUMN()+COLUMN(INDIRECT($B$1&amp;"1"))-2)</f>
        <v>0.20533049445819798</v>
      </c>
      <c r="K12" s="12" t="str">
        <f ca="1">INDEX(funnel_data!$B$3:$X$140,MATCH(SMALL(INDIRECT("'" &amp; "funnel_data'!$" &amp; $B$1 &amp; "$3:$" &amp; $B$1 &amp;"$140"),ROWS(K$3:K12)),INDIRECT("'" &amp; "funnel_data'!$" &amp; $B$1 &amp; "$3:$" &amp; $B$1 &amp;"$140"),0),COLUMN()+COLUMN(INDIRECT($B$1&amp;"1"))-2)</f>
        <v/>
      </c>
    </row>
    <row r="13" spans="1:11" x14ac:dyDescent="0.3">
      <c r="A13" s="12"/>
      <c r="B13" s="12" t="str">
        <f ca="1">INDEX(funnel_data!$B$3:$X$140,MATCH(SMALL(INDIRECT("'" &amp; "funnel_data'!$" &amp; $B$1 &amp; "$3:$" &amp; $B$1 &amp;"$140"),ROWS(B$3:B13)),INDIRECT("'" &amp; "funnel_data'!$" &amp; $B$1 &amp; "$3:$" &amp; $B$1 &amp;"$140"),0),1)</f>
        <v>Trust125</v>
      </c>
      <c r="C13" s="12">
        <f ca="1">INDEX(funnel_data!$B$3:$X$140,MATCH(SMALL(INDIRECT("'" &amp; "funnel_data'!$" &amp; $B$1 &amp; "$3:$" &amp; $B$1 &amp;"$140"),ROWS(C$3:C13)),INDIRECT("'" &amp; "funnel_data'!$" &amp; $B$1 &amp; "$3:$" &amp; $B$1 &amp;"$140"),0),COLUMN()+COLUMN(INDIRECT($B$1&amp;"1"))-2)</f>
        <v>61</v>
      </c>
      <c r="D13" s="12">
        <f ca="1">INDEX(funnel_data!$B$3:$X$140,MATCH(SMALL(INDIRECT("'" &amp; "funnel_data'!$" &amp; $B$1 &amp; "$3:$" &amp; $B$1 &amp;"$140"),ROWS(D$3:D13)),INDIRECT("'" &amp; "funnel_data'!$" &amp; $B$1 &amp; "$3:$" &amp; $B$1 &amp;"$140"),0),COLUMN()+COLUMN(INDIRECT($B$1&amp;"1"))-2)</f>
        <v>1</v>
      </c>
      <c r="E13" s="12">
        <f ca="1">INDEX(funnel_data!$B$3:$X$140,MATCH(SMALL(INDIRECT("'" &amp; "funnel_data'!$" &amp; $B$1 &amp; "$3:$" &amp; $B$1 &amp;"$140"),ROWS(E$3:E13)),INDIRECT("'" &amp; "funnel_data'!$" &amp; $B$1 &amp; "$3:$" &amp; $B$1 &amp;"$140"),0),COLUMN()+COLUMN(INDIRECT($B$1&amp;"1"))-2)</f>
        <v>1.6393442622950821E-2</v>
      </c>
      <c r="F13" s="12">
        <f ca="1">INDEX(funnel_data!$B$3:$X$140,MATCH(SMALL(INDIRECT("'" &amp; "funnel_data'!$" &amp; $B$1 &amp; "$3:$" &amp; $B$1 &amp;"$140"),ROWS(F$3:F13)),INDIRECT("'" &amp; "funnel_data'!$" &amp; $B$1 &amp; "$3:$" &amp; $B$1 &amp;"$140"),0),COLUMN()+COLUMN(INDIRECT($B$1&amp;"1"))-2)</f>
        <v>4.2820310180952947E-2</v>
      </c>
      <c r="G13" s="12">
        <f ca="1">INDEX(funnel_data!$B$3:$X$140,MATCH(SMALL(INDIRECT("'" &amp; "funnel_data'!$" &amp; $B$1 &amp; "$3:$" &amp; $B$1 &amp;"$140"),ROWS(G$3:G13)),INDIRECT("'" &amp; "funnel_data'!$" &amp; $B$1 &amp; "$3:$" &amp; $B$1 &amp;"$140"),0),COLUMN()+COLUMN(INDIRECT($B$1&amp;"1"))-2)</f>
        <v>1.3675125646671244E-2</v>
      </c>
      <c r="H13" s="12">
        <f ca="1">INDEX(funnel_data!$B$3:$X$140,MATCH(SMALL(INDIRECT("'" &amp; "funnel_data'!$" &amp; $B$1 &amp; "$3:$" &amp; $B$1 &amp;"$140"),ROWS(H$3:H13)),INDIRECT("'" &amp; "funnel_data'!$" &amp; $B$1 &amp; "$3:$" &amp; $B$1 &amp;"$140"),0),COLUMN()+COLUMN(INDIRECT($B$1&amp;"1"))-2)</f>
        <v>0.12613755389973505</v>
      </c>
      <c r="I13" s="12">
        <f ca="1">INDEX(funnel_data!$B$3:$X$140,MATCH(SMALL(INDIRECT("'" &amp; "funnel_data'!$" &amp; $B$1 &amp; "$3:$" &amp; $B$1 &amp;"$140"),ROWS(I$3:I13)),INDIRECT("'" &amp; "funnel_data'!$" &amp; $B$1 &amp; "$3:$" &amp; $B$1 &amp;"$140"),0),COLUMN()+COLUMN(INDIRECT($B$1&amp;"1"))-2)</f>
        <v>7.8664252000142879E-3</v>
      </c>
      <c r="J13" s="12">
        <f ca="1">INDEX(funnel_data!$B$3:$X$140,MATCH(SMALL(INDIRECT("'" &amp; "funnel_data'!$" &amp; $B$1 &amp; "$3:$" &amp; $B$1 &amp;"$140"),ROWS(J$3:J13)),INDIRECT("'" &amp; "funnel_data'!$" &amp; $B$1 &amp; "$3:$" &amp; $B$1 &amp;"$140"),0),COLUMN()+COLUMN(INDIRECT($B$1&amp;"1"))-2)</f>
        <v>0.20153900242442205</v>
      </c>
      <c r="K13" s="12" t="str">
        <f ca="1">INDEX(funnel_data!$B$3:$X$140,MATCH(SMALL(INDIRECT("'" &amp; "funnel_data'!$" &amp; $B$1 &amp; "$3:$" &amp; $B$1 &amp;"$140"),ROWS(K$3:K13)),INDIRECT("'" &amp; "funnel_data'!$" &amp; $B$1 &amp; "$3:$" &amp; $B$1 &amp;"$140"),0),COLUMN()+COLUMN(INDIRECT($B$1&amp;"1"))-2)</f>
        <v/>
      </c>
    </row>
    <row r="14" spans="1:11" x14ac:dyDescent="0.3">
      <c r="A14" s="12"/>
      <c r="B14" s="12" t="str">
        <f ca="1">INDEX(funnel_data!$B$3:$X$140,MATCH(SMALL(INDIRECT("'" &amp; "funnel_data'!$" &amp; $B$1 &amp; "$3:$" &amp; $B$1 &amp;"$140"),ROWS(B$3:B14)),INDIRECT("'" &amp; "funnel_data'!$" &amp; $B$1 &amp; "$3:$" &amp; $B$1 &amp;"$140"),0),1)</f>
        <v>Trust113</v>
      </c>
      <c r="C14" s="12">
        <f ca="1">INDEX(funnel_data!$B$3:$X$140,MATCH(SMALL(INDIRECT("'" &amp; "funnel_data'!$" &amp; $B$1 &amp; "$3:$" &amp; $B$1 &amp;"$140"),ROWS(C$3:C14)),INDIRECT("'" &amp; "funnel_data'!$" &amp; $B$1 &amp; "$3:$" &amp; $B$1 &amp;"$140"),0),COLUMN()+COLUMN(INDIRECT($B$1&amp;"1"))-2)</f>
        <v>67</v>
      </c>
      <c r="D14" s="12">
        <f ca="1">INDEX(funnel_data!$B$3:$X$140,MATCH(SMALL(INDIRECT("'" &amp; "funnel_data'!$" &amp; $B$1 &amp; "$3:$" &amp; $B$1 &amp;"$140"),ROWS(D$3:D14)),INDIRECT("'" &amp; "funnel_data'!$" &amp; $B$1 &amp; "$3:$" &amp; $B$1 &amp;"$140"),0),COLUMN()+COLUMN(INDIRECT($B$1&amp;"1"))-2)</f>
        <v>1</v>
      </c>
      <c r="E14" s="12">
        <f ca="1">INDEX(funnel_data!$B$3:$X$140,MATCH(SMALL(INDIRECT("'" &amp; "funnel_data'!$" &amp; $B$1 &amp; "$3:$" &amp; $B$1 &amp;"$140"),ROWS(E$3:E14)),INDIRECT("'" &amp; "funnel_data'!$" &amp; $B$1 &amp; "$3:$" &amp; $B$1 &amp;"$140"),0),COLUMN()+COLUMN(INDIRECT($B$1&amp;"1"))-2)</f>
        <v>1.4925373134328358E-2</v>
      </c>
      <c r="F14" s="12">
        <f ca="1">INDEX(funnel_data!$B$3:$X$140,MATCH(SMALL(INDIRECT("'" &amp; "funnel_data'!$" &amp; $B$1 &amp; "$3:$" &amp; $B$1 &amp;"$140"),ROWS(F$3:F14)),INDIRECT("'" &amp; "funnel_data'!$" &amp; $B$1 &amp; "$3:$" &amp; $B$1 &amp;"$140"),0),COLUMN()+COLUMN(INDIRECT($B$1&amp;"1"))-2)</f>
        <v>4.2820310180952947E-2</v>
      </c>
      <c r="G14" s="12">
        <f ca="1">INDEX(funnel_data!$B$3:$X$140,MATCH(SMALL(INDIRECT("'" &amp; "funnel_data'!$" &amp; $B$1 &amp; "$3:$" &amp; $B$1 &amp;"$140"),ROWS(G$3:G14)),INDIRECT("'" &amp; "funnel_data'!$" &amp; $B$1 &amp; "$3:$" &amp; $B$1 &amp;"$140"),0),COLUMN()+COLUMN(INDIRECT($B$1&amp;"1"))-2)</f>
        <v>1.4346228188589355E-2</v>
      </c>
      <c r="H14" s="12">
        <f ca="1">INDEX(funnel_data!$B$3:$X$140,MATCH(SMALL(INDIRECT("'" &amp; "funnel_data'!$" &amp; $B$1 &amp; "$3:$" &amp; $B$1 &amp;"$140"),ROWS(H$3:H14)),INDIRECT("'" &amp; "funnel_data'!$" &amp; $B$1 &amp; "$3:$" &amp; $B$1 &amp;"$140"),0),COLUMN()+COLUMN(INDIRECT($B$1&amp;"1"))-2)</f>
        <v>0.12087829475058333</v>
      </c>
      <c r="I14" s="12">
        <f ca="1">INDEX(funnel_data!$B$3:$X$140,MATCH(SMALL(INDIRECT("'" &amp; "funnel_data'!$" &amp; $B$1 &amp; "$3:$" &amp; $B$1 &amp;"$140"),ROWS(I$3:I14)),INDIRECT("'" &amp; "funnel_data'!$" &amp; $B$1 &amp; "$3:$" &amp; $B$1 &amp;"$140"),0),COLUMN()+COLUMN(INDIRECT($B$1&amp;"1"))-2)</f>
        <v>8.3884408781582688E-3</v>
      </c>
      <c r="J14" s="12">
        <f ca="1">INDEX(funnel_data!$B$3:$X$140,MATCH(SMALL(INDIRECT("'" &amp; "funnel_data'!$" &amp; $B$1 &amp; "$3:$" &amp; $B$1 &amp;"$140"),ROWS(J$3:J14)),INDIRECT("'" &amp; "funnel_data'!$" &amp; $B$1 &amp; "$3:$" &amp; $B$1 &amp;"$140"),0),COLUMN()+COLUMN(INDIRECT($B$1&amp;"1"))-2)</f>
        <v>0.19131619922818446</v>
      </c>
      <c r="K14" s="12" t="str">
        <f ca="1">INDEX(funnel_data!$B$3:$X$140,MATCH(SMALL(INDIRECT("'" &amp; "funnel_data'!$" &amp; $B$1 &amp; "$3:$" &amp; $B$1 &amp;"$140"),ROWS(K$3:K14)),INDIRECT("'" &amp; "funnel_data'!$" &amp; $B$1 &amp; "$3:$" &amp; $B$1 &amp;"$140"),0),COLUMN()+COLUMN(INDIRECT($B$1&amp;"1"))-2)</f>
        <v/>
      </c>
    </row>
    <row r="15" spans="1:11" x14ac:dyDescent="0.3">
      <c r="A15" s="12"/>
      <c r="B15" s="12" t="str">
        <f ca="1">INDEX(funnel_data!$B$3:$X$140,MATCH(SMALL(INDIRECT("'" &amp; "funnel_data'!$" &amp; $B$1 &amp; "$3:$" &amp; $B$1 &amp;"$140"),ROWS(B$3:B15)),INDIRECT("'" &amp; "funnel_data'!$" &amp; $B$1 &amp; "$3:$" &amp; $B$1 &amp;"$140"),0),1)</f>
        <v>Trust118</v>
      </c>
      <c r="C15" s="12">
        <f ca="1">INDEX(funnel_data!$B$3:$X$140,MATCH(SMALL(INDIRECT("'" &amp; "funnel_data'!$" &amp; $B$1 &amp; "$3:$" &amp; $B$1 &amp;"$140"),ROWS(C$3:C15)),INDIRECT("'" &amp; "funnel_data'!$" &amp; $B$1 &amp; "$3:$" &amp; $B$1 &amp;"$140"),0),COLUMN()+COLUMN(INDIRECT($B$1&amp;"1"))-2)</f>
        <v>72</v>
      </c>
      <c r="D15" s="12">
        <f ca="1">INDEX(funnel_data!$B$3:$X$140,MATCH(SMALL(INDIRECT("'" &amp; "funnel_data'!$" &amp; $B$1 &amp; "$3:$" &amp; $B$1 &amp;"$140"),ROWS(D$3:D15)),INDIRECT("'" &amp; "funnel_data'!$" &amp; $B$1 &amp; "$3:$" &amp; $B$1 &amp;"$140"),0),COLUMN()+COLUMN(INDIRECT($B$1&amp;"1"))-2)</f>
        <v>2</v>
      </c>
      <c r="E15" s="12">
        <f ca="1">INDEX(funnel_data!$B$3:$X$140,MATCH(SMALL(INDIRECT("'" &amp; "funnel_data'!$" &amp; $B$1 &amp; "$3:$" &amp; $B$1 &amp;"$140"),ROWS(E$3:E15)),INDIRECT("'" &amp; "funnel_data'!$" &amp; $B$1 &amp; "$3:$" &amp; $B$1 &amp;"$140"),0),COLUMN()+COLUMN(INDIRECT($B$1&amp;"1"))-2)</f>
        <v>2.7777777777777776E-2</v>
      </c>
      <c r="F15" s="12">
        <f ca="1">INDEX(funnel_data!$B$3:$X$140,MATCH(SMALL(INDIRECT("'" &amp; "funnel_data'!$" &amp; $B$1 &amp; "$3:$" &amp; $B$1 &amp;"$140"),ROWS(F$3:F15)),INDIRECT("'" &amp; "funnel_data'!$" &amp; $B$1 &amp; "$3:$" &amp; $B$1 &amp;"$140"),0),COLUMN()+COLUMN(INDIRECT($B$1&amp;"1"))-2)</f>
        <v>4.2820310180952947E-2</v>
      </c>
      <c r="G15" s="12">
        <f ca="1">INDEX(funnel_data!$B$3:$X$140,MATCH(SMALL(INDIRECT("'" &amp; "funnel_data'!$" &amp; $B$1 &amp; "$3:$" &amp; $B$1 &amp;"$140"),ROWS(G$3:G15)),INDIRECT("'" &amp; "funnel_data'!$" &amp; $B$1 &amp; "$3:$" &amp; $B$1 &amp;"$140"),0),COLUMN()+COLUMN(INDIRECT($B$1&amp;"1"))-2)</f>
        <v>1.486647584327975E-2</v>
      </c>
      <c r="H15" s="12">
        <f ca="1">INDEX(funnel_data!$B$3:$X$140,MATCH(SMALL(INDIRECT("'" &amp; "funnel_data'!$" &amp; $B$1 &amp; "$3:$" &amp; $B$1 &amp;"$140"),ROWS(H$3:H15)),INDIRECT("'" &amp; "funnel_data'!$" &amp; $B$1 &amp; "$3:$" &amp; $B$1 &amp;"$140"),0),COLUMN()+COLUMN(INDIRECT($B$1&amp;"1"))-2)</f>
        <v>0.11708913514142026</v>
      </c>
      <c r="I15" s="12">
        <f ca="1">INDEX(funnel_data!$B$3:$X$140,MATCH(SMALL(INDIRECT("'" &amp; "funnel_data'!$" &amp; $B$1 &amp; "$3:$" &amp; $B$1 &amp;"$140"),ROWS(I$3:I15)),INDIRECT("'" &amp; "funnel_data'!$" &amp; $B$1 &amp; "$3:$" &amp; $B$1 &amp;"$140"),0),COLUMN()+COLUMN(INDIRECT($B$1&amp;"1"))-2)</f>
        <v>8.8025778587603101E-3</v>
      </c>
      <c r="J15" s="12">
        <f ca="1">INDEX(funnel_data!$B$3:$X$140,MATCH(SMALL(INDIRECT("'" &amp; "funnel_data'!$" &amp; $B$1 &amp; "$3:$" &amp; $B$1 &amp;"$140"),ROWS(J$3:J15)),INDIRECT("'" &amp; "funnel_data'!$" &amp; $B$1 &amp; "$3:$" &amp; $B$1 &amp;"$140"),0),COLUMN()+COLUMN(INDIRECT($B$1&amp;"1"))-2)</f>
        <v>0.18390850317749458</v>
      </c>
      <c r="K15" s="12" t="str">
        <f ca="1">INDEX(funnel_data!$B$3:$X$140,MATCH(SMALL(INDIRECT("'" &amp; "funnel_data'!$" &amp; $B$1 &amp; "$3:$" &amp; $B$1 &amp;"$140"),ROWS(K$3:K15)),INDIRECT("'" &amp; "funnel_data'!$" &amp; $B$1 &amp; "$3:$" &amp; $B$1 &amp;"$140"),0),COLUMN()+COLUMN(INDIRECT($B$1&amp;"1"))-2)</f>
        <v/>
      </c>
    </row>
    <row r="16" spans="1:11" x14ac:dyDescent="0.3">
      <c r="A16" s="12"/>
      <c r="B16" s="12" t="str">
        <f ca="1">INDEX(funnel_data!$B$3:$X$140,MATCH(SMALL(INDIRECT("'" &amp; "funnel_data'!$" &amp; $B$1 &amp; "$3:$" &amp; $B$1 &amp;"$140"),ROWS(B$3:B16)),INDIRECT("'" &amp; "funnel_data'!$" &amp; $B$1 &amp; "$3:$" &amp; $B$1 &amp;"$140"),0),1)</f>
        <v>Trust044</v>
      </c>
      <c r="C16" s="12">
        <f ca="1">INDEX(funnel_data!$B$3:$X$140,MATCH(SMALL(INDIRECT("'" &amp; "funnel_data'!$" &amp; $B$1 &amp; "$3:$" &amp; $B$1 &amp;"$140"),ROWS(C$3:C16)),INDIRECT("'" &amp; "funnel_data'!$" &amp; $B$1 &amp; "$3:$" &amp; $B$1 &amp;"$140"),0),COLUMN()+COLUMN(INDIRECT($B$1&amp;"1"))-2)</f>
        <v>75</v>
      </c>
      <c r="D16" s="12">
        <f ca="1">INDEX(funnel_data!$B$3:$X$140,MATCH(SMALL(INDIRECT("'" &amp; "funnel_data'!$" &amp; $B$1 &amp; "$3:$" &amp; $B$1 &amp;"$140"),ROWS(D$3:D16)),INDIRECT("'" &amp; "funnel_data'!$" &amp; $B$1 &amp; "$3:$" &amp; $B$1 &amp;"$140"),0),COLUMN()+COLUMN(INDIRECT($B$1&amp;"1"))-2)</f>
        <v>9</v>
      </c>
      <c r="E16" s="12">
        <f ca="1">INDEX(funnel_data!$B$3:$X$140,MATCH(SMALL(INDIRECT("'" &amp; "funnel_data'!$" &amp; $B$1 &amp; "$3:$" &amp; $B$1 &amp;"$140"),ROWS(E$3:E16)),INDIRECT("'" &amp; "funnel_data'!$" &amp; $B$1 &amp; "$3:$" &amp; $B$1 &amp;"$140"),0),COLUMN()+COLUMN(INDIRECT($B$1&amp;"1"))-2)</f>
        <v>0.12</v>
      </c>
      <c r="F16" s="12">
        <f ca="1">INDEX(funnel_data!$B$3:$X$140,MATCH(SMALL(INDIRECT("'" &amp; "funnel_data'!$" &amp; $B$1 &amp; "$3:$" &amp; $B$1 &amp;"$140"),ROWS(F$3:F16)),INDIRECT("'" &amp; "funnel_data'!$" &amp; $B$1 &amp; "$3:$" &amp; $B$1 &amp;"$140"),0),COLUMN()+COLUMN(INDIRECT($B$1&amp;"1"))-2)</f>
        <v>4.2820310180952947E-2</v>
      </c>
      <c r="G16" s="12">
        <f ca="1">INDEX(funnel_data!$B$3:$X$140,MATCH(SMALL(INDIRECT("'" &amp; "funnel_data'!$" &amp; $B$1 &amp; "$3:$" &amp; $B$1 &amp;"$140"),ROWS(G$3:G16)),INDIRECT("'" &amp; "funnel_data'!$" &amp; $B$1 &amp; "$3:$" &amp; $B$1 &amp;"$140"),0),COLUMN()+COLUMN(INDIRECT($B$1&amp;"1"))-2)</f>
        <v>1.5163327315567075E-2</v>
      </c>
      <c r="H16" s="12">
        <f ca="1">INDEX(funnel_data!$B$3:$X$140,MATCH(SMALL(INDIRECT("'" &amp; "funnel_data'!$" &amp; $B$1 &amp; "$3:$" &amp; $B$1 &amp;"$140"),ROWS(H$3:H16)),INDIRECT("'" &amp; "funnel_data'!$" &amp; $B$1 &amp; "$3:$" &amp; $B$1 &amp;"$140"),0),COLUMN()+COLUMN(INDIRECT($B$1&amp;"1"))-2)</f>
        <v>0.11502995297228782</v>
      </c>
      <c r="I16" s="12">
        <f ca="1">INDEX(funnel_data!$B$3:$X$140,MATCH(SMALL(INDIRECT("'" &amp; "funnel_data'!$" &amp; $B$1 &amp; "$3:$" &amp; $B$1 &amp;"$140"),ROWS(I$3:I16)),INDIRECT("'" &amp; "funnel_data'!$" &amp; $B$1 &amp; "$3:$" &amp; $B$1 &amp;"$140"),0),COLUMN()+COLUMN(INDIRECT($B$1&amp;"1"))-2)</f>
        <v>9.0426026160727035E-3</v>
      </c>
      <c r="J16" s="12">
        <f ca="1">INDEX(funnel_data!$B$3:$X$140,MATCH(SMALL(INDIRECT("'" &amp; "funnel_data'!$" &amp; $B$1 &amp; "$3:$" &amp; $B$1 &amp;"$140"),ROWS(J$3:J16)),INDIRECT("'" &amp; "funnel_data'!$" &amp; $B$1 &amp; "$3:$" &amp; $B$1 &amp;"$140"),0),COLUMN()+COLUMN(INDIRECT($B$1&amp;"1"))-2)</f>
        <v>0.17986937842640954</v>
      </c>
      <c r="K16" s="12" t="str">
        <f ca="1">INDEX(funnel_data!$B$3:$X$140,MATCH(SMALL(INDIRECT("'" &amp; "funnel_data'!$" &amp; $B$1 &amp; "$3:$" &amp; $B$1 &amp;"$140"),ROWS(K$3:K16)),INDIRECT("'" &amp; "funnel_data'!$" &amp; $B$1 &amp; "$3:$" &amp; $B$1 &amp;"$140"),0),COLUMN()+COLUMN(INDIRECT($B$1&amp;"1"))-2)</f>
        <v/>
      </c>
    </row>
    <row r="17" spans="1:11" x14ac:dyDescent="0.3">
      <c r="A17" s="12"/>
      <c r="B17" s="12" t="str">
        <f ca="1">INDEX(funnel_data!$B$3:$X$140,MATCH(SMALL(INDIRECT("'" &amp; "funnel_data'!$" &amp; $B$1 &amp; "$3:$" &amp; $B$1 &amp;"$140"),ROWS(B$3:B17)),INDIRECT("'" &amp; "funnel_data'!$" &amp; $B$1 &amp; "$3:$" &amp; $B$1 &amp;"$140"),0),1)</f>
        <v>Trust015</v>
      </c>
      <c r="C17" s="12">
        <f ca="1">INDEX(funnel_data!$B$3:$X$140,MATCH(SMALL(INDIRECT("'" &amp; "funnel_data'!$" &amp; $B$1 &amp; "$3:$" &amp; $B$1 &amp;"$140"),ROWS(C$3:C17)),INDIRECT("'" &amp; "funnel_data'!$" &amp; $B$1 &amp; "$3:$" &amp; $B$1 &amp;"$140"),0),COLUMN()+COLUMN(INDIRECT($B$1&amp;"1"))-2)</f>
        <v>89</v>
      </c>
      <c r="D17" s="12">
        <f ca="1">INDEX(funnel_data!$B$3:$X$140,MATCH(SMALL(INDIRECT("'" &amp; "funnel_data'!$" &amp; $B$1 &amp; "$3:$" &amp; $B$1 &amp;"$140"),ROWS(D$3:D17)),INDIRECT("'" &amp; "funnel_data'!$" &amp; $B$1 &amp; "$3:$" &amp; $B$1 &amp;"$140"),0),COLUMN()+COLUMN(INDIRECT($B$1&amp;"1"))-2)</f>
        <v>3</v>
      </c>
      <c r="E17" s="12">
        <f ca="1">INDEX(funnel_data!$B$3:$X$140,MATCH(SMALL(INDIRECT("'" &amp; "funnel_data'!$" &amp; $B$1 &amp; "$3:$" &amp; $B$1 &amp;"$140"),ROWS(E$3:E17)),INDIRECT("'" &amp; "funnel_data'!$" &amp; $B$1 &amp; "$3:$" &amp; $B$1 &amp;"$140"),0),COLUMN()+COLUMN(INDIRECT($B$1&amp;"1"))-2)</f>
        <v>3.3707865168539325E-2</v>
      </c>
      <c r="F17" s="12">
        <f ca="1">INDEX(funnel_data!$B$3:$X$140,MATCH(SMALL(INDIRECT("'" &amp; "funnel_data'!$" &amp; $B$1 &amp; "$3:$" &amp; $B$1 &amp;"$140"),ROWS(F$3:F17)),INDIRECT("'" &amp; "funnel_data'!$" &amp; $B$1 &amp; "$3:$" &amp; $B$1 &amp;"$140"),0),COLUMN()+COLUMN(INDIRECT($B$1&amp;"1"))-2)</f>
        <v>4.2820310180952947E-2</v>
      </c>
      <c r="G17" s="12">
        <f ca="1">INDEX(funnel_data!$B$3:$X$140,MATCH(SMALL(INDIRECT("'" &amp; "funnel_data'!$" &amp; $B$1 &amp; "$3:$" &amp; $B$1 &amp;"$140"),ROWS(G$3:G17)),INDIRECT("'" &amp; "funnel_data'!$" &amp; $B$1 &amp; "$3:$" &amp; $B$1 &amp;"$140"),0),COLUMN()+COLUMN(INDIRECT($B$1&amp;"1"))-2)</f>
        <v>1.6418524507223628E-2</v>
      </c>
      <c r="H17" s="12">
        <f ca="1">INDEX(funnel_data!$B$3:$X$140,MATCH(SMALL(INDIRECT("'" &amp; "funnel_data'!$" &amp; $B$1 &amp; "$3:$" &amp; $B$1 &amp;"$140"),ROWS(H$3:H17)),INDIRECT("'" &amp; "funnel_data'!$" &amp; $B$1 &amp; "$3:$" &amp; $B$1 &amp;"$140"),0),COLUMN()+COLUMN(INDIRECT($B$1&amp;"1"))-2)</f>
        <v>0.10705646097568086</v>
      </c>
      <c r="I17" s="12">
        <f ca="1">INDEX(funnel_data!$B$3:$X$140,MATCH(SMALL(INDIRECT("'" &amp; "funnel_data'!$" &amp; $B$1 &amp; "$3:$" &amp; $B$1 &amp;"$140"),ROWS(I$3:I17)),INDIRECT("'" &amp; "funnel_data'!$" &amp; $B$1 &amp; "$3:$" &amp; $B$1 &amp;"$140"),0),COLUMN()+COLUMN(INDIRECT($B$1&amp;"1"))-2)</f>
        <v>1.0087544226707167E-2</v>
      </c>
      <c r="J17" s="12">
        <f ca="1">INDEX(funnel_data!$B$3:$X$140,MATCH(SMALL(INDIRECT("'" &amp; "funnel_data'!$" &amp; $B$1 &amp; "$3:$" &amp; $B$1 &amp;"$140"),ROWS(J$3:J17)),INDIRECT("'" &amp; "funnel_data'!$" &amp; $B$1 &amp; "$3:$" &amp; $B$1 &amp;"$140"),0),COLUMN()+COLUMN(INDIRECT($B$1&amp;"1"))-2)</f>
        <v>0.16415362209875622</v>
      </c>
      <c r="K17" s="12" t="str">
        <f ca="1">INDEX(funnel_data!$B$3:$X$140,MATCH(SMALL(INDIRECT("'" &amp; "funnel_data'!$" &amp; $B$1 &amp; "$3:$" &amp; $B$1 &amp;"$140"),ROWS(K$3:K17)),INDIRECT("'" &amp; "funnel_data'!$" &amp; $B$1 &amp; "$3:$" &amp; $B$1 &amp;"$140"),0),COLUMN()+COLUMN(INDIRECT($B$1&amp;"1"))-2)</f>
        <v/>
      </c>
    </row>
    <row r="18" spans="1:11" x14ac:dyDescent="0.3">
      <c r="A18" s="12"/>
      <c r="B18" s="12" t="str">
        <f ca="1">INDEX(funnel_data!$B$3:$X$140,MATCH(SMALL(INDIRECT("'" &amp; "funnel_data'!$" &amp; $B$1 &amp; "$3:$" &amp; $B$1 &amp;"$140"),ROWS(B$3:B18)),INDIRECT("'" &amp; "funnel_data'!$" &amp; $B$1 &amp; "$3:$" &amp; $B$1 &amp;"$140"),0),1)</f>
        <v>Trust117</v>
      </c>
      <c r="C18" s="12">
        <f ca="1">INDEX(funnel_data!$B$3:$X$140,MATCH(SMALL(INDIRECT("'" &amp; "funnel_data'!$" &amp; $B$1 &amp; "$3:$" &amp; $B$1 &amp;"$140"),ROWS(C$3:C18)),INDIRECT("'" &amp; "funnel_data'!$" &amp; $B$1 &amp; "$3:$" &amp; $B$1 &amp;"$140"),0),COLUMN()+COLUMN(INDIRECT($B$1&amp;"1"))-2)</f>
        <v>93</v>
      </c>
      <c r="D18" s="12">
        <f ca="1">INDEX(funnel_data!$B$3:$X$140,MATCH(SMALL(INDIRECT("'" &amp; "funnel_data'!$" &amp; $B$1 &amp; "$3:$" &amp; $B$1 &amp;"$140"),ROWS(D$3:D18)),INDIRECT("'" &amp; "funnel_data'!$" &amp; $B$1 &amp; "$3:$" &amp; $B$1 &amp;"$140"),0),COLUMN()+COLUMN(INDIRECT($B$1&amp;"1"))-2)</f>
        <v>3</v>
      </c>
      <c r="E18" s="12">
        <f ca="1">INDEX(funnel_data!$B$3:$X$140,MATCH(SMALL(INDIRECT("'" &amp; "funnel_data'!$" &amp; $B$1 &amp; "$3:$" &amp; $B$1 &amp;"$140"),ROWS(E$3:E18)),INDIRECT("'" &amp; "funnel_data'!$" &amp; $B$1 &amp; "$3:$" &amp; $B$1 &amp;"$140"),0),COLUMN()+COLUMN(INDIRECT($B$1&amp;"1"))-2)</f>
        <v>3.2258064516129031E-2</v>
      </c>
      <c r="F18" s="12">
        <f ca="1">INDEX(funnel_data!$B$3:$X$140,MATCH(SMALL(INDIRECT("'" &amp; "funnel_data'!$" &amp; $B$1 &amp; "$3:$" &amp; $B$1 &amp;"$140"),ROWS(F$3:F18)),INDIRECT("'" &amp; "funnel_data'!$" &amp; $B$1 &amp; "$3:$" &amp; $B$1 &amp;"$140"),0),COLUMN()+COLUMN(INDIRECT($B$1&amp;"1"))-2)</f>
        <v>4.2820310180952947E-2</v>
      </c>
      <c r="G18" s="12">
        <f ca="1">INDEX(funnel_data!$B$3:$X$140,MATCH(SMALL(INDIRECT("'" &amp; "funnel_data'!$" &amp; $B$1 &amp; "$3:$" &amp; $B$1 &amp;"$140"),ROWS(G$3:G18)),INDIRECT("'" &amp; "funnel_data'!$" &amp; $B$1 &amp; "$3:$" &amp; $B$1 &amp;"$140"),0),COLUMN()+COLUMN(INDIRECT($B$1&amp;"1"))-2)</f>
        <v>1.6742933123864163E-2</v>
      </c>
      <c r="H18" s="12">
        <f ca="1">INDEX(funnel_data!$B$3:$X$140,MATCH(SMALL(INDIRECT("'" &amp; "funnel_data'!$" &amp; $B$1 &amp; "$3:$" &amp; $B$1 &amp;"$140"),ROWS(H$3:H18)),INDIRECT("'" &amp; "funnel_data'!$" &amp; $B$1 &amp; "$3:$" &amp; $B$1 &amp;"$140"),0),COLUMN()+COLUMN(INDIRECT($B$1&amp;"1"))-2)</f>
        <v>0.10516932042891942</v>
      </c>
      <c r="I18" s="12">
        <f ca="1">INDEX(funnel_data!$B$3:$X$140,MATCH(SMALL(INDIRECT("'" &amp; "funnel_data'!$" &amp; $B$1 &amp; "$3:$" &amp; $B$1 &amp;"$140"),ROWS(I$3:I18)),INDIRECT("'" &amp; "funnel_data'!$" &amp; $B$1 &amp; "$3:$" &amp; $B$1 &amp;"$140"),0),COLUMN()+COLUMN(INDIRECT($B$1&amp;"1"))-2)</f>
        <v>1.0365541570620945E-2</v>
      </c>
      <c r="J18" s="12">
        <f ca="1">INDEX(funnel_data!$B$3:$X$140,MATCH(SMALL(INDIRECT("'" &amp; "funnel_data'!$" &amp; $B$1 &amp; "$3:$" &amp; $B$1 &amp;"$140"),ROWS(J$3:J18)),INDIRECT("'" &amp; "funnel_data'!$" &amp; $B$1 &amp; "$3:$" &amp; $B$1 &amp;"$140"),0),COLUMN()+COLUMN(INDIRECT($B$1&amp;"1"))-2)</f>
        <v>0.16041970590115048</v>
      </c>
      <c r="K18" s="12" t="str">
        <f ca="1">INDEX(funnel_data!$B$3:$X$140,MATCH(SMALL(INDIRECT("'" &amp; "funnel_data'!$" &amp; $B$1 &amp; "$3:$" &amp; $B$1 &amp;"$140"),ROWS(K$3:K18)),INDIRECT("'" &amp; "funnel_data'!$" &amp; $B$1 &amp; "$3:$" &amp; $B$1 &amp;"$140"),0),COLUMN()+COLUMN(INDIRECT($B$1&amp;"1"))-2)</f>
        <v/>
      </c>
    </row>
    <row r="19" spans="1:11" x14ac:dyDescent="0.3">
      <c r="A19" s="12"/>
      <c r="B19" s="12" t="str">
        <f ca="1">INDEX(funnel_data!$B$3:$X$140,MATCH(SMALL(INDIRECT("'" &amp; "funnel_data'!$" &amp; $B$1 &amp; "$3:$" &amp; $B$1 &amp;"$140"),ROWS(B$3:B19)),INDIRECT("'" &amp; "funnel_data'!$" &amp; $B$1 &amp; "$3:$" &amp; $B$1 &amp;"$140"),0),1)</f>
        <v>Trust114</v>
      </c>
      <c r="C19" s="12">
        <f ca="1">INDEX(funnel_data!$B$3:$X$140,MATCH(SMALL(INDIRECT("'" &amp; "funnel_data'!$" &amp; $B$1 &amp; "$3:$" &amp; $B$1 &amp;"$140"),ROWS(C$3:C19)),INDIRECT("'" &amp; "funnel_data'!$" &amp; $B$1 &amp; "$3:$" &amp; $B$1 &amp;"$140"),0),COLUMN()+COLUMN(INDIRECT($B$1&amp;"1"))-2)</f>
        <v>98</v>
      </c>
      <c r="D19" s="12">
        <f ca="1">INDEX(funnel_data!$B$3:$X$140,MATCH(SMALL(INDIRECT("'" &amp; "funnel_data'!$" &amp; $B$1 &amp; "$3:$" &amp; $B$1 &amp;"$140"),ROWS(D$3:D19)),INDIRECT("'" &amp; "funnel_data'!$" &amp; $B$1 &amp; "$3:$" &amp; $B$1 &amp;"$140"),0),COLUMN()+COLUMN(INDIRECT($B$1&amp;"1"))-2)</f>
        <v>6</v>
      </c>
      <c r="E19" s="12">
        <f ca="1">INDEX(funnel_data!$B$3:$X$140,MATCH(SMALL(INDIRECT("'" &amp; "funnel_data'!$" &amp; $B$1 &amp; "$3:$" &amp; $B$1 &amp;"$140"),ROWS(E$3:E19)),INDIRECT("'" &amp; "funnel_data'!$" &amp; $B$1 &amp; "$3:$" &amp; $B$1 &amp;"$140"),0),COLUMN()+COLUMN(INDIRECT($B$1&amp;"1"))-2)</f>
        <v>6.1224489795918366E-2</v>
      </c>
      <c r="F19" s="12">
        <f ca="1">INDEX(funnel_data!$B$3:$X$140,MATCH(SMALL(INDIRECT("'" &amp; "funnel_data'!$" &amp; $B$1 &amp; "$3:$" &amp; $B$1 &amp;"$140"),ROWS(F$3:F19)),INDIRECT("'" &amp; "funnel_data'!$" &amp; $B$1 &amp; "$3:$" &amp; $B$1 &amp;"$140"),0),COLUMN()+COLUMN(INDIRECT($B$1&amp;"1"))-2)</f>
        <v>4.2820310180952947E-2</v>
      </c>
      <c r="G19" s="12">
        <f ca="1">INDEX(funnel_data!$B$3:$X$140,MATCH(SMALL(INDIRECT("'" &amp; "funnel_data'!$" &amp; $B$1 &amp; "$3:$" &amp; $B$1 &amp;"$140"),ROWS(G$3:G19)),INDIRECT("'" &amp; "funnel_data'!$" &amp; $B$1 &amp; "$3:$" &amp; $B$1 &amp;"$140"),0),COLUMN()+COLUMN(INDIRECT($B$1&amp;"1"))-2)</f>
        <v>1.7129986145684853E-2</v>
      </c>
      <c r="H19" s="12">
        <f ca="1">INDEX(funnel_data!$B$3:$X$140,MATCH(SMALL(INDIRECT("'" &amp; "funnel_data'!$" &amp; $B$1 &amp; "$3:$" &amp; $B$1 &amp;"$140"),ROWS(H$3:H19)),INDIRECT("'" &amp; "funnel_data'!$" &amp; $B$1 &amp; "$3:$" &amp; $B$1 &amp;"$140"),0),COLUMN()+COLUMN(INDIRECT($B$1&amp;"1"))-2)</f>
        <v>0.10300148071527154</v>
      </c>
      <c r="I19" s="12">
        <f ca="1">INDEX(funnel_data!$B$3:$X$140,MATCH(SMALL(INDIRECT("'" &amp; "funnel_data'!$" &amp; $B$1 &amp; "$3:$" &amp; $B$1 &amp;"$140"),ROWS(I$3:I19)),INDIRECT("'" &amp; "funnel_data'!$" &amp; $B$1 &amp; "$3:$" &amp; $B$1 &amp;"$140"),0),COLUMN()+COLUMN(INDIRECT($B$1&amp;"1"))-2)</f>
        <v>1.0701496880831574E-2</v>
      </c>
      <c r="J19" s="12">
        <f ca="1">INDEX(funnel_data!$B$3:$X$140,MATCH(SMALL(INDIRECT("'" &amp; "funnel_data'!$" &amp; $B$1 &amp; "$3:$" &amp; $B$1 &amp;"$140"),ROWS(J$3:J19)),INDIRECT("'" &amp; "funnel_data'!$" &amp; $B$1 &amp; "$3:$" &amp; $B$1 &amp;"$140"),0),COLUMN()+COLUMN(INDIRECT($B$1&amp;"1"))-2)</f>
        <v>0.1561253520435886</v>
      </c>
      <c r="K19" s="12" t="str">
        <f ca="1">INDEX(funnel_data!$B$3:$X$140,MATCH(SMALL(INDIRECT("'" &amp; "funnel_data'!$" &amp; $B$1 &amp; "$3:$" &amp; $B$1 &amp;"$140"),ROWS(K$3:K19)),INDIRECT("'" &amp; "funnel_data'!$" &amp; $B$1 &amp; "$3:$" &amp; $B$1 &amp;"$140"),0),COLUMN()+COLUMN(INDIRECT($B$1&amp;"1"))-2)</f>
        <v/>
      </c>
    </row>
    <row r="20" spans="1:11" x14ac:dyDescent="0.3">
      <c r="A20" s="12"/>
      <c r="B20" s="12" t="str">
        <f ca="1">INDEX(funnel_data!$B$3:$X$140,MATCH(SMALL(INDIRECT("'" &amp; "funnel_data'!$" &amp; $B$1 &amp; "$3:$" &amp; $B$1 &amp;"$140"),ROWS(B$3:B20)),INDIRECT("'" &amp; "funnel_data'!$" &amp; $B$1 &amp; "$3:$" &amp; $B$1 &amp;"$140"),0),1)</f>
        <v>Trust045</v>
      </c>
      <c r="C20" s="12">
        <f ca="1">INDEX(funnel_data!$B$3:$X$140,MATCH(SMALL(INDIRECT("'" &amp; "funnel_data'!$" &amp; $B$1 &amp; "$3:$" &amp; $B$1 &amp;"$140"),ROWS(C$3:C20)),INDIRECT("'" &amp; "funnel_data'!$" &amp; $B$1 &amp; "$3:$" &amp; $B$1 &amp;"$140"),0),COLUMN()+COLUMN(INDIRECT($B$1&amp;"1"))-2)</f>
        <v>107</v>
      </c>
      <c r="D20" s="12">
        <f ca="1">INDEX(funnel_data!$B$3:$X$140,MATCH(SMALL(INDIRECT("'" &amp; "funnel_data'!$" &amp; $B$1 &amp; "$3:$" &amp; $B$1 &amp;"$140"),ROWS(D$3:D20)),INDIRECT("'" &amp; "funnel_data'!$" &amp; $B$1 &amp; "$3:$" &amp; $B$1 &amp;"$140"),0),COLUMN()+COLUMN(INDIRECT($B$1&amp;"1"))-2)</f>
        <v>8</v>
      </c>
      <c r="E20" s="12">
        <f ca="1">INDEX(funnel_data!$B$3:$X$140,MATCH(SMALL(INDIRECT("'" &amp; "funnel_data'!$" &amp; $B$1 &amp; "$3:$" &amp; $B$1 &amp;"$140"),ROWS(E$3:E20)),INDIRECT("'" &amp; "funnel_data'!$" &amp; $B$1 &amp; "$3:$" &amp; $B$1 &amp;"$140"),0),COLUMN()+COLUMN(INDIRECT($B$1&amp;"1"))-2)</f>
        <v>7.476635514018691E-2</v>
      </c>
      <c r="F20" s="12">
        <f ca="1">INDEX(funnel_data!$B$3:$X$140,MATCH(SMALL(INDIRECT("'" &amp; "funnel_data'!$" &amp; $B$1 &amp; "$3:$" &amp; $B$1 &amp;"$140"),ROWS(F$3:F20)),INDIRECT("'" &amp; "funnel_data'!$" &amp; $B$1 &amp; "$3:$" &amp; $B$1 &amp;"$140"),0),COLUMN()+COLUMN(INDIRECT($B$1&amp;"1"))-2)</f>
        <v>4.2820310180952947E-2</v>
      </c>
      <c r="G20" s="12">
        <f ca="1">INDEX(funnel_data!$B$3:$X$140,MATCH(SMALL(INDIRECT("'" &amp; "funnel_data'!$" &amp; $B$1 &amp; "$3:$" &amp; $B$1 &amp;"$140"),ROWS(G$3:G20)),INDIRECT("'" &amp; "funnel_data'!$" &amp; $B$1 &amp; "$3:$" &amp; $B$1 &amp;"$140"),0),COLUMN()+COLUMN(INDIRECT($B$1&amp;"1"))-2)</f>
        <v>1.7780179199779523E-2</v>
      </c>
      <c r="H20" s="12">
        <f ca="1">INDEX(funnel_data!$B$3:$X$140,MATCH(SMALL(INDIRECT("'" &amp; "funnel_data'!$" &amp; $B$1 &amp; "$3:$" &amp; $B$1 &amp;"$140"),ROWS(H$3:H20)),INDIRECT("'" &amp; "funnel_data'!$" &amp; $B$1 &amp; "$3:$" &amp; $B$1 &amp;"$140"),0),COLUMN()+COLUMN(INDIRECT($B$1&amp;"1"))-2)</f>
        <v>9.9550736076830793E-2</v>
      </c>
      <c r="I20" s="12">
        <f ca="1">INDEX(funnel_data!$B$3:$X$140,MATCH(SMALL(INDIRECT("'" &amp; "funnel_data'!$" &amp; $B$1 &amp; "$3:$" &amp; $B$1 &amp;"$140"),ROWS(I$3:I20)),INDIRECT("'" &amp; "funnel_data'!$" &amp; $B$1 &amp; "$3:$" &amp; $B$1 &amp;"$140"),0),COLUMN()+COLUMN(INDIRECT($B$1&amp;"1"))-2)</f>
        <v>1.12763433437208E-2</v>
      </c>
      <c r="J20" s="12">
        <f ca="1">INDEX(funnel_data!$B$3:$X$140,MATCH(SMALL(INDIRECT("'" &amp; "funnel_data'!$" &amp; $B$1 &amp; "$3:$" &amp; $B$1 &amp;"$140"),ROWS(J$3:J20)),INDIRECT("'" &amp; "funnel_data'!$" &amp; $B$1 &amp; "$3:$" &amp; $B$1 &amp;"$140"),0),COLUMN()+COLUMN(INDIRECT($B$1&amp;"1"))-2)</f>
        <v>0.14928126302738393</v>
      </c>
      <c r="K20" s="12" t="str">
        <f ca="1">INDEX(funnel_data!$B$3:$X$140,MATCH(SMALL(INDIRECT("'" &amp; "funnel_data'!$" &amp; $B$1 &amp; "$3:$" &amp; $B$1 &amp;"$140"),ROWS(K$3:K20)),INDIRECT("'" &amp; "funnel_data'!$" &amp; $B$1 &amp; "$3:$" &amp; $B$1 &amp;"$140"),0),COLUMN()+COLUMN(INDIRECT($B$1&amp;"1"))-2)</f>
        <v/>
      </c>
    </row>
    <row r="21" spans="1:11" x14ac:dyDescent="0.3">
      <c r="A21" s="12"/>
      <c r="B21" s="12" t="str">
        <f ca="1">INDEX(funnel_data!$B$3:$X$140,MATCH(SMALL(INDIRECT("'" &amp; "funnel_data'!$" &amp; $B$1 &amp; "$3:$" &amp; $B$1 &amp;"$140"),ROWS(B$3:B21)),INDIRECT("'" &amp; "funnel_data'!$" &amp; $B$1 &amp; "$3:$" &amp; $B$1 &amp;"$140"),0),1)</f>
        <v>Trust127</v>
      </c>
      <c r="C21" s="12">
        <f ca="1">INDEX(funnel_data!$B$3:$X$140,MATCH(SMALL(INDIRECT("'" &amp; "funnel_data'!$" &amp; $B$1 &amp; "$3:$" &amp; $B$1 &amp;"$140"),ROWS(C$3:C21)),INDIRECT("'" &amp; "funnel_data'!$" &amp; $B$1 &amp; "$3:$" &amp; $B$1 &amp;"$140"),0),COLUMN()+COLUMN(INDIRECT($B$1&amp;"1"))-2)</f>
        <v>111</v>
      </c>
      <c r="D21" s="12">
        <f ca="1">INDEX(funnel_data!$B$3:$X$140,MATCH(SMALL(INDIRECT("'" &amp; "funnel_data'!$" &amp; $B$1 &amp; "$3:$" &amp; $B$1 &amp;"$140"),ROWS(D$3:D21)),INDIRECT("'" &amp; "funnel_data'!$" &amp; $B$1 &amp; "$3:$" &amp; $B$1 &amp;"$140"),0),COLUMN()+COLUMN(INDIRECT($B$1&amp;"1"))-2)</f>
        <v>4</v>
      </c>
      <c r="E21" s="12">
        <f ca="1">INDEX(funnel_data!$B$3:$X$140,MATCH(SMALL(INDIRECT("'" &amp; "funnel_data'!$" &amp; $B$1 &amp; "$3:$" &amp; $B$1 &amp;"$140"),ROWS(E$3:E21)),INDIRECT("'" &amp; "funnel_data'!$" &amp; $B$1 &amp; "$3:$" &amp; $B$1 &amp;"$140"),0),COLUMN()+COLUMN(INDIRECT($B$1&amp;"1"))-2)</f>
        <v>3.6036036036036036E-2</v>
      </c>
      <c r="F21" s="12">
        <f ca="1">INDEX(funnel_data!$B$3:$X$140,MATCH(SMALL(INDIRECT("'" &amp; "funnel_data'!$" &amp; $B$1 &amp; "$3:$" &amp; $B$1 &amp;"$140"),ROWS(F$3:F21)),INDIRECT("'" &amp; "funnel_data'!$" &amp; $B$1 &amp; "$3:$" &amp; $B$1 &amp;"$140"),0),COLUMN()+COLUMN(INDIRECT($B$1&amp;"1"))-2)</f>
        <v>4.2820310180952947E-2</v>
      </c>
      <c r="G21" s="12">
        <f ca="1">INDEX(funnel_data!$B$3:$X$140,MATCH(SMALL(INDIRECT("'" &amp; "funnel_data'!$" &amp; $B$1 &amp; "$3:$" &amp; $B$1 &amp;"$140"),ROWS(G$3:G21)),INDIRECT("'" &amp; "funnel_data'!$" &amp; $B$1 &amp; "$3:$" &amp; $B$1 &amp;"$140"),0),COLUMN()+COLUMN(INDIRECT($B$1&amp;"1"))-2)</f>
        <v>1.8051825796246177E-2</v>
      </c>
      <c r="H21" s="12">
        <f ca="1">INDEX(funnel_data!$B$3:$X$140,MATCH(SMALL(INDIRECT("'" &amp; "funnel_data'!$" &amp; $B$1 &amp; "$3:$" &amp; $B$1 &amp;"$140"),ROWS(H$3:H21)),INDIRECT("'" &amp; "funnel_data'!$" &amp; $B$1 &amp; "$3:$" &amp; $B$1 &amp;"$140"),0),COLUMN()+COLUMN(INDIRECT($B$1&amp;"1"))-2)</f>
        <v>9.8175298000109448E-2</v>
      </c>
      <c r="I21" s="12">
        <f ca="1">INDEX(funnel_data!$B$3:$X$140,MATCH(SMALL(INDIRECT("'" &amp; "funnel_data'!$" &amp; $B$1 &amp; "$3:$" &amp; $B$1 &amp;"$140"),ROWS(I$3:I21)),INDIRECT("'" &amp; "funnel_data'!$" &amp; $B$1 &amp; "$3:$" &amp; $B$1 &amp;"$140"),0),COLUMN()+COLUMN(INDIRECT($B$1&amp;"1"))-2)</f>
        <v>1.1520411007744598E-2</v>
      </c>
      <c r="J21" s="12">
        <f ca="1">INDEX(funnel_data!$B$3:$X$140,MATCH(SMALL(INDIRECT("'" &amp; "funnel_data'!$" &amp; $B$1 &amp; "$3:$" &amp; $B$1 &amp;"$140"),ROWS(J$3:J21)),INDIRECT("'" &amp; "funnel_data'!$" &amp; $B$1 &amp; "$3:$" &amp; $B$1 &amp;"$140"),0),COLUMN()+COLUMN(INDIRECT($B$1&amp;"1"))-2)</f>
        <v>0.14655134223566341</v>
      </c>
      <c r="K21" s="12" t="str">
        <f ca="1">INDEX(funnel_data!$B$3:$X$140,MATCH(SMALL(INDIRECT("'" &amp; "funnel_data'!$" &amp; $B$1 &amp; "$3:$" &amp; $B$1 &amp;"$140"),ROWS(K$3:K21)),INDIRECT("'" &amp; "funnel_data'!$" &amp; $B$1 &amp; "$3:$" &amp; $B$1 &amp;"$140"),0),COLUMN()+COLUMN(INDIRECT($B$1&amp;"1"))-2)</f>
        <v/>
      </c>
    </row>
    <row r="22" spans="1:11" x14ac:dyDescent="0.3">
      <c r="A22" s="12"/>
      <c r="B22" s="12" t="str">
        <f ca="1">INDEX(funnel_data!$B$3:$X$140,MATCH(SMALL(INDIRECT("'" &amp; "funnel_data'!$" &amp; $B$1 &amp; "$3:$" &amp; $B$1 &amp;"$140"),ROWS(B$3:B22)),INDIRECT("'" &amp; "funnel_data'!$" &amp; $B$1 &amp; "$3:$" &amp; $B$1 &amp;"$140"),0),1)</f>
        <v>Trust066</v>
      </c>
      <c r="C22" s="12">
        <f ca="1">INDEX(funnel_data!$B$3:$X$140,MATCH(SMALL(INDIRECT("'" &amp; "funnel_data'!$" &amp; $B$1 &amp; "$3:$" &amp; $B$1 &amp;"$140"),ROWS(C$3:C22)),INDIRECT("'" &amp; "funnel_data'!$" &amp; $B$1 &amp; "$3:$" &amp; $B$1 &amp;"$140"),0),COLUMN()+COLUMN(INDIRECT($B$1&amp;"1"))-2)</f>
        <v>114</v>
      </c>
      <c r="D22" s="12">
        <f ca="1">INDEX(funnel_data!$B$3:$X$140,MATCH(SMALL(INDIRECT("'" &amp; "funnel_data'!$" &amp; $B$1 &amp; "$3:$" &amp; $B$1 &amp;"$140"),ROWS(D$3:D22)),INDIRECT("'" &amp; "funnel_data'!$" &amp; $B$1 &amp; "$3:$" &amp; $B$1 &amp;"$140"),0),COLUMN()+COLUMN(INDIRECT($B$1&amp;"1"))-2)</f>
        <v>4</v>
      </c>
      <c r="E22" s="12">
        <f ca="1">INDEX(funnel_data!$B$3:$X$140,MATCH(SMALL(INDIRECT("'" &amp; "funnel_data'!$" &amp; $B$1 &amp; "$3:$" &amp; $B$1 &amp;"$140"),ROWS(E$3:E22)),INDIRECT("'" &amp; "funnel_data'!$" &amp; $B$1 &amp; "$3:$" &amp; $B$1 &amp;"$140"),0),COLUMN()+COLUMN(INDIRECT($B$1&amp;"1"))-2)</f>
        <v>3.5087719298245612E-2</v>
      </c>
      <c r="F22" s="12">
        <f ca="1">INDEX(funnel_data!$B$3:$X$140,MATCH(SMALL(INDIRECT("'" &amp; "funnel_data'!$" &amp; $B$1 &amp; "$3:$" &amp; $B$1 &amp;"$140"),ROWS(F$3:F22)),INDIRECT("'" &amp; "funnel_data'!$" &amp; $B$1 &amp; "$3:$" &amp; $B$1 &amp;"$140"),0),COLUMN()+COLUMN(INDIRECT($B$1&amp;"1"))-2)</f>
        <v>4.2820310180952947E-2</v>
      </c>
      <c r="G22" s="12">
        <f ca="1">INDEX(funnel_data!$B$3:$X$140,MATCH(SMALL(INDIRECT("'" &amp; "funnel_data'!$" &amp; $B$1 &amp; "$3:$" &amp; $B$1 &amp;"$140"),ROWS(G$3:G22)),INDIRECT("'" &amp; "funnel_data'!$" &amp; $B$1 &amp; "$3:$" &amp; $B$1 &amp;"$140"),0),COLUMN()+COLUMN(INDIRECT($B$1&amp;"1"))-2)</f>
        <v>1.8249151839916815E-2</v>
      </c>
      <c r="H22" s="12">
        <f ca="1">INDEX(funnel_data!$B$3:$X$140,MATCH(SMALL(INDIRECT("'" &amp; "funnel_data'!$" &amp; $B$1 &amp; "$3:$" &amp; $B$1 &amp;"$140"),ROWS(H$3:H22)),INDIRECT("'" &amp; "funnel_data'!$" &amp; $B$1 &amp; "$3:$" &amp; $B$1 &amp;"$140"),0),COLUMN()+COLUMN(INDIRECT($B$1&amp;"1"))-2)</f>
        <v>9.7199303724648425E-2</v>
      </c>
      <c r="I22" s="12">
        <f ca="1">INDEX(funnel_data!$B$3:$X$140,MATCH(SMALL(INDIRECT("'" &amp; "funnel_data'!$" &amp; $B$1 &amp; "$3:$" &amp; $B$1 &amp;"$140"),ROWS(I$3:I22)),INDIRECT("'" &amp; "funnel_data'!$" &amp; $B$1 &amp; "$3:$" &amp; $B$1 &amp;"$140"),0),COLUMN()+COLUMN(INDIRECT($B$1&amp;"1"))-2)</f>
        <v>1.1699146200335794E-2</v>
      </c>
      <c r="J22" s="12">
        <f ca="1">INDEX(funnel_data!$B$3:$X$140,MATCH(SMALL(INDIRECT("'" &amp; "funnel_data'!$" &amp; $B$1 &amp; "$3:$" &amp; $B$1 &amp;"$140"),ROWS(J$3:J22)),INDIRECT("'" &amp; "funnel_data'!$" &amp; $B$1 &amp; "$3:$" &amp; $B$1 &amp;"$140"),0),COLUMN()+COLUMN(INDIRECT($B$1&amp;"1"))-2)</f>
        <v>0.14461384891770149</v>
      </c>
      <c r="K22" s="12" t="str">
        <f ca="1">INDEX(funnel_data!$B$3:$X$140,MATCH(SMALL(INDIRECT("'" &amp; "funnel_data'!$" &amp; $B$1 &amp; "$3:$" &amp; $B$1 &amp;"$140"),ROWS(K$3:K22)),INDIRECT("'" &amp; "funnel_data'!$" &amp; $B$1 &amp; "$3:$" &amp; $B$1 &amp;"$140"),0),COLUMN()+COLUMN(INDIRECT($B$1&amp;"1"))-2)</f>
        <v/>
      </c>
    </row>
    <row r="23" spans="1:11" x14ac:dyDescent="0.3">
      <c r="A23" s="12"/>
      <c r="B23" s="12" t="str">
        <f ca="1">INDEX(funnel_data!$B$3:$X$140,MATCH(SMALL(INDIRECT("'" &amp; "funnel_data'!$" &amp; $B$1 &amp; "$3:$" &amp; $B$1 &amp;"$140"),ROWS(B$3:B23)),INDIRECT("'" &amp; "funnel_data'!$" &amp; $B$1 &amp; "$3:$" &amp; $B$1 &amp;"$140"),0),1)</f>
        <v>Trust101</v>
      </c>
      <c r="C23" s="12">
        <f ca="1">INDEX(funnel_data!$B$3:$X$140,MATCH(SMALL(INDIRECT("'" &amp; "funnel_data'!$" &amp; $B$1 &amp; "$3:$" &amp; $B$1 &amp;"$140"),ROWS(C$3:C23)),INDIRECT("'" &amp; "funnel_data'!$" &amp; $B$1 &amp; "$3:$" &amp; $B$1 &amp;"$140"),0),COLUMN()+COLUMN(INDIRECT($B$1&amp;"1"))-2)</f>
        <v>114</v>
      </c>
      <c r="D23" s="12">
        <f ca="1">INDEX(funnel_data!$B$3:$X$140,MATCH(SMALL(INDIRECT("'" &amp; "funnel_data'!$" &amp; $B$1 &amp; "$3:$" &amp; $B$1 &amp;"$140"),ROWS(D$3:D23)),INDIRECT("'" &amp; "funnel_data'!$" &amp; $B$1 &amp; "$3:$" &amp; $B$1 &amp;"$140"),0),COLUMN()+COLUMN(INDIRECT($B$1&amp;"1"))-2)</f>
        <v>3</v>
      </c>
      <c r="E23" s="12">
        <f ca="1">INDEX(funnel_data!$B$3:$X$140,MATCH(SMALL(INDIRECT("'" &amp; "funnel_data'!$" &amp; $B$1 &amp; "$3:$" &amp; $B$1 &amp;"$140"),ROWS(E$3:E23)),INDIRECT("'" &amp; "funnel_data'!$" &amp; $B$1 &amp; "$3:$" &amp; $B$1 &amp;"$140"),0),COLUMN()+COLUMN(INDIRECT($B$1&amp;"1"))-2)</f>
        <v>2.6315789473684209E-2</v>
      </c>
      <c r="F23" s="12">
        <f ca="1">INDEX(funnel_data!$B$3:$X$140,MATCH(SMALL(INDIRECT("'" &amp; "funnel_data'!$" &amp; $B$1 &amp; "$3:$" &amp; $B$1 &amp;"$140"),ROWS(F$3:F23)),INDIRECT("'" &amp; "funnel_data'!$" &amp; $B$1 &amp; "$3:$" &amp; $B$1 &amp;"$140"),0),COLUMN()+COLUMN(INDIRECT($B$1&amp;"1"))-2)</f>
        <v>4.2820310180952947E-2</v>
      </c>
      <c r="G23" s="12">
        <f ca="1">INDEX(funnel_data!$B$3:$X$140,MATCH(SMALL(INDIRECT("'" &amp; "funnel_data'!$" &amp; $B$1 &amp; "$3:$" &amp; $B$1 &amp;"$140"),ROWS(G$3:G23)),INDIRECT("'" &amp; "funnel_data'!$" &amp; $B$1 &amp; "$3:$" &amp; $B$1 &amp;"$140"),0),COLUMN()+COLUMN(INDIRECT($B$1&amp;"1"))-2)</f>
        <v>1.8249151839916815E-2</v>
      </c>
      <c r="H23" s="12">
        <f ca="1">INDEX(funnel_data!$B$3:$X$140,MATCH(SMALL(INDIRECT("'" &amp; "funnel_data'!$" &amp; $B$1 &amp; "$3:$" &amp; $B$1 &amp;"$140"),ROWS(H$3:H23)),INDIRECT("'" &amp; "funnel_data'!$" &amp; $B$1 &amp; "$3:$" &amp; $B$1 &amp;"$140"),0),COLUMN()+COLUMN(INDIRECT($B$1&amp;"1"))-2)</f>
        <v>9.7199303724648425E-2</v>
      </c>
      <c r="I23" s="12">
        <f ca="1">INDEX(funnel_data!$B$3:$X$140,MATCH(SMALL(INDIRECT("'" &amp; "funnel_data'!$" &amp; $B$1 &amp; "$3:$" &amp; $B$1 &amp;"$140"),ROWS(I$3:I23)),INDIRECT("'" &amp; "funnel_data'!$" &amp; $B$1 &amp; "$3:$" &amp; $B$1 &amp;"$140"),0),COLUMN()+COLUMN(INDIRECT($B$1&amp;"1"))-2)</f>
        <v>1.1699146200335794E-2</v>
      </c>
      <c r="J23" s="12">
        <f ca="1">INDEX(funnel_data!$B$3:$X$140,MATCH(SMALL(INDIRECT("'" &amp; "funnel_data'!$" &amp; $B$1 &amp; "$3:$" &amp; $B$1 &amp;"$140"),ROWS(J$3:J23)),INDIRECT("'" &amp; "funnel_data'!$" &amp; $B$1 &amp; "$3:$" &amp; $B$1 &amp;"$140"),0),COLUMN()+COLUMN(INDIRECT($B$1&amp;"1"))-2)</f>
        <v>0.14461384891770149</v>
      </c>
      <c r="K23" s="12" t="str">
        <f ca="1">INDEX(funnel_data!$B$3:$X$140,MATCH(SMALL(INDIRECT("'" &amp; "funnel_data'!$" &amp; $B$1 &amp; "$3:$" &amp; $B$1 &amp;"$140"),ROWS(K$3:K23)),INDIRECT("'" &amp; "funnel_data'!$" &amp; $B$1 &amp; "$3:$" &amp; $B$1 &amp;"$140"),0),COLUMN()+COLUMN(INDIRECT($B$1&amp;"1"))-2)</f>
        <v/>
      </c>
    </row>
    <row r="24" spans="1:11" x14ac:dyDescent="0.3">
      <c r="A24" s="12"/>
      <c r="B24" s="12" t="str">
        <f ca="1">INDEX(funnel_data!$B$3:$X$140,MATCH(SMALL(INDIRECT("'" &amp; "funnel_data'!$" &amp; $B$1 &amp; "$3:$" &amp; $B$1 &amp;"$140"),ROWS(B$3:B24)),INDIRECT("'" &amp; "funnel_data'!$" &amp; $B$1 &amp; "$3:$" &amp; $B$1 &amp;"$140"),0),1)</f>
        <v>Trust077</v>
      </c>
      <c r="C24" s="12">
        <f ca="1">INDEX(funnel_data!$B$3:$X$140,MATCH(SMALL(INDIRECT("'" &amp; "funnel_data'!$" &amp; $B$1 &amp; "$3:$" &amp; $B$1 &amp;"$140"),ROWS(C$3:C24)),INDIRECT("'" &amp; "funnel_data'!$" &amp; $B$1 &amp; "$3:$" &amp; $B$1 &amp;"$140"),0),COLUMN()+COLUMN(INDIRECT($B$1&amp;"1"))-2)</f>
        <v>117</v>
      </c>
      <c r="D24" s="12">
        <f ca="1">INDEX(funnel_data!$B$3:$X$140,MATCH(SMALL(INDIRECT("'" &amp; "funnel_data'!$" &amp; $B$1 &amp; "$3:$" &amp; $B$1 &amp;"$140"),ROWS(D$3:D24)),INDIRECT("'" &amp; "funnel_data'!$" &amp; $B$1 &amp; "$3:$" &amp; $B$1 &amp;"$140"),0),COLUMN()+COLUMN(INDIRECT($B$1&amp;"1"))-2)</f>
        <v>6</v>
      </c>
      <c r="E24" s="12">
        <f ca="1">INDEX(funnel_data!$B$3:$X$140,MATCH(SMALL(INDIRECT("'" &amp; "funnel_data'!$" &amp; $B$1 &amp; "$3:$" &amp; $B$1 &amp;"$140"),ROWS(E$3:E24)),INDIRECT("'" &amp; "funnel_data'!$" &amp; $B$1 &amp; "$3:$" &amp; $B$1 &amp;"$140"),0),COLUMN()+COLUMN(INDIRECT($B$1&amp;"1"))-2)</f>
        <v>5.128205128205128E-2</v>
      </c>
      <c r="F24" s="12">
        <f ca="1">INDEX(funnel_data!$B$3:$X$140,MATCH(SMALL(INDIRECT("'" &amp; "funnel_data'!$" &amp; $B$1 &amp; "$3:$" &amp; $B$1 &amp;"$140"),ROWS(F$3:F24)),INDIRECT("'" &amp; "funnel_data'!$" &amp; $B$1 &amp; "$3:$" &amp; $B$1 &amp;"$140"),0),COLUMN()+COLUMN(INDIRECT($B$1&amp;"1"))-2)</f>
        <v>4.2820310180952947E-2</v>
      </c>
      <c r="G24" s="12">
        <f ca="1">INDEX(funnel_data!$B$3:$X$140,MATCH(SMALL(INDIRECT("'" &amp; "funnel_data'!$" &amp; $B$1 &amp; "$3:$" &amp; $B$1 &amp;"$140"),ROWS(G$3:G24)),INDIRECT("'" &amp; "funnel_data'!$" &amp; $B$1 &amp; "$3:$" &amp; $B$1 &amp;"$140"),0),COLUMN()+COLUMN(INDIRECT($B$1&amp;"1"))-2)</f>
        <v>1.8441266746295901E-2</v>
      </c>
      <c r="H24" s="12">
        <f ca="1">INDEX(funnel_data!$B$3:$X$140,MATCH(SMALL(INDIRECT("'" &amp; "funnel_data'!$" &amp; $B$1 &amp; "$3:$" &amp; $B$1 &amp;"$140"),ROWS(H$3:H24)),INDIRECT("'" &amp; "funnel_data'!$" &amp; $B$1 &amp; "$3:$" &amp; $B$1 &amp;"$140"),0),COLUMN()+COLUMN(INDIRECT($B$1&amp;"1"))-2)</f>
        <v>9.6267182846749788E-2</v>
      </c>
      <c r="I24" s="12">
        <f ca="1">INDEX(funnel_data!$B$3:$X$140,MATCH(SMALL(INDIRECT("'" &amp; "funnel_data'!$" &amp; $B$1 &amp; "$3:$" &amp; $B$1 &amp;"$140"),ROWS(I$3:I24)),INDIRECT("'" &amp; "funnel_data'!$" &amp; $B$1 &amp; "$3:$" &amp; $B$1 &amp;"$140"),0),COLUMN()+COLUMN(INDIRECT($B$1&amp;"1"))-2)</f>
        <v>1.1874328060588048E-2</v>
      </c>
      <c r="J24" s="12">
        <f ca="1">INDEX(funnel_data!$B$3:$X$140,MATCH(SMALL(INDIRECT("'" &amp; "funnel_data'!$" &amp; $B$1 &amp; "$3:$" &amp; $B$1 &amp;"$140"),ROWS(J$3:J24)),INDIRECT("'" &amp; "funnel_data'!$" &amp; $B$1 &amp; "$3:$" &amp; $B$1 &amp;"$140"),0),COLUMN()+COLUMN(INDIRECT($B$1&amp;"1"))-2)</f>
        <v>0.14276329576825197</v>
      </c>
      <c r="K24" s="12" t="str">
        <f ca="1">INDEX(funnel_data!$B$3:$X$140,MATCH(SMALL(INDIRECT("'" &amp; "funnel_data'!$" &amp; $B$1 &amp; "$3:$" &amp; $B$1 &amp;"$140"),ROWS(K$3:K24)),INDIRECT("'" &amp; "funnel_data'!$" &amp; $B$1 &amp; "$3:$" &amp; $B$1 &amp;"$140"),0),COLUMN()+COLUMN(INDIRECT($B$1&amp;"1"))-2)</f>
        <v/>
      </c>
    </row>
    <row r="25" spans="1:11" x14ac:dyDescent="0.3">
      <c r="A25" s="12"/>
      <c r="B25" s="12" t="str">
        <f ca="1">INDEX(funnel_data!$B$3:$X$140,MATCH(SMALL(INDIRECT("'" &amp; "funnel_data'!$" &amp; $B$1 &amp; "$3:$" &amp; $B$1 &amp;"$140"),ROWS(B$3:B25)),INDIRECT("'" &amp; "funnel_data'!$" &amp; $B$1 &amp; "$3:$" &amp; $B$1 &amp;"$140"),0),1)</f>
        <v>Trust022</v>
      </c>
      <c r="C25" s="12">
        <f ca="1">INDEX(funnel_data!$B$3:$X$140,MATCH(SMALL(INDIRECT("'" &amp; "funnel_data'!$" &amp; $B$1 &amp; "$3:$" &amp; $B$1 &amp;"$140"),ROWS(C$3:C25)),INDIRECT("'" &amp; "funnel_data'!$" &amp; $B$1 &amp; "$3:$" &amp; $B$1 &amp;"$140"),0),COLUMN()+COLUMN(INDIRECT($B$1&amp;"1"))-2)</f>
        <v>128</v>
      </c>
      <c r="D25" s="12">
        <f ca="1">INDEX(funnel_data!$B$3:$X$140,MATCH(SMALL(INDIRECT("'" &amp; "funnel_data'!$" &amp; $B$1 &amp; "$3:$" &amp; $B$1 &amp;"$140"),ROWS(D$3:D25)),INDIRECT("'" &amp; "funnel_data'!$" &amp; $B$1 &amp; "$3:$" &amp; $B$1 &amp;"$140"),0),COLUMN()+COLUMN(INDIRECT($B$1&amp;"1"))-2)</f>
        <v>6</v>
      </c>
      <c r="E25" s="12">
        <f ca="1">INDEX(funnel_data!$B$3:$X$140,MATCH(SMALL(INDIRECT("'" &amp; "funnel_data'!$" &amp; $B$1 &amp; "$3:$" &amp; $B$1 &amp;"$140"),ROWS(E$3:E25)),INDIRECT("'" &amp; "funnel_data'!$" &amp; $B$1 &amp; "$3:$" &amp; $B$1 &amp;"$140"),0),COLUMN()+COLUMN(INDIRECT($B$1&amp;"1"))-2)</f>
        <v>4.6875E-2</v>
      </c>
      <c r="F25" s="12">
        <f ca="1">INDEX(funnel_data!$B$3:$X$140,MATCH(SMALL(INDIRECT("'" &amp; "funnel_data'!$" &amp; $B$1 &amp; "$3:$" &amp; $B$1 &amp;"$140"),ROWS(F$3:F25)),INDIRECT("'" &amp; "funnel_data'!$" &amp; $B$1 &amp; "$3:$" &amp; $B$1 &amp;"$140"),0),COLUMN()+COLUMN(INDIRECT($B$1&amp;"1"))-2)</f>
        <v>4.2820310180952947E-2</v>
      </c>
      <c r="G25" s="12">
        <f ca="1">INDEX(funnel_data!$B$3:$X$140,MATCH(SMALL(INDIRECT("'" &amp; "funnel_data'!$" &amp; $B$1 &amp; "$3:$" &amp; $B$1 &amp;"$140"),ROWS(G$3:G25)),INDIRECT("'" &amp; "funnel_data'!$" &amp; $B$1 &amp; "$3:$" &amp; $B$1 &amp;"$140"),0),COLUMN()+COLUMN(INDIRECT($B$1&amp;"1"))-2)</f>
        <v>1.9104760379087912E-2</v>
      </c>
      <c r="H25" s="12">
        <f ca="1">INDEX(funnel_data!$B$3:$X$140,MATCH(SMALL(INDIRECT("'" &amp; "funnel_data'!$" &amp; $B$1 &amp; "$3:$" &amp; $B$1 &amp;"$140"),ROWS(H$3:H25)),INDIRECT("'" &amp; "funnel_data'!$" &amp; $B$1 &amp; "$3:$" &amp; $B$1 &amp;"$140"),0),COLUMN()+COLUMN(INDIRECT($B$1&amp;"1"))-2)</f>
        <v>9.3178459836109367E-2</v>
      </c>
      <c r="I25" s="12">
        <f ca="1">INDEX(funnel_data!$B$3:$X$140,MATCH(SMALL(INDIRECT("'" &amp; "funnel_data'!$" &amp; $B$1 &amp; "$3:$" &amp; $B$1 &amp;"$140"),ROWS(I$3:I25)),INDIRECT("'" &amp; "funnel_data'!$" &amp; $B$1 &amp; "$3:$" &amp; $B$1 &amp;"$140"),0),COLUMN()+COLUMN(INDIRECT($B$1&amp;"1"))-2)</f>
        <v>1.2488198472978473E-2</v>
      </c>
      <c r="J25" s="12">
        <f ca="1">INDEX(funnel_data!$B$3:$X$140,MATCH(SMALL(INDIRECT("'" &amp; "funnel_data'!$" &amp; $B$1 &amp; "$3:$" &amp; $B$1 &amp;"$140"),ROWS(J$3:J25)),INDIRECT("'" &amp; "funnel_data'!$" &amp; $B$1 &amp; "$3:$" &amp; $B$1 &amp;"$140"),0),COLUMN()+COLUMN(INDIRECT($B$1&amp;"1"))-2)</f>
        <v>0.13663164489986895</v>
      </c>
      <c r="K25" s="12" t="str">
        <f ca="1">INDEX(funnel_data!$B$3:$X$140,MATCH(SMALL(INDIRECT("'" &amp; "funnel_data'!$" &amp; $B$1 &amp; "$3:$" &amp; $B$1 &amp;"$140"),ROWS(K$3:K25)),INDIRECT("'" &amp; "funnel_data'!$" &amp; $B$1 &amp; "$3:$" &amp; $B$1 &amp;"$140"),0),COLUMN()+COLUMN(INDIRECT($B$1&amp;"1"))-2)</f>
        <v/>
      </c>
    </row>
    <row r="26" spans="1:11" x14ac:dyDescent="0.3">
      <c r="A26" s="12"/>
      <c r="B26" s="12" t="str">
        <f ca="1">INDEX(funnel_data!$B$3:$X$140,MATCH(SMALL(INDIRECT("'" &amp; "funnel_data'!$" &amp; $B$1 &amp; "$3:$" &amp; $B$1 &amp;"$140"),ROWS(B$3:B26)),INDIRECT("'" &amp; "funnel_data'!$" &amp; $B$1 &amp; "$3:$" &amp; $B$1 &amp;"$140"),0),1)</f>
        <v>Trust019</v>
      </c>
      <c r="C26" s="12">
        <f ca="1">INDEX(funnel_data!$B$3:$X$140,MATCH(SMALL(INDIRECT("'" &amp; "funnel_data'!$" &amp; $B$1 &amp; "$3:$" &amp; $B$1 &amp;"$140"),ROWS(C$3:C26)),INDIRECT("'" &amp; "funnel_data'!$" &amp; $B$1 &amp; "$3:$" &amp; $B$1 &amp;"$140"),0),COLUMN()+COLUMN(INDIRECT($B$1&amp;"1"))-2)</f>
        <v>135</v>
      </c>
      <c r="D26" s="12">
        <f ca="1">INDEX(funnel_data!$B$3:$X$140,MATCH(SMALL(INDIRECT("'" &amp; "funnel_data'!$" &amp; $B$1 &amp; "$3:$" &amp; $B$1 &amp;"$140"),ROWS(D$3:D26)),INDIRECT("'" &amp; "funnel_data'!$" &amp; $B$1 &amp; "$3:$" &amp; $B$1 &amp;"$140"),0),COLUMN()+COLUMN(INDIRECT($B$1&amp;"1"))-2)</f>
        <v>2</v>
      </c>
      <c r="E26" s="12">
        <f ca="1">INDEX(funnel_data!$B$3:$X$140,MATCH(SMALL(INDIRECT("'" &amp; "funnel_data'!$" &amp; $B$1 &amp; "$3:$" &amp; $B$1 &amp;"$140"),ROWS(E$3:E26)),INDIRECT("'" &amp; "funnel_data'!$" &amp; $B$1 &amp; "$3:$" &amp; $B$1 &amp;"$140"),0),COLUMN()+COLUMN(INDIRECT($B$1&amp;"1"))-2)</f>
        <v>1.4814814814814815E-2</v>
      </c>
      <c r="F26" s="12">
        <f ca="1">INDEX(funnel_data!$B$3:$X$140,MATCH(SMALL(INDIRECT("'" &amp; "funnel_data'!$" &amp; $B$1 &amp; "$3:$" &amp; $B$1 &amp;"$140"),ROWS(F$3:F26)),INDIRECT("'" &amp; "funnel_data'!$" &amp; $B$1 &amp; "$3:$" &amp; $B$1 &amp;"$140"),0),COLUMN()+COLUMN(INDIRECT($B$1&amp;"1"))-2)</f>
        <v>4.2820310180952947E-2</v>
      </c>
      <c r="G26" s="12">
        <f ca="1">INDEX(funnel_data!$B$3:$X$140,MATCH(SMALL(INDIRECT("'" &amp; "funnel_data'!$" &amp; $B$1 &amp; "$3:$" &amp; $B$1 &amp;"$140"),ROWS(G$3:G26)),INDIRECT("'" &amp; "funnel_data'!$" &amp; $B$1 &amp; "$3:$" &amp; $B$1 &amp;"$140"),0),COLUMN()+COLUMN(INDIRECT($B$1&amp;"1"))-2)</f>
        <v>1.9496750876173342E-2</v>
      </c>
      <c r="H26" s="12">
        <f ca="1">INDEX(funnel_data!$B$3:$X$140,MATCH(SMALL(INDIRECT("'" &amp; "funnel_data'!$" &amp; $B$1 &amp; "$3:$" &amp; $B$1 &amp;"$140"),ROWS(H$3:H26)),INDIRECT("'" &amp; "funnel_data'!$" &amp; $B$1 &amp; "$3:$" &amp; $B$1 &amp;"$140"),0),COLUMN()+COLUMN(INDIRECT($B$1&amp;"1"))-2)</f>
        <v>9.1443224958571392E-2</v>
      </c>
      <c r="I26" s="12">
        <f ca="1">INDEX(funnel_data!$B$3:$X$140,MATCH(SMALL(INDIRECT("'" &amp; "funnel_data'!$" &amp; $B$1 &amp; "$3:$" &amp; $B$1 &amp;"$140"),ROWS(I$3:I26)),INDIRECT("'" &amp; "funnel_data'!$" &amp; $B$1 &amp; "$3:$" &amp; $B$1 &amp;"$140"),0),COLUMN()+COLUMN(INDIRECT($B$1&amp;"1"))-2)</f>
        <v>1.2857328240658956E-2</v>
      </c>
      <c r="J26" s="12">
        <f ca="1">INDEX(funnel_data!$B$3:$X$140,MATCH(SMALL(INDIRECT("'" &amp; "funnel_data'!$" &amp; $B$1 &amp; "$3:$" &amp; $B$1 &amp;"$140"),ROWS(J$3:J26)),INDIRECT("'" &amp; "funnel_data'!$" &amp; $B$1 &amp; "$3:$" &amp; $B$1 &amp;"$140"),0),COLUMN()+COLUMN(INDIRECT($B$1&amp;"1"))-2)</f>
        <v>0.13318844662900534</v>
      </c>
      <c r="K26" s="12" t="str">
        <f ca="1">INDEX(funnel_data!$B$3:$X$140,MATCH(SMALL(INDIRECT("'" &amp; "funnel_data'!$" &amp; $B$1 &amp; "$3:$" &amp; $B$1 &amp;"$140"),ROWS(K$3:K26)),INDIRECT("'" &amp; "funnel_data'!$" &amp; $B$1 &amp; "$3:$" &amp; $B$1 &amp;"$140"),0),COLUMN()+COLUMN(INDIRECT($B$1&amp;"1"))-2)</f>
        <v/>
      </c>
    </row>
    <row r="27" spans="1:11" x14ac:dyDescent="0.3">
      <c r="A27" s="12"/>
      <c r="B27" s="12" t="str">
        <f ca="1">INDEX(funnel_data!$B$3:$X$140,MATCH(SMALL(INDIRECT("'" &amp; "funnel_data'!$" &amp; $B$1 &amp; "$3:$" &amp; $B$1 &amp;"$140"),ROWS(B$3:B27)),INDIRECT("'" &amp; "funnel_data'!$" &amp; $B$1 &amp; "$3:$" &amp; $B$1 &amp;"$140"),0),1)</f>
        <v>Trust046</v>
      </c>
      <c r="C27" s="12">
        <f ca="1">INDEX(funnel_data!$B$3:$X$140,MATCH(SMALL(INDIRECT("'" &amp; "funnel_data'!$" &amp; $B$1 &amp; "$3:$" &amp; $B$1 &amp;"$140"),ROWS(C$3:C27)),INDIRECT("'" &amp; "funnel_data'!$" &amp; $B$1 &amp; "$3:$" &amp; $B$1 &amp;"$140"),0),COLUMN()+COLUMN(INDIRECT($B$1&amp;"1"))-2)</f>
        <v>135</v>
      </c>
      <c r="D27" s="12">
        <f ca="1">INDEX(funnel_data!$B$3:$X$140,MATCH(SMALL(INDIRECT("'" &amp; "funnel_data'!$" &amp; $B$1 &amp; "$3:$" &amp; $B$1 &amp;"$140"),ROWS(D$3:D27)),INDIRECT("'" &amp; "funnel_data'!$" &amp; $B$1 &amp; "$3:$" &amp; $B$1 &amp;"$140"),0),COLUMN()+COLUMN(INDIRECT($B$1&amp;"1"))-2)</f>
        <v>12</v>
      </c>
      <c r="E27" s="12">
        <f ca="1">INDEX(funnel_data!$B$3:$X$140,MATCH(SMALL(INDIRECT("'" &amp; "funnel_data'!$" &amp; $B$1 &amp; "$3:$" &amp; $B$1 &amp;"$140"),ROWS(E$3:E27)),INDIRECT("'" &amp; "funnel_data'!$" &amp; $B$1 &amp; "$3:$" &amp; $B$1 &amp;"$140"),0),COLUMN()+COLUMN(INDIRECT($B$1&amp;"1"))-2)</f>
        <v>8.8888888888888892E-2</v>
      </c>
      <c r="F27" s="12">
        <f ca="1">INDEX(funnel_data!$B$3:$X$140,MATCH(SMALL(INDIRECT("'" &amp; "funnel_data'!$" &amp; $B$1 &amp; "$3:$" &amp; $B$1 &amp;"$140"),ROWS(F$3:F27)),INDIRECT("'" &amp; "funnel_data'!$" &amp; $B$1 &amp; "$3:$" &amp; $B$1 &amp;"$140"),0),COLUMN()+COLUMN(INDIRECT($B$1&amp;"1"))-2)</f>
        <v>4.2820310180952947E-2</v>
      </c>
      <c r="G27" s="12">
        <f ca="1">INDEX(funnel_data!$B$3:$X$140,MATCH(SMALL(INDIRECT("'" &amp; "funnel_data'!$" &amp; $B$1 &amp; "$3:$" &amp; $B$1 &amp;"$140"),ROWS(G$3:G27)),INDIRECT("'" &amp; "funnel_data'!$" &amp; $B$1 &amp; "$3:$" &amp; $B$1 &amp;"$140"),0),COLUMN()+COLUMN(INDIRECT($B$1&amp;"1"))-2)</f>
        <v>1.9496750876173342E-2</v>
      </c>
      <c r="H27" s="12">
        <f ca="1">INDEX(funnel_data!$B$3:$X$140,MATCH(SMALL(INDIRECT("'" &amp; "funnel_data'!$" &amp; $B$1 &amp; "$3:$" &amp; $B$1 &amp;"$140"),ROWS(H$3:H27)),INDIRECT("'" &amp; "funnel_data'!$" &amp; $B$1 &amp; "$3:$" &amp; $B$1 &amp;"$140"),0),COLUMN()+COLUMN(INDIRECT($B$1&amp;"1"))-2)</f>
        <v>9.1443224958571392E-2</v>
      </c>
      <c r="I27" s="12">
        <f ca="1">INDEX(funnel_data!$B$3:$X$140,MATCH(SMALL(INDIRECT("'" &amp; "funnel_data'!$" &amp; $B$1 &amp; "$3:$" &amp; $B$1 &amp;"$140"),ROWS(I$3:I27)),INDIRECT("'" &amp; "funnel_data'!$" &amp; $B$1 &amp; "$3:$" &amp; $B$1 &amp;"$140"),0),COLUMN()+COLUMN(INDIRECT($B$1&amp;"1"))-2)</f>
        <v>1.2857328240658956E-2</v>
      </c>
      <c r="J27" s="12">
        <f ca="1">INDEX(funnel_data!$B$3:$X$140,MATCH(SMALL(INDIRECT("'" &amp; "funnel_data'!$" &amp; $B$1 &amp; "$3:$" &amp; $B$1 &amp;"$140"),ROWS(J$3:J27)),INDIRECT("'" &amp; "funnel_data'!$" &amp; $B$1 &amp; "$3:$" &amp; $B$1 &amp;"$140"),0),COLUMN()+COLUMN(INDIRECT($B$1&amp;"1"))-2)</f>
        <v>0.13318844662900534</v>
      </c>
      <c r="K27" s="12" t="str">
        <f ca="1">INDEX(funnel_data!$B$3:$X$140,MATCH(SMALL(INDIRECT("'" &amp; "funnel_data'!$" &amp; $B$1 &amp; "$3:$" &amp; $B$1 &amp;"$140"),ROWS(K$3:K27)),INDIRECT("'" &amp; "funnel_data'!$" &amp; $B$1 &amp; "$3:$" &amp; $B$1 &amp;"$140"),0),COLUMN()+COLUMN(INDIRECT($B$1&amp;"1"))-2)</f>
        <v/>
      </c>
    </row>
    <row r="28" spans="1:11" x14ac:dyDescent="0.3">
      <c r="A28" s="12"/>
      <c r="B28" s="12" t="str">
        <f ca="1">INDEX(funnel_data!$B$3:$X$140,MATCH(SMALL(INDIRECT("'" &amp; "funnel_data'!$" &amp; $B$1 &amp; "$3:$" &amp; $B$1 &amp;"$140"),ROWS(B$3:B28)),INDIRECT("'" &amp; "funnel_data'!$" &amp; $B$1 &amp; "$3:$" &amp; $B$1 &amp;"$140"),0),1)</f>
        <v>Trust035</v>
      </c>
      <c r="C28" s="12">
        <f ca="1">INDEX(funnel_data!$B$3:$X$140,MATCH(SMALL(INDIRECT("'" &amp; "funnel_data'!$" &amp; $B$1 &amp; "$3:$" &amp; $B$1 &amp;"$140"),ROWS(C$3:C28)),INDIRECT("'" &amp; "funnel_data'!$" &amp; $B$1 &amp; "$3:$" &amp; $B$1 &amp;"$140"),0),COLUMN()+COLUMN(INDIRECT($B$1&amp;"1"))-2)</f>
        <v>145</v>
      </c>
      <c r="D28" s="12">
        <f ca="1">INDEX(funnel_data!$B$3:$X$140,MATCH(SMALL(INDIRECT("'" &amp; "funnel_data'!$" &amp; $B$1 &amp; "$3:$" &amp; $B$1 &amp;"$140"),ROWS(D$3:D28)),INDIRECT("'" &amp; "funnel_data'!$" &amp; $B$1 &amp; "$3:$" &amp; $B$1 &amp;"$140"),0),COLUMN()+COLUMN(INDIRECT($B$1&amp;"1"))-2)</f>
        <v>12</v>
      </c>
      <c r="E28" s="12">
        <f ca="1">INDEX(funnel_data!$B$3:$X$140,MATCH(SMALL(INDIRECT("'" &amp; "funnel_data'!$" &amp; $B$1 &amp; "$3:$" &amp; $B$1 &amp;"$140"),ROWS(E$3:E28)),INDIRECT("'" &amp; "funnel_data'!$" &amp; $B$1 &amp; "$3:$" &amp; $B$1 &amp;"$140"),0),COLUMN()+COLUMN(INDIRECT($B$1&amp;"1"))-2)</f>
        <v>8.2758620689655171E-2</v>
      </c>
      <c r="F28" s="12">
        <f ca="1">INDEX(funnel_data!$B$3:$X$140,MATCH(SMALL(INDIRECT("'" &amp; "funnel_data'!$" &amp; $B$1 &amp; "$3:$" &amp; $B$1 &amp;"$140"),ROWS(F$3:F28)),INDIRECT("'" &amp; "funnel_data'!$" &amp; $B$1 &amp; "$3:$" &amp; $B$1 &amp;"$140"),0),COLUMN()+COLUMN(INDIRECT($B$1&amp;"1"))-2)</f>
        <v>4.2820310180952947E-2</v>
      </c>
      <c r="G28" s="12">
        <f ca="1">INDEX(funnel_data!$B$3:$X$140,MATCH(SMALL(INDIRECT("'" &amp; "funnel_data'!$" &amp; $B$1 &amp; "$3:$" &amp; $B$1 &amp;"$140"),ROWS(G$3:G28)),INDIRECT("'" &amp; "funnel_data'!$" &amp; $B$1 &amp; "$3:$" &amp; $B$1 &amp;"$140"),0),COLUMN()+COLUMN(INDIRECT($B$1&amp;"1"))-2)</f>
        <v>2.0020945048609535E-2</v>
      </c>
      <c r="H28" s="12">
        <f ca="1">INDEX(funnel_data!$B$3:$X$140,MATCH(SMALL(INDIRECT("'" &amp; "funnel_data'!$" &amp; $B$1 &amp; "$3:$" &amp; $B$1 &amp;"$140"),ROWS(H$3:H28)),INDIRECT("'" &amp; "funnel_data'!$" &amp; $B$1 &amp; "$3:$" &amp; $B$1 &amp;"$140"),0),COLUMN()+COLUMN(INDIRECT($B$1&amp;"1"))-2)</f>
        <v>8.9219280482937785E-2</v>
      </c>
      <c r="I28" s="12">
        <f ca="1">INDEX(funnel_data!$B$3:$X$140,MATCH(SMALL(INDIRECT("'" &amp; "funnel_data'!$" &amp; $B$1 &amp; "$3:$" &amp; $B$1 &amp;"$140"),ROWS(I$3:I28)),INDIRECT("'" &amp; "funnel_data'!$" &amp; $B$1 &amp; "$3:$" &amp; $B$1 &amp;"$140"),0),COLUMN()+COLUMN(INDIRECT($B$1&amp;"1"))-2)</f>
        <v>1.3358444867507495E-2</v>
      </c>
      <c r="J28" s="12">
        <f ca="1">INDEX(funnel_data!$B$3:$X$140,MATCH(SMALL(INDIRECT("'" &amp; "funnel_data'!$" &amp; $B$1 &amp; "$3:$" &amp; $B$1 &amp;"$140"),ROWS(J$3:J28)),INDIRECT("'" &amp; "funnel_data'!$" &amp; $B$1 &amp; "$3:$" &amp; $B$1 &amp;"$140"),0),COLUMN()+COLUMN(INDIRECT($B$1&amp;"1"))-2)</f>
        <v>0.12877885934446831</v>
      </c>
      <c r="K28" s="12" t="str">
        <f ca="1">INDEX(funnel_data!$B$3:$X$140,MATCH(SMALL(INDIRECT("'" &amp; "funnel_data'!$" &amp; $B$1 &amp; "$3:$" &amp; $B$1 &amp;"$140"),ROWS(K$3:K28)),INDIRECT("'" &amp; "funnel_data'!$" &amp; $B$1 &amp; "$3:$" &amp; $B$1 &amp;"$140"),0),COLUMN()+COLUMN(INDIRECT($B$1&amp;"1"))-2)</f>
        <v/>
      </c>
    </row>
    <row r="29" spans="1:11" x14ac:dyDescent="0.3">
      <c r="A29" s="12"/>
      <c r="B29" s="12" t="str">
        <f ca="1">INDEX(funnel_data!$B$3:$X$140,MATCH(SMALL(INDIRECT("'" &amp; "funnel_data'!$" &amp; $B$1 &amp; "$3:$" &amp; $B$1 &amp;"$140"),ROWS(B$3:B29)),INDIRECT("'" &amp; "funnel_data'!$" &amp; $B$1 &amp; "$3:$" &amp; $B$1 &amp;"$140"),0),1)</f>
        <v>Trust123</v>
      </c>
      <c r="C29" s="12">
        <f ca="1">INDEX(funnel_data!$B$3:$X$140,MATCH(SMALL(INDIRECT("'" &amp; "funnel_data'!$" &amp; $B$1 &amp; "$3:$" &amp; $B$1 &amp;"$140"),ROWS(C$3:C29)),INDIRECT("'" &amp; "funnel_data'!$" &amp; $B$1 &amp; "$3:$" &amp; $B$1 &amp;"$140"),0),COLUMN()+COLUMN(INDIRECT($B$1&amp;"1"))-2)</f>
        <v>146</v>
      </c>
      <c r="D29" s="12">
        <f ca="1">INDEX(funnel_data!$B$3:$X$140,MATCH(SMALL(INDIRECT("'" &amp; "funnel_data'!$" &amp; $B$1 &amp; "$3:$" &amp; $B$1 &amp;"$140"),ROWS(D$3:D29)),INDIRECT("'" &amp; "funnel_data'!$" &amp; $B$1 &amp; "$3:$" &amp; $B$1 &amp;"$140"),0),COLUMN()+COLUMN(INDIRECT($B$1&amp;"1"))-2)</f>
        <v>12</v>
      </c>
      <c r="E29" s="12">
        <f ca="1">INDEX(funnel_data!$B$3:$X$140,MATCH(SMALL(INDIRECT("'" &amp; "funnel_data'!$" &amp; $B$1 &amp; "$3:$" &amp; $B$1 &amp;"$140"),ROWS(E$3:E29)),INDIRECT("'" &amp; "funnel_data'!$" &amp; $B$1 &amp; "$3:$" &amp; $B$1 &amp;"$140"),0),COLUMN()+COLUMN(INDIRECT($B$1&amp;"1"))-2)</f>
        <v>8.2191780821917804E-2</v>
      </c>
      <c r="F29" s="12">
        <f ca="1">INDEX(funnel_data!$B$3:$X$140,MATCH(SMALL(INDIRECT("'" &amp; "funnel_data'!$" &amp; $B$1 &amp; "$3:$" &amp; $B$1 &amp;"$140"),ROWS(F$3:F29)),INDIRECT("'" &amp; "funnel_data'!$" &amp; $B$1 &amp; "$3:$" &amp; $B$1 &amp;"$140"),0),COLUMN()+COLUMN(INDIRECT($B$1&amp;"1"))-2)</f>
        <v>4.2820310180952947E-2</v>
      </c>
      <c r="G29" s="12">
        <f ca="1">INDEX(funnel_data!$B$3:$X$140,MATCH(SMALL(INDIRECT("'" &amp; "funnel_data'!$" &amp; $B$1 &amp; "$3:$" &amp; $B$1 &amp;"$140"),ROWS(G$3:G29)),INDIRECT("'" &amp; "funnel_data'!$" &amp; $B$1 &amp; "$3:$" &amp; $B$1 &amp;"$140"),0),COLUMN()+COLUMN(INDIRECT($B$1&amp;"1"))-2)</f>
        <v>2.0071228313232787E-2</v>
      </c>
      <c r="H29" s="12">
        <f ca="1">INDEX(funnel_data!$B$3:$X$140,MATCH(SMALL(INDIRECT("'" &amp; "funnel_data'!$" &amp; $B$1 &amp; "$3:$" &amp; $B$1 &amp;"$140"),ROWS(H$3:H29)),INDIRECT("'" &amp; "funnel_data'!$" &amp; $B$1 &amp; "$3:$" &amp; $B$1 &amp;"$140"),0),COLUMN()+COLUMN(INDIRECT($B$1&amp;"1"))-2)</f>
        <v>8.9011500200332591E-2</v>
      </c>
      <c r="I29" s="12">
        <f ca="1">INDEX(funnel_data!$B$3:$X$140,MATCH(SMALL(INDIRECT("'" &amp; "funnel_data'!$" &amp; $B$1 &amp; "$3:$" &amp; $B$1 &amp;"$140"),ROWS(I$3:I29)),INDIRECT("'" &amp; "funnel_data'!$" &amp; $B$1 &amp; "$3:$" &amp; $B$1 &amp;"$140"),0),COLUMN()+COLUMN(INDIRECT($B$1&amp;"1"))-2)</f>
        <v>1.3406964965908992E-2</v>
      </c>
      <c r="J29" s="12">
        <f ca="1">INDEX(funnel_data!$B$3:$X$140,MATCH(SMALL(INDIRECT("'" &amp; "funnel_data'!$" &amp; $B$1 &amp; "$3:$" &amp; $B$1 &amp;"$140"),ROWS(J$3:J29)),INDIRECT("'" &amp; "funnel_data'!$" &amp; $B$1 &amp; "$3:$" &amp; $B$1 &amp;"$140"),0),COLUMN()+COLUMN(INDIRECT($B$1&amp;"1"))-2)</f>
        <v>0.12836713175647946</v>
      </c>
      <c r="K29" s="12" t="str">
        <f ca="1">INDEX(funnel_data!$B$3:$X$140,MATCH(SMALL(INDIRECT("'" &amp; "funnel_data'!$" &amp; $B$1 &amp; "$3:$" &amp; $B$1 &amp;"$140"),ROWS(K$3:K29)),INDIRECT("'" &amp; "funnel_data'!$" &amp; $B$1 &amp; "$3:$" &amp; $B$1 &amp;"$140"),0),COLUMN()+COLUMN(INDIRECT($B$1&amp;"1"))-2)</f>
        <v/>
      </c>
    </row>
    <row r="30" spans="1:11" x14ac:dyDescent="0.3">
      <c r="A30" s="12"/>
      <c r="B30" s="12" t="str">
        <f ca="1">INDEX(funnel_data!$B$3:$X$140,MATCH(SMALL(INDIRECT("'" &amp; "funnel_data'!$" &amp; $B$1 &amp; "$3:$" &amp; $B$1 &amp;"$140"),ROWS(B$3:B30)),INDIRECT("'" &amp; "funnel_data'!$" &amp; $B$1 &amp; "$3:$" &amp; $B$1 &amp;"$140"),0),1)</f>
        <v>Trust020</v>
      </c>
      <c r="C30" s="12">
        <f ca="1">INDEX(funnel_data!$B$3:$X$140,MATCH(SMALL(INDIRECT("'" &amp; "funnel_data'!$" &amp; $B$1 &amp; "$3:$" &amp; $B$1 &amp;"$140"),ROWS(C$3:C30)),INDIRECT("'" &amp; "funnel_data'!$" &amp; $B$1 &amp; "$3:$" &amp; $B$1 &amp;"$140"),0),COLUMN()+COLUMN(INDIRECT($B$1&amp;"1"))-2)</f>
        <v>150</v>
      </c>
      <c r="D30" s="12">
        <f ca="1">INDEX(funnel_data!$B$3:$X$140,MATCH(SMALL(INDIRECT("'" &amp; "funnel_data'!$" &amp; $B$1 &amp; "$3:$" &amp; $B$1 &amp;"$140"),ROWS(D$3:D30)),INDIRECT("'" &amp; "funnel_data'!$" &amp; $B$1 &amp; "$3:$" &amp; $B$1 &amp;"$140"),0),COLUMN()+COLUMN(INDIRECT($B$1&amp;"1"))-2)</f>
        <v>10</v>
      </c>
      <c r="E30" s="12">
        <f ca="1">INDEX(funnel_data!$B$3:$X$140,MATCH(SMALL(INDIRECT("'" &amp; "funnel_data'!$" &amp; $B$1 &amp; "$3:$" &amp; $B$1 &amp;"$140"),ROWS(E$3:E30)),INDIRECT("'" &amp; "funnel_data'!$" &amp; $B$1 &amp; "$3:$" &amp; $B$1 &amp;"$140"),0),COLUMN()+COLUMN(INDIRECT($B$1&amp;"1"))-2)</f>
        <v>6.6666666666666666E-2</v>
      </c>
      <c r="F30" s="12">
        <f ca="1">INDEX(funnel_data!$B$3:$X$140,MATCH(SMALL(INDIRECT("'" &amp; "funnel_data'!$" &amp; $B$1 &amp; "$3:$" &amp; $B$1 &amp;"$140"),ROWS(F$3:F30)),INDIRECT("'" &amp; "funnel_data'!$" &amp; $B$1 &amp; "$3:$" &amp; $B$1 &amp;"$140"),0),COLUMN()+COLUMN(INDIRECT($B$1&amp;"1"))-2)</f>
        <v>4.2820310180952947E-2</v>
      </c>
      <c r="G30" s="12">
        <f ca="1">INDEX(funnel_data!$B$3:$X$140,MATCH(SMALL(INDIRECT("'" &amp; "funnel_data'!$" &amp; $B$1 &amp; "$3:$" &amp; $B$1 &amp;"$140"),ROWS(G$3:G30)),INDIRECT("'" &amp; "funnel_data'!$" &amp; $B$1 &amp; "$3:$" &amp; $B$1 &amp;"$140"),0),COLUMN()+COLUMN(INDIRECT($B$1&amp;"1"))-2)</f>
        <v>2.02687226977523E-2</v>
      </c>
      <c r="H30" s="12">
        <f ca="1">INDEX(funnel_data!$B$3:$X$140,MATCH(SMALL(INDIRECT("'" &amp; "funnel_data'!$" &amp; $B$1 &amp; "$3:$" &amp; $B$1 &amp;"$140"),ROWS(H$3:H30)),INDIRECT("'" &amp; "funnel_data'!$" &amp; $B$1 &amp; "$3:$" &amp; $B$1 &amp;"$140"),0),COLUMN()+COLUMN(INDIRECT($B$1&amp;"1"))-2)</f>
        <v>8.820449296228948E-2</v>
      </c>
      <c r="I30" s="12">
        <f ca="1">INDEX(funnel_data!$B$3:$X$140,MATCH(SMALL(INDIRECT("'" &amp; "funnel_data'!$" &amp; $B$1 &amp; "$3:$" &amp; $B$1 &amp;"$140"),ROWS(I$3:I30)),INDIRECT("'" &amp; "funnel_data'!$" &amp; $B$1 &amp; "$3:$" &amp; $B$1 &amp;"$140"),0),COLUMN()+COLUMN(INDIRECT($B$1&amp;"1"))-2)</f>
        <v>1.3598297188775465E-2</v>
      </c>
      <c r="J30" s="12">
        <f ca="1">INDEX(funnel_data!$B$3:$X$140,MATCH(SMALL(INDIRECT("'" &amp; "funnel_data'!$" &amp; $B$1 &amp; "$3:$" &amp; $B$1 &amp;"$140"),ROWS(J$3:J30)),INDIRECT("'" &amp; "funnel_data'!$" &amp; $B$1 &amp; "$3:$" &amp; $B$1 &amp;"$140"),0),COLUMN()+COLUMN(INDIRECT($B$1&amp;"1"))-2)</f>
        <v>0.12676849875120397</v>
      </c>
      <c r="K30" s="12" t="str">
        <f ca="1">INDEX(funnel_data!$B$3:$X$140,MATCH(SMALL(INDIRECT("'" &amp; "funnel_data'!$" &amp; $B$1 &amp; "$3:$" &amp; $B$1 &amp;"$140"),ROWS(K$3:K30)),INDIRECT("'" &amp; "funnel_data'!$" &amp; $B$1 &amp; "$3:$" &amp; $B$1 &amp;"$140"),0),COLUMN()+COLUMN(INDIRECT($B$1&amp;"1"))-2)</f>
        <v/>
      </c>
    </row>
    <row r="31" spans="1:11" x14ac:dyDescent="0.3">
      <c r="A31" s="12"/>
      <c r="B31" s="12" t="str">
        <f ca="1">INDEX(funnel_data!$B$3:$X$140,MATCH(SMALL(INDIRECT("'" &amp; "funnel_data'!$" &amp; $B$1 &amp; "$3:$" &amp; $B$1 &amp;"$140"),ROWS(B$3:B31)),INDIRECT("'" &amp; "funnel_data'!$" &amp; $B$1 &amp; "$3:$" &amp; $B$1 &amp;"$140"),0),1)</f>
        <v>Trust071</v>
      </c>
      <c r="C31" s="12">
        <f ca="1">INDEX(funnel_data!$B$3:$X$140,MATCH(SMALL(INDIRECT("'" &amp; "funnel_data'!$" &amp; $B$1 &amp; "$3:$" &amp; $B$1 &amp;"$140"),ROWS(C$3:C31)),INDIRECT("'" &amp; "funnel_data'!$" &amp; $B$1 &amp; "$3:$" &amp; $B$1 &amp;"$140"),0),COLUMN()+COLUMN(INDIRECT($B$1&amp;"1"))-2)</f>
        <v>165</v>
      </c>
      <c r="D31" s="12">
        <f ca="1">INDEX(funnel_data!$B$3:$X$140,MATCH(SMALL(INDIRECT("'" &amp; "funnel_data'!$" &amp; $B$1 &amp; "$3:$" &amp; $B$1 &amp;"$140"),ROWS(D$3:D31)),INDIRECT("'" &amp; "funnel_data'!$" &amp; $B$1 &amp; "$3:$" &amp; $B$1 &amp;"$140"),0),COLUMN()+COLUMN(INDIRECT($B$1&amp;"1"))-2)</f>
        <v>5</v>
      </c>
      <c r="E31" s="12">
        <f ca="1">INDEX(funnel_data!$B$3:$X$140,MATCH(SMALL(INDIRECT("'" &amp; "funnel_data'!$" &amp; $B$1 &amp; "$3:$" &amp; $B$1 &amp;"$140"),ROWS(E$3:E31)),INDIRECT("'" &amp; "funnel_data'!$" &amp; $B$1 &amp; "$3:$" &amp; $B$1 &amp;"$140"),0),COLUMN()+COLUMN(INDIRECT($B$1&amp;"1"))-2)</f>
        <v>3.0303030303030304E-2</v>
      </c>
      <c r="F31" s="12">
        <f ca="1">INDEX(funnel_data!$B$3:$X$140,MATCH(SMALL(INDIRECT("'" &amp; "funnel_data'!$" &amp; $B$1 &amp; "$3:$" &amp; $B$1 &amp;"$140"),ROWS(F$3:F31)),INDIRECT("'" &amp; "funnel_data'!$" &amp; $B$1 &amp; "$3:$" &amp; $B$1 &amp;"$140"),0),COLUMN()+COLUMN(INDIRECT($B$1&amp;"1"))-2)</f>
        <v>4.2820310180952947E-2</v>
      </c>
      <c r="G31" s="12">
        <f ca="1">INDEX(funnel_data!$B$3:$X$140,MATCH(SMALL(INDIRECT("'" &amp; "funnel_data'!$" &amp; $B$1 &amp; "$3:$" &amp; $B$1 &amp;"$140"),ROWS(G$3:G31)),INDIRECT("'" &amp; "funnel_data'!$" &amp; $B$1 &amp; "$3:$" &amp; $B$1 &amp;"$140"),0),COLUMN()+COLUMN(INDIRECT($B$1&amp;"1"))-2)</f>
        <v>2.0961545175903196E-2</v>
      </c>
      <c r="H31" s="12">
        <f ca="1">INDEX(funnel_data!$B$3:$X$140,MATCH(SMALL(INDIRECT("'" &amp; "funnel_data'!$" &amp; $B$1 &amp; "$3:$" &amp; $B$1 &amp;"$140"),ROWS(H$3:H31)),INDIRECT("'" &amp; "funnel_data'!$" &amp; $B$1 &amp; "$3:$" &amp; $B$1 &amp;"$140"),0),COLUMN()+COLUMN(INDIRECT($B$1&amp;"1"))-2)</f>
        <v>8.5483207537376427E-2</v>
      </c>
      <c r="I31" s="12">
        <f ca="1">INDEX(funnel_data!$B$3:$X$140,MATCH(SMALL(INDIRECT("'" &amp; "funnel_data'!$" &amp; $B$1 &amp; "$3:$" &amp; $B$1 &amp;"$140"),ROWS(I$3:I31)),INDIRECT("'" &amp; "funnel_data'!$" &amp; $B$1 &amp; "$3:$" &amp; $B$1 &amp;"$140"),0),COLUMN()+COLUMN(INDIRECT($B$1&amp;"1"))-2)</f>
        <v>1.4279112174077587E-2</v>
      </c>
      <c r="J31" s="12">
        <f ca="1">INDEX(funnel_data!$B$3:$X$140,MATCH(SMALL(INDIRECT("'" &amp; "funnel_data'!$" &amp; $B$1 &amp; "$3:$" &amp; $B$1 &amp;"$140"),ROWS(J$3:J31)),INDIRECT("'" &amp; "funnel_data'!$" &amp; $B$1 &amp; "$3:$" &amp; $B$1 &amp;"$140"),0),COLUMN()+COLUMN(INDIRECT($B$1&amp;"1"))-2)</f>
        <v>0.12138475763455872</v>
      </c>
      <c r="K31" s="12" t="str">
        <f ca="1">INDEX(funnel_data!$B$3:$X$140,MATCH(SMALL(INDIRECT("'" &amp; "funnel_data'!$" &amp; $B$1 &amp; "$3:$" &amp; $B$1 &amp;"$140"),ROWS(K$3:K31)),INDIRECT("'" &amp; "funnel_data'!$" &amp; $B$1 &amp; "$3:$" &amp; $B$1 &amp;"$140"),0),COLUMN()+COLUMN(INDIRECT($B$1&amp;"1"))-2)</f>
        <v/>
      </c>
    </row>
    <row r="32" spans="1:11" x14ac:dyDescent="0.3">
      <c r="A32" s="12"/>
      <c r="B32" s="12" t="str">
        <f ca="1">INDEX(funnel_data!$B$3:$X$140,MATCH(SMALL(INDIRECT("'" &amp; "funnel_data'!$" &amp; $B$1 &amp; "$3:$" &amp; $B$1 &amp;"$140"),ROWS(B$3:B32)),INDIRECT("'" &amp; "funnel_data'!$" &amp; $B$1 &amp; "$3:$" &amp; $B$1 &amp;"$140"),0),1)</f>
        <v>Trust078</v>
      </c>
      <c r="C32" s="12">
        <f ca="1">INDEX(funnel_data!$B$3:$X$140,MATCH(SMALL(INDIRECT("'" &amp; "funnel_data'!$" &amp; $B$1 &amp; "$3:$" &amp; $B$1 &amp;"$140"),ROWS(C$3:C32)),INDIRECT("'" &amp; "funnel_data'!$" &amp; $B$1 &amp; "$3:$" &amp; $B$1 &amp;"$140"),0),COLUMN()+COLUMN(INDIRECT($B$1&amp;"1"))-2)</f>
        <v>172</v>
      </c>
      <c r="D32" s="12">
        <f ca="1">INDEX(funnel_data!$B$3:$X$140,MATCH(SMALL(INDIRECT("'" &amp; "funnel_data'!$" &amp; $B$1 &amp; "$3:$" &amp; $B$1 &amp;"$140"),ROWS(D$3:D32)),INDIRECT("'" &amp; "funnel_data'!$" &amp; $B$1 &amp; "$3:$" &amp; $B$1 &amp;"$140"),0),COLUMN()+COLUMN(INDIRECT($B$1&amp;"1"))-2)</f>
        <v>3</v>
      </c>
      <c r="E32" s="12">
        <f ca="1">INDEX(funnel_data!$B$3:$X$140,MATCH(SMALL(INDIRECT("'" &amp; "funnel_data'!$" &amp; $B$1 &amp; "$3:$" &amp; $B$1 &amp;"$140"),ROWS(E$3:E32)),INDIRECT("'" &amp; "funnel_data'!$" &amp; $B$1 &amp; "$3:$" &amp; $B$1 &amp;"$140"),0),COLUMN()+COLUMN(INDIRECT($B$1&amp;"1"))-2)</f>
        <v>1.7441860465116279E-2</v>
      </c>
      <c r="F32" s="12">
        <f ca="1">INDEX(funnel_data!$B$3:$X$140,MATCH(SMALL(INDIRECT("'" &amp; "funnel_data'!$" &amp; $B$1 &amp; "$3:$" &amp; $B$1 &amp;"$140"),ROWS(F$3:F32)),INDIRECT("'" &amp; "funnel_data'!$" &amp; $B$1 &amp; "$3:$" &amp; $B$1 &amp;"$140"),0),COLUMN()+COLUMN(INDIRECT($B$1&amp;"1"))-2)</f>
        <v>4.2820310180952947E-2</v>
      </c>
      <c r="G32" s="12">
        <f ca="1">INDEX(funnel_data!$B$3:$X$140,MATCH(SMALL(INDIRECT("'" &amp; "funnel_data'!$" &amp; $B$1 &amp; "$3:$" &amp; $B$1 &amp;"$140"),ROWS(G$3:G32)),INDIRECT("'" &amp; "funnel_data'!$" &amp; $B$1 &amp; "$3:$" &amp; $B$1 &amp;"$140"),0),COLUMN()+COLUMN(INDIRECT($B$1&amp;"1"))-2)</f>
        <v>2.1261588077663103E-2</v>
      </c>
      <c r="H32" s="12">
        <f ca="1">INDEX(funnel_data!$B$3:$X$140,MATCH(SMALL(INDIRECT("'" &amp; "funnel_data'!$" &amp; $B$1 &amp; "$3:$" &amp; $B$1 &amp;"$140"),ROWS(H$3:H32)),INDIRECT("'" &amp; "funnel_data'!$" &amp; $B$1 &amp; "$3:$" &amp; $B$1 &amp;"$140"),0),COLUMN()+COLUMN(INDIRECT($B$1&amp;"1"))-2)</f>
        <v>8.4354982189257882E-2</v>
      </c>
      <c r="I32" s="12">
        <f ca="1">INDEX(funnel_data!$B$3:$X$140,MATCH(SMALL(INDIRECT("'" &amp; "funnel_data'!$" &amp; $B$1 &amp; "$3:$" &amp; $B$1 &amp;"$140"),ROWS(I$3:I32)),INDIRECT("'" &amp; "funnel_data'!$" &amp; $B$1 &amp; "$3:$" &amp; $B$1 &amp;"$140"),0),COLUMN()+COLUMN(INDIRECT($B$1&amp;"1"))-2)</f>
        <v>1.4578590762703132E-2</v>
      </c>
      <c r="J32" s="12">
        <f ca="1">INDEX(funnel_data!$B$3:$X$140,MATCH(SMALL(INDIRECT("'" &amp; "funnel_data'!$" &amp; $B$1 &amp; "$3:$" &amp; $B$1 &amp;"$140"),ROWS(J$3:J32)),INDIRECT("'" &amp; "funnel_data'!$" &amp; $B$1 &amp; "$3:$" &amp; $B$1 &amp;"$140"),0),COLUMN()+COLUMN(INDIRECT($B$1&amp;"1"))-2)</f>
        <v>0.11915653199697696</v>
      </c>
      <c r="K32" s="12" t="str">
        <f ca="1">INDEX(funnel_data!$B$3:$X$140,MATCH(SMALL(INDIRECT("'" &amp; "funnel_data'!$" &amp; $B$1 &amp; "$3:$" &amp; $B$1 &amp;"$140"),ROWS(K$3:K32)),INDIRECT("'" &amp; "funnel_data'!$" &amp; $B$1 &amp; "$3:$" &amp; $B$1 &amp;"$140"),0),COLUMN()+COLUMN(INDIRECT($B$1&amp;"1"))-2)</f>
        <v/>
      </c>
    </row>
    <row r="33" spans="1:11" x14ac:dyDescent="0.3">
      <c r="A33" s="12"/>
      <c r="B33" s="12" t="str">
        <f ca="1">INDEX(funnel_data!$B$3:$X$140,MATCH(SMALL(INDIRECT("'" &amp; "funnel_data'!$" &amp; $B$1 &amp; "$3:$" &amp; $B$1 &amp;"$140"),ROWS(B$3:B33)),INDIRECT("'" &amp; "funnel_data'!$" &amp; $B$1 &amp; "$3:$" &amp; $B$1 &amp;"$140"),0),1)</f>
        <v>Trust109</v>
      </c>
      <c r="C33" s="12">
        <f ca="1">INDEX(funnel_data!$B$3:$X$140,MATCH(SMALL(INDIRECT("'" &amp; "funnel_data'!$" &amp; $B$1 &amp; "$3:$" &amp; $B$1 &amp;"$140"),ROWS(C$3:C33)),INDIRECT("'" &amp; "funnel_data'!$" &amp; $B$1 &amp; "$3:$" &amp; $B$1 &amp;"$140"),0),COLUMN()+COLUMN(INDIRECT($B$1&amp;"1"))-2)</f>
        <v>176</v>
      </c>
      <c r="D33" s="12">
        <f ca="1">INDEX(funnel_data!$B$3:$X$140,MATCH(SMALL(INDIRECT("'" &amp; "funnel_data'!$" &amp; $B$1 &amp; "$3:$" &amp; $B$1 &amp;"$140"),ROWS(D$3:D33)),INDIRECT("'" &amp; "funnel_data'!$" &amp; $B$1 &amp; "$3:$" &amp; $B$1 &amp;"$140"),0),COLUMN()+COLUMN(INDIRECT($B$1&amp;"1"))-2)</f>
        <v>6</v>
      </c>
      <c r="E33" s="12">
        <f ca="1">INDEX(funnel_data!$B$3:$X$140,MATCH(SMALL(INDIRECT("'" &amp; "funnel_data'!$" &amp; $B$1 &amp; "$3:$" &amp; $B$1 &amp;"$140"),ROWS(E$3:E33)),INDIRECT("'" &amp; "funnel_data'!$" &amp; $B$1 &amp; "$3:$" &amp; $B$1 &amp;"$140"),0),COLUMN()+COLUMN(INDIRECT($B$1&amp;"1"))-2)</f>
        <v>3.4090909090909088E-2</v>
      </c>
      <c r="F33" s="12">
        <f ca="1">INDEX(funnel_data!$B$3:$X$140,MATCH(SMALL(INDIRECT("'" &amp; "funnel_data'!$" &amp; $B$1 &amp; "$3:$" &amp; $B$1 &amp;"$140"),ROWS(F$3:F33)),INDIRECT("'" &amp; "funnel_data'!$" &amp; $B$1 &amp; "$3:$" &amp; $B$1 &amp;"$140"),0),COLUMN()+COLUMN(INDIRECT($B$1&amp;"1"))-2)</f>
        <v>4.2820310180952947E-2</v>
      </c>
      <c r="G33" s="12">
        <f ca="1">INDEX(funnel_data!$B$3:$X$140,MATCH(SMALL(INDIRECT("'" &amp; "funnel_data'!$" &amp; $B$1 &amp; "$3:$" &amp; $B$1 &amp;"$140"),ROWS(G$3:G33)),INDIRECT("'" &amp; "funnel_data'!$" &amp; $B$1 &amp; "$3:$" &amp; $B$1 &amp;"$140"),0),COLUMN()+COLUMN(INDIRECT($B$1&amp;"1"))-2)</f>
        <v>2.142703148784296E-2</v>
      </c>
      <c r="H33" s="12">
        <f ca="1">INDEX(funnel_data!$B$3:$X$140,MATCH(SMALL(INDIRECT("'" &amp; "funnel_data'!$" &amp; $B$1 &amp; "$3:$" &amp; $B$1 &amp;"$140"),ROWS(H$3:H33)),INDIRECT("'" &amp; "funnel_data'!$" &amp; $B$1 &amp; "$3:$" &amp; $B$1 &amp;"$140"),0),COLUMN()+COLUMN(INDIRECT($B$1&amp;"1"))-2)</f>
        <v>8.3745237796323965E-2</v>
      </c>
      <c r="I33" s="12">
        <f ca="1">INDEX(funnel_data!$B$3:$X$140,MATCH(SMALL(INDIRECT("'" &amp; "funnel_data'!$" &amp; $B$1 &amp; "$3:$" &amp; $B$1 &amp;"$140"),ROWS(I$3:I33)),INDIRECT("'" &amp; "funnel_data'!$" &amp; $B$1 &amp; "$3:$" &amp; $B$1 &amp;"$140"),0),COLUMN()+COLUMN(INDIRECT($B$1&amp;"1"))-2)</f>
        <v>1.4744919822105051E-2</v>
      </c>
      <c r="J33" s="12">
        <f ca="1">INDEX(funnel_data!$B$3:$X$140,MATCH(SMALL(INDIRECT("'" &amp; "funnel_data'!$" &amp; $B$1 &amp; "$3:$" &amp; $B$1 &amp;"$140"),ROWS(J$3:J33)),INDIRECT("'" &amp; "funnel_data'!$" &amp; $B$1 &amp; "$3:$" &amp; $B$1 &amp;"$140"),0),COLUMN()+COLUMN(INDIRECT($B$1&amp;"1"))-2)</f>
        <v>0.11795340046931063</v>
      </c>
      <c r="K33" s="12" t="str">
        <f ca="1">INDEX(funnel_data!$B$3:$X$140,MATCH(SMALL(INDIRECT("'" &amp; "funnel_data'!$" &amp; $B$1 &amp; "$3:$" &amp; $B$1 &amp;"$140"),ROWS(K$3:K33)),INDIRECT("'" &amp; "funnel_data'!$" &amp; $B$1 &amp; "$3:$" &amp; $B$1 &amp;"$140"),0),COLUMN()+COLUMN(INDIRECT($B$1&amp;"1"))-2)</f>
        <v/>
      </c>
    </row>
    <row r="34" spans="1:11" x14ac:dyDescent="0.3">
      <c r="A34" s="12"/>
      <c r="B34" s="12" t="str">
        <f ca="1">INDEX(funnel_data!$B$3:$X$140,MATCH(SMALL(INDIRECT("'" &amp; "funnel_data'!$" &amp; $B$1 &amp; "$3:$" &amp; $B$1 &amp;"$140"),ROWS(B$3:B34)),INDIRECT("'" &amp; "funnel_data'!$" &amp; $B$1 &amp; "$3:$" &amp; $B$1 &amp;"$140"),0),1)</f>
        <v>Trust041</v>
      </c>
      <c r="C34" s="12">
        <f ca="1">INDEX(funnel_data!$B$3:$X$140,MATCH(SMALL(INDIRECT("'" &amp; "funnel_data'!$" &amp; $B$1 &amp; "$3:$" &amp; $B$1 &amp;"$140"),ROWS(C$3:C34)),INDIRECT("'" &amp; "funnel_data'!$" &amp; $B$1 &amp; "$3:$" &amp; $B$1 &amp;"$140"),0),COLUMN()+COLUMN(INDIRECT($B$1&amp;"1"))-2)</f>
        <v>182</v>
      </c>
      <c r="D34" s="12">
        <f ca="1">INDEX(funnel_data!$B$3:$X$140,MATCH(SMALL(INDIRECT("'" &amp; "funnel_data'!$" &amp; $B$1 &amp; "$3:$" &amp; $B$1 &amp;"$140"),ROWS(D$3:D34)),INDIRECT("'" &amp; "funnel_data'!$" &amp; $B$1 &amp; "$3:$" &amp; $B$1 &amp;"$140"),0),COLUMN()+COLUMN(INDIRECT($B$1&amp;"1"))-2)</f>
        <v>6</v>
      </c>
      <c r="E34" s="12">
        <f ca="1">INDEX(funnel_data!$B$3:$X$140,MATCH(SMALL(INDIRECT("'" &amp; "funnel_data'!$" &amp; $B$1 &amp; "$3:$" &amp; $B$1 &amp;"$140"),ROWS(E$3:E34)),INDIRECT("'" &amp; "funnel_data'!$" &amp; $B$1 &amp; "$3:$" &amp; $B$1 &amp;"$140"),0),COLUMN()+COLUMN(INDIRECT($B$1&amp;"1"))-2)</f>
        <v>3.2967032967032968E-2</v>
      </c>
      <c r="F34" s="12">
        <f ca="1">INDEX(funnel_data!$B$3:$X$140,MATCH(SMALL(INDIRECT("'" &amp; "funnel_data'!$" &amp; $B$1 &amp; "$3:$" &amp; $B$1 &amp;"$140"),ROWS(F$3:F34)),INDIRECT("'" &amp; "funnel_data'!$" &amp; $B$1 &amp; "$3:$" &amp; $B$1 &amp;"$140"),0),COLUMN()+COLUMN(INDIRECT($B$1&amp;"1"))-2)</f>
        <v>4.2820310180952947E-2</v>
      </c>
      <c r="G34" s="12">
        <f ca="1">INDEX(funnel_data!$B$3:$X$140,MATCH(SMALL(INDIRECT("'" &amp; "funnel_data'!$" &amp; $B$1 &amp; "$3:$" &amp; $B$1 &amp;"$140"),ROWS(G$3:G34)),INDIRECT("'" &amp; "funnel_data'!$" &amp; $B$1 &amp; "$3:$" &amp; $B$1 &amp;"$140"),0),COLUMN()+COLUMN(INDIRECT($B$1&amp;"1"))-2)</f>
        <v>2.1667501705642321E-2</v>
      </c>
      <c r="H34" s="12">
        <f ca="1">INDEX(funnel_data!$B$3:$X$140,MATCH(SMALL(INDIRECT("'" &amp; "funnel_data'!$" &amp; $B$1 &amp; "$3:$" &amp; $B$1 &amp;"$140"),ROWS(H$3:H34)),INDIRECT("'" &amp; "funnel_data'!$" &amp; $B$1 &amp; "$3:$" &amp; $B$1 &amp;"$140"),0),COLUMN()+COLUMN(INDIRECT($B$1&amp;"1"))-2)</f>
        <v>8.2874177368724627E-2</v>
      </c>
      <c r="I34" s="12">
        <f ca="1">INDEX(funnel_data!$B$3:$X$140,MATCH(SMALL(INDIRECT("'" &amp; "funnel_data'!$" &amp; $B$1 &amp; "$3:$" &amp; $B$1 &amp;"$140"),ROWS(I$3:I34)),INDIRECT("'" &amp; "funnel_data'!$" &amp; $B$1 &amp; "$3:$" &amp; $B$1 &amp;"$140"),0),COLUMN()+COLUMN(INDIRECT($B$1&amp;"1"))-2)</f>
        <v>1.4988192783100394E-2</v>
      </c>
      <c r="J34" s="12">
        <f ca="1">INDEX(funnel_data!$B$3:$X$140,MATCH(SMALL(INDIRECT("'" &amp; "funnel_data'!$" &amp; $B$1 &amp; "$3:$" &amp; $B$1 &amp;"$140"),ROWS(J$3:J34)),INDIRECT("'" &amp; "funnel_data'!$" &amp; $B$1 &amp; "$3:$" &amp; $B$1 &amp;"$140"),0),COLUMN()+COLUMN(INDIRECT($B$1&amp;"1"))-2)</f>
        <v>0.11623611457037381</v>
      </c>
      <c r="K34" s="12" t="str">
        <f ca="1">INDEX(funnel_data!$B$3:$X$140,MATCH(SMALL(INDIRECT("'" &amp; "funnel_data'!$" &amp; $B$1 &amp; "$3:$" &amp; $B$1 &amp;"$140"),ROWS(K$3:K34)),INDIRECT("'" &amp; "funnel_data'!$" &amp; $B$1 &amp; "$3:$" &amp; $B$1 &amp;"$140"),0),COLUMN()+COLUMN(INDIRECT($B$1&amp;"1"))-2)</f>
        <v/>
      </c>
    </row>
    <row r="35" spans="1:11" x14ac:dyDescent="0.3">
      <c r="A35" s="12"/>
      <c r="B35" s="12" t="str">
        <f ca="1">INDEX(funnel_data!$B$3:$X$140,MATCH(SMALL(INDIRECT("'" &amp; "funnel_data'!$" &amp; $B$1 &amp; "$3:$" &amp; $B$1 &amp;"$140"),ROWS(B$3:B35)),INDIRECT("'" &amp; "funnel_data'!$" &amp; $B$1 &amp; "$3:$" &amp; $B$1 &amp;"$140"),0),1)</f>
        <v>Trust068</v>
      </c>
      <c r="C35" s="12">
        <f ca="1">INDEX(funnel_data!$B$3:$X$140,MATCH(SMALL(INDIRECT("'" &amp; "funnel_data'!$" &amp; $B$1 &amp; "$3:$" &amp; $B$1 &amp;"$140"),ROWS(C$3:C35)),INDIRECT("'" &amp; "funnel_data'!$" &amp; $B$1 &amp; "$3:$" &amp; $B$1 &amp;"$140"),0),COLUMN()+COLUMN(INDIRECT($B$1&amp;"1"))-2)</f>
        <v>184</v>
      </c>
      <c r="D35" s="12">
        <f ca="1">INDEX(funnel_data!$B$3:$X$140,MATCH(SMALL(INDIRECT("'" &amp; "funnel_data'!$" &amp; $B$1 &amp; "$3:$" &amp; $B$1 &amp;"$140"),ROWS(D$3:D35)),INDIRECT("'" &amp; "funnel_data'!$" &amp; $B$1 &amp; "$3:$" &amp; $B$1 &amp;"$140"),0),COLUMN()+COLUMN(INDIRECT($B$1&amp;"1"))-2)</f>
        <v>8</v>
      </c>
      <c r="E35" s="12">
        <f ca="1">INDEX(funnel_data!$B$3:$X$140,MATCH(SMALL(INDIRECT("'" &amp; "funnel_data'!$" &amp; $B$1 &amp; "$3:$" &amp; $B$1 &amp;"$140"),ROWS(E$3:E35)),INDIRECT("'" &amp; "funnel_data'!$" &amp; $B$1 &amp; "$3:$" &amp; $B$1 &amp;"$140"),0),COLUMN()+COLUMN(INDIRECT($B$1&amp;"1"))-2)</f>
        <v>4.3478260869565216E-2</v>
      </c>
      <c r="F35" s="12">
        <f ca="1">INDEX(funnel_data!$B$3:$X$140,MATCH(SMALL(INDIRECT("'" &amp; "funnel_data'!$" &amp; $B$1 &amp; "$3:$" &amp; $B$1 &amp;"$140"),ROWS(F$3:F35)),INDIRECT("'" &amp; "funnel_data'!$" &amp; $B$1 &amp; "$3:$" &amp; $B$1 &amp;"$140"),0),COLUMN()+COLUMN(INDIRECT($B$1&amp;"1"))-2)</f>
        <v>4.2820310180952947E-2</v>
      </c>
      <c r="G35" s="12">
        <f ca="1">INDEX(funnel_data!$B$3:$X$140,MATCH(SMALL(INDIRECT("'" &amp; "funnel_data'!$" &amp; $B$1 &amp; "$3:$" &amp; $B$1 &amp;"$140"),ROWS(G$3:G35)),INDIRECT("'" &amp; "funnel_data'!$" &amp; $B$1 &amp; "$3:$" &amp; $B$1 &amp;"$140"),0),COLUMN()+COLUMN(INDIRECT($B$1&amp;"1"))-2)</f>
        <v>2.1745693790638079E-2</v>
      </c>
      <c r="H35" s="12">
        <f ca="1">INDEX(funnel_data!$B$3:$X$140,MATCH(SMALL(INDIRECT("'" &amp; "funnel_data'!$" &amp; $B$1 &amp; "$3:$" &amp; $B$1 &amp;"$140"),ROWS(H$3:H35)),INDIRECT("'" &amp; "funnel_data'!$" &amp; $B$1 &amp; "$3:$" &amp; $B$1 &amp;"$140"),0),COLUMN()+COLUMN(INDIRECT($B$1&amp;"1"))-2)</f>
        <v>8.2594740631719288E-2</v>
      </c>
      <c r="I35" s="12">
        <f ca="1">INDEX(funnel_data!$B$3:$X$140,MATCH(SMALL(INDIRECT("'" &amp; "funnel_data'!$" &amp; $B$1 &amp; "$3:$" &amp; $B$1 &amp;"$140"),ROWS(I$3:I35)),INDIRECT("'" &amp; "funnel_data'!$" &amp; $B$1 &amp; "$3:$" &amp; $B$1 &amp;"$140"),0),COLUMN()+COLUMN(INDIRECT($B$1&amp;"1"))-2)</f>
        <v>1.5067682790311406E-2</v>
      </c>
      <c r="J35" s="12">
        <f ca="1">INDEX(funnel_data!$B$3:$X$140,MATCH(SMALL(INDIRECT("'" &amp; "funnel_data'!$" &amp; $B$1 &amp; "$3:$" &amp; $B$1 &amp;"$140"),ROWS(J$3:J35)),INDIRECT("'" &amp; "funnel_data'!$" &amp; $B$1 &amp; "$3:$" &amp; $B$1 &amp;"$140"),0),COLUMN()+COLUMN(INDIRECT($B$1&amp;"1"))-2)</f>
        <v>0.11568559544031271</v>
      </c>
      <c r="K35" s="12" t="str">
        <f ca="1">INDEX(funnel_data!$B$3:$X$140,MATCH(SMALL(INDIRECT("'" &amp; "funnel_data'!$" &amp; $B$1 &amp; "$3:$" &amp; $B$1 &amp;"$140"),ROWS(K$3:K35)),INDIRECT("'" &amp; "funnel_data'!$" &amp; $B$1 &amp; "$3:$" &amp; $B$1 &amp;"$140"),0),COLUMN()+COLUMN(INDIRECT($B$1&amp;"1"))-2)</f>
        <v/>
      </c>
    </row>
    <row r="36" spans="1:11" x14ac:dyDescent="0.3">
      <c r="A36" s="12"/>
      <c r="B36" s="12" t="str">
        <f ca="1">INDEX(funnel_data!$B$3:$X$140,MATCH(SMALL(INDIRECT("'" &amp; "funnel_data'!$" &amp; $B$1 &amp; "$3:$" &amp; $B$1 &amp;"$140"),ROWS(B$3:B36)),INDIRECT("'" &amp; "funnel_data'!$" &amp; $B$1 &amp; "$3:$" &amp; $B$1 &amp;"$140"),0),1)</f>
        <v>Trust089</v>
      </c>
      <c r="C36" s="12">
        <f ca="1">INDEX(funnel_data!$B$3:$X$140,MATCH(SMALL(INDIRECT("'" &amp; "funnel_data'!$" &amp; $B$1 &amp; "$3:$" &amp; $B$1 &amp;"$140"),ROWS(C$3:C36)),INDIRECT("'" &amp; "funnel_data'!$" &amp; $B$1 &amp; "$3:$" &amp; $B$1 &amp;"$140"),0),COLUMN()+COLUMN(INDIRECT($B$1&amp;"1"))-2)</f>
        <v>218</v>
      </c>
      <c r="D36" s="12">
        <f ca="1">INDEX(funnel_data!$B$3:$X$140,MATCH(SMALL(INDIRECT("'" &amp; "funnel_data'!$" &amp; $B$1 &amp; "$3:$" &amp; $B$1 &amp;"$140"),ROWS(D$3:D36)),INDIRECT("'" &amp; "funnel_data'!$" &amp; $B$1 &amp; "$3:$" &amp; $B$1 &amp;"$140"),0),COLUMN()+COLUMN(INDIRECT($B$1&amp;"1"))-2)</f>
        <v>15</v>
      </c>
      <c r="E36" s="12">
        <f ca="1">INDEX(funnel_data!$B$3:$X$140,MATCH(SMALL(INDIRECT("'" &amp; "funnel_data'!$" &amp; $B$1 &amp; "$3:$" &amp; $B$1 &amp;"$140"),ROWS(E$3:E36)),INDIRECT("'" &amp; "funnel_data'!$" &amp; $B$1 &amp; "$3:$" &amp; $B$1 &amp;"$140"),0),COLUMN()+COLUMN(INDIRECT($B$1&amp;"1"))-2)</f>
        <v>6.8807339449541288E-2</v>
      </c>
      <c r="F36" s="12">
        <f ca="1">INDEX(funnel_data!$B$3:$X$140,MATCH(SMALL(INDIRECT("'" &amp; "funnel_data'!$" &amp; $B$1 &amp; "$3:$" &amp; $B$1 &amp;"$140"),ROWS(F$3:F36)),INDIRECT("'" &amp; "funnel_data'!$" &amp; $B$1 &amp; "$3:$" &amp; $B$1 &amp;"$140"),0),COLUMN()+COLUMN(INDIRECT($B$1&amp;"1"))-2)</f>
        <v>4.2820310180952947E-2</v>
      </c>
      <c r="G36" s="12">
        <f ca="1">INDEX(funnel_data!$B$3:$X$140,MATCH(SMALL(INDIRECT("'" &amp; "funnel_data'!$" &amp; $B$1 &amp; "$3:$" &amp; $B$1 &amp;"$140"),ROWS(G$3:G36)),INDIRECT("'" &amp; "funnel_data'!$" &amp; $B$1 &amp; "$3:$" &amp; $B$1 &amp;"$140"),0),COLUMN()+COLUMN(INDIRECT($B$1&amp;"1"))-2)</f>
        <v>2.2944438890228364E-2</v>
      </c>
      <c r="H36" s="12">
        <f ca="1">INDEX(funnel_data!$B$3:$X$140,MATCH(SMALL(INDIRECT("'" &amp; "funnel_data'!$" &amp; $B$1 &amp; "$3:$" &amp; $B$1 &amp;"$140"),ROWS(H$3:H36)),INDIRECT("'" &amp; "funnel_data'!$" &amp; $B$1 &amp; "$3:$" &amp; $B$1 &amp;"$140"),0),COLUMN()+COLUMN(INDIRECT($B$1&amp;"1"))-2)</f>
        <v>7.8530015129646552E-2</v>
      </c>
      <c r="I36" s="12">
        <f ca="1">INDEX(funnel_data!$B$3:$X$140,MATCH(SMALL(INDIRECT("'" &amp; "funnel_data'!$" &amp; $B$1 &amp; "$3:$" &amp; $B$1 &amp;"$140"),ROWS(I$3:I36)),INDIRECT("'" &amp; "funnel_data'!$" &amp; $B$1 &amp; "$3:$" &amp; $B$1 &amp;"$140"),0),COLUMN()+COLUMN(INDIRECT($B$1&amp;"1"))-2)</f>
        <v>1.6310012181123008E-2</v>
      </c>
      <c r="J36" s="12">
        <f ca="1">INDEX(funnel_data!$B$3:$X$140,MATCH(SMALL(INDIRECT("'" &amp; "funnel_data'!$" &amp; $B$1 &amp; "$3:$" &amp; $B$1 &amp;"$140"),ROWS(J$3:J36)),INDIRECT("'" &amp; "funnel_data'!$" &amp; $B$1 &amp; "$3:$" &amp; $B$1 &amp;"$140"),0),COLUMN()+COLUMN(INDIRECT($B$1&amp;"1"))-2)</f>
        <v>0.10770261633269948</v>
      </c>
      <c r="K36" s="12" t="str">
        <f ca="1">INDEX(funnel_data!$B$3:$X$140,MATCH(SMALL(INDIRECT("'" &amp; "funnel_data'!$" &amp; $B$1 &amp; "$3:$" &amp; $B$1 &amp;"$140"),ROWS(K$3:K36)),INDIRECT("'" &amp; "funnel_data'!$" &amp; $B$1 &amp; "$3:$" &amp; $B$1 &amp;"$140"),0),COLUMN()+COLUMN(INDIRECT($B$1&amp;"1"))-2)</f>
        <v/>
      </c>
    </row>
    <row r="37" spans="1:11" x14ac:dyDescent="0.3">
      <c r="A37" s="12"/>
      <c r="B37" s="12" t="str">
        <f ca="1">INDEX(funnel_data!$B$3:$X$140,MATCH(SMALL(INDIRECT("'" &amp; "funnel_data'!$" &amp; $B$1 &amp; "$3:$" &amp; $B$1 &amp;"$140"),ROWS(B$3:B37)),INDIRECT("'" &amp; "funnel_data'!$" &amp; $B$1 &amp; "$3:$" &amp; $B$1 &amp;"$140"),0),1)</f>
        <v>Trust039</v>
      </c>
      <c r="C37" s="12">
        <f ca="1">INDEX(funnel_data!$B$3:$X$140,MATCH(SMALL(INDIRECT("'" &amp; "funnel_data'!$" &amp; $B$1 &amp; "$3:$" &amp; $B$1 &amp;"$140"),ROWS(C$3:C37)),INDIRECT("'" &amp; "funnel_data'!$" &amp; $B$1 &amp; "$3:$" &amp; $B$1 &amp;"$140"),0),COLUMN()+COLUMN(INDIRECT($B$1&amp;"1"))-2)</f>
        <v>219</v>
      </c>
      <c r="D37" s="12">
        <f ca="1">INDEX(funnel_data!$B$3:$X$140,MATCH(SMALL(INDIRECT("'" &amp; "funnel_data'!$" &amp; $B$1 &amp; "$3:$" &amp; $B$1 &amp;"$140"),ROWS(D$3:D37)),INDIRECT("'" &amp; "funnel_data'!$" &amp; $B$1 &amp; "$3:$" &amp; $B$1 &amp;"$140"),0),COLUMN()+COLUMN(INDIRECT($B$1&amp;"1"))-2)</f>
        <v>10</v>
      </c>
      <c r="E37" s="12">
        <f ca="1">INDEX(funnel_data!$B$3:$X$140,MATCH(SMALL(INDIRECT("'" &amp; "funnel_data'!$" &amp; $B$1 &amp; "$3:$" &amp; $B$1 &amp;"$140"),ROWS(E$3:E37)),INDIRECT("'" &amp; "funnel_data'!$" &amp; $B$1 &amp; "$3:$" &amp; $B$1 &amp;"$140"),0),COLUMN()+COLUMN(INDIRECT($B$1&amp;"1"))-2)</f>
        <v>4.5662100456621002E-2</v>
      </c>
      <c r="F37" s="12">
        <f ca="1">INDEX(funnel_data!$B$3:$X$140,MATCH(SMALL(INDIRECT("'" &amp; "funnel_data'!$" &amp; $B$1 &amp; "$3:$" &amp; $B$1 &amp;"$140"),ROWS(F$3:F37)),INDIRECT("'" &amp; "funnel_data'!$" &amp; $B$1 &amp; "$3:$" &amp; $B$1 &amp;"$140"),0),COLUMN()+COLUMN(INDIRECT($B$1&amp;"1"))-2)</f>
        <v>4.2820310180952947E-2</v>
      </c>
      <c r="G37" s="12">
        <f ca="1">INDEX(funnel_data!$B$3:$X$140,MATCH(SMALL(INDIRECT("'" &amp; "funnel_data'!$" &amp; $B$1 &amp; "$3:$" &amp; $B$1 &amp;"$140"),ROWS(G$3:G37)),INDIRECT("'" &amp; "funnel_data'!$" &amp; $B$1 &amp; "$3:$" &amp; $B$1 &amp;"$140"),0),COLUMN()+COLUMN(INDIRECT($B$1&amp;"1"))-2)</f>
        <v>2.2976390998142665E-2</v>
      </c>
      <c r="H37" s="12">
        <f ca="1">INDEX(funnel_data!$B$3:$X$140,MATCH(SMALL(INDIRECT("'" &amp; "funnel_data'!$" &amp; $B$1 &amp; "$3:$" &amp; $B$1 &amp;"$140"),ROWS(H$3:H37)),INDIRECT("'" &amp; "funnel_data'!$" &amp; $B$1 &amp; "$3:$" &amp; $B$1 &amp;"$140"),0),COLUMN()+COLUMN(INDIRECT($B$1&amp;"1"))-2)</f>
        <v>7.842700881256319E-2</v>
      </c>
      <c r="I37" s="12">
        <f ca="1">INDEX(funnel_data!$B$3:$X$140,MATCH(SMALL(INDIRECT("'" &amp; "funnel_data'!$" &amp; $B$1 &amp; "$3:$" &amp; $B$1 &amp;"$140"),ROWS(I$3:I37)),INDIRECT("'" &amp; "funnel_data'!$" &amp; $B$1 &amp; "$3:$" &amp; $B$1 &amp;"$140"),0),COLUMN()+COLUMN(INDIRECT($B$1&amp;"1"))-2)</f>
        <v>1.6343732938969333E-2</v>
      </c>
      <c r="J37" s="12">
        <f ca="1">INDEX(funnel_data!$B$3:$X$140,MATCH(SMALL(INDIRECT("'" &amp; "funnel_data'!$" &amp; $B$1 &amp; "$3:$" &amp; $B$1 &amp;"$140"),ROWS(J$3:J37)),INDIRECT("'" &amp; "funnel_data'!$" &amp; $B$1 &amp; "$3:$" &amp; $B$1 &amp;"$140"),0),COLUMN()+COLUMN(INDIRECT($B$1&amp;"1"))-2)</f>
        <v>0.10750100181144623</v>
      </c>
      <c r="K37" s="12" t="str">
        <f ca="1">INDEX(funnel_data!$B$3:$X$140,MATCH(SMALL(INDIRECT("'" &amp; "funnel_data'!$" &amp; $B$1 &amp; "$3:$" &amp; $B$1 &amp;"$140"),ROWS(K$3:K37)),INDIRECT("'" &amp; "funnel_data'!$" &amp; $B$1 &amp; "$3:$" &amp; $B$1 &amp;"$140"),0),COLUMN()+COLUMN(INDIRECT($B$1&amp;"1"))-2)</f>
        <v/>
      </c>
    </row>
    <row r="38" spans="1:11" x14ac:dyDescent="0.3">
      <c r="A38" s="12"/>
      <c r="B38" s="12" t="str">
        <f ca="1">INDEX(funnel_data!$B$3:$X$140,MATCH(SMALL(INDIRECT("'" &amp; "funnel_data'!$" &amp; $B$1 &amp; "$3:$" &amp; $B$1 &amp;"$140"),ROWS(B$3:B38)),INDIRECT("'" &amp; "funnel_data'!$" &amp; $B$1 &amp; "$3:$" &amp; $B$1 &amp;"$140"),0),1)</f>
        <v>Trust082</v>
      </c>
      <c r="C38" s="12">
        <f ca="1">INDEX(funnel_data!$B$3:$X$140,MATCH(SMALL(INDIRECT("'" &amp; "funnel_data'!$" &amp; $B$1 &amp; "$3:$" &amp; $B$1 &amp;"$140"),ROWS(C$3:C38)),INDIRECT("'" &amp; "funnel_data'!$" &amp; $B$1 &amp; "$3:$" &amp; $B$1 &amp;"$140"),0),COLUMN()+COLUMN(INDIRECT($B$1&amp;"1"))-2)</f>
        <v>223</v>
      </c>
      <c r="D38" s="12">
        <f ca="1">INDEX(funnel_data!$B$3:$X$140,MATCH(SMALL(INDIRECT("'" &amp; "funnel_data'!$" &amp; $B$1 &amp; "$3:$" &amp; $B$1 &amp;"$140"),ROWS(D$3:D38)),INDIRECT("'" &amp; "funnel_data'!$" &amp; $B$1 &amp; "$3:$" &amp; $B$1 &amp;"$140"),0),COLUMN()+COLUMN(INDIRECT($B$1&amp;"1"))-2)</f>
        <v>2</v>
      </c>
      <c r="E38" s="12">
        <f ca="1">INDEX(funnel_data!$B$3:$X$140,MATCH(SMALL(INDIRECT("'" &amp; "funnel_data'!$" &amp; $B$1 &amp; "$3:$" &amp; $B$1 &amp;"$140"),ROWS(E$3:E38)),INDIRECT("'" &amp; "funnel_data'!$" &amp; $B$1 &amp; "$3:$" &amp; $B$1 &amp;"$140"),0),COLUMN()+COLUMN(INDIRECT($B$1&amp;"1"))-2)</f>
        <v>8.9686098654708519E-3</v>
      </c>
      <c r="F38" s="12">
        <f ca="1">INDEX(funnel_data!$B$3:$X$140,MATCH(SMALL(INDIRECT("'" &amp; "funnel_data'!$" &amp; $B$1 &amp; "$3:$" &amp; $B$1 &amp;"$140"),ROWS(F$3:F38)),INDIRECT("'" &amp; "funnel_data'!$" &amp; $B$1 &amp; "$3:$" &amp; $B$1 &amp;"$140"),0),COLUMN()+COLUMN(INDIRECT($B$1&amp;"1"))-2)</f>
        <v>4.2820310180952947E-2</v>
      </c>
      <c r="G38" s="12">
        <f ca="1">INDEX(funnel_data!$B$3:$X$140,MATCH(SMALL(INDIRECT("'" &amp; "funnel_data'!$" &amp; $B$1 &amp; "$3:$" &amp; $B$1 &amp;"$140"),ROWS(G$3:G38)),INDIRECT("'" &amp; "funnel_data'!$" &amp; $B$1 &amp; "$3:$" &amp; $B$1 &amp;"$140"),0),COLUMN()+COLUMN(INDIRECT($B$1&amp;"1"))-2)</f>
        <v>2.3102533748992644E-2</v>
      </c>
      <c r="H38" s="12">
        <f ca="1">INDEX(funnel_data!$B$3:$X$140,MATCH(SMALL(INDIRECT("'" &amp; "funnel_data'!$" &amp; $B$1 &amp; "$3:$" &amp; $B$1 &amp;"$140"),ROWS(H$3:H38)),INDIRECT("'" &amp; "funnel_data'!$" &amp; $B$1 &amp; "$3:$" &amp; $B$1 &amp;"$140"),0),COLUMN()+COLUMN(INDIRECT($B$1&amp;"1"))-2)</f>
        <v>7.8022913879242276E-2</v>
      </c>
      <c r="I38" s="12">
        <f ca="1">INDEX(funnel_data!$B$3:$X$140,MATCH(SMALL(INDIRECT("'" &amp; "funnel_data'!$" &amp; $B$1 &amp; "$3:$" &amp; $B$1 &amp;"$140"),ROWS(I$3:I38)),INDIRECT("'" &amp; "funnel_data'!$" &amp; $B$1 &amp; "$3:$" &amp; $B$1 &amp;"$140"),0),COLUMN()+COLUMN(INDIRECT($B$1&amp;"1"))-2)</f>
        <v>1.647716498352746E-2</v>
      </c>
      <c r="J38" s="12">
        <f ca="1">INDEX(funnel_data!$B$3:$X$140,MATCH(SMALL(INDIRECT("'" &amp; "funnel_data'!$" &amp; $B$1 &amp; "$3:$" &amp; $B$1 &amp;"$140"),ROWS(J$3:J38)),INDIRECT("'" &amp; "funnel_data'!$" &amp; $B$1 &amp; "$3:$" &amp; $B$1 &amp;"$140"),0),COLUMN()+COLUMN(INDIRECT($B$1&amp;"1"))-2)</f>
        <v>0.10671043412351755</v>
      </c>
      <c r="K38" s="12" t="str">
        <f ca="1">INDEX(funnel_data!$B$3:$X$140,MATCH(SMALL(INDIRECT("'" &amp; "funnel_data'!$" &amp; $B$1 &amp; "$3:$" &amp; $B$1 &amp;"$140"),ROWS(K$3:K38)),INDIRECT("'" &amp; "funnel_data'!$" &amp; $B$1 &amp; "$3:$" &amp; $B$1 &amp;"$140"),0),COLUMN()+COLUMN(INDIRECT($B$1&amp;"1"))-2)</f>
        <v>3SDL</v>
      </c>
    </row>
    <row r="39" spans="1:11" x14ac:dyDescent="0.3">
      <c r="A39" s="12"/>
      <c r="B39" s="12" t="str">
        <f ca="1">INDEX(funnel_data!$B$3:$X$140,MATCH(SMALL(INDIRECT("'" &amp; "funnel_data'!$" &amp; $B$1 &amp; "$3:$" &amp; $B$1 &amp;"$140"),ROWS(B$3:B39)),INDIRECT("'" &amp; "funnel_data'!$" &amp; $B$1 &amp; "$3:$" &amp; $B$1 &amp;"$140"),0),1)</f>
        <v>Trust093</v>
      </c>
      <c r="C39" s="12">
        <f ca="1">INDEX(funnel_data!$B$3:$X$140,MATCH(SMALL(INDIRECT("'" &amp; "funnel_data'!$" &amp; $B$1 &amp; "$3:$" &amp; $B$1 &amp;"$140"),ROWS(C$3:C39)),INDIRECT("'" &amp; "funnel_data'!$" &amp; $B$1 &amp; "$3:$" &amp; $B$1 &amp;"$140"),0),COLUMN()+COLUMN(INDIRECT($B$1&amp;"1"))-2)</f>
        <v>243</v>
      </c>
      <c r="D39" s="12">
        <f ca="1">INDEX(funnel_data!$B$3:$X$140,MATCH(SMALL(INDIRECT("'" &amp; "funnel_data'!$" &amp; $B$1 &amp; "$3:$" &amp; $B$1 &amp;"$140"),ROWS(D$3:D39)),INDIRECT("'" &amp; "funnel_data'!$" &amp; $B$1 &amp; "$3:$" &amp; $B$1 &amp;"$140"),0),COLUMN()+COLUMN(INDIRECT($B$1&amp;"1"))-2)</f>
        <v>15</v>
      </c>
      <c r="E39" s="12">
        <f ca="1">INDEX(funnel_data!$B$3:$X$140,MATCH(SMALL(INDIRECT("'" &amp; "funnel_data'!$" &amp; $B$1 &amp; "$3:$" &amp; $B$1 &amp;"$140"),ROWS(E$3:E39)),INDIRECT("'" &amp; "funnel_data'!$" &amp; $B$1 &amp; "$3:$" &amp; $B$1 &amp;"$140"),0),COLUMN()+COLUMN(INDIRECT($B$1&amp;"1"))-2)</f>
        <v>6.1728395061728392E-2</v>
      </c>
      <c r="F39" s="12">
        <f ca="1">INDEX(funnel_data!$B$3:$X$140,MATCH(SMALL(INDIRECT("'" &amp; "funnel_data'!$" &amp; $B$1 &amp; "$3:$" &amp; $B$1 &amp;"$140"),ROWS(F$3:F39)),INDIRECT("'" &amp; "funnel_data'!$" &amp; $B$1 &amp; "$3:$" &amp; $B$1 &amp;"$140"),0),COLUMN()+COLUMN(INDIRECT($B$1&amp;"1"))-2)</f>
        <v>4.2820310180952947E-2</v>
      </c>
      <c r="G39" s="12">
        <f ca="1">INDEX(funnel_data!$B$3:$X$140,MATCH(SMALL(INDIRECT("'" &amp; "funnel_data'!$" &amp; $B$1 &amp; "$3:$" &amp; $B$1 &amp;"$140"),ROWS(G$3:G39)),INDIRECT("'" &amp; "funnel_data'!$" &amp; $B$1 &amp; "$3:$" &amp; $B$1 &amp;"$140"),0),COLUMN()+COLUMN(INDIRECT($B$1&amp;"1"))-2)</f>
        <v>2.3696088134873623E-2</v>
      </c>
      <c r="H39" s="12">
        <f ca="1">INDEX(funnel_data!$B$3:$X$140,MATCH(SMALL(INDIRECT("'" &amp; "funnel_data'!$" &amp; $B$1 &amp; "$3:$" &amp; $B$1 &amp;"$140"),ROWS(H$3:H39)),INDIRECT("'" &amp; "funnel_data'!$" &amp; $B$1 &amp; "$3:$" &amp; $B$1 &amp;"$140"),0),COLUMN()+COLUMN(INDIRECT($B$1&amp;"1"))-2)</f>
        <v>7.6174722733080291E-2</v>
      </c>
      <c r="I39" s="12">
        <f ca="1">INDEX(funnel_data!$B$3:$X$140,MATCH(SMALL(INDIRECT("'" &amp; "funnel_data'!$" &amp; $B$1 &amp; "$3:$" &amp; $B$1 &amp;"$140"),ROWS(I$3:I39)),INDIRECT("'" &amp; "funnel_data'!$" &amp; $B$1 &amp; "$3:$" &amp; $B$1 &amp;"$140"),0),COLUMN()+COLUMN(INDIRECT($B$1&amp;"1"))-2)</f>
        <v>1.7111580328965481E-2</v>
      </c>
      <c r="J39" s="12">
        <f ca="1">INDEX(funnel_data!$B$3:$X$140,MATCH(SMALL(INDIRECT("'" &amp; "funnel_data'!$" &amp; $B$1 &amp; "$3:$" &amp; $B$1 &amp;"$140"),ROWS(J$3:J39)),INDIRECT("'" &amp; "funnel_data'!$" &amp; $B$1 &amp; "$3:$" &amp; $B$1 &amp;"$140"),0),COLUMN()+COLUMN(INDIRECT($B$1&amp;"1"))-2)</f>
        <v>0.10310258164030045</v>
      </c>
      <c r="K39" s="12" t="str">
        <f ca="1">INDEX(funnel_data!$B$3:$X$140,MATCH(SMALL(INDIRECT("'" &amp; "funnel_data'!$" &amp; $B$1 &amp; "$3:$" &amp; $B$1 &amp;"$140"),ROWS(K$3:K39)),INDIRECT("'" &amp; "funnel_data'!$" &amp; $B$1 &amp; "$3:$" &amp; $B$1 &amp;"$140"),0),COLUMN()+COLUMN(INDIRECT($B$1&amp;"1"))-2)</f>
        <v/>
      </c>
    </row>
    <row r="40" spans="1:11" x14ac:dyDescent="0.3">
      <c r="A40" s="12"/>
      <c r="B40" s="12" t="str">
        <f ca="1">INDEX(funnel_data!$B$3:$X$140,MATCH(SMALL(INDIRECT("'" &amp; "funnel_data'!$" &amp; $B$1 &amp; "$3:$" &amp; $B$1 &amp;"$140"),ROWS(B$3:B40)),INDIRECT("'" &amp; "funnel_data'!$" &amp; $B$1 &amp; "$3:$" &amp; $B$1 &amp;"$140"),0),1)</f>
        <v>Trust064</v>
      </c>
      <c r="C40" s="12">
        <f ca="1">INDEX(funnel_data!$B$3:$X$140,MATCH(SMALL(INDIRECT("'" &amp; "funnel_data'!$" &amp; $B$1 &amp; "$3:$" &amp; $B$1 &amp;"$140"),ROWS(C$3:C40)),INDIRECT("'" &amp; "funnel_data'!$" &amp; $B$1 &amp; "$3:$" &amp; $B$1 &amp;"$140"),0),COLUMN()+COLUMN(INDIRECT($B$1&amp;"1"))-2)</f>
        <v>244</v>
      </c>
      <c r="D40" s="12">
        <f ca="1">INDEX(funnel_data!$B$3:$X$140,MATCH(SMALL(INDIRECT("'" &amp; "funnel_data'!$" &amp; $B$1 &amp; "$3:$" &amp; $B$1 &amp;"$140"),ROWS(D$3:D40)),INDIRECT("'" &amp; "funnel_data'!$" &amp; $B$1 &amp; "$3:$" &amp; $B$1 &amp;"$140"),0),COLUMN()+COLUMN(INDIRECT($B$1&amp;"1"))-2)</f>
        <v>8</v>
      </c>
      <c r="E40" s="12">
        <f ca="1">INDEX(funnel_data!$B$3:$X$140,MATCH(SMALL(INDIRECT("'" &amp; "funnel_data'!$" &amp; $B$1 &amp; "$3:$" &amp; $B$1 &amp;"$140"),ROWS(E$3:E40)),INDIRECT("'" &amp; "funnel_data'!$" &amp; $B$1 &amp; "$3:$" &amp; $B$1 &amp;"$140"),0),COLUMN()+COLUMN(INDIRECT($B$1&amp;"1"))-2)</f>
        <v>3.2786885245901641E-2</v>
      </c>
      <c r="F40" s="12">
        <f ca="1">INDEX(funnel_data!$B$3:$X$140,MATCH(SMALL(INDIRECT("'" &amp; "funnel_data'!$" &amp; $B$1 &amp; "$3:$" &amp; $B$1 &amp;"$140"),ROWS(F$3:F40)),INDIRECT("'" &amp; "funnel_data'!$" &amp; $B$1 &amp; "$3:$" &amp; $B$1 &amp;"$140"),0),COLUMN()+COLUMN(INDIRECT($B$1&amp;"1"))-2)</f>
        <v>4.2820310180952947E-2</v>
      </c>
      <c r="G40" s="12">
        <f ca="1">INDEX(funnel_data!$B$3:$X$140,MATCH(SMALL(INDIRECT("'" &amp; "funnel_data'!$" &amp; $B$1 &amp; "$3:$" &amp; $B$1 &amp;"$140"),ROWS(G$3:G40)),INDIRECT("'" &amp; "funnel_data'!$" &amp; $B$1 &amp; "$3:$" &amp; $B$1 &amp;"$140"),0),COLUMN()+COLUMN(INDIRECT($B$1&amp;"1"))-2)</f>
        <v>2.3724253776507078E-2</v>
      </c>
      <c r="H40" s="12">
        <f ca="1">INDEX(funnel_data!$B$3:$X$140,MATCH(SMALL(INDIRECT("'" &amp; "funnel_data'!$" &amp; $B$1 &amp; "$3:$" &amp; $B$1 &amp;"$140"),ROWS(H$3:H40)),INDIRECT("'" &amp; "funnel_data'!$" &amp; $B$1 &amp; "$3:$" &amp; $B$1 &amp;"$140"),0),COLUMN()+COLUMN(INDIRECT($B$1&amp;"1"))-2)</f>
        <v>7.6089140618562354E-2</v>
      </c>
      <c r="I40" s="12">
        <f ca="1">INDEX(funnel_data!$B$3:$X$140,MATCH(SMALL(INDIRECT("'" &amp; "funnel_data'!$" &amp; $B$1 &amp; "$3:$" &amp; $B$1 &amp;"$140"),ROWS(I$3:I40)),INDIRECT("'" &amp; "funnel_data'!$" &amp; $B$1 &amp; "$3:$" &amp; $B$1 &amp;"$140"),0),COLUMN()+COLUMN(INDIRECT($B$1&amp;"1"))-2)</f>
        <v>1.7141953395792945E-2</v>
      </c>
      <c r="J40" s="12">
        <f ca="1">INDEX(funnel_data!$B$3:$X$140,MATCH(SMALL(INDIRECT("'" &amp; "funnel_data'!$" &amp; $B$1 &amp; "$3:$" &amp; $B$1 &amp;"$140"),ROWS(J$3:J40)),INDIRECT("'" &amp; "funnel_data'!$" &amp; $B$1 &amp; "$3:$" &amp; $B$1 &amp;"$140"),0),COLUMN()+COLUMN(INDIRECT($B$1&amp;"1"))-2)</f>
        <v>0.10293585033192781</v>
      </c>
      <c r="K40" s="12" t="str">
        <f ca="1">INDEX(funnel_data!$B$3:$X$140,MATCH(SMALL(INDIRECT("'" &amp; "funnel_data'!$" &amp; $B$1 &amp; "$3:$" &amp; $B$1 &amp;"$140"),ROWS(K$3:K40)),INDIRECT("'" &amp; "funnel_data'!$" &amp; $B$1 &amp; "$3:$" &amp; $B$1 &amp;"$140"),0),COLUMN()+COLUMN(INDIRECT($B$1&amp;"1"))-2)</f>
        <v/>
      </c>
    </row>
    <row r="41" spans="1:11" x14ac:dyDescent="0.3">
      <c r="A41" s="12"/>
      <c r="B41" s="12" t="str">
        <f ca="1">INDEX(funnel_data!$B$3:$X$140,MATCH(SMALL(INDIRECT("'" &amp; "funnel_data'!$" &amp; $B$1 &amp; "$3:$" &amp; $B$1 &amp;"$140"),ROWS(B$3:B41)),INDIRECT("'" &amp; "funnel_data'!$" &amp; $B$1 &amp; "$3:$" &amp; $B$1 &amp;"$140"),0),1)</f>
        <v>Trust084</v>
      </c>
      <c r="C41" s="12">
        <f ca="1">INDEX(funnel_data!$B$3:$X$140,MATCH(SMALL(INDIRECT("'" &amp; "funnel_data'!$" &amp; $B$1 &amp; "$3:$" &amp; $B$1 &amp;"$140"),ROWS(C$3:C41)),INDIRECT("'" &amp; "funnel_data'!$" &amp; $B$1 &amp; "$3:$" &amp; $B$1 &amp;"$140"),0),COLUMN()+COLUMN(INDIRECT($B$1&amp;"1"))-2)</f>
        <v>247</v>
      </c>
      <c r="D41" s="12">
        <f ca="1">INDEX(funnel_data!$B$3:$X$140,MATCH(SMALL(INDIRECT("'" &amp; "funnel_data'!$" &amp; $B$1 &amp; "$3:$" &amp; $B$1 &amp;"$140"),ROWS(D$3:D41)),INDIRECT("'" &amp; "funnel_data'!$" &amp; $B$1 &amp; "$3:$" &amp; $B$1 &amp;"$140"),0),COLUMN()+COLUMN(INDIRECT($B$1&amp;"1"))-2)</f>
        <v>7</v>
      </c>
      <c r="E41" s="12">
        <f ca="1">INDEX(funnel_data!$B$3:$X$140,MATCH(SMALL(INDIRECT("'" &amp; "funnel_data'!$" &amp; $B$1 &amp; "$3:$" &amp; $B$1 &amp;"$140"),ROWS(E$3:E41)),INDIRECT("'" &amp; "funnel_data'!$" &amp; $B$1 &amp; "$3:$" &amp; $B$1 &amp;"$140"),0),COLUMN()+COLUMN(INDIRECT($B$1&amp;"1"))-2)</f>
        <v>2.8340080971659919E-2</v>
      </c>
      <c r="F41" s="12">
        <f ca="1">INDEX(funnel_data!$B$3:$X$140,MATCH(SMALL(INDIRECT("'" &amp; "funnel_data'!$" &amp; $B$1 &amp; "$3:$" &amp; $B$1 &amp;"$140"),ROWS(F$3:F41)),INDIRECT("'" &amp; "funnel_data'!$" &amp; $B$1 &amp; "$3:$" &amp; $B$1 &amp;"$140"),0),COLUMN()+COLUMN(INDIRECT($B$1&amp;"1"))-2)</f>
        <v>4.2820310180952947E-2</v>
      </c>
      <c r="G41" s="12">
        <f ca="1">INDEX(funnel_data!$B$3:$X$140,MATCH(SMALL(INDIRECT("'" &amp; "funnel_data'!$" &amp; $B$1 &amp; "$3:$" &amp; $B$1 &amp;"$140"),ROWS(G$3:G41)),INDIRECT("'" &amp; "funnel_data'!$" &amp; $B$1 &amp; "$3:$" &amp; $B$1 &amp;"$140"),0),COLUMN()+COLUMN(INDIRECT($B$1&amp;"1"))-2)</f>
        <v>2.3807943836286385E-2</v>
      </c>
      <c r="H41" s="12">
        <f ca="1">INDEX(funnel_data!$B$3:$X$140,MATCH(SMALL(INDIRECT("'" &amp; "funnel_data'!$" &amp; $B$1 &amp; "$3:$" &amp; $B$1 &amp;"$140"),ROWS(H$3:H41)),INDIRECT("'" &amp; "funnel_data'!$" &amp; $B$1 &amp; "$3:$" &amp; $B$1 &amp;"$140"),0),COLUMN()+COLUMN(INDIRECT($B$1&amp;"1"))-2)</f>
        <v>7.5835947884188834E-2</v>
      </c>
      <c r="I41" s="12">
        <f ca="1">INDEX(funnel_data!$B$3:$X$140,MATCH(SMALL(INDIRECT("'" &amp; "funnel_data'!$" &amp; $B$1 &amp; "$3:$" &amp; $B$1 &amp;"$140"),ROWS(I$3:I41)),INDIRECT("'" &amp; "funnel_data'!$" &amp; $B$1 &amp; "$3:$" &amp; $B$1 &amp;"$140"),0),COLUMN()+COLUMN(INDIRECT($B$1&amp;"1"))-2)</f>
        <v>1.7232345744812704E-2</v>
      </c>
      <c r="J41" s="12">
        <f ca="1">INDEX(funnel_data!$B$3:$X$140,MATCH(SMALL(INDIRECT("'" &amp; "funnel_data'!$" &amp; $B$1 &amp; "$3:$" &amp; $B$1 &amp;"$140"),ROWS(J$3:J41)),INDIRECT("'" &amp; "funnel_data'!$" &amp; $B$1 &amp; "$3:$" &amp; $B$1 &amp;"$140"),0),COLUMN()+COLUMN(INDIRECT($B$1&amp;"1"))-2)</f>
        <v>0.10244276136442476</v>
      </c>
      <c r="K41" s="12" t="str">
        <f ca="1">INDEX(funnel_data!$B$3:$X$140,MATCH(SMALL(INDIRECT("'" &amp; "funnel_data'!$" &amp; $B$1 &amp; "$3:$" &amp; $B$1 &amp;"$140"),ROWS(K$3:K41)),INDIRECT("'" &amp; "funnel_data'!$" &amp; $B$1 &amp; "$3:$" &amp; $B$1 &amp;"$140"),0),COLUMN()+COLUMN(INDIRECT($B$1&amp;"1"))-2)</f>
        <v/>
      </c>
    </row>
    <row r="42" spans="1:11" x14ac:dyDescent="0.3">
      <c r="A42" s="12"/>
      <c r="B42" s="12" t="str">
        <f ca="1">INDEX(funnel_data!$B$3:$X$140,MATCH(SMALL(INDIRECT("'" &amp; "funnel_data'!$" &amp; $B$1 &amp; "$3:$" &amp; $B$1 &amp;"$140"),ROWS(B$3:B42)),INDIRECT("'" &amp; "funnel_data'!$" &amp; $B$1 &amp; "$3:$" &amp; $B$1 &amp;"$140"),0),1)</f>
        <v>Trust095</v>
      </c>
      <c r="C42" s="12">
        <f ca="1">INDEX(funnel_data!$B$3:$X$140,MATCH(SMALL(INDIRECT("'" &amp; "funnel_data'!$" &amp; $B$1 &amp; "$3:$" &amp; $B$1 &amp;"$140"),ROWS(C$3:C42)),INDIRECT("'" &amp; "funnel_data'!$" &amp; $B$1 &amp; "$3:$" &amp; $B$1 &amp;"$140"),0),COLUMN()+COLUMN(INDIRECT($B$1&amp;"1"))-2)</f>
        <v>250</v>
      </c>
      <c r="D42" s="12">
        <f ca="1">INDEX(funnel_data!$B$3:$X$140,MATCH(SMALL(INDIRECT("'" &amp; "funnel_data'!$" &amp; $B$1 &amp; "$3:$" &amp; $B$1 &amp;"$140"),ROWS(D$3:D42)),INDIRECT("'" &amp; "funnel_data'!$" &amp; $B$1 &amp; "$3:$" &amp; $B$1 &amp;"$140"),0),COLUMN()+COLUMN(INDIRECT($B$1&amp;"1"))-2)</f>
        <v>12</v>
      </c>
      <c r="E42" s="12">
        <f ca="1">INDEX(funnel_data!$B$3:$X$140,MATCH(SMALL(INDIRECT("'" &amp; "funnel_data'!$" &amp; $B$1 &amp; "$3:$" &amp; $B$1 &amp;"$140"),ROWS(E$3:E42)),INDIRECT("'" &amp; "funnel_data'!$" &amp; $B$1 &amp; "$3:$" &amp; $B$1 &amp;"$140"),0),COLUMN()+COLUMN(INDIRECT($B$1&amp;"1"))-2)</f>
        <v>4.8000000000000001E-2</v>
      </c>
      <c r="F42" s="12">
        <f ca="1">INDEX(funnel_data!$B$3:$X$140,MATCH(SMALL(INDIRECT("'" &amp; "funnel_data'!$" &amp; $B$1 &amp; "$3:$" &amp; $B$1 &amp;"$140"),ROWS(F$3:F42)),INDIRECT("'" &amp; "funnel_data'!$" &amp; $B$1 &amp; "$3:$" &amp; $B$1 &amp;"$140"),0),COLUMN()+COLUMN(INDIRECT($B$1&amp;"1"))-2)</f>
        <v>4.2820310180952947E-2</v>
      </c>
      <c r="G42" s="12">
        <f ca="1">INDEX(funnel_data!$B$3:$X$140,MATCH(SMALL(INDIRECT("'" &amp; "funnel_data'!$" &amp; $B$1 &amp; "$3:$" &amp; $B$1 &amp;"$140"),ROWS(G$3:G42)),INDIRECT("'" &amp; "funnel_data'!$" &amp; $B$1 &amp; "$3:$" &amp; $B$1 &amp;"$140"),0),COLUMN()+COLUMN(INDIRECT($B$1&amp;"1"))-2)</f>
        <v>2.3890446641919177E-2</v>
      </c>
      <c r="H42" s="12">
        <f ca="1">INDEX(funnel_data!$B$3:$X$140,MATCH(SMALL(INDIRECT("'" &amp; "funnel_data'!$" &amp; $B$1 &amp; "$3:$" &amp; $B$1 &amp;"$140"),ROWS(H$3:H42)),INDIRECT("'" &amp; "funnel_data'!$" &amp; $B$1 &amp; "$3:$" &amp; $B$1 &amp;"$140"),0),COLUMN()+COLUMN(INDIRECT($B$1&amp;"1"))-2)</f>
        <v>7.5587948902690022E-2</v>
      </c>
      <c r="I42" s="12">
        <f ca="1">INDEX(funnel_data!$B$3:$X$140,MATCH(SMALL(INDIRECT("'" &amp; "funnel_data'!$" &amp; $B$1 &amp; "$3:$" &amp; $B$1 &amp;"$140"),ROWS(I$3:I42)),INDIRECT("'" &amp; "funnel_data'!$" &amp; $B$1 &amp; "$3:$" &amp; $B$1 &amp;"$140"),0),COLUMN()+COLUMN(INDIRECT($B$1&amp;"1"))-2)</f>
        <v>1.7321665463977003E-2</v>
      </c>
      <c r="J42" s="12">
        <f ca="1">INDEX(funnel_data!$B$3:$X$140,MATCH(SMALL(INDIRECT("'" &amp; "funnel_data'!$" &amp; $B$1 &amp; "$3:$" &amp; $B$1 &amp;"$140"),ROWS(J$3:J42)),INDIRECT("'" &amp; "funnel_data'!$" &amp; $B$1 &amp; "$3:$" &amp; $B$1 &amp;"$140"),0),COLUMN()+COLUMN(INDIRECT($B$1&amp;"1"))-2)</f>
        <v>0.10196005416140166</v>
      </c>
      <c r="K42" s="12" t="str">
        <f ca="1">INDEX(funnel_data!$B$3:$X$140,MATCH(SMALL(INDIRECT("'" &amp; "funnel_data'!$" &amp; $B$1 &amp; "$3:$" &amp; $B$1 &amp;"$140"),ROWS(K$3:K42)),INDIRECT("'" &amp; "funnel_data'!$" &amp; $B$1 &amp; "$3:$" &amp; $B$1 &amp;"$140"),0),COLUMN()+COLUMN(INDIRECT($B$1&amp;"1"))-2)</f>
        <v/>
      </c>
    </row>
    <row r="43" spans="1:11" x14ac:dyDescent="0.3">
      <c r="A43" s="12"/>
      <c r="B43" s="12" t="str">
        <f ca="1">INDEX(funnel_data!$B$3:$X$140,MATCH(SMALL(INDIRECT("'" &amp; "funnel_data'!$" &amp; $B$1 &amp; "$3:$" &amp; $B$1 &amp;"$140"),ROWS(B$3:B43)),INDIRECT("'" &amp; "funnel_data'!$" &amp; $B$1 &amp; "$3:$" &amp; $B$1 &amp;"$140"),0),1)</f>
        <v>Trust006</v>
      </c>
      <c r="C43" s="12">
        <f ca="1">INDEX(funnel_data!$B$3:$X$140,MATCH(SMALL(INDIRECT("'" &amp; "funnel_data'!$" &amp; $B$1 &amp; "$3:$" &amp; $B$1 &amp;"$140"),ROWS(C$3:C43)),INDIRECT("'" &amp; "funnel_data'!$" &amp; $B$1 &amp; "$3:$" &amp; $B$1 &amp;"$140"),0),COLUMN()+COLUMN(INDIRECT($B$1&amp;"1"))-2)</f>
        <v>261</v>
      </c>
      <c r="D43" s="12">
        <f ca="1">INDEX(funnel_data!$B$3:$X$140,MATCH(SMALL(INDIRECT("'" &amp; "funnel_data'!$" &amp; $B$1 &amp; "$3:$" &amp; $B$1 &amp;"$140"),ROWS(D$3:D43)),INDIRECT("'" &amp; "funnel_data'!$" &amp; $B$1 &amp; "$3:$" &amp; $B$1 &amp;"$140"),0),COLUMN()+COLUMN(INDIRECT($B$1&amp;"1"))-2)</f>
        <v>8</v>
      </c>
      <c r="E43" s="12">
        <f ca="1">INDEX(funnel_data!$B$3:$X$140,MATCH(SMALL(INDIRECT("'" &amp; "funnel_data'!$" &amp; $B$1 &amp; "$3:$" &amp; $B$1 &amp;"$140"),ROWS(E$3:E43)),INDIRECT("'" &amp; "funnel_data'!$" &amp; $B$1 &amp; "$3:$" &amp; $B$1 &amp;"$140"),0),COLUMN()+COLUMN(INDIRECT($B$1&amp;"1"))-2)</f>
        <v>3.0651340996168581E-2</v>
      </c>
      <c r="F43" s="12">
        <f ca="1">INDEX(funnel_data!$B$3:$X$140,MATCH(SMALL(INDIRECT("'" &amp; "funnel_data'!$" &amp; $B$1 &amp; "$3:$" &amp; $B$1 &amp;"$140"),ROWS(F$3:F43)),INDIRECT("'" &amp; "funnel_data'!$" &amp; $B$1 &amp; "$3:$" &amp; $B$1 &amp;"$140"),0),COLUMN()+COLUMN(INDIRECT($B$1&amp;"1"))-2)</f>
        <v>4.2820310180952947E-2</v>
      </c>
      <c r="G43" s="12">
        <f ca="1">INDEX(funnel_data!$B$3:$X$140,MATCH(SMALL(INDIRECT("'" &amp; "funnel_data'!$" &amp; $B$1 &amp; "$3:$" &amp; $B$1 &amp;"$140"),ROWS(G$3:G43)),INDIRECT("'" &amp; "funnel_data'!$" &amp; $B$1 &amp; "$3:$" &amp; $B$1 &amp;"$140"),0),COLUMN()+COLUMN(INDIRECT($B$1&amp;"1"))-2)</f>
        <v>2.4183253832679E-2</v>
      </c>
      <c r="H43" s="12">
        <f ca="1">INDEX(funnel_data!$B$3:$X$140,MATCH(SMALL(INDIRECT("'" &amp; "funnel_data'!$" &amp; $B$1 &amp; "$3:$" &amp; $B$1 &amp;"$140"),ROWS(H$3:H43)),INDIRECT("'" &amp; "funnel_data'!$" &amp; $B$1 &amp; "$3:$" &amp; $B$1 &amp;"$140"),0),COLUMN()+COLUMN(INDIRECT($B$1&amp;"1"))-2)</f>
        <v>7.4720399953045913E-2</v>
      </c>
      <c r="I43" s="12">
        <f ca="1">INDEX(funnel_data!$B$3:$X$140,MATCH(SMALL(INDIRECT("'" &amp; "funnel_data'!$" &amp; $B$1 &amp; "$3:$" &amp; $B$1 &amp;"$140"),ROWS(I$3:I43)),INDIRECT("'" &amp; "funnel_data'!$" &amp; $B$1 &amp; "$3:$" &amp; $B$1 &amp;"$140"),0),COLUMN()+COLUMN(INDIRECT($B$1&amp;"1"))-2)</f>
        <v>1.7640344811297122E-2</v>
      </c>
      <c r="J43" s="12">
        <f ca="1">INDEX(funnel_data!$B$3:$X$140,MATCH(SMALL(INDIRECT("'" &amp; "funnel_data'!$" &amp; $B$1 &amp; "$3:$" &amp; $B$1 &amp;"$140"),ROWS(J$3:J43)),INDIRECT("'" &amp; "funnel_data'!$" &amp; $B$1 &amp; "$3:$" &amp; $B$1 &amp;"$140"),0),COLUMN()+COLUMN(INDIRECT($B$1&amp;"1"))-2)</f>
        <v>0.10027359436666072</v>
      </c>
      <c r="K43" s="12" t="str">
        <f ca="1">INDEX(funnel_data!$B$3:$X$140,MATCH(SMALL(INDIRECT("'" &amp; "funnel_data'!$" &amp; $B$1 &amp; "$3:$" &amp; $B$1 &amp;"$140"),ROWS(K$3:K43)),INDIRECT("'" &amp; "funnel_data'!$" &amp; $B$1 &amp; "$3:$" &amp; $B$1 &amp;"$140"),0),COLUMN()+COLUMN(INDIRECT($B$1&amp;"1"))-2)</f>
        <v/>
      </c>
    </row>
    <row r="44" spans="1:11" x14ac:dyDescent="0.3">
      <c r="A44" s="12"/>
      <c r="B44" s="12" t="str">
        <f ca="1">INDEX(funnel_data!$B$3:$X$140,MATCH(SMALL(INDIRECT("'" &amp; "funnel_data'!$" &amp; $B$1 &amp; "$3:$" &amp; $B$1 &amp;"$140"),ROWS(B$3:B44)),INDIRECT("'" &amp; "funnel_data'!$" &amp; $B$1 &amp; "$3:$" &amp; $B$1 &amp;"$140"),0),1)</f>
        <v>Trust083</v>
      </c>
      <c r="C44" s="12">
        <f ca="1">INDEX(funnel_data!$B$3:$X$140,MATCH(SMALL(INDIRECT("'" &amp; "funnel_data'!$" &amp; $B$1 &amp; "$3:$" &amp; $B$1 &amp;"$140"),ROWS(C$3:C44)),INDIRECT("'" &amp; "funnel_data'!$" &amp; $B$1 &amp; "$3:$" &amp; $B$1 &amp;"$140"),0),COLUMN()+COLUMN(INDIRECT($B$1&amp;"1"))-2)</f>
        <v>263</v>
      </c>
      <c r="D44" s="12">
        <f ca="1">INDEX(funnel_data!$B$3:$X$140,MATCH(SMALL(INDIRECT("'" &amp; "funnel_data'!$" &amp; $B$1 &amp; "$3:$" &amp; $B$1 &amp;"$140"),ROWS(D$3:D44)),INDIRECT("'" &amp; "funnel_data'!$" &amp; $B$1 &amp; "$3:$" &amp; $B$1 &amp;"$140"),0),COLUMN()+COLUMN(INDIRECT($B$1&amp;"1"))-2)</f>
        <v>17</v>
      </c>
      <c r="E44" s="12">
        <f ca="1">INDEX(funnel_data!$B$3:$X$140,MATCH(SMALL(INDIRECT("'" &amp; "funnel_data'!$" &amp; $B$1 &amp; "$3:$" &amp; $B$1 &amp;"$140"),ROWS(E$3:E44)),INDIRECT("'" &amp; "funnel_data'!$" &amp; $B$1 &amp; "$3:$" &amp; $B$1 &amp;"$140"),0),COLUMN()+COLUMN(INDIRECT($B$1&amp;"1"))-2)</f>
        <v>6.4638783269961975E-2</v>
      </c>
      <c r="F44" s="12">
        <f ca="1">INDEX(funnel_data!$B$3:$X$140,MATCH(SMALL(INDIRECT("'" &amp; "funnel_data'!$" &amp; $B$1 &amp; "$3:$" &amp; $B$1 &amp;"$140"),ROWS(F$3:F44)),INDIRECT("'" &amp; "funnel_data'!$" &amp; $B$1 &amp; "$3:$" &amp; $B$1 &amp;"$140"),0),COLUMN()+COLUMN(INDIRECT($B$1&amp;"1"))-2)</f>
        <v>4.2820310180952947E-2</v>
      </c>
      <c r="G44" s="12">
        <f ca="1">INDEX(funnel_data!$B$3:$X$140,MATCH(SMALL(INDIRECT("'" &amp; "funnel_data'!$" &amp; $B$1 &amp; "$3:$" &amp; $B$1 &amp;"$140"),ROWS(G$3:G44)),INDIRECT("'" &amp; "funnel_data'!$" &amp; $B$1 &amp; "$3:$" &amp; $B$1 &amp;"$140"),0),COLUMN()+COLUMN(INDIRECT($B$1&amp;"1"))-2)</f>
        <v>2.4234921708178446E-2</v>
      </c>
      <c r="H44" s="12">
        <f ca="1">INDEX(funnel_data!$B$3:$X$140,MATCH(SMALL(INDIRECT("'" &amp; "funnel_data'!$" &amp; $B$1 &amp; "$3:$" &amp; $B$1 &amp;"$140"),ROWS(H$3:H44)),INDIRECT("'" &amp; "funnel_data'!$" &amp; $B$1 &amp; "$3:$" &amp; $B$1 &amp;"$140"),0),COLUMN()+COLUMN(INDIRECT($B$1&amp;"1"))-2)</f>
        <v>7.4569324538213619E-2</v>
      </c>
      <c r="I44" s="12">
        <f ca="1">INDEX(funnel_data!$B$3:$X$140,MATCH(SMALL(INDIRECT("'" &amp; "funnel_data'!$" &amp; $B$1 &amp; "$3:$" &amp; $B$1 &amp;"$140"),ROWS(I$3:I44)),INDIRECT("'" &amp; "funnel_data'!$" &amp; $B$1 &amp; "$3:$" &amp; $B$1 &amp;"$140"),0),COLUMN()+COLUMN(INDIRECT($B$1&amp;"1"))-2)</f>
        <v>1.7696849526083098E-2</v>
      </c>
      <c r="J44" s="12">
        <f ca="1">INDEX(funnel_data!$B$3:$X$140,MATCH(SMALL(INDIRECT("'" &amp; "funnel_data'!$" &amp; $B$1 &amp; "$3:$" &amp; $B$1 &amp;"$140"),ROWS(J$3:J44)),INDIRECT("'" &amp; "funnel_data'!$" &amp; $B$1 &amp; "$3:$" &amp; $B$1 &amp;"$140"),0),COLUMN()+COLUMN(INDIRECT($B$1&amp;"1"))-2)</f>
        <v>9.9980264134080662E-2</v>
      </c>
      <c r="K44" s="12" t="str">
        <f ca="1">INDEX(funnel_data!$B$3:$X$140,MATCH(SMALL(INDIRECT("'" &amp; "funnel_data'!$" &amp; $B$1 &amp; "$3:$" &amp; $B$1 &amp;"$140"),ROWS(K$3:K44)),INDIRECT("'" &amp; "funnel_data'!$" &amp; $B$1 &amp; "$3:$" &amp; $B$1 &amp;"$140"),0),COLUMN()+COLUMN(INDIRECT($B$1&amp;"1"))-2)</f>
        <v/>
      </c>
    </row>
    <row r="45" spans="1:11" x14ac:dyDescent="0.3">
      <c r="A45" s="12"/>
      <c r="B45" s="12" t="str">
        <f ca="1">INDEX(funnel_data!$B$3:$X$140,MATCH(SMALL(INDIRECT("'" &amp; "funnel_data'!$" &amp; $B$1 &amp; "$3:$" &amp; $B$1 &amp;"$140"),ROWS(B$3:B45)),INDIRECT("'" &amp; "funnel_data'!$" &amp; $B$1 &amp; "$3:$" &amp; $B$1 &amp;"$140"),0),1)</f>
        <v>Trust075</v>
      </c>
      <c r="C45" s="12">
        <f ca="1">INDEX(funnel_data!$B$3:$X$140,MATCH(SMALL(INDIRECT("'" &amp; "funnel_data'!$" &amp; $B$1 &amp; "$3:$" &amp; $B$1 &amp;"$140"),ROWS(C$3:C45)),INDIRECT("'" &amp; "funnel_data'!$" &amp; $B$1 &amp; "$3:$" &amp; $B$1 &amp;"$140"),0),COLUMN()+COLUMN(INDIRECT($B$1&amp;"1"))-2)</f>
        <v>313</v>
      </c>
      <c r="D45" s="12">
        <f ca="1">INDEX(funnel_data!$B$3:$X$140,MATCH(SMALL(INDIRECT("'" &amp; "funnel_data'!$" &amp; $B$1 &amp; "$3:$" &amp; $B$1 &amp;"$140"),ROWS(D$3:D45)),INDIRECT("'" &amp; "funnel_data'!$" &amp; $B$1 &amp; "$3:$" &amp; $B$1 &amp;"$140"),0),COLUMN()+COLUMN(INDIRECT($B$1&amp;"1"))-2)</f>
        <v>14</v>
      </c>
      <c r="E45" s="12">
        <f ca="1">INDEX(funnel_data!$B$3:$X$140,MATCH(SMALL(INDIRECT("'" &amp; "funnel_data'!$" &amp; $B$1 &amp; "$3:$" &amp; $B$1 &amp;"$140"),ROWS(E$3:E45)),INDIRECT("'" &amp; "funnel_data'!$" &amp; $B$1 &amp; "$3:$" &amp; $B$1 &amp;"$140"),0),COLUMN()+COLUMN(INDIRECT($B$1&amp;"1"))-2)</f>
        <v>4.472843450479233E-2</v>
      </c>
      <c r="F45" s="12">
        <f ca="1">INDEX(funnel_data!$B$3:$X$140,MATCH(SMALL(INDIRECT("'" &amp; "funnel_data'!$" &amp; $B$1 &amp; "$3:$" &amp; $B$1 &amp;"$140"),ROWS(F$3:F45)),INDIRECT("'" &amp; "funnel_data'!$" &amp; $B$1 &amp; "$3:$" &amp; $B$1 &amp;"$140"),0),COLUMN()+COLUMN(INDIRECT($B$1&amp;"1"))-2)</f>
        <v>4.2820310180952947E-2</v>
      </c>
      <c r="G45" s="12">
        <f ca="1">INDEX(funnel_data!$B$3:$X$140,MATCH(SMALL(INDIRECT("'" &amp; "funnel_data'!$" &amp; $B$1 &amp; "$3:$" &amp; $B$1 &amp;"$140"),ROWS(G$3:G45)),INDIRECT("'" &amp; "funnel_data'!$" &amp; $B$1 &amp; "$3:$" &amp; $B$1 &amp;"$140"),0),COLUMN()+COLUMN(INDIRECT($B$1&amp;"1"))-2)</f>
        <v>2.5392238734348059E-2</v>
      </c>
      <c r="H45" s="12">
        <f ca="1">INDEX(funnel_data!$B$3:$X$140,MATCH(SMALL(INDIRECT("'" &amp; "funnel_data'!$" &amp; $B$1 &amp; "$3:$" &amp; $B$1 &amp;"$140"),ROWS(H$3:H45)),INDIRECT("'" &amp; "funnel_data'!$" &amp; $B$1 &amp; "$3:$" &amp; $B$1 &amp;"$140"),0),COLUMN()+COLUMN(INDIRECT($B$1&amp;"1"))-2)</f>
        <v>7.1334687822254814E-2</v>
      </c>
      <c r="I45" s="12">
        <f ca="1">INDEX(funnel_data!$B$3:$X$140,MATCH(SMALL(INDIRECT("'" &amp; "funnel_data'!$" &amp; $B$1 &amp; "$3:$" &amp; $B$1 &amp;"$140"),ROWS(I$3:I45)),INDIRECT("'" &amp; "funnel_data'!$" &amp; $B$1 &amp; "$3:$" &amp; $B$1 &amp;"$140"),0),COLUMN()+COLUMN(INDIRECT($B$1&amp;"1"))-2)</f>
        <v>1.8983752043355385E-2</v>
      </c>
      <c r="J45" s="12">
        <f ca="1">INDEX(funnel_data!$B$3:$X$140,MATCH(SMALL(INDIRECT("'" &amp; "funnel_data'!$" &amp; $B$1 &amp; "$3:$" &amp; $B$1 &amp;"$140"),ROWS(J$3:J45)),INDIRECT("'" &amp; "funnel_data'!$" &amp; $B$1 &amp; "$3:$" &amp; $B$1 &amp;"$140"),0),COLUMN()+COLUMN(INDIRECT($B$1&amp;"1"))-2)</f>
        <v>9.3727223150740516E-2</v>
      </c>
      <c r="K45" s="12" t="str">
        <f ca="1">INDEX(funnel_data!$B$3:$X$140,MATCH(SMALL(INDIRECT("'" &amp; "funnel_data'!$" &amp; $B$1 &amp; "$3:$" &amp; $B$1 &amp;"$140"),ROWS(K$3:K45)),INDIRECT("'" &amp; "funnel_data'!$" &amp; $B$1 &amp; "$3:$" &amp; $B$1 &amp;"$140"),0),COLUMN()+COLUMN(INDIRECT($B$1&amp;"1"))-2)</f>
        <v/>
      </c>
    </row>
    <row r="46" spans="1:11" x14ac:dyDescent="0.3">
      <c r="A46" s="12"/>
      <c r="B46" s="12" t="str">
        <f ca="1">INDEX(funnel_data!$B$3:$X$140,MATCH(SMALL(INDIRECT("'" &amp; "funnel_data'!$" &amp; $B$1 &amp; "$3:$" &amp; $B$1 &amp;"$140"),ROWS(B$3:B46)),INDIRECT("'" &amp; "funnel_data'!$" &amp; $B$1 &amp; "$3:$" &amp; $B$1 &amp;"$140"),0),1)</f>
        <v>Trust028</v>
      </c>
      <c r="C46" s="12">
        <f ca="1">INDEX(funnel_data!$B$3:$X$140,MATCH(SMALL(INDIRECT("'" &amp; "funnel_data'!$" &amp; $B$1 &amp; "$3:$" &amp; $B$1 &amp;"$140"),ROWS(C$3:C46)),INDIRECT("'" &amp; "funnel_data'!$" &amp; $B$1 &amp; "$3:$" &amp; $B$1 &amp;"$140"),0),COLUMN()+COLUMN(INDIRECT($B$1&amp;"1"))-2)</f>
        <v>314</v>
      </c>
      <c r="D46" s="12">
        <f ca="1">INDEX(funnel_data!$B$3:$X$140,MATCH(SMALL(INDIRECT("'" &amp; "funnel_data'!$" &amp; $B$1 &amp; "$3:$" &amp; $B$1 &amp;"$140"),ROWS(D$3:D46)),INDIRECT("'" &amp; "funnel_data'!$" &amp; $B$1 &amp; "$3:$" &amp; $B$1 &amp;"$140"),0),COLUMN()+COLUMN(INDIRECT($B$1&amp;"1"))-2)</f>
        <v>19</v>
      </c>
      <c r="E46" s="12">
        <f ca="1">INDEX(funnel_data!$B$3:$X$140,MATCH(SMALL(INDIRECT("'" &amp; "funnel_data'!$" &amp; $B$1 &amp; "$3:$" &amp; $B$1 &amp;"$140"),ROWS(E$3:E46)),INDIRECT("'" &amp; "funnel_data'!$" &amp; $B$1 &amp; "$3:$" &amp; $B$1 &amp;"$140"),0),COLUMN()+COLUMN(INDIRECT($B$1&amp;"1"))-2)</f>
        <v>6.0509554140127389E-2</v>
      </c>
      <c r="F46" s="12">
        <f ca="1">INDEX(funnel_data!$B$3:$X$140,MATCH(SMALL(INDIRECT("'" &amp; "funnel_data'!$" &amp; $B$1 &amp; "$3:$" &amp; $B$1 &amp;"$140"),ROWS(F$3:F46)),INDIRECT("'" &amp; "funnel_data'!$" &amp; $B$1 &amp; "$3:$" &amp; $B$1 &amp;"$140"),0),COLUMN()+COLUMN(INDIRECT($B$1&amp;"1"))-2)</f>
        <v>4.2820310180952947E-2</v>
      </c>
      <c r="G46" s="12">
        <f ca="1">INDEX(funnel_data!$B$3:$X$140,MATCH(SMALL(INDIRECT("'" &amp; "funnel_data'!$" &amp; $B$1 &amp; "$3:$" &amp; $B$1 &amp;"$140"),ROWS(G$3:G46)),INDIRECT("'" &amp; "funnel_data'!$" &amp; $B$1 &amp; "$3:$" &amp; $B$1 &amp;"$140"),0),COLUMN()+COLUMN(INDIRECT($B$1&amp;"1"))-2)</f>
        <v>2.5413064486170391E-2</v>
      </c>
      <c r="H46" s="12">
        <f ca="1">INDEX(funnel_data!$B$3:$X$140,MATCH(SMALL(INDIRECT("'" &amp; "funnel_data'!$" &amp; $B$1 &amp; "$3:$" &amp; $B$1 &amp;"$140"),ROWS(H$3:H46)),INDIRECT("'" &amp; "funnel_data'!$" &amp; $B$1 &amp; "$3:$" &amp; $B$1 &amp;"$140"),0),COLUMN()+COLUMN(INDIRECT($B$1&amp;"1"))-2)</f>
        <v>7.1278982098161081E-2</v>
      </c>
      <c r="I46" s="12">
        <f ca="1">INDEX(funnel_data!$B$3:$X$140,MATCH(SMALL(INDIRECT("'" &amp; "funnel_data'!$" &amp; $B$1 &amp; "$3:$" &amp; $B$1 &amp;"$140"),ROWS(I$3:I46)),INDIRECT("'" &amp; "funnel_data'!$" &amp; $B$1 &amp; "$3:$" &amp; $B$1 &amp;"$140"),0),COLUMN()+COLUMN(INDIRECT($B$1&amp;"1"))-2)</f>
        <v>1.9007280672210462E-2</v>
      </c>
      <c r="J46" s="12">
        <f ca="1">INDEX(funnel_data!$B$3:$X$140,MATCH(SMALL(INDIRECT("'" &amp; "funnel_data'!$" &amp; $B$1 &amp; "$3:$" &amp; $B$1 &amp;"$140"),ROWS(J$3:J46)),INDIRECT("'" &amp; "funnel_data'!$" &amp; $B$1 &amp; "$3:$" &amp; $B$1 &amp;"$140"),0),COLUMN()+COLUMN(INDIRECT($B$1&amp;"1"))-2)</f>
        <v>9.3620027668590317E-2</v>
      </c>
      <c r="K46" s="12" t="str">
        <f ca="1">INDEX(funnel_data!$B$3:$X$140,MATCH(SMALL(INDIRECT("'" &amp; "funnel_data'!$" &amp; $B$1 &amp; "$3:$" &amp; $B$1 &amp;"$140"),ROWS(K$3:K46)),INDIRECT("'" &amp; "funnel_data'!$" &amp; $B$1 &amp; "$3:$" &amp; $B$1 &amp;"$140"),0),COLUMN()+COLUMN(INDIRECT($B$1&amp;"1"))-2)</f>
        <v/>
      </c>
    </row>
    <row r="47" spans="1:11" x14ac:dyDescent="0.3">
      <c r="A47" s="12"/>
      <c r="B47" s="12" t="str">
        <f ca="1">INDEX(funnel_data!$B$3:$X$140,MATCH(SMALL(INDIRECT("'" &amp; "funnel_data'!$" &amp; $B$1 &amp; "$3:$" &amp; $B$1 &amp;"$140"),ROWS(B$3:B47)),INDIRECT("'" &amp; "funnel_data'!$" &amp; $B$1 &amp; "$3:$" &amp; $B$1 &amp;"$140"),0),1)</f>
        <v>Trust024</v>
      </c>
      <c r="C47" s="12">
        <f ca="1">INDEX(funnel_data!$B$3:$X$140,MATCH(SMALL(INDIRECT("'" &amp; "funnel_data'!$" &amp; $B$1 &amp; "$3:$" &amp; $B$1 &amp;"$140"),ROWS(C$3:C47)),INDIRECT("'" &amp; "funnel_data'!$" &amp; $B$1 &amp; "$3:$" &amp; $B$1 &amp;"$140"),0),COLUMN()+COLUMN(INDIRECT($B$1&amp;"1"))-2)</f>
        <v>353</v>
      </c>
      <c r="D47" s="12">
        <f ca="1">INDEX(funnel_data!$B$3:$X$140,MATCH(SMALL(INDIRECT("'" &amp; "funnel_data'!$" &amp; $B$1 &amp; "$3:$" &amp; $B$1 &amp;"$140"),ROWS(D$3:D47)),INDIRECT("'" &amp; "funnel_data'!$" &amp; $B$1 &amp; "$3:$" &amp; $B$1 &amp;"$140"),0),COLUMN()+COLUMN(INDIRECT($B$1&amp;"1"))-2)</f>
        <v>15</v>
      </c>
      <c r="E47" s="12">
        <f ca="1">INDEX(funnel_data!$B$3:$X$140,MATCH(SMALL(INDIRECT("'" &amp; "funnel_data'!$" &amp; $B$1 &amp; "$3:$" &amp; $B$1 &amp;"$140"),ROWS(E$3:E47)),INDIRECT("'" &amp; "funnel_data'!$" &amp; $B$1 &amp; "$3:$" &amp; $B$1 &amp;"$140"),0),COLUMN()+COLUMN(INDIRECT($B$1&amp;"1"))-2)</f>
        <v>4.2492917847025496E-2</v>
      </c>
      <c r="F47" s="12">
        <f ca="1">INDEX(funnel_data!$B$3:$X$140,MATCH(SMALL(INDIRECT("'" &amp; "funnel_data'!$" &amp; $B$1 &amp; "$3:$" &amp; $B$1 &amp;"$140"),ROWS(F$3:F47)),INDIRECT("'" &amp; "funnel_data'!$" &amp; $B$1 &amp; "$3:$" &amp; $B$1 &amp;"$140"),0),COLUMN()+COLUMN(INDIRECT($B$1&amp;"1"))-2)</f>
        <v>4.2820310180952947E-2</v>
      </c>
      <c r="G47" s="12">
        <f ca="1">INDEX(funnel_data!$B$3:$X$140,MATCH(SMALL(INDIRECT("'" &amp; "funnel_data'!$" &amp; $B$1 &amp; "$3:$" &amp; $B$1 &amp;"$140"),ROWS(G$3:G47)),INDIRECT("'" &amp; "funnel_data'!$" &amp; $B$1 &amp; "$3:$" &amp; $B$1 &amp;"$140"),0),COLUMN()+COLUMN(INDIRECT($B$1&amp;"1"))-2)</f>
        <v>2.6167370134637703E-2</v>
      </c>
      <c r="H47" s="12">
        <f ca="1">INDEX(funnel_data!$B$3:$X$140,MATCH(SMALL(INDIRECT("'" &amp; "funnel_data'!$" &amp; $B$1 &amp; "$3:$" &amp; $B$1 &amp;"$140"),ROWS(H$3:H47)),INDIRECT("'" &amp; "funnel_data'!$" &amp; $B$1 &amp; "$3:$" &amp; $B$1 &amp;"$140"),0),COLUMN()+COLUMN(INDIRECT($B$1&amp;"1"))-2)</f>
        <v>6.9316841873583279E-2</v>
      </c>
      <c r="I47" s="12">
        <f ca="1">INDEX(funnel_data!$B$3:$X$140,MATCH(SMALL(INDIRECT("'" &amp; "funnel_data'!$" &amp; $B$1 &amp; "$3:$" &amp; $B$1 &amp;"$140"),ROWS(I$3:I47)),INDIRECT("'" &amp; "funnel_data'!$" &amp; $B$1 &amp; "$3:$" &amp; $B$1 &amp;"$140"),0),COLUMN()+COLUMN(INDIRECT($B$1&amp;"1"))-2)</f>
        <v>1.9868263552774736E-2</v>
      </c>
      <c r="J47" s="12">
        <f ca="1">INDEX(funnel_data!$B$3:$X$140,MATCH(SMALL(INDIRECT("'" &amp; "funnel_data'!$" &amp; $B$1 &amp; "$3:$" &amp; $B$1 &amp;"$140"),ROWS(J$3:J47)),INDIRECT("'" &amp; "funnel_data'!$" &amp; $B$1 &amp; "$3:$" &amp; $B$1 &amp;"$140"),0),COLUMN()+COLUMN(INDIRECT($B$1&amp;"1"))-2)</f>
        <v>8.9856044488335035E-2</v>
      </c>
      <c r="K47" s="12" t="str">
        <f ca="1">INDEX(funnel_data!$B$3:$X$140,MATCH(SMALL(INDIRECT("'" &amp; "funnel_data'!$" &amp; $B$1 &amp; "$3:$" &amp; $B$1 &amp;"$140"),ROWS(K$3:K47)),INDIRECT("'" &amp; "funnel_data'!$" &amp; $B$1 &amp; "$3:$" &amp; $B$1 &amp;"$140"),0),COLUMN()+COLUMN(INDIRECT($B$1&amp;"1"))-2)</f>
        <v/>
      </c>
    </row>
    <row r="48" spans="1:11" x14ac:dyDescent="0.3">
      <c r="A48" s="12"/>
      <c r="B48" s="12" t="str">
        <f ca="1">INDEX(funnel_data!$B$3:$X$140,MATCH(SMALL(INDIRECT("'" &amp; "funnel_data'!$" &amp; $B$1 &amp; "$3:$" &amp; $B$1 &amp;"$140"),ROWS(B$3:B48)),INDIRECT("'" &amp; "funnel_data'!$" &amp; $B$1 &amp; "$3:$" &amp; $B$1 &amp;"$140"),0),1)</f>
        <v>Trust007</v>
      </c>
      <c r="C48" s="12">
        <f ca="1">INDEX(funnel_data!$B$3:$X$140,MATCH(SMALL(INDIRECT("'" &amp; "funnel_data'!$" &amp; $B$1 &amp; "$3:$" &amp; $B$1 &amp;"$140"),ROWS(C$3:C48)),INDIRECT("'" &amp; "funnel_data'!$" &amp; $B$1 &amp; "$3:$" &amp; $B$1 &amp;"$140"),0),COLUMN()+COLUMN(INDIRECT($B$1&amp;"1"))-2)</f>
        <v>366</v>
      </c>
      <c r="D48" s="12">
        <f ca="1">INDEX(funnel_data!$B$3:$X$140,MATCH(SMALL(INDIRECT("'" &amp; "funnel_data'!$" &amp; $B$1 &amp; "$3:$" &amp; $B$1 &amp;"$140"),ROWS(D$3:D48)),INDIRECT("'" &amp; "funnel_data'!$" &amp; $B$1 &amp; "$3:$" &amp; $B$1 &amp;"$140"),0),COLUMN()+COLUMN(INDIRECT($B$1&amp;"1"))-2)</f>
        <v>11</v>
      </c>
      <c r="E48" s="12">
        <f ca="1">INDEX(funnel_data!$B$3:$X$140,MATCH(SMALL(INDIRECT("'" &amp; "funnel_data'!$" &amp; $B$1 &amp; "$3:$" &amp; $B$1 &amp;"$140"),ROWS(E$3:E48)),INDIRECT("'" &amp; "funnel_data'!$" &amp; $B$1 &amp; "$3:$" &amp; $B$1 &amp;"$140"),0),COLUMN()+COLUMN(INDIRECT($B$1&amp;"1"))-2)</f>
        <v>3.0054644808743168E-2</v>
      </c>
      <c r="F48" s="12">
        <f ca="1">INDEX(funnel_data!$B$3:$X$140,MATCH(SMALL(INDIRECT("'" &amp; "funnel_data'!$" &amp; $B$1 &amp; "$3:$" &amp; $B$1 &amp;"$140"),ROWS(F$3:F48)),INDIRECT("'" &amp; "funnel_data'!$" &amp; $B$1 &amp; "$3:$" &amp; $B$1 &amp;"$140"),0),COLUMN()+COLUMN(INDIRECT($B$1&amp;"1"))-2)</f>
        <v>4.2820310180952947E-2</v>
      </c>
      <c r="G48" s="12">
        <f ca="1">INDEX(funnel_data!$B$3:$X$140,MATCH(SMALL(INDIRECT("'" &amp; "funnel_data'!$" &amp; $B$1 &amp; "$3:$" &amp; $B$1 &amp;"$140"),ROWS(G$3:G48)),INDIRECT("'" &amp; "funnel_data'!$" &amp; $B$1 &amp; "$3:$" &amp; $B$1 &amp;"$140"),0),COLUMN()+COLUMN(INDIRECT($B$1&amp;"1"))-2)</f>
        <v>2.6396330229493264E-2</v>
      </c>
      <c r="H48" s="12">
        <f ca="1">INDEX(funnel_data!$B$3:$X$140,MATCH(SMALL(INDIRECT("'" &amp; "funnel_data'!$" &amp; $B$1 &amp; "$3:$" &amp; $B$1 &amp;"$140"),ROWS(H$3:H48)),INDIRECT("'" &amp; "funnel_data'!$" &amp; $B$1 &amp; "$3:$" &amp; $B$1 &amp;"$140"),0),COLUMN()+COLUMN(INDIRECT($B$1&amp;"1"))-2)</f>
        <v>6.8741877728880157E-2</v>
      </c>
      <c r="I48" s="12">
        <f ca="1">INDEX(funnel_data!$B$3:$X$140,MATCH(SMALL(INDIRECT("'" &amp; "funnel_data'!$" &amp; $B$1 &amp; "$3:$" &amp; $B$1 &amp;"$140"),ROWS(I$3:I48)),INDIRECT("'" &amp; "funnel_data'!$" &amp; $B$1 &amp; "$3:$" &amp; $B$1 &amp;"$140"),0),COLUMN()+COLUMN(INDIRECT($B$1&amp;"1"))-2)</f>
        <v>2.0132971408324641E-2</v>
      </c>
      <c r="J48" s="12">
        <f ca="1">INDEX(funnel_data!$B$3:$X$140,MATCH(SMALL(INDIRECT("'" &amp; "funnel_data'!$" &amp; $B$1 &amp; "$3:$" &amp; $B$1 &amp;"$140"),ROWS(J$3:J48)),INDIRECT("'" &amp; "funnel_data'!$" &amp; $B$1 &amp; "$3:$" &amp; $B$1 &amp;"$140"),0),COLUMN()+COLUMN(INDIRECT($B$1&amp;"1"))-2)</f>
        <v>8.8757656714372732E-2</v>
      </c>
      <c r="K48" s="12" t="str">
        <f ca="1">INDEX(funnel_data!$B$3:$X$140,MATCH(SMALL(INDIRECT("'" &amp; "funnel_data'!$" &amp; $B$1 &amp; "$3:$" &amp; $B$1 &amp;"$140"),ROWS(K$3:K48)),INDIRECT("'" &amp; "funnel_data'!$" &amp; $B$1 &amp; "$3:$" &amp; $B$1 &amp;"$140"),0),COLUMN()+COLUMN(INDIRECT($B$1&amp;"1"))-2)</f>
        <v/>
      </c>
    </row>
    <row r="49" spans="1:11" x14ac:dyDescent="0.3">
      <c r="A49" s="12"/>
      <c r="B49" s="12" t="str">
        <f ca="1">INDEX(funnel_data!$B$3:$X$140,MATCH(SMALL(INDIRECT("'" &amp; "funnel_data'!$" &amp; $B$1 &amp; "$3:$" &amp; $B$1 &amp;"$140"),ROWS(B$3:B49)),INDIRECT("'" &amp; "funnel_data'!$" &amp; $B$1 &amp; "$3:$" &amp; $B$1 &amp;"$140"),0),1)</f>
        <v>Trust002</v>
      </c>
      <c r="C49" s="12">
        <f ca="1">INDEX(funnel_data!$B$3:$X$140,MATCH(SMALL(INDIRECT("'" &amp; "funnel_data'!$" &amp; $B$1 &amp; "$3:$" &amp; $B$1 &amp;"$140"),ROWS(C$3:C49)),INDIRECT("'" &amp; "funnel_data'!$" &amp; $B$1 &amp; "$3:$" &amp; $B$1 &amp;"$140"),0),COLUMN()+COLUMN(INDIRECT($B$1&amp;"1"))-2)</f>
        <v>371</v>
      </c>
      <c r="D49" s="12">
        <f ca="1">INDEX(funnel_data!$B$3:$X$140,MATCH(SMALL(INDIRECT("'" &amp; "funnel_data'!$" &amp; $B$1 &amp; "$3:$" &amp; $B$1 &amp;"$140"),ROWS(D$3:D49)),INDIRECT("'" &amp; "funnel_data'!$" &amp; $B$1 &amp; "$3:$" &amp; $B$1 &amp;"$140"),0),COLUMN()+COLUMN(INDIRECT($B$1&amp;"1"))-2)</f>
        <v>14</v>
      </c>
      <c r="E49" s="12">
        <f ca="1">INDEX(funnel_data!$B$3:$X$140,MATCH(SMALL(INDIRECT("'" &amp; "funnel_data'!$" &amp; $B$1 &amp; "$3:$" &amp; $B$1 &amp;"$140"),ROWS(E$3:E49)),INDIRECT("'" &amp; "funnel_data'!$" &amp; $B$1 &amp; "$3:$" &amp; $B$1 &amp;"$140"),0),COLUMN()+COLUMN(INDIRECT($B$1&amp;"1"))-2)</f>
        <v>3.7735849056603772E-2</v>
      </c>
      <c r="F49" s="12">
        <f ca="1">INDEX(funnel_data!$B$3:$X$140,MATCH(SMALL(INDIRECT("'" &amp; "funnel_data'!$" &amp; $B$1 &amp; "$3:$" &amp; $B$1 &amp;"$140"),ROWS(F$3:F49)),INDIRECT("'" &amp; "funnel_data'!$" &amp; $B$1 &amp; "$3:$" &amp; $B$1 &amp;"$140"),0),COLUMN()+COLUMN(INDIRECT($B$1&amp;"1"))-2)</f>
        <v>4.2820310180952947E-2</v>
      </c>
      <c r="G49" s="12">
        <f ca="1">INDEX(funnel_data!$B$3:$X$140,MATCH(SMALL(INDIRECT("'" &amp; "funnel_data'!$" &amp; $B$1 &amp; "$3:$" &amp; $B$1 &amp;"$140"),ROWS(G$3:G49)),INDIRECT("'" &amp; "funnel_data'!$" &amp; $B$1 &amp; "$3:$" &amp; $B$1 &amp;"$140"),0),COLUMN()+COLUMN(INDIRECT($B$1&amp;"1"))-2)</f>
        <v>2.6481729055844366E-2</v>
      </c>
      <c r="H49" s="12">
        <f ca="1">INDEX(funnel_data!$B$3:$X$140,MATCH(SMALL(INDIRECT("'" &amp; "funnel_data'!$" &amp; $B$1 &amp; "$3:$" &amp; $B$1 &amp;"$140"),ROWS(H$3:H49)),INDIRECT("'" &amp; "funnel_data'!$" &amp; $B$1 &amp; "$3:$" &amp; $B$1 &amp;"$140"),0),COLUMN()+COLUMN(INDIRECT($B$1&amp;"1"))-2)</f>
        <v>6.8529790888225584E-2</v>
      </c>
      <c r="I49" s="12">
        <f ca="1">INDEX(funnel_data!$B$3:$X$140,MATCH(SMALL(INDIRECT("'" &amp; "funnel_data'!$" &amp; $B$1 &amp; "$3:$" &amp; $B$1 &amp;"$140"),ROWS(I$3:I49)),INDIRECT("'" &amp; "funnel_data'!$" &amp; $B$1 &amp; "$3:$" &amp; $B$1 &amp;"$140"),0),COLUMN()+COLUMN(INDIRECT($B$1&amp;"1"))-2)</f>
        <v>2.0232103430067056E-2</v>
      </c>
      <c r="J49" s="12">
        <f ca="1">INDEX(funnel_data!$B$3:$X$140,MATCH(SMALL(INDIRECT("'" &amp; "funnel_data'!$" &amp; $B$1 &amp; "$3:$" &amp; $B$1 &amp;"$140"),ROWS(J$3:J49)),INDIRECT("'" &amp; "funnel_data'!$" &amp; $B$1 &amp; "$3:$" &amp; $B$1 &amp;"$140"),0),COLUMN()+COLUMN(INDIRECT($B$1&amp;"1"))-2)</f>
        <v>8.8353045145579581E-2</v>
      </c>
      <c r="K49" s="12" t="str">
        <f ca="1">INDEX(funnel_data!$B$3:$X$140,MATCH(SMALL(INDIRECT("'" &amp; "funnel_data'!$" &amp; $B$1 &amp; "$3:$" &amp; $B$1 &amp;"$140"),ROWS(K$3:K49)),INDIRECT("'" &amp; "funnel_data'!$" &amp; $B$1 &amp; "$3:$" &amp; $B$1 &amp;"$140"),0),COLUMN()+COLUMN(INDIRECT($B$1&amp;"1"))-2)</f>
        <v/>
      </c>
    </row>
    <row r="50" spans="1:11" x14ac:dyDescent="0.3">
      <c r="A50" s="12"/>
      <c r="B50" s="12" t="str">
        <f ca="1">INDEX(funnel_data!$B$3:$X$140,MATCH(SMALL(INDIRECT("'" &amp; "funnel_data'!$" &amp; $B$1 &amp; "$3:$" &amp; $B$1 &amp;"$140"),ROWS(B$3:B50)),INDIRECT("'" &amp; "funnel_data'!$" &amp; $B$1 &amp; "$3:$" &amp; $B$1 &amp;"$140"),0),1)</f>
        <v>Trust096</v>
      </c>
      <c r="C50" s="12">
        <f ca="1">INDEX(funnel_data!$B$3:$X$140,MATCH(SMALL(INDIRECT("'" &amp; "funnel_data'!$" &amp; $B$1 &amp; "$3:$" &amp; $B$1 &amp;"$140"),ROWS(C$3:C50)),INDIRECT("'" &amp; "funnel_data'!$" &amp; $B$1 &amp; "$3:$" &amp; $B$1 &amp;"$140"),0),COLUMN()+COLUMN(INDIRECT($B$1&amp;"1"))-2)</f>
        <v>372</v>
      </c>
      <c r="D50" s="12">
        <f ca="1">INDEX(funnel_data!$B$3:$X$140,MATCH(SMALL(INDIRECT("'" &amp; "funnel_data'!$" &amp; $B$1 &amp; "$3:$" &amp; $B$1 &amp;"$140"),ROWS(D$3:D50)),INDIRECT("'" &amp; "funnel_data'!$" &amp; $B$1 &amp; "$3:$" &amp; $B$1 &amp;"$140"),0),COLUMN()+COLUMN(INDIRECT($B$1&amp;"1"))-2)</f>
        <v>6</v>
      </c>
      <c r="E50" s="12">
        <f ca="1">INDEX(funnel_data!$B$3:$X$140,MATCH(SMALL(INDIRECT("'" &amp; "funnel_data'!$" &amp; $B$1 &amp; "$3:$" &amp; $B$1 &amp;"$140"),ROWS(E$3:E50)),INDIRECT("'" &amp; "funnel_data'!$" &amp; $B$1 &amp; "$3:$" &amp; $B$1 &amp;"$140"),0),COLUMN()+COLUMN(INDIRECT($B$1&amp;"1"))-2)</f>
        <v>1.6129032258064516E-2</v>
      </c>
      <c r="F50" s="12">
        <f ca="1">INDEX(funnel_data!$B$3:$X$140,MATCH(SMALL(INDIRECT("'" &amp; "funnel_data'!$" &amp; $B$1 &amp; "$3:$" &amp; $B$1 &amp;"$140"),ROWS(F$3:F50)),INDIRECT("'" &amp; "funnel_data'!$" &amp; $B$1 &amp; "$3:$" &amp; $B$1 &amp;"$140"),0),COLUMN()+COLUMN(INDIRECT($B$1&amp;"1"))-2)</f>
        <v>4.2820310180952947E-2</v>
      </c>
      <c r="G50" s="12">
        <f ca="1">INDEX(funnel_data!$B$3:$X$140,MATCH(SMALL(INDIRECT("'" &amp; "funnel_data'!$" &amp; $B$1 &amp; "$3:$" &amp; $B$1 &amp;"$140"),ROWS(G$3:G50)),INDIRECT("'" &amp; "funnel_data'!$" &amp; $B$1 &amp; "$3:$" &amp; $B$1 &amp;"$140"),0),COLUMN()+COLUMN(INDIRECT($B$1&amp;"1"))-2)</f>
        <v>2.649863775614706E-2</v>
      </c>
      <c r="H50" s="12">
        <f ca="1">INDEX(funnel_data!$B$3:$X$140,MATCH(SMALL(INDIRECT("'" &amp; "funnel_data'!$" &amp; $B$1 &amp; "$3:$" &amp; $B$1 &amp;"$140"),ROWS(H$3:H50)),INDIRECT("'" &amp; "funnel_data'!$" &amp; $B$1 &amp; "$3:$" &amp; $B$1 &amp;"$140"),0),COLUMN()+COLUMN(INDIRECT($B$1&amp;"1"))-2)</f>
        <v>6.848794907891588E-2</v>
      </c>
      <c r="I50" s="12">
        <f ca="1">INDEX(funnel_data!$B$3:$X$140,MATCH(SMALL(INDIRECT("'" &amp; "funnel_data'!$" &amp; $B$1 &amp; "$3:$" &amp; $B$1 &amp;"$140"),ROWS(I$3:I50)),INDIRECT("'" &amp; "funnel_data'!$" &amp; $B$1 &amp; "$3:$" &amp; $B$1 &amp;"$140"),0),COLUMN()+COLUMN(INDIRECT($B$1&amp;"1"))-2)</f>
        <v>2.0251756986125476E-2</v>
      </c>
      <c r="J50" s="12">
        <f ca="1">INDEX(funnel_data!$B$3:$X$140,MATCH(SMALL(INDIRECT("'" &amp; "funnel_data'!$" &amp; $B$1 &amp; "$3:$" &amp; $B$1 &amp;"$140"),ROWS(J$3:J50)),INDIRECT("'" &amp; "funnel_data'!$" &amp; $B$1 &amp; "$3:$" &amp; $B$1 &amp;"$140"),0),COLUMN()+COLUMN(INDIRECT($B$1&amp;"1"))-2)</f>
        <v>8.827325643517421E-2</v>
      </c>
      <c r="K50" s="12" t="str">
        <f ca="1">INDEX(funnel_data!$B$3:$X$140,MATCH(SMALL(INDIRECT("'" &amp; "funnel_data'!$" &amp; $B$1 &amp; "$3:$" &amp; $B$1 &amp;"$140"),ROWS(K$3:K50)),INDIRECT("'" &amp; "funnel_data'!$" &amp; $B$1 &amp; "$3:$" &amp; $B$1 &amp;"$140"),0),COLUMN()+COLUMN(INDIRECT($B$1&amp;"1"))-2)</f>
        <v>3SDL</v>
      </c>
    </row>
    <row r="51" spans="1:11" x14ac:dyDescent="0.3">
      <c r="A51" s="12"/>
      <c r="B51" s="12" t="str">
        <f ca="1">INDEX(funnel_data!$B$3:$X$140,MATCH(SMALL(INDIRECT("'" &amp; "funnel_data'!$" &amp; $B$1 &amp; "$3:$" &amp; $B$1 &amp;"$140"),ROWS(B$3:B51)),INDIRECT("'" &amp; "funnel_data'!$" &amp; $B$1 &amp; "$3:$" &amp; $B$1 &amp;"$140"),0),1)</f>
        <v>Trust004</v>
      </c>
      <c r="C51" s="12">
        <f ca="1">INDEX(funnel_data!$B$3:$X$140,MATCH(SMALL(INDIRECT("'" &amp; "funnel_data'!$" &amp; $B$1 &amp; "$3:$" &amp; $B$1 &amp;"$140"),ROWS(C$3:C51)),INDIRECT("'" &amp; "funnel_data'!$" &amp; $B$1 &amp; "$3:$" &amp; $B$1 &amp;"$140"),0),COLUMN()+COLUMN(INDIRECT($B$1&amp;"1"))-2)</f>
        <v>379</v>
      </c>
      <c r="D51" s="12">
        <f ca="1">INDEX(funnel_data!$B$3:$X$140,MATCH(SMALL(INDIRECT("'" &amp; "funnel_data'!$" &amp; $B$1 &amp; "$3:$" &amp; $B$1 &amp;"$140"),ROWS(D$3:D51)),INDIRECT("'" &amp; "funnel_data'!$" &amp; $B$1 &amp; "$3:$" &amp; $B$1 &amp;"$140"),0),COLUMN()+COLUMN(INDIRECT($B$1&amp;"1"))-2)</f>
        <v>21</v>
      </c>
      <c r="E51" s="12">
        <f ca="1">INDEX(funnel_data!$B$3:$X$140,MATCH(SMALL(INDIRECT("'" &amp; "funnel_data'!$" &amp; $B$1 &amp; "$3:$" &amp; $B$1 &amp;"$140"),ROWS(E$3:E51)),INDIRECT("'" &amp; "funnel_data'!$" &amp; $B$1 &amp; "$3:$" &amp; $B$1 &amp;"$140"),0),COLUMN()+COLUMN(INDIRECT($B$1&amp;"1"))-2)</f>
        <v>5.5408970976253295E-2</v>
      </c>
      <c r="F51" s="12">
        <f ca="1">INDEX(funnel_data!$B$3:$X$140,MATCH(SMALL(INDIRECT("'" &amp; "funnel_data'!$" &amp; $B$1 &amp; "$3:$" &amp; $B$1 &amp;"$140"),ROWS(F$3:F51)),INDIRECT("'" &amp; "funnel_data'!$" &amp; $B$1 &amp; "$3:$" &amp; $B$1 &amp;"$140"),0),COLUMN()+COLUMN(INDIRECT($B$1&amp;"1"))-2)</f>
        <v>4.2820310180952947E-2</v>
      </c>
      <c r="G51" s="12">
        <f ca="1">INDEX(funnel_data!$B$3:$X$140,MATCH(SMALL(INDIRECT("'" &amp; "funnel_data'!$" &amp; $B$1 &amp; "$3:$" &amp; $B$1 &amp;"$140"),ROWS(G$3:G51)),INDIRECT("'" &amp; "funnel_data'!$" &amp; $B$1 &amp; "$3:$" &amp; $B$1 &amp;"$140"),0),COLUMN()+COLUMN(INDIRECT($B$1&amp;"1"))-2)</f>
        <v>2.6615441098728002E-2</v>
      </c>
      <c r="H51" s="12">
        <f ca="1">INDEX(funnel_data!$B$3:$X$140,MATCH(SMALL(INDIRECT("'" &amp; "funnel_data'!$" &amp; $B$1 &amp; "$3:$" &amp; $B$1 &amp;"$140"),ROWS(H$3:H51)),INDIRECT("'" &amp; "funnel_data'!$" &amp; $B$1 &amp; "$3:$" &amp; $B$1 &amp;"$140"),0),COLUMN()+COLUMN(INDIRECT($B$1&amp;"1"))-2)</f>
        <v>6.8200261053708772E-2</v>
      </c>
      <c r="I51" s="12">
        <f ca="1">INDEX(funnel_data!$B$3:$X$140,MATCH(SMALL(INDIRECT("'" &amp; "funnel_data'!$" &amp; $B$1 &amp; "$3:$" &amp; $B$1 &amp;"$140"),ROWS(I$3:I51)),INDIRECT("'" &amp; "funnel_data'!$" &amp; $B$1 &amp; "$3:$" &amp; $B$1 &amp;"$140"),0),COLUMN()+COLUMN(INDIRECT($B$1&amp;"1"))-2)</f>
        <v>2.0387753521611148E-2</v>
      </c>
      <c r="J51" s="12">
        <f ca="1">INDEX(funnel_data!$B$3:$X$140,MATCH(SMALL(INDIRECT("'" &amp; "funnel_data'!$" &amp; $B$1 &amp; "$3:$" &amp; $B$1 &amp;"$140"),ROWS(J$3:J51)),INDIRECT("'" &amp; "funnel_data'!$" &amp; $B$1 &amp; "$3:$" &amp; $B$1 &amp;"$140"),0),COLUMN()+COLUMN(INDIRECT($B$1&amp;"1"))-2)</f>
        <v>8.7724980848980644E-2</v>
      </c>
      <c r="K51" s="12" t="str">
        <f ca="1">INDEX(funnel_data!$B$3:$X$140,MATCH(SMALL(INDIRECT("'" &amp; "funnel_data'!$" &amp; $B$1 &amp; "$3:$" &amp; $B$1 &amp;"$140"),ROWS(K$3:K51)),INDIRECT("'" &amp; "funnel_data'!$" &amp; $B$1 &amp; "$3:$" &amp; $B$1 &amp;"$140"),0),COLUMN()+COLUMN(INDIRECT($B$1&amp;"1"))-2)</f>
        <v/>
      </c>
    </row>
    <row r="52" spans="1:11" x14ac:dyDescent="0.3">
      <c r="A52" s="12"/>
      <c r="B52" s="12" t="str">
        <f ca="1">INDEX(funnel_data!$B$3:$X$140,MATCH(SMALL(INDIRECT("'" &amp; "funnel_data'!$" &amp; $B$1 &amp; "$3:$" &amp; $B$1 &amp;"$140"),ROWS(B$3:B52)),INDIRECT("'" &amp; "funnel_data'!$" &amp; $B$1 &amp; "$3:$" &amp; $B$1 &amp;"$140"),0),1)</f>
        <v>Trust110</v>
      </c>
      <c r="C52" s="12">
        <f ca="1">INDEX(funnel_data!$B$3:$X$140,MATCH(SMALL(INDIRECT("'" &amp; "funnel_data'!$" &amp; $B$1 &amp; "$3:$" &amp; $B$1 &amp;"$140"),ROWS(C$3:C52)),INDIRECT("'" &amp; "funnel_data'!$" &amp; $B$1 &amp; "$3:$" &amp; $B$1 &amp;"$140"),0),COLUMN()+COLUMN(INDIRECT($B$1&amp;"1"))-2)</f>
        <v>394</v>
      </c>
      <c r="D52" s="12">
        <f ca="1">INDEX(funnel_data!$B$3:$X$140,MATCH(SMALL(INDIRECT("'" &amp; "funnel_data'!$" &amp; $B$1 &amp; "$3:$" &amp; $B$1 &amp;"$140"),ROWS(D$3:D52)),INDIRECT("'" &amp; "funnel_data'!$" &amp; $B$1 &amp; "$3:$" &amp; $B$1 &amp;"$140"),0),COLUMN()+COLUMN(INDIRECT($B$1&amp;"1"))-2)</f>
        <v>12</v>
      </c>
      <c r="E52" s="12">
        <f ca="1">INDEX(funnel_data!$B$3:$X$140,MATCH(SMALL(INDIRECT("'" &amp; "funnel_data'!$" &amp; $B$1 &amp; "$3:$" &amp; $B$1 &amp;"$140"),ROWS(E$3:E52)),INDIRECT("'" &amp; "funnel_data'!$" &amp; $B$1 &amp; "$3:$" &amp; $B$1 &amp;"$140"),0),COLUMN()+COLUMN(INDIRECT($B$1&amp;"1"))-2)</f>
        <v>3.0456852791878174E-2</v>
      </c>
      <c r="F52" s="12">
        <f ca="1">INDEX(funnel_data!$B$3:$X$140,MATCH(SMALL(INDIRECT("'" &amp; "funnel_data'!$" &amp; $B$1 &amp; "$3:$" &amp; $B$1 &amp;"$140"),ROWS(F$3:F52)),INDIRECT("'" &amp; "funnel_data'!$" &amp; $B$1 &amp; "$3:$" &amp; $B$1 &amp;"$140"),0),COLUMN()+COLUMN(INDIRECT($B$1&amp;"1"))-2)</f>
        <v>4.2820310180952947E-2</v>
      </c>
      <c r="G52" s="12">
        <f ca="1">INDEX(funnel_data!$B$3:$X$140,MATCH(SMALL(INDIRECT("'" &amp; "funnel_data'!$" &amp; $B$1 &amp; "$3:$" &amp; $B$1 &amp;"$140"),ROWS(G$3:G52)),INDIRECT("'" &amp; "funnel_data'!$" &amp; $B$1 &amp; "$3:$" &amp; $B$1 &amp;"$140"),0),COLUMN()+COLUMN(INDIRECT($B$1&amp;"1"))-2)</f>
        <v>2.6856940427107102E-2</v>
      </c>
      <c r="H52" s="12">
        <f ca="1">INDEX(funnel_data!$B$3:$X$140,MATCH(SMALL(INDIRECT("'" &amp; "funnel_data'!$" &amp; $B$1 &amp; "$3:$" &amp; $B$1 &amp;"$140"),ROWS(H$3:H52)),INDIRECT("'" &amp; "funnel_data'!$" &amp; $B$1 &amp; "$3:$" &amp; $B$1 &amp;"$140"),0),COLUMN()+COLUMN(INDIRECT($B$1&amp;"1"))-2)</f>
        <v>6.7612829507939717E-2</v>
      </c>
      <c r="I52" s="12">
        <f ca="1">INDEX(funnel_data!$B$3:$X$140,MATCH(SMALL(INDIRECT("'" &amp; "funnel_data'!$" &amp; $B$1 &amp; "$3:$" &amp; $B$1 &amp;"$140"),ROWS(I$3:I52)),INDIRECT("'" &amp; "funnel_data'!$" &amp; $B$1 &amp; "$3:$" &amp; $B$1 &amp;"$140"),0),COLUMN()+COLUMN(INDIRECT($B$1&amp;"1"))-2)</f>
        <v>2.0670219714660487E-2</v>
      </c>
      <c r="J52" s="12">
        <f ca="1">INDEX(funnel_data!$B$3:$X$140,MATCH(SMALL(INDIRECT("'" &amp; "funnel_data'!$" &amp; $B$1 &amp; "$3:$" &amp; $B$1 &amp;"$140"),ROWS(J$3:J52)),INDIRECT("'" &amp; "funnel_data'!$" &amp; $B$1 &amp; "$3:$" &amp; $B$1 &amp;"$140"),0),COLUMN()+COLUMN(INDIRECT($B$1&amp;"1"))-2)</f>
        <v>8.660722221452119E-2</v>
      </c>
      <c r="K52" s="12" t="str">
        <f ca="1">INDEX(funnel_data!$B$3:$X$140,MATCH(SMALL(INDIRECT("'" &amp; "funnel_data'!$" &amp; $B$1 &amp; "$3:$" &amp; $B$1 &amp;"$140"),ROWS(K$3:K52)),INDIRECT("'" &amp; "funnel_data'!$" &amp; $B$1 &amp; "$3:$" &amp; $B$1 &amp;"$140"),0),COLUMN()+COLUMN(INDIRECT($B$1&amp;"1"))-2)</f>
        <v/>
      </c>
    </row>
    <row r="53" spans="1:11" x14ac:dyDescent="0.3">
      <c r="A53" s="12"/>
      <c r="B53" s="12" t="str">
        <f ca="1">INDEX(funnel_data!$B$3:$X$140,MATCH(SMALL(INDIRECT("'" &amp; "funnel_data'!$" &amp; $B$1 &amp; "$3:$" &amp; $B$1 &amp;"$140"),ROWS(B$3:B53)),INDIRECT("'" &amp; "funnel_data'!$" &amp; $B$1 &amp; "$3:$" &amp; $B$1 &amp;"$140"),0),1)</f>
        <v>Trust061</v>
      </c>
      <c r="C53" s="12">
        <f ca="1">INDEX(funnel_data!$B$3:$X$140,MATCH(SMALL(INDIRECT("'" &amp; "funnel_data'!$" &amp; $B$1 &amp; "$3:$" &amp; $B$1 &amp;"$140"),ROWS(C$3:C53)),INDIRECT("'" &amp; "funnel_data'!$" &amp; $B$1 &amp; "$3:$" &amp; $B$1 &amp;"$140"),0),COLUMN()+COLUMN(INDIRECT($B$1&amp;"1"))-2)</f>
        <v>414</v>
      </c>
      <c r="D53" s="12">
        <f ca="1">INDEX(funnel_data!$B$3:$X$140,MATCH(SMALL(INDIRECT("'" &amp; "funnel_data'!$" &amp; $B$1 &amp; "$3:$" &amp; $B$1 &amp;"$140"),ROWS(D$3:D53)),INDIRECT("'" &amp; "funnel_data'!$" &amp; $B$1 &amp; "$3:$" &amp; $B$1 &amp;"$140"),0),COLUMN()+COLUMN(INDIRECT($B$1&amp;"1"))-2)</f>
        <v>15</v>
      </c>
      <c r="E53" s="12">
        <f ca="1">INDEX(funnel_data!$B$3:$X$140,MATCH(SMALL(INDIRECT("'" &amp; "funnel_data'!$" &amp; $B$1 &amp; "$3:$" &amp; $B$1 &amp;"$140"),ROWS(E$3:E53)),INDIRECT("'" &amp; "funnel_data'!$" &amp; $B$1 &amp; "$3:$" &amp; $B$1 &amp;"$140"),0),COLUMN()+COLUMN(INDIRECT($B$1&amp;"1"))-2)</f>
        <v>3.6231884057971016E-2</v>
      </c>
      <c r="F53" s="12">
        <f ca="1">INDEX(funnel_data!$B$3:$X$140,MATCH(SMALL(INDIRECT("'" &amp; "funnel_data'!$" &amp; $B$1 &amp; "$3:$" &amp; $B$1 &amp;"$140"),ROWS(F$3:F53)),INDIRECT("'" &amp; "funnel_data'!$" &amp; $B$1 &amp; "$3:$" &amp; $B$1 &amp;"$140"),0),COLUMN()+COLUMN(INDIRECT($B$1&amp;"1"))-2)</f>
        <v>4.2820310180952947E-2</v>
      </c>
      <c r="G53" s="12">
        <f ca="1">INDEX(funnel_data!$B$3:$X$140,MATCH(SMALL(INDIRECT("'" &amp; "funnel_data'!$" &amp; $B$1 &amp; "$3:$" &amp; $B$1 &amp;"$140"),ROWS(G$3:G53)),INDIRECT("'" &amp; "funnel_data'!$" &amp; $B$1 &amp; "$3:$" &amp; $B$1 &amp;"$140"),0),COLUMN()+COLUMN(INDIRECT($B$1&amp;"1"))-2)</f>
        <v>2.7161657968334828E-2</v>
      </c>
      <c r="H53" s="12">
        <f ca="1">INDEX(funnel_data!$B$3:$X$140,MATCH(SMALL(INDIRECT("'" &amp; "funnel_data'!$" &amp; $B$1 &amp; "$3:$" &amp; $B$1 &amp;"$140"),ROWS(H$3:H53)),INDIRECT("'" &amp; "funnel_data'!$" &amp; $B$1 &amp; "$3:$" &amp; $B$1 &amp;"$140"),0),COLUMN()+COLUMN(INDIRECT($B$1&amp;"1"))-2)</f>
        <v>6.68855044727171E-2</v>
      </c>
      <c r="I53" s="12">
        <f ca="1">INDEX(funnel_data!$B$3:$X$140,MATCH(SMALL(INDIRECT("'" &amp; "funnel_data'!$" &amp; $B$1 &amp; "$3:$" &amp; $B$1 &amp;"$140"),ROWS(I$3:I53)),INDIRECT("'" &amp; "funnel_data'!$" &amp; $B$1 &amp; "$3:$" &amp; $B$1 &amp;"$140"),0),COLUMN()+COLUMN(INDIRECT($B$1&amp;"1"))-2)</f>
        <v>2.1029089930288836E-2</v>
      </c>
      <c r="J53" s="12">
        <f ca="1">INDEX(funnel_data!$B$3:$X$140,MATCH(SMALL(INDIRECT("'" &amp; "funnel_data'!$" &amp; $B$1 &amp; "$3:$" &amp; $B$1 &amp;"$140"),ROWS(J$3:J53)),INDIRECT("'" &amp; "funnel_data'!$" &amp; $B$1 &amp; "$3:$" &amp; $B$1 &amp;"$140"),0),COLUMN()+COLUMN(INDIRECT($B$1&amp;"1"))-2)</f>
        <v>8.5226661266494544E-2</v>
      </c>
      <c r="K53" s="12" t="str">
        <f ca="1">INDEX(funnel_data!$B$3:$X$140,MATCH(SMALL(INDIRECT("'" &amp; "funnel_data'!$" &amp; $B$1 &amp; "$3:$" &amp; $B$1 &amp;"$140"),ROWS(K$3:K53)),INDIRECT("'" &amp; "funnel_data'!$" &amp; $B$1 &amp; "$3:$" &amp; $B$1 &amp;"$140"),0),COLUMN()+COLUMN(INDIRECT($B$1&amp;"1"))-2)</f>
        <v/>
      </c>
    </row>
    <row r="54" spans="1:11" x14ac:dyDescent="0.3">
      <c r="A54" s="12"/>
      <c r="B54" s="12" t="str">
        <f ca="1">INDEX(funnel_data!$B$3:$X$140,MATCH(SMALL(INDIRECT("'" &amp; "funnel_data'!$" &amp; $B$1 &amp; "$3:$" &amp; $B$1 &amp;"$140"),ROWS(B$3:B54)),INDIRECT("'" &amp; "funnel_data'!$" &amp; $B$1 &amp; "$3:$" &amp; $B$1 &amp;"$140"),0),1)</f>
        <v>Trust025</v>
      </c>
      <c r="C54" s="12">
        <f ca="1">INDEX(funnel_data!$B$3:$X$140,MATCH(SMALL(INDIRECT("'" &amp; "funnel_data'!$" &amp; $B$1 &amp; "$3:$" &amp; $B$1 &amp;"$140"),ROWS(C$3:C54)),INDIRECT("'" &amp; "funnel_data'!$" &amp; $B$1 &amp; "$3:$" &amp; $B$1 &amp;"$140"),0),COLUMN()+COLUMN(INDIRECT($B$1&amp;"1"))-2)</f>
        <v>424</v>
      </c>
      <c r="D54" s="12">
        <f ca="1">INDEX(funnel_data!$B$3:$X$140,MATCH(SMALL(INDIRECT("'" &amp; "funnel_data'!$" &amp; $B$1 &amp; "$3:$" &amp; $B$1 &amp;"$140"),ROWS(D$3:D54)),INDIRECT("'" &amp; "funnel_data'!$" &amp; $B$1 &amp; "$3:$" &amp; $B$1 &amp;"$140"),0),COLUMN()+COLUMN(INDIRECT($B$1&amp;"1"))-2)</f>
        <v>10</v>
      </c>
      <c r="E54" s="12">
        <f ca="1">INDEX(funnel_data!$B$3:$X$140,MATCH(SMALL(INDIRECT("'" &amp; "funnel_data'!$" &amp; $B$1 &amp; "$3:$" &amp; $B$1 &amp;"$140"),ROWS(E$3:E54)),INDIRECT("'" &amp; "funnel_data'!$" &amp; $B$1 &amp; "$3:$" &amp; $B$1 &amp;"$140"),0),COLUMN()+COLUMN(INDIRECT($B$1&amp;"1"))-2)</f>
        <v>2.358490566037736E-2</v>
      </c>
      <c r="F54" s="12">
        <f ca="1">INDEX(funnel_data!$B$3:$X$140,MATCH(SMALL(INDIRECT("'" &amp; "funnel_data'!$" &amp; $B$1 &amp; "$3:$" &amp; $B$1 &amp;"$140"),ROWS(F$3:F54)),INDIRECT("'" &amp; "funnel_data'!$" &amp; $B$1 &amp; "$3:$" &amp; $B$1 &amp;"$140"),0),COLUMN()+COLUMN(INDIRECT($B$1&amp;"1"))-2)</f>
        <v>4.2820310180952947E-2</v>
      </c>
      <c r="G54" s="12">
        <f ca="1">INDEX(funnel_data!$B$3:$X$140,MATCH(SMALL(INDIRECT("'" &amp; "funnel_data'!$" &amp; $B$1 &amp; "$3:$" &amp; $B$1 &amp;"$140"),ROWS(G$3:G54)),INDIRECT("'" &amp; "funnel_data'!$" &amp; $B$1 &amp; "$3:$" &amp; $B$1 &amp;"$140"),0),COLUMN()+COLUMN(INDIRECT($B$1&amp;"1"))-2)</f>
        <v>2.7307180344646416E-2</v>
      </c>
      <c r="H54" s="12">
        <f ca="1">INDEX(funnel_data!$B$3:$X$140,MATCH(SMALL(INDIRECT("'" &amp; "funnel_data'!$" &amp; $B$1 &amp; "$3:$" &amp; $B$1 &amp;"$140"),ROWS(H$3:H54)),INDIRECT("'" &amp; "funnel_data'!$" &amp; $B$1 &amp; "$3:$" &amp; $B$1 &amp;"$140"),0),COLUMN()+COLUMN(INDIRECT($B$1&amp;"1"))-2)</f>
        <v>6.6543494843199047E-2</v>
      </c>
      <c r="I54" s="12">
        <f ca="1">INDEX(funnel_data!$B$3:$X$140,MATCH(SMALL(INDIRECT("'" &amp; "funnel_data'!$" &amp; $B$1 &amp; "$3:$" &amp; $B$1 &amp;"$140"),ROWS(I$3:I54)),INDIRECT("'" &amp; "funnel_data'!$" &amp; $B$1 &amp; "$3:$" &amp; $B$1 &amp;"$140"),0),COLUMN()+COLUMN(INDIRECT($B$1&amp;"1"))-2)</f>
        <v>2.1201439776977533E-2</v>
      </c>
      <c r="J54" s="12">
        <f ca="1">INDEX(funnel_data!$B$3:$X$140,MATCH(SMALL(INDIRECT("'" &amp; "funnel_data'!$" &amp; $B$1 &amp; "$3:$" &amp; $B$1 &amp;"$140"),ROWS(J$3:J54)),INDIRECT("'" &amp; "funnel_data'!$" &amp; $B$1 &amp; "$3:$" &amp; $B$1 &amp;"$140"),0),COLUMN()+COLUMN(INDIRECT($B$1&amp;"1"))-2)</f>
        <v>8.4578814651129541E-2</v>
      </c>
      <c r="K54" s="12" t="str">
        <f ca="1">INDEX(funnel_data!$B$3:$X$140,MATCH(SMALL(INDIRECT("'" &amp; "funnel_data'!$" &amp; $B$1 &amp; "$3:$" &amp; $B$1 &amp;"$140"),ROWS(K$3:K54)),INDIRECT("'" &amp; "funnel_data'!$" &amp; $B$1 &amp; "$3:$" &amp; $B$1 &amp;"$140"),0),COLUMN()+COLUMN(INDIRECT($B$1&amp;"1"))-2)</f>
        <v/>
      </c>
    </row>
    <row r="55" spans="1:11" x14ac:dyDescent="0.3">
      <c r="A55" s="12"/>
      <c r="B55" s="12" t="str">
        <f ca="1">INDEX(funnel_data!$B$3:$X$140,MATCH(SMALL(INDIRECT("'" &amp; "funnel_data'!$" &amp; $B$1 &amp; "$3:$" &amp; $B$1 &amp;"$140"),ROWS(B$3:B55)),INDIRECT("'" &amp; "funnel_data'!$" &amp; $B$1 &amp; "$3:$" &amp; $B$1 &amp;"$140"),0),1)</f>
        <v>Trust018</v>
      </c>
      <c r="C55" s="12">
        <f ca="1">INDEX(funnel_data!$B$3:$X$140,MATCH(SMALL(INDIRECT("'" &amp; "funnel_data'!$" &amp; $B$1 &amp; "$3:$" &amp; $B$1 &amp;"$140"),ROWS(C$3:C55)),INDIRECT("'" &amp; "funnel_data'!$" &amp; $B$1 &amp; "$3:$" &amp; $B$1 &amp;"$140"),0),COLUMN()+COLUMN(INDIRECT($B$1&amp;"1"))-2)</f>
        <v>438</v>
      </c>
      <c r="D55" s="12">
        <f ca="1">INDEX(funnel_data!$B$3:$X$140,MATCH(SMALL(INDIRECT("'" &amp; "funnel_data'!$" &amp; $B$1 &amp; "$3:$" &amp; $B$1 &amp;"$140"),ROWS(D$3:D55)),INDIRECT("'" &amp; "funnel_data'!$" &amp; $B$1 &amp; "$3:$" &amp; $B$1 &amp;"$140"),0),COLUMN()+COLUMN(INDIRECT($B$1&amp;"1"))-2)</f>
        <v>26</v>
      </c>
      <c r="E55" s="12">
        <f ca="1">INDEX(funnel_data!$B$3:$X$140,MATCH(SMALL(INDIRECT("'" &amp; "funnel_data'!$" &amp; $B$1 &amp; "$3:$" &amp; $B$1 &amp;"$140"),ROWS(E$3:E55)),INDIRECT("'" &amp; "funnel_data'!$" &amp; $B$1 &amp; "$3:$" &amp; $B$1 &amp;"$140"),0),COLUMN()+COLUMN(INDIRECT($B$1&amp;"1"))-2)</f>
        <v>5.9360730593607303E-2</v>
      </c>
      <c r="F55" s="12">
        <f ca="1">INDEX(funnel_data!$B$3:$X$140,MATCH(SMALL(INDIRECT("'" &amp; "funnel_data'!$" &amp; $B$1 &amp; "$3:$" &amp; $B$1 &amp;"$140"),ROWS(F$3:F55)),INDIRECT("'" &amp; "funnel_data'!$" &amp; $B$1 &amp; "$3:$" &amp; $B$1 &amp;"$140"),0),COLUMN()+COLUMN(INDIRECT($B$1&amp;"1"))-2)</f>
        <v>4.2820310180952947E-2</v>
      </c>
      <c r="G55" s="12">
        <f ca="1">INDEX(funnel_data!$B$3:$X$140,MATCH(SMALL(INDIRECT("'" &amp; "funnel_data'!$" &amp; $B$1 &amp; "$3:$" &amp; $B$1 &amp;"$140"),ROWS(G$3:G55)),INDIRECT("'" &amp; "funnel_data'!$" &amp; $B$1 &amp; "$3:$" &amp; $B$1 &amp;"$140"),0),COLUMN()+COLUMN(INDIRECT($B$1&amp;"1"))-2)</f>
        <v>2.7503813897363234E-2</v>
      </c>
      <c r="H55" s="12">
        <f ca="1">INDEX(funnel_data!$B$3:$X$140,MATCH(SMALL(INDIRECT("'" &amp; "funnel_data'!$" &amp; $B$1 &amp; "$3:$" &amp; $B$1 &amp;"$140"),ROWS(H$3:H55)),INDIRECT("'" &amp; "funnel_data'!$" &amp; $B$1 &amp; "$3:$" &amp; $B$1 &amp;"$140"),0),COLUMN()+COLUMN(INDIRECT($B$1&amp;"1"))-2)</f>
        <v>6.6086721078326666E-2</v>
      </c>
      <c r="I55" s="12">
        <f ca="1">INDEX(funnel_data!$B$3:$X$140,MATCH(SMALL(INDIRECT("'" &amp; "funnel_data'!$" &amp; $B$1 &amp; "$3:$" &amp; $B$1 &amp;"$140"),ROWS(I$3:I55)),INDIRECT("'" &amp; "funnel_data'!$" &amp; $B$1 &amp; "$3:$" &amp; $B$1 &amp;"$140"),0),COLUMN()+COLUMN(INDIRECT($B$1&amp;"1"))-2)</f>
        <v>2.143531233461449E-2</v>
      </c>
      <c r="J55" s="12">
        <f ca="1">INDEX(funnel_data!$B$3:$X$140,MATCH(SMALL(INDIRECT("'" &amp; "funnel_data'!$" &amp; $B$1 &amp; "$3:$" &amp; $B$1 &amp;"$140"),ROWS(J$3:J55)),INDIRECT("'" &amp; "funnel_data'!$" &amp; $B$1 &amp; "$3:$" &amp; $B$1 &amp;"$140"),0),COLUMN()+COLUMN(INDIRECT($B$1&amp;"1"))-2)</f>
        <v>8.3714944785438006E-2</v>
      </c>
      <c r="K55" s="12" t="str">
        <f ca="1">INDEX(funnel_data!$B$3:$X$140,MATCH(SMALL(INDIRECT("'" &amp; "funnel_data'!$" &amp; $B$1 &amp; "$3:$" &amp; $B$1 &amp;"$140"),ROWS(K$3:K55)),INDIRECT("'" &amp; "funnel_data'!$" &amp; $B$1 &amp; "$3:$" &amp; $B$1 &amp;"$140"),0),COLUMN()+COLUMN(INDIRECT($B$1&amp;"1"))-2)</f>
        <v/>
      </c>
    </row>
    <row r="56" spans="1:11" x14ac:dyDescent="0.3">
      <c r="A56" s="12"/>
      <c r="B56" s="12" t="str">
        <f ca="1">INDEX(funnel_data!$B$3:$X$140,MATCH(SMALL(INDIRECT("'" &amp; "funnel_data'!$" &amp; $B$1 &amp; "$3:$" &amp; $B$1 &amp;"$140"),ROWS(B$3:B56)),INDIRECT("'" &amp; "funnel_data'!$" &amp; $B$1 &amp; "$3:$" &amp; $B$1 &amp;"$140"),0),1)</f>
        <v>Trust087</v>
      </c>
      <c r="C56" s="12">
        <f ca="1">INDEX(funnel_data!$B$3:$X$140,MATCH(SMALL(INDIRECT("'" &amp; "funnel_data'!$" &amp; $B$1 &amp; "$3:$" &amp; $B$1 &amp;"$140"),ROWS(C$3:C56)),INDIRECT("'" &amp; "funnel_data'!$" &amp; $B$1 &amp; "$3:$" &amp; $B$1 &amp;"$140"),0),COLUMN()+COLUMN(INDIRECT($B$1&amp;"1"))-2)</f>
        <v>449</v>
      </c>
      <c r="D56" s="12">
        <f ca="1">INDEX(funnel_data!$B$3:$X$140,MATCH(SMALL(INDIRECT("'" &amp; "funnel_data'!$" &amp; $B$1 &amp; "$3:$" &amp; $B$1 &amp;"$140"),ROWS(D$3:D56)),INDIRECT("'" &amp; "funnel_data'!$" &amp; $B$1 &amp; "$3:$" &amp; $B$1 &amp;"$140"),0),COLUMN()+COLUMN(INDIRECT($B$1&amp;"1"))-2)</f>
        <v>18</v>
      </c>
      <c r="E56" s="12">
        <f ca="1">INDEX(funnel_data!$B$3:$X$140,MATCH(SMALL(INDIRECT("'" &amp; "funnel_data'!$" &amp; $B$1 &amp; "$3:$" &amp; $B$1 &amp;"$140"),ROWS(E$3:E56)),INDIRECT("'" &amp; "funnel_data'!$" &amp; $B$1 &amp; "$3:$" &amp; $B$1 &amp;"$140"),0),COLUMN()+COLUMN(INDIRECT($B$1&amp;"1"))-2)</f>
        <v>4.0089086859688199E-2</v>
      </c>
      <c r="F56" s="12">
        <f ca="1">INDEX(funnel_data!$B$3:$X$140,MATCH(SMALL(INDIRECT("'" &amp; "funnel_data'!$" &amp; $B$1 &amp; "$3:$" &amp; $B$1 &amp;"$140"),ROWS(F$3:F56)),INDIRECT("'" &amp; "funnel_data'!$" &amp; $B$1 &amp; "$3:$" &amp; $B$1 &amp;"$140"),0),COLUMN()+COLUMN(INDIRECT($B$1&amp;"1"))-2)</f>
        <v>4.2820310180952947E-2</v>
      </c>
      <c r="G56" s="12">
        <f ca="1">INDEX(funnel_data!$B$3:$X$140,MATCH(SMALL(INDIRECT("'" &amp; "funnel_data'!$" &amp; $B$1 &amp; "$3:$" &amp; $B$1 &amp;"$140"),ROWS(G$3:G56)),INDIRECT("'" &amp; "funnel_data'!$" &amp; $B$1 &amp; "$3:$" &amp; $B$1 &amp;"$140"),0),COLUMN()+COLUMN(INDIRECT($B$1&amp;"1"))-2)</f>
        <v>2.765283182370757E-2</v>
      </c>
      <c r="H56" s="12">
        <f ca="1">INDEX(funnel_data!$B$3:$X$140,MATCH(SMALL(INDIRECT("'" &amp; "funnel_data'!$" &amp; $B$1 &amp; "$3:$" &amp; $B$1 &amp;"$140"),ROWS(H$3:H56)),INDIRECT("'" &amp; "funnel_data'!$" &amp; $B$1 &amp; "$3:$" &amp; $B$1 &amp;"$140"),0),COLUMN()+COLUMN(INDIRECT($B$1&amp;"1"))-2)</f>
        <v>6.5744591342573419E-2</v>
      </c>
      <c r="I56" s="12">
        <f ca="1">INDEX(funnel_data!$B$3:$X$140,MATCH(SMALL(INDIRECT("'" &amp; "funnel_data'!$" &amp; $B$1 &amp; "$3:$" &amp; $B$1 &amp;"$140"),ROWS(I$3:I56)),INDIRECT("'" &amp; "funnel_data'!$" &amp; $B$1 &amp; "$3:$" &amp; $B$1 &amp;"$140"),0),COLUMN()+COLUMN(INDIRECT($B$1&amp;"1"))-2)</f>
        <v>2.1613307133711294E-2</v>
      </c>
      <c r="J56" s="12">
        <f ca="1">INDEX(funnel_data!$B$3:$X$140,MATCH(SMALL(INDIRECT("'" &amp; "funnel_data'!$" &amp; $B$1 &amp; "$3:$" &amp; $B$1 &amp;"$140"),ROWS(J$3:J56)),INDIRECT("'" &amp; "funnel_data'!$" &amp; $B$1 &amp; "$3:$" &amp; $B$1 &amp;"$140"),0),COLUMN()+COLUMN(INDIRECT($B$1&amp;"1"))-2)</f>
        <v>8.3068939267597314E-2</v>
      </c>
      <c r="K56" s="12" t="str">
        <f ca="1">INDEX(funnel_data!$B$3:$X$140,MATCH(SMALL(INDIRECT("'" &amp; "funnel_data'!$" &amp; $B$1 &amp; "$3:$" &amp; $B$1 &amp;"$140"),ROWS(K$3:K56)),INDIRECT("'" &amp; "funnel_data'!$" &amp; $B$1 &amp; "$3:$" &amp; $B$1 &amp;"$140"),0),COLUMN()+COLUMN(INDIRECT($B$1&amp;"1"))-2)</f>
        <v/>
      </c>
    </row>
    <row r="57" spans="1:11" x14ac:dyDescent="0.3">
      <c r="A57" s="12"/>
      <c r="B57" s="12" t="str">
        <f ca="1">INDEX(funnel_data!$B$3:$X$140,MATCH(SMALL(INDIRECT("'" &amp; "funnel_data'!$" &amp; $B$1 &amp; "$3:$" &amp; $B$1 &amp;"$140"),ROWS(B$3:B57)),INDIRECT("'" &amp; "funnel_data'!$" &amp; $B$1 &amp; "$3:$" &amp; $B$1 &amp;"$140"),0),1)</f>
        <v>Trust099</v>
      </c>
      <c r="C57" s="12">
        <f ca="1">INDEX(funnel_data!$B$3:$X$140,MATCH(SMALL(INDIRECT("'" &amp; "funnel_data'!$" &amp; $B$1 &amp; "$3:$" &amp; $B$1 &amp;"$140"),ROWS(C$3:C57)),INDIRECT("'" &amp; "funnel_data'!$" &amp; $B$1 &amp; "$3:$" &amp; $B$1 &amp;"$140"),0),COLUMN()+COLUMN(INDIRECT($B$1&amp;"1"))-2)</f>
        <v>450</v>
      </c>
      <c r="D57" s="12">
        <f ca="1">INDEX(funnel_data!$B$3:$X$140,MATCH(SMALL(INDIRECT("'" &amp; "funnel_data'!$" &amp; $B$1 &amp; "$3:$" &amp; $B$1 &amp;"$140"),ROWS(D$3:D57)),INDIRECT("'" &amp; "funnel_data'!$" &amp; $B$1 &amp; "$3:$" &amp; $B$1 &amp;"$140"),0),COLUMN()+COLUMN(INDIRECT($B$1&amp;"1"))-2)</f>
        <v>15</v>
      </c>
      <c r="E57" s="12">
        <f ca="1">INDEX(funnel_data!$B$3:$X$140,MATCH(SMALL(INDIRECT("'" &amp; "funnel_data'!$" &amp; $B$1 &amp; "$3:$" &amp; $B$1 &amp;"$140"),ROWS(E$3:E57)),INDIRECT("'" &amp; "funnel_data'!$" &amp; $B$1 &amp; "$3:$" &amp; $B$1 &amp;"$140"),0),COLUMN()+COLUMN(INDIRECT($B$1&amp;"1"))-2)</f>
        <v>3.3333333333333333E-2</v>
      </c>
      <c r="F57" s="12">
        <f ca="1">INDEX(funnel_data!$B$3:$X$140,MATCH(SMALL(INDIRECT("'" &amp; "funnel_data'!$" &amp; $B$1 &amp; "$3:$" &amp; $B$1 &amp;"$140"),ROWS(F$3:F57)),INDIRECT("'" &amp; "funnel_data'!$" &amp; $B$1 &amp; "$3:$" &amp; $B$1 &amp;"$140"),0),COLUMN()+COLUMN(INDIRECT($B$1&amp;"1"))-2)</f>
        <v>4.2820310180952947E-2</v>
      </c>
      <c r="G57" s="12">
        <f ca="1">INDEX(funnel_data!$B$3:$X$140,MATCH(SMALL(INDIRECT("'" &amp; "funnel_data'!$" &amp; $B$1 &amp; "$3:$" &amp; $B$1 &amp;"$140"),ROWS(G$3:G57)),INDIRECT("'" &amp; "funnel_data'!$" &amp; $B$1 &amp; "$3:$" &amp; $B$1 &amp;"$140"),0),COLUMN()+COLUMN(INDIRECT($B$1&amp;"1"))-2)</f>
        <v>2.7666149801203088E-2</v>
      </c>
      <c r="H57" s="12">
        <f ca="1">INDEX(funnel_data!$B$3:$X$140,MATCH(SMALL(INDIRECT("'" &amp; "funnel_data'!$" &amp; $B$1 &amp; "$3:$" &amp; $B$1 &amp;"$140"),ROWS(H$3:H57)),INDIRECT("'" &amp; "funnel_data'!$" &amp; $B$1 &amp; "$3:$" &amp; $B$1 &amp;"$140"),0),COLUMN()+COLUMN(INDIRECT($B$1&amp;"1"))-2)</f>
        <v>6.5714181933167803E-2</v>
      </c>
      <c r="I57" s="12">
        <f ca="1">INDEX(funnel_data!$B$3:$X$140,MATCH(SMALL(INDIRECT("'" &amp; "funnel_data'!$" &amp; $B$1 &amp; "$3:$" &amp; $B$1 &amp;"$140"),ROWS(I$3:I57)),INDIRECT("'" &amp; "funnel_data'!$" &amp; $B$1 &amp; "$3:$" &amp; $B$1 &amp;"$140"),0),COLUMN()+COLUMN(INDIRECT($B$1&amp;"1"))-2)</f>
        <v>2.1629246476467107E-2</v>
      </c>
      <c r="J57" s="12">
        <f ca="1">INDEX(funnel_data!$B$3:$X$140,MATCH(SMALL(INDIRECT("'" &amp; "funnel_data'!$" &amp; $B$1 &amp; "$3:$" &amp; $B$1 &amp;"$140"),ROWS(J$3:J57)),INDIRECT("'" &amp; "funnel_data'!$" &amp; $B$1 &amp; "$3:$" &amp; $B$1 &amp;"$140"),0),COLUMN()+COLUMN(INDIRECT($B$1&amp;"1"))-2)</f>
        <v>8.3011564491154488E-2</v>
      </c>
      <c r="K57" s="12" t="str">
        <f ca="1">INDEX(funnel_data!$B$3:$X$140,MATCH(SMALL(INDIRECT("'" &amp; "funnel_data'!$" &amp; $B$1 &amp; "$3:$" &amp; $B$1 &amp;"$140"),ROWS(K$3:K57)),INDIRECT("'" &amp; "funnel_data'!$" &amp; $B$1 &amp; "$3:$" &amp; $B$1 &amp;"$140"),0),COLUMN()+COLUMN(INDIRECT($B$1&amp;"1"))-2)</f>
        <v/>
      </c>
    </row>
    <row r="58" spans="1:11" x14ac:dyDescent="0.3">
      <c r="A58" s="12"/>
      <c r="B58" s="12" t="str">
        <f ca="1">INDEX(funnel_data!$B$3:$X$140,MATCH(SMALL(INDIRECT("'" &amp; "funnel_data'!$" &amp; $B$1 &amp; "$3:$" &amp; $B$1 &amp;"$140"),ROWS(B$3:B58)),INDIRECT("'" &amp; "funnel_data'!$" &amp; $B$1 &amp; "$3:$" &amp; $B$1 &amp;"$140"),0),1)</f>
        <v>Trust116</v>
      </c>
      <c r="C58" s="12">
        <f ca="1">INDEX(funnel_data!$B$3:$X$140,MATCH(SMALL(INDIRECT("'" &amp; "funnel_data'!$" &amp; $B$1 &amp; "$3:$" &amp; $B$1 &amp;"$140"),ROWS(C$3:C58)),INDIRECT("'" &amp; "funnel_data'!$" &amp; $B$1 &amp; "$3:$" &amp; $B$1 &amp;"$140"),0),COLUMN()+COLUMN(INDIRECT($B$1&amp;"1"))-2)</f>
        <v>452</v>
      </c>
      <c r="D58" s="12">
        <f ca="1">INDEX(funnel_data!$B$3:$X$140,MATCH(SMALL(INDIRECT("'" &amp; "funnel_data'!$" &amp; $B$1 &amp; "$3:$" &amp; $B$1 &amp;"$140"),ROWS(D$3:D58)),INDIRECT("'" &amp; "funnel_data'!$" &amp; $B$1 &amp; "$3:$" &amp; $B$1 &amp;"$140"),0),COLUMN()+COLUMN(INDIRECT($B$1&amp;"1"))-2)</f>
        <v>12</v>
      </c>
      <c r="E58" s="12">
        <f ca="1">INDEX(funnel_data!$B$3:$X$140,MATCH(SMALL(INDIRECT("'" &amp; "funnel_data'!$" &amp; $B$1 &amp; "$3:$" &amp; $B$1 &amp;"$140"),ROWS(E$3:E58)),INDIRECT("'" &amp; "funnel_data'!$" &amp; $B$1 &amp; "$3:$" &amp; $B$1 &amp;"$140"),0),COLUMN()+COLUMN(INDIRECT($B$1&amp;"1"))-2)</f>
        <v>2.6548672566371681E-2</v>
      </c>
      <c r="F58" s="12">
        <f ca="1">INDEX(funnel_data!$B$3:$X$140,MATCH(SMALL(INDIRECT("'" &amp; "funnel_data'!$" &amp; $B$1 &amp; "$3:$" &amp; $B$1 &amp;"$140"),ROWS(F$3:F58)),INDIRECT("'" &amp; "funnel_data'!$" &amp; $B$1 &amp; "$3:$" &amp; $B$1 &amp;"$140"),0),COLUMN()+COLUMN(INDIRECT($B$1&amp;"1"))-2)</f>
        <v>4.2820310180952947E-2</v>
      </c>
      <c r="G58" s="12">
        <f ca="1">INDEX(funnel_data!$B$3:$X$140,MATCH(SMALL(INDIRECT("'" &amp; "funnel_data'!$" &amp; $B$1 &amp; "$3:$" &amp; $B$1 &amp;"$140"),ROWS(G$3:G58)),INDIRECT("'" &amp; "funnel_data'!$" &amp; $B$1 &amp; "$3:$" &amp; $B$1 &amp;"$140"),0),COLUMN()+COLUMN(INDIRECT($B$1&amp;"1"))-2)</f>
        <v>2.7692673770101567E-2</v>
      </c>
      <c r="H58" s="12">
        <f ca="1">INDEX(funnel_data!$B$3:$X$140,MATCH(SMALL(INDIRECT("'" &amp; "funnel_data'!$" &amp; $B$1 &amp; "$3:$" &amp; $B$1 &amp;"$140"),ROWS(H$3:H58)),INDIRECT("'" &amp; "funnel_data'!$" &amp; $B$1 &amp; "$3:$" &amp; $B$1 &amp;"$140"),0),COLUMN()+COLUMN(INDIRECT($B$1&amp;"1"))-2)</f>
        <v>6.565370006585694E-2</v>
      </c>
      <c r="I58" s="12">
        <f ca="1">INDEX(funnel_data!$B$3:$X$140,MATCH(SMALL(INDIRECT("'" &amp; "funnel_data'!$" &amp; $B$1 &amp; "$3:$" &amp; $B$1 &amp;"$140"),ROWS(I$3:I58)),INDIRECT("'" &amp; "funnel_data'!$" &amp; $B$1 &amp; "$3:$" &amp; $B$1 &amp;"$140"),0),COLUMN()+COLUMN(INDIRECT($B$1&amp;"1"))-2)</f>
        <v>2.1661006592164932E-2</v>
      </c>
      <c r="J58" s="12">
        <f ca="1">INDEX(funnel_data!$B$3:$X$140,MATCH(SMALL(INDIRECT("'" &amp; "funnel_data'!$" &amp; $B$1 &amp; "$3:$" &amp; $B$1 &amp;"$140"),ROWS(J$3:J58)),INDIRECT("'" &amp; "funnel_data'!$" &amp; $B$1 &amp; "$3:$" &amp; $B$1 &amp;"$140"),0),COLUMN()+COLUMN(INDIRECT($B$1&amp;"1"))-2)</f>
        <v>8.2897472156029217E-2</v>
      </c>
      <c r="K58" s="12" t="str">
        <f ca="1">INDEX(funnel_data!$B$3:$X$140,MATCH(SMALL(INDIRECT("'" &amp; "funnel_data'!$" &amp; $B$1 &amp; "$3:$" &amp; $B$1 &amp;"$140"),ROWS(K$3:K58)),INDIRECT("'" &amp; "funnel_data'!$" &amp; $B$1 &amp; "$3:$" &amp; $B$1 &amp;"$140"),0),COLUMN()+COLUMN(INDIRECT($B$1&amp;"1"))-2)</f>
        <v/>
      </c>
    </row>
    <row r="59" spans="1:11" x14ac:dyDescent="0.3">
      <c r="A59" s="12"/>
      <c r="B59" s="12" t="str">
        <f ca="1">INDEX(funnel_data!$B$3:$X$140,MATCH(SMALL(INDIRECT("'" &amp; "funnel_data'!$" &amp; $B$1 &amp; "$3:$" &amp; $B$1 &amp;"$140"),ROWS(B$3:B59)),INDIRECT("'" &amp; "funnel_data'!$" &amp; $B$1 &amp; "$3:$" &amp; $B$1 &amp;"$140"),0),1)</f>
        <v>Trust026</v>
      </c>
      <c r="C59" s="12">
        <f ca="1">INDEX(funnel_data!$B$3:$X$140,MATCH(SMALL(INDIRECT("'" &amp; "funnel_data'!$" &amp; $B$1 &amp; "$3:$" &amp; $B$1 &amp;"$140"),ROWS(C$3:C59)),INDIRECT("'" &amp; "funnel_data'!$" &amp; $B$1 &amp; "$3:$" &amp; $B$1 &amp;"$140"),0),COLUMN()+COLUMN(INDIRECT($B$1&amp;"1"))-2)</f>
        <v>469</v>
      </c>
      <c r="D59" s="12">
        <f ca="1">INDEX(funnel_data!$B$3:$X$140,MATCH(SMALL(INDIRECT("'" &amp; "funnel_data'!$" &amp; $B$1 &amp; "$3:$" &amp; $B$1 &amp;"$140"),ROWS(D$3:D59)),INDIRECT("'" &amp; "funnel_data'!$" &amp; $B$1 &amp; "$3:$" &amp; $B$1 &amp;"$140"),0),COLUMN()+COLUMN(INDIRECT($B$1&amp;"1"))-2)</f>
        <v>14</v>
      </c>
      <c r="E59" s="12">
        <f ca="1">INDEX(funnel_data!$B$3:$X$140,MATCH(SMALL(INDIRECT("'" &amp; "funnel_data'!$" &amp; $B$1 &amp; "$3:$" &amp; $B$1 &amp;"$140"),ROWS(E$3:E59)),INDIRECT("'" &amp; "funnel_data'!$" &amp; $B$1 &amp; "$3:$" &amp; $B$1 &amp;"$140"),0),COLUMN()+COLUMN(INDIRECT($B$1&amp;"1"))-2)</f>
        <v>2.9850746268656716E-2</v>
      </c>
      <c r="F59" s="12">
        <f ca="1">INDEX(funnel_data!$B$3:$X$140,MATCH(SMALL(INDIRECT("'" &amp; "funnel_data'!$" &amp; $B$1 &amp; "$3:$" &amp; $B$1 &amp;"$140"),ROWS(F$3:F59)),INDIRECT("'" &amp; "funnel_data'!$" &amp; $B$1 &amp; "$3:$" &amp; $B$1 &amp;"$140"),0),COLUMN()+COLUMN(INDIRECT($B$1&amp;"1"))-2)</f>
        <v>4.2820310180952947E-2</v>
      </c>
      <c r="G59" s="12">
        <f ca="1">INDEX(funnel_data!$B$3:$X$140,MATCH(SMALL(INDIRECT("'" &amp; "funnel_data'!$" &amp; $B$1 &amp; "$3:$" &amp; $B$1 &amp;"$140"),ROWS(G$3:G59)),INDIRECT("'" &amp; "funnel_data'!$" &amp; $B$1 &amp; "$3:$" &amp; $B$1 &amp;"$140"),0),COLUMN()+COLUMN(INDIRECT($B$1&amp;"1"))-2)</f>
        <v>2.7912286223527968E-2</v>
      </c>
      <c r="H59" s="12">
        <f ca="1">INDEX(funnel_data!$B$3:$X$140,MATCH(SMALL(INDIRECT("'" &amp; "funnel_data'!$" &amp; $B$1 &amp; "$3:$" &amp; $B$1 &amp;"$140"),ROWS(H$3:H59)),INDIRECT("'" &amp; "funnel_data'!$" &amp; $B$1 &amp; "$3:$" &amp; $B$1 &amp;"$140"),0),COLUMN()+COLUMN(INDIRECT($B$1&amp;"1"))-2)</f>
        <v>6.5157043864463166E-2</v>
      </c>
      <c r="I59" s="12">
        <f ca="1">INDEX(funnel_data!$B$3:$X$140,MATCH(SMALL(INDIRECT("'" &amp; "funnel_data'!$" &amp; $B$1 &amp; "$3:$" &amp; $B$1 &amp;"$140"),ROWS(I$3:I59)),INDIRECT("'" &amp; "funnel_data'!$" &amp; $B$1 &amp; "$3:$" &amp; $B$1 &amp;"$140"),0),COLUMN()+COLUMN(INDIRECT($B$1&amp;"1"))-2)</f>
        <v>2.1924762866644212E-2</v>
      </c>
      <c r="J59" s="12">
        <f ca="1">INDEX(funnel_data!$B$3:$X$140,MATCH(SMALL(INDIRECT("'" &amp; "funnel_data'!$" &amp; $B$1 &amp; "$3:$" &amp; $B$1 &amp;"$140"),ROWS(J$3:J59)),INDIRECT("'" &amp; "funnel_data'!$" &amp; $B$1 &amp; "$3:$" &amp; $B$1 &amp;"$140"),0),COLUMN()+COLUMN(INDIRECT($B$1&amp;"1"))-2)</f>
        <v>8.1961677351044038E-2</v>
      </c>
      <c r="K59" s="12" t="str">
        <f ca="1">INDEX(funnel_data!$B$3:$X$140,MATCH(SMALL(INDIRECT("'" &amp; "funnel_data'!$" &amp; $B$1 &amp; "$3:$" &amp; $B$1 &amp;"$140"),ROWS(K$3:K59)),INDIRECT("'" &amp; "funnel_data'!$" &amp; $B$1 &amp; "$3:$" &amp; $B$1 &amp;"$140"),0),COLUMN()+COLUMN(INDIRECT($B$1&amp;"1"))-2)</f>
        <v/>
      </c>
    </row>
    <row r="60" spans="1:11" x14ac:dyDescent="0.3">
      <c r="A60" s="12"/>
      <c r="B60" s="12" t="str">
        <f ca="1">INDEX(funnel_data!$B$3:$X$140,MATCH(SMALL(INDIRECT("'" &amp; "funnel_data'!$" &amp; $B$1 &amp; "$3:$" &amp; $B$1 &amp;"$140"),ROWS(B$3:B60)),INDIRECT("'" &amp; "funnel_data'!$" &amp; $B$1 &amp; "$3:$" &amp; $B$1 &amp;"$140"),0),1)</f>
        <v>Trust090</v>
      </c>
      <c r="C60" s="12">
        <f ca="1">INDEX(funnel_data!$B$3:$X$140,MATCH(SMALL(INDIRECT("'" &amp; "funnel_data'!$" &amp; $B$1 &amp; "$3:$" &amp; $B$1 &amp;"$140"),ROWS(C$3:C60)),INDIRECT("'" &amp; "funnel_data'!$" &amp; $B$1 &amp; "$3:$" &amp; $B$1 &amp;"$140"),0),COLUMN()+COLUMN(INDIRECT($B$1&amp;"1"))-2)</f>
        <v>475</v>
      </c>
      <c r="D60" s="12">
        <f ca="1">INDEX(funnel_data!$B$3:$X$140,MATCH(SMALL(INDIRECT("'" &amp; "funnel_data'!$" &amp; $B$1 &amp; "$3:$" &amp; $B$1 &amp;"$140"),ROWS(D$3:D60)),INDIRECT("'" &amp; "funnel_data'!$" &amp; $B$1 &amp; "$3:$" &amp; $B$1 &amp;"$140"),0),COLUMN()+COLUMN(INDIRECT($B$1&amp;"1"))-2)</f>
        <v>15</v>
      </c>
      <c r="E60" s="12">
        <f ca="1">INDEX(funnel_data!$B$3:$X$140,MATCH(SMALL(INDIRECT("'" &amp; "funnel_data'!$" &amp; $B$1 &amp; "$3:$" &amp; $B$1 &amp;"$140"),ROWS(E$3:E60)),INDIRECT("'" &amp; "funnel_data'!$" &amp; $B$1 &amp; "$3:$" &amp; $B$1 &amp;"$140"),0),COLUMN()+COLUMN(INDIRECT($B$1&amp;"1"))-2)</f>
        <v>3.1578947368421054E-2</v>
      </c>
      <c r="F60" s="12">
        <f ca="1">INDEX(funnel_data!$B$3:$X$140,MATCH(SMALL(INDIRECT("'" &amp; "funnel_data'!$" &amp; $B$1 &amp; "$3:$" &amp; $B$1 &amp;"$140"),ROWS(F$3:F60)),INDIRECT("'" &amp; "funnel_data'!$" &amp; $B$1 &amp; "$3:$" &amp; $B$1 &amp;"$140"),0),COLUMN()+COLUMN(INDIRECT($B$1&amp;"1"))-2)</f>
        <v>4.2820310180952947E-2</v>
      </c>
      <c r="G60" s="12">
        <f ca="1">INDEX(funnel_data!$B$3:$X$140,MATCH(SMALL(INDIRECT("'" &amp; "funnel_data'!$" &amp; $B$1 &amp; "$3:$" &amp; $B$1 &amp;"$140"),ROWS(G$3:G60)),INDIRECT("'" &amp; "funnel_data'!$" &amp; $B$1 &amp; "$3:$" &amp; $B$1 &amp;"$140"),0),COLUMN()+COLUMN(INDIRECT($B$1&amp;"1"))-2)</f>
        <v>2.7987396621716523E-2</v>
      </c>
      <c r="H60" s="12">
        <f ca="1">INDEX(funnel_data!$B$3:$X$140,MATCH(SMALL(INDIRECT("'" &amp; "funnel_data'!$" &amp; $B$1 &amp; "$3:$" &amp; $B$1 &amp;"$140"),ROWS(H$3:H60)),INDIRECT("'" &amp; "funnel_data'!$" &amp; $B$1 &amp; "$3:$" &amp; $B$1 &amp;"$140"),0),COLUMN()+COLUMN(INDIRECT($B$1&amp;"1"))-2)</f>
        <v>6.4988849953153544E-2</v>
      </c>
      <c r="I60" s="12">
        <f ca="1">INDEX(funnel_data!$B$3:$X$140,MATCH(SMALL(INDIRECT("'" &amp; "funnel_data'!$" &amp; $B$1 &amp; "$3:$" &amp; $B$1 &amp;"$140"),ROWS(I$3:I60)),INDIRECT("'" &amp; "funnel_data'!$" &amp; $B$1 &amp; "$3:$" &amp; $B$1 &amp;"$140"),0),COLUMN()+COLUMN(INDIRECT($B$1&amp;"1"))-2)</f>
        <v>2.2015293938783313E-2</v>
      </c>
      <c r="J60" s="12">
        <f ca="1">INDEX(funnel_data!$B$3:$X$140,MATCH(SMALL(INDIRECT("'" &amp; "funnel_data'!$" &amp; $B$1 &amp; "$3:$" &amp; $B$1 &amp;"$140"),ROWS(J$3:J60)),INDIRECT("'" &amp; "funnel_data'!$" &amp; $B$1 &amp; "$3:$" &amp; $B$1 &amp;"$140"),0),COLUMN()+COLUMN(INDIRECT($B$1&amp;"1"))-2)</f>
        <v>8.164521485976528E-2</v>
      </c>
      <c r="K60" s="12" t="str">
        <f ca="1">INDEX(funnel_data!$B$3:$X$140,MATCH(SMALL(INDIRECT("'" &amp; "funnel_data'!$" &amp; $B$1 &amp; "$3:$" &amp; $B$1 &amp;"$140"),ROWS(K$3:K60)),INDIRECT("'" &amp; "funnel_data'!$" &amp; $B$1 &amp; "$3:$" &amp; $B$1 &amp;"$140"),0),COLUMN()+COLUMN(INDIRECT($B$1&amp;"1"))-2)</f>
        <v/>
      </c>
    </row>
    <row r="61" spans="1:11" x14ac:dyDescent="0.3">
      <c r="A61" s="12"/>
      <c r="B61" s="12" t="str">
        <f ca="1">INDEX(funnel_data!$B$3:$X$140,MATCH(SMALL(INDIRECT("'" &amp; "funnel_data'!$" &amp; $B$1 &amp; "$3:$" &amp; $B$1 &amp;"$140"),ROWS(B$3:B61)),INDIRECT("'" &amp; "funnel_data'!$" &amp; $B$1 &amp; "$3:$" &amp; $B$1 &amp;"$140"),0),1)</f>
        <v>Trust017</v>
      </c>
      <c r="C61" s="12">
        <f ca="1">INDEX(funnel_data!$B$3:$X$140,MATCH(SMALL(INDIRECT("'" &amp; "funnel_data'!$" &amp; $B$1 &amp; "$3:$" &amp; $B$1 &amp;"$140"),ROWS(C$3:C61)),INDIRECT("'" &amp; "funnel_data'!$" &amp; $B$1 &amp; "$3:$" &amp; $B$1 &amp;"$140"),0),COLUMN()+COLUMN(INDIRECT($B$1&amp;"1"))-2)</f>
        <v>477</v>
      </c>
      <c r="D61" s="12">
        <f ca="1">INDEX(funnel_data!$B$3:$X$140,MATCH(SMALL(INDIRECT("'" &amp; "funnel_data'!$" &amp; $B$1 &amp; "$3:$" &amp; $B$1 &amp;"$140"),ROWS(D$3:D61)),INDIRECT("'" &amp; "funnel_data'!$" &amp; $B$1 &amp; "$3:$" &amp; $B$1 &amp;"$140"),0),COLUMN()+COLUMN(INDIRECT($B$1&amp;"1"))-2)</f>
        <v>30</v>
      </c>
      <c r="E61" s="12">
        <f ca="1">INDEX(funnel_data!$B$3:$X$140,MATCH(SMALL(INDIRECT("'" &amp; "funnel_data'!$" &amp; $B$1 &amp; "$3:$" &amp; $B$1 &amp;"$140"),ROWS(E$3:E61)),INDIRECT("'" &amp; "funnel_data'!$" &amp; $B$1 &amp; "$3:$" &amp; $B$1 &amp;"$140"),0),COLUMN()+COLUMN(INDIRECT($B$1&amp;"1"))-2)</f>
        <v>6.2893081761006289E-2</v>
      </c>
      <c r="F61" s="12">
        <f ca="1">INDEX(funnel_data!$B$3:$X$140,MATCH(SMALL(INDIRECT("'" &amp; "funnel_data'!$" &amp; $B$1 &amp; "$3:$" &amp; $B$1 &amp;"$140"),ROWS(F$3:F61)),INDIRECT("'" &amp; "funnel_data'!$" &amp; $B$1 &amp; "$3:$" &amp; $B$1 &amp;"$140"),0),COLUMN()+COLUMN(INDIRECT($B$1&amp;"1"))-2)</f>
        <v>4.2820310180952947E-2</v>
      </c>
      <c r="G61" s="12">
        <f ca="1">INDEX(funnel_data!$B$3:$X$140,MATCH(SMALL(INDIRECT("'" &amp; "funnel_data'!$" &amp; $B$1 &amp; "$3:$" &amp; $B$1 &amp;"$140"),ROWS(G$3:G61)),INDIRECT("'" &amp; "funnel_data'!$" &amp; $B$1 &amp; "$3:$" &amp; $B$1 &amp;"$140"),0),COLUMN()+COLUMN(INDIRECT($B$1&amp;"1"))-2)</f>
        <v>2.8012165790897488E-2</v>
      </c>
      <c r="H61" s="12">
        <f ca="1">INDEX(funnel_data!$B$3:$X$140,MATCH(SMALL(INDIRECT("'" &amp; "funnel_data'!$" &amp; $B$1 &amp; "$3:$" &amp; $B$1 &amp;"$140"),ROWS(H$3:H61)),INDIRECT("'" &amp; "funnel_data'!$" &amp; $B$1 &amp; "$3:$" &amp; $B$1 &amp;"$140"),0),COLUMN()+COLUMN(INDIRECT($B$1&amp;"1"))-2)</f>
        <v>6.4933569171778616E-2</v>
      </c>
      <c r="I61" s="12">
        <f ca="1">INDEX(funnel_data!$B$3:$X$140,MATCH(SMALL(INDIRECT("'" &amp; "funnel_data'!$" &amp; $B$1 &amp; "$3:$" &amp; $B$1 &amp;"$140"),ROWS(I$3:I61)),INDIRECT("'" &amp; "funnel_data'!$" &amp; $B$1 &amp; "$3:$" &amp; $B$1 &amp;"$140"),0),COLUMN()+COLUMN(INDIRECT($B$1&amp;"1"))-2)</f>
        <v>2.2045184415004047E-2</v>
      </c>
      <c r="J61" s="12">
        <f ca="1">INDEX(funnel_data!$B$3:$X$140,MATCH(SMALL(INDIRECT("'" &amp; "funnel_data'!$" &amp; $B$1 &amp; "$3:$" &amp; $B$1 &amp;"$140"),ROWS(J$3:J61)),INDIRECT("'" &amp; "funnel_data'!$" &amp; $B$1 &amp; "$3:$" &amp; $B$1 &amp;"$140"),0),COLUMN()+COLUMN(INDIRECT($B$1&amp;"1"))-2)</f>
        <v>8.154125218941391E-2</v>
      </c>
      <c r="K61" s="12" t="str">
        <f ca="1">INDEX(funnel_data!$B$3:$X$140,MATCH(SMALL(INDIRECT("'" &amp; "funnel_data'!$" &amp; $B$1 &amp; "$3:$" &amp; $B$1 &amp;"$140"),ROWS(K$3:K61)),INDIRECT("'" &amp; "funnel_data'!$" &amp; $B$1 &amp; "$3:$" &amp; $B$1 &amp;"$140"),0),COLUMN()+COLUMN(INDIRECT($B$1&amp;"1"))-2)</f>
        <v/>
      </c>
    </row>
    <row r="62" spans="1:11" x14ac:dyDescent="0.3">
      <c r="A62" s="12"/>
      <c r="B62" s="12" t="str">
        <f ca="1">INDEX(funnel_data!$B$3:$X$140,MATCH(SMALL(INDIRECT("'" &amp; "funnel_data'!$" &amp; $B$1 &amp; "$3:$" &amp; $B$1 &amp;"$140"),ROWS(B$3:B62)),INDIRECT("'" &amp; "funnel_data'!$" &amp; $B$1 &amp; "$3:$" &amp; $B$1 &amp;"$140"),0),1)</f>
        <v>Trust029</v>
      </c>
      <c r="C62" s="12">
        <f ca="1">INDEX(funnel_data!$B$3:$X$140,MATCH(SMALL(INDIRECT("'" &amp; "funnel_data'!$" &amp; $B$1 &amp; "$3:$" &amp; $B$1 &amp;"$140"),ROWS(C$3:C62)),INDIRECT("'" &amp; "funnel_data'!$" &amp; $B$1 &amp; "$3:$" &amp; $B$1 &amp;"$140"),0),COLUMN()+COLUMN(INDIRECT($B$1&amp;"1"))-2)</f>
        <v>500</v>
      </c>
      <c r="D62" s="12">
        <f ca="1">INDEX(funnel_data!$B$3:$X$140,MATCH(SMALL(INDIRECT("'" &amp; "funnel_data'!$" &amp; $B$1 &amp; "$3:$" &amp; $B$1 &amp;"$140"),ROWS(D$3:D62)),INDIRECT("'" &amp; "funnel_data'!$" &amp; $B$1 &amp; "$3:$" &amp; $B$1 &amp;"$140"),0),COLUMN()+COLUMN(INDIRECT($B$1&amp;"1"))-2)</f>
        <v>23</v>
      </c>
      <c r="E62" s="12">
        <f ca="1">INDEX(funnel_data!$B$3:$X$140,MATCH(SMALL(INDIRECT("'" &amp; "funnel_data'!$" &amp; $B$1 &amp; "$3:$" &amp; $B$1 &amp;"$140"),ROWS(E$3:E62)),INDIRECT("'" &amp; "funnel_data'!$" &amp; $B$1 &amp; "$3:$" &amp; $B$1 &amp;"$140"),0),COLUMN()+COLUMN(INDIRECT($B$1&amp;"1"))-2)</f>
        <v>4.5999999999999999E-2</v>
      </c>
      <c r="F62" s="12">
        <f ca="1">INDEX(funnel_data!$B$3:$X$140,MATCH(SMALL(INDIRECT("'" &amp; "funnel_data'!$" &amp; $B$1 &amp; "$3:$" &amp; $B$1 &amp;"$140"),ROWS(F$3:F62)),INDIRECT("'" &amp; "funnel_data'!$" &amp; $B$1 &amp; "$3:$" &amp; $B$1 &amp;"$140"),0),COLUMN()+COLUMN(INDIRECT($B$1&amp;"1"))-2)</f>
        <v>4.2820310180952947E-2</v>
      </c>
      <c r="G62" s="12">
        <f ca="1">INDEX(funnel_data!$B$3:$X$140,MATCH(SMALL(INDIRECT("'" &amp; "funnel_data'!$" &amp; $B$1 &amp; "$3:$" &amp; $B$1 &amp;"$140"),ROWS(G$3:G62)),INDIRECT("'" &amp; "funnel_data'!$" &amp; $B$1 &amp; "$3:$" &amp; $B$1 &amp;"$140"),0),COLUMN()+COLUMN(INDIRECT($B$1&amp;"1"))-2)</f>
        <v>2.8287830869719796E-2</v>
      </c>
      <c r="H62" s="12">
        <f ca="1">INDEX(funnel_data!$B$3:$X$140,MATCH(SMALL(INDIRECT("'" &amp; "funnel_data'!$" &amp; $B$1 &amp; "$3:$" &amp; $B$1 &amp;"$140"),ROWS(H$3:H62)),INDIRECT("'" &amp; "funnel_data'!$" &amp; $B$1 &amp; "$3:$" &amp; $B$1 &amp;"$140"),0),COLUMN()+COLUMN(INDIRECT($B$1&amp;"1"))-2)</f>
        <v>6.4324430962080015E-2</v>
      </c>
      <c r="I62" s="12">
        <f ca="1">INDEX(funnel_data!$B$3:$X$140,MATCH(SMALL(INDIRECT("'" &amp; "funnel_data'!$" &amp; $B$1 &amp; "$3:$" &amp; $B$1 &amp;"$140"),ROWS(I$3:I62)),INDIRECT("'" &amp; "funnel_data'!$" &amp; $B$1 &amp; "$3:$" &amp; $B$1 &amp;"$140"),0),COLUMN()+COLUMN(INDIRECT($B$1&amp;"1"))-2)</f>
        <v>2.2379050223405167E-2</v>
      </c>
      <c r="J62" s="12">
        <f ca="1">INDEX(funnel_data!$B$3:$X$140,MATCH(SMALL(INDIRECT("'" &amp; "funnel_data'!$" &amp; $B$1 &amp; "$3:$" &amp; $B$1 &amp;"$140"),ROWS(J$3:J62)),INDIRECT("'" &amp; "funnel_data'!$" &amp; $B$1 &amp; "$3:$" &amp; $B$1 &amp;"$140"),0),COLUMN()+COLUMN(INDIRECT($B$1&amp;"1"))-2)</f>
        <v>8.0397349463320916E-2</v>
      </c>
      <c r="K62" s="12" t="str">
        <f ca="1">INDEX(funnel_data!$B$3:$X$140,MATCH(SMALL(INDIRECT("'" &amp; "funnel_data'!$" &amp; $B$1 &amp; "$3:$" &amp; $B$1 &amp;"$140"),ROWS(K$3:K62)),INDIRECT("'" &amp; "funnel_data'!$" &amp; $B$1 &amp; "$3:$" &amp; $B$1 &amp;"$140"),0),COLUMN()+COLUMN(INDIRECT($B$1&amp;"1"))-2)</f>
        <v/>
      </c>
    </row>
    <row r="63" spans="1:11" x14ac:dyDescent="0.3">
      <c r="A63" s="12"/>
      <c r="B63" s="12" t="str">
        <f ca="1">INDEX(funnel_data!$B$3:$X$140,MATCH(SMALL(INDIRECT("'" &amp; "funnel_data'!$" &amp; $B$1 &amp; "$3:$" &amp; $B$1 &amp;"$140"),ROWS(B$3:B63)),INDIRECT("'" &amp; "funnel_data'!$" &amp; $B$1 &amp; "$3:$" &amp; $B$1 &amp;"$140"),0),1)</f>
        <v>Trust067</v>
      </c>
      <c r="C63" s="12">
        <f ca="1">INDEX(funnel_data!$B$3:$X$140,MATCH(SMALL(INDIRECT("'" &amp; "funnel_data'!$" &amp; $B$1 &amp; "$3:$" &amp; $B$1 &amp;"$140"),ROWS(C$3:C63)),INDIRECT("'" &amp; "funnel_data'!$" &amp; $B$1 &amp; "$3:$" &amp; $B$1 &amp;"$140"),0),COLUMN()+COLUMN(INDIRECT($B$1&amp;"1"))-2)</f>
        <v>526</v>
      </c>
      <c r="D63" s="12">
        <f ca="1">INDEX(funnel_data!$B$3:$X$140,MATCH(SMALL(INDIRECT("'" &amp; "funnel_data'!$" &amp; $B$1 &amp; "$3:$" &amp; $B$1 &amp;"$140"),ROWS(D$3:D63)),INDIRECT("'" &amp; "funnel_data'!$" &amp; $B$1 &amp; "$3:$" &amp; $B$1 &amp;"$140"),0),COLUMN()+COLUMN(INDIRECT($B$1&amp;"1"))-2)</f>
        <v>39</v>
      </c>
      <c r="E63" s="12">
        <f ca="1">INDEX(funnel_data!$B$3:$X$140,MATCH(SMALL(INDIRECT("'" &amp; "funnel_data'!$" &amp; $B$1 &amp; "$3:$" &amp; $B$1 &amp;"$140"),ROWS(E$3:E63)),INDIRECT("'" &amp; "funnel_data'!$" &amp; $B$1 &amp; "$3:$" &amp; $B$1 &amp;"$140"),0),COLUMN()+COLUMN(INDIRECT($B$1&amp;"1"))-2)</f>
        <v>7.4144486692015205E-2</v>
      </c>
      <c r="F63" s="12">
        <f ca="1">INDEX(funnel_data!$B$3:$X$140,MATCH(SMALL(INDIRECT("'" &amp; "funnel_data'!$" &amp; $B$1 &amp; "$3:$" &amp; $B$1 &amp;"$140"),ROWS(F$3:F63)),INDIRECT("'" &amp; "funnel_data'!$" &amp; $B$1 &amp; "$3:$" &amp; $B$1 &amp;"$140"),0),COLUMN()+COLUMN(INDIRECT($B$1&amp;"1"))-2)</f>
        <v>4.2820310180952947E-2</v>
      </c>
      <c r="G63" s="12">
        <f ca="1">INDEX(funnel_data!$B$3:$X$140,MATCH(SMALL(INDIRECT("'" &amp; "funnel_data'!$" &amp; $B$1 &amp; "$3:$" &amp; $B$1 &amp;"$140"),ROWS(G$3:G63)),INDIRECT("'" &amp; "funnel_data'!$" &amp; $B$1 &amp; "$3:$" &amp; $B$1 &amp;"$140"),0),COLUMN()+COLUMN(INDIRECT($B$1&amp;"1"))-2)</f>
        <v>2.8580570793287002E-2</v>
      </c>
      <c r="H63" s="12">
        <f ca="1">INDEX(funnel_data!$B$3:$X$140,MATCH(SMALL(INDIRECT("'" &amp; "funnel_data'!$" &amp; $B$1 &amp; "$3:$" &amp; $B$1 &amp;"$140"),ROWS(H$3:H63)),INDIRECT("'" &amp; "funnel_data'!$" &amp; $B$1 &amp; "$3:$" &amp; $B$1 &amp;"$140"),0),COLUMN()+COLUMN(INDIRECT($B$1&amp;"1"))-2)</f>
        <v>6.3689583740374575E-2</v>
      </c>
      <c r="I63" s="12">
        <f ca="1">INDEX(funnel_data!$B$3:$X$140,MATCH(SMALL(INDIRECT("'" &amp; "funnel_data'!$" &amp; $B$1 &amp; "$3:$" &amp; $B$1 &amp;"$140"),ROWS(I$3:I63)),INDIRECT("'" &amp; "funnel_data'!$" &amp; $B$1 &amp; "$3:$" &amp; $B$1 &amp;"$140"),0),COLUMN()+COLUMN(INDIRECT($B$1&amp;"1"))-2)</f>
        <v>2.273600721130644E-2</v>
      </c>
      <c r="J63" s="12">
        <f ca="1">INDEX(funnel_data!$B$3:$X$140,MATCH(SMALL(INDIRECT("'" &amp; "funnel_data'!$" &amp; $B$1 &amp; "$3:$" &amp; $B$1 &amp;"$140"),ROWS(J$3:J63)),INDIRECT("'" &amp; "funnel_data'!$" &amp; $B$1 &amp; "$3:$" &amp; $B$1 &amp;"$140"),0),COLUMN()+COLUMN(INDIRECT($B$1&amp;"1"))-2)</f>
        <v>7.9208479834579334E-2</v>
      </c>
      <c r="K63" s="12" t="str">
        <f ca="1">INDEX(funnel_data!$B$3:$X$140,MATCH(SMALL(INDIRECT("'" &amp; "funnel_data'!$" &amp; $B$1 &amp; "$3:$" &amp; $B$1 &amp;"$140"),ROWS(K$3:K63)),INDIRECT("'" &amp; "funnel_data'!$" &amp; $B$1 &amp; "$3:$" &amp; $B$1 &amp;"$140"),0),COLUMN()+COLUMN(INDIRECT($B$1&amp;"1"))-2)</f>
        <v/>
      </c>
    </row>
    <row r="64" spans="1:11" x14ac:dyDescent="0.3">
      <c r="A64" s="12"/>
      <c r="B64" s="12" t="str">
        <f ca="1">INDEX(funnel_data!$B$3:$X$140,MATCH(SMALL(INDIRECT("'" &amp; "funnel_data'!$" &amp; $B$1 &amp; "$3:$" &amp; $B$1 &amp;"$140"),ROWS(B$3:B64)),INDIRECT("'" &amp; "funnel_data'!$" &amp; $B$1 &amp; "$3:$" &amp; $B$1 &amp;"$140"),0),1)</f>
        <v>Trust136</v>
      </c>
      <c r="C64" s="12">
        <f ca="1">INDEX(funnel_data!$B$3:$X$140,MATCH(SMALL(INDIRECT("'" &amp; "funnel_data'!$" &amp; $B$1 &amp; "$3:$" &amp; $B$1 &amp;"$140"),ROWS(C$3:C64)),INDIRECT("'" &amp; "funnel_data'!$" &amp; $B$1 &amp; "$3:$" &amp; $B$1 &amp;"$140"),0),COLUMN()+COLUMN(INDIRECT($B$1&amp;"1"))-2)</f>
        <v>538</v>
      </c>
      <c r="D64" s="12">
        <f ca="1">INDEX(funnel_data!$B$3:$X$140,MATCH(SMALL(INDIRECT("'" &amp; "funnel_data'!$" &amp; $B$1 &amp; "$3:$" &amp; $B$1 &amp;"$140"),ROWS(D$3:D64)),INDIRECT("'" &amp; "funnel_data'!$" &amp; $B$1 &amp; "$3:$" &amp; $B$1 &amp;"$140"),0),COLUMN()+COLUMN(INDIRECT($B$1&amp;"1"))-2)</f>
        <v>20</v>
      </c>
      <c r="E64" s="12">
        <f ca="1">INDEX(funnel_data!$B$3:$X$140,MATCH(SMALL(INDIRECT("'" &amp; "funnel_data'!$" &amp; $B$1 &amp; "$3:$" &amp; $B$1 &amp;"$140"),ROWS(E$3:E64)),INDIRECT("'" &amp; "funnel_data'!$" &amp; $B$1 &amp; "$3:$" &amp; $B$1 &amp;"$140"),0),COLUMN()+COLUMN(INDIRECT($B$1&amp;"1"))-2)</f>
        <v>3.717472118959108E-2</v>
      </c>
      <c r="F64" s="12">
        <f ca="1">INDEX(funnel_data!$B$3:$X$140,MATCH(SMALL(INDIRECT("'" &amp; "funnel_data'!$" &amp; $B$1 &amp; "$3:$" &amp; $B$1 &amp;"$140"),ROWS(F$3:F64)),INDIRECT("'" &amp; "funnel_data'!$" &amp; $B$1 &amp; "$3:$" &amp; $B$1 &amp;"$140"),0),COLUMN()+COLUMN(INDIRECT($B$1&amp;"1"))-2)</f>
        <v>4.2820310180952947E-2</v>
      </c>
      <c r="G64" s="12">
        <f ca="1">INDEX(funnel_data!$B$3:$X$140,MATCH(SMALL(INDIRECT("'" &amp; "funnel_data'!$" &amp; $B$1 &amp; "$3:$" &amp; $B$1 &amp;"$140"),ROWS(G$3:G64)),INDIRECT("'" &amp; "funnel_data'!$" &amp; $B$1 &amp; "$3:$" &amp; $B$1 &amp;"$140"),0),COLUMN()+COLUMN(INDIRECT($B$1&amp;"1"))-2)</f>
        <v>2.8709490325978245E-2</v>
      </c>
      <c r="H64" s="12">
        <f ca="1">INDEX(funnel_data!$B$3:$X$140,MATCH(SMALL(INDIRECT("'" &amp; "funnel_data'!$" &amp; $B$1 &amp; "$3:$" &amp; $B$1 &amp;"$140"),ROWS(H$3:H64)),INDIRECT("'" &amp; "funnel_data'!$" &amp; $B$1 &amp; "$3:$" &amp; $B$1 &amp;"$140"),0),COLUMN()+COLUMN(INDIRECT($B$1&amp;"1"))-2)</f>
        <v>6.3413841944385221E-2</v>
      </c>
      <c r="I64" s="12">
        <f ca="1">INDEX(funnel_data!$B$3:$X$140,MATCH(SMALL(INDIRECT("'" &amp; "funnel_data'!$" &amp; $B$1 &amp; "$3:$" &amp; $B$1 &amp;"$140"),ROWS(I$3:I64)),INDIRECT("'" &amp; "funnel_data'!$" &amp; $B$1 &amp; "$3:$" &amp; $B$1 &amp;"$140"),0),COLUMN()+COLUMN(INDIRECT($B$1&amp;"1"))-2)</f>
        <v>2.2893992168811699E-2</v>
      </c>
      <c r="J64" s="12">
        <f ca="1">INDEX(funnel_data!$B$3:$X$140,MATCH(SMALL(INDIRECT("'" &amp; "funnel_data'!$" &amp; $B$1 &amp; "$3:$" &amp; $B$1 &amp;"$140"),ROWS(J$3:J64)),INDIRECT("'" &amp; "funnel_data'!$" &amp; $B$1 &amp; "$3:$" &amp; $B$1 &amp;"$140"),0),COLUMN()+COLUMN(INDIRECT($B$1&amp;"1"))-2)</f>
        <v>7.8693182051854133E-2</v>
      </c>
      <c r="K64" s="12" t="str">
        <f ca="1">INDEX(funnel_data!$B$3:$X$140,MATCH(SMALL(INDIRECT("'" &amp; "funnel_data'!$" &amp; $B$1 &amp; "$3:$" &amp; $B$1 &amp;"$140"),ROWS(K$3:K64)),INDIRECT("'" &amp; "funnel_data'!$" &amp; $B$1 &amp; "$3:$" &amp; $B$1 &amp;"$140"),0),COLUMN()+COLUMN(INDIRECT($B$1&amp;"1"))-2)</f>
        <v/>
      </c>
    </row>
    <row r="65" spans="1:11" x14ac:dyDescent="0.3">
      <c r="A65" s="12"/>
      <c r="B65" s="12" t="str">
        <f ca="1">INDEX(funnel_data!$B$3:$X$140,MATCH(SMALL(INDIRECT("'" &amp; "funnel_data'!$" &amp; $B$1 &amp; "$3:$" &amp; $B$1 &amp;"$140"),ROWS(B$3:B65)),INDIRECT("'" &amp; "funnel_data'!$" &amp; $B$1 &amp; "$3:$" &amp; $B$1 &amp;"$140"),0),1)</f>
        <v>Trust058</v>
      </c>
      <c r="C65" s="12">
        <f ca="1">INDEX(funnel_data!$B$3:$X$140,MATCH(SMALL(INDIRECT("'" &amp; "funnel_data'!$" &amp; $B$1 &amp; "$3:$" &amp; $B$1 &amp;"$140"),ROWS(C$3:C65)),INDIRECT("'" &amp; "funnel_data'!$" &amp; $B$1 &amp; "$3:$" &amp; $B$1 &amp;"$140"),0),COLUMN()+COLUMN(INDIRECT($B$1&amp;"1"))-2)</f>
        <v>541</v>
      </c>
      <c r="D65" s="12">
        <f ca="1">INDEX(funnel_data!$B$3:$X$140,MATCH(SMALL(INDIRECT("'" &amp; "funnel_data'!$" &amp; $B$1 &amp; "$3:$" &amp; $B$1 &amp;"$140"),ROWS(D$3:D65)),INDIRECT("'" &amp; "funnel_data'!$" &amp; $B$1 &amp; "$3:$" &amp; $B$1 &amp;"$140"),0),COLUMN()+COLUMN(INDIRECT($B$1&amp;"1"))-2)</f>
        <v>39</v>
      </c>
      <c r="E65" s="12">
        <f ca="1">INDEX(funnel_data!$B$3:$X$140,MATCH(SMALL(INDIRECT("'" &amp; "funnel_data'!$" &amp; $B$1 &amp; "$3:$" &amp; $B$1 &amp;"$140"),ROWS(E$3:E65)),INDIRECT("'" &amp; "funnel_data'!$" &amp; $B$1 &amp; "$3:$" &amp; $B$1 &amp;"$140"),0),COLUMN()+COLUMN(INDIRECT($B$1&amp;"1"))-2)</f>
        <v>7.2088724584103508E-2</v>
      </c>
      <c r="F65" s="12">
        <f ca="1">INDEX(funnel_data!$B$3:$X$140,MATCH(SMALL(INDIRECT("'" &amp; "funnel_data'!$" &amp; $B$1 &amp; "$3:$" &amp; $B$1 &amp;"$140"),ROWS(F$3:F65)),INDIRECT("'" &amp; "funnel_data'!$" &amp; $B$1 &amp; "$3:$" &amp; $B$1 &amp;"$140"),0),COLUMN()+COLUMN(INDIRECT($B$1&amp;"1"))-2)</f>
        <v>4.2820310180952947E-2</v>
      </c>
      <c r="G65" s="12">
        <f ca="1">INDEX(funnel_data!$B$3:$X$140,MATCH(SMALL(INDIRECT("'" &amp; "funnel_data'!$" &amp; $B$1 &amp; "$3:$" &amp; $B$1 &amp;"$140"),ROWS(G$3:G65)),INDIRECT("'" &amp; "funnel_data'!$" &amp; $B$1 &amp; "$3:$" &amp; $B$1 &amp;"$140"),0),COLUMN()+COLUMN(INDIRECT($B$1&amp;"1"))-2)</f>
        <v>2.8741143347695671E-2</v>
      </c>
      <c r="H65" s="12">
        <f ca="1">INDEX(funnel_data!$B$3:$X$140,MATCH(SMALL(INDIRECT("'" &amp; "funnel_data'!$" &amp; $B$1 &amp; "$3:$" &amp; $B$1 &amp;"$140"),ROWS(H$3:H65)),INDIRECT("'" &amp; "funnel_data'!$" &amp; $B$1 &amp; "$3:$" &amp; $B$1 &amp;"$140"),0),COLUMN()+COLUMN(INDIRECT($B$1&amp;"1"))-2)</f>
        <v>6.3346493895479389E-2</v>
      </c>
      <c r="I65" s="12">
        <f ca="1">INDEX(funnel_data!$B$3:$X$140,MATCH(SMALL(INDIRECT("'" &amp; "funnel_data'!$" &amp; $B$1 &amp; "$3:$" &amp; $B$1 &amp;"$140"),ROWS(I$3:I65)),INDIRECT("'" &amp; "funnel_data'!$" &amp; $B$1 &amp; "$3:$" &amp; $B$1 &amp;"$140"),0),COLUMN()+COLUMN(INDIRECT($B$1&amp;"1"))-2)</f>
        <v>2.2932854703629262E-2</v>
      </c>
      <c r="J65" s="12">
        <f ca="1">INDEX(funnel_data!$B$3:$X$140,MATCH(SMALL(INDIRECT("'" &amp; "funnel_data'!$" &amp; $B$1 &amp; "$3:$" &amp; $B$1 &amp;"$140"),ROWS(J$3:J65)),INDIRECT("'" &amp; "funnel_data'!$" &amp; $B$1 &amp; "$3:$" &amp; $B$1 &amp;"$140"),0),COLUMN()+COLUMN(INDIRECT($B$1&amp;"1"))-2)</f>
        <v>7.8567425103685015E-2</v>
      </c>
      <c r="K65" s="12" t="str">
        <f ca="1">INDEX(funnel_data!$B$3:$X$140,MATCH(SMALL(INDIRECT("'" &amp; "funnel_data'!$" &amp; $B$1 &amp; "$3:$" &amp; $B$1 &amp;"$140"),ROWS(K$3:K65)),INDIRECT("'" &amp; "funnel_data'!$" &amp; $B$1 &amp; "$3:$" &amp; $B$1 &amp;"$140"),0),COLUMN()+COLUMN(INDIRECT($B$1&amp;"1"))-2)</f>
        <v/>
      </c>
    </row>
    <row r="66" spans="1:11" x14ac:dyDescent="0.3">
      <c r="A66" s="12"/>
      <c r="B66" s="12" t="str">
        <f ca="1">INDEX(funnel_data!$B$3:$X$140,MATCH(SMALL(INDIRECT("'" &amp; "funnel_data'!$" &amp; $B$1 &amp; "$3:$" &amp; $B$1 &amp;"$140"),ROWS(B$3:B66)),INDIRECT("'" &amp; "funnel_data'!$" &amp; $B$1 &amp; "$3:$" &amp; $B$1 &amp;"$140"),0),1)</f>
        <v>Trust050</v>
      </c>
      <c r="C66" s="12">
        <f ca="1">INDEX(funnel_data!$B$3:$X$140,MATCH(SMALL(INDIRECT("'" &amp; "funnel_data'!$" &amp; $B$1 &amp; "$3:$" &amp; $B$1 &amp;"$140"),ROWS(C$3:C66)),INDIRECT("'" &amp; "funnel_data'!$" &amp; $B$1 &amp; "$3:$" &amp; $B$1 &amp;"$140"),0),COLUMN()+COLUMN(INDIRECT($B$1&amp;"1"))-2)</f>
        <v>547</v>
      </c>
      <c r="D66" s="12">
        <f ca="1">INDEX(funnel_data!$B$3:$X$140,MATCH(SMALL(INDIRECT("'" &amp; "funnel_data'!$" &amp; $B$1 &amp; "$3:$" &amp; $B$1 &amp;"$140"),ROWS(D$3:D66)),INDIRECT("'" &amp; "funnel_data'!$" &amp; $B$1 &amp; "$3:$" &amp; $B$1 &amp;"$140"),0),COLUMN()+COLUMN(INDIRECT($B$1&amp;"1"))-2)</f>
        <v>19</v>
      </c>
      <c r="E66" s="12">
        <f ca="1">INDEX(funnel_data!$B$3:$X$140,MATCH(SMALL(INDIRECT("'" &amp; "funnel_data'!$" &amp; $B$1 &amp; "$3:$" &amp; $B$1 &amp;"$140"),ROWS(E$3:E66)),INDIRECT("'" &amp; "funnel_data'!$" &amp; $B$1 &amp; "$3:$" &amp; $B$1 &amp;"$140"),0),COLUMN()+COLUMN(INDIRECT($B$1&amp;"1"))-2)</f>
        <v>3.4734917733089579E-2</v>
      </c>
      <c r="F66" s="12">
        <f ca="1">INDEX(funnel_data!$B$3:$X$140,MATCH(SMALL(INDIRECT("'" &amp; "funnel_data'!$" &amp; $B$1 &amp; "$3:$" &amp; $B$1 &amp;"$140"),ROWS(F$3:F66)),INDIRECT("'" &amp; "funnel_data'!$" &amp; $B$1 &amp; "$3:$" &amp; $B$1 &amp;"$140"),0),COLUMN()+COLUMN(INDIRECT($B$1&amp;"1"))-2)</f>
        <v>4.2820310180952947E-2</v>
      </c>
      <c r="G66" s="12">
        <f ca="1">INDEX(funnel_data!$B$3:$X$140,MATCH(SMALL(INDIRECT("'" &amp; "funnel_data'!$" &amp; $B$1 &amp; "$3:$" &amp; $B$1 &amp;"$140"),ROWS(G$3:G66)),INDIRECT("'" &amp; "funnel_data'!$" &amp; $B$1 &amp; "$3:$" &amp; $B$1 &amp;"$140"),0),COLUMN()+COLUMN(INDIRECT($B$1&amp;"1"))-2)</f>
        <v>2.8803776710644043E-2</v>
      </c>
      <c r="H66" s="12">
        <f ca="1">INDEX(funnel_data!$B$3:$X$140,MATCH(SMALL(INDIRECT("'" &amp; "funnel_data'!$" &amp; $B$1 &amp; "$3:$" &amp; $B$1 &amp;"$140"),ROWS(H$3:H66)),INDIRECT("'" &amp; "funnel_data'!$" &amp; $B$1 &amp; "$3:$" &amp; $B$1 &amp;"$140"),0),COLUMN()+COLUMN(INDIRECT($B$1&amp;"1"))-2)</f>
        <v>6.3213636894215372E-2</v>
      </c>
      <c r="I66" s="12">
        <f ca="1">INDEX(funnel_data!$B$3:$X$140,MATCH(SMALL(INDIRECT("'" &amp; "funnel_data'!$" &amp; $B$1 &amp; "$3:$" &amp; $B$1 &amp;"$140"),ROWS(I$3:I66)),INDIRECT("'" &amp; "funnel_data'!$" &amp; $B$1 &amp; "$3:$" &amp; $B$1 &amp;"$140"),0),COLUMN()+COLUMN(INDIRECT($B$1&amp;"1"))-2)</f>
        <v>2.3009838842297209E-2</v>
      </c>
      <c r="J66" s="12">
        <f ca="1">INDEX(funnel_data!$B$3:$X$140,MATCH(SMALL(INDIRECT("'" &amp; "funnel_data'!$" &amp; $B$1 &amp; "$3:$" &amp; $B$1 &amp;"$140"),ROWS(J$3:J66)),INDIRECT("'" &amp; "funnel_data'!$" &amp; $B$1 &amp; "$3:$" &amp; $B$1 &amp;"$140"),0),COLUMN()+COLUMN(INDIRECT($B$1&amp;"1"))-2)</f>
        <v>7.8319462490135536E-2</v>
      </c>
      <c r="K66" s="12" t="str">
        <f ca="1">INDEX(funnel_data!$B$3:$X$140,MATCH(SMALL(INDIRECT("'" &amp; "funnel_data'!$" &amp; $B$1 &amp; "$3:$" &amp; $B$1 &amp;"$140"),ROWS(K$3:K66)),INDIRECT("'" &amp; "funnel_data'!$" &amp; $B$1 &amp; "$3:$" &amp; $B$1 &amp;"$140"),0),COLUMN()+COLUMN(INDIRECT($B$1&amp;"1"))-2)</f>
        <v/>
      </c>
    </row>
    <row r="67" spans="1:11" x14ac:dyDescent="0.3">
      <c r="A67" s="12"/>
      <c r="B67" s="12" t="str">
        <f ca="1">INDEX(funnel_data!$B$3:$X$140,MATCH(SMALL(INDIRECT("'" &amp; "funnel_data'!$" &amp; $B$1 &amp; "$3:$" &amp; $B$1 &amp;"$140"),ROWS(B$3:B67)),INDIRECT("'" &amp; "funnel_data'!$" &amp; $B$1 &amp; "$3:$" &amp; $B$1 &amp;"$140"),0),1)</f>
        <v>Trust001</v>
      </c>
      <c r="C67" s="12">
        <f ca="1">INDEX(funnel_data!$B$3:$X$140,MATCH(SMALL(INDIRECT("'" &amp; "funnel_data'!$" &amp; $B$1 &amp; "$3:$" &amp; $B$1 &amp;"$140"),ROWS(C$3:C67)),INDIRECT("'" &amp; "funnel_data'!$" &amp; $B$1 &amp; "$3:$" &amp; $B$1 &amp;"$140"),0),COLUMN()+COLUMN(INDIRECT($B$1&amp;"1"))-2)</f>
        <v>558</v>
      </c>
      <c r="D67" s="12">
        <f ca="1">INDEX(funnel_data!$B$3:$X$140,MATCH(SMALL(INDIRECT("'" &amp; "funnel_data'!$" &amp; $B$1 &amp; "$3:$" &amp; $B$1 &amp;"$140"),ROWS(D$3:D67)),INDIRECT("'" &amp; "funnel_data'!$" &amp; $B$1 &amp; "$3:$" &amp; $B$1 &amp;"$140"),0),COLUMN()+COLUMN(INDIRECT($B$1&amp;"1"))-2)</f>
        <v>23</v>
      </c>
      <c r="E67" s="12">
        <f ca="1">INDEX(funnel_data!$B$3:$X$140,MATCH(SMALL(INDIRECT("'" &amp; "funnel_data'!$" &amp; $B$1 &amp; "$3:$" &amp; $B$1 &amp;"$140"),ROWS(E$3:E67)),INDIRECT("'" &amp; "funnel_data'!$" &amp; $B$1 &amp; "$3:$" &amp; $B$1 &amp;"$140"),0),COLUMN()+COLUMN(INDIRECT($B$1&amp;"1"))-2)</f>
        <v>4.1218637992831542E-2</v>
      </c>
      <c r="F67" s="12">
        <f ca="1">INDEX(funnel_data!$B$3:$X$140,MATCH(SMALL(INDIRECT("'" &amp; "funnel_data'!$" &amp; $B$1 &amp; "$3:$" &amp; $B$1 &amp;"$140"),ROWS(F$3:F67)),INDIRECT("'" &amp; "funnel_data'!$" &amp; $B$1 &amp; "$3:$" &amp; $B$1 &amp;"$140"),0),COLUMN()+COLUMN(INDIRECT($B$1&amp;"1"))-2)</f>
        <v>4.2820310180952947E-2</v>
      </c>
      <c r="G67" s="12">
        <f ca="1">INDEX(funnel_data!$B$3:$X$140,MATCH(SMALL(INDIRECT("'" &amp; "funnel_data'!$" &amp; $B$1 &amp; "$3:$" &amp; $B$1 &amp;"$140"),ROWS(G$3:G67)),INDIRECT("'" &amp; "funnel_data'!$" &amp; $B$1 &amp; "$3:$" &amp; $B$1 &amp;"$140"),0),COLUMN()+COLUMN(INDIRECT($B$1&amp;"1"))-2)</f>
        <v>2.8916336658432767E-2</v>
      </c>
      <c r="H67" s="12">
        <f ca="1">INDEX(funnel_data!$B$3:$X$140,MATCH(SMALL(INDIRECT("'" &amp; "funnel_data'!$" &amp; $B$1 &amp; "$3:$" &amp; $B$1 &amp;"$140"),ROWS(H$3:H67)),INDIRECT("'" &amp; "funnel_data'!$" &amp; $B$1 &amp; "$3:$" &amp; $B$1 &amp;"$140"),0),COLUMN()+COLUMN(INDIRECT($B$1&amp;"1"))-2)</f>
        <v>6.2976229078855986E-2</v>
      </c>
      <c r="I67" s="12">
        <f ca="1">INDEX(funnel_data!$B$3:$X$140,MATCH(SMALL(INDIRECT("'" &amp; "funnel_data'!$" &amp; $B$1 &amp; "$3:$" &amp; $B$1 &amp;"$140"),ROWS(I$3:I67)),INDIRECT("'" &amp; "funnel_data'!$" &amp; $B$1 &amp; "$3:$" &amp; $B$1 &amp;"$140"),0),COLUMN()+COLUMN(INDIRECT($B$1&amp;"1"))-2)</f>
        <v>2.3148472317553643E-2</v>
      </c>
      <c r="J67" s="12">
        <f ca="1">INDEX(funnel_data!$B$3:$X$140,MATCH(SMALL(INDIRECT("'" &amp; "funnel_data'!$" &amp; $B$1 &amp; "$3:$" &amp; $B$1 &amp;"$140"),ROWS(J$3:J67)),INDIRECT("'" &amp; "funnel_data'!$" &amp; $B$1 &amp; "$3:$" &amp; $B$1 &amp;"$140"),0),COLUMN()+COLUMN(INDIRECT($B$1&amp;"1"))-2)</f>
        <v>7.7876757668624133E-2</v>
      </c>
      <c r="K67" s="12" t="str">
        <f ca="1">INDEX(funnel_data!$B$3:$X$140,MATCH(SMALL(INDIRECT("'" &amp; "funnel_data'!$" &amp; $B$1 &amp; "$3:$" &amp; $B$1 &amp;"$140"),ROWS(K$3:K67)),INDIRECT("'" &amp; "funnel_data'!$" &amp; $B$1 &amp; "$3:$" &amp; $B$1 &amp;"$140"),0),COLUMN()+COLUMN(INDIRECT($B$1&amp;"1"))-2)</f>
        <v/>
      </c>
    </row>
    <row r="68" spans="1:11" x14ac:dyDescent="0.3">
      <c r="A68" s="12"/>
      <c r="B68" s="12" t="str">
        <f ca="1">INDEX(funnel_data!$B$3:$X$140,MATCH(SMALL(INDIRECT("'" &amp; "funnel_data'!$" &amp; $B$1 &amp; "$3:$" &amp; $B$1 &amp;"$140"),ROWS(B$3:B68)),INDIRECT("'" &amp; "funnel_data'!$" &amp; $B$1 &amp; "$3:$" &amp; $B$1 &amp;"$140"),0),1)</f>
        <v>Trust031</v>
      </c>
      <c r="C68" s="12">
        <f ca="1">INDEX(funnel_data!$B$3:$X$140,MATCH(SMALL(INDIRECT("'" &amp; "funnel_data'!$" &amp; $B$1 &amp; "$3:$" &amp; $B$1 &amp;"$140"),ROWS(C$3:C68)),INDIRECT("'" &amp; "funnel_data'!$" &amp; $B$1 &amp; "$3:$" &amp; $B$1 &amp;"$140"),0),COLUMN()+COLUMN(INDIRECT($B$1&amp;"1"))-2)</f>
        <v>575</v>
      </c>
      <c r="D68" s="12">
        <f ca="1">INDEX(funnel_data!$B$3:$X$140,MATCH(SMALL(INDIRECT("'" &amp; "funnel_data'!$" &amp; $B$1 &amp; "$3:$" &amp; $B$1 &amp;"$140"),ROWS(D$3:D68)),INDIRECT("'" &amp; "funnel_data'!$" &amp; $B$1 &amp; "$3:$" &amp; $B$1 &amp;"$140"),0),COLUMN()+COLUMN(INDIRECT($B$1&amp;"1"))-2)</f>
        <v>33</v>
      </c>
      <c r="E68" s="12">
        <f ca="1">INDEX(funnel_data!$B$3:$X$140,MATCH(SMALL(INDIRECT("'" &amp; "funnel_data'!$" &amp; $B$1 &amp; "$3:$" &amp; $B$1 &amp;"$140"),ROWS(E$3:E68)),INDIRECT("'" &amp; "funnel_data'!$" &amp; $B$1 &amp; "$3:$" &amp; $B$1 &amp;"$140"),0),COLUMN()+COLUMN(INDIRECT($B$1&amp;"1"))-2)</f>
        <v>5.7391304347826085E-2</v>
      </c>
      <c r="F68" s="12">
        <f ca="1">INDEX(funnel_data!$B$3:$X$140,MATCH(SMALL(INDIRECT("'" &amp; "funnel_data'!$" &amp; $B$1 &amp; "$3:$" &amp; $B$1 &amp;"$140"),ROWS(F$3:F68)),INDIRECT("'" &amp; "funnel_data'!$" &amp; $B$1 &amp; "$3:$" &amp; $B$1 &amp;"$140"),0),COLUMN()+COLUMN(INDIRECT($B$1&amp;"1"))-2)</f>
        <v>4.2820310180952947E-2</v>
      </c>
      <c r="G68" s="12">
        <f ca="1">INDEX(funnel_data!$B$3:$X$140,MATCH(SMALL(INDIRECT("'" &amp; "funnel_data'!$" &amp; $B$1 &amp; "$3:$" &amp; $B$1 &amp;"$140"),ROWS(G$3:G68)),INDIRECT("'" &amp; "funnel_data'!$" &amp; $B$1 &amp; "$3:$" &amp; $B$1 &amp;"$140"),0),COLUMN()+COLUMN(INDIRECT($B$1&amp;"1"))-2)</f>
        <v>2.9084773113762008E-2</v>
      </c>
      <c r="H68" s="12">
        <f ca="1">INDEX(funnel_data!$B$3:$X$140,MATCH(SMALL(INDIRECT("'" &amp; "funnel_data'!$" &amp; $B$1 &amp; "$3:$" &amp; $B$1 &amp;"$140"),ROWS(H$3:H68)),INDIRECT("'" &amp; "funnel_data'!$" &amp; $B$1 &amp; "$3:$" &amp; $B$1 &amp;"$140"),0),COLUMN()+COLUMN(INDIRECT($B$1&amp;"1"))-2)</f>
        <v>6.2624179228460614E-2</v>
      </c>
      <c r="I68" s="12">
        <f ca="1">INDEX(funnel_data!$B$3:$X$140,MATCH(SMALL(INDIRECT("'" &amp; "funnel_data'!$" &amp; $B$1 &amp; "$3:$" &amp; $B$1 &amp;"$140"),ROWS(I$3:I68)),INDIRECT("'" &amp; "funnel_data'!$" &amp; $B$1 &amp; "$3:$" &amp; $B$1 &amp;"$140"),0),COLUMN()+COLUMN(INDIRECT($B$1&amp;"1"))-2)</f>
        <v>2.3356604525244566E-2</v>
      </c>
      <c r="J68" s="12">
        <f ca="1">INDEX(funnel_data!$B$3:$X$140,MATCH(SMALL(INDIRECT("'" &amp; "funnel_data'!$" &amp; $B$1 &amp; "$3:$" &amp; $B$1 &amp;"$140"),ROWS(J$3:J68)),INDIRECT("'" &amp; "funnel_data'!$" &amp; $B$1 &amp; "$3:$" &amp; $B$1 &amp;"$140"),0),COLUMN()+COLUMN(INDIRECT($B$1&amp;"1"))-2)</f>
        <v>7.7221206658981606E-2</v>
      </c>
      <c r="K68" s="12" t="str">
        <f ca="1">INDEX(funnel_data!$B$3:$X$140,MATCH(SMALL(INDIRECT("'" &amp; "funnel_data'!$" &amp; $B$1 &amp; "$3:$" &amp; $B$1 &amp;"$140"),ROWS(K$3:K68)),INDIRECT("'" &amp; "funnel_data'!$" &amp; $B$1 &amp; "$3:$" &amp; $B$1 &amp;"$140"),0),COLUMN()+COLUMN(INDIRECT($B$1&amp;"1"))-2)</f>
        <v/>
      </c>
    </row>
    <row r="69" spans="1:11" x14ac:dyDescent="0.3">
      <c r="A69" s="12"/>
      <c r="B69" s="12" t="str">
        <f ca="1">INDEX(funnel_data!$B$3:$X$140,MATCH(SMALL(INDIRECT("'" &amp; "funnel_data'!$" &amp; $B$1 &amp; "$3:$" &amp; $B$1 &amp;"$140"),ROWS(B$3:B69)),INDIRECT("'" &amp; "funnel_data'!$" &amp; $B$1 &amp; "$3:$" &amp; $B$1 &amp;"$140"),0),1)</f>
        <v>Trust034</v>
      </c>
      <c r="C69" s="12">
        <f ca="1">INDEX(funnel_data!$B$3:$X$140,MATCH(SMALL(INDIRECT("'" &amp; "funnel_data'!$" &amp; $B$1 &amp; "$3:$" &amp; $B$1 &amp;"$140"),ROWS(C$3:C69)),INDIRECT("'" &amp; "funnel_data'!$" &amp; $B$1 &amp; "$3:$" &amp; $B$1 &amp;"$140"),0),COLUMN()+COLUMN(INDIRECT($B$1&amp;"1"))-2)</f>
        <v>590</v>
      </c>
      <c r="D69" s="12">
        <f ca="1">INDEX(funnel_data!$B$3:$X$140,MATCH(SMALL(INDIRECT("'" &amp; "funnel_data'!$" &amp; $B$1 &amp; "$3:$" &amp; $B$1 &amp;"$140"),ROWS(D$3:D69)),INDIRECT("'" &amp; "funnel_data'!$" &amp; $B$1 &amp; "$3:$" &amp; $B$1 &amp;"$140"),0),COLUMN()+COLUMN(INDIRECT($B$1&amp;"1"))-2)</f>
        <v>28</v>
      </c>
      <c r="E69" s="12">
        <f ca="1">INDEX(funnel_data!$B$3:$X$140,MATCH(SMALL(INDIRECT("'" &amp; "funnel_data'!$" &amp; $B$1 &amp; "$3:$" &amp; $B$1 &amp;"$140"),ROWS(E$3:E69)),INDIRECT("'" &amp; "funnel_data'!$" &amp; $B$1 &amp; "$3:$" &amp; $B$1 &amp;"$140"),0),COLUMN()+COLUMN(INDIRECT($B$1&amp;"1"))-2)</f>
        <v>4.7457627118644069E-2</v>
      </c>
      <c r="F69" s="12">
        <f ca="1">INDEX(funnel_data!$B$3:$X$140,MATCH(SMALL(INDIRECT("'" &amp; "funnel_data'!$" &amp; $B$1 &amp; "$3:$" &amp; $B$1 &amp;"$140"),ROWS(F$3:F69)),INDIRECT("'" &amp; "funnel_data'!$" &amp; $B$1 &amp; "$3:$" &amp; $B$1 &amp;"$140"),0),COLUMN()+COLUMN(INDIRECT($B$1&amp;"1"))-2)</f>
        <v>4.2820310180952947E-2</v>
      </c>
      <c r="G69" s="12">
        <f ca="1">INDEX(funnel_data!$B$3:$X$140,MATCH(SMALL(INDIRECT("'" &amp; "funnel_data'!$" &amp; $B$1 &amp; "$3:$" &amp; $B$1 &amp;"$140"),ROWS(G$3:G69)),INDIRECT("'" &amp; "funnel_data'!$" &amp; $B$1 &amp; "$3:$" &amp; $B$1 &amp;"$140"),0),COLUMN()+COLUMN(INDIRECT($B$1&amp;"1"))-2)</f>
        <v>2.9228128739699339E-2</v>
      </c>
      <c r="H69" s="12">
        <f ca="1">INDEX(funnel_data!$B$3:$X$140,MATCH(SMALL(INDIRECT("'" &amp; "funnel_data'!$" &amp; $B$1 &amp; "$3:$" &amp; $B$1 &amp;"$140"),ROWS(H$3:H69)),INDIRECT("'" &amp; "funnel_data'!$" &amp; $B$1 &amp; "$3:$" &amp; $B$1 &amp;"$140"),0),COLUMN()+COLUMN(INDIRECT($B$1&amp;"1"))-2)</f>
        <v>6.2327542020861187E-2</v>
      </c>
      <c r="I69" s="12">
        <f ca="1">INDEX(funnel_data!$B$3:$X$140,MATCH(SMALL(INDIRECT("'" &amp; "funnel_data'!$" &amp; $B$1 &amp; "$3:$" &amp; $B$1 &amp;"$140"),ROWS(I$3:I69)),INDIRECT("'" &amp; "funnel_data'!$" &amp; $B$1 &amp; "$3:$" &amp; $B$1 &amp;"$140"),0),COLUMN()+COLUMN(INDIRECT($B$1&amp;"1"))-2)</f>
        <v>2.3534384712573065E-2</v>
      </c>
      <c r="J69" s="12">
        <f ca="1">INDEX(funnel_data!$B$3:$X$140,MATCH(SMALL(INDIRECT("'" &amp; "funnel_data'!$" &amp; $B$1 &amp; "$3:$" &amp; $B$1 &amp;"$140"),ROWS(J$3:J69)),INDIRECT("'" &amp; "funnel_data'!$" &amp; $B$1 &amp; "$3:$" &amp; $B$1 &amp;"$140"),0),COLUMN()+COLUMN(INDIRECT($B$1&amp;"1"))-2)</f>
        <v>7.6669716004696881E-2</v>
      </c>
      <c r="K69" s="12" t="str">
        <f ca="1">INDEX(funnel_data!$B$3:$X$140,MATCH(SMALL(INDIRECT("'" &amp; "funnel_data'!$" &amp; $B$1 &amp; "$3:$" &amp; $B$1 &amp;"$140"),ROWS(K$3:K69)),INDIRECT("'" &amp; "funnel_data'!$" &amp; $B$1 &amp; "$3:$" &amp; $B$1 &amp;"$140"),0),COLUMN()+COLUMN(INDIRECT($B$1&amp;"1"))-2)</f>
        <v/>
      </c>
    </row>
    <row r="70" spans="1:11" x14ac:dyDescent="0.3">
      <c r="A70" s="12"/>
      <c r="B70" s="12" t="str">
        <f ca="1">INDEX(funnel_data!$B$3:$X$140,MATCH(SMALL(INDIRECT("'" &amp; "funnel_data'!$" &amp; $B$1 &amp; "$3:$" &amp; $B$1 &amp;"$140"),ROWS(B$3:B70)),INDIRECT("'" &amp; "funnel_data'!$" &amp; $B$1 &amp; "$3:$" &amp; $B$1 &amp;"$140"),0),1)</f>
        <v>Trust048</v>
      </c>
      <c r="C70" s="12">
        <f ca="1">INDEX(funnel_data!$B$3:$X$140,MATCH(SMALL(INDIRECT("'" &amp; "funnel_data'!$" &amp; $B$1 &amp; "$3:$" &amp; $B$1 &amp;"$140"),ROWS(C$3:C70)),INDIRECT("'" &amp; "funnel_data'!$" &amp; $B$1 &amp; "$3:$" &amp; $B$1 &amp;"$140"),0),COLUMN()+COLUMN(INDIRECT($B$1&amp;"1"))-2)</f>
        <v>615</v>
      </c>
      <c r="D70" s="12">
        <f ca="1">INDEX(funnel_data!$B$3:$X$140,MATCH(SMALL(INDIRECT("'" &amp; "funnel_data'!$" &amp; $B$1 &amp; "$3:$" &amp; $B$1 &amp;"$140"),ROWS(D$3:D70)),INDIRECT("'" &amp; "funnel_data'!$" &amp; $B$1 &amp; "$3:$" &amp; $B$1 &amp;"$140"),0),COLUMN()+COLUMN(INDIRECT($B$1&amp;"1"))-2)</f>
        <v>41</v>
      </c>
      <c r="E70" s="12">
        <f ca="1">INDEX(funnel_data!$B$3:$X$140,MATCH(SMALL(INDIRECT("'" &amp; "funnel_data'!$" &amp; $B$1 &amp; "$3:$" &amp; $B$1 &amp;"$140"),ROWS(E$3:E70)),INDIRECT("'" &amp; "funnel_data'!$" &amp; $B$1 &amp; "$3:$" &amp; $B$1 &amp;"$140"),0),COLUMN()+COLUMN(INDIRECT($B$1&amp;"1"))-2)</f>
        <v>6.6666666666666666E-2</v>
      </c>
      <c r="F70" s="12">
        <f ca="1">INDEX(funnel_data!$B$3:$X$140,MATCH(SMALL(INDIRECT("'" &amp; "funnel_data'!$" &amp; $B$1 &amp; "$3:$" &amp; $B$1 &amp;"$140"),ROWS(F$3:F70)),INDIRECT("'" &amp; "funnel_data'!$" &amp; $B$1 &amp; "$3:$" &amp; $B$1 &amp;"$140"),0),COLUMN()+COLUMN(INDIRECT($B$1&amp;"1"))-2)</f>
        <v>4.2820310180952947E-2</v>
      </c>
      <c r="G70" s="12">
        <f ca="1">INDEX(funnel_data!$B$3:$X$140,MATCH(SMALL(INDIRECT("'" &amp; "funnel_data'!$" &amp; $B$1 &amp; "$3:$" &amp; $B$1 &amp;"$140"),ROWS(G$3:G70)),INDIRECT("'" &amp; "funnel_data'!$" &amp; $B$1 &amp; "$3:$" &amp; $B$1 &amp;"$140"),0),COLUMN()+COLUMN(INDIRECT($B$1&amp;"1"))-2)</f>
        <v>2.9456845824938706E-2</v>
      </c>
      <c r="H70" s="12">
        <f ca="1">INDEX(funnel_data!$B$3:$X$140,MATCH(SMALL(INDIRECT("'" &amp; "funnel_data'!$" &amp; $B$1 &amp; "$3:$" &amp; $B$1 &amp;"$140"),ROWS(H$3:H70)),INDIRECT("'" &amp; "funnel_data'!$" &amp; $B$1 &amp; "$3:$" &amp; $B$1 &amp;"$140"),0),COLUMN()+COLUMN(INDIRECT($B$1&amp;"1"))-2)</f>
        <v>6.1859868375548348E-2</v>
      </c>
      <c r="I70" s="12">
        <f ca="1">INDEX(funnel_data!$B$3:$X$140,MATCH(SMALL(INDIRECT("'" &amp; "funnel_data'!$" &amp; $B$1 &amp; "$3:$" &amp; $B$1 &amp;"$140"),ROWS(I$3:I70)),INDIRECT("'" &amp; "funnel_data'!$" &amp; $B$1 &amp; "$3:$" &amp; $B$1 &amp;"$140"),0),COLUMN()+COLUMN(INDIRECT($B$1&amp;"1"))-2)</f>
        <v>2.3819238731228258E-2</v>
      </c>
      <c r="J70" s="12">
        <f ca="1">INDEX(funnel_data!$B$3:$X$140,MATCH(SMALL(INDIRECT("'" &amp; "funnel_data'!$" &amp; $B$1 &amp; "$3:$" &amp; $B$1 &amp;"$140"),ROWS(J$3:J70)),INDIRECT("'" &amp; "funnel_data'!$" &amp; $B$1 &amp; "$3:$" &amp; $B$1 &amp;"$140"),0),COLUMN()+COLUMN(INDIRECT($B$1&amp;"1"))-2)</f>
        <v>7.5801902421641823E-2</v>
      </c>
      <c r="K70" s="12" t="str">
        <f ca="1">INDEX(funnel_data!$B$3:$X$140,MATCH(SMALL(INDIRECT("'" &amp; "funnel_data'!$" &amp; $B$1 &amp; "$3:$" &amp; $B$1 &amp;"$140"),ROWS(K$3:K70)),INDIRECT("'" &amp; "funnel_data'!$" &amp; $B$1 &amp; "$3:$" &amp; $B$1 &amp;"$140"),0),COLUMN()+COLUMN(INDIRECT($B$1&amp;"1"))-2)</f>
        <v/>
      </c>
    </row>
    <row r="71" spans="1:11" x14ac:dyDescent="0.3">
      <c r="A71" s="12"/>
      <c r="B71" s="12" t="str">
        <f ca="1">INDEX(funnel_data!$B$3:$X$140,MATCH(SMALL(INDIRECT("'" &amp; "funnel_data'!$" &amp; $B$1 &amp; "$3:$" &amp; $B$1 &amp;"$140"),ROWS(B$3:B71)),INDIRECT("'" &amp; "funnel_data'!$" &amp; $B$1 &amp; "$3:$" &amp; $B$1 &amp;"$140"),0),1)</f>
        <v>Trust010</v>
      </c>
      <c r="C71" s="12">
        <f ca="1">INDEX(funnel_data!$B$3:$X$140,MATCH(SMALL(INDIRECT("'" &amp; "funnel_data'!$" &amp; $B$1 &amp; "$3:$" &amp; $B$1 &amp;"$140"),ROWS(C$3:C71)),INDIRECT("'" &amp; "funnel_data'!$" &amp; $B$1 &amp; "$3:$" &amp; $B$1 &amp;"$140"),0),COLUMN()+COLUMN(INDIRECT($B$1&amp;"1"))-2)</f>
        <v>616</v>
      </c>
      <c r="D71" s="12">
        <f ca="1">INDEX(funnel_data!$B$3:$X$140,MATCH(SMALL(INDIRECT("'" &amp; "funnel_data'!$" &amp; $B$1 &amp; "$3:$" &amp; $B$1 &amp;"$140"),ROWS(D$3:D71)),INDIRECT("'" &amp; "funnel_data'!$" &amp; $B$1 &amp; "$3:$" &amp; $B$1 &amp;"$140"),0),COLUMN()+COLUMN(INDIRECT($B$1&amp;"1"))-2)</f>
        <v>20</v>
      </c>
      <c r="E71" s="12">
        <f ca="1">INDEX(funnel_data!$B$3:$X$140,MATCH(SMALL(INDIRECT("'" &amp; "funnel_data'!$" &amp; $B$1 &amp; "$3:$" &amp; $B$1 &amp;"$140"),ROWS(E$3:E71)),INDIRECT("'" &amp; "funnel_data'!$" &amp; $B$1 &amp; "$3:$" &amp; $B$1 &amp;"$140"),0),COLUMN()+COLUMN(INDIRECT($B$1&amp;"1"))-2)</f>
        <v>3.2467532467532464E-2</v>
      </c>
      <c r="F71" s="12">
        <f ca="1">INDEX(funnel_data!$B$3:$X$140,MATCH(SMALL(INDIRECT("'" &amp; "funnel_data'!$" &amp; $B$1 &amp; "$3:$" &amp; $B$1 &amp;"$140"),ROWS(F$3:F71)),INDIRECT("'" &amp; "funnel_data'!$" &amp; $B$1 &amp; "$3:$" &amp; $B$1 &amp;"$140"),0),COLUMN()+COLUMN(INDIRECT($B$1&amp;"1"))-2)</f>
        <v>4.2820310180952947E-2</v>
      </c>
      <c r="G71" s="12">
        <f ca="1">INDEX(funnel_data!$B$3:$X$140,MATCH(SMALL(INDIRECT("'" &amp; "funnel_data'!$" &amp; $B$1 &amp; "$3:$" &amp; $B$1 &amp;"$140"),ROWS(G$3:G71)),INDIRECT("'" &amp; "funnel_data'!$" &amp; $B$1 &amp; "$3:$" &amp; $B$1 &amp;"$140"),0),COLUMN()+COLUMN(INDIRECT($B$1&amp;"1"))-2)</f>
        <v>2.9465742217038435E-2</v>
      </c>
      <c r="H71" s="12">
        <f ca="1">INDEX(funnel_data!$B$3:$X$140,MATCH(SMALL(INDIRECT("'" &amp; "funnel_data'!$" &amp; $B$1 &amp; "$3:$" &amp; $B$1 &amp;"$140"),ROWS(H$3:H71)),INDIRECT("'" &amp; "funnel_data'!$" &amp; $B$1 &amp; "$3:$" &amp; $B$1 &amp;"$140"),0),COLUMN()+COLUMN(INDIRECT($B$1&amp;"1"))-2)</f>
        <v>6.1841814653836376E-2</v>
      </c>
      <c r="I71" s="12">
        <f ca="1">INDEX(funnel_data!$B$3:$X$140,MATCH(SMALL(INDIRECT("'" &amp; "funnel_data'!$" &amp; $B$1 &amp; "$3:$" &amp; $B$1 &amp;"$140"),ROWS(I$3:I71)),INDIRECT("'" &amp; "funnel_data'!$" &amp; $B$1 &amp; "$3:$" &amp; $B$1 &amp;"$140"),0),COLUMN()+COLUMN(INDIRECT($B$1&amp;"1"))-2)</f>
        <v>2.3830348773551648E-2</v>
      </c>
      <c r="J71" s="12">
        <f ca="1">INDEX(funnel_data!$B$3:$X$140,MATCH(SMALL(INDIRECT("'" &amp; "funnel_data'!$" &amp; $B$1 &amp; "$3:$" &amp; $B$1 &amp;"$140"),ROWS(J$3:J71)),INDIRECT("'" &amp; "funnel_data'!$" &amp; $B$1 &amp; "$3:$" &amp; $B$1 &amp;"$140"),0),COLUMN()+COLUMN(INDIRECT($B$1&amp;"1"))-2)</f>
        <v>7.5768443189597495E-2</v>
      </c>
      <c r="K71" s="12" t="str">
        <f ca="1">INDEX(funnel_data!$B$3:$X$140,MATCH(SMALL(INDIRECT("'" &amp; "funnel_data'!$" &amp; $B$1 &amp; "$3:$" &amp; $B$1 &amp;"$140"),ROWS(K$3:K71)),INDIRECT("'" &amp; "funnel_data'!$" &amp; $B$1 &amp; "$3:$" &amp; $B$1 &amp;"$140"),0),COLUMN()+COLUMN(INDIRECT($B$1&amp;"1"))-2)</f>
        <v/>
      </c>
    </row>
    <row r="72" spans="1:11" x14ac:dyDescent="0.3">
      <c r="A72" s="12"/>
      <c r="B72" s="12" t="str">
        <f ca="1">INDEX(funnel_data!$B$3:$X$140,MATCH(SMALL(INDIRECT("'" &amp; "funnel_data'!$" &amp; $B$1 &amp; "$3:$" &amp; $B$1 &amp;"$140"),ROWS(B$3:B72)),INDIRECT("'" &amp; "funnel_data'!$" &amp; $B$1 &amp; "$3:$" &amp; $B$1 &amp;"$140"),0),1)</f>
        <v>Trust072</v>
      </c>
      <c r="C72" s="12">
        <f ca="1">INDEX(funnel_data!$B$3:$X$140,MATCH(SMALL(INDIRECT("'" &amp; "funnel_data'!$" &amp; $B$1 &amp; "$3:$" &amp; $B$1 &amp;"$140"),ROWS(C$3:C72)),INDIRECT("'" &amp; "funnel_data'!$" &amp; $B$1 &amp; "$3:$" &amp; $B$1 &amp;"$140"),0),COLUMN()+COLUMN(INDIRECT($B$1&amp;"1"))-2)</f>
        <v>627</v>
      </c>
      <c r="D72" s="12">
        <f ca="1">INDEX(funnel_data!$B$3:$X$140,MATCH(SMALL(INDIRECT("'" &amp; "funnel_data'!$" &amp; $B$1 &amp; "$3:$" &amp; $B$1 &amp;"$140"),ROWS(D$3:D72)),INDIRECT("'" &amp; "funnel_data'!$" &amp; $B$1 &amp; "$3:$" &amp; $B$1 &amp;"$140"),0),COLUMN()+COLUMN(INDIRECT($B$1&amp;"1"))-2)</f>
        <v>21</v>
      </c>
      <c r="E72" s="12">
        <f ca="1">INDEX(funnel_data!$B$3:$X$140,MATCH(SMALL(INDIRECT("'" &amp; "funnel_data'!$" &amp; $B$1 &amp; "$3:$" &amp; $B$1 &amp;"$140"),ROWS(E$3:E72)),INDIRECT("'" &amp; "funnel_data'!$" &amp; $B$1 &amp; "$3:$" &amp; $B$1 &amp;"$140"),0),COLUMN()+COLUMN(INDIRECT($B$1&amp;"1"))-2)</f>
        <v>3.3492822966507178E-2</v>
      </c>
      <c r="F72" s="12">
        <f ca="1">INDEX(funnel_data!$B$3:$X$140,MATCH(SMALL(INDIRECT("'" &amp; "funnel_data'!$" &amp; $B$1 &amp; "$3:$" &amp; $B$1 &amp;"$140"),ROWS(F$3:F72)),INDIRECT("'" &amp; "funnel_data'!$" &amp; $B$1 &amp; "$3:$" &amp; $B$1 &amp;"$140"),0),COLUMN()+COLUMN(INDIRECT($B$1&amp;"1"))-2)</f>
        <v>4.2820310180952947E-2</v>
      </c>
      <c r="G72" s="12">
        <f ca="1">INDEX(funnel_data!$B$3:$X$140,MATCH(SMALL(INDIRECT("'" &amp; "funnel_data'!$" &amp; $B$1 &amp; "$3:$" &amp; $B$1 &amp;"$140"),ROWS(G$3:G72)),INDIRECT("'" &amp; "funnel_data'!$" &amp; $B$1 &amp; "$3:$" &amp; $B$1 &amp;"$140"),0),COLUMN()+COLUMN(INDIRECT($B$1&amp;"1"))-2)</f>
        <v>2.9562377919675198E-2</v>
      </c>
      <c r="H72" s="12">
        <f ca="1">INDEX(funnel_data!$B$3:$X$140,MATCH(SMALL(INDIRECT("'" &amp; "funnel_data'!$" &amp; $B$1 &amp; "$3:$" &amp; $B$1 &amp;"$140"),ROWS(H$3:H72)),INDIRECT("'" &amp; "funnel_data'!$" &amp; $B$1 &amp; "$3:$" &amp; $B$1 &amp;"$140"),0),COLUMN()+COLUMN(INDIRECT($B$1&amp;"1"))-2)</f>
        <v>6.1646364444358816E-2</v>
      </c>
      <c r="I72" s="12">
        <f ca="1">INDEX(funnel_data!$B$3:$X$140,MATCH(SMALL(INDIRECT("'" &amp; "funnel_data'!$" &amp; $B$1 &amp; "$3:$" &amp; $B$1 &amp;"$140"),ROWS(I$3:I72)),INDIRECT("'" &amp; "funnel_data'!$" &amp; $B$1 &amp; "$3:$" &amp; $B$1 &amp;"$140"),0),COLUMN()+COLUMN(INDIRECT($B$1&amp;"1"))-2)</f>
        <v>2.3951174830396875E-2</v>
      </c>
      <c r="J72" s="12">
        <f ca="1">INDEX(funnel_data!$B$3:$X$140,MATCH(SMALL(INDIRECT("'" &amp; "funnel_data'!$" &amp; $B$1 &amp; "$3:$" &amp; $B$1 &amp;"$140"),ROWS(J$3:J72)),INDIRECT("'" &amp; "funnel_data'!$" &amp; $B$1 &amp; "$3:$" &amp; $B$1 &amp;"$140"),0),COLUMN()+COLUMN(INDIRECT($B$1&amp;"1"))-2)</f>
        <v>7.5406410553905054E-2</v>
      </c>
      <c r="K72" s="12" t="str">
        <f ca="1">INDEX(funnel_data!$B$3:$X$140,MATCH(SMALL(INDIRECT("'" &amp; "funnel_data'!$" &amp; $B$1 &amp; "$3:$" &amp; $B$1 &amp;"$140"),ROWS(K$3:K72)),INDIRECT("'" &amp; "funnel_data'!$" &amp; $B$1 &amp; "$3:$" &amp; $B$1 &amp;"$140"),0),COLUMN()+COLUMN(INDIRECT($B$1&amp;"1"))-2)</f>
        <v/>
      </c>
    </row>
    <row r="73" spans="1:11" x14ac:dyDescent="0.3">
      <c r="A73" s="12"/>
      <c r="B73" s="12" t="str">
        <f ca="1">INDEX(funnel_data!$B$3:$X$140,MATCH(SMALL(INDIRECT("'" &amp; "funnel_data'!$" &amp; $B$1 &amp; "$3:$" &amp; $B$1 &amp;"$140"),ROWS(B$3:B73)),INDIRECT("'" &amp; "funnel_data'!$" &amp; $B$1 &amp; "$3:$" &amp; $B$1 &amp;"$140"),0),1)</f>
        <v>Trust037</v>
      </c>
      <c r="C73" s="12">
        <f ca="1">INDEX(funnel_data!$B$3:$X$140,MATCH(SMALL(INDIRECT("'" &amp; "funnel_data'!$" &amp; $B$1 &amp; "$3:$" &amp; $B$1 &amp;"$140"),ROWS(C$3:C73)),INDIRECT("'" &amp; "funnel_data'!$" &amp; $B$1 &amp; "$3:$" &amp; $B$1 &amp;"$140"),0),COLUMN()+COLUMN(INDIRECT($B$1&amp;"1"))-2)</f>
        <v>646</v>
      </c>
      <c r="D73" s="12">
        <f ca="1">INDEX(funnel_data!$B$3:$X$140,MATCH(SMALL(INDIRECT("'" &amp; "funnel_data'!$" &amp; $B$1 &amp; "$3:$" &amp; $B$1 &amp;"$140"),ROWS(D$3:D73)),INDIRECT("'" &amp; "funnel_data'!$" &amp; $B$1 &amp; "$3:$" &amp; $B$1 &amp;"$140"),0),COLUMN()+COLUMN(INDIRECT($B$1&amp;"1"))-2)</f>
        <v>30</v>
      </c>
      <c r="E73" s="12">
        <f ca="1">INDEX(funnel_data!$B$3:$X$140,MATCH(SMALL(INDIRECT("'" &amp; "funnel_data'!$" &amp; $B$1 &amp; "$3:$" &amp; $B$1 &amp;"$140"),ROWS(E$3:E73)),INDIRECT("'" &amp; "funnel_data'!$" &amp; $B$1 &amp; "$3:$" &amp; $B$1 &amp;"$140"),0),COLUMN()+COLUMN(INDIRECT($B$1&amp;"1"))-2)</f>
        <v>4.6439628482972138E-2</v>
      </c>
      <c r="F73" s="12">
        <f ca="1">INDEX(funnel_data!$B$3:$X$140,MATCH(SMALL(INDIRECT("'" &amp; "funnel_data'!$" &amp; $B$1 &amp; "$3:$" &amp; $B$1 &amp;"$140"),ROWS(F$3:F73)),INDIRECT("'" &amp; "funnel_data'!$" &amp; $B$1 &amp; "$3:$" &amp; $B$1 &amp;"$140"),0),COLUMN()+COLUMN(INDIRECT($B$1&amp;"1"))-2)</f>
        <v>4.2820310180952947E-2</v>
      </c>
      <c r="G73" s="12">
        <f ca="1">INDEX(funnel_data!$B$3:$X$140,MATCH(SMALL(INDIRECT("'" &amp; "funnel_data'!$" &amp; $B$1 &amp; "$3:$" &amp; $B$1 &amp;"$140"),ROWS(G$3:G73)),INDIRECT("'" &amp; "funnel_data'!$" &amp; $B$1 &amp; "$3:$" &amp; $B$1 &amp;"$140"),0),COLUMN()+COLUMN(INDIRECT($B$1&amp;"1"))-2)</f>
        <v>2.9724195544140564E-2</v>
      </c>
      <c r="H73" s="12">
        <f ca="1">INDEX(funnel_data!$B$3:$X$140,MATCH(SMALL(INDIRECT("'" &amp; "funnel_data'!$" &amp; $B$1 &amp; "$3:$" &amp; $B$1 &amp;"$140"),ROWS(H$3:H73)),INDIRECT("'" &amp; "funnel_data'!$" &amp; $B$1 &amp; "$3:$" &amp; $B$1 &amp;"$140"),0),COLUMN()+COLUMN(INDIRECT($B$1&amp;"1"))-2)</f>
        <v>6.1321746657453199E-2</v>
      </c>
      <c r="I73" s="12">
        <f ca="1">INDEX(funnel_data!$B$3:$X$140,MATCH(SMALL(INDIRECT("'" &amp; "funnel_data'!$" &amp; $B$1 &amp; "$3:$" &amp; $B$1 &amp;"$140"),ROWS(I$3:I73)),INDIRECT("'" &amp; "funnel_data'!$" &amp; $B$1 &amp; "$3:$" &amp; $B$1 &amp;"$140"),0),COLUMN()+COLUMN(INDIRECT($B$1&amp;"1"))-2)</f>
        <v>2.4154092869638648E-2</v>
      </c>
      <c r="J73" s="12">
        <f ca="1">INDEX(funnel_data!$B$3:$X$140,MATCH(SMALL(INDIRECT("'" &amp; "funnel_data'!$" &amp; $B$1 &amp; "$3:$" &amp; $B$1 &amp;"$140"),ROWS(J$3:J73)),INDIRECT("'" &amp; "funnel_data'!$" &amp; $B$1 &amp; "$3:$" &amp; $B$1 &amp;"$140"),0),COLUMN()+COLUMN(INDIRECT($B$1&amp;"1"))-2)</f>
        <v>7.4805929248105987E-2</v>
      </c>
      <c r="K73" s="12" t="str">
        <f ca="1">INDEX(funnel_data!$B$3:$X$140,MATCH(SMALL(INDIRECT("'" &amp; "funnel_data'!$" &amp; $B$1 &amp; "$3:$" &amp; $B$1 &amp;"$140"),ROWS(K$3:K73)),INDIRECT("'" &amp; "funnel_data'!$" &amp; $B$1 &amp; "$3:$" &amp; $B$1 &amp;"$140"),0),COLUMN()+COLUMN(INDIRECT($B$1&amp;"1"))-2)</f>
        <v/>
      </c>
    </row>
    <row r="74" spans="1:11" x14ac:dyDescent="0.3">
      <c r="A74" s="12"/>
      <c r="B74" s="12" t="str">
        <f ca="1">INDEX(funnel_data!$B$3:$X$140,MATCH(SMALL(INDIRECT("'" &amp; "funnel_data'!$" &amp; $B$1 &amp; "$3:$" &amp; $B$1 &amp;"$140"),ROWS(B$3:B74)),INDIRECT("'" &amp; "funnel_data'!$" &amp; $B$1 &amp; "$3:$" &amp; $B$1 &amp;"$140"),0),1)</f>
        <v>Trust013</v>
      </c>
      <c r="C74" s="12">
        <f ca="1">INDEX(funnel_data!$B$3:$X$140,MATCH(SMALL(INDIRECT("'" &amp; "funnel_data'!$" &amp; $B$1 &amp; "$3:$" &amp; $B$1 &amp;"$140"),ROWS(C$3:C74)),INDIRECT("'" &amp; "funnel_data'!$" &amp; $B$1 &amp; "$3:$" &amp; $B$1 &amp;"$140"),0),COLUMN()+COLUMN(INDIRECT($B$1&amp;"1"))-2)</f>
        <v>655</v>
      </c>
      <c r="D74" s="12">
        <f ca="1">INDEX(funnel_data!$B$3:$X$140,MATCH(SMALL(INDIRECT("'" &amp; "funnel_data'!$" &amp; $B$1 &amp; "$3:$" &amp; $B$1 &amp;"$140"),ROWS(D$3:D74)),INDIRECT("'" &amp; "funnel_data'!$" &amp; $B$1 &amp; "$3:$" &amp; $B$1 &amp;"$140"),0),COLUMN()+COLUMN(INDIRECT($B$1&amp;"1"))-2)</f>
        <v>34</v>
      </c>
      <c r="E74" s="12">
        <f ca="1">INDEX(funnel_data!$B$3:$X$140,MATCH(SMALL(INDIRECT("'" &amp; "funnel_data'!$" &amp; $B$1 &amp; "$3:$" &amp; $B$1 &amp;"$140"),ROWS(E$3:E74)),INDIRECT("'" &amp; "funnel_data'!$" &amp; $B$1 &amp; "$3:$" &amp; $B$1 &amp;"$140"),0),COLUMN()+COLUMN(INDIRECT($B$1&amp;"1"))-2)</f>
        <v>5.1908396946564885E-2</v>
      </c>
      <c r="F74" s="12">
        <f ca="1">INDEX(funnel_data!$B$3:$X$140,MATCH(SMALL(INDIRECT("'" &amp; "funnel_data'!$" &amp; $B$1 &amp; "$3:$" &amp; $B$1 &amp;"$140"),ROWS(F$3:F74)),INDIRECT("'" &amp; "funnel_data'!$" &amp; $B$1 &amp; "$3:$" &amp; $B$1 &amp;"$140"),0),COLUMN()+COLUMN(INDIRECT($B$1&amp;"1"))-2)</f>
        <v>4.2820310180952947E-2</v>
      </c>
      <c r="G74" s="12">
        <f ca="1">INDEX(funnel_data!$B$3:$X$140,MATCH(SMALL(INDIRECT("'" &amp; "funnel_data'!$" &amp; $B$1 &amp; "$3:$" &amp; $B$1 &amp;"$140"),ROWS(G$3:G74)),INDIRECT("'" &amp; "funnel_data'!$" &amp; $B$1 &amp; "$3:$" &amp; $B$1 &amp;"$140"),0),COLUMN()+COLUMN(INDIRECT($B$1&amp;"1"))-2)</f>
        <v>2.9798692171139674E-2</v>
      </c>
      <c r="H74" s="12">
        <f ca="1">INDEX(funnel_data!$B$3:$X$140,MATCH(SMALL(INDIRECT("'" &amp; "funnel_data'!$" &amp; $B$1 &amp; "$3:$" &amp; $B$1 &amp;"$140"),ROWS(H$3:H74)),INDIRECT("'" &amp; "funnel_data'!$" &amp; $B$1 &amp; "$3:$" &amp; $B$1 &amp;"$140"),0),COLUMN()+COLUMN(INDIRECT($B$1&amp;"1"))-2)</f>
        <v>6.1173411498465224E-2</v>
      </c>
      <c r="I74" s="12">
        <f ca="1">INDEX(funnel_data!$B$3:$X$140,MATCH(SMALL(INDIRECT("'" &amp; "funnel_data'!$" &amp; $B$1 &amp; "$3:$" &amp; $B$1 &amp;"$140"),ROWS(I$3:I74)),INDIRECT("'" &amp; "funnel_data'!$" &amp; $B$1 &amp; "$3:$" &amp; $B$1 &amp;"$140"),0),COLUMN()+COLUMN(INDIRECT($B$1&amp;"1"))-2)</f>
        <v>2.4247760353795542E-2</v>
      </c>
      <c r="J74" s="12">
        <f ca="1">INDEX(funnel_data!$B$3:$X$140,MATCH(SMALL(INDIRECT("'" &amp; "funnel_data'!$" &amp; $B$1 &amp; "$3:$" &amp; $B$1 &amp;"$140"),ROWS(J$3:J74)),INDIRECT("'" &amp; "funnel_data'!$" &amp; $B$1 &amp; "$3:$" &amp; $B$1 &amp;"$140"),0),COLUMN()+COLUMN(INDIRECT($B$1&amp;"1"))-2)</f>
        <v>7.4531876938772876E-2</v>
      </c>
      <c r="K74" s="12" t="str">
        <f ca="1">INDEX(funnel_data!$B$3:$X$140,MATCH(SMALL(INDIRECT("'" &amp; "funnel_data'!$" &amp; $B$1 &amp; "$3:$" &amp; $B$1 &amp;"$140"),ROWS(K$3:K74)),INDIRECT("'" &amp; "funnel_data'!$" &amp; $B$1 &amp; "$3:$" &amp; $B$1 &amp;"$140"),0),COLUMN()+COLUMN(INDIRECT($B$1&amp;"1"))-2)</f>
        <v/>
      </c>
    </row>
    <row r="75" spans="1:11" x14ac:dyDescent="0.3">
      <c r="A75" s="12"/>
      <c r="B75" s="12" t="str">
        <f ca="1">INDEX(funnel_data!$B$3:$X$140,MATCH(SMALL(INDIRECT("'" &amp; "funnel_data'!$" &amp; $B$1 &amp; "$3:$" &amp; $B$1 &amp;"$140"),ROWS(B$3:B75)),INDIRECT("'" &amp; "funnel_data'!$" &amp; $B$1 &amp; "$3:$" &amp; $B$1 &amp;"$140"),0),1)</f>
        <v>Trust085</v>
      </c>
      <c r="C75" s="12">
        <f ca="1">INDEX(funnel_data!$B$3:$X$140,MATCH(SMALL(INDIRECT("'" &amp; "funnel_data'!$" &amp; $B$1 &amp; "$3:$" &amp; $B$1 &amp;"$140"),ROWS(C$3:C75)),INDIRECT("'" &amp; "funnel_data'!$" &amp; $B$1 &amp; "$3:$" &amp; $B$1 &amp;"$140"),0),COLUMN()+COLUMN(INDIRECT($B$1&amp;"1"))-2)</f>
        <v>658</v>
      </c>
      <c r="D75" s="12">
        <f ca="1">INDEX(funnel_data!$B$3:$X$140,MATCH(SMALL(INDIRECT("'" &amp; "funnel_data'!$" &amp; $B$1 &amp; "$3:$" &amp; $B$1 &amp;"$140"),ROWS(D$3:D75)),INDIRECT("'" &amp; "funnel_data'!$" &amp; $B$1 &amp; "$3:$" &amp; $B$1 &amp;"$140"),0),COLUMN()+COLUMN(INDIRECT($B$1&amp;"1"))-2)</f>
        <v>15</v>
      </c>
      <c r="E75" s="12">
        <f ca="1">INDEX(funnel_data!$B$3:$X$140,MATCH(SMALL(INDIRECT("'" &amp; "funnel_data'!$" &amp; $B$1 &amp; "$3:$" &amp; $B$1 &amp;"$140"),ROWS(E$3:E75)),INDIRECT("'" &amp; "funnel_data'!$" &amp; $B$1 &amp; "$3:$" &amp; $B$1 &amp;"$140"),0),COLUMN()+COLUMN(INDIRECT($B$1&amp;"1"))-2)</f>
        <v>2.2796352583586626E-2</v>
      </c>
      <c r="F75" s="12">
        <f ca="1">INDEX(funnel_data!$B$3:$X$140,MATCH(SMALL(INDIRECT("'" &amp; "funnel_data'!$" &amp; $B$1 &amp; "$3:$" &amp; $B$1 &amp;"$140"),ROWS(F$3:F75)),INDIRECT("'" &amp; "funnel_data'!$" &amp; $B$1 &amp; "$3:$" &amp; $B$1 &amp;"$140"),0),COLUMN()+COLUMN(INDIRECT($B$1&amp;"1"))-2)</f>
        <v>4.2820310180952947E-2</v>
      </c>
      <c r="G75" s="12">
        <f ca="1">INDEX(funnel_data!$B$3:$X$140,MATCH(SMALL(INDIRECT("'" &amp; "funnel_data'!$" &amp; $B$1 &amp; "$3:$" &amp; $B$1 &amp;"$140"),ROWS(G$3:G75)),INDIRECT("'" &amp; "funnel_data'!$" &amp; $B$1 &amp; "$3:$" &amp; $B$1 &amp;"$140"),0),COLUMN()+COLUMN(INDIRECT($B$1&amp;"1"))-2)</f>
        <v>2.9823227501542662E-2</v>
      </c>
      <c r="H75" s="12">
        <f ca="1">INDEX(funnel_data!$B$3:$X$140,MATCH(SMALL(INDIRECT("'" &amp; "funnel_data'!$" &amp; $B$1 &amp; "$3:$" &amp; $B$1 &amp;"$140"),ROWS(H$3:H75)),INDIRECT("'" &amp; "funnel_data'!$" &amp; $B$1 &amp; "$3:$" &amp; $B$1 &amp;"$140"),0),COLUMN()+COLUMN(INDIRECT($B$1&amp;"1"))-2)</f>
        <v>6.1124709585116864E-2</v>
      </c>
      <c r="I75" s="12">
        <f ca="1">INDEX(funnel_data!$B$3:$X$140,MATCH(SMALL(INDIRECT("'" &amp; "funnel_data'!$" &amp; $B$1 &amp; "$3:$" &amp; $B$1 &amp;"$140"),ROWS(I$3:I75)),INDIRECT("'" &amp; "funnel_data'!$" &amp; $B$1 &amp; "$3:$" &amp; $B$1 &amp;"$140"),0),COLUMN()+COLUMN(INDIRECT($B$1&amp;"1"))-2)</f>
        <v>2.4278643926740059E-2</v>
      </c>
      <c r="J75" s="12">
        <f ca="1">INDEX(funnel_data!$B$3:$X$140,MATCH(SMALL(INDIRECT("'" &amp; "funnel_data'!$" &amp; $B$1 &amp; "$3:$" &amp; $B$1 &amp;"$140"),ROWS(J$3:J75)),INDIRECT("'" &amp; "funnel_data'!$" &amp; $B$1 &amp; "$3:$" &amp; $B$1 &amp;"$140"),0),COLUMN()+COLUMN(INDIRECT($B$1&amp;"1"))-2)</f>
        <v>7.4441945968633988E-2</v>
      </c>
      <c r="K75" s="12" t="str">
        <f ca="1">INDEX(funnel_data!$B$3:$X$140,MATCH(SMALL(INDIRECT("'" &amp; "funnel_data'!$" &amp; $B$1 &amp; "$3:$" &amp; $B$1 &amp;"$140"),ROWS(K$3:K75)),INDIRECT("'" &amp; "funnel_data'!$" &amp; $B$1 &amp; "$3:$" &amp; $B$1 &amp;"$140"),0),COLUMN()+COLUMN(INDIRECT($B$1&amp;"1"))-2)</f>
        <v>3SDL</v>
      </c>
    </row>
    <row r="76" spans="1:11" x14ac:dyDescent="0.3">
      <c r="A76" s="12"/>
      <c r="B76" s="12" t="str">
        <f ca="1">INDEX(funnel_data!$B$3:$X$140,MATCH(SMALL(INDIRECT("'" &amp; "funnel_data'!$" &amp; $B$1 &amp; "$3:$" &amp; $B$1 &amp;"$140"),ROWS(B$3:B76)),INDIRECT("'" &amp; "funnel_data'!$" &amp; $B$1 &amp; "$3:$" &amp; $B$1 &amp;"$140"),0),1)</f>
        <v>Trust081</v>
      </c>
      <c r="C76" s="12">
        <f ca="1">INDEX(funnel_data!$B$3:$X$140,MATCH(SMALL(INDIRECT("'" &amp; "funnel_data'!$" &amp; $B$1 &amp; "$3:$" &amp; $B$1 &amp;"$140"),ROWS(C$3:C76)),INDIRECT("'" &amp; "funnel_data'!$" &amp; $B$1 &amp; "$3:$" &amp; $B$1 &amp;"$140"),0),COLUMN()+COLUMN(INDIRECT($B$1&amp;"1"))-2)</f>
        <v>708</v>
      </c>
      <c r="D76" s="12">
        <f ca="1">INDEX(funnel_data!$B$3:$X$140,MATCH(SMALL(INDIRECT("'" &amp; "funnel_data'!$" &amp; $B$1 &amp; "$3:$" &amp; $B$1 &amp;"$140"),ROWS(D$3:D76)),INDIRECT("'" &amp; "funnel_data'!$" &amp; $B$1 &amp; "$3:$" &amp; $B$1 &amp;"$140"),0),COLUMN()+COLUMN(INDIRECT($B$1&amp;"1"))-2)</f>
        <v>25</v>
      </c>
      <c r="E76" s="12">
        <f ca="1">INDEX(funnel_data!$B$3:$X$140,MATCH(SMALL(INDIRECT("'" &amp; "funnel_data'!$" &amp; $B$1 &amp; "$3:$" &amp; $B$1 &amp;"$140"),ROWS(E$3:E76)),INDIRECT("'" &amp; "funnel_data'!$" &amp; $B$1 &amp; "$3:$" &amp; $B$1 &amp;"$140"),0),COLUMN()+COLUMN(INDIRECT($B$1&amp;"1"))-2)</f>
        <v>3.5310734463276837E-2</v>
      </c>
      <c r="F76" s="12">
        <f ca="1">INDEX(funnel_data!$B$3:$X$140,MATCH(SMALL(INDIRECT("'" &amp; "funnel_data'!$" &amp; $B$1 &amp; "$3:$" &amp; $B$1 &amp;"$140"),ROWS(F$3:F76)),INDIRECT("'" &amp; "funnel_data'!$" &amp; $B$1 &amp; "$3:$" &amp; $B$1 &amp;"$140"),0),COLUMN()+COLUMN(INDIRECT($B$1&amp;"1"))-2)</f>
        <v>4.2820310180952947E-2</v>
      </c>
      <c r="G76" s="12">
        <f ca="1">INDEX(funnel_data!$B$3:$X$140,MATCH(SMALL(INDIRECT("'" &amp; "funnel_data'!$" &amp; $B$1 &amp; "$3:$" &amp; $B$1 &amp;"$140"),ROWS(G$3:G76)),INDIRECT("'" &amp; "funnel_data'!$" &amp; $B$1 &amp; "$3:$" &amp; $B$1 &amp;"$140"),0),COLUMN()+COLUMN(INDIRECT($B$1&amp;"1"))-2)</f>
        <v>3.0211741622047452E-2</v>
      </c>
      <c r="H76" s="12">
        <f ca="1">INDEX(funnel_data!$B$3:$X$140,MATCH(SMALL(INDIRECT("'" &amp; "funnel_data'!$" &amp; $B$1 &amp; "$3:$" &amp; $B$1 &amp;"$140"),ROWS(H$3:H76)),INDIRECT("'" &amp; "funnel_data'!$" &amp; $B$1 &amp; "$3:$" &amp; $B$1 &amp;"$140"),0),COLUMN()+COLUMN(INDIRECT($B$1&amp;"1"))-2)</f>
        <v>6.0363407703630308E-2</v>
      </c>
      <c r="I76" s="12">
        <f ca="1">INDEX(funnel_data!$B$3:$X$140,MATCH(SMALL(INDIRECT("'" &amp; "funnel_data'!$" &amp; $B$1 &amp; "$3:$" &amp; $B$1 &amp;"$140"),ROWS(I$3:I76)),INDIRECT("'" &amp; "funnel_data'!$" &amp; $B$1 &amp; "$3:$" &amp; $B$1 &amp;"$140"),0),COLUMN()+COLUMN(INDIRECT($B$1&amp;"1"))-2)</f>
        <v>2.4769944191161498E-2</v>
      </c>
      <c r="J76" s="12">
        <f ca="1">INDEX(funnel_data!$B$3:$X$140,MATCH(SMALL(INDIRECT("'" &amp; "funnel_data'!$" &amp; $B$1 &amp; "$3:$" &amp; $B$1 &amp;"$140"),ROWS(J$3:J76)),INDIRECT("'" &amp; "funnel_data'!$" &amp; $B$1 &amp; "$3:$" &amp; $B$1 &amp;"$140"),0),COLUMN()+COLUMN(INDIRECT($B$1&amp;"1"))-2)</f>
        <v>7.3039212240581061E-2</v>
      </c>
      <c r="K76" s="12" t="str">
        <f ca="1">INDEX(funnel_data!$B$3:$X$140,MATCH(SMALL(INDIRECT("'" &amp; "funnel_data'!$" &amp; $B$1 &amp; "$3:$" &amp; $B$1 &amp;"$140"),ROWS(K$3:K76)),INDIRECT("'" &amp; "funnel_data'!$" &amp; $B$1 &amp; "$3:$" &amp; $B$1 &amp;"$140"),0),COLUMN()+COLUMN(INDIRECT($B$1&amp;"1"))-2)</f>
        <v/>
      </c>
    </row>
    <row r="77" spans="1:11" x14ac:dyDescent="0.3">
      <c r="A77" s="12"/>
      <c r="B77" s="12" t="str">
        <f ca="1">INDEX(funnel_data!$B$3:$X$140,MATCH(SMALL(INDIRECT("'" &amp; "funnel_data'!$" &amp; $B$1 &amp; "$3:$" &amp; $B$1 &amp;"$140"),ROWS(B$3:B77)),INDIRECT("'" &amp; "funnel_data'!$" &amp; $B$1 &amp; "$3:$" &amp; $B$1 &amp;"$140"),0),1)</f>
        <v>Trust094</v>
      </c>
      <c r="C77" s="12">
        <f ca="1">INDEX(funnel_data!$B$3:$X$140,MATCH(SMALL(INDIRECT("'" &amp; "funnel_data'!$" &amp; $B$1 &amp; "$3:$" &amp; $B$1 &amp;"$140"),ROWS(C$3:C77)),INDIRECT("'" &amp; "funnel_data'!$" &amp; $B$1 &amp; "$3:$" &amp; $B$1 &amp;"$140"),0),COLUMN()+COLUMN(INDIRECT($B$1&amp;"1"))-2)</f>
        <v>717</v>
      </c>
      <c r="D77" s="12">
        <f ca="1">INDEX(funnel_data!$B$3:$X$140,MATCH(SMALL(INDIRECT("'" &amp; "funnel_data'!$" &amp; $B$1 &amp; "$3:$" &amp; $B$1 &amp;"$140"),ROWS(D$3:D77)),INDIRECT("'" &amp; "funnel_data'!$" &amp; $B$1 &amp; "$3:$" &amp; $B$1 &amp;"$140"),0),COLUMN()+COLUMN(INDIRECT($B$1&amp;"1"))-2)</f>
        <v>28</v>
      </c>
      <c r="E77" s="12">
        <f ca="1">INDEX(funnel_data!$B$3:$X$140,MATCH(SMALL(INDIRECT("'" &amp; "funnel_data'!$" &amp; $B$1 &amp; "$3:$" &amp; $B$1 &amp;"$140"),ROWS(E$3:E77)),INDIRECT("'" &amp; "funnel_data'!$" &amp; $B$1 &amp; "$3:$" &amp; $B$1 &amp;"$140"),0),COLUMN()+COLUMN(INDIRECT($B$1&amp;"1"))-2)</f>
        <v>3.9051603905160388E-2</v>
      </c>
      <c r="F77" s="12">
        <f ca="1">INDEX(funnel_data!$B$3:$X$140,MATCH(SMALL(INDIRECT("'" &amp; "funnel_data'!$" &amp; $B$1 &amp; "$3:$" &amp; $B$1 &amp;"$140"),ROWS(F$3:F77)),INDIRECT("'" &amp; "funnel_data'!$" &amp; $B$1 &amp; "$3:$" &amp; $B$1 &amp;"$140"),0),COLUMN()+COLUMN(INDIRECT($B$1&amp;"1"))-2)</f>
        <v>4.2820310180952947E-2</v>
      </c>
      <c r="G77" s="12">
        <f ca="1">INDEX(funnel_data!$B$3:$X$140,MATCH(SMALL(INDIRECT("'" &amp; "funnel_data'!$" &amp; $B$1 &amp; "$3:$" &amp; $B$1 &amp;"$140"),ROWS(G$3:G77)),INDIRECT("'" &amp; "funnel_data'!$" &amp; $B$1 &amp; "$3:$" &amp; $B$1 &amp;"$140"),0),COLUMN()+COLUMN(INDIRECT($B$1&amp;"1"))-2)</f>
        <v>3.027785151548627E-2</v>
      </c>
      <c r="H77" s="12">
        <f ca="1">INDEX(funnel_data!$B$3:$X$140,MATCH(SMALL(INDIRECT("'" &amp; "funnel_data'!$" &amp; $B$1 &amp; "$3:$" &amp; $B$1 &amp;"$140"),ROWS(H$3:H77)),INDIRECT("'" &amp; "funnel_data'!$" &amp; $B$1 &amp; "$3:$" &amp; $B$1 &amp;"$140"),0),COLUMN()+COLUMN(INDIRECT($B$1&amp;"1"))-2)</f>
        <v>6.0235688212918026E-2</v>
      </c>
      <c r="I77" s="12">
        <f ca="1">INDEX(funnel_data!$B$3:$X$140,MATCH(SMALL(INDIRECT("'" &amp; "funnel_data'!$" &amp; $B$1 &amp; "$3:$" &amp; $B$1 &amp;"$140"),ROWS(I$3:I77)),INDIRECT("'" &amp; "funnel_data'!$" &amp; $B$1 &amp; "$3:$" &amp; $B$1 &amp;"$140"),0),COLUMN()+COLUMN(INDIRECT($B$1&amp;"1"))-2)</f>
        <v>2.4853966780190157E-2</v>
      </c>
      <c r="J77" s="12">
        <f ca="1">INDEX(funnel_data!$B$3:$X$140,MATCH(SMALL(INDIRECT("'" &amp; "funnel_data'!$" &amp; $B$1 &amp; "$3:$" &amp; $B$1 &amp;"$140"),ROWS(J$3:J77)),INDIRECT("'" &amp; "funnel_data'!$" &amp; $B$1 &amp; "$3:$" &amp; $B$1 &amp;"$140"),0),COLUMN()+COLUMN(INDIRECT($B$1&amp;"1"))-2)</f>
        <v>7.2804454086607226E-2</v>
      </c>
      <c r="K77" s="12" t="str">
        <f ca="1">INDEX(funnel_data!$B$3:$X$140,MATCH(SMALL(INDIRECT("'" &amp; "funnel_data'!$" &amp; $B$1 &amp; "$3:$" &amp; $B$1 &amp;"$140"),ROWS(K$3:K77)),INDIRECT("'" &amp; "funnel_data'!$" &amp; $B$1 &amp; "$3:$" &amp; $B$1 &amp;"$140"),0),COLUMN()+COLUMN(INDIRECT($B$1&amp;"1"))-2)</f>
        <v/>
      </c>
    </row>
    <row r="78" spans="1:11" x14ac:dyDescent="0.3">
      <c r="A78" s="12"/>
      <c r="B78" s="12" t="str">
        <f ca="1">INDEX(funnel_data!$B$3:$X$140,MATCH(SMALL(INDIRECT("'" &amp; "funnel_data'!$" &amp; $B$1 &amp; "$3:$" &amp; $B$1 &amp;"$140"),ROWS(B$3:B78)),INDIRECT("'" &amp; "funnel_data'!$" &amp; $B$1 &amp; "$3:$" &amp; $B$1 &amp;"$140"),0),1)</f>
        <v>Trust009</v>
      </c>
      <c r="C78" s="12">
        <f ca="1">INDEX(funnel_data!$B$3:$X$140,MATCH(SMALL(INDIRECT("'" &amp; "funnel_data'!$" &amp; $B$1 &amp; "$3:$" &amp; $B$1 &amp;"$140"),ROWS(C$3:C78)),INDIRECT("'" &amp; "funnel_data'!$" &amp; $B$1 &amp; "$3:$" &amp; $B$1 &amp;"$140"),0),COLUMN()+COLUMN(INDIRECT($B$1&amp;"1"))-2)</f>
        <v>734</v>
      </c>
      <c r="D78" s="12">
        <f ca="1">INDEX(funnel_data!$B$3:$X$140,MATCH(SMALL(INDIRECT("'" &amp; "funnel_data'!$" &amp; $B$1 &amp; "$3:$" &amp; $B$1 &amp;"$140"),ROWS(D$3:D78)),INDIRECT("'" &amp; "funnel_data'!$" &amp; $B$1 &amp; "$3:$" &amp; $B$1 &amp;"$140"),0),COLUMN()+COLUMN(INDIRECT($B$1&amp;"1"))-2)</f>
        <v>23</v>
      </c>
      <c r="E78" s="12">
        <f ca="1">INDEX(funnel_data!$B$3:$X$140,MATCH(SMALL(INDIRECT("'" &amp; "funnel_data'!$" &amp; $B$1 &amp; "$3:$" &amp; $B$1 &amp;"$140"),ROWS(E$3:E78)),INDIRECT("'" &amp; "funnel_data'!$" &amp; $B$1 &amp; "$3:$" &amp; $B$1 &amp;"$140"),0),COLUMN()+COLUMN(INDIRECT($B$1&amp;"1"))-2)</f>
        <v>3.1335149863760216E-2</v>
      </c>
      <c r="F78" s="12">
        <f ca="1">INDEX(funnel_data!$B$3:$X$140,MATCH(SMALL(INDIRECT("'" &amp; "funnel_data'!$" &amp; $B$1 &amp; "$3:$" &amp; $B$1 &amp;"$140"),ROWS(F$3:F78)),INDIRECT("'" &amp; "funnel_data'!$" &amp; $B$1 &amp; "$3:$" &amp; $B$1 &amp;"$140"),0),COLUMN()+COLUMN(INDIRECT($B$1&amp;"1"))-2)</f>
        <v>4.2820310180952947E-2</v>
      </c>
      <c r="G78" s="12">
        <f ca="1">INDEX(funnel_data!$B$3:$X$140,MATCH(SMALL(INDIRECT("'" &amp; "funnel_data'!$" &amp; $B$1 &amp; "$3:$" &amp; $B$1 &amp;"$140"),ROWS(G$3:G78)),INDIRECT("'" &amp; "funnel_data'!$" &amp; $B$1 &amp; "$3:$" &amp; $B$1 &amp;"$140"),0),COLUMN()+COLUMN(INDIRECT($B$1&amp;"1"))-2)</f>
        <v>3.0399792416135343E-2</v>
      </c>
      <c r="H78" s="12">
        <f ca="1">INDEX(funnel_data!$B$3:$X$140,MATCH(SMALL(INDIRECT("'" &amp; "funnel_data'!$" &amp; $B$1 &amp; "$3:$" &amp; $B$1 &amp;"$140"),ROWS(H$3:H78)),INDIRECT("'" &amp; "funnel_data'!$" &amp; $B$1 &amp; "$3:$" &amp; $B$1 &amp;"$140"),0),COLUMN()+COLUMN(INDIRECT($B$1&amp;"1"))-2)</f>
        <v>6.0001474394571618E-2</v>
      </c>
      <c r="I78" s="12">
        <f ca="1">INDEX(funnel_data!$B$3:$X$140,MATCH(SMALL(INDIRECT("'" &amp; "funnel_data'!$" &amp; $B$1 &amp; "$3:$" &amp; $B$1 &amp;"$140"),ROWS(I$3:I78)),INDIRECT("'" &amp; "funnel_data'!$" &amp; $B$1 &amp; "$3:$" &amp; $B$1 &amp;"$140"),0),COLUMN()+COLUMN(INDIRECT($B$1&amp;"1"))-2)</f>
        <v>2.5009269217059475E-2</v>
      </c>
      <c r="J78" s="12">
        <f ca="1">INDEX(funnel_data!$B$3:$X$140,MATCH(SMALL(INDIRECT("'" &amp; "funnel_data'!$" &amp; $B$1 &amp; "$3:$" &amp; $B$1 &amp;"$140"),ROWS(J$3:J78)),INDIRECT("'" &amp; "funnel_data'!$" &amp; $B$1 &amp; "$3:$" &amp; $B$1 &amp;"$140"),0),COLUMN()+COLUMN(INDIRECT($B$1&amp;"1"))-2)</f>
        <v>7.237438493463165E-2</v>
      </c>
      <c r="K78" s="12" t="str">
        <f ca="1">INDEX(funnel_data!$B$3:$X$140,MATCH(SMALL(INDIRECT("'" &amp; "funnel_data'!$" &amp; $B$1 &amp; "$3:$" &amp; $B$1 &amp;"$140"),ROWS(K$3:K78)),INDIRECT("'" &amp; "funnel_data'!$" &amp; $B$1 &amp; "$3:$" &amp; $B$1 &amp;"$140"),0),COLUMN()+COLUMN(INDIRECT($B$1&amp;"1"))-2)</f>
        <v/>
      </c>
    </row>
    <row r="79" spans="1:11" x14ac:dyDescent="0.3">
      <c r="A79" s="12"/>
      <c r="B79" s="12" t="str">
        <f ca="1">INDEX(funnel_data!$B$3:$X$140,MATCH(SMALL(INDIRECT("'" &amp; "funnel_data'!$" &amp; $B$1 &amp; "$3:$" &amp; $B$1 &amp;"$140"),ROWS(B$3:B79)),INDIRECT("'" &amp; "funnel_data'!$" &amp; $B$1 &amp; "$3:$" &amp; $B$1 &amp;"$140"),0),1)</f>
        <v>Trust032</v>
      </c>
      <c r="C79" s="12">
        <f ca="1">INDEX(funnel_data!$B$3:$X$140,MATCH(SMALL(INDIRECT("'" &amp; "funnel_data'!$" &amp; $B$1 &amp; "$3:$" &amp; $B$1 &amp;"$140"),ROWS(C$3:C79)),INDIRECT("'" &amp; "funnel_data'!$" &amp; $B$1 &amp; "$3:$" &amp; $B$1 &amp;"$140"),0),COLUMN()+COLUMN(INDIRECT($B$1&amp;"1"))-2)</f>
        <v>748</v>
      </c>
      <c r="D79" s="12">
        <f ca="1">INDEX(funnel_data!$B$3:$X$140,MATCH(SMALL(INDIRECT("'" &amp; "funnel_data'!$" &amp; $B$1 &amp; "$3:$" &amp; $B$1 &amp;"$140"),ROWS(D$3:D79)),INDIRECT("'" &amp; "funnel_data'!$" &amp; $B$1 &amp; "$3:$" &amp; $B$1 &amp;"$140"),0),COLUMN()+COLUMN(INDIRECT($B$1&amp;"1"))-2)</f>
        <v>29</v>
      </c>
      <c r="E79" s="12">
        <f ca="1">INDEX(funnel_data!$B$3:$X$140,MATCH(SMALL(INDIRECT("'" &amp; "funnel_data'!$" &amp; $B$1 &amp; "$3:$" &amp; $B$1 &amp;"$140"),ROWS(E$3:E79)),INDIRECT("'" &amp; "funnel_data'!$" &amp; $B$1 &amp; "$3:$" &amp; $B$1 &amp;"$140"),0),COLUMN()+COLUMN(INDIRECT($B$1&amp;"1"))-2)</f>
        <v>3.8770053475935831E-2</v>
      </c>
      <c r="F79" s="12">
        <f ca="1">INDEX(funnel_data!$B$3:$X$140,MATCH(SMALL(INDIRECT("'" &amp; "funnel_data'!$" &amp; $B$1 &amp; "$3:$" &amp; $B$1 &amp;"$140"),ROWS(F$3:F79)),INDIRECT("'" &amp; "funnel_data'!$" &amp; $B$1 &amp; "$3:$" &amp; $B$1 &amp;"$140"),0),COLUMN()+COLUMN(INDIRECT($B$1&amp;"1"))-2)</f>
        <v>4.2820310180952947E-2</v>
      </c>
      <c r="G79" s="12">
        <f ca="1">INDEX(funnel_data!$B$3:$X$140,MATCH(SMALL(INDIRECT("'" &amp; "funnel_data'!$" &amp; $B$1 &amp; "$3:$" &amp; $B$1 &amp;"$140"),ROWS(G$3:G79)),INDIRECT("'" &amp; "funnel_data'!$" &amp; $B$1 &amp; "$3:$" &amp; $B$1 &amp;"$140"),0),COLUMN()+COLUMN(INDIRECT($B$1&amp;"1"))-2)</f>
        <v>3.0497450156858008E-2</v>
      </c>
      <c r="H79" s="12">
        <f ca="1">INDEX(funnel_data!$B$3:$X$140,MATCH(SMALL(INDIRECT("'" &amp; "funnel_data'!$" &amp; $B$1 &amp; "$3:$" &amp; $B$1 &amp;"$140"),ROWS(H$3:H79)),INDIRECT("'" &amp; "funnel_data'!$" &amp; $B$1 &amp; "$3:$" &amp; $B$1 &amp;"$140"),0),COLUMN()+COLUMN(INDIRECT($B$1&amp;"1"))-2)</f>
        <v>5.9815168925014574E-2</v>
      </c>
      <c r="I79" s="12">
        <f ca="1">INDEX(funnel_data!$B$3:$X$140,MATCH(SMALL(INDIRECT("'" &amp; "funnel_data'!$" &amp; $B$1 &amp; "$3:$" &amp; $B$1 &amp;"$140"),ROWS(I$3:I79)),INDIRECT("'" &amp; "funnel_data'!$" &amp; $B$1 &amp; "$3:$" &amp; $B$1 &amp;"$140"),0),COLUMN()+COLUMN(INDIRECT($B$1&amp;"1"))-2)</f>
        <v>2.5133944825095029E-2</v>
      </c>
      <c r="J79" s="12">
        <f ca="1">INDEX(funnel_data!$B$3:$X$140,MATCH(SMALL(INDIRECT("'" &amp; "funnel_data'!$" &amp; $B$1 &amp; "$3:$" &amp; $B$1 &amp;"$140"),ROWS(J$3:J79)),INDIRECT("'" &amp; "funnel_data'!$" &amp; $B$1 &amp; "$3:$" &amp; $B$1 &amp;"$140"),0),COLUMN()+COLUMN(INDIRECT($B$1&amp;"1"))-2)</f>
        <v>7.2032690493319326E-2</v>
      </c>
      <c r="K79" s="12" t="str">
        <f ca="1">INDEX(funnel_data!$B$3:$X$140,MATCH(SMALL(INDIRECT("'" &amp; "funnel_data'!$" &amp; $B$1 &amp; "$3:$" &amp; $B$1 &amp;"$140"),ROWS(K$3:K79)),INDIRECT("'" &amp; "funnel_data'!$" &amp; $B$1 &amp; "$3:$" &amp; $B$1 &amp;"$140"),0),COLUMN()+COLUMN(INDIRECT($B$1&amp;"1"))-2)</f>
        <v/>
      </c>
    </row>
    <row r="80" spans="1:11" x14ac:dyDescent="0.3">
      <c r="A80" s="12"/>
      <c r="B80" s="12" t="str">
        <f ca="1">INDEX(funnel_data!$B$3:$X$140,MATCH(SMALL(INDIRECT("'" &amp; "funnel_data'!$" &amp; $B$1 &amp; "$3:$" &amp; $B$1 &amp;"$140"),ROWS(B$3:B80)),INDIRECT("'" &amp; "funnel_data'!$" &amp; $B$1 &amp; "$3:$" &amp; $B$1 &amp;"$140"),0),1)</f>
        <v>Trust133</v>
      </c>
      <c r="C80" s="12">
        <f ca="1">INDEX(funnel_data!$B$3:$X$140,MATCH(SMALL(INDIRECT("'" &amp; "funnel_data'!$" &amp; $B$1 &amp; "$3:$" &amp; $B$1 &amp;"$140"),ROWS(C$3:C80)),INDIRECT("'" &amp; "funnel_data'!$" &amp; $B$1 &amp; "$3:$" &amp; $B$1 &amp;"$140"),0),COLUMN()+COLUMN(INDIRECT($B$1&amp;"1"))-2)</f>
        <v>757</v>
      </c>
      <c r="D80" s="12">
        <f ca="1">INDEX(funnel_data!$B$3:$X$140,MATCH(SMALL(INDIRECT("'" &amp; "funnel_data'!$" &amp; $B$1 &amp; "$3:$" &amp; $B$1 &amp;"$140"),ROWS(D$3:D80)),INDIRECT("'" &amp; "funnel_data'!$" &amp; $B$1 &amp; "$3:$" &amp; $B$1 &amp;"$140"),0),COLUMN()+COLUMN(INDIRECT($B$1&amp;"1"))-2)</f>
        <v>15</v>
      </c>
      <c r="E80" s="12">
        <f ca="1">INDEX(funnel_data!$B$3:$X$140,MATCH(SMALL(INDIRECT("'" &amp; "funnel_data'!$" &amp; $B$1 &amp; "$3:$" &amp; $B$1 &amp;"$140"),ROWS(E$3:E80)),INDIRECT("'" &amp; "funnel_data'!$" &amp; $B$1 &amp; "$3:$" &amp; $B$1 &amp;"$140"),0),COLUMN()+COLUMN(INDIRECT($B$1&amp;"1"))-2)</f>
        <v>1.9815059445178335E-2</v>
      </c>
      <c r="F80" s="12">
        <f ca="1">INDEX(funnel_data!$B$3:$X$140,MATCH(SMALL(INDIRECT("'" &amp; "funnel_data'!$" &amp; $B$1 &amp; "$3:$" &amp; $B$1 &amp;"$140"),ROWS(F$3:F80)),INDIRECT("'" &amp; "funnel_data'!$" &amp; $B$1 &amp; "$3:$" &amp; $B$1 &amp;"$140"),0),COLUMN()+COLUMN(INDIRECT($B$1&amp;"1"))-2)</f>
        <v>4.2820310180952947E-2</v>
      </c>
      <c r="G80" s="12">
        <f ca="1">INDEX(funnel_data!$B$3:$X$140,MATCH(SMALL(INDIRECT("'" &amp; "funnel_data'!$" &amp; $B$1 &amp; "$3:$" &amp; $B$1 &amp;"$140"),ROWS(G$3:G80)),INDIRECT("'" &amp; "funnel_data'!$" &amp; $B$1 &amp; "$3:$" &amp; $B$1 &amp;"$140"),0),COLUMN()+COLUMN(INDIRECT($B$1&amp;"1"))-2)</f>
        <v>3.0558964227067775E-2</v>
      </c>
      <c r="H80" s="12">
        <f ca="1">INDEX(funnel_data!$B$3:$X$140,MATCH(SMALL(INDIRECT("'" &amp; "funnel_data'!$" &amp; $B$1 &amp; "$3:$" &amp; $B$1 &amp;"$140"),ROWS(H$3:H80)),INDIRECT("'" &amp; "funnel_data'!$" &amp; $B$1 &amp; "$3:$" &amp; $B$1 &amp;"$140"),0),COLUMN()+COLUMN(INDIRECT($B$1&amp;"1"))-2)</f>
        <v>5.9698389753002151E-2</v>
      </c>
      <c r="I80" s="12">
        <f ca="1">INDEX(funnel_data!$B$3:$X$140,MATCH(SMALL(INDIRECT("'" &amp; "funnel_data'!$" &amp; $B$1 &amp; "$3:$" &amp; $B$1 &amp;"$140"),ROWS(I$3:I80)),INDIRECT("'" &amp; "funnel_data'!$" &amp; $B$1 &amp; "$3:$" &amp; $B$1 &amp;"$140"),0),COLUMN()+COLUMN(INDIRECT($B$1&amp;"1"))-2)</f>
        <v>2.5212613990146942E-2</v>
      </c>
      <c r="J80" s="12">
        <f ca="1">INDEX(funnel_data!$B$3:$X$140,MATCH(SMALL(INDIRECT("'" &amp; "funnel_data'!$" &amp; $B$1 &amp; "$3:$" &amp; $B$1 &amp;"$140"),ROWS(J$3:J80)),INDIRECT("'" &amp; "funnel_data'!$" &amp; $B$1 &amp; "$3:$" &amp; $B$1 &amp;"$140"),0),COLUMN()+COLUMN(INDIRECT($B$1&amp;"1"))-2)</f>
        <v>7.1818695224999923E-2</v>
      </c>
      <c r="K80" s="12" t="str">
        <f ca="1">INDEX(funnel_data!$B$3:$X$140,MATCH(SMALL(INDIRECT("'" &amp; "funnel_data'!$" &amp; $B$1 &amp; "$3:$" &amp; $B$1 &amp;"$140"),ROWS(K$3:K80)),INDIRECT("'" &amp; "funnel_data'!$" &amp; $B$1 &amp; "$3:$" &amp; $B$1 &amp;"$140"),0),COLUMN()+COLUMN(INDIRECT($B$1&amp;"1"))-2)</f>
        <v>3SDL</v>
      </c>
    </row>
    <row r="81" spans="1:11" x14ac:dyDescent="0.3">
      <c r="A81" s="12"/>
      <c r="B81" s="12" t="str">
        <f ca="1">INDEX(funnel_data!$B$3:$X$140,MATCH(SMALL(INDIRECT("'" &amp; "funnel_data'!$" &amp; $B$1 &amp; "$3:$" &amp; $B$1 &amp;"$140"),ROWS(B$3:B81)),INDIRECT("'" &amp; "funnel_data'!$" &amp; $B$1 &amp; "$3:$" &amp; $B$1 &amp;"$140"),0),1)</f>
        <v>Trust038</v>
      </c>
      <c r="C81" s="12">
        <f ca="1">INDEX(funnel_data!$B$3:$X$140,MATCH(SMALL(INDIRECT("'" &amp; "funnel_data'!$" &amp; $B$1 &amp; "$3:$" &amp; $B$1 &amp;"$140"),ROWS(C$3:C81)),INDIRECT("'" &amp; "funnel_data'!$" &amp; $B$1 &amp; "$3:$" &amp; $B$1 &amp;"$140"),0),COLUMN()+COLUMN(INDIRECT($B$1&amp;"1"))-2)</f>
        <v>766</v>
      </c>
      <c r="D81" s="12">
        <f ca="1">INDEX(funnel_data!$B$3:$X$140,MATCH(SMALL(INDIRECT("'" &amp; "funnel_data'!$" &amp; $B$1 &amp; "$3:$" &amp; $B$1 &amp;"$140"),ROWS(D$3:D81)),INDIRECT("'" &amp; "funnel_data'!$" &amp; $B$1 &amp; "$3:$" &amp; $B$1 &amp;"$140"),0),COLUMN()+COLUMN(INDIRECT($B$1&amp;"1"))-2)</f>
        <v>39</v>
      </c>
      <c r="E81" s="12">
        <f ca="1">INDEX(funnel_data!$B$3:$X$140,MATCH(SMALL(INDIRECT("'" &amp; "funnel_data'!$" &amp; $B$1 &amp; "$3:$" &amp; $B$1 &amp;"$140"),ROWS(E$3:E81)),INDIRECT("'" &amp; "funnel_data'!$" &amp; $B$1 &amp; "$3:$" &amp; $B$1 &amp;"$140"),0),COLUMN()+COLUMN(INDIRECT($B$1&amp;"1"))-2)</f>
        <v>5.0913838120104436E-2</v>
      </c>
      <c r="F81" s="12">
        <f ca="1">INDEX(funnel_data!$B$3:$X$140,MATCH(SMALL(INDIRECT("'" &amp; "funnel_data'!$" &amp; $B$1 &amp; "$3:$" &amp; $B$1 &amp;"$140"),ROWS(F$3:F81)),INDIRECT("'" &amp; "funnel_data'!$" &amp; $B$1 &amp; "$3:$" &amp; $B$1 &amp;"$140"),0),COLUMN()+COLUMN(INDIRECT($B$1&amp;"1"))-2)</f>
        <v>4.2820310180952947E-2</v>
      </c>
      <c r="G81" s="12">
        <f ca="1">INDEX(funnel_data!$B$3:$X$140,MATCH(SMALL(INDIRECT("'" &amp; "funnel_data'!$" &amp; $B$1 &amp; "$3:$" &amp; $B$1 &amp;"$140"),ROWS(G$3:G81)),INDIRECT("'" &amp; "funnel_data'!$" &amp; $B$1 &amp; "$3:$" &amp; $B$1 &amp;"$140"),0),COLUMN()+COLUMN(INDIRECT($B$1&amp;"1"))-2)</f>
        <v>3.0619518769021116E-2</v>
      </c>
      <c r="H81" s="12">
        <f ca="1">INDEX(funnel_data!$B$3:$X$140,MATCH(SMALL(INDIRECT("'" &amp; "funnel_data'!$" &amp; $B$1 &amp; "$3:$" &amp; $B$1 &amp;"$140"),ROWS(H$3:H81)),INDIRECT("'" &amp; "funnel_data'!$" &amp; $B$1 &amp; "$3:$" &amp; $B$1 &amp;"$140"),0),COLUMN()+COLUMN(INDIRECT($B$1&amp;"1"))-2)</f>
        <v>5.9583862286536178E-2</v>
      </c>
      <c r="I81" s="12">
        <f ca="1">INDEX(funnel_data!$B$3:$X$140,MATCH(SMALL(INDIRECT("'" &amp; "funnel_data'!$" &amp; $B$1 &amp; "$3:$" &amp; $B$1 &amp;"$140"),ROWS(I$3:I81)),INDIRECT("'" &amp; "funnel_data'!$" &amp; $B$1 &amp; "$3:$" &amp; $B$1 &amp;"$140"),0),COLUMN()+COLUMN(INDIRECT($B$1&amp;"1"))-2)</f>
        <v>2.5290159084235351E-2</v>
      </c>
      <c r="J81" s="12">
        <f ca="1">INDEX(funnel_data!$B$3:$X$140,MATCH(SMALL(INDIRECT("'" &amp; "funnel_data'!$" &amp; $B$1 &amp; "$3:$" &amp; $B$1 &amp;"$140"),ROWS(J$3:J81)),INDIRECT("'" &amp; "funnel_data'!$" &amp; $B$1 &amp; "$3:$" &amp; $B$1 &amp;"$140"),0),COLUMN()+COLUMN(INDIRECT($B$1&amp;"1"))-2)</f>
        <v>7.1608964859239926E-2</v>
      </c>
      <c r="K81" s="12" t="str">
        <f ca="1">INDEX(funnel_data!$B$3:$X$140,MATCH(SMALL(INDIRECT("'" &amp; "funnel_data'!$" &amp; $B$1 &amp; "$3:$" &amp; $B$1 &amp;"$140"),ROWS(K$3:K81)),INDIRECT("'" &amp; "funnel_data'!$" &amp; $B$1 &amp; "$3:$" &amp; $B$1 &amp;"$140"),0),COLUMN()+COLUMN(INDIRECT($B$1&amp;"1"))-2)</f>
        <v/>
      </c>
    </row>
    <row r="82" spans="1:11" x14ac:dyDescent="0.3">
      <c r="A82" s="12"/>
      <c r="B82" s="12" t="str">
        <f ca="1">INDEX(funnel_data!$B$3:$X$140,MATCH(SMALL(INDIRECT("'" &amp; "funnel_data'!$" &amp; $B$1 &amp; "$3:$" &amp; $B$1 &amp;"$140"),ROWS(B$3:B82)),INDIRECT("'" &amp; "funnel_data'!$" &amp; $B$1 &amp; "$3:$" &amp; $B$1 &amp;"$140"),0),1)</f>
        <v>Trust141</v>
      </c>
      <c r="C82" s="12">
        <f ca="1">INDEX(funnel_data!$B$3:$X$140,MATCH(SMALL(INDIRECT("'" &amp; "funnel_data'!$" &amp; $B$1 &amp; "$3:$" &amp; $B$1 &amp;"$140"),ROWS(C$3:C82)),INDIRECT("'" &amp; "funnel_data'!$" &amp; $B$1 &amp; "$3:$" &amp; $B$1 &amp;"$140"),0),COLUMN()+COLUMN(INDIRECT($B$1&amp;"1"))-2)</f>
        <v>804</v>
      </c>
      <c r="D82" s="12">
        <f ca="1">INDEX(funnel_data!$B$3:$X$140,MATCH(SMALL(INDIRECT("'" &amp; "funnel_data'!$" &amp; $B$1 &amp; "$3:$" &amp; $B$1 &amp;"$140"),ROWS(D$3:D82)),INDIRECT("'" &amp; "funnel_data'!$" &amp; $B$1 &amp; "$3:$" &amp; $B$1 &amp;"$140"),0),COLUMN()+COLUMN(INDIRECT($B$1&amp;"1"))-2)</f>
        <v>31</v>
      </c>
      <c r="E82" s="12">
        <f ca="1">INDEX(funnel_data!$B$3:$X$140,MATCH(SMALL(INDIRECT("'" &amp; "funnel_data'!$" &amp; $B$1 &amp; "$3:$" &amp; $B$1 &amp;"$140"),ROWS(E$3:E82)),INDIRECT("'" &amp; "funnel_data'!$" &amp; $B$1 &amp; "$3:$" &amp; $B$1 &amp;"$140"),0),COLUMN()+COLUMN(INDIRECT($B$1&amp;"1"))-2)</f>
        <v>3.8557213930348257E-2</v>
      </c>
      <c r="F82" s="12">
        <f ca="1">INDEX(funnel_data!$B$3:$X$140,MATCH(SMALL(INDIRECT("'" &amp; "funnel_data'!$" &amp; $B$1 &amp; "$3:$" &amp; $B$1 &amp;"$140"),ROWS(F$3:F82)),INDIRECT("'" &amp; "funnel_data'!$" &amp; $B$1 &amp; "$3:$" &amp; $B$1 &amp;"$140"),0),COLUMN()+COLUMN(INDIRECT($B$1&amp;"1"))-2)</f>
        <v>4.2820310180952947E-2</v>
      </c>
      <c r="G82" s="12">
        <f ca="1">INDEX(funnel_data!$B$3:$X$140,MATCH(SMALL(INDIRECT("'" &amp; "funnel_data'!$" &amp; $B$1 &amp; "$3:$" &amp; $B$1 &amp;"$140"),ROWS(G$3:G82)),INDIRECT("'" &amp; "funnel_data'!$" &amp; $B$1 &amp; "$3:$" &amp; $B$1 &amp;"$140"),0),COLUMN()+COLUMN(INDIRECT($B$1&amp;"1"))-2)</f>
        <v>3.0865174361573041E-2</v>
      </c>
      <c r="H82" s="12">
        <f ca="1">INDEX(funnel_data!$B$3:$X$140,MATCH(SMALL(INDIRECT("'" &amp; "funnel_data'!$" &amp; $B$1 &amp; "$3:$" &amp; $B$1 &amp;"$140"),ROWS(H$3:H82)),INDIRECT("'" &amp; "funnel_data'!$" &amp; $B$1 &amp; "$3:$" &amp; $B$1 &amp;"$140"),0),COLUMN()+COLUMN(INDIRECT($B$1&amp;"1"))-2)</f>
        <v>5.9123579338375483E-2</v>
      </c>
      <c r="I82" s="12">
        <f ca="1">INDEX(funnel_data!$B$3:$X$140,MATCH(SMALL(INDIRECT("'" &amp; "funnel_data'!$" &amp; $B$1 &amp; "$3:$" &amp; $B$1 &amp;"$140"),ROWS(I$3:I82)),INDIRECT("'" &amp; "funnel_data'!$" &amp; $B$1 &amp; "$3:$" &amp; $B$1 &amp;"$140"),0),COLUMN()+COLUMN(INDIRECT($B$1&amp;"1"))-2)</f>
        <v>2.5605787649992759E-2</v>
      </c>
      <c r="J82" s="12">
        <f ca="1">INDEX(funnel_data!$B$3:$X$140,MATCH(SMALL(INDIRECT("'" &amp; "funnel_data'!$" &amp; $B$1 &amp; "$3:$" &amp; $B$1 &amp;"$140"),ROWS(J$3:J82)),INDIRECT("'" &amp; "funnel_data'!$" &amp; $B$1 &amp; "$3:$" &amp; $B$1 &amp;"$140"),0),COLUMN()+COLUMN(INDIRECT($B$1&amp;"1"))-2)</f>
        <v>7.0767463900565222E-2</v>
      </c>
      <c r="K82" s="12" t="str">
        <f ca="1">INDEX(funnel_data!$B$3:$X$140,MATCH(SMALL(INDIRECT("'" &amp; "funnel_data'!$" &amp; $B$1 &amp; "$3:$" &amp; $B$1 &amp;"$140"),ROWS(K$3:K82)),INDIRECT("'" &amp; "funnel_data'!$" &amp; $B$1 &amp; "$3:$" &amp; $B$1 &amp;"$140"),0),COLUMN()+COLUMN(INDIRECT($B$1&amp;"1"))-2)</f>
        <v/>
      </c>
    </row>
    <row r="83" spans="1:11" x14ac:dyDescent="0.3">
      <c r="A83" s="12"/>
      <c r="B83" s="12" t="str">
        <f ca="1">INDEX(funnel_data!$B$3:$X$140,MATCH(SMALL(INDIRECT("'" &amp; "funnel_data'!$" &amp; $B$1 &amp; "$3:$" &amp; $B$1 &amp;"$140"),ROWS(B$3:B83)),INDIRECT("'" &amp; "funnel_data'!$" &amp; $B$1 &amp; "$3:$" &amp; $B$1 &amp;"$140"),0),1)</f>
        <v>Trust128</v>
      </c>
      <c r="C83" s="12">
        <f ca="1">INDEX(funnel_data!$B$3:$X$140,MATCH(SMALL(INDIRECT("'" &amp; "funnel_data'!$" &amp; $B$1 &amp; "$3:$" &amp; $B$1 &amp;"$140"),ROWS(C$3:C83)),INDIRECT("'" &amp; "funnel_data'!$" &amp; $B$1 &amp; "$3:$" &amp; $B$1 &amp;"$140"),0),COLUMN()+COLUMN(INDIRECT($B$1&amp;"1"))-2)</f>
        <v>814</v>
      </c>
      <c r="D83" s="12">
        <f ca="1">INDEX(funnel_data!$B$3:$X$140,MATCH(SMALL(INDIRECT("'" &amp; "funnel_data'!$" &amp; $B$1 &amp; "$3:$" &amp; $B$1 &amp;"$140"),ROWS(D$3:D83)),INDIRECT("'" &amp; "funnel_data'!$" &amp; $B$1 &amp; "$3:$" &amp; $B$1 &amp;"$140"),0),COLUMN()+COLUMN(INDIRECT($B$1&amp;"1"))-2)</f>
        <v>42</v>
      </c>
      <c r="E83" s="12">
        <f ca="1">INDEX(funnel_data!$B$3:$X$140,MATCH(SMALL(INDIRECT("'" &amp; "funnel_data'!$" &amp; $B$1 &amp; "$3:$" &amp; $B$1 &amp;"$140"),ROWS(E$3:E83)),INDIRECT("'" &amp; "funnel_data'!$" &amp; $B$1 &amp; "$3:$" &amp; $B$1 &amp;"$140"),0),COLUMN()+COLUMN(INDIRECT($B$1&amp;"1"))-2)</f>
        <v>5.1597051597051594E-2</v>
      </c>
      <c r="F83" s="12">
        <f ca="1">INDEX(funnel_data!$B$3:$X$140,MATCH(SMALL(INDIRECT("'" &amp; "funnel_data'!$" &amp; $B$1 &amp; "$3:$" &amp; $B$1 &amp;"$140"),ROWS(F$3:F83)),INDIRECT("'" &amp; "funnel_data'!$" &amp; $B$1 &amp; "$3:$" &amp; $B$1 &amp;"$140"),0),COLUMN()+COLUMN(INDIRECT($B$1&amp;"1"))-2)</f>
        <v>4.2820310180952947E-2</v>
      </c>
      <c r="G83" s="12">
        <f ca="1">INDEX(funnel_data!$B$3:$X$140,MATCH(SMALL(INDIRECT("'" &amp; "funnel_data'!$" &amp; $B$1 &amp; "$3:$" &amp; $B$1 &amp;"$140"),ROWS(G$3:G83)),INDIRECT("'" &amp; "funnel_data'!$" &amp; $B$1 &amp; "$3:$" &amp; $B$1 &amp;"$140"),0),COLUMN()+COLUMN(INDIRECT($B$1&amp;"1"))-2)</f>
        <v>3.0927270878633523E-2</v>
      </c>
      <c r="H83" s="12">
        <f ca="1">INDEX(funnel_data!$B$3:$X$140,MATCH(SMALL(INDIRECT("'" &amp; "funnel_data'!$" &amp; $B$1 &amp; "$3:$" &amp; $B$1 &amp;"$140"),ROWS(H$3:H83)),INDIRECT("'" &amp; "funnel_data'!$" &amp; $B$1 &amp; "$3:$" &amp; $B$1 &amp;"$140"),0),COLUMN()+COLUMN(INDIRECT($B$1&amp;"1"))-2)</f>
        <v>5.9008316861818171E-2</v>
      </c>
      <c r="I83" s="12">
        <f ca="1">INDEX(funnel_data!$B$3:$X$140,MATCH(SMALL(INDIRECT("'" &amp; "funnel_data'!$" &amp; $B$1 &amp; "$3:$" &amp; $B$1 &amp;"$140"),ROWS(I$3:I83)),INDIRECT("'" &amp; "funnel_data'!$" &amp; $B$1 &amp; "$3:$" &amp; $B$1 &amp;"$140"),0),COLUMN()+COLUMN(INDIRECT($B$1&amp;"1"))-2)</f>
        <v>2.5685837041514639E-2</v>
      </c>
      <c r="J83" s="12">
        <f ca="1">INDEX(funnel_data!$B$3:$X$140,MATCH(SMALL(INDIRECT("'" &amp; "funnel_data'!$" &amp; $B$1 &amp; "$3:$" &amp; $B$1 &amp;"$140"),ROWS(J$3:J83)),INDIRECT("'" &amp; "funnel_data'!$" &amp; $B$1 &amp; "$3:$" &amp; $B$1 &amp;"$140"),0),COLUMN()+COLUMN(INDIRECT($B$1&amp;"1"))-2)</f>
        <v>7.0557092854723752E-2</v>
      </c>
      <c r="K83" s="12" t="str">
        <f ca="1">INDEX(funnel_data!$B$3:$X$140,MATCH(SMALL(INDIRECT("'" &amp; "funnel_data'!$" &amp; $B$1 &amp; "$3:$" &amp; $B$1 &amp;"$140"),ROWS(K$3:K83)),INDIRECT("'" &amp; "funnel_data'!$" &amp; $B$1 &amp; "$3:$" &amp; $B$1 &amp;"$140"),0),COLUMN()+COLUMN(INDIRECT($B$1&amp;"1"))-2)</f>
        <v/>
      </c>
    </row>
    <row r="84" spans="1:11" x14ac:dyDescent="0.3">
      <c r="A84" s="12"/>
      <c r="B84" s="12" t="str">
        <f ca="1">INDEX(funnel_data!$B$3:$X$140,MATCH(SMALL(INDIRECT("'" &amp; "funnel_data'!$" &amp; $B$1 &amp; "$3:$" &amp; $B$1 &amp;"$140"),ROWS(B$3:B84)),INDIRECT("'" &amp; "funnel_data'!$" &amp; $B$1 &amp; "$3:$" &amp; $B$1 &amp;"$140"),0),1)</f>
        <v>Trust080</v>
      </c>
      <c r="C84" s="12">
        <f ca="1">INDEX(funnel_data!$B$3:$X$140,MATCH(SMALL(INDIRECT("'" &amp; "funnel_data'!$" &amp; $B$1 &amp; "$3:$" &amp; $B$1 &amp;"$140"),ROWS(C$3:C84)),INDIRECT("'" &amp; "funnel_data'!$" &amp; $B$1 &amp; "$3:$" &amp; $B$1 &amp;"$140"),0),COLUMN()+COLUMN(INDIRECT($B$1&amp;"1"))-2)</f>
        <v>852</v>
      </c>
      <c r="D84" s="12">
        <f ca="1">INDEX(funnel_data!$B$3:$X$140,MATCH(SMALL(INDIRECT("'" &amp; "funnel_data'!$" &amp; $B$1 &amp; "$3:$" &amp; $B$1 &amp;"$140"),ROWS(D$3:D84)),INDIRECT("'" &amp; "funnel_data'!$" &amp; $B$1 &amp; "$3:$" &amp; $B$1 &amp;"$140"),0),COLUMN()+COLUMN(INDIRECT($B$1&amp;"1"))-2)</f>
        <v>23</v>
      </c>
      <c r="E84" s="12">
        <f ca="1">INDEX(funnel_data!$B$3:$X$140,MATCH(SMALL(INDIRECT("'" &amp; "funnel_data'!$" &amp; $B$1 &amp; "$3:$" &amp; $B$1 &amp;"$140"),ROWS(E$3:E84)),INDIRECT("'" &amp; "funnel_data'!$" &amp; $B$1 &amp; "$3:$" &amp; $B$1 &amp;"$140"),0),COLUMN()+COLUMN(INDIRECT($B$1&amp;"1"))-2)</f>
        <v>2.699530516431925E-2</v>
      </c>
      <c r="F84" s="12">
        <f ca="1">INDEX(funnel_data!$B$3:$X$140,MATCH(SMALL(INDIRECT("'" &amp; "funnel_data'!$" &amp; $B$1 &amp; "$3:$" &amp; $B$1 &amp;"$140"),ROWS(F$3:F84)),INDIRECT("'" &amp; "funnel_data'!$" &amp; $B$1 &amp; "$3:$" &amp; $B$1 &amp;"$140"),0),COLUMN()+COLUMN(INDIRECT($B$1&amp;"1"))-2)</f>
        <v>4.2820310180952947E-2</v>
      </c>
      <c r="G84" s="12">
        <f ca="1">INDEX(funnel_data!$B$3:$X$140,MATCH(SMALL(INDIRECT("'" &amp; "funnel_data'!$" &amp; $B$1 &amp; "$3:$" &amp; $B$1 &amp;"$140"),ROWS(G$3:G84)),INDIRECT("'" &amp; "funnel_data'!$" &amp; $B$1 &amp; "$3:$" &amp; $B$1 &amp;"$140"),0),COLUMN()+COLUMN(INDIRECT($B$1&amp;"1"))-2)</f>
        <v>3.1154294775850907E-2</v>
      </c>
      <c r="H84" s="12">
        <f ca="1">INDEX(funnel_data!$B$3:$X$140,MATCH(SMALL(INDIRECT("'" &amp; "funnel_data'!$" &amp; $B$1 &amp; "$3:$" &amp; $B$1 &amp;"$140"),ROWS(H$3:H84)),INDIRECT("'" &amp; "funnel_data'!$" &amp; $B$1 &amp; "$3:$" &amp; $B$1 &amp;"$140"),0),COLUMN()+COLUMN(INDIRECT($B$1&amp;"1"))-2)</f>
        <v>5.8590593236538091E-2</v>
      </c>
      <c r="I84" s="12">
        <f ca="1">INDEX(funnel_data!$B$3:$X$140,MATCH(SMALL(INDIRECT("'" &amp; "funnel_data'!$" &amp; $B$1 &amp; "$3:$" &amp; $B$1 &amp;"$140"),ROWS(I$3:I84)),INDIRECT("'" &amp; "funnel_data'!$" &amp; $B$1 &amp; "$3:$" &amp; $B$1 &amp;"$140"),0),COLUMN()+COLUMN(INDIRECT($B$1&amp;"1"))-2)</f>
        <v>2.5979404109263381E-2</v>
      </c>
      <c r="J84" s="12">
        <f ca="1">INDEX(funnel_data!$B$3:$X$140,MATCH(SMALL(INDIRECT("'" &amp; "funnel_data'!$" &amp; $B$1 &amp; "$3:$" &amp; $B$1 &amp;"$140"),ROWS(J$3:J84)),INDIRECT("'" &amp; "funnel_data'!$" &amp; $B$1 &amp; "$3:$" &amp; $B$1 &amp;"$140"),0),COLUMN()+COLUMN(INDIRECT($B$1&amp;"1"))-2)</f>
        <v>6.9795894108264131E-2</v>
      </c>
      <c r="K84" s="12" t="str">
        <f ca="1">INDEX(funnel_data!$B$3:$X$140,MATCH(SMALL(INDIRECT("'" &amp; "funnel_data'!$" &amp; $B$1 &amp; "$3:$" &amp; $B$1 &amp;"$140"),ROWS(K$3:K84)),INDIRECT("'" &amp; "funnel_data'!$" &amp; $B$1 &amp; "$3:$" &amp; $B$1 &amp;"$140"),0),COLUMN()+COLUMN(INDIRECT($B$1&amp;"1"))-2)</f>
        <v/>
      </c>
    </row>
    <row r="85" spans="1:11" x14ac:dyDescent="0.3">
      <c r="A85" s="12"/>
      <c r="B85" s="12" t="str">
        <f ca="1">INDEX(funnel_data!$B$3:$X$140,MATCH(SMALL(INDIRECT("'" &amp; "funnel_data'!$" &amp; $B$1 &amp; "$3:$" &amp; $B$1 &amp;"$140"),ROWS(B$3:B85)),INDIRECT("'" &amp; "funnel_data'!$" &amp; $B$1 &amp; "$3:$" &amp; $B$1 &amp;"$140"),0),1)</f>
        <v>Trust086</v>
      </c>
      <c r="C85" s="12">
        <f ca="1">INDEX(funnel_data!$B$3:$X$140,MATCH(SMALL(INDIRECT("'" &amp; "funnel_data'!$" &amp; $B$1 &amp; "$3:$" &amp; $B$1 &amp;"$140"),ROWS(C$3:C85)),INDIRECT("'" &amp; "funnel_data'!$" &amp; $B$1 &amp; "$3:$" &amp; $B$1 &amp;"$140"),0),COLUMN()+COLUMN(INDIRECT($B$1&amp;"1"))-2)</f>
        <v>871</v>
      </c>
      <c r="D85" s="12">
        <f ca="1">INDEX(funnel_data!$B$3:$X$140,MATCH(SMALL(INDIRECT("'" &amp; "funnel_data'!$" &amp; $B$1 &amp; "$3:$" &amp; $B$1 &amp;"$140"),ROWS(D$3:D85)),INDIRECT("'" &amp; "funnel_data'!$" &amp; $B$1 &amp; "$3:$" &amp; $B$1 &amp;"$140"),0),COLUMN()+COLUMN(INDIRECT($B$1&amp;"1"))-2)</f>
        <v>44</v>
      </c>
      <c r="E85" s="12">
        <f ca="1">INDEX(funnel_data!$B$3:$X$140,MATCH(SMALL(INDIRECT("'" &amp; "funnel_data'!$" &amp; $B$1 &amp; "$3:$" &amp; $B$1 &amp;"$140"),ROWS(E$3:E85)),INDIRECT("'" &amp; "funnel_data'!$" &amp; $B$1 &amp; "$3:$" &amp; $B$1 &amp;"$140"),0),COLUMN()+COLUMN(INDIRECT($B$1&amp;"1"))-2)</f>
        <v>5.0516647531572902E-2</v>
      </c>
      <c r="F85" s="12">
        <f ca="1">INDEX(funnel_data!$B$3:$X$140,MATCH(SMALL(INDIRECT("'" &amp; "funnel_data'!$" &amp; $B$1 &amp; "$3:$" &amp; $B$1 &amp;"$140"),ROWS(F$3:F85)),INDIRECT("'" &amp; "funnel_data'!$" &amp; $B$1 &amp; "$3:$" &amp; $B$1 &amp;"$140"),0),COLUMN()+COLUMN(INDIRECT($B$1&amp;"1"))-2)</f>
        <v>4.2820310180952947E-2</v>
      </c>
      <c r="G85" s="12">
        <f ca="1">INDEX(funnel_data!$B$3:$X$140,MATCH(SMALL(INDIRECT("'" &amp; "funnel_data'!$" &amp; $B$1 &amp; "$3:$" &amp; $B$1 &amp;"$140"),ROWS(G$3:G85)),INDIRECT("'" &amp; "funnel_data'!$" &amp; $B$1 &amp; "$3:$" &amp; $B$1 &amp;"$140"),0),COLUMN()+COLUMN(INDIRECT($B$1&amp;"1"))-2)</f>
        <v>3.1262808264232063E-2</v>
      </c>
      <c r="H85" s="12">
        <f ca="1">INDEX(funnel_data!$B$3:$X$140,MATCH(SMALL(INDIRECT("'" &amp; "funnel_data'!$" &amp; $B$1 &amp; "$3:$" &amp; $B$1 &amp;"$140"),ROWS(H$3:H85)),INDIRECT("'" &amp; "funnel_data'!$" &amp; $B$1 &amp; "$3:$" &amp; $B$1 &amp;"$140"),0),COLUMN()+COLUMN(INDIRECT($B$1&amp;"1"))-2)</f>
        <v>5.8392942371334459E-2</v>
      </c>
      <c r="I85" s="12">
        <f ca="1">INDEX(funnel_data!$B$3:$X$140,MATCH(SMALL(INDIRECT("'" &amp; "funnel_data'!$" &amp; $B$1 &amp; "$3:$" &amp; $B$1 &amp;"$140"),ROWS(I$3:I85)),INDIRECT("'" &amp; "funnel_data'!$" &amp; $B$1 &amp; "$3:$" &amp; $B$1 &amp;"$140"),0),COLUMN()+COLUMN(INDIRECT($B$1&amp;"1"))-2)</f>
        <v>2.6120226333118467E-2</v>
      </c>
      <c r="J85" s="12">
        <f ca="1">INDEX(funnel_data!$B$3:$X$140,MATCH(SMALL(INDIRECT("'" &amp; "funnel_data'!$" &amp; $B$1 &amp; "$3:$" &amp; $B$1 &amp;"$140"),ROWS(J$3:J85)),INDIRECT("'" &amp; "funnel_data'!$" &amp; $B$1 &amp; "$3:$" &amp; $B$1 &amp;"$140"),0),COLUMN()+COLUMN(INDIRECT($B$1&amp;"1"))-2)</f>
        <v>6.9436391486417059E-2</v>
      </c>
      <c r="K85" s="12" t="str">
        <f ca="1">INDEX(funnel_data!$B$3:$X$140,MATCH(SMALL(INDIRECT("'" &amp; "funnel_data'!$" &amp; $B$1 &amp; "$3:$" &amp; $B$1 &amp;"$140"),ROWS(K$3:K85)),INDIRECT("'" &amp; "funnel_data'!$" &amp; $B$1 &amp; "$3:$" &amp; $B$1 &amp;"$140"),0),COLUMN()+COLUMN(INDIRECT($B$1&amp;"1"))-2)</f>
        <v/>
      </c>
    </row>
    <row r="86" spans="1:11" x14ac:dyDescent="0.3">
      <c r="A86" s="12"/>
      <c r="B86" s="12" t="str">
        <f ca="1">INDEX(funnel_data!$B$3:$X$140,MATCH(SMALL(INDIRECT("'" &amp; "funnel_data'!$" &amp; $B$1 &amp; "$3:$" &amp; $B$1 &amp;"$140"),ROWS(B$3:B86)),INDIRECT("'" &amp; "funnel_data'!$" &amp; $B$1 &amp; "$3:$" &amp; $B$1 &amp;"$140"),0),1)</f>
        <v>Trust060</v>
      </c>
      <c r="C86" s="12">
        <f ca="1">INDEX(funnel_data!$B$3:$X$140,MATCH(SMALL(INDIRECT("'" &amp; "funnel_data'!$" &amp; $B$1 &amp; "$3:$" &amp; $B$1 &amp;"$140"),ROWS(C$3:C86)),INDIRECT("'" &amp; "funnel_data'!$" &amp; $B$1 &amp; "$3:$" &amp; $B$1 &amp;"$140"),0),COLUMN()+COLUMN(INDIRECT($B$1&amp;"1"))-2)</f>
        <v>874</v>
      </c>
      <c r="D86" s="12">
        <f ca="1">INDEX(funnel_data!$B$3:$X$140,MATCH(SMALL(INDIRECT("'" &amp; "funnel_data'!$" &amp; $B$1 &amp; "$3:$" &amp; $B$1 &amp;"$140"),ROWS(D$3:D86)),INDIRECT("'" &amp; "funnel_data'!$" &amp; $B$1 &amp; "$3:$" &amp; $B$1 &amp;"$140"),0),COLUMN()+COLUMN(INDIRECT($B$1&amp;"1"))-2)</f>
        <v>54</v>
      </c>
      <c r="E86" s="12">
        <f ca="1">INDEX(funnel_data!$B$3:$X$140,MATCH(SMALL(INDIRECT("'" &amp; "funnel_data'!$" &amp; $B$1 &amp; "$3:$" &amp; $B$1 &amp;"$140"),ROWS(E$3:E86)),INDIRECT("'" &amp; "funnel_data'!$" &amp; $B$1 &amp; "$3:$" &amp; $B$1 &amp;"$140"),0),COLUMN()+COLUMN(INDIRECT($B$1&amp;"1"))-2)</f>
        <v>6.1784897025171627E-2</v>
      </c>
      <c r="F86" s="12">
        <f ca="1">INDEX(funnel_data!$B$3:$X$140,MATCH(SMALL(INDIRECT("'" &amp; "funnel_data'!$" &amp; $B$1 &amp; "$3:$" &amp; $B$1 &amp;"$140"),ROWS(F$3:F86)),INDIRECT("'" &amp; "funnel_data'!$" &amp; $B$1 &amp; "$3:$" &amp; $B$1 &amp;"$140"),0),COLUMN()+COLUMN(INDIRECT($B$1&amp;"1"))-2)</f>
        <v>4.2820310180952947E-2</v>
      </c>
      <c r="G86" s="12">
        <f ca="1">INDEX(funnel_data!$B$3:$X$140,MATCH(SMALL(INDIRECT("'" &amp; "funnel_data'!$" &amp; $B$1 &amp; "$3:$" &amp; $B$1 &amp;"$140"),ROWS(G$3:G86)),INDIRECT("'" &amp; "funnel_data'!$" &amp; $B$1 &amp; "$3:$" &amp; $B$1 &amp;"$140"),0),COLUMN()+COLUMN(INDIRECT($B$1&amp;"1"))-2)</f>
        <v>3.127965325142644E-2</v>
      </c>
      <c r="H86" s="12">
        <f ca="1">INDEX(funnel_data!$B$3:$X$140,MATCH(SMALL(INDIRECT("'" &amp; "funnel_data'!$" &amp; $B$1 &amp; "$3:$" &amp; $B$1 &amp;"$140"),ROWS(H$3:H86)),INDIRECT("'" &amp; "funnel_data'!$" &amp; $B$1 &amp; "$3:$" &amp; $B$1 &amp;"$140"),0),COLUMN()+COLUMN(INDIRECT($B$1&amp;"1"))-2)</f>
        <v>5.8362375784684117E-2</v>
      </c>
      <c r="I86" s="12">
        <f ca="1">INDEX(funnel_data!$B$3:$X$140,MATCH(SMALL(INDIRECT("'" &amp; "funnel_data'!$" &amp; $B$1 &amp; "$3:$" &amp; $B$1 &amp;"$140"),ROWS(I$3:I86)),INDIRECT("'" &amp; "funnel_data'!$" &amp; $B$1 &amp; "$3:$" &amp; $B$1 &amp;"$140"),0),COLUMN()+COLUMN(INDIRECT($B$1&amp;"1"))-2)</f>
        <v>2.6142115798004743E-2</v>
      </c>
      <c r="J86" s="12">
        <f ca="1">INDEX(funnel_data!$B$3:$X$140,MATCH(SMALL(INDIRECT("'" &amp; "funnel_data'!$" &amp; $B$1 &amp; "$3:$" &amp; $B$1 &amp;"$140"),ROWS(J$3:J86)),INDIRECT("'" &amp; "funnel_data'!$" &amp; $B$1 &amp; "$3:$" &amp; $B$1 &amp;"$140"),0),COLUMN()+COLUMN(INDIRECT($B$1&amp;"1"))-2)</f>
        <v>6.9380833282096016E-2</v>
      </c>
      <c r="K86" s="12" t="str">
        <f ca="1">INDEX(funnel_data!$B$3:$X$140,MATCH(SMALL(INDIRECT("'" &amp; "funnel_data'!$" &amp; $B$1 &amp; "$3:$" &amp; $B$1 &amp;"$140"),ROWS(K$3:K86)),INDIRECT("'" &amp; "funnel_data'!$" &amp; $B$1 &amp; "$3:$" &amp; $B$1 &amp;"$140"),0),COLUMN()+COLUMN(INDIRECT($B$1&amp;"1"))-2)</f>
        <v/>
      </c>
    </row>
    <row r="87" spans="1:11" x14ac:dyDescent="0.3">
      <c r="A87" s="12"/>
      <c r="B87" s="12" t="str">
        <f ca="1">INDEX(funnel_data!$B$3:$X$140,MATCH(SMALL(INDIRECT("'" &amp; "funnel_data'!$" &amp; $B$1 &amp; "$3:$" &amp; $B$1 &amp;"$140"),ROWS(B$3:B87)),INDIRECT("'" &amp; "funnel_data'!$" &amp; $B$1 &amp; "$3:$" &amp; $B$1 &amp;"$140"),0),1)</f>
        <v>Trust106</v>
      </c>
      <c r="C87" s="12">
        <f ca="1">INDEX(funnel_data!$B$3:$X$140,MATCH(SMALL(INDIRECT("'" &amp; "funnel_data'!$" &amp; $B$1 &amp; "$3:$" &amp; $B$1 &amp;"$140"),ROWS(C$3:C87)),INDIRECT("'" &amp; "funnel_data'!$" &amp; $B$1 &amp; "$3:$" &amp; $B$1 &amp;"$140"),0),COLUMN()+COLUMN(INDIRECT($B$1&amp;"1"))-2)</f>
        <v>886</v>
      </c>
      <c r="D87" s="12">
        <f ca="1">INDEX(funnel_data!$B$3:$X$140,MATCH(SMALL(INDIRECT("'" &amp; "funnel_data'!$" &amp; $B$1 &amp; "$3:$" &amp; $B$1 &amp;"$140"),ROWS(D$3:D87)),INDIRECT("'" &amp; "funnel_data'!$" &amp; $B$1 &amp; "$3:$" &amp; $B$1 &amp;"$140"),0),COLUMN()+COLUMN(INDIRECT($B$1&amp;"1"))-2)</f>
        <v>35</v>
      </c>
      <c r="E87" s="12">
        <f ca="1">INDEX(funnel_data!$B$3:$X$140,MATCH(SMALL(INDIRECT("'" &amp; "funnel_data'!$" &amp; $B$1 &amp; "$3:$" &amp; $B$1 &amp;"$140"),ROWS(E$3:E87)),INDIRECT("'" &amp; "funnel_data'!$" &amp; $B$1 &amp; "$3:$" &amp; $B$1 &amp;"$140"),0),COLUMN()+COLUMN(INDIRECT($B$1&amp;"1"))-2)</f>
        <v>3.9503386004514675E-2</v>
      </c>
      <c r="F87" s="12">
        <f ca="1">INDEX(funnel_data!$B$3:$X$140,MATCH(SMALL(INDIRECT("'" &amp; "funnel_data'!$" &amp; $B$1 &amp; "$3:$" &amp; $B$1 &amp;"$140"),ROWS(F$3:F87)),INDIRECT("'" &amp; "funnel_data'!$" &amp; $B$1 &amp; "$3:$" &amp; $B$1 &amp;"$140"),0),COLUMN()+COLUMN(INDIRECT($B$1&amp;"1"))-2)</f>
        <v>4.2820310180952947E-2</v>
      </c>
      <c r="G87" s="12">
        <f ca="1">INDEX(funnel_data!$B$3:$X$140,MATCH(SMALL(INDIRECT("'" &amp; "funnel_data'!$" &amp; $B$1 &amp; "$3:$" &amp; $B$1 &amp;"$140"),ROWS(G$3:G87)),INDIRECT("'" &amp; "funnel_data'!$" &amp; $B$1 &amp; "$3:$" &amp; $B$1 &amp;"$140"),0),COLUMN()+COLUMN(INDIRECT($B$1&amp;"1"))-2)</f>
        <v>3.1346268729452342E-2</v>
      </c>
      <c r="H87" s="12">
        <f ca="1">INDEX(funnel_data!$B$3:$X$140,MATCH(SMALL(INDIRECT("'" &amp; "funnel_data'!$" &amp; $B$1 &amp; "$3:$" &amp; $B$1 &amp;"$140"),ROWS(H$3:H87)),INDIRECT("'" &amp; "funnel_data'!$" &amp; $B$1 &amp; "$3:$" &amp; $B$1 &amp;"$140"),0),COLUMN()+COLUMN(INDIRECT($B$1&amp;"1"))-2)</f>
        <v>5.8241799125150796E-2</v>
      </c>
      <c r="I87" s="12">
        <f ca="1">INDEX(funnel_data!$B$3:$X$140,MATCH(SMALL(INDIRECT("'" &amp; "funnel_data'!$" &amp; $B$1 &amp; "$3:$" &amp; $B$1 &amp;"$140"),ROWS(I$3:I87)),INDIRECT("'" &amp; "funnel_data'!$" &amp; $B$1 &amp; "$3:$" &amp; $B$1 &amp;"$140"),0),COLUMN()+COLUMN(INDIRECT($B$1&amp;"1"))-2)</f>
        <v>2.6228756676049996E-2</v>
      </c>
      <c r="J87" s="12">
        <f ca="1">INDEX(funnel_data!$B$3:$X$140,MATCH(SMALL(INDIRECT("'" &amp; "funnel_data'!$" &amp; $B$1 &amp; "$3:$" &amp; $B$1 &amp;"$140"),ROWS(J$3:J87)),INDIRECT("'" &amp; "funnel_data'!$" &amp; $B$1 &amp; "$3:$" &amp; $B$1 &amp;"$140"),0),COLUMN()+COLUMN(INDIRECT($B$1&amp;"1"))-2)</f>
        <v>6.9161773183974387E-2</v>
      </c>
      <c r="K87" s="12" t="str">
        <f ca="1">INDEX(funnel_data!$B$3:$X$140,MATCH(SMALL(INDIRECT("'" &amp; "funnel_data'!$" &amp; $B$1 &amp; "$3:$" &amp; $B$1 &amp;"$140"),ROWS(K$3:K87)),INDIRECT("'" &amp; "funnel_data'!$" &amp; $B$1 &amp; "$3:$" &amp; $B$1 &amp;"$140"),0),COLUMN()+COLUMN(INDIRECT($B$1&amp;"1"))-2)</f>
        <v/>
      </c>
    </row>
    <row r="88" spans="1:11" x14ac:dyDescent="0.3">
      <c r="A88" s="12"/>
      <c r="B88" s="12" t="str">
        <f ca="1">INDEX(funnel_data!$B$3:$X$140,MATCH(SMALL(INDIRECT("'" &amp; "funnel_data'!$" &amp; $B$1 &amp; "$3:$" &amp; $B$1 &amp;"$140"),ROWS(B$3:B88)),INDIRECT("'" &amp; "funnel_data'!$" &amp; $B$1 &amp; "$3:$" &amp; $B$1 &amp;"$140"),0),1)</f>
        <v>Trust073</v>
      </c>
      <c r="C88" s="12">
        <f ca="1">INDEX(funnel_data!$B$3:$X$140,MATCH(SMALL(INDIRECT("'" &amp; "funnel_data'!$" &amp; $B$1 &amp; "$3:$" &amp; $B$1 &amp;"$140"),ROWS(C$3:C88)),INDIRECT("'" &amp; "funnel_data'!$" &amp; $B$1 &amp; "$3:$" &amp; $B$1 &amp;"$140"),0),COLUMN()+COLUMN(INDIRECT($B$1&amp;"1"))-2)</f>
        <v>887</v>
      </c>
      <c r="D88" s="12">
        <f ca="1">INDEX(funnel_data!$B$3:$X$140,MATCH(SMALL(INDIRECT("'" &amp; "funnel_data'!$" &amp; $B$1 &amp; "$3:$" &amp; $B$1 &amp;"$140"),ROWS(D$3:D88)),INDIRECT("'" &amp; "funnel_data'!$" &amp; $B$1 &amp; "$3:$" &amp; $B$1 &amp;"$140"),0),COLUMN()+COLUMN(INDIRECT($B$1&amp;"1"))-2)</f>
        <v>35</v>
      </c>
      <c r="E88" s="12">
        <f ca="1">INDEX(funnel_data!$B$3:$X$140,MATCH(SMALL(INDIRECT("'" &amp; "funnel_data'!$" &amp; $B$1 &amp; "$3:$" &amp; $B$1 &amp;"$140"),ROWS(E$3:E88)),INDIRECT("'" &amp; "funnel_data'!$" &amp; $B$1 &amp; "$3:$" &amp; $B$1 &amp;"$140"),0),COLUMN()+COLUMN(INDIRECT($B$1&amp;"1"))-2)</f>
        <v>3.9458850056369787E-2</v>
      </c>
      <c r="F88" s="12">
        <f ca="1">INDEX(funnel_data!$B$3:$X$140,MATCH(SMALL(INDIRECT("'" &amp; "funnel_data'!$" &amp; $B$1 &amp; "$3:$" &amp; $B$1 &amp;"$140"),ROWS(F$3:F88)),INDIRECT("'" &amp; "funnel_data'!$" &amp; $B$1 &amp; "$3:$" &amp; $B$1 &amp;"$140"),0),COLUMN()+COLUMN(INDIRECT($B$1&amp;"1"))-2)</f>
        <v>4.2820310180952947E-2</v>
      </c>
      <c r="G88" s="12">
        <f ca="1">INDEX(funnel_data!$B$3:$X$140,MATCH(SMALL(INDIRECT("'" &amp; "funnel_data'!$" &amp; $B$1 &amp; "$3:$" &amp; $B$1 &amp;"$140"),ROWS(G$3:G88)),INDIRECT("'" &amp; "funnel_data'!$" &amp; $B$1 &amp; "$3:$" &amp; $B$1 &amp;"$140"),0),COLUMN()+COLUMN(INDIRECT($B$1&amp;"1"))-2)</f>
        <v>3.1351765562767218E-2</v>
      </c>
      <c r="H88" s="12">
        <f ca="1">INDEX(funnel_data!$B$3:$X$140,MATCH(SMALL(INDIRECT("'" &amp; "funnel_data'!$" &amp; $B$1 &amp; "$3:$" &amp; $B$1 &amp;"$140"),ROWS(H$3:H88)),INDIRECT("'" &amp; "funnel_data'!$" &amp; $B$1 &amp; "$3:$" &amp; $B$1 &amp;"$140"),0),COLUMN()+COLUMN(INDIRECT($B$1&amp;"1"))-2)</f>
        <v>5.8231871147743967E-2</v>
      </c>
      <c r="I88" s="12">
        <f ca="1">INDEX(funnel_data!$B$3:$X$140,MATCH(SMALL(INDIRECT("'" &amp; "funnel_data'!$" &amp; $B$1 &amp; "$3:$" &amp; $B$1 &amp;"$140"),ROWS(I$3:I88)),INDIRECT("'" &amp; "funnel_data'!$" &amp; $B$1 &amp; "$3:$" &amp; $B$1 &amp;"$140"),0),COLUMN()+COLUMN(INDIRECT($B$1&amp;"1"))-2)</f>
        <v>2.6235911367781244E-2</v>
      </c>
      <c r="J88" s="12">
        <f ca="1">INDEX(funnel_data!$B$3:$X$140,MATCH(SMALL(INDIRECT("'" &amp; "funnel_data'!$" &amp; $B$1 &amp; "$3:$" &amp; $B$1 &amp;"$140"),ROWS(J$3:J88)),INDIRECT("'" &amp; "funnel_data'!$" &amp; $B$1 &amp; "$3:$" &amp; $B$1 &amp;"$140"),0),COLUMN()+COLUMN(INDIRECT($B$1&amp;"1"))-2)</f>
        <v>6.9143743564220567E-2</v>
      </c>
      <c r="K88" s="12" t="str">
        <f ca="1">INDEX(funnel_data!$B$3:$X$140,MATCH(SMALL(INDIRECT("'" &amp; "funnel_data'!$" &amp; $B$1 &amp; "$3:$" &amp; $B$1 &amp;"$140"),ROWS(K$3:K88)),INDIRECT("'" &amp; "funnel_data'!$" &amp; $B$1 &amp; "$3:$" &amp; $B$1 &amp;"$140"),0),COLUMN()+COLUMN(INDIRECT($B$1&amp;"1"))-2)</f>
        <v/>
      </c>
    </row>
    <row r="89" spans="1:11" x14ac:dyDescent="0.3">
      <c r="A89" s="12"/>
      <c r="B89" s="12" t="str">
        <f ca="1">INDEX(funnel_data!$B$3:$X$140,MATCH(SMALL(INDIRECT("'" &amp; "funnel_data'!$" &amp; $B$1 &amp; "$3:$" &amp; $B$1 &amp;"$140"),ROWS(B$3:B89)),INDIRECT("'" &amp; "funnel_data'!$" &amp; $B$1 &amp; "$3:$" &amp; $B$1 &amp;"$140"),0),1)</f>
        <v>Trust112</v>
      </c>
      <c r="C89" s="12">
        <f ca="1">INDEX(funnel_data!$B$3:$X$140,MATCH(SMALL(INDIRECT("'" &amp; "funnel_data'!$" &amp; $B$1 &amp; "$3:$" &amp; $B$1 &amp;"$140"),ROWS(C$3:C89)),INDIRECT("'" &amp; "funnel_data'!$" &amp; $B$1 &amp; "$3:$" &amp; $B$1 &amp;"$140"),0),COLUMN()+COLUMN(INDIRECT($B$1&amp;"1"))-2)</f>
        <v>892</v>
      </c>
      <c r="D89" s="12">
        <f ca="1">INDEX(funnel_data!$B$3:$X$140,MATCH(SMALL(INDIRECT("'" &amp; "funnel_data'!$" &amp; $B$1 &amp; "$3:$" &amp; $B$1 &amp;"$140"),ROWS(D$3:D89)),INDIRECT("'" &amp; "funnel_data'!$" &amp; $B$1 &amp; "$3:$" &amp; $B$1 &amp;"$140"),0),COLUMN()+COLUMN(INDIRECT($B$1&amp;"1"))-2)</f>
        <v>50</v>
      </c>
      <c r="E89" s="12">
        <f ca="1">INDEX(funnel_data!$B$3:$X$140,MATCH(SMALL(INDIRECT("'" &amp; "funnel_data'!$" &amp; $B$1 &amp; "$3:$" &amp; $B$1 &amp;"$140"),ROWS(E$3:E89)),INDIRECT("'" &amp; "funnel_data'!$" &amp; $B$1 &amp; "$3:$" &amp; $B$1 &amp;"$140"),0),COLUMN()+COLUMN(INDIRECT($B$1&amp;"1"))-2)</f>
        <v>5.6053811659192827E-2</v>
      </c>
      <c r="F89" s="12">
        <f ca="1">INDEX(funnel_data!$B$3:$X$140,MATCH(SMALL(INDIRECT("'" &amp; "funnel_data'!$" &amp; $B$1 &amp; "$3:$" &amp; $B$1 &amp;"$140"),ROWS(F$3:F89)),INDIRECT("'" &amp; "funnel_data'!$" &amp; $B$1 &amp; "$3:$" &amp; $B$1 &amp;"$140"),0),COLUMN()+COLUMN(INDIRECT($B$1&amp;"1"))-2)</f>
        <v>4.2820310180952947E-2</v>
      </c>
      <c r="G89" s="12">
        <f ca="1">INDEX(funnel_data!$B$3:$X$140,MATCH(SMALL(INDIRECT("'" &amp; "funnel_data'!$" &amp; $B$1 &amp; "$3:$" &amp; $B$1 &amp;"$140"),ROWS(G$3:G89)),INDIRECT("'" &amp; "funnel_data'!$" &amp; $B$1 &amp; "$3:$" &amp; $B$1 &amp;"$140"),0),COLUMN()+COLUMN(INDIRECT($B$1&amp;"1"))-2)</f>
        <v>3.1379125984030559E-2</v>
      </c>
      <c r="H89" s="12">
        <f ca="1">INDEX(funnel_data!$B$3:$X$140,MATCH(SMALL(INDIRECT("'" &amp; "funnel_data'!$" &amp; $B$1 &amp; "$3:$" &amp; $B$1 &amp;"$140"),ROWS(H$3:H89)),INDIRECT("'" &amp; "funnel_data'!$" &amp; $B$1 &amp; "$3:$" &amp; $B$1 &amp;"$140"),0),COLUMN()+COLUMN(INDIRECT($B$1&amp;"1"))-2)</f>
        <v>5.8182503396453734E-2</v>
      </c>
      <c r="I89" s="12">
        <f ca="1">INDEX(funnel_data!$B$3:$X$140,MATCH(SMALL(INDIRECT("'" &amp; "funnel_data'!$" &amp; $B$1 &amp; "$3:$" &amp; $B$1 &amp;"$140"),ROWS(I$3:I89)),INDIRECT("'" &amp; "funnel_data'!$" &amp; $B$1 &amp; "$3:$" &amp; $B$1 &amp;"$140"),0),COLUMN()+COLUMN(INDIRECT($B$1&amp;"1"))-2)</f>
        <v>2.627153610091108E-2</v>
      </c>
      <c r="J89" s="12">
        <f ca="1">INDEX(funnel_data!$B$3:$X$140,MATCH(SMALL(INDIRECT("'" &amp; "funnel_data'!$" &amp; $B$1 &amp; "$3:$" &amp; $B$1 &amp;"$140"),ROWS(J$3:J89)),INDIRECT("'" &amp; "funnel_data'!$" &amp; $B$1 &amp; "$3:$" &amp; $B$1 &amp;"$140"),0),COLUMN()+COLUMN(INDIRECT($B$1&amp;"1"))-2)</f>
        <v>6.9054106065617044E-2</v>
      </c>
      <c r="K89" s="12" t="str">
        <f ca="1">INDEX(funnel_data!$B$3:$X$140,MATCH(SMALL(INDIRECT("'" &amp; "funnel_data'!$" &amp; $B$1 &amp; "$3:$" &amp; $B$1 &amp;"$140"),ROWS(K$3:K89)),INDIRECT("'" &amp; "funnel_data'!$" &amp; $B$1 &amp; "$3:$" &amp; $B$1 &amp;"$140"),0),COLUMN()+COLUMN(INDIRECT($B$1&amp;"1"))-2)</f>
        <v/>
      </c>
    </row>
    <row r="90" spans="1:11" x14ac:dyDescent="0.3">
      <c r="A90" s="12"/>
      <c r="B90" s="12" t="str">
        <f ca="1">INDEX(funnel_data!$B$3:$X$140,MATCH(SMALL(INDIRECT("'" &amp; "funnel_data'!$" &amp; $B$1 &amp; "$3:$" &amp; $B$1 &amp;"$140"),ROWS(B$3:B90)),INDIRECT("'" &amp; "funnel_data'!$" &amp; $B$1 &amp; "$3:$" &amp; $B$1 &amp;"$140"),0),1)</f>
        <v>Trust134</v>
      </c>
      <c r="C90" s="12">
        <f ca="1">INDEX(funnel_data!$B$3:$X$140,MATCH(SMALL(INDIRECT("'" &amp; "funnel_data'!$" &amp; $B$1 &amp; "$3:$" &amp; $B$1 &amp;"$140"),ROWS(C$3:C90)),INDIRECT("'" &amp; "funnel_data'!$" &amp; $B$1 &amp; "$3:$" &amp; $B$1 &amp;"$140"),0),COLUMN()+COLUMN(INDIRECT($B$1&amp;"1"))-2)</f>
        <v>901</v>
      </c>
      <c r="D90" s="12">
        <f ca="1">INDEX(funnel_data!$B$3:$X$140,MATCH(SMALL(INDIRECT("'" &amp; "funnel_data'!$" &amp; $B$1 &amp; "$3:$" &amp; $B$1 &amp;"$140"),ROWS(D$3:D90)),INDIRECT("'" &amp; "funnel_data'!$" &amp; $B$1 &amp; "$3:$" &amp; $B$1 &amp;"$140"),0),COLUMN()+COLUMN(INDIRECT($B$1&amp;"1"))-2)</f>
        <v>74</v>
      </c>
      <c r="E90" s="12">
        <f ca="1">INDEX(funnel_data!$B$3:$X$140,MATCH(SMALL(INDIRECT("'" &amp; "funnel_data'!$" &amp; $B$1 &amp; "$3:$" &amp; $B$1 &amp;"$140"),ROWS(E$3:E90)),INDIRECT("'" &amp; "funnel_data'!$" &amp; $B$1 &amp; "$3:$" &amp; $B$1 &amp;"$140"),0),COLUMN()+COLUMN(INDIRECT($B$1&amp;"1"))-2)</f>
        <v>8.2130965593784688E-2</v>
      </c>
      <c r="F90" s="12">
        <f ca="1">INDEX(funnel_data!$B$3:$X$140,MATCH(SMALL(INDIRECT("'" &amp; "funnel_data'!$" &amp; $B$1 &amp; "$3:$" &amp; $B$1 &amp;"$140"),ROWS(F$3:F90)),INDIRECT("'" &amp; "funnel_data'!$" &amp; $B$1 &amp; "$3:$" &amp; $B$1 &amp;"$140"),0),COLUMN()+COLUMN(INDIRECT($B$1&amp;"1"))-2)</f>
        <v>4.2820310180952947E-2</v>
      </c>
      <c r="G90" s="12">
        <f ca="1">INDEX(funnel_data!$B$3:$X$140,MATCH(SMALL(INDIRECT("'" &amp; "funnel_data'!$" &amp; $B$1 &amp; "$3:$" &amp; $B$1 &amp;"$140"),ROWS(G$3:G90)),INDIRECT("'" &amp; "funnel_data'!$" &amp; $B$1 &amp; "$3:$" &amp; $B$1 &amp;"$140"),0),COLUMN()+COLUMN(INDIRECT($B$1&amp;"1"))-2)</f>
        <v>3.1427861581889739E-2</v>
      </c>
      <c r="H90" s="12">
        <f ca="1">INDEX(funnel_data!$B$3:$X$140,MATCH(SMALL(INDIRECT("'" &amp; "funnel_data'!$" &amp; $B$1 &amp; "$3:$" &amp; $B$1 &amp;"$140"),ROWS(H$3:H90)),INDIRECT("'" &amp; "funnel_data'!$" &amp; $B$1 &amp; "$3:$" &amp; $B$1 &amp;"$140"),0),COLUMN()+COLUMN(INDIRECT($B$1&amp;"1"))-2)</f>
        <v>5.8094767512613887E-2</v>
      </c>
      <c r="I90" s="12">
        <f ca="1">INDEX(funnel_data!$B$3:$X$140,MATCH(SMALL(INDIRECT("'" &amp; "funnel_data'!$" &amp; $B$1 &amp; "$3:$" &amp; $B$1 &amp;"$140"),ROWS(I$3:I90)),INDIRECT("'" &amp; "funnel_data'!$" &amp; $B$1 &amp; "$3:$" &amp; $B$1 &amp;"$140"),0),COLUMN()+COLUMN(INDIRECT($B$1&amp;"1"))-2)</f>
        <v>2.6335043343778442E-2</v>
      </c>
      <c r="J90" s="12">
        <f ca="1">INDEX(funnel_data!$B$3:$X$140,MATCH(SMALL(INDIRECT("'" &amp; "funnel_data'!$" &amp; $B$1 &amp; "$3:$" &amp; $B$1 &amp;"$140"),ROWS(J$3:J90)),INDIRECT("'" &amp; "funnel_data'!$" &amp; $B$1 &amp; "$3:$" &amp; $B$1 &amp;"$140"),0),COLUMN()+COLUMN(INDIRECT($B$1&amp;"1"))-2)</f>
        <v>6.8894870680636391E-2</v>
      </c>
      <c r="K90" s="12" t="str">
        <f ca="1">INDEX(funnel_data!$B$3:$X$140,MATCH(SMALL(INDIRECT("'" &amp; "funnel_data'!$" &amp; $B$1 &amp; "$3:$" &amp; $B$1 &amp;"$140"),ROWS(K$3:K90)),INDIRECT("'" &amp; "funnel_data'!$" &amp; $B$1 &amp; "$3:$" &amp; $B$1 &amp;"$140"),0),COLUMN()+COLUMN(INDIRECT($B$1&amp;"1"))-2)</f>
        <v>3SDU</v>
      </c>
    </row>
    <row r="91" spans="1:11" x14ac:dyDescent="0.3">
      <c r="A91" s="12"/>
      <c r="B91" s="12" t="str">
        <f ca="1">INDEX(funnel_data!$B$3:$X$140,MATCH(SMALL(INDIRECT("'" &amp; "funnel_data'!$" &amp; $B$1 &amp; "$3:$" &amp; $B$1 &amp;"$140"),ROWS(B$3:B91)),INDIRECT("'" &amp; "funnel_data'!$" &amp; $B$1 &amp; "$3:$" &amp; $B$1 &amp;"$140"),0),1)</f>
        <v>Trust033</v>
      </c>
      <c r="C91" s="12">
        <f ca="1">INDEX(funnel_data!$B$3:$X$140,MATCH(SMALL(INDIRECT("'" &amp; "funnel_data'!$" &amp; $B$1 &amp; "$3:$" &amp; $B$1 &amp;"$140"),ROWS(C$3:C91)),INDIRECT("'" &amp; "funnel_data'!$" &amp; $B$1 &amp; "$3:$" &amp; $B$1 &amp;"$140"),0),COLUMN()+COLUMN(INDIRECT($B$1&amp;"1"))-2)</f>
        <v>931</v>
      </c>
      <c r="D91" s="12">
        <f ca="1">INDEX(funnel_data!$B$3:$X$140,MATCH(SMALL(INDIRECT("'" &amp; "funnel_data'!$" &amp; $B$1 &amp; "$3:$" &amp; $B$1 &amp;"$140"),ROWS(D$3:D91)),INDIRECT("'" &amp; "funnel_data'!$" &amp; $B$1 &amp; "$3:$" &amp; $B$1 &amp;"$140"),0),COLUMN()+COLUMN(INDIRECT($B$1&amp;"1"))-2)</f>
        <v>32</v>
      </c>
      <c r="E91" s="12">
        <f ca="1">INDEX(funnel_data!$B$3:$X$140,MATCH(SMALL(INDIRECT("'" &amp; "funnel_data'!$" &amp; $B$1 &amp; "$3:$" &amp; $B$1 &amp;"$140"),ROWS(E$3:E91)),INDIRECT("'" &amp; "funnel_data'!$" &amp; $B$1 &amp; "$3:$" &amp; $B$1 &amp;"$140"),0),COLUMN()+COLUMN(INDIRECT($B$1&amp;"1"))-2)</f>
        <v>3.4371643394199784E-2</v>
      </c>
      <c r="F91" s="12">
        <f ca="1">INDEX(funnel_data!$B$3:$X$140,MATCH(SMALL(INDIRECT("'" &amp; "funnel_data'!$" &amp; $B$1 &amp; "$3:$" &amp; $B$1 &amp;"$140"),ROWS(F$3:F91)),INDIRECT("'" &amp; "funnel_data'!$" &amp; $B$1 &amp; "$3:$" &amp; $B$1 &amp;"$140"),0),COLUMN()+COLUMN(INDIRECT($B$1&amp;"1"))-2)</f>
        <v>4.2820310180952947E-2</v>
      </c>
      <c r="G91" s="12">
        <f ca="1">INDEX(funnel_data!$B$3:$X$140,MATCH(SMALL(INDIRECT("'" &amp; "funnel_data'!$" &amp; $B$1 &amp; "$3:$" &amp; $B$1 &amp;"$140"),ROWS(G$3:G91)),INDIRECT("'" &amp; "funnel_data'!$" &amp; $B$1 &amp; "$3:$" &amp; $B$1 &amp;"$140"),0),COLUMN()+COLUMN(INDIRECT($B$1&amp;"1"))-2)</f>
        <v>3.1585720460559012E-2</v>
      </c>
      <c r="H91" s="12">
        <f ca="1">INDEX(funnel_data!$B$3:$X$140,MATCH(SMALL(INDIRECT("'" &amp; "funnel_data'!$" &amp; $B$1 &amp; "$3:$" &amp; $B$1 &amp;"$140"),ROWS(H$3:H91)),INDIRECT("'" &amp; "funnel_data'!$" &amp; $B$1 &amp; "$3:$" &amp; $B$1 &amp;"$140"),0),COLUMN()+COLUMN(INDIRECT($B$1&amp;"1"))-2)</f>
        <v>5.7812331099121678E-2</v>
      </c>
      <c r="I91" s="12">
        <f ca="1">INDEX(funnel_data!$B$3:$X$140,MATCH(SMALL(INDIRECT("'" &amp; "funnel_data'!$" &amp; $B$1 &amp; "$3:$" &amp; $B$1 &amp;"$140"),ROWS(I$3:I91)),INDIRECT("'" &amp; "funnel_data'!$" &amp; $B$1 &amp; "$3:$" &amp; $B$1 &amp;"$140"),0),COLUMN()+COLUMN(INDIRECT($B$1&amp;"1"))-2)</f>
        <v>2.6541195665027568E-2</v>
      </c>
      <c r="J91" s="12">
        <f ca="1">INDEX(funnel_data!$B$3:$X$140,MATCH(SMALL(INDIRECT("'" &amp; "funnel_data'!$" &amp; $B$1 &amp; "$3:$" &amp; $B$1 &amp;"$140"),ROWS(J$3:J91)),INDIRECT("'" &amp; "funnel_data'!$" &amp; $B$1 &amp; "$3:$" &amp; $B$1 &amp;"$140"),0),COLUMN()+COLUMN(INDIRECT($B$1&amp;"1"))-2)</f>
        <v>6.8382855818367907E-2</v>
      </c>
      <c r="K91" s="12" t="str">
        <f ca="1">INDEX(funnel_data!$B$3:$X$140,MATCH(SMALL(INDIRECT("'" &amp; "funnel_data'!$" &amp; $B$1 &amp; "$3:$" &amp; $B$1 &amp;"$140"),ROWS(K$3:K91)),INDIRECT("'" &amp; "funnel_data'!$" &amp; $B$1 &amp; "$3:$" &amp; $B$1 &amp;"$140"),0),COLUMN()+COLUMN(INDIRECT($B$1&amp;"1"))-2)</f>
        <v/>
      </c>
    </row>
    <row r="92" spans="1:11" x14ac:dyDescent="0.3">
      <c r="A92" s="12"/>
      <c r="B92" s="12" t="str">
        <f ca="1">INDEX(funnel_data!$B$3:$X$140,MATCH(SMALL(INDIRECT("'" &amp; "funnel_data'!$" &amp; $B$1 &amp; "$3:$" &amp; $B$1 &amp;"$140"),ROWS(B$3:B92)),INDIRECT("'" &amp; "funnel_data'!$" &amp; $B$1 &amp; "$3:$" &amp; $B$1 &amp;"$140"),0),1)</f>
        <v>Trust137</v>
      </c>
      <c r="C92" s="12">
        <f ca="1">INDEX(funnel_data!$B$3:$X$140,MATCH(SMALL(INDIRECT("'" &amp; "funnel_data'!$" &amp; $B$1 &amp; "$3:$" &amp; $B$1 &amp;"$140"),ROWS(C$3:C92)),INDIRECT("'" &amp; "funnel_data'!$" &amp; $B$1 &amp; "$3:$" &amp; $B$1 &amp;"$140"),0),COLUMN()+COLUMN(INDIRECT($B$1&amp;"1"))-2)</f>
        <v>946</v>
      </c>
      <c r="D92" s="12">
        <f ca="1">INDEX(funnel_data!$B$3:$X$140,MATCH(SMALL(INDIRECT("'" &amp; "funnel_data'!$" &amp; $B$1 &amp; "$3:$" &amp; $B$1 &amp;"$140"),ROWS(D$3:D92)),INDIRECT("'" &amp; "funnel_data'!$" &amp; $B$1 &amp; "$3:$" &amp; $B$1 &amp;"$140"),0),COLUMN()+COLUMN(INDIRECT($B$1&amp;"1"))-2)</f>
        <v>33</v>
      </c>
      <c r="E92" s="12">
        <f ca="1">INDEX(funnel_data!$B$3:$X$140,MATCH(SMALL(INDIRECT("'" &amp; "funnel_data'!$" &amp; $B$1 &amp; "$3:$" &amp; $B$1 &amp;"$140"),ROWS(E$3:E92)),INDIRECT("'" &amp; "funnel_data'!$" &amp; $B$1 &amp; "$3:$" &amp; $B$1 &amp;"$140"),0),COLUMN()+COLUMN(INDIRECT($B$1&amp;"1"))-2)</f>
        <v>3.4883720930232558E-2</v>
      </c>
      <c r="F92" s="12">
        <f ca="1">INDEX(funnel_data!$B$3:$X$140,MATCH(SMALL(INDIRECT("'" &amp; "funnel_data'!$" &amp; $B$1 &amp; "$3:$" &amp; $B$1 &amp;"$140"),ROWS(F$3:F92)),INDIRECT("'" &amp; "funnel_data'!$" &amp; $B$1 &amp; "$3:$" &amp; $B$1 &amp;"$140"),0),COLUMN()+COLUMN(INDIRECT($B$1&amp;"1"))-2)</f>
        <v>4.2820310180952947E-2</v>
      </c>
      <c r="G92" s="12">
        <f ca="1">INDEX(funnel_data!$B$3:$X$140,MATCH(SMALL(INDIRECT("'" &amp; "funnel_data'!$" &amp; $B$1 &amp; "$3:$" &amp; $B$1 &amp;"$140"),ROWS(G$3:G92)),INDIRECT("'" &amp; "funnel_data'!$" &amp; $B$1 &amp; "$3:$" &amp; $B$1 &amp;"$140"),0),COLUMN()+COLUMN(INDIRECT($B$1&amp;"1"))-2)</f>
        <v>3.1662115615661617E-2</v>
      </c>
      <c r="H92" s="12">
        <f ca="1">INDEX(funnel_data!$B$3:$X$140,MATCH(SMALL(INDIRECT("'" &amp; "funnel_data'!$" &amp; $B$1 &amp; "$3:$" &amp; $B$1 &amp;"$140"),ROWS(H$3:H92)),INDIRECT("'" &amp; "funnel_data'!$" &amp; $B$1 &amp; "$3:$" &amp; $B$1 &amp;"$140"),0),COLUMN()+COLUMN(INDIRECT($B$1&amp;"1"))-2)</f>
        <v>5.7676598189211725E-2</v>
      </c>
      <c r="I92" s="12">
        <f ca="1">INDEX(funnel_data!$B$3:$X$140,MATCH(SMALL(INDIRECT("'" &amp; "funnel_data'!$" &amp; $B$1 &amp; "$3:$" &amp; $B$1 &amp;"$140"),ROWS(I$3:I92)),INDIRECT("'" &amp; "funnel_data'!$" &amp; $B$1 &amp; "$3:$" &amp; $B$1 &amp;"$140"),0),COLUMN()+COLUMN(INDIRECT($B$1&amp;"1"))-2)</f>
        <v>2.6641206941390209E-2</v>
      </c>
      <c r="J92" s="12">
        <f ca="1">INDEX(funnel_data!$B$3:$X$140,MATCH(SMALL(INDIRECT("'" &amp; "funnel_data'!$" &amp; $B$1 &amp; "$3:$" &amp; $B$1 &amp;"$140"),ROWS(J$3:J92)),INDIRECT("'" &amp; "funnel_data'!$" &amp; $B$1 &amp; "$3:$" &amp; $B$1 &amp;"$140"),0),COLUMN()+COLUMN(INDIRECT($B$1&amp;"1"))-2)</f>
        <v>6.8137115314250873E-2</v>
      </c>
      <c r="K92" s="12" t="str">
        <f ca="1">INDEX(funnel_data!$B$3:$X$140,MATCH(SMALL(INDIRECT("'" &amp; "funnel_data'!$" &amp; $B$1 &amp; "$3:$" &amp; $B$1 &amp;"$140"),ROWS(K$3:K92)),INDIRECT("'" &amp; "funnel_data'!$" &amp; $B$1 &amp; "$3:$" &amp; $B$1 &amp;"$140"),0),COLUMN()+COLUMN(INDIRECT($B$1&amp;"1"))-2)</f>
        <v/>
      </c>
    </row>
    <row r="93" spans="1:11" x14ac:dyDescent="0.3">
      <c r="A93" s="12"/>
      <c r="B93" s="12" t="str">
        <f ca="1">INDEX(funnel_data!$B$3:$X$140,MATCH(SMALL(INDIRECT("'" &amp; "funnel_data'!$" &amp; $B$1 &amp; "$3:$" &amp; $B$1 &amp;"$140"),ROWS(B$3:B93)),INDIRECT("'" &amp; "funnel_data'!$" &amp; $B$1 &amp; "$3:$" &amp; $B$1 &amp;"$140"),0),1)</f>
        <v>Trust139</v>
      </c>
      <c r="C93" s="12">
        <f ca="1">INDEX(funnel_data!$B$3:$X$140,MATCH(SMALL(INDIRECT("'" &amp; "funnel_data'!$" &amp; $B$1 &amp; "$3:$" &amp; $B$1 &amp;"$140"),ROWS(C$3:C93)),INDIRECT("'" &amp; "funnel_data'!$" &amp; $B$1 &amp; "$3:$" &amp; $B$1 &amp;"$140"),0),COLUMN()+COLUMN(INDIRECT($B$1&amp;"1"))-2)</f>
        <v>946</v>
      </c>
      <c r="D93" s="12">
        <f ca="1">INDEX(funnel_data!$B$3:$X$140,MATCH(SMALL(INDIRECT("'" &amp; "funnel_data'!$" &amp; $B$1 &amp; "$3:$" &amp; $B$1 &amp;"$140"),ROWS(D$3:D93)),INDIRECT("'" &amp; "funnel_data'!$" &amp; $B$1 &amp; "$3:$" &amp; $B$1 &amp;"$140"),0),COLUMN()+COLUMN(INDIRECT($B$1&amp;"1"))-2)</f>
        <v>17</v>
      </c>
      <c r="E93" s="12">
        <f ca="1">INDEX(funnel_data!$B$3:$X$140,MATCH(SMALL(INDIRECT("'" &amp; "funnel_data'!$" &amp; $B$1 &amp; "$3:$" &amp; $B$1 &amp;"$140"),ROWS(E$3:E93)),INDIRECT("'" &amp; "funnel_data'!$" &amp; $B$1 &amp; "$3:$" &amp; $B$1 &amp;"$140"),0),COLUMN()+COLUMN(INDIRECT($B$1&amp;"1"))-2)</f>
        <v>1.7970401691331923E-2</v>
      </c>
      <c r="F93" s="12">
        <f ca="1">INDEX(funnel_data!$B$3:$X$140,MATCH(SMALL(INDIRECT("'" &amp; "funnel_data'!$" &amp; $B$1 &amp; "$3:$" &amp; $B$1 &amp;"$140"),ROWS(F$3:F93)),INDIRECT("'" &amp; "funnel_data'!$" &amp; $B$1 &amp; "$3:$" &amp; $B$1 &amp;"$140"),0),COLUMN()+COLUMN(INDIRECT($B$1&amp;"1"))-2)</f>
        <v>4.2820310180952947E-2</v>
      </c>
      <c r="G93" s="12">
        <f ca="1">INDEX(funnel_data!$B$3:$X$140,MATCH(SMALL(INDIRECT("'" &amp; "funnel_data'!$" &amp; $B$1 &amp; "$3:$" &amp; $B$1 &amp;"$140"),ROWS(G$3:G93)),INDIRECT("'" &amp; "funnel_data'!$" &amp; $B$1 &amp; "$3:$" &amp; $B$1 &amp;"$140"),0),COLUMN()+COLUMN(INDIRECT($B$1&amp;"1"))-2)</f>
        <v>3.1662115615661617E-2</v>
      </c>
      <c r="H93" s="12">
        <f ca="1">INDEX(funnel_data!$B$3:$X$140,MATCH(SMALL(INDIRECT("'" &amp; "funnel_data'!$" &amp; $B$1 &amp; "$3:$" &amp; $B$1 &amp;"$140"),ROWS(H$3:H93)),INDIRECT("'" &amp; "funnel_data'!$" &amp; $B$1 &amp; "$3:$" &amp; $B$1 &amp;"$140"),0),COLUMN()+COLUMN(INDIRECT($B$1&amp;"1"))-2)</f>
        <v>5.7676598189211725E-2</v>
      </c>
      <c r="I93" s="12">
        <f ca="1">INDEX(funnel_data!$B$3:$X$140,MATCH(SMALL(INDIRECT("'" &amp; "funnel_data'!$" &amp; $B$1 &amp; "$3:$" &amp; $B$1 &amp;"$140"),ROWS(I$3:I93)),INDIRECT("'" &amp; "funnel_data'!$" &amp; $B$1 &amp; "$3:$" &amp; $B$1 &amp;"$140"),0),COLUMN()+COLUMN(INDIRECT($B$1&amp;"1"))-2)</f>
        <v>2.6641206941390209E-2</v>
      </c>
      <c r="J93" s="12">
        <f ca="1">INDEX(funnel_data!$B$3:$X$140,MATCH(SMALL(INDIRECT("'" &amp; "funnel_data'!$" &amp; $B$1 &amp; "$3:$" &amp; $B$1 &amp;"$140"),ROWS(J$3:J93)),INDIRECT("'" &amp; "funnel_data'!$" &amp; $B$1 &amp; "$3:$" &amp; $B$1 &amp;"$140"),0),COLUMN()+COLUMN(INDIRECT($B$1&amp;"1"))-2)</f>
        <v>6.8137115314250873E-2</v>
      </c>
      <c r="K93" s="12" t="str">
        <f ca="1">INDEX(funnel_data!$B$3:$X$140,MATCH(SMALL(INDIRECT("'" &amp; "funnel_data'!$" &amp; $B$1 &amp; "$3:$" &amp; $B$1 &amp;"$140"),ROWS(K$3:K93)),INDIRECT("'" &amp; "funnel_data'!$" &amp; $B$1 &amp; "$3:$" &amp; $B$1 &amp;"$140"),0),COLUMN()+COLUMN(INDIRECT($B$1&amp;"1"))-2)</f>
        <v>3SDL</v>
      </c>
    </row>
    <row r="94" spans="1:11" x14ac:dyDescent="0.3">
      <c r="A94" s="12"/>
      <c r="B94" s="12" t="str">
        <f ca="1">INDEX(funnel_data!$B$3:$X$140,MATCH(SMALL(INDIRECT("'" &amp; "funnel_data'!$" &amp; $B$1 &amp; "$3:$" &amp; $B$1 &amp;"$140"),ROWS(B$3:B94)),INDIRECT("'" &amp; "funnel_data'!$" &amp; $B$1 &amp; "$3:$" &amp; $B$1 &amp;"$140"),0),1)</f>
        <v>Trust130</v>
      </c>
      <c r="C94" s="12">
        <f ca="1">INDEX(funnel_data!$B$3:$X$140,MATCH(SMALL(INDIRECT("'" &amp; "funnel_data'!$" &amp; $B$1 &amp; "$3:$" &amp; $B$1 &amp;"$140"),ROWS(C$3:C94)),INDIRECT("'" &amp; "funnel_data'!$" &amp; $B$1 &amp; "$3:$" &amp; $B$1 &amp;"$140"),0),COLUMN()+COLUMN(INDIRECT($B$1&amp;"1"))-2)</f>
        <v>959</v>
      </c>
      <c r="D94" s="12">
        <f ca="1">INDEX(funnel_data!$B$3:$X$140,MATCH(SMALL(INDIRECT("'" &amp; "funnel_data'!$" &amp; $B$1 &amp; "$3:$" &amp; $B$1 &amp;"$140"),ROWS(D$3:D94)),INDIRECT("'" &amp; "funnel_data'!$" &amp; $B$1 &amp; "$3:$" &amp; $B$1 &amp;"$140"),0),COLUMN()+COLUMN(INDIRECT($B$1&amp;"1"))-2)</f>
        <v>56</v>
      </c>
      <c r="E94" s="12">
        <f ca="1">INDEX(funnel_data!$B$3:$X$140,MATCH(SMALL(INDIRECT("'" &amp; "funnel_data'!$" &amp; $B$1 &amp; "$3:$" &amp; $B$1 &amp;"$140"),ROWS(E$3:E94)),INDIRECT("'" &amp; "funnel_data'!$" &amp; $B$1 &amp; "$3:$" &amp; $B$1 &amp;"$140"),0),COLUMN()+COLUMN(INDIRECT($B$1&amp;"1"))-2)</f>
        <v>5.8394160583941604E-2</v>
      </c>
      <c r="F94" s="12">
        <f ca="1">INDEX(funnel_data!$B$3:$X$140,MATCH(SMALL(INDIRECT("'" &amp; "funnel_data'!$" &amp; $B$1 &amp; "$3:$" &amp; $B$1 &amp;"$140"),ROWS(F$3:F94)),INDIRECT("'" &amp; "funnel_data'!$" &amp; $B$1 &amp; "$3:$" &amp; $B$1 &amp;"$140"),0),COLUMN()+COLUMN(INDIRECT($B$1&amp;"1"))-2)</f>
        <v>4.2820310180952947E-2</v>
      </c>
      <c r="G94" s="12">
        <f ca="1">INDEX(funnel_data!$B$3:$X$140,MATCH(SMALL(INDIRECT("'" &amp; "funnel_data'!$" &amp; $B$1 &amp; "$3:$" &amp; $B$1 &amp;"$140"),ROWS(G$3:G94)),INDIRECT("'" &amp; "funnel_data'!$" &amp; $B$1 &amp; "$3:$" &amp; $B$1 &amp;"$140"),0),COLUMN()+COLUMN(INDIRECT($B$1&amp;"1"))-2)</f>
        <v>3.1727021269919199E-2</v>
      </c>
      <c r="H94" s="12">
        <f ca="1">INDEX(funnel_data!$B$3:$X$140,MATCH(SMALL(INDIRECT("'" &amp; "funnel_data'!$" &amp; $B$1 &amp; "$3:$" &amp; $B$1 &amp;"$140"),ROWS(H$3:H94)),INDIRECT("'" &amp; "funnel_data'!$" &amp; $B$1 &amp; "$3:$" &amp; $B$1 &amp;"$140"),0),COLUMN()+COLUMN(INDIRECT($B$1&amp;"1"))-2)</f>
        <v>5.7561761980687909E-2</v>
      </c>
      <c r="I94" s="12">
        <f ca="1">INDEX(funnel_data!$B$3:$X$140,MATCH(SMALL(INDIRECT("'" &amp; "funnel_data'!$" &amp; $B$1 &amp; "$3:$" &amp; $B$1 &amp;"$140"),ROWS(I$3:I94)),INDIRECT("'" &amp; "funnel_data'!$" &amp; $B$1 &amp; "$3:$" &amp; $B$1 &amp;"$140"),0),COLUMN()+COLUMN(INDIRECT($B$1&amp;"1"))-2)</f>
        <v>2.6726302110900158E-2</v>
      </c>
      <c r="J94" s="12">
        <f ca="1">INDEX(funnel_data!$B$3:$X$140,MATCH(SMALL(INDIRECT("'" &amp; "funnel_data'!$" &amp; $B$1 &amp; "$3:$" &amp; $B$1 &amp;"$140"),ROWS(J$3:J94)),INDIRECT("'" &amp; "funnel_data'!$" &amp; $B$1 &amp; "$3:$" &amp; $B$1 &amp;"$140"),0),COLUMN()+COLUMN(INDIRECT($B$1&amp;"1"))-2)</f>
        <v>6.7929372675790869E-2</v>
      </c>
      <c r="K94" s="12" t="str">
        <f ca="1">INDEX(funnel_data!$B$3:$X$140,MATCH(SMALL(INDIRECT("'" &amp; "funnel_data'!$" &amp; $B$1 &amp; "$3:$" &amp; $B$1 &amp;"$140"),ROWS(K$3:K94)),INDIRECT("'" &amp; "funnel_data'!$" &amp; $B$1 &amp; "$3:$" &amp; $B$1 &amp;"$140"),0),COLUMN()+COLUMN(INDIRECT($B$1&amp;"1"))-2)</f>
        <v/>
      </c>
    </row>
    <row r="95" spans="1:11" x14ac:dyDescent="0.3">
      <c r="A95" s="12"/>
      <c r="B95" s="12" t="str">
        <f ca="1">INDEX(funnel_data!$B$3:$X$140,MATCH(SMALL(INDIRECT("'" &amp; "funnel_data'!$" &amp; $B$1 &amp; "$3:$" &amp; $B$1 &amp;"$140"),ROWS(B$3:B95)),INDIRECT("'" &amp; "funnel_data'!$" &amp; $B$1 &amp; "$3:$" &amp; $B$1 &amp;"$140"),0),1)</f>
        <v>Trust047</v>
      </c>
      <c r="C95" s="12">
        <f ca="1">INDEX(funnel_data!$B$3:$X$140,MATCH(SMALL(INDIRECT("'" &amp; "funnel_data'!$" &amp; $B$1 &amp; "$3:$" &amp; $B$1 &amp;"$140"),ROWS(C$3:C95)),INDIRECT("'" &amp; "funnel_data'!$" &amp; $B$1 &amp; "$3:$" &amp; $B$1 &amp;"$140"),0),COLUMN()+COLUMN(INDIRECT($B$1&amp;"1"))-2)</f>
        <v>983</v>
      </c>
      <c r="D95" s="12">
        <f ca="1">INDEX(funnel_data!$B$3:$X$140,MATCH(SMALL(INDIRECT("'" &amp; "funnel_data'!$" &amp; $B$1 &amp; "$3:$" &amp; $B$1 &amp;"$140"),ROWS(D$3:D95)),INDIRECT("'" &amp; "funnel_data'!$" &amp; $B$1 &amp; "$3:$" &amp; $B$1 &amp;"$140"),0),COLUMN()+COLUMN(INDIRECT($B$1&amp;"1"))-2)</f>
        <v>35</v>
      </c>
      <c r="E95" s="12">
        <f ca="1">INDEX(funnel_data!$B$3:$X$140,MATCH(SMALL(INDIRECT("'" &amp; "funnel_data'!$" &amp; $B$1 &amp; "$3:$" &amp; $B$1 &amp;"$140"),ROWS(E$3:E95)),INDIRECT("'" &amp; "funnel_data'!$" &amp; $B$1 &amp; "$3:$" &amp; $B$1 &amp;"$140"),0),COLUMN()+COLUMN(INDIRECT($B$1&amp;"1"))-2)</f>
        <v>3.5605289928789419E-2</v>
      </c>
      <c r="F95" s="12">
        <f ca="1">INDEX(funnel_data!$B$3:$X$140,MATCH(SMALL(INDIRECT("'" &amp; "funnel_data'!$" &amp; $B$1 &amp; "$3:$" &amp; $B$1 &amp;"$140"),ROWS(F$3:F95)),INDIRECT("'" &amp; "funnel_data'!$" &amp; $B$1 &amp; "$3:$" &amp; $B$1 &amp;"$140"),0),COLUMN()+COLUMN(INDIRECT($B$1&amp;"1"))-2)</f>
        <v>4.2820310180952947E-2</v>
      </c>
      <c r="G95" s="12">
        <f ca="1">INDEX(funnel_data!$B$3:$X$140,MATCH(SMALL(INDIRECT("'" &amp; "funnel_data'!$" &amp; $B$1 &amp; "$3:$" &amp; $B$1 &amp;"$140"),ROWS(G$3:G95)),INDIRECT("'" &amp; "funnel_data'!$" &amp; $B$1 &amp; "$3:$" &amp; $B$1 &amp;"$140"),0),COLUMN()+COLUMN(INDIRECT($B$1&amp;"1"))-2)</f>
        <v>3.1843795944948447E-2</v>
      </c>
      <c r="H95" s="12">
        <f ca="1">INDEX(funnel_data!$B$3:$X$140,MATCH(SMALL(INDIRECT("'" &amp; "funnel_data'!$" &amp; $B$1 &amp; "$3:$" &amp; $B$1 &amp;"$140"),ROWS(H$3:H95)),INDIRECT("'" &amp; "funnel_data'!$" &amp; $B$1 &amp; "$3:$" &amp; $B$1 &amp;"$140"),0),COLUMN()+COLUMN(INDIRECT($B$1&amp;"1"))-2)</f>
        <v>5.7356263938779094E-2</v>
      </c>
      <c r="I95" s="12">
        <f ca="1">INDEX(funnel_data!$B$3:$X$140,MATCH(SMALL(INDIRECT("'" &amp; "funnel_data'!$" &amp; $B$1 &amp; "$3:$" &amp; $B$1 &amp;"$140"),ROWS(I$3:I95)),INDIRECT("'" &amp; "funnel_data'!$" &amp; $B$1 &amp; "$3:$" &amp; $B$1 &amp;"$140"),0),COLUMN()+COLUMN(INDIRECT($B$1&amp;"1"))-2)</f>
        <v>2.6879689668463356E-2</v>
      </c>
      <c r="J95" s="12">
        <f ca="1">INDEX(funnel_data!$B$3:$X$140,MATCH(SMALL(INDIRECT("'" &amp; "funnel_data'!$" &amp; $B$1 &amp; "$3:$" &amp; $B$1 &amp;"$140"),ROWS(J$3:J95)),INDIRECT("'" &amp; "funnel_data'!$" &amp; $B$1 &amp; "$3:$" &amp; $B$1 &amp;"$140"),0),COLUMN()+COLUMN(INDIRECT($B$1&amp;"1"))-2)</f>
        <v>6.7557999675752781E-2</v>
      </c>
      <c r="K95" s="12" t="str">
        <f ca="1">INDEX(funnel_data!$B$3:$X$140,MATCH(SMALL(INDIRECT("'" &amp; "funnel_data'!$" &amp; $B$1 &amp; "$3:$" &amp; $B$1 &amp;"$140"),ROWS(K$3:K95)),INDIRECT("'" &amp; "funnel_data'!$" &amp; $B$1 &amp; "$3:$" &amp; $B$1 &amp;"$140"),0),COLUMN()+COLUMN(INDIRECT($B$1&amp;"1"))-2)</f>
        <v/>
      </c>
    </row>
    <row r="96" spans="1:11" x14ac:dyDescent="0.3">
      <c r="A96" s="12"/>
      <c r="B96" s="12" t="str">
        <f ca="1">INDEX(funnel_data!$B$3:$X$140,MATCH(SMALL(INDIRECT("'" &amp; "funnel_data'!$" &amp; $B$1 &amp; "$3:$" &amp; $B$1 &amp;"$140"),ROWS(B$3:B96)),INDIRECT("'" &amp; "funnel_data'!$" &amp; $B$1 &amp; "$3:$" &amp; $B$1 &amp;"$140"),0),1)</f>
        <v>Trust138</v>
      </c>
      <c r="C96" s="12">
        <f ca="1">INDEX(funnel_data!$B$3:$X$140,MATCH(SMALL(INDIRECT("'" &amp; "funnel_data'!$" &amp; $B$1 &amp; "$3:$" &amp; $B$1 &amp;"$140"),ROWS(C$3:C96)),INDIRECT("'" &amp; "funnel_data'!$" &amp; $B$1 &amp; "$3:$" &amp; $B$1 &amp;"$140"),0),COLUMN()+COLUMN(INDIRECT($B$1&amp;"1"))-2)</f>
        <v>983</v>
      </c>
      <c r="D96" s="12">
        <f ca="1">INDEX(funnel_data!$B$3:$X$140,MATCH(SMALL(INDIRECT("'" &amp; "funnel_data'!$" &amp; $B$1 &amp; "$3:$" &amp; $B$1 &amp;"$140"),ROWS(D$3:D96)),INDIRECT("'" &amp; "funnel_data'!$" &amp; $B$1 &amp; "$3:$" &amp; $B$1 &amp;"$140"),0),COLUMN()+COLUMN(INDIRECT($B$1&amp;"1"))-2)</f>
        <v>51</v>
      </c>
      <c r="E96" s="12">
        <f ca="1">INDEX(funnel_data!$B$3:$X$140,MATCH(SMALL(INDIRECT("'" &amp; "funnel_data'!$" &amp; $B$1 &amp; "$3:$" &amp; $B$1 &amp;"$140"),ROWS(E$3:E96)),INDIRECT("'" &amp; "funnel_data'!$" &amp; $B$1 &amp; "$3:$" &amp; $B$1 &amp;"$140"),0),COLUMN()+COLUMN(INDIRECT($B$1&amp;"1"))-2)</f>
        <v>5.188199389623601E-2</v>
      </c>
      <c r="F96" s="12">
        <f ca="1">INDEX(funnel_data!$B$3:$X$140,MATCH(SMALL(INDIRECT("'" &amp; "funnel_data'!$" &amp; $B$1 &amp; "$3:$" &amp; $B$1 &amp;"$140"),ROWS(F$3:F96)),INDIRECT("'" &amp; "funnel_data'!$" &amp; $B$1 &amp; "$3:$" &amp; $B$1 &amp;"$140"),0),COLUMN()+COLUMN(INDIRECT($B$1&amp;"1"))-2)</f>
        <v>4.2820310180952947E-2</v>
      </c>
      <c r="G96" s="12">
        <f ca="1">INDEX(funnel_data!$B$3:$X$140,MATCH(SMALL(INDIRECT("'" &amp; "funnel_data'!$" &amp; $B$1 &amp; "$3:$" &amp; $B$1 &amp;"$140"),ROWS(G$3:G96)),INDIRECT("'" &amp; "funnel_data'!$" &amp; $B$1 &amp; "$3:$" &amp; $B$1 &amp;"$140"),0),COLUMN()+COLUMN(INDIRECT($B$1&amp;"1"))-2)</f>
        <v>3.1843795944948447E-2</v>
      </c>
      <c r="H96" s="12">
        <f ca="1">INDEX(funnel_data!$B$3:$X$140,MATCH(SMALL(INDIRECT("'" &amp; "funnel_data'!$" &amp; $B$1 &amp; "$3:$" &amp; $B$1 &amp;"$140"),ROWS(H$3:H96)),INDIRECT("'" &amp; "funnel_data'!$" &amp; $B$1 &amp; "$3:$" &amp; $B$1 &amp;"$140"),0),COLUMN()+COLUMN(INDIRECT($B$1&amp;"1"))-2)</f>
        <v>5.7356263938779094E-2</v>
      </c>
      <c r="I96" s="12">
        <f ca="1">INDEX(funnel_data!$B$3:$X$140,MATCH(SMALL(INDIRECT("'" &amp; "funnel_data'!$" &amp; $B$1 &amp; "$3:$" &amp; $B$1 &amp;"$140"),ROWS(I$3:I96)),INDIRECT("'" &amp; "funnel_data'!$" &amp; $B$1 &amp; "$3:$" &amp; $B$1 &amp;"$140"),0),COLUMN()+COLUMN(INDIRECT($B$1&amp;"1"))-2)</f>
        <v>2.6879689668463356E-2</v>
      </c>
      <c r="J96" s="12">
        <f ca="1">INDEX(funnel_data!$B$3:$X$140,MATCH(SMALL(INDIRECT("'" &amp; "funnel_data'!$" &amp; $B$1 &amp; "$3:$" &amp; $B$1 &amp;"$140"),ROWS(J$3:J96)),INDIRECT("'" &amp; "funnel_data'!$" &amp; $B$1 &amp; "$3:$" &amp; $B$1 &amp;"$140"),0),COLUMN()+COLUMN(INDIRECT($B$1&amp;"1"))-2)</f>
        <v>6.7557999675752781E-2</v>
      </c>
      <c r="K96" s="12" t="str">
        <f ca="1">INDEX(funnel_data!$B$3:$X$140,MATCH(SMALL(INDIRECT("'" &amp; "funnel_data'!$" &amp; $B$1 &amp; "$3:$" &amp; $B$1 &amp;"$140"),ROWS(K$3:K96)),INDIRECT("'" &amp; "funnel_data'!$" &amp; $B$1 &amp; "$3:$" &amp; $B$1 &amp;"$140"),0),COLUMN()+COLUMN(INDIRECT($B$1&amp;"1"))-2)</f>
        <v/>
      </c>
    </row>
    <row r="97" spans="1:11" x14ac:dyDescent="0.3">
      <c r="A97" s="12"/>
      <c r="B97" s="12" t="str">
        <f ca="1">INDEX(funnel_data!$B$3:$X$140,MATCH(SMALL(INDIRECT("'" &amp; "funnel_data'!$" &amp; $B$1 &amp; "$3:$" &amp; $B$1 &amp;"$140"),ROWS(B$3:B97)),INDIRECT("'" &amp; "funnel_data'!$" &amp; $B$1 &amp; "$3:$" &amp; $B$1 &amp;"$140"),0),1)</f>
        <v>Trust131</v>
      </c>
      <c r="C97" s="12">
        <f ca="1">INDEX(funnel_data!$B$3:$X$140,MATCH(SMALL(INDIRECT("'" &amp; "funnel_data'!$" &amp; $B$1 &amp; "$3:$" &amp; $B$1 &amp;"$140"),ROWS(C$3:C97)),INDIRECT("'" &amp; "funnel_data'!$" &amp; $B$1 &amp; "$3:$" &amp; $B$1 &amp;"$140"),0),COLUMN()+COLUMN(INDIRECT($B$1&amp;"1"))-2)</f>
        <v>996</v>
      </c>
      <c r="D97" s="12">
        <f ca="1">INDEX(funnel_data!$B$3:$X$140,MATCH(SMALL(INDIRECT("'" &amp; "funnel_data'!$" &amp; $B$1 &amp; "$3:$" &amp; $B$1 &amp;"$140"),ROWS(D$3:D97)),INDIRECT("'" &amp; "funnel_data'!$" &amp; $B$1 &amp; "$3:$" &amp; $B$1 &amp;"$140"),0),COLUMN()+COLUMN(INDIRECT($B$1&amp;"1"))-2)</f>
        <v>51</v>
      </c>
      <c r="E97" s="12">
        <f ca="1">INDEX(funnel_data!$B$3:$X$140,MATCH(SMALL(INDIRECT("'" &amp; "funnel_data'!$" &amp; $B$1 &amp; "$3:$" &amp; $B$1 &amp;"$140"),ROWS(E$3:E97)),INDIRECT("'" &amp; "funnel_data'!$" &amp; $B$1 &amp; "$3:$" &amp; $B$1 &amp;"$140"),0),COLUMN()+COLUMN(INDIRECT($B$1&amp;"1"))-2)</f>
        <v>5.1204819277108432E-2</v>
      </c>
      <c r="F97" s="12">
        <f ca="1">INDEX(funnel_data!$B$3:$X$140,MATCH(SMALL(INDIRECT("'" &amp; "funnel_data'!$" &amp; $B$1 &amp; "$3:$" &amp; $B$1 &amp;"$140"),ROWS(F$3:F97)),INDIRECT("'" &amp; "funnel_data'!$" &amp; $B$1 &amp; "$3:$" &amp; $B$1 &amp;"$140"),0),COLUMN()+COLUMN(INDIRECT($B$1&amp;"1"))-2)</f>
        <v>4.2820310180952947E-2</v>
      </c>
      <c r="G97" s="12">
        <f ca="1">INDEX(funnel_data!$B$3:$X$140,MATCH(SMALL(INDIRECT("'" &amp; "funnel_data'!$" &amp; $B$1 &amp; "$3:$" &amp; $B$1 &amp;"$140"),ROWS(G$3:G97)),INDIRECT("'" &amp; "funnel_data'!$" &amp; $B$1 &amp; "$3:$" &amp; $B$1 &amp;"$140"),0),COLUMN()+COLUMN(INDIRECT($B$1&amp;"1"))-2)</f>
        <v>3.1905459700971348E-2</v>
      </c>
      <c r="H97" s="12">
        <f ca="1">INDEX(funnel_data!$B$3:$X$140,MATCH(SMALL(INDIRECT("'" &amp; "funnel_data'!$" &amp; $B$1 &amp; "$3:$" &amp; $B$1 &amp;"$140"),ROWS(H$3:H97)),INDIRECT("'" &amp; "funnel_data'!$" &amp; $B$1 &amp; "$3:$" &amp; $B$1 &amp;"$140"),0),COLUMN()+COLUMN(INDIRECT($B$1&amp;"1"))-2)</f>
        <v>5.7248320138213453E-2</v>
      </c>
      <c r="I97" s="12">
        <f ca="1">INDEX(funnel_data!$B$3:$X$140,MATCH(SMALL(INDIRECT("'" &amp; "funnel_data'!$" &amp; $B$1 &amp; "$3:$" &amp; $B$1 &amp;"$140"),ROWS(I$3:I97)),INDIRECT("'" &amp; "funnel_data'!$" &amp; $B$1 &amp; "$3:$" &amp; $B$1 &amp;"$140"),0),COLUMN()+COLUMN(INDIRECT($B$1&amp;"1"))-2)</f>
        <v>2.6960836784642957E-2</v>
      </c>
      <c r="J97" s="12">
        <f ca="1">INDEX(funnel_data!$B$3:$X$140,MATCH(SMALL(INDIRECT("'" &amp; "funnel_data'!$" &amp; $B$1 &amp; "$3:$" &amp; $B$1 &amp;"$140"),ROWS(J$3:J97)),INDIRECT("'" &amp; "funnel_data'!$" &amp; $B$1 &amp; "$3:$" &amp; $B$1 &amp;"$140"),0),COLUMN()+COLUMN(INDIRECT($B$1&amp;"1"))-2)</f>
        <v>6.7363121793044697E-2</v>
      </c>
      <c r="K97" s="12" t="str">
        <f ca="1">INDEX(funnel_data!$B$3:$X$140,MATCH(SMALL(INDIRECT("'" &amp; "funnel_data'!$" &amp; $B$1 &amp; "$3:$" &amp; $B$1 &amp;"$140"),ROWS(K$3:K97)),INDIRECT("'" &amp; "funnel_data'!$" &amp; $B$1 &amp; "$3:$" &amp; $B$1 &amp;"$140"),0),COLUMN()+COLUMN(INDIRECT($B$1&amp;"1"))-2)</f>
        <v/>
      </c>
    </row>
    <row r="98" spans="1:11" x14ac:dyDescent="0.3">
      <c r="A98" s="12"/>
      <c r="B98" s="12" t="str">
        <f ca="1">INDEX(funnel_data!$B$3:$X$140,MATCH(SMALL(INDIRECT("'" &amp; "funnel_data'!$" &amp; $B$1 &amp; "$3:$" &amp; $B$1 &amp;"$140"),ROWS(B$3:B98)),INDIRECT("'" &amp; "funnel_data'!$" &amp; $B$1 &amp; "$3:$" &amp; $B$1 &amp;"$140"),0),1)</f>
        <v>Trust016</v>
      </c>
      <c r="C98" s="12">
        <f ca="1">INDEX(funnel_data!$B$3:$X$140,MATCH(SMALL(INDIRECT("'" &amp; "funnel_data'!$" &amp; $B$1 &amp; "$3:$" &amp; $B$1 &amp;"$140"),ROWS(C$3:C98)),INDIRECT("'" &amp; "funnel_data'!$" &amp; $B$1 &amp; "$3:$" &amp; $B$1 &amp;"$140"),0),COLUMN()+COLUMN(INDIRECT($B$1&amp;"1"))-2)</f>
        <v>1007</v>
      </c>
      <c r="D98" s="12">
        <f ca="1">INDEX(funnel_data!$B$3:$X$140,MATCH(SMALL(INDIRECT("'" &amp; "funnel_data'!$" &amp; $B$1 &amp; "$3:$" &amp; $B$1 &amp;"$140"),ROWS(D$3:D98)),INDIRECT("'" &amp; "funnel_data'!$" &amp; $B$1 &amp; "$3:$" &amp; $B$1 &amp;"$140"),0),COLUMN()+COLUMN(INDIRECT($B$1&amp;"1"))-2)</f>
        <v>48</v>
      </c>
      <c r="E98" s="12">
        <f ca="1">INDEX(funnel_data!$B$3:$X$140,MATCH(SMALL(INDIRECT("'" &amp; "funnel_data'!$" &amp; $B$1 &amp; "$3:$" &amp; $B$1 &amp;"$140"),ROWS(E$3:E98)),INDIRECT("'" &amp; "funnel_data'!$" &amp; $B$1 &amp; "$3:$" &amp; $B$1 &amp;"$140"),0),COLUMN()+COLUMN(INDIRECT($B$1&amp;"1"))-2)</f>
        <v>4.7666335650446874E-2</v>
      </c>
      <c r="F98" s="12">
        <f ca="1">INDEX(funnel_data!$B$3:$X$140,MATCH(SMALL(INDIRECT("'" &amp; "funnel_data'!$" &amp; $B$1 &amp; "$3:$" &amp; $B$1 &amp;"$140"),ROWS(F$3:F98)),INDIRECT("'" &amp; "funnel_data'!$" &amp; $B$1 &amp; "$3:$" &amp; $B$1 &amp;"$140"),0),COLUMN()+COLUMN(INDIRECT($B$1&amp;"1"))-2)</f>
        <v>4.2820310180952947E-2</v>
      </c>
      <c r="G98" s="12">
        <f ca="1">INDEX(funnel_data!$B$3:$X$140,MATCH(SMALL(INDIRECT("'" &amp; "funnel_data'!$" &amp; $B$1 &amp; "$3:$" &amp; $B$1 &amp;"$140"),ROWS(G$3:G98)),INDIRECT("'" &amp; "funnel_data'!$" &amp; $B$1 &amp; "$3:$" &amp; $B$1 &amp;"$140"),0),COLUMN()+COLUMN(INDIRECT($B$1&amp;"1"))-2)</f>
        <v>3.1956796304619152E-2</v>
      </c>
      <c r="H98" s="12">
        <f ca="1">INDEX(funnel_data!$B$3:$X$140,MATCH(SMALL(INDIRECT("'" &amp; "funnel_data'!$" &amp; $B$1 &amp; "$3:$" &amp; $B$1 &amp;"$140"),ROWS(H$3:H98)),INDIRECT("'" &amp; "funnel_data'!$" &amp; $B$1 &amp; "$3:$" &amp; $B$1 &amp;"$140"),0),COLUMN()+COLUMN(INDIRECT($B$1&amp;"1"))-2)</f>
        <v>5.71587532576854E-2</v>
      </c>
      <c r="I98" s="12">
        <f ca="1">INDEX(funnel_data!$B$3:$X$140,MATCH(SMALL(INDIRECT("'" &amp; "funnel_data'!$" &amp; $B$1 &amp; "$3:$" &amp; $B$1 &amp;"$140"),ROWS(I$3:I98)),INDIRECT("'" &amp; "funnel_data'!$" &amp; $B$1 &amp; "$3:$" &amp; $B$1 &amp;"$140"),0),COLUMN()+COLUMN(INDIRECT($B$1&amp;"1"))-2)</f>
        <v>2.7028472541985666E-2</v>
      </c>
      <c r="J98" s="12">
        <f ca="1">INDEX(funnel_data!$B$3:$X$140,MATCH(SMALL(INDIRECT("'" &amp; "funnel_data'!$" &amp; $B$1 &amp; "$3:$" &amp; $B$1 &amp;"$140"),ROWS(J$3:J98)),INDIRECT("'" &amp; "funnel_data'!$" &amp; $B$1 &amp; "$3:$" &amp; $B$1 &amp;"$140"),0),COLUMN()+COLUMN(INDIRECT($B$1&amp;"1"))-2)</f>
        <v>6.7201524319347228E-2</v>
      </c>
      <c r="K98" s="12" t="str">
        <f ca="1">INDEX(funnel_data!$B$3:$X$140,MATCH(SMALL(INDIRECT("'" &amp; "funnel_data'!$" &amp; $B$1 &amp; "$3:$" &amp; $B$1 &amp;"$140"),ROWS(K$3:K98)),INDIRECT("'" &amp; "funnel_data'!$" &amp; $B$1 &amp; "$3:$" &amp; $B$1 &amp;"$140"),0),COLUMN()+COLUMN(INDIRECT($B$1&amp;"1"))-2)</f>
        <v/>
      </c>
    </row>
    <row r="99" spans="1:11" x14ac:dyDescent="0.3">
      <c r="A99" s="12"/>
      <c r="B99" s="12" t="str">
        <f ca="1">INDEX(funnel_data!$B$3:$X$140,MATCH(SMALL(INDIRECT("'" &amp; "funnel_data'!$" &amp; $B$1 &amp; "$3:$" &amp; $B$1 &amp;"$140"),ROWS(B$3:B99)),INDIRECT("'" &amp; "funnel_data'!$" &amp; $B$1 &amp; "$3:$" &amp; $B$1 &amp;"$140"),0),1)</f>
        <v>Trust012</v>
      </c>
      <c r="C99" s="12">
        <f ca="1">INDEX(funnel_data!$B$3:$X$140,MATCH(SMALL(INDIRECT("'" &amp; "funnel_data'!$" &amp; $B$1 &amp; "$3:$" &amp; $B$1 &amp;"$140"),ROWS(C$3:C99)),INDIRECT("'" &amp; "funnel_data'!$" &amp; $B$1 &amp; "$3:$" &amp; $B$1 &amp;"$140"),0),COLUMN()+COLUMN(INDIRECT($B$1&amp;"1"))-2)</f>
        <v>1008</v>
      </c>
      <c r="D99" s="12">
        <f ca="1">INDEX(funnel_data!$B$3:$X$140,MATCH(SMALL(INDIRECT("'" &amp; "funnel_data'!$" &amp; $B$1 &amp; "$3:$" &amp; $B$1 &amp;"$140"),ROWS(D$3:D99)),INDIRECT("'" &amp; "funnel_data'!$" &amp; $B$1 &amp; "$3:$" &amp; $B$1 &amp;"$140"),0),COLUMN()+COLUMN(INDIRECT($B$1&amp;"1"))-2)</f>
        <v>42</v>
      </c>
      <c r="E99" s="12">
        <f ca="1">INDEX(funnel_data!$B$3:$X$140,MATCH(SMALL(INDIRECT("'" &amp; "funnel_data'!$" &amp; $B$1 &amp; "$3:$" &amp; $B$1 &amp;"$140"),ROWS(E$3:E99)),INDIRECT("'" &amp; "funnel_data'!$" &amp; $B$1 &amp; "$3:$" &amp; $B$1 &amp;"$140"),0),COLUMN()+COLUMN(INDIRECT($B$1&amp;"1"))-2)</f>
        <v>4.1666666666666664E-2</v>
      </c>
      <c r="F99" s="12">
        <f ca="1">INDEX(funnel_data!$B$3:$X$140,MATCH(SMALL(INDIRECT("'" &amp; "funnel_data'!$" &amp; $B$1 &amp; "$3:$" &amp; $B$1 &amp;"$140"),ROWS(F$3:F99)),INDIRECT("'" &amp; "funnel_data'!$" &amp; $B$1 &amp; "$3:$" &amp; $B$1 &amp;"$140"),0),COLUMN()+COLUMN(INDIRECT($B$1&amp;"1"))-2)</f>
        <v>4.2820310180952947E-2</v>
      </c>
      <c r="G99" s="12">
        <f ca="1">INDEX(funnel_data!$B$3:$X$140,MATCH(SMALL(INDIRECT("'" &amp; "funnel_data'!$" &amp; $B$1 &amp; "$3:$" &amp; $B$1 &amp;"$140"),ROWS(G$3:G99)),INDIRECT("'" &amp; "funnel_data'!$" &amp; $B$1 &amp; "$3:$" &amp; $B$1 &amp;"$140"),0),COLUMN()+COLUMN(INDIRECT($B$1&amp;"1"))-2)</f>
        <v>3.1961425791227335E-2</v>
      </c>
      <c r="H99" s="12">
        <f ca="1">INDEX(funnel_data!$B$3:$X$140,MATCH(SMALL(INDIRECT("'" &amp; "funnel_data'!$" &amp; $B$1 &amp; "$3:$" &amp; $B$1 &amp;"$140"),ROWS(H$3:H99)),INDIRECT("'" &amp; "funnel_data'!$" &amp; $B$1 &amp; "$3:$" &amp; $B$1 &amp;"$140"),0),COLUMN()+COLUMN(INDIRECT($B$1&amp;"1"))-2)</f>
        <v>5.7150689509034236E-2</v>
      </c>
      <c r="I99" s="12">
        <f ca="1">INDEX(funnel_data!$B$3:$X$140,MATCH(SMALL(INDIRECT("'" &amp; "funnel_data'!$" &amp; $B$1 &amp; "$3:$" &amp; $B$1 &amp;"$140"),ROWS(I$3:I99)),INDIRECT("'" &amp; "funnel_data'!$" &amp; $B$1 &amp; "$3:$" &amp; $B$1 &amp;"$140"),0),COLUMN()+COLUMN(INDIRECT($B$1&amp;"1"))-2)</f>
        <v>2.7034575386415544E-2</v>
      </c>
      <c r="J99" s="12">
        <f ca="1">INDEX(funnel_data!$B$3:$X$140,MATCH(SMALL(INDIRECT("'" &amp; "funnel_data'!$" &amp; $B$1 &amp; "$3:$" &amp; $B$1 &amp;"$140"),ROWS(J$3:J99)),INDIRECT("'" &amp; "funnel_data'!$" &amp; $B$1 &amp; "$3:$" &amp; $B$1 &amp;"$140"),0),COLUMN()+COLUMN(INDIRECT($B$1&amp;"1"))-2)</f>
        <v>6.7186980236546692E-2</v>
      </c>
      <c r="K99" s="12" t="str">
        <f ca="1">INDEX(funnel_data!$B$3:$X$140,MATCH(SMALL(INDIRECT("'" &amp; "funnel_data'!$" &amp; $B$1 &amp; "$3:$" &amp; $B$1 &amp;"$140"),ROWS(K$3:K99)),INDIRECT("'" &amp; "funnel_data'!$" &amp; $B$1 &amp; "$3:$" &amp; $B$1 &amp;"$140"),0),COLUMN()+COLUMN(INDIRECT($B$1&amp;"1"))-2)</f>
        <v/>
      </c>
    </row>
    <row r="100" spans="1:11" x14ac:dyDescent="0.3">
      <c r="A100" s="12"/>
      <c r="B100" s="12" t="str">
        <f ca="1">INDEX(funnel_data!$B$3:$X$140,MATCH(SMALL(INDIRECT("'" &amp; "funnel_data'!$" &amp; $B$1 &amp; "$3:$" &amp; $B$1 &amp;"$140"),ROWS(B$3:B100)),INDIRECT("'" &amp; "funnel_data'!$" &amp; $B$1 &amp; "$3:$" &amp; $B$1 &amp;"$140"),0),1)</f>
        <v>Trust070</v>
      </c>
      <c r="C100" s="12">
        <f ca="1">INDEX(funnel_data!$B$3:$X$140,MATCH(SMALL(INDIRECT("'" &amp; "funnel_data'!$" &amp; $B$1 &amp; "$3:$" &amp; $B$1 &amp;"$140"),ROWS(C$3:C100)),INDIRECT("'" &amp; "funnel_data'!$" &amp; $B$1 &amp; "$3:$" &amp; $B$1 &amp;"$140"),0),COLUMN()+COLUMN(INDIRECT($B$1&amp;"1"))-2)</f>
        <v>1030</v>
      </c>
      <c r="D100" s="12">
        <f ca="1">INDEX(funnel_data!$B$3:$X$140,MATCH(SMALL(INDIRECT("'" &amp; "funnel_data'!$" &amp; $B$1 &amp; "$3:$" &amp; $B$1 &amp;"$140"),ROWS(D$3:D100)),INDIRECT("'" &amp; "funnel_data'!$" &amp; $B$1 &amp; "$3:$" &amp; $B$1 &amp;"$140"),0),COLUMN()+COLUMN(INDIRECT($B$1&amp;"1"))-2)</f>
        <v>45</v>
      </c>
      <c r="E100" s="12">
        <f ca="1">INDEX(funnel_data!$B$3:$X$140,MATCH(SMALL(INDIRECT("'" &amp; "funnel_data'!$" &amp; $B$1 &amp; "$3:$" &amp; $B$1 &amp;"$140"),ROWS(E$3:E100)),INDIRECT("'" &amp; "funnel_data'!$" &amp; $B$1 &amp; "$3:$" &amp; $B$1 &amp;"$140"),0),COLUMN()+COLUMN(INDIRECT($B$1&amp;"1"))-2)</f>
        <v>4.3689320388349516E-2</v>
      </c>
      <c r="F100" s="12">
        <f ca="1">INDEX(funnel_data!$B$3:$X$140,MATCH(SMALL(INDIRECT("'" &amp; "funnel_data'!$" &amp; $B$1 &amp; "$3:$" &amp; $B$1 &amp;"$140"),ROWS(F$3:F100)),INDIRECT("'" &amp; "funnel_data'!$" &amp; $B$1 &amp; "$3:$" &amp; $B$1 &amp;"$140"),0),COLUMN()+COLUMN(INDIRECT($B$1&amp;"1"))-2)</f>
        <v>4.2820310180952947E-2</v>
      </c>
      <c r="G100" s="12">
        <f ca="1">INDEX(funnel_data!$B$3:$X$140,MATCH(SMALL(INDIRECT("'" &amp; "funnel_data'!$" &amp; $B$1 &amp; "$3:$" &amp; $B$1 &amp;"$140"),ROWS(G$3:G100)),INDIRECT("'" &amp; "funnel_data'!$" &amp; $B$1 &amp; "$3:$" &amp; $B$1 &amp;"$140"),0),COLUMN()+COLUMN(INDIRECT($B$1&amp;"1"))-2)</f>
        <v>3.2061734157632298E-2</v>
      </c>
      <c r="H100" s="12">
        <f ca="1">INDEX(funnel_data!$B$3:$X$140,MATCH(SMALL(INDIRECT("'" &amp; "funnel_data'!$" &amp; $B$1 &amp; "$3:$" &amp; $B$1 &amp;"$140"),ROWS(H$3:H100)),INDIRECT("'" &amp; "funnel_data'!$" &amp; $B$1 &amp; "$3:$" &amp; $B$1 &amp;"$140"),0),COLUMN()+COLUMN(INDIRECT($B$1&amp;"1"))-2)</f>
        <v>5.6976508231494888E-2</v>
      </c>
      <c r="I100" s="12">
        <f ca="1">INDEX(funnel_data!$B$3:$X$140,MATCH(SMALL(INDIRECT("'" &amp; "funnel_data'!$" &amp; $B$1 &amp; "$3:$" &amp; $B$1 &amp;"$140"),ROWS(I$3:I100)),INDIRECT("'" &amp; "funnel_data'!$" &amp; $B$1 &amp; "$3:$" &amp; $B$1 &amp;"$140"),0),COLUMN()+COLUMN(INDIRECT($B$1&amp;"1"))-2)</f>
        <v>2.7166950073546831E-2</v>
      </c>
      <c r="J100" s="12">
        <f ca="1">INDEX(funnel_data!$B$3:$X$140,MATCH(SMALL(INDIRECT("'" &amp; "funnel_data'!$" &amp; $B$1 &amp; "$3:$" &amp; $B$1 &amp;"$140"),ROWS(J$3:J100)),INDIRECT("'" &amp; "funnel_data'!$" &amp; $B$1 &amp; "$3:$" &amp; $B$1 &amp;"$140"),0),COLUMN()+COLUMN(INDIRECT($B$1&amp;"1"))-2)</f>
        <v>6.6873007072846324E-2</v>
      </c>
      <c r="K100" s="12" t="str">
        <f ca="1">INDEX(funnel_data!$B$3:$X$140,MATCH(SMALL(INDIRECT("'" &amp; "funnel_data'!$" &amp; $B$1 &amp; "$3:$" &amp; $B$1 &amp;"$140"),ROWS(K$3:K100)),INDIRECT("'" &amp; "funnel_data'!$" &amp; $B$1 &amp; "$3:$" &amp; $B$1 &amp;"$140"),0),COLUMN()+COLUMN(INDIRECT($B$1&amp;"1"))-2)</f>
        <v/>
      </c>
    </row>
    <row r="101" spans="1:11" x14ac:dyDescent="0.3">
      <c r="A101" s="12"/>
      <c r="B101" s="12" t="str">
        <f ca="1">INDEX(funnel_data!$B$3:$X$140,MATCH(SMALL(INDIRECT("'" &amp; "funnel_data'!$" &amp; $B$1 &amp; "$3:$" &amp; $B$1 &amp;"$140"),ROWS(B$3:B101)),INDIRECT("'" &amp; "funnel_data'!$" &amp; $B$1 &amp; "$3:$" &amp; $B$1 &amp;"$140"),0),1)</f>
        <v>Trust126</v>
      </c>
      <c r="C101" s="12">
        <f ca="1">INDEX(funnel_data!$B$3:$X$140,MATCH(SMALL(INDIRECT("'" &amp; "funnel_data'!$" &amp; $B$1 &amp; "$3:$" &amp; $B$1 &amp;"$140"),ROWS(C$3:C101)),INDIRECT("'" &amp; "funnel_data'!$" &amp; $B$1 &amp; "$3:$" &amp; $B$1 &amp;"$140"),0),COLUMN()+COLUMN(INDIRECT($B$1&amp;"1"))-2)</f>
        <v>1068</v>
      </c>
      <c r="D101" s="12">
        <f ca="1">INDEX(funnel_data!$B$3:$X$140,MATCH(SMALL(INDIRECT("'" &amp; "funnel_data'!$" &amp; $B$1 &amp; "$3:$" &amp; $B$1 &amp;"$140"),ROWS(D$3:D101)),INDIRECT("'" &amp; "funnel_data'!$" &amp; $B$1 &amp; "$3:$" &amp; $B$1 &amp;"$140"),0),COLUMN()+COLUMN(INDIRECT($B$1&amp;"1"))-2)</f>
        <v>64</v>
      </c>
      <c r="E101" s="12">
        <f ca="1">INDEX(funnel_data!$B$3:$X$140,MATCH(SMALL(INDIRECT("'" &amp; "funnel_data'!$" &amp; $B$1 &amp; "$3:$" &amp; $B$1 &amp;"$140"),ROWS(E$3:E101)),INDIRECT("'" &amp; "funnel_data'!$" &amp; $B$1 &amp; "$3:$" &amp; $B$1 &amp;"$140"),0),COLUMN()+COLUMN(INDIRECT($B$1&amp;"1"))-2)</f>
        <v>5.9925093632958802E-2</v>
      </c>
      <c r="F101" s="12">
        <f ca="1">INDEX(funnel_data!$B$3:$X$140,MATCH(SMALL(INDIRECT("'" &amp; "funnel_data'!$" &amp; $B$1 &amp; "$3:$" &amp; $B$1 &amp;"$140"),ROWS(F$3:F101)),INDIRECT("'" &amp; "funnel_data'!$" &amp; $B$1 &amp; "$3:$" &amp; $B$1 &amp;"$140"),0),COLUMN()+COLUMN(INDIRECT($B$1&amp;"1"))-2)</f>
        <v>4.2820310180952947E-2</v>
      </c>
      <c r="G101" s="12">
        <f ca="1">INDEX(funnel_data!$B$3:$X$140,MATCH(SMALL(INDIRECT("'" &amp; "funnel_data'!$" &amp; $B$1 &amp; "$3:$" &amp; $B$1 &amp;"$140"),ROWS(G$3:G101)),INDIRECT("'" &amp; "funnel_data'!$" &amp; $B$1 &amp; "$3:$" &amp; $B$1 &amp;"$140"),0),COLUMN()+COLUMN(INDIRECT($B$1&amp;"1"))-2)</f>
        <v>3.2228358646658184E-2</v>
      </c>
      <c r="H101" s="12">
        <f ca="1">INDEX(funnel_data!$B$3:$X$140,MATCH(SMALL(INDIRECT("'" &amp; "funnel_data'!$" &amp; $B$1 &amp; "$3:$" &amp; $B$1 &amp;"$140"),ROWS(H$3:H101)),INDIRECT("'" &amp; "funnel_data'!$" &amp; $B$1 &amp; "$3:$" &amp; $B$1 &amp;"$140"),0),COLUMN()+COLUMN(INDIRECT($B$1&amp;"1"))-2)</f>
        <v>5.6689427849513925E-2</v>
      </c>
      <c r="I101" s="12">
        <f ca="1">INDEX(funnel_data!$B$3:$X$140,MATCH(SMALL(INDIRECT("'" &amp; "funnel_data'!$" &amp; $B$1 &amp; "$3:$" &amp; $B$1 &amp;"$140"),ROWS(I$3:I101)),INDIRECT("'" &amp; "funnel_data'!$" &amp; $B$1 &amp; "$3:$" &amp; $B$1 &amp;"$140"),0),COLUMN()+COLUMN(INDIRECT($B$1&amp;"1"))-2)</f>
        <v>2.7387442364864518E-2</v>
      </c>
      <c r="J101" s="12">
        <f ca="1">INDEX(funnel_data!$B$3:$X$140,MATCH(SMALL(INDIRECT("'" &amp; "funnel_data'!$" &amp; $B$1 &amp; "$3:$" &amp; $B$1 &amp;"$140"),ROWS(J$3:J101)),INDIRECT("'" &amp; "funnel_data'!$" &amp; $B$1 &amp; "$3:$" &amp; $B$1 &amp;"$140"),0),COLUMN()+COLUMN(INDIRECT($B$1&amp;"1"))-2)</f>
        <v>6.6356310434186661E-2</v>
      </c>
      <c r="K101" s="12" t="str">
        <f ca="1">INDEX(funnel_data!$B$3:$X$140,MATCH(SMALL(INDIRECT("'" &amp; "funnel_data'!$" &amp; $B$1 &amp; "$3:$" &amp; $B$1 &amp;"$140"),ROWS(K$3:K101)),INDIRECT("'" &amp; "funnel_data'!$" &amp; $B$1 &amp; "$3:$" &amp; $B$1 &amp;"$140"),0),COLUMN()+COLUMN(INDIRECT($B$1&amp;"1"))-2)</f>
        <v/>
      </c>
    </row>
    <row r="102" spans="1:11" x14ac:dyDescent="0.3">
      <c r="A102" s="12"/>
      <c r="B102" s="12" t="str">
        <f ca="1">INDEX(funnel_data!$B$3:$X$140,MATCH(SMALL(INDIRECT("'" &amp; "funnel_data'!$" &amp; $B$1 &amp; "$3:$" &amp; $B$1 &amp;"$140"),ROWS(B$3:B102)),INDIRECT("'" &amp; "funnel_data'!$" &amp; $B$1 &amp; "$3:$" &amp; $B$1 &amp;"$140"),0),1)</f>
        <v>Trust027</v>
      </c>
      <c r="C102" s="12">
        <f ca="1">INDEX(funnel_data!$B$3:$X$140,MATCH(SMALL(INDIRECT("'" &amp; "funnel_data'!$" &amp; $B$1 &amp; "$3:$" &amp; $B$1 &amp;"$140"),ROWS(C$3:C102)),INDIRECT("'" &amp; "funnel_data'!$" &amp; $B$1 &amp; "$3:$" &amp; $B$1 &amp;"$140"),0),COLUMN()+COLUMN(INDIRECT($B$1&amp;"1"))-2)</f>
        <v>1072</v>
      </c>
      <c r="D102" s="12">
        <f ca="1">INDEX(funnel_data!$B$3:$X$140,MATCH(SMALL(INDIRECT("'" &amp; "funnel_data'!$" &amp; $B$1 &amp; "$3:$" &amp; $B$1 &amp;"$140"),ROWS(D$3:D102)),INDIRECT("'" &amp; "funnel_data'!$" &amp; $B$1 &amp; "$3:$" &amp; $B$1 &amp;"$140"),0),COLUMN()+COLUMN(INDIRECT($B$1&amp;"1"))-2)</f>
        <v>60</v>
      </c>
      <c r="E102" s="12">
        <f ca="1">INDEX(funnel_data!$B$3:$X$140,MATCH(SMALL(INDIRECT("'" &amp; "funnel_data'!$" &amp; $B$1 &amp; "$3:$" &amp; $B$1 &amp;"$140"),ROWS(E$3:E102)),INDIRECT("'" &amp; "funnel_data'!$" &amp; $B$1 &amp; "$3:$" &amp; $B$1 &amp;"$140"),0),COLUMN()+COLUMN(INDIRECT($B$1&amp;"1"))-2)</f>
        <v>5.5970149253731345E-2</v>
      </c>
      <c r="F102" s="12">
        <f ca="1">INDEX(funnel_data!$B$3:$X$140,MATCH(SMALL(INDIRECT("'" &amp; "funnel_data'!$" &amp; $B$1 &amp; "$3:$" &amp; $B$1 &amp;"$140"),ROWS(F$3:F102)),INDIRECT("'" &amp; "funnel_data'!$" &amp; $B$1 &amp; "$3:$" &amp; $B$1 &amp;"$140"),0),COLUMN()+COLUMN(INDIRECT($B$1&amp;"1"))-2)</f>
        <v>4.2820310180952947E-2</v>
      </c>
      <c r="G102" s="12">
        <f ca="1">INDEX(funnel_data!$B$3:$X$140,MATCH(SMALL(INDIRECT("'" &amp; "funnel_data'!$" &amp; $B$1 &amp; "$3:$" &amp; $B$1 &amp;"$140"),ROWS(G$3:G102)),INDIRECT("'" &amp; "funnel_data'!$" &amp; $B$1 &amp; "$3:$" &amp; $B$1 &amp;"$140"),0),COLUMN()+COLUMN(INDIRECT($B$1&amp;"1"))-2)</f>
        <v>3.2245431572545849E-2</v>
      </c>
      <c r="H102" s="12">
        <f ca="1">INDEX(funnel_data!$B$3:$X$140,MATCH(SMALL(INDIRECT("'" &amp; "funnel_data'!$" &amp; $B$1 &amp; "$3:$" &amp; $B$1 &amp;"$140"),ROWS(H$3:H102)),INDIRECT("'" &amp; "funnel_data'!$" &amp; $B$1 &amp; "$3:$" &amp; $B$1 &amp;"$140"),0),COLUMN()+COLUMN(INDIRECT($B$1&amp;"1"))-2)</f>
        <v>5.6660170356179644E-2</v>
      </c>
      <c r="I102" s="12">
        <f ca="1">INDEX(funnel_data!$B$3:$X$140,MATCH(SMALL(INDIRECT("'" &amp; "funnel_data'!$" &amp; $B$1 &amp; "$3:$" &amp; $B$1 &amp;"$140"),ROWS(I$3:I102)),INDIRECT("'" &amp; "funnel_data'!$" &amp; $B$1 &amp; "$3:$" &amp; $B$1 &amp;"$140"),0),COLUMN()+COLUMN(INDIRECT($B$1&amp;"1"))-2)</f>
        <v>2.7410077118944835E-2</v>
      </c>
      <c r="J102" s="12">
        <f ca="1">INDEX(funnel_data!$B$3:$X$140,MATCH(SMALL(INDIRECT("'" &amp; "funnel_data'!$" &amp; $B$1 &amp; "$3:$" &amp; $B$1 &amp;"$140"),ROWS(J$3:J102)),INDIRECT("'" &amp; "funnel_data'!$" &amp; $B$1 &amp; "$3:$" &amp; $B$1 &amp;"$140"),0),COLUMN()+COLUMN(INDIRECT($B$1&amp;"1"))-2)</f>
        <v>6.630370707056768E-2</v>
      </c>
      <c r="K102" s="12" t="str">
        <f ca="1">INDEX(funnel_data!$B$3:$X$140,MATCH(SMALL(INDIRECT("'" &amp; "funnel_data'!$" &amp; $B$1 &amp; "$3:$" &amp; $B$1 &amp;"$140"),ROWS(K$3:K102)),INDIRECT("'" &amp; "funnel_data'!$" &amp; $B$1 &amp; "$3:$" &amp; $B$1 &amp;"$140"),0),COLUMN()+COLUMN(INDIRECT($B$1&amp;"1"))-2)</f>
        <v/>
      </c>
    </row>
    <row r="103" spans="1:11" x14ac:dyDescent="0.3">
      <c r="A103" s="12"/>
      <c r="B103" s="12" t="str">
        <f ca="1">INDEX(funnel_data!$B$3:$X$140,MATCH(SMALL(INDIRECT("'" &amp; "funnel_data'!$" &amp; $B$1 &amp; "$3:$" &amp; $B$1 &amp;"$140"),ROWS(B$3:B103)),INDIRECT("'" &amp; "funnel_data'!$" &amp; $B$1 &amp; "$3:$" &amp; $B$1 &amp;"$140"),0),1)</f>
        <v>Trust069</v>
      </c>
      <c r="C103" s="12">
        <f ca="1">INDEX(funnel_data!$B$3:$X$140,MATCH(SMALL(INDIRECT("'" &amp; "funnel_data'!$" &amp; $B$1 &amp; "$3:$" &amp; $B$1 &amp;"$140"),ROWS(C$3:C103)),INDIRECT("'" &amp; "funnel_data'!$" &amp; $B$1 &amp; "$3:$" &amp; $B$1 &amp;"$140"),0),COLUMN()+COLUMN(INDIRECT($B$1&amp;"1"))-2)</f>
        <v>1137</v>
      </c>
      <c r="D103" s="12">
        <f ca="1">INDEX(funnel_data!$B$3:$X$140,MATCH(SMALL(INDIRECT("'" &amp; "funnel_data'!$" &amp; $B$1 &amp; "$3:$" &amp; $B$1 &amp;"$140"),ROWS(D$3:D103)),INDIRECT("'" &amp; "funnel_data'!$" &amp; $B$1 &amp; "$3:$" &amp; $B$1 &amp;"$140"),0),COLUMN()+COLUMN(INDIRECT($B$1&amp;"1"))-2)</f>
        <v>53</v>
      </c>
      <c r="E103" s="12">
        <f ca="1">INDEX(funnel_data!$B$3:$X$140,MATCH(SMALL(INDIRECT("'" &amp; "funnel_data'!$" &amp; $B$1 &amp; "$3:$" &amp; $B$1 &amp;"$140"),ROWS(E$3:E103)),INDIRECT("'" &amp; "funnel_data'!$" &amp; $B$1 &amp; "$3:$" &amp; $B$1 &amp;"$140"),0),COLUMN()+COLUMN(INDIRECT($B$1&amp;"1"))-2)</f>
        <v>4.6613896218117852E-2</v>
      </c>
      <c r="F103" s="12">
        <f ca="1">INDEX(funnel_data!$B$3:$X$140,MATCH(SMALL(INDIRECT("'" &amp; "funnel_data'!$" &amp; $B$1 &amp; "$3:$" &amp; $B$1 &amp;"$140"),ROWS(F$3:F103)),INDIRECT("'" &amp; "funnel_data'!$" &amp; $B$1 &amp; "$3:$" &amp; $B$1 &amp;"$140"),0),COLUMN()+COLUMN(INDIRECT($B$1&amp;"1"))-2)</f>
        <v>4.2820310180952947E-2</v>
      </c>
      <c r="G103" s="12">
        <f ca="1">INDEX(funnel_data!$B$3:$X$140,MATCH(SMALL(INDIRECT("'" &amp; "funnel_data'!$" &amp; $B$1 &amp; "$3:$" &amp; $B$1 &amp;"$140"),ROWS(G$3:G103)),INDIRECT("'" &amp; "funnel_data'!$" &amp; $B$1 &amp; "$3:$" &amp; $B$1 &amp;"$140"),0),COLUMN()+COLUMN(INDIRECT($B$1&amp;"1"))-2)</f>
        <v>3.2511320811631814E-2</v>
      </c>
      <c r="H103" s="12">
        <f ca="1">INDEX(funnel_data!$B$3:$X$140,MATCH(SMALL(INDIRECT("'" &amp; "funnel_data'!$" &amp; $B$1 &amp; "$3:$" &amp; $B$1 &amp;"$140"),ROWS(H$3:H103)),INDIRECT("'" &amp; "funnel_data'!$" &amp; $B$1 &amp; "$3:$" &amp; $B$1 &amp;"$140"),0),COLUMN()+COLUMN(INDIRECT($B$1&amp;"1"))-2)</f>
        <v>5.6208257218733675E-2</v>
      </c>
      <c r="I103" s="12">
        <f ca="1">INDEX(funnel_data!$B$3:$X$140,MATCH(SMALL(INDIRECT("'" &amp; "funnel_data'!$" &amp; $B$1 &amp; "$3:$" &amp; $B$1 &amp;"$140"),ROWS(I$3:I103)),INDIRECT("'" &amp; "funnel_data'!$" &amp; $B$1 &amp; "$3:$" &amp; $B$1 &amp;"$140"),0),COLUMN()+COLUMN(INDIRECT($B$1&amp;"1"))-2)</f>
        <v>2.7763597457682188E-2</v>
      </c>
      <c r="J103" s="12">
        <f ca="1">INDEX(funnel_data!$B$3:$X$140,MATCH(SMALL(INDIRECT("'" &amp; "funnel_data'!$" &amp; $B$1 &amp; "$3:$" &amp; $B$1 &amp;"$140"),ROWS(J$3:J103)),INDIRECT("'" &amp; "funnel_data'!$" &amp; $B$1 &amp; "$3:$" &amp; $B$1 &amp;"$140"),0),COLUMN()+COLUMN(INDIRECT($B$1&amp;"1"))-2)</f>
        <v>6.5492504160047718E-2</v>
      </c>
      <c r="K103" s="12" t="str">
        <f ca="1">INDEX(funnel_data!$B$3:$X$140,MATCH(SMALL(INDIRECT("'" &amp; "funnel_data'!$" &amp; $B$1 &amp; "$3:$" &amp; $B$1 &amp;"$140"),ROWS(K$3:K103)),INDIRECT("'" &amp; "funnel_data'!$" &amp; $B$1 &amp; "$3:$" &amp; $B$1 &amp;"$140"),0),COLUMN()+COLUMN(INDIRECT($B$1&amp;"1"))-2)</f>
        <v/>
      </c>
    </row>
    <row r="104" spans="1:11" x14ac:dyDescent="0.3">
      <c r="A104" s="12"/>
      <c r="B104" s="12" t="str">
        <f ca="1">INDEX(funnel_data!$B$3:$X$140,MATCH(SMALL(INDIRECT("'" &amp; "funnel_data'!$" &amp; $B$1 &amp; "$3:$" &amp; $B$1 &amp;"$140"),ROWS(B$3:B104)),INDIRECT("'" &amp; "funnel_data'!$" &amp; $B$1 &amp; "$3:$" &amp; $B$1 &amp;"$140"),0),1)</f>
        <v>Trust056</v>
      </c>
      <c r="C104" s="12">
        <f ca="1">INDEX(funnel_data!$B$3:$X$140,MATCH(SMALL(INDIRECT("'" &amp; "funnel_data'!$" &amp; $B$1 &amp; "$3:$" &amp; $B$1 &amp;"$140"),ROWS(C$3:C104)),INDIRECT("'" &amp; "funnel_data'!$" &amp; $B$1 &amp; "$3:$" &amp; $B$1 &amp;"$140"),0),COLUMN()+COLUMN(INDIRECT($B$1&amp;"1"))-2)</f>
        <v>1155</v>
      </c>
      <c r="D104" s="12">
        <f ca="1">INDEX(funnel_data!$B$3:$X$140,MATCH(SMALL(INDIRECT("'" &amp; "funnel_data'!$" &amp; $B$1 &amp; "$3:$" &amp; $B$1 &amp;"$140"),ROWS(D$3:D104)),INDIRECT("'" &amp; "funnel_data'!$" &amp; $B$1 &amp; "$3:$" &amp; $B$1 &amp;"$140"),0),COLUMN()+COLUMN(INDIRECT($B$1&amp;"1"))-2)</f>
        <v>58</v>
      </c>
      <c r="E104" s="12">
        <f ca="1">INDEX(funnel_data!$B$3:$X$140,MATCH(SMALL(INDIRECT("'" &amp; "funnel_data'!$" &amp; $B$1 &amp; "$3:$" &amp; $B$1 &amp;"$140"),ROWS(E$3:E104)),INDIRECT("'" &amp; "funnel_data'!$" &amp; $B$1 &amp; "$3:$" &amp; $B$1 &amp;"$140"),0),COLUMN()+COLUMN(INDIRECT($B$1&amp;"1"))-2)</f>
        <v>5.0216450216450215E-2</v>
      </c>
      <c r="F104" s="12">
        <f ca="1">INDEX(funnel_data!$B$3:$X$140,MATCH(SMALL(INDIRECT("'" &amp; "funnel_data'!$" &amp; $B$1 &amp; "$3:$" &amp; $B$1 &amp;"$140"),ROWS(F$3:F104)),INDIRECT("'" &amp; "funnel_data'!$" &amp; $B$1 &amp; "$3:$" &amp; $B$1 &amp;"$140"),0),COLUMN()+COLUMN(INDIRECT($B$1&amp;"1"))-2)</f>
        <v>4.2820310180952947E-2</v>
      </c>
      <c r="G104" s="12">
        <f ca="1">INDEX(funnel_data!$B$3:$X$140,MATCH(SMALL(INDIRECT("'" &amp; "funnel_data'!$" &amp; $B$1 &amp; "$3:$" &amp; $B$1 &amp;"$140"),ROWS(G$3:G104)),INDIRECT("'" &amp; "funnel_data'!$" &amp; $B$1 &amp; "$3:$" &amp; $B$1 &amp;"$140"),0),COLUMN()+COLUMN(INDIRECT($B$1&amp;"1"))-2)</f>
        <v>3.258132972479183E-2</v>
      </c>
      <c r="H104" s="12">
        <f ca="1">INDEX(funnel_data!$B$3:$X$140,MATCH(SMALL(INDIRECT("'" &amp; "funnel_data'!$" &amp; $B$1 &amp; "$3:$" &amp; $B$1 &amp;"$140"),ROWS(H$3:H104)),INDIRECT("'" &amp; "funnel_data'!$" &amp; $B$1 &amp; "$3:$" &amp; $B$1 &amp;"$140"),0),COLUMN()+COLUMN(INDIRECT($B$1&amp;"1"))-2)</f>
        <v>5.6090423617512507E-2</v>
      </c>
      <c r="I104" s="12">
        <f ca="1">INDEX(funnel_data!$B$3:$X$140,MATCH(SMALL(INDIRECT("'" &amp; "funnel_data'!$" &amp; $B$1 &amp; "$3:$" &amp; $B$1 &amp;"$140"),ROWS(I$3:I104)),INDIRECT("'" &amp; "funnel_data'!$" &amp; $B$1 &amp; "$3:$" &amp; $B$1 &amp;"$140"),0),COLUMN()+COLUMN(INDIRECT($B$1&amp;"1"))-2)</f>
        <v>2.7856995460234679E-2</v>
      </c>
      <c r="J104" s="12">
        <f ca="1">INDEX(funnel_data!$B$3:$X$140,MATCH(SMALL(INDIRECT("'" &amp; "funnel_data'!$" &amp; $B$1 &amp; "$3:$" &amp; $B$1 &amp;"$140"),ROWS(J$3:J104)),INDIRECT("'" &amp; "funnel_data'!$" &amp; $B$1 &amp; "$3:$" &amp; $B$1 &amp;"$140"),0),COLUMN()+COLUMN(INDIRECT($B$1&amp;"1"))-2)</f>
        <v>6.52813965351009E-2</v>
      </c>
      <c r="K104" s="12" t="str">
        <f ca="1">INDEX(funnel_data!$B$3:$X$140,MATCH(SMALL(INDIRECT("'" &amp; "funnel_data'!$" &amp; $B$1 &amp; "$3:$" &amp; $B$1 &amp;"$140"),ROWS(K$3:K104)),INDIRECT("'" &amp; "funnel_data'!$" &amp; $B$1 &amp; "$3:$" &amp; $B$1 &amp;"$140"),0),COLUMN()+COLUMN(INDIRECT($B$1&amp;"1"))-2)</f>
        <v/>
      </c>
    </row>
    <row r="105" spans="1:11" x14ac:dyDescent="0.3">
      <c r="A105" s="12"/>
      <c r="B105" s="12" t="str">
        <f ca="1">INDEX(funnel_data!$B$3:$X$140,MATCH(SMALL(INDIRECT("'" &amp; "funnel_data'!$" &amp; $B$1 &amp; "$3:$" &amp; $B$1 &amp;"$140"),ROWS(B$3:B105)),INDIRECT("'" &amp; "funnel_data'!$" &amp; $B$1 &amp; "$3:$" &amp; $B$1 &amp;"$140"),0),1)</f>
        <v>Trust132</v>
      </c>
      <c r="C105" s="12">
        <f ca="1">INDEX(funnel_data!$B$3:$X$140,MATCH(SMALL(INDIRECT("'" &amp; "funnel_data'!$" &amp; $B$1 &amp; "$3:$" &amp; $B$1 &amp;"$140"),ROWS(C$3:C105)),INDIRECT("'" &amp; "funnel_data'!$" &amp; $B$1 &amp; "$3:$" &amp; $B$1 &amp;"$140"),0),COLUMN()+COLUMN(INDIRECT($B$1&amp;"1"))-2)</f>
        <v>1197</v>
      </c>
      <c r="D105" s="12">
        <f ca="1">INDEX(funnel_data!$B$3:$X$140,MATCH(SMALL(INDIRECT("'" &amp; "funnel_data'!$" &amp; $B$1 &amp; "$3:$" &amp; $B$1 &amp;"$140"),ROWS(D$3:D105)),INDIRECT("'" &amp; "funnel_data'!$" &amp; $B$1 &amp; "$3:$" &amp; $B$1 &amp;"$140"),0),COLUMN()+COLUMN(INDIRECT($B$1&amp;"1"))-2)</f>
        <v>45</v>
      </c>
      <c r="E105" s="12">
        <f ca="1">INDEX(funnel_data!$B$3:$X$140,MATCH(SMALL(INDIRECT("'" &amp; "funnel_data'!$" &amp; $B$1 &amp; "$3:$" &amp; $B$1 &amp;"$140"),ROWS(E$3:E105)),INDIRECT("'" &amp; "funnel_data'!$" &amp; $B$1 &amp; "$3:$" &amp; $B$1 &amp;"$140"),0),COLUMN()+COLUMN(INDIRECT($B$1&amp;"1"))-2)</f>
        <v>3.7593984962406013E-2</v>
      </c>
      <c r="F105" s="12">
        <f ca="1">INDEX(funnel_data!$B$3:$X$140,MATCH(SMALL(INDIRECT("'" &amp; "funnel_data'!$" &amp; $B$1 &amp; "$3:$" &amp; $B$1 &amp;"$140"),ROWS(F$3:F105)),INDIRECT("'" &amp; "funnel_data'!$" &amp; $B$1 &amp; "$3:$" &amp; $B$1 &amp;"$140"),0),COLUMN()+COLUMN(INDIRECT($B$1&amp;"1"))-2)</f>
        <v>4.2820310180952947E-2</v>
      </c>
      <c r="G105" s="12">
        <f ca="1">INDEX(funnel_data!$B$3:$X$140,MATCH(SMALL(INDIRECT("'" &amp; "funnel_data'!$" &amp; $B$1 &amp; "$3:$" &amp; $B$1 &amp;"$140"),ROWS(G$3:G105)),INDIRECT("'" &amp; "funnel_data'!$" &amp; $B$1 &amp; "$3:$" &amp; $B$1 &amp;"$140"),0),COLUMN()+COLUMN(INDIRECT($B$1&amp;"1"))-2)</f>
        <v>3.2739069461862717E-2</v>
      </c>
      <c r="H105" s="12">
        <f ca="1">INDEX(funnel_data!$B$3:$X$140,MATCH(SMALL(INDIRECT("'" &amp; "funnel_data'!$" &amp; $B$1 &amp; "$3:$" &amp; $B$1 &amp;"$140"),ROWS(H$3:H105)),INDIRECT("'" &amp; "funnel_data'!$" &amp; $B$1 &amp; "$3:$" &amp; $B$1 &amp;"$140"),0),COLUMN()+COLUMN(INDIRECT($B$1&amp;"1"))-2)</f>
        <v>5.5826668578192989E-2</v>
      </c>
      <c r="I105" s="12">
        <f ca="1">INDEX(funnel_data!$B$3:$X$140,MATCH(SMALL(INDIRECT("'" &amp; "funnel_data'!$" &amp; $B$1 &amp; "$3:$" &amp; $B$1 &amp;"$140"),ROWS(I$3:I105)),INDIRECT("'" &amp; "funnel_data'!$" &amp; $B$1 &amp; "$3:$" &amp; $B$1 &amp;"$140"),0),COLUMN()+COLUMN(INDIRECT($B$1&amp;"1"))-2)</f>
        <v>2.806791469411794E-2</v>
      </c>
      <c r="J105" s="12">
        <f ca="1">INDEX(funnel_data!$B$3:$X$140,MATCH(SMALL(INDIRECT("'" &amp; "funnel_data'!$" &amp; $B$1 &amp; "$3:$" &amp; $B$1 &amp;"$140"),ROWS(J$3:J105)),INDIRECT("'" &amp; "funnel_data'!$" &amp; $B$1 &amp; "$3:$" &amp; $B$1 &amp;"$140"),0),COLUMN()+COLUMN(INDIRECT($B$1&amp;"1"))-2)</f>
        <v>6.4809479761210209E-2</v>
      </c>
      <c r="K105" s="12" t="str">
        <f ca="1">INDEX(funnel_data!$B$3:$X$140,MATCH(SMALL(INDIRECT("'" &amp; "funnel_data'!$" &amp; $B$1 &amp; "$3:$" &amp; $B$1 &amp;"$140"),ROWS(K$3:K105)),INDIRECT("'" &amp; "funnel_data'!$" &amp; $B$1 &amp; "$3:$" &amp; $B$1 &amp;"$140"),0),COLUMN()+COLUMN(INDIRECT($B$1&amp;"1"))-2)</f>
        <v/>
      </c>
    </row>
    <row r="106" spans="1:11" x14ac:dyDescent="0.3">
      <c r="A106" s="12"/>
      <c r="B106" s="12" t="str">
        <f ca="1">INDEX(funnel_data!$B$3:$X$140,MATCH(SMALL(INDIRECT("'" &amp; "funnel_data'!$" &amp; $B$1 &amp; "$3:$" &amp; $B$1 &amp;"$140"),ROWS(B$3:B106)),INDIRECT("'" &amp; "funnel_data'!$" &amp; $B$1 &amp; "$3:$" &amp; $B$1 &amp;"$140"),0),1)</f>
        <v>Trust120</v>
      </c>
      <c r="C106" s="12">
        <f ca="1">INDEX(funnel_data!$B$3:$X$140,MATCH(SMALL(INDIRECT("'" &amp; "funnel_data'!$" &amp; $B$1 &amp; "$3:$" &amp; $B$1 &amp;"$140"),ROWS(C$3:C106)),INDIRECT("'" &amp; "funnel_data'!$" &amp; $B$1 &amp; "$3:$" &amp; $B$1 &amp;"$140"),0),COLUMN()+COLUMN(INDIRECT($B$1&amp;"1"))-2)</f>
        <v>1207</v>
      </c>
      <c r="D106" s="12">
        <f ca="1">INDEX(funnel_data!$B$3:$X$140,MATCH(SMALL(INDIRECT("'" &amp; "funnel_data'!$" &amp; $B$1 &amp; "$3:$" &amp; $B$1 &amp;"$140"),ROWS(D$3:D106)),INDIRECT("'" &amp; "funnel_data'!$" &amp; $B$1 &amp; "$3:$" &amp; $B$1 &amp;"$140"),0),COLUMN()+COLUMN(INDIRECT($B$1&amp;"1"))-2)</f>
        <v>35</v>
      </c>
      <c r="E106" s="12">
        <f ca="1">INDEX(funnel_data!$B$3:$X$140,MATCH(SMALL(INDIRECT("'" &amp; "funnel_data'!$" &amp; $B$1 &amp; "$3:$" &amp; $B$1 &amp;"$140"),ROWS(E$3:E106)),INDIRECT("'" &amp; "funnel_data'!$" &amp; $B$1 &amp; "$3:$" &amp; $B$1 &amp;"$140"),0),COLUMN()+COLUMN(INDIRECT($B$1&amp;"1"))-2)</f>
        <v>2.8997514498757249E-2</v>
      </c>
      <c r="F106" s="12">
        <f ca="1">INDEX(funnel_data!$B$3:$X$140,MATCH(SMALL(INDIRECT("'" &amp; "funnel_data'!$" &amp; $B$1 &amp; "$3:$" &amp; $B$1 &amp;"$140"),ROWS(F$3:F106)),INDIRECT("'" &amp; "funnel_data'!$" &amp; $B$1 &amp; "$3:$" &amp; $B$1 &amp;"$140"),0),COLUMN()+COLUMN(INDIRECT($B$1&amp;"1"))-2)</f>
        <v>4.2820310180952947E-2</v>
      </c>
      <c r="G106" s="12">
        <f ca="1">INDEX(funnel_data!$B$3:$X$140,MATCH(SMALL(INDIRECT("'" &amp; "funnel_data'!$" &amp; $B$1 &amp; "$3:$" &amp; $B$1 &amp;"$140"),ROWS(G$3:G106)),INDIRECT("'" &amp; "funnel_data'!$" &amp; $B$1 &amp; "$3:$" &amp; $B$1 &amp;"$140"),0),COLUMN()+COLUMN(INDIRECT($B$1&amp;"1"))-2)</f>
        <v>3.2775519958276836E-2</v>
      </c>
      <c r="H106" s="12">
        <f ca="1">INDEX(funnel_data!$B$3:$X$140,MATCH(SMALL(INDIRECT("'" &amp; "funnel_data'!$" &amp; $B$1 &amp; "$3:$" &amp; $B$1 &amp;"$140"),ROWS(H$3:H106)),INDIRECT("'" &amp; "funnel_data'!$" &amp; $B$1 &amp; "$3:$" &amp; $B$1 &amp;"$140"),0),COLUMN()+COLUMN(INDIRECT($B$1&amp;"1"))-2)</f>
        <v>5.576606035810841E-2</v>
      </c>
      <c r="I106" s="12">
        <f ca="1">INDEX(funnel_data!$B$3:$X$140,MATCH(SMALL(INDIRECT("'" &amp; "funnel_data'!$" &amp; $B$1 &amp; "$3:$" &amp; $B$1 &amp;"$140"),ROWS(I$3:I106)),INDIRECT("'" &amp; "funnel_data'!$" &amp; $B$1 &amp; "$3:$" &amp; $B$1 &amp;"$140"),0),COLUMN()+COLUMN(INDIRECT($B$1&amp;"1"))-2)</f>
        <v>2.811674843265068E-2</v>
      </c>
      <c r="J106" s="12">
        <f ca="1">INDEX(funnel_data!$B$3:$X$140,MATCH(SMALL(INDIRECT("'" &amp; "funnel_data'!$" &amp; $B$1 &amp; "$3:$" &amp; $B$1 &amp;"$140"),ROWS(J$3:J106)),INDIRECT("'" &amp; "funnel_data'!$" &amp; $B$1 &amp; "$3:$" &amp; $B$1 &amp;"$140"),0),COLUMN()+COLUMN(INDIRECT($B$1&amp;"1"))-2)</f>
        <v>6.4701159951056408E-2</v>
      </c>
      <c r="K106" s="12" t="str">
        <f ca="1">INDEX(funnel_data!$B$3:$X$140,MATCH(SMALL(INDIRECT("'" &amp; "funnel_data'!$" &amp; $B$1 &amp; "$3:$" &amp; $B$1 &amp;"$140"),ROWS(K$3:K106)),INDIRECT("'" &amp; "funnel_data'!$" &amp; $B$1 &amp; "$3:$" &amp; $B$1 &amp;"$140"),0),COLUMN()+COLUMN(INDIRECT($B$1&amp;"1"))-2)</f>
        <v/>
      </c>
    </row>
    <row r="107" spans="1:11" x14ac:dyDescent="0.3">
      <c r="A107" s="12"/>
      <c r="B107" s="12" t="str">
        <f ca="1">INDEX(funnel_data!$B$3:$X$140,MATCH(SMALL(INDIRECT("'" &amp; "funnel_data'!$" &amp; $B$1 &amp; "$3:$" &amp; $B$1 &amp;"$140"),ROWS(B$3:B107)),INDIRECT("'" &amp; "funnel_data'!$" &amp; $B$1 &amp; "$3:$" &amp; $B$1 &amp;"$140"),0),1)</f>
        <v>Trust043</v>
      </c>
      <c r="C107" s="12">
        <f ca="1">INDEX(funnel_data!$B$3:$X$140,MATCH(SMALL(INDIRECT("'" &amp; "funnel_data'!$" &amp; $B$1 &amp; "$3:$" &amp; $B$1 &amp;"$140"),ROWS(C$3:C107)),INDIRECT("'" &amp; "funnel_data'!$" &amp; $B$1 &amp; "$3:$" &amp; $B$1 &amp;"$140"),0),COLUMN()+COLUMN(INDIRECT($B$1&amp;"1"))-2)</f>
        <v>1237</v>
      </c>
      <c r="D107" s="12">
        <f ca="1">INDEX(funnel_data!$B$3:$X$140,MATCH(SMALL(INDIRECT("'" &amp; "funnel_data'!$" &amp; $B$1 &amp; "$3:$" &amp; $B$1 &amp;"$140"),ROWS(D$3:D107)),INDIRECT("'" &amp; "funnel_data'!$" &amp; $B$1 &amp; "$3:$" &amp; $B$1 &amp;"$140"),0),COLUMN()+COLUMN(INDIRECT($B$1&amp;"1"))-2)</f>
        <v>80</v>
      </c>
      <c r="E107" s="12">
        <f ca="1">INDEX(funnel_data!$B$3:$X$140,MATCH(SMALL(INDIRECT("'" &amp; "funnel_data'!$" &amp; $B$1 &amp; "$3:$" &amp; $B$1 &amp;"$140"),ROWS(E$3:E107)),INDIRECT("'" &amp; "funnel_data'!$" &amp; $B$1 &amp; "$3:$" &amp; $B$1 &amp;"$140"),0),COLUMN()+COLUMN(INDIRECT($B$1&amp;"1"))-2)</f>
        <v>6.4672594987873894E-2</v>
      </c>
      <c r="F107" s="12">
        <f ca="1">INDEX(funnel_data!$B$3:$X$140,MATCH(SMALL(INDIRECT("'" &amp; "funnel_data'!$" &amp; $B$1 &amp; "$3:$" &amp; $B$1 &amp;"$140"),ROWS(F$3:F107)),INDIRECT("'" &amp; "funnel_data'!$" &amp; $B$1 &amp; "$3:$" &amp; $B$1 &amp;"$140"),0),COLUMN()+COLUMN(INDIRECT($B$1&amp;"1"))-2)</f>
        <v>4.2820310180952947E-2</v>
      </c>
      <c r="G107" s="12">
        <f ca="1">INDEX(funnel_data!$B$3:$X$140,MATCH(SMALL(INDIRECT("'" &amp; "funnel_data'!$" &amp; $B$1 &amp; "$3:$" &amp; $B$1 &amp;"$140"),ROWS(G$3:G107)),INDIRECT("'" &amp; "funnel_data'!$" &amp; $B$1 &amp; "$3:$" &amp; $B$1 &amp;"$140"),0),COLUMN()+COLUMN(INDIRECT($B$1&amp;"1"))-2)</f>
        <v>3.2882448887443884E-2</v>
      </c>
      <c r="H107" s="12">
        <f ca="1">INDEX(funnel_data!$B$3:$X$140,MATCH(SMALL(INDIRECT("'" &amp; "funnel_data'!$" &amp; $B$1 &amp; "$3:$" &amp; $B$1 &amp;"$140"),ROWS(H$3:H107)),INDIRECT("'" &amp; "funnel_data'!$" &amp; $B$1 &amp; "$3:$" &amp; $B$1 &amp;"$140"),0),COLUMN()+COLUMN(INDIRECT($B$1&amp;"1"))-2)</f>
        <v>5.5588994516514847E-2</v>
      </c>
      <c r="I107" s="12">
        <f ca="1">INDEX(funnel_data!$B$3:$X$140,MATCH(SMALL(INDIRECT("'" &amp; "funnel_data'!$" &amp; $B$1 &amp; "$3:$" &amp; $B$1 &amp;"$140"),ROWS(I$3:I107)),INDIRECT("'" &amp; "funnel_data'!$" &amp; $B$1 &amp; "$3:$" &amp; $B$1 &amp;"$140"),0),COLUMN()+COLUMN(INDIRECT($B$1&amp;"1"))-2)</f>
        <v>2.8260208372026582E-2</v>
      </c>
      <c r="J107" s="12">
        <f ca="1">INDEX(funnel_data!$B$3:$X$140,MATCH(SMALL(INDIRECT("'" &amp; "funnel_data'!$" &amp; $B$1 &amp; "$3:$" &amp; $B$1 &amp;"$140"),ROWS(J$3:J107)),INDIRECT("'" &amp; "funnel_data'!$" &amp; $B$1 &amp; "$3:$" &amp; $B$1 &amp;"$140"),0),COLUMN()+COLUMN(INDIRECT($B$1&amp;"1"))-2)</f>
        <v>6.4384968267794579E-2</v>
      </c>
      <c r="K107" s="12" t="str">
        <f ca="1">INDEX(funnel_data!$B$3:$X$140,MATCH(SMALL(INDIRECT("'" &amp; "funnel_data'!$" &amp; $B$1 &amp; "$3:$" &amp; $B$1 &amp;"$140"),ROWS(K$3:K107)),INDIRECT("'" &amp; "funnel_data'!$" &amp; $B$1 &amp; "$3:$" &amp; $B$1 &amp;"$140"),0),COLUMN()+COLUMN(INDIRECT($B$1&amp;"1"))-2)</f>
        <v>3SDU</v>
      </c>
    </row>
    <row r="108" spans="1:11" x14ac:dyDescent="0.3">
      <c r="A108" s="12"/>
      <c r="B108" s="12" t="str">
        <f ca="1">INDEX(funnel_data!$B$3:$X$140,MATCH(SMALL(INDIRECT("'" &amp; "funnel_data'!$" &amp; $B$1 &amp; "$3:$" &amp; $B$1 &amp;"$140"),ROWS(B$3:B108)),INDIRECT("'" &amp; "funnel_data'!$" &amp; $B$1 &amp; "$3:$" &amp; $B$1 &amp;"$140"),0),1)</f>
        <v>Trust052</v>
      </c>
      <c r="C108" s="12">
        <f ca="1">INDEX(funnel_data!$B$3:$X$140,MATCH(SMALL(INDIRECT("'" &amp; "funnel_data'!$" &amp; $B$1 &amp; "$3:$" &amp; $B$1 &amp;"$140"),ROWS(C$3:C108)),INDIRECT("'" &amp; "funnel_data'!$" &amp; $B$1 &amp; "$3:$" &amp; $B$1 &amp;"$140"),0),COLUMN()+COLUMN(INDIRECT($B$1&amp;"1"))-2)</f>
        <v>1245</v>
      </c>
      <c r="D108" s="12">
        <f ca="1">INDEX(funnel_data!$B$3:$X$140,MATCH(SMALL(INDIRECT("'" &amp; "funnel_data'!$" &amp; $B$1 &amp; "$3:$" &amp; $B$1 &amp;"$140"),ROWS(D$3:D108)),INDIRECT("'" &amp; "funnel_data'!$" &amp; $B$1 &amp; "$3:$" &amp; $B$1 &amp;"$140"),0),COLUMN()+COLUMN(INDIRECT($B$1&amp;"1"))-2)</f>
        <v>66</v>
      </c>
      <c r="E108" s="12">
        <f ca="1">INDEX(funnel_data!$B$3:$X$140,MATCH(SMALL(INDIRECT("'" &amp; "funnel_data'!$" &amp; $B$1 &amp; "$3:$" &amp; $B$1 &amp;"$140"),ROWS(E$3:E108)),INDIRECT("'" &amp; "funnel_data'!$" &amp; $B$1 &amp; "$3:$" &amp; $B$1 &amp;"$140"),0),COLUMN()+COLUMN(INDIRECT($B$1&amp;"1"))-2)</f>
        <v>5.3012048192771083E-2</v>
      </c>
      <c r="F108" s="12">
        <f ca="1">INDEX(funnel_data!$B$3:$X$140,MATCH(SMALL(INDIRECT("'" &amp; "funnel_data'!$" &amp; $B$1 &amp; "$3:$" &amp; $B$1 &amp;"$140"),ROWS(F$3:F108)),INDIRECT("'" &amp; "funnel_data'!$" &amp; $B$1 &amp; "$3:$" &amp; $B$1 &amp;"$140"),0),COLUMN()+COLUMN(INDIRECT($B$1&amp;"1"))-2)</f>
        <v>4.2820310180952947E-2</v>
      </c>
      <c r="G108" s="12">
        <f ca="1">INDEX(funnel_data!$B$3:$X$140,MATCH(SMALL(INDIRECT("'" &amp; "funnel_data'!$" &amp; $B$1 &amp; "$3:$" &amp; $B$1 &amp;"$140"),ROWS(G$3:G108)),INDIRECT("'" &amp; "funnel_data'!$" &amp; $B$1 &amp; "$3:$" &amp; $B$1 &amp;"$140"),0),COLUMN()+COLUMN(INDIRECT($B$1&amp;"1"))-2)</f>
        <v>3.2910367841572724E-2</v>
      </c>
      <c r="H108" s="12">
        <f ca="1">INDEX(funnel_data!$B$3:$X$140,MATCH(SMALL(INDIRECT("'" &amp; "funnel_data'!$" &amp; $B$1 &amp; "$3:$" &amp; $B$1 &amp;"$140"),ROWS(H$3:H108)),INDIRECT("'" &amp; "funnel_data'!$" &amp; $B$1 &amp; "$3:$" &amp; $B$1 &amp;"$140"),0),COLUMN()+COLUMN(INDIRECT($B$1&amp;"1"))-2)</f>
        <v>5.5542941489709029E-2</v>
      </c>
      <c r="I108" s="12">
        <f ca="1">INDEX(funnel_data!$B$3:$X$140,MATCH(SMALL(INDIRECT("'" &amp; "funnel_data'!$" &amp; $B$1 &amp; "$3:$" &amp; $B$1 &amp;"$140"),ROWS(I$3:I108)),INDIRECT("'" &amp; "funnel_data'!$" &amp; $B$1 &amp; "$3:$" &amp; $B$1 &amp;"$140"),0),COLUMN()+COLUMN(INDIRECT($B$1&amp;"1"))-2)</f>
        <v>2.8297715613235862E-2</v>
      </c>
      <c r="J108" s="12">
        <f ca="1">INDEX(funnel_data!$B$3:$X$140,MATCH(SMALL(INDIRECT("'" &amp; "funnel_data'!$" &amp; $B$1 &amp; "$3:$" &amp; $B$1 &amp;"$140"),ROWS(J$3:J108)),INDIRECT("'" &amp; "funnel_data'!$" &amp; $B$1 &amp; "$3:$" &amp; $B$1 &amp;"$140"),0),COLUMN()+COLUMN(INDIRECT($B$1&amp;"1"))-2)</f>
        <v>6.4302794429096033E-2</v>
      </c>
      <c r="K108" s="12" t="str">
        <f ca="1">INDEX(funnel_data!$B$3:$X$140,MATCH(SMALL(INDIRECT("'" &amp; "funnel_data'!$" &amp; $B$1 &amp; "$3:$" &amp; $B$1 &amp;"$140"),ROWS(K$3:K108)),INDIRECT("'" &amp; "funnel_data'!$" &amp; $B$1 &amp; "$3:$" &amp; $B$1 &amp;"$140"),0),COLUMN()+COLUMN(INDIRECT($B$1&amp;"1"))-2)</f>
        <v/>
      </c>
    </row>
    <row r="109" spans="1:11" x14ac:dyDescent="0.3">
      <c r="A109" s="12"/>
      <c r="B109" s="12" t="str">
        <f ca="1">INDEX(funnel_data!$B$3:$X$140,MATCH(SMALL(INDIRECT("'" &amp; "funnel_data'!$" &amp; $B$1 &amp; "$3:$" &amp; $B$1 &amp;"$140"),ROWS(B$3:B109)),INDIRECT("'" &amp; "funnel_data'!$" &amp; $B$1 &amp; "$3:$" &amp; $B$1 &amp;"$140"),0),1)</f>
        <v>Trust115</v>
      </c>
      <c r="C109" s="12">
        <f ca="1">INDEX(funnel_data!$B$3:$X$140,MATCH(SMALL(INDIRECT("'" &amp; "funnel_data'!$" &amp; $B$1 &amp; "$3:$" &amp; $B$1 &amp;"$140"),ROWS(C$3:C109)),INDIRECT("'" &amp; "funnel_data'!$" &amp; $B$1 &amp; "$3:$" &amp; $B$1 &amp;"$140"),0),COLUMN()+COLUMN(INDIRECT($B$1&amp;"1"))-2)</f>
        <v>1250</v>
      </c>
      <c r="D109" s="12">
        <f ca="1">INDEX(funnel_data!$B$3:$X$140,MATCH(SMALL(INDIRECT("'" &amp; "funnel_data'!$" &amp; $B$1 &amp; "$3:$" &amp; $B$1 &amp;"$140"),ROWS(D$3:D109)),INDIRECT("'" &amp; "funnel_data'!$" &amp; $B$1 &amp; "$3:$" &amp; $B$1 &amp;"$140"),0),COLUMN()+COLUMN(INDIRECT($B$1&amp;"1"))-2)</f>
        <v>36</v>
      </c>
      <c r="E109" s="12">
        <f ca="1">INDEX(funnel_data!$B$3:$X$140,MATCH(SMALL(INDIRECT("'" &amp; "funnel_data'!$" &amp; $B$1 &amp; "$3:$" &amp; $B$1 &amp;"$140"),ROWS(E$3:E109)),INDIRECT("'" &amp; "funnel_data'!$" &amp; $B$1 &amp; "$3:$" &amp; $B$1 &amp;"$140"),0),COLUMN()+COLUMN(INDIRECT($B$1&amp;"1"))-2)</f>
        <v>2.8799999999999999E-2</v>
      </c>
      <c r="F109" s="12">
        <f ca="1">INDEX(funnel_data!$B$3:$X$140,MATCH(SMALL(INDIRECT("'" &amp; "funnel_data'!$" &amp; $B$1 &amp; "$3:$" &amp; $B$1 &amp;"$140"),ROWS(F$3:F109)),INDIRECT("'" &amp; "funnel_data'!$" &amp; $B$1 &amp; "$3:$" &amp; $B$1 &amp;"$140"),0),COLUMN()+COLUMN(INDIRECT($B$1&amp;"1"))-2)</f>
        <v>4.2820310180952947E-2</v>
      </c>
      <c r="G109" s="12">
        <f ca="1">INDEX(funnel_data!$B$3:$X$140,MATCH(SMALL(INDIRECT("'" &amp; "funnel_data'!$" &amp; $B$1 &amp; "$3:$" &amp; $B$1 &amp;"$140"),ROWS(G$3:G109)),INDIRECT("'" &amp; "funnel_data'!$" &amp; $B$1 &amp; "$3:$" &amp; $B$1 &amp;"$140"),0),COLUMN()+COLUMN(INDIRECT($B$1&amp;"1"))-2)</f>
        <v>3.2927693257613501E-2</v>
      </c>
      <c r="H109" s="12">
        <f ca="1">INDEX(funnel_data!$B$3:$X$140,MATCH(SMALL(INDIRECT("'" &amp; "funnel_data'!$" &amp; $B$1 &amp; "$3:$" &amp; $B$1 &amp;"$140"),ROWS(H$3:H109)),INDIRECT("'" &amp; "funnel_data'!$" &amp; $B$1 &amp; "$3:$" &amp; $B$1 &amp;"$140"),0),COLUMN()+COLUMN(INDIRECT($B$1&amp;"1"))-2)</f>
        <v>5.5514399788575398E-2</v>
      </c>
      <c r="I109" s="12">
        <f ca="1">INDEX(funnel_data!$B$3:$X$140,MATCH(SMALL(INDIRECT("'" &amp; "funnel_data'!$" &amp; $B$1 &amp; "$3:$" &amp; $B$1 &amp;"$140"),ROWS(I$3:I109)),INDIRECT("'" &amp; "funnel_data'!$" &amp; $B$1 &amp; "$3:$" &amp; $B$1 &amp;"$140"),0),COLUMN()+COLUMN(INDIRECT($B$1&amp;"1"))-2)</f>
        <v>2.8321001567914634E-2</v>
      </c>
      <c r="J109" s="12">
        <f ca="1">INDEX(funnel_data!$B$3:$X$140,MATCH(SMALL(INDIRECT("'" &amp; "funnel_data'!$" &amp; $B$1 &amp; "$3:$" &amp; $B$1 &amp;"$140"),ROWS(J$3:J109)),INDIRECT("'" &amp; "funnel_data'!$" &amp; $B$1 &amp; "$3:$" &amp; $B$1 &amp;"$140"),0),COLUMN()+COLUMN(INDIRECT($B$1&amp;"1"))-2)</f>
        <v>6.4251879982696936E-2</v>
      </c>
      <c r="K109" s="12" t="str">
        <f ca="1">INDEX(funnel_data!$B$3:$X$140,MATCH(SMALL(INDIRECT("'" &amp; "funnel_data'!$" &amp; $B$1 &amp; "$3:$" &amp; $B$1 &amp;"$140"),ROWS(K$3:K109)),INDIRECT("'" &amp; "funnel_data'!$" &amp; $B$1 &amp; "$3:$" &amp; $B$1 &amp;"$140"),0),COLUMN()+COLUMN(INDIRECT($B$1&amp;"1"))-2)</f>
        <v/>
      </c>
    </row>
    <row r="110" spans="1:11" x14ac:dyDescent="0.3">
      <c r="A110" s="12"/>
      <c r="B110" s="12" t="str">
        <f ca="1">INDEX(funnel_data!$B$3:$X$140,MATCH(SMALL(INDIRECT("'" &amp; "funnel_data'!$" &amp; $B$1 &amp; "$3:$" &amp; $B$1 &amp;"$140"),ROWS(B$3:B110)),INDIRECT("'" &amp; "funnel_data'!$" &amp; $B$1 &amp; "$3:$" &amp; $B$1 &amp;"$140"),0),1)</f>
        <v>Trust040</v>
      </c>
      <c r="C110" s="12">
        <f ca="1">INDEX(funnel_data!$B$3:$X$140,MATCH(SMALL(INDIRECT("'" &amp; "funnel_data'!$" &amp; $B$1 &amp; "$3:$" &amp; $B$1 &amp;"$140"),ROWS(C$3:C110)),INDIRECT("'" &amp; "funnel_data'!$" &amp; $B$1 &amp; "$3:$" &amp; $B$1 &amp;"$140"),0),COLUMN()+COLUMN(INDIRECT($B$1&amp;"1"))-2)</f>
        <v>1267</v>
      </c>
      <c r="D110" s="12">
        <f ca="1">INDEX(funnel_data!$B$3:$X$140,MATCH(SMALL(INDIRECT("'" &amp; "funnel_data'!$" &amp; $B$1 &amp; "$3:$" &amp; $B$1 &amp;"$140"),ROWS(D$3:D110)),INDIRECT("'" &amp; "funnel_data'!$" &amp; $B$1 &amp; "$3:$" &amp; $B$1 &amp;"$140"),0),COLUMN()+COLUMN(INDIRECT($B$1&amp;"1"))-2)</f>
        <v>91</v>
      </c>
      <c r="E110" s="12">
        <f ca="1">INDEX(funnel_data!$B$3:$X$140,MATCH(SMALL(INDIRECT("'" &amp; "funnel_data'!$" &amp; $B$1 &amp; "$3:$" &amp; $B$1 &amp;"$140"),ROWS(E$3:E110)),INDIRECT("'" &amp; "funnel_data'!$" &amp; $B$1 &amp; "$3:$" &amp; $B$1 &amp;"$140"),0),COLUMN()+COLUMN(INDIRECT($B$1&amp;"1"))-2)</f>
        <v>7.18232044198895E-2</v>
      </c>
      <c r="F110" s="12">
        <f ca="1">INDEX(funnel_data!$B$3:$X$140,MATCH(SMALL(INDIRECT("'" &amp; "funnel_data'!$" &amp; $B$1 &amp; "$3:$" &amp; $B$1 &amp;"$140"),ROWS(F$3:F110)),INDIRECT("'" &amp; "funnel_data'!$" &amp; $B$1 &amp; "$3:$" &amp; $B$1 &amp;"$140"),0),COLUMN()+COLUMN(INDIRECT($B$1&amp;"1"))-2)</f>
        <v>4.2820310180952947E-2</v>
      </c>
      <c r="G110" s="12">
        <f ca="1">INDEX(funnel_data!$B$3:$X$140,MATCH(SMALL(INDIRECT("'" &amp; "funnel_data'!$" &amp; $B$1 &amp; "$3:$" &amp; $B$1 &amp;"$140"),ROWS(G$3:G110)),INDIRECT("'" &amp; "funnel_data'!$" &amp; $B$1 &amp; "$3:$" &amp; $B$1 &amp;"$140"),0),COLUMN()+COLUMN(INDIRECT($B$1&amp;"1"))-2)</f>
        <v>3.2985899643656141E-2</v>
      </c>
      <c r="H110" s="12">
        <f ca="1">INDEX(funnel_data!$B$3:$X$140,MATCH(SMALL(INDIRECT("'" &amp; "funnel_data'!$" &amp; $B$1 &amp; "$3:$" &amp; $B$1 &amp;"$140"),ROWS(H$3:H110)),INDIRECT("'" &amp; "funnel_data'!$" &amp; $B$1 &amp; "$3:$" &amp; $B$1 &amp;"$140"),0),COLUMN()+COLUMN(INDIRECT($B$1&amp;"1"))-2)</f>
        <v>5.5418718208430834E-2</v>
      </c>
      <c r="I110" s="12">
        <f ca="1">INDEX(funnel_data!$B$3:$X$140,MATCH(SMALL(INDIRECT("'" &amp; "funnel_data'!$" &amp; $B$1 &amp; "$3:$" &amp; $B$1 &amp;"$140"),ROWS(I$3:I110)),INDIRECT("'" &amp; "funnel_data'!$" &amp; $B$1 &amp; "$3:$" &amp; $B$1 &amp;"$140"),0),COLUMN()+COLUMN(INDIRECT($B$1&amp;"1"))-2)</f>
        <v>2.8399291354221364E-2</v>
      </c>
      <c r="J110" s="12">
        <f ca="1">INDEX(funnel_data!$B$3:$X$140,MATCH(SMALL(INDIRECT("'" &amp; "funnel_data'!$" &amp; $B$1 &amp; "$3:$" &amp; $B$1 &amp;"$140"),ROWS(J$3:J110)),INDIRECT("'" &amp; "funnel_data'!$" &amp; $B$1 &amp; "$3:$" &amp; $B$1 &amp;"$140"),0),COLUMN()+COLUMN(INDIRECT($B$1&amp;"1"))-2)</f>
        <v>6.4081272228818681E-2</v>
      </c>
      <c r="K110" s="12" t="str">
        <f ca="1">INDEX(funnel_data!$B$3:$X$140,MATCH(SMALL(INDIRECT("'" &amp; "funnel_data'!$" &amp; $B$1 &amp; "$3:$" &amp; $B$1 &amp;"$140"),ROWS(K$3:K110)),INDIRECT("'" &amp; "funnel_data'!$" &amp; $B$1 &amp; "$3:$" &amp; $B$1 &amp;"$140"),0),COLUMN()+COLUMN(INDIRECT($B$1&amp;"1"))-2)</f>
        <v>3SDU</v>
      </c>
    </row>
    <row r="111" spans="1:11" x14ac:dyDescent="0.3">
      <c r="A111" s="12"/>
      <c r="B111" s="12" t="str">
        <f ca="1">INDEX(funnel_data!$B$3:$X$140,MATCH(SMALL(INDIRECT("'" &amp; "funnel_data'!$" &amp; $B$1 &amp; "$3:$" &amp; $B$1 &amp;"$140"),ROWS(B$3:B111)),INDIRECT("'" &amp; "funnel_data'!$" &amp; $B$1 &amp; "$3:$" &amp; $B$1 &amp;"$140"),0),1)</f>
        <v>Trust119</v>
      </c>
      <c r="C111" s="12">
        <f ca="1">INDEX(funnel_data!$B$3:$X$140,MATCH(SMALL(INDIRECT("'" &amp; "funnel_data'!$" &amp; $B$1 &amp; "$3:$" &amp; $B$1 &amp;"$140"),ROWS(C$3:C111)),INDIRECT("'" &amp; "funnel_data'!$" &amp; $B$1 &amp; "$3:$" &amp; $B$1 &amp;"$140"),0),COLUMN()+COLUMN(INDIRECT($B$1&amp;"1"))-2)</f>
        <v>1329</v>
      </c>
      <c r="D111" s="12">
        <f ca="1">INDEX(funnel_data!$B$3:$X$140,MATCH(SMALL(INDIRECT("'" &amp; "funnel_data'!$" &amp; $B$1 &amp; "$3:$" &amp; $B$1 &amp;"$140"),ROWS(D$3:D111)),INDIRECT("'" &amp; "funnel_data'!$" &amp; $B$1 &amp; "$3:$" &amp; $B$1 &amp;"$140"),0),COLUMN()+COLUMN(INDIRECT($B$1&amp;"1"))-2)</f>
        <v>42</v>
      </c>
      <c r="E111" s="12">
        <f ca="1">INDEX(funnel_data!$B$3:$X$140,MATCH(SMALL(INDIRECT("'" &amp; "funnel_data'!$" &amp; $B$1 &amp; "$3:$" &amp; $B$1 &amp;"$140"),ROWS(E$3:E111)),INDIRECT("'" &amp; "funnel_data'!$" &amp; $B$1 &amp; "$3:$" &amp; $B$1 &amp;"$140"),0),COLUMN()+COLUMN(INDIRECT($B$1&amp;"1"))-2)</f>
        <v>3.160270880361174E-2</v>
      </c>
      <c r="F111" s="12">
        <f ca="1">INDEX(funnel_data!$B$3:$X$140,MATCH(SMALL(INDIRECT("'" &amp; "funnel_data'!$" &amp; $B$1 &amp; "$3:$" &amp; $B$1 &amp;"$140"),ROWS(F$3:F111)),INDIRECT("'" &amp; "funnel_data'!$" &amp; $B$1 &amp; "$3:$" &amp; $B$1 &amp;"$140"),0),COLUMN()+COLUMN(INDIRECT($B$1&amp;"1"))-2)</f>
        <v>4.2820310180952947E-2</v>
      </c>
      <c r="G111" s="12">
        <f ca="1">INDEX(funnel_data!$B$3:$X$140,MATCH(SMALL(INDIRECT("'" &amp; "funnel_data'!$" &amp; $B$1 &amp; "$3:$" &amp; $B$1 &amp;"$140"),ROWS(G$3:G111)),INDIRECT("'" &amp; "funnel_data'!$" &amp; $B$1 &amp; "$3:$" &amp; $B$1 &amp;"$140"),0),COLUMN()+COLUMN(INDIRECT($B$1&amp;"1"))-2)</f>
        <v>3.3189465148443523E-2</v>
      </c>
      <c r="H111" s="12">
        <f ca="1">INDEX(funnel_data!$B$3:$X$140,MATCH(SMALL(INDIRECT("'" &amp; "funnel_data'!$" &amp; $B$1 &amp; "$3:$" &amp; $B$1 &amp;"$140"),ROWS(H$3:H111)),INDIRECT("'" &amp; "funnel_data'!$" &amp; $B$1 &amp; "$3:$" &amp; $B$1 &amp;"$140"),0),COLUMN()+COLUMN(INDIRECT($B$1&amp;"1"))-2)</f>
        <v>5.5086579402516579E-2</v>
      </c>
      <c r="I111" s="12">
        <f ca="1">INDEX(funnel_data!$B$3:$X$140,MATCH(SMALL(INDIRECT("'" &amp; "funnel_data'!$" &amp; $B$1 &amp; "$3:$" &amp; $B$1 &amp;"$140"),ROWS(I$3:I111)),INDIRECT("'" &amp; "funnel_data'!$" &amp; $B$1 &amp; "$3:$" &amp; $B$1 &amp;"$140"),0),COLUMN()+COLUMN(INDIRECT($B$1&amp;"1"))-2)</f>
        <v>2.8673801083769324E-2</v>
      </c>
      <c r="J111" s="12">
        <f ca="1">INDEX(funnel_data!$B$3:$X$140,MATCH(SMALL(INDIRECT("'" &amp; "funnel_data'!$" &amp; $B$1 &amp; "$3:$" &amp; $B$1 &amp;"$140"),ROWS(J$3:J111)),INDIRECT("'" &amp; "funnel_data'!$" &amp; $B$1 &amp; "$3:$" &amp; $B$1 &amp;"$140"),0),COLUMN()+COLUMN(INDIRECT($B$1&amp;"1"))-2)</f>
        <v>6.3489944532019005E-2</v>
      </c>
      <c r="K111" s="12" t="str">
        <f ca="1">INDEX(funnel_data!$B$3:$X$140,MATCH(SMALL(INDIRECT("'" &amp; "funnel_data'!$" &amp; $B$1 &amp; "$3:$" &amp; $B$1 &amp;"$140"),ROWS(K$3:K111)),INDIRECT("'" &amp; "funnel_data'!$" &amp; $B$1 &amp; "$3:$" &amp; $B$1 &amp;"$140"),0),COLUMN()+COLUMN(INDIRECT($B$1&amp;"1"))-2)</f>
        <v/>
      </c>
    </row>
    <row r="112" spans="1:11" x14ac:dyDescent="0.3">
      <c r="A112" s="12"/>
      <c r="B112" s="12" t="str">
        <f ca="1">INDEX(funnel_data!$B$3:$X$140,MATCH(SMALL(INDIRECT("'" &amp; "funnel_data'!$" &amp; $B$1 &amp; "$3:$" &amp; $B$1 &amp;"$140"),ROWS(B$3:B112)),INDIRECT("'" &amp; "funnel_data'!$" &amp; $B$1 &amp; "$3:$" &amp; $B$1 &amp;"$140"),0),1)</f>
        <v>Trust053</v>
      </c>
      <c r="C112" s="12">
        <f ca="1">INDEX(funnel_data!$B$3:$X$140,MATCH(SMALL(INDIRECT("'" &amp; "funnel_data'!$" &amp; $B$1 &amp; "$3:$" &amp; $B$1 &amp;"$140"),ROWS(C$3:C112)),INDIRECT("'" &amp; "funnel_data'!$" &amp; $B$1 &amp; "$3:$" &amp; $B$1 &amp;"$140"),0),COLUMN()+COLUMN(INDIRECT($B$1&amp;"1"))-2)</f>
        <v>1346</v>
      </c>
      <c r="D112" s="12">
        <f ca="1">INDEX(funnel_data!$B$3:$X$140,MATCH(SMALL(INDIRECT("'" &amp; "funnel_data'!$" &amp; $B$1 &amp; "$3:$" &amp; $B$1 &amp;"$140"),ROWS(D$3:D112)),INDIRECT("'" &amp; "funnel_data'!$" &amp; $B$1 &amp; "$3:$" &amp; $B$1 &amp;"$140"),0),COLUMN()+COLUMN(INDIRECT($B$1&amp;"1"))-2)</f>
        <v>51</v>
      </c>
      <c r="E112" s="12">
        <f ca="1">INDEX(funnel_data!$B$3:$X$140,MATCH(SMALL(INDIRECT("'" &amp; "funnel_data'!$" &amp; $B$1 &amp; "$3:$" &amp; $B$1 &amp;"$140"),ROWS(E$3:E112)),INDIRECT("'" &amp; "funnel_data'!$" &amp; $B$1 &amp; "$3:$" &amp; $B$1 &amp;"$140"),0),COLUMN()+COLUMN(INDIRECT($B$1&amp;"1"))-2)</f>
        <v>3.7890044576523028E-2</v>
      </c>
      <c r="F112" s="12">
        <f ca="1">INDEX(funnel_data!$B$3:$X$140,MATCH(SMALL(INDIRECT("'" &amp; "funnel_data'!$" &amp; $B$1 &amp; "$3:$" &amp; $B$1 &amp;"$140"),ROWS(F$3:F112)),INDIRECT("'" &amp; "funnel_data'!$" &amp; $B$1 &amp; "$3:$" &amp; $B$1 &amp;"$140"),0),COLUMN()+COLUMN(INDIRECT($B$1&amp;"1"))-2)</f>
        <v>4.2820310180952947E-2</v>
      </c>
      <c r="G112" s="12">
        <f ca="1">INDEX(funnel_data!$B$3:$X$140,MATCH(SMALL(INDIRECT("'" &amp; "funnel_data'!$" &amp; $B$1 &amp; "$3:$" &amp; $B$1 &amp;"$140"),ROWS(G$3:G112)),INDIRECT("'" &amp; "funnel_data'!$" &amp; $B$1 &amp; "$3:$" &amp; $B$1 &amp;"$140"),0),COLUMN()+COLUMN(INDIRECT($B$1&amp;"1"))-2)</f>
        <v>3.3243024088926112E-2</v>
      </c>
      <c r="H112" s="12">
        <f ca="1">INDEX(funnel_data!$B$3:$X$140,MATCH(SMALL(INDIRECT("'" &amp; "funnel_data'!$" &amp; $B$1 &amp; "$3:$" &amp; $B$1 &amp;"$140"),ROWS(H$3:H112)),INDIRECT("'" &amp; "funnel_data'!$" &amp; $B$1 &amp; "$3:$" &amp; $B$1 &amp;"$140"),0),COLUMN()+COLUMN(INDIRECT($B$1&amp;"1"))-2)</f>
        <v>5.4999829744535038E-2</v>
      </c>
      <c r="I112" s="12">
        <f ca="1">INDEX(funnel_data!$B$3:$X$140,MATCH(SMALL(INDIRECT("'" &amp; "funnel_data'!$" &amp; $B$1 &amp; "$3:$" &amp; $B$1 &amp;"$140"),ROWS(I$3:I112)),INDIRECT("'" &amp; "funnel_data'!$" &amp; $B$1 &amp; "$3:$" &amp; $B$1 &amp;"$140"),0),COLUMN()+COLUMN(INDIRECT($B$1&amp;"1"))-2)</f>
        <v>2.8746207894726993E-2</v>
      </c>
      <c r="J112" s="12">
        <f ca="1">INDEX(funnel_data!$B$3:$X$140,MATCH(SMALL(INDIRECT("'" &amp; "funnel_data'!$" &amp; $B$1 &amp; "$3:$" &amp; $B$1 &amp;"$140"),ROWS(J$3:J112)),INDIRECT("'" &amp; "funnel_data'!$" &amp; $B$1 &amp; "$3:$" &amp; $B$1 &amp;"$140"),0),COLUMN()+COLUMN(INDIRECT($B$1&amp;"1"))-2)</f>
        <v>6.3335730938845675E-2</v>
      </c>
      <c r="K112" s="12" t="str">
        <f ca="1">INDEX(funnel_data!$B$3:$X$140,MATCH(SMALL(INDIRECT("'" &amp; "funnel_data'!$" &amp; $B$1 &amp; "$3:$" &amp; $B$1 &amp;"$140"),ROWS(K$3:K112)),INDIRECT("'" &amp; "funnel_data'!$" &amp; $B$1 &amp; "$3:$" &amp; $B$1 &amp;"$140"),0),COLUMN()+COLUMN(INDIRECT($B$1&amp;"1"))-2)</f>
        <v/>
      </c>
    </row>
    <row r="113" spans="1:11" x14ac:dyDescent="0.3">
      <c r="A113" s="12"/>
      <c r="B113" s="12" t="str">
        <f ca="1">INDEX(funnel_data!$B$3:$X$140,MATCH(SMALL(INDIRECT("'" &amp; "funnel_data'!$" &amp; $B$1 &amp; "$3:$" &amp; $B$1 &amp;"$140"),ROWS(B$3:B113)),INDIRECT("'" &amp; "funnel_data'!$" &amp; $B$1 &amp; "$3:$" &amp; $B$1 &amp;"$140"),0),1)</f>
        <v>Trust011</v>
      </c>
      <c r="C113" s="12">
        <f ca="1">INDEX(funnel_data!$B$3:$X$140,MATCH(SMALL(INDIRECT("'" &amp; "funnel_data'!$" &amp; $B$1 &amp; "$3:$" &amp; $B$1 &amp;"$140"),ROWS(C$3:C113)),INDIRECT("'" &amp; "funnel_data'!$" &amp; $B$1 &amp; "$3:$" &amp; $B$1 &amp;"$140"),0),COLUMN()+COLUMN(INDIRECT($B$1&amp;"1"))-2)</f>
        <v>1436</v>
      </c>
      <c r="D113" s="12">
        <f ca="1">INDEX(funnel_data!$B$3:$X$140,MATCH(SMALL(INDIRECT("'" &amp; "funnel_data'!$" &amp; $B$1 &amp; "$3:$" &amp; $B$1 &amp;"$140"),ROWS(D$3:D113)),INDIRECT("'" &amp; "funnel_data'!$" &amp; $B$1 &amp; "$3:$" &amp; $B$1 &amp;"$140"),0),COLUMN()+COLUMN(INDIRECT($B$1&amp;"1"))-2)</f>
        <v>77</v>
      </c>
      <c r="E113" s="12">
        <f ca="1">INDEX(funnel_data!$B$3:$X$140,MATCH(SMALL(INDIRECT("'" &amp; "funnel_data'!$" &amp; $B$1 &amp; "$3:$" &amp; $B$1 &amp;"$140"),ROWS(E$3:E113)),INDIRECT("'" &amp; "funnel_data'!$" &amp; $B$1 &amp; "$3:$" &amp; $B$1 &amp;"$140"),0),COLUMN()+COLUMN(INDIRECT($B$1&amp;"1"))-2)</f>
        <v>5.3621169916434543E-2</v>
      </c>
      <c r="F113" s="12">
        <f ca="1">INDEX(funnel_data!$B$3:$X$140,MATCH(SMALL(INDIRECT("'" &amp; "funnel_data'!$" &amp; $B$1 &amp; "$3:$" &amp; $B$1 &amp;"$140"),ROWS(F$3:F113)),INDIRECT("'" &amp; "funnel_data'!$" &amp; $B$1 &amp; "$3:$" &amp; $B$1 &amp;"$140"),0),COLUMN()+COLUMN(INDIRECT($B$1&amp;"1"))-2)</f>
        <v>4.2820310180952947E-2</v>
      </c>
      <c r="G113" s="12">
        <f ca="1">INDEX(funnel_data!$B$3:$X$140,MATCH(SMALL(INDIRECT("'" &amp; "funnel_data'!$" &amp; $B$1 &amp; "$3:$" &amp; $B$1 &amp;"$140"),ROWS(G$3:G113)),INDIRECT("'" &amp; "funnel_data'!$" &amp; $B$1 &amp; "$3:$" &amp; $B$1 &amp;"$140"),0),COLUMN()+COLUMN(INDIRECT($B$1&amp;"1"))-2)</f>
        <v>3.3511878829368687E-2</v>
      </c>
      <c r="H113" s="12">
        <f ca="1">INDEX(funnel_data!$B$3:$X$140,MATCH(SMALL(INDIRECT("'" &amp; "funnel_data'!$" &amp; $B$1 &amp; "$3:$" &amp; $B$1 &amp;"$140"),ROWS(H$3:H113)),INDIRECT("'" &amp; "funnel_data'!$" &amp; $B$1 &amp; "$3:$" &amp; $B$1 &amp;"$140"),0),COLUMN()+COLUMN(INDIRECT($B$1&amp;"1"))-2)</f>
        <v>5.4568317519796988E-2</v>
      </c>
      <c r="I113" s="12">
        <f ca="1">INDEX(funnel_data!$B$3:$X$140,MATCH(SMALL(INDIRECT("'" &amp; "funnel_data'!$" &amp; $B$1 &amp; "$3:$" &amp; $B$1 &amp;"$140"),ROWS(I$3:I113)),INDIRECT("'" &amp; "funnel_data'!$" &amp; $B$1 &amp; "$3:$" &amp; $B$1 &amp;"$140"),0),COLUMN()+COLUMN(INDIRECT($B$1&amp;"1"))-2)</f>
        <v>2.911081708527026E-2</v>
      </c>
      <c r="J113" s="12">
        <f ca="1">INDEX(funnel_data!$B$3:$X$140,MATCH(SMALL(INDIRECT("'" &amp; "funnel_data'!$" &amp; $B$1 &amp; "$3:$" &amp; $B$1 &amp;"$140"),ROWS(J$3:J113)),INDIRECT("'" &amp; "funnel_data'!$" &amp; $B$1 &amp; "$3:$" &amp; $B$1 &amp;"$140"),0),COLUMN()+COLUMN(INDIRECT($B$1&amp;"1"))-2)</f>
        <v>6.2570084822064997E-2</v>
      </c>
      <c r="K113" s="12" t="str">
        <f ca="1">INDEX(funnel_data!$B$3:$X$140,MATCH(SMALL(INDIRECT("'" &amp; "funnel_data'!$" &amp; $B$1 &amp; "$3:$" &amp; $B$1 &amp;"$140"),ROWS(K$3:K113)),INDIRECT("'" &amp; "funnel_data'!$" &amp; $B$1 &amp; "$3:$" &amp; $B$1 &amp;"$140"),0),COLUMN()+COLUMN(INDIRECT($B$1&amp;"1"))-2)</f>
        <v/>
      </c>
    </row>
    <row r="114" spans="1:11" x14ac:dyDescent="0.3">
      <c r="A114" s="12"/>
      <c r="B114" s="12" t="str">
        <f ca="1">INDEX(funnel_data!$B$3:$X$140,MATCH(SMALL(INDIRECT("'" &amp; "funnel_data'!$" &amp; $B$1 &amp; "$3:$" &amp; $B$1 &amp;"$140"),ROWS(B$3:B114)),INDIRECT("'" &amp; "funnel_data'!$" &amp; $B$1 &amp; "$3:$" &amp; $B$1 &amp;"$140"),0),1)</f>
        <v>Trust135</v>
      </c>
      <c r="C114" s="12">
        <f ca="1">INDEX(funnel_data!$B$3:$X$140,MATCH(SMALL(INDIRECT("'" &amp; "funnel_data'!$" &amp; $B$1 &amp; "$3:$" &amp; $B$1 &amp;"$140"),ROWS(C$3:C114)),INDIRECT("'" &amp; "funnel_data'!$" &amp; $B$1 &amp; "$3:$" &amp; $B$1 &amp;"$140"),0),COLUMN()+COLUMN(INDIRECT($B$1&amp;"1"))-2)</f>
        <v>1459</v>
      </c>
      <c r="D114" s="12">
        <f ca="1">INDEX(funnel_data!$B$3:$X$140,MATCH(SMALL(INDIRECT("'" &amp; "funnel_data'!$" &amp; $B$1 &amp; "$3:$" &amp; $B$1 &amp;"$140"),ROWS(D$3:D114)),INDIRECT("'" &amp; "funnel_data'!$" &amp; $B$1 &amp; "$3:$" &amp; $B$1 &amp;"$140"),0),COLUMN()+COLUMN(INDIRECT($B$1&amp;"1"))-2)</f>
        <v>66</v>
      </c>
      <c r="E114" s="12">
        <f ca="1">INDEX(funnel_data!$B$3:$X$140,MATCH(SMALL(INDIRECT("'" &amp; "funnel_data'!$" &amp; $B$1 &amp; "$3:$" &amp; $B$1 &amp;"$140"),ROWS(E$3:E114)),INDIRECT("'" &amp; "funnel_data'!$" &amp; $B$1 &amp; "$3:$" &amp; $B$1 &amp;"$140"),0),COLUMN()+COLUMN(INDIRECT($B$1&amp;"1"))-2)</f>
        <v>4.5236463331048665E-2</v>
      </c>
      <c r="F114" s="12">
        <f ca="1">INDEX(funnel_data!$B$3:$X$140,MATCH(SMALL(INDIRECT("'" &amp; "funnel_data'!$" &amp; $B$1 &amp; "$3:$" &amp; $B$1 &amp;"$140"),ROWS(F$3:F114)),INDIRECT("'" &amp; "funnel_data'!$" &amp; $B$1 &amp; "$3:$" &amp; $B$1 &amp;"$140"),0),COLUMN()+COLUMN(INDIRECT($B$1&amp;"1"))-2)</f>
        <v>4.2820310180952947E-2</v>
      </c>
      <c r="G114" s="12">
        <f ca="1">INDEX(funnel_data!$B$3:$X$140,MATCH(SMALL(INDIRECT("'" &amp; "funnel_data'!$" &amp; $B$1 &amp; "$3:$" &amp; $B$1 &amp;"$140"),ROWS(G$3:G114)),INDIRECT("'" &amp; "funnel_data'!$" &amp; $B$1 &amp; "$3:$" &amp; $B$1 &amp;"$140"),0),COLUMN()+COLUMN(INDIRECT($B$1&amp;"1"))-2)</f>
        <v>3.357689718910932E-2</v>
      </c>
      <c r="H114" s="12">
        <f ca="1">INDEX(funnel_data!$B$3:$X$140,MATCH(SMALL(INDIRECT("'" &amp; "funnel_data'!$" &amp; $B$1 &amp; "$3:$" &amp; $B$1 &amp;"$140"),ROWS(H$3:H114)),INDIRECT("'" &amp; "funnel_data'!$" &amp; $B$1 &amp; "$3:$" &amp; $B$1 &amp;"$140"),0),COLUMN()+COLUMN(INDIRECT($B$1&amp;"1"))-2)</f>
        <v>5.4464942137869551E-2</v>
      </c>
      <c r="I114" s="12">
        <f ca="1">INDEX(funnel_data!$B$3:$X$140,MATCH(SMALL(INDIRECT("'" &amp; "funnel_data'!$" &amp; $B$1 &amp; "$3:$" &amp; $B$1 &amp;"$140"),ROWS(I$3:I114)),INDIRECT("'" &amp; "funnel_data'!$" &amp; $B$1 &amp; "$3:$" &amp; $B$1 &amp;"$140"),0),COLUMN()+COLUMN(INDIRECT($B$1&amp;"1"))-2)</f>
        <v>2.919927735943156E-2</v>
      </c>
      <c r="J114" s="12">
        <f ca="1">INDEX(funnel_data!$B$3:$X$140,MATCH(SMALL(INDIRECT("'" &amp; "funnel_data'!$" &amp; $B$1 &amp; "$3:$" &amp; $B$1 &amp;"$140"),ROWS(J$3:J114)),INDIRECT("'" &amp; "funnel_data'!$" &amp; $B$1 &amp; "$3:$" &amp; $B$1 &amp;"$140"),0),COLUMN()+COLUMN(INDIRECT($B$1&amp;"1"))-2)</f>
        <v>6.2387023384609101E-2</v>
      </c>
      <c r="K114" s="12" t="str">
        <f ca="1">INDEX(funnel_data!$B$3:$X$140,MATCH(SMALL(INDIRECT("'" &amp; "funnel_data'!$" &amp; $B$1 &amp; "$3:$" &amp; $B$1 &amp;"$140"),ROWS(K$3:K114)),INDIRECT("'" &amp; "funnel_data'!$" &amp; $B$1 &amp; "$3:$" &amp; $B$1 &amp;"$140"),0),COLUMN()+COLUMN(INDIRECT($B$1&amp;"1"))-2)</f>
        <v/>
      </c>
    </row>
    <row r="115" spans="1:11" x14ac:dyDescent="0.3">
      <c r="A115" s="12"/>
      <c r="B115" s="12" t="str">
        <f ca="1">INDEX(funnel_data!$B$3:$X$140,MATCH(SMALL(INDIRECT("'" &amp; "funnel_data'!$" &amp; $B$1 &amp; "$3:$" &amp; $B$1 &amp;"$140"),ROWS(B$3:B115)),INDIRECT("'" &amp; "funnel_data'!$" &amp; $B$1 &amp; "$3:$" &amp; $B$1 &amp;"$140"),0),1)</f>
        <v>Trust055</v>
      </c>
      <c r="C115" s="12">
        <f ca="1">INDEX(funnel_data!$B$3:$X$140,MATCH(SMALL(INDIRECT("'" &amp; "funnel_data'!$" &amp; $B$1 &amp; "$3:$" &amp; $B$1 &amp;"$140"),ROWS(C$3:C115)),INDIRECT("'" &amp; "funnel_data'!$" &amp; $B$1 &amp; "$3:$" &amp; $B$1 &amp;"$140"),0),COLUMN()+COLUMN(INDIRECT($B$1&amp;"1"))-2)</f>
        <v>1604</v>
      </c>
      <c r="D115" s="12">
        <f ca="1">INDEX(funnel_data!$B$3:$X$140,MATCH(SMALL(INDIRECT("'" &amp; "funnel_data'!$" &amp; $B$1 &amp; "$3:$" &amp; $B$1 &amp;"$140"),ROWS(D$3:D115)),INDIRECT("'" &amp; "funnel_data'!$" &amp; $B$1 &amp; "$3:$" &amp; $B$1 &amp;"$140"),0),COLUMN()+COLUMN(INDIRECT($B$1&amp;"1"))-2)</f>
        <v>46</v>
      </c>
      <c r="E115" s="12">
        <f ca="1">INDEX(funnel_data!$B$3:$X$140,MATCH(SMALL(INDIRECT("'" &amp; "funnel_data'!$" &amp; $B$1 &amp; "$3:$" &amp; $B$1 &amp;"$140"),ROWS(E$3:E115)),INDIRECT("'" &amp; "funnel_data'!$" &amp; $B$1 &amp; "$3:$" &amp; $B$1 &amp;"$140"),0),COLUMN()+COLUMN(INDIRECT($B$1&amp;"1"))-2)</f>
        <v>2.8678304239401497E-2</v>
      </c>
      <c r="F115" s="12">
        <f ca="1">INDEX(funnel_data!$B$3:$X$140,MATCH(SMALL(INDIRECT("'" &amp; "funnel_data'!$" &amp; $B$1 &amp; "$3:$" &amp; $B$1 &amp;"$140"),ROWS(F$3:F115)),INDIRECT("'" &amp; "funnel_data'!$" &amp; $B$1 &amp; "$3:$" &amp; $B$1 &amp;"$140"),0),COLUMN()+COLUMN(INDIRECT($B$1&amp;"1"))-2)</f>
        <v>4.2820310180952947E-2</v>
      </c>
      <c r="G115" s="12">
        <f ca="1">INDEX(funnel_data!$B$3:$X$140,MATCH(SMALL(INDIRECT("'" &amp; "funnel_data'!$" &amp; $B$1 &amp; "$3:$" &amp; $B$1 &amp;"$140"),ROWS(G$3:G115)),INDIRECT("'" &amp; "funnel_data'!$" &amp; $B$1 &amp; "$3:$" &amp; $B$1 &amp;"$140"),0),COLUMN()+COLUMN(INDIRECT($B$1&amp;"1"))-2)</f>
        <v>3.3956622472078972E-2</v>
      </c>
      <c r="H115" s="12">
        <f ca="1">INDEX(funnel_data!$B$3:$X$140,MATCH(SMALL(INDIRECT("'" &amp; "funnel_data'!$" &amp; $B$1 &amp; "$3:$" &amp; $B$1 &amp;"$140"),ROWS(H$3:H115)),INDIRECT("'" &amp; "funnel_data'!$" &amp; $B$1 &amp; "$3:$" &amp; $B$1 &amp;"$140"),0),COLUMN()+COLUMN(INDIRECT($B$1&amp;"1"))-2)</f>
        <v>5.3868667693629566E-2</v>
      </c>
      <c r="I115" s="12">
        <f ca="1">INDEX(funnel_data!$B$3:$X$140,MATCH(SMALL(INDIRECT("'" &amp; "funnel_data'!$" &amp; $B$1 &amp; "$3:$" &amp; $B$1 &amp;"$140"),ROWS(I$3:I115)),INDIRECT("'" &amp; "funnel_data'!$" &amp; $B$1 &amp; "$3:$" &amp; $B$1 &amp;"$140"),0),COLUMN()+COLUMN(INDIRECT($B$1&amp;"1"))-2)</f>
        <v>2.9718116676068978E-2</v>
      </c>
      <c r="J115" s="12">
        <f ca="1">INDEX(funnel_data!$B$3:$X$140,MATCH(SMALL(INDIRECT("'" &amp; "funnel_data'!$" &amp; $B$1 &amp; "$3:$" &amp; $B$1 &amp;"$140"),ROWS(J$3:J115)),INDIRECT("'" &amp; "funnel_data'!$" &amp; $B$1 &amp; "$3:$" &amp; $B$1 &amp;"$140"),0),COLUMN()+COLUMN(INDIRECT($B$1&amp;"1"))-2)</f>
        <v>6.1333881437024333E-2</v>
      </c>
      <c r="K115" s="12" t="str">
        <f ca="1">INDEX(funnel_data!$B$3:$X$140,MATCH(SMALL(INDIRECT("'" &amp; "funnel_data'!$" &amp; $B$1 &amp; "$3:$" &amp; $B$1 &amp;"$140"),ROWS(K$3:K115)),INDIRECT("'" &amp; "funnel_data'!$" &amp; $B$1 &amp; "$3:$" &amp; $B$1 &amp;"$140"),0),COLUMN()+COLUMN(INDIRECT($B$1&amp;"1"))-2)</f>
        <v>3SDL</v>
      </c>
    </row>
    <row r="116" spans="1:11" x14ac:dyDescent="0.3">
      <c r="A116" s="12"/>
      <c r="B116" s="12" t="str">
        <f ca="1">INDEX(funnel_data!$B$3:$X$140,MATCH(SMALL(INDIRECT("'" &amp; "funnel_data'!$" &amp; $B$1 &amp; "$3:$" &amp; $B$1 &amp;"$140"),ROWS(B$3:B116)),INDIRECT("'" &amp; "funnel_data'!$" &amp; $B$1 &amp; "$3:$" &amp; $B$1 &amp;"$140"),0),1)</f>
        <v>Trust036</v>
      </c>
      <c r="C116" s="12">
        <f ca="1">INDEX(funnel_data!$B$3:$X$140,MATCH(SMALL(INDIRECT("'" &amp; "funnel_data'!$" &amp; $B$1 &amp; "$3:$" &amp; $B$1 &amp;"$140"),ROWS(C$3:C116)),INDIRECT("'" &amp; "funnel_data'!$" &amp; $B$1 &amp; "$3:$" &amp; $B$1 &amp;"$140"),0),COLUMN()+COLUMN(INDIRECT($B$1&amp;"1"))-2)</f>
        <v>1635</v>
      </c>
      <c r="D116" s="12">
        <f ca="1">INDEX(funnel_data!$B$3:$X$140,MATCH(SMALL(INDIRECT("'" &amp; "funnel_data'!$" &amp; $B$1 &amp; "$3:$" &amp; $B$1 &amp;"$140"),ROWS(D$3:D116)),INDIRECT("'" &amp; "funnel_data'!$" &amp; $B$1 &amp; "$3:$" &amp; $B$1 &amp;"$140"),0),COLUMN()+COLUMN(INDIRECT($B$1&amp;"1"))-2)</f>
        <v>68</v>
      </c>
      <c r="E116" s="12">
        <f ca="1">INDEX(funnel_data!$B$3:$X$140,MATCH(SMALL(INDIRECT("'" &amp; "funnel_data'!$" &amp; $B$1 &amp; "$3:$" &amp; $B$1 &amp;"$140"),ROWS(E$3:E116)),INDIRECT("'" &amp; "funnel_data'!$" &amp; $B$1 &amp; "$3:$" &amp; $B$1 &amp;"$140"),0),COLUMN()+COLUMN(INDIRECT($B$1&amp;"1"))-2)</f>
        <v>4.1590214067278287E-2</v>
      </c>
      <c r="F116" s="12">
        <f ca="1">INDEX(funnel_data!$B$3:$X$140,MATCH(SMALL(INDIRECT("'" &amp; "funnel_data'!$" &amp; $B$1 &amp; "$3:$" &amp; $B$1 &amp;"$140"),ROWS(F$3:F116)),INDIRECT("'" &amp; "funnel_data'!$" &amp; $B$1 &amp; "$3:$" &amp; $B$1 &amp;"$140"),0),COLUMN()+COLUMN(INDIRECT($B$1&amp;"1"))-2)</f>
        <v>4.2820310180952947E-2</v>
      </c>
      <c r="G116" s="12">
        <f ca="1">INDEX(funnel_data!$B$3:$X$140,MATCH(SMALL(INDIRECT("'" &amp; "funnel_data'!$" &amp; $B$1 &amp; "$3:$" &amp; $B$1 &amp;"$140"),ROWS(G$3:G116)),INDIRECT("'" &amp; "funnel_data'!$" &amp; $B$1 &amp; "$3:$" &amp; $B$1 &amp;"$140"),0),COLUMN()+COLUMN(INDIRECT($B$1&amp;"1"))-2)</f>
        <v>3.403169549383326E-2</v>
      </c>
      <c r="H116" s="12">
        <f ca="1">INDEX(funnel_data!$B$3:$X$140,MATCH(SMALL(INDIRECT("'" &amp; "funnel_data'!$" &amp; $B$1 &amp; "$3:$" &amp; $B$1 &amp;"$140"),ROWS(H$3:H116)),INDIRECT("'" &amp; "funnel_data'!$" &amp; $B$1 &amp; "$3:$" &amp; $B$1 &amp;"$140"),0),COLUMN()+COLUMN(INDIRECT($B$1&amp;"1"))-2)</f>
        <v>5.3752269894716889E-2</v>
      </c>
      <c r="I116" s="12">
        <f ca="1">INDEX(funnel_data!$B$3:$X$140,MATCH(SMALL(INDIRECT("'" &amp; "funnel_data'!$" &amp; $B$1 &amp; "$3:$" &amp; $B$1 &amp;"$140"),ROWS(I$3:I116)),INDIRECT("'" &amp; "funnel_data'!$" &amp; $B$1 &amp; "$3:$" &amp; $B$1 &amp;"$140"),0),COLUMN()+COLUMN(INDIRECT($B$1&amp;"1"))-2)</f>
        <v>2.9821137413632598E-2</v>
      </c>
      <c r="J116" s="12">
        <f ca="1">INDEX(funnel_data!$B$3:$X$140,MATCH(SMALL(INDIRECT("'" &amp; "funnel_data'!$" &amp; $B$1 &amp; "$3:$" &amp; $B$1 &amp;"$140"),ROWS(J$3:J116)),INDIRECT("'" &amp; "funnel_data'!$" &amp; $B$1 &amp; "$3:$" &amp; $B$1 &amp;"$140"),0),COLUMN()+COLUMN(INDIRECT($B$1&amp;"1"))-2)</f>
        <v>6.1128855422628608E-2</v>
      </c>
      <c r="K116" s="12" t="str">
        <f ca="1">INDEX(funnel_data!$B$3:$X$140,MATCH(SMALL(INDIRECT("'" &amp; "funnel_data'!$" &amp; $B$1 &amp; "$3:$" &amp; $B$1 &amp;"$140"),ROWS(K$3:K116)),INDIRECT("'" &amp; "funnel_data'!$" &amp; $B$1 &amp; "$3:$" &amp; $B$1 &amp;"$140"),0),COLUMN()+COLUMN(INDIRECT($B$1&amp;"1"))-2)</f>
        <v/>
      </c>
    </row>
    <row r="117" spans="1:11" x14ac:dyDescent="0.3">
      <c r="A117" s="12"/>
      <c r="B117" s="12" t="str">
        <f ca="1">INDEX(funnel_data!$B$3:$X$140,MATCH(SMALL(INDIRECT("'" &amp; "funnel_data'!$" &amp; $B$1 &amp; "$3:$" &amp; $B$1 &amp;"$140"),ROWS(B$3:B117)),INDIRECT("'" &amp; "funnel_data'!$" &amp; $B$1 &amp; "$3:$" &amp; $B$1 &amp;"$140"),0),1)</f>
        <v>Trust122</v>
      </c>
      <c r="C117" s="12">
        <f ca="1">INDEX(funnel_data!$B$3:$X$140,MATCH(SMALL(INDIRECT("'" &amp; "funnel_data'!$" &amp; $B$1 &amp; "$3:$" &amp; $B$1 &amp;"$140"),ROWS(C$3:C117)),INDIRECT("'" &amp; "funnel_data'!$" &amp; $B$1 &amp; "$3:$" &amp; $B$1 &amp;"$140"),0),COLUMN()+COLUMN(INDIRECT($B$1&amp;"1"))-2)</f>
        <v>1680</v>
      </c>
      <c r="D117" s="12">
        <f ca="1">INDEX(funnel_data!$B$3:$X$140,MATCH(SMALL(INDIRECT("'" &amp; "funnel_data'!$" &amp; $B$1 &amp; "$3:$" &amp; $B$1 &amp;"$140"),ROWS(D$3:D117)),INDIRECT("'" &amp; "funnel_data'!$" &amp; $B$1 &amp; "$3:$" &amp; $B$1 &amp;"$140"),0),COLUMN()+COLUMN(INDIRECT($B$1&amp;"1"))-2)</f>
        <v>69</v>
      </c>
      <c r="E117" s="12">
        <f ca="1">INDEX(funnel_data!$B$3:$X$140,MATCH(SMALL(INDIRECT("'" &amp; "funnel_data'!$" &amp; $B$1 &amp; "$3:$" &amp; $B$1 &amp;"$140"),ROWS(E$3:E117)),INDIRECT("'" &amp; "funnel_data'!$" &amp; $B$1 &amp; "$3:$" &amp; $B$1 &amp;"$140"),0),COLUMN()+COLUMN(INDIRECT($B$1&amp;"1"))-2)</f>
        <v>4.1071428571428571E-2</v>
      </c>
      <c r="F117" s="12">
        <f ca="1">INDEX(funnel_data!$B$3:$X$140,MATCH(SMALL(INDIRECT("'" &amp; "funnel_data'!$" &amp; $B$1 &amp; "$3:$" &amp; $B$1 &amp;"$140"),ROWS(F$3:F117)),INDIRECT("'" &amp; "funnel_data'!$" &amp; $B$1 &amp; "$3:$" &amp; $B$1 &amp;"$140"),0),COLUMN()+COLUMN(INDIRECT($B$1&amp;"1"))-2)</f>
        <v>4.2820310180952947E-2</v>
      </c>
      <c r="G117" s="12">
        <f ca="1">INDEX(funnel_data!$B$3:$X$140,MATCH(SMALL(INDIRECT("'" &amp; "funnel_data'!$" &amp; $B$1 &amp; "$3:$" &amp; $B$1 &amp;"$140"),ROWS(G$3:G117)),INDIRECT("'" &amp; "funnel_data'!$" &amp; $B$1 &amp; "$3:$" &amp; $B$1 &amp;"$140"),0),COLUMN()+COLUMN(INDIRECT($B$1&amp;"1"))-2)</f>
        <v>3.4137239415697497E-2</v>
      </c>
      <c r="H117" s="12">
        <f ca="1">INDEX(funnel_data!$B$3:$X$140,MATCH(SMALL(INDIRECT("'" &amp; "funnel_data'!$" &amp; $B$1 &amp; "$3:$" &amp; $B$1 &amp;"$140"),ROWS(H$3:H117)),INDIRECT("'" &amp; "funnel_data'!$" &amp; $B$1 &amp; "$3:$" &amp; $B$1 &amp;"$140"),0),COLUMN()+COLUMN(INDIRECT($B$1&amp;"1"))-2)</f>
        <v>5.3589445925727681E-2</v>
      </c>
      <c r="I117" s="12">
        <f ca="1">INDEX(funnel_data!$B$3:$X$140,MATCH(SMALL(INDIRECT("'" &amp; "funnel_data'!$" &amp; $B$1 &amp; "$3:$" &amp; $B$1 &amp;"$140"),ROWS(I$3:I117)),INDIRECT("'" &amp; "funnel_data'!$" &amp; $B$1 &amp; "$3:$" &amp; $B$1 &amp;"$140"),0),COLUMN()+COLUMN(INDIRECT($B$1&amp;"1"))-2)</f>
        <v>2.9966219614089563E-2</v>
      </c>
      <c r="J117" s="12">
        <f ca="1">INDEX(funnel_data!$B$3:$X$140,MATCH(SMALL(INDIRECT("'" &amp; "funnel_data'!$" &amp; $B$1 &amp; "$3:$" &amp; $B$1 &amp;"$140"),ROWS(J$3:J117)),INDIRECT("'" &amp; "funnel_data'!$" &amp; $B$1 &amp; "$3:$" &amp; $B$1 &amp;"$140"),0),COLUMN()+COLUMN(INDIRECT($B$1&amp;"1"))-2)</f>
        <v>6.0842361689374395E-2</v>
      </c>
      <c r="K117" s="12" t="str">
        <f ca="1">INDEX(funnel_data!$B$3:$X$140,MATCH(SMALL(INDIRECT("'" &amp; "funnel_data'!$" &amp; $B$1 &amp; "$3:$" &amp; $B$1 &amp;"$140"),ROWS(K$3:K117)),INDIRECT("'" &amp; "funnel_data'!$" &amp; $B$1 &amp; "$3:$" &amp; $B$1 &amp;"$140"),0),COLUMN()+COLUMN(INDIRECT($B$1&amp;"1"))-2)</f>
        <v/>
      </c>
    </row>
    <row r="118" spans="1:11" x14ac:dyDescent="0.3">
      <c r="A118" s="12"/>
      <c r="B118" s="12" t="str">
        <f ca="1">INDEX(funnel_data!$B$3:$X$140,MATCH(SMALL(INDIRECT("'" &amp; "funnel_data'!$" &amp; $B$1 &amp; "$3:$" &amp; $B$1 &amp;"$140"),ROWS(B$3:B118)),INDIRECT("'" &amp; "funnel_data'!$" &amp; $B$1 &amp; "$3:$" &amp; $B$1 &amp;"$140"),0),1)</f>
        <v>Trust104</v>
      </c>
      <c r="C118" s="12">
        <f ca="1">INDEX(funnel_data!$B$3:$X$140,MATCH(SMALL(INDIRECT("'" &amp; "funnel_data'!$" &amp; $B$1 &amp; "$3:$" &amp; $B$1 &amp;"$140"),ROWS(C$3:C118)),INDIRECT("'" &amp; "funnel_data'!$" &amp; $B$1 &amp; "$3:$" &amp; $B$1 &amp;"$140"),0),COLUMN()+COLUMN(INDIRECT($B$1&amp;"1"))-2)</f>
        <v>1682</v>
      </c>
      <c r="D118" s="12">
        <f ca="1">INDEX(funnel_data!$B$3:$X$140,MATCH(SMALL(INDIRECT("'" &amp; "funnel_data'!$" &amp; $B$1 &amp; "$3:$" &amp; $B$1 &amp;"$140"),ROWS(D$3:D118)),INDIRECT("'" &amp; "funnel_data'!$" &amp; $B$1 &amp; "$3:$" &amp; $B$1 &amp;"$140"),0),COLUMN()+COLUMN(INDIRECT($B$1&amp;"1"))-2)</f>
        <v>60</v>
      </c>
      <c r="E118" s="12">
        <f ca="1">INDEX(funnel_data!$B$3:$X$140,MATCH(SMALL(INDIRECT("'" &amp; "funnel_data'!$" &amp; $B$1 &amp; "$3:$" &amp; $B$1 &amp;"$140"),ROWS(E$3:E118)),INDIRECT("'" &amp; "funnel_data'!$" &amp; $B$1 &amp; "$3:$" &amp; $B$1 &amp;"$140"),0),COLUMN()+COLUMN(INDIRECT($B$1&amp;"1"))-2)</f>
        <v>3.56718192627824E-2</v>
      </c>
      <c r="F118" s="12">
        <f ca="1">INDEX(funnel_data!$B$3:$X$140,MATCH(SMALL(INDIRECT("'" &amp; "funnel_data'!$" &amp; $B$1 &amp; "$3:$" &amp; $B$1 &amp;"$140"),ROWS(F$3:F118)),INDIRECT("'" &amp; "funnel_data'!$" &amp; $B$1 &amp; "$3:$" &amp; $B$1 &amp;"$140"),0),COLUMN()+COLUMN(INDIRECT($B$1&amp;"1"))-2)</f>
        <v>4.2820310180952947E-2</v>
      </c>
      <c r="G118" s="12">
        <f ca="1">INDEX(funnel_data!$B$3:$X$140,MATCH(SMALL(INDIRECT("'" &amp; "funnel_data'!$" &amp; $B$1 &amp; "$3:$" &amp; $B$1 &amp;"$140"),ROWS(G$3:G118)),INDIRECT("'" &amp; "funnel_data'!$" &amp; $B$1 &amp; "$3:$" &amp; $B$1 &amp;"$140"),0),COLUMN()+COLUMN(INDIRECT($B$1&amp;"1"))-2)</f>
        <v>3.4141839322356725E-2</v>
      </c>
      <c r="H118" s="12">
        <f ca="1">INDEX(funnel_data!$B$3:$X$140,MATCH(SMALL(INDIRECT("'" &amp; "funnel_data'!$" &amp; $B$1 &amp; "$3:$" &amp; $B$1 &amp;"$140"),ROWS(H$3:H118)),INDIRECT("'" &amp; "funnel_data'!$" &amp; $B$1 &amp; "$3:$" &amp; $B$1 &amp;"$140"),0),COLUMN()+COLUMN(INDIRECT($B$1&amp;"1"))-2)</f>
        <v>5.3582371213630589E-2</v>
      </c>
      <c r="I118" s="12">
        <f ca="1">INDEX(funnel_data!$B$3:$X$140,MATCH(SMALL(INDIRECT("'" &amp; "funnel_data'!$" &amp; $B$1 &amp; "$3:$" &amp; $B$1 &amp;"$140"),ROWS(I$3:I118)),INDIRECT("'" &amp; "funnel_data'!$" &amp; $B$1 &amp; "$3:$" &amp; $B$1 &amp;"$140"),0),COLUMN()+COLUMN(INDIRECT($B$1&amp;"1"))-2)</f>
        <v>2.9972549268798644E-2</v>
      </c>
      <c r="J118" s="12">
        <f ca="1">INDEX(funnel_data!$B$3:$X$140,MATCH(SMALL(INDIRECT("'" &amp; "funnel_data'!$" &amp; $B$1 &amp; "$3:$" &amp; $B$1 &amp;"$140"),ROWS(J$3:J118)),INDIRECT("'" &amp; "funnel_data'!$" &amp; $B$1 &amp; "$3:$" &amp; $B$1 &amp;"$140"),0),COLUMN()+COLUMN(INDIRECT($B$1&amp;"1"))-2)</f>
        <v>6.082992170630367E-2</v>
      </c>
      <c r="K118" s="12" t="str">
        <f ca="1">INDEX(funnel_data!$B$3:$X$140,MATCH(SMALL(INDIRECT("'" &amp; "funnel_data'!$" &amp; $B$1 &amp; "$3:$" &amp; $B$1 &amp;"$140"),ROWS(K$3:K118)),INDIRECT("'" &amp; "funnel_data'!$" &amp; $B$1 &amp; "$3:$" &amp; $B$1 &amp;"$140"),0),COLUMN()+COLUMN(INDIRECT($B$1&amp;"1"))-2)</f>
        <v/>
      </c>
    </row>
    <row r="119" spans="1:11" x14ac:dyDescent="0.3">
      <c r="A119" s="12"/>
      <c r="B119" s="12" t="str">
        <f ca="1">INDEX(funnel_data!$B$3:$X$140,MATCH(SMALL(INDIRECT("'" &amp; "funnel_data'!$" &amp; $B$1 &amp; "$3:$" &amp; $B$1 &amp;"$140"),ROWS(B$3:B119)),INDIRECT("'" &amp; "funnel_data'!$" &amp; $B$1 &amp; "$3:$" &amp; $B$1 &amp;"$140"),0),1)</f>
        <v>Trust076</v>
      </c>
      <c r="C119" s="12">
        <f ca="1">INDEX(funnel_data!$B$3:$X$140,MATCH(SMALL(INDIRECT("'" &amp; "funnel_data'!$" &amp; $B$1 &amp; "$3:$" &amp; $B$1 &amp;"$140"),ROWS(C$3:C119)),INDIRECT("'" &amp; "funnel_data'!$" &amp; $B$1 &amp; "$3:$" &amp; $B$1 &amp;"$140"),0),COLUMN()+COLUMN(INDIRECT($B$1&amp;"1"))-2)</f>
        <v>1690</v>
      </c>
      <c r="D119" s="12">
        <f ca="1">INDEX(funnel_data!$B$3:$X$140,MATCH(SMALL(INDIRECT("'" &amp; "funnel_data'!$" &amp; $B$1 &amp; "$3:$" &amp; $B$1 &amp;"$140"),ROWS(D$3:D119)),INDIRECT("'" &amp; "funnel_data'!$" &amp; $B$1 &amp; "$3:$" &amp; $B$1 &amp;"$140"),0),COLUMN()+COLUMN(INDIRECT($B$1&amp;"1"))-2)</f>
        <v>68</v>
      </c>
      <c r="E119" s="12">
        <f ca="1">INDEX(funnel_data!$B$3:$X$140,MATCH(SMALL(INDIRECT("'" &amp; "funnel_data'!$" &amp; $B$1 &amp; "$3:$" &amp; $B$1 &amp;"$140"),ROWS(E$3:E119)),INDIRECT("'" &amp; "funnel_data'!$" &amp; $B$1 &amp; "$3:$" &amp; $B$1 &amp;"$140"),0),COLUMN()+COLUMN(INDIRECT($B$1&amp;"1"))-2)</f>
        <v>4.0236686390532544E-2</v>
      </c>
      <c r="F119" s="12">
        <f ca="1">INDEX(funnel_data!$B$3:$X$140,MATCH(SMALL(INDIRECT("'" &amp; "funnel_data'!$" &amp; $B$1 &amp; "$3:$" &amp; $B$1 &amp;"$140"),ROWS(F$3:F119)),INDIRECT("'" &amp; "funnel_data'!$" &amp; $B$1 &amp; "$3:$" &amp; $B$1 &amp;"$140"),0),COLUMN()+COLUMN(INDIRECT($B$1&amp;"1"))-2)</f>
        <v>4.2820310180952947E-2</v>
      </c>
      <c r="G119" s="12">
        <f ca="1">INDEX(funnel_data!$B$3:$X$140,MATCH(SMALL(INDIRECT("'" &amp; "funnel_data'!$" &amp; $B$1 &amp; "$3:$" &amp; $B$1 &amp;"$140"),ROWS(G$3:G119)),INDIRECT("'" &amp; "funnel_data'!$" &amp; $B$1 &amp; "$3:$" &amp; $B$1 &amp;"$140"),0),COLUMN()+COLUMN(INDIRECT($B$1&amp;"1"))-2)</f>
        <v>3.4160163526439913E-2</v>
      </c>
      <c r="H119" s="12">
        <f ca="1">INDEX(funnel_data!$B$3:$X$140,MATCH(SMALL(INDIRECT("'" &amp; "funnel_data'!$" &amp; $B$1 &amp; "$3:$" &amp; $B$1 &amp;"$140"),ROWS(H$3:H119)),INDIRECT("'" &amp; "funnel_data'!$" &amp; $B$1 &amp; "$3:$" &amp; $B$1 &amp;"$140"),0),COLUMN()+COLUMN(INDIRECT($B$1&amp;"1"))-2)</f>
        <v>5.355420623022504E-2</v>
      </c>
      <c r="I119" s="12">
        <f ca="1">INDEX(funnel_data!$B$3:$X$140,MATCH(SMALL(INDIRECT("'" &amp; "funnel_data'!$" &amp; $B$1 &amp; "$3:$" &amp; $B$1 &amp;"$140"),ROWS(I$3:I119)),INDIRECT("'" &amp; "funnel_data'!$" &amp; $B$1 &amp; "$3:$" &amp; $B$1 &amp;"$140"),0),COLUMN()+COLUMN(INDIRECT($B$1&amp;"1"))-2)</f>
        <v>2.9997769533827417E-2</v>
      </c>
      <c r="J119" s="12">
        <f ca="1">INDEX(funnel_data!$B$3:$X$140,MATCH(SMALL(INDIRECT("'" &amp; "funnel_data'!$" &amp; $B$1 &amp; "$3:$" &amp; $B$1 &amp;"$140"),ROWS(J$3:J119)),INDIRECT("'" &amp; "funnel_data'!$" &amp; $B$1 &amp; "$3:$" &amp; $B$1 &amp;"$140"),0),COLUMN()+COLUMN(INDIRECT($B$1&amp;"1"))-2)</f>
        <v>6.0780403938384062E-2</v>
      </c>
      <c r="K119" s="12" t="str">
        <f ca="1">INDEX(funnel_data!$B$3:$X$140,MATCH(SMALL(INDIRECT("'" &amp; "funnel_data'!$" &amp; $B$1 &amp; "$3:$" &amp; $B$1 &amp;"$140"),ROWS(K$3:K119)),INDIRECT("'" &amp; "funnel_data'!$" &amp; $B$1 &amp; "$3:$" &amp; $B$1 &amp;"$140"),0),COLUMN()+COLUMN(INDIRECT($B$1&amp;"1"))-2)</f>
        <v/>
      </c>
    </row>
    <row r="120" spans="1:11" x14ac:dyDescent="0.3">
      <c r="A120" s="12"/>
      <c r="B120" s="12" t="str">
        <f ca="1">INDEX(funnel_data!$B$3:$X$140,MATCH(SMALL(INDIRECT("'" &amp; "funnel_data'!$" &amp; $B$1 &amp; "$3:$" &amp; $B$1 &amp;"$140"),ROWS(B$3:B120)),INDIRECT("'" &amp; "funnel_data'!$" &amp; $B$1 &amp; "$3:$" &amp; $B$1 &amp;"$140"),0),1)</f>
        <v>Trust111</v>
      </c>
      <c r="C120" s="12">
        <f ca="1">INDEX(funnel_data!$B$3:$X$140,MATCH(SMALL(INDIRECT("'" &amp; "funnel_data'!$" &amp; $B$1 &amp; "$3:$" &amp; $B$1 &amp;"$140"),ROWS(C$3:C120)),INDIRECT("'" &amp; "funnel_data'!$" &amp; $B$1 &amp; "$3:$" &amp; $B$1 &amp;"$140"),0),COLUMN()+COLUMN(INDIRECT($B$1&amp;"1"))-2)</f>
        <v>1708</v>
      </c>
      <c r="D120" s="12">
        <f ca="1">INDEX(funnel_data!$B$3:$X$140,MATCH(SMALL(INDIRECT("'" &amp; "funnel_data'!$" &amp; $B$1 &amp; "$3:$" &amp; $B$1 &amp;"$140"),ROWS(D$3:D120)),INDIRECT("'" &amp; "funnel_data'!$" &amp; $B$1 &amp; "$3:$" &amp; $B$1 &amp;"$140"),0),COLUMN()+COLUMN(INDIRECT($B$1&amp;"1"))-2)</f>
        <v>95</v>
      </c>
      <c r="E120" s="12">
        <f ca="1">INDEX(funnel_data!$B$3:$X$140,MATCH(SMALL(INDIRECT("'" &amp; "funnel_data'!$" &amp; $B$1 &amp; "$3:$" &amp; $B$1 &amp;"$140"),ROWS(E$3:E120)),INDIRECT("'" &amp; "funnel_data'!$" &amp; $B$1 &amp; "$3:$" &amp; $B$1 &amp;"$140"),0),COLUMN()+COLUMN(INDIRECT($B$1&amp;"1"))-2)</f>
        <v>5.5620608899297423E-2</v>
      </c>
      <c r="F120" s="12">
        <f ca="1">INDEX(funnel_data!$B$3:$X$140,MATCH(SMALL(INDIRECT("'" &amp; "funnel_data'!$" &amp; $B$1 &amp; "$3:$" &amp; $B$1 &amp;"$140"),ROWS(F$3:F120)),INDIRECT("'" &amp; "funnel_data'!$" &amp; $B$1 &amp; "$3:$" &amp; $B$1 &amp;"$140"),0),COLUMN()+COLUMN(INDIRECT($B$1&amp;"1"))-2)</f>
        <v>4.2820310180952947E-2</v>
      </c>
      <c r="G120" s="12">
        <f ca="1">INDEX(funnel_data!$B$3:$X$140,MATCH(SMALL(INDIRECT("'" &amp; "funnel_data'!$" &amp; $B$1 &amp; "$3:$" &amp; $B$1 &amp;"$140"),ROWS(G$3:G120)),INDIRECT("'" &amp; "funnel_data'!$" &amp; $B$1 &amp; "$3:$" &amp; $B$1 &amp;"$140"),0),COLUMN()+COLUMN(INDIRECT($B$1&amp;"1"))-2)</f>
        <v>3.4200957418366242E-2</v>
      </c>
      <c r="H120" s="12">
        <f ca="1">INDEX(funnel_data!$B$3:$X$140,MATCH(SMALL(INDIRECT("'" &amp; "funnel_data'!$" &amp; $B$1 &amp; "$3:$" &amp; $B$1 &amp;"$140"),ROWS(H$3:H120)),INDIRECT("'" &amp; "funnel_data'!$" &amp; $B$1 &amp; "$3:$" &amp; $B$1 &amp;"$140"),0),COLUMN()+COLUMN(INDIRECT($B$1&amp;"1"))-2)</f>
        <v>5.349160688088625E-2</v>
      </c>
      <c r="I120" s="12">
        <f ca="1">INDEX(funnel_data!$B$3:$X$140,MATCH(SMALL(INDIRECT("'" &amp; "funnel_data'!$" &amp; $B$1 &amp; "$3:$" &amp; $B$1 &amp;"$140"),ROWS(I$3:I120)),INDIRECT("'" &amp; "funnel_data'!$" &amp; $B$1 &amp; "$3:$" &amp; $B$1 &amp;"$140"),0),COLUMN()+COLUMN(INDIRECT($B$1&amp;"1"))-2)</f>
        <v>3.0053946805730473E-2</v>
      </c>
      <c r="J120" s="12">
        <f ca="1">INDEX(funnel_data!$B$3:$X$140,MATCH(SMALL(INDIRECT("'" &amp; "funnel_data'!$" &amp; $B$1 &amp; "$3:$" &amp; $B$1 &amp;"$140"),ROWS(J$3:J120)),INDIRECT("'" &amp; "funnel_data'!$" &amp; $B$1 &amp; "$3:$" &amp; $B$1 &amp;"$140"),0),COLUMN()+COLUMN(INDIRECT($B$1&amp;"1"))-2)</f>
        <v>6.0670384861739174E-2</v>
      </c>
      <c r="K120" s="12" t="str">
        <f ca="1">INDEX(funnel_data!$B$3:$X$140,MATCH(SMALL(INDIRECT("'" &amp; "funnel_data'!$" &amp; $B$1 &amp; "$3:$" &amp; $B$1 &amp;"$140"),ROWS(K$3:K120)),INDIRECT("'" &amp; "funnel_data'!$" &amp; $B$1 &amp; "$3:$" &amp; $B$1 &amp;"$140"),0),COLUMN()+COLUMN(INDIRECT($B$1&amp;"1"))-2)</f>
        <v/>
      </c>
    </row>
    <row r="121" spans="1:11" x14ac:dyDescent="0.3">
      <c r="A121" s="12"/>
      <c r="B121" s="12" t="str">
        <f ca="1">INDEX(funnel_data!$B$3:$X$140,MATCH(SMALL(INDIRECT("'" &amp; "funnel_data'!$" &amp; $B$1 &amp; "$3:$" &amp; $B$1 &amp;"$140"),ROWS(B$3:B121)),INDIRECT("'" &amp; "funnel_data'!$" &amp; $B$1 &amp; "$3:$" &amp; $B$1 &amp;"$140"),0),1)</f>
        <v>Trust062</v>
      </c>
      <c r="C121" s="12">
        <f ca="1">INDEX(funnel_data!$B$3:$X$140,MATCH(SMALL(INDIRECT("'" &amp; "funnel_data'!$" &amp; $B$1 &amp; "$3:$" &amp; $B$1 &amp;"$140"),ROWS(C$3:C121)),INDIRECT("'" &amp; "funnel_data'!$" &amp; $B$1 &amp; "$3:$" &amp; $B$1 &amp;"$140"),0),COLUMN()+COLUMN(INDIRECT($B$1&amp;"1"))-2)</f>
        <v>1734</v>
      </c>
      <c r="D121" s="12">
        <f ca="1">INDEX(funnel_data!$B$3:$X$140,MATCH(SMALL(INDIRECT("'" &amp; "funnel_data'!$" &amp; $B$1 &amp; "$3:$" &amp; $B$1 &amp;"$140"),ROWS(D$3:D121)),INDIRECT("'" &amp; "funnel_data'!$" &amp; $B$1 &amp; "$3:$" &amp; $B$1 &amp;"$140"),0),COLUMN()+COLUMN(INDIRECT($B$1&amp;"1"))-2)</f>
        <v>88</v>
      </c>
      <c r="E121" s="12">
        <f ca="1">INDEX(funnel_data!$B$3:$X$140,MATCH(SMALL(INDIRECT("'" &amp; "funnel_data'!$" &amp; $B$1 &amp; "$3:$" &amp; $B$1 &amp;"$140"),ROWS(E$3:E121)),INDIRECT("'" &amp; "funnel_data'!$" &amp; $B$1 &amp; "$3:$" &amp; $B$1 &amp;"$140"),0),COLUMN()+COLUMN(INDIRECT($B$1&amp;"1"))-2)</f>
        <v>5.0749711649365627E-2</v>
      </c>
      <c r="F121" s="12">
        <f ca="1">INDEX(funnel_data!$B$3:$X$140,MATCH(SMALL(INDIRECT("'" &amp; "funnel_data'!$" &amp; $B$1 &amp; "$3:$" &amp; $B$1 &amp;"$140"),ROWS(F$3:F121)),INDIRECT("'" &amp; "funnel_data'!$" &amp; $B$1 &amp; "$3:$" &amp; $B$1 &amp;"$140"),0),COLUMN()+COLUMN(INDIRECT($B$1&amp;"1"))-2)</f>
        <v>4.2820310180952947E-2</v>
      </c>
      <c r="G121" s="12">
        <f ca="1">INDEX(funnel_data!$B$3:$X$140,MATCH(SMALL(INDIRECT("'" &amp; "funnel_data'!$" &amp; $B$1 &amp; "$3:$" &amp; $B$1 &amp;"$140"),ROWS(G$3:G121)),INDIRECT("'" &amp; "funnel_data'!$" &amp; $B$1 &amp; "$3:$" &amp; $B$1 &amp;"$140"),0),COLUMN()+COLUMN(INDIRECT($B$1&amp;"1"))-2)</f>
        <v>3.4258842216920847E-2</v>
      </c>
      <c r="H121" s="12">
        <f ca="1">INDEX(funnel_data!$B$3:$X$140,MATCH(SMALL(INDIRECT("'" &amp; "funnel_data'!$" &amp; $B$1 &amp; "$3:$" &amp; $B$1 &amp;"$140"),ROWS(H$3:H121)),INDIRECT("'" &amp; "funnel_data'!$" &amp; $B$1 &amp; "$3:$" &amp; $B$1 &amp;"$140"),0),COLUMN()+COLUMN(INDIRECT($B$1&amp;"1"))-2)</f>
        <v>5.3403022769821798E-2</v>
      </c>
      <c r="I121" s="12">
        <f ca="1">INDEX(funnel_data!$B$3:$X$140,MATCH(SMALL(INDIRECT("'" &amp; "funnel_data'!$" &amp; $B$1 &amp; "$3:$" &amp; $B$1 &amp;"$140"),ROWS(I$3:I121)),INDIRECT("'" &amp; "funnel_data'!$" &amp; $B$1 &amp; "$3:$" &amp; $B$1 &amp;"$140"),0),COLUMN()+COLUMN(INDIRECT($B$1&amp;"1"))-2)</f>
        <v>3.0133733707773867E-2</v>
      </c>
      <c r="J121" s="12">
        <f ca="1">INDEX(funnel_data!$B$3:$X$140,MATCH(SMALL(INDIRECT("'" &amp; "funnel_data'!$" &amp; $B$1 &amp; "$3:$" &amp; $B$1 &amp;"$140"),ROWS(J$3:J121)),INDIRECT("'" &amp; "funnel_data'!$" &amp; $B$1 &amp; "$3:$" &amp; $B$1 &amp;"$140"),0),COLUMN()+COLUMN(INDIRECT($B$1&amp;"1"))-2)</f>
        <v>6.0514789096010359E-2</v>
      </c>
      <c r="K121" s="12" t="str">
        <f ca="1">INDEX(funnel_data!$B$3:$X$140,MATCH(SMALL(INDIRECT("'" &amp; "funnel_data'!$" &amp; $B$1 &amp; "$3:$" &amp; $B$1 &amp;"$140"),ROWS(K$3:K121)),INDIRECT("'" &amp; "funnel_data'!$" &amp; $B$1 &amp; "$3:$" &amp; $B$1 &amp;"$140"),0),COLUMN()+COLUMN(INDIRECT($B$1&amp;"1"))-2)</f>
        <v/>
      </c>
    </row>
    <row r="122" spans="1:11" x14ac:dyDescent="0.3">
      <c r="A122" s="12"/>
      <c r="B122" s="12" t="str">
        <f ca="1">INDEX(funnel_data!$B$3:$X$140,MATCH(SMALL(INDIRECT("'" &amp; "funnel_data'!$" &amp; $B$1 &amp; "$3:$" &amp; $B$1 &amp;"$140"),ROWS(B$3:B122)),INDIRECT("'" &amp; "funnel_data'!$" &amp; $B$1 &amp; "$3:$" &amp; $B$1 &amp;"$140"),0),1)</f>
        <v>Trust051</v>
      </c>
      <c r="C122" s="12">
        <f ca="1">INDEX(funnel_data!$B$3:$X$140,MATCH(SMALL(INDIRECT("'" &amp; "funnel_data'!$" &amp; $B$1 &amp; "$3:$" &amp; $B$1 &amp;"$140"),ROWS(C$3:C122)),INDIRECT("'" &amp; "funnel_data'!$" &amp; $B$1 &amp; "$3:$" &amp; $B$1 &amp;"$140"),0),COLUMN()+COLUMN(INDIRECT($B$1&amp;"1"))-2)</f>
        <v>1763</v>
      </c>
      <c r="D122" s="12">
        <f ca="1">INDEX(funnel_data!$B$3:$X$140,MATCH(SMALL(INDIRECT("'" &amp; "funnel_data'!$" &amp; $B$1 &amp; "$3:$" &amp; $B$1 &amp;"$140"),ROWS(D$3:D122)),INDIRECT("'" &amp; "funnel_data'!$" &amp; $B$1 &amp; "$3:$" &amp; $B$1 &amp;"$140"),0),COLUMN()+COLUMN(INDIRECT($B$1&amp;"1"))-2)</f>
        <v>75</v>
      </c>
      <c r="E122" s="12">
        <f ca="1">INDEX(funnel_data!$B$3:$X$140,MATCH(SMALL(INDIRECT("'" &amp; "funnel_data'!$" &amp; $B$1 &amp; "$3:$" &amp; $B$1 &amp;"$140"),ROWS(E$3:E122)),INDIRECT("'" &amp; "funnel_data'!$" &amp; $B$1 &amp; "$3:$" &amp; $B$1 &amp;"$140"),0),COLUMN()+COLUMN(INDIRECT($B$1&amp;"1"))-2)</f>
        <v>4.254112308564946E-2</v>
      </c>
      <c r="F122" s="12">
        <f ca="1">INDEX(funnel_data!$B$3:$X$140,MATCH(SMALL(INDIRECT("'" &amp; "funnel_data'!$" &amp; $B$1 &amp; "$3:$" &amp; $B$1 &amp;"$140"),ROWS(F$3:F122)),INDIRECT("'" &amp; "funnel_data'!$" &amp; $B$1 &amp; "$3:$" &amp; $B$1 &amp;"$140"),0),COLUMN()+COLUMN(INDIRECT($B$1&amp;"1"))-2)</f>
        <v>4.2820310180952947E-2</v>
      </c>
      <c r="G122" s="12">
        <f ca="1">INDEX(funnel_data!$B$3:$X$140,MATCH(SMALL(INDIRECT("'" &amp; "funnel_data'!$" &amp; $B$1 &amp; "$3:$" &amp; $B$1 &amp;"$140"),ROWS(G$3:G122)),INDIRECT("'" &amp; "funnel_data'!$" &amp; $B$1 &amp; "$3:$" &amp; $B$1 &amp;"$140"),0),COLUMN()+COLUMN(INDIRECT($B$1&amp;"1"))-2)</f>
        <v>3.432200351351572E-2</v>
      </c>
      <c r="H122" s="12">
        <f ca="1">INDEX(funnel_data!$B$3:$X$140,MATCH(SMALL(INDIRECT("'" &amp; "funnel_data'!$" &amp; $B$1 &amp; "$3:$" &amp; $B$1 &amp;"$140"),ROWS(H$3:H122)),INDIRECT("'" &amp; "funnel_data'!$" &amp; $B$1 &amp; "$3:$" &amp; $B$1 &amp;"$140"),0),COLUMN()+COLUMN(INDIRECT($B$1&amp;"1"))-2)</f>
        <v>5.3306685837040721E-2</v>
      </c>
      <c r="I122" s="12">
        <f ca="1">INDEX(funnel_data!$B$3:$X$140,MATCH(SMALL(INDIRECT("'" &amp; "funnel_data'!$" &amp; $B$1 &amp; "$3:$" &amp; $B$1 &amp;"$140"),ROWS(I$3:I122)),INDIRECT("'" &amp; "funnel_data'!$" &amp; $B$1 &amp; "$3:$" &amp; $B$1 &amp;"$140"),0),COLUMN()+COLUMN(INDIRECT($B$1&amp;"1"))-2)</f>
        <v>3.0220892174762849E-2</v>
      </c>
      <c r="J122" s="12">
        <f ca="1">INDEX(funnel_data!$B$3:$X$140,MATCH(SMALL(INDIRECT("'" &amp; "funnel_data'!$" &amp; $B$1 &amp; "$3:$" &amp; $B$1 &amp;"$140"),ROWS(J$3:J122)),INDIRECT("'" &amp; "funnel_data'!$" &amp; $B$1 &amp; "$3:$" &amp; $B$1 &amp;"$140"),0),COLUMN()+COLUMN(INDIRECT($B$1&amp;"1"))-2)</f>
        <v>6.0345698257458225E-2</v>
      </c>
      <c r="K122" s="12" t="str">
        <f ca="1">INDEX(funnel_data!$B$3:$X$140,MATCH(SMALL(INDIRECT("'" &amp; "funnel_data'!$" &amp; $B$1 &amp; "$3:$" &amp; $B$1 &amp;"$140"),ROWS(K$3:K122)),INDIRECT("'" &amp; "funnel_data'!$" &amp; $B$1 &amp; "$3:$" &amp; $B$1 &amp;"$140"),0),COLUMN()+COLUMN(INDIRECT($B$1&amp;"1"))-2)</f>
        <v/>
      </c>
    </row>
    <row r="123" spans="1:11" x14ac:dyDescent="0.3">
      <c r="A123" s="12"/>
      <c r="B123" s="12" t="str">
        <f ca="1">INDEX(funnel_data!$B$3:$X$140,MATCH(SMALL(INDIRECT("'" &amp; "funnel_data'!$" &amp; $B$1 &amp; "$3:$" &amp; $B$1 &amp;"$140"),ROWS(B$3:B123)),INDIRECT("'" &amp; "funnel_data'!$" &amp; $B$1 &amp; "$3:$" &amp; $B$1 &amp;"$140"),0),1)</f>
        <v>Trust140</v>
      </c>
      <c r="C123" s="12">
        <f ca="1">INDEX(funnel_data!$B$3:$X$140,MATCH(SMALL(INDIRECT("'" &amp; "funnel_data'!$" &amp; $B$1 &amp; "$3:$" &amp; $B$1 &amp;"$140"),ROWS(C$3:C123)),INDIRECT("'" &amp; "funnel_data'!$" &amp; $B$1 &amp; "$3:$" &amp; $B$1 &amp;"$140"),0),COLUMN()+COLUMN(INDIRECT($B$1&amp;"1"))-2)</f>
        <v>1763</v>
      </c>
      <c r="D123" s="12">
        <f ca="1">INDEX(funnel_data!$B$3:$X$140,MATCH(SMALL(INDIRECT("'" &amp; "funnel_data'!$" &amp; $B$1 &amp; "$3:$" &amp; $B$1 &amp;"$140"),ROWS(D$3:D123)),INDIRECT("'" &amp; "funnel_data'!$" &amp; $B$1 &amp; "$3:$" &amp; $B$1 &amp;"$140"),0),COLUMN()+COLUMN(INDIRECT($B$1&amp;"1"))-2)</f>
        <v>74</v>
      </c>
      <c r="E123" s="12">
        <f ca="1">INDEX(funnel_data!$B$3:$X$140,MATCH(SMALL(INDIRECT("'" &amp; "funnel_data'!$" &amp; $B$1 &amp; "$3:$" &amp; $B$1 &amp;"$140"),ROWS(E$3:E123)),INDIRECT("'" &amp; "funnel_data'!$" &amp; $B$1 &amp; "$3:$" &amp; $B$1 &amp;"$140"),0),COLUMN()+COLUMN(INDIRECT($B$1&amp;"1"))-2)</f>
        <v>4.1973908111174137E-2</v>
      </c>
      <c r="F123" s="12">
        <f ca="1">INDEX(funnel_data!$B$3:$X$140,MATCH(SMALL(INDIRECT("'" &amp; "funnel_data'!$" &amp; $B$1 &amp; "$3:$" &amp; $B$1 &amp;"$140"),ROWS(F$3:F123)),INDIRECT("'" &amp; "funnel_data'!$" &amp; $B$1 &amp; "$3:$" &amp; $B$1 &amp;"$140"),0),COLUMN()+COLUMN(INDIRECT($B$1&amp;"1"))-2)</f>
        <v>4.2820310180952947E-2</v>
      </c>
      <c r="G123" s="12">
        <f ca="1">INDEX(funnel_data!$B$3:$X$140,MATCH(SMALL(INDIRECT("'" &amp; "funnel_data'!$" &amp; $B$1 &amp; "$3:$" &amp; $B$1 &amp;"$140"),ROWS(G$3:G123)),INDIRECT("'" &amp; "funnel_data'!$" &amp; $B$1 &amp; "$3:$" &amp; $B$1 &amp;"$140"),0),COLUMN()+COLUMN(INDIRECT($B$1&amp;"1"))-2)</f>
        <v>3.432200351351572E-2</v>
      </c>
      <c r="H123" s="12">
        <f ca="1">INDEX(funnel_data!$B$3:$X$140,MATCH(SMALL(INDIRECT("'" &amp; "funnel_data'!$" &amp; $B$1 &amp; "$3:$" &amp; $B$1 &amp;"$140"),ROWS(H$3:H123)),INDIRECT("'" &amp; "funnel_data'!$" &amp; $B$1 &amp; "$3:$" &amp; $B$1 &amp;"$140"),0),COLUMN()+COLUMN(INDIRECT($B$1&amp;"1"))-2)</f>
        <v>5.3306685837040721E-2</v>
      </c>
      <c r="I123" s="12">
        <f ca="1">INDEX(funnel_data!$B$3:$X$140,MATCH(SMALL(INDIRECT("'" &amp; "funnel_data'!$" &amp; $B$1 &amp; "$3:$" &amp; $B$1 &amp;"$140"),ROWS(I$3:I123)),INDIRECT("'" &amp; "funnel_data'!$" &amp; $B$1 &amp; "$3:$" &amp; $B$1 &amp;"$140"),0),COLUMN()+COLUMN(INDIRECT($B$1&amp;"1"))-2)</f>
        <v>3.0220892174762849E-2</v>
      </c>
      <c r="J123" s="12">
        <f ca="1">INDEX(funnel_data!$B$3:$X$140,MATCH(SMALL(INDIRECT("'" &amp; "funnel_data'!$" &amp; $B$1 &amp; "$3:$" &amp; $B$1 &amp;"$140"),ROWS(J$3:J123)),INDIRECT("'" &amp; "funnel_data'!$" &amp; $B$1 &amp; "$3:$" &amp; $B$1 &amp;"$140"),0),COLUMN()+COLUMN(INDIRECT($B$1&amp;"1"))-2)</f>
        <v>6.0345698257458225E-2</v>
      </c>
      <c r="K123" s="12" t="str">
        <f ca="1">INDEX(funnel_data!$B$3:$X$140,MATCH(SMALL(INDIRECT("'" &amp; "funnel_data'!$" &amp; $B$1 &amp; "$3:$" &amp; $B$1 &amp;"$140"),ROWS(K$3:K123)),INDIRECT("'" &amp; "funnel_data'!$" &amp; $B$1 &amp; "$3:$" &amp; $B$1 &amp;"$140"),0),COLUMN()+COLUMN(INDIRECT($B$1&amp;"1"))-2)</f>
        <v/>
      </c>
    </row>
    <row r="124" spans="1:11" x14ac:dyDescent="0.3">
      <c r="A124" s="12"/>
      <c r="B124" s="12" t="str">
        <f ca="1">INDEX(funnel_data!$B$3:$X$140,MATCH(SMALL(INDIRECT("'" &amp; "funnel_data'!$" &amp; $B$1 &amp; "$3:$" &amp; $B$1 &amp;"$140"),ROWS(B$3:B124)),INDIRECT("'" &amp; "funnel_data'!$" &amp; $B$1 &amp; "$3:$" &amp; $B$1 &amp;"$140"),0),1)</f>
        <v>Trust107</v>
      </c>
      <c r="C124" s="12">
        <f ca="1">INDEX(funnel_data!$B$3:$X$140,MATCH(SMALL(INDIRECT("'" &amp; "funnel_data'!$" &amp; $B$1 &amp; "$3:$" &amp; $B$1 &amp;"$140"),ROWS(C$3:C124)),INDIRECT("'" &amp; "funnel_data'!$" &amp; $B$1 &amp; "$3:$" &amp; $B$1 &amp;"$140"),0),COLUMN()+COLUMN(INDIRECT($B$1&amp;"1"))-2)</f>
        <v>1776</v>
      </c>
      <c r="D124" s="12">
        <f ca="1">INDEX(funnel_data!$B$3:$X$140,MATCH(SMALL(INDIRECT("'" &amp; "funnel_data'!$" &amp; $B$1 &amp; "$3:$" &amp; $B$1 &amp;"$140"),ROWS(D$3:D124)),INDIRECT("'" &amp; "funnel_data'!$" &amp; $B$1 &amp; "$3:$" &amp; $B$1 &amp;"$140"),0),COLUMN()+COLUMN(INDIRECT($B$1&amp;"1"))-2)</f>
        <v>88</v>
      </c>
      <c r="E124" s="12">
        <f ca="1">INDEX(funnel_data!$B$3:$X$140,MATCH(SMALL(INDIRECT("'" &amp; "funnel_data'!$" &amp; $B$1 &amp; "$3:$" &amp; $B$1 &amp;"$140"),ROWS(E$3:E124)),INDIRECT("'" &amp; "funnel_data'!$" &amp; $B$1 &amp; "$3:$" &amp; $B$1 &amp;"$140"),0),COLUMN()+COLUMN(INDIRECT($B$1&amp;"1"))-2)</f>
        <v>4.954954954954955E-2</v>
      </c>
      <c r="F124" s="12">
        <f ca="1">INDEX(funnel_data!$B$3:$X$140,MATCH(SMALL(INDIRECT("'" &amp; "funnel_data'!$" &amp; $B$1 &amp; "$3:$" &amp; $B$1 &amp;"$140"),ROWS(F$3:F124)),INDIRECT("'" &amp; "funnel_data'!$" &amp; $B$1 &amp; "$3:$" &amp; $B$1 &amp;"$140"),0),COLUMN()+COLUMN(INDIRECT($B$1&amp;"1"))-2)</f>
        <v>4.2820310180952947E-2</v>
      </c>
      <c r="G124" s="12">
        <f ca="1">INDEX(funnel_data!$B$3:$X$140,MATCH(SMALL(INDIRECT("'" &amp; "funnel_data'!$" &amp; $B$1 &amp; "$3:$" &amp; $B$1 &amp;"$140"),ROWS(G$3:G124)),INDIRECT("'" &amp; "funnel_data'!$" &amp; $B$1 &amp; "$3:$" &amp; $B$1 &amp;"$140"),0),COLUMN()+COLUMN(INDIRECT($B$1&amp;"1"))-2)</f>
        <v>3.4349851498628008E-2</v>
      </c>
      <c r="H124" s="12">
        <f ca="1">INDEX(funnel_data!$B$3:$X$140,MATCH(SMALL(INDIRECT("'" &amp; "funnel_data'!$" &amp; $B$1 &amp; "$3:$" &amp; $B$1 &amp;"$140"),ROWS(H$3:H124)),INDIRECT("'" &amp; "funnel_data'!$" &amp; $B$1 &amp; "$3:$" &amp; $B$1 &amp;"$140"),0),COLUMN()+COLUMN(INDIRECT($B$1&amp;"1"))-2)</f>
        <v>5.3264316954758452E-2</v>
      </c>
      <c r="I124" s="12">
        <f ca="1">INDEX(funnel_data!$B$3:$X$140,MATCH(SMALL(INDIRECT("'" &amp; "funnel_data'!$" &amp; $B$1 &amp; "$3:$" &amp; $B$1 &amp;"$140"),ROWS(I$3:I124)),INDIRECT("'" &amp; "funnel_data'!$" &amp; $B$1 &amp; "$3:$" &amp; $B$1 &amp;"$140"),0),COLUMN()+COLUMN(INDIRECT($B$1&amp;"1"))-2)</f>
        <v>3.025935321656421E-2</v>
      </c>
      <c r="J124" s="12">
        <f ca="1">INDEX(funnel_data!$B$3:$X$140,MATCH(SMALL(INDIRECT("'" &amp; "funnel_data'!$" &amp; $B$1 &amp; "$3:$" &amp; $B$1 &amp;"$140"),ROWS(J$3:J124)),INDIRECT("'" &amp; "funnel_data'!$" &amp; $B$1 &amp; "$3:$" &amp; $B$1 &amp;"$140"),0),COLUMN()+COLUMN(INDIRECT($B$1&amp;"1"))-2)</f>
        <v>6.0271372840687461E-2</v>
      </c>
      <c r="K124" s="12" t="str">
        <f ca="1">INDEX(funnel_data!$B$3:$X$140,MATCH(SMALL(INDIRECT("'" &amp; "funnel_data'!$" &amp; $B$1 &amp; "$3:$" &amp; $B$1 &amp;"$140"),ROWS(K$3:K124)),INDIRECT("'" &amp; "funnel_data'!$" &amp; $B$1 &amp; "$3:$" &amp; $B$1 &amp;"$140"),0),COLUMN()+COLUMN(INDIRECT($B$1&amp;"1"))-2)</f>
        <v/>
      </c>
    </row>
    <row r="125" spans="1:11" x14ac:dyDescent="0.3">
      <c r="A125" s="12"/>
      <c r="B125" s="12" t="str">
        <f ca="1">INDEX(funnel_data!$B$3:$X$140,MATCH(SMALL(INDIRECT("'" &amp; "funnel_data'!$" &amp; $B$1 &amp; "$3:$" &amp; $B$1 &amp;"$140"),ROWS(B$3:B125)),INDIRECT("'" &amp; "funnel_data'!$" &amp; $B$1 &amp; "$3:$" &amp; $B$1 &amp;"$140"),0),1)</f>
        <v>Trust108</v>
      </c>
      <c r="C125" s="12">
        <f ca="1">INDEX(funnel_data!$B$3:$X$140,MATCH(SMALL(INDIRECT("'" &amp; "funnel_data'!$" &amp; $B$1 &amp; "$3:$" &amp; $B$1 &amp;"$140"),ROWS(C$3:C125)),INDIRECT("'" &amp; "funnel_data'!$" &amp; $B$1 &amp; "$3:$" &amp; $B$1 &amp;"$140"),0),COLUMN()+COLUMN(INDIRECT($B$1&amp;"1"))-2)</f>
        <v>1831</v>
      </c>
      <c r="D125" s="12">
        <f ca="1">INDEX(funnel_data!$B$3:$X$140,MATCH(SMALL(INDIRECT("'" &amp; "funnel_data'!$" &amp; $B$1 &amp; "$3:$" &amp; $B$1 &amp;"$140"),ROWS(D$3:D125)),INDIRECT("'" &amp; "funnel_data'!$" &amp; $B$1 &amp; "$3:$" &amp; $B$1 &amp;"$140"),0),COLUMN()+COLUMN(INDIRECT($B$1&amp;"1"))-2)</f>
        <v>92</v>
      </c>
      <c r="E125" s="12">
        <f ca="1">INDEX(funnel_data!$B$3:$X$140,MATCH(SMALL(INDIRECT("'" &amp; "funnel_data'!$" &amp; $B$1 &amp; "$3:$" &amp; $B$1 &amp;"$140"),ROWS(E$3:E125)),INDIRECT("'" &amp; "funnel_data'!$" &amp; $B$1 &amp; "$3:$" &amp; $B$1 &amp;"$140"),0),COLUMN()+COLUMN(INDIRECT($B$1&amp;"1"))-2)</f>
        <v>5.0245767340251227E-2</v>
      </c>
      <c r="F125" s="12">
        <f ca="1">INDEX(funnel_data!$B$3:$X$140,MATCH(SMALL(INDIRECT("'" &amp; "funnel_data'!$" &amp; $B$1 &amp; "$3:$" &amp; $B$1 &amp;"$140"),ROWS(F$3:F125)),INDIRECT("'" &amp; "funnel_data'!$" &amp; $B$1 &amp; "$3:$" &amp; $B$1 &amp;"$140"),0),COLUMN()+COLUMN(INDIRECT($B$1&amp;"1"))-2)</f>
        <v>4.2820310180952947E-2</v>
      </c>
      <c r="G125" s="12">
        <f ca="1">INDEX(funnel_data!$B$3:$X$140,MATCH(SMALL(INDIRECT("'" &amp; "funnel_data'!$" &amp; $B$1 &amp; "$3:$" &amp; $B$1 &amp;"$140"),ROWS(G$3:G125)),INDIRECT("'" &amp; "funnel_data'!$" &amp; $B$1 &amp; "$3:$" &amp; $B$1 &amp;"$140"),0),COLUMN()+COLUMN(INDIRECT($B$1&amp;"1"))-2)</f>
        <v>3.4464612867856445E-2</v>
      </c>
      <c r="H125" s="12">
        <f ca="1">INDEX(funnel_data!$B$3:$X$140,MATCH(SMALL(INDIRECT("'" &amp; "funnel_data'!$" &amp; $B$1 &amp; "$3:$" &amp; $B$1 &amp;"$140"),ROWS(H$3:H125)),INDIRECT("'" &amp; "funnel_data'!$" &amp; $B$1 &amp; "$3:$" &amp; $B$1 &amp;"$140"),0),COLUMN()+COLUMN(INDIRECT($B$1&amp;"1"))-2)</f>
        <v>5.3090397811348611E-2</v>
      </c>
      <c r="I125" s="12">
        <f ca="1">INDEX(funnel_data!$B$3:$X$140,MATCH(SMALL(INDIRECT("'" &amp; "funnel_data'!$" &amp; $B$1 &amp; "$3:$" &amp; $B$1 &amp;"$140"),ROWS(I$3:I125)),INDIRECT("'" &amp; "funnel_data'!$" &amp; $B$1 &amp; "$3:$" &amp; $B$1 &amp;"$140"),0),COLUMN()+COLUMN(INDIRECT($B$1&amp;"1"))-2)</f>
        <v>3.0418061357010792E-2</v>
      </c>
      <c r="J125" s="12">
        <f ca="1">INDEX(funnel_data!$B$3:$X$140,MATCH(SMALL(INDIRECT("'" &amp; "funnel_data'!$" &amp; $B$1 &amp; "$3:$" &amp; $B$1 &amp;"$140"),ROWS(J$3:J125)),INDIRECT("'" &amp; "funnel_data'!$" &amp; $B$1 &amp; "$3:$" &amp; $B$1 &amp;"$140"),0),COLUMN()+COLUMN(INDIRECT($B$1&amp;"1"))-2)</f>
        <v>5.9966536689446723E-2</v>
      </c>
      <c r="K125" s="12" t="str">
        <f ca="1">INDEX(funnel_data!$B$3:$X$140,MATCH(SMALL(INDIRECT("'" &amp; "funnel_data'!$" &amp; $B$1 &amp; "$3:$" &amp; $B$1 &amp;"$140"),ROWS(K$3:K125)),INDIRECT("'" &amp; "funnel_data'!$" &amp; $B$1 &amp; "$3:$" &amp; $B$1 &amp;"$140"),0),COLUMN()+COLUMN(INDIRECT($B$1&amp;"1"))-2)</f>
        <v/>
      </c>
    </row>
    <row r="126" spans="1:11" x14ac:dyDescent="0.3">
      <c r="A126" s="12"/>
      <c r="B126" s="12" t="str">
        <f ca="1">INDEX(funnel_data!$B$3:$X$140,MATCH(SMALL(INDIRECT("'" &amp; "funnel_data'!$" &amp; $B$1 &amp; "$3:$" &amp; $B$1 &amp;"$140"),ROWS(B$3:B126)),INDIRECT("'" &amp; "funnel_data'!$" &amp; $B$1 &amp; "$3:$" &amp; $B$1 &amp;"$140"),0),1)</f>
        <v>Trust105</v>
      </c>
      <c r="C126" s="12">
        <f ca="1">INDEX(funnel_data!$B$3:$X$140,MATCH(SMALL(INDIRECT("'" &amp; "funnel_data'!$" &amp; $B$1 &amp; "$3:$" &amp; $B$1 &amp;"$140"),ROWS(C$3:C126)),INDIRECT("'" &amp; "funnel_data'!$" &amp; $B$1 &amp; "$3:$" &amp; $B$1 &amp;"$140"),0),COLUMN()+COLUMN(INDIRECT($B$1&amp;"1"))-2)</f>
        <v>1880</v>
      </c>
      <c r="D126" s="12">
        <f ca="1">INDEX(funnel_data!$B$3:$X$140,MATCH(SMALL(INDIRECT("'" &amp; "funnel_data'!$" &amp; $B$1 &amp; "$3:$" &amp; $B$1 &amp;"$140"),ROWS(D$3:D126)),INDIRECT("'" &amp; "funnel_data'!$" &amp; $B$1 &amp; "$3:$" &amp; $B$1 &amp;"$140"),0),COLUMN()+COLUMN(INDIRECT($B$1&amp;"1"))-2)</f>
        <v>77</v>
      </c>
      <c r="E126" s="12">
        <f ca="1">INDEX(funnel_data!$B$3:$X$140,MATCH(SMALL(INDIRECT("'" &amp; "funnel_data'!$" &amp; $B$1 &amp; "$3:$" &amp; $B$1 &amp;"$140"),ROWS(E$3:E126)),INDIRECT("'" &amp; "funnel_data'!$" &amp; $B$1 &amp; "$3:$" &amp; $B$1 &amp;"$140"),0),COLUMN()+COLUMN(INDIRECT($B$1&amp;"1"))-2)</f>
        <v>4.0957446808510635E-2</v>
      </c>
      <c r="F126" s="12">
        <f ca="1">INDEX(funnel_data!$B$3:$X$140,MATCH(SMALL(INDIRECT("'" &amp; "funnel_data'!$" &amp; $B$1 &amp; "$3:$" &amp; $B$1 &amp;"$140"),ROWS(F$3:F126)),INDIRECT("'" &amp; "funnel_data'!$" &amp; $B$1 &amp; "$3:$" &amp; $B$1 &amp;"$140"),0),COLUMN()+COLUMN(INDIRECT($B$1&amp;"1"))-2)</f>
        <v>4.2820310180952947E-2</v>
      </c>
      <c r="G126" s="12">
        <f ca="1">INDEX(funnel_data!$B$3:$X$140,MATCH(SMALL(INDIRECT("'" &amp; "funnel_data'!$" &amp; $B$1 &amp; "$3:$" &amp; $B$1 &amp;"$140"),ROWS(G$3:G126)),INDIRECT("'" &amp; "funnel_data'!$" &amp; $B$1 &amp; "$3:$" &amp; $B$1 &amp;"$140"),0),COLUMN()+COLUMN(INDIRECT($B$1&amp;"1"))-2)</f>
        <v>3.4562893730708061E-2</v>
      </c>
      <c r="H126" s="12">
        <f ca="1">INDEX(funnel_data!$B$3:$X$140,MATCH(SMALL(INDIRECT("'" &amp; "funnel_data'!$" &amp; $B$1 &amp; "$3:$" &amp; $B$1 &amp;"$140"),ROWS(H$3:H126)),INDIRECT("'" &amp; "funnel_data'!$" &amp; $B$1 &amp; "$3:$" &amp; $B$1 &amp;"$140"),0),COLUMN()+COLUMN(INDIRECT($B$1&amp;"1"))-2)</f>
        <v>5.2942322355603602E-2</v>
      </c>
      <c r="I126" s="12">
        <f ca="1">INDEX(funnel_data!$B$3:$X$140,MATCH(SMALL(INDIRECT("'" &amp; "funnel_data'!$" &amp; $B$1 &amp; "$3:$" &amp; $B$1 &amp;"$140"),ROWS(I$3:I126)),INDIRECT("'" &amp; "funnel_data'!$" &amp; $B$1 &amp; "$3:$" &amp; $B$1 &amp;"$140"),0),COLUMN()+COLUMN(INDIRECT($B$1&amp;"1"))-2)</f>
        <v>3.0554246645939531E-2</v>
      </c>
      <c r="J126" s="12">
        <f ca="1">INDEX(funnel_data!$B$3:$X$140,MATCH(SMALL(INDIRECT("'" &amp; "funnel_data'!$" &amp; $B$1 &amp; "$3:$" &amp; $B$1 &amp;"$140"),ROWS(J$3:J126)),INDIRECT("'" &amp; "funnel_data'!$" &amp; $B$1 &amp; "$3:$" &amp; $B$1 &amp;"$140"),0),COLUMN()+COLUMN(INDIRECT($B$1&amp;"1"))-2)</f>
        <v>5.9707330052459318E-2</v>
      </c>
      <c r="K126" s="12" t="str">
        <f ca="1">INDEX(funnel_data!$B$3:$X$140,MATCH(SMALL(INDIRECT("'" &amp; "funnel_data'!$" &amp; $B$1 &amp; "$3:$" &amp; $B$1 &amp;"$140"),ROWS(K$3:K126)),INDIRECT("'" &amp; "funnel_data'!$" &amp; $B$1 &amp; "$3:$" &amp; $B$1 &amp;"$140"),0),COLUMN()+COLUMN(INDIRECT($B$1&amp;"1"))-2)</f>
        <v/>
      </c>
    </row>
    <row r="127" spans="1:11" x14ac:dyDescent="0.3">
      <c r="A127" s="12"/>
      <c r="B127" s="12" t="str">
        <f ca="1">INDEX(funnel_data!$B$3:$X$140,MATCH(SMALL(INDIRECT("'" &amp; "funnel_data'!$" &amp; $B$1 &amp; "$3:$" &amp; $B$1 &amp;"$140"),ROWS(B$3:B127)),INDIRECT("'" &amp; "funnel_data'!$" &amp; $B$1 &amp; "$3:$" &amp; $B$1 &amp;"$140"),0),1)</f>
        <v>Trust008</v>
      </c>
      <c r="C127" s="12">
        <f ca="1">INDEX(funnel_data!$B$3:$X$140,MATCH(SMALL(INDIRECT("'" &amp; "funnel_data'!$" &amp; $B$1 &amp; "$3:$" &amp; $B$1 &amp;"$140"),ROWS(C$3:C127)),INDIRECT("'" &amp; "funnel_data'!$" &amp; $B$1 &amp; "$3:$" &amp; $B$1 &amp;"$140"),0),COLUMN()+COLUMN(INDIRECT($B$1&amp;"1"))-2)</f>
        <v>1885</v>
      </c>
      <c r="D127" s="12">
        <f ca="1">INDEX(funnel_data!$B$3:$X$140,MATCH(SMALL(INDIRECT("'" &amp; "funnel_data'!$" &amp; $B$1 &amp; "$3:$" &amp; $B$1 &amp;"$140"),ROWS(D$3:D127)),INDIRECT("'" &amp; "funnel_data'!$" &amp; $B$1 &amp; "$3:$" &amp; $B$1 &amp;"$140"),0),COLUMN()+COLUMN(INDIRECT($B$1&amp;"1"))-2)</f>
        <v>112</v>
      </c>
      <c r="E127" s="12">
        <f ca="1">INDEX(funnel_data!$B$3:$X$140,MATCH(SMALL(INDIRECT("'" &amp; "funnel_data'!$" &amp; $B$1 &amp; "$3:$" &amp; $B$1 &amp;"$140"),ROWS(E$3:E127)),INDIRECT("'" &amp; "funnel_data'!$" &amp; $B$1 &amp; "$3:$" &amp; $B$1 &amp;"$140"),0),COLUMN()+COLUMN(INDIRECT($B$1&amp;"1"))-2)</f>
        <v>5.9416445623342175E-2</v>
      </c>
      <c r="F127" s="12">
        <f ca="1">INDEX(funnel_data!$B$3:$X$140,MATCH(SMALL(INDIRECT("'" &amp; "funnel_data'!$" &amp; $B$1 &amp; "$3:$" &amp; $B$1 &amp;"$140"),ROWS(F$3:F127)),INDIRECT("'" &amp; "funnel_data'!$" &amp; $B$1 &amp; "$3:$" &amp; $B$1 &amp;"$140"),0),COLUMN()+COLUMN(INDIRECT($B$1&amp;"1"))-2)</f>
        <v>4.2820310180952947E-2</v>
      </c>
      <c r="G127" s="12">
        <f ca="1">INDEX(funnel_data!$B$3:$X$140,MATCH(SMALL(INDIRECT("'" &amp; "funnel_data'!$" &amp; $B$1 &amp; "$3:$" &amp; $B$1 &amp;"$140"),ROWS(G$3:G127)),INDIRECT("'" &amp; "funnel_data'!$" &amp; $B$1 &amp; "$3:$" &amp; $B$1 &amp;"$140"),0),COLUMN()+COLUMN(INDIRECT($B$1&amp;"1"))-2)</f>
        <v>3.4572722063271409E-2</v>
      </c>
      <c r="H127" s="12">
        <f ca="1">INDEX(funnel_data!$B$3:$X$140,MATCH(SMALL(INDIRECT("'" &amp; "funnel_data'!$" &amp; $B$1 &amp; "$3:$" &amp; $B$1 &amp;"$140"),ROWS(H$3:H127)),INDIRECT("'" &amp; "funnel_data'!$" &amp; $B$1 &amp; "$3:$" &amp; $B$1 &amp;"$140"),0),COLUMN()+COLUMN(INDIRECT($B$1&amp;"1"))-2)</f>
        <v>5.2927558204905988E-2</v>
      </c>
      <c r="I127" s="12">
        <f ca="1">INDEX(funnel_data!$B$3:$X$140,MATCH(SMALL(INDIRECT("'" &amp; "funnel_data'!$" &amp; $B$1 &amp; "$3:$" &amp; $B$1 &amp;"$140"),ROWS(I$3:I127)),INDIRECT("'" &amp; "funnel_data'!$" &amp; $B$1 &amp; "$3:$" &amp; $B$1 &amp;"$140"),0),COLUMN()+COLUMN(INDIRECT($B$1&amp;"1"))-2)</f>
        <v>3.0567879128132663E-2</v>
      </c>
      <c r="J127" s="12">
        <f ca="1">INDEX(funnel_data!$B$3:$X$140,MATCH(SMALL(INDIRECT("'" &amp; "funnel_data'!$" &amp; $B$1 &amp; "$3:$" &amp; $B$1 &amp;"$140"),ROWS(J$3:J127)),INDIRECT("'" &amp; "funnel_data'!$" &amp; $B$1 &amp; "$3:$" &amp; $B$1 &amp;"$140"),0),COLUMN()+COLUMN(INDIRECT($B$1&amp;"1"))-2)</f>
        <v>5.9681502173058544E-2</v>
      </c>
      <c r="K127" s="12" t="str">
        <f ca="1">INDEX(funnel_data!$B$3:$X$140,MATCH(SMALL(INDIRECT("'" &amp; "funnel_data'!$" &amp; $B$1 &amp; "$3:$" &amp; $B$1 &amp;"$140"),ROWS(K$3:K127)),INDIRECT("'" &amp; "funnel_data'!$" &amp; $B$1 &amp; "$3:$" &amp; $B$1 &amp;"$140"),0),COLUMN()+COLUMN(INDIRECT($B$1&amp;"1"))-2)</f>
        <v/>
      </c>
    </row>
    <row r="128" spans="1:11" x14ac:dyDescent="0.3">
      <c r="A128" s="12"/>
      <c r="B128" s="12" t="str">
        <f ca="1">INDEX(funnel_data!$B$3:$X$140,MATCH(SMALL(INDIRECT("'" &amp; "funnel_data'!$" &amp; $B$1 &amp; "$3:$" &amp; $B$1 &amp;"$140"),ROWS(B$3:B128)),INDIRECT("'" &amp; "funnel_data'!$" &amp; $B$1 &amp; "$3:$" &amp; $B$1 &amp;"$140"),0),1)</f>
        <v>Trust103</v>
      </c>
      <c r="C128" s="12">
        <f ca="1">INDEX(funnel_data!$B$3:$X$140,MATCH(SMALL(INDIRECT("'" &amp; "funnel_data'!$" &amp; $B$1 &amp; "$3:$" &amp; $B$1 &amp;"$140"),ROWS(C$3:C128)),INDIRECT("'" &amp; "funnel_data'!$" &amp; $B$1 &amp; "$3:$" &amp; $B$1 &amp;"$140"),0),COLUMN()+COLUMN(INDIRECT($B$1&amp;"1"))-2)</f>
        <v>2105</v>
      </c>
      <c r="D128" s="12">
        <f ca="1">INDEX(funnel_data!$B$3:$X$140,MATCH(SMALL(INDIRECT("'" &amp; "funnel_data'!$" &amp; $B$1 &amp; "$3:$" &amp; $B$1 &amp;"$140"),ROWS(D$3:D128)),INDIRECT("'" &amp; "funnel_data'!$" &amp; $B$1 &amp; "$3:$" &amp; $B$1 &amp;"$140"),0),COLUMN()+COLUMN(INDIRECT($B$1&amp;"1"))-2)</f>
        <v>118</v>
      </c>
      <c r="E128" s="12">
        <f ca="1">INDEX(funnel_data!$B$3:$X$140,MATCH(SMALL(INDIRECT("'" &amp; "funnel_data'!$" &amp; $B$1 &amp; "$3:$" &amp; $B$1 &amp;"$140"),ROWS(E$3:E128)),INDIRECT("'" &amp; "funnel_data'!$" &amp; $B$1 &amp; "$3:$" &amp; $B$1 &amp;"$140"),0),COLUMN()+COLUMN(INDIRECT($B$1&amp;"1"))-2)</f>
        <v>5.6057007125890734E-2</v>
      </c>
      <c r="F128" s="12">
        <f ca="1">INDEX(funnel_data!$B$3:$X$140,MATCH(SMALL(INDIRECT("'" &amp; "funnel_data'!$" &amp; $B$1 &amp; "$3:$" &amp; $B$1 &amp;"$140"),ROWS(F$3:F128)),INDIRECT("'" &amp; "funnel_data'!$" &amp; $B$1 &amp; "$3:$" &amp; $B$1 &amp;"$140"),0),COLUMN()+COLUMN(INDIRECT($B$1&amp;"1"))-2)</f>
        <v>4.2820310180952947E-2</v>
      </c>
      <c r="G128" s="12">
        <f ca="1">INDEX(funnel_data!$B$3:$X$140,MATCH(SMALL(INDIRECT("'" &amp; "funnel_data'!$" &amp; $B$1 &amp; "$3:$" &amp; $B$1 &amp;"$140"),ROWS(G$3:G128)),INDIRECT("'" &amp; "funnel_data'!$" &amp; $B$1 &amp; "$3:$" &amp; $B$1 &amp;"$140"),0),COLUMN()+COLUMN(INDIRECT($B$1&amp;"1"))-2)</f>
        <v>3.4972260033574259E-2</v>
      </c>
      <c r="H128" s="12">
        <f ca="1">INDEX(funnel_data!$B$3:$X$140,MATCH(SMALL(INDIRECT("'" &amp; "funnel_data'!$" &amp; $B$1 &amp; "$3:$" &amp; $B$1 &amp;"$140"),ROWS(H$3:H128)),INDIRECT("'" &amp; "funnel_data'!$" &amp; $B$1 &amp; "$3:$" &amp; $B$1 &amp;"$140"),0),COLUMN()+COLUMN(INDIRECT($B$1&amp;"1"))-2)</f>
        <v>5.2334015535824549E-2</v>
      </c>
      <c r="I128" s="12">
        <f ca="1">INDEX(funnel_data!$B$3:$X$140,MATCH(SMALL(INDIRECT("'" &amp; "funnel_data'!$" &amp; $B$1 &amp; "$3:$" &amp; $B$1 &amp;"$140"),ROWS(I$3:I128)),INDIRECT("'" &amp; "funnel_data'!$" &amp; $B$1 &amp; "$3:$" &amp; $B$1 &amp;"$140"),0),COLUMN()+COLUMN(INDIRECT($B$1&amp;"1"))-2)</f>
        <v>3.1124148951558663E-2</v>
      </c>
      <c r="J128" s="12">
        <f ca="1">INDEX(funnel_data!$B$3:$X$140,MATCH(SMALL(INDIRECT("'" &amp; "funnel_data'!$" &amp; $B$1 &amp; "$3:$" &amp; $B$1 &amp;"$140"),ROWS(J$3:J128)),INDIRECT("'" &amp; "funnel_data'!$" &amp; $B$1 &amp; "$3:$" &amp; $B$1 &amp;"$140"),0),COLUMN()+COLUMN(INDIRECT($B$1&amp;"1"))-2)</f>
        <v>5.8645731876713056E-2</v>
      </c>
      <c r="K128" s="12" t="str">
        <f ca="1">INDEX(funnel_data!$B$3:$X$140,MATCH(SMALL(INDIRECT("'" &amp; "funnel_data'!$" &amp; $B$1 &amp; "$3:$" &amp; $B$1 &amp;"$140"),ROWS(K$3:K128)),INDIRECT("'" &amp; "funnel_data'!$" &amp; $B$1 &amp; "$3:$" &amp; $B$1 &amp;"$140"),0),COLUMN()+COLUMN(INDIRECT($B$1&amp;"1"))-2)</f>
        <v/>
      </c>
    </row>
    <row r="129" spans="1:11" x14ac:dyDescent="0.3">
      <c r="A129" s="12"/>
      <c r="B129" s="12" t="str">
        <f ca="1">INDEX(funnel_data!$B$3:$X$140,MATCH(SMALL(INDIRECT("'" &amp; "funnel_data'!$" &amp; $B$1 &amp; "$3:$" &amp; $B$1 &amp;"$140"),ROWS(B$3:B129)),INDIRECT("'" &amp; "funnel_data'!$" &amp; $B$1 &amp; "$3:$" &amp; $B$1 &amp;"$140"),0),1)</f>
        <v>Trust121</v>
      </c>
      <c r="C129" s="12">
        <f ca="1">INDEX(funnel_data!$B$3:$X$140,MATCH(SMALL(INDIRECT("'" &amp; "funnel_data'!$" &amp; $B$1 &amp; "$3:$" &amp; $B$1 &amp;"$140"),ROWS(C$3:C129)),INDIRECT("'" &amp; "funnel_data'!$" &amp; $B$1 &amp; "$3:$" &amp; $B$1 &amp;"$140"),0),COLUMN()+COLUMN(INDIRECT($B$1&amp;"1"))-2)</f>
        <v>2261</v>
      </c>
      <c r="D129" s="12">
        <f ca="1">INDEX(funnel_data!$B$3:$X$140,MATCH(SMALL(INDIRECT("'" &amp; "funnel_data'!$" &amp; $B$1 &amp; "$3:$" &amp; $B$1 &amp;"$140"),ROWS(D$3:D129)),INDIRECT("'" &amp; "funnel_data'!$" &amp; $B$1 &amp; "$3:$" &amp; $B$1 &amp;"$140"),0),COLUMN()+COLUMN(INDIRECT($B$1&amp;"1"))-2)</f>
        <v>99</v>
      </c>
      <c r="E129" s="12">
        <f ca="1">INDEX(funnel_data!$B$3:$X$140,MATCH(SMALL(INDIRECT("'" &amp; "funnel_data'!$" &amp; $B$1 &amp; "$3:$" &amp; $B$1 &amp;"$140"),ROWS(E$3:E129)),INDIRECT("'" &amp; "funnel_data'!$" &amp; $B$1 &amp; "$3:$" &amp; $B$1 &amp;"$140"),0),COLUMN()+COLUMN(INDIRECT($B$1&amp;"1"))-2)</f>
        <v>4.37859354268023E-2</v>
      </c>
      <c r="F129" s="12">
        <f ca="1">INDEX(funnel_data!$B$3:$X$140,MATCH(SMALL(INDIRECT("'" &amp; "funnel_data'!$" &amp; $B$1 &amp; "$3:$" &amp; $B$1 &amp;"$140"),ROWS(F$3:F129)),INDIRECT("'" &amp; "funnel_data'!$" &amp; $B$1 &amp; "$3:$" &amp; $B$1 &amp;"$140"),0),COLUMN()+COLUMN(INDIRECT($B$1&amp;"1"))-2)</f>
        <v>4.2820310180952947E-2</v>
      </c>
      <c r="G129" s="12">
        <f ca="1">INDEX(funnel_data!$B$3:$X$140,MATCH(SMALL(INDIRECT("'" &amp; "funnel_data'!$" &amp; $B$1 &amp; "$3:$" &amp; $B$1 &amp;"$140"),ROWS(G$3:G129)),INDIRECT("'" &amp; "funnel_data'!$" &amp; $B$1 &amp; "$3:$" &amp; $B$1 &amp;"$140"),0),COLUMN()+COLUMN(INDIRECT($B$1&amp;"1"))-2)</f>
        <v>3.5221849850588093E-2</v>
      </c>
      <c r="H129" s="12">
        <f ca="1">INDEX(funnel_data!$B$3:$X$140,MATCH(SMALL(INDIRECT("'" &amp; "funnel_data'!$" &amp; $B$1 &amp; "$3:$" &amp; $B$1 &amp;"$140"),ROWS(H$3:H129)),INDIRECT("'" &amp; "funnel_data'!$" &amp; $B$1 &amp; "$3:$" &amp; $B$1 &amp;"$140"),0),COLUMN()+COLUMN(INDIRECT($B$1&amp;"1"))-2)</f>
        <v>5.1969697071840931E-2</v>
      </c>
      <c r="I129" s="12">
        <f ca="1">INDEX(funnel_data!$B$3:$X$140,MATCH(SMALL(INDIRECT("'" &amp; "funnel_data'!$" &amp; $B$1 &amp; "$3:$" &amp; $B$1 &amp;"$140"),ROWS(I$3:I129)),INDIRECT("'" &amp; "funnel_data'!$" &amp; $B$1 &amp; "$3:$" &amp; $B$1 &amp;"$140"),0),COLUMN()+COLUMN(INDIRECT($B$1&amp;"1"))-2)</f>
        <v>3.1473704850991477E-2</v>
      </c>
      <c r="J129" s="12">
        <f ca="1">INDEX(funnel_data!$B$3:$X$140,MATCH(SMALL(INDIRECT("'" &amp; "funnel_data'!$" &amp; $B$1 &amp; "$3:$" &amp; $B$1 &amp;"$140"),ROWS(J$3:J129)),INDIRECT("'" &amp; "funnel_data'!$" &amp; $B$1 &amp; "$3:$" &amp; $B$1 &amp;"$140"),0),COLUMN()+COLUMN(INDIRECT($B$1&amp;"1"))-2)</f>
        <v>5.8012471667257828E-2</v>
      </c>
      <c r="K129" s="12" t="str">
        <f ca="1">INDEX(funnel_data!$B$3:$X$140,MATCH(SMALL(INDIRECT("'" &amp; "funnel_data'!$" &amp; $B$1 &amp; "$3:$" &amp; $B$1 &amp;"$140"),ROWS(K$3:K129)),INDIRECT("'" &amp; "funnel_data'!$" &amp; $B$1 &amp; "$3:$" &amp; $B$1 &amp;"$140"),0),COLUMN()+COLUMN(INDIRECT($B$1&amp;"1"))-2)</f>
        <v/>
      </c>
    </row>
    <row r="130" spans="1:11" x14ac:dyDescent="0.3">
      <c r="A130" s="12"/>
      <c r="B130" s="12" t="str">
        <f ca="1">INDEX(funnel_data!$B$3:$X$140,MATCH(SMALL(INDIRECT("'" &amp; "funnel_data'!$" &amp; $B$1 &amp; "$3:$" &amp; $B$1 &amp;"$140"),ROWS(B$3:B130)),INDIRECT("'" &amp; "funnel_data'!$" &amp; $B$1 &amp; "$3:$" &amp; $B$1 &amp;"$140"),0),1)</f>
        <v>Trust124</v>
      </c>
      <c r="C130" s="12">
        <f ca="1">INDEX(funnel_data!$B$3:$X$140,MATCH(SMALL(INDIRECT("'" &amp; "funnel_data'!$" &amp; $B$1 &amp; "$3:$" &amp; $B$1 &amp;"$140"),ROWS(C$3:C130)),INDIRECT("'" &amp; "funnel_data'!$" &amp; $B$1 &amp; "$3:$" &amp; $B$1 &amp;"$140"),0),COLUMN()+COLUMN(INDIRECT($B$1&amp;"1"))-2)</f>
        <v>2321</v>
      </c>
      <c r="D130" s="12">
        <f ca="1">INDEX(funnel_data!$B$3:$X$140,MATCH(SMALL(INDIRECT("'" &amp; "funnel_data'!$" &amp; $B$1 &amp; "$3:$" &amp; $B$1 &amp;"$140"),ROWS(D$3:D130)),INDIRECT("'" &amp; "funnel_data'!$" &amp; $B$1 &amp; "$3:$" &amp; $B$1 &amp;"$140"),0),COLUMN()+COLUMN(INDIRECT($B$1&amp;"1"))-2)</f>
        <v>82</v>
      </c>
      <c r="E130" s="12">
        <f ca="1">INDEX(funnel_data!$B$3:$X$140,MATCH(SMALL(INDIRECT("'" &amp; "funnel_data'!$" &amp; $B$1 &amp; "$3:$" &amp; $B$1 &amp;"$140"),ROWS(E$3:E130)),INDIRECT("'" &amp; "funnel_data'!$" &amp; $B$1 &amp; "$3:$" &amp; $B$1 &amp;"$140"),0),COLUMN()+COLUMN(INDIRECT($B$1&amp;"1"))-2)</f>
        <v>3.5329599310641967E-2</v>
      </c>
      <c r="F130" s="12">
        <f ca="1">INDEX(funnel_data!$B$3:$X$140,MATCH(SMALL(INDIRECT("'" &amp; "funnel_data'!$" &amp; $B$1 &amp; "$3:$" &amp; $B$1 &amp;"$140"),ROWS(F$3:F130)),INDIRECT("'" &amp; "funnel_data'!$" &amp; $B$1 &amp; "$3:$" &amp; $B$1 &amp;"$140"),0),COLUMN()+COLUMN(INDIRECT($B$1&amp;"1"))-2)</f>
        <v>4.2820310180952947E-2</v>
      </c>
      <c r="G130" s="12">
        <f ca="1">INDEX(funnel_data!$B$3:$X$140,MATCH(SMALL(INDIRECT("'" &amp; "funnel_data'!$" &amp; $B$1 &amp; "$3:$" &amp; $B$1 &amp;"$140"),ROWS(G$3:G130)),INDIRECT("'" &amp; "funnel_data'!$" &amp; $B$1 &amp; "$3:$" &amp; $B$1 &amp;"$140"),0),COLUMN()+COLUMN(INDIRECT($B$1&amp;"1"))-2)</f>
        <v>3.5311515537628742E-2</v>
      </c>
      <c r="H130" s="12">
        <f ca="1">INDEX(funnel_data!$B$3:$X$140,MATCH(SMALL(INDIRECT("'" &amp; "funnel_data'!$" &amp; $B$1 &amp; "$3:$" &amp; $B$1 &amp;"$140"),ROWS(H$3:H130)),INDIRECT("'" &amp; "funnel_data'!$" &amp; $B$1 &amp; "$3:$" &amp; $B$1 &amp;"$140"),0),COLUMN()+COLUMN(INDIRECT($B$1&amp;"1"))-2)</f>
        <v>5.1840004746584845E-2</v>
      </c>
      <c r="I130" s="12">
        <f ca="1">INDEX(funnel_data!$B$3:$X$140,MATCH(SMALL(INDIRECT("'" &amp; "funnel_data'!$" &amp; $B$1 &amp; "$3:$" &amp; $B$1 &amp;"$140"),ROWS(I$3:I130)),INDIRECT("'" &amp; "funnel_data'!$" &amp; $B$1 &amp; "$3:$" &amp; $B$1 &amp;"$140"),0),COLUMN()+COLUMN(INDIRECT($B$1&amp;"1"))-2)</f>
        <v>3.1599667350613279E-2</v>
      </c>
      <c r="J130" s="12">
        <f ca="1">INDEX(funnel_data!$B$3:$X$140,MATCH(SMALL(INDIRECT("'" &amp; "funnel_data'!$" &amp; $B$1 &amp; "$3:$" &amp; $B$1 &amp;"$140"),ROWS(J$3:J130)),INDIRECT("'" &amp; "funnel_data'!$" &amp; $B$1 &amp; "$3:$" &amp; $B$1 &amp;"$140"),0),COLUMN()+COLUMN(INDIRECT($B$1&amp;"1"))-2)</f>
        <v>5.7787505312273467E-2</v>
      </c>
      <c r="K130" s="12" t="str">
        <f ca="1">INDEX(funnel_data!$B$3:$X$140,MATCH(SMALL(INDIRECT("'" &amp; "funnel_data'!$" &amp; $B$1 &amp; "$3:$" &amp; $B$1 &amp;"$140"),ROWS(K$3:K130)),INDIRECT("'" &amp; "funnel_data'!$" &amp; $B$1 &amp; "$3:$" &amp; $B$1 &amp;"$140"),0),COLUMN()+COLUMN(INDIRECT($B$1&amp;"1"))-2)</f>
        <v/>
      </c>
    </row>
    <row r="131" spans="1:11" x14ac:dyDescent="0.3">
      <c r="A131" s="12"/>
      <c r="B131" s="12" t="str">
        <f ca="1">INDEX(funnel_data!$B$3:$X$140,MATCH(SMALL(INDIRECT("'" &amp; "funnel_data'!$" &amp; $B$1 &amp; "$3:$" &amp; $B$1 &amp;"$140"),ROWS(B$3:B131)),INDIRECT("'" &amp; "funnel_data'!$" &amp; $B$1 &amp; "$3:$" &amp; $B$1 &amp;"$140"),0),1)</f>
        <v>Trust057</v>
      </c>
      <c r="C131" s="12">
        <f ca="1">INDEX(funnel_data!$B$3:$X$140,MATCH(SMALL(INDIRECT("'" &amp; "funnel_data'!$" &amp; $B$1 &amp; "$3:$" &amp; $B$1 &amp;"$140"),ROWS(C$3:C131)),INDIRECT("'" &amp; "funnel_data'!$" &amp; $B$1 &amp; "$3:$" &amp; $B$1 &amp;"$140"),0),COLUMN()+COLUMN(INDIRECT($B$1&amp;"1"))-2)</f>
        <v>2385</v>
      </c>
      <c r="D131" s="12">
        <f ca="1">INDEX(funnel_data!$B$3:$X$140,MATCH(SMALL(INDIRECT("'" &amp; "funnel_data'!$" &amp; $B$1 &amp; "$3:$" &amp; $B$1 &amp;"$140"),ROWS(D$3:D131)),INDIRECT("'" &amp; "funnel_data'!$" &amp; $B$1 &amp; "$3:$" &amp; $B$1 &amp;"$140"),0),COLUMN()+COLUMN(INDIRECT($B$1&amp;"1"))-2)</f>
        <v>99</v>
      </c>
      <c r="E131" s="12">
        <f ca="1">INDEX(funnel_data!$B$3:$X$140,MATCH(SMALL(INDIRECT("'" &amp; "funnel_data'!$" &amp; $B$1 &amp; "$3:$" &amp; $B$1 &amp;"$140"),ROWS(E$3:E131)),INDIRECT("'" &amp; "funnel_data'!$" &amp; $B$1 &amp; "$3:$" &amp; $B$1 &amp;"$140"),0),COLUMN()+COLUMN(INDIRECT($B$1&amp;"1"))-2)</f>
        <v>4.1509433962264149E-2</v>
      </c>
      <c r="F131" s="12">
        <f ca="1">INDEX(funnel_data!$B$3:$X$140,MATCH(SMALL(INDIRECT("'" &amp; "funnel_data'!$" &amp; $B$1 &amp; "$3:$" &amp; $B$1 &amp;"$140"),ROWS(F$3:F131)),INDIRECT("'" &amp; "funnel_data'!$" &amp; $B$1 &amp; "$3:$" &amp; $B$1 &amp;"$140"),0),COLUMN()+COLUMN(INDIRECT($B$1&amp;"1"))-2)</f>
        <v>4.2820310180952947E-2</v>
      </c>
      <c r="G131" s="12">
        <f ca="1">INDEX(funnel_data!$B$3:$X$140,MATCH(SMALL(INDIRECT("'" &amp; "funnel_data'!$" &amp; $B$1 &amp; "$3:$" &amp; $B$1 &amp;"$140"),ROWS(G$3:G131)),INDIRECT("'" &amp; "funnel_data'!$" &amp; $B$1 &amp; "$3:$" &amp; $B$1 &amp;"$140"),0),COLUMN()+COLUMN(INDIRECT($B$1&amp;"1"))-2)</f>
        <v>3.540364495379765E-2</v>
      </c>
      <c r="H131" s="12">
        <f ca="1">INDEX(funnel_data!$B$3:$X$140,MATCH(SMALL(INDIRECT("'" &amp; "funnel_data'!$" &amp; $B$1 &amp; "$3:$" &amp; $B$1 &amp;"$140"),ROWS(H$3:H131)),INDIRECT("'" &amp; "funnel_data'!$" &amp; $B$1 &amp; "$3:$" &amp; $B$1 &amp;"$140"),0),COLUMN()+COLUMN(INDIRECT($B$1&amp;"1"))-2)</f>
        <v>5.1707396466087852E-2</v>
      </c>
      <c r="I131" s="12">
        <f ca="1">INDEX(funnel_data!$B$3:$X$140,MATCH(SMALL(INDIRECT("'" &amp; "funnel_data'!$" &amp; $B$1 &amp; "$3:$" &amp; $B$1 &amp;"$140"),ROWS(I$3:I131)),INDIRECT("'" &amp; "funnel_data'!$" &amp; $B$1 &amp; "$3:$" &amp; $B$1 &amp;"$140"),0),COLUMN()+COLUMN(INDIRECT($B$1&amp;"1"))-2)</f>
        <v>3.1729301460269782E-2</v>
      </c>
      <c r="J131" s="12">
        <f ca="1">INDEX(funnel_data!$B$3:$X$140,MATCH(SMALL(INDIRECT("'" &amp; "funnel_data'!$" &amp; $B$1 &amp; "$3:$" &amp; $B$1 &amp;"$140"),ROWS(J$3:J131)),INDIRECT("'" &amp; "funnel_data'!$" &amp; $B$1 &amp; "$3:$" &amp; $B$1 &amp;"$140"),0),COLUMN()+COLUMN(INDIRECT($B$1&amp;"1"))-2)</f>
        <v>5.7557735722569066E-2</v>
      </c>
      <c r="K131" s="12" t="str">
        <f ca="1">INDEX(funnel_data!$B$3:$X$140,MATCH(SMALL(INDIRECT("'" &amp; "funnel_data'!$" &amp; $B$1 &amp; "$3:$" &amp; $B$1 &amp;"$140"),ROWS(K$3:K131)),INDIRECT("'" &amp; "funnel_data'!$" &amp; $B$1 &amp; "$3:$" &amp; $B$1 &amp;"$140"),0),COLUMN()+COLUMN(INDIRECT($B$1&amp;"1"))-2)</f>
        <v/>
      </c>
    </row>
    <row r="132" spans="1:11" x14ac:dyDescent="0.3">
      <c r="A132" s="12"/>
      <c r="B132" s="12" t="str">
        <f ca="1">INDEX(funnel_data!$B$3:$X$140,MATCH(SMALL(INDIRECT("'" &amp; "funnel_data'!$" &amp; $B$1 &amp; "$3:$" &amp; $B$1 &amp;"$140"),ROWS(B$3:B132)),INDIRECT("'" &amp; "funnel_data'!$" &amp; $B$1 &amp; "$3:$" &amp; $B$1 &amp;"$140"),0),1)</f>
        <v>Trust005</v>
      </c>
      <c r="C132" s="12">
        <f ca="1">INDEX(funnel_data!$B$3:$X$140,MATCH(SMALL(INDIRECT("'" &amp; "funnel_data'!$" &amp; $B$1 &amp; "$3:$" &amp; $B$1 &amp;"$140"),ROWS(C$3:C132)),INDIRECT("'" &amp; "funnel_data'!$" &amp; $B$1 &amp; "$3:$" &amp; $B$1 &amp;"$140"),0),COLUMN()+COLUMN(INDIRECT($B$1&amp;"1"))-2)</f>
        <v>2416</v>
      </c>
      <c r="D132" s="12">
        <f ca="1">INDEX(funnel_data!$B$3:$X$140,MATCH(SMALL(INDIRECT("'" &amp; "funnel_data'!$" &amp; $B$1 &amp; "$3:$" &amp; $B$1 &amp;"$140"),ROWS(D$3:D132)),INDIRECT("'" &amp; "funnel_data'!$" &amp; $B$1 &amp; "$3:$" &amp; $B$1 &amp;"$140"),0),COLUMN()+COLUMN(INDIRECT($B$1&amp;"1"))-2)</f>
        <v>130</v>
      </c>
      <c r="E132" s="12">
        <f ca="1">INDEX(funnel_data!$B$3:$X$140,MATCH(SMALL(INDIRECT("'" &amp; "funnel_data'!$" &amp; $B$1 &amp; "$3:$" &amp; $B$1 &amp;"$140"),ROWS(E$3:E132)),INDIRECT("'" &amp; "funnel_data'!$" &amp; $B$1 &amp; "$3:$" &amp; $B$1 &amp;"$140"),0),COLUMN()+COLUMN(INDIRECT($B$1&amp;"1"))-2)</f>
        <v>5.3807947019867547E-2</v>
      </c>
      <c r="F132" s="12">
        <f ca="1">INDEX(funnel_data!$B$3:$X$140,MATCH(SMALL(INDIRECT("'" &amp; "funnel_data'!$" &amp; $B$1 &amp; "$3:$" &amp; $B$1 &amp;"$140"),ROWS(F$3:F132)),INDIRECT("'" &amp; "funnel_data'!$" &amp; $B$1 &amp; "$3:$" &amp; $B$1 &amp;"$140"),0),COLUMN()+COLUMN(INDIRECT($B$1&amp;"1"))-2)</f>
        <v>4.2820310180952947E-2</v>
      </c>
      <c r="G132" s="12">
        <f ca="1">INDEX(funnel_data!$B$3:$X$140,MATCH(SMALL(INDIRECT("'" &amp; "funnel_data'!$" &amp; $B$1 &amp; "$3:$" &amp; $B$1 &amp;"$140"),ROWS(G$3:G132)),INDIRECT("'" &amp; "funnel_data'!$" &amp; $B$1 &amp; "$3:$" &amp; $B$1 &amp;"$140"),0),COLUMN()+COLUMN(INDIRECT($B$1&amp;"1"))-2)</f>
        <v>3.5447032516703759E-2</v>
      </c>
      <c r="H132" s="12">
        <f ca="1">INDEX(funnel_data!$B$3:$X$140,MATCH(SMALL(INDIRECT("'" &amp; "funnel_data'!$" &amp; $B$1 &amp; "$3:$" &amp; $B$1 &amp;"$140"),ROWS(H$3:H132)),INDIRECT("'" &amp; "funnel_data'!$" &amp; $B$1 &amp; "$3:$" &amp; $B$1 &amp;"$140"),0),COLUMN()+COLUMN(INDIRECT($B$1&amp;"1"))-2)</f>
        <v>5.1645171697970706E-2</v>
      </c>
      <c r="I132" s="12">
        <f ca="1">INDEX(funnel_data!$B$3:$X$140,MATCH(SMALL(INDIRECT("'" &amp; "funnel_data'!$" &amp; $B$1 &amp; "$3:$" &amp; $B$1 &amp;"$140"),ROWS(I$3:I132)),INDIRECT("'" &amp; "funnel_data'!$" &amp; $B$1 &amp; "$3:$" &amp; $B$1 &amp;"$140"),0),COLUMN()+COLUMN(INDIRECT($B$1&amp;"1"))-2)</f>
        <v>3.1790425320374995E-2</v>
      </c>
      <c r="J132" s="12">
        <f ca="1">INDEX(funnel_data!$B$3:$X$140,MATCH(SMALL(INDIRECT("'" &amp; "funnel_data'!$" &amp; $B$1 &amp; "$3:$" &amp; $B$1 &amp;"$140"),ROWS(J$3:J132)),INDIRECT("'" &amp; "funnel_data'!$" &amp; $B$1 &amp; "$3:$" &amp; $B$1 &amp;"$140"),0),COLUMN()+COLUMN(INDIRECT($B$1&amp;"1"))-2)</f>
        <v>5.7450008431327929E-2</v>
      </c>
      <c r="K132" s="12" t="str">
        <f ca="1">INDEX(funnel_data!$B$3:$X$140,MATCH(SMALL(INDIRECT("'" &amp; "funnel_data'!$" &amp; $B$1 &amp; "$3:$" &amp; $B$1 &amp;"$140"),ROWS(K$3:K132)),INDIRECT("'" &amp; "funnel_data'!$" &amp; $B$1 &amp; "$3:$" &amp; $B$1 &amp;"$140"),0),COLUMN()+COLUMN(INDIRECT($B$1&amp;"1"))-2)</f>
        <v/>
      </c>
    </row>
    <row r="133" spans="1:11" x14ac:dyDescent="0.3">
      <c r="A133" s="12"/>
      <c r="B133" s="12" t="str">
        <f ca="1">INDEX(funnel_data!$B$3:$X$140,MATCH(SMALL(INDIRECT("'" &amp; "funnel_data'!$" &amp; $B$1 &amp; "$3:$" &amp; $B$1 &amp;"$140"),ROWS(B$3:B133)),INDIRECT("'" &amp; "funnel_data'!$" &amp; $B$1 &amp; "$3:$" &amp; $B$1 &amp;"$140"),0),1)</f>
        <v>Trust003</v>
      </c>
      <c r="C133" s="12">
        <f ca="1">INDEX(funnel_data!$B$3:$X$140,MATCH(SMALL(INDIRECT("'" &amp; "funnel_data'!$" &amp; $B$1 &amp; "$3:$" &amp; $B$1 &amp;"$140"),ROWS(C$3:C133)),INDIRECT("'" &amp; "funnel_data'!$" &amp; $B$1 &amp; "$3:$" &amp; $B$1 &amp;"$140"),0),COLUMN()+COLUMN(INDIRECT($B$1&amp;"1"))-2)</f>
        <v>2431</v>
      </c>
      <c r="D133" s="12">
        <f ca="1">INDEX(funnel_data!$B$3:$X$140,MATCH(SMALL(INDIRECT("'" &amp; "funnel_data'!$" &amp; $B$1 &amp; "$3:$" &amp; $B$1 &amp;"$140"),ROWS(D$3:D133)),INDIRECT("'" &amp; "funnel_data'!$" &amp; $B$1 &amp; "$3:$" &amp; $B$1 &amp;"$140"),0),COLUMN()+COLUMN(INDIRECT($B$1&amp;"1"))-2)</f>
        <v>138</v>
      </c>
      <c r="E133" s="12">
        <f ca="1">INDEX(funnel_data!$B$3:$X$140,MATCH(SMALL(INDIRECT("'" &amp; "funnel_data'!$" &amp; $B$1 &amp; "$3:$" &amp; $B$1 &amp;"$140"),ROWS(E$3:E133)),INDIRECT("'" &amp; "funnel_data'!$" &amp; $B$1 &amp; "$3:$" &amp; $B$1 &amp;"$140"),0),COLUMN()+COLUMN(INDIRECT($B$1&amp;"1"))-2)</f>
        <v>5.6766762649115593E-2</v>
      </c>
      <c r="F133" s="12">
        <f ca="1">INDEX(funnel_data!$B$3:$X$140,MATCH(SMALL(INDIRECT("'" &amp; "funnel_data'!$" &amp; $B$1 &amp; "$3:$" &amp; $B$1 &amp;"$140"),ROWS(F$3:F133)),INDIRECT("'" &amp; "funnel_data'!$" &amp; $B$1 &amp; "$3:$" &amp; $B$1 &amp;"$140"),0),COLUMN()+COLUMN(INDIRECT($B$1&amp;"1"))-2)</f>
        <v>4.2820310180952947E-2</v>
      </c>
      <c r="G133" s="12">
        <f ca="1">INDEX(funnel_data!$B$3:$X$140,MATCH(SMALL(INDIRECT("'" &amp; "funnel_data'!$" &amp; $B$1 &amp; "$3:$" &amp; $B$1 &amp;"$140"),ROWS(G$3:G133)),INDIRECT("'" &amp; "funnel_data'!$" &amp; $B$1 &amp; "$3:$" &amp; $B$1 &amp;"$140"),0),COLUMN()+COLUMN(INDIRECT($B$1&amp;"1"))-2)</f>
        <v>3.5467746922074564E-2</v>
      </c>
      <c r="H133" s="12">
        <f ca="1">INDEX(funnel_data!$B$3:$X$140,MATCH(SMALL(INDIRECT("'" &amp; "funnel_data'!$" &amp; $B$1 &amp; "$3:$" &amp; $B$1 &amp;"$140"),ROWS(H$3:H133)),INDIRECT("'" &amp; "funnel_data'!$" &amp; $B$1 &amp; "$3:$" &amp; $B$1 &amp;"$140"),0),COLUMN()+COLUMN(INDIRECT($B$1&amp;"1"))-2)</f>
        <v>5.1615514715887108E-2</v>
      </c>
      <c r="I133" s="12">
        <f ca="1">INDEX(funnel_data!$B$3:$X$140,MATCH(SMALL(INDIRECT("'" &amp; "funnel_data'!$" &amp; $B$1 &amp; "$3:$" &amp; $B$1 &amp;"$140"),ROWS(I$3:I133)),INDIRECT("'" &amp; "funnel_data'!$" &amp; $B$1 &amp; "$3:$" &amp; $B$1 &amp;"$140"),0),COLUMN()+COLUMN(INDIRECT($B$1&amp;"1"))-2)</f>
        <v>3.1819624158311278E-2</v>
      </c>
      <c r="J133" s="12">
        <f ca="1">INDEX(funnel_data!$B$3:$X$140,MATCH(SMALL(INDIRECT("'" &amp; "funnel_data'!$" &amp; $B$1 &amp; "$3:$" &amp; $B$1 &amp;"$140"),ROWS(J$3:J133)),INDIRECT("'" &amp; "funnel_data'!$" &amp; $B$1 &amp; "$3:$" &amp; $B$1 &amp;"$140"),0),COLUMN()+COLUMN(INDIRECT($B$1&amp;"1"))-2)</f>
        <v>5.7398684574220933E-2</v>
      </c>
      <c r="K133" s="12" t="str">
        <f ca="1">INDEX(funnel_data!$B$3:$X$140,MATCH(SMALL(INDIRECT("'" &amp; "funnel_data'!$" &amp; $B$1 &amp; "$3:$" &amp; $B$1 &amp;"$140"),ROWS(K$3:K133)),INDIRECT("'" &amp; "funnel_data'!$" &amp; $B$1 &amp; "$3:$" &amp; $B$1 &amp;"$140"),0),COLUMN()+COLUMN(INDIRECT($B$1&amp;"1"))-2)</f>
        <v/>
      </c>
    </row>
    <row r="134" spans="1:11" x14ac:dyDescent="0.3">
      <c r="A134" s="12"/>
      <c r="B134" s="12" t="str">
        <f ca="1">INDEX(funnel_data!$B$3:$X$140,MATCH(SMALL(INDIRECT("'" &amp; "funnel_data'!$" &amp; $B$1 &amp; "$3:$" &amp; $B$1 &amp;"$140"),ROWS(B$3:B134)),INDIRECT("'" &amp; "funnel_data'!$" &amp; $B$1 &amp; "$3:$" &amp; $B$1 &amp;"$140"),0),1)</f>
        <v>Trust100</v>
      </c>
      <c r="C134" s="12">
        <f ca="1">INDEX(funnel_data!$B$3:$X$140,MATCH(SMALL(INDIRECT("'" &amp; "funnel_data'!$" &amp; $B$1 &amp; "$3:$" &amp; $B$1 &amp;"$140"),ROWS(C$3:C134)),INDIRECT("'" &amp; "funnel_data'!$" &amp; $B$1 &amp; "$3:$" &amp; $B$1 &amp;"$140"),0),COLUMN()+COLUMN(INDIRECT($B$1&amp;"1"))-2)</f>
        <v>2564</v>
      </c>
      <c r="D134" s="12">
        <f ca="1">INDEX(funnel_data!$B$3:$X$140,MATCH(SMALL(INDIRECT("'" &amp; "funnel_data'!$" &amp; $B$1 &amp; "$3:$" &amp; $B$1 &amp;"$140"),ROWS(D$3:D134)),INDIRECT("'" &amp; "funnel_data'!$" &amp; $B$1 &amp; "$3:$" &amp; $B$1 &amp;"$140"),0),COLUMN()+COLUMN(INDIRECT($B$1&amp;"1"))-2)</f>
        <v>115</v>
      </c>
      <c r="E134" s="12">
        <f ca="1">INDEX(funnel_data!$B$3:$X$140,MATCH(SMALL(INDIRECT("'" &amp; "funnel_data'!$" &amp; $B$1 &amp; "$3:$" &amp; $B$1 &amp;"$140"),ROWS(E$3:E134)),INDIRECT("'" &amp; "funnel_data'!$" &amp; $B$1 &amp; "$3:$" &amp; $B$1 &amp;"$140"),0),COLUMN()+COLUMN(INDIRECT($B$1&amp;"1"))-2)</f>
        <v>4.4851794071762874E-2</v>
      </c>
      <c r="F134" s="12">
        <f ca="1">INDEX(funnel_data!$B$3:$X$140,MATCH(SMALL(INDIRECT("'" &amp; "funnel_data'!$" &amp; $B$1 &amp; "$3:$" &amp; $B$1 &amp;"$140"),ROWS(F$3:F134)),INDIRECT("'" &amp; "funnel_data'!$" &amp; $B$1 &amp; "$3:$" &amp; $B$1 &amp;"$140"),0),COLUMN()+COLUMN(INDIRECT($B$1&amp;"1"))-2)</f>
        <v>4.2820310180952947E-2</v>
      </c>
      <c r="G134" s="12">
        <f ca="1">INDEX(funnel_data!$B$3:$X$140,MATCH(SMALL(INDIRECT("'" &amp; "funnel_data'!$" &amp; $B$1 &amp; "$3:$" &amp; $B$1 &amp;"$140"),ROWS(G$3:G134)),INDIRECT("'" &amp; "funnel_data'!$" &amp; $B$1 &amp; "$3:$" &amp; $B$1 &amp;"$140"),0),COLUMN()+COLUMN(INDIRECT($B$1&amp;"1"))-2)</f>
        <v>3.5643882954558538E-2</v>
      </c>
      <c r="H134" s="12">
        <f ca="1">INDEX(funnel_data!$B$3:$X$140,MATCH(SMALL(INDIRECT("'" &amp; "funnel_data'!$" &amp; $B$1 &amp; "$3:$" &amp; $B$1 &amp;"$140"),ROWS(H$3:H134)),INDIRECT("'" &amp; "funnel_data'!$" &amp; $B$1 &amp; "$3:$" &amp; $B$1 &amp;"$140"),0),COLUMN()+COLUMN(INDIRECT($B$1&amp;"1"))-2)</f>
        <v>5.1364657840141062E-2</v>
      </c>
      <c r="I134" s="12">
        <f ca="1">INDEX(funnel_data!$B$3:$X$140,MATCH(SMALL(INDIRECT("'" &amp; "funnel_data'!$" &amp; $B$1 &amp; "$3:$" &amp; $B$1 &amp;"$140"),ROWS(I$3:I134)),INDIRECT("'" &amp; "funnel_data'!$" &amp; $B$1 &amp; "$3:$" &amp; $B$1 &amp;"$140"),0),COLUMN()+COLUMN(INDIRECT($B$1&amp;"1"))-2)</f>
        <v>3.2068337572306677E-2</v>
      </c>
      <c r="J134" s="12">
        <f ca="1">INDEX(funnel_data!$B$3:$X$140,MATCH(SMALL(INDIRECT("'" &amp; "funnel_data'!$" &amp; $B$1 &amp; "$3:$" &amp; $B$1 &amp;"$140"),ROWS(J$3:J134)),INDIRECT("'" &amp; "funnel_data'!$" &amp; $B$1 &amp; "$3:$" &amp; $B$1 &amp;"$140"),0),COLUMN()+COLUMN(INDIRECT($B$1&amp;"1"))-2)</f>
        <v>5.6965077656677833E-2</v>
      </c>
      <c r="K134" s="12" t="str">
        <f ca="1">INDEX(funnel_data!$B$3:$X$140,MATCH(SMALL(INDIRECT("'" &amp; "funnel_data'!$" &amp; $B$1 &amp; "$3:$" &amp; $B$1 &amp;"$140"),ROWS(K$3:K134)),INDIRECT("'" &amp; "funnel_data'!$" &amp; $B$1 &amp; "$3:$" &amp; $B$1 &amp;"$140"),0),COLUMN()+COLUMN(INDIRECT($B$1&amp;"1"))-2)</f>
        <v/>
      </c>
    </row>
    <row r="135" spans="1:11" x14ac:dyDescent="0.3">
      <c r="A135" s="12"/>
      <c r="B135" s="12" t="str">
        <f ca="1">INDEX(funnel_data!$B$3:$X$140,MATCH(SMALL(INDIRECT("'" &amp; "funnel_data'!$" &amp; $B$1 &amp; "$3:$" &amp; $B$1 &amp;"$140"),ROWS(B$3:B135)),INDIRECT("'" &amp; "funnel_data'!$" &amp; $B$1 &amp; "$3:$" &amp; $B$1 &amp;"$140"),0),1)</f>
        <v>Trust102</v>
      </c>
      <c r="C135" s="12">
        <f ca="1">INDEX(funnel_data!$B$3:$X$140,MATCH(SMALL(INDIRECT("'" &amp; "funnel_data'!$" &amp; $B$1 &amp; "$3:$" &amp; $B$1 &amp;"$140"),ROWS(C$3:C135)),INDIRECT("'" &amp; "funnel_data'!$" &amp; $B$1 &amp; "$3:$" &amp; $B$1 &amp;"$140"),0),COLUMN()+COLUMN(INDIRECT($B$1&amp;"1"))-2)</f>
        <v>2579</v>
      </c>
      <c r="D135" s="12">
        <f ca="1">INDEX(funnel_data!$B$3:$X$140,MATCH(SMALL(INDIRECT("'" &amp; "funnel_data'!$" &amp; $B$1 &amp; "$3:$" &amp; $B$1 &amp;"$140"),ROWS(D$3:D135)),INDIRECT("'" &amp; "funnel_data'!$" &amp; $B$1 &amp; "$3:$" &amp; $B$1 &amp;"$140"),0),COLUMN()+COLUMN(INDIRECT($B$1&amp;"1"))-2)</f>
        <v>99</v>
      </c>
      <c r="E135" s="12">
        <f ca="1">INDEX(funnel_data!$B$3:$X$140,MATCH(SMALL(INDIRECT("'" &amp; "funnel_data'!$" &amp; $B$1 &amp; "$3:$" &amp; $B$1 &amp;"$140"),ROWS(E$3:E135)),INDIRECT("'" &amp; "funnel_data'!$" &amp; $B$1 &amp; "$3:$" &amp; $B$1 &amp;"$140"),0),COLUMN()+COLUMN(INDIRECT($B$1&amp;"1"))-2)</f>
        <v>3.8386971694455214E-2</v>
      </c>
      <c r="F135" s="12">
        <f ca="1">INDEX(funnel_data!$B$3:$X$140,MATCH(SMALL(INDIRECT("'" &amp; "funnel_data'!$" &amp; $B$1 &amp; "$3:$" &amp; $B$1 &amp;"$140"),ROWS(F$3:F135)),INDIRECT("'" &amp; "funnel_data'!$" &amp; $B$1 &amp; "$3:$" &amp; $B$1 &amp;"$140"),0),COLUMN()+COLUMN(INDIRECT($B$1&amp;"1"))-2)</f>
        <v>4.2820310180952947E-2</v>
      </c>
      <c r="G135" s="12">
        <f ca="1">INDEX(funnel_data!$B$3:$X$140,MATCH(SMALL(INDIRECT("'" &amp; "funnel_data'!$" &amp; $B$1 &amp; "$3:$" &amp; $B$1 &amp;"$140"),ROWS(G$3:G135)),INDIRECT("'" &amp; "funnel_data'!$" &amp; $B$1 &amp; "$3:$" &amp; $B$1 &amp;"$140"),0),COLUMN()+COLUMN(INDIRECT($B$1&amp;"1"))-2)</f>
        <v>3.5662941190866132E-2</v>
      </c>
      <c r="H135" s="12">
        <f ca="1">INDEX(funnel_data!$B$3:$X$140,MATCH(SMALL(INDIRECT("'" &amp; "funnel_data'!$" &amp; $B$1 &amp; "$3:$" &amp; $B$1 &amp;"$140"),ROWS(H$3:H135)),INDIRECT("'" &amp; "funnel_data'!$" &amp; $B$1 &amp; "$3:$" &amp; $B$1 &amp;"$140"),0),COLUMN()+COLUMN(INDIRECT($B$1&amp;"1"))-2)</f>
        <v>5.1337655327850021E-2</v>
      </c>
      <c r="I135" s="12">
        <f ca="1">INDEX(funnel_data!$B$3:$X$140,MATCH(SMALL(INDIRECT("'" &amp; "funnel_data'!$" &amp; $B$1 &amp; "$3:$" &amp; $B$1 &amp;"$140"),ROWS(I$3:I135)),INDIRECT("'" &amp; "funnel_data'!$" &amp; $B$1 &amp; "$3:$" &amp; $B$1 &amp;"$140"),0),COLUMN()+COLUMN(INDIRECT($B$1&amp;"1"))-2)</f>
        <v>3.2095295256778018E-2</v>
      </c>
      <c r="J135" s="12">
        <f ca="1">INDEX(funnel_data!$B$3:$X$140,MATCH(SMALL(INDIRECT("'" &amp; "funnel_data'!$" &amp; $B$1 &amp; "$3:$" &amp; $B$1 &amp;"$140"),ROWS(J$3:J135)),INDIRECT("'" &amp; "funnel_data'!$" &amp; $B$1 &amp; "$3:$" &amp; $B$1 &amp;"$140"),0),COLUMN()+COLUMN(INDIRECT($B$1&amp;"1"))-2)</f>
        <v>5.6918459569255064E-2</v>
      </c>
      <c r="K135" s="12" t="str">
        <f ca="1">INDEX(funnel_data!$B$3:$X$140,MATCH(SMALL(INDIRECT("'" &amp; "funnel_data'!$" &amp; $B$1 &amp; "$3:$" &amp; $B$1 &amp;"$140"),ROWS(K$3:K135)),INDIRECT("'" &amp; "funnel_data'!$" &amp; $B$1 &amp; "$3:$" &amp; $B$1 &amp;"$140"),0),COLUMN()+COLUMN(INDIRECT($B$1&amp;"1"))-2)</f>
        <v/>
      </c>
    </row>
    <row r="136" spans="1:11" x14ac:dyDescent="0.3">
      <c r="A136" s="12"/>
      <c r="B136" s="12" t="str">
        <f ca="1">INDEX(funnel_data!$B$3:$X$140,MATCH(SMALL(INDIRECT("'" &amp; "funnel_data'!$" &amp; $B$1 &amp; "$3:$" &amp; $B$1 &amp;"$140"),ROWS(B$3:B136)),INDIRECT("'" &amp; "funnel_data'!$" &amp; $B$1 &amp; "$3:$" &amp; $B$1 &amp;"$140"),0),1)</f>
        <v>Trust129</v>
      </c>
      <c r="C136" s="12">
        <f ca="1">INDEX(funnel_data!$B$3:$X$140,MATCH(SMALL(INDIRECT("'" &amp; "funnel_data'!$" &amp; $B$1 &amp; "$3:$" &amp; $B$1 &amp;"$140"),ROWS(C$3:C136)),INDIRECT("'" &amp; "funnel_data'!$" &amp; $B$1 &amp; "$3:$" &amp; $B$1 &amp;"$140"),0),COLUMN()+COLUMN(INDIRECT($B$1&amp;"1"))-2)</f>
        <v>2758</v>
      </c>
      <c r="D136" s="12">
        <f ca="1">INDEX(funnel_data!$B$3:$X$140,MATCH(SMALL(INDIRECT("'" &amp; "funnel_data'!$" &amp; $B$1 &amp; "$3:$" &amp; $B$1 &amp;"$140"),ROWS(D$3:D136)),INDIRECT("'" &amp; "funnel_data'!$" &amp; $B$1 &amp; "$3:$" &amp; $B$1 &amp;"$140"),0),COLUMN()+COLUMN(INDIRECT($B$1&amp;"1"))-2)</f>
        <v>119</v>
      </c>
      <c r="E136" s="12">
        <f ca="1">INDEX(funnel_data!$B$3:$X$140,MATCH(SMALL(INDIRECT("'" &amp; "funnel_data'!$" &amp; $B$1 &amp; "$3:$" &amp; $B$1 &amp;"$140"),ROWS(E$3:E136)),INDIRECT("'" &amp; "funnel_data'!$" &amp; $B$1 &amp; "$3:$" &amp; $B$1 &amp;"$140"),0),COLUMN()+COLUMN(INDIRECT($B$1&amp;"1"))-2)</f>
        <v>4.3147208121827409E-2</v>
      </c>
      <c r="F136" s="12">
        <f ca="1">INDEX(funnel_data!$B$3:$X$140,MATCH(SMALL(INDIRECT("'" &amp; "funnel_data'!$" &amp; $B$1 &amp; "$3:$" &amp; $B$1 &amp;"$140"),ROWS(F$3:F136)),INDIRECT("'" &amp; "funnel_data'!$" &amp; $B$1 &amp; "$3:$" &amp; $B$1 &amp;"$140"),0),COLUMN()+COLUMN(INDIRECT($B$1&amp;"1"))-2)</f>
        <v>4.2820310180952947E-2</v>
      </c>
      <c r="G136" s="12">
        <f ca="1">INDEX(funnel_data!$B$3:$X$140,MATCH(SMALL(INDIRECT("'" &amp; "funnel_data'!$" &amp; $B$1 &amp; "$3:$" &amp; $B$1 &amp;"$140"),ROWS(G$3:G136)),INDIRECT("'" &amp; "funnel_data'!$" &amp; $B$1 &amp; "$3:$" &amp; $B$1 &amp;"$140"),0),COLUMN()+COLUMN(INDIRECT($B$1&amp;"1"))-2)</f>
        <v>3.5878949922742313E-2</v>
      </c>
      <c r="H136" s="12">
        <f ca="1">INDEX(funnel_data!$B$3:$X$140,MATCH(SMALL(INDIRECT("'" &amp; "funnel_data'!$" &amp; $B$1 &amp; "$3:$" &amp; $B$1 &amp;"$140"),ROWS(H$3:H136)),INDIRECT("'" &amp; "funnel_data'!$" &amp; $B$1 &amp; "$3:$" &amp; $B$1 &amp;"$140"),0),COLUMN()+COLUMN(INDIRECT($B$1&amp;"1"))-2)</f>
        <v>5.1033504056564982E-2</v>
      </c>
      <c r="I136" s="12">
        <f ca="1">INDEX(funnel_data!$B$3:$X$140,MATCH(SMALL(INDIRECT("'" &amp; "funnel_data'!$" &amp; $B$1 &amp; "$3:$" &amp; $B$1 &amp;"$140"),ROWS(I$3:I136)),INDIRECT("'" &amp; "funnel_data'!$" &amp; $B$1 &amp; "$3:$" &amp; $B$1 &amp;"$140"),0),COLUMN()+COLUMN(INDIRECT($B$1&amp;"1"))-2)</f>
        <v>3.2401469213096487E-2</v>
      </c>
      <c r="J136" s="12">
        <f ca="1">INDEX(funnel_data!$B$3:$X$140,MATCH(SMALL(INDIRECT("'" &amp; "funnel_data'!$" &amp; $B$1 &amp; "$3:$" &amp; $B$1 &amp;"$140"),ROWS(J$3:J136)),INDIRECT("'" &amp; "funnel_data'!$" &amp; $B$1 &amp; "$3:$" &amp; $B$1 &amp;"$140"),0),COLUMN()+COLUMN(INDIRECT($B$1&amp;"1"))-2)</f>
        <v>5.6394117480858159E-2</v>
      </c>
      <c r="K136" s="12" t="str">
        <f ca="1">INDEX(funnel_data!$B$3:$X$140,MATCH(SMALL(INDIRECT("'" &amp; "funnel_data'!$" &amp; $B$1 &amp; "$3:$" &amp; $B$1 &amp;"$140"),ROWS(K$3:K136)),INDIRECT("'" &amp; "funnel_data'!$" &amp; $B$1 &amp; "$3:$" &amp; $B$1 &amp;"$140"),0),COLUMN()+COLUMN(INDIRECT($B$1&amp;"1"))-2)</f>
        <v/>
      </c>
    </row>
    <row r="137" spans="1:11" x14ac:dyDescent="0.3">
      <c r="A137" s="12"/>
      <c r="B137" s="12" t="str">
        <f ca="1">INDEX(funnel_data!$B$3:$X$140,MATCH(SMALL(INDIRECT("'" &amp; "funnel_data'!$" &amp; $B$1 &amp; "$3:$" &amp; $B$1 &amp;"$140"),ROWS(B$3:B137)),INDIRECT("'" &amp; "funnel_data'!$" &amp; $B$1 &amp; "$3:$" &amp; $B$1 &amp;"$140"),0),1)</f>
        <v>Trust091</v>
      </c>
      <c r="C137" s="12">
        <f ca="1">INDEX(funnel_data!$B$3:$X$140,MATCH(SMALL(INDIRECT("'" &amp; "funnel_data'!$" &amp; $B$1 &amp; "$3:$" &amp; $B$1 &amp;"$140"),ROWS(C$3:C137)),INDIRECT("'" &amp; "funnel_data'!$" &amp; $B$1 &amp; "$3:$" &amp; $B$1 &amp;"$140"),0),COLUMN()+COLUMN(INDIRECT($B$1&amp;"1"))-2)</f>
        <v>3821</v>
      </c>
      <c r="D137" s="12">
        <f ca="1">INDEX(funnel_data!$B$3:$X$140,MATCH(SMALL(INDIRECT("'" &amp; "funnel_data'!$" &amp; $B$1 &amp; "$3:$" &amp; $B$1 &amp;"$140"),ROWS(D$3:D137)),INDIRECT("'" &amp; "funnel_data'!$" &amp; $B$1 &amp; "$3:$" &amp; $B$1 &amp;"$140"),0),COLUMN()+COLUMN(INDIRECT($B$1&amp;"1"))-2)</f>
        <v>139</v>
      </c>
      <c r="E137" s="12">
        <f ca="1">INDEX(funnel_data!$B$3:$X$140,MATCH(SMALL(INDIRECT("'" &amp; "funnel_data'!$" &amp; $B$1 &amp; "$3:$" &amp; $B$1 &amp;"$140"),ROWS(E$3:E137)),INDIRECT("'" &amp; "funnel_data'!$" &amp; $B$1 &amp; "$3:$" &amp; $B$1 &amp;"$140"),0),COLUMN()+COLUMN(INDIRECT($B$1&amp;"1"))-2)</f>
        <v>3.6377911541481289E-2</v>
      </c>
      <c r="F137" s="12">
        <f ca="1">INDEX(funnel_data!$B$3:$X$140,MATCH(SMALL(INDIRECT("'" &amp; "funnel_data'!$" &amp; $B$1 &amp; "$3:$" &amp; $B$1 &amp;"$140"),ROWS(F$3:F137)),INDIRECT("'" &amp; "funnel_data'!$" &amp; $B$1 &amp; "$3:$" &amp; $B$1 &amp;"$140"),0),COLUMN()+COLUMN(INDIRECT($B$1&amp;"1"))-2)</f>
        <v>4.2820310180952947E-2</v>
      </c>
      <c r="G137" s="12">
        <f ca="1">INDEX(funnel_data!$B$3:$X$140,MATCH(SMALL(INDIRECT("'" &amp; "funnel_data'!$" &amp; $B$1 &amp; "$3:$" &amp; $B$1 &amp;"$140"),ROWS(G$3:G137)),INDIRECT("'" &amp; "funnel_data'!$" &amp; $B$1 &amp; "$3:$" &amp; $B$1 &amp;"$140"),0),COLUMN()+COLUMN(INDIRECT($B$1&amp;"1"))-2)</f>
        <v>3.6846984774918275E-2</v>
      </c>
      <c r="H137" s="12">
        <f ca="1">INDEX(funnel_data!$B$3:$X$140,MATCH(SMALL(INDIRECT("'" &amp; "funnel_data'!$" &amp; $B$1 &amp; "$3:$" &amp; $B$1 &amp;"$140"),ROWS(H$3:H137)),INDIRECT("'" &amp; "funnel_data'!$" &amp; $B$1 &amp; "$3:$" &amp; $B$1 &amp;"$140"),0),COLUMN()+COLUMN(INDIRECT($B$1&amp;"1"))-2)</f>
        <v>4.9712001197949829E-2</v>
      </c>
      <c r="I137" s="12">
        <f ca="1">INDEX(funnel_data!$B$3:$X$140,MATCH(SMALL(INDIRECT("'" &amp; "funnel_data'!$" &amp; $B$1 &amp; "$3:$" &amp; $B$1 &amp;"$140"),ROWS(I$3:I137)),INDIRECT("'" &amp; "funnel_data'!$" &amp; $B$1 &amp; "$3:$" &amp; $B$1 &amp;"$140"),0),COLUMN()+COLUMN(INDIRECT($B$1&amp;"1"))-2)</f>
        <v>3.3787692684296496E-2</v>
      </c>
      <c r="J137" s="12">
        <f ca="1">INDEX(funnel_data!$B$3:$X$140,MATCH(SMALL(INDIRECT("'" &amp; "funnel_data'!$" &amp; $B$1 &amp; "$3:$" &amp; $B$1 &amp;"$140"),ROWS(J$3:J137)),INDIRECT("'" &amp; "funnel_data'!$" &amp; $B$1 &amp; "$3:$" &amp; $B$1 &amp;"$140"),0),COLUMN()+COLUMN(INDIRECT($B$1&amp;"1"))-2)</f>
        <v>5.4132372271975773E-2</v>
      </c>
      <c r="K137" s="12" t="str">
        <f ca="1">INDEX(funnel_data!$B$3:$X$140,MATCH(SMALL(INDIRECT("'" &amp; "funnel_data'!$" &amp; $B$1 &amp; "$3:$" &amp; $B$1 &amp;"$140"),ROWS(K$3:K137)),INDIRECT("'" &amp; "funnel_data'!$" &amp; $B$1 &amp; "$3:$" &amp; $B$1 &amp;"$140"),0),COLUMN()+COLUMN(INDIRECT($B$1&amp;"1"))-2)</f>
        <v/>
      </c>
    </row>
    <row r="138" spans="1:11" x14ac:dyDescent="0.3">
      <c r="A138" s="12"/>
      <c r="B138" s="12" t="str">
        <f ca="1">INDEX(funnel_data!$B$3:$X$140,MATCH(SMALL(INDIRECT("'" &amp; "funnel_data'!$" &amp; $B$1 &amp; "$3:$" &amp; $B$1 &amp;"$140"),ROWS(B$3:B138)),INDIRECT("'" &amp; "funnel_data'!$" &amp; $B$1 &amp; "$3:$" &amp; $B$1 &amp;"$140"),0),1)</f>
        <v>Trust054</v>
      </c>
      <c r="C138" s="12">
        <f ca="1">INDEX(funnel_data!$B$3:$X$140,MATCH(SMALL(INDIRECT("'" &amp; "funnel_data'!$" &amp; $B$1 &amp; "$3:$" &amp; $B$1 &amp;"$140"),ROWS(C$3:C138)),INDIRECT("'" &amp; "funnel_data'!$" &amp; $B$1 &amp; "$3:$" &amp; $B$1 &amp;"$140"),0),COLUMN()+COLUMN(INDIRECT($B$1&amp;"1"))-2)</f>
        <v>4018</v>
      </c>
      <c r="D138" s="12">
        <f ca="1">INDEX(funnel_data!$B$3:$X$140,MATCH(SMALL(INDIRECT("'" &amp; "funnel_data'!$" &amp; $B$1 &amp; "$3:$" &amp; $B$1 &amp;"$140"),ROWS(D$3:D138)),INDIRECT("'" &amp; "funnel_data'!$" &amp; $B$1 &amp; "$3:$" &amp; $B$1 &amp;"$140"),0),COLUMN()+COLUMN(INDIRECT($B$1&amp;"1"))-2)</f>
        <v>231</v>
      </c>
      <c r="E138" s="12">
        <f ca="1">INDEX(funnel_data!$B$3:$X$140,MATCH(SMALL(INDIRECT("'" &amp; "funnel_data'!$" &amp; $B$1 &amp; "$3:$" &amp; $B$1 &amp;"$140"),ROWS(E$3:E138)),INDIRECT("'" &amp; "funnel_data'!$" &amp; $B$1 &amp; "$3:$" &amp; $B$1 &amp;"$140"),0),COLUMN()+COLUMN(INDIRECT($B$1&amp;"1"))-2)</f>
        <v>5.7491289198606271E-2</v>
      </c>
      <c r="F138" s="12">
        <f ca="1">INDEX(funnel_data!$B$3:$X$140,MATCH(SMALL(INDIRECT("'" &amp; "funnel_data'!$" &amp; $B$1 &amp; "$3:$" &amp; $B$1 &amp;"$140"),ROWS(F$3:F138)),INDIRECT("'" &amp; "funnel_data'!$" &amp; $B$1 &amp; "$3:$" &amp; $B$1 &amp;"$140"),0),COLUMN()+COLUMN(INDIRECT($B$1&amp;"1"))-2)</f>
        <v>4.2820310180952947E-2</v>
      </c>
      <c r="G138" s="12">
        <f ca="1">INDEX(funnel_data!$B$3:$X$140,MATCH(SMALL(INDIRECT("'" &amp; "funnel_data'!$" &amp; $B$1 &amp; "$3:$" &amp; $B$1 &amp;"$140"),ROWS(G$3:G138)),INDIRECT("'" &amp; "funnel_data'!$" &amp; $B$1 &amp; "$3:$" &amp; $B$1 &amp;"$140"),0),COLUMN()+COLUMN(INDIRECT($B$1&amp;"1"))-2)</f>
        <v>3.6984793976154104E-2</v>
      </c>
      <c r="H138" s="12">
        <f ca="1">INDEX(funnel_data!$B$3:$X$140,MATCH(SMALL(INDIRECT("'" &amp; "funnel_data'!$" &amp; $B$1 &amp; "$3:$" &amp; $B$1 &amp;"$140"),ROWS(H$3:H138)),INDIRECT("'" &amp; "funnel_data'!$" &amp; $B$1 &amp; "$3:$" &amp; $B$1 &amp;"$140"),0),COLUMN()+COLUMN(INDIRECT($B$1&amp;"1"))-2)</f>
        <v>4.95292081203327E-2</v>
      </c>
      <c r="I138" s="12">
        <f ca="1">INDEX(funnel_data!$B$3:$X$140,MATCH(SMALL(INDIRECT("'" &amp; "funnel_data'!$" &amp; $B$1 &amp; "$3:$" &amp; $B$1 &amp;"$140"),ROWS(I$3:I138)),INDIRECT("'" &amp; "funnel_data'!$" &amp; $B$1 &amp; "$3:$" &amp; $B$1 &amp;"$140"),0),COLUMN()+COLUMN(INDIRECT($B$1&amp;"1"))-2)</f>
        <v>3.3986890794732064E-2</v>
      </c>
      <c r="J138" s="12">
        <f ca="1">INDEX(funnel_data!$B$3:$X$140,MATCH(SMALL(INDIRECT("'" &amp; "funnel_data'!$" &amp; $B$1 &amp; "$3:$" &amp; $B$1 &amp;"$140"),ROWS(J$3:J138)),INDIRECT("'" &amp; "funnel_data'!$" &amp; $B$1 &amp; "$3:$" &amp; $B$1 &amp;"$140"),0),COLUMN()+COLUMN(INDIRECT($B$1&amp;"1"))-2)</f>
        <v>5.3821679416814955E-2</v>
      </c>
      <c r="K138" s="12" t="str">
        <f ca="1">INDEX(funnel_data!$B$3:$X$140,MATCH(SMALL(INDIRECT("'" &amp; "funnel_data'!$" &amp; $B$1 &amp; "$3:$" &amp; $B$1 &amp;"$140"),ROWS(K$3:K138)),INDIRECT("'" &amp; "funnel_data'!$" &amp; $B$1 &amp; "$3:$" &amp; $B$1 &amp;"$140"),0),COLUMN()+COLUMN(INDIRECT($B$1&amp;"1"))-2)</f>
        <v>3SDU</v>
      </c>
    </row>
    <row r="139" spans="1:11" x14ac:dyDescent="0.3">
      <c r="A139" s="12"/>
      <c r="B139" s="12" t="str">
        <f ca="1">INDEX(funnel_data!$B$3:$X$140,MATCH(SMALL(INDIRECT("'" &amp; "funnel_data'!$" &amp; $B$1 &amp; "$3:$" &amp; $B$1 &amp;"$140"),ROWS(B$3:B139)),INDIRECT("'" &amp; "funnel_data'!$" &amp; $B$1 &amp; "$3:$" &amp; $B$1 &amp;"$140"),0),1)</f>
        <v>Trust042</v>
      </c>
      <c r="C139" s="12">
        <f ca="1">INDEX(funnel_data!$B$3:$X$140,MATCH(SMALL(INDIRECT("'" &amp; "funnel_data'!$" &amp; $B$1 &amp; "$3:$" &amp; $B$1 &amp;"$140"),ROWS(C$3:C139)),INDIRECT("'" &amp; "funnel_data'!$" &amp; $B$1 &amp; "$3:$" &amp; $B$1 &amp;"$140"),0),COLUMN()+COLUMN(INDIRECT($B$1&amp;"1"))-2)</f>
        <v>4560</v>
      </c>
      <c r="D139" s="12">
        <f ca="1">INDEX(funnel_data!$B$3:$X$140,MATCH(SMALL(INDIRECT("'" &amp; "funnel_data'!$" &amp; $B$1 &amp; "$3:$" &amp; $B$1 &amp;"$140"),ROWS(D$3:D139)),INDIRECT("'" &amp; "funnel_data'!$" &amp; $B$1 &amp; "$3:$" &amp; $B$1 &amp;"$140"),0),COLUMN()+COLUMN(INDIRECT($B$1&amp;"1"))-2)</f>
        <v>179</v>
      </c>
      <c r="E139" s="12">
        <f ca="1">INDEX(funnel_data!$B$3:$X$140,MATCH(SMALL(INDIRECT("'" &amp; "funnel_data'!$" &amp; $B$1 &amp; "$3:$" &amp; $B$1 &amp;"$140"),ROWS(E$3:E139)),INDIRECT("'" &amp; "funnel_data'!$" &amp; $B$1 &amp; "$3:$" &amp; $B$1 &amp;"$140"),0),COLUMN()+COLUMN(INDIRECT($B$1&amp;"1"))-2)</f>
        <v>3.9254385964912278E-2</v>
      </c>
      <c r="F139" s="12">
        <f ca="1">INDEX(funnel_data!$B$3:$X$140,MATCH(SMALL(INDIRECT("'" &amp; "funnel_data'!$" &amp; $B$1 &amp; "$3:$" &amp; $B$1 &amp;"$140"),ROWS(F$3:F139)),INDIRECT("'" &amp; "funnel_data'!$" &amp; $B$1 &amp; "$3:$" &amp; $B$1 &amp;"$140"),0),COLUMN()+COLUMN(INDIRECT($B$1&amp;"1"))-2)</f>
        <v>4.2820310180952947E-2</v>
      </c>
      <c r="G139" s="12">
        <f ca="1">INDEX(funnel_data!$B$3:$X$140,MATCH(SMALL(INDIRECT("'" &amp; "funnel_data'!$" &amp; $B$1 &amp; "$3:$" &amp; $B$1 &amp;"$140"),ROWS(G$3:G139)),INDIRECT("'" &amp; "funnel_data'!$" &amp; $B$1 &amp; "$3:$" &amp; $B$1 &amp;"$140"),0),COLUMN()+COLUMN(INDIRECT($B$1&amp;"1"))-2)</f>
        <v>3.7318837741353611E-2</v>
      </c>
      <c r="H139" s="12">
        <f ca="1">INDEX(funnel_data!$B$3:$X$140,MATCH(SMALL(INDIRECT("'" &amp; "funnel_data'!$" &amp; $B$1 &amp; "$3:$" &amp; $B$1 &amp;"$140"),ROWS(H$3:H139)),INDIRECT("'" &amp; "funnel_data'!$" &amp; $B$1 &amp; "$3:$" &amp; $B$1 &amp;"$140"),0),COLUMN()+COLUMN(INDIRECT($B$1&amp;"1"))-2)</f>
        <v>4.9091441890238084E-2</v>
      </c>
      <c r="I139" s="12">
        <f ca="1">INDEX(funnel_data!$B$3:$X$140,MATCH(SMALL(INDIRECT("'" &amp; "funnel_data'!$" &amp; $B$1 &amp; "$3:$" &amp; $B$1 &amp;"$140"),ROWS(I$3:I139)),INDIRECT("'" &amp; "funnel_data'!$" &amp; $B$1 &amp; "$3:$" &amp; $B$1 &amp;"$140"),0),COLUMN()+COLUMN(INDIRECT($B$1&amp;"1"))-2)</f>
        <v>3.4471633929890853E-2</v>
      </c>
      <c r="J139" s="12">
        <f ca="1">INDEX(funnel_data!$B$3:$X$140,MATCH(SMALL(INDIRECT("'" &amp; "funnel_data'!$" &amp; $B$1 &amp; "$3:$" &amp; $B$1 &amp;"$140"),ROWS(J$3:J139)),INDIRECT("'" &amp; "funnel_data'!$" &amp; $B$1 &amp; "$3:$" &amp; $B$1 &amp;"$140"),0),COLUMN()+COLUMN(INDIRECT($B$1&amp;"1"))-2)</f>
        <v>5.3079793020451384E-2</v>
      </c>
      <c r="K139" s="12" t="str">
        <f ca="1">INDEX(funnel_data!$B$3:$X$140,MATCH(SMALL(INDIRECT("'" &amp; "funnel_data'!$" &amp; $B$1 &amp; "$3:$" &amp; $B$1 &amp;"$140"),ROWS(K$3:K139)),INDIRECT("'" &amp; "funnel_data'!$" &amp; $B$1 &amp; "$3:$" &amp; $B$1 &amp;"$140"),0),COLUMN()+COLUMN(INDIRECT($B$1&amp;"1"))-2)</f>
        <v/>
      </c>
    </row>
    <row r="140" spans="1:11" x14ac:dyDescent="0.3">
      <c r="A140" s="12"/>
      <c r="B140" s="12" t="str">
        <f ca="1">INDEX(funnel_data!$B$3:$X$140,MATCH(SMALL(INDIRECT("'" &amp; "funnel_data'!$" &amp; $B$1 &amp; "$3:$" &amp; $B$1 &amp;"$140"),ROWS(B$3:B140)),INDIRECT("'" &amp; "funnel_data'!$" &amp; $B$1 &amp; "$3:$" &amp; $B$1 &amp;"$140"),0),1)</f>
        <v>Trust023</v>
      </c>
      <c r="C140" s="12">
        <f ca="1">INDEX(funnel_data!$B$3:$X$140,MATCH(SMALL(INDIRECT("'" &amp; "funnel_data'!$" &amp; $B$1 &amp; "$3:$" &amp; $B$1 &amp;"$140"),ROWS(C$3:C140)),INDIRECT("'" &amp; "funnel_data'!$" &amp; $B$1 &amp; "$3:$" &amp; $B$1 &amp;"$140"),0),COLUMN()+COLUMN(INDIRECT($B$1&amp;"1"))-2)</f>
        <v>6189</v>
      </c>
      <c r="D140" s="12">
        <f ca="1">INDEX(funnel_data!$B$3:$X$140,MATCH(SMALL(INDIRECT("'" &amp; "funnel_data'!$" &amp; $B$1 &amp; "$3:$" &amp; $B$1 &amp;"$140"),ROWS(D$3:D140)),INDIRECT("'" &amp; "funnel_data'!$" &amp; $B$1 &amp; "$3:$" &amp; $B$1 &amp;"$140"),0),COLUMN()+COLUMN(INDIRECT($B$1&amp;"1"))-2)</f>
        <v>222</v>
      </c>
      <c r="E140" s="12">
        <f ca="1">INDEX(funnel_data!$B$3:$X$140,MATCH(SMALL(INDIRECT("'" &amp; "funnel_data'!$" &amp; $B$1 &amp; "$3:$" &amp; $B$1 &amp;"$140"),ROWS(E$3:E140)),INDIRECT("'" &amp; "funnel_data'!$" &amp; $B$1 &amp; "$3:$" &amp; $B$1 &amp;"$140"),0),COLUMN()+COLUMN(INDIRECT($B$1&amp;"1"))-2)</f>
        <v>3.5870092098885122E-2</v>
      </c>
      <c r="F140" s="12">
        <f ca="1">INDEX(funnel_data!$B$3:$X$140,MATCH(SMALL(INDIRECT("'" &amp; "funnel_data'!$" &amp; $B$1 &amp; "$3:$" &amp; $B$1 &amp;"$140"),ROWS(F$3:F140)),INDIRECT("'" &amp; "funnel_data'!$" &amp; $B$1 &amp; "$3:$" &amp; $B$1 &amp;"$140"),0),COLUMN()+COLUMN(INDIRECT($B$1&amp;"1"))-2)</f>
        <v>4.2820310180952947E-2</v>
      </c>
      <c r="G140" s="12">
        <f ca="1">INDEX(funnel_data!$B$3:$X$140,MATCH(SMALL(INDIRECT("'" &amp; "funnel_data'!$" &amp; $B$1 &amp; "$3:$" &amp; $B$1 &amp;"$140"),ROWS(G$3:G140)),INDIRECT("'" &amp; "funnel_data'!$" &amp; $B$1 &amp; "$3:$" &amp; $B$1 &amp;"$140"),0),COLUMN()+COLUMN(INDIRECT($B$1&amp;"1"))-2)</f>
        <v>3.8053595922056128E-2</v>
      </c>
      <c r="H140" s="12">
        <f ca="1">INDEX(funnel_data!$B$3:$X$140,MATCH(SMALL(INDIRECT("'" &amp; "funnel_data'!$" &amp; $B$1 &amp; "$3:$" &amp; $B$1 &amp;"$140"),ROWS(H$3:H140)),INDIRECT("'" &amp; "funnel_data'!$" &amp; $B$1 &amp; "$3:$" &amp; $B$1 &amp;"$140"),0),COLUMN()+COLUMN(INDIRECT($B$1&amp;"1"))-2)</f>
        <v>4.815422819213333E-2</v>
      </c>
      <c r="I140" s="12">
        <f ca="1">INDEX(funnel_data!$B$3:$X$140,MATCH(SMALL(INDIRECT("'" &amp; "funnel_data'!$" &amp; $B$1 &amp; "$3:$" &amp; $B$1 &amp;"$140"),ROWS(I$3:I140)),INDIRECT("'" &amp; "funnel_data'!$" &amp; $B$1 &amp; "$3:$" &amp; $B$1 &amp;"$140"),0),COLUMN()+COLUMN(INDIRECT($B$1&amp;"1"))-2)</f>
        <v>3.5547209634176222E-2</v>
      </c>
      <c r="J140" s="12">
        <f ca="1">INDEX(funnel_data!$B$3:$X$140,MATCH(SMALL(INDIRECT("'" &amp; "funnel_data'!$" &amp; $B$1 &amp; "$3:$" &amp; $B$1 &amp;"$140"),ROWS(J$3:J140)),INDIRECT("'" &amp; "funnel_data'!$" &amp; $B$1 &amp; "$3:$" &amp; $B$1 &amp;"$140"),0),COLUMN()+COLUMN(INDIRECT($B$1&amp;"1"))-2)</f>
        <v>5.1502050798838364E-2</v>
      </c>
      <c r="K140" s="12" t="str">
        <f ca="1">INDEX(funnel_data!$B$3:$X$140,MATCH(SMALL(INDIRECT("'" &amp; "funnel_data'!$" &amp; $B$1 &amp; "$3:$" &amp; $B$1 &amp;"$140"),ROWS(K$3:K140)),INDIRECT("'" &amp; "funnel_data'!$" &amp; $B$1 &amp; "$3:$" &amp; $B$1 &amp;"$140"),0),COLUMN()+COLUMN(INDIRECT($B$1&amp;"1"))-2)</f>
        <v/>
      </c>
    </row>
    <row r="141" spans="1:11" x14ac:dyDescent="0.3">
      <c r="F141" s="19"/>
      <c r="G141" s="19"/>
      <c r="H141" s="19"/>
      <c r="I141" s="19"/>
      <c r="J141" s="19"/>
      <c r="K141" s="19"/>
    </row>
  </sheetData>
  <mergeCells count="1">
    <mergeCell ref="C1:K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2077"/>
  <sheetViews>
    <sheetView workbookViewId="0">
      <selection activeCell="J6" sqref="J6"/>
    </sheetView>
  </sheetViews>
  <sheetFormatPr defaultColWidth="8.77734375" defaultRowHeight="14.4" x14ac:dyDescent="0.3"/>
  <cols>
    <col min="1" max="1" width="23" customWidth="1"/>
    <col min="9" max="9" width="44.44140625" customWidth="1"/>
    <col min="10" max="10" width="39.77734375" customWidth="1"/>
  </cols>
  <sheetData>
    <row r="1" spans="1:10" x14ac:dyDescent="0.3">
      <c r="A1" s="8" t="s">
        <v>147</v>
      </c>
      <c r="B1" t="s">
        <v>148</v>
      </c>
      <c r="C1" t="s">
        <v>163</v>
      </c>
      <c r="D1" t="s">
        <v>149</v>
      </c>
      <c r="E1" t="s">
        <v>150</v>
      </c>
      <c r="F1" t="s">
        <v>151</v>
      </c>
      <c r="G1" t="s">
        <v>152</v>
      </c>
      <c r="H1" t="s">
        <v>448</v>
      </c>
      <c r="I1" t="s">
        <v>450</v>
      </c>
      <c r="J1" t="s">
        <v>451</v>
      </c>
    </row>
    <row r="2" spans="1:10" x14ac:dyDescent="0.3">
      <c r="A2" t="str">
        <f>"'"&amp;C2&amp;B2&amp;D2&amp;E2&amp;"'"</f>
        <v>'R0A2015Not assigned18-49'</v>
      </c>
      <c r="B2">
        <v>2015</v>
      </c>
      <c r="C2" t="s">
        <v>164</v>
      </c>
      <c r="D2" t="s">
        <v>477</v>
      </c>
      <c r="E2" t="s">
        <v>153</v>
      </c>
      <c r="F2">
        <v>12</v>
      </c>
      <c r="G2">
        <v>0</v>
      </c>
      <c r="H2" t="str">
        <f>INDEX(Bar_data!$A$3:$B$140,MATCH(C2,Bar_data!$A$3:$A$140,FALSE),2)</f>
        <v>Trust001</v>
      </c>
      <c r="I2" t="str">
        <f>INDEX(TrustCAHUB_map!$A$2:$D$139,MATCH($C2,TrustCAHUB_map!$A$2:$A$139,FALSE),3)</f>
        <v>Greater Manchester</v>
      </c>
      <c r="J2" t="str">
        <f>INDEX(TrustCAHUB_map!$A$2:$D$139,MATCH($C2,TrustCAHUB_map!$A$2:$A$139,FALSE),4)</f>
        <v>North West</v>
      </c>
    </row>
    <row r="3" spans="1:10" x14ac:dyDescent="0.3">
      <c r="A3" t="str">
        <f t="shared" ref="A3:A66" si="0">"'"&amp;C3&amp;B3&amp;D3&amp;E3&amp;"'"</f>
        <v>'R0A2015Palliative18-49'</v>
      </c>
      <c r="B3">
        <v>2015</v>
      </c>
      <c r="C3" t="s">
        <v>164</v>
      </c>
      <c r="D3" t="s">
        <v>8</v>
      </c>
      <c r="E3" t="s">
        <v>153</v>
      </c>
      <c r="F3">
        <v>13</v>
      </c>
      <c r="G3">
        <v>1</v>
      </c>
      <c r="H3" t="str">
        <f>INDEX(Bar_data!$A$3:$B$140,MATCH(C3,Bar_data!$A$3:$A$140,FALSE),2)</f>
        <v>Trust001</v>
      </c>
      <c r="I3" t="str">
        <f>INDEX(TrustCAHUB_map!$A$2:$D$139,MATCH($C3,TrustCAHUB_map!$A$2:$A$139,FALSE),3)</f>
        <v>Greater Manchester</v>
      </c>
      <c r="J3" t="str">
        <f>INDEX(TrustCAHUB_map!$A$2:$D$139,MATCH($C3,TrustCAHUB_map!$A$2:$A$139,FALSE),4)</f>
        <v>North West</v>
      </c>
    </row>
    <row r="4" spans="1:10" x14ac:dyDescent="0.3">
      <c r="A4" t="str">
        <f t="shared" si="0"/>
        <v>'R0A2015Curative18-49'</v>
      </c>
      <c r="B4">
        <v>2015</v>
      </c>
      <c r="C4" t="s">
        <v>164</v>
      </c>
      <c r="D4" t="s">
        <v>7</v>
      </c>
      <c r="E4" t="s">
        <v>153</v>
      </c>
      <c r="F4">
        <v>25</v>
      </c>
      <c r="G4">
        <v>0</v>
      </c>
      <c r="H4" t="str">
        <f>INDEX(Bar_data!$A$3:$B$140,MATCH(C4,Bar_data!$A$3:$A$140,FALSE),2)</f>
        <v>Trust001</v>
      </c>
      <c r="I4" t="str">
        <f>INDEX(TrustCAHUB_map!$A$2:$D$139,MATCH($C4,TrustCAHUB_map!$A$2:$A$139,FALSE),3)</f>
        <v>Greater Manchester</v>
      </c>
      <c r="J4" t="str">
        <f>INDEX(TrustCAHUB_map!$A$2:$D$139,MATCH($C4,TrustCAHUB_map!$A$2:$A$139,FALSE),4)</f>
        <v>North West</v>
      </c>
    </row>
    <row r="5" spans="1:10" x14ac:dyDescent="0.3">
      <c r="A5" t="str">
        <f t="shared" si="0"/>
        <v>'R0A2015Curative50-69'</v>
      </c>
      <c r="B5">
        <v>2015</v>
      </c>
      <c r="C5" t="s">
        <v>164</v>
      </c>
      <c r="D5" t="s">
        <v>7</v>
      </c>
      <c r="E5" t="s">
        <v>627</v>
      </c>
      <c r="F5">
        <v>74</v>
      </c>
      <c r="G5">
        <v>0</v>
      </c>
      <c r="H5" t="str">
        <f>INDEX(Bar_data!$A$3:$B$140,MATCH(C5,Bar_data!$A$3:$A$140,FALSE),2)</f>
        <v>Trust001</v>
      </c>
      <c r="I5" t="str">
        <f>INDEX(TrustCAHUB_map!$A$2:$D$139,MATCH($C5,TrustCAHUB_map!$A$2:$A$139,FALSE),3)</f>
        <v>Greater Manchester</v>
      </c>
      <c r="J5" t="str">
        <f>INDEX(TrustCAHUB_map!$A$2:$D$139,MATCH($C5,TrustCAHUB_map!$A$2:$A$139,FALSE),4)</f>
        <v>North West</v>
      </c>
    </row>
    <row r="6" spans="1:10" x14ac:dyDescent="0.3">
      <c r="A6" t="str">
        <f t="shared" si="0"/>
        <v>'R0A2015Palliative50-69'</v>
      </c>
      <c r="B6">
        <v>2015</v>
      </c>
      <c r="C6" t="s">
        <v>164</v>
      </c>
      <c r="D6" t="s">
        <v>8</v>
      </c>
      <c r="E6" t="s">
        <v>627</v>
      </c>
      <c r="F6">
        <v>121</v>
      </c>
      <c r="G6">
        <v>3</v>
      </c>
      <c r="H6" t="str">
        <f>INDEX(Bar_data!$A$3:$B$140,MATCH(C6,Bar_data!$A$3:$A$140,FALSE),2)</f>
        <v>Trust001</v>
      </c>
      <c r="I6" t="str">
        <f>INDEX(TrustCAHUB_map!$A$2:$D$139,MATCH($C6,TrustCAHUB_map!$A$2:$A$139,FALSE),3)</f>
        <v>Greater Manchester</v>
      </c>
      <c r="J6" t="str">
        <f>INDEX(TrustCAHUB_map!$A$2:$D$139,MATCH($C6,TrustCAHUB_map!$A$2:$A$139,FALSE),4)</f>
        <v>North West</v>
      </c>
    </row>
    <row r="7" spans="1:10" x14ac:dyDescent="0.3">
      <c r="A7" t="str">
        <f t="shared" si="0"/>
        <v>'R0A2015Not assigned50-69'</v>
      </c>
      <c r="B7">
        <v>2015</v>
      </c>
      <c r="C7" t="s">
        <v>164</v>
      </c>
      <c r="D7" t="s">
        <v>477</v>
      </c>
      <c r="E7" t="s">
        <v>627</v>
      </c>
      <c r="F7">
        <v>55</v>
      </c>
      <c r="G7">
        <v>0</v>
      </c>
      <c r="H7" t="str">
        <f>INDEX(Bar_data!$A$3:$B$140,MATCH(C7,Bar_data!$A$3:$A$140,FALSE),2)</f>
        <v>Trust001</v>
      </c>
      <c r="I7" t="str">
        <f>INDEX(TrustCAHUB_map!$A$2:$D$139,MATCH($C7,TrustCAHUB_map!$A$2:$A$139,FALSE),3)</f>
        <v>Greater Manchester</v>
      </c>
      <c r="J7" t="str">
        <f>INDEX(TrustCAHUB_map!$A$2:$D$139,MATCH($C7,TrustCAHUB_map!$A$2:$A$139,FALSE),4)</f>
        <v>North West</v>
      </c>
    </row>
    <row r="8" spans="1:10" x14ac:dyDescent="0.3">
      <c r="A8" t="str">
        <f t="shared" si="0"/>
        <v>'R0A2015Not assigned70+'</v>
      </c>
      <c r="B8">
        <v>2015</v>
      </c>
      <c r="C8" t="s">
        <v>164</v>
      </c>
      <c r="D8" t="s">
        <v>477</v>
      </c>
      <c r="E8" t="s">
        <v>628</v>
      </c>
      <c r="F8">
        <v>46</v>
      </c>
      <c r="G8">
        <v>5</v>
      </c>
      <c r="H8" t="str">
        <f>INDEX(Bar_data!$A$3:$B$140,MATCH(C8,Bar_data!$A$3:$A$140,FALSE),2)</f>
        <v>Trust001</v>
      </c>
      <c r="I8" t="str">
        <f>INDEX(TrustCAHUB_map!$A$2:$D$139,MATCH($C8,TrustCAHUB_map!$A$2:$A$139,FALSE),3)</f>
        <v>Greater Manchester</v>
      </c>
      <c r="J8" t="str">
        <f>INDEX(TrustCAHUB_map!$A$2:$D$139,MATCH($C8,TrustCAHUB_map!$A$2:$A$139,FALSE),4)</f>
        <v>North West</v>
      </c>
    </row>
    <row r="9" spans="1:10" x14ac:dyDescent="0.3">
      <c r="A9" t="str">
        <f t="shared" si="0"/>
        <v>'R0A2015Palliative70+'</v>
      </c>
      <c r="B9">
        <v>2015</v>
      </c>
      <c r="C9" t="s">
        <v>164</v>
      </c>
      <c r="D9" t="s">
        <v>8</v>
      </c>
      <c r="E9" t="s">
        <v>628</v>
      </c>
      <c r="F9">
        <v>145</v>
      </c>
      <c r="G9">
        <v>4</v>
      </c>
      <c r="H9" t="str">
        <f>INDEX(Bar_data!$A$3:$B$140,MATCH(C9,Bar_data!$A$3:$A$140,FALSE),2)</f>
        <v>Trust001</v>
      </c>
      <c r="I9" t="str">
        <f>INDEX(TrustCAHUB_map!$A$2:$D$139,MATCH($C9,TrustCAHUB_map!$A$2:$A$139,FALSE),3)</f>
        <v>Greater Manchester</v>
      </c>
      <c r="J9" t="str">
        <f>INDEX(TrustCAHUB_map!$A$2:$D$139,MATCH($C9,TrustCAHUB_map!$A$2:$A$139,FALSE),4)</f>
        <v>North West</v>
      </c>
    </row>
    <row r="10" spans="1:10" x14ac:dyDescent="0.3">
      <c r="A10" t="str">
        <f t="shared" si="0"/>
        <v>'R0A2015Curative70+'</v>
      </c>
      <c r="B10">
        <v>2015</v>
      </c>
      <c r="C10" t="s">
        <v>164</v>
      </c>
      <c r="D10" t="s">
        <v>7</v>
      </c>
      <c r="E10" t="s">
        <v>628</v>
      </c>
      <c r="F10">
        <v>32</v>
      </c>
      <c r="G10">
        <v>1</v>
      </c>
      <c r="H10" t="str">
        <f>INDEX(Bar_data!$A$3:$B$140,MATCH(C10,Bar_data!$A$3:$A$140,FALSE),2)</f>
        <v>Trust001</v>
      </c>
      <c r="I10" t="str">
        <f>INDEX(TrustCAHUB_map!$A$2:$D$139,MATCH($C10,TrustCAHUB_map!$A$2:$A$139,FALSE),3)</f>
        <v>Greater Manchester</v>
      </c>
      <c r="J10" t="str">
        <f>INDEX(TrustCAHUB_map!$A$2:$D$139,MATCH($C10,TrustCAHUB_map!$A$2:$A$139,FALSE),4)</f>
        <v>North West</v>
      </c>
    </row>
    <row r="11" spans="1:10" x14ac:dyDescent="0.3">
      <c r="A11" t="str">
        <f t="shared" si="0"/>
        <v>'R1F2015Not assigned18-49'</v>
      </c>
      <c r="B11">
        <v>2015</v>
      </c>
      <c r="C11" t="s">
        <v>165</v>
      </c>
      <c r="D11" t="s">
        <v>477</v>
      </c>
      <c r="E11" t="s">
        <v>153</v>
      </c>
      <c r="F11">
        <v>30</v>
      </c>
      <c r="G11">
        <v>0</v>
      </c>
      <c r="H11" t="str">
        <f>INDEX(Bar_data!$A$3:$B$140,MATCH(C11,Bar_data!$A$3:$A$140,FALSE),2)</f>
        <v>Trust002</v>
      </c>
      <c r="I11" t="str">
        <f>INDEX(TrustCAHUB_map!$A$2:$D$139,MATCH($C11,TrustCAHUB_map!$A$2:$A$139,FALSE),3)</f>
        <v>Wessex</v>
      </c>
      <c r="J11" t="str">
        <f>INDEX(TrustCAHUB_map!$A$2:$D$139,MATCH($C11,TrustCAHUB_map!$A$2:$A$139,FALSE),4)</f>
        <v>Wessex</v>
      </c>
    </row>
    <row r="12" spans="1:10" x14ac:dyDescent="0.3">
      <c r="A12" t="str">
        <f t="shared" si="0"/>
        <v>'R1F2015Curative18-49'</v>
      </c>
      <c r="B12">
        <v>2015</v>
      </c>
      <c r="C12" t="s">
        <v>165</v>
      </c>
      <c r="D12" t="s">
        <v>7</v>
      </c>
      <c r="E12" t="s">
        <v>153</v>
      </c>
      <c r="F12">
        <v>4</v>
      </c>
      <c r="G12">
        <v>0</v>
      </c>
      <c r="H12" t="str">
        <f>INDEX(Bar_data!$A$3:$B$140,MATCH(C12,Bar_data!$A$3:$A$140,FALSE),2)</f>
        <v>Trust002</v>
      </c>
      <c r="I12" t="str">
        <f>INDEX(TrustCAHUB_map!$A$2:$D$139,MATCH($C12,TrustCAHUB_map!$A$2:$A$139,FALSE),3)</f>
        <v>Wessex</v>
      </c>
      <c r="J12" t="str">
        <f>INDEX(TrustCAHUB_map!$A$2:$D$139,MATCH($C12,TrustCAHUB_map!$A$2:$A$139,FALSE),4)</f>
        <v>Wessex</v>
      </c>
    </row>
    <row r="13" spans="1:10" x14ac:dyDescent="0.3">
      <c r="A13" t="str">
        <f t="shared" si="0"/>
        <v>'R1F2015Palliative18-49'</v>
      </c>
      <c r="B13">
        <v>2015</v>
      </c>
      <c r="C13" t="s">
        <v>165</v>
      </c>
      <c r="D13" t="s">
        <v>8</v>
      </c>
      <c r="E13" t="s">
        <v>153</v>
      </c>
      <c r="F13">
        <v>8</v>
      </c>
      <c r="G13">
        <v>0</v>
      </c>
      <c r="H13" t="str">
        <f>INDEX(Bar_data!$A$3:$B$140,MATCH(C13,Bar_data!$A$3:$A$140,FALSE),2)</f>
        <v>Trust002</v>
      </c>
      <c r="I13" t="str">
        <f>INDEX(TrustCAHUB_map!$A$2:$D$139,MATCH($C13,TrustCAHUB_map!$A$2:$A$139,FALSE),3)</f>
        <v>Wessex</v>
      </c>
      <c r="J13" t="str">
        <f>INDEX(TrustCAHUB_map!$A$2:$D$139,MATCH($C13,TrustCAHUB_map!$A$2:$A$139,FALSE),4)</f>
        <v>Wessex</v>
      </c>
    </row>
    <row r="14" spans="1:10" x14ac:dyDescent="0.3">
      <c r="A14" t="str">
        <f t="shared" si="0"/>
        <v>'R1F2015Palliative50-69'</v>
      </c>
      <c r="B14">
        <v>2015</v>
      </c>
      <c r="C14" t="s">
        <v>165</v>
      </c>
      <c r="D14" t="s">
        <v>8</v>
      </c>
      <c r="E14" t="s">
        <v>627</v>
      </c>
      <c r="F14">
        <v>72</v>
      </c>
      <c r="G14">
        <v>3</v>
      </c>
      <c r="H14" t="str">
        <f>INDEX(Bar_data!$A$3:$B$140,MATCH(C14,Bar_data!$A$3:$A$140,FALSE),2)</f>
        <v>Trust002</v>
      </c>
      <c r="I14" t="str">
        <f>INDEX(TrustCAHUB_map!$A$2:$D$139,MATCH($C14,TrustCAHUB_map!$A$2:$A$139,FALSE),3)</f>
        <v>Wessex</v>
      </c>
      <c r="J14" t="str">
        <f>INDEX(TrustCAHUB_map!$A$2:$D$139,MATCH($C14,TrustCAHUB_map!$A$2:$A$139,FALSE),4)</f>
        <v>Wessex</v>
      </c>
    </row>
    <row r="15" spans="1:10" x14ac:dyDescent="0.3">
      <c r="A15" t="str">
        <f t="shared" si="0"/>
        <v>'R1F2015Curative50-69'</v>
      </c>
      <c r="B15">
        <v>2015</v>
      </c>
      <c r="C15" t="s">
        <v>165</v>
      </c>
      <c r="D15" t="s">
        <v>7</v>
      </c>
      <c r="E15" t="s">
        <v>627</v>
      </c>
      <c r="F15">
        <v>14</v>
      </c>
      <c r="G15">
        <v>0</v>
      </c>
      <c r="H15" t="str">
        <f>INDEX(Bar_data!$A$3:$B$140,MATCH(C15,Bar_data!$A$3:$A$140,FALSE),2)</f>
        <v>Trust002</v>
      </c>
      <c r="I15" t="str">
        <f>INDEX(TrustCAHUB_map!$A$2:$D$139,MATCH($C15,TrustCAHUB_map!$A$2:$A$139,FALSE),3)</f>
        <v>Wessex</v>
      </c>
      <c r="J15" t="str">
        <f>INDEX(TrustCAHUB_map!$A$2:$D$139,MATCH($C15,TrustCAHUB_map!$A$2:$A$139,FALSE),4)</f>
        <v>Wessex</v>
      </c>
    </row>
    <row r="16" spans="1:10" x14ac:dyDescent="0.3">
      <c r="A16" t="str">
        <f t="shared" si="0"/>
        <v>'R1F2015Not assigned50-69'</v>
      </c>
      <c r="B16">
        <v>2015</v>
      </c>
      <c r="C16" t="s">
        <v>165</v>
      </c>
      <c r="D16" t="s">
        <v>477</v>
      </c>
      <c r="E16" t="s">
        <v>627</v>
      </c>
      <c r="F16">
        <v>82</v>
      </c>
      <c r="G16">
        <v>2</v>
      </c>
      <c r="H16" t="str">
        <f>INDEX(Bar_data!$A$3:$B$140,MATCH(C16,Bar_data!$A$3:$A$140,FALSE),2)</f>
        <v>Trust002</v>
      </c>
      <c r="I16" t="str">
        <f>INDEX(TrustCAHUB_map!$A$2:$D$139,MATCH($C16,TrustCAHUB_map!$A$2:$A$139,FALSE),3)</f>
        <v>Wessex</v>
      </c>
      <c r="J16" t="str">
        <f>INDEX(TrustCAHUB_map!$A$2:$D$139,MATCH($C16,TrustCAHUB_map!$A$2:$A$139,FALSE),4)</f>
        <v>Wessex</v>
      </c>
    </row>
    <row r="17" spans="1:10" x14ac:dyDescent="0.3">
      <c r="A17" t="str">
        <f t="shared" si="0"/>
        <v>'R1F2015Palliative70+'</v>
      </c>
      <c r="B17">
        <v>2015</v>
      </c>
      <c r="C17" t="s">
        <v>165</v>
      </c>
      <c r="D17" t="s">
        <v>8</v>
      </c>
      <c r="E17" t="s">
        <v>628</v>
      </c>
      <c r="F17">
        <v>78</v>
      </c>
      <c r="G17">
        <v>4</v>
      </c>
      <c r="H17" t="str">
        <f>INDEX(Bar_data!$A$3:$B$140,MATCH(C17,Bar_data!$A$3:$A$140,FALSE),2)</f>
        <v>Trust002</v>
      </c>
      <c r="I17" t="str">
        <f>INDEX(TrustCAHUB_map!$A$2:$D$139,MATCH($C17,TrustCAHUB_map!$A$2:$A$139,FALSE),3)</f>
        <v>Wessex</v>
      </c>
      <c r="J17" t="str">
        <f>INDEX(TrustCAHUB_map!$A$2:$D$139,MATCH($C17,TrustCAHUB_map!$A$2:$A$139,FALSE),4)</f>
        <v>Wessex</v>
      </c>
    </row>
    <row r="18" spans="1:10" x14ac:dyDescent="0.3">
      <c r="A18" t="str">
        <f t="shared" si="0"/>
        <v>'R1F2015Curative70+'</v>
      </c>
      <c r="B18">
        <v>2015</v>
      </c>
      <c r="C18" t="s">
        <v>165</v>
      </c>
      <c r="D18" t="s">
        <v>7</v>
      </c>
      <c r="E18" t="s">
        <v>628</v>
      </c>
      <c r="F18">
        <v>18</v>
      </c>
      <c r="G18">
        <v>0</v>
      </c>
      <c r="H18" t="str">
        <f>INDEX(Bar_data!$A$3:$B$140,MATCH(C18,Bar_data!$A$3:$A$140,FALSE),2)</f>
        <v>Trust002</v>
      </c>
      <c r="I18" t="str">
        <f>INDEX(TrustCAHUB_map!$A$2:$D$139,MATCH($C18,TrustCAHUB_map!$A$2:$A$139,FALSE),3)</f>
        <v>Wessex</v>
      </c>
      <c r="J18" t="str">
        <f>INDEX(TrustCAHUB_map!$A$2:$D$139,MATCH($C18,TrustCAHUB_map!$A$2:$A$139,FALSE),4)</f>
        <v>Wessex</v>
      </c>
    </row>
    <row r="19" spans="1:10" x14ac:dyDescent="0.3">
      <c r="A19" t="str">
        <f t="shared" si="0"/>
        <v>'R1F2015Not assigned70+'</v>
      </c>
      <c r="B19">
        <v>2015</v>
      </c>
      <c r="C19" t="s">
        <v>165</v>
      </c>
      <c r="D19" t="s">
        <v>477</v>
      </c>
      <c r="E19" t="s">
        <v>628</v>
      </c>
      <c r="F19">
        <v>50</v>
      </c>
      <c r="G19">
        <v>2</v>
      </c>
      <c r="H19" t="str">
        <f>INDEX(Bar_data!$A$3:$B$140,MATCH(C19,Bar_data!$A$3:$A$140,FALSE),2)</f>
        <v>Trust002</v>
      </c>
      <c r="I19" t="str">
        <f>INDEX(TrustCAHUB_map!$A$2:$D$139,MATCH($C19,TrustCAHUB_map!$A$2:$A$139,FALSE),3)</f>
        <v>Wessex</v>
      </c>
      <c r="J19" t="str">
        <f>INDEX(TrustCAHUB_map!$A$2:$D$139,MATCH($C19,TrustCAHUB_map!$A$2:$A$139,FALSE),4)</f>
        <v>Wessex</v>
      </c>
    </row>
    <row r="20" spans="1:10" x14ac:dyDescent="0.3">
      <c r="A20" t="str">
        <f t="shared" si="0"/>
        <v>'R1H2015Palliative18-49'</v>
      </c>
      <c r="B20">
        <v>2015</v>
      </c>
      <c r="C20" t="s">
        <v>166</v>
      </c>
      <c r="D20" t="s">
        <v>8</v>
      </c>
      <c r="E20" t="s">
        <v>153</v>
      </c>
      <c r="F20">
        <v>102</v>
      </c>
      <c r="G20">
        <v>4</v>
      </c>
      <c r="H20" t="str">
        <f>INDEX(Bar_data!$A$3:$B$140,MATCH(C20,Bar_data!$A$3:$A$140,FALSE),2)</f>
        <v>Trust003</v>
      </c>
      <c r="I20" t="str">
        <f>INDEX(TrustCAHUB_map!$A$2:$D$139,MATCH($C20,TrustCAHUB_map!$A$2:$A$139,FALSE),3)</f>
        <v>North Central and North East London</v>
      </c>
      <c r="J20" t="str">
        <f>INDEX(TrustCAHUB_map!$A$2:$D$139,MATCH($C20,TrustCAHUB_map!$A$2:$A$139,FALSE),4)</f>
        <v>London</v>
      </c>
    </row>
    <row r="21" spans="1:10" x14ac:dyDescent="0.3">
      <c r="A21" t="str">
        <f t="shared" si="0"/>
        <v>'R1H2015Not assigned18-49'</v>
      </c>
      <c r="B21">
        <v>2015</v>
      </c>
      <c r="C21" t="s">
        <v>166</v>
      </c>
      <c r="D21" t="s">
        <v>477</v>
      </c>
      <c r="E21" t="s">
        <v>153</v>
      </c>
      <c r="F21">
        <v>262</v>
      </c>
      <c r="G21">
        <v>11</v>
      </c>
      <c r="H21" t="str">
        <f>INDEX(Bar_data!$A$3:$B$140,MATCH(C21,Bar_data!$A$3:$A$140,FALSE),2)</f>
        <v>Trust003</v>
      </c>
      <c r="I21" t="str">
        <f>INDEX(TrustCAHUB_map!$A$2:$D$139,MATCH($C21,TrustCAHUB_map!$A$2:$A$139,FALSE),3)</f>
        <v>North Central and North East London</v>
      </c>
      <c r="J21" t="str">
        <f>INDEX(TrustCAHUB_map!$A$2:$D$139,MATCH($C21,TrustCAHUB_map!$A$2:$A$139,FALSE),4)</f>
        <v>London</v>
      </c>
    </row>
    <row r="22" spans="1:10" x14ac:dyDescent="0.3">
      <c r="A22" t="str">
        <f t="shared" si="0"/>
        <v>'R1H2015Curative18-49'</v>
      </c>
      <c r="B22">
        <v>2015</v>
      </c>
      <c r="C22" t="s">
        <v>166</v>
      </c>
      <c r="D22" t="s">
        <v>7</v>
      </c>
      <c r="E22" t="s">
        <v>153</v>
      </c>
      <c r="F22">
        <v>185</v>
      </c>
      <c r="G22">
        <v>0</v>
      </c>
      <c r="H22" t="str">
        <f>INDEX(Bar_data!$A$3:$B$140,MATCH(C22,Bar_data!$A$3:$A$140,FALSE),2)</f>
        <v>Trust003</v>
      </c>
      <c r="I22" t="str">
        <f>INDEX(TrustCAHUB_map!$A$2:$D$139,MATCH($C22,TrustCAHUB_map!$A$2:$A$139,FALSE),3)</f>
        <v>North Central and North East London</v>
      </c>
      <c r="J22" t="str">
        <f>INDEX(TrustCAHUB_map!$A$2:$D$139,MATCH($C22,TrustCAHUB_map!$A$2:$A$139,FALSE),4)</f>
        <v>London</v>
      </c>
    </row>
    <row r="23" spans="1:10" x14ac:dyDescent="0.3">
      <c r="A23" t="str">
        <f t="shared" si="0"/>
        <v>'R1H2015Not assigned50-69'</v>
      </c>
      <c r="B23">
        <v>2015</v>
      </c>
      <c r="C23" t="s">
        <v>166</v>
      </c>
      <c r="D23" t="s">
        <v>477</v>
      </c>
      <c r="E23" t="s">
        <v>627</v>
      </c>
      <c r="F23">
        <v>515</v>
      </c>
      <c r="G23">
        <v>32</v>
      </c>
      <c r="H23" t="str">
        <f>INDEX(Bar_data!$A$3:$B$140,MATCH(C23,Bar_data!$A$3:$A$140,FALSE),2)</f>
        <v>Trust003</v>
      </c>
      <c r="I23" t="str">
        <f>INDEX(TrustCAHUB_map!$A$2:$D$139,MATCH($C23,TrustCAHUB_map!$A$2:$A$139,FALSE),3)</f>
        <v>North Central and North East London</v>
      </c>
      <c r="J23" t="str">
        <f>INDEX(TrustCAHUB_map!$A$2:$D$139,MATCH($C23,TrustCAHUB_map!$A$2:$A$139,FALSE),4)</f>
        <v>London</v>
      </c>
    </row>
    <row r="24" spans="1:10" x14ac:dyDescent="0.3">
      <c r="A24" t="str">
        <f t="shared" si="0"/>
        <v>'R1H2015Palliative50-69'</v>
      </c>
      <c r="B24">
        <v>2015</v>
      </c>
      <c r="C24" t="s">
        <v>166</v>
      </c>
      <c r="D24" t="s">
        <v>8</v>
      </c>
      <c r="E24" t="s">
        <v>627</v>
      </c>
      <c r="F24">
        <v>300</v>
      </c>
      <c r="G24">
        <v>26</v>
      </c>
      <c r="H24" t="str">
        <f>INDEX(Bar_data!$A$3:$B$140,MATCH(C24,Bar_data!$A$3:$A$140,FALSE),2)</f>
        <v>Trust003</v>
      </c>
      <c r="I24" t="str">
        <f>INDEX(TrustCAHUB_map!$A$2:$D$139,MATCH($C24,TrustCAHUB_map!$A$2:$A$139,FALSE),3)</f>
        <v>North Central and North East London</v>
      </c>
      <c r="J24" t="str">
        <f>INDEX(TrustCAHUB_map!$A$2:$D$139,MATCH($C24,TrustCAHUB_map!$A$2:$A$139,FALSE),4)</f>
        <v>London</v>
      </c>
    </row>
    <row r="25" spans="1:10" x14ac:dyDescent="0.3">
      <c r="A25" t="str">
        <f t="shared" si="0"/>
        <v>'R1H2015Curative50-69'</v>
      </c>
      <c r="B25">
        <v>2015</v>
      </c>
      <c r="C25" t="s">
        <v>166</v>
      </c>
      <c r="D25" t="s">
        <v>7</v>
      </c>
      <c r="E25" t="s">
        <v>627</v>
      </c>
      <c r="F25">
        <v>268</v>
      </c>
      <c r="G25">
        <v>6</v>
      </c>
      <c r="H25" t="str">
        <f>INDEX(Bar_data!$A$3:$B$140,MATCH(C25,Bar_data!$A$3:$A$140,FALSE),2)</f>
        <v>Trust003</v>
      </c>
      <c r="I25" t="str">
        <f>INDEX(TrustCAHUB_map!$A$2:$D$139,MATCH($C25,TrustCAHUB_map!$A$2:$A$139,FALSE),3)</f>
        <v>North Central and North East London</v>
      </c>
      <c r="J25" t="str">
        <f>INDEX(TrustCAHUB_map!$A$2:$D$139,MATCH($C25,TrustCAHUB_map!$A$2:$A$139,FALSE),4)</f>
        <v>London</v>
      </c>
    </row>
    <row r="26" spans="1:10" x14ac:dyDescent="0.3">
      <c r="A26" t="str">
        <f t="shared" si="0"/>
        <v>'R1H2015Curative70+'</v>
      </c>
      <c r="B26">
        <v>2015</v>
      </c>
      <c r="C26" t="s">
        <v>166</v>
      </c>
      <c r="D26" t="s">
        <v>7</v>
      </c>
      <c r="E26" t="s">
        <v>628</v>
      </c>
      <c r="F26">
        <v>67</v>
      </c>
      <c r="G26">
        <v>0</v>
      </c>
      <c r="H26" t="str">
        <f>INDEX(Bar_data!$A$3:$B$140,MATCH(C26,Bar_data!$A$3:$A$140,FALSE),2)</f>
        <v>Trust003</v>
      </c>
      <c r="I26" t="str">
        <f>INDEX(TrustCAHUB_map!$A$2:$D$139,MATCH($C26,TrustCAHUB_map!$A$2:$A$139,FALSE),3)</f>
        <v>North Central and North East London</v>
      </c>
      <c r="J26" t="str">
        <f>INDEX(TrustCAHUB_map!$A$2:$D$139,MATCH($C26,TrustCAHUB_map!$A$2:$A$139,FALSE),4)</f>
        <v>London</v>
      </c>
    </row>
    <row r="27" spans="1:10" x14ac:dyDescent="0.3">
      <c r="A27" t="str">
        <f t="shared" si="0"/>
        <v>'R1H2015Palliative70+'</v>
      </c>
      <c r="B27">
        <v>2015</v>
      </c>
      <c r="C27" t="s">
        <v>166</v>
      </c>
      <c r="D27" t="s">
        <v>8</v>
      </c>
      <c r="E27" t="s">
        <v>628</v>
      </c>
      <c r="F27">
        <v>163</v>
      </c>
      <c r="G27">
        <v>9</v>
      </c>
      <c r="H27" t="str">
        <f>INDEX(Bar_data!$A$3:$B$140,MATCH(C27,Bar_data!$A$3:$A$140,FALSE),2)</f>
        <v>Trust003</v>
      </c>
      <c r="I27" t="str">
        <f>INDEX(TrustCAHUB_map!$A$2:$D$139,MATCH($C27,TrustCAHUB_map!$A$2:$A$139,FALSE),3)</f>
        <v>North Central and North East London</v>
      </c>
      <c r="J27" t="str">
        <f>INDEX(TrustCAHUB_map!$A$2:$D$139,MATCH($C27,TrustCAHUB_map!$A$2:$A$139,FALSE),4)</f>
        <v>London</v>
      </c>
    </row>
    <row r="28" spans="1:10" x14ac:dyDescent="0.3">
      <c r="A28" t="str">
        <f t="shared" si="0"/>
        <v>'R1H2015Not assigned70+'</v>
      </c>
      <c r="B28">
        <v>2015</v>
      </c>
      <c r="C28" t="s">
        <v>166</v>
      </c>
      <c r="D28" t="s">
        <v>477</v>
      </c>
      <c r="E28" t="s">
        <v>628</v>
      </c>
      <c r="F28">
        <v>309</v>
      </c>
      <c r="G28">
        <v>26</v>
      </c>
      <c r="H28" t="str">
        <f>INDEX(Bar_data!$A$3:$B$140,MATCH(C28,Bar_data!$A$3:$A$140,FALSE),2)</f>
        <v>Trust003</v>
      </c>
      <c r="I28" t="str">
        <f>INDEX(TrustCAHUB_map!$A$2:$D$139,MATCH($C28,TrustCAHUB_map!$A$2:$A$139,FALSE),3)</f>
        <v>North Central and North East London</v>
      </c>
      <c r="J28" t="str">
        <f>INDEX(TrustCAHUB_map!$A$2:$D$139,MATCH($C28,TrustCAHUB_map!$A$2:$A$139,FALSE),4)</f>
        <v>London</v>
      </c>
    </row>
    <row r="29" spans="1:10" x14ac:dyDescent="0.3">
      <c r="A29" t="str">
        <f t="shared" si="0"/>
        <v>'R1K2015Curative18-49'</v>
      </c>
      <c r="B29">
        <v>2015</v>
      </c>
      <c r="C29" t="s">
        <v>167</v>
      </c>
      <c r="D29" t="s">
        <v>7</v>
      </c>
      <c r="E29" t="s">
        <v>153</v>
      </c>
      <c r="F29">
        <v>18</v>
      </c>
      <c r="G29">
        <v>0</v>
      </c>
      <c r="H29" t="str">
        <f>INDEX(Bar_data!$A$3:$B$140,MATCH(C29,Bar_data!$A$3:$A$140,FALSE),2)</f>
        <v>Trust004</v>
      </c>
      <c r="I29" t="str">
        <f>INDEX(TrustCAHUB_map!$A$2:$D$139,MATCH($C29,TrustCAHUB_map!$A$2:$A$139,FALSE),3)</f>
        <v>North West and South West London</v>
      </c>
      <c r="J29" t="str">
        <f>INDEX(TrustCAHUB_map!$A$2:$D$139,MATCH($C29,TrustCAHUB_map!$A$2:$A$139,FALSE),4)</f>
        <v>London</v>
      </c>
    </row>
    <row r="30" spans="1:10" x14ac:dyDescent="0.3">
      <c r="A30" t="str">
        <f t="shared" si="0"/>
        <v>'R1K2015Palliative18-49'</v>
      </c>
      <c r="B30">
        <v>2015</v>
      </c>
      <c r="C30" t="s">
        <v>167</v>
      </c>
      <c r="D30" t="s">
        <v>8</v>
      </c>
      <c r="E30" t="s">
        <v>153</v>
      </c>
      <c r="F30">
        <v>14</v>
      </c>
      <c r="G30">
        <v>0</v>
      </c>
      <c r="H30" t="str">
        <f>INDEX(Bar_data!$A$3:$B$140,MATCH(C30,Bar_data!$A$3:$A$140,FALSE),2)</f>
        <v>Trust004</v>
      </c>
      <c r="I30" t="str">
        <f>INDEX(TrustCAHUB_map!$A$2:$D$139,MATCH($C30,TrustCAHUB_map!$A$2:$A$139,FALSE),3)</f>
        <v>North West and South West London</v>
      </c>
      <c r="J30" t="str">
        <f>INDEX(TrustCAHUB_map!$A$2:$D$139,MATCH($C30,TrustCAHUB_map!$A$2:$A$139,FALSE),4)</f>
        <v>London</v>
      </c>
    </row>
    <row r="31" spans="1:10" x14ac:dyDescent="0.3">
      <c r="A31" t="str">
        <f t="shared" si="0"/>
        <v>'R1K2015Curative50-69'</v>
      </c>
      <c r="B31">
        <v>2015</v>
      </c>
      <c r="C31" t="s">
        <v>167</v>
      </c>
      <c r="D31" t="s">
        <v>7</v>
      </c>
      <c r="E31" t="s">
        <v>627</v>
      </c>
      <c r="F31">
        <v>55</v>
      </c>
      <c r="G31">
        <v>0</v>
      </c>
      <c r="H31" t="str">
        <f>INDEX(Bar_data!$A$3:$B$140,MATCH(C31,Bar_data!$A$3:$A$140,FALSE),2)</f>
        <v>Trust004</v>
      </c>
      <c r="I31" t="str">
        <f>INDEX(TrustCAHUB_map!$A$2:$D$139,MATCH($C31,TrustCAHUB_map!$A$2:$A$139,FALSE),3)</f>
        <v>North West and South West London</v>
      </c>
      <c r="J31" t="str">
        <f>INDEX(TrustCAHUB_map!$A$2:$D$139,MATCH($C31,TrustCAHUB_map!$A$2:$A$139,FALSE),4)</f>
        <v>London</v>
      </c>
    </row>
    <row r="32" spans="1:10" x14ac:dyDescent="0.3">
      <c r="A32" t="str">
        <f t="shared" si="0"/>
        <v>'R1K2015Palliative50-69'</v>
      </c>
      <c r="B32">
        <v>2015</v>
      </c>
      <c r="C32" t="s">
        <v>167</v>
      </c>
      <c r="D32" t="s">
        <v>8</v>
      </c>
      <c r="E32" t="s">
        <v>627</v>
      </c>
      <c r="F32">
        <v>51</v>
      </c>
      <c r="G32">
        <v>5</v>
      </c>
      <c r="H32" t="str">
        <f>INDEX(Bar_data!$A$3:$B$140,MATCH(C32,Bar_data!$A$3:$A$140,FALSE),2)</f>
        <v>Trust004</v>
      </c>
      <c r="I32" t="str">
        <f>INDEX(TrustCAHUB_map!$A$2:$D$139,MATCH($C32,TrustCAHUB_map!$A$2:$A$139,FALSE),3)</f>
        <v>North West and South West London</v>
      </c>
      <c r="J32" t="str">
        <f>INDEX(TrustCAHUB_map!$A$2:$D$139,MATCH($C32,TrustCAHUB_map!$A$2:$A$139,FALSE),4)</f>
        <v>London</v>
      </c>
    </row>
    <row r="33" spans="1:10" x14ac:dyDescent="0.3">
      <c r="A33" t="str">
        <f t="shared" si="0"/>
        <v>'R1K2015Curative70+'</v>
      </c>
      <c r="B33">
        <v>2015</v>
      </c>
      <c r="C33" t="s">
        <v>167</v>
      </c>
      <c r="D33" t="s">
        <v>7</v>
      </c>
      <c r="E33" t="s">
        <v>628</v>
      </c>
      <c r="F33">
        <v>19</v>
      </c>
      <c r="G33">
        <v>0</v>
      </c>
      <c r="H33" t="str">
        <f>INDEX(Bar_data!$A$3:$B$140,MATCH(C33,Bar_data!$A$3:$A$140,FALSE),2)</f>
        <v>Trust004</v>
      </c>
      <c r="I33" t="str">
        <f>INDEX(TrustCAHUB_map!$A$2:$D$139,MATCH($C33,TrustCAHUB_map!$A$2:$A$139,FALSE),3)</f>
        <v>North West and South West London</v>
      </c>
      <c r="J33" t="str">
        <f>INDEX(TrustCAHUB_map!$A$2:$D$139,MATCH($C33,TrustCAHUB_map!$A$2:$A$139,FALSE),4)</f>
        <v>London</v>
      </c>
    </row>
    <row r="34" spans="1:10" x14ac:dyDescent="0.3">
      <c r="A34" t="str">
        <f t="shared" si="0"/>
        <v>'R1K2015Palliative70+'</v>
      </c>
      <c r="B34">
        <v>2015</v>
      </c>
      <c r="C34" t="s">
        <v>167</v>
      </c>
      <c r="D34" t="s">
        <v>8</v>
      </c>
      <c r="E34" t="s">
        <v>628</v>
      </c>
      <c r="F34">
        <v>63</v>
      </c>
      <c r="G34">
        <v>5</v>
      </c>
      <c r="H34" t="str">
        <f>INDEX(Bar_data!$A$3:$B$140,MATCH(C34,Bar_data!$A$3:$A$140,FALSE),2)</f>
        <v>Trust004</v>
      </c>
      <c r="I34" t="str">
        <f>INDEX(TrustCAHUB_map!$A$2:$D$139,MATCH($C34,TrustCAHUB_map!$A$2:$A$139,FALSE),3)</f>
        <v>North West and South West London</v>
      </c>
      <c r="J34" t="str">
        <f>INDEX(TrustCAHUB_map!$A$2:$D$139,MATCH($C34,TrustCAHUB_map!$A$2:$A$139,FALSE),4)</f>
        <v>London</v>
      </c>
    </row>
    <row r="35" spans="1:10" x14ac:dyDescent="0.3">
      <c r="A35" t="str">
        <f t="shared" si="0"/>
        <v>'RA22015Curative18-49'</v>
      </c>
      <c r="B35">
        <v>2015</v>
      </c>
      <c r="C35" t="s">
        <v>168</v>
      </c>
      <c r="D35" t="s">
        <v>7</v>
      </c>
      <c r="E35" t="s">
        <v>153</v>
      </c>
      <c r="F35">
        <v>176</v>
      </c>
      <c r="G35">
        <v>1</v>
      </c>
      <c r="H35" t="str">
        <f>INDEX(Bar_data!$A$3:$B$140,MATCH(C35,Bar_data!$A$3:$A$140,FALSE),2)</f>
        <v>Trust005</v>
      </c>
      <c r="I35" t="str">
        <f>INDEX(TrustCAHUB_map!$A$2:$D$139,MATCH($C35,TrustCAHUB_map!$A$2:$A$139,FALSE),3)</f>
        <v>Surrey and Sussex</v>
      </c>
      <c r="J35" t="str">
        <f>INDEX(TrustCAHUB_map!$A$2:$D$139,MATCH($C35,TrustCAHUB_map!$A$2:$A$139,FALSE),4)</f>
        <v>South East</v>
      </c>
    </row>
    <row r="36" spans="1:10" x14ac:dyDescent="0.3">
      <c r="A36" t="str">
        <f t="shared" si="0"/>
        <v>'RA22015Not assigned18-49'</v>
      </c>
      <c r="B36">
        <v>2015</v>
      </c>
      <c r="C36" t="s">
        <v>168</v>
      </c>
      <c r="D36" t="s">
        <v>477</v>
      </c>
      <c r="E36" t="s">
        <v>153</v>
      </c>
      <c r="F36">
        <v>31</v>
      </c>
      <c r="G36">
        <v>3</v>
      </c>
      <c r="H36" t="str">
        <f>INDEX(Bar_data!$A$3:$B$140,MATCH(C36,Bar_data!$A$3:$A$140,FALSE),2)</f>
        <v>Trust005</v>
      </c>
      <c r="I36" t="str">
        <f>INDEX(TrustCAHUB_map!$A$2:$D$139,MATCH($C36,TrustCAHUB_map!$A$2:$A$139,FALSE),3)</f>
        <v>Surrey and Sussex</v>
      </c>
      <c r="J36" t="str">
        <f>INDEX(TrustCAHUB_map!$A$2:$D$139,MATCH($C36,TrustCAHUB_map!$A$2:$A$139,FALSE),4)</f>
        <v>South East</v>
      </c>
    </row>
    <row r="37" spans="1:10" x14ac:dyDescent="0.3">
      <c r="A37" t="str">
        <f t="shared" si="0"/>
        <v>'RA22015Palliative18-49'</v>
      </c>
      <c r="B37">
        <v>2015</v>
      </c>
      <c r="C37" t="s">
        <v>168</v>
      </c>
      <c r="D37" t="s">
        <v>8</v>
      </c>
      <c r="E37" t="s">
        <v>153</v>
      </c>
      <c r="F37">
        <v>94</v>
      </c>
      <c r="G37">
        <v>4</v>
      </c>
      <c r="H37" t="str">
        <f>INDEX(Bar_data!$A$3:$B$140,MATCH(C37,Bar_data!$A$3:$A$140,FALSE),2)</f>
        <v>Trust005</v>
      </c>
      <c r="I37" t="str">
        <f>INDEX(TrustCAHUB_map!$A$2:$D$139,MATCH($C37,TrustCAHUB_map!$A$2:$A$139,FALSE),3)</f>
        <v>Surrey and Sussex</v>
      </c>
      <c r="J37" t="str">
        <f>INDEX(TrustCAHUB_map!$A$2:$D$139,MATCH($C37,TrustCAHUB_map!$A$2:$A$139,FALSE),4)</f>
        <v>South East</v>
      </c>
    </row>
    <row r="38" spans="1:10" x14ac:dyDescent="0.3">
      <c r="A38" t="str">
        <f t="shared" si="0"/>
        <v>'RA22015Palliative50-69'</v>
      </c>
      <c r="B38">
        <v>2015</v>
      </c>
      <c r="C38" t="s">
        <v>168</v>
      </c>
      <c r="D38" t="s">
        <v>8</v>
      </c>
      <c r="E38" t="s">
        <v>627</v>
      </c>
      <c r="F38">
        <v>547</v>
      </c>
      <c r="G38">
        <v>34</v>
      </c>
      <c r="H38" t="str">
        <f>INDEX(Bar_data!$A$3:$B$140,MATCH(C38,Bar_data!$A$3:$A$140,FALSE),2)</f>
        <v>Trust005</v>
      </c>
      <c r="I38" t="str">
        <f>INDEX(TrustCAHUB_map!$A$2:$D$139,MATCH($C38,TrustCAHUB_map!$A$2:$A$139,FALSE),3)</f>
        <v>Surrey and Sussex</v>
      </c>
      <c r="J38" t="str">
        <f>INDEX(TrustCAHUB_map!$A$2:$D$139,MATCH($C38,TrustCAHUB_map!$A$2:$A$139,FALSE),4)</f>
        <v>South East</v>
      </c>
    </row>
    <row r="39" spans="1:10" x14ac:dyDescent="0.3">
      <c r="A39" t="str">
        <f t="shared" si="0"/>
        <v>'RA22015Not assigned50-69'</v>
      </c>
      <c r="B39">
        <v>2015</v>
      </c>
      <c r="C39" t="s">
        <v>168</v>
      </c>
      <c r="D39" t="s">
        <v>477</v>
      </c>
      <c r="E39" t="s">
        <v>627</v>
      </c>
      <c r="F39">
        <v>105</v>
      </c>
      <c r="G39">
        <v>4</v>
      </c>
      <c r="H39" t="str">
        <f>INDEX(Bar_data!$A$3:$B$140,MATCH(C39,Bar_data!$A$3:$A$140,FALSE),2)</f>
        <v>Trust005</v>
      </c>
      <c r="I39" t="str">
        <f>INDEX(TrustCAHUB_map!$A$2:$D$139,MATCH($C39,TrustCAHUB_map!$A$2:$A$139,FALSE),3)</f>
        <v>Surrey and Sussex</v>
      </c>
      <c r="J39" t="str">
        <f>INDEX(TrustCAHUB_map!$A$2:$D$139,MATCH($C39,TrustCAHUB_map!$A$2:$A$139,FALSE),4)</f>
        <v>South East</v>
      </c>
    </row>
    <row r="40" spans="1:10" x14ac:dyDescent="0.3">
      <c r="A40" t="str">
        <f t="shared" si="0"/>
        <v>'RA22015Curative50-69'</v>
      </c>
      <c r="B40">
        <v>2015</v>
      </c>
      <c r="C40" t="s">
        <v>168</v>
      </c>
      <c r="D40" t="s">
        <v>7</v>
      </c>
      <c r="E40" t="s">
        <v>627</v>
      </c>
      <c r="F40">
        <v>419</v>
      </c>
      <c r="G40">
        <v>4</v>
      </c>
      <c r="H40" t="str">
        <f>INDEX(Bar_data!$A$3:$B$140,MATCH(C40,Bar_data!$A$3:$A$140,FALSE),2)</f>
        <v>Trust005</v>
      </c>
      <c r="I40" t="str">
        <f>INDEX(TrustCAHUB_map!$A$2:$D$139,MATCH($C40,TrustCAHUB_map!$A$2:$A$139,FALSE),3)</f>
        <v>Surrey and Sussex</v>
      </c>
      <c r="J40" t="str">
        <f>INDEX(TrustCAHUB_map!$A$2:$D$139,MATCH($C40,TrustCAHUB_map!$A$2:$A$139,FALSE),4)</f>
        <v>South East</v>
      </c>
    </row>
    <row r="41" spans="1:10" x14ac:dyDescent="0.3">
      <c r="A41" t="str">
        <f t="shared" si="0"/>
        <v>'RA22015Palliative70+'</v>
      </c>
      <c r="B41">
        <v>2015</v>
      </c>
      <c r="C41" t="s">
        <v>168</v>
      </c>
      <c r="D41" t="s">
        <v>8</v>
      </c>
      <c r="E41" t="s">
        <v>628</v>
      </c>
      <c r="F41">
        <v>480</v>
      </c>
      <c r="G41">
        <v>17</v>
      </c>
      <c r="H41" t="str">
        <f>INDEX(Bar_data!$A$3:$B$140,MATCH(C41,Bar_data!$A$3:$A$140,FALSE),2)</f>
        <v>Trust005</v>
      </c>
      <c r="I41" t="str">
        <f>INDEX(TrustCAHUB_map!$A$2:$D$139,MATCH($C41,TrustCAHUB_map!$A$2:$A$139,FALSE),3)</f>
        <v>Surrey and Sussex</v>
      </c>
      <c r="J41" t="str">
        <f>INDEX(TrustCAHUB_map!$A$2:$D$139,MATCH($C41,TrustCAHUB_map!$A$2:$A$139,FALSE),4)</f>
        <v>South East</v>
      </c>
    </row>
    <row r="42" spans="1:10" x14ac:dyDescent="0.3">
      <c r="A42" t="str">
        <f t="shared" si="0"/>
        <v>'RA22015Curative70+'</v>
      </c>
      <c r="B42">
        <v>2015</v>
      </c>
      <c r="C42" t="s">
        <v>168</v>
      </c>
      <c r="D42" t="s">
        <v>7</v>
      </c>
      <c r="E42" t="s">
        <v>628</v>
      </c>
      <c r="F42">
        <v>203</v>
      </c>
      <c r="G42">
        <v>4</v>
      </c>
      <c r="H42" t="str">
        <f>INDEX(Bar_data!$A$3:$B$140,MATCH(C42,Bar_data!$A$3:$A$140,FALSE),2)</f>
        <v>Trust005</v>
      </c>
      <c r="I42" t="str">
        <f>INDEX(TrustCAHUB_map!$A$2:$D$139,MATCH($C42,TrustCAHUB_map!$A$2:$A$139,FALSE),3)</f>
        <v>Surrey and Sussex</v>
      </c>
      <c r="J42" t="str">
        <f>INDEX(TrustCAHUB_map!$A$2:$D$139,MATCH($C42,TrustCAHUB_map!$A$2:$A$139,FALSE),4)</f>
        <v>South East</v>
      </c>
    </row>
    <row r="43" spans="1:10" x14ac:dyDescent="0.3">
      <c r="A43" t="str">
        <f t="shared" si="0"/>
        <v>'RA22015Not assigned70+'</v>
      </c>
      <c r="B43">
        <v>2015</v>
      </c>
      <c r="C43" t="s">
        <v>168</v>
      </c>
      <c r="D43" t="s">
        <v>477</v>
      </c>
      <c r="E43" t="s">
        <v>628</v>
      </c>
      <c r="F43">
        <v>83</v>
      </c>
      <c r="G43">
        <v>8</v>
      </c>
      <c r="H43" t="str">
        <f>INDEX(Bar_data!$A$3:$B$140,MATCH(C43,Bar_data!$A$3:$A$140,FALSE),2)</f>
        <v>Trust005</v>
      </c>
      <c r="I43" t="str">
        <f>INDEX(TrustCAHUB_map!$A$2:$D$139,MATCH($C43,TrustCAHUB_map!$A$2:$A$139,FALSE),3)</f>
        <v>Surrey and Sussex</v>
      </c>
      <c r="J43" t="str">
        <f>INDEX(TrustCAHUB_map!$A$2:$D$139,MATCH($C43,TrustCAHUB_map!$A$2:$A$139,FALSE),4)</f>
        <v>South East</v>
      </c>
    </row>
    <row r="44" spans="1:10" x14ac:dyDescent="0.3">
      <c r="A44" t="str">
        <f t="shared" si="0"/>
        <v>'RA32015Curative18-49'</v>
      </c>
      <c r="B44">
        <v>2015</v>
      </c>
      <c r="C44" t="s">
        <v>169</v>
      </c>
      <c r="D44" t="s">
        <v>7</v>
      </c>
      <c r="E44" t="s">
        <v>153</v>
      </c>
      <c r="F44">
        <v>14</v>
      </c>
      <c r="G44">
        <v>0</v>
      </c>
      <c r="H44" t="str">
        <f>INDEX(Bar_data!$A$3:$B$140,MATCH(C44,Bar_data!$A$3:$A$140,FALSE),2)</f>
        <v>Trust006</v>
      </c>
      <c r="I44" t="str">
        <f>INDEX(TrustCAHUB_map!$A$2:$D$139,MATCH($C44,TrustCAHUB_map!$A$2:$A$139,FALSE),3)</f>
        <v>Somerset, Wiltshire, Avon and Gloucester</v>
      </c>
      <c r="J44" t="str">
        <f>INDEX(TrustCAHUB_map!$A$2:$D$139,MATCH($C44,TrustCAHUB_map!$A$2:$A$139,FALSE),4)</f>
        <v>South West</v>
      </c>
    </row>
    <row r="45" spans="1:10" x14ac:dyDescent="0.3">
      <c r="A45" t="str">
        <f t="shared" si="0"/>
        <v>'RA32015Not assigned18-49'</v>
      </c>
      <c r="B45">
        <v>2015</v>
      </c>
      <c r="C45" t="s">
        <v>169</v>
      </c>
      <c r="D45" t="s">
        <v>477</v>
      </c>
      <c r="E45" t="s">
        <v>153</v>
      </c>
      <c r="F45">
        <v>4</v>
      </c>
      <c r="G45">
        <v>0</v>
      </c>
      <c r="H45" t="str">
        <f>INDEX(Bar_data!$A$3:$B$140,MATCH(C45,Bar_data!$A$3:$A$140,FALSE),2)</f>
        <v>Trust006</v>
      </c>
      <c r="I45" t="str">
        <f>INDEX(TrustCAHUB_map!$A$2:$D$139,MATCH($C45,TrustCAHUB_map!$A$2:$A$139,FALSE),3)</f>
        <v>Somerset, Wiltshire, Avon and Gloucester</v>
      </c>
      <c r="J45" t="str">
        <f>INDEX(TrustCAHUB_map!$A$2:$D$139,MATCH($C45,TrustCAHUB_map!$A$2:$A$139,FALSE),4)</f>
        <v>South West</v>
      </c>
    </row>
    <row r="46" spans="1:10" x14ac:dyDescent="0.3">
      <c r="A46" t="str">
        <f t="shared" si="0"/>
        <v>'RA32015Palliative18-49'</v>
      </c>
      <c r="B46">
        <v>2015</v>
      </c>
      <c r="C46" t="s">
        <v>169</v>
      </c>
      <c r="D46" t="s">
        <v>8</v>
      </c>
      <c r="E46" t="s">
        <v>153</v>
      </c>
      <c r="F46">
        <v>11</v>
      </c>
      <c r="G46">
        <v>0</v>
      </c>
      <c r="H46" t="str">
        <f>INDEX(Bar_data!$A$3:$B$140,MATCH(C46,Bar_data!$A$3:$A$140,FALSE),2)</f>
        <v>Trust006</v>
      </c>
      <c r="I46" t="str">
        <f>INDEX(TrustCAHUB_map!$A$2:$D$139,MATCH($C46,TrustCAHUB_map!$A$2:$A$139,FALSE),3)</f>
        <v>Somerset, Wiltshire, Avon and Gloucester</v>
      </c>
      <c r="J46" t="str">
        <f>INDEX(TrustCAHUB_map!$A$2:$D$139,MATCH($C46,TrustCAHUB_map!$A$2:$A$139,FALSE),4)</f>
        <v>South West</v>
      </c>
    </row>
    <row r="47" spans="1:10" x14ac:dyDescent="0.3">
      <c r="A47" t="str">
        <f t="shared" si="0"/>
        <v>'RA32015Palliative50-69'</v>
      </c>
      <c r="B47">
        <v>2015</v>
      </c>
      <c r="C47" t="s">
        <v>169</v>
      </c>
      <c r="D47" t="s">
        <v>8</v>
      </c>
      <c r="E47" t="s">
        <v>627</v>
      </c>
      <c r="F47">
        <v>47</v>
      </c>
      <c r="G47">
        <v>2</v>
      </c>
      <c r="H47" t="str">
        <f>INDEX(Bar_data!$A$3:$B$140,MATCH(C47,Bar_data!$A$3:$A$140,FALSE),2)</f>
        <v>Trust006</v>
      </c>
      <c r="I47" t="str">
        <f>INDEX(TrustCAHUB_map!$A$2:$D$139,MATCH($C47,TrustCAHUB_map!$A$2:$A$139,FALSE),3)</f>
        <v>Somerset, Wiltshire, Avon and Gloucester</v>
      </c>
      <c r="J47" t="str">
        <f>INDEX(TrustCAHUB_map!$A$2:$D$139,MATCH($C47,TrustCAHUB_map!$A$2:$A$139,FALSE),4)</f>
        <v>South West</v>
      </c>
    </row>
    <row r="48" spans="1:10" x14ac:dyDescent="0.3">
      <c r="A48" t="str">
        <f t="shared" si="0"/>
        <v>'RA32015Curative50-69'</v>
      </c>
      <c r="B48">
        <v>2015</v>
      </c>
      <c r="C48" t="s">
        <v>169</v>
      </c>
      <c r="D48" t="s">
        <v>7</v>
      </c>
      <c r="E48" t="s">
        <v>627</v>
      </c>
      <c r="F48">
        <v>60</v>
      </c>
      <c r="G48">
        <v>0</v>
      </c>
      <c r="H48" t="str">
        <f>INDEX(Bar_data!$A$3:$B$140,MATCH(C48,Bar_data!$A$3:$A$140,FALSE),2)</f>
        <v>Trust006</v>
      </c>
      <c r="I48" t="str">
        <f>INDEX(TrustCAHUB_map!$A$2:$D$139,MATCH($C48,TrustCAHUB_map!$A$2:$A$139,FALSE),3)</f>
        <v>Somerset, Wiltshire, Avon and Gloucester</v>
      </c>
      <c r="J48" t="str">
        <f>INDEX(TrustCAHUB_map!$A$2:$D$139,MATCH($C48,TrustCAHUB_map!$A$2:$A$139,FALSE),4)</f>
        <v>South West</v>
      </c>
    </row>
    <row r="49" spans="1:10" x14ac:dyDescent="0.3">
      <c r="A49" t="str">
        <f t="shared" si="0"/>
        <v>'RA32015Not assigned50-69'</v>
      </c>
      <c r="B49">
        <v>2015</v>
      </c>
      <c r="C49" t="s">
        <v>169</v>
      </c>
      <c r="D49" t="s">
        <v>477</v>
      </c>
      <c r="E49" t="s">
        <v>627</v>
      </c>
      <c r="F49">
        <v>9</v>
      </c>
      <c r="G49">
        <v>0</v>
      </c>
      <c r="H49" t="str">
        <f>INDEX(Bar_data!$A$3:$B$140,MATCH(C49,Bar_data!$A$3:$A$140,FALSE),2)</f>
        <v>Trust006</v>
      </c>
      <c r="I49" t="str">
        <f>INDEX(TrustCAHUB_map!$A$2:$D$139,MATCH($C49,TrustCAHUB_map!$A$2:$A$139,FALSE),3)</f>
        <v>Somerset, Wiltshire, Avon and Gloucester</v>
      </c>
      <c r="J49" t="str">
        <f>INDEX(TrustCAHUB_map!$A$2:$D$139,MATCH($C49,TrustCAHUB_map!$A$2:$A$139,FALSE),4)</f>
        <v>South West</v>
      </c>
    </row>
    <row r="50" spans="1:10" x14ac:dyDescent="0.3">
      <c r="A50" t="str">
        <f t="shared" si="0"/>
        <v>'RA32015Curative70+'</v>
      </c>
      <c r="B50">
        <v>2015</v>
      </c>
      <c r="C50" t="s">
        <v>169</v>
      </c>
      <c r="D50" t="s">
        <v>7</v>
      </c>
      <c r="E50" t="s">
        <v>628</v>
      </c>
      <c r="F50">
        <v>23</v>
      </c>
      <c r="G50">
        <v>0</v>
      </c>
      <c r="H50" t="str">
        <f>INDEX(Bar_data!$A$3:$B$140,MATCH(C50,Bar_data!$A$3:$A$140,FALSE),2)</f>
        <v>Trust006</v>
      </c>
      <c r="I50" t="str">
        <f>INDEX(TrustCAHUB_map!$A$2:$D$139,MATCH($C50,TrustCAHUB_map!$A$2:$A$139,FALSE),3)</f>
        <v>Somerset, Wiltshire, Avon and Gloucester</v>
      </c>
      <c r="J50" t="str">
        <f>INDEX(TrustCAHUB_map!$A$2:$D$139,MATCH($C50,TrustCAHUB_map!$A$2:$A$139,FALSE),4)</f>
        <v>South West</v>
      </c>
    </row>
    <row r="51" spans="1:10" x14ac:dyDescent="0.3">
      <c r="A51" t="str">
        <f t="shared" si="0"/>
        <v>'RA32015Palliative70+'</v>
      </c>
      <c r="B51">
        <v>2015</v>
      </c>
      <c r="C51" t="s">
        <v>169</v>
      </c>
      <c r="D51" t="s">
        <v>8</v>
      </c>
      <c r="E51" t="s">
        <v>628</v>
      </c>
      <c r="F51">
        <v>48</v>
      </c>
      <c r="G51">
        <v>3</v>
      </c>
      <c r="H51" t="str">
        <f>INDEX(Bar_data!$A$3:$B$140,MATCH(C51,Bar_data!$A$3:$A$140,FALSE),2)</f>
        <v>Trust006</v>
      </c>
      <c r="I51" t="str">
        <f>INDEX(TrustCAHUB_map!$A$2:$D$139,MATCH($C51,TrustCAHUB_map!$A$2:$A$139,FALSE),3)</f>
        <v>Somerset, Wiltshire, Avon and Gloucester</v>
      </c>
      <c r="J51" t="str">
        <f>INDEX(TrustCAHUB_map!$A$2:$D$139,MATCH($C51,TrustCAHUB_map!$A$2:$A$139,FALSE),4)</f>
        <v>South West</v>
      </c>
    </row>
    <row r="52" spans="1:10" x14ac:dyDescent="0.3">
      <c r="A52" t="str">
        <f t="shared" si="0"/>
        <v>'RA32015Not assigned70+'</v>
      </c>
      <c r="B52">
        <v>2015</v>
      </c>
      <c r="C52" t="s">
        <v>169</v>
      </c>
      <c r="D52" t="s">
        <v>477</v>
      </c>
      <c r="E52" t="s">
        <v>628</v>
      </c>
      <c r="F52">
        <v>18</v>
      </c>
      <c r="G52">
        <v>0</v>
      </c>
      <c r="H52" t="str">
        <f>INDEX(Bar_data!$A$3:$B$140,MATCH(C52,Bar_data!$A$3:$A$140,FALSE),2)</f>
        <v>Trust006</v>
      </c>
      <c r="I52" t="str">
        <f>INDEX(TrustCAHUB_map!$A$2:$D$139,MATCH($C52,TrustCAHUB_map!$A$2:$A$139,FALSE),3)</f>
        <v>Somerset, Wiltshire, Avon and Gloucester</v>
      </c>
      <c r="J52" t="str">
        <f>INDEX(TrustCAHUB_map!$A$2:$D$139,MATCH($C52,TrustCAHUB_map!$A$2:$A$139,FALSE),4)</f>
        <v>South West</v>
      </c>
    </row>
    <row r="53" spans="1:10" x14ac:dyDescent="0.3">
      <c r="A53" t="str">
        <f t="shared" si="0"/>
        <v>'RA42015Palliative18-49'</v>
      </c>
      <c r="B53">
        <v>2015</v>
      </c>
      <c r="C53" t="s">
        <v>170</v>
      </c>
      <c r="D53" t="s">
        <v>8</v>
      </c>
      <c r="E53" t="s">
        <v>153</v>
      </c>
      <c r="F53">
        <v>8</v>
      </c>
      <c r="G53">
        <v>0</v>
      </c>
      <c r="H53" t="str">
        <f>INDEX(Bar_data!$A$3:$B$140,MATCH(C53,Bar_data!$A$3:$A$140,FALSE),2)</f>
        <v>Trust007</v>
      </c>
      <c r="I53" t="str">
        <f>INDEX(TrustCAHUB_map!$A$2:$D$139,MATCH($C53,TrustCAHUB_map!$A$2:$A$139,FALSE),3)</f>
        <v>Somerset, Wiltshire, Avon and Gloucester</v>
      </c>
      <c r="J53" t="str">
        <f>INDEX(TrustCAHUB_map!$A$2:$D$139,MATCH($C53,TrustCAHUB_map!$A$2:$A$139,FALSE),4)</f>
        <v>South West</v>
      </c>
    </row>
    <row r="54" spans="1:10" x14ac:dyDescent="0.3">
      <c r="A54" t="str">
        <f t="shared" si="0"/>
        <v>'RA42015Curative18-49'</v>
      </c>
      <c r="B54">
        <v>2015</v>
      </c>
      <c r="C54" t="s">
        <v>170</v>
      </c>
      <c r="D54" t="s">
        <v>7</v>
      </c>
      <c r="E54" t="s">
        <v>153</v>
      </c>
      <c r="F54">
        <v>20</v>
      </c>
      <c r="G54">
        <v>0</v>
      </c>
      <c r="H54" t="str">
        <f>INDEX(Bar_data!$A$3:$B$140,MATCH(C54,Bar_data!$A$3:$A$140,FALSE),2)</f>
        <v>Trust007</v>
      </c>
      <c r="I54" t="str">
        <f>INDEX(TrustCAHUB_map!$A$2:$D$139,MATCH($C54,TrustCAHUB_map!$A$2:$A$139,FALSE),3)</f>
        <v>Somerset, Wiltshire, Avon and Gloucester</v>
      </c>
      <c r="J54" t="str">
        <f>INDEX(TrustCAHUB_map!$A$2:$D$139,MATCH($C54,TrustCAHUB_map!$A$2:$A$139,FALSE),4)</f>
        <v>South West</v>
      </c>
    </row>
    <row r="55" spans="1:10" x14ac:dyDescent="0.3">
      <c r="A55" t="str">
        <f t="shared" si="0"/>
        <v>'RA42015Curative50-69'</v>
      </c>
      <c r="B55">
        <v>2015</v>
      </c>
      <c r="C55" t="s">
        <v>170</v>
      </c>
      <c r="D55" t="s">
        <v>7</v>
      </c>
      <c r="E55" t="s">
        <v>627</v>
      </c>
      <c r="F55">
        <v>84</v>
      </c>
      <c r="G55">
        <v>1</v>
      </c>
      <c r="H55" t="str">
        <f>INDEX(Bar_data!$A$3:$B$140,MATCH(C55,Bar_data!$A$3:$A$140,FALSE),2)</f>
        <v>Trust007</v>
      </c>
      <c r="I55" t="str">
        <f>INDEX(TrustCAHUB_map!$A$2:$D$139,MATCH($C55,TrustCAHUB_map!$A$2:$A$139,FALSE),3)</f>
        <v>Somerset, Wiltshire, Avon and Gloucester</v>
      </c>
      <c r="J55" t="str">
        <f>INDEX(TrustCAHUB_map!$A$2:$D$139,MATCH($C55,TrustCAHUB_map!$A$2:$A$139,FALSE),4)</f>
        <v>South West</v>
      </c>
    </row>
    <row r="56" spans="1:10" x14ac:dyDescent="0.3">
      <c r="A56" t="str">
        <f t="shared" si="0"/>
        <v>'RA42015Palliative50-69'</v>
      </c>
      <c r="B56">
        <v>2015</v>
      </c>
      <c r="C56" t="s">
        <v>170</v>
      </c>
      <c r="D56" t="s">
        <v>8</v>
      </c>
      <c r="E56" t="s">
        <v>627</v>
      </c>
      <c r="F56">
        <v>96</v>
      </c>
      <c r="G56">
        <v>2</v>
      </c>
      <c r="H56" t="str">
        <f>INDEX(Bar_data!$A$3:$B$140,MATCH(C56,Bar_data!$A$3:$A$140,FALSE),2)</f>
        <v>Trust007</v>
      </c>
      <c r="I56" t="str">
        <f>INDEX(TrustCAHUB_map!$A$2:$D$139,MATCH($C56,TrustCAHUB_map!$A$2:$A$139,FALSE),3)</f>
        <v>Somerset, Wiltshire, Avon and Gloucester</v>
      </c>
      <c r="J56" t="str">
        <f>INDEX(TrustCAHUB_map!$A$2:$D$139,MATCH($C56,TrustCAHUB_map!$A$2:$A$139,FALSE),4)</f>
        <v>South West</v>
      </c>
    </row>
    <row r="57" spans="1:10" x14ac:dyDescent="0.3">
      <c r="A57" t="str">
        <f t="shared" si="0"/>
        <v>'RA42015Curative70+'</v>
      </c>
      <c r="B57">
        <v>2015</v>
      </c>
      <c r="C57" t="s">
        <v>170</v>
      </c>
      <c r="D57" t="s">
        <v>7</v>
      </c>
      <c r="E57" t="s">
        <v>628</v>
      </c>
      <c r="F57">
        <v>38</v>
      </c>
      <c r="G57">
        <v>0</v>
      </c>
      <c r="H57" t="str">
        <f>INDEX(Bar_data!$A$3:$B$140,MATCH(C57,Bar_data!$A$3:$A$140,FALSE),2)</f>
        <v>Trust007</v>
      </c>
      <c r="I57" t="str">
        <f>INDEX(TrustCAHUB_map!$A$2:$D$139,MATCH($C57,TrustCAHUB_map!$A$2:$A$139,FALSE),3)</f>
        <v>Somerset, Wiltshire, Avon and Gloucester</v>
      </c>
      <c r="J57" t="str">
        <f>INDEX(TrustCAHUB_map!$A$2:$D$139,MATCH($C57,TrustCAHUB_map!$A$2:$A$139,FALSE),4)</f>
        <v>South West</v>
      </c>
    </row>
    <row r="58" spans="1:10" x14ac:dyDescent="0.3">
      <c r="A58" t="str">
        <f t="shared" si="0"/>
        <v>'RA42015Not assigned70+'</v>
      </c>
      <c r="B58">
        <v>2015</v>
      </c>
      <c r="C58" t="s">
        <v>170</v>
      </c>
      <c r="D58" t="s">
        <v>477</v>
      </c>
      <c r="E58" t="s">
        <v>628</v>
      </c>
      <c r="F58">
        <v>1</v>
      </c>
      <c r="G58">
        <v>0</v>
      </c>
      <c r="H58" t="str">
        <f>INDEX(Bar_data!$A$3:$B$140,MATCH(C58,Bar_data!$A$3:$A$140,FALSE),2)</f>
        <v>Trust007</v>
      </c>
      <c r="I58" t="str">
        <f>INDEX(TrustCAHUB_map!$A$2:$D$139,MATCH($C58,TrustCAHUB_map!$A$2:$A$139,FALSE),3)</f>
        <v>Somerset, Wiltshire, Avon and Gloucester</v>
      </c>
      <c r="J58" t="str">
        <f>INDEX(TrustCAHUB_map!$A$2:$D$139,MATCH($C58,TrustCAHUB_map!$A$2:$A$139,FALSE),4)</f>
        <v>South West</v>
      </c>
    </row>
    <row r="59" spans="1:10" x14ac:dyDescent="0.3">
      <c r="A59" t="str">
        <f t="shared" si="0"/>
        <v>'RA42015Palliative70+'</v>
      </c>
      <c r="B59">
        <v>2015</v>
      </c>
      <c r="C59" t="s">
        <v>170</v>
      </c>
      <c r="D59" t="s">
        <v>8</v>
      </c>
      <c r="E59" t="s">
        <v>628</v>
      </c>
      <c r="F59">
        <v>97</v>
      </c>
      <c r="G59">
        <v>4</v>
      </c>
      <c r="H59" t="str">
        <f>INDEX(Bar_data!$A$3:$B$140,MATCH(C59,Bar_data!$A$3:$A$140,FALSE),2)</f>
        <v>Trust007</v>
      </c>
      <c r="I59" t="str">
        <f>INDEX(TrustCAHUB_map!$A$2:$D$139,MATCH($C59,TrustCAHUB_map!$A$2:$A$139,FALSE),3)</f>
        <v>Somerset, Wiltshire, Avon and Gloucester</v>
      </c>
      <c r="J59" t="str">
        <f>INDEX(TrustCAHUB_map!$A$2:$D$139,MATCH($C59,TrustCAHUB_map!$A$2:$A$139,FALSE),4)</f>
        <v>South West</v>
      </c>
    </row>
    <row r="60" spans="1:10" x14ac:dyDescent="0.3">
      <c r="A60" t="str">
        <f t="shared" si="0"/>
        <v>'RA72015Palliative18-49'</v>
      </c>
      <c r="B60">
        <v>2015</v>
      </c>
      <c r="C60" t="s">
        <v>171</v>
      </c>
      <c r="D60" t="s">
        <v>8</v>
      </c>
      <c r="E60" t="s">
        <v>153</v>
      </c>
      <c r="F60">
        <v>81</v>
      </c>
      <c r="G60">
        <v>7</v>
      </c>
      <c r="H60" t="str">
        <f>INDEX(Bar_data!$A$3:$B$140,MATCH(C60,Bar_data!$A$3:$A$140,FALSE),2)</f>
        <v>Trust008</v>
      </c>
      <c r="I60" t="str">
        <f>INDEX(TrustCAHUB_map!$A$2:$D$139,MATCH($C60,TrustCAHUB_map!$A$2:$A$139,FALSE),3)</f>
        <v>Somerset, Wiltshire, Avon and Gloucester</v>
      </c>
      <c r="J60" t="str">
        <f>INDEX(TrustCAHUB_map!$A$2:$D$139,MATCH($C60,TrustCAHUB_map!$A$2:$A$139,FALSE),4)</f>
        <v>South West</v>
      </c>
    </row>
    <row r="61" spans="1:10" x14ac:dyDescent="0.3">
      <c r="A61" t="str">
        <f t="shared" si="0"/>
        <v>'RA72015Not assigned18-49'</v>
      </c>
      <c r="B61">
        <v>2015</v>
      </c>
      <c r="C61" t="s">
        <v>171</v>
      </c>
      <c r="D61" t="s">
        <v>477</v>
      </c>
      <c r="E61" t="s">
        <v>153</v>
      </c>
      <c r="F61">
        <v>37</v>
      </c>
      <c r="G61">
        <v>0</v>
      </c>
      <c r="H61" t="str">
        <f>INDEX(Bar_data!$A$3:$B$140,MATCH(C61,Bar_data!$A$3:$A$140,FALSE),2)</f>
        <v>Trust008</v>
      </c>
      <c r="I61" t="str">
        <f>INDEX(TrustCAHUB_map!$A$2:$D$139,MATCH($C61,TrustCAHUB_map!$A$2:$A$139,FALSE),3)</f>
        <v>Somerset, Wiltshire, Avon and Gloucester</v>
      </c>
      <c r="J61" t="str">
        <f>INDEX(TrustCAHUB_map!$A$2:$D$139,MATCH($C61,TrustCAHUB_map!$A$2:$A$139,FALSE),4)</f>
        <v>South West</v>
      </c>
    </row>
    <row r="62" spans="1:10" x14ac:dyDescent="0.3">
      <c r="A62" t="str">
        <f t="shared" si="0"/>
        <v>'RA72015Curative18-49'</v>
      </c>
      <c r="B62">
        <v>2015</v>
      </c>
      <c r="C62" t="s">
        <v>171</v>
      </c>
      <c r="D62" t="s">
        <v>7</v>
      </c>
      <c r="E62" t="s">
        <v>153</v>
      </c>
      <c r="F62">
        <v>240</v>
      </c>
      <c r="G62">
        <v>2</v>
      </c>
      <c r="H62" t="str">
        <f>INDEX(Bar_data!$A$3:$B$140,MATCH(C62,Bar_data!$A$3:$A$140,FALSE),2)</f>
        <v>Trust008</v>
      </c>
      <c r="I62" t="str">
        <f>INDEX(TrustCAHUB_map!$A$2:$D$139,MATCH($C62,TrustCAHUB_map!$A$2:$A$139,FALSE),3)</f>
        <v>Somerset, Wiltshire, Avon and Gloucester</v>
      </c>
      <c r="J62" t="str">
        <f>INDEX(TrustCAHUB_map!$A$2:$D$139,MATCH($C62,TrustCAHUB_map!$A$2:$A$139,FALSE),4)</f>
        <v>South West</v>
      </c>
    </row>
    <row r="63" spans="1:10" x14ac:dyDescent="0.3">
      <c r="A63" t="str">
        <f t="shared" si="0"/>
        <v>'RA72015Palliative50-69'</v>
      </c>
      <c r="B63">
        <v>2015</v>
      </c>
      <c r="C63" t="s">
        <v>171</v>
      </c>
      <c r="D63" t="s">
        <v>8</v>
      </c>
      <c r="E63" t="s">
        <v>627</v>
      </c>
      <c r="F63">
        <v>336</v>
      </c>
      <c r="G63">
        <v>29</v>
      </c>
      <c r="H63" t="str">
        <f>INDEX(Bar_data!$A$3:$B$140,MATCH(C63,Bar_data!$A$3:$A$140,FALSE),2)</f>
        <v>Trust008</v>
      </c>
      <c r="I63" t="str">
        <f>INDEX(TrustCAHUB_map!$A$2:$D$139,MATCH($C63,TrustCAHUB_map!$A$2:$A$139,FALSE),3)</f>
        <v>Somerset, Wiltshire, Avon and Gloucester</v>
      </c>
      <c r="J63" t="str">
        <f>INDEX(TrustCAHUB_map!$A$2:$D$139,MATCH($C63,TrustCAHUB_map!$A$2:$A$139,FALSE),4)</f>
        <v>South West</v>
      </c>
    </row>
    <row r="64" spans="1:10" x14ac:dyDescent="0.3">
      <c r="A64" t="str">
        <f t="shared" si="0"/>
        <v>'RA72015Not assigned50-69'</v>
      </c>
      <c r="B64">
        <v>2015</v>
      </c>
      <c r="C64" t="s">
        <v>171</v>
      </c>
      <c r="D64" t="s">
        <v>477</v>
      </c>
      <c r="E64" t="s">
        <v>627</v>
      </c>
      <c r="F64">
        <v>90</v>
      </c>
      <c r="G64">
        <v>12</v>
      </c>
      <c r="H64" t="str">
        <f>INDEX(Bar_data!$A$3:$B$140,MATCH(C64,Bar_data!$A$3:$A$140,FALSE),2)</f>
        <v>Trust008</v>
      </c>
      <c r="I64" t="str">
        <f>INDEX(TrustCAHUB_map!$A$2:$D$139,MATCH($C64,TrustCAHUB_map!$A$2:$A$139,FALSE),3)</f>
        <v>Somerset, Wiltshire, Avon and Gloucester</v>
      </c>
      <c r="J64" t="str">
        <f>INDEX(TrustCAHUB_map!$A$2:$D$139,MATCH($C64,TrustCAHUB_map!$A$2:$A$139,FALSE),4)</f>
        <v>South West</v>
      </c>
    </row>
    <row r="65" spans="1:10" x14ac:dyDescent="0.3">
      <c r="A65" t="str">
        <f t="shared" si="0"/>
        <v>'RA72015Curative50-69'</v>
      </c>
      <c r="B65">
        <v>2015</v>
      </c>
      <c r="C65" t="s">
        <v>171</v>
      </c>
      <c r="D65" t="s">
        <v>7</v>
      </c>
      <c r="E65" t="s">
        <v>627</v>
      </c>
      <c r="F65">
        <v>466</v>
      </c>
      <c r="G65">
        <v>9</v>
      </c>
      <c r="H65" t="str">
        <f>INDEX(Bar_data!$A$3:$B$140,MATCH(C65,Bar_data!$A$3:$A$140,FALSE),2)</f>
        <v>Trust008</v>
      </c>
      <c r="I65" t="str">
        <f>INDEX(TrustCAHUB_map!$A$2:$D$139,MATCH($C65,TrustCAHUB_map!$A$2:$A$139,FALSE),3)</f>
        <v>Somerset, Wiltshire, Avon and Gloucester</v>
      </c>
      <c r="J65" t="str">
        <f>INDEX(TrustCAHUB_map!$A$2:$D$139,MATCH($C65,TrustCAHUB_map!$A$2:$A$139,FALSE),4)</f>
        <v>South West</v>
      </c>
    </row>
    <row r="66" spans="1:10" x14ac:dyDescent="0.3">
      <c r="A66" t="str">
        <f t="shared" si="0"/>
        <v>'RA72015Not assigned70+'</v>
      </c>
      <c r="B66">
        <v>2015</v>
      </c>
      <c r="C66" t="s">
        <v>171</v>
      </c>
      <c r="D66" t="s">
        <v>477</v>
      </c>
      <c r="E66" t="s">
        <v>628</v>
      </c>
      <c r="F66">
        <v>60</v>
      </c>
      <c r="G66">
        <v>6</v>
      </c>
      <c r="H66" t="str">
        <f>INDEX(Bar_data!$A$3:$B$140,MATCH(C66,Bar_data!$A$3:$A$140,FALSE),2)</f>
        <v>Trust008</v>
      </c>
      <c r="I66" t="str">
        <f>INDEX(TrustCAHUB_map!$A$2:$D$139,MATCH($C66,TrustCAHUB_map!$A$2:$A$139,FALSE),3)</f>
        <v>Somerset, Wiltshire, Avon and Gloucester</v>
      </c>
      <c r="J66" t="str">
        <f>INDEX(TrustCAHUB_map!$A$2:$D$139,MATCH($C66,TrustCAHUB_map!$A$2:$A$139,FALSE),4)</f>
        <v>South West</v>
      </c>
    </row>
    <row r="67" spans="1:10" x14ac:dyDescent="0.3">
      <c r="A67" t="str">
        <f t="shared" ref="A67:A130" si="1">"'"&amp;C67&amp;B67&amp;D67&amp;E67&amp;"'"</f>
        <v>'RA72015Palliative70+'</v>
      </c>
      <c r="B67">
        <v>2015</v>
      </c>
      <c r="C67" t="s">
        <v>171</v>
      </c>
      <c r="D67" t="s">
        <v>8</v>
      </c>
      <c r="E67" t="s">
        <v>628</v>
      </c>
      <c r="F67">
        <v>300</v>
      </c>
      <c r="G67">
        <v>24</v>
      </c>
      <c r="H67" t="str">
        <f>INDEX(Bar_data!$A$3:$B$140,MATCH(C67,Bar_data!$A$3:$A$140,FALSE),2)</f>
        <v>Trust008</v>
      </c>
      <c r="I67" t="str">
        <f>INDEX(TrustCAHUB_map!$A$2:$D$139,MATCH($C67,TrustCAHUB_map!$A$2:$A$139,FALSE),3)</f>
        <v>Somerset, Wiltshire, Avon and Gloucester</v>
      </c>
      <c r="J67" t="str">
        <f>INDEX(TrustCAHUB_map!$A$2:$D$139,MATCH($C67,TrustCAHUB_map!$A$2:$A$139,FALSE),4)</f>
        <v>South West</v>
      </c>
    </row>
    <row r="68" spans="1:10" x14ac:dyDescent="0.3">
      <c r="A68" t="str">
        <f t="shared" si="1"/>
        <v>'RA72015Curative70+'</v>
      </c>
      <c r="B68">
        <v>2015</v>
      </c>
      <c r="C68" t="s">
        <v>171</v>
      </c>
      <c r="D68" t="s">
        <v>7</v>
      </c>
      <c r="E68" t="s">
        <v>628</v>
      </c>
      <c r="F68">
        <v>218</v>
      </c>
      <c r="G68">
        <v>9</v>
      </c>
      <c r="H68" t="str">
        <f>INDEX(Bar_data!$A$3:$B$140,MATCH(C68,Bar_data!$A$3:$A$140,FALSE),2)</f>
        <v>Trust008</v>
      </c>
      <c r="I68" t="str">
        <f>INDEX(TrustCAHUB_map!$A$2:$D$139,MATCH($C68,TrustCAHUB_map!$A$2:$A$139,FALSE),3)</f>
        <v>Somerset, Wiltshire, Avon and Gloucester</v>
      </c>
      <c r="J68" t="str">
        <f>INDEX(TrustCAHUB_map!$A$2:$D$139,MATCH($C68,TrustCAHUB_map!$A$2:$A$139,FALSE),4)</f>
        <v>South West</v>
      </c>
    </row>
    <row r="69" spans="1:10" x14ac:dyDescent="0.3">
      <c r="A69" t="str">
        <f t="shared" si="1"/>
        <v>'RA92015Curative18-49'</v>
      </c>
      <c r="B69">
        <v>2015</v>
      </c>
      <c r="C69" t="s">
        <v>172</v>
      </c>
      <c r="D69" t="s">
        <v>7</v>
      </c>
      <c r="E69" t="s">
        <v>153</v>
      </c>
      <c r="F69">
        <v>54</v>
      </c>
      <c r="G69">
        <v>0</v>
      </c>
      <c r="H69" t="str">
        <f>INDEX(Bar_data!$A$3:$B$140,MATCH(C69,Bar_data!$A$3:$A$140,FALSE),2)</f>
        <v>Trust009</v>
      </c>
      <c r="I69" t="str">
        <f>INDEX(TrustCAHUB_map!$A$2:$D$139,MATCH($C69,TrustCAHUB_map!$A$2:$A$139,FALSE),3)</f>
        <v>Peninsula</v>
      </c>
      <c r="J69" t="str">
        <f>INDEX(TrustCAHUB_map!$A$2:$D$139,MATCH($C69,TrustCAHUB_map!$A$2:$A$139,FALSE),4)</f>
        <v>South West</v>
      </c>
    </row>
    <row r="70" spans="1:10" x14ac:dyDescent="0.3">
      <c r="A70" t="str">
        <f t="shared" si="1"/>
        <v>'RA92015Palliative18-49'</v>
      </c>
      <c r="B70">
        <v>2015</v>
      </c>
      <c r="C70" t="s">
        <v>172</v>
      </c>
      <c r="D70" t="s">
        <v>8</v>
      </c>
      <c r="E70" t="s">
        <v>153</v>
      </c>
      <c r="F70">
        <v>17</v>
      </c>
      <c r="G70">
        <v>0</v>
      </c>
      <c r="H70" t="str">
        <f>INDEX(Bar_data!$A$3:$B$140,MATCH(C70,Bar_data!$A$3:$A$140,FALSE),2)</f>
        <v>Trust009</v>
      </c>
      <c r="I70" t="str">
        <f>INDEX(TrustCAHUB_map!$A$2:$D$139,MATCH($C70,TrustCAHUB_map!$A$2:$A$139,FALSE),3)</f>
        <v>Peninsula</v>
      </c>
      <c r="J70" t="str">
        <f>INDEX(TrustCAHUB_map!$A$2:$D$139,MATCH($C70,TrustCAHUB_map!$A$2:$A$139,FALSE),4)</f>
        <v>South West</v>
      </c>
    </row>
    <row r="71" spans="1:10" x14ac:dyDescent="0.3">
      <c r="A71" t="str">
        <f t="shared" si="1"/>
        <v>'RA92015Curative50-69'</v>
      </c>
      <c r="B71">
        <v>2015</v>
      </c>
      <c r="C71" t="s">
        <v>172</v>
      </c>
      <c r="D71" t="s">
        <v>7</v>
      </c>
      <c r="E71" t="s">
        <v>627</v>
      </c>
      <c r="F71">
        <v>181</v>
      </c>
      <c r="G71">
        <v>4</v>
      </c>
      <c r="H71" t="str">
        <f>INDEX(Bar_data!$A$3:$B$140,MATCH(C71,Bar_data!$A$3:$A$140,FALSE),2)</f>
        <v>Trust009</v>
      </c>
      <c r="I71" t="str">
        <f>INDEX(TrustCAHUB_map!$A$2:$D$139,MATCH($C71,TrustCAHUB_map!$A$2:$A$139,FALSE),3)</f>
        <v>Peninsula</v>
      </c>
      <c r="J71" t="str">
        <f>INDEX(TrustCAHUB_map!$A$2:$D$139,MATCH($C71,TrustCAHUB_map!$A$2:$A$139,FALSE),4)</f>
        <v>South West</v>
      </c>
    </row>
    <row r="72" spans="1:10" x14ac:dyDescent="0.3">
      <c r="A72" t="str">
        <f t="shared" si="1"/>
        <v>'RA92015Palliative50-69'</v>
      </c>
      <c r="B72">
        <v>2015</v>
      </c>
      <c r="C72" t="s">
        <v>172</v>
      </c>
      <c r="D72" t="s">
        <v>8</v>
      </c>
      <c r="E72" t="s">
        <v>627</v>
      </c>
      <c r="F72">
        <v>161</v>
      </c>
      <c r="G72">
        <v>5</v>
      </c>
      <c r="H72" t="str">
        <f>INDEX(Bar_data!$A$3:$B$140,MATCH(C72,Bar_data!$A$3:$A$140,FALSE),2)</f>
        <v>Trust009</v>
      </c>
      <c r="I72" t="str">
        <f>INDEX(TrustCAHUB_map!$A$2:$D$139,MATCH($C72,TrustCAHUB_map!$A$2:$A$139,FALSE),3)</f>
        <v>Peninsula</v>
      </c>
      <c r="J72" t="str">
        <f>INDEX(TrustCAHUB_map!$A$2:$D$139,MATCH($C72,TrustCAHUB_map!$A$2:$A$139,FALSE),4)</f>
        <v>South West</v>
      </c>
    </row>
    <row r="73" spans="1:10" x14ac:dyDescent="0.3">
      <c r="A73" t="str">
        <f t="shared" si="1"/>
        <v>'RA92015Not assigned50-69'</v>
      </c>
      <c r="B73">
        <v>2015</v>
      </c>
      <c r="C73" t="s">
        <v>172</v>
      </c>
      <c r="D73" t="s">
        <v>477</v>
      </c>
      <c r="E73" t="s">
        <v>627</v>
      </c>
      <c r="F73">
        <v>2</v>
      </c>
      <c r="G73">
        <v>0</v>
      </c>
      <c r="H73" t="str">
        <f>INDEX(Bar_data!$A$3:$B$140,MATCH(C73,Bar_data!$A$3:$A$140,FALSE),2)</f>
        <v>Trust009</v>
      </c>
      <c r="I73" t="str">
        <f>INDEX(TrustCAHUB_map!$A$2:$D$139,MATCH($C73,TrustCAHUB_map!$A$2:$A$139,FALSE),3)</f>
        <v>Peninsula</v>
      </c>
      <c r="J73" t="str">
        <f>INDEX(TrustCAHUB_map!$A$2:$D$139,MATCH($C73,TrustCAHUB_map!$A$2:$A$139,FALSE),4)</f>
        <v>South West</v>
      </c>
    </row>
    <row r="74" spans="1:10" x14ac:dyDescent="0.3">
      <c r="A74" t="str">
        <f t="shared" si="1"/>
        <v>'RA92015Palliative70+'</v>
      </c>
      <c r="B74">
        <v>2015</v>
      </c>
      <c r="C74" t="s">
        <v>172</v>
      </c>
      <c r="D74" t="s">
        <v>8</v>
      </c>
      <c r="E74" t="s">
        <v>628</v>
      </c>
      <c r="F74">
        <v>198</v>
      </c>
      <c r="G74">
        <v>12</v>
      </c>
      <c r="H74" t="str">
        <f>INDEX(Bar_data!$A$3:$B$140,MATCH(C74,Bar_data!$A$3:$A$140,FALSE),2)</f>
        <v>Trust009</v>
      </c>
      <c r="I74" t="str">
        <f>INDEX(TrustCAHUB_map!$A$2:$D$139,MATCH($C74,TrustCAHUB_map!$A$2:$A$139,FALSE),3)</f>
        <v>Peninsula</v>
      </c>
      <c r="J74" t="str">
        <f>INDEX(TrustCAHUB_map!$A$2:$D$139,MATCH($C74,TrustCAHUB_map!$A$2:$A$139,FALSE),4)</f>
        <v>South West</v>
      </c>
    </row>
    <row r="75" spans="1:10" x14ac:dyDescent="0.3">
      <c r="A75" t="str">
        <f t="shared" si="1"/>
        <v>'RA92015Curative70+'</v>
      </c>
      <c r="B75">
        <v>2015</v>
      </c>
      <c r="C75" t="s">
        <v>172</v>
      </c>
      <c r="D75" t="s">
        <v>7</v>
      </c>
      <c r="E75" t="s">
        <v>628</v>
      </c>
      <c r="F75">
        <v>96</v>
      </c>
      <c r="G75">
        <v>2</v>
      </c>
      <c r="H75" t="str">
        <f>INDEX(Bar_data!$A$3:$B$140,MATCH(C75,Bar_data!$A$3:$A$140,FALSE),2)</f>
        <v>Trust009</v>
      </c>
      <c r="I75" t="str">
        <f>INDEX(TrustCAHUB_map!$A$2:$D$139,MATCH($C75,TrustCAHUB_map!$A$2:$A$139,FALSE),3)</f>
        <v>Peninsula</v>
      </c>
      <c r="J75" t="str">
        <f>INDEX(TrustCAHUB_map!$A$2:$D$139,MATCH($C75,TrustCAHUB_map!$A$2:$A$139,FALSE),4)</f>
        <v>South West</v>
      </c>
    </row>
    <row r="76" spans="1:10" x14ac:dyDescent="0.3">
      <c r="A76" t="str">
        <f t="shared" si="1"/>
        <v>'RA92015Not assigned70+'</v>
      </c>
      <c r="B76">
        <v>2015</v>
      </c>
      <c r="C76" t="s">
        <v>172</v>
      </c>
      <c r="D76" t="s">
        <v>477</v>
      </c>
      <c r="E76" t="s">
        <v>628</v>
      </c>
      <c r="F76">
        <v>4</v>
      </c>
      <c r="G76">
        <v>0</v>
      </c>
      <c r="H76" t="str">
        <f>INDEX(Bar_data!$A$3:$B$140,MATCH(C76,Bar_data!$A$3:$A$140,FALSE),2)</f>
        <v>Trust009</v>
      </c>
      <c r="I76" t="str">
        <f>INDEX(TrustCAHUB_map!$A$2:$D$139,MATCH($C76,TrustCAHUB_map!$A$2:$A$139,FALSE),3)</f>
        <v>Peninsula</v>
      </c>
      <c r="J76" t="str">
        <f>INDEX(TrustCAHUB_map!$A$2:$D$139,MATCH($C76,TrustCAHUB_map!$A$2:$A$139,FALSE),4)</f>
        <v>South West</v>
      </c>
    </row>
    <row r="77" spans="1:10" x14ac:dyDescent="0.3">
      <c r="A77" t="str">
        <f t="shared" si="1"/>
        <v>'RAE2015Not assigned18-49'</v>
      </c>
      <c r="B77">
        <v>2015</v>
      </c>
      <c r="C77" t="s">
        <v>173</v>
      </c>
      <c r="D77" t="s">
        <v>477</v>
      </c>
      <c r="E77" t="s">
        <v>153</v>
      </c>
      <c r="F77">
        <v>18</v>
      </c>
      <c r="G77">
        <v>3</v>
      </c>
      <c r="H77" t="str">
        <f>INDEX(Bar_data!$A$3:$B$140,MATCH(C77,Bar_data!$A$3:$A$140,FALSE),2)</f>
        <v>Trust010</v>
      </c>
      <c r="I77" t="str">
        <f>INDEX(TrustCAHUB_map!$A$2:$D$139,MATCH($C77,TrustCAHUB_map!$A$2:$A$139,FALSE),3)</f>
        <v>West Yorkshire</v>
      </c>
      <c r="J77" t="str">
        <f>INDEX(TrustCAHUB_map!$A$2:$D$139,MATCH($C77,TrustCAHUB_map!$A$2:$A$139,FALSE),4)</f>
        <v>Yorkshire and Humber</v>
      </c>
    </row>
    <row r="78" spans="1:10" x14ac:dyDescent="0.3">
      <c r="A78" t="str">
        <f t="shared" si="1"/>
        <v>'RAE2015Palliative18-49'</v>
      </c>
      <c r="B78">
        <v>2015</v>
      </c>
      <c r="C78" t="s">
        <v>173</v>
      </c>
      <c r="D78" t="s">
        <v>8</v>
      </c>
      <c r="E78" t="s">
        <v>153</v>
      </c>
      <c r="F78">
        <v>25</v>
      </c>
      <c r="G78">
        <v>0</v>
      </c>
      <c r="H78" t="str">
        <f>INDEX(Bar_data!$A$3:$B$140,MATCH(C78,Bar_data!$A$3:$A$140,FALSE),2)</f>
        <v>Trust010</v>
      </c>
      <c r="I78" t="str">
        <f>INDEX(TrustCAHUB_map!$A$2:$D$139,MATCH($C78,TrustCAHUB_map!$A$2:$A$139,FALSE),3)</f>
        <v>West Yorkshire</v>
      </c>
      <c r="J78" t="str">
        <f>INDEX(TrustCAHUB_map!$A$2:$D$139,MATCH($C78,TrustCAHUB_map!$A$2:$A$139,FALSE),4)</f>
        <v>Yorkshire and Humber</v>
      </c>
    </row>
    <row r="79" spans="1:10" x14ac:dyDescent="0.3">
      <c r="A79" t="str">
        <f t="shared" si="1"/>
        <v>'RAE2015Curative18-49'</v>
      </c>
      <c r="B79">
        <v>2015</v>
      </c>
      <c r="C79" t="s">
        <v>173</v>
      </c>
      <c r="D79" t="s">
        <v>7</v>
      </c>
      <c r="E79" t="s">
        <v>153</v>
      </c>
      <c r="F79">
        <v>58</v>
      </c>
      <c r="G79">
        <v>1</v>
      </c>
      <c r="H79" t="str">
        <f>INDEX(Bar_data!$A$3:$B$140,MATCH(C79,Bar_data!$A$3:$A$140,FALSE),2)</f>
        <v>Trust010</v>
      </c>
      <c r="I79" t="str">
        <f>INDEX(TrustCAHUB_map!$A$2:$D$139,MATCH($C79,TrustCAHUB_map!$A$2:$A$139,FALSE),3)</f>
        <v>West Yorkshire</v>
      </c>
      <c r="J79" t="str">
        <f>INDEX(TrustCAHUB_map!$A$2:$D$139,MATCH($C79,TrustCAHUB_map!$A$2:$A$139,FALSE),4)</f>
        <v>Yorkshire and Humber</v>
      </c>
    </row>
    <row r="80" spans="1:10" x14ac:dyDescent="0.3">
      <c r="A80" t="str">
        <f t="shared" si="1"/>
        <v>'RAE2015Not assigned50-69'</v>
      </c>
      <c r="B80">
        <v>2015</v>
      </c>
      <c r="C80" t="s">
        <v>173</v>
      </c>
      <c r="D80" t="s">
        <v>477</v>
      </c>
      <c r="E80" t="s">
        <v>627</v>
      </c>
      <c r="F80">
        <v>77</v>
      </c>
      <c r="G80">
        <v>2</v>
      </c>
      <c r="H80" t="str">
        <f>INDEX(Bar_data!$A$3:$B$140,MATCH(C80,Bar_data!$A$3:$A$140,FALSE),2)</f>
        <v>Trust010</v>
      </c>
      <c r="I80" t="str">
        <f>INDEX(TrustCAHUB_map!$A$2:$D$139,MATCH($C80,TrustCAHUB_map!$A$2:$A$139,FALSE),3)</f>
        <v>West Yorkshire</v>
      </c>
      <c r="J80" t="str">
        <f>INDEX(TrustCAHUB_map!$A$2:$D$139,MATCH($C80,TrustCAHUB_map!$A$2:$A$139,FALSE),4)</f>
        <v>Yorkshire and Humber</v>
      </c>
    </row>
    <row r="81" spans="1:10" x14ac:dyDescent="0.3">
      <c r="A81" t="str">
        <f t="shared" si="1"/>
        <v>'RAE2015Curative50-69'</v>
      </c>
      <c r="B81">
        <v>2015</v>
      </c>
      <c r="C81" t="s">
        <v>173</v>
      </c>
      <c r="D81" t="s">
        <v>7</v>
      </c>
      <c r="E81" t="s">
        <v>627</v>
      </c>
      <c r="F81">
        <v>138</v>
      </c>
      <c r="G81">
        <v>2</v>
      </c>
      <c r="H81" t="str">
        <f>INDEX(Bar_data!$A$3:$B$140,MATCH(C81,Bar_data!$A$3:$A$140,FALSE),2)</f>
        <v>Trust010</v>
      </c>
      <c r="I81" t="str">
        <f>INDEX(TrustCAHUB_map!$A$2:$D$139,MATCH($C81,TrustCAHUB_map!$A$2:$A$139,FALSE),3)</f>
        <v>West Yorkshire</v>
      </c>
      <c r="J81" t="str">
        <f>INDEX(TrustCAHUB_map!$A$2:$D$139,MATCH($C81,TrustCAHUB_map!$A$2:$A$139,FALSE),4)</f>
        <v>Yorkshire and Humber</v>
      </c>
    </row>
    <row r="82" spans="1:10" x14ac:dyDescent="0.3">
      <c r="A82" t="str">
        <f t="shared" si="1"/>
        <v>'RAE2015Palliative50-69'</v>
      </c>
      <c r="B82">
        <v>2015</v>
      </c>
      <c r="C82" t="s">
        <v>173</v>
      </c>
      <c r="D82" t="s">
        <v>8</v>
      </c>
      <c r="E82" t="s">
        <v>627</v>
      </c>
      <c r="F82">
        <v>114</v>
      </c>
      <c r="G82">
        <v>3</v>
      </c>
      <c r="H82" t="str">
        <f>INDEX(Bar_data!$A$3:$B$140,MATCH(C82,Bar_data!$A$3:$A$140,FALSE),2)</f>
        <v>Trust010</v>
      </c>
      <c r="I82" t="str">
        <f>INDEX(TrustCAHUB_map!$A$2:$D$139,MATCH($C82,TrustCAHUB_map!$A$2:$A$139,FALSE),3)</f>
        <v>West Yorkshire</v>
      </c>
      <c r="J82" t="str">
        <f>INDEX(TrustCAHUB_map!$A$2:$D$139,MATCH($C82,TrustCAHUB_map!$A$2:$A$139,FALSE),4)</f>
        <v>Yorkshire and Humber</v>
      </c>
    </row>
    <row r="83" spans="1:10" x14ac:dyDescent="0.3">
      <c r="A83" t="str">
        <f t="shared" si="1"/>
        <v>'RAE2015Curative70+'</v>
      </c>
      <c r="B83">
        <v>2015</v>
      </c>
      <c r="C83" t="s">
        <v>173</v>
      </c>
      <c r="D83" t="s">
        <v>7</v>
      </c>
      <c r="E83" t="s">
        <v>628</v>
      </c>
      <c r="F83">
        <v>47</v>
      </c>
      <c r="G83">
        <v>1</v>
      </c>
      <c r="H83" t="str">
        <f>INDEX(Bar_data!$A$3:$B$140,MATCH(C83,Bar_data!$A$3:$A$140,FALSE),2)</f>
        <v>Trust010</v>
      </c>
      <c r="I83" t="str">
        <f>INDEX(TrustCAHUB_map!$A$2:$D$139,MATCH($C83,TrustCAHUB_map!$A$2:$A$139,FALSE),3)</f>
        <v>West Yorkshire</v>
      </c>
      <c r="J83" t="str">
        <f>INDEX(TrustCAHUB_map!$A$2:$D$139,MATCH($C83,TrustCAHUB_map!$A$2:$A$139,FALSE),4)</f>
        <v>Yorkshire and Humber</v>
      </c>
    </row>
    <row r="84" spans="1:10" x14ac:dyDescent="0.3">
      <c r="A84" t="str">
        <f t="shared" si="1"/>
        <v>'RAE2015Palliative70+'</v>
      </c>
      <c r="B84">
        <v>2015</v>
      </c>
      <c r="C84" t="s">
        <v>173</v>
      </c>
      <c r="D84" t="s">
        <v>8</v>
      </c>
      <c r="E84" t="s">
        <v>628</v>
      </c>
      <c r="F84">
        <v>59</v>
      </c>
      <c r="G84">
        <v>2</v>
      </c>
      <c r="H84" t="str">
        <f>INDEX(Bar_data!$A$3:$B$140,MATCH(C84,Bar_data!$A$3:$A$140,FALSE),2)</f>
        <v>Trust010</v>
      </c>
      <c r="I84" t="str">
        <f>INDEX(TrustCAHUB_map!$A$2:$D$139,MATCH($C84,TrustCAHUB_map!$A$2:$A$139,FALSE),3)</f>
        <v>West Yorkshire</v>
      </c>
      <c r="J84" t="str">
        <f>INDEX(TrustCAHUB_map!$A$2:$D$139,MATCH($C84,TrustCAHUB_map!$A$2:$A$139,FALSE),4)</f>
        <v>Yorkshire and Humber</v>
      </c>
    </row>
    <row r="85" spans="1:10" x14ac:dyDescent="0.3">
      <c r="A85" t="str">
        <f t="shared" si="1"/>
        <v>'RAE2015Not assigned70+'</v>
      </c>
      <c r="B85">
        <v>2015</v>
      </c>
      <c r="C85" t="s">
        <v>173</v>
      </c>
      <c r="D85" t="s">
        <v>477</v>
      </c>
      <c r="E85" t="s">
        <v>628</v>
      </c>
      <c r="F85">
        <v>47</v>
      </c>
      <c r="G85">
        <v>6</v>
      </c>
      <c r="H85" t="str">
        <f>INDEX(Bar_data!$A$3:$B$140,MATCH(C85,Bar_data!$A$3:$A$140,FALSE),2)</f>
        <v>Trust010</v>
      </c>
      <c r="I85" t="str">
        <f>INDEX(TrustCAHUB_map!$A$2:$D$139,MATCH($C85,TrustCAHUB_map!$A$2:$A$139,FALSE),3)</f>
        <v>West Yorkshire</v>
      </c>
      <c r="J85" t="str">
        <f>INDEX(TrustCAHUB_map!$A$2:$D$139,MATCH($C85,TrustCAHUB_map!$A$2:$A$139,FALSE),4)</f>
        <v>Yorkshire and Humber</v>
      </c>
    </row>
    <row r="86" spans="1:10" x14ac:dyDescent="0.3">
      <c r="A86" t="str">
        <f t="shared" si="1"/>
        <v>'RAJ2015Curative18-49'</v>
      </c>
      <c r="B86">
        <v>2015</v>
      </c>
      <c r="C86" t="s">
        <v>174</v>
      </c>
      <c r="D86" t="s">
        <v>7</v>
      </c>
      <c r="E86" t="s">
        <v>153</v>
      </c>
      <c r="F86">
        <v>181</v>
      </c>
      <c r="G86">
        <v>2</v>
      </c>
      <c r="H86" t="str">
        <f>INDEX(Bar_data!$A$3:$B$140,MATCH(C86,Bar_data!$A$3:$A$140,FALSE),2)</f>
        <v>Trust011</v>
      </c>
      <c r="I86" t="str">
        <f>INDEX(TrustCAHUB_map!$A$2:$D$139,MATCH($C86,TrustCAHUB_map!$A$2:$A$139,FALSE),3)</f>
        <v>East of England</v>
      </c>
      <c r="J86" t="str">
        <f>INDEX(TrustCAHUB_map!$A$2:$D$139,MATCH($C86,TrustCAHUB_map!$A$2:$A$139,FALSE),4)</f>
        <v>East of England</v>
      </c>
    </row>
    <row r="87" spans="1:10" x14ac:dyDescent="0.3">
      <c r="A87" t="str">
        <f t="shared" si="1"/>
        <v>'RAJ2015Not assigned18-49'</v>
      </c>
      <c r="B87">
        <v>2015</v>
      </c>
      <c r="C87" t="s">
        <v>174</v>
      </c>
      <c r="D87" t="s">
        <v>477</v>
      </c>
      <c r="E87" t="s">
        <v>153</v>
      </c>
      <c r="F87">
        <v>2</v>
      </c>
      <c r="G87">
        <v>0</v>
      </c>
      <c r="H87" t="str">
        <f>INDEX(Bar_data!$A$3:$B$140,MATCH(C87,Bar_data!$A$3:$A$140,FALSE),2)</f>
        <v>Trust011</v>
      </c>
      <c r="I87" t="str">
        <f>INDEX(TrustCAHUB_map!$A$2:$D$139,MATCH($C87,TrustCAHUB_map!$A$2:$A$139,FALSE),3)</f>
        <v>East of England</v>
      </c>
      <c r="J87" t="str">
        <f>INDEX(TrustCAHUB_map!$A$2:$D$139,MATCH($C87,TrustCAHUB_map!$A$2:$A$139,FALSE),4)</f>
        <v>East of England</v>
      </c>
    </row>
    <row r="88" spans="1:10" x14ac:dyDescent="0.3">
      <c r="A88" t="str">
        <f t="shared" si="1"/>
        <v>'RAJ2015Palliative18-49'</v>
      </c>
      <c r="B88">
        <v>2015</v>
      </c>
      <c r="C88" t="s">
        <v>174</v>
      </c>
      <c r="D88" t="s">
        <v>8</v>
      </c>
      <c r="E88" t="s">
        <v>153</v>
      </c>
      <c r="F88">
        <v>53</v>
      </c>
      <c r="G88">
        <v>6</v>
      </c>
      <c r="H88" t="str">
        <f>INDEX(Bar_data!$A$3:$B$140,MATCH(C88,Bar_data!$A$3:$A$140,FALSE),2)</f>
        <v>Trust011</v>
      </c>
      <c r="I88" t="str">
        <f>INDEX(TrustCAHUB_map!$A$2:$D$139,MATCH($C88,TrustCAHUB_map!$A$2:$A$139,FALSE),3)</f>
        <v>East of England</v>
      </c>
      <c r="J88" t="str">
        <f>INDEX(TrustCAHUB_map!$A$2:$D$139,MATCH($C88,TrustCAHUB_map!$A$2:$A$139,FALSE),4)</f>
        <v>East of England</v>
      </c>
    </row>
    <row r="89" spans="1:10" x14ac:dyDescent="0.3">
      <c r="A89" t="str">
        <f t="shared" si="1"/>
        <v>'RAJ2015Not assigned50-69'</v>
      </c>
      <c r="B89">
        <v>2015</v>
      </c>
      <c r="C89" t="s">
        <v>174</v>
      </c>
      <c r="D89" t="s">
        <v>477</v>
      </c>
      <c r="E89" t="s">
        <v>627</v>
      </c>
      <c r="F89">
        <v>3</v>
      </c>
      <c r="G89">
        <v>1</v>
      </c>
      <c r="H89" t="str">
        <f>INDEX(Bar_data!$A$3:$B$140,MATCH(C89,Bar_data!$A$3:$A$140,FALSE),2)</f>
        <v>Trust011</v>
      </c>
      <c r="I89" t="str">
        <f>INDEX(TrustCAHUB_map!$A$2:$D$139,MATCH($C89,TrustCAHUB_map!$A$2:$A$139,FALSE),3)</f>
        <v>East of England</v>
      </c>
      <c r="J89" t="str">
        <f>INDEX(TrustCAHUB_map!$A$2:$D$139,MATCH($C89,TrustCAHUB_map!$A$2:$A$139,FALSE),4)</f>
        <v>East of England</v>
      </c>
    </row>
    <row r="90" spans="1:10" x14ac:dyDescent="0.3">
      <c r="A90" t="str">
        <f t="shared" si="1"/>
        <v>'RAJ2015Curative50-69'</v>
      </c>
      <c r="B90">
        <v>2015</v>
      </c>
      <c r="C90" t="s">
        <v>174</v>
      </c>
      <c r="D90" t="s">
        <v>7</v>
      </c>
      <c r="E90" t="s">
        <v>627</v>
      </c>
      <c r="F90">
        <v>367</v>
      </c>
      <c r="G90">
        <v>2</v>
      </c>
      <c r="H90" t="str">
        <f>INDEX(Bar_data!$A$3:$B$140,MATCH(C90,Bar_data!$A$3:$A$140,FALSE),2)</f>
        <v>Trust011</v>
      </c>
      <c r="I90" t="str">
        <f>INDEX(TrustCAHUB_map!$A$2:$D$139,MATCH($C90,TrustCAHUB_map!$A$2:$A$139,FALSE),3)</f>
        <v>East of England</v>
      </c>
      <c r="J90" t="str">
        <f>INDEX(TrustCAHUB_map!$A$2:$D$139,MATCH($C90,TrustCAHUB_map!$A$2:$A$139,FALSE),4)</f>
        <v>East of England</v>
      </c>
    </row>
    <row r="91" spans="1:10" x14ac:dyDescent="0.3">
      <c r="A91" t="str">
        <f t="shared" si="1"/>
        <v>'RAJ2015Palliative50-69'</v>
      </c>
      <c r="B91">
        <v>2015</v>
      </c>
      <c r="C91" t="s">
        <v>174</v>
      </c>
      <c r="D91" t="s">
        <v>8</v>
      </c>
      <c r="E91" t="s">
        <v>627</v>
      </c>
      <c r="F91">
        <v>349</v>
      </c>
      <c r="G91">
        <v>44</v>
      </c>
      <c r="H91" t="str">
        <f>INDEX(Bar_data!$A$3:$B$140,MATCH(C91,Bar_data!$A$3:$A$140,FALSE),2)</f>
        <v>Trust011</v>
      </c>
      <c r="I91" t="str">
        <f>INDEX(TrustCAHUB_map!$A$2:$D$139,MATCH($C91,TrustCAHUB_map!$A$2:$A$139,FALSE),3)</f>
        <v>East of England</v>
      </c>
      <c r="J91" t="str">
        <f>INDEX(TrustCAHUB_map!$A$2:$D$139,MATCH($C91,TrustCAHUB_map!$A$2:$A$139,FALSE),4)</f>
        <v>East of England</v>
      </c>
    </row>
    <row r="92" spans="1:10" x14ac:dyDescent="0.3">
      <c r="A92" t="str">
        <f t="shared" si="1"/>
        <v>'RAJ2015Curative70+'</v>
      </c>
      <c r="B92">
        <v>2015</v>
      </c>
      <c r="C92" t="s">
        <v>174</v>
      </c>
      <c r="D92" t="s">
        <v>7</v>
      </c>
      <c r="E92" t="s">
        <v>628</v>
      </c>
      <c r="F92">
        <v>132</v>
      </c>
      <c r="G92">
        <v>1</v>
      </c>
      <c r="H92" t="str">
        <f>INDEX(Bar_data!$A$3:$B$140,MATCH(C92,Bar_data!$A$3:$A$140,FALSE),2)</f>
        <v>Trust011</v>
      </c>
      <c r="I92" t="str">
        <f>INDEX(TrustCAHUB_map!$A$2:$D$139,MATCH($C92,TrustCAHUB_map!$A$2:$A$139,FALSE),3)</f>
        <v>East of England</v>
      </c>
      <c r="J92" t="str">
        <f>INDEX(TrustCAHUB_map!$A$2:$D$139,MATCH($C92,TrustCAHUB_map!$A$2:$A$139,FALSE),4)</f>
        <v>East of England</v>
      </c>
    </row>
    <row r="93" spans="1:10" x14ac:dyDescent="0.3">
      <c r="A93" t="str">
        <f t="shared" si="1"/>
        <v>'RAJ2015Palliative70+'</v>
      </c>
      <c r="B93">
        <v>2015</v>
      </c>
      <c r="C93" t="s">
        <v>174</v>
      </c>
      <c r="D93" t="s">
        <v>8</v>
      </c>
      <c r="E93" t="s">
        <v>628</v>
      </c>
      <c r="F93">
        <v>352</v>
      </c>
      <c r="G93">
        <v>27</v>
      </c>
      <c r="H93" t="str">
        <f>INDEX(Bar_data!$A$3:$B$140,MATCH(C93,Bar_data!$A$3:$A$140,FALSE),2)</f>
        <v>Trust011</v>
      </c>
      <c r="I93" t="str">
        <f>INDEX(TrustCAHUB_map!$A$2:$D$139,MATCH($C93,TrustCAHUB_map!$A$2:$A$139,FALSE),3)</f>
        <v>East of England</v>
      </c>
      <c r="J93" t="str">
        <f>INDEX(TrustCAHUB_map!$A$2:$D$139,MATCH($C93,TrustCAHUB_map!$A$2:$A$139,FALSE),4)</f>
        <v>East of England</v>
      </c>
    </row>
    <row r="94" spans="1:10" x14ac:dyDescent="0.3">
      <c r="A94" t="str">
        <f t="shared" si="1"/>
        <v>'RAJ2015Not assigned70+'</v>
      </c>
      <c r="B94">
        <v>2015</v>
      </c>
      <c r="C94" t="s">
        <v>174</v>
      </c>
      <c r="D94" t="s">
        <v>477</v>
      </c>
      <c r="E94" t="s">
        <v>628</v>
      </c>
      <c r="F94">
        <v>3</v>
      </c>
      <c r="G94">
        <v>1</v>
      </c>
      <c r="H94" t="str">
        <f>INDEX(Bar_data!$A$3:$B$140,MATCH(C94,Bar_data!$A$3:$A$140,FALSE),2)</f>
        <v>Trust011</v>
      </c>
      <c r="I94" t="str">
        <f>INDEX(TrustCAHUB_map!$A$2:$D$139,MATCH($C94,TrustCAHUB_map!$A$2:$A$139,FALSE),3)</f>
        <v>East of England</v>
      </c>
      <c r="J94" t="str">
        <f>INDEX(TrustCAHUB_map!$A$2:$D$139,MATCH($C94,TrustCAHUB_map!$A$2:$A$139,FALSE),4)</f>
        <v>East of England</v>
      </c>
    </row>
    <row r="95" spans="1:10" x14ac:dyDescent="0.3">
      <c r="A95" t="str">
        <f t="shared" si="1"/>
        <v>'RAL2015Curative18-49'</v>
      </c>
      <c r="B95">
        <v>2015</v>
      </c>
      <c r="C95" t="s">
        <v>175</v>
      </c>
      <c r="D95" t="s">
        <v>7</v>
      </c>
      <c r="E95" t="s">
        <v>153</v>
      </c>
      <c r="F95">
        <v>117</v>
      </c>
      <c r="G95">
        <v>1</v>
      </c>
      <c r="H95" t="str">
        <f>INDEX(Bar_data!$A$3:$B$140,MATCH(C95,Bar_data!$A$3:$A$140,FALSE),2)</f>
        <v>Trust012</v>
      </c>
      <c r="I95" t="str">
        <f>INDEX(TrustCAHUB_map!$A$2:$D$139,MATCH($C95,TrustCAHUB_map!$A$2:$A$139,FALSE),3)</f>
        <v>North Central and North East London</v>
      </c>
      <c r="J95" t="str">
        <f>INDEX(TrustCAHUB_map!$A$2:$D$139,MATCH($C95,TrustCAHUB_map!$A$2:$A$139,FALSE),4)</f>
        <v>London</v>
      </c>
    </row>
    <row r="96" spans="1:10" x14ac:dyDescent="0.3">
      <c r="A96" t="str">
        <f t="shared" si="1"/>
        <v>'RAL2015Palliative18-49'</v>
      </c>
      <c r="B96">
        <v>2015</v>
      </c>
      <c r="C96" t="s">
        <v>175</v>
      </c>
      <c r="D96" t="s">
        <v>8</v>
      </c>
      <c r="E96" t="s">
        <v>153</v>
      </c>
      <c r="F96">
        <v>72</v>
      </c>
      <c r="G96">
        <v>6</v>
      </c>
      <c r="H96" t="str">
        <f>INDEX(Bar_data!$A$3:$B$140,MATCH(C96,Bar_data!$A$3:$A$140,FALSE),2)</f>
        <v>Trust012</v>
      </c>
      <c r="I96" t="str">
        <f>INDEX(TrustCAHUB_map!$A$2:$D$139,MATCH($C96,TrustCAHUB_map!$A$2:$A$139,FALSE),3)</f>
        <v>North Central and North East London</v>
      </c>
      <c r="J96" t="str">
        <f>INDEX(TrustCAHUB_map!$A$2:$D$139,MATCH($C96,TrustCAHUB_map!$A$2:$A$139,FALSE),4)</f>
        <v>London</v>
      </c>
    </row>
    <row r="97" spans="1:10" x14ac:dyDescent="0.3">
      <c r="A97" t="str">
        <f t="shared" si="1"/>
        <v>'RAL2015Palliative50-69'</v>
      </c>
      <c r="B97">
        <v>2015</v>
      </c>
      <c r="C97" t="s">
        <v>175</v>
      </c>
      <c r="D97" t="s">
        <v>8</v>
      </c>
      <c r="E97" t="s">
        <v>627</v>
      </c>
      <c r="F97">
        <v>222</v>
      </c>
      <c r="G97">
        <v>8</v>
      </c>
      <c r="H97" t="str">
        <f>INDEX(Bar_data!$A$3:$B$140,MATCH(C97,Bar_data!$A$3:$A$140,FALSE),2)</f>
        <v>Trust012</v>
      </c>
      <c r="I97" t="str">
        <f>INDEX(TrustCAHUB_map!$A$2:$D$139,MATCH($C97,TrustCAHUB_map!$A$2:$A$139,FALSE),3)</f>
        <v>North Central and North East London</v>
      </c>
      <c r="J97" t="str">
        <f>INDEX(TrustCAHUB_map!$A$2:$D$139,MATCH($C97,TrustCAHUB_map!$A$2:$A$139,FALSE),4)</f>
        <v>London</v>
      </c>
    </row>
    <row r="98" spans="1:10" x14ac:dyDescent="0.3">
      <c r="A98" t="str">
        <f t="shared" si="1"/>
        <v>'RAL2015Curative50-69'</v>
      </c>
      <c r="B98">
        <v>2015</v>
      </c>
      <c r="C98" t="s">
        <v>175</v>
      </c>
      <c r="D98" t="s">
        <v>7</v>
      </c>
      <c r="E98" t="s">
        <v>627</v>
      </c>
      <c r="F98">
        <v>175</v>
      </c>
      <c r="G98">
        <v>6</v>
      </c>
      <c r="H98" t="str">
        <f>INDEX(Bar_data!$A$3:$B$140,MATCH(C98,Bar_data!$A$3:$A$140,FALSE),2)</f>
        <v>Trust012</v>
      </c>
      <c r="I98" t="str">
        <f>INDEX(TrustCAHUB_map!$A$2:$D$139,MATCH($C98,TrustCAHUB_map!$A$2:$A$139,FALSE),3)</f>
        <v>North Central and North East London</v>
      </c>
      <c r="J98" t="str">
        <f>INDEX(TrustCAHUB_map!$A$2:$D$139,MATCH($C98,TrustCAHUB_map!$A$2:$A$139,FALSE),4)</f>
        <v>London</v>
      </c>
    </row>
    <row r="99" spans="1:10" x14ac:dyDescent="0.3">
      <c r="A99" t="str">
        <f t="shared" si="1"/>
        <v>'RAL2015Palliative70+'</v>
      </c>
      <c r="B99">
        <v>2015</v>
      </c>
      <c r="C99" t="s">
        <v>175</v>
      </c>
      <c r="D99" t="s">
        <v>8</v>
      </c>
      <c r="E99" t="s">
        <v>628</v>
      </c>
      <c r="F99">
        <v>204</v>
      </c>
      <c r="G99">
        <v>18</v>
      </c>
      <c r="H99" t="str">
        <f>INDEX(Bar_data!$A$3:$B$140,MATCH(C99,Bar_data!$A$3:$A$140,FALSE),2)</f>
        <v>Trust012</v>
      </c>
      <c r="I99" t="str">
        <f>INDEX(TrustCAHUB_map!$A$2:$D$139,MATCH($C99,TrustCAHUB_map!$A$2:$A$139,FALSE),3)</f>
        <v>North Central and North East London</v>
      </c>
      <c r="J99" t="str">
        <f>INDEX(TrustCAHUB_map!$A$2:$D$139,MATCH($C99,TrustCAHUB_map!$A$2:$A$139,FALSE),4)</f>
        <v>London</v>
      </c>
    </row>
    <row r="100" spans="1:10" x14ac:dyDescent="0.3">
      <c r="A100" t="str">
        <f t="shared" si="1"/>
        <v>'RAL2015Curative70+'</v>
      </c>
      <c r="B100">
        <v>2015</v>
      </c>
      <c r="C100" t="s">
        <v>175</v>
      </c>
      <c r="D100" t="s">
        <v>7</v>
      </c>
      <c r="E100" t="s">
        <v>628</v>
      </c>
      <c r="F100">
        <v>109</v>
      </c>
      <c r="G100">
        <v>7</v>
      </c>
      <c r="H100" t="str">
        <f>INDEX(Bar_data!$A$3:$B$140,MATCH(C100,Bar_data!$A$3:$A$140,FALSE),2)</f>
        <v>Trust012</v>
      </c>
      <c r="I100" t="str">
        <f>INDEX(TrustCAHUB_map!$A$2:$D$139,MATCH($C100,TrustCAHUB_map!$A$2:$A$139,FALSE),3)</f>
        <v>North Central and North East London</v>
      </c>
      <c r="J100" t="str">
        <f>INDEX(TrustCAHUB_map!$A$2:$D$139,MATCH($C100,TrustCAHUB_map!$A$2:$A$139,FALSE),4)</f>
        <v>London</v>
      </c>
    </row>
    <row r="101" spans="1:10" x14ac:dyDescent="0.3">
      <c r="A101" t="str">
        <f t="shared" si="1"/>
        <v>'RAP2015Not assigned18-49'</v>
      </c>
      <c r="B101">
        <v>2015</v>
      </c>
      <c r="C101" t="s">
        <v>176</v>
      </c>
      <c r="D101" t="s">
        <v>477</v>
      </c>
      <c r="E101" t="s">
        <v>153</v>
      </c>
      <c r="F101">
        <v>1</v>
      </c>
      <c r="G101">
        <v>0</v>
      </c>
      <c r="H101" t="str">
        <f>INDEX(Bar_data!$A$3:$B$140,MATCH(C101,Bar_data!$A$3:$A$140,FALSE),2)</f>
        <v>Trust013</v>
      </c>
      <c r="I101" t="str">
        <f>INDEX(TrustCAHUB_map!$A$2:$D$139,MATCH($C101,TrustCAHUB_map!$A$2:$A$139,FALSE),3)</f>
        <v>North Central and North East London</v>
      </c>
      <c r="J101" t="str">
        <f>INDEX(TrustCAHUB_map!$A$2:$D$139,MATCH($C101,TrustCAHUB_map!$A$2:$A$139,FALSE),4)</f>
        <v>London</v>
      </c>
    </row>
    <row r="102" spans="1:10" x14ac:dyDescent="0.3">
      <c r="A102" t="str">
        <f t="shared" si="1"/>
        <v>'RAP2015Palliative18-49'</v>
      </c>
      <c r="B102">
        <v>2015</v>
      </c>
      <c r="C102" t="s">
        <v>176</v>
      </c>
      <c r="D102" t="s">
        <v>8</v>
      </c>
      <c r="E102" t="s">
        <v>153</v>
      </c>
      <c r="F102">
        <v>25</v>
      </c>
      <c r="G102">
        <v>3</v>
      </c>
      <c r="H102" t="str">
        <f>INDEX(Bar_data!$A$3:$B$140,MATCH(C102,Bar_data!$A$3:$A$140,FALSE),2)</f>
        <v>Trust013</v>
      </c>
      <c r="I102" t="str">
        <f>INDEX(TrustCAHUB_map!$A$2:$D$139,MATCH($C102,TrustCAHUB_map!$A$2:$A$139,FALSE),3)</f>
        <v>North Central and North East London</v>
      </c>
      <c r="J102" t="str">
        <f>INDEX(TrustCAHUB_map!$A$2:$D$139,MATCH($C102,TrustCAHUB_map!$A$2:$A$139,FALSE),4)</f>
        <v>London</v>
      </c>
    </row>
    <row r="103" spans="1:10" x14ac:dyDescent="0.3">
      <c r="A103" t="str">
        <f t="shared" si="1"/>
        <v>'RAP2015Curative18-49'</v>
      </c>
      <c r="B103">
        <v>2015</v>
      </c>
      <c r="C103" t="s">
        <v>176</v>
      </c>
      <c r="D103" t="s">
        <v>7</v>
      </c>
      <c r="E103" t="s">
        <v>153</v>
      </c>
      <c r="F103">
        <v>93</v>
      </c>
      <c r="G103">
        <v>0</v>
      </c>
      <c r="H103" t="str">
        <f>INDEX(Bar_data!$A$3:$B$140,MATCH(C103,Bar_data!$A$3:$A$140,FALSE),2)</f>
        <v>Trust013</v>
      </c>
      <c r="I103" t="str">
        <f>INDEX(TrustCAHUB_map!$A$2:$D$139,MATCH($C103,TrustCAHUB_map!$A$2:$A$139,FALSE),3)</f>
        <v>North Central and North East London</v>
      </c>
      <c r="J103" t="str">
        <f>INDEX(TrustCAHUB_map!$A$2:$D$139,MATCH($C103,TrustCAHUB_map!$A$2:$A$139,FALSE),4)</f>
        <v>London</v>
      </c>
    </row>
    <row r="104" spans="1:10" x14ac:dyDescent="0.3">
      <c r="A104" t="str">
        <f t="shared" si="1"/>
        <v>'RAP2015Not assigned50-69'</v>
      </c>
      <c r="B104">
        <v>2015</v>
      </c>
      <c r="C104" t="s">
        <v>176</v>
      </c>
      <c r="D104" t="s">
        <v>477</v>
      </c>
      <c r="E104" t="s">
        <v>627</v>
      </c>
      <c r="F104">
        <v>6</v>
      </c>
      <c r="G104">
        <v>0</v>
      </c>
      <c r="H104" t="str">
        <f>INDEX(Bar_data!$A$3:$B$140,MATCH(C104,Bar_data!$A$3:$A$140,FALSE),2)</f>
        <v>Trust013</v>
      </c>
      <c r="I104" t="str">
        <f>INDEX(TrustCAHUB_map!$A$2:$D$139,MATCH($C104,TrustCAHUB_map!$A$2:$A$139,FALSE),3)</f>
        <v>North Central and North East London</v>
      </c>
      <c r="J104" t="str">
        <f>INDEX(TrustCAHUB_map!$A$2:$D$139,MATCH($C104,TrustCAHUB_map!$A$2:$A$139,FALSE),4)</f>
        <v>London</v>
      </c>
    </row>
    <row r="105" spans="1:10" x14ac:dyDescent="0.3">
      <c r="A105" t="str">
        <f t="shared" si="1"/>
        <v>'RAP2015Curative50-69'</v>
      </c>
      <c r="B105">
        <v>2015</v>
      </c>
      <c r="C105" t="s">
        <v>176</v>
      </c>
      <c r="D105" t="s">
        <v>7</v>
      </c>
      <c r="E105" t="s">
        <v>627</v>
      </c>
      <c r="F105">
        <v>185</v>
      </c>
      <c r="G105">
        <v>1</v>
      </c>
      <c r="H105" t="str">
        <f>INDEX(Bar_data!$A$3:$B$140,MATCH(C105,Bar_data!$A$3:$A$140,FALSE),2)</f>
        <v>Trust013</v>
      </c>
      <c r="I105" t="str">
        <f>INDEX(TrustCAHUB_map!$A$2:$D$139,MATCH($C105,TrustCAHUB_map!$A$2:$A$139,FALSE),3)</f>
        <v>North Central and North East London</v>
      </c>
      <c r="J105" t="str">
        <f>INDEX(TrustCAHUB_map!$A$2:$D$139,MATCH($C105,TrustCAHUB_map!$A$2:$A$139,FALSE),4)</f>
        <v>London</v>
      </c>
    </row>
    <row r="106" spans="1:10" x14ac:dyDescent="0.3">
      <c r="A106" t="str">
        <f t="shared" si="1"/>
        <v>'RAP2015Palliative50-69'</v>
      </c>
      <c r="B106">
        <v>2015</v>
      </c>
      <c r="C106" t="s">
        <v>176</v>
      </c>
      <c r="D106" t="s">
        <v>8</v>
      </c>
      <c r="E106" t="s">
        <v>627</v>
      </c>
      <c r="F106">
        <v>108</v>
      </c>
      <c r="G106">
        <v>11</v>
      </c>
      <c r="H106" t="str">
        <f>INDEX(Bar_data!$A$3:$B$140,MATCH(C106,Bar_data!$A$3:$A$140,FALSE),2)</f>
        <v>Trust013</v>
      </c>
      <c r="I106" t="str">
        <f>INDEX(TrustCAHUB_map!$A$2:$D$139,MATCH($C106,TrustCAHUB_map!$A$2:$A$139,FALSE),3)</f>
        <v>North Central and North East London</v>
      </c>
      <c r="J106" t="str">
        <f>INDEX(TrustCAHUB_map!$A$2:$D$139,MATCH($C106,TrustCAHUB_map!$A$2:$A$139,FALSE),4)</f>
        <v>London</v>
      </c>
    </row>
    <row r="107" spans="1:10" x14ac:dyDescent="0.3">
      <c r="A107" t="str">
        <f t="shared" si="1"/>
        <v>'RAP2015Not assigned70+'</v>
      </c>
      <c r="B107">
        <v>2015</v>
      </c>
      <c r="C107" t="s">
        <v>176</v>
      </c>
      <c r="D107" t="s">
        <v>477</v>
      </c>
      <c r="E107" t="s">
        <v>628</v>
      </c>
      <c r="F107">
        <v>6</v>
      </c>
      <c r="G107">
        <v>1</v>
      </c>
      <c r="H107" t="str">
        <f>INDEX(Bar_data!$A$3:$B$140,MATCH(C107,Bar_data!$A$3:$A$140,FALSE),2)</f>
        <v>Trust013</v>
      </c>
      <c r="I107" t="str">
        <f>INDEX(TrustCAHUB_map!$A$2:$D$139,MATCH($C107,TrustCAHUB_map!$A$2:$A$139,FALSE),3)</f>
        <v>North Central and North East London</v>
      </c>
      <c r="J107" t="str">
        <f>INDEX(TrustCAHUB_map!$A$2:$D$139,MATCH($C107,TrustCAHUB_map!$A$2:$A$139,FALSE),4)</f>
        <v>London</v>
      </c>
    </row>
    <row r="108" spans="1:10" x14ac:dyDescent="0.3">
      <c r="A108" t="str">
        <f t="shared" si="1"/>
        <v>'RAP2015Palliative70+'</v>
      </c>
      <c r="B108">
        <v>2015</v>
      </c>
      <c r="C108" t="s">
        <v>176</v>
      </c>
      <c r="D108" t="s">
        <v>8</v>
      </c>
      <c r="E108" t="s">
        <v>628</v>
      </c>
      <c r="F108">
        <v>119</v>
      </c>
      <c r="G108">
        <v>14</v>
      </c>
      <c r="H108" t="str">
        <f>INDEX(Bar_data!$A$3:$B$140,MATCH(C108,Bar_data!$A$3:$A$140,FALSE),2)</f>
        <v>Trust013</v>
      </c>
      <c r="I108" t="str">
        <f>INDEX(TrustCAHUB_map!$A$2:$D$139,MATCH($C108,TrustCAHUB_map!$A$2:$A$139,FALSE),3)</f>
        <v>North Central and North East London</v>
      </c>
      <c r="J108" t="str">
        <f>INDEX(TrustCAHUB_map!$A$2:$D$139,MATCH($C108,TrustCAHUB_map!$A$2:$A$139,FALSE),4)</f>
        <v>London</v>
      </c>
    </row>
    <row r="109" spans="1:10" x14ac:dyDescent="0.3">
      <c r="A109" t="str">
        <f t="shared" si="1"/>
        <v>'RAP2015Curative70+'</v>
      </c>
      <c r="B109">
        <v>2015</v>
      </c>
      <c r="C109" t="s">
        <v>176</v>
      </c>
      <c r="D109" t="s">
        <v>7</v>
      </c>
      <c r="E109" t="s">
        <v>628</v>
      </c>
      <c r="F109">
        <v>87</v>
      </c>
      <c r="G109">
        <v>4</v>
      </c>
      <c r="H109" t="str">
        <f>INDEX(Bar_data!$A$3:$B$140,MATCH(C109,Bar_data!$A$3:$A$140,FALSE),2)</f>
        <v>Trust013</v>
      </c>
      <c r="I109" t="str">
        <f>INDEX(TrustCAHUB_map!$A$2:$D$139,MATCH($C109,TrustCAHUB_map!$A$2:$A$139,FALSE),3)</f>
        <v>North Central and North East London</v>
      </c>
      <c r="J109" t="str">
        <f>INDEX(TrustCAHUB_map!$A$2:$D$139,MATCH($C109,TrustCAHUB_map!$A$2:$A$139,FALSE),4)</f>
        <v>London</v>
      </c>
    </row>
    <row r="110" spans="1:10" x14ac:dyDescent="0.3">
      <c r="A110" t="str">
        <f t="shared" si="1"/>
        <v>'RAS2015Curative18-49'</v>
      </c>
      <c r="B110">
        <v>2015</v>
      </c>
      <c r="C110" t="s">
        <v>177</v>
      </c>
      <c r="D110" t="s">
        <v>7</v>
      </c>
      <c r="E110" t="s">
        <v>153</v>
      </c>
      <c r="F110">
        <v>13</v>
      </c>
      <c r="G110">
        <v>1</v>
      </c>
      <c r="H110" t="str">
        <f>INDEX(Bar_data!$A$3:$B$140,MATCH(C110,Bar_data!$A$3:$A$140,FALSE),2)</f>
        <v>Trust014</v>
      </c>
      <c r="I110" t="str">
        <f>INDEX(TrustCAHUB_map!$A$2:$D$139,MATCH($C110,TrustCAHUB_map!$A$2:$A$139,FALSE),3)</f>
        <v>North West and South West London</v>
      </c>
      <c r="J110" t="str">
        <f>INDEX(TrustCAHUB_map!$A$2:$D$139,MATCH($C110,TrustCAHUB_map!$A$2:$A$139,FALSE),4)</f>
        <v>London</v>
      </c>
    </row>
    <row r="111" spans="1:10" x14ac:dyDescent="0.3">
      <c r="A111" t="str">
        <f t="shared" si="1"/>
        <v>'RAS2015Palliative50-69'</v>
      </c>
      <c r="B111">
        <v>2015</v>
      </c>
      <c r="C111" t="s">
        <v>177</v>
      </c>
      <c r="D111" t="s">
        <v>8</v>
      </c>
      <c r="E111" t="s">
        <v>627</v>
      </c>
      <c r="F111">
        <v>8</v>
      </c>
      <c r="G111">
        <v>0</v>
      </c>
      <c r="H111" t="str">
        <f>INDEX(Bar_data!$A$3:$B$140,MATCH(C111,Bar_data!$A$3:$A$140,FALSE),2)</f>
        <v>Trust014</v>
      </c>
      <c r="I111" t="str">
        <f>INDEX(TrustCAHUB_map!$A$2:$D$139,MATCH($C111,TrustCAHUB_map!$A$2:$A$139,FALSE),3)</f>
        <v>North West and South West London</v>
      </c>
      <c r="J111" t="str">
        <f>INDEX(TrustCAHUB_map!$A$2:$D$139,MATCH($C111,TrustCAHUB_map!$A$2:$A$139,FALSE),4)</f>
        <v>London</v>
      </c>
    </row>
    <row r="112" spans="1:10" x14ac:dyDescent="0.3">
      <c r="A112" t="str">
        <f t="shared" si="1"/>
        <v>'RAS2015Curative50-69'</v>
      </c>
      <c r="B112">
        <v>2015</v>
      </c>
      <c r="C112" t="s">
        <v>177</v>
      </c>
      <c r="D112" t="s">
        <v>7</v>
      </c>
      <c r="E112" t="s">
        <v>627</v>
      </c>
      <c r="F112">
        <v>21</v>
      </c>
      <c r="G112">
        <v>0</v>
      </c>
      <c r="H112" t="str">
        <f>INDEX(Bar_data!$A$3:$B$140,MATCH(C112,Bar_data!$A$3:$A$140,FALSE),2)</f>
        <v>Trust014</v>
      </c>
      <c r="I112" t="str">
        <f>INDEX(TrustCAHUB_map!$A$2:$D$139,MATCH($C112,TrustCAHUB_map!$A$2:$A$139,FALSE),3)</f>
        <v>North West and South West London</v>
      </c>
      <c r="J112" t="str">
        <f>INDEX(TrustCAHUB_map!$A$2:$D$139,MATCH($C112,TrustCAHUB_map!$A$2:$A$139,FALSE),4)</f>
        <v>London</v>
      </c>
    </row>
    <row r="113" spans="1:10" x14ac:dyDescent="0.3">
      <c r="A113" t="str">
        <f t="shared" si="1"/>
        <v>'RAS2015Palliative70+'</v>
      </c>
      <c r="B113">
        <v>2015</v>
      </c>
      <c r="C113" t="s">
        <v>177</v>
      </c>
      <c r="D113" t="s">
        <v>8</v>
      </c>
      <c r="E113" t="s">
        <v>628</v>
      </c>
      <c r="F113">
        <v>13</v>
      </c>
      <c r="G113">
        <v>0</v>
      </c>
      <c r="H113" t="str">
        <f>INDEX(Bar_data!$A$3:$B$140,MATCH(C113,Bar_data!$A$3:$A$140,FALSE),2)</f>
        <v>Trust014</v>
      </c>
      <c r="I113" t="str">
        <f>INDEX(TrustCAHUB_map!$A$2:$D$139,MATCH($C113,TrustCAHUB_map!$A$2:$A$139,FALSE),3)</f>
        <v>North West and South West London</v>
      </c>
      <c r="J113" t="str">
        <f>INDEX(TrustCAHUB_map!$A$2:$D$139,MATCH($C113,TrustCAHUB_map!$A$2:$A$139,FALSE),4)</f>
        <v>London</v>
      </c>
    </row>
    <row r="114" spans="1:10" x14ac:dyDescent="0.3">
      <c r="A114" t="str">
        <f t="shared" si="1"/>
        <v>'RAS2015Curative70+'</v>
      </c>
      <c r="B114">
        <v>2015</v>
      </c>
      <c r="C114" t="s">
        <v>177</v>
      </c>
      <c r="D114" t="s">
        <v>7</v>
      </c>
      <c r="E114" t="s">
        <v>628</v>
      </c>
      <c r="F114">
        <v>18</v>
      </c>
      <c r="G114">
        <v>0</v>
      </c>
      <c r="H114" t="str">
        <f>INDEX(Bar_data!$A$3:$B$140,MATCH(C114,Bar_data!$A$3:$A$140,FALSE),2)</f>
        <v>Trust014</v>
      </c>
      <c r="I114" t="str">
        <f>INDEX(TrustCAHUB_map!$A$2:$D$139,MATCH($C114,TrustCAHUB_map!$A$2:$A$139,FALSE),3)</f>
        <v>North West and South West London</v>
      </c>
      <c r="J114" t="str">
        <f>INDEX(TrustCAHUB_map!$A$2:$D$139,MATCH($C114,TrustCAHUB_map!$A$2:$A$139,FALSE),4)</f>
        <v>London</v>
      </c>
    </row>
    <row r="115" spans="1:10" x14ac:dyDescent="0.3">
      <c r="A115" t="str">
        <f t="shared" si="1"/>
        <v>'RAX2015Palliative18-49'</v>
      </c>
      <c r="B115">
        <v>2015</v>
      </c>
      <c r="C115" t="s">
        <v>178</v>
      </c>
      <c r="D115" t="s">
        <v>8</v>
      </c>
      <c r="E115" t="s">
        <v>153</v>
      </c>
      <c r="F115">
        <v>2</v>
      </c>
      <c r="G115">
        <v>0</v>
      </c>
      <c r="H115" t="str">
        <f>INDEX(Bar_data!$A$3:$B$140,MATCH(C115,Bar_data!$A$3:$A$140,FALSE),2)</f>
        <v>Trust015</v>
      </c>
      <c r="I115" t="str">
        <f>INDEX(TrustCAHUB_map!$A$2:$D$139,MATCH($C115,TrustCAHUB_map!$A$2:$A$139,FALSE),3)</f>
        <v>North West and South West London</v>
      </c>
      <c r="J115" t="str">
        <f>INDEX(TrustCAHUB_map!$A$2:$D$139,MATCH($C115,TrustCAHUB_map!$A$2:$A$139,FALSE),4)</f>
        <v>London</v>
      </c>
    </row>
    <row r="116" spans="1:10" x14ac:dyDescent="0.3">
      <c r="A116" t="str">
        <f t="shared" si="1"/>
        <v>'RAX2015Curative18-49'</v>
      </c>
      <c r="B116">
        <v>2015</v>
      </c>
      <c r="C116" t="s">
        <v>178</v>
      </c>
      <c r="D116" t="s">
        <v>7</v>
      </c>
      <c r="E116" t="s">
        <v>153</v>
      </c>
      <c r="F116">
        <v>6</v>
      </c>
      <c r="G116">
        <v>0</v>
      </c>
      <c r="H116" t="str">
        <f>INDEX(Bar_data!$A$3:$B$140,MATCH(C116,Bar_data!$A$3:$A$140,FALSE),2)</f>
        <v>Trust015</v>
      </c>
      <c r="I116" t="str">
        <f>INDEX(TrustCAHUB_map!$A$2:$D$139,MATCH($C116,TrustCAHUB_map!$A$2:$A$139,FALSE),3)</f>
        <v>North West and South West London</v>
      </c>
      <c r="J116" t="str">
        <f>INDEX(TrustCAHUB_map!$A$2:$D$139,MATCH($C116,TrustCAHUB_map!$A$2:$A$139,FALSE),4)</f>
        <v>London</v>
      </c>
    </row>
    <row r="117" spans="1:10" x14ac:dyDescent="0.3">
      <c r="A117" t="str">
        <f t="shared" si="1"/>
        <v>'RAX2015Palliative50-69'</v>
      </c>
      <c r="B117">
        <v>2015</v>
      </c>
      <c r="C117" t="s">
        <v>178</v>
      </c>
      <c r="D117" t="s">
        <v>8</v>
      </c>
      <c r="E117" t="s">
        <v>627</v>
      </c>
      <c r="F117">
        <v>11</v>
      </c>
      <c r="G117">
        <v>1</v>
      </c>
      <c r="H117" t="str">
        <f>INDEX(Bar_data!$A$3:$B$140,MATCH(C117,Bar_data!$A$3:$A$140,FALSE),2)</f>
        <v>Trust015</v>
      </c>
      <c r="I117" t="str">
        <f>INDEX(TrustCAHUB_map!$A$2:$D$139,MATCH($C117,TrustCAHUB_map!$A$2:$A$139,FALSE),3)</f>
        <v>North West and South West London</v>
      </c>
      <c r="J117" t="str">
        <f>INDEX(TrustCAHUB_map!$A$2:$D$139,MATCH($C117,TrustCAHUB_map!$A$2:$A$139,FALSE),4)</f>
        <v>London</v>
      </c>
    </row>
    <row r="118" spans="1:10" x14ac:dyDescent="0.3">
      <c r="A118" t="str">
        <f t="shared" si="1"/>
        <v>'RAX2015Curative50-69'</v>
      </c>
      <c r="B118">
        <v>2015</v>
      </c>
      <c r="C118" t="s">
        <v>178</v>
      </c>
      <c r="D118" t="s">
        <v>7</v>
      </c>
      <c r="E118" t="s">
        <v>627</v>
      </c>
      <c r="F118">
        <v>16</v>
      </c>
      <c r="G118">
        <v>0</v>
      </c>
      <c r="H118" t="str">
        <f>INDEX(Bar_data!$A$3:$B$140,MATCH(C118,Bar_data!$A$3:$A$140,FALSE),2)</f>
        <v>Trust015</v>
      </c>
      <c r="I118" t="str">
        <f>INDEX(TrustCAHUB_map!$A$2:$D$139,MATCH($C118,TrustCAHUB_map!$A$2:$A$139,FALSE),3)</f>
        <v>North West and South West London</v>
      </c>
      <c r="J118" t="str">
        <f>INDEX(TrustCAHUB_map!$A$2:$D$139,MATCH($C118,TrustCAHUB_map!$A$2:$A$139,FALSE),4)</f>
        <v>London</v>
      </c>
    </row>
    <row r="119" spans="1:10" x14ac:dyDescent="0.3">
      <c r="A119" t="str">
        <f t="shared" si="1"/>
        <v>'RAX2015Not assigned70+'</v>
      </c>
      <c r="B119">
        <v>2015</v>
      </c>
      <c r="C119" t="s">
        <v>178</v>
      </c>
      <c r="D119" t="s">
        <v>477</v>
      </c>
      <c r="E119" t="s">
        <v>628</v>
      </c>
      <c r="F119">
        <v>1</v>
      </c>
      <c r="G119">
        <v>0</v>
      </c>
      <c r="H119" t="str">
        <f>INDEX(Bar_data!$A$3:$B$140,MATCH(C119,Bar_data!$A$3:$A$140,FALSE),2)</f>
        <v>Trust015</v>
      </c>
      <c r="I119" t="str">
        <f>INDEX(TrustCAHUB_map!$A$2:$D$139,MATCH($C119,TrustCAHUB_map!$A$2:$A$139,FALSE),3)</f>
        <v>North West and South West London</v>
      </c>
      <c r="J119" t="str">
        <f>INDEX(TrustCAHUB_map!$A$2:$D$139,MATCH($C119,TrustCAHUB_map!$A$2:$A$139,FALSE),4)</f>
        <v>London</v>
      </c>
    </row>
    <row r="120" spans="1:10" x14ac:dyDescent="0.3">
      <c r="A120" t="str">
        <f t="shared" si="1"/>
        <v>'RAX2015Curative70+'</v>
      </c>
      <c r="B120">
        <v>2015</v>
      </c>
      <c r="C120" t="s">
        <v>178</v>
      </c>
      <c r="D120" t="s">
        <v>7</v>
      </c>
      <c r="E120" t="s">
        <v>628</v>
      </c>
      <c r="F120">
        <v>19</v>
      </c>
      <c r="G120">
        <v>0</v>
      </c>
      <c r="H120" t="str">
        <f>INDEX(Bar_data!$A$3:$B$140,MATCH(C120,Bar_data!$A$3:$A$140,FALSE),2)</f>
        <v>Trust015</v>
      </c>
      <c r="I120" t="str">
        <f>INDEX(TrustCAHUB_map!$A$2:$D$139,MATCH($C120,TrustCAHUB_map!$A$2:$A$139,FALSE),3)</f>
        <v>North West and South West London</v>
      </c>
      <c r="J120" t="str">
        <f>INDEX(TrustCAHUB_map!$A$2:$D$139,MATCH($C120,TrustCAHUB_map!$A$2:$A$139,FALSE),4)</f>
        <v>London</v>
      </c>
    </row>
    <row r="121" spans="1:10" x14ac:dyDescent="0.3">
      <c r="A121" t="str">
        <f t="shared" si="1"/>
        <v>'RAX2015Palliative70+'</v>
      </c>
      <c r="B121">
        <v>2015</v>
      </c>
      <c r="C121" t="s">
        <v>178</v>
      </c>
      <c r="D121" t="s">
        <v>8</v>
      </c>
      <c r="E121" t="s">
        <v>628</v>
      </c>
      <c r="F121">
        <v>23</v>
      </c>
      <c r="G121">
        <v>0</v>
      </c>
      <c r="H121" t="str">
        <f>INDEX(Bar_data!$A$3:$B$140,MATCH(C121,Bar_data!$A$3:$A$140,FALSE),2)</f>
        <v>Trust015</v>
      </c>
      <c r="I121" t="str">
        <f>INDEX(TrustCAHUB_map!$A$2:$D$139,MATCH($C121,TrustCAHUB_map!$A$2:$A$139,FALSE),3)</f>
        <v>North West and South West London</v>
      </c>
      <c r="J121" t="str">
        <f>INDEX(TrustCAHUB_map!$A$2:$D$139,MATCH($C121,TrustCAHUB_map!$A$2:$A$139,FALSE),4)</f>
        <v>London</v>
      </c>
    </row>
    <row r="122" spans="1:10" x14ac:dyDescent="0.3">
      <c r="A122" t="str">
        <f t="shared" si="1"/>
        <v>'RBA2015Curative18-49'</v>
      </c>
      <c r="B122">
        <v>2015</v>
      </c>
      <c r="C122" t="s">
        <v>179</v>
      </c>
      <c r="D122" t="s">
        <v>7</v>
      </c>
      <c r="E122" t="s">
        <v>153</v>
      </c>
      <c r="F122">
        <v>83</v>
      </c>
      <c r="G122">
        <v>0</v>
      </c>
      <c r="H122" t="str">
        <f>INDEX(Bar_data!$A$3:$B$140,MATCH(C122,Bar_data!$A$3:$A$140,FALSE),2)</f>
        <v>Trust016</v>
      </c>
      <c r="I122" t="str">
        <f>INDEX(TrustCAHUB_map!$A$2:$D$139,MATCH($C122,TrustCAHUB_map!$A$2:$A$139,FALSE),3)</f>
        <v>Somerset, Wiltshire, Avon and Gloucester</v>
      </c>
      <c r="J122" t="str">
        <f>INDEX(TrustCAHUB_map!$A$2:$D$139,MATCH($C122,TrustCAHUB_map!$A$2:$A$139,FALSE),4)</f>
        <v>South West</v>
      </c>
    </row>
    <row r="123" spans="1:10" x14ac:dyDescent="0.3">
      <c r="A123" t="str">
        <f t="shared" si="1"/>
        <v>'RBA2015Palliative18-49'</v>
      </c>
      <c r="B123">
        <v>2015</v>
      </c>
      <c r="C123" t="s">
        <v>179</v>
      </c>
      <c r="D123" t="s">
        <v>8</v>
      </c>
      <c r="E123" t="s">
        <v>153</v>
      </c>
      <c r="F123">
        <v>30</v>
      </c>
      <c r="G123">
        <v>1</v>
      </c>
      <c r="H123" t="str">
        <f>INDEX(Bar_data!$A$3:$B$140,MATCH(C123,Bar_data!$A$3:$A$140,FALSE),2)</f>
        <v>Trust016</v>
      </c>
      <c r="I123" t="str">
        <f>INDEX(TrustCAHUB_map!$A$2:$D$139,MATCH($C123,TrustCAHUB_map!$A$2:$A$139,FALSE),3)</f>
        <v>Somerset, Wiltshire, Avon and Gloucester</v>
      </c>
      <c r="J123" t="str">
        <f>INDEX(TrustCAHUB_map!$A$2:$D$139,MATCH($C123,TrustCAHUB_map!$A$2:$A$139,FALSE),4)</f>
        <v>South West</v>
      </c>
    </row>
    <row r="124" spans="1:10" x14ac:dyDescent="0.3">
      <c r="A124" t="str">
        <f t="shared" si="1"/>
        <v>'RBA2015Palliative50-69'</v>
      </c>
      <c r="B124">
        <v>2015</v>
      </c>
      <c r="C124" t="s">
        <v>179</v>
      </c>
      <c r="D124" t="s">
        <v>8</v>
      </c>
      <c r="E124" t="s">
        <v>627</v>
      </c>
      <c r="F124">
        <v>256</v>
      </c>
      <c r="G124">
        <v>16</v>
      </c>
      <c r="H124" t="str">
        <f>INDEX(Bar_data!$A$3:$B$140,MATCH(C124,Bar_data!$A$3:$A$140,FALSE),2)</f>
        <v>Trust016</v>
      </c>
      <c r="I124" t="str">
        <f>INDEX(TrustCAHUB_map!$A$2:$D$139,MATCH($C124,TrustCAHUB_map!$A$2:$A$139,FALSE),3)</f>
        <v>Somerset, Wiltshire, Avon and Gloucester</v>
      </c>
      <c r="J124" t="str">
        <f>INDEX(TrustCAHUB_map!$A$2:$D$139,MATCH($C124,TrustCAHUB_map!$A$2:$A$139,FALSE),4)</f>
        <v>South West</v>
      </c>
    </row>
    <row r="125" spans="1:10" x14ac:dyDescent="0.3">
      <c r="A125" t="str">
        <f t="shared" si="1"/>
        <v>'RBA2015Curative50-69'</v>
      </c>
      <c r="B125">
        <v>2015</v>
      </c>
      <c r="C125" t="s">
        <v>179</v>
      </c>
      <c r="D125" t="s">
        <v>7</v>
      </c>
      <c r="E125" t="s">
        <v>627</v>
      </c>
      <c r="F125">
        <v>239</v>
      </c>
      <c r="G125">
        <v>3</v>
      </c>
      <c r="H125" t="str">
        <f>INDEX(Bar_data!$A$3:$B$140,MATCH(C125,Bar_data!$A$3:$A$140,FALSE),2)</f>
        <v>Trust016</v>
      </c>
      <c r="I125" t="str">
        <f>INDEX(TrustCAHUB_map!$A$2:$D$139,MATCH($C125,TrustCAHUB_map!$A$2:$A$139,FALSE),3)</f>
        <v>Somerset, Wiltshire, Avon and Gloucester</v>
      </c>
      <c r="J125" t="str">
        <f>INDEX(TrustCAHUB_map!$A$2:$D$139,MATCH($C125,TrustCAHUB_map!$A$2:$A$139,FALSE),4)</f>
        <v>South West</v>
      </c>
    </row>
    <row r="126" spans="1:10" x14ac:dyDescent="0.3">
      <c r="A126" t="str">
        <f t="shared" si="1"/>
        <v>'RBA2015Palliative70+'</v>
      </c>
      <c r="B126">
        <v>2015</v>
      </c>
      <c r="C126" t="s">
        <v>179</v>
      </c>
      <c r="D126" t="s">
        <v>8</v>
      </c>
      <c r="E126" t="s">
        <v>628</v>
      </c>
      <c r="F126">
        <v>272</v>
      </c>
      <c r="G126">
        <v>24</v>
      </c>
      <c r="H126" t="str">
        <f>INDEX(Bar_data!$A$3:$B$140,MATCH(C126,Bar_data!$A$3:$A$140,FALSE),2)</f>
        <v>Trust016</v>
      </c>
      <c r="I126" t="str">
        <f>INDEX(TrustCAHUB_map!$A$2:$D$139,MATCH($C126,TrustCAHUB_map!$A$2:$A$139,FALSE),3)</f>
        <v>Somerset, Wiltshire, Avon and Gloucester</v>
      </c>
      <c r="J126" t="str">
        <f>INDEX(TrustCAHUB_map!$A$2:$D$139,MATCH($C126,TrustCAHUB_map!$A$2:$A$139,FALSE),4)</f>
        <v>South West</v>
      </c>
    </row>
    <row r="127" spans="1:10" x14ac:dyDescent="0.3">
      <c r="A127" t="str">
        <f t="shared" si="1"/>
        <v>'RBA2015Curative70+'</v>
      </c>
      <c r="B127">
        <v>2015</v>
      </c>
      <c r="C127" t="s">
        <v>179</v>
      </c>
      <c r="D127" t="s">
        <v>7</v>
      </c>
      <c r="E127" t="s">
        <v>628</v>
      </c>
      <c r="F127">
        <v>109</v>
      </c>
      <c r="G127">
        <v>1</v>
      </c>
      <c r="H127" t="str">
        <f>INDEX(Bar_data!$A$3:$B$140,MATCH(C127,Bar_data!$A$3:$A$140,FALSE),2)</f>
        <v>Trust016</v>
      </c>
      <c r="I127" t="str">
        <f>INDEX(TrustCAHUB_map!$A$2:$D$139,MATCH($C127,TrustCAHUB_map!$A$2:$A$139,FALSE),3)</f>
        <v>Somerset, Wiltshire, Avon and Gloucester</v>
      </c>
      <c r="J127" t="str">
        <f>INDEX(TrustCAHUB_map!$A$2:$D$139,MATCH($C127,TrustCAHUB_map!$A$2:$A$139,FALSE),4)</f>
        <v>South West</v>
      </c>
    </row>
    <row r="128" spans="1:10" x14ac:dyDescent="0.3">
      <c r="A128" t="str">
        <f t="shared" si="1"/>
        <v>'RBD2015Palliative18-49'</v>
      </c>
      <c r="B128">
        <v>2015</v>
      </c>
      <c r="C128" t="s">
        <v>180</v>
      </c>
      <c r="D128" t="s">
        <v>8</v>
      </c>
      <c r="E128" t="s">
        <v>153</v>
      </c>
      <c r="F128">
        <v>15</v>
      </c>
      <c r="G128">
        <v>2</v>
      </c>
      <c r="H128" t="str">
        <f>INDEX(Bar_data!$A$3:$B$140,MATCH(C128,Bar_data!$A$3:$A$140,FALSE),2)</f>
        <v>Trust017</v>
      </c>
      <c r="I128" t="str">
        <f>INDEX(TrustCAHUB_map!$A$2:$D$139,MATCH($C128,TrustCAHUB_map!$A$2:$A$139,FALSE),3)</f>
        <v>Wessex</v>
      </c>
      <c r="J128" t="str">
        <f>INDEX(TrustCAHUB_map!$A$2:$D$139,MATCH($C128,TrustCAHUB_map!$A$2:$A$139,FALSE),4)</f>
        <v>Wessex</v>
      </c>
    </row>
    <row r="129" spans="1:10" x14ac:dyDescent="0.3">
      <c r="A129" t="str">
        <f t="shared" si="1"/>
        <v>'RBD2015Curative18-49'</v>
      </c>
      <c r="B129">
        <v>2015</v>
      </c>
      <c r="C129" t="s">
        <v>180</v>
      </c>
      <c r="D129" t="s">
        <v>7</v>
      </c>
      <c r="E129" t="s">
        <v>153</v>
      </c>
      <c r="F129">
        <v>36</v>
      </c>
      <c r="G129">
        <v>0</v>
      </c>
      <c r="H129" t="str">
        <f>INDEX(Bar_data!$A$3:$B$140,MATCH(C129,Bar_data!$A$3:$A$140,FALSE),2)</f>
        <v>Trust017</v>
      </c>
      <c r="I129" t="str">
        <f>INDEX(TrustCAHUB_map!$A$2:$D$139,MATCH($C129,TrustCAHUB_map!$A$2:$A$139,FALSE),3)</f>
        <v>Wessex</v>
      </c>
      <c r="J129" t="str">
        <f>INDEX(TrustCAHUB_map!$A$2:$D$139,MATCH($C129,TrustCAHUB_map!$A$2:$A$139,FALSE),4)</f>
        <v>Wessex</v>
      </c>
    </row>
    <row r="130" spans="1:10" x14ac:dyDescent="0.3">
      <c r="A130" t="str">
        <f t="shared" si="1"/>
        <v>'RBD2015Curative50-69'</v>
      </c>
      <c r="B130">
        <v>2015</v>
      </c>
      <c r="C130" t="s">
        <v>180</v>
      </c>
      <c r="D130" t="s">
        <v>7</v>
      </c>
      <c r="E130" t="s">
        <v>627</v>
      </c>
      <c r="F130">
        <v>108</v>
      </c>
      <c r="G130">
        <v>0</v>
      </c>
      <c r="H130" t="str">
        <f>INDEX(Bar_data!$A$3:$B$140,MATCH(C130,Bar_data!$A$3:$A$140,FALSE),2)</f>
        <v>Trust017</v>
      </c>
      <c r="I130" t="str">
        <f>INDEX(TrustCAHUB_map!$A$2:$D$139,MATCH($C130,TrustCAHUB_map!$A$2:$A$139,FALSE),3)</f>
        <v>Wessex</v>
      </c>
      <c r="J130" t="str">
        <f>INDEX(TrustCAHUB_map!$A$2:$D$139,MATCH($C130,TrustCAHUB_map!$A$2:$A$139,FALSE),4)</f>
        <v>Wessex</v>
      </c>
    </row>
    <row r="131" spans="1:10" x14ac:dyDescent="0.3">
      <c r="A131" t="str">
        <f t="shared" ref="A131:A194" si="2">"'"&amp;C131&amp;B131&amp;D131&amp;E131&amp;"'"</f>
        <v>'RBD2015Palliative50-69'</v>
      </c>
      <c r="B131">
        <v>2015</v>
      </c>
      <c r="C131" t="s">
        <v>180</v>
      </c>
      <c r="D131" t="s">
        <v>8</v>
      </c>
      <c r="E131" t="s">
        <v>627</v>
      </c>
      <c r="F131">
        <v>118</v>
      </c>
      <c r="G131">
        <v>11</v>
      </c>
      <c r="H131" t="str">
        <f>INDEX(Bar_data!$A$3:$B$140,MATCH(C131,Bar_data!$A$3:$A$140,FALSE),2)</f>
        <v>Trust017</v>
      </c>
      <c r="I131" t="str">
        <f>INDEX(TrustCAHUB_map!$A$2:$D$139,MATCH($C131,TrustCAHUB_map!$A$2:$A$139,FALSE),3)</f>
        <v>Wessex</v>
      </c>
      <c r="J131" t="str">
        <f>INDEX(TrustCAHUB_map!$A$2:$D$139,MATCH($C131,TrustCAHUB_map!$A$2:$A$139,FALSE),4)</f>
        <v>Wessex</v>
      </c>
    </row>
    <row r="132" spans="1:10" x14ac:dyDescent="0.3">
      <c r="A132" t="str">
        <f t="shared" si="2"/>
        <v>'RBD2015Not assigned50-69'</v>
      </c>
      <c r="B132">
        <v>2015</v>
      </c>
      <c r="C132" t="s">
        <v>180</v>
      </c>
      <c r="D132" t="s">
        <v>477</v>
      </c>
      <c r="E132" t="s">
        <v>627</v>
      </c>
      <c r="F132">
        <v>3</v>
      </c>
      <c r="G132">
        <v>0</v>
      </c>
      <c r="H132" t="str">
        <f>INDEX(Bar_data!$A$3:$B$140,MATCH(C132,Bar_data!$A$3:$A$140,FALSE),2)</f>
        <v>Trust017</v>
      </c>
      <c r="I132" t="str">
        <f>INDEX(TrustCAHUB_map!$A$2:$D$139,MATCH($C132,TrustCAHUB_map!$A$2:$A$139,FALSE),3)</f>
        <v>Wessex</v>
      </c>
      <c r="J132" t="str">
        <f>INDEX(TrustCAHUB_map!$A$2:$D$139,MATCH($C132,TrustCAHUB_map!$A$2:$A$139,FALSE),4)</f>
        <v>Wessex</v>
      </c>
    </row>
    <row r="133" spans="1:10" x14ac:dyDescent="0.3">
      <c r="A133" t="str">
        <f t="shared" si="2"/>
        <v>'RBD2015Curative70+'</v>
      </c>
      <c r="B133">
        <v>2015</v>
      </c>
      <c r="C133" t="s">
        <v>180</v>
      </c>
      <c r="D133" t="s">
        <v>7</v>
      </c>
      <c r="E133" t="s">
        <v>628</v>
      </c>
      <c r="F133">
        <v>56</v>
      </c>
      <c r="G133">
        <v>5</v>
      </c>
      <c r="H133" t="str">
        <f>INDEX(Bar_data!$A$3:$B$140,MATCH(C133,Bar_data!$A$3:$A$140,FALSE),2)</f>
        <v>Trust017</v>
      </c>
      <c r="I133" t="str">
        <f>INDEX(TrustCAHUB_map!$A$2:$D$139,MATCH($C133,TrustCAHUB_map!$A$2:$A$139,FALSE),3)</f>
        <v>Wessex</v>
      </c>
      <c r="J133" t="str">
        <f>INDEX(TrustCAHUB_map!$A$2:$D$139,MATCH($C133,TrustCAHUB_map!$A$2:$A$139,FALSE),4)</f>
        <v>Wessex</v>
      </c>
    </row>
    <row r="134" spans="1:10" x14ac:dyDescent="0.3">
      <c r="A134" t="str">
        <f t="shared" si="2"/>
        <v>'RBD2015Not assigned70+'</v>
      </c>
      <c r="B134">
        <v>2015</v>
      </c>
      <c r="C134" t="s">
        <v>180</v>
      </c>
      <c r="D134" t="s">
        <v>477</v>
      </c>
      <c r="E134" t="s">
        <v>628</v>
      </c>
      <c r="F134">
        <v>1</v>
      </c>
      <c r="G134">
        <v>0</v>
      </c>
      <c r="H134" t="str">
        <f>INDEX(Bar_data!$A$3:$B$140,MATCH(C134,Bar_data!$A$3:$A$140,FALSE),2)</f>
        <v>Trust017</v>
      </c>
      <c r="I134" t="str">
        <f>INDEX(TrustCAHUB_map!$A$2:$D$139,MATCH($C134,TrustCAHUB_map!$A$2:$A$139,FALSE),3)</f>
        <v>Wessex</v>
      </c>
      <c r="J134" t="str">
        <f>INDEX(TrustCAHUB_map!$A$2:$D$139,MATCH($C134,TrustCAHUB_map!$A$2:$A$139,FALSE),4)</f>
        <v>Wessex</v>
      </c>
    </row>
    <row r="135" spans="1:10" x14ac:dyDescent="0.3">
      <c r="A135" t="str">
        <f t="shared" si="2"/>
        <v>'RBD2015Palliative70+'</v>
      </c>
      <c r="B135">
        <v>2015</v>
      </c>
      <c r="C135" t="s">
        <v>180</v>
      </c>
      <c r="D135" t="s">
        <v>8</v>
      </c>
      <c r="E135" t="s">
        <v>628</v>
      </c>
      <c r="F135">
        <v>117</v>
      </c>
      <c r="G135">
        <v>18</v>
      </c>
      <c r="H135" t="str">
        <f>INDEX(Bar_data!$A$3:$B$140,MATCH(C135,Bar_data!$A$3:$A$140,FALSE),2)</f>
        <v>Trust017</v>
      </c>
      <c r="I135" t="str">
        <f>INDEX(TrustCAHUB_map!$A$2:$D$139,MATCH($C135,TrustCAHUB_map!$A$2:$A$139,FALSE),3)</f>
        <v>Wessex</v>
      </c>
      <c r="J135" t="str">
        <f>INDEX(TrustCAHUB_map!$A$2:$D$139,MATCH($C135,TrustCAHUB_map!$A$2:$A$139,FALSE),4)</f>
        <v>Wessex</v>
      </c>
    </row>
    <row r="136" spans="1:10" x14ac:dyDescent="0.3">
      <c r="A136" t="str">
        <f t="shared" si="2"/>
        <v>'RBK2015Palliative18-49'</v>
      </c>
      <c r="B136">
        <v>2015</v>
      </c>
      <c r="C136" t="s">
        <v>181</v>
      </c>
      <c r="D136" t="s">
        <v>8</v>
      </c>
      <c r="E136" t="s">
        <v>153</v>
      </c>
      <c r="F136">
        <v>17</v>
      </c>
      <c r="G136">
        <v>1</v>
      </c>
      <c r="H136" t="str">
        <f>INDEX(Bar_data!$A$3:$B$140,MATCH(C136,Bar_data!$A$3:$A$140,FALSE),2)</f>
        <v>Trust018</v>
      </c>
      <c r="I136" t="str">
        <f>INDEX(TrustCAHUB_map!$A$2:$D$139,MATCH($C136,TrustCAHUB_map!$A$2:$A$139,FALSE),3)</f>
        <v>West Midlands</v>
      </c>
      <c r="J136" t="str">
        <f>INDEX(TrustCAHUB_map!$A$2:$D$139,MATCH($C136,TrustCAHUB_map!$A$2:$A$139,FALSE),4)</f>
        <v>West Midlands</v>
      </c>
    </row>
    <row r="137" spans="1:10" x14ac:dyDescent="0.3">
      <c r="A137" t="str">
        <f t="shared" si="2"/>
        <v>'RBK2015Not assigned18-49'</v>
      </c>
      <c r="B137">
        <v>2015</v>
      </c>
      <c r="C137" t="s">
        <v>181</v>
      </c>
      <c r="D137" t="s">
        <v>477</v>
      </c>
      <c r="E137" t="s">
        <v>153</v>
      </c>
      <c r="F137">
        <v>5</v>
      </c>
      <c r="G137">
        <v>0</v>
      </c>
      <c r="H137" t="str">
        <f>INDEX(Bar_data!$A$3:$B$140,MATCH(C137,Bar_data!$A$3:$A$140,FALSE),2)</f>
        <v>Trust018</v>
      </c>
      <c r="I137" t="str">
        <f>INDEX(TrustCAHUB_map!$A$2:$D$139,MATCH($C137,TrustCAHUB_map!$A$2:$A$139,FALSE),3)</f>
        <v>West Midlands</v>
      </c>
      <c r="J137" t="str">
        <f>INDEX(TrustCAHUB_map!$A$2:$D$139,MATCH($C137,TrustCAHUB_map!$A$2:$A$139,FALSE),4)</f>
        <v>West Midlands</v>
      </c>
    </row>
    <row r="138" spans="1:10" x14ac:dyDescent="0.3">
      <c r="A138" t="str">
        <f t="shared" si="2"/>
        <v>'RBK2015Curative18-49'</v>
      </c>
      <c r="B138">
        <v>2015</v>
      </c>
      <c r="C138" t="s">
        <v>181</v>
      </c>
      <c r="D138" t="s">
        <v>7</v>
      </c>
      <c r="E138" t="s">
        <v>153</v>
      </c>
      <c r="F138">
        <v>33</v>
      </c>
      <c r="G138">
        <v>0</v>
      </c>
      <c r="H138" t="str">
        <f>INDEX(Bar_data!$A$3:$B$140,MATCH(C138,Bar_data!$A$3:$A$140,FALSE),2)</f>
        <v>Trust018</v>
      </c>
      <c r="I138" t="str">
        <f>INDEX(TrustCAHUB_map!$A$2:$D$139,MATCH($C138,TrustCAHUB_map!$A$2:$A$139,FALSE),3)</f>
        <v>West Midlands</v>
      </c>
      <c r="J138" t="str">
        <f>INDEX(TrustCAHUB_map!$A$2:$D$139,MATCH($C138,TrustCAHUB_map!$A$2:$A$139,FALSE),4)</f>
        <v>West Midlands</v>
      </c>
    </row>
    <row r="139" spans="1:10" x14ac:dyDescent="0.3">
      <c r="A139" t="str">
        <f t="shared" si="2"/>
        <v>'RBK2015Palliative50-69'</v>
      </c>
      <c r="B139">
        <v>2015</v>
      </c>
      <c r="C139" t="s">
        <v>181</v>
      </c>
      <c r="D139" t="s">
        <v>8</v>
      </c>
      <c r="E139" t="s">
        <v>627</v>
      </c>
      <c r="F139">
        <v>81</v>
      </c>
      <c r="G139">
        <v>3</v>
      </c>
      <c r="H139" t="str">
        <f>INDEX(Bar_data!$A$3:$B$140,MATCH(C139,Bar_data!$A$3:$A$140,FALSE),2)</f>
        <v>Trust018</v>
      </c>
      <c r="I139" t="str">
        <f>INDEX(TrustCAHUB_map!$A$2:$D$139,MATCH($C139,TrustCAHUB_map!$A$2:$A$139,FALSE),3)</f>
        <v>West Midlands</v>
      </c>
      <c r="J139" t="str">
        <f>INDEX(TrustCAHUB_map!$A$2:$D$139,MATCH($C139,TrustCAHUB_map!$A$2:$A$139,FALSE),4)</f>
        <v>West Midlands</v>
      </c>
    </row>
    <row r="140" spans="1:10" x14ac:dyDescent="0.3">
      <c r="A140" t="str">
        <f t="shared" si="2"/>
        <v>'RBK2015Not assigned50-69'</v>
      </c>
      <c r="B140">
        <v>2015</v>
      </c>
      <c r="C140" t="s">
        <v>181</v>
      </c>
      <c r="D140" t="s">
        <v>477</v>
      </c>
      <c r="E140" t="s">
        <v>627</v>
      </c>
      <c r="F140">
        <v>22</v>
      </c>
      <c r="G140">
        <v>1</v>
      </c>
      <c r="H140" t="str">
        <f>INDEX(Bar_data!$A$3:$B$140,MATCH(C140,Bar_data!$A$3:$A$140,FALSE),2)</f>
        <v>Trust018</v>
      </c>
      <c r="I140" t="str">
        <f>INDEX(TrustCAHUB_map!$A$2:$D$139,MATCH($C140,TrustCAHUB_map!$A$2:$A$139,FALSE),3)</f>
        <v>West Midlands</v>
      </c>
      <c r="J140" t="str">
        <f>INDEX(TrustCAHUB_map!$A$2:$D$139,MATCH($C140,TrustCAHUB_map!$A$2:$A$139,FALSE),4)</f>
        <v>West Midlands</v>
      </c>
    </row>
    <row r="141" spans="1:10" x14ac:dyDescent="0.3">
      <c r="A141" t="str">
        <f t="shared" si="2"/>
        <v>'RBK2015Curative50-69'</v>
      </c>
      <c r="B141">
        <v>2015</v>
      </c>
      <c r="C141" t="s">
        <v>181</v>
      </c>
      <c r="D141" t="s">
        <v>7</v>
      </c>
      <c r="E141" t="s">
        <v>627</v>
      </c>
      <c r="F141">
        <v>67</v>
      </c>
      <c r="G141">
        <v>0</v>
      </c>
      <c r="H141" t="str">
        <f>INDEX(Bar_data!$A$3:$B$140,MATCH(C141,Bar_data!$A$3:$A$140,FALSE),2)</f>
        <v>Trust018</v>
      </c>
      <c r="I141" t="str">
        <f>INDEX(TrustCAHUB_map!$A$2:$D$139,MATCH($C141,TrustCAHUB_map!$A$2:$A$139,FALSE),3)</f>
        <v>West Midlands</v>
      </c>
      <c r="J141" t="str">
        <f>INDEX(TrustCAHUB_map!$A$2:$D$139,MATCH($C141,TrustCAHUB_map!$A$2:$A$139,FALSE),4)</f>
        <v>West Midlands</v>
      </c>
    </row>
    <row r="142" spans="1:10" x14ac:dyDescent="0.3">
      <c r="A142" t="str">
        <f t="shared" si="2"/>
        <v>'RBK2015Not assigned70+'</v>
      </c>
      <c r="B142">
        <v>2015</v>
      </c>
      <c r="C142" t="s">
        <v>181</v>
      </c>
      <c r="D142" t="s">
        <v>477</v>
      </c>
      <c r="E142" t="s">
        <v>628</v>
      </c>
      <c r="F142">
        <v>12</v>
      </c>
      <c r="G142">
        <v>0</v>
      </c>
      <c r="H142" t="str">
        <f>INDEX(Bar_data!$A$3:$B$140,MATCH(C142,Bar_data!$A$3:$A$140,FALSE),2)</f>
        <v>Trust018</v>
      </c>
      <c r="I142" t="str">
        <f>INDEX(TrustCAHUB_map!$A$2:$D$139,MATCH($C142,TrustCAHUB_map!$A$2:$A$139,FALSE),3)</f>
        <v>West Midlands</v>
      </c>
      <c r="J142" t="str">
        <f>INDEX(TrustCAHUB_map!$A$2:$D$139,MATCH($C142,TrustCAHUB_map!$A$2:$A$139,FALSE),4)</f>
        <v>West Midlands</v>
      </c>
    </row>
    <row r="143" spans="1:10" x14ac:dyDescent="0.3">
      <c r="A143" t="str">
        <f t="shared" si="2"/>
        <v>'RBK2015Curative70+'</v>
      </c>
      <c r="B143">
        <v>2015</v>
      </c>
      <c r="C143" t="s">
        <v>181</v>
      </c>
      <c r="D143" t="s">
        <v>7</v>
      </c>
      <c r="E143" t="s">
        <v>628</v>
      </c>
      <c r="F143">
        <v>49</v>
      </c>
      <c r="G143">
        <v>0</v>
      </c>
      <c r="H143" t="str">
        <f>INDEX(Bar_data!$A$3:$B$140,MATCH(C143,Bar_data!$A$3:$A$140,FALSE),2)</f>
        <v>Trust018</v>
      </c>
      <c r="I143" t="str">
        <f>INDEX(TrustCAHUB_map!$A$2:$D$139,MATCH($C143,TrustCAHUB_map!$A$2:$A$139,FALSE),3)</f>
        <v>West Midlands</v>
      </c>
      <c r="J143" t="str">
        <f>INDEX(TrustCAHUB_map!$A$2:$D$139,MATCH($C143,TrustCAHUB_map!$A$2:$A$139,FALSE),4)</f>
        <v>West Midlands</v>
      </c>
    </row>
    <row r="144" spans="1:10" x14ac:dyDescent="0.3">
      <c r="A144" t="str">
        <f t="shared" si="2"/>
        <v>'RBK2015Palliative70+'</v>
      </c>
      <c r="B144">
        <v>2015</v>
      </c>
      <c r="C144" t="s">
        <v>181</v>
      </c>
      <c r="D144" t="s">
        <v>8</v>
      </c>
      <c r="E144" t="s">
        <v>628</v>
      </c>
      <c r="F144">
        <v>71</v>
      </c>
      <c r="G144">
        <v>7</v>
      </c>
      <c r="H144" t="str">
        <f>INDEX(Bar_data!$A$3:$B$140,MATCH(C144,Bar_data!$A$3:$A$140,FALSE),2)</f>
        <v>Trust018</v>
      </c>
      <c r="I144" t="str">
        <f>INDEX(TrustCAHUB_map!$A$2:$D$139,MATCH($C144,TrustCAHUB_map!$A$2:$A$139,FALSE),3)</f>
        <v>West Midlands</v>
      </c>
      <c r="J144" t="str">
        <f>INDEX(TrustCAHUB_map!$A$2:$D$139,MATCH($C144,TrustCAHUB_map!$A$2:$A$139,FALSE),4)</f>
        <v>West Midlands</v>
      </c>
    </row>
    <row r="145" spans="1:10" x14ac:dyDescent="0.3">
      <c r="A145" t="str">
        <f t="shared" si="2"/>
        <v>'RBL2015Curative18-49'</v>
      </c>
      <c r="B145">
        <v>2015</v>
      </c>
      <c r="C145" t="s">
        <v>182</v>
      </c>
      <c r="D145" t="s">
        <v>7</v>
      </c>
      <c r="E145" t="s">
        <v>153</v>
      </c>
      <c r="F145">
        <v>5</v>
      </c>
      <c r="G145">
        <v>0</v>
      </c>
      <c r="H145" t="str">
        <f>INDEX(Bar_data!$A$3:$B$140,MATCH(C145,Bar_data!$A$3:$A$140,FALSE),2)</f>
        <v>Trust019</v>
      </c>
      <c r="I145" t="str">
        <f>INDEX(TrustCAHUB_map!$A$2:$D$139,MATCH($C145,TrustCAHUB_map!$A$2:$A$139,FALSE),3)</f>
        <v>Cheshire and Merseyside</v>
      </c>
      <c r="J145" t="str">
        <f>INDEX(TrustCAHUB_map!$A$2:$D$139,MATCH($C145,TrustCAHUB_map!$A$2:$A$139,FALSE),4)</f>
        <v>North West</v>
      </c>
    </row>
    <row r="146" spans="1:10" x14ac:dyDescent="0.3">
      <c r="A146" t="str">
        <f t="shared" si="2"/>
        <v>'RBL2015Not assigned18-49'</v>
      </c>
      <c r="B146">
        <v>2015</v>
      </c>
      <c r="C146" t="s">
        <v>182</v>
      </c>
      <c r="D146" t="s">
        <v>477</v>
      </c>
      <c r="E146" t="s">
        <v>153</v>
      </c>
      <c r="F146">
        <v>1</v>
      </c>
      <c r="G146">
        <v>0</v>
      </c>
      <c r="H146" t="str">
        <f>INDEX(Bar_data!$A$3:$B$140,MATCH(C146,Bar_data!$A$3:$A$140,FALSE),2)</f>
        <v>Trust019</v>
      </c>
      <c r="I146" t="str">
        <f>INDEX(TrustCAHUB_map!$A$2:$D$139,MATCH($C146,TrustCAHUB_map!$A$2:$A$139,FALSE),3)</f>
        <v>Cheshire and Merseyside</v>
      </c>
      <c r="J146" t="str">
        <f>INDEX(TrustCAHUB_map!$A$2:$D$139,MATCH($C146,TrustCAHUB_map!$A$2:$A$139,FALSE),4)</f>
        <v>North West</v>
      </c>
    </row>
    <row r="147" spans="1:10" x14ac:dyDescent="0.3">
      <c r="A147" t="str">
        <f t="shared" si="2"/>
        <v>'RBL2015Palliative18-49'</v>
      </c>
      <c r="B147">
        <v>2015</v>
      </c>
      <c r="C147" t="s">
        <v>182</v>
      </c>
      <c r="D147" t="s">
        <v>8</v>
      </c>
      <c r="E147" t="s">
        <v>153</v>
      </c>
      <c r="F147">
        <v>1</v>
      </c>
      <c r="G147">
        <v>0</v>
      </c>
      <c r="H147" t="str">
        <f>INDEX(Bar_data!$A$3:$B$140,MATCH(C147,Bar_data!$A$3:$A$140,FALSE),2)</f>
        <v>Trust019</v>
      </c>
      <c r="I147" t="str">
        <f>INDEX(TrustCAHUB_map!$A$2:$D$139,MATCH($C147,TrustCAHUB_map!$A$2:$A$139,FALSE),3)</f>
        <v>Cheshire and Merseyside</v>
      </c>
      <c r="J147" t="str">
        <f>INDEX(TrustCAHUB_map!$A$2:$D$139,MATCH($C147,TrustCAHUB_map!$A$2:$A$139,FALSE),4)</f>
        <v>North West</v>
      </c>
    </row>
    <row r="148" spans="1:10" x14ac:dyDescent="0.3">
      <c r="A148" t="str">
        <f t="shared" si="2"/>
        <v>'RBL2015Curative50-69'</v>
      </c>
      <c r="B148">
        <v>2015</v>
      </c>
      <c r="C148" t="s">
        <v>182</v>
      </c>
      <c r="D148" t="s">
        <v>7</v>
      </c>
      <c r="E148" t="s">
        <v>627</v>
      </c>
      <c r="F148">
        <v>18</v>
      </c>
      <c r="G148">
        <v>0</v>
      </c>
      <c r="H148" t="str">
        <f>INDEX(Bar_data!$A$3:$B$140,MATCH(C148,Bar_data!$A$3:$A$140,FALSE),2)</f>
        <v>Trust019</v>
      </c>
      <c r="I148" t="str">
        <f>INDEX(TrustCAHUB_map!$A$2:$D$139,MATCH($C148,TrustCAHUB_map!$A$2:$A$139,FALSE),3)</f>
        <v>Cheshire and Merseyside</v>
      </c>
      <c r="J148" t="str">
        <f>INDEX(TrustCAHUB_map!$A$2:$D$139,MATCH($C148,TrustCAHUB_map!$A$2:$A$139,FALSE),4)</f>
        <v>North West</v>
      </c>
    </row>
    <row r="149" spans="1:10" x14ac:dyDescent="0.3">
      <c r="A149" t="str">
        <f t="shared" si="2"/>
        <v>'RBL2015Not assigned50-69'</v>
      </c>
      <c r="B149">
        <v>2015</v>
      </c>
      <c r="C149" t="s">
        <v>182</v>
      </c>
      <c r="D149" t="s">
        <v>477</v>
      </c>
      <c r="E149" t="s">
        <v>627</v>
      </c>
      <c r="F149">
        <v>3</v>
      </c>
      <c r="G149">
        <v>0</v>
      </c>
      <c r="H149" t="str">
        <f>INDEX(Bar_data!$A$3:$B$140,MATCH(C149,Bar_data!$A$3:$A$140,FALSE),2)</f>
        <v>Trust019</v>
      </c>
      <c r="I149" t="str">
        <f>INDEX(TrustCAHUB_map!$A$2:$D$139,MATCH($C149,TrustCAHUB_map!$A$2:$A$139,FALSE),3)</f>
        <v>Cheshire and Merseyside</v>
      </c>
      <c r="J149" t="str">
        <f>INDEX(TrustCAHUB_map!$A$2:$D$139,MATCH($C149,TrustCAHUB_map!$A$2:$A$139,FALSE),4)</f>
        <v>North West</v>
      </c>
    </row>
    <row r="150" spans="1:10" x14ac:dyDescent="0.3">
      <c r="A150" t="str">
        <f t="shared" si="2"/>
        <v>'RBL2015Palliative50-69'</v>
      </c>
      <c r="B150">
        <v>2015</v>
      </c>
      <c r="C150" t="s">
        <v>182</v>
      </c>
      <c r="D150" t="s">
        <v>8</v>
      </c>
      <c r="E150" t="s">
        <v>627</v>
      </c>
      <c r="F150">
        <v>17</v>
      </c>
      <c r="G150">
        <v>0</v>
      </c>
      <c r="H150" t="str">
        <f>INDEX(Bar_data!$A$3:$B$140,MATCH(C150,Bar_data!$A$3:$A$140,FALSE),2)</f>
        <v>Trust019</v>
      </c>
      <c r="I150" t="str">
        <f>INDEX(TrustCAHUB_map!$A$2:$D$139,MATCH($C150,TrustCAHUB_map!$A$2:$A$139,FALSE),3)</f>
        <v>Cheshire and Merseyside</v>
      </c>
      <c r="J150" t="str">
        <f>INDEX(TrustCAHUB_map!$A$2:$D$139,MATCH($C150,TrustCAHUB_map!$A$2:$A$139,FALSE),4)</f>
        <v>North West</v>
      </c>
    </row>
    <row r="151" spans="1:10" x14ac:dyDescent="0.3">
      <c r="A151" t="str">
        <f t="shared" si="2"/>
        <v>'RBL2015Not assigned70+'</v>
      </c>
      <c r="B151">
        <v>2015</v>
      </c>
      <c r="C151" t="s">
        <v>182</v>
      </c>
      <c r="D151" t="s">
        <v>477</v>
      </c>
      <c r="E151" t="s">
        <v>628</v>
      </c>
      <c r="F151">
        <v>2</v>
      </c>
      <c r="G151">
        <v>0</v>
      </c>
      <c r="H151" t="str">
        <f>INDEX(Bar_data!$A$3:$B$140,MATCH(C151,Bar_data!$A$3:$A$140,FALSE),2)</f>
        <v>Trust019</v>
      </c>
      <c r="I151" t="str">
        <f>INDEX(TrustCAHUB_map!$A$2:$D$139,MATCH($C151,TrustCAHUB_map!$A$2:$A$139,FALSE),3)</f>
        <v>Cheshire and Merseyside</v>
      </c>
      <c r="J151" t="str">
        <f>INDEX(TrustCAHUB_map!$A$2:$D$139,MATCH($C151,TrustCAHUB_map!$A$2:$A$139,FALSE),4)</f>
        <v>North West</v>
      </c>
    </row>
    <row r="152" spans="1:10" x14ac:dyDescent="0.3">
      <c r="A152" t="str">
        <f t="shared" si="2"/>
        <v>'RBL2015Palliative70+'</v>
      </c>
      <c r="B152">
        <v>2015</v>
      </c>
      <c r="C152" t="s">
        <v>182</v>
      </c>
      <c r="D152" t="s">
        <v>8</v>
      </c>
      <c r="E152" t="s">
        <v>628</v>
      </c>
      <c r="F152">
        <v>34</v>
      </c>
      <c r="G152">
        <v>1</v>
      </c>
      <c r="H152" t="str">
        <f>INDEX(Bar_data!$A$3:$B$140,MATCH(C152,Bar_data!$A$3:$A$140,FALSE),2)</f>
        <v>Trust019</v>
      </c>
      <c r="I152" t="str">
        <f>INDEX(TrustCAHUB_map!$A$2:$D$139,MATCH($C152,TrustCAHUB_map!$A$2:$A$139,FALSE),3)</f>
        <v>Cheshire and Merseyside</v>
      </c>
      <c r="J152" t="str">
        <f>INDEX(TrustCAHUB_map!$A$2:$D$139,MATCH($C152,TrustCAHUB_map!$A$2:$A$139,FALSE),4)</f>
        <v>North West</v>
      </c>
    </row>
    <row r="153" spans="1:10" x14ac:dyDescent="0.3">
      <c r="A153" t="str">
        <f t="shared" si="2"/>
        <v>'RBL2015Curative70+'</v>
      </c>
      <c r="B153">
        <v>2015</v>
      </c>
      <c r="C153" t="s">
        <v>182</v>
      </c>
      <c r="D153" t="s">
        <v>7</v>
      </c>
      <c r="E153" t="s">
        <v>628</v>
      </c>
      <c r="F153">
        <v>26</v>
      </c>
      <c r="G153">
        <v>1</v>
      </c>
      <c r="H153" t="str">
        <f>INDEX(Bar_data!$A$3:$B$140,MATCH(C153,Bar_data!$A$3:$A$140,FALSE),2)</f>
        <v>Trust019</v>
      </c>
      <c r="I153" t="str">
        <f>INDEX(TrustCAHUB_map!$A$2:$D$139,MATCH($C153,TrustCAHUB_map!$A$2:$A$139,FALSE),3)</f>
        <v>Cheshire and Merseyside</v>
      </c>
      <c r="J153" t="str">
        <f>INDEX(TrustCAHUB_map!$A$2:$D$139,MATCH($C153,TrustCAHUB_map!$A$2:$A$139,FALSE),4)</f>
        <v>North West</v>
      </c>
    </row>
    <row r="154" spans="1:10" x14ac:dyDescent="0.3">
      <c r="A154" t="str">
        <f t="shared" si="2"/>
        <v>'RBN2015Not assigned18-49'</v>
      </c>
      <c r="B154">
        <v>2015</v>
      </c>
      <c r="C154" t="s">
        <v>183</v>
      </c>
      <c r="D154" t="s">
        <v>477</v>
      </c>
      <c r="E154" t="s">
        <v>153</v>
      </c>
      <c r="F154">
        <v>15</v>
      </c>
      <c r="G154">
        <v>1</v>
      </c>
      <c r="H154" t="str">
        <f>INDEX(Bar_data!$A$3:$B$140,MATCH(C154,Bar_data!$A$3:$A$140,FALSE),2)</f>
        <v>Trust020</v>
      </c>
      <c r="I154" t="str">
        <f>INDEX(TrustCAHUB_map!$A$2:$D$139,MATCH($C154,TrustCAHUB_map!$A$2:$A$139,FALSE),3)</f>
        <v>Cheshire and Merseyside</v>
      </c>
      <c r="J154" t="str">
        <f>INDEX(TrustCAHUB_map!$A$2:$D$139,MATCH($C154,TrustCAHUB_map!$A$2:$A$139,FALSE),4)</f>
        <v>North West</v>
      </c>
    </row>
    <row r="155" spans="1:10" x14ac:dyDescent="0.3">
      <c r="A155" t="str">
        <f t="shared" si="2"/>
        <v>'RBN2015Curative18-49'</v>
      </c>
      <c r="B155">
        <v>2015</v>
      </c>
      <c r="C155" t="s">
        <v>183</v>
      </c>
      <c r="D155" t="s">
        <v>7</v>
      </c>
      <c r="E155" t="s">
        <v>153</v>
      </c>
      <c r="F155">
        <v>9</v>
      </c>
      <c r="G155">
        <v>0</v>
      </c>
      <c r="H155" t="str">
        <f>INDEX(Bar_data!$A$3:$B$140,MATCH(C155,Bar_data!$A$3:$A$140,FALSE),2)</f>
        <v>Trust020</v>
      </c>
      <c r="I155" t="str">
        <f>INDEX(TrustCAHUB_map!$A$2:$D$139,MATCH($C155,TrustCAHUB_map!$A$2:$A$139,FALSE),3)</f>
        <v>Cheshire and Merseyside</v>
      </c>
      <c r="J155" t="str">
        <f>INDEX(TrustCAHUB_map!$A$2:$D$139,MATCH($C155,TrustCAHUB_map!$A$2:$A$139,FALSE),4)</f>
        <v>North West</v>
      </c>
    </row>
    <row r="156" spans="1:10" x14ac:dyDescent="0.3">
      <c r="A156" t="str">
        <f t="shared" si="2"/>
        <v>'RBN2015Palliative18-49'</v>
      </c>
      <c r="B156">
        <v>2015</v>
      </c>
      <c r="C156" t="s">
        <v>183</v>
      </c>
      <c r="D156" t="s">
        <v>8</v>
      </c>
      <c r="E156" t="s">
        <v>153</v>
      </c>
      <c r="F156">
        <v>3</v>
      </c>
      <c r="G156">
        <v>0</v>
      </c>
      <c r="H156" t="str">
        <f>INDEX(Bar_data!$A$3:$B$140,MATCH(C156,Bar_data!$A$3:$A$140,FALSE),2)</f>
        <v>Trust020</v>
      </c>
      <c r="I156" t="str">
        <f>INDEX(TrustCAHUB_map!$A$2:$D$139,MATCH($C156,TrustCAHUB_map!$A$2:$A$139,FALSE),3)</f>
        <v>Cheshire and Merseyside</v>
      </c>
      <c r="J156" t="str">
        <f>INDEX(TrustCAHUB_map!$A$2:$D$139,MATCH($C156,TrustCAHUB_map!$A$2:$A$139,FALSE),4)</f>
        <v>North West</v>
      </c>
    </row>
    <row r="157" spans="1:10" x14ac:dyDescent="0.3">
      <c r="A157" t="str">
        <f t="shared" si="2"/>
        <v>'RBN2015Not assigned50-69'</v>
      </c>
      <c r="B157">
        <v>2015</v>
      </c>
      <c r="C157" t="s">
        <v>183</v>
      </c>
      <c r="D157" t="s">
        <v>477</v>
      </c>
      <c r="E157" t="s">
        <v>627</v>
      </c>
      <c r="F157">
        <v>33</v>
      </c>
      <c r="G157">
        <v>6</v>
      </c>
      <c r="H157" t="str">
        <f>INDEX(Bar_data!$A$3:$B$140,MATCH(C157,Bar_data!$A$3:$A$140,FALSE),2)</f>
        <v>Trust020</v>
      </c>
      <c r="I157" t="str">
        <f>INDEX(TrustCAHUB_map!$A$2:$D$139,MATCH($C157,TrustCAHUB_map!$A$2:$A$139,FALSE),3)</f>
        <v>Cheshire and Merseyside</v>
      </c>
      <c r="J157" t="str">
        <f>INDEX(TrustCAHUB_map!$A$2:$D$139,MATCH($C157,TrustCAHUB_map!$A$2:$A$139,FALSE),4)</f>
        <v>North West</v>
      </c>
    </row>
    <row r="158" spans="1:10" x14ac:dyDescent="0.3">
      <c r="A158" t="str">
        <f t="shared" si="2"/>
        <v>'RBN2015Palliative50-69'</v>
      </c>
      <c r="B158">
        <v>2015</v>
      </c>
      <c r="C158" t="s">
        <v>183</v>
      </c>
      <c r="D158" t="s">
        <v>8</v>
      </c>
      <c r="E158" t="s">
        <v>627</v>
      </c>
      <c r="F158">
        <v>22</v>
      </c>
      <c r="G158">
        <v>1</v>
      </c>
      <c r="H158" t="str">
        <f>INDEX(Bar_data!$A$3:$B$140,MATCH(C158,Bar_data!$A$3:$A$140,FALSE),2)</f>
        <v>Trust020</v>
      </c>
      <c r="I158" t="str">
        <f>INDEX(TrustCAHUB_map!$A$2:$D$139,MATCH($C158,TrustCAHUB_map!$A$2:$A$139,FALSE),3)</f>
        <v>Cheshire and Merseyside</v>
      </c>
      <c r="J158" t="str">
        <f>INDEX(TrustCAHUB_map!$A$2:$D$139,MATCH($C158,TrustCAHUB_map!$A$2:$A$139,FALSE),4)</f>
        <v>North West</v>
      </c>
    </row>
    <row r="159" spans="1:10" x14ac:dyDescent="0.3">
      <c r="A159" t="str">
        <f t="shared" si="2"/>
        <v>'RBN2015Curative50-69'</v>
      </c>
      <c r="B159">
        <v>2015</v>
      </c>
      <c r="C159" t="s">
        <v>183</v>
      </c>
      <c r="D159" t="s">
        <v>7</v>
      </c>
      <c r="E159" t="s">
        <v>627</v>
      </c>
      <c r="F159">
        <v>14</v>
      </c>
      <c r="G159">
        <v>0</v>
      </c>
      <c r="H159" t="str">
        <f>INDEX(Bar_data!$A$3:$B$140,MATCH(C159,Bar_data!$A$3:$A$140,FALSE),2)</f>
        <v>Trust020</v>
      </c>
      <c r="I159" t="str">
        <f>INDEX(TrustCAHUB_map!$A$2:$D$139,MATCH($C159,TrustCAHUB_map!$A$2:$A$139,FALSE),3)</f>
        <v>Cheshire and Merseyside</v>
      </c>
      <c r="J159" t="str">
        <f>INDEX(TrustCAHUB_map!$A$2:$D$139,MATCH($C159,TrustCAHUB_map!$A$2:$A$139,FALSE),4)</f>
        <v>North West</v>
      </c>
    </row>
    <row r="160" spans="1:10" x14ac:dyDescent="0.3">
      <c r="A160" t="str">
        <f t="shared" si="2"/>
        <v>'RBN2015Palliative70+'</v>
      </c>
      <c r="B160">
        <v>2015</v>
      </c>
      <c r="C160" t="s">
        <v>183</v>
      </c>
      <c r="D160" t="s">
        <v>8</v>
      </c>
      <c r="E160" t="s">
        <v>628</v>
      </c>
      <c r="F160">
        <v>20</v>
      </c>
      <c r="G160">
        <v>2</v>
      </c>
      <c r="H160" t="str">
        <f>INDEX(Bar_data!$A$3:$B$140,MATCH(C160,Bar_data!$A$3:$A$140,FALSE),2)</f>
        <v>Trust020</v>
      </c>
      <c r="I160" t="str">
        <f>INDEX(TrustCAHUB_map!$A$2:$D$139,MATCH($C160,TrustCAHUB_map!$A$2:$A$139,FALSE),3)</f>
        <v>Cheshire and Merseyside</v>
      </c>
      <c r="J160" t="str">
        <f>INDEX(TrustCAHUB_map!$A$2:$D$139,MATCH($C160,TrustCAHUB_map!$A$2:$A$139,FALSE),4)</f>
        <v>North West</v>
      </c>
    </row>
    <row r="161" spans="1:10" x14ac:dyDescent="0.3">
      <c r="A161" t="str">
        <f t="shared" si="2"/>
        <v>'RBN2015Not assigned70+'</v>
      </c>
      <c r="B161">
        <v>2015</v>
      </c>
      <c r="C161" t="s">
        <v>183</v>
      </c>
      <c r="D161" t="s">
        <v>477</v>
      </c>
      <c r="E161" t="s">
        <v>628</v>
      </c>
      <c r="F161">
        <v>19</v>
      </c>
      <c r="G161">
        <v>1</v>
      </c>
      <c r="H161" t="str">
        <f>INDEX(Bar_data!$A$3:$B$140,MATCH(C161,Bar_data!$A$3:$A$140,FALSE),2)</f>
        <v>Trust020</v>
      </c>
      <c r="I161" t="str">
        <f>INDEX(TrustCAHUB_map!$A$2:$D$139,MATCH($C161,TrustCAHUB_map!$A$2:$A$139,FALSE),3)</f>
        <v>Cheshire and Merseyside</v>
      </c>
      <c r="J161" t="str">
        <f>INDEX(TrustCAHUB_map!$A$2:$D$139,MATCH($C161,TrustCAHUB_map!$A$2:$A$139,FALSE),4)</f>
        <v>North West</v>
      </c>
    </row>
    <row r="162" spans="1:10" x14ac:dyDescent="0.3">
      <c r="A162" t="str">
        <f t="shared" si="2"/>
        <v>'RBN2015Curative70+'</v>
      </c>
      <c r="B162">
        <v>2015</v>
      </c>
      <c r="C162" t="s">
        <v>183</v>
      </c>
      <c r="D162" t="s">
        <v>7</v>
      </c>
      <c r="E162" t="s">
        <v>628</v>
      </c>
      <c r="F162">
        <v>3</v>
      </c>
      <c r="G162">
        <v>0</v>
      </c>
      <c r="H162" t="str">
        <f>INDEX(Bar_data!$A$3:$B$140,MATCH(C162,Bar_data!$A$3:$A$140,FALSE),2)</f>
        <v>Trust020</v>
      </c>
      <c r="I162" t="str">
        <f>INDEX(TrustCAHUB_map!$A$2:$D$139,MATCH($C162,TrustCAHUB_map!$A$2:$A$139,FALSE),3)</f>
        <v>Cheshire and Merseyside</v>
      </c>
      <c r="J162" t="str">
        <f>INDEX(TrustCAHUB_map!$A$2:$D$139,MATCH($C162,TrustCAHUB_map!$A$2:$A$139,FALSE),4)</f>
        <v>North West</v>
      </c>
    </row>
    <row r="163" spans="1:10" x14ac:dyDescent="0.3">
      <c r="A163" t="str">
        <f t="shared" si="2"/>
        <v>'RBS2015Curative18-49'</v>
      </c>
      <c r="B163">
        <v>2015</v>
      </c>
      <c r="C163" t="s">
        <v>184</v>
      </c>
      <c r="D163" t="s">
        <v>7</v>
      </c>
      <c r="E163" t="s">
        <v>153</v>
      </c>
      <c r="F163">
        <v>1</v>
      </c>
      <c r="G163">
        <v>0</v>
      </c>
      <c r="H163" t="str">
        <f>INDEX(Bar_data!$A$3:$B$140,MATCH(C163,Bar_data!$A$3:$A$140,FALSE),2)</f>
        <v>Trust021</v>
      </c>
      <c r="I163" t="str">
        <f>INDEX(TrustCAHUB_map!$A$2:$D$139,MATCH($C163,TrustCAHUB_map!$A$2:$A$139,FALSE),3)</f>
        <v>Cheshire and Merseyside</v>
      </c>
      <c r="J163" t="str">
        <f>INDEX(TrustCAHUB_map!$A$2:$D$139,MATCH($C163,TrustCAHUB_map!$A$2:$A$139,FALSE),4)</f>
        <v>North West</v>
      </c>
    </row>
    <row r="164" spans="1:10" x14ac:dyDescent="0.3">
      <c r="A164" t="str">
        <f t="shared" si="2"/>
        <v>'RBT2015Palliative18-49'</v>
      </c>
      <c r="B164">
        <v>2015</v>
      </c>
      <c r="C164" t="s">
        <v>185</v>
      </c>
      <c r="D164" t="s">
        <v>8</v>
      </c>
      <c r="E164" t="s">
        <v>153</v>
      </c>
      <c r="F164">
        <v>9</v>
      </c>
      <c r="G164">
        <v>0</v>
      </c>
      <c r="H164" t="str">
        <f>INDEX(Bar_data!$A$3:$B$140,MATCH(C164,Bar_data!$A$3:$A$140,FALSE),2)</f>
        <v>Trust022</v>
      </c>
      <c r="I164" t="str">
        <f>INDEX(TrustCAHUB_map!$A$2:$D$139,MATCH($C164,TrustCAHUB_map!$A$2:$A$139,FALSE),3)</f>
        <v>Cheshire and Merseyside</v>
      </c>
      <c r="J164" t="str">
        <f>INDEX(TrustCAHUB_map!$A$2:$D$139,MATCH($C164,TrustCAHUB_map!$A$2:$A$139,FALSE),4)</f>
        <v>North West</v>
      </c>
    </row>
    <row r="165" spans="1:10" x14ac:dyDescent="0.3">
      <c r="A165" t="str">
        <f t="shared" si="2"/>
        <v>'RBT2015Curative18-49'</v>
      </c>
      <c r="B165">
        <v>2015</v>
      </c>
      <c r="C165" t="s">
        <v>185</v>
      </c>
      <c r="D165" t="s">
        <v>7</v>
      </c>
      <c r="E165" t="s">
        <v>153</v>
      </c>
      <c r="F165">
        <v>6</v>
      </c>
      <c r="G165">
        <v>0</v>
      </c>
      <c r="H165" t="str">
        <f>INDEX(Bar_data!$A$3:$B$140,MATCH(C165,Bar_data!$A$3:$A$140,FALSE),2)</f>
        <v>Trust022</v>
      </c>
      <c r="I165" t="str">
        <f>INDEX(TrustCAHUB_map!$A$2:$D$139,MATCH($C165,TrustCAHUB_map!$A$2:$A$139,FALSE),3)</f>
        <v>Cheshire and Merseyside</v>
      </c>
      <c r="J165" t="str">
        <f>INDEX(TrustCAHUB_map!$A$2:$D$139,MATCH($C165,TrustCAHUB_map!$A$2:$A$139,FALSE),4)</f>
        <v>North West</v>
      </c>
    </row>
    <row r="166" spans="1:10" x14ac:dyDescent="0.3">
      <c r="A166" t="str">
        <f t="shared" si="2"/>
        <v>'RBT2015Not assigned18-49'</v>
      </c>
      <c r="B166">
        <v>2015</v>
      </c>
      <c r="C166" t="s">
        <v>185</v>
      </c>
      <c r="D166" t="s">
        <v>477</v>
      </c>
      <c r="E166" t="s">
        <v>153</v>
      </c>
      <c r="F166">
        <v>2</v>
      </c>
      <c r="G166">
        <v>0</v>
      </c>
      <c r="H166" t="str">
        <f>INDEX(Bar_data!$A$3:$B$140,MATCH(C166,Bar_data!$A$3:$A$140,FALSE),2)</f>
        <v>Trust022</v>
      </c>
      <c r="I166" t="str">
        <f>INDEX(TrustCAHUB_map!$A$2:$D$139,MATCH($C166,TrustCAHUB_map!$A$2:$A$139,FALSE),3)</f>
        <v>Cheshire and Merseyside</v>
      </c>
      <c r="J166" t="str">
        <f>INDEX(TrustCAHUB_map!$A$2:$D$139,MATCH($C166,TrustCAHUB_map!$A$2:$A$139,FALSE),4)</f>
        <v>North West</v>
      </c>
    </row>
    <row r="167" spans="1:10" x14ac:dyDescent="0.3">
      <c r="A167" t="str">
        <f t="shared" si="2"/>
        <v>'RBT2015Palliative50-69'</v>
      </c>
      <c r="B167">
        <v>2015</v>
      </c>
      <c r="C167" t="s">
        <v>185</v>
      </c>
      <c r="D167" t="s">
        <v>8</v>
      </c>
      <c r="E167" t="s">
        <v>627</v>
      </c>
      <c r="F167">
        <v>45</v>
      </c>
      <c r="G167">
        <v>2</v>
      </c>
      <c r="H167" t="str">
        <f>INDEX(Bar_data!$A$3:$B$140,MATCH(C167,Bar_data!$A$3:$A$140,FALSE),2)</f>
        <v>Trust022</v>
      </c>
      <c r="I167" t="str">
        <f>INDEX(TrustCAHUB_map!$A$2:$D$139,MATCH($C167,TrustCAHUB_map!$A$2:$A$139,FALSE),3)</f>
        <v>Cheshire and Merseyside</v>
      </c>
      <c r="J167" t="str">
        <f>INDEX(TrustCAHUB_map!$A$2:$D$139,MATCH($C167,TrustCAHUB_map!$A$2:$A$139,FALSE),4)</f>
        <v>North West</v>
      </c>
    </row>
    <row r="168" spans="1:10" x14ac:dyDescent="0.3">
      <c r="A168" t="str">
        <f t="shared" si="2"/>
        <v>'RBT2015Not assigned50-69'</v>
      </c>
      <c r="B168">
        <v>2015</v>
      </c>
      <c r="C168" t="s">
        <v>185</v>
      </c>
      <c r="D168" t="s">
        <v>477</v>
      </c>
      <c r="E168" t="s">
        <v>627</v>
      </c>
      <c r="F168">
        <v>9</v>
      </c>
      <c r="G168">
        <v>0</v>
      </c>
      <c r="H168" t="str">
        <f>INDEX(Bar_data!$A$3:$B$140,MATCH(C168,Bar_data!$A$3:$A$140,FALSE),2)</f>
        <v>Trust022</v>
      </c>
      <c r="I168" t="str">
        <f>INDEX(TrustCAHUB_map!$A$2:$D$139,MATCH($C168,TrustCAHUB_map!$A$2:$A$139,FALSE),3)</f>
        <v>Cheshire and Merseyside</v>
      </c>
      <c r="J168" t="str">
        <f>INDEX(TrustCAHUB_map!$A$2:$D$139,MATCH($C168,TrustCAHUB_map!$A$2:$A$139,FALSE),4)</f>
        <v>North West</v>
      </c>
    </row>
    <row r="169" spans="1:10" x14ac:dyDescent="0.3">
      <c r="A169" t="str">
        <f t="shared" si="2"/>
        <v>'RBT2015Curative50-69'</v>
      </c>
      <c r="B169">
        <v>2015</v>
      </c>
      <c r="C169" t="s">
        <v>185</v>
      </c>
      <c r="D169" t="s">
        <v>7</v>
      </c>
      <c r="E169" t="s">
        <v>627</v>
      </c>
      <c r="F169">
        <v>25</v>
      </c>
      <c r="G169">
        <v>0</v>
      </c>
      <c r="H169" t="str">
        <f>INDEX(Bar_data!$A$3:$B$140,MATCH(C169,Bar_data!$A$3:$A$140,FALSE),2)</f>
        <v>Trust022</v>
      </c>
      <c r="I169" t="str">
        <f>INDEX(TrustCAHUB_map!$A$2:$D$139,MATCH($C169,TrustCAHUB_map!$A$2:$A$139,FALSE),3)</f>
        <v>Cheshire and Merseyside</v>
      </c>
      <c r="J169" t="str">
        <f>INDEX(TrustCAHUB_map!$A$2:$D$139,MATCH($C169,TrustCAHUB_map!$A$2:$A$139,FALSE),4)</f>
        <v>North West</v>
      </c>
    </row>
    <row r="170" spans="1:10" x14ac:dyDescent="0.3">
      <c r="A170" t="str">
        <f t="shared" si="2"/>
        <v>'RBT2015Not assigned70+'</v>
      </c>
      <c r="B170">
        <v>2015</v>
      </c>
      <c r="C170" t="s">
        <v>185</v>
      </c>
      <c r="D170" t="s">
        <v>477</v>
      </c>
      <c r="E170" t="s">
        <v>628</v>
      </c>
      <c r="F170">
        <v>14</v>
      </c>
      <c r="G170">
        <v>0</v>
      </c>
      <c r="H170" t="str">
        <f>INDEX(Bar_data!$A$3:$B$140,MATCH(C170,Bar_data!$A$3:$A$140,FALSE),2)</f>
        <v>Trust022</v>
      </c>
      <c r="I170" t="str">
        <f>INDEX(TrustCAHUB_map!$A$2:$D$139,MATCH($C170,TrustCAHUB_map!$A$2:$A$139,FALSE),3)</f>
        <v>Cheshire and Merseyside</v>
      </c>
      <c r="J170" t="str">
        <f>INDEX(TrustCAHUB_map!$A$2:$D$139,MATCH($C170,TrustCAHUB_map!$A$2:$A$139,FALSE),4)</f>
        <v>North West</v>
      </c>
    </row>
    <row r="171" spans="1:10" x14ac:dyDescent="0.3">
      <c r="A171" t="str">
        <f t="shared" si="2"/>
        <v>'RBT2015Palliative70+'</v>
      </c>
      <c r="B171">
        <v>2015</v>
      </c>
      <c r="C171" t="s">
        <v>185</v>
      </c>
      <c r="D171" t="s">
        <v>8</v>
      </c>
      <c r="E171" t="s">
        <v>628</v>
      </c>
      <c r="F171">
        <v>37</v>
      </c>
      <c r="G171">
        <v>4</v>
      </c>
      <c r="H171" t="str">
        <f>INDEX(Bar_data!$A$3:$B$140,MATCH(C171,Bar_data!$A$3:$A$140,FALSE),2)</f>
        <v>Trust022</v>
      </c>
      <c r="I171" t="str">
        <f>INDEX(TrustCAHUB_map!$A$2:$D$139,MATCH($C171,TrustCAHUB_map!$A$2:$A$139,FALSE),3)</f>
        <v>Cheshire and Merseyside</v>
      </c>
      <c r="J171" t="str">
        <f>INDEX(TrustCAHUB_map!$A$2:$D$139,MATCH($C171,TrustCAHUB_map!$A$2:$A$139,FALSE),4)</f>
        <v>North West</v>
      </c>
    </row>
    <row r="172" spans="1:10" x14ac:dyDescent="0.3">
      <c r="A172" t="str">
        <f t="shared" si="2"/>
        <v>'RBT2015Curative70+'</v>
      </c>
      <c r="B172">
        <v>2015</v>
      </c>
      <c r="C172" t="s">
        <v>185</v>
      </c>
      <c r="D172" t="s">
        <v>7</v>
      </c>
      <c r="E172" t="s">
        <v>628</v>
      </c>
      <c r="F172">
        <v>24</v>
      </c>
      <c r="G172">
        <v>1</v>
      </c>
      <c r="H172" t="str">
        <f>INDEX(Bar_data!$A$3:$B$140,MATCH(C172,Bar_data!$A$3:$A$140,FALSE),2)</f>
        <v>Trust022</v>
      </c>
      <c r="I172" t="str">
        <f>INDEX(TrustCAHUB_map!$A$2:$D$139,MATCH($C172,TrustCAHUB_map!$A$2:$A$139,FALSE),3)</f>
        <v>Cheshire and Merseyside</v>
      </c>
      <c r="J172" t="str">
        <f>INDEX(TrustCAHUB_map!$A$2:$D$139,MATCH($C172,TrustCAHUB_map!$A$2:$A$139,FALSE),4)</f>
        <v>North West</v>
      </c>
    </row>
    <row r="173" spans="1:10" x14ac:dyDescent="0.3">
      <c r="A173" t="str">
        <f t="shared" si="2"/>
        <v>'RBV2015Palliative18-49'</v>
      </c>
      <c r="B173">
        <v>2015</v>
      </c>
      <c r="C173" t="s">
        <v>186</v>
      </c>
      <c r="D173" t="s">
        <v>8</v>
      </c>
      <c r="E173" t="s">
        <v>153</v>
      </c>
      <c r="F173">
        <v>310</v>
      </c>
      <c r="G173">
        <v>11</v>
      </c>
      <c r="H173" t="str">
        <f>INDEX(Bar_data!$A$3:$B$140,MATCH(C173,Bar_data!$A$3:$A$140,FALSE),2)</f>
        <v>Trust023</v>
      </c>
      <c r="I173" t="str">
        <f>INDEX(TrustCAHUB_map!$A$2:$D$139,MATCH($C173,TrustCAHUB_map!$A$2:$A$139,FALSE),3)</f>
        <v>Greater Manchester</v>
      </c>
      <c r="J173" t="str">
        <f>INDEX(TrustCAHUB_map!$A$2:$D$139,MATCH($C173,TrustCAHUB_map!$A$2:$A$139,FALSE),4)</f>
        <v>North West</v>
      </c>
    </row>
    <row r="174" spans="1:10" x14ac:dyDescent="0.3">
      <c r="A174" t="str">
        <f t="shared" si="2"/>
        <v>'RBV2015Not assigned18-49'</v>
      </c>
      <c r="B174">
        <v>2015</v>
      </c>
      <c r="C174" t="s">
        <v>186</v>
      </c>
      <c r="D174" t="s">
        <v>477</v>
      </c>
      <c r="E174" t="s">
        <v>153</v>
      </c>
      <c r="F174">
        <v>57</v>
      </c>
      <c r="G174">
        <v>8</v>
      </c>
      <c r="H174" t="str">
        <f>INDEX(Bar_data!$A$3:$B$140,MATCH(C174,Bar_data!$A$3:$A$140,FALSE),2)</f>
        <v>Trust023</v>
      </c>
      <c r="I174" t="str">
        <f>INDEX(TrustCAHUB_map!$A$2:$D$139,MATCH($C174,TrustCAHUB_map!$A$2:$A$139,FALSE),3)</f>
        <v>Greater Manchester</v>
      </c>
      <c r="J174" t="str">
        <f>INDEX(TrustCAHUB_map!$A$2:$D$139,MATCH($C174,TrustCAHUB_map!$A$2:$A$139,FALSE),4)</f>
        <v>North West</v>
      </c>
    </row>
    <row r="175" spans="1:10" x14ac:dyDescent="0.3">
      <c r="A175" t="str">
        <f t="shared" si="2"/>
        <v>'RBV2015Curative18-49'</v>
      </c>
      <c r="B175">
        <v>2015</v>
      </c>
      <c r="C175" t="s">
        <v>186</v>
      </c>
      <c r="D175" t="s">
        <v>7</v>
      </c>
      <c r="E175" t="s">
        <v>153</v>
      </c>
      <c r="F175">
        <v>665</v>
      </c>
      <c r="G175">
        <v>6</v>
      </c>
      <c r="H175" t="str">
        <f>INDEX(Bar_data!$A$3:$B$140,MATCH(C175,Bar_data!$A$3:$A$140,FALSE),2)</f>
        <v>Trust023</v>
      </c>
      <c r="I175" t="str">
        <f>INDEX(TrustCAHUB_map!$A$2:$D$139,MATCH($C175,TrustCAHUB_map!$A$2:$A$139,FALSE),3)</f>
        <v>Greater Manchester</v>
      </c>
      <c r="J175" t="str">
        <f>INDEX(TrustCAHUB_map!$A$2:$D$139,MATCH($C175,TrustCAHUB_map!$A$2:$A$139,FALSE),4)</f>
        <v>North West</v>
      </c>
    </row>
    <row r="176" spans="1:10" x14ac:dyDescent="0.3">
      <c r="A176" t="str">
        <f t="shared" si="2"/>
        <v>'RBV2015Curative50-69'</v>
      </c>
      <c r="B176">
        <v>2015</v>
      </c>
      <c r="C176" t="s">
        <v>186</v>
      </c>
      <c r="D176" t="s">
        <v>7</v>
      </c>
      <c r="E176" t="s">
        <v>627</v>
      </c>
      <c r="F176">
        <v>1474</v>
      </c>
      <c r="G176">
        <v>14</v>
      </c>
      <c r="H176" t="str">
        <f>INDEX(Bar_data!$A$3:$B$140,MATCH(C176,Bar_data!$A$3:$A$140,FALSE),2)</f>
        <v>Trust023</v>
      </c>
      <c r="I176" t="str">
        <f>INDEX(TrustCAHUB_map!$A$2:$D$139,MATCH($C176,TrustCAHUB_map!$A$2:$A$139,FALSE),3)</f>
        <v>Greater Manchester</v>
      </c>
      <c r="J176" t="str">
        <f>INDEX(TrustCAHUB_map!$A$2:$D$139,MATCH($C176,TrustCAHUB_map!$A$2:$A$139,FALSE),4)</f>
        <v>North West</v>
      </c>
    </row>
    <row r="177" spans="1:10" x14ac:dyDescent="0.3">
      <c r="A177" t="str">
        <f t="shared" si="2"/>
        <v>'RBV2015Not assigned50-69'</v>
      </c>
      <c r="B177">
        <v>2015</v>
      </c>
      <c r="C177" t="s">
        <v>186</v>
      </c>
      <c r="D177" t="s">
        <v>477</v>
      </c>
      <c r="E177" t="s">
        <v>627</v>
      </c>
      <c r="F177">
        <v>139</v>
      </c>
      <c r="G177">
        <v>15</v>
      </c>
      <c r="H177" t="str">
        <f>INDEX(Bar_data!$A$3:$B$140,MATCH(C177,Bar_data!$A$3:$A$140,FALSE),2)</f>
        <v>Trust023</v>
      </c>
      <c r="I177" t="str">
        <f>INDEX(TrustCAHUB_map!$A$2:$D$139,MATCH($C177,TrustCAHUB_map!$A$2:$A$139,FALSE),3)</f>
        <v>Greater Manchester</v>
      </c>
      <c r="J177" t="str">
        <f>INDEX(TrustCAHUB_map!$A$2:$D$139,MATCH($C177,TrustCAHUB_map!$A$2:$A$139,FALSE),4)</f>
        <v>North West</v>
      </c>
    </row>
    <row r="178" spans="1:10" x14ac:dyDescent="0.3">
      <c r="A178" t="str">
        <f t="shared" si="2"/>
        <v>'RBV2015Palliative50-69'</v>
      </c>
      <c r="B178">
        <v>2015</v>
      </c>
      <c r="C178" t="s">
        <v>186</v>
      </c>
      <c r="D178" t="s">
        <v>8</v>
      </c>
      <c r="E178" t="s">
        <v>627</v>
      </c>
      <c r="F178">
        <v>1363</v>
      </c>
      <c r="G178">
        <v>60</v>
      </c>
      <c r="H178" t="str">
        <f>INDEX(Bar_data!$A$3:$B$140,MATCH(C178,Bar_data!$A$3:$A$140,FALSE),2)</f>
        <v>Trust023</v>
      </c>
      <c r="I178" t="str">
        <f>INDEX(TrustCAHUB_map!$A$2:$D$139,MATCH($C178,TrustCAHUB_map!$A$2:$A$139,FALSE),3)</f>
        <v>Greater Manchester</v>
      </c>
      <c r="J178" t="str">
        <f>INDEX(TrustCAHUB_map!$A$2:$D$139,MATCH($C178,TrustCAHUB_map!$A$2:$A$139,FALSE),4)</f>
        <v>North West</v>
      </c>
    </row>
    <row r="179" spans="1:10" x14ac:dyDescent="0.3">
      <c r="A179" t="str">
        <f t="shared" si="2"/>
        <v>'RBV2015Curative70+'</v>
      </c>
      <c r="B179">
        <v>2015</v>
      </c>
      <c r="C179" t="s">
        <v>186</v>
      </c>
      <c r="D179" t="s">
        <v>7</v>
      </c>
      <c r="E179" t="s">
        <v>628</v>
      </c>
      <c r="F179">
        <v>574</v>
      </c>
      <c r="G179">
        <v>15</v>
      </c>
      <c r="H179" t="str">
        <f>INDEX(Bar_data!$A$3:$B$140,MATCH(C179,Bar_data!$A$3:$A$140,FALSE),2)</f>
        <v>Trust023</v>
      </c>
      <c r="I179" t="str">
        <f>INDEX(TrustCAHUB_map!$A$2:$D$139,MATCH($C179,TrustCAHUB_map!$A$2:$A$139,FALSE),3)</f>
        <v>Greater Manchester</v>
      </c>
      <c r="J179" t="str">
        <f>INDEX(TrustCAHUB_map!$A$2:$D$139,MATCH($C179,TrustCAHUB_map!$A$2:$A$139,FALSE),4)</f>
        <v>North West</v>
      </c>
    </row>
    <row r="180" spans="1:10" x14ac:dyDescent="0.3">
      <c r="A180" t="str">
        <f t="shared" si="2"/>
        <v>'RBV2015Not assigned70+'</v>
      </c>
      <c r="B180">
        <v>2015</v>
      </c>
      <c r="C180" t="s">
        <v>186</v>
      </c>
      <c r="D180" t="s">
        <v>477</v>
      </c>
      <c r="E180" t="s">
        <v>628</v>
      </c>
      <c r="F180">
        <v>79</v>
      </c>
      <c r="G180">
        <v>10</v>
      </c>
      <c r="H180" t="str">
        <f>INDEX(Bar_data!$A$3:$B$140,MATCH(C180,Bar_data!$A$3:$A$140,FALSE),2)</f>
        <v>Trust023</v>
      </c>
      <c r="I180" t="str">
        <f>INDEX(TrustCAHUB_map!$A$2:$D$139,MATCH($C180,TrustCAHUB_map!$A$2:$A$139,FALSE),3)</f>
        <v>Greater Manchester</v>
      </c>
      <c r="J180" t="str">
        <f>INDEX(TrustCAHUB_map!$A$2:$D$139,MATCH($C180,TrustCAHUB_map!$A$2:$A$139,FALSE),4)</f>
        <v>North West</v>
      </c>
    </row>
    <row r="181" spans="1:10" x14ac:dyDescent="0.3">
      <c r="A181" t="str">
        <f t="shared" si="2"/>
        <v>'RBV2015Palliative70+'</v>
      </c>
      <c r="B181">
        <v>2015</v>
      </c>
      <c r="C181" t="s">
        <v>186</v>
      </c>
      <c r="D181" t="s">
        <v>8</v>
      </c>
      <c r="E181" t="s">
        <v>628</v>
      </c>
      <c r="F181">
        <v>865</v>
      </c>
      <c r="G181">
        <v>39</v>
      </c>
      <c r="H181" t="str">
        <f>INDEX(Bar_data!$A$3:$B$140,MATCH(C181,Bar_data!$A$3:$A$140,FALSE),2)</f>
        <v>Trust023</v>
      </c>
      <c r="I181" t="str">
        <f>INDEX(TrustCAHUB_map!$A$2:$D$139,MATCH($C181,TrustCAHUB_map!$A$2:$A$139,FALSE),3)</f>
        <v>Greater Manchester</v>
      </c>
      <c r="J181" t="str">
        <f>INDEX(TrustCAHUB_map!$A$2:$D$139,MATCH($C181,TrustCAHUB_map!$A$2:$A$139,FALSE),4)</f>
        <v>North West</v>
      </c>
    </row>
    <row r="182" spans="1:10" x14ac:dyDescent="0.3">
      <c r="A182" t="str">
        <f t="shared" si="2"/>
        <v>'RBZ2015Not assigned18-49'</v>
      </c>
      <c r="B182">
        <v>2015</v>
      </c>
      <c r="C182" t="s">
        <v>187</v>
      </c>
      <c r="D182" t="s">
        <v>477</v>
      </c>
      <c r="E182" t="s">
        <v>153</v>
      </c>
      <c r="F182">
        <v>2</v>
      </c>
      <c r="G182">
        <v>0</v>
      </c>
      <c r="H182" t="str">
        <f>INDEX(Bar_data!$A$3:$B$140,MATCH(C182,Bar_data!$A$3:$A$140,FALSE),2)</f>
        <v>Trust024</v>
      </c>
      <c r="I182" t="str">
        <f>INDEX(TrustCAHUB_map!$A$2:$D$139,MATCH($C182,TrustCAHUB_map!$A$2:$A$139,FALSE),3)</f>
        <v>Peninsula</v>
      </c>
      <c r="J182" t="str">
        <f>INDEX(TrustCAHUB_map!$A$2:$D$139,MATCH($C182,TrustCAHUB_map!$A$2:$A$139,FALSE),4)</f>
        <v>South West</v>
      </c>
    </row>
    <row r="183" spans="1:10" x14ac:dyDescent="0.3">
      <c r="A183" t="str">
        <f t="shared" si="2"/>
        <v>'RBZ2015Palliative18-49'</v>
      </c>
      <c r="B183">
        <v>2015</v>
      </c>
      <c r="C183" t="s">
        <v>187</v>
      </c>
      <c r="D183" t="s">
        <v>8</v>
      </c>
      <c r="E183" t="s">
        <v>153</v>
      </c>
      <c r="F183">
        <v>15</v>
      </c>
      <c r="G183">
        <v>3</v>
      </c>
      <c r="H183" t="str">
        <f>INDEX(Bar_data!$A$3:$B$140,MATCH(C183,Bar_data!$A$3:$A$140,FALSE),2)</f>
        <v>Trust024</v>
      </c>
      <c r="I183" t="str">
        <f>INDEX(TrustCAHUB_map!$A$2:$D$139,MATCH($C183,TrustCAHUB_map!$A$2:$A$139,FALSE),3)</f>
        <v>Peninsula</v>
      </c>
      <c r="J183" t="str">
        <f>INDEX(TrustCAHUB_map!$A$2:$D$139,MATCH($C183,TrustCAHUB_map!$A$2:$A$139,FALSE),4)</f>
        <v>South West</v>
      </c>
    </row>
    <row r="184" spans="1:10" x14ac:dyDescent="0.3">
      <c r="A184" t="str">
        <f t="shared" si="2"/>
        <v>'RBZ2015Curative18-49'</v>
      </c>
      <c r="B184">
        <v>2015</v>
      </c>
      <c r="C184" t="s">
        <v>187</v>
      </c>
      <c r="D184" t="s">
        <v>7</v>
      </c>
      <c r="E184" t="s">
        <v>153</v>
      </c>
      <c r="F184">
        <v>26</v>
      </c>
      <c r="G184">
        <v>0</v>
      </c>
      <c r="H184" t="str">
        <f>INDEX(Bar_data!$A$3:$B$140,MATCH(C184,Bar_data!$A$3:$A$140,FALSE),2)</f>
        <v>Trust024</v>
      </c>
      <c r="I184" t="str">
        <f>INDEX(TrustCAHUB_map!$A$2:$D$139,MATCH($C184,TrustCAHUB_map!$A$2:$A$139,FALSE),3)</f>
        <v>Peninsula</v>
      </c>
      <c r="J184" t="str">
        <f>INDEX(TrustCAHUB_map!$A$2:$D$139,MATCH($C184,TrustCAHUB_map!$A$2:$A$139,FALSE),4)</f>
        <v>South West</v>
      </c>
    </row>
    <row r="185" spans="1:10" x14ac:dyDescent="0.3">
      <c r="A185" t="str">
        <f t="shared" si="2"/>
        <v>'RBZ2015Curative50-69'</v>
      </c>
      <c r="B185">
        <v>2015</v>
      </c>
      <c r="C185" t="s">
        <v>187</v>
      </c>
      <c r="D185" t="s">
        <v>7</v>
      </c>
      <c r="E185" t="s">
        <v>627</v>
      </c>
      <c r="F185">
        <v>101</v>
      </c>
      <c r="G185">
        <v>0</v>
      </c>
      <c r="H185" t="str">
        <f>INDEX(Bar_data!$A$3:$B$140,MATCH(C185,Bar_data!$A$3:$A$140,FALSE),2)</f>
        <v>Trust024</v>
      </c>
      <c r="I185" t="str">
        <f>INDEX(TrustCAHUB_map!$A$2:$D$139,MATCH($C185,TrustCAHUB_map!$A$2:$A$139,FALSE),3)</f>
        <v>Peninsula</v>
      </c>
      <c r="J185" t="str">
        <f>INDEX(TrustCAHUB_map!$A$2:$D$139,MATCH($C185,TrustCAHUB_map!$A$2:$A$139,FALSE),4)</f>
        <v>South West</v>
      </c>
    </row>
    <row r="186" spans="1:10" x14ac:dyDescent="0.3">
      <c r="A186" t="str">
        <f t="shared" si="2"/>
        <v>'RBZ2015Palliative50-69'</v>
      </c>
      <c r="B186">
        <v>2015</v>
      </c>
      <c r="C186" t="s">
        <v>187</v>
      </c>
      <c r="D186" t="s">
        <v>8</v>
      </c>
      <c r="E186" t="s">
        <v>627</v>
      </c>
      <c r="F186">
        <v>95</v>
      </c>
      <c r="G186">
        <v>2</v>
      </c>
      <c r="H186" t="str">
        <f>INDEX(Bar_data!$A$3:$B$140,MATCH(C186,Bar_data!$A$3:$A$140,FALSE),2)</f>
        <v>Trust024</v>
      </c>
      <c r="I186" t="str">
        <f>INDEX(TrustCAHUB_map!$A$2:$D$139,MATCH($C186,TrustCAHUB_map!$A$2:$A$139,FALSE),3)</f>
        <v>Peninsula</v>
      </c>
      <c r="J186" t="str">
        <f>INDEX(TrustCAHUB_map!$A$2:$D$139,MATCH($C186,TrustCAHUB_map!$A$2:$A$139,FALSE),4)</f>
        <v>South West</v>
      </c>
    </row>
    <row r="187" spans="1:10" x14ac:dyDescent="0.3">
      <c r="A187" t="str">
        <f t="shared" si="2"/>
        <v>'RBZ2015Not assigned50-69'</v>
      </c>
      <c r="B187">
        <v>2015</v>
      </c>
      <c r="C187" t="s">
        <v>187</v>
      </c>
      <c r="D187" t="s">
        <v>477</v>
      </c>
      <c r="E187" t="s">
        <v>627</v>
      </c>
      <c r="F187">
        <v>7</v>
      </c>
      <c r="G187">
        <v>0</v>
      </c>
      <c r="H187" t="str">
        <f>INDEX(Bar_data!$A$3:$B$140,MATCH(C187,Bar_data!$A$3:$A$140,FALSE),2)</f>
        <v>Trust024</v>
      </c>
      <c r="I187" t="str">
        <f>INDEX(TrustCAHUB_map!$A$2:$D$139,MATCH($C187,TrustCAHUB_map!$A$2:$A$139,FALSE),3)</f>
        <v>Peninsula</v>
      </c>
      <c r="J187" t="str">
        <f>INDEX(TrustCAHUB_map!$A$2:$D$139,MATCH($C187,TrustCAHUB_map!$A$2:$A$139,FALSE),4)</f>
        <v>South West</v>
      </c>
    </row>
    <row r="188" spans="1:10" x14ac:dyDescent="0.3">
      <c r="A188" t="str">
        <f t="shared" si="2"/>
        <v>'RBZ2015Not assigned70+'</v>
      </c>
      <c r="B188">
        <v>2015</v>
      </c>
      <c r="C188" t="s">
        <v>187</v>
      </c>
      <c r="D188" t="s">
        <v>477</v>
      </c>
      <c r="E188" t="s">
        <v>628</v>
      </c>
      <c r="F188">
        <v>8</v>
      </c>
      <c r="G188">
        <v>0</v>
      </c>
      <c r="H188" t="str">
        <f>INDEX(Bar_data!$A$3:$B$140,MATCH(C188,Bar_data!$A$3:$A$140,FALSE),2)</f>
        <v>Trust024</v>
      </c>
      <c r="I188" t="str">
        <f>INDEX(TrustCAHUB_map!$A$2:$D$139,MATCH($C188,TrustCAHUB_map!$A$2:$A$139,FALSE),3)</f>
        <v>Peninsula</v>
      </c>
      <c r="J188" t="str">
        <f>INDEX(TrustCAHUB_map!$A$2:$D$139,MATCH($C188,TrustCAHUB_map!$A$2:$A$139,FALSE),4)</f>
        <v>South West</v>
      </c>
    </row>
    <row r="189" spans="1:10" x14ac:dyDescent="0.3">
      <c r="A189" t="str">
        <f t="shared" si="2"/>
        <v>'RBZ2015Curative70+'</v>
      </c>
      <c r="B189">
        <v>2015</v>
      </c>
      <c r="C189" t="s">
        <v>187</v>
      </c>
      <c r="D189" t="s">
        <v>7</v>
      </c>
      <c r="E189" t="s">
        <v>628</v>
      </c>
      <c r="F189">
        <v>83</v>
      </c>
      <c r="G189">
        <v>0</v>
      </c>
      <c r="H189" t="str">
        <f>INDEX(Bar_data!$A$3:$B$140,MATCH(C189,Bar_data!$A$3:$A$140,FALSE),2)</f>
        <v>Trust024</v>
      </c>
      <c r="I189" t="str">
        <f>INDEX(TrustCAHUB_map!$A$2:$D$139,MATCH($C189,TrustCAHUB_map!$A$2:$A$139,FALSE),3)</f>
        <v>Peninsula</v>
      </c>
      <c r="J189" t="str">
        <f>INDEX(TrustCAHUB_map!$A$2:$D$139,MATCH($C189,TrustCAHUB_map!$A$2:$A$139,FALSE),4)</f>
        <v>South West</v>
      </c>
    </row>
    <row r="190" spans="1:10" x14ac:dyDescent="0.3">
      <c r="A190" t="str">
        <f t="shared" si="2"/>
        <v>'RBZ2015Palliative70+'</v>
      </c>
      <c r="B190">
        <v>2015</v>
      </c>
      <c r="C190" t="s">
        <v>187</v>
      </c>
      <c r="D190" t="s">
        <v>8</v>
      </c>
      <c r="E190" t="s">
        <v>628</v>
      </c>
      <c r="F190">
        <v>81</v>
      </c>
      <c r="G190">
        <v>3</v>
      </c>
      <c r="H190" t="str">
        <f>INDEX(Bar_data!$A$3:$B$140,MATCH(C190,Bar_data!$A$3:$A$140,FALSE),2)</f>
        <v>Trust024</v>
      </c>
      <c r="I190" t="str">
        <f>INDEX(TrustCAHUB_map!$A$2:$D$139,MATCH($C190,TrustCAHUB_map!$A$2:$A$139,FALSE),3)</f>
        <v>Peninsula</v>
      </c>
      <c r="J190" t="str">
        <f>INDEX(TrustCAHUB_map!$A$2:$D$139,MATCH($C190,TrustCAHUB_map!$A$2:$A$139,FALSE),4)</f>
        <v>South West</v>
      </c>
    </row>
    <row r="191" spans="1:10" x14ac:dyDescent="0.3">
      <c r="A191" t="str">
        <f t="shared" si="2"/>
        <v>'RC12015Palliative18-49'</v>
      </c>
      <c r="B191">
        <v>2015</v>
      </c>
      <c r="C191" t="s">
        <v>188</v>
      </c>
      <c r="D191" t="s">
        <v>8</v>
      </c>
      <c r="E191" t="s">
        <v>153</v>
      </c>
      <c r="F191">
        <v>11</v>
      </c>
      <c r="G191">
        <v>1</v>
      </c>
      <c r="H191" t="str">
        <f>INDEX(Bar_data!$A$3:$B$140,MATCH(C191,Bar_data!$A$3:$A$140,FALSE),2)</f>
        <v>Trust025</v>
      </c>
      <c r="I191" t="str">
        <f>INDEX(TrustCAHUB_map!$A$2:$D$139,MATCH($C191,TrustCAHUB_map!$A$2:$A$139,FALSE),3)</f>
        <v>East of England</v>
      </c>
      <c r="J191" t="str">
        <f>INDEX(TrustCAHUB_map!$A$2:$D$139,MATCH($C191,TrustCAHUB_map!$A$2:$A$139,FALSE),4)</f>
        <v>East of England</v>
      </c>
    </row>
    <row r="192" spans="1:10" x14ac:dyDescent="0.3">
      <c r="A192" t="str">
        <f t="shared" si="2"/>
        <v>'RC12015Curative18-49'</v>
      </c>
      <c r="B192">
        <v>2015</v>
      </c>
      <c r="C192" t="s">
        <v>188</v>
      </c>
      <c r="D192" t="s">
        <v>7</v>
      </c>
      <c r="E192" t="s">
        <v>153</v>
      </c>
      <c r="F192">
        <v>39</v>
      </c>
      <c r="G192">
        <v>0</v>
      </c>
      <c r="H192" t="str">
        <f>INDEX(Bar_data!$A$3:$B$140,MATCH(C192,Bar_data!$A$3:$A$140,FALSE),2)</f>
        <v>Trust025</v>
      </c>
      <c r="I192" t="str">
        <f>INDEX(TrustCAHUB_map!$A$2:$D$139,MATCH($C192,TrustCAHUB_map!$A$2:$A$139,FALSE),3)</f>
        <v>East of England</v>
      </c>
      <c r="J192" t="str">
        <f>INDEX(TrustCAHUB_map!$A$2:$D$139,MATCH($C192,TrustCAHUB_map!$A$2:$A$139,FALSE),4)</f>
        <v>East of England</v>
      </c>
    </row>
    <row r="193" spans="1:10" x14ac:dyDescent="0.3">
      <c r="A193" t="str">
        <f t="shared" si="2"/>
        <v>'RC12015Palliative50-69'</v>
      </c>
      <c r="B193">
        <v>2015</v>
      </c>
      <c r="C193" t="s">
        <v>188</v>
      </c>
      <c r="D193" t="s">
        <v>8</v>
      </c>
      <c r="E193" t="s">
        <v>627</v>
      </c>
      <c r="F193">
        <v>89</v>
      </c>
      <c r="G193">
        <v>4</v>
      </c>
      <c r="H193" t="str">
        <f>INDEX(Bar_data!$A$3:$B$140,MATCH(C193,Bar_data!$A$3:$A$140,FALSE),2)</f>
        <v>Trust025</v>
      </c>
      <c r="I193" t="str">
        <f>INDEX(TrustCAHUB_map!$A$2:$D$139,MATCH($C193,TrustCAHUB_map!$A$2:$A$139,FALSE),3)</f>
        <v>East of England</v>
      </c>
      <c r="J193" t="str">
        <f>INDEX(TrustCAHUB_map!$A$2:$D$139,MATCH($C193,TrustCAHUB_map!$A$2:$A$139,FALSE),4)</f>
        <v>East of England</v>
      </c>
    </row>
    <row r="194" spans="1:10" x14ac:dyDescent="0.3">
      <c r="A194" t="str">
        <f t="shared" si="2"/>
        <v>'RC12015Curative50-69'</v>
      </c>
      <c r="B194">
        <v>2015</v>
      </c>
      <c r="C194" t="s">
        <v>188</v>
      </c>
      <c r="D194" t="s">
        <v>7</v>
      </c>
      <c r="E194" t="s">
        <v>627</v>
      </c>
      <c r="F194">
        <v>110</v>
      </c>
      <c r="G194">
        <v>0</v>
      </c>
      <c r="H194" t="str">
        <f>INDEX(Bar_data!$A$3:$B$140,MATCH(C194,Bar_data!$A$3:$A$140,FALSE),2)</f>
        <v>Trust025</v>
      </c>
      <c r="I194" t="str">
        <f>INDEX(TrustCAHUB_map!$A$2:$D$139,MATCH($C194,TrustCAHUB_map!$A$2:$A$139,FALSE),3)</f>
        <v>East of England</v>
      </c>
      <c r="J194" t="str">
        <f>INDEX(TrustCAHUB_map!$A$2:$D$139,MATCH($C194,TrustCAHUB_map!$A$2:$A$139,FALSE),4)</f>
        <v>East of England</v>
      </c>
    </row>
    <row r="195" spans="1:10" x14ac:dyDescent="0.3">
      <c r="A195" t="str">
        <f t="shared" ref="A195:A258" si="3">"'"&amp;C195&amp;B195&amp;D195&amp;E195&amp;"'"</f>
        <v>'RC12015Palliative70+'</v>
      </c>
      <c r="B195">
        <v>2015</v>
      </c>
      <c r="C195" t="s">
        <v>188</v>
      </c>
      <c r="D195" t="s">
        <v>8</v>
      </c>
      <c r="E195" t="s">
        <v>628</v>
      </c>
      <c r="F195">
        <v>67</v>
      </c>
      <c r="G195">
        <v>5</v>
      </c>
      <c r="H195" t="str">
        <f>INDEX(Bar_data!$A$3:$B$140,MATCH(C195,Bar_data!$A$3:$A$140,FALSE),2)</f>
        <v>Trust025</v>
      </c>
      <c r="I195" t="str">
        <f>INDEX(TrustCAHUB_map!$A$2:$D$139,MATCH($C195,TrustCAHUB_map!$A$2:$A$139,FALSE),3)</f>
        <v>East of England</v>
      </c>
      <c r="J195" t="str">
        <f>INDEX(TrustCAHUB_map!$A$2:$D$139,MATCH($C195,TrustCAHUB_map!$A$2:$A$139,FALSE),4)</f>
        <v>East of England</v>
      </c>
    </row>
    <row r="196" spans="1:10" x14ac:dyDescent="0.3">
      <c r="A196" t="str">
        <f t="shared" si="3"/>
        <v>'RC12015Curative70+'</v>
      </c>
      <c r="B196">
        <v>2015</v>
      </c>
      <c r="C196" t="s">
        <v>188</v>
      </c>
      <c r="D196" t="s">
        <v>7</v>
      </c>
      <c r="E196" t="s">
        <v>628</v>
      </c>
      <c r="F196">
        <v>46</v>
      </c>
      <c r="G196">
        <v>2</v>
      </c>
      <c r="H196" t="str">
        <f>INDEX(Bar_data!$A$3:$B$140,MATCH(C196,Bar_data!$A$3:$A$140,FALSE),2)</f>
        <v>Trust025</v>
      </c>
      <c r="I196" t="str">
        <f>INDEX(TrustCAHUB_map!$A$2:$D$139,MATCH($C196,TrustCAHUB_map!$A$2:$A$139,FALSE),3)</f>
        <v>East of England</v>
      </c>
      <c r="J196" t="str">
        <f>INDEX(TrustCAHUB_map!$A$2:$D$139,MATCH($C196,TrustCAHUB_map!$A$2:$A$139,FALSE),4)</f>
        <v>East of England</v>
      </c>
    </row>
    <row r="197" spans="1:10" x14ac:dyDescent="0.3">
      <c r="A197" t="str">
        <f t="shared" si="3"/>
        <v>'RC92015Palliative18-49'</v>
      </c>
      <c r="B197">
        <v>2015</v>
      </c>
      <c r="C197" t="s">
        <v>189</v>
      </c>
      <c r="D197" t="s">
        <v>8</v>
      </c>
      <c r="E197" t="s">
        <v>153</v>
      </c>
      <c r="F197">
        <v>5</v>
      </c>
      <c r="G197">
        <v>0</v>
      </c>
      <c r="H197" t="str">
        <f>INDEX(Bar_data!$A$3:$B$140,MATCH(C197,Bar_data!$A$3:$A$140,FALSE),2)</f>
        <v>Trust026</v>
      </c>
      <c r="I197" t="str">
        <f>INDEX(TrustCAHUB_map!$A$2:$D$139,MATCH($C197,TrustCAHUB_map!$A$2:$A$139,FALSE),3)</f>
        <v>East of England</v>
      </c>
      <c r="J197" t="str">
        <f>INDEX(TrustCAHUB_map!$A$2:$D$139,MATCH($C197,TrustCAHUB_map!$A$2:$A$139,FALSE),4)</f>
        <v>East of England</v>
      </c>
    </row>
    <row r="198" spans="1:10" x14ac:dyDescent="0.3">
      <c r="A198" t="str">
        <f t="shared" si="3"/>
        <v>'RC92015Curative18-49'</v>
      </c>
      <c r="B198">
        <v>2015</v>
      </c>
      <c r="C198" t="s">
        <v>189</v>
      </c>
      <c r="D198" t="s">
        <v>7</v>
      </c>
      <c r="E198" t="s">
        <v>153</v>
      </c>
      <c r="F198">
        <v>7</v>
      </c>
      <c r="G198">
        <v>0</v>
      </c>
      <c r="H198" t="str">
        <f>INDEX(Bar_data!$A$3:$B$140,MATCH(C198,Bar_data!$A$3:$A$140,FALSE),2)</f>
        <v>Trust026</v>
      </c>
      <c r="I198" t="str">
        <f>INDEX(TrustCAHUB_map!$A$2:$D$139,MATCH($C198,TrustCAHUB_map!$A$2:$A$139,FALSE),3)</f>
        <v>East of England</v>
      </c>
      <c r="J198" t="str">
        <f>INDEX(TrustCAHUB_map!$A$2:$D$139,MATCH($C198,TrustCAHUB_map!$A$2:$A$139,FALSE),4)</f>
        <v>East of England</v>
      </c>
    </row>
    <row r="199" spans="1:10" x14ac:dyDescent="0.3">
      <c r="A199" t="str">
        <f t="shared" si="3"/>
        <v>'RC92015Not assigned18-49'</v>
      </c>
      <c r="B199">
        <v>2015</v>
      </c>
      <c r="C199" t="s">
        <v>189</v>
      </c>
      <c r="D199" t="s">
        <v>477</v>
      </c>
      <c r="E199" t="s">
        <v>153</v>
      </c>
      <c r="F199">
        <v>73</v>
      </c>
      <c r="G199">
        <v>1</v>
      </c>
      <c r="H199" t="str">
        <f>INDEX(Bar_data!$A$3:$B$140,MATCH(C199,Bar_data!$A$3:$A$140,FALSE),2)</f>
        <v>Trust026</v>
      </c>
      <c r="I199" t="str">
        <f>INDEX(TrustCAHUB_map!$A$2:$D$139,MATCH($C199,TrustCAHUB_map!$A$2:$A$139,FALSE),3)</f>
        <v>East of England</v>
      </c>
      <c r="J199" t="str">
        <f>INDEX(TrustCAHUB_map!$A$2:$D$139,MATCH($C199,TrustCAHUB_map!$A$2:$A$139,FALSE),4)</f>
        <v>East of England</v>
      </c>
    </row>
    <row r="200" spans="1:10" x14ac:dyDescent="0.3">
      <c r="A200" t="str">
        <f t="shared" si="3"/>
        <v>'RC92015Palliative50-69'</v>
      </c>
      <c r="B200">
        <v>2015</v>
      </c>
      <c r="C200" t="s">
        <v>189</v>
      </c>
      <c r="D200" t="s">
        <v>8</v>
      </c>
      <c r="E200" t="s">
        <v>627</v>
      </c>
      <c r="F200">
        <v>14</v>
      </c>
      <c r="G200">
        <v>1</v>
      </c>
      <c r="H200" t="str">
        <f>INDEX(Bar_data!$A$3:$B$140,MATCH(C200,Bar_data!$A$3:$A$140,FALSE),2)</f>
        <v>Trust026</v>
      </c>
      <c r="I200" t="str">
        <f>INDEX(TrustCAHUB_map!$A$2:$D$139,MATCH($C200,TrustCAHUB_map!$A$2:$A$139,FALSE),3)</f>
        <v>East of England</v>
      </c>
      <c r="J200" t="str">
        <f>INDEX(TrustCAHUB_map!$A$2:$D$139,MATCH($C200,TrustCAHUB_map!$A$2:$A$139,FALSE),4)</f>
        <v>East of England</v>
      </c>
    </row>
    <row r="201" spans="1:10" x14ac:dyDescent="0.3">
      <c r="A201" t="str">
        <f t="shared" si="3"/>
        <v>'RC92015Curative50-69'</v>
      </c>
      <c r="B201">
        <v>2015</v>
      </c>
      <c r="C201" t="s">
        <v>189</v>
      </c>
      <c r="D201" t="s">
        <v>7</v>
      </c>
      <c r="E201" t="s">
        <v>627</v>
      </c>
      <c r="F201">
        <v>16</v>
      </c>
      <c r="G201">
        <v>0</v>
      </c>
      <c r="H201" t="str">
        <f>INDEX(Bar_data!$A$3:$B$140,MATCH(C201,Bar_data!$A$3:$A$140,FALSE),2)</f>
        <v>Trust026</v>
      </c>
      <c r="I201" t="str">
        <f>INDEX(TrustCAHUB_map!$A$2:$D$139,MATCH($C201,TrustCAHUB_map!$A$2:$A$139,FALSE),3)</f>
        <v>East of England</v>
      </c>
      <c r="J201" t="str">
        <f>INDEX(TrustCAHUB_map!$A$2:$D$139,MATCH($C201,TrustCAHUB_map!$A$2:$A$139,FALSE),4)</f>
        <v>East of England</v>
      </c>
    </row>
    <row r="202" spans="1:10" x14ac:dyDescent="0.3">
      <c r="A202" t="str">
        <f t="shared" si="3"/>
        <v>'RC92015Not assigned50-69'</v>
      </c>
      <c r="B202">
        <v>2015</v>
      </c>
      <c r="C202" t="s">
        <v>189</v>
      </c>
      <c r="D202" t="s">
        <v>477</v>
      </c>
      <c r="E202" t="s">
        <v>627</v>
      </c>
      <c r="F202">
        <v>188</v>
      </c>
      <c r="G202">
        <v>2</v>
      </c>
      <c r="H202" t="str">
        <f>INDEX(Bar_data!$A$3:$B$140,MATCH(C202,Bar_data!$A$3:$A$140,FALSE),2)</f>
        <v>Trust026</v>
      </c>
      <c r="I202" t="str">
        <f>INDEX(TrustCAHUB_map!$A$2:$D$139,MATCH($C202,TrustCAHUB_map!$A$2:$A$139,FALSE),3)</f>
        <v>East of England</v>
      </c>
      <c r="J202" t="str">
        <f>INDEX(TrustCAHUB_map!$A$2:$D$139,MATCH($C202,TrustCAHUB_map!$A$2:$A$139,FALSE),4)</f>
        <v>East of England</v>
      </c>
    </row>
    <row r="203" spans="1:10" x14ac:dyDescent="0.3">
      <c r="A203" t="str">
        <f t="shared" si="3"/>
        <v>'RC92015Curative70+'</v>
      </c>
      <c r="B203">
        <v>2015</v>
      </c>
      <c r="C203" t="s">
        <v>189</v>
      </c>
      <c r="D203" t="s">
        <v>7</v>
      </c>
      <c r="E203" t="s">
        <v>628</v>
      </c>
      <c r="F203">
        <v>12</v>
      </c>
      <c r="G203">
        <v>0</v>
      </c>
      <c r="H203" t="str">
        <f>INDEX(Bar_data!$A$3:$B$140,MATCH(C203,Bar_data!$A$3:$A$140,FALSE),2)</f>
        <v>Trust026</v>
      </c>
      <c r="I203" t="str">
        <f>INDEX(TrustCAHUB_map!$A$2:$D$139,MATCH($C203,TrustCAHUB_map!$A$2:$A$139,FALSE),3)</f>
        <v>East of England</v>
      </c>
      <c r="J203" t="str">
        <f>INDEX(TrustCAHUB_map!$A$2:$D$139,MATCH($C203,TrustCAHUB_map!$A$2:$A$139,FALSE),4)</f>
        <v>East of England</v>
      </c>
    </row>
    <row r="204" spans="1:10" x14ac:dyDescent="0.3">
      <c r="A204" t="str">
        <f t="shared" si="3"/>
        <v>'RC92015Palliative70+'</v>
      </c>
      <c r="B204">
        <v>2015</v>
      </c>
      <c r="C204" t="s">
        <v>189</v>
      </c>
      <c r="D204" t="s">
        <v>8</v>
      </c>
      <c r="E204" t="s">
        <v>628</v>
      </c>
      <c r="F204">
        <v>11</v>
      </c>
      <c r="G204">
        <v>1</v>
      </c>
      <c r="H204" t="str">
        <f>INDEX(Bar_data!$A$3:$B$140,MATCH(C204,Bar_data!$A$3:$A$140,FALSE),2)</f>
        <v>Trust026</v>
      </c>
      <c r="I204" t="str">
        <f>INDEX(TrustCAHUB_map!$A$2:$D$139,MATCH($C204,TrustCAHUB_map!$A$2:$A$139,FALSE),3)</f>
        <v>East of England</v>
      </c>
      <c r="J204" t="str">
        <f>INDEX(TrustCAHUB_map!$A$2:$D$139,MATCH($C204,TrustCAHUB_map!$A$2:$A$139,FALSE),4)</f>
        <v>East of England</v>
      </c>
    </row>
    <row r="205" spans="1:10" x14ac:dyDescent="0.3">
      <c r="A205" t="str">
        <f t="shared" si="3"/>
        <v>'RC92015Not assigned70+'</v>
      </c>
      <c r="B205">
        <v>2015</v>
      </c>
      <c r="C205" t="s">
        <v>189</v>
      </c>
      <c r="D205" t="s">
        <v>477</v>
      </c>
      <c r="E205" t="s">
        <v>628</v>
      </c>
      <c r="F205">
        <v>130</v>
      </c>
      <c r="G205">
        <v>5</v>
      </c>
      <c r="H205" t="str">
        <f>INDEX(Bar_data!$A$3:$B$140,MATCH(C205,Bar_data!$A$3:$A$140,FALSE),2)</f>
        <v>Trust026</v>
      </c>
      <c r="I205" t="str">
        <f>INDEX(TrustCAHUB_map!$A$2:$D$139,MATCH($C205,TrustCAHUB_map!$A$2:$A$139,FALSE),3)</f>
        <v>East of England</v>
      </c>
      <c r="J205" t="str">
        <f>INDEX(TrustCAHUB_map!$A$2:$D$139,MATCH($C205,TrustCAHUB_map!$A$2:$A$139,FALSE),4)</f>
        <v>East of England</v>
      </c>
    </row>
    <row r="206" spans="1:10" x14ac:dyDescent="0.3">
      <c r="A206" t="str">
        <f t="shared" si="3"/>
        <v>'RCB2015Curative18-49'</v>
      </c>
      <c r="B206">
        <v>2015</v>
      </c>
      <c r="C206" t="s">
        <v>190</v>
      </c>
      <c r="D206" t="s">
        <v>7</v>
      </c>
      <c r="E206" t="s">
        <v>153</v>
      </c>
      <c r="F206">
        <v>96</v>
      </c>
      <c r="G206">
        <v>1</v>
      </c>
      <c r="H206" t="str">
        <f>INDEX(Bar_data!$A$3:$B$140,MATCH(C206,Bar_data!$A$3:$A$140,FALSE),2)</f>
        <v>Trust027</v>
      </c>
      <c r="I206" t="str">
        <f>INDEX(TrustCAHUB_map!$A$2:$D$139,MATCH($C206,TrustCAHUB_map!$A$2:$A$139,FALSE),3)</f>
        <v>Humber, Coast and Vale</v>
      </c>
      <c r="J206" t="str">
        <f>INDEX(TrustCAHUB_map!$A$2:$D$139,MATCH($C206,TrustCAHUB_map!$A$2:$A$139,FALSE),4)</f>
        <v>Yorkshire and Humber</v>
      </c>
    </row>
    <row r="207" spans="1:10" x14ac:dyDescent="0.3">
      <c r="A207" t="str">
        <f t="shared" si="3"/>
        <v>'RCB2015Palliative18-49'</v>
      </c>
      <c r="B207">
        <v>2015</v>
      </c>
      <c r="C207" t="s">
        <v>190</v>
      </c>
      <c r="D207" t="s">
        <v>8</v>
      </c>
      <c r="E207" t="s">
        <v>153</v>
      </c>
      <c r="F207">
        <v>25</v>
      </c>
      <c r="G207">
        <v>3</v>
      </c>
      <c r="H207" t="str">
        <f>INDEX(Bar_data!$A$3:$B$140,MATCH(C207,Bar_data!$A$3:$A$140,FALSE),2)</f>
        <v>Trust027</v>
      </c>
      <c r="I207" t="str">
        <f>INDEX(TrustCAHUB_map!$A$2:$D$139,MATCH($C207,TrustCAHUB_map!$A$2:$A$139,FALSE),3)</f>
        <v>Humber, Coast and Vale</v>
      </c>
      <c r="J207" t="str">
        <f>INDEX(TrustCAHUB_map!$A$2:$D$139,MATCH($C207,TrustCAHUB_map!$A$2:$A$139,FALSE),4)</f>
        <v>Yorkshire and Humber</v>
      </c>
    </row>
    <row r="208" spans="1:10" x14ac:dyDescent="0.3">
      <c r="A208" t="str">
        <f t="shared" si="3"/>
        <v>'RCB2015Palliative50-69'</v>
      </c>
      <c r="B208">
        <v>2015</v>
      </c>
      <c r="C208" t="s">
        <v>190</v>
      </c>
      <c r="D208" t="s">
        <v>8</v>
      </c>
      <c r="E208" t="s">
        <v>627</v>
      </c>
      <c r="F208">
        <v>235</v>
      </c>
      <c r="G208">
        <v>18</v>
      </c>
      <c r="H208" t="str">
        <f>INDEX(Bar_data!$A$3:$B$140,MATCH(C208,Bar_data!$A$3:$A$140,FALSE),2)</f>
        <v>Trust027</v>
      </c>
      <c r="I208" t="str">
        <f>INDEX(TrustCAHUB_map!$A$2:$D$139,MATCH($C208,TrustCAHUB_map!$A$2:$A$139,FALSE),3)</f>
        <v>Humber, Coast and Vale</v>
      </c>
      <c r="J208" t="str">
        <f>INDEX(TrustCAHUB_map!$A$2:$D$139,MATCH($C208,TrustCAHUB_map!$A$2:$A$139,FALSE),4)</f>
        <v>Yorkshire and Humber</v>
      </c>
    </row>
    <row r="209" spans="1:10" x14ac:dyDescent="0.3">
      <c r="A209" t="str">
        <f t="shared" si="3"/>
        <v>'RCB2015Not assigned50-69'</v>
      </c>
      <c r="B209">
        <v>2015</v>
      </c>
      <c r="C209" t="s">
        <v>190</v>
      </c>
      <c r="D209" t="s">
        <v>477</v>
      </c>
      <c r="E209" t="s">
        <v>627</v>
      </c>
      <c r="F209">
        <v>5</v>
      </c>
      <c r="G209">
        <v>0</v>
      </c>
      <c r="H209" t="str">
        <f>INDEX(Bar_data!$A$3:$B$140,MATCH(C209,Bar_data!$A$3:$A$140,FALSE),2)</f>
        <v>Trust027</v>
      </c>
      <c r="I209" t="str">
        <f>INDEX(TrustCAHUB_map!$A$2:$D$139,MATCH($C209,TrustCAHUB_map!$A$2:$A$139,FALSE),3)</f>
        <v>Humber, Coast and Vale</v>
      </c>
      <c r="J209" t="str">
        <f>INDEX(TrustCAHUB_map!$A$2:$D$139,MATCH($C209,TrustCAHUB_map!$A$2:$A$139,FALSE),4)</f>
        <v>Yorkshire and Humber</v>
      </c>
    </row>
    <row r="210" spans="1:10" x14ac:dyDescent="0.3">
      <c r="A210" t="str">
        <f t="shared" si="3"/>
        <v>'RCB2015Curative50-69'</v>
      </c>
      <c r="B210">
        <v>2015</v>
      </c>
      <c r="C210" t="s">
        <v>190</v>
      </c>
      <c r="D210" t="s">
        <v>7</v>
      </c>
      <c r="E210" t="s">
        <v>627</v>
      </c>
      <c r="F210">
        <v>259</v>
      </c>
      <c r="G210">
        <v>2</v>
      </c>
      <c r="H210" t="str">
        <f>INDEX(Bar_data!$A$3:$B$140,MATCH(C210,Bar_data!$A$3:$A$140,FALSE),2)</f>
        <v>Trust027</v>
      </c>
      <c r="I210" t="str">
        <f>INDEX(TrustCAHUB_map!$A$2:$D$139,MATCH($C210,TrustCAHUB_map!$A$2:$A$139,FALSE),3)</f>
        <v>Humber, Coast and Vale</v>
      </c>
      <c r="J210" t="str">
        <f>INDEX(TrustCAHUB_map!$A$2:$D$139,MATCH($C210,TrustCAHUB_map!$A$2:$A$139,FALSE),4)</f>
        <v>Yorkshire and Humber</v>
      </c>
    </row>
    <row r="211" spans="1:10" x14ac:dyDescent="0.3">
      <c r="A211" t="str">
        <f t="shared" si="3"/>
        <v>'RCB2015Curative70+'</v>
      </c>
      <c r="B211">
        <v>2015</v>
      </c>
      <c r="C211" t="s">
        <v>190</v>
      </c>
      <c r="D211" t="s">
        <v>7</v>
      </c>
      <c r="E211" t="s">
        <v>628</v>
      </c>
      <c r="F211">
        <v>176</v>
      </c>
      <c r="G211">
        <v>6</v>
      </c>
      <c r="H211" t="str">
        <f>INDEX(Bar_data!$A$3:$B$140,MATCH(C211,Bar_data!$A$3:$A$140,FALSE),2)</f>
        <v>Trust027</v>
      </c>
      <c r="I211" t="str">
        <f>INDEX(TrustCAHUB_map!$A$2:$D$139,MATCH($C211,TrustCAHUB_map!$A$2:$A$139,FALSE),3)</f>
        <v>Humber, Coast and Vale</v>
      </c>
      <c r="J211" t="str">
        <f>INDEX(TrustCAHUB_map!$A$2:$D$139,MATCH($C211,TrustCAHUB_map!$A$2:$A$139,FALSE),4)</f>
        <v>Yorkshire and Humber</v>
      </c>
    </row>
    <row r="212" spans="1:10" x14ac:dyDescent="0.3">
      <c r="A212" t="str">
        <f t="shared" si="3"/>
        <v>'RCB2015Not assigned70+'</v>
      </c>
      <c r="B212">
        <v>2015</v>
      </c>
      <c r="C212" t="s">
        <v>190</v>
      </c>
      <c r="D212" t="s">
        <v>477</v>
      </c>
      <c r="E212" t="s">
        <v>628</v>
      </c>
      <c r="F212">
        <v>2</v>
      </c>
      <c r="G212">
        <v>0</v>
      </c>
      <c r="H212" t="str">
        <f>INDEX(Bar_data!$A$3:$B$140,MATCH(C212,Bar_data!$A$3:$A$140,FALSE),2)</f>
        <v>Trust027</v>
      </c>
      <c r="I212" t="str">
        <f>INDEX(TrustCAHUB_map!$A$2:$D$139,MATCH($C212,TrustCAHUB_map!$A$2:$A$139,FALSE),3)</f>
        <v>Humber, Coast and Vale</v>
      </c>
      <c r="J212" t="str">
        <f>INDEX(TrustCAHUB_map!$A$2:$D$139,MATCH($C212,TrustCAHUB_map!$A$2:$A$139,FALSE),4)</f>
        <v>Yorkshire and Humber</v>
      </c>
    </row>
    <row r="213" spans="1:10" x14ac:dyDescent="0.3">
      <c r="A213" t="str">
        <f t="shared" si="3"/>
        <v>'RCB2015Palliative70+'</v>
      </c>
      <c r="B213">
        <v>2015</v>
      </c>
      <c r="C213" t="s">
        <v>190</v>
      </c>
      <c r="D213" t="s">
        <v>8</v>
      </c>
      <c r="E213" t="s">
        <v>628</v>
      </c>
      <c r="F213">
        <v>211</v>
      </c>
      <c r="G213">
        <v>14</v>
      </c>
      <c r="H213" t="str">
        <f>INDEX(Bar_data!$A$3:$B$140,MATCH(C213,Bar_data!$A$3:$A$140,FALSE),2)</f>
        <v>Trust027</v>
      </c>
      <c r="I213" t="str">
        <f>INDEX(TrustCAHUB_map!$A$2:$D$139,MATCH($C213,TrustCAHUB_map!$A$2:$A$139,FALSE),3)</f>
        <v>Humber, Coast and Vale</v>
      </c>
      <c r="J213" t="str">
        <f>INDEX(TrustCAHUB_map!$A$2:$D$139,MATCH($C213,TrustCAHUB_map!$A$2:$A$139,FALSE),4)</f>
        <v>Yorkshire and Humber</v>
      </c>
    </row>
    <row r="214" spans="1:10" x14ac:dyDescent="0.3">
      <c r="A214" t="str">
        <f t="shared" si="3"/>
        <v>'RCD2015Curative18-49'</v>
      </c>
      <c r="B214">
        <v>2015</v>
      </c>
      <c r="C214" t="s">
        <v>191</v>
      </c>
      <c r="D214" t="s">
        <v>7</v>
      </c>
      <c r="E214" t="s">
        <v>153</v>
      </c>
      <c r="F214">
        <v>35</v>
      </c>
      <c r="G214">
        <v>0</v>
      </c>
      <c r="H214" t="str">
        <f>INDEX(Bar_data!$A$3:$B$140,MATCH(C214,Bar_data!$A$3:$A$140,FALSE),2)</f>
        <v>Trust028</v>
      </c>
      <c r="I214" t="str">
        <f>INDEX(TrustCAHUB_map!$A$2:$D$139,MATCH($C214,TrustCAHUB_map!$A$2:$A$139,FALSE),3)</f>
        <v>West Yorkshire</v>
      </c>
      <c r="J214" t="str">
        <f>INDEX(TrustCAHUB_map!$A$2:$D$139,MATCH($C214,TrustCAHUB_map!$A$2:$A$139,FALSE),4)</f>
        <v>Yorkshire and Humber</v>
      </c>
    </row>
    <row r="215" spans="1:10" x14ac:dyDescent="0.3">
      <c r="A215" t="str">
        <f t="shared" si="3"/>
        <v>'RCD2015Not assigned18-49'</v>
      </c>
      <c r="B215">
        <v>2015</v>
      </c>
      <c r="C215" t="s">
        <v>191</v>
      </c>
      <c r="D215" t="s">
        <v>477</v>
      </c>
      <c r="E215" t="s">
        <v>153</v>
      </c>
      <c r="F215">
        <v>1</v>
      </c>
      <c r="G215">
        <v>0</v>
      </c>
      <c r="H215" t="str">
        <f>INDEX(Bar_data!$A$3:$B$140,MATCH(C215,Bar_data!$A$3:$A$140,FALSE),2)</f>
        <v>Trust028</v>
      </c>
      <c r="I215" t="str">
        <f>INDEX(TrustCAHUB_map!$A$2:$D$139,MATCH($C215,TrustCAHUB_map!$A$2:$A$139,FALSE),3)</f>
        <v>West Yorkshire</v>
      </c>
      <c r="J215" t="str">
        <f>INDEX(TrustCAHUB_map!$A$2:$D$139,MATCH($C215,TrustCAHUB_map!$A$2:$A$139,FALSE),4)</f>
        <v>Yorkshire and Humber</v>
      </c>
    </row>
    <row r="216" spans="1:10" x14ac:dyDescent="0.3">
      <c r="A216" t="str">
        <f t="shared" si="3"/>
        <v>'RCD2015Palliative18-49'</v>
      </c>
      <c r="B216">
        <v>2015</v>
      </c>
      <c r="C216" t="s">
        <v>191</v>
      </c>
      <c r="D216" t="s">
        <v>8</v>
      </c>
      <c r="E216" t="s">
        <v>153</v>
      </c>
      <c r="F216">
        <v>7</v>
      </c>
      <c r="G216">
        <v>0</v>
      </c>
      <c r="H216" t="str">
        <f>INDEX(Bar_data!$A$3:$B$140,MATCH(C216,Bar_data!$A$3:$A$140,FALSE),2)</f>
        <v>Trust028</v>
      </c>
      <c r="I216" t="str">
        <f>INDEX(TrustCAHUB_map!$A$2:$D$139,MATCH($C216,TrustCAHUB_map!$A$2:$A$139,FALSE),3)</f>
        <v>West Yorkshire</v>
      </c>
      <c r="J216" t="str">
        <f>INDEX(TrustCAHUB_map!$A$2:$D$139,MATCH($C216,TrustCAHUB_map!$A$2:$A$139,FALSE),4)</f>
        <v>Yorkshire and Humber</v>
      </c>
    </row>
    <row r="217" spans="1:10" x14ac:dyDescent="0.3">
      <c r="A217" t="str">
        <f t="shared" si="3"/>
        <v>'RCD2015Curative50-69'</v>
      </c>
      <c r="B217">
        <v>2015</v>
      </c>
      <c r="C217" t="s">
        <v>191</v>
      </c>
      <c r="D217" t="s">
        <v>7</v>
      </c>
      <c r="E217" t="s">
        <v>627</v>
      </c>
      <c r="F217">
        <v>51</v>
      </c>
      <c r="G217">
        <v>0</v>
      </c>
      <c r="H217" t="str">
        <f>INDEX(Bar_data!$A$3:$B$140,MATCH(C217,Bar_data!$A$3:$A$140,FALSE),2)</f>
        <v>Trust028</v>
      </c>
      <c r="I217" t="str">
        <f>INDEX(TrustCAHUB_map!$A$2:$D$139,MATCH($C217,TrustCAHUB_map!$A$2:$A$139,FALSE),3)</f>
        <v>West Yorkshire</v>
      </c>
      <c r="J217" t="str">
        <f>INDEX(TrustCAHUB_map!$A$2:$D$139,MATCH($C217,TrustCAHUB_map!$A$2:$A$139,FALSE),4)</f>
        <v>Yorkshire and Humber</v>
      </c>
    </row>
    <row r="218" spans="1:10" x14ac:dyDescent="0.3">
      <c r="A218" t="str">
        <f t="shared" si="3"/>
        <v>'RCD2015Palliative50-69'</v>
      </c>
      <c r="B218">
        <v>2015</v>
      </c>
      <c r="C218" t="s">
        <v>191</v>
      </c>
      <c r="D218" t="s">
        <v>8</v>
      </c>
      <c r="E218" t="s">
        <v>627</v>
      </c>
      <c r="F218">
        <v>60</v>
      </c>
      <c r="G218">
        <v>2</v>
      </c>
      <c r="H218" t="str">
        <f>INDEX(Bar_data!$A$3:$B$140,MATCH(C218,Bar_data!$A$3:$A$140,FALSE),2)</f>
        <v>Trust028</v>
      </c>
      <c r="I218" t="str">
        <f>INDEX(TrustCAHUB_map!$A$2:$D$139,MATCH($C218,TrustCAHUB_map!$A$2:$A$139,FALSE),3)</f>
        <v>West Yorkshire</v>
      </c>
      <c r="J218" t="str">
        <f>INDEX(TrustCAHUB_map!$A$2:$D$139,MATCH($C218,TrustCAHUB_map!$A$2:$A$139,FALSE),4)</f>
        <v>Yorkshire and Humber</v>
      </c>
    </row>
    <row r="219" spans="1:10" x14ac:dyDescent="0.3">
      <c r="A219" t="str">
        <f t="shared" si="3"/>
        <v>'RCD2015Not assigned50-69'</v>
      </c>
      <c r="B219">
        <v>2015</v>
      </c>
      <c r="C219" t="s">
        <v>191</v>
      </c>
      <c r="D219" t="s">
        <v>477</v>
      </c>
      <c r="E219" t="s">
        <v>627</v>
      </c>
      <c r="F219">
        <v>1</v>
      </c>
      <c r="G219">
        <v>0</v>
      </c>
      <c r="H219" t="str">
        <f>INDEX(Bar_data!$A$3:$B$140,MATCH(C219,Bar_data!$A$3:$A$140,FALSE),2)</f>
        <v>Trust028</v>
      </c>
      <c r="I219" t="str">
        <f>INDEX(TrustCAHUB_map!$A$2:$D$139,MATCH($C219,TrustCAHUB_map!$A$2:$A$139,FALSE),3)</f>
        <v>West Yorkshire</v>
      </c>
      <c r="J219" t="str">
        <f>INDEX(TrustCAHUB_map!$A$2:$D$139,MATCH($C219,TrustCAHUB_map!$A$2:$A$139,FALSE),4)</f>
        <v>Yorkshire and Humber</v>
      </c>
    </row>
    <row r="220" spans="1:10" x14ac:dyDescent="0.3">
      <c r="A220" t="str">
        <f t="shared" si="3"/>
        <v>'RCD2015Palliative70+'</v>
      </c>
      <c r="B220">
        <v>2015</v>
      </c>
      <c r="C220" t="s">
        <v>191</v>
      </c>
      <c r="D220" t="s">
        <v>8</v>
      </c>
      <c r="E220" t="s">
        <v>628</v>
      </c>
      <c r="F220">
        <v>75</v>
      </c>
      <c r="G220">
        <v>6</v>
      </c>
      <c r="H220" t="str">
        <f>INDEX(Bar_data!$A$3:$B$140,MATCH(C220,Bar_data!$A$3:$A$140,FALSE),2)</f>
        <v>Trust028</v>
      </c>
      <c r="I220" t="str">
        <f>INDEX(TrustCAHUB_map!$A$2:$D$139,MATCH($C220,TrustCAHUB_map!$A$2:$A$139,FALSE),3)</f>
        <v>West Yorkshire</v>
      </c>
      <c r="J220" t="str">
        <f>INDEX(TrustCAHUB_map!$A$2:$D$139,MATCH($C220,TrustCAHUB_map!$A$2:$A$139,FALSE),4)</f>
        <v>Yorkshire and Humber</v>
      </c>
    </row>
    <row r="221" spans="1:10" x14ac:dyDescent="0.3">
      <c r="A221" t="str">
        <f t="shared" si="3"/>
        <v>'RCD2015Curative70+'</v>
      </c>
      <c r="B221">
        <v>2015</v>
      </c>
      <c r="C221" t="s">
        <v>191</v>
      </c>
      <c r="D221" t="s">
        <v>7</v>
      </c>
      <c r="E221" t="s">
        <v>628</v>
      </c>
      <c r="F221">
        <v>43</v>
      </c>
      <c r="G221">
        <v>0</v>
      </c>
      <c r="H221" t="str">
        <f>INDEX(Bar_data!$A$3:$B$140,MATCH(C221,Bar_data!$A$3:$A$140,FALSE),2)</f>
        <v>Trust028</v>
      </c>
      <c r="I221" t="str">
        <f>INDEX(TrustCAHUB_map!$A$2:$D$139,MATCH($C221,TrustCAHUB_map!$A$2:$A$139,FALSE),3)</f>
        <v>West Yorkshire</v>
      </c>
      <c r="J221" t="str">
        <f>INDEX(TrustCAHUB_map!$A$2:$D$139,MATCH($C221,TrustCAHUB_map!$A$2:$A$139,FALSE),4)</f>
        <v>Yorkshire and Humber</v>
      </c>
    </row>
    <row r="222" spans="1:10" x14ac:dyDescent="0.3">
      <c r="A222" t="str">
        <f t="shared" si="3"/>
        <v>'RCF2015Palliative18-49'</v>
      </c>
      <c r="B222">
        <v>2015</v>
      </c>
      <c r="C222" t="s">
        <v>192</v>
      </c>
      <c r="D222" t="s">
        <v>8</v>
      </c>
      <c r="E222" t="s">
        <v>153</v>
      </c>
      <c r="F222">
        <v>25</v>
      </c>
      <c r="G222">
        <v>3</v>
      </c>
      <c r="H222" t="str">
        <f>INDEX(Bar_data!$A$3:$B$140,MATCH(C222,Bar_data!$A$3:$A$140,FALSE),2)</f>
        <v>Trust029</v>
      </c>
      <c r="I222" t="str">
        <f>INDEX(TrustCAHUB_map!$A$2:$D$139,MATCH($C222,TrustCAHUB_map!$A$2:$A$139,FALSE),3)</f>
        <v>West Yorkshire</v>
      </c>
      <c r="J222" t="str">
        <f>INDEX(TrustCAHUB_map!$A$2:$D$139,MATCH($C222,TrustCAHUB_map!$A$2:$A$139,FALSE),4)</f>
        <v>Yorkshire and Humber</v>
      </c>
    </row>
    <row r="223" spans="1:10" x14ac:dyDescent="0.3">
      <c r="A223" t="str">
        <f t="shared" si="3"/>
        <v>'RCF2015Curative18-49'</v>
      </c>
      <c r="B223">
        <v>2015</v>
      </c>
      <c r="C223" t="s">
        <v>192</v>
      </c>
      <c r="D223" t="s">
        <v>7</v>
      </c>
      <c r="E223" t="s">
        <v>153</v>
      </c>
      <c r="F223">
        <v>44</v>
      </c>
      <c r="G223">
        <v>0</v>
      </c>
      <c r="H223" t="str">
        <f>INDEX(Bar_data!$A$3:$B$140,MATCH(C223,Bar_data!$A$3:$A$140,FALSE),2)</f>
        <v>Trust029</v>
      </c>
      <c r="I223" t="str">
        <f>INDEX(TrustCAHUB_map!$A$2:$D$139,MATCH($C223,TrustCAHUB_map!$A$2:$A$139,FALSE),3)</f>
        <v>West Yorkshire</v>
      </c>
      <c r="J223" t="str">
        <f>INDEX(TrustCAHUB_map!$A$2:$D$139,MATCH($C223,TrustCAHUB_map!$A$2:$A$139,FALSE),4)</f>
        <v>Yorkshire and Humber</v>
      </c>
    </row>
    <row r="224" spans="1:10" x14ac:dyDescent="0.3">
      <c r="A224" t="str">
        <f t="shared" si="3"/>
        <v>'RCF2015Curative50-69'</v>
      </c>
      <c r="B224">
        <v>2015</v>
      </c>
      <c r="C224" t="s">
        <v>192</v>
      </c>
      <c r="D224" t="s">
        <v>7</v>
      </c>
      <c r="E224" t="s">
        <v>627</v>
      </c>
      <c r="F224">
        <v>102</v>
      </c>
      <c r="G224">
        <v>1</v>
      </c>
      <c r="H224" t="str">
        <f>INDEX(Bar_data!$A$3:$B$140,MATCH(C224,Bar_data!$A$3:$A$140,FALSE),2)</f>
        <v>Trust029</v>
      </c>
      <c r="I224" t="str">
        <f>INDEX(TrustCAHUB_map!$A$2:$D$139,MATCH($C224,TrustCAHUB_map!$A$2:$A$139,FALSE),3)</f>
        <v>West Yorkshire</v>
      </c>
      <c r="J224" t="str">
        <f>INDEX(TrustCAHUB_map!$A$2:$D$139,MATCH($C224,TrustCAHUB_map!$A$2:$A$139,FALSE),4)</f>
        <v>Yorkshire and Humber</v>
      </c>
    </row>
    <row r="225" spans="1:10" x14ac:dyDescent="0.3">
      <c r="A225" t="str">
        <f t="shared" si="3"/>
        <v>'RCF2015Palliative50-69'</v>
      </c>
      <c r="B225">
        <v>2015</v>
      </c>
      <c r="C225" t="s">
        <v>192</v>
      </c>
      <c r="D225" t="s">
        <v>8</v>
      </c>
      <c r="E225" t="s">
        <v>627</v>
      </c>
      <c r="F225">
        <v>137</v>
      </c>
      <c r="G225">
        <v>7</v>
      </c>
      <c r="H225" t="str">
        <f>INDEX(Bar_data!$A$3:$B$140,MATCH(C225,Bar_data!$A$3:$A$140,FALSE),2)</f>
        <v>Trust029</v>
      </c>
      <c r="I225" t="str">
        <f>INDEX(TrustCAHUB_map!$A$2:$D$139,MATCH($C225,TrustCAHUB_map!$A$2:$A$139,FALSE),3)</f>
        <v>West Yorkshire</v>
      </c>
      <c r="J225" t="str">
        <f>INDEX(TrustCAHUB_map!$A$2:$D$139,MATCH($C225,TrustCAHUB_map!$A$2:$A$139,FALSE),4)</f>
        <v>Yorkshire and Humber</v>
      </c>
    </row>
    <row r="226" spans="1:10" x14ac:dyDescent="0.3">
      <c r="A226" t="str">
        <f t="shared" si="3"/>
        <v>'RCF2015Palliative70+'</v>
      </c>
      <c r="B226">
        <v>2015</v>
      </c>
      <c r="C226" t="s">
        <v>192</v>
      </c>
      <c r="D226" t="s">
        <v>8</v>
      </c>
      <c r="E226" t="s">
        <v>628</v>
      </c>
      <c r="F226">
        <v>138</v>
      </c>
      <c r="G226">
        <v>11</v>
      </c>
      <c r="H226" t="str">
        <f>INDEX(Bar_data!$A$3:$B$140,MATCH(C226,Bar_data!$A$3:$A$140,FALSE),2)</f>
        <v>Trust029</v>
      </c>
      <c r="I226" t="str">
        <f>INDEX(TrustCAHUB_map!$A$2:$D$139,MATCH($C226,TrustCAHUB_map!$A$2:$A$139,FALSE),3)</f>
        <v>West Yorkshire</v>
      </c>
      <c r="J226" t="str">
        <f>INDEX(TrustCAHUB_map!$A$2:$D$139,MATCH($C226,TrustCAHUB_map!$A$2:$A$139,FALSE),4)</f>
        <v>Yorkshire and Humber</v>
      </c>
    </row>
    <row r="227" spans="1:10" x14ac:dyDescent="0.3">
      <c r="A227" t="str">
        <f t="shared" si="3"/>
        <v>'RCF2015Curative70+'</v>
      </c>
      <c r="B227">
        <v>2015</v>
      </c>
      <c r="C227" t="s">
        <v>192</v>
      </c>
      <c r="D227" t="s">
        <v>7</v>
      </c>
      <c r="E227" t="s">
        <v>628</v>
      </c>
      <c r="F227">
        <v>48</v>
      </c>
      <c r="G227">
        <v>0</v>
      </c>
      <c r="H227" t="str">
        <f>INDEX(Bar_data!$A$3:$B$140,MATCH(C227,Bar_data!$A$3:$A$140,FALSE),2)</f>
        <v>Trust029</v>
      </c>
      <c r="I227" t="str">
        <f>INDEX(TrustCAHUB_map!$A$2:$D$139,MATCH($C227,TrustCAHUB_map!$A$2:$A$139,FALSE),3)</f>
        <v>West Yorkshire</v>
      </c>
      <c r="J227" t="str">
        <f>INDEX(TrustCAHUB_map!$A$2:$D$139,MATCH($C227,TrustCAHUB_map!$A$2:$A$139,FALSE),4)</f>
        <v>Yorkshire and Humber</v>
      </c>
    </row>
    <row r="228" spans="1:10" x14ac:dyDescent="0.3">
      <c r="A228" t="str">
        <f t="shared" si="3"/>
        <v>'RCX2015Palliative18-49'</v>
      </c>
      <c r="B228">
        <v>2015</v>
      </c>
      <c r="C228" t="s">
        <v>194</v>
      </c>
      <c r="D228" t="s">
        <v>8</v>
      </c>
      <c r="E228" t="s">
        <v>153</v>
      </c>
      <c r="F228">
        <v>8</v>
      </c>
      <c r="G228">
        <v>1</v>
      </c>
      <c r="H228" t="str">
        <f>INDEX(Bar_data!$A$3:$B$140,MATCH(C228,Bar_data!$A$3:$A$140,FALSE),2)</f>
        <v>Trust031</v>
      </c>
      <c r="I228" t="str">
        <f>INDEX(TrustCAHUB_map!$A$2:$D$139,MATCH($C228,TrustCAHUB_map!$A$2:$A$139,FALSE),3)</f>
        <v>East of England</v>
      </c>
      <c r="J228" t="str">
        <f>INDEX(TrustCAHUB_map!$A$2:$D$139,MATCH($C228,TrustCAHUB_map!$A$2:$A$139,FALSE),4)</f>
        <v>East of England</v>
      </c>
    </row>
    <row r="229" spans="1:10" x14ac:dyDescent="0.3">
      <c r="A229" t="str">
        <f t="shared" si="3"/>
        <v>'RCX2015Not assigned18-49'</v>
      </c>
      <c r="B229">
        <v>2015</v>
      </c>
      <c r="C229" t="s">
        <v>194</v>
      </c>
      <c r="D229" t="s">
        <v>477</v>
      </c>
      <c r="E229" t="s">
        <v>153</v>
      </c>
      <c r="F229">
        <v>5</v>
      </c>
      <c r="G229">
        <v>1</v>
      </c>
      <c r="H229" t="str">
        <f>INDEX(Bar_data!$A$3:$B$140,MATCH(C229,Bar_data!$A$3:$A$140,FALSE),2)</f>
        <v>Trust031</v>
      </c>
      <c r="I229" t="str">
        <f>INDEX(TrustCAHUB_map!$A$2:$D$139,MATCH($C229,TrustCAHUB_map!$A$2:$A$139,FALSE),3)</f>
        <v>East of England</v>
      </c>
      <c r="J229" t="str">
        <f>INDEX(TrustCAHUB_map!$A$2:$D$139,MATCH($C229,TrustCAHUB_map!$A$2:$A$139,FALSE),4)</f>
        <v>East of England</v>
      </c>
    </row>
    <row r="230" spans="1:10" x14ac:dyDescent="0.3">
      <c r="A230" t="str">
        <f t="shared" si="3"/>
        <v>'RCX2015Curative18-49'</v>
      </c>
      <c r="B230">
        <v>2015</v>
      </c>
      <c r="C230" t="s">
        <v>194</v>
      </c>
      <c r="D230" t="s">
        <v>7</v>
      </c>
      <c r="E230" t="s">
        <v>153</v>
      </c>
      <c r="F230">
        <v>42</v>
      </c>
      <c r="G230">
        <v>0</v>
      </c>
      <c r="H230" t="str">
        <f>INDEX(Bar_data!$A$3:$B$140,MATCH(C230,Bar_data!$A$3:$A$140,FALSE),2)</f>
        <v>Trust031</v>
      </c>
      <c r="I230" t="str">
        <f>INDEX(TrustCAHUB_map!$A$2:$D$139,MATCH($C230,TrustCAHUB_map!$A$2:$A$139,FALSE),3)</f>
        <v>East of England</v>
      </c>
      <c r="J230" t="str">
        <f>INDEX(TrustCAHUB_map!$A$2:$D$139,MATCH($C230,TrustCAHUB_map!$A$2:$A$139,FALSE),4)</f>
        <v>East of England</v>
      </c>
    </row>
    <row r="231" spans="1:10" x14ac:dyDescent="0.3">
      <c r="A231" t="str">
        <f t="shared" si="3"/>
        <v>'RCX2015Not assigned50-69'</v>
      </c>
      <c r="B231">
        <v>2015</v>
      </c>
      <c r="C231" t="s">
        <v>194</v>
      </c>
      <c r="D231" t="s">
        <v>477</v>
      </c>
      <c r="E231" t="s">
        <v>627</v>
      </c>
      <c r="F231">
        <v>8</v>
      </c>
      <c r="G231">
        <v>0</v>
      </c>
      <c r="H231" t="str">
        <f>INDEX(Bar_data!$A$3:$B$140,MATCH(C231,Bar_data!$A$3:$A$140,FALSE),2)</f>
        <v>Trust031</v>
      </c>
      <c r="I231" t="str">
        <f>INDEX(TrustCAHUB_map!$A$2:$D$139,MATCH($C231,TrustCAHUB_map!$A$2:$A$139,FALSE),3)</f>
        <v>East of England</v>
      </c>
      <c r="J231" t="str">
        <f>INDEX(TrustCAHUB_map!$A$2:$D$139,MATCH($C231,TrustCAHUB_map!$A$2:$A$139,FALSE),4)</f>
        <v>East of England</v>
      </c>
    </row>
    <row r="232" spans="1:10" x14ac:dyDescent="0.3">
      <c r="A232" t="str">
        <f t="shared" si="3"/>
        <v>'RCX2015Palliative50-69'</v>
      </c>
      <c r="B232">
        <v>2015</v>
      </c>
      <c r="C232" t="s">
        <v>194</v>
      </c>
      <c r="D232" t="s">
        <v>8</v>
      </c>
      <c r="E232" t="s">
        <v>627</v>
      </c>
      <c r="F232">
        <v>128</v>
      </c>
      <c r="G232">
        <v>11</v>
      </c>
      <c r="H232" t="str">
        <f>INDEX(Bar_data!$A$3:$B$140,MATCH(C232,Bar_data!$A$3:$A$140,FALSE),2)</f>
        <v>Trust031</v>
      </c>
      <c r="I232" t="str">
        <f>INDEX(TrustCAHUB_map!$A$2:$D$139,MATCH($C232,TrustCAHUB_map!$A$2:$A$139,FALSE),3)</f>
        <v>East of England</v>
      </c>
      <c r="J232" t="str">
        <f>INDEX(TrustCAHUB_map!$A$2:$D$139,MATCH($C232,TrustCAHUB_map!$A$2:$A$139,FALSE),4)</f>
        <v>East of England</v>
      </c>
    </row>
    <row r="233" spans="1:10" x14ac:dyDescent="0.3">
      <c r="A233" t="str">
        <f t="shared" si="3"/>
        <v>'RCX2015Curative50-69'</v>
      </c>
      <c r="B233">
        <v>2015</v>
      </c>
      <c r="C233" t="s">
        <v>194</v>
      </c>
      <c r="D233" t="s">
        <v>7</v>
      </c>
      <c r="E233" t="s">
        <v>627</v>
      </c>
      <c r="F233">
        <v>108</v>
      </c>
      <c r="G233">
        <v>0</v>
      </c>
      <c r="H233" t="str">
        <f>INDEX(Bar_data!$A$3:$B$140,MATCH(C233,Bar_data!$A$3:$A$140,FALSE),2)</f>
        <v>Trust031</v>
      </c>
      <c r="I233" t="str">
        <f>INDEX(TrustCAHUB_map!$A$2:$D$139,MATCH($C233,TrustCAHUB_map!$A$2:$A$139,FALSE),3)</f>
        <v>East of England</v>
      </c>
      <c r="J233" t="str">
        <f>INDEX(TrustCAHUB_map!$A$2:$D$139,MATCH($C233,TrustCAHUB_map!$A$2:$A$139,FALSE),4)</f>
        <v>East of England</v>
      </c>
    </row>
    <row r="234" spans="1:10" x14ac:dyDescent="0.3">
      <c r="A234" t="str">
        <f t="shared" si="3"/>
        <v>'RCX2015Not assigned70+'</v>
      </c>
      <c r="B234">
        <v>2015</v>
      </c>
      <c r="C234" t="s">
        <v>194</v>
      </c>
      <c r="D234" t="s">
        <v>477</v>
      </c>
      <c r="E234" t="s">
        <v>628</v>
      </c>
      <c r="F234">
        <v>7</v>
      </c>
      <c r="G234">
        <v>0</v>
      </c>
      <c r="H234" t="str">
        <f>INDEX(Bar_data!$A$3:$B$140,MATCH(C234,Bar_data!$A$3:$A$140,FALSE),2)</f>
        <v>Trust031</v>
      </c>
      <c r="I234" t="str">
        <f>INDEX(TrustCAHUB_map!$A$2:$D$139,MATCH($C234,TrustCAHUB_map!$A$2:$A$139,FALSE),3)</f>
        <v>East of England</v>
      </c>
      <c r="J234" t="str">
        <f>INDEX(TrustCAHUB_map!$A$2:$D$139,MATCH($C234,TrustCAHUB_map!$A$2:$A$139,FALSE),4)</f>
        <v>East of England</v>
      </c>
    </row>
    <row r="235" spans="1:10" x14ac:dyDescent="0.3">
      <c r="A235" t="str">
        <f t="shared" si="3"/>
        <v>'RCX2015Palliative70+'</v>
      </c>
      <c r="B235">
        <v>2015</v>
      </c>
      <c r="C235" t="s">
        <v>194</v>
      </c>
      <c r="D235" t="s">
        <v>8</v>
      </c>
      <c r="E235" t="s">
        <v>628</v>
      </c>
      <c r="F235">
        <v>125</v>
      </c>
      <c r="G235">
        <v>13</v>
      </c>
      <c r="H235" t="str">
        <f>INDEX(Bar_data!$A$3:$B$140,MATCH(C235,Bar_data!$A$3:$A$140,FALSE),2)</f>
        <v>Trust031</v>
      </c>
      <c r="I235" t="str">
        <f>INDEX(TrustCAHUB_map!$A$2:$D$139,MATCH($C235,TrustCAHUB_map!$A$2:$A$139,FALSE),3)</f>
        <v>East of England</v>
      </c>
      <c r="J235" t="str">
        <f>INDEX(TrustCAHUB_map!$A$2:$D$139,MATCH($C235,TrustCAHUB_map!$A$2:$A$139,FALSE),4)</f>
        <v>East of England</v>
      </c>
    </row>
    <row r="236" spans="1:10" x14ac:dyDescent="0.3">
      <c r="A236" t="str">
        <f t="shared" si="3"/>
        <v>'RCX2015Curative70+'</v>
      </c>
      <c r="B236">
        <v>2015</v>
      </c>
      <c r="C236" t="s">
        <v>194</v>
      </c>
      <c r="D236" t="s">
        <v>7</v>
      </c>
      <c r="E236" t="s">
        <v>628</v>
      </c>
      <c r="F236">
        <v>79</v>
      </c>
      <c r="G236">
        <v>2</v>
      </c>
      <c r="H236" t="str">
        <f>INDEX(Bar_data!$A$3:$B$140,MATCH(C236,Bar_data!$A$3:$A$140,FALSE),2)</f>
        <v>Trust031</v>
      </c>
      <c r="I236" t="str">
        <f>INDEX(TrustCAHUB_map!$A$2:$D$139,MATCH($C236,TrustCAHUB_map!$A$2:$A$139,FALSE),3)</f>
        <v>East of England</v>
      </c>
      <c r="J236" t="str">
        <f>INDEX(TrustCAHUB_map!$A$2:$D$139,MATCH($C236,TrustCAHUB_map!$A$2:$A$139,FALSE),4)</f>
        <v>East of England</v>
      </c>
    </row>
    <row r="237" spans="1:10" x14ac:dyDescent="0.3">
      <c r="A237" t="str">
        <f t="shared" si="3"/>
        <v>'RD12015Curative18-49'</v>
      </c>
      <c r="B237">
        <v>2015</v>
      </c>
      <c r="C237" t="s">
        <v>195</v>
      </c>
      <c r="D237" t="s">
        <v>7</v>
      </c>
      <c r="E237" t="s">
        <v>153</v>
      </c>
      <c r="F237">
        <v>66</v>
      </c>
      <c r="G237">
        <v>0</v>
      </c>
      <c r="H237" t="str">
        <f>INDEX(Bar_data!$A$3:$B$140,MATCH(C237,Bar_data!$A$3:$A$140,FALSE),2)</f>
        <v>Trust032</v>
      </c>
      <c r="I237" t="str">
        <f>INDEX(TrustCAHUB_map!$A$2:$D$139,MATCH($C237,TrustCAHUB_map!$A$2:$A$139,FALSE),3)</f>
        <v>Somerset, Wiltshire, Avon and Gloucester</v>
      </c>
      <c r="J237" t="str">
        <f>INDEX(TrustCAHUB_map!$A$2:$D$139,MATCH($C237,TrustCAHUB_map!$A$2:$A$139,FALSE),4)</f>
        <v>South West</v>
      </c>
    </row>
    <row r="238" spans="1:10" x14ac:dyDescent="0.3">
      <c r="A238" t="str">
        <f t="shared" si="3"/>
        <v>'RD12015Not assigned18-49'</v>
      </c>
      <c r="B238">
        <v>2015</v>
      </c>
      <c r="C238" t="s">
        <v>195</v>
      </c>
      <c r="D238" t="s">
        <v>477</v>
      </c>
      <c r="E238" t="s">
        <v>153</v>
      </c>
      <c r="F238">
        <v>1</v>
      </c>
      <c r="G238">
        <v>0</v>
      </c>
      <c r="H238" t="str">
        <f>INDEX(Bar_data!$A$3:$B$140,MATCH(C238,Bar_data!$A$3:$A$140,FALSE),2)</f>
        <v>Trust032</v>
      </c>
      <c r="I238" t="str">
        <f>INDEX(TrustCAHUB_map!$A$2:$D$139,MATCH($C238,TrustCAHUB_map!$A$2:$A$139,FALSE),3)</f>
        <v>Somerset, Wiltshire, Avon and Gloucester</v>
      </c>
      <c r="J238" t="str">
        <f>INDEX(TrustCAHUB_map!$A$2:$D$139,MATCH($C238,TrustCAHUB_map!$A$2:$A$139,FALSE),4)</f>
        <v>South West</v>
      </c>
    </row>
    <row r="239" spans="1:10" x14ac:dyDescent="0.3">
      <c r="A239" t="str">
        <f t="shared" si="3"/>
        <v>'RD12015Palliative18-49'</v>
      </c>
      <c r="B239">
        <v>2015</v>
      </c>
      <c r="C239" t="s">
        <v>195</v>
      </c>
      <c r="D239" t="s">
        <v>8</v>
      </c>
      <c r="E239" t="s">
        <v>153</v>
      </c>
      <c r="F239">
        <v>34</v>
      </c>
      <c r="G239">
        <v>3</v>
      </c>
      <c r="H239" t="str">
        <f>INDEX(Bar_data!$A$3:$B$140,MATCH(C239,Bar_data!$A$3:$A$140,FALSE),2)</f>
        <v>Trust032</v>
      </c>
      <c r="I239" t="str">
        <f>INDEX(TrustCAHUB_map!$A$2:$D$139,MATCH($C239,TrustCAHUB_map!$A$2:$A$139,FALSE),3)</f>
        <v>Somerset, Wiltshire, Avon and Gloucester</v>
      </c>
      <c r="J239" t="str">
        <f>INDEX(TrustCAHUB_map!$A$2:$D$139,MATCH($C239,TrustCAHUB_map!$A$2:$A$139,FALSE),4)</f>
        <v>South West</v>
      </c>
    </row>
    <row r="240" spans="1:10" x14ac:dyDescent="0.3">
      <c r="A240" t="str">
        <f t="shared" si="3"/>
        <v>'RD12015Curative50-69'</v>
      </c>
      <c r="B240">
        <v>2015</v>
      </c>
      <c r="C240" t="s">
        <v>195</v>
      </c>
      <c r="D240" t="s">
        <v>7</v>
      </c>
      <c r="E240" t="s">
        <v>627</v>
      </c>
      <c r="F240">
        <v>175</v>
      </c>
      <c r="G240">
        <v>6</v>
      </c>
      <c r="H240" t="str">
        <f>INDEX(Bar_data!$A$3:$B$140,MATCH(C240,Bar_data!$A$3:$A$140,FALSE),2)</f>
        <v>Trust032</v>
      </c>
      <c r="I240" t="str">
        <f>INDEX(TrustCAHUB_map!$A$2:$D$139,MATCH($C240,TrustCAHUB_map!$A$2:$A$139,FALSE),3)</f>
        <v>Somerset, Wiltshire, Avon and Gloucester</v>
      </c>
      <c r="J240" t="str">
        <f>INDEX(TrustCAHUB_map!$A$2:$D$139,MATCH($C240,TrustCAHUB_map!$A$2:$A$139,FALSE),4)</f>
        <v>South West</v>
      </c>
    </row>
    <row r="241" spans="1:10" x14ac:dyDescent="0.3">
      <c r="A241" t="str">
        <f t="shared" si="3"/>
        <v>'RD12015Palliative50-69'</v>
      </c>
      <c r="B241">
        <v>2015</v>
      </c>
      <c r="C241" t="s">
        <v>195</v>
      </c>
      <c r="D241" t="s">
        <v>8</v>
      </c>
      <c r="E241" t="s">
        <v>627</v>
      </c>
      <c r="F241">
        <v>162</v>
      </c>
      <c r="G241">
        <v>18</v>
      </c>
      <c r="H241" t="str">
        <f>INDEX(Bar_data!$A$3:$B$140,MATCH(C241,Bar_data!$A$3:$A$140,FALSE),2)</f>
        <v>Trust032</v>
      </c>
      <c r="I241" t="str">
        <f>INDEX(TrustCAHUB_map!$A$2:$D$139,MATCH($C241,TrustCAHUB_map!$A$2:$A$139,FALSE),3)</f>
        <v>Somerset, Wiltshire, Avon and Gloucester</v>
      </c>
      <c r="J241" t="str">
        <f>INDEX(TrustCAHUB_map!$A$2:$D$139,MATCH($C241,TrustCAHUB_map!$A$2:$A$139,FALSE),4)</f>
        <v>South West</v>
      </c>
    </row>
    <row r="242" spans="1:10" x14ac:dyDescent="0.3">
      <c r="A242" t="str">
        <f t="shared" si="3"/>
        <v>'RD12015Curative70+'</v>
      </c>
      <c r="B242">
        <v>2015</v>
      </c>
      <c r="C242" t="s">
        <v>195</v>
      </c>
      <c r="D242" t="s">
        <v>7</v>
      </c>
      <c r="E242" t="s">
        <v>628</v>
      </c>
      <c r="F242">
        <v>99</v>
      </c>
      <c r="G242">
        <v>1</v>
      </c>
      <c r="H242" t="str">
        <f>INDEX(Bar_data!$A$3:$B$140,MATCH(C242,Bar_data!$A$3:$A$140,FALSE),2)</f>
        <v>Trust032</v>
      </c>
      <c r="I242" t="str">
        <f>INDEX(TrustCAHUB_map!$A$2:$D$139,MATCH($C242,TrustCAHUB_map!$A$2:$A$139,FALSE),3)</f>
        <v>Somerset, Wiltshire, Avon and Gloucester</v>
      </c>
      <c r="J242" t="str">
        <f>INDEX(TrustCAHUB_map!$A$2:$D$139,MATCH($C242,TrustCAHUB_map!$A$2:$A$139,FALSE),4)</f>
        <v>South West</v>
      </c>
    </row>
    <row r="243" spans="1:10" x14ac:dyDescent="0.3">
      <c r="A243" t="str">
        <f t="shared" si="3"/>
        <v>'RD12015Palliative70+'</v>
      </c>
      <c r="B243">
        <v>2015</v>
      </c>
      <c r="C243" t="s">
        <v>195</v>
      </c>
      <c r="D243" t="s">
        <v>8</v>
      </c>
      <c r="E243" t="s">
        <v>628</v>
      </c>
      <c r="F243">
        <v>137</v>
      </c>
      <c r="G243">
        <v>8</v>
      </c>
      <c r="H243" t="str">
        <f>INDEX(Bar_data!$A$3:$B$140,MATCH(C243,Bar_data!$A$3:$A$140,FALSE),2)</f>
        <v>Trust032</v>
      </c>
      <c r="I243" t="str">
        <f>INDEX(TrustCAHUB_map!$A$2:$D$139,MATCH($C243,TrustCAHUB_map!$A$2:$A$139,FALSE),3)</f>
        <v>Somerset, Wiltshire, Avon and Gloucester</v>
      </c>
      <c r="J243" t="str">
        <f>INDEX(TrustCAHUB_map!$A$2:$D$139,MATCH($C243,TrustCAHUB_map!$A$2:$A$139,FALSE),4)</f>
        <v>South West</v>
      </c>
    </row>
    <row r="244" spans="1:10" x14ac:dyDescent="0.3">
      <c r="A244" t="str">
        <f t="shared" si="3"/>
        <v>'RD32015Curative18-49'</v>
      </c>
      <c r="B244">
        <v>2015</v>
      </c>
      <c r="C244" t="s">
        <v>196</v>
      </c>
      <c r="D244" t="s">
        <v>7</v>
      </c>
      <c r="E244" t="s">
        <v>153</v>
      </c>
      <c r="F244">
        <v>83</v>
      </c>
      <c r="G244">
        <v>1</v>
      </c>
      <c r="H244" t="str">
        <f>INDEX(Bar_data!$A$3:$B$140,MATCH(C244,Bar_data!$A$3:$A$140,FALSE),2)</f>
        <v>Trust033</v>
      </c>
      <c r="I244" t="str">
        <f>INDEX(TrustCAHUB_map!$A$2:$D$139,MATCH($C244,TrustCAHUB_map!$A$2:$A$139,FALSE),3)</f>
        <v>Wessex</v>
      </c>
      <c r="J244" t="str">
        <f>INDEX(TrustCAHUB_map!$A$2:$D$139,MATCH($C244,TrustCAHUB_map!$A$2:$A$139,FALSE),4)</f>
        <v>Wessex</v>
      </c>
    </row>
    <row r="245" spans="1:10" x14ac:dyDescent="0.3">
      <c r="A245" t="str">
        <f t="shared" si="3"/>
        <v>'RD32015Palliative18-49'</v>
      </c>
      <c r="B245">
        <v>2015</v>
      </c>
      <c r="C245" t="s">
        <v>196</v>
      </c>
      <c r="D245" t="s">
        <v>8</v>
      </c>
      <c r="E245" t="s">
        <v>153</v>
      </c>
      <c r="F245">
        <v>31</v>
      </c>
      <c r="G245">
        <v>4</v>
      </c>
      <c r="H245" t="str">
        <f>INDEX(Bar_data!$A$3:$B$140,MATCH(C245,Bar_data!$A$3:$A$140,FALSE),2)</f>
        <v>Trust033</v>
      </c>
      <c r="I245" t="str">
        <f>INDEX(TrustCAHUB_map!$A$2:$D$139,MATCH($C245,TrustCAHUB_map!$A$2:$A$139,FALSE),3)</f>
        <v>Wessex</v>
      </c>
      <c r="J245" t="str">
        <f>INDEX(TrustCAHUB_map!$A$2:$D$139,MATCH($C245,TrustCAHUB_map!$A$2:$A$139,FALSE),4)</f>
        <v>Wessex</v>
      </c>
    </row>
    <row r="246" spans="1:10" x14ac:dyDescent="0.3">
      <c r="A246" t="str">
        <f t="shared" si="3"/>
        <v>'RD32015Not assigned18-49'</v>
      </c>
      <c r="B246">
        <v>2015</v>
      </c>
      <c r="C246" t="s">
        <v>196</v>
      </c>
      <c r="D246" t="s">
        <v>477</v>
      </c>
      <c r="E246" t="s">
        <v>153</v>
      </c>
      <c r="F246">
        <v>5</v>
      </c>
      <c r="G246">
        <v>0</v>
      </c>
      <c r="H246" t="str">
        <f>INDEX(Bar_data!$A$3:$B$140,MATCH(C246,Bar_data!$A$3:$A$140,FALSE),2)</f>
        <v>Trust033</v>
      </c>
      <c r="I246" t="str">
        <f>INDEX(TrustCAHUB_map!$A$2:$D$139,MATCH($C246,TrustCAHUB_map!$A$2:$A$139,FALSE),3)</f>
        <v>Wessex</v>
      </c>
      <c r="J246" t="str">
        <f>INDEX(TrustCAHUB_map!$A$2:$D$139,MATCH($C246,TrustCAHUB_map!$A$2:$A$139,FALSE),4)</f>
        <v>Wessex</v>
      </c>
    </row>
    <row r="247" spans="1:10" x14ac:dyDescent="0.3">
      <c r="A247" t="str">
        <f t="shared" si="3"/>
        <v>'RD32015Curative50-69'</v>
      </c>
      <c r="B247">
        <v>2015</v>
      </c>
      <c r="C247" t="s">
        <v>196</v>
      </c>
      <c r="D247" t="s">
        <v>7</v>
      </c>
      <c r="E247" t="s">
        <v>627</v>
      </c>
      <c r="F247">
        <v>259</v>
      </c>
      <c r="G247">
        <v>7</v>
      </c>
      <c r="H247" t="str">
        <f>INDEX(Bar_data!$A$3:$B$140,MATCH(C247,Bar_data!$A$3:$A$140,FALSE),2)</f>
        <v>Trust033</v>
      </c>
      <c r="I247" t="str">
        <f>INDEX(TrustCAHUB_map!$A$2:$D$139,MATCH($C247,TrustCAHUB_map!$A$2:$A$139,FALSE),3)</f>
        <v>Wessex</v>
      </c>
      <c r="J247" t="str">
        <f>INDEX(TrustCAHUB_map!$A$2:$D$139,MATCH($C247,TrustCAHUB_map!$A$2:$A$139,FALSE),4)</f>
        <v>Wessex</v>
      </c>
    </row>
    <row r="248" spans="1:10" x14ac:dyDescent="0.3">
      <c r="A248" t="str">
        <f t="shared" si="3"/>
        <v>'RD32015Palliative50-69'</v>
      </c>
      <c r="B248">
        <v>2015</v>
      </c>
      <c r="C248" t="s">
        <v>196</v>
      </c>
      <c r="D248" t="s">
        <v>8</v>
      </c>
      <c r="E248" t="s">
        <v>627</v>
      </c>
      <c r="F248">
        <v>192</v>
      </c>
      <c r="G248">
        <v>13</v>
      </c>
      <c r="H248" t="str">
        <f>INDEX(Bar_data!$A$3:$B$140,MATCH(C248,Bar_data!$A$3:$A$140,FALSE),2)</f>
        <v>Trust033</v>
      </c>
      <c r="I248" t="str">
        <f>INDEX(TrustCAHUB_map!$A$2:$D$139,MATCH($C248,TrustCAHUB_map!$A$2:$A$139,FALSE),3)</f>
        <v>Wessex</v>
      </c>
      <c r="J248" t="str">
        <f>INDEX(TrustCAHUB_map!$A$2:$D$139,MATCH($C248,TrustCAHUB_map!$A$2:$A$139,FALSE),4)</f>
        <v>Wessex</v>
      </c>
    </row>
    <row r="249" spans="1:10" x14ac:dyDescent="0.3">
      <c r="A249" t="str">
        <f t="shared" si="3"/>
        <v>'RD32015Not assigned50-69'</v>
      </c>
      <c r="B249">
        <v>2015</v>
      </c>
      <c r="C249" t="s">
        <v>196</v>
      </c>
      <c r="D249" t="s">
        <v>477</v>
      </c>
      <c r="E249" t="s">
        <v>627</v>
      </c>
      <c r="F249">
        <v>16</v>
      </c>
      <c r="G249">
        <v>1</v>
      </c>
      <c r="H249" t="str">
        <f>INDEX(Bar_data!$A$3:$B$140,MATCH(C249,Bar_data!$A$3:$A$140,FALSE),2)</f>
        <v>Trust033</v>
      </c>
      <c r="I249" t="str">
        <f>INDEX(TrustCAHUB_map!$A$2:$D$139,MATCH($C249,TrustCAHUB_map!$A$2:$A$139,FALSE),3)</f>
        <v>Wessex</v>
      </c>
      <c r="J249" t="str">
        <f>INDEX(TrustCAHUB_map!$A$2:$D$139,MATCH($C249,TrustCAHUB_map!$A$2:$A$139,FALSE),4)</f>
        <v>Wessex</v>
      </c>
    </row>
    <row r="250" spans="1:10" x14ac:dyDescent="0.3">
      <c r="A250" t="str">
        <f t="shared" si="3"/>
        <v>'RD32015Palliative70+'</v>
      </c>
      <c r="B250">
        <v>2015</v>
      </c>
      <c r="C250" t="s">
        <v>196</v>
      </c>
      <c r="D250" t="s">
        <v>8</v>
      </c>
      <c r="E250" t="s">
        <v>628</v>
      </c>
      <c r="F250">
        <v>133</v>
      </c>
      <c r="G250">
        <v>12</v>
      </c>
      <c r="H250" t="str">
        <f>INDEX(Bar_data!$A$3:$B$140,MATCH(C250,Bar_data!$A$3:$A$140,FALSE),2)</f>
        <v>Trust033</v>
      </c>
      <c r="I250" t="str">
        <f>INDEX(TrustCAHUB_map!$A$2:$D$139,MATCH($C250,TrustCAHUB_map!$A$2:$A$139,FALSE),3)</f>
        <v>Wessex</v>
      </c>
      <c r="J250" t="str">
        <f>INDEX(TrustCAHUB_map!$A$2:$D$139,MATCH($C250,TrustCAHUB_map!$A$2:$A$139,FALSE),4)</f>
        <v>Wessex</v>
      </c>
    </row>
    <row r="251" spans="1:10" x14ac:dyDescent="0.3">
      <c r="A251" t="str">
        <f t="shared" si="3"/>
        <v>'RD32015Not assigned70+'</v>
      </c>
      <c r="B251">
        <v>2015</v>
      </c>
      <c r="C251" t="s">
        <v>196</v>
      </c>
      <c r="D251" t="s">
        <v>477</v>
      </c>
      <c r="E251" t="s">
        <v>628</v>
      </c>
      <c r="F251">
        <v>17</v>
      </c>
      <c r="G251">
        <v>1</v>
      </c>
      <c r="H251" t="str">
        <f>INDEX(Bar_data!$A$3:$B$140,MATCH(C251,Bar_data!$A$3:$A$140,FALSE),2)</f>
        <v>Trust033</v>
      </c>
      <c r="I251" t="str">
        <f>INDEX(TrustCAHUB_map!$A$2:$D$139,MATCH($C251,TrustCAHUB_map!$A$2:$A$139,FALSE),3)</f>
        <v>Wessex</v>
      </c>
      <c r="J251" t="str">
        <f>INDEX(TrustCAHUB_map!$A$2:$D$139,MATCH($C251,TrustCAHUB_map!$A$2:$A$139,FALSE),4)</f>
        <v>Wessex</v>
      </c>
    </row>
    <row r="252" spans="1:10" x14ac:dyDescent="0.3">
      <c r="A252" t="str">
        <f t="shared" si="3"/>
        <v>'RD32015Curative70+'</v>
      </c>
      <c r="B252">
        <v>2015</v>
      </c>
      <c r="C252" t="s">
        <v>196</v>
      </c>
      <c r="D252" t="s">
        <v>7</v>
      </c>
      <c r="E252" t="s">
        <v>628</v>
      </c>
      <c r="F252">
        <v>142</v>
      </c>
      <c r="G252">
        <v>4</v>
      </c>
      <c r="H252" t="str">
        <f>INDEX(Bar_data!$A$3:$B$140,MATCH(C252,Bar_data!$A$3:$A$140,FALSE),2)</f>
        <v>Trust033</v>
      </c>
      <c r="I252" t="str">
        <f>INDEX(TrustCAHUB_map!$A$2:$D$139,MATCH($C252,TrustCAHUB_map!$A$2:$A$139,FALSE),3)</f>
        <v>Wessex</v>
      </c>
      <c r="J252" t="str">
        <f>INDEX(TrustCAHUB_map!$A$2:$D$139,MATCH($C252,TrustCAHUB_map!$A$2:$A$139,FALSE),4)</f>
        <v>Wessex</v>
      </c>
    </row>
    <row r="253" spans="1:10" x14ac:dyDescent="0.3">
      <c r="A253" t="str">
        <f t="shared" si="3"/>
        <v>'RD82015Palliative18-49'</v>
      </c>
      <c r="B253">
        <v>2015</v>
      </c>
      <c r="C253" t="s">
        <v>197</v>
      </c>
      <c r="D253" t="s">
        <v>8</v>
      </c>
      <c r="E253" t="s">
        <v>153</v>
      </c>
      <c r="F253">
        <v>29</v>
      </c>
      <c r="G253">
        <v>1</v>
      </c>
      <c r="H253" t="str">
        <f>INDEX(Bar_data!$A$3:$B$140,MATCH(C253,Bar_data!$A$3:$A$140,FALSE),2)</f>
        <v>Trust034</v>
      </c>
      <c r="I253" t="str">
        <f>INDEX(TrustCAHUB_map!$A$2:$D$139,MATCH($C253,TrustCAHUB_map!$A$2:$A$139,FALSE),3)</f>
        <v>East of England</v>
      </c>
      <c r="J253" t="str">
        <f>INDEX(TrustCAHUB_map!$A$2:$D$139,MATCH($C253,TrustCAHUB_map!$A$2:$A$139,FALSE),4)</f>
        <v>East Midlands</v>
      </c>
    </row>
    <row r="254" spans="1:10" x14ac:dyDescent="0.3">
      <c r="A254" t="str">
        <f t="shared" si="3"/>
        <v>'RD82015Curative18-49'</v>
      </c>
      <c r="B254">
        <v>2015</v>
      </c>
      <c r="C254" t="s">
        <v>197</v>
      </c>
      <c r="D254" t="s">
        <v>7</v>
      </c>
      <c r="E254" t="s">
        <v>153</v>
      </c>
      <c r="F254">
        <v>61</v>
      </c>
      <c r="G254">
        <v>1</v>
      </c>
      <c r="H254" t="str">
        <f>INDEX(Bar_data!$A$3:$B$140,MATCH(C254,Bar_data!$A$3:$A$140,FALSE),2)</f>
        <v>Trust034</v>
      </c>
      <c r="I254" t="str">
        <f>INDEX(TrustCAHUB_map!$A$2:$D$139,MATCH($C254,TrustCAHUB_map!$A$2:$A$139,FALSE),3)</f>
        <v>East of England</v>
      </c>
      <c r="J254" t="str">
        <f>INDEX(TrustCAHUB_map!$A$2:$D$139,MATCH($C254,TrustCAHUB_map!$A$2:$A$139,FALSE),4)</f>
        <v>East Midlands</v>
      </c>
    </row>
    <row r="255" spans="1:10" x14ac:dyDescent="0.3">
      <c r="A255" t="str">
        <f t="shared" si="3"/>
        <v>'RD82015Palliative50-69'</v>
      </c>
      <c r="B255">
        <v>2015</v>
      </c>
      <c r="C255" t="s">
        <v>197</v>
      </c>
      <c r="D255" t="s">
        <v>8</v>
      </c>
      <c r="E255" t="s">
        <v>627</v>
      </c>
      <c r="F255">
        <v>122</v>
      </c>
      <c r="G255">
        <v>10</v>
      </c>
      <c r="H255" t="str">
        <f>INDEX(Bar_data!$A$3:$B$140,MATCH(C255,Bar_data!$A$3:$A$140,FALSE),2)</f>
        <v>Trust034</v>
      </c>
      <c r="I255" t="str">
        <f>INDEX(TrustCAHUB_map!$A$2:$D$139,MATCH($C255,TrustCAHUB_map!$A$2:$A$139,FALSE),3)</f>
        <v>East of England</v>
      </c>
      <c r="J255" t="str">
        <f>INDEX(TrustCAHUB_map!$A$2:$D$139,MATCH($C255,TrustCAHUB_map!$A$2:$A$139,FALSE),4)</f>
        <v>East Midlands</v>
      </c>
    </row>
    <row r="256" spans="1:10" x14ac:dyDescent="0.3">
      <c r="A256" t="str">
        <f t="shared" si="3"/>
        <v>'RD82015Curative50-69'</v>
      </c>
      <c r="B256">
        <v>2015</v>
      </c>
      <c r="C256" t="s">
        <v>197</v>
      </c>
      <c r="D256" t="s">
        <v>7</v>
      </c>
      <c r="E256" t="s">
        <v>627</v>
      </c>
      <c r="F256">
        <v>134</v>
      </c>
      <c r="G256">
        <v>4</v>
      </c>
      <c r="H256" t="str">
        <f>INDEX(Bar_data!$A$3:$B$140,MATCH(C256,Bar_data!$A$3:$A$140,FALSE),2)</f>
        <v>Trust034</v>
      </c>
      <c r="I256" t="str">
        <f>INDEX(TrustCAHUB_map!$A$2:$D$139,MATCH($C256,TrustCAHUB_map!$A$2:$A$139,FALSE),3)</f>
        <v>East of England</v>
      </c>
      <c r="J256" t="str">
        <f>INDEX(TrustCAHUB_map!$A$2:$D$139,MATCH($C256,TrustCAHUB_map!$A$2:$A$139,FALSE),4)</f>
        <v>East Midlands</v>
      </c>
    </row>
    <row r="257" spans="1:10" x14ac:dyDescent="0.3">
      <c r="A257" t="str">
        <f t="shared" si="3"/>
        <v>'RD82015Curative70+'</v>
      </c>
      <c r="B257">
        <v>2015</v>
      </c>
      <c r="C257" t="s">
        <v>197</v>
      </c>
      <c r="D257" t="s">
        <v>7</v>
      </c>
      <c r="E257" t="s">
        <v>628</v>
      </c>
      <c r="F257">
        <v>65</v>
      </c>
      <c r="G257">
        <v>1</v>
      </c>
      <c r="H257" t="str">
        <f>INDEX(Bar_data!$A$3:$B$140,MATCH(C257,Bar_data!$A$3:$A$140,FALSE),2)</f>
        <v>Trust034</v>
      </c>
      <c r="I257" t="str">
        <f>INDEX(TrustCAHUB_map!$A$2:$D$139,MATCH($C257,TrustCAHUB_map!$A$2:$A$139,FALSE),3)</f>
        <v>East of England</v>
      </c>
      <c r="J257" t="str">
        <f>INDEX(TrustCAHUB_map!$A$2:$D$139,MATCH($C257,TrustCAHUB_map!$A$2:$A$139,FALSE),4)</f>
        <v>East Midlands</v>
      </c>
    </row>
    <row r="258" spans="1:10" x14ac:dyDescent="0.3">
      <c r="A258" t="str">
        <f t="shared" si="3"/>
        <v>'RD82015Palliative70+'</v>
      </c>
      <c r="B258">
        <v>2015</v>
      </c>
      <c r="C258" t="s">
        <v>197</v>
      </c>
      <c r="D258" t="s">
        <v>8</v>
      </c>
      <c r="E258" t="s">
        <v>628</v>
      </c>
      <c r="F258">
        <v>87</v>
      </c>
      <c r="G258">
        <v>5</v>
      </c>
      <c r="H258" t="str">
        <f>INDEX(Bar_data!$A$3:$B$140,MATCH(C258,Bar_data!$A$3:$A$140,FALSE),2)</f>
        <v>Trust034</v>
      </c>
      <c r="I258" t="str">
        <f>INDEX(TrustCAHUB_map!$A$2:$D$139,MATCH($C258,TrustCAHUB_map!$A$2:$A$139,FALSE),3)</f>
        <v>East of England</v>
      </c>
      <c r="J258" t="str">
        <f>INDEX(TrustCAHUB_map!$A$2:$D$139,MATCH($C258,TrustCAHUB_map!$A$2:$A$139,FALSE),4)</f>
        <v>East Midlands</v>
      </c>
    </row>
    <row r="259" spans="1:10" x14ac:dyDescent="0.3">
      <c r="A259" t="str">
        <f t="shared" ref="A259:A322" si="4">"'"&amp;C259&amp;B259&amp;D259&amp;E259&amp;"'"</f>
        <v>'RDD2015Not assigned18-49'</v>
      </c>
      <c r="B259">
        <v>2015</v>
      </c>
      <c r="C259" t="s">
        <v>198</v>
      </c>
      <c r="D259" t="s">
        <v>477</v>
      </c>
      <c r="E259" t="s">
        <v>153</v>
      </c>
      <c r="F259">
        <v>1</v>
      </c>
      <c r="G259">
        <v>0</v>
      </c>
      <c r="H259" t="str">
        <f>INDEX(Bar_data!$A$3:$B$140,MATCH(C259,Bar_data!$A$3:$A$140,FALSE),2)</f>
        <v>Trust035</v>
      </c>
      <c r="I259" t="str">
        <f>INDEX(TrustCAHUB_map!$A$2:$D$139,MATCH($C259,TrustCAHUB_map!$A$2:$A$139,FALSE),3)</f>
        <v>East of England</v>
      </c>
      <c r="J259" t="str">
        <f>INDEX(TrustCAHUB_map!$A$2:$D$139,MATCH($C259,TrustCAHUB_map!$A$2:$A$139,FALSE),4)</f>
        <v>East of England</v>
      </c>
    </row>
    <row r="260" spans="1:10" x14ac:dyDescent="0.3">
      <c r="A260" t="str">
        <f t="shared" si="4"/>
        <v>'RDD2015Palliative18-49'</v>
      </c>
      <c r="B260">
        <v>2015</v>
      </c>
      <c r="C260" t="s">
        <v>198</v>
      </c>
      <c r="D260" t="s">
        <v>8</v>
      </c>
      <c r="E260" t="s">
        <v>153</v>
      </c>
      <c r="F260">
        <v>1</v>
      </c>
      <c r="G260">
        <v>0</v>
      </c>
      <c r="H260" t="str">
        <f>INDEX(Bar_data!$A$3:$B$140,MATCH(C260,Bar_data!$A$3:$A$140,FALSE),2)</f>
        <v>Trust035</v>
      </c>
      <c r="I260" t="str">
        <f>INDEX(TrustCAHUB_map!$A$2:$D$139,MATCH($C260,TrustCAHUB_map!$A$2:$A$139,FALSE),3)</f>
        <v>East of England</v>
      </c>
      <c r="J260" t="str">
        <f>INDEX(TrustCAHUB_map!$A$2:$D$139,MATCH($C260,TrustCAHUB_map!$A$2:$A$139,FALSE),4)</f>
        <v>East of England</v>
      </c>
    </row>
    <row r="261" spans="1:10" x14ac:dyDescent="0.3">
      <c r="A261" t="str">
        <f t="shared" si="4"/>
        <v>'RDD2015Curative18-49'</v>
      </c>
      <c r="B261">
        <v>2015</v>
      </c>
      <c r="C261" t="s">
        <v>198</v>
      </c>
      <c r="D261" t="s">
        <v>7</v>
      </c>
      <c r="E261" t="s">
        <v>153</v>
      </c>
      <c r="F261">
        <v>21</v>
      </c>
      <c r="G261">
        <v>0</v>
      </c>
      <c r="H261" t="str">
        <f>INDEX(Bar_data!$A$3:$B$140,MATCH(C261,Bar_data!$A$3:$A$140,FALSE),2)</f>
        <v>Trust035</v>
      </c>
      <c r="I261" t="str">
        <f>INDEX(TrustCAHUB_map!$A$2:$D$139,MATCH($C261,TrustCAHUB_map!$A$2:$A$139,FALSE),3)</f>
        <v>East of England</v>
      </c>
      <c r="J261" t="str">
        <f>INDEX(TrustCAHUB_map!$A$2:$D$139,MATCH($C261,TrustCAHUB_map!$A$2:$A$139,FALSE),4)</f>
        <v>East of England</v>
      </c>
    </row>
    <row r="262" spans="1:10" x14ac:dyDescent="0.3">
      <c r="A262" t="str">
        <f t="shared" si="4"/>
        <v>'RDD2015Curative50-69'</v>
      </c>
      <c r="B262">
        <v>2015</v>
      </c>
      <c r="C262" t="s">
        <v>198</v>
      </c>
      <c r="D262" t="s">
        <v>7</v>
      </c>
      <c r="E262" t="s">
        <v>627</v>
      </c>
      <c r="F262">
        <v>48</v>
      </c>
      <c r="G262">
        <v>1</v>
      </c>
      <c r="H262" t="str">
        <f>INDEX(Bar_data!$A$3:$B$140,MATCH(C262,Bar_data!$A$3:$A$140,FALSE),2)</f>
        <v>Trust035</v>
      </c>
      <c r="I262" t="str">
        <f>INDEX(TrustCAHUB_map!$A$2:$D$139,MATCH($C262,TrustCAHUB_map!$A$2:$A$139,FALSE),3)</f>
        <v>East of England</v>
      </c>
      <c r="J262" t="str">
        <f>INDEX(TrustCAHUB_map!$A$2:$D$139,MATCH($C262,TrustCAHUB_map!$A$2:$A$139,FALSE),4)</f>
        <v>East of England</v>
      </c>
    </row>
    <row r="263" spans="1:10" x14ac:dyDescent="0.3">
      <c r="A263" t="str">
        <f t="shared" si="4"/>
        <v>'RDD2015Not assigned50-69'</v>
      </c>
      <c r="B263">
        <v>2015</v>
      </c>
      <c r="C263" t="s">
        <v>198</v>
      </c>
      <c r="D263" t="s">
        <v>477</v>
      </c>
      <c r="E263" t="s">
        <v>627</v>
      </c>
      <c r="F263">
        <v>1</v>
      </c>
      <c r="G263">
        <v>0</v>
      </c>
      <c r="H263" t="str">
        <f>INDEX(Bar_data!$A$3:$B$140,MATCH(C263,Bar_data!$A$3:$A$140,FALSE),2)</f>
        <v>Trust035</v>
      </c>
      <c r="I263" t="str">
        <f>INDEX(TrustCAHUB_map!$A$2:$D$139,MATCH($C263,TrustCAHUB_map!$A$2:$A$139,FALSE),3)</f>
        <v>East of England</v>
      </c>
      <c r="J263" t="str">
        <f>INDEX(TrustCAHUB_map!$A$2:$D$139,MATCH($C263,TrustCAHUB_map!$A$2:$A$139,FALSE),4)</f>
        <v>East of England</v>
      </c>
    </row>
    <row r="264" spans="1:10" x14ac:dyDescent="0.3">
      <c r="A264" t="str">
        <f t="shared" si="4"/>
        <v>'RDD2015Palliative50-69'</v>
      </c>
      <c r="B264">
        <v>2015</v>
      </c>
      <c r="C264" t="s">
        <v>198</v>
      </c>
      <c r="D264" t="s">
        <v>8</v>
      </c>
      <c r="E264" t="s">
        <v>627</v>
      </c>
      <c r="F264">
        <v>4</v>
      </c>
      <c r="G264">
        <v>0</v>
      </c>
      <c r="H264" t="str">
        <f>INDEX(Bar_data!$A$3:$B$140,MATCH(C264,Bar_data!$A$3:$A$140,FALSE),2)</f>
        <v>Trust035</v>
      </c>
      <c r="I264" t="str">
        <f>INDEX(TrustCAHUB_map!$A$2:$D$139,MATCH($C264,TrustCAHUB_map!$A$2:$A$139,FALSE),3)</f>
        <v>East of England</v>
      </c>
      <c r="J264" t="str">
        <f>INDEX(TrustCAHUB_map!$A$2:$D$139,MATCH($C264,TrustCAHUB_map!$A$2:$A$139,FALSE),4)</f>
        <v>East of England</v>
      </c>
    </row>
    <row r="265" spans="1:10" x14ac:dyDescent="0.3">
      <c r="A265" t="str">
        <f t="shared" si="4"/>
        <v>'RDD2015Curative70+'</v>
      </c>
      <c r="B265">
        <v>2015</v>
      </c>
      <c r="C265" t="s">
        <v>198</v>
      </c>
      <c r="D265" t="s">
        <v>7</v>
      </c>
      <c r="E265" t="s">
        <v>628</v>
      </c>
      <c r="F265">
        <v>43</v>
      </c>
      <c r="G265">
        <v>2</v>
      </c>
      <c r="H265" t="str">
        <f>INDEX(Bar_data!$A$3:$B$140,MATCH(C265,Bar_data!$A$3:$A$140,FALSE),2)</f>
        <v>Trust035</v>
      </c>
      <c r="I265" t="str">
        <f>INDEX(TrustCAHUB_map!$A$2:$D$139,MATCH($C265,TrustCAHUB_map!$A$2:$A$139,FALSE),3)</f>
        <v>East of England</v>
      </c>
      <c r="J265" t="str">
        <f>INDEX(TrustCAHUB_map!$A$2:$D$139,MATCH($C265,TrustCAHUB_map!$A$2:$A$139,FALSE),4)</f>
        <v>East of England</v>
      </c>
    </row>
    <row r="266" spans="1:10" x14ac:dyDescent="0.3">
      <c r="A266" t="str">
        <f t="shared" si="4"/>
        <v>'RDD2015Palliative70+'</v>
      </c>
      <c r="B266">
        <v>2015</v>
      </c>
      <c r="C266" t="s">
        <v>198</v>
      </c>
      <c r="D266" t="s">
        <v>8</v>
      </c>
      <c r="E266" t="s">
        <v>628</v>
      </c>
      <c r="F266">
        <v>28</v>
      </c>
      <c r="G266">
        <v>5</v>
      </c>
      <c r="H266" t="str">
        <f>INDEX(Bar_data!$A$3:$B$140,MATCH(C266,Bar_data!$A$3:$A$140,FALSE),2)</f>
        <v>Trust035</v>
      </c>
      <c r="I266" t="str">
        <f>INDEX(TrustCAHUB_map!$A$2:$D$139,MATCH($C266,TrustCAHUB_map!$A$2:$A$139,FALSE),3)</f>
        <v>East of England</v>
      </c>
      <c r="J266" t="str">
        <f>INDEX(TrustCAHUB_map!$A$2:$D$139,MATCH($C266,TrustCAHUB_map!$A$2:$A$139,FALSE),4)</f>
        <v>East of England</v>
      </c>
    </row>
    <row r="267" spans="1:10" x14ac:dyDescent="0.3">
      <c r="A267" t="str">
        <f t="shared" si="4"/>
        <v>'RDE2015Not assigned18-49'</v>
      </c>
      <c r="B267">
        <v>2015</v>
      </c>
      <c r="C267" t="s">
        <v>199</v>
      </c>
      <c r="D267" t="s">
        <v>477</v>
      </c>
      <c r="E267" t="s">
        <v>153</v>
      </c>
      <c r="F267">
        <v>47</v>
      </c>
      <c r="G267">
        <v>3</v>
      </c>
      <c r="H267" t="str">
        <f>INDEX(Bar_data!$A$3:$B$140,MATCH(C267,Bar_data!$A$3:$A$140,FALSE),2)</f>
        <v>Trust036</v>
      </c>
      <c r="I267" t="str">
        <f>INDEX(TrustCAHUB_map!$A$2:$D$139,MATCH($C267,TrustCAHUB_map!$A$2:$A$139,FALSE),3)</f>
        <v>East of England</v>
      </c>
      <c r="J267" t="str">
        <f>INDEX(TrustCAHUB_map!$A$2:$D$139,MATCH($C267,TrustCAHUB_map!$A$2:$A$139,FALSE),4)</f>
        <v>East of England</v>
      </c>
    </row>
    <row r="268" spans="1:10" x14ac:dyDescent="0.3">
      <c r="A268" t="str">
        <f t="shared" si="4"/>
        <v>'RDE2015Curative18-49'</v>
      </c>
      <c r="B268">
        <v>2015</v>
      </c>
      <c r="C268" t="s">
        <v>199</v>
      </c>
      <c r="D268" t="s">
        <v>7</v>
      </c>
      <c r="E268" t="s">
        <v>153</v>
      </c>
      <c r="F268">
        <v>104</v>
      </c>
      <c r="G268">
        <v>2</v>
      </c>
      <c r="H268" t="str">
        <f>INDEX(Bar_data!$A$3:$B$140,MATCH(C268,Bar_data!$A$3:$A$140,FALSE),2)</f>
        <v>Trust036</v>
      </c>
      <c r="I268" t="str">
        <f>INDEX(TrustCAHUB_map!$A$2:$D$139,MATCH($C268,TrustCAHUB_map!$A$2:$A$139,FALSE),3)</f>
        <v>East of England</v>
      </c>
      <c r="J268" t="str">
        <f>INDEX(TrustCAHUB_map!$A$2:$D$139,MATCH($C268,TrustCAHUB_map!$A$2:$A$139,FALSE),4)</f>
        <v>East of England</v>
      </c>
    </row>
    <row r="269" spans="1:10" x14ac:dyDescent="0.3">
      <c r="A269" t="str">
        <f t="shared" si="4"/>
        <v>'RDE2015Palliative18-49'</v>
      </c>
      <c r="B269">
        <v>2015</v>
      </c>
      <c r="C269" t="s">
        <v>199</v>
      </c>
      <c r="D269" t="s">
        <v>8</v>
      </c>
      <c r="E269" t="s">
        <v>153</v>
      </c>
      <c r="F269">
        <v>41</v>
      </c>
      <c r="G269">
        <v>4</v>
      </c>
      <c r="H269" t="str">
        <f>INDEX(Bar_data!$A$3:$B$140,MATCH(C269,Bar_data!$A$3:$A$140,FALSE),2)</f>
        <v>Trust036</v>
      </c>
      <c r="I269" t="str">
        <f>INDEX(TrustCAHUB_map!$A$2:$D$139,MATCH($C269,TrustCAHUB_map!$A$2:$A$139,FALSE),3)</f>
        <v>East of England</v>
      </c>
      <c r="J269" t="str">
        <f>INDEX(TrustCAHUB_map!$A$2:$D$139,MATCH($C269,TrustCAHUB_map!$A$2:$A$139,FALSE),4)</f>
        <v>East of England</v>
      </c>
    </row>
    <row r="270" spans="1:10" x14ac:dyDescent="0.3">
      <c r="A270" t="str">
        <f t="shared" si="4"/>
        <v>'RDE2015Palliative50-69'</v>
      </c>
      <c r="B270">
        <v>2015</v>
      </c>
      <c r="C270" t="s">
        <v>199</v>
      </c>
      <c r="D270" t="s">
        <v>8</v>
      </c>
      <c r="E270" t="s">
        <v>627</v>
      </c>
      <c r="F270">
        <v>305</v>
      </c>
      <c r="G270">
        <v>23</v>
      </c>
      <c r="H270" t="str">
        <f>INDEX(Bar_data!$A$3:$B$140,MATCH(C270,Bar_data!$A$3:$A$140,FALSE),2)</f>
        <v>Trust036</v>
      </c>
      <c r="I270" t="str">
        <f>INDEX(TrustCAHUB_map!$A$2:$D$139,MATCH($C270,TrustCAHUB_map!$A$2:$A$139,FALSE),3)</f>
        <v>East of England</v>
      </c>
      <c r="J270" t="str">
        <f>INDEX(TrustCAHUB_map!$A$2:$D$139,MATCH($C270,TrustCAHUB_map!$A$2:$A$139,FALSE),4)</f>
        <v>East of England</v>
      </c>
    </row>
    <row r="271" spans="1:10" x14ac:dyDescent="0.3">
      <c r="A271" t="str">
        <f t="shared" si="4"/>
        <v>'RDE2015Curative50-69'</v>
      </c>
      <c r="B271">
        <v>2015</v>
      </c>
      <c r="C271" t="s">
        <v>199</v>
      </c>
      <c r="D271" t="s">
        <v>7</v>
      </c>
      <c r="E271" t="s">
        <v>627</v>
      </c>
      <c r="F271">
        <v>285</v>
      </c>
      <c r="G271">
        <v>2</v>
      </c>
      <c r="H271" t="str">
        <f>INDEX(Bar_data!$A$3:$B$140,MATCH(C271,Bar_data!$A$3:$A$140,FALSE),2)</f>
        <v>Trust036</v>
      </c>
      <c r="I271" t="str">
        <f>INDEX(TrustCAHUB_map!$A$2:$D$139,MATCH($C271,TrustCAHUB_map!$A$2:$A$139,FALSE),3)</f>
        <v>East of England</v>
      </c>
      <c r="J271" t="str">
        <f>INDEX(TrustCAHUB_map!$A$2:$D$139,MATCH($C271,TrustCAHUB_map!$A$2:$A$139,FALSE),4)</f>
        <v>East of England</v>
      </c>
    </row>
    <row r="272" spans="1:10" x14ac:dyDescent="0.3">
      <c r="A272" t="str">
        <f t="shared" si="4"/>
        <v>'RDE2015Not assigned50-69'</v>
      </c>
      <c r="B272">
        <v>2015</v>
      </c>
      <c r="C272" t="s">
        <v>199</v>
      </c>
      <c r="D272" t="s">
        <v>477</v>
      </c>
      <c r="E272" t="s">
        <v>627</v>
      </c>
      <c r="F272">
        <v>194</v>
      </c>
      <c r="G272">
        <v>1</v>
      </c>
      <c r="H272" t="str">
        <f>INDEX(Bar_data!$A$3:$B$140,MATCH(C272,Bar_data!$A$3:$A$140,FALSE),2)</f>
        <v>Trust036</v>
      </c>
      <c r="I272" t="str">
        <f>INDEX(TrustCAHUB_map!$A$2:$D$139,MATCH($C272,TrustCAHUB_map!$A$2:$A$139,FALSE),3)</f>
        <v>East of England</v>
      </c>
      <c r="J272" t="str">
        <f>INDEX(TrustCAHUB_map!$A$2:$D$139,MATCH($C272,TrustCAHUB_map!$A$2:$A$139,FALSE),4)</f>
        <v>East of England</v>
      </c>
    </row>
    <row r="273" spans="1:10" x14ac:dyDescent="0.3">
      <c r="A273" t="str">
        <f t="shared" si="4"/>
        <v>'RDE2015Curative70+'</v>
      </c>
      <c r="B273">
        <v>2015</v>
      </c>
      <c r="C273" t="s">
        <v>199</v>
      </c>
      <c r="D273" t="s">
        <v>7</v>
      </c>
      <c r="E273" t="s">
        <v>628</v>
      </c>
      <c r="F273">
        <v>126</v>
      </c>
      <c r="G273">
        <v>1</v>
      </c>
      <c r="H273" t="str">
        <f>INDEX(Bar_data!$A$3:$B$140,MATCH(C273,Bar_data!$A$3:$A$140,FALSE),2)</f>
        <v>Trust036</v>
      </c>
      <c r="I273" t="str">
        <f>INDEX(TrustCAHUB_map!$A$2:$D$139,MATCH($C273,TrustCAHUB_map!$A$2:$A$139,FALSE),3)</f>
        <v>East of England</v>
      </c>
      <c r="J273" t="str">
        <f>INDEX(TrustCAHUB_map!$A$2:$D$139,MATCH($C273,TrustCAHUB_map!$A$2:$A$139,FALSE),4)</f>
        <v>East of England</v>
      </c>
    </row>
    <row r="274" spans="1:10" x14ac:dyDescent="0.3">
      <c r="A274" t="str">
        <f t="shared" si="4"/>
        <v>'RDE2015Palliative70+'</v>
      </c>
      <c r="B274">
        <v>2015</v>
      </c>
      <c r="C274" t="s">
        <v>199</v>
      </c>
      <c r="D274" t="s">
        <v>8</v>
      </c>
      <c r="E274" t="s">
        <v>628</v>
      </c>
      <c r="F274">
        <v>263</v>
      </c>
      <c r="G274">
        <v>18</v>
      </c>
      <c r="H274" t="str">
        <f>INDEX(Bar_data!$A$3:$B$140,MATCH(C274,Bar_data!$A$3:$A$140,FALSE),2)</f>
        <v>Trust036</v>
      </c>
      <c r="I274" t="str">
        <f>INDEX(TrustCAHUB_map!$A$2:$D$139,MATCH($C274,TrustCAHUB_map!$A$2:$A$139,FALSE),3)</f>
        <v>East of England</v>
      </c>
      <c r="J274" t="str">
        <f>INDEX(TrustCAHUB_map!$A$2:$D$139,MATCH($C274,TrustCAHUB_map!$A$2:$A$139,FALSE),4)</f>
        <v>East of England</v>
      </c>
    </row>
    <row r="275" spans="1:10" x14ac:dyDescent="0.3">
      <c r="A275" t="str">
        <f t="shared" si="4"/>
        <v>'RDE2015Not assigned70+'</v>
      </c>
      <c r="B275">
        <v>2015</v>
      </c>
      <c r="C275" t="s">
        <v>199</v>
      </c>
      <c r="D275" t="s">
        <v>477</v>
      </c>
      <c r="E275" t="s">
        <v>628</v>
      </c>
      <c r="F275">
        <v>166</v>
      </c>
      <c r="G275">
        <v>1</v>
      </c>
      <c r="H275" t="str">
        <f>INDEX(Bar_data!$A$3:$B$140,MATCH(C275,Bar_data!$A$3:$A$140,FALSE),2)</f>
        <v>Trust036</v>
      </c>
      <c r="I275" t="str">
        <f>INDEX(TrustCAHUB_map!$A$2:$D$139,MATCH($C275,TrustCAHUB_map!$A$2:$A$139,FALSE),3)</f>
        <v>East of England</v>
      </c>
      <c r="J275" t="str">
        <f>INDEX(TrustCAHUB_map!$A$2:$D$139,MATCH($C275,TrustCAHUB_map!$A$2:$A$139,FALSE),4)</f>
        <v>East of England</v>
      </c>
    </row>
    <row r="276" spans="1:10" x14ac:dyDescent="0.3">
      <c r="A276" t="str">
        <f t="shared" si="4"/>
        <v>'RDU2015Not assigned18-49'</v>
      </c>
      <c r="B276">
        <v>2015</v>
      </c>
      <c r="C276" t="s">
        <v>200</v>
      </c>
      <c r="D276" t="s">
        <v>477</v>
      </c>
      <c r="E276" t="s">
        <v>153</v>
      </c>
      <c r="F276">
        <v>20</v>
      </c>
      <c r="G276">
        <v>0</v>
      </c>
      <c r="H276" t="str">
        <f>INDEX(Bar_data!$A$3:$B$140,MATCH(C276,Bar_data!$A$3:$A$140,FALSE),2)</f>
        <v>Trust037</v>
      </c>
      <c r="I276" t="str">
        <f>INDEX(TrustCAHUB_map!$A$2:$D$139,MATCH($C276,TrustCAHUB_map!$A$2:$A$139,FALSE),3)</f>
        <v>Surrey and Sussex</v>
      </c>
      <c r="J276" t="str">
        <f>INDEX(TrustCAHUB_map!$A$2:$D$139,MATCH($C276,TrustCAHUB_map!$A$2:$A$139,FALSE),4)</f>
        <v>South East</v>
      </c>
    </row>
    <row r="277" spans="1:10" x14ac:dyDescent="0.3">
      <c r="A277" t="str">
        <f t="shared" si="4"/>
        <v>'RDU2015Curative18-49'</v>
      </c>
      <c r="B277">
        <v>2015</v>
      </c>
      <c r="C277" t="s">
        <v>200</v>
      </c>
      <c r="D277" t="s">
        <v>7</v>
      </c>
      <c r="E277" t="s">
        <v>153</v>
      </c>
      <c r="F277">
        <v>41</v>
      </c>
      <c r="G277">
        <v>0</v>
      </c>
      <c r="H277" t="str">
        <f>INDEX(Bar_data!$A$3:$B$140,MATCH(C277,Bar_data!$A$3:$A$140,FALSE),2)</f>
        <v>Trust037</v>
      </c>
      <c r="I277" t="str">
        <f>INDEX(TrustCAHUB_map!$A$2:$D$139,MATCH($C277,TrustCAHUB_map!$A$2:$A$139,FALSE),3)</f>
        <v>Surrey and Sussex</v>
      </c>
      <c r="J277" t="str">
        <f>INDEX(TrustCAHUB_map!$A$2:$D$139,MATCH($C277,TrustCAHUB_map!$A$2:$A$139,FALSE),4)</f>
        <v>South East</v>
      </c>
    </row>
    <row r="278" spans="1:10" x14ac:dyDescent="0.3">
      <c r="A278" t="str">
        <f t="shared" si="4"/>
        <v>'RDU2015Palliative18-49'</v>
      </c>
      <c r="B278">
        <v>2015</v>
      </c>
      <c r="C278" t="s">
        <v>200</v>
      </c>
      <c r="D278" t="s">
        <v>8</v>
      </c>
      <c r="E278" t="s">
        <v>153</v>
      </c>
      <c r="F278">
        <v>24</v>
      </c>
      <c r="G278">
        <v>0</v>
      </c>
      <c r="H278" t="str">
        <f>INDEX(Bar_data!$A$3:$B$140,MATCH(C278,Bar_data!$A$3:$A$140,FALSE),2)</f>
        <v>Trust037</v>
      </c>
      <c r="I278" t="str">
        <f>INDEX(TrustCAHUB_map!$A$2:$D$139,MATCH($C278,TrustCAHUB_map!$A$2:$A$139,FALSE),3)</f>
        <v>Surrey and Sussex</v>
      </c>
      <c r="J278" t="str">
        <f>INDEX(TrustCAHUB_map!$A$2:$D$139,MATCH($C278,TrustCAHUB_map!$A$2:$A$139,FALSE),4)</f>
        <v>South East</v>
      </c>
    </row>
    <row r="279" spans="1:10" x14ac:dyDescent="0.3">
      <c r="A279" t="str">
        <f t="shared" si="4"/>
        <v>'RDU2015Not assigned50-69'</v>
      </c>
      <c r="B279">
        <v>2015</v>
      </c>
      <c r="C279" t="s">
        <v>200</v>
      </c>
      <c r="D279" t="s">
        <v>477</v>
      </c>
      <c r="E279" t="s">
        <v>627</v>
      </c>
      <c r="F279">
        <v>61</v>
      </c>
      <c r="G279">
        <v>2</v>
      </c>
      <c r="H279" t="str">
        <f>INDEX(Bar_data!$A$3:$B$140,MATCH(C279,Bar_data!$A$3:$A$140,FALSE),2)</f>
        <v>Trust037</v>
      </c>
      <c r="I279" t="str">
        <f>INDEX(TrustCAHUB_map!$A$2:$D$139,MATCH($C279,TrustCAHUB_map!$A$2:$A$139,FALSE),3)</f>
        <v>Surrey and Sussex</v>
      </c>
      <c r="J279" t="str">
        <f>INDEX(TrustCAHUB_map!$A$2:$D$139,MATCH($C279,TrustCAHUB_map!$A$2:$A$139,FALSE),4)</f>
        <v>South East</v>
      </c>
    </row>
    <row r="280" spans="1:10" x14ac:dyDescent="0.3">
      <c r="A280" t="str">
        <f t="shared" si="4"/>
        <v>'RDU2015Palliative50-69'</v>
      </c>
      <c r="B280">
        <v>2015</v>
      </c>
      <c r="C280" t="s">
        <v>200</v>
      </c>
      <c r="D280" t="s">
        <v>8</v>
      </c>
      <c r="E280" t="s">
        <v>627</v>
      </c>
      <c r="F280">
        <v>176</v>
      </c>
      <c r="G280">
        <v>10</v>
      </c>
      <c r="H280" t="str">
        <f>INDEX(Bar_data!$A$3:$B$140,MATCH(C280,Bar_data!$A$3:$A$140,FALSE),2)</f>
        <v>Trust037</v>
      </c>
      <c r="I280" t="str">
        <f>INDEX(TrustCAHUB_map!$A$2:$D$139,MATCH($C280,TrustCAHUB_map!$A$2:$A$139,FALSE),3)</f>
        <v>Surrey and Sussex</v>
      </c>
      <c r="J280" t="str">
        <f>INDEX(TrustCAHUB_map!$A$2:$D$139,MATCH($C280,TrustCAHUB_map!$A$2:$A$139,FALSE),4)</f>
        <v>South East</v>
      </c>
    </row>
    <row r="281" spans="1:10" x14ac:dyDescent="0.3">
      <c r="A281" t="str">
        <f t="shared" si="4"/>
        <v>'RDU2015Curative50-69'</v>
      </c>
      <c r="B281">
        <v>2015</v>
      </c>
      <c r="C281" t="s">
        <v>200</v>
      </c>
      <c r="D281" t="s">
        <v>7</v>
      </c>
      <c r="E281" t="s">
        <v>627</v>
      </c>
      <c r="F281">
        <v>84</v>
      </c>
      <c r="G281">
        <v>3</v>
      </c>
      <c r="H281" t="str">
        <f>INDEX(Bar_data!$A$3:$B$140,MATCH(C281,Bar_data!$A$3:$A$140,FALSE),2)</f>
        <v>Trust037</v>
      </c>
      <c r="I281" t="str">
        <f>INDEX(TrustCAHUB_map!$A$2:$D$139,MATCH($C281,TrustCAHUB_map!$A$2:$A$139,FALSE),3)</f>
        <v>Surrey and Sussex</v>
      </c>
      <c r="J281" t="str">
        <f>INDEX(TrustCAHUB_map!$A$2:$D$139,MATCH($C281,TrustCAHUB_map!$A$2:$A$139,FALSE),4)</f>
        <v>South East</v>
      </c>
    </row>
    <row r="282" spans="1:10" x14ac:dyDescent="0.3">
      <c r="A282" t="str">
        <f t="shared" si="4"/>
        <v>'RDU2015Not assigned70+'</v>
      </c>
      <c r="B282">
        <v>2015</v>
      </c>
      <c r="C282" t="s">
        <v>200</v>
      </c>
      <c r="D282" t="s">
        <v>477</v>
      </c>
      <c r="E282" t="s">
        <v>628</v>
      </c>
      <c r="F282">
        <v>32</v>
      </c>
      <c r="G282">
        <v>4</v>
      </c>
      <c r="H282" t="str">
        <f>INDEX(Bar_data!$A$3:$B$140,MATCH(C282,Bar_data!$A$3:$A$140,FALSE),2)</f>
        <v>Trust037</v>
      </c>
      <c r="I282" t="str">
        <f>INDEX(TrustCAHUB_map!$A$2:$D$139,MATCH($C282,TrustCAHUB_map!$A$2:$A$139,FALSE),3)</f>
        <v>Surrey and Sussex</v>
      </c>
      <c r="J282" t="str">
        <f>INDEX(TrustCAHUB_map!$A$2:$D$139,MATCH($C282,TrustCAHUB_map!$A$2:$A$139,FALSE),4)</f>
        <v>South East</v>
      </c>
    </row>
    <row r="283" spans="1:10" x14ac:dyDescent="0.3">
      <c r="A283" t="str">
        <f t="shared" si="4"/>
        <v>'RDU2015Palliative70+'</v>
      </c>
      <c r="B283">
        <v>2015</v>
      </c>
      <c r="C283" t="s">
        <v>200</v>
      </c>
      <c r="D283" t="s">
        <v>8</v>
      </c>
      <c r="E283" t="s">
        <v>628</v>
      </c>
      <c r="F283">
        <v>148</v>
      </c>
      <c r="G283">
        <v>5</v>
      </c>
      <c r="H283" t="str">
        <f>INDEX(Bar_data!$A$3:$B$140,MATCH(C283,Bar_data!$A$3:$A$140,FALSE),2)</f>
        <v>Trust037</v>
      </c>
      <c r="I283" t="str">
        <f>INDEX(TrustCAHUB_map!$A$2:$D$139,MATCH($C283,TrustCAHUB_map!$A$2:$A$139,FALSE),3)</f>
        <v>Surrey and Sussex</v>
      </c>
      <c r="J283" t="str">
        <f>INDEX(TrustCAHUB_map!$A$2:$D$139,MATCH($C283,TrustCAHUB_map!$A$2:$A$139,FALSE),4)</f>
        <v>South East</v>
      </c>
    </row>
    <row r="284" spans="1:10" x14ac:dyDescent="0.3">
      <c r="A284" t="str">
        <f t="shared" si="4"/>
        <v>'RDU2015Curative70+'</v>
      </c>
      <c r="B284">
        <v>2015</v>
      </c>
      <c r="C284" t="s">
        <v>200</v>
      </c>
      <c r="D284" t="s">
        <v>7</v>
      </c>
      <c r="E284" t="s">
        <v>628</v>
      </c>
      <c r="F284">
        <v>39</v>
      </c>
      <c r="G284">
        <v>1</v>
      </c>
      <c r="H284" t="str">
        <f>INDEX(Bar_data!$A$3:$B$140,MATCH(C284,Bar_data!$A$3:$A$140,FALSE),2)</f>
        <v>Trust037</v>
      </c>
      <c r="I284" t="str">
        <f>INDEX(TrustCAHUB_map!$A$2:$D$139,MATCH($C284,TrustCAHUB_map!$A$2:$A$139,FALSE),3)</f>
        <v>Surrey and Sussex</v>
      </c>
      <c r="J284" t="str">
        <f>INDEX(TrustCAHUB_map!$A$2:$D$139,MATCH($C284,TrustCAHUB_map!$A$2:$A$139,FALSE),4)</f>
        <v>South East</v>
      </c>
    </row>
    <row r="285" spans="1:10" x14ac:dyDescent="0.3">
      <c r="A285" t="str">
        <f t="shared" si="4"/>
        <v>'RDZ2015Palliative18-49'</v>
      </c>
      <c r="B285">
        <v>2015</v>
      </c>
      <c r="C285" t="s">
        <v>201</v>
      </c>
      <c r="D285" t="s">
        <v>8</v>
      </c>
      <c r="E285" t="s">
        <v>153</v>
      </c>
      <c r="F285">
        <v>25</v>
      </c>
      <c r="G285">
        <v>2</v>
      </c>
      <c r="H285" t="str">
        <f>INDEX(Bar_data!$A$3:$B$140,MATCH(C285,Bar_data!$A$3:$A$140,FALSE),2)</f>
        <v>Trust038</v>
      </c>
      <c r="I285" t="str">
        <f>INDEX(TrustCAHUB_map!$A$2:$D$139,MATCH($C285,TrustCAHUB_map!$A$2:$A$139,FALSE),3)</f>
        <v>Wessex</v>
      </c>
      <c r="J285" t="str">
        <f>INDEX(TrustCAHUB_map!$A$2:$D$139,MATCH($C285,TrustCAHUB_map!$A$2:$A$139,FALSE),4)</f>
        <v>Wessex</v>
      </c>
    </row>
    <row r="286" spans="1:10" x14ac:dyDescent="0.3">
      <c r="A286" t="str">
        <f t="shared" si="4"/>
        <v>'RDZ2015Curative18-49'</v>
      </c>
      <c r="B286">
        <v>2015</v>
      </c>
      <c r="C286" t="s">
        <v>201</v>
      </c>
      <c r="D286" t="s">
        <v>7</v>
      </c>
      <c r="E286" t="s">
        <v>153</v>
      </c>
      <c r="F286">
        <v>66</v>
      </c>
      <c r="G286">
        <v>0</v>
      </c>
      <c r="H286" t="str">
        <f>INDEX(Bar_data!$A$3:$B$140,MATCH(C286,Bar_data!$A$3:$A$140,FALSE),2)</f>
        <v>Trust038</v>
      </c>
      <c r="I286" t="str">
        <f>INDEX(TrustCAHUB_map!$A$2:$D$139,MATCH($C286,TrustCAHUB_map!$A$2:$A$139,FALSE),3)</f>
        <v>Wessex</v>
      </c>
      <c r="J286" t="str">
        <f>INDEX(TrustCAHUB_map!$A$2:$D$139,MATCH($C286,TrustCAHUB_map!$A$2:$A$139,FALSE),4)</f>
        <v>Wessex</v>
      </c>
    </row>
    <row r="287" spans="1:10" x14ac:dyDescent="0.3">
      <c r="A287" t="str">
        <f t="shared" si="4"/>
        <v>'RDZ2015Not assigned18-49'</v>
      </c>
      <c r="B287">
        <v>2015</v>
      </c>
      <c r="C287" t="s">
        <v>201</v>
      </c>
      <c r="D287" t="s">
        <v>477</v>
      </c>
      <c r="E287" t="s">
        <v>153</v>
      </c>
      <c r="F287">
        <v>7</v>
      </c>
      <c r="G287">
        <v>0</v>
      </c>
      <c r="H287" t="str">
        <f>INDEX(Bar_data!$A$3:$B$140,MATCH(C287,Bar_data!$A$3:$A$140,FALSE),2)</f>
        <v>Trust038</v>
      </c>
      <c r="I287" t="str">
        <f>INDEX(TrustCAHUB_map!$A$2:$D$139,MATCH($C287,TrustCAHUB_map!$A$2:$A$139,FALSE),3)</f>
        <v>Wessex</v>
      </c>
      <c r="J287" t="str">
        <f>INDEX(TrustCAHUB_map!$A$2:$D$139,MATCH($C287,TrustCAHUB_map!$A$2:$A$139,FALSE),4)</f>
        <v>Wessex</v>
      </c>
    </row>
    <row r="288" spans="1:10" x14ac:dyDescent="0.3">
      <c r="A288" t="str">
        <f t="shared" si="4"/>
        <v>'RDZ2015Curative50-69'</v>
      </c>
      <c r="B288">
        <v>2015</v>
      </c>
      <c r="C288" t="s">
        <v>201</v>
      </c>
      <c r="D288" t="s">
        <v>7</v>
      </c>
      <c r="E288" t="s">
        <v>627</v>
      </c>
      <c r="F288">
        <v>134</v>
      </c>
      <c r="G288">
        <v>0</v>
      </c>
      <c r="H288" t="str">
        <f>INDEX(Bar_data!$A$3:$B$140,MATCH(C288,Bar_data!$A$3:$A$140,FALSE),2)</f>
        <v>Trust038</v>
      </c>
      <c r="I288" t="str">
        <f>INDEX(TrustCAHUB_map!$A$2:$D$139,MATCH($C288,TrustCAHUB_map!$A$2:$A$139,FALSE),3)</f>
        <v>Wessex</v>
      </c>
      <c r="J288" t="str">
        <f>INDEX(TrustCAHUB_map!$A$2:$D$139,MATCH($C288,TrustCAHUB_map!$A$2:$A$139,FALSE),4)</f>
        <v>Wessex</v>
      </c>
    </row>
    <row r="289" spans="1:10" x14ac:dyDescent="0.3">
      <c r="A289" t="str">
        <f t="shared" si="4"/>
        <v>'RDZ2015Not assigned50-69'</v>
      </c>
      <c r="B289">
        <v>2015</v>
      </c>
      <c r="C289" t="s">
        <v>201</v>
      </c>
      <c r="D289" t="s">
        <v>477</v>
      </c>
      <c r="E289" t="s">
        <v>627</v>
      </c>
      <c r="F289">
        <v>29</v>
      </c>
      <c r="G289">
        <v>0</v>
      </c>
      <c r="H289" t="str">
        <f>INDEX(Bar_data!$A$3:$B$140,MATCH(C289,Bar_data!$A$3:$A$140,FALSE),2)</f>
        <v>Trust038</v>
      </c>
      <c r="I289" t="str">
        <f>INDEX(TrustCAHUB_map!$A$2:$D$139,MATCH($C289,TrustCAHUB_map!$A$2:$A$139,FALSE),3)</f>
        <v>Wessex</v>
      </c>
      <c r="J289" t="str">
        <f>INDEX(TrustCAHUB_map!$A$2:$D$139,MATCH($C289,TrustCAHUB_map!$A$2:$A$139,FALSE),4)</f>
        <v>Wessex</v>
      </c>
    </row>
    <row r="290" spans="1:10" x14ac:dyDescent="0.3">
      <c r="A290" t="str">
        <f t="shared" si="4"/>
        <v>'RDZ2015Palliative50-69'</v>
      </c>
      <c r="B290">
        <v>2015</v>
      </c>
      <c r="C290" t="s">
        <v>201</v>
      </c>
      <c r="D290" t="s">
        <v>8</v>
      </c>
      <c r="E290" t="s">
        <v>627</v>
      </c>
      <c r="F290">
        <v>149</v>
      </c>
      <c r="G290">
        <v>8</v>
      </c>
      <c r="H290" t="str">
        <f>INDEX(Bar_data!$A$3:$B$140,MATCH(C290,Bar_data!$A$3:$A$140,FALSE),2)</f>
        <v>Trust038</v>
      </c>
      <c r="I290" t="str">
        <f>INDEX(TrustCAHUB_map!$A$2:$D$139,MATCH($C290,TrustCAHUB_map!$A$2:$A$139,FALSE),3)</f>
        <v>Wessex</v>
      </c>
      <c r="J290" t="str">
        <f>INDEX(TrustCAHUB_map!$A$2:$D$139,MATCH($C290,TrustCAHUB_map!$A$2:$A$139,FALSE),4)</f>
        <v>Wessex</v>
      </c>
    </row>
    <row r="291" spans="1:10" x14ac:dyDescent="0.3">
      <c r="A291" t="str">
        <f t="shared" si="4"/>
        <v>'RDZ2015Curative70+'</v>
      </c>
      <c r="B291">
        <v>2015</v>
      </c>
      <c r="C291" t="s">
        <v>201</v>
      </c>
      <c r="D291" t="s">
        <v>7</v>
      </c>
      <c r="E291" t="s">
        <v>628</v>
      </c>
      <c r="F291">
        <v>97</v>
      </c>
      <c r="G291">
        <v>1</v>
      </c>
      <c r="H291" t="str">
        <f>INDEX(Bar_data!$A$3:$B$140,MATCH(C291,Bar_data!$A$3:$A$140,FALSE),2)</f>
        <v>Trust038</v>
      </c>
      <c r="I291" t="str">
        <f>INDEX(TrustCAHUB_map!$A$2:$D$139,MATCH($C291,TrustCAHUB_map!$A$2:$A$139,FALSE),3)</f>
        <v>Wessex</v>
      </c>
      <c r="J291" t="str">
        <f>INDEX(TrustCAHUB_map!$A$2:$D$139,MATCH($C291,TrustCAHUB_map!$A$2:$A$139,FALSE),4)</f>
        <v>Wessex</v>
      </c>
    </row>
    <row r="292" spans="1:10" x14ac:dyDescent="0.3">
      <c r="A292" t="str">
        <f t="shared" si="4"/>
        <v>'RDZ2015Palliative70+'</v>
      </c>
      <c r="B292">
        <v>2015</v>
      </c>
      <c r="C292" t="s">
        <v>201</v>
      </c>
      <c r="D292" t="s">
        <v>8</v>
      </c>
      <c r="E292" t="s">
        <v>628</v>
      </c>
      <c r="F292">
        <v>147</v>
      </c>
      <c r="G292">
        <v>8</v>
      </c>
      <c r="H292" t="str">
        <f>INDEX(Bar_data!$A$3:$B$140,MATCH(C292,Bar_data!$A$3:$A$140,FALSE),2)</f>
        <v>Trust038</v>
      </c>
      <c r="I292" t="str">
        <f>INDEX(TrustCAHUB_map!$A$2:$D$139,MATCH($C292,TrustCAHUB_map!$A$2:$A$139,FALSE),3)</f>
        <v>Wessex</v>
      </c>
      <c r="J292" t="str">
        <f>INDEX(TrustCAHUB_map!$A$2:$D$139,MATCH($C292,TrustCAHUB_map!$A$2:$A$139,FALSE),4)</f>
        <v>Wessex</v>
      </c>
    </row>
    <row r="293" spans="1:10" x14ac:dyDescent="0.3">
      <c r="A293" t="str">
        <f t="shared" si="4"/>
        <v>'RDZ2015Not assigned70+'</v>
      </c>
      <c r="B293">
        <v>2015</v>
      </c>
      <c r="C293" t="s">
        <v>201</v>
      </c>
      <c r="D293" t="s">
        <v>477</v>
      </c>
      <c r="E293" t="s">
        <v>628</v>
      </c>
      <c r="F293">
        <v>58</v>
      </c>
      <c r="G293">
        <v>8</v>
      </c>
      <c r="H293" t="str">
        <f>INDEX(Bar_data!$A$3:$B$140,MATCH(C293,Bar_data!$A$3:$A$140,FALSE),2)</f>
        <v>Trust038</v>
      </c>
      <c r="I293" t="str">
        <f>INDEX(TrustCAHUB_map!$A$2:$D$139,MATCH($C293,TrustCAHUB_map!$A$2:$A$139,FALSE),3)</f>
        <v>Wessex</v>
      </c>
      <c r="J293" t="str">
        <f>INDEX(TrustCAHUB_map!$A$2:$D$139,MATCH($C293,TrustCAHUB_map!$A$2:$A$139,FALSE),4)</f>
        <v>Wessex</v>
      </c>
    </row>
    <row r="294" spans="1:10" x14ac:dyDescent="0.3">
      <c r="A294" t="str">
        <f t="shared" si="4"/>
        <v>'RE92015Palliative18-49'</v>
      </c>
      <c r="B294">
        <v>2015</v>
      </c>
      <c r="C294" t="s">
        <v>202</v>
      </c>
      <c r="D294" t="s">
        <v>8</v>
      </c>
      <c r="E294" t="s">
        <v>153</v>
      </c>
      <c r="F294">
        <v>7</v>
      </c>
      <c r="G294">
        <v>1</v>
      </c>
      <c r="H294" t="str">
        <f>INDEX(Bar_data!$A$3:$B$140,MATCH(C294,Bar_data!$A$3:$A$140,FALSE),2)</f>
        <v>Trust039</v>
      </c>
      <c r="I294" t="str">
        <f>INDEX(TrustCAHUB_map!$A$2:$D$139,MATCH($C294,TrustCAHUB_map!$A$2:$A$139,FALSE),3)</f>
        <v>North East and Cumbria</v>
      </c>
      <c r="J294" t="str">
        <f>INDEX(TrustCAHUB_map!$A$2:$D$139,MATCH($C294,TrustCAHUB_map!$A$2:$A$139,FALSE),4)</f>
        <v>North East</v>
      </c>
    </row>
    <row r="295" spans="1:10" x14ac:dyDescent="0.3">
      <c r="A295" t="str">
        <f t="shared" si="4"/>
        <v>'RE92015Curative18-49'</v>
      </c>
      <c r="B295">
        <v>2015</v>
      </c>
      <c r="C295" t="s">
        <v>202</v>
      </c>
      <c r="D295" t="s">
        <v>7</v>
      </c>
      <c r="E295" t="s">
        <v>153</v>
      </c>
      <c r="F295">
        <v>16</v>
      </c>
      <c r="G295">
        <v>0</v>
      </c>
      <c r="H295" t="str">
        <f>INDEX(Bar_data!$A$3:$B$140,MATCH(C295,Bar_data!$A$3:$A$140,FALSE),2)</f>
        <v>Trust039</v>
      </c>
      <c r="I295" t="str">
        <f>INDEX(TrustCAHUB_map!$A$2:$D$139,MATCH($C295,TrustCAHUB_map!$A$2:$A$139,FALSE),3)</f>
        <v>North East and Cumbria</v>
      </c>
      <c r="J295" t="str">
        <f>INDEX(TrustCAHUB_map!$A$2:$D$139,MATCH($C295,TrustCAHUB_map!$A$2:$A$139,FALSE),4)</f>
        <v>North East</v>
      </c>
    </row>
    <row r="296" spans="1:10" x14ac:dyDescent="0.3">
      <c r="A296" t="str">
        <f t="shared" si="4"/>
        <v>'RE92015Curative50-69'</v>
      </c>
      <c r="B296">
        <v>2015</v>
      </c>
      <c r="C296" t="s">
        <v>202</v>
      </c>
      <c r="D296" t="s">
        <v>7</v>
      </c>
      <c r="E296" t="s">
        <v>627</v>
      </c>
      <c r="F296">
        <v>44</v>
      </c>
      <c r="G296">
        <v>1</v>
      </c>
      <c r="H296" t="str">
        <f>INDEX(Bar_data!$A$3:$B$140,MATCH(C296,Bar_data!$A$3:$A$140,FALSE),2)</f>
        <v>Trust039</v>
      </c>
      <c r="I296" t="str">
        <f>INDEX(TrustCAHUB_map!$A$2:$D$139,MATCH($C296,TrustCAHUB_map!$A$2:$A$139,FALSE),3)</f>
        <v>North East and Cumbria</v>
      </c>
      <c r="J296" t="str">
        <f>INDEX(TrustCAHUB_map!$A$2:$D$139,MATCH($C296,TrustCAHUB_map!$A$2:$A$139,FALSE),4)</f>
        <v>North East</v>
      </c>
    </row>
    <row r="297" spans="1:10" x14ac:dyDescent="0.3">
      <c r="A297" t="str">
        <f t="shared" si="4"/>
        <v>'RE92015Palliative50-69'</v>
      </c>
      <c r="B297">
        <v>2015</v>
      </c>
      <c r="C297" t="s">
        <v>202</v>
      </c>
      <c r="D297" t="s">
        <v>8</v>
      </c>
      <c r="E297" t="s">
        <v>627</v>
      </c>
      <c r="F297">
        <v>74</v>
      </c>
      <c r="G297">
        <v>4</v>
      </c>
      <c r="H297" t="str">
        <f>INDEX(Bar_data!$A$3:$B$140,MATCH(C297,Bar_data!$A$3:$A$140,FALSE),2)</f>
        <v>Trust039</v>
      </c>
      <c r="I297" t="str">
        <f>INDEX(TrustCAHUB_map!$A$2:$D$139,MATCH($C297,TrustCAHUB_map!$A$2:$A$139,FALSE),3)</f>
        <v>North East and Cumbria</v>
      </c>
      <c r="J297" t="str">
        <f>INDEX(TrustCAHUB_map!$A$2:$D$139,MATCH($C297,TrustCAHUB_map!$A$2:$A$139,FALSE),4)</f>
        <v>North East</v>
      </c>
    </row>
    <row r="298" spans="1:10" x14ac:dyDescent="0.3">
      <c r="A298" t="str">
        <f t="shared" si="4"/>
        <v>'RE92015Palliative70+'</v>
      </c>
      <c r="B298">
        <v>2015</v>
      </c>
      <c r="C298" t="s">
        <v>202</v>
      </c>
      <c r="D298" t="s">
        <v>8</v>
      </c>
      <c r="E298" t="s">
        <v>628</v>
      </c>
      <c r="F298">
        <v>70</v>
      </c>
      <c r="G298">
        <v>4</v>
      </c>
      <c r="H298" t="str">
        <f>INDEX(Bar_data!$A$3:$B$140,MATCH(C298,Bar_data!$A$3:$A$140,FALSE),2)</f>
        <v>Trust039</v>
      </c>
      <c r="I298" t="str">
        <f>INDEX(TrustCAHUB_map!$A$2:$D$139,MATCH($C298,TrustCAHUB_map!$A$2:$A$139,FALSE),3)</f>
        <v>North East and Cumbria</v>
      </c>
      <c r="J298" t="str">
        <f>INDEX(TrustCAHUB_map!$A$2:$D$139,MATCH($C298,TrustCAHUB_map!$A$2:$A$139,FALSE),4)</f>
        <v>North East</v>
      </c>
    </row>
    <row r="299" spans="1:10" x14ac:dyDescent="0.3">
      <c r="A299" t="str">
        <f t="shared" si="4"/>
        <v>'RE92015Curative70+'</v>
      </c>
      <c r="B299">
        <v>2015</v>
      </c>
      <c r="C299" t="s">
        <v>202</v>
      </c>
      <c r="D299" t="s">
        <v>7</v>
      </c>
      <c r="E299" t="s">
        <v>628</v>
      </c>
      <c r="F299">
        <v>13</v>
      </c>
      <c r="G299">
        <v>0</v>
      </c>
      <c r="H299" t="str">
        <f>INDEX(Bar_data!$A$3:$B$140,MATCH(C299,Bar_data!$A$3:$A$140,FALSE),2)</f>
        <v>Trust039</v>
      </c>
      <c r="I299" t="str">
        <f>INDEX(TrustCAHUB_map!$A$2:$D$139,MATCH($C299,TrustCAHUB_map!$A$2:$A$139,FALSE),3)</f>
        <v>North East and Cumbria</v>
      </c>
      <c r="J299" t="str">
        <f>INDEX(TrustCAHUB_map!$A$2:$D$139,MATCH($C299,TrustCAHUB_map!$A$2:$A$139,FALSE),4)</f>
        <v>North East</v>
      </c>
    </row>
    <row r="300" spans="1:10" x14ac:dyDescent="0.3">
      <c r="A300" t="str">
        <f t="shared" si="4"/>
        <v>'REF2015Curative18-49'</v>
      </c>
      <c r="B300">
        <v>2015</v>
      </c>
      <c r="C300" t="s">
        <v>203</v>
      </c>
      <c r="D300" t="s">
        <v>7</v>
      </c>
      <c r="E300" t="s">
        <v>153</v>
      </c>
      <c r="F300">
        <v>83</v>
      </c>
      <c r="G300">
        <v>0</v>
      </c>
      <c r="H300" t="str">
        <f>INDEX(Bar_data!$A$3:$B$140,MATCH(C300,Bar_data!$A$3:$A$140,FALSE),2)</f>
        <v>Trust040</v>
      </c>
      <c r="I300" t="str">
        <f>INDEX(TrustCAHUB_map!$A$2:$D$139,MATCH($C300,TrustCAHUB_map!$A$2:$A$139,FALSE),3)</f>
        <v>Peninsula</v>
      </c>
      <c r="J300" t="str">
        <f>INDEX(TrustCAHUB_map!$A$2:$D$139,MATCH($C300,TrustCAHUB_map!$A$2:$A$139,FALSE),4)</f>
        <v>South West</v>
      </c>
    </row>
    <row r="301" spans="1:10" x14ac:dyDescent="0.3">
      <c r="A301" t="str">
        <f t="shared" si="4"/>
        <v>'REF2015Palliative18-49'</v>
      </c>
      <c r="B301">
        <v>2015</v>
      </c>
      <c r="C301" t="s">
        <v>203</v>
      </c>
      <c r="D301" t="s">
        <v>8</v>
      </c>
      <c r="E301" t="s">
        <v>153</v>
      </c>
      <c r="F301">
        <v>52</v>
      </c>
      <c r="G301">
        <v>12</v>
      </c>
      <c r="H301" t="str">
        <f>INDEX(Bar_data!$A$3:$B$140,MATCH(C301,Bar_data!$A$3:$A$140,FALSE),2)</f>
        <v>Trust040</v>
      </c>
      <c r="I301" t="str">
        <f>INDEX(TrustCAHUB_map!$A$2:$D$139,MATCH($C301,TrustCAHUB_map!$A$2:$A$139,FALSE),3)</f>
        <v>Peninsula</v>
      </c>
      <c r="J301" t="str">
        <f>INDEX(TrustCAHUB_map!$A$2:$D$139,MATCH($C301,TrustCAHUB_map!$A$2:$A$139,FALSE),4)</f>
        <v>South West</v>
      </c>
    </row>
    <row r="302" spans="1:10" x14ac:dyDescent="0.3">
      <c r="A302" t="str">
        <f t="shared" si="4"/>
        <v>'REF2015Not assigned18-49'</v>
      </c>
      <c r="B302">
        <v>2015</v>
      </c>
      <c r="C302" t="s">
        <v>203</v>
      </c>
      <c r="D302" t="s">
        <v>477</v>
      </c>
      <c r="E302" t="s">
        <v>153</v>
      </c>
      <c r="F302">
        <v>6</v>
      </c>
      <c r="G302">
        <v>0</v>
      </c>
      <c r="H302" t="str">
        <f>INDEX(Bar_data!$A$3:$B$140,MATCH(C302,Bar_data!$A$3:$A$140,FALSE),2)</f>
        <v>Trust040</v>
      </c>
      <c r="I302" t="str">
        <f>INDEX(TrustCAHUB_map!$A$2:$D$139,MATCH($C302,TrustCAHUB_map!$A$2:$A$139,FALSE),3)</f>
        <v>Peninsula</v>
      </c>
      <c r="J302" t="str">
        <f>INDEX(TrustCAHUB_map!$A$2:$D$139,MATCH($C302,TrustCAHUB_map!$A$2:$A$139,FALSE),4)</f>
        <v>South West</v>
      </c>
    </row>
    <row r="303" spans="1:10" x14ac:dyDescent="0.3">
      <c r="A303" t="str">
        <f t="shared" si="4"/>
        <v>'REF2015Palliative50-69'</v>
      </c>
      <c r="B303">
        <v>2015</v>
      </c>
      <c r="C303" t="s">
        <v>203</v>
      </c>
      <c r="D303" t="s">
        <v>8</v>
      </c>
      <c r="E303" t="s">
        <v>627</v>
      </c>
      <c r="F303">
        <v>342</v>
      </c>
      <c r="G303">
        <v>44</v>
      </c>
      <c r="H303" t="str">
        <f>INDEX(Bar_data!$A$3:$B$140,MATCH(C303,Bar_data!$A$3:$A$140,FALSE),2)</f>
        <v>Trust040</v>
      </c>
      <c r="I303" t="str">
        <f>INDEX(TrustCAHUB_map!$A$2:$D$139,MATCH($C303,TrustCAHUB_map!$A$2:$A$139,FALSE),3)</f>
        <v>Peninsula</v>
      </c>
      <c r="J303" t="str">
        <f>INDEX(TrustCAHUB_map!$A$2:$D$139,MATCH($C303,TrustCAHUB_map!$A$2:$A$139,FALSE),4)</f>
        <v>South West</v>
      </c>
    </row>
    <row r="304" spans="1:10" x14ac:dyDescent="0.3">
      <c r="A304" t="str">
        <f t="shared" si="4"/>
        <v>'REF2015Curative50-69'</v>
      </c>
      <c r="B304">
        <v>2015</v>
      </c>
      <c r="C304" t="s">
        <v>203</v>
      </c>
      <c r="D304" t="s">
        <v>7</v>
      </c>
      <c r="E304" t="s">
        <v>627</v>
      </c>
      <c r="F304">
        <v>279</v>
      </c>
      <c r="G304">
        <v>10</v>
      </c>
      <c r="H304" t="str">
        <f>INDEX(Bar_data!$A$3:$B$140,MATCH(C304,Bar_data!$A$3:$A$140,FALSE),2)</f>
        <v>Trust040</v>
      </c>
      <c r="I304" t="str">
        <f>INDEX(TrustCAHUB_map!$A$2:$D$139,MATCH($C304,TrustCAHUB_map!$A$2:$A$139,FALSE),3)</f>
        <v>Peninsula</v>
      </c>
      <c r="J304" t="str">
        <f>INDEX(TrustCAHUB_map!$A$2:$D$139,MATCH($C304,TrustCAHUB_map!$A$2:$A$139,FALSE),4)</f>
        <v>South West</v>
      </c>
    </row>
    <row r="305" spans="1:10" x14ac:dyDescent="0.3">
      <c r="A305" t="str">
        <f t="shared" si="4"/>
        <v>'REF2015Not assigned50-69'</v>
      </c>
      <c r="B305">
        <v>2015</v>
      </c>
      <c r="C305" t="s">
        <v>203</v>
      </c>
      <c r="D305" t="s">
        <v>477</v>
      </c>
      <c r="E305" t="s">
        <v>627</v>
      </c>
      <c r="F305">
        <v>10</v>
      </c>
      <c r="G305">
        <v>0</v>
      </c>
      <c r="H305" t="str">
        <f>INDEX(Bar_data!$A$3:$B$140,MATCH(C305,Bar_data!$A$3:$A$140,FALSE),2)</f>
        <v>Trust040</v>
      </c>
      <c r="I305" t="str">
        <f>INDEX(TrustCAHUB_map!$A$2:$D$139,MATCH($C305,TrustCAHUB_map!$A$2:$A$139,FALSE),3)</f>
        <v>Peninsula</v>
      </c>
      <c r="J305" t="str">
        <f>INDEX(TrustCAHUB_map!$A$2:$D$139,MATCH($C305,TrustCAHUB_map!$A$2:$A$139,FALSE),4)</f>
        <v>South West</v>
      </c>
    </row>
    <row r="306" spans="1:10" x14ac:dyDescent="0.3">
      <c r="A306" t="str">
        <f t="shared" si="4"/>
        <v>'REF2015Curative70+'</v>
      </c>
      <c r="B306">
        <v>2015</v>
      </c>
      <c r="C306" t="s">
        <v>203</v>
      </c>
      <c r="D306" t="s">
        <v>7</v>
      </c>
      <c r="E306" t="s">
        <v>628</v>
      </c>
      <c r="F306">
        <v>121</v>
      </c>
      <c r="G306">
        <v>5</v>
      </c>
      <c r="H306" t="str">
        <f>INDEX(Bar_data!$A$3:$B$140,MATCH(C306,Bar_data!$A$3:$A$140,FALSE),2)</f>
        <v>Trust040</v>
      </c>
      <c r="I306" t="str">
        <f>INDEX(TrustCAHUB_map!$A$2:$D$139,MATCH($C306,TrustCAHUB_map!$A$2:$A$139,FALSE),3)</f>
        <v>Peninsula</v>
      </c>
      <c r="J306" t="str">
        <f>INDEX(TrustCAHUB_map!$A$2:$D$139,MATCH($C306,TrustCAHUB_map!$A$2:$A$139,FALSE),4)</f>
        <v>South West</v>
      </c>
    </row>
    <row r="307" spans="1:10" x14ac:dyDescent="0.3">
      <c r="A307" t="str">
        <f t="shared" si="4"/>
        <v>'REF2015Palliative70+'</v>
      </c>
      <c r="B307">
        <v>2015</v>
      </c>
      <c r="C307" t="s">
        <v>203</v>
      </c>
      <c r="D307" t="s">
        <v>8</v>
      </c>
      <c r="E307" t="s">
        <v>628</v>
      </c>
      <c r="F307">
        <v>322</v>
      </c>
      <c r="G307">
        <v>30</v>
      </c>
      <c r="H307" t="str">
        <f>INDEX(Bar_data!$A$3:$B$140,MATCH(C307,Bar_data!$A$3:$A$140,FALSE),2)</f>
        <v>Trust040</v>
      </c>
      <c r="I307" t="str">
        <f>INDEX(TrustCAHUB_map!$A$2:$D$139,MATCH($C307,TrustCAHUB_map!$A$2:$A$139,FALSE),3)</f>
        <v>Peninsula</v>
      </c>
      <c r="J307" t="str">
        <f>INDEX(TrustCAHUB_map!$A$2:$D$139,MATCH($C307,TrustCAHUB_map!$A$2:$A$139,FALSE),4)</f>
        <v>South West</v>
      </c>
    </row>
    <row r="308" spans="1:10" x14ac:dyDescent="0.3">
      <c r="A308" t="str">
        <f t="shared" si="4"/>
        <v>'REF2015Not assigned70+'</v>
      </c>
      <c r="B308">
        <v>2015</v>
      </c>
      <c r="C308" t="s">
        <v>203</v>
      </c>
      <c r="D308" t="s">
        <v>477</v>
      </c>
      <c r="E308" t="s">
        <v>628</v>
      </c>
      <c r="F308">
        <v>1</v>
      </c>
      <c r="G308">
        <v>0</v>
      </c>
      <c r="H308" t="str">
        <f>INDEX(Bar_data!$A$3:$B$140,MATCH(C308,Bar_data!$A$3:$A$140,FALSE),2)</f>
        <v>Trust040</v>
      </c>
      <c r="I308" t="str">
        <f>INDEX(TrustCAHUB_map!$A$2:$D$139,MATCH($C308,TrustCAHUB_map!$A$2:$A$139,FALSE),3)</f>
        <v>Peninsula</v>
      </c>
      <c r="J308" t="str">
        <f>INDEX(TrustCAHUB_map!$A$2:$D$139,MATCH($C308,TrustCAHUB_map!$A$2:$A$139,FALSE),4)</f>
        <v>South West</v>
      </c>
    </row>
    <row r="309" spans="1:10" x14ac:dyDescent="0.3">
      <c r="A309" t="str">
        <f t="shared" si="4"/>
        <v>'REM2015Curative18-49'</v>
      </c>
      <c r="B309">
        <v>2015</v>
      </c>
      <c r="C309" t="s">
        <v>204</v>
      </c>
      <c r="D309" t="s">
        <v>7</v>
      </c>
      <c r="E309" t="s">
        <v>153</v>
      </c>
      <c r="F309">
        <v>13</v>
      </c>
      <c r="G309">
        <v>0</v>
      </c>
      <c r="H309" t="str">
        <f>INDEX(Bar_data!$A$3:$B$140,MATCH(C309,Bar_data!$A$3:$A$140,FALSE),2)</f>
        <v>Trust041</v>
      </c>
      <c r="I309" t="str">
        <f>INDEX(TrustCAHUB_map!$A$2:$D$139,MATCH($C309,TrustCAHUB_map!$A$2:$A$139,FALSE),3)</f>
        <v>Cheshire and Merseyside</v>
      </c>
      <c r="J309" t="str">
        <f>INDEX(TrustCAHUB_map!$A$2:$D$139,MATCH($C309,TrustCAHUB_map!$A$2:$A$139,FALSE),4)</f>
        <v>North West</v>
      </c>
    </row>
    <row r="310" spans="1:10" x14ac:dyDescent="0.3">
      <c r="A310" t="str">
        <f t="shared" si="4"/>
        <v>'REM2015Palliative18-49'</v>
      </c>
      <c r="B310">
        <v>2015</v>
      </c>
      <c r="C310" t="s">
        <v>204</v>
      </c>
      <c r="D310" t="s">
        <v>8</v>
      </c>
      <c r="E310" t="s">
        <v>153</v>
      </c>
      <c r="F310">
        <v>1</v>
      </c>
      <c r="G310">
        <v>0</v>
      </c>
      <c r="H310" t="str">
        <f>INDEX(Bar_data!$A$3:$B$140,MATCH(C310,Bar_data!$A$3:$A$140,FALSE),2)</f>
        <v>Trust041</v>
      </c>
      <c r="I310" t="str">
        <f>INDEX(TrustCAHUB_map!$A$2:$D$139,MATCH($C310,TrustCAHUB_map!$A$2:$A$139,FALSE),3)</f>
        <v>Cheshire and Merseyside</v>
      </c>
      <c r="J310" t="str">
        <f>INDEX(TrustCAHUB_map!$A$2:$D$139,MATCH($C310,TrustCAHUB_map!$A$2:$A$139,FALSE),4)</f>
        <v>North West</v>
      </c>
    </row>
    <row r="311" spans="1:10" x14ac:dyDescent="0.3">
      <c r="A311" t="str">
        <f t="shared" si="4"/>
        <v>'REM2015Not assigned18-49'</v>
      </c>
      <c r="B311">
        <v>2015</v>
      </c>
      <c r="C311" t="s">
        <v>204</v>
      </c>
      <c r="D311" t="s">
        <v>477</v>
      </c>
      <c r="E311" t="s">
        <v>153</v>
      </c>
      <c r="F311">
        <v>4</v>
      </c>
      <c r="G311">
        <v>1</v>
      </c>
      <c r="H311" t="str">
        <f>INDEX(Bar_data!$A$3:$B$140,MATCH(C311,Bar_data!$A$3:$A$140,FALSE),2)</f>
        <v>Trust041</v>
      </c>
      <c r="I311" t="str">
        <f>INDEX(TrustCAHUB_map!$A$2:$D$139,MATCH($C311,TrustCAHUB_map!$A$2:$A$139,FALSE),3)</f>
        <v>Cheshire and Merseyside</v>
      </c>
      <c r="J311" t="str">
        <f>INDEX(TrustCAHUB_map!$A$2:$D$139,MATCH($C311,TrustCAHUB_map!$A$2:$A$139,FALSE),4)</f>
        <v>North West</v>
      </c>
    </row>
    <row r="312" spans="1:10" x14ac:dyDescent="0.3">
      <c r="A312" t="str">
        <f t="shared" si="4"/>
        <v>'REM2015Not assigned50-69'</v>
      </c>
      <c r="B312">
        <v>2015</v>
      </c>
      <c r="C312" t="s">
        <v>204</v>
      </c>
      <c r="D312" t="s">
        <v>477</v>
      </c>
      <c r="E312" t="s">
        <v>627</v>
      </c>
      <c r="F312">
        <v>9</v>
      </c>
      <c r="G312">
        <v>1</v>
      </c>
      <c r="H312" t="str">
        <f>INDEX(Bar_data!$A$3:$B$140,MATCH(C312,Bar_data!$A$3:$A$140,FALSE),2)</f>
        <v>Trust041</v>
      </c>
      <c r="I312" t="str">
        <f>INDEX(TrustCAHUB_map!$A$2:$D$139,MATCH($C312,TrustCAHUB_map!$A$2:$A$139,FALSE),3)</f>
        <v>Cheshire and Merseyside</v>
      </c>
      <c r="J312" t="str">
        <f>INDEX(TrustCAHUB_map!$A$2:$D$139,MATCH($C312,TrustCAHUB_map!$A$2:$A$139,FALSE),4)</f>
        <v>North West</v>
      </c>
    </row>
    <row r="313" spans="1:10" x14ac:dyDescent="0.3">
      <c r="A313" t="str">
        <f t="shared" si="4"/>
        <v>'REM2015Curative50-69'</v>
      </c>
      <c r="B313">
        <v>2015</v>
      </c>
      <c r="C313" t="s">
        <v>204</v>
      </c>
      <c r="D313" t="s">
        <v>7</v>
      </c>
      <c r="E313" t="s">
        <v>627</v>
      </c>
      <c r="F313">
        <v>41</v>
      </c>
      <c r="G313">
        <v>0</v>
      </c>
      <c r="H313" t="str">
        <f>INDEX(Bar_data!$A$3:$B$140,MATCH(C313,Bar_data!$A$3:$A$140,FALSE),2)</f>
        <v>Trust041</v>
      </c>
      <c r="I313" t="str">
        <f>INDEX(TrustCAHUB_map!$A$2:$D$139,MATCH($C313,TrustCAHUB_map!$A$2:$A$139,FALSE),3)</f>
        <v>Cheshire and Merseyside</v>
      </c>
      <c r="J313" t="str">
        <f>INDEX(TrustCAHUB_map!$A$2:$D$139,MATCH($C313,TrustCAHUB_map!$A$2:$A$139,FALSE),4)</f>
        <v>North West</v>
      </c>
    </row>
    <row r="314" spans="1:10" x14ac:dyDescent="0.3">
      <c r="A314" t="str">
        <f t="shared" si="4"/>
        <v>'REM2015Palliative50-69'</v>
      </c>
      <c r="B314">
        <v>2015</v>
      </c>
      <c r="C314" t="s">
        <v>204</v>
      </c>
      <c r="D314" t="s">
        <v>8</v>
      </c>
      <c r="E314" t="s">
        <v>627</v>
      </c>
      <c r="F314">
        <v>32</v>
      </c>
      <c r="G314">
        <v>1</v>
      </c>
      <c r="H314" t="str">
        <f>INDEX(Bar_data!$A$3:$B$140,MATCH(C314,Bar_data!$A$3:$A$140,FALSE),2)</f>
        <v>Trust041</v>
      </c>
      <c r="I314" t="str">
        <f>INDEX(TrustCAHUB_map!$A$2:$D$139,MATCH($C314,TrustCAHUB_map!$A$2:$A$139,FALSE),3)</f>
        <v>Cheshire and Merseyside</v>
      </c>
      <c r="J314" t="str">
        <f>INDEX(TrustCAHUB_map!$A$2:$D$139,MATCH($C314,TrustCAHUB_map!$A$2:$A$139,FALSE),4)</f>
        <v>North West</v>
      </c>
    </row>
    <row r="315" spans="1:10" x14ac:dyDescent="0.3">
      <c r="A315" t="str">
        <f t="shared" si="4"/>
        <v>'REM2015Not assigned70+'</v>
      </c>
      <c r="B315">
        <v>2015</v>
      </c>
      <c r="C315" t="s">
        <v>204</v>
      </c>
      <c r="D315" t="s">
        <v>477</v>
      </c>
      <c r="E315" t="s">
        <v>628</v>
      </c>
      <c r="F315">
        <v>9</v>
      </c>
      <c r="G315">
        <v>0</v>
      </c>
      <c r="H315" t="str">
        <f>INDEX(Bar_data!$A$3:$B$140,MATCH(C315,Bar_data!$A$3:$A$140,FALSE),2)</f>
        <v>Trust041</v>
      </c>
      <c r="I315" t="str">
        <f>INDEX(TrustCAHUB_map!$A$2:$D$139,MATCH($C315,TrustCAHUB_map!$A$2:$A$139,FALSE),3)</f>
        <v>Cheshire and Merseyside</v>
      </c>
      <c r="J315" t="str">
        <f>INDEX(TrustCAHUB_map!$A$2:$D$139,MATCH($C315,TrustCAHUB_map!$A$2:$A$139,FALSE),4)</f>
        <v>North West</v>
      </c>
    </row>
    <row r="316" spans="1:10" x14ac:dyDescent="0.3">
      <c r="A316" t="str">
        <f t="shared" si="4"/>
        <v>'REM2015Curative70+'</v>
      </c>
      <c r="B316">
        <v>2015</v>
      </c>
      <c r="C316" t="s">
        <v>204</v>
      </c>
      <c r="D316" t="s">
        <v>7</v>
      </c>
      <c r="E316" t="s">
        <v>628</v>
      </c>
      <c r="F316">
        <v>40</v>
      </c>
      <c r="G316">
        <v>1</v>
      </c>
      <c r="H316" t="str">
        <f>INDEX(Bar_data!$A$3:$B$140,MATCH(C316,Bar_data!$A$3:$A$140,FALSE),2)</f>
        <v>Trust041</v>
      </c>
      <c r="I316" t="str">
        <f>INDEX(TrustCAHUB_map!$A$2:$D$139,MATCH($C316,TrustCAHUB_map!$A$2:$A$139,FALSE),3)</f>
        <v>Cheshire and Merseyside</v>
      </c>
      <c r="J316" t="str">
        <f>INDEX(TrustCAHUB_map!$A$2:$D$139,MATCH($C316,TrustCAHUB_map!$A$2:$A$139,FALSE),4)</f>
        <v>North West</v>
      </c>
    </row>
    <row r="317" spans="1:10" x14ac:dyDescent="0.3">
      <c r="A317" t="str">
        <f t="shared" si="4"/>
        <v>'REM2015Palliative70+'</v>
      </c>
      <c r="B317">
        <v>2015</v>
      </c>
      <c r="C317" t="s">
        <v>204</v>
      </c>
      <c r="D317" t="s">
        <v>8</v>
      </c>
      <c r="E317" t="s">
        <v>628</v>
      </c>
      <c r="F317">
        <v>40</v>
      </c>
      <c r="G317">
        <v>8</v>
      </c>
      <c r="H317" t="str">
        <f>INDEX(Bar_data!$A$3:$B$140,MATCH(C317,Bar_data!$A$3:$A$140,FALSE),2)</f>
        <v>Trust041</v>
      </c>
      <c r="I317" t="str">
        <f>INDEX(TrustCAHUB_map!$A$2:$D$139,MATCH($C317,TrustCAHUB_map!$A$2:$A$139,FALSE),3)</f>
        <v>Cheshire and Merseyside</v>
      </c>
      <c r="J317" t="str">
        <f>INDEX(TrustCAHUB_map!$A$2:$D$139,MATCH($C317,TrustCAHUB_map!$A$2:$A$139,FALSE),4)</f>
        <v>North West</v>
      </c>
    </row>
    <row r="318" spans="1:10" x14ac:dyDescent="0.3">
      <c r="A318" t="str">
        <f t="shared" si="4"/>
        <v>'REN2015Palliative18-49'</v>
      </c>
      <c r="B318">
        <v>2015</v>
      </c>
      <c r="C318" t="s">
        <v>205</v>
      </c>
      <c r="D318" t="s">
        <v>8</v>
      </c>
      <c r="E318" t="s">
        <v>153</v>
      </c>
      <c r="F318">
        <v>224</v>
      </c>
      <c r="G318">
        <v>19</v>
      </c>
      <c r="H318" t="str">
        <f>INDEX(Bar_data!$A$3:$B$140,MATCH(C318,Bar_data!$A$3:$A$140,FALSE),2)</f>
        <v>Trust042</v>
      </c>
      <c r="I318" t="str">
        <f>INDEX(TrustCAHUB_map!$A$2:$D$139,MATCH($C318,TrustCAHUB_map!$A$2:$A$139,FALSE),3)</f>
        <v>Cheshire and Merseyside</v>
      </c>
      <c r="J318" t="str">
        <f>INDEX(TrustCAHUB_map!$A$2:$D$139,MATCH($C318,TrustCAHUB_map!$A$2:$A$139,FALSE),4)</f>
        <v>North West</v>
      </c>
    </row>
    <row r="319" spans="1:10" x14ac:dyDescent="0.3">
      <c r="A319" t="str">
        <f t="shared" si="4"/>
        <v>'REN2015Curative18-49'</v>
      </c>
      <c r="B319">
        <v>2015</v>
      </c>
      <c r="C319" t="s">
        <v>205</v>
      </c>
      <c r="D319" t="s">
        <v>7</v>
      </c>
      <c r="E319" t="s">
        <v>153</v>
      </c>
      <c r="F319">
        <v>471</v>
      </c>
      <c r="G319">
        <v>1</v>
      </c>
      <c r="H319" t="str">
        <f>INDEX(Bar_data!$A$3:$B$140,MATCH(C319,Bar_data!$A$3:$A$140,FALSE),2)</f>
        <v>Trust042</v>
      </c>
      <c r="I319" t="str">
        <f>INDEX(TrustCAHUB_map!$A$2:$D$139,MATCH($C319,TrustCAHUB_map!$A$2:$A$139,FALSE),3)</f>
        <v>Cheshire and Merseyside</v>
      </c>
      <c r="J319" t="str">
        <f>INDEX(TrustCAHUB_map!$A$2:$D$139,MATCH($C319,TrustCAHUB_map!$A$2:$A$139,FALSE),4)</f>
        <v>North West</v>
      </c>
    </row>
    <row r="320" spans="1:10" x14ac:dyDescent="0.3">
      <c r="A320" t="str">
        <f t="shared" si="4"/>
        <v>'REN2015Palliative50-69'</v>
      </c>
      <c r="B320">
        <v>2015</v>
      </c>
      <c r="C320" t="s">
        <v>205</v>
      </c>
      <c r="D320" t="s">
        <v>8</v>
      </c>
      <c r="E320" t="s">
        <v>627</v>
      </c>
      <c r="F320">
        <v>1322</v>
      </c>
      <c r="G320">
        <v>96</v>
      </c>
      <c r="H320" t="str">
        <f>INDEX(Bar_data!$A$3:$B$140,MATCH(C320,Bar_data!$A$3:$A$140,FALSE),2)</f>
        <v>Trust042</v>
      </c>
      <c r="I320" t="str">
        <f>INDEX(TrustCAHUB_map!$A$2:$D$139,MATCH($C320,TrustCAHUB_map!$A$2:$A$139,FALSE),3)</f>
        <v>Cheshire and Merseyside</v>
      </c>
      <c r="J320" t="str">
        <f>INDEX(TrustCAHUB_map!$A$2:$D$139,MATCH($C320,TrustCAHUB_map!$A$2:$A$139,FALSE),4)</f>
        <v>North West</v>
      </c>
    </row>
    <row r="321" spans="1:10" x14ac:dyDescent="0.3">
      <c r="A321" t="str">
        <f t="shared" si="4"/>
        <v>'REN2015Curative50-69'</v>
      </c>
      <c r="B321">
        <v>2015</v>
      </c>
      <c r="C321" t="s">
        <v>205</v>
      </c>
      <c r="D321" t="s">
        <v>7</v>
      </c>
      <c r="E321" t="s">
        <v>627</v>
      </c>
      <c r="F321">
        <v>1187</v>
      </c>
      <c r="G321">
        <v>9</v>
      </c>
      <c r="H321" t="str">
        <f>INDEX(Bar_data!$A$3:$B$140,MATCH(C321,Bar_data!$A$3:$A$140,FALSE),2)</f>
        <v>Trust042</v>
      </c>
      <c r="I321" t="str">
        <f>INDEX(TrustCAHUB_map!$A$2:$D$139,MATCH($C321,TrustCAHUB_map!$A$2:$A$139,FALSE),3)</f>
        <v>Cheshire and Merseyside</v>
      </c>
      <c r="J321" t="str">
        <f>INDEX(TrustCAHUB_map!$A$2:$D$139,MATCH($C321,TrustCAHUB_map!$A$2:$A$139,FALSE),4)</f>
        <v>North West</v>
      </c>
    </row>
    <row r="322" spans="1:10" x14ac:dyDescent="0.3">
      <c r="A322" t="str">
        <f t="shared" si="4"/>
        <v>'REN2015Palliative70+'</v>
      </c>
      <c r="B322">
        <v>2015</v>
      </c>
      <c r="C322" t="s">
        <v>205</v>
      </c>
      <c r="D322" t="s">
        <v>8</v>
      </c>
      <c r="E322" t="s">
        <v>628</v>
      </c>
      <c r="F322">
        <v>965</v>
      </c>
      <c r="G322">
        <v>62</v>
      </c>
      <c r="H322" t="str">
        <f>INDEX(Bar_data!$A$3:$B$140,MATCH(C322,Bar_data!$A$3:$A$140,FALSE),2)</f>
        <v>Trust042</v>
      </c>
      <c r="I322" t="str">
        <f>INDEX(TrustCAHUB_map!$A$2:$D$139,MATCH($C322,TrustCAHUB_map!$A$2:$A$139,FALSE),3)</f>
        <v>Cheshire and Merseyside</v>
      </c>
      <c r="J322" t="str">
        <f>INDEX(TrustCAHUB_map!$A$2:$D$139,MATCH($C322,TrustCAHUB_map!$A$2:$A$139,FALSE),4)</f>
        <v>North West</v>
      </c>
    </row>
    <row r="323" spans="1:10" x14ac:dyDescent="0.3">
      <c r="A323" t="str">
        <f t="shared" ref="A323:A386" si="5">"'"&amp;C323&amp;B323&amp;D323&amp;E323&amp;"'"</f>
        <v>'REN2015Curative70+'</v>
      </c>
      <c r="B323">
        <v>2015</v>
      </c>
      <c r="C323" t="s">
        <v>205</v>
      </c>
      <c r="D323" t="s">
        <v>7</v>
      </c>
      <c r="E323" t="s">
        <v>628</v>
      </c>
      <c r="F323">
        <v>411</v>
      </c>
      <c r="G323">
        <v>4</v>
      </c>
      <c r="H323" t="str">
        <f>INDEX(Bar_data!$A$3:$B$140,MATCH(C323,Bar_data!$A$3:$A$140,FALSE),2)</f>
        <v>Trust042</v>
      </c>
      <c r="I323" t="str">
        <f>INDEX(TrustCAHUB_map!$A$2:$D$139,MATCH($C323,TrustCAHUB_map!$A$2:$A$139,FALSE),3)</f>
        <v>Cheshire and Merseyside</v>
      </c>
      <c r="J323" t="str">
        <f>INDEX(TrustCAHUB_map!$A$2:$D$139,MATCH($C323,TrustCAHUB_map!$A$2:$A$139,FALSE),4)</f>
        <v>North West</v>
      </c>
    </row>
    <row r="324" spans="1:10" x14ac:dyDescent="0.3">
      <c r="A324" t="str">
        <f t="shared" si="5"/>
        <v>'RF42015Curative18-49'</v>
      </c>
      <c r="B324">
        <v>2015</v>
      </c>
      <c r="C324" t="s">
        <v>206</v>
      </c>
      <c r="D324" t="s">
        <v>7</v>
      </c>
      <c r="E324" t="s">
        <v>153</v>
      </c>
      <c r="F324">
        <v>140</v>
      </c>
      <c r="G324">
        <v>1</v>
      </c>
      <c r="H324" t="str">
        <f>INDEX(Bar_data!$A$3:$B$140,MATCH(C324,Bar_data!$A$3:$A$140,FALSE),2)</f>
        <v>Trust043</v>
      </c>
      <c r="I324" t="str">
        <f>INDEX(TrustCAHUB_map!$A$2:$D$139,MATCH($C324,TrustCAHUB_map!$A$2:$A$139,FALSE),3)</f>
        <v>North Central and North East London</v>
      </c>
      <c r="J324" t="str">
        <f>INDEX(TrustCAHUB_map!$A$2:$D$139,MATCH($C324,TrustCAHUB_map!$A$2:$A$139,FALSE),4)</f>
        <v>London</v>
      </c>
    </row>
    <row r="325" spans="1:10" x14ac:dyDescent="0.3">
      <c r="A325" t="str">
        <f t="shared" si="5"/>
        <v>'RF42015Palliative18-49'</v>
      </c>
      <c r="B325">
        <v>2015</v>
      </c>
      <c r="C325" t="s">
        <v>206</v>
      </c>
      <c r="D325" t="s">
        <v>8</v>
      </c>
      <c r="E325" t="s">
        <v>153</v>
      </c>
      <c r="F325">
        <v>60</v>
      </c>
      <c r="G325">
        <v>5</v>
      </c>
      <c r="H325" t="str">
        <f>INDEX(Bar_data!$A$3:$B$140,MATCH(C325,Bar_data!$A$3:$A$140,FALSE),2)</f>
        <v>Trust043</v>
      </c>
      <c r="I325" t="str">
        <f>INDEX(TrustCAHUB_map!$A$2:$D$139,MATCH($C325,TrustCAHUB_map!$A$2:$A$139,FALSE),3)</f>
        <v>North Central and North East London</v>
      </c>
      <c r="J325" t="str">
        <f>INDEX(TrustCAHUB_map!$A$2:$D$139,MATCH($C325,TrustCAHUB_map!$A$2:$A$139,FALSE),4)</f>
        <v>London</v>
      </c>
    </row>
    <row r="326" spans="1:10" x14ac:dyDescent="0.3">
      <c r="A326" t="str">
        <f t="shared" si="5"/>
        <v>'RF42015Curative50-69'</v>
      </c>
      <c r="B326">
        <v>2015</v>
      </c>
      <c r="C326" t="s">
        <v>206</v>
      </c>
      <c r="D326" t="s">
        <v>7</v>
      </c>
      <c r="E326" t="s">
        <v>627</v>
      </c>
      <c r="F326">
        <v>288</v>
      </c>
      <c r="G326">
        <v>4</v>
      </c>
      <c r="H326" t="str">
        <f>INDEX(Bar_data!$A$3:$B$140,MATCH(C326,Bar_data!$A$3:$A$140,FALSE),2)</f>
        <v>Trust043</v>
      </c>
      <c r="I326" t="str">
        <f>INDEX(TrustCAHUB_map!$A$2:$D$139,MATCH($C326,TrustCAHUB_map!$A$2:$A$139,FALSE),3)</f>
        <v>North Central and North East London</v>
      </c>
      <c r="J326" t="str">
        <f>INDEX(TrustCAHUB_map!$A$2:$D$139,MATCH($C326,TrustCAHUB_map!$A$2:$A$139,FALSE),4)</f>
        <v>London</v>
      </c>
    </row>
    <row r="327" spans="1:10" x14ac:dyDescent="0.3">
      <c r="A327" t="str">
        <f t="shared" si="5"/>
        <v>'RF42015Palliative50-69'</v>
      </c>
      <c r="B327">
        <v>2015</v>
      </c>
      <c r="C327" t="s">
        <v>206</v>
      </c>
      <c r="D327" t="s">
        <v>8</v>
      </c>
      <c r="E327" t="s">
        <v>627</v>
      </c>
      <c r="F327">
        <v>288</v>
      </c>
      <c r="G327">
        <v>19</v>
      </c>
      <c r="H327" t="str">
        <f>INDEX(Bar_data!$A$3:$B$140,MATCH(C327,Bar_data!$A$3:$A$140,FALSE),2)</f>
        <v>Trust043</v>
      </c>
      <c r="I327" t="str">
        <f>INDEX(TrustCAHUB_map!$A$2:$D$139,MATCH($C327,TrustCAHUB_map!$A$2:$A$139,FALSE),3)</f>
        <v>North Central and North East London</v>
      </c>
      <c r="J327" t="str">
        <f>INDEX(TrustCAHUB_map!$A$2:$D$139,MATCH($C327,TrustCAHUB_map!$A$2:$A$139,FALSE),4)</f>
        <v>London</v>
      </c>
    </row>
    <row r="328" spans="1:10" x14ac:dyDescent="0.3">
      <c r="A328" t="str">
        <f t="shared" si="5"/>
        <v>'RF42015Curative70+'</v>
      </c>
      <c r="B328">
        <v>2015</v>
      </c>
      <c r="C328" t="s">
        <v>206</v>
      </c>
      <c r="D328" t="s">
        <v>7</v>
      </c>
      <c r="E328" t="s">
        <v>628</v>
      </c>
      <c r="F328">
        <v>142</v>
      </c>
      <c r="G328">
        <v>6</v>
      </c>
      <c r="H328" t="str">
        <f>INDEX(Bar_data!$A$3:$B$140,MATCH(C328,Bar_data!$A$3:$A$140,FALSE),2)</f>
        <v>Trust043</v>
      </c>
      <c r="I328" t="str">
        <f>INDEX(TrustCAHUB_map!$A$2:$D$139,MATCH($C328,TrustCAHUB_map!$A$2:$A$139,FALSE),3)</f>
        <v>North Central and North East London</v>
      </c>
      <c r="J328" t="str">
        <f>INDEX(TrustCAHUB_map!$A$2:$D$139,MATCH($C328,TrustCAHUB_map!$A$2:$A$139,FALSE),4)</f>
        <v>London</v>
      </c>
    </row>
    <row r="329" spans="1:10" x14ac:dyDescent="0.3">
      <c r="A329" t="str">
        <f t="shared" si="5"/>
        <v>'RF42015Palliative70+'</v>
      </c>
      <c r="B329">
        <v>2015</v>
      </c>
      <c r="C329" t="s">
        <v>206</v>
      </c>
      <c r="D329" t="s">
        <v>8</v>
      </c>
      <c r="E329" t="s">
        <v>628</v>
      </c>
      <c r="F329">
        <v>238</v>
      </c>
      <c r="G329">
        <v>22</v>
      </c>
      <c r="H329" t="str">
        <f>INDEX(Bar_data!$A$3:$B$140,MATCH(C329,Bar_data!$A$3:$A$140,FALSE),2)</f>
        <v>Trust043</v>
      </c>
      <c r="I329" t="str">
        <f>INDEX(TrustCAHUB_map!$A$2:$D$139,MATCH($C329,TrustCAHUB_map!$A$2:$A$139,FALSE),3)</f>
        <v>North Central and North East London</v>
      </c>
      <c r="J329" t="str">
        <f>INDEX(TrustCAHUB_map!$A$2:$D$139,MATCH($C329,TrustCAHUB_map!$A$2:$A$139,FALSE),4)</f>
        <v>London</v>
      </c>
    </row>
    <row r="330" spans="1:10" x14ac:dyDescent="0.3">
      <c r="A330" t="str">
        <f t="shared" si="5"/>
        <v>'RFF2015Palliative18-49'</v>
      </c>
      <c r="B330">
        <v>2015</v>
      </c>
      <c r="C330" t="s">
        <v>207</v>
      </c>
      <c r="D330" t="s">
        <v>8</v>
      </c>
      <c r="E330" t="s">
        <v>153</v>
      </c>
      <c r="F330">
        <v>4</v>
      </c>
      <c r="G330">
        <v>0</v>
      </c>
      <c r="H330" t="str">
        <f>INDEX(Bar_data!$A$3:$B$140,MATCH(C330,Bar_data!$A$3:$A$140,FALSE),2)</f>
        <v>Trust044</v>
      </c>
      <c r="I330" t="str">
        <f>INDEX(TrustCAHUB_map!$A$2:$D$139,MATCH($C330,TrustCAHUB_map!$A$2:$A$139,FALSE),3)</f>
        <v>South Yorkshire and Bassetlaw</v>
      </c>
      <c r="J330" t="str">
        <f>INDEX(TrustCAHUB_map!$A$2:$D$139,MATCH($C330,TrustCAHUB_map!$A$2:$A$139,FALSE),4)</f>
        <v>Yorkshire and Humber</v>
      </c>
    </row>
    <row r="331" spans="1:10" x14ac:dyDescent="0.3">
      <c r="A331" t="str">
        <f t="shared" si="5"/>
        <v>'RFF2015Curative18-49'</v>
      </c>
      <c r="B331">
        <v>2015</v>
      </c>
      <c r="C331" t="s">
        <v>207</v>
      </c>
      <c r="D331" t="s">
        <v>7</v>
      </c>
      <c r="E331" t="s">
        <v>153</v>
      </c>
      <c r="F331">
        <v>6</v>
      </c>
      <c r="G331">
        <v>0</v>
      </c>
      <c r="H331" t="str">
        <f>INDEX(Bar_data!$A$3:$B$140,MATCH(C331,Bar_data!$A$3:$A$140,FALSE),2)</f>
        <v>Trust044</v>
      </c>
      <c r="I331" t="str">
        <f>INDEX(TrustCAHUB_map!$A$2:$D$139,MATCH($C331,TrustCAHUB_map!$A$2:$A$139,FALSE),3)</f>
        <v>South Yorkshire and Bassetlaw</v>
      </c>
      <c r="J331" t="str">
        <f>INDEX(TrustCAHUB_map!$A$2:$D$139,MATCH($C331,TrustCAHUB_map!$A$2:$A$139,FALSE),4)</f>
        <v>Yorkshire and Humber</v>
      </c>
    </row>
    <row r="332" spans="1:10" x14ac:dyDescent="0.3">
      <c r="A332" t="str">
        <f t="shared" si="5"/>
        <v>'RFF2015Curative50-69'</v>
      </c>
      <c r="B332">
        <v>2015</v>
      </c>
      <c r="C332" t="s">
        <v>207</v>
      </c>
      <c r="D332" t="s">
        <v>7</v>
      </c>
      <c r="E332" t="s">
        <v>627</v>
      </c>
      <c r="F332">
        <v>5</v>
      </c>
      <c r="G332">
        <v>0</v>
      </c>
      <c r="H332" t="str">
        <f>INDEX(Bar_data!$A$3:$B$140,MATCH(C332,Bar_data!$A$3:$A$140,FALSE),2)</f>
        <v>Trust044</v>
      </c>
      <c r="I332" t="str">
        <f>INDEX(TrustCAHUB_map!$A$2:$D$139,MATCH($C332,TrustCAHUB_map!$A$2:$A$139,FALSE),3)</f>
        <v>South Yorkshire and Bassetlaw</v>
      </c>
      <c r="J332" t="str">
        <f>INDEX(TrustCAHUB_map!$A$2:$D$139,MATCH($C332,TrustCAHUB_map!$A$2:$A$139,FALSE),4)</f>
        <v>Yorkshire and Humber</v>
      </c>
    </row>
    <row r="333" spans="1:10" x14ac:dyDescent="0.3">
      <c r="A333" t="str">
        <f t="shared" si="5"/>
        <v>'RFF2015Palliative50-69'</v>
      </c>
      <c r="B333">
        <v>2015</v>
      </c>
      <c r="C333" t="s">
        <v>207</v>
      </c>
      <c r="D333" t="s">
        <v>8</v>
      </c>
      <c r="E333" t="s">
        <v>627</v>
      </c>
      <c r="F333">
        <v>17</v>
      </c>
      <c r="G333">
        <v>2</v>
      </c>
      <c r="H333" t="str">
        <f>INDEX(Bar_data!$A$3:$B$140,MATCH(C333,Bar_data!$A$3:$A$140,FALSE),2)</f>
        <v>Trust044</v>
      </c>
      <c r="I333" t="str">
        <f>INDEX(TrustCAHUB_map!$A$2:$D$139,MATCH($C333,TrustCAHUB_map!$A$2:$A$139,FALSE),3)</f>
        <v>South Yorkshire and Bassetlaw</v>
      </c>
      <c r="J333" t="str">
        <f>INDEX(TrustCAHUB_map!$A$2:$D$139,MATCH($C333,TrustCAHUB_map!$A$2:$A$139,FALSE),4)</f>
        <v>Yorkshire and Humber</v>
      </c>
    </row>
    <row r="334" spans="1:10" x14ac:dyDescent="0.3">
      <c r="A334" t="str">
        <f t="shared" si="5"/>
        <v>'RFF2015Curative70+'</v>
      </c>
      <c r="B334">
        <v>2015</v>
      </c>
      <c r="C334" t="s">
        <v>207</v>
      </c>
      <c r="D334" t="s">
        <v>7</v>
      </c>
      <c r="E334" t="s">
        <v>628</v>
      </c>
      <c r="F334">
        <v>8</v>
      </c>
      <c r="G334">
        <v>0</v>
      </c>
      <c r="H334" t="str">
        <f>INDEX(Bar_data!$A$3:$B$140,MATCH(C334,Bar_data!$A$3:$A$140,FALSE),2)</f>
        <v>Trust044</v>
      </c>
      <c r="I334" t="str">
        <f>INDEX(TrustCAHUB_map!$A$2:$D$139,MATCH($C334,TrustCAHUB_map!$A$2:$A$139,FALSE),3)</f>
        <v>South Yorkshire and Bassetlaw</v>
      </c>
      <c r="J334" t="str">
        <f>INDEX(TrustCAHUB_map!$A$2:$D$139,MATCH($C334,TrustCAHUB_map!$A$2:$A$139,FALSE),4)</f>
        <v>Yorkshire and Humber</v>
      </c>
    </row>
    <row r="335" spans="1:10" x14ac:dyDescent="0.3">
      <c r="A335" t="str">
        <f t="shared" si="5"/>
        <v>'RFF2015Palliative70+'</v>
      </c>
      <c r="B335">
        <v>2015</v>
      </c>
      <c r="C335" t="s">
        <v>207</v>
      </c>
      <c r="D335" t="s">
        <v>8</v>
      </c>
      <c r="E335" t="s">
        <v>628</v>
      </c>
      <c r="F335">
        <v>20</v>
      </c>
      <c r="G335">
        <v>3</v>
      </c>
      <c r="H335" t="str">
        <f>INDEX(Bar_data!$A$3:$B$140,MATCH(C335,Bar_data!$A$3:$A$140,FALSE),2)</f>
        <v>Trust044</v>
      </c>
      <c r="I335" t="str">
        <f>INDEX(TrustCAHUB_map!$A$2:$D$139,MATCH($C335,TrustCAHUB_map!$A$2:$A$139,FALSE),3)</f>
        <v>South Yorkshire and Bassetlaw</v>
      </c>
      <c r="J335" t="str">
        <f>INDEX(TrustCAHUB_map!$A$2:$D$139,MATCH($C335,TrustCAHUB_map!$A$2:$A$139,FALSE),4)</f>
        <v>Yorkshire and Humber</v>
      </c>
    </row>
    <row r="336" spans="1:10" x14ac:dyDescent="0.3">
      <c r="A336" t="str">
        <f t="shared" si="5"/>
        <v>'RFR2015Curative18-49'</v>
      </c>
      <c r="B336">
        <v>2015</v>
      </c>
      <c r="C336" t="s">
        <v>208</v>
      </c>
      <c r="D336" t="s">
        <v>7</v>
      </c>
      <c r="E336" t="s">
        <v>153</v>
      </c>
      <c r="F336">
        <v>5</v>
      </c>
      <c r="G336">
        <v>0</v>
      </c>
      <c r="H336" t="str">
        <f>INDEX(Bar_data!$A$3:$B$140,MATCH(C336,Bar_data!$A$3:$A$140,FALSE),2)</f>
        <v>Trust045</v>
      </c>
      <c r="I336" t="str">
        <f>INDEX(TrustCAHUB_map!$A$2:$D$139,MATCH($C336,TrustCAHUB_map!$A$2:$A$139,FALSE),3)</f>
        <v>South Yorkshire and Bassetlaw</v>
      </c>
      <c r="J336" t="str">
        <f>INDEX(TrustCAHUB_map!$A$2:$D$139,MATCH($C336,TrustCAHUB_map!$A$2:$A$139,FALSE),4)</f>
        <v>Yorkshire and Humber</v>
      </c>
    </row>
    <row r="337" spans="1:10" x14ac:dyDescent="0.3">
      <c r="A337" t="str">
        <f t="shared" si="5"/>
        <v>'RFR2015Palliative18-49'</v>
      </c>
      <c r="B337">
        <v>2015</v>
      </c>
      <c r="C337" t="s">
        <v>208</v>
      </c>
      <c r="D337" t="s">
        <v>8</v>
      </c>
      <c r="E337" t="s">
        <v>153</v>
      </c>
      <c r="F337">
        <v>6</v>
      </c>
      <c r="G337">
        <v>1</v>
      </c>
      <c r="H337" t="str">
        <f>INDEX(Bar_data!$A$3:$B$140,MATCH(C337,Bar_data!$A$3:$A$140,FALSE),2)</f>
        <v>Trust045</v>
      </c>
      <c r="I337" t="str">
        <f>INDEX(TrustCAHUB_map!$A$2:$D$139,MATCH($C337,TrustCAHUB_map!$A$2:$A$139,FALSE),3)</f>
        <v>South Yorkshire and Bassetlaw</v>
      </c>
      <c r="J337" t="str">
        <f>INDEX(TrustCAHUB_map!$A$2:$D$139,MATCH($C337,TrustCAHUB_map!$A$2:$A$139,FALSE),4)</f>
        <v>Yorkshire and Humber</v>
      </c>
    </row>
    <row r="338" spans="1:10" x14ac:dyDescent="0.3">
      <c r="A338" t="str">
        <f t="shared" si="5"/>
        <v>'RFR2015Palliative50-69'</v>
      </c>
      <c r="B338">
        <v>2015</v>
      </c>
      <c r="C338" t="s">
        <v>208</v>
      </c>
      <c r="D338" t="s">
        <v>8</v>
      </c>
      <c r="E338" t="s">
        <v>627</v>
      </c>
      <c r="F338">
        <v>22</v>
      </c>
      <c r="G338">
        <v>1</v>
      </c>
      <c r="H338" t="str">
        <f>INDEX(Bar_data!$A$3:$B$140,MATCH(C338,Bar_data!$A$3:$A$140,FALSE),2)</f>
        <v>Trust045</v>
      </c>
      <c r="I338" t="str">
        <f>INDEX(TrustCAHUB_map!$A$2:$D$139,MATCH($C338,TrustCAHUB_map!$A$2:$A$139,FALSE),3)</f>
        <v>South Yorkshire and Bassetlaw</v>
      </c>
      <c r="J338" t="str">
        <f>INDEX(TrustCAHUB_map!$A$2:$D$139,MATCH($C338,TrustCAHUB_map!$A$2:$A$139,FALSE),4)</f>
        <v>Yorkshire and Humber</v>
      </c>
    </row>
    <row r="339" spans="1:10" x14ac:dyDescent="0.3">
      <c r="A339" t="str">
        <f t="shared" si="5"/>
        <v>'RFR2015Curative50-69'</v>
      </c>
      <c r="B339">
        <v>2015</v>
      </c>
      <c r="C339" t="s">
        <v>208</v>
      </c>
      <c r="D339" t="s">
        <v>7</v>
      </c>
      <c r="E339" t="s">
        <v>627</v>
      </c>
      <c r="F339">
        <v>20</v>
      </c>
      <c r="G339">
        <v>1</v>
      </c>
      <c r="H339" t="str">
        <f>INDEX(Bar_data!$A$3:$B$140,MATCH(C339,Bar_data!$A$3:$A$140,FALSE),2)</f>
        <v>Trust045</v>
      </c>
      <c r="I339" t="str">
        <f>INDEX(TrustCAHUB_map!$A$2:$D$139,MATCH($C339,TrustCAHUB_map!$A$2:$A$139,FALSE),3)</f>
        <v>South Yorkshire and Bassetlaw</v>
      </c>
      <c r="J339" t="str">
        <f>INDEX(TrustCAHUB_map!$A$2:$D$139,MATCH($C339,TrustCAHUB_map!$A$2:$A$139,FALSE),4)</f>
        <v>Yorkshire and Humber</v>
      </c>
    </row>
    <row r="340" spans="1:10" x14ac:dyDescent="0.3">
      <c r="A340" t="str">
        <f t="shared" si="5"/>
        <v>'RFR2015Palliative70+'</v>
      </c>
      <c r="B340">
        <v>2015</v>
      </c>
      <c r="C340" t="s">
        <v>208</v>
      </c>
      <c r="D340" t="s">
        <v>8</v>
      </c>
      <c r="E340" t="s">
        <v>628</v>
      </c>
      <c r="F340">
        <v>30</v>
      </c>
      <c r="G340">
        <v>3</v>
      </c>
      <c r="H340" t="str">
        <f>INDEX(Bar_data!$A$3:$B$140,MATCH(C340,Bar_data!$A$3:$A$140,FALSE),2)</f>
        <v>Trust045</v>
      </c>
      <c r="I340" t="str">
        <f>INDEX(TrustCAHUB_map!$A$2:$D$139,MATCH($C340,TrustCAHUB_map!$A$2:$A$139,FALSE),3)</f>
        <v>South Yorkshire and Bassetlaw</v>
      </c>
      <c r="J340" t="str">
        <f>INDEX(TrustCAHUB_map!$A$2:$D$139,MATCH($C340,TrustCAHUB_map!$A$2:$A$139,FALSE),4)</f>
        <v>Yorkshire and Humber</v>
      </c>
    </row>
    <row r="341" spans="1:10" x14ac:dyDescent="0.3">
      <c r="A341" t="str">
        <f t="shared" si="5"/>
        <v>'RFR2015Curative70+'</v>
      </c>
      <c r="B341">
        <v>2015</v>
      </c>
      <c r="C341" t="s">
        <v>208</v>
      </c>
      <c r="D341" t="s">
        <v>7</v>
      </c>
      <c r="E341" t="s">
        <v>628</v>
      </c>
      <c r="F341">
        <v>3</v>
      </c>
      <c r="G341">
        <v>0</v>
      </c>
      <c r="H341" t="str">
        <f>INDEX(Bar_data!$A$3:$B$140,MATCH(C341,Bar_data!$A$3:$A$140,FALSE),2)</f>
        <v>Trust045</v>
      </c>
      <c r="I341" t="str">
        <f>INDEX(TrustCAHUB_map!$A$2:$D$139,MATCH($C341,TrustCAHUB_map!$A$2:$A$139,FALSE),3)</f>
        <v>South Yorkshire and Bassetlaw</v>
      </c>
      <c r="J341" t="str">
        <f>INDEX(TrustCAHUB_map!$A$2:$D$139,MATCH($C341,TrustCAHUB_map!$A$2:$A$139,FALSE),4)</f>
        <v>Yorkshire and Humber</v>
      </c>
    </row>
    <row r="342" spans="1:10" x14ac:dyDescent="0.3">
      <c r="A342" t="str">
        <f t="shared" si="5"/>
        <v>'RFS2015Palliative18-49'</v>
      </c>
      <c r="B342">
        <v>2015</v>
      </c>
      <c r="C342" t="s">
        <v>209</v>
      </c>
      <c r="D342" t="s">
        <v>8</v>
      </c>
      <c r="E342" t="s">
        <v>153</v>
      </c>
      <c r="F342">
        <v>4</v>
      </c>
      <c r="G342">
        <v>0</v>
      </c>
      <c r="H342" t="str">
        <f>INDEX(Bar_data!$A$3:$B$140,MATCH(C342,Bar_data!$A$3:$A$140,FALSE),2)</f>
        <v>Trust046</v>
      </c>
      <c r="I342" t="str">
        <f>INDEX(TrustCAHUB_map!$A$2:$D$139,MATCH($C342,TrustCAHUB_map!$A$2:$A$139,FALSE),3)</f>
        <v>South Yorkshire and Bassetlaw</v>
      </c>
      <c r="J342" t="str">
        <f>INDEX(TrustCAHUB_map!$A$2:$D$139,MATCH($C342,TrustCAHUB_map!$A$2:$A$139,FALSE),4)</f>
        <v>East Midlands</v>
      </c>
    </row>
    <row r="343" spans="1:10" x14ac:dyDescent="0.3">
      <c r="A343" t="str">
        <f t="shared" si="5"/>
        <v>'RFS2015Curative18-49'</v>
      </c>
      <c r="B343">
        <v>2015</v>
      </c>
      <c r="C343" t="s">
        <v>209</v>
      </c>
      <c r="D343" t="s">
        <v>7</v>
      </c>
      <c r="E343" t="s">
        <v>153</v>
      </c>
      <c r="F343">
        <v>5</v>
      </c>
      <c r="G343">
        <v>0</v>
      </c>
      <c r="H343" t="str">
        <f>INDEX(Bar_data!$A$3:$B$140,MATCH(C343,Bar_data!$A$3:$A$140,FALSE),2)</f>
        <v>Trust046</v>
      </c>
      <c r="I343" t="str">
        <f>INDEX(TrustCAHUB_map!$A$2:$D$139,MATCH($C343,TrustCAHUB_map!$A$2:$A$139,FALSE),3)</f>
        <v>South Yorkshire and Bassetlaw</v>
      </c>
      <c r="J343" t="str">
        <f>INDEX(TrustCAHUB_map!$A$2:$D$139,MATCH($C343,TrustCAHUB_map!$A$2:$A$139,FALSE),4)</f>
        <v>East Midlands</v>
      </c>
    </row>
    <row r="344" spans="1:10" x14ac:dyDescent="0.3">
      <c r="A344" t="str">
        <f t="shared" si="5"/>
        <v>'RFS2015Palliative50-69'</v>
      </c>
      <c r="B344">
        <v>2015</v>
      </c>
      <c r="C344" t="s">
        <v>209</v>
      </c>
      <c r="D344" t="s">
        <v>8</v>
      </c>
      <c r="E344" t="s">
        <v>627</v>
      </c>
      <c r="F344">
        <v>24</v>
      </c>
      <c r="G344">
        <v>2</v>
      </c>
      <c r="H344" t="str">
        <f>INDEX(Bar_data!$A$3:$B$140,MATCH(C344,Bar_data!$A$3:$A$140,FALSE),2)</f>
        <v>Trust046</v>
      </c>
      <c r="I344" t="str">
        <f>INDEX(TrustCAHUB_map!$A$2:$D$139,MATCH($C344,TrustCAHUB_map!$A$2:$A$139,FALSE),3)</f>
        <v>South Yorkshire and Bassetlaw</v>
      </c>
      <c r="J344" t="str">
        <f>INDEX(TrustCAHUB_map!$A$2:$D$139,MATCH($C344,TrustCAHUB_map!$A$2:$A$139,FALSE),4)</f>
        <v>East Midlands</v>
      </c>
    </row>
    <row r="345" spans="1:10" x14ac:dyDescent="0.3">
      <c r="A345" t="str">
        <f t="shared" si="5"/>
        <v>'RFS2015Curative50-69'</v>
      </c>
      <c r="B345">
        <v>2015</v>
      </c>
      <c r="C345" t="s">
        <v>209</v>
      </c>
      <c r="D345" t="s">
        <v>7</v>
      </c>
      <c r="E345" t="s">
        <v>627</v>
      </c>
      <c r="F345">
        <v>22</v>
      </c>
      <c r="G345">
        <v>1</v>
      </c>
      <c r="H345" t="str">
        <f>INDEX(Bar_data!$A$3:$B$140,MATCH(C345,Bar_data!$A$3:$A$140,FALSE),2)</f>
        <v>Trust046</v>
      </c>
      <c r="I345" t="str">
        <f>INDEX(TrustCAHUB_map!$A$2:$D$139,MATCH($C345,TrustCAHUB_map!$A$2:$A$139,FALSE),3)</f>
        <v>South Yorkshire and Bassetlaw</v>
      </c>
      <c r="J345" t="str">
        <f>INDEX(TrustCAHUB_map!$A$2:$D$139,MATCH($C345,TrustCAHUB_map!$A$2:$A$139,FALSE),4)</f>
        <v>East Midlands</v>
      </c>
    </row>
    <row r="346" spans="1:10" x14ac:dyDescent="0.3">
      <c r="A346" t="str">
        <f t="shared" si="5"/>
        <v>'RFS2015Palliative70+'</v>
      </c>
      <c r="B346">
        <v>2015</v>
      </c>
      <c r="C346" t="s">
        <v>209</v>
      </c>
      <c r="D346" t="s">
        <v>8</v>
      </c>
      <c r="E346" t="s">
        <v>628</v>
      </c>
      <c r="F346">
        <v>63</v>
      </c>
      <c r="G346">
        <v>9</v>
      </c>
      <c r="H346" t="str">
        <f>INDEX(Bar_data!$A$3:$B$140,MATCH(C346,Bar_data!$A$3:$A$140,FALSE),2)</f>
        <v>Trust046</v>
      </c>
      <c r="I346" t="str">
        <f>INDEX(TrustCAHUB_map!$A$2:$D$139,MATCH($C346,TrustCAHUB_map!$A$2:$A$139,FALSE),3)</f>
        <v>South Yorkshire and Bassetlaw</v>
      </c>
      <c r="J346" t="str">
        <f>INDEX(TrustCAHUB_map!$A$2:$D$139,MATCH($C346,TrustCAHUB_map!$A$2:$A$139,FALSE),4)</f>
        <v>East Midlands</v>
      </c>
    </row>
    <row r="347" spans="1:10" x14ac:dyDescent="0.3">
      <c r="A347" t="str">
        <f t="shared" si="5"/>
        <v>'RFS2015Curative70+'</v>
      </c>
      <c r="B347">
        <v>2015</v>
      </c>
      <c r="C347" t="s">
        <v>209</v>
      </c>
      <c r="D347" t="s">
        <v>7</v>
      </c>
      <c r="E347" t="s">
        <v>628</v>
      </c>
      <c r="F347">
        <v>17</v>
      </c>
      <c r="G347">
        <v>3</v>
      </c>
      <c r="H347" t="str">
        <f>INDEX(Bar_data!$A$3:$B$140,MATCH(C347,Bar_data!$A$3:$A$140,FALSE),2)</f>
        <v>Trust046</v>
      </c>
      <c r="I347" t="str">
        <f>INDEX(TrustCAHUB_map!$A$2:$D$139,MATCH($C347,TrustCAHUB_map!$A$2:$A$139,FALSE),3)</f>
        <v>South Yorkshire and Bassetlaw</v>
      </c>
      <c r="J347" t="str">
        <f>INDEX(TrustCAHUB_map!$A$2:$D$139,MATCH($C347,TrustCAHUB_map!$A$2:$A$139,FALSE),4)</f>
        <v>East Midlands</v>
      </c>
    </row>
    <row r="348" spans="1:10" x14ac:dyDescent="0.3">
      <c r="A348" t="str">
        <f t="shared" si="5"/>
        <v>'RGN2015Not assigned18-49'</v>
      </c>
      <c r="B348">
        <v>2015</v>
      </c>
      <c r="C348" t="s">
        <v>210</v>
      </c>
      <c r="D348" t="s">
        <v>477</v>
      </c>
      <c r="E348" t="s">
        <v>153</v>
      </c>
      <c r="F348">
        <v>2</v>
      </c>
      <c r="G348">
        <v>0</v>
      </c>
      <c r="H348" t="str">
        <f>INDEX(Bar_data!$A$3:$B$140,MATCH(C348,Bar_data!$A$3:$A$140,FALSE),2)</f>
        <v>Trust047</v>
      </c>
      <c r="I348" t="str">
        <f>INDEX(TrustCAHUB_map!$A$2:$D$139,MATCH($C348,TrustCAHUB_map!$A$2:$A$139,FALSE),3)</f>
        <v>East of England</v>
      </c>
      <c r="J348" t="str">
        <f>INDEX(TrustCAHUB_map!$A$2:$D$139,MATCH($C348,TrustCAHUB_map!$A$2:$A$139,FALSE),4)</f>
        <v>East of England</v>
      </c>
    </row>
    <row r="349" spans="1:10" x14ac:dyDescent="0.3">
      <c r="A349" t="str">
        <f t="shared" si="5"/>
        <v>'RGN2015Palliative18-49'</v>
      </c>
      <c r="B349">
        <v>2015</v>
      </c>
      <c r="C349" t="s">
        <v>210</v>
      </c>
      <c r="D349" t="s">
        <v>8</v>
      </c>
      <c r="E349" t="s">
        <v>153</v>
      </c>
      <c r="F349">
        <v>26</v>
      </c>
      <c r="G349">
        <v>4</v>
      </c>
      <c r="H349" t="str">
        <f>INDEX(Bar_data!$A$3:$B$140,MATCH(C349,Bar_data!$A$3:$A$140,FALSE),2)</f>
        <v>Trust047</v>
      </c>
      <c r="I349" t="str">
        <f>INDEX(TrustCAHUB_map!$A$2:$D$139,MATCH($C349,TrustCAHUB_map!$A$2:$A$139,FALSE),3)</f>
        <v>East of England</v>
      </c>
      <c r="J349" t="str">
        <f>INDEX(TrustCAHUB_map!$A$2:$D$139,MATCH($C349,TrustCAHUB_map!$A$2:$A$139,FALSE),4)</f>
        <v>East of England</v>
      </c>
    </row>
    <row r="350" spans="1:10" x14ac:dyDescent="0.3">
      <c r="A350" t="str">
        <f t="shared" si="5"/>
        <v>'RGN2015Curative18-49'</v>
      </c>
      <c r="B350">
        <v>2015</v>
      </c>
      <c r="C350" t="s">
        <v>210</v>
      </c>
      <c r="D350" t="s">
        <v>7</v>
      </c>
      <c r="E350" t="s">
        <v>153</v>
      </c>
      <c r="F350">
        <v>84</v>
      </c>
      <c r="G350">
        <v>0</v>
      </c>
      <c r="H350" t="str">
        <f>INDEX(Bar_data!$A$3:$B$140,MATCH(C350,Bar_data!$A$3:$A$140,FALSE),2)</f>
        <v>Trust047</v>
      </c>
      <c r="I350" t="str">
        <f>INDEX(TrustCAHUB_map!$A$2:$D$139,MATCH($C350,TrustCAHUB_map!$A$2:$A$139,FALSE),3)</f>
        <v>East of England</v>
      </c>
      <c r="J350" t="str">
        <f>INDEX(TrustCAHUB_map!$A$2:$D$139,MATCH($C350,TrustCAHUB_map!$A$2:$A$139,FALSE),4)</f>
        <v>East of England</v>
      </c>
    </row>
    <row r="351" spans="1:10" x14ac:dyDescent="0.3">
      <c r="A351" t="str">
        <f t="shared" si="5"/>
        <v>'RGN2015Curative50-69'</v>
      </c>
      <c r="B351">
        <v>2015</v>
      </c>
      <c r="C351" t="s">
        <v>210</v>
      </c>
      <c r="D351" t="s">
        <v>7</v>
      </c>
      <c r="E351" t="s">
        <v>627</v>
      </c>
      <c r="F351">
        <v>251</v>
      </c>
      <c r="G351">
        <v>3</v>
      </c>
      <c r="H351" t="str">
        <f>INDEX(Bar_data!$A$3:$B$140,MATCH(C351,Bar_data!$A$3:$A$140,FALSE),2)</f>
        <v>Trust047</v>
      </c>
      <c r="I351" t="str">
        <f>INDEX(TrustCAHUB_map!$A$2:$D$139,MATCH($C351,TrustCAHUB_map!$A$2:$A$139,FALSE),3)</f>
        <v>East of England</v>
      </c>
      <c r="J351" t="str">
        <f>INDEX(TrustCAHUB_map!$A$2:$D$139,MATCH($C351,TrustCAHUB_map!$A$2:$A$139,FALSE),4)</f>
        <v>East of England</v>
      </c>
    </row>
    <row r="352" spans="1:10" x14ac:dyDescent="0.3">
      <c r="A352" t="str">
        <f t="shared" si="5"/>
        <v>'RGN2015Palliative50-69'</v>
      </c>
      <c r="B352">
        <v>2015</v>
      </c>
      <c r="C352" t="s">
        <v>210</v>
      </c>
      <c r="D352" t="s">
        <v>8</v>
      </c>
      <c r="E352" t="s">
        <v>627</v>
      </c>
      <c r="F352">
        <v>192</v>
      </c>
      <c r="G352">
        <v>7</v>
      </c>
      <c r="H352" t="str">
        <f>INDEX(Bar_data!$A$3:$B$140,MATCH(C352,Bar_data!$A$3:$A$140,FALSE),2)</f>
        <v>Trust047</v>
      </c>
      <c r="I352" t="str">
        <f>INDEX(TrustCAHUB_map!$A$2:$D$139,MATCH($C352,TrustCAHUB_map!$A$2:$A$139,FALSE),3)</f>
        <v>East of England</v>
      </c>
      <c r="J352" t="str">
        <f>INDEX(TrustCAHUB_map!$A$2:$D$139,MATCH($C352,TrustCAHUB_map!$A$2:$A$139,FALSE),4)</f>
        <v>East of England</v>
      </c>
    </row>
    <row r="353" spans="1:10" x14ac:dyDescent="0.3">
      <c r="A353" t="str">
        <f t="shared" si="5"/>
        <v>'RGN2015Not assigned50-69'</v>
      </c>
      <c r="B353">
        <v>2015</v>
      </c>
      <c r="C353" t="s">
        <v>210</v>
      </c>
      <c r="D353" t="s">
        <v>477</v>
      </c>
      <c r="E353" t="s">
        <v>627</v>
      </c>
      <c r="F353">
        <v>10</v>
      </c>
      <c r="G353">
        <v>0</v>
      </c>
      <c r="H353" t="str">
        <f>INDEX(Bar_data!$A$3:$B$140,MATCH(C353,Bar_data!$A$3:$A$140,FALSE),2)</f>
        <v>Trust047</v>
      </c>
      <c r="I353" t="str">
        <f>INDEX(TrustCAHUB_map!$A$2:$D$139,MATCH($C353,TrustCAHUB_map!$A$2:$A$139,FALSE),3)</f>
        <v>East of England</v>
      </c>
      <c r="J353" t="str">
        <f>INDEX(TrustCAHUB_map!$A$2:$D$139,MATCH($C353,TrustCAHUB_map!$A$2:$A$139,FALSE),4)</f>
        <v>East of England</v>
      </c>
    </row>
    <row r="354" spans="1:10" x14ac:dyDescent="0.3">
      <c r="A354" t="str">
        <f t="shared" si="5"/>
        <v>'RGN2015Not assigned70+'</v>
      </c>
      <c r="B354">
        <v>2015</v>
      </c>
      <c r="C354" t="s">
        <v>210</v>
      </c>
      <c r="D354" t="s">
        <v>477</v>
      </c>
      <c r="E354" t="s">
        <v>628</v>
      </c>
      <c r="F354">
        <v>1</v>
      </c>
      <c r="G354">
        <v>0</v>
      </c>
      <c r="H354" t="str">
        <f>INDEX(Bar_data!$A$3:$B$140,MATCH(C354,Bar_data!$A$3:$A$140,FALSE),2)</f>
        <v>Trust047</v>
      </c>
      <c r="I354" t="str">
        <f>INDEX(TrustCAHUB_map!$A$2:$D$139,MATCH($C354,TrustCAHUB_map!$A$2:$A$139,FALSE),3)</f>
        <v>East of England</v>
      </c>
      <c r="J354" t="str">
        <f>INDEX(TrustCAHUB_map!$A$2:$D$139,MATCH($C354,TrustCAHUB_map!$A$2:$A$139,FALSE),4)</f>
        <v>East of England</v>
      </c>
    </row>
    <row r="355" spans="1:10" x14ac:dyDescent="0.3">
      <c r="A355" t="str">
        <f t="shared" si="5"/>
        <v>'RGN2015Curative70+'</v>
      </c>
      <c r="B355">
        <v>2015</v>
      </c>
      <c r="C355" t="s">
        <v>210</v>
      </c>
      <c r="D355" t="s">
        <v>7</v>
      </c>
      <c r="E355" t="s">
        <v>628</v>
      </c>
      <c r="F355">
        <v>135</v>
      </c>
      <c r="G355">
        <v>5</v>
      </c>
      <c r="H355" t="str">
        <f>INDEX(Bar_data!$A$3:$B$140,MATCH(C355,Bar_data!$A$3:$A$140,FALSE),2)</f>
        <v>Trust047</v>
      </c>
      <c r="I355" t="str">
        <f>INDEX(TrustCAHUB_map!$A$2:$D$139,MATCH($C355,TrustCAHUB_map!$A$2:$A$139,FALSE),3)</f>
        <v>East of England</v>
      </c>
      <c r="J355" t="str">
        <f>INDEX(TrustCAHUB_map!$A$2:$D$139,MATCH($C355,TrustCAHUB_map!$A$2:$A$139,FALSE),4)</f>
        <v>East of England</v>
      </c>
    </row>
    <row r="356" spans="1:10" x14ac:dyDescent="0.3">
      <c r="A356" t="str">
        <f t="shared" si="5"/>
        <v>'RGN2015Palliative70+'</v>
      </c>
      <c r="B356">
        <v>2015</v>
      </c>
      <c r="C356" t="s">
        <v>210</v>
      </c>
      <c r="D356" t="s">
        <v>8</v>
      </c>
      <c r="E356" t="s">
        <v>628</v>
      </c>
      <c r="F356">
        <v>151</v>
      </c>
      <c r="G356">
        <v>11</v>
      </c>
      <c r="H356" t="str">
        <f>INDEX(Bar_data!$A$3:$B$140,MATCH(C356,Bar_data!$A$3:$A$140,FALSE),2)</f>
        <v>Trust047</v>
      </c>
      <c r="I356" t="str">
        <f>INDEX(TrustCAHUB_map!$A$2:$D$139,MATCH($C356,TrustCAHUB_map!$A$2:$A$139,FALSE),3)</f>
        <v>East of England</v>
      </c>
      <c r="J356" t="str">
        <f>INDEX(TrustCAHUB_map!$A$2:$D$139,MATCH($C356,TrustCAHUB_map!$A$2:$A$139,FALSE),4)</f>
        <v>East of England</v>
      </c>
    </row>
    <row r="357" spans="1:10" x14ac:dyDescent="0.3">
      <c r="A357" t="str">
        <f t="shared" si="5"/>
        <v>'RGP2015Curative18-49'</v>
      </c>
      <c r="B357">
        <v>2015</v>
      </c>
      <c r="C357" t="s">
        <v>211</v>
      </c>
      <c r="D357" t="s">
        <v>7</v>
      </c>
      <c r="E357" t="s">
        <v>153</v>
      </c>
      <c r="F357">
        <v>41</v>
      </c>
      <c r="G357">
        <v>0</v>
      </c>
      <c r="H357" t="str">
        <f>INDEX(Bar_data!$A$3:$B$140,MATCH(C357,Bar_data!$A$3:$A$140,FALSE),2)</f>
        <v>Trust048</v>
      </c>
      <c r="I357" t="str">
        <f>INDEX(TrustCAHUB_map!$A$2:$D$139,MATCH($C357,TrustCAHUB_map!$A$2:$A$139,FALSE),3)</f>
        <v>East of England</v>
      </c>
      <c r="J357" t="str">
        <f>INDEX(TrustCAHUB_map!$A$2:$D$139,MATCH($C357,TrustCAHUB_map!$A$2:$A$139,FALSE),4)</f>
        <v>East of England</v>
      </c>
    </row>
    <row r="358" spans="1:10" x14ac:dyDescent="0.3">
      <c r="A358" t="str">
        <f t="shared" si="5"/>
        <v>'RGP2015Palliative18-49'</v>
      </c>
      <c r="B358">
        <v>2015</v>
      </c>
      <c r="C358" t="s">
        <v>211</v>
      </c>
      <c r="D358" t="s">
        <v>8</v>
      </c>
      <c r="E358" t="s">
        <v>153</v>
      </c>
      <c r="F358">
        <v>17</v>
      </c>
      <c r="G358">
        <v>1</v>
      </c>
      <c r="H358" t="str">
        <f>INDEX(Bar_data!$A$3:$B$140,MATCH(C358,Bar_data!$A$3:$A$140,FALSE),2)</f>
        <v>Trust048</v>
      </c>
      <c r="I358" t="str">
        <f>INDEX(TrustCAHUB_map!$A$2:$D$139,MATCH($C358,TrustCAHUB_map!$A$2:$A$139,FALSE),3)</f>
        <v>East of England</v>
      </c>
      <c r="J358" t="str">
        <f>INDEX(TrustCAHUB_map!$A$2:$D$139,MATCH($C358,TrustCAHUB_map!$A$2:$A$139,FALSE),4)</f>
        <v>East of England</v>
      </c>
    </row>
    <row r="359" spans="1:10" x14ac:dyDescent="0.3">
      <c r="A359" t="str">
        <f t="shared" si="5"/>
        <v>'RGP2015Not assigned50-69'</v>
      </c>
      <c r="B359">
        <v>2015</v>
      </c>
      <c r="C359" t="s">
        <v>211</v>
      </c>
      <c r="D359" t="s">
        <v>477</v>
      </c>
      <c r="E359" t="s">
        <v>627</v>
      </c>
      <c r="F359">
        <v>1</v>
      </c>
      <c r="G359">
        <v>0</v>
      </c>
      <c r="H359" t="str">
        <f>INDEX(Bar_data!$A$3:$B$140,MATCH(C359,Bar_data!$A$3:$A$140,FALSE),2)</f>
        <v>Trust048</v>
      </c>
      <c r="I359" t="str">
        <f>INDEX(TrustCAHUB_map!$A$2:$D$139,MATCH($C359,TrustCAHUB_map!$A$2:$A$139,FALSE),3)</f>
        <v>East of England</v>
      </c>
      <c r="J359" t="str">
        <f>INDEX(TrustCAHUB_map!$A$2:$D$139,MATCH($C359,TrustCAHUB_map!$A$2:$A$139,FALSE),4)</f>
        <v>East of England</v>
      </c>
    </row>
    <row r="360" spans="1:10" x14ac:dyDescent="0.3">
      <c r="A360" t="str">
        <f t="shared" si="5"/>
        <v>'RGP2015Palliative50-69'</v>
      </c>
      <c r="B360">
        <v>2015</v>
      </c>
      <c r="C360" t="s">
        <v>211</v>
      </c>
      <c r="D360" t="s">
        <v>8</v>
      </c>
      <c r="E360" t="s">
        <v>627</v>
      </c>
      <c r="F360">
        <v>147</v>
      </c>
      <c r="G360">
        <v>8</v>
      </c>
      <c r="H360" t="str">
        <f>INDEX(Bar_data!$A$3:$B$140,MATCH(C360,Bar_data!$A$3:$A$140,FALSE),2)</f>
        <v>Trust048</v>
      </c>
      <c r="I360" t="str">
        <f>INDEX(TrustCAHUB_map!$A$2:$D$139,MATCH($C360,TrustCAHUB_map!$A$2:$A$139,FALSE),3)</f>
        <v>East of England</v>
      </c>
      <c r="J360" t="str">
        <f>INDEX(TrustCAHUB_map!$A$2:$D$139,MATCH($C360,TrustCAHUB_map!$A$2:$A$139,FALSE),4)</f>
        <v>East of England</v>
      </c>
    </row>
    <row r="361" spans="1:10" x14ac:dyDescent="0.3">
      <c r="A361" t="str">
        <f t="shared" si="5"/>
        <v>'RGP2015Curative50-69'</v>
      </c>
      <c r="B361">
        <v>2015</v>
      </c>
      <c r="C361" t="s">
        <v>211</v>
      </c>
      <c r="D361" t="s">
        <v>7</v>
      </c>
      <c r="E361" t="s">
        <v>627</v>
      </c>
      <c r="F361">
        <v>122</v>
      </c>
      <c r="G361">
        <v>3</v>
      </c>
      <c r="H361" t="str">
        <f>INDEX(Bar_data!$A$3:$B$140,MATCH(C361,Bar_data!$A$3:$A$140,FALSE),2)</f>
        <v>Trust048</v>
      </c>
      <c r="I361" t="str">
        <f>INDEX(TrustCAHUB_map!$A$2:$D$139,MATCH($C361,TrustCAHUB_map!$A$2:$A$139,FALSE),3)</f>
        <v>East of England</v>
      </c>
      <c r="J361" t="str">
        <f>INDEX(TrustCAHUB_map!$A$2:$D$139,MATCH($C361,TrustCAHUB_map!$A$2:$A$139,FALSE),4)</f>
        <v>East of England</v>
      </c>
    </row>
    <row r="362" spans="1:10" x14ac:dyDescent="0.3">
      <c r="A362" t="str">
        <f t="shared" si="5"/>
        <v>'RGP2015Curative70+'</v>
      </c>
      <c r="B362">
        <v>2015</v>
      </c>
      <c r="C362" t="s">
        <v>211</v>
      </c>
      <c r="D362" t="s">
        <v>7</v>
      </c>
      <c r="E362" t="s">
        <v>628</v>
      </c>
      <c r="F362">
        <v>72</v>
      </c>
      <c r="G362">
        <v>2</v>
      </c>
      <c r="H362" t="str">
        <f>INDEX(Bar_data!$A$3:$B$140,MATCH(C362,Bar_data!$A$3:$A$140,FALSE),2)</f>
        <v>Trust048</v>
      </c>
      <c r="I362" t="str">
        <f>INDEX(TrustCAHUB_map!$A$2:$D$139,MATCH($C362,TrustCAHUB_map!$A$2:$A$139,FALSE),3)</f>
        <v>East of England</v>
      </c>
      <c r="J362" t="str">
        <f>INDEX(TrustCAHUB_map!$A$2:$D$139,MATCH($C362,TrustCAHUB_map!$A$2:$A$139,FALSE),4)</f>
        <v>East of England</v>
      </c>
    </row>
    <row r="363" spans="1:10" x14ac:dyDescent="0.3">
      <c r="A363" t="str">
        <f t="shared" si="5"/>
        <v>'RGP2015Palliative70+'</v>
      </c>
      <c r="B363">
        <v>2015</v>
      </c>
      <c r="C363" t="s">
        <v>211</v>
      </c>
      <c r="D363" t="s">
        <v>8</v>
      </c>
      <c r="E363" t="s">
        <v>628</v>
      </c>
      <c r="F363">
        <v>202</v>
      </c>
      <c r="G363">
        <v>17</v>
      </c>
      <c r="H363" t="str">
        <f>INDEX(Bar_data!$A$3:$B$140,MATCH(C363,Bar_data!$A$3:$A$140,FALSE),2)</f>
        <v>Trust048</v>
      </c>
      <c r="I363" t="str">
        <f>INDEX(TrustCAHUB_map!$A$2:$D$139,MATCH($C363,TrustCAHUB_map!$A$2:$A$139,FALSE),3)</f>
        <v>East of England</v>
      </c>
      <c r="J363" t="str">
        <f>INDEX(TrustCAHUB_map!$A$2:$D$139,MATCH($C363,TrustCAHUB_map!$A$2:$A$139,FALSE),4)</f>
        <v>East of England</v>
      </c>
    </row>
    <row r="364" spans="1:10" x14ac:dyDescent="0.3">
      <c r="A364" t="str">
        <f t="shared" si="5"/>
        <v>'RGR2015Curative18-49'</v>
      </c>
      <c r="B364">
        <v>2015</v>
      </c>
      <c r="C364" t="s">
        <v>212</v>
      </c>
      <c r="D364" t="s">
        <v>7</v>
      </c>
      <c r="E364" t="s">
        <v>153</v>
      </c>
      <c r="F364">
        <v>64</v>
      </c>
      <c r="G364">
        <v>0</v>
      </c>
      <c r="H364" t="str">
        <f>INDEX(Bar_data!$A$3:$B$140,MATCH(C364,Bar_data!$A$3:$A$140,FALSE),2)</f>
        <v>Trust050</v>
      </c>
      <c r="I364" t="str">
        <f>INDEX(TrustCAHUB_map!$A$2:$D$139,MATCH($C364,TrustCAHUB_map!$A$2:$A$139,FALSE),3)</f>
        <v>East of England</v>
      </c>
      <c r="J364" t="str">
        <f>INDEX(TrustCAHUB_map!$A$2:$D$139,MATCH($C364,TrustCAHUB_map!$A$2:$A$139,FALSE),4)</f>
        <v>East of England</v>
      </c>
    </row>
    <row r="365" spans="1:10" x14ac:dyDescent="0.3">
      <c r="A365" t="str">
        <f t="shared" si="5"/>
        <v>'RGR2015Palliative18-49'</v>
      </c>
      <c r="B365">
        <v>2015</v>
      </c>
      <c r="C365" t="s">
        <v>212</v>
      </c>
      <c r="D365" t="s">
        <v>8</v>
      </c>
      <c r="E365" t="s">
        <v>153</v>
      </c>
      <c r="F365">
        <v>17</v>
      </c>
      <c r="G365">
        <v>2</v>
      </c>
      <c r="H365" t="str">
        <f>INDEX(Bar_data!$A$3:$B$140,MATCH(C365,Bar_data!$A$3:$A$140,FALSE),2)</f>
        <v>Trust050</v>
      </c>
      <c r="I365" t="str">
        <f>INDEX(TrustCAHUB_map!$A$2:$D$139,MATCH($C365,TrustCAHUB_map!$A$2:$A$139,FALSE),3)</f>
        <v>East of England</v>
      </c>
      <c r="J365" t="str">
        <f>INDEX(TrustCAHUB_map!$A$2:$D$139,MATCH($C365,TrustCAHUB_map!$A$2:$A$139,FALSE),4)</f>
        <v>East of England</v>
      </c>
    </row>
    <row r="366" spans="1:10" x14ac:dyDescent="0.3">
      <c r="A366" t="str">
        <f t="shared" si="5"/>
        <v>'RGR2015Curative50-69'</v>
      </c>
      <c r="B366">
        <v>2015</v>
      </c>
      <c r="C366" t="s">
        <v>212</v>
      </c>
      <c r="D366" t="s">
        <v>7</v>
      </c>
      <c r="E366" t="s">
        <v>627</v>
      </c>
      <c r="F366">
        <v>118</v>
      </c>
      <c r="G366">
        <v>2</v>
      </c>
      <c r="H366" t="str">
        <f>INDEX(Bar_data!$A$3:$B$140,MATCH(C366,Bar_data!$A$3:$A$140,FALSE),2)</f>
        <v>Trust050</v>
      </c>
      <c r="I366" t="str">
        <f>INDEX(TrustCAHUB_map!$A$2:$D$139,MATCH($C366,TrustCAHUB_map!$A$2:$A$139,FALSE),3)</f>
        <v>East of England</v>
      </c>
      <c r="J366" t="str">
        <f>INDEX(TrustCAHUB_map!$A$2:$D$139,MATCH($C366,TrustCAHUB_map!$A$2:$A$139,FALSE),4)</f>
        <v>East of England</v>
      </c>
    </row>
    <row r="367" spans="1:10" x14ac:dyDescent="0.3">
      <c r="A367" t="str">
        <f t="shared" si="5"/>
        <v>'RGR2015Not assigned50-69'</v>
      </c>
      <c r="B367">
        <v>2015</v>
      </c>
      <c r="C367" t="s">
        <v>212</v>
      </c>
      <c r="D367" t="s">
        <v>477</v>
      </c>
      <c r="E367" t="s">
        <v>627</v>
      </c>
      <c r="F367">
        <v>2</v>
      </c>
      <c r="G367">
        <v>0</v>
      </c>
      <c r="H367" t="str">
        <f>INDEX(Bar_data!$A$3:$B$140,MATCH(C367,Bar_data!$A$3:$A$140,FALSE),2)</f>
        <v>Trust050</v>
      </c>
      <c r="I367" t="str">
        <f>INDEX(TrustCAHUB_map!$A$2:$D$139,MATCH($C367,TrustCAHUB_map!$A$2:$A$139,FALSE),3)</f>
        <v>East of England</v>
      </c>
      <c r="J367" t="str">
        <f>INDEX(TrustCAHUB_map!$A$2:$D$139,MATCH($C367,TrustCAHUB_map!$A$2:$A$139,FALSE),4)</f>
        <v>East of England</v>
      </c>
    </row>
    <row r="368" spans="1:10" x14ac:dyDescent="0.3">
      <c r="A368" t="str">
        <f t="shared" si="5"/>
        <v>'RGR2015Palliative50-69'</v>
      </c>
      <c r="B368">
        <v>2015</v>
      </c>
      <c r="C368" t="s">
        <v>212</v>
      </c>
      <c r="D368" t="s">
        <v>8</v>
      </c>
      <c r="E368" t="s">
        <v>627</v>
      </c>
      <c r="F368">
        <v>110</v>
      </c>
      <c r="G368">
        <v>7</v>
      </c>
      <c r="H368" t="str">
        <f>INDEX(Bar_data!$A$3:$B$140,MATCH(C368,Bar_data!$A$3:$A$140,FALSE),2)</f>
        <v>Trust050</v>
      </c>
      <c r="I368" t="str">
        <f>INDEX(TrustCAHUB_map!$A$2:$D$139,MATCH($C368,TrustCAHUB_map!$A$2:$A$139,FALSE),3)</f>
        <v>East of England</v>
      </c>
      <c r="J368" t="str">
        <f>INDEX(TrustCAHUB_map!$A$2:$D$139,MATCH($C368,TrustCAHUB_map!$A$2:$A$139,FALSE),4)</f>
        <v>East of England</v>
      </c>
    </row>
    <row r="369" spans="1:10" x14ac:dyDescent="0.3">
      <c r="A369" t="str">
        <f t="shared" si="5"/>
        <v>'RGR2015Curative70+'</v>
      </c>
      <c r="B369">
        <v>2015</v>
      </c>
      <c r="C369" t="s">
        <v>212</v>
      </c>
      <c r="D369" t="s">
        <v>7</v>
      </c>
      <c r="E369" t="s">
        <v>628</v>
      </c>
      <c r="F369">
        <v>70</v>
      </c>
      <c r="G369">
        <v>2</v>
      </c>
      <c r="H369" t="str">
        <f>INDEX(Bar_data!$A$3:$B$140,MATCH(C369,Bar_data!$A$3:$A$140,FALSE),2)</f>
        <v>Trust050</v>
      </c>
      <c r="I369" t="str">
        <f>INDEX(TrustCAHUB_map!$A$2:$D$139,MATCH($C369,TrustCAHUB_map!$A$2:$A$139,FALSE),3)</f>
        <v>East of England</v>
      </c>
      <c r="J369" t="str">
        <f>INDEX(TrustCAHUB_map!$A$2:$D$139,MATCH($C369,TrustCAHUB_map!$A$2:$A$139,FALSE),4)</f>
        <v>East of England</v>
      </c>
    </row>
    <row r="370" spans="1:10" x14ac:dyDescent="0.3">
      <c r="A370" t="str">
        <f t="shared" si="5"/>
        <v>'RGR2015Palliative70+'</v>
      </c>
      <c r="B370">
        <v>2015</v>
      </c>
      <c r="C370" t="s">
        <v>212</v>
      </c>
      <c r="D370" t="s">
        <v>8</v>
      </c>
      <c r="E370" t="s">
        <v>628</v>
      </c>
      <c r="F370">
        <v>128</v>
      </c>
      <c r="G370">
        <v>6</v>
      </c>
      <c r="H370" t="str">
        <f>INDEX(Bar_data!$A$3:$B$140,MATCH(C370,Bar_data!$A$3:$A$140,FALSE),2)</f>
        <v>Trust050</v>
      </c>
      <c r="I370" t="str">
        <f>INDEX(TrustCAHUB_map!$A$2:$D$139,MATCH($C370,TrustCAHUB_map!$A$2:$A$139,FALSE),3)</f>
        <v>East of England</v>
      </c>
      <c r="J370" t="str">
        <f>INDEX(TrustCAHUB_map!$A$2:$D$139,MATCH($C370,TrustCAHUB_map!$A$2:$A$139,FALSE),4)</f>
        <v>East of England</v>
      </c>
    </row>
    <row r="371" spans="1:10" x14ac:dyDescent="0.3">
      <c r="A371" t="str">
        <f t="shared" si="5"/>
        <v>'RGT2015Curative18-49'</v>
      </c>
      <c r="B371">
        <v>2015</v>
      </c>
      <c r="C371" t="s">
        <v>213</v>
      </c>
      <c r="D371" t="s">
        <v>7</v>
      </c>
      <c r="E371" t="s">
        <v>153</v>
      </c>
      <c r="F371">
        <v>226</v>
      </c>
      <c r="G371">
        <v>1</v>
      </c>
      <c r="H371" t="str">
        <f>INDEX(Bar_data!$A$3:$B$140,MATCH(C371,Bar_data!$A$3:$A$140,FALSE),2)</f>
        <v>Trust051</v>
      </c>
      <c r="I371" t="str">
        <f>INDEX(TrustCAHUB_map!$A$2:$D$139,MATCH($C371,TrustCAHUB_map!$A$2:$A$139,FALSE),3)</f>
        <v>East of England</v>
      </c>
      <c r="J371" t="str">
        <f>INDEX(TrustCAHUB_map!$A$2:$D$139,MATCH($C371,TrustCAHUB_map!$A$2:$A$139,FALSE),4)</f>
        <v>East of England</v>
      </c>
    </row>
    <row r="372" spans="1:10" x14ac:dyDescent="0.3">
      <c r="A372" t="str">
        <f t="shared" si="5"/>
        <v>'RGT2015Palliative18-49'</v>
      </c>
      <c r="B372">
        <v>2015</v>
      </c>
      <c r="C372" t="s">
        <v>213</v>
      </c>
      <c r="D372" t="s">
        <v>8</v>
      </c>
      <c r="E372" t="s">
        <v>153</v>
      </c>
      <c r="F372">
        <v>80</v>
      </c>
      <c r="G372">
        <v>6</v>
      </c>
      <c r="H372" t="str">
        <f>INDEX(Bar_data!$A$3:$B$140,MATCH(C372,Bar_data!$A$3:$A$140,FALSE),2)</f>
        <v>Trust051</v>
      </c>
      <c r="I372" t="str">
        <f>INDEX(TrustCAHUB_map!$A$2:$D$139,MATCH($C372,TrustCAHUB_map!$A$2:$A$139,FALSE),3)</f>
        <v>East of England</v>
      </c>
      <c r="J372" t="str">
        <f>INDEX(TrustCAHUB_map!$A$2:$D$139,MATCH($C372,TrustCAHUB_map!$A$2:$A$139,FALSE),4)</f>
        <v>East of England</v>
      </c>
    </row>
    <row r="373" spans="1:10" x14ac:dyDescent="0.3">
      <c r="A373" t="str">
        <f t="shared" si="5"/>
        <v>'RGT2015Palliative50-69'</v>
      </c>
      <c r="B373">
        <v>2015</v>
      </c>
      <c r="C373" t="s">
        <v>213</v>
      </c>
      <c r="D373" t="s">
        <v>8</v>
      </c>
      <c r="E373" t="s">
        <v>627</v>
      </c>
      <c r="F373">
        <v>367</v>
      </c>
      <c r="G373">
        <v>24</v>
      </c>
      <c r="H373" t="str">
        <f>INDEX(Bar_data!$A$3:$B$140,MATCH(C373,Bar_data!$A$3:$A$140,FALSE),2)</f>
        <v>Trust051</v>
      </c>
      <c r="I373" t="str">
        <f>INDEX(TrustCAHUB_map!$A$2:$D$139,MATCH($C373,TrustCAHUB_map!$A$2:$A$139,FALSE),3)</f>
        <v>East of England</v>
      </c>
      <c r="J373" t="str">
        <f>INDEX(TrustCAHUB_map!$A$2:$D$139,MATCH($C373,TrustCAHUB_map!$A$2:$A$139,FALSE),4)</f>
        <v>East of England</v>
      </c>
    </row>
    <row r="374" spans="1:10" x14ac:dyDescent="0.3">
      <c r="A374" t="str">
        <f t="shared" si="5"/>
        <v>'RGT2015Curative50-69'</v>
      </c>
      <c r="B374">
        <v>2015</v>
      </c>
      <c r="C374" t="s">
        <v>213</v>
      </c>
      <c r="D374" t="s">
        <v>7</v>
      </c>
      <c r="E374" t="s">
        <v>627</v>
      </c>
      <c r="F374">
        <v>452</v>
      </c>
      <c r="G374">
        <v>7</v>
      </c>
      <c r="H374" t="str">
        <f>INDEX(Bar_data!$A$3:$B$140,MATCH(C374,Bar_data!$A$3:$A$140,FALSE),2)</f>
        <v>Trust051</v>
      </c>
      <c r="I374" t="str">
        <f>INDEX(TrustCAHUB_map!$A$2:$D$139,MATCH($C374,TrustCAHUB_map!$A$2:$A$139,FALSE),3)</f>
        <v>East of England</v>
      </c>
      <c r="J374" t="str">
        <f>INDEX(TrustCAHUB_map!$A$2:$D$139,MATCH($C374,TrustCAHUB_map!$A$2:$A$139,FALSE),4)</f>
        <v>East of England</v>
      </c>
    </row>
    <row r="375" spans="1:10" x14ac:dyDescent="0.3">
      <c r="A375" t="str">
        <f t="shared" si="5"/>
        <v>'RGT2015Palliative70+'</v>
      </c>
      <c r="B375">
        <v>2015</v>
      </c>
      <c r="C375" t="s">
        <v>213</v>
      </c>
      <c r="D375" t="s">
        <v>8</v>
      </c>
      <c r="E375" t="s">
        <v>628</v>
      </c>
      <c r="F375">
        <v>297</v>
      </c>
      <c r="G375">
        <v>19</v>
      </c>
      <c r="H375" t="str">
        <f>INDEX(Bar_data!$A$3:$B$140,MATCH(C375,Bar_data!$A$3:$A$140,FALSE),2)</f>
        <v>Trust051</v>
      </c>
      <c r="I375" t="str">
        <f>INDEX(TrustCAHUB_map!$A$2:$D$139,MATCH($C375,TrustCAHUB_map!$A$2:$A$139,FALSE),3)</f>
        <v>East of England</v>
      </c>
      <c r="J375" t="str">
        <f>INDEX(TrustCAHUB_map!$A$2:$D$139,MATCH($C375,TrustCAHUB_map!$A$2:$A$139,FALSE),4)</f>
        <v>East of England</v>
      </c>
    </row>
    <row r="376" spans="1:10" x14ac:dyDescent="0.3">
      <c r="A376" t="str">
        <f t="shared" si="5"/>
        <v>'RGT2015Not assigned70+'</v>
      </c>
      <c r="B376">
        <v>2015</v>
      </c>
      <c r="C376" t="s">
        <v>213</v>
      </c>
      <c r="D376" t="s">
        <v>477</v>
      </c>
      <c r="E376" t="s">
        <v>628</v>
      </c>
      <c r="F376">
        <v>1</v>
      </c>
      <c r="G376">
        <v>0</v>
      </c>
      <c r="H376" t="str">
        <f>INDEX(Bar_data!$A$3:$B$140,MATCH(C376,Bar_data!$A$3:$A$140,FALSE),2)</f>
        <v>Trust051</v>
      </c>
      <c r="I376" t="str">
        <f>INDEX(TrustCAHUB_map!$A$2:$D$139,MATCH($C376,TrustCAHUB_map!$A$2:$A$139,FALSE),3)</f>
        <v>East of England</v>
      </c>
      <c r="J376" t="str">
        <f>INDEX(TrustCAHUB_map!$A$2:$D$139,MATCH($C376,TrustCAHUB_map!$A$2:$A$139,FALSE),4)</f>
        <v>East of England</v>
      </c>
    </row>
    <row r="377" spans="1:10" x14ac:dyDescent="0.3">
      <c r="A377" t="str">
        <f t="shared" si="5"/>
        <v>'RGT2015Curative70+'</v>
      </c>
      <c r="B377">
        <v>2015</v>
      </c>
      <c r="C377" t="s">
        <v>213</v>
      </c>
      <c r="D377" t="s">
        <v>7</v>
      </c>
      <c r="E377" t="s">
        <v>628</v>
      </c>
      <c r="F377">
        <v>179</v>
      </c>
      <c r="G377">
        <v>5</v>
      </c>
      <c r="H377" t="str">
        <f>INDEX(Bar_data!$A$3:$B$140,MATCH(C377,Bar_data!$A$3:$A$140,FALSE),2)</f>
        <v>Trust051</v>
      </c>
      <c r="I377" t="str">
        <f>INDEX(TrustCAHUB_map!$A$2:$D$139,MATCH($C377,TrustCAHUB_map!$A$2:$A$139,FALSE),3)</f>
        <v>East of England</v>
      </c>
      <c r="J377" t="str">
        <f>INDEX(TrustCAHUB_map!$A$2:$D$139,MATCH($C377,TrustCAHUB_map!$A$2:$A$139,FALSE),4)</f>
        <v>East of England</v>
      </c>
    </row>
    <row r="378" spans="1:10" x14ac:dyDescent="0.3">
      <c r="A378" t="str">
        <f t="shared" si="5"/>
        <v>'RH82015Palliative18-49'</v>
      </c>
      <c r="B378">
        <v>2015</v>
      </c>
      <c r="C378" t="s">
        <v>214</v>
      </c>
      <c r="D378" t="s">
        <v>8</v>
      </c>
      <c r="E378" t="s">
        <v>153</v>
      </c>
      <c r="F378">
        <v>50</v>
      </c>
      <c r="G378">
        <v>4</v>
      </c>
      <c r="H378" t="str">
        <f>INDEX(Bar_data!$A$3:$B$140,MATCH(C378,Bar_data!$A$3:$A$140,FALSE),2)</f>
        <v>Trust052</v>
      </c>
      <c r="I378" t="str">
        <f>INDEX(TrustCAHUB_map!$A$2:$D$139,MATCH($C378,TrustCAHUB_map!$A$2:$A$139,FALSE),3)</f>
        <v>Peninsula</v>
      </c>
      <c r="J378" t="str">
        <f>INDEX(TrustCAHUB_map!$A$2:$D$139,MATCH($C378,TrustCAHUB_map!$A$2:$A$139,FALSE),4)</f>
        <v>South West</v>
      </c>
    </row>
    <row r="379" spans="1:10" x14ac:dyDescent="0.3">
      <c r="A379" t="str">
        <f t="shared" si="5"/>
        <v>'RH82015Curative18-49'</v>
      </c>
      <c r="B379">
        <v>2015</v>
      </c>
      <c r="C379" t="s">
        <v>214</v>
      </c>
      <c r="D379" t="s">
        <v>7</v>
      </c>
      <c r="E379" t="s">
        <v>153</v>
      </c>
      <c r="F379">
        <v>129</v>
      </c>
      <c r="G379">
        <v>0</v>
      </c>
      <c r="H379" t="str">
        <f>INDEX(Bar_data!$A$3:$B$140,MATCH(C379,Bar_data!$A$3:$A$140,FALSE),2)</f>
        <v>Trust052</v>
      </c>
      <c r="I379" t="str">
        <f>INDEX(TrustCAHUB_map!$A$2:$D$139,MATCH($C379,TrustCAHUB_map!$A$2:$A$139,FALSE),3)</f>
        <v>Peninsula</v>
      </c>
      <c r="J379" t="str">
        <f>INDEX(TrustCAHUB_map!$A$2:$D$139,MATCH($C379,TrustCAHUB_map!$A$2:$A$139,FALSE),4)</f>
        <v>South West</v>
      </c>
    </row>
    <row r="380" spans="1:10" x14ac:dyDescent="0.3">
      <c r="A380" t="str">
        <f t="shared" si="5"/>
        <v>'RH82015Curative50-69'</v>
      </c>
      <c r="B380">
        <v>2015</v>
      </c>
      <c r="C380" t="s">
        <v>214</v>
      </c>
      <c r="D380" t="s">
        <v>7</v>
      </c>
      <c r="E380" t="s">
        <v>627</v>
      </c>
      <c r="F380">
        <v>247</v>
      </c>
      <c r="G380">
        <v>1</v>
      </c>
      <c r="H380" t="str">
        <f>INDEX(Bar_data!$A$3:$B$140,MATCH(C380,Bar_data!$A$3:$A$140,FALSE),2)</f>
        <v>Trust052</v>
      </c>
      <c r="I380" t="str">
        <f>INDEX(TrustCAHUB_map!$A$2:$D$139,MATCH($C380,TrustCAHUB_map!$A$2:$A$139,FALSE),3)</f>
        <v>Peninsula</v>
      </c>
      <c r="J380" t="str">
        <f>INDEX(TrustCAHUB_map!$A$2:$D$139,MATCH($C380,TrustCAHUB_map!$A$2:$A$139,FALSE),4)</f>
        <v>South West</v>
      </c>
    </row>
    <row r="381" spans="1:10" x14ac:dyDescent="0.3">
      <c r="A381" t="str">
        <f t="shared" si="5"/>
        <v>'RH82015Palliative50-69'</v>
      </c>
      <c r="B381">
        <v>2015</v>
      </c>
      <c r="C381" t="s">
        <v>214</v>
      </c>
      <c r="D381" t="s">
        <v>8</v>
      </c>
      <c r="E381" t="s">
        <v>627</v>
      </c>
      <c r="F381">
        <v>297</v>
      </c>
      <c r="G381">
        <v>23</v>
      </c>
      <c r="H381" t="str">
        <f>INDEX(Bar_data!$A$3:$B$140,MATCH(C381,Bar_data!$A$3:$A$140,FALSE),2)</f>
        <v>Trust052</v>
      </c>
      <c r="I381" t="str">
        <f>INDEX(TrustCAHUB_map!$A$2:$D$139,MATCH($C381,TrustCAHUB_map!$A$2:$A$139,FALSE),3)</f>
        <v>Peninsula</v>
      </c>
      <c r="J381" t="str">
        <f>INDEX(TrustCAHUB_map!$A$2:$D$139,MATCH($C381,TrustCAHUB_map!$A$2:$A$139,FALSE),4)</f>
        <v>South West</v>
      </c>
    </row>
    <row r="382" spans="1:10" x14ac:dyDescent="0.3">
      <c r="A382" t="str">
        <f t="shared" si="5"/>
        <v>'RH82015Not assigned70+'</v>
      </c>
      <c r="B382">
        <v>2015</v>
      </c>
      <c r="C382" t="s">
        <v>214</v>
      </c>
      <c r="D382" t="s">
        <v>477</v>
      </c>
      <c r="E382" t="s">
        <v>628</v>
      </c>
      <c r="F382">
        <v>1</v>
      </c>
      <c r="G382">
        <v>1</v>
      </c>
      <c r="H382" t="str">
        <f>INDEX(Bar_data!$A$3:$B$140,MATCH(C382,Bar_data!$A$3:$A$140,FALSE),2)</f>
        <v>Trust052</v>
      </c>
      <c r="I382" t="str">
        <f>INDEX(TrustCAHUB_map!$A$2:$D$139,MATCH($C382,TrustCAHUB_map!$A$2:$A$139,FALSE),3)</f>
        <v>Peninsula</v>
      </c>
      <c r="J382" t="str">
        <f>INDEX(TrustCAHUB_map!$A$2:$D$139,MATCH($C382,TrustCAHUB_map!$A$2:$A$139,FALSE),4)</f>
        <v>South West</v>
      </c>
    </row>
    <row r="383" spans="1:10" x14ac:dyDescent="0.3">
      <c r="A383" t="str">
        <f t="shared" si="5"/>
        <v>'RH82015Palliative70+'</v>
      </c>
      <c r="B383">
        <v>2015</v>
      </c>
      <c r="C383" t="s">
        <v>214</v>
      </c>
      <c r="D383" t="s">
        <v>8</v>
      </c>
      <c r="E383" t="s">
        <v>628</v>
      </c>
      <c r="F383">
        <v>281</v>
      </c>
      <c r="G383">
        <v>19</v>
      </c>
      <c r="H383" t="str">
        <f>INDEX(Bar_data!$A$3:$B$140,MATCH(C383,Bar_data!$A$3:$A$140,FALSE),2)</f>
        <v>Trust052</v>
      </c>
      <c r="I383" t="str">
        <f>INDEX(TrustCAHUB_map!$A$2:$D$139,MATCH($C383,TrustCAHUB_map!$A$2:$A$139,FALSE),3)</f>
        <v>Peninsula</v>
      </c>
      <c r="J383" t="str">
        <f>INDEX(TrustCAHUB_map!$A$2:$D$139,MATCH($C383,TrustCAHUB_map!$A$2:$A$139,FALSE),4)</f>
        <v>South West</v>
      </c>
    </row>
    <row r="384" spans="1:10" x14ac:dyDescent="0.3">
      <c r="A384" t="str">
        <f t="shared" si="5"/>
        <v>'RH82015Curative70+'</v>
      </c>
      <c r="B384">
        <v>2015</v>
      </c>
      <c r="C384" t="s">
        <v>214</v>
      </c>
      <c r="D384" t="s">
        <v>7</v>
      </c>
      <c r="E384" t="s">
        <v>628</v>
      </c>
      <c r="F384">
        <v>112</v>
      </c>
      <c r="G384">
        <v>4</v>
      </c>
      <c r="H384" t="str">
        <f>INDEX(Bar_data!$A$3:$B$140,MATCH(C384,Bar_data!$A$3:$A$140,FALSE),2)</f>
        <v>Trust052</v>
      </c>
      <c r="I384" t="str">
        <f>INDEX(TrustCAHUB_map!$A$2:$D$139,MATCH($C384,TrustCAHUB_map!$A$2:$A$139,FALSE),3)</f>
        <v>Peninsula</v>
      </c>
      <c r="J384" t="str">
        <f>INDEX(TrustCAHUB_map!$A$2:$D$139,MATCH($C384,TrustCAHUB_map!$A$2:$A$139,FALSE),4)</f>
        <v>South West</v>
      </c>
    </row>
    <row r="385" spans="1:10" x14ac:dyDescent="0.3">
      <c r="A385" t="str">
        <f t="shared" si="5"/>
        <v>'RHM2015Curative18-49'</v>
      </c>
      <c r="B385">
        <v>2015</v>
      </c>
      <c r="C385" t="s">
        <v>215</v>
      </c>
      <c r="D385" t="s">
        <v>7</v>
      </c>
      <c r="E385" t="s">
        <v>153</v>
      </c>
      <c r="F385">
        <v>58</v>
      </c>
      <c r="G385">
        <v>0</v>
      </c>
      <c r="H385" t="str">
        <f>INDEX(Bar_data!$A$3:$B$140,MATCH(C385,Bar_data!$A$3:$A$140,FALSE),2)</f>
        <v>Trust053</v>
      </c>
      <c r="I385" t="str">
        <f>INDEX(TrustCAHUB_map!$A$2:$D$139,MATCH($C385,TrustCAHUB_map!$A$2:$A$139,FALSE),3)</f>
        <v>Wessex</v>
      </c>
      <c r="J385" t="str">
        <f>INDEX(TrustCAHUB_map!$A$2:$D$139,MATCH($C385,TrustCAHUB_map!$A$2:$A$139,FALSE),4)</f>
        <v>Wessex</v>
      </c>
    </row>
    <row r="386" spans="1:10" x14ac:dyDescent="0.3">
      <c r="A386" t="str">
        <f t="shared" si="5"/>
        <v>'RHM2015Palliative18-49'</v>
      </c>
      <c r="B386">
        <v>2015</v>
      </c>
      <c r="C386" t="s">
        <v>215</v>
      </c>
      <c r="D386" t="s">
        <v>8</v>
      </c>
      <c r="E386" t="s">
        <v>153</v>
      </c>
      <c r="F386">
        <v>42</v>
      </c>
      <c r="G386">
        <v>2</v>
      </c>
      <c r="H386" t="str">
        <f>INDEX(Bar_data!$A$3:$B$140,MATCH(C386,Bar_data!$A$3:$A$140,FALSE),2)</f>
        <v>Trust053</v>
      </c>
      <c r="I386" t="str">
        <f>INDEX(TrustCAHUB_map!$A$2:$D$139,MATCH($C386,TrustCAHUB_map!$A$2:$A$139,FALSE),3)</f>
        <v>Wessex</v>
      </c>
      <c r="J386" t="str">
        <f>INDEX(TrustCAHUB_map!$A$2:$D$139,MATCH($C386,TrustCAHUB_map!$A$2:$A$139,FALSE),4)</f>
        <v>Wessex</v>
      </c>
    </row>
    <row r="387" spans="1:10" x14ac:dyDescent="0.3">
      <c r="A387" t="str">
        <f t="shared" ref="A387:A450" si="6">"'"&amp;C387&amp;B387&amp;D387&amp;E387&amp;"'"</f>
        <v>'RHM2015Not assigned18-49'</v>
      </c>
      <c r="B387">
        <v>2015</v>
      </c>
      <c r="C387" t="s">
        <v>215</v>
      </c>
      <c r="D387" t="s">
        <v>477</v>
      </c>
      <c r="E387" t="s">
        <v>153</v>
      </c>
      <c r="F387">
        <v>95</v>
      </c>
      <c r="G387">
        <v>2</v>
      </c>
      <c r="H387" t="str">
        <f>INDEX(Bar_data!$A$3:$B$140,MATCH(C387,Bar_data!$A$3:$A$140,FALSE),2)</f>
        <v>Trust053</v>
      </c>
      <c r="I387" t="str">
        <f>INDEX(TrustCAHUB_map!$A$2:$D$139,MATCH($C387,TrustCAHUB_map!$A$2:$A$139,FALSE),3)</f>
        <v>Wessex</v>
      </c>
      <c r="J387" t="str">
        <f>INDEX(TrustCAHUB_map!$A$2:$D$139,MATCH($C387,TrustCAHUB_map!$A$2:$A$139,FALSE),4)</f>
        <v>Wessex</v>
      </c>
    </row>
    <row r="388" spans="1:10" x14ac:dyDescent="0.3">
      <c r="A388" t="str">
        <f t="shared" si="6"/>
        <v>'RHM2015Palliative50-69'</v>
      </c>
      <c r="B388">
        <v>2015</v>
      </c>
      <c r="C388" t="s">
        <v>215</v>
      </c>
      <c r="D388" t="s">
        <v>8</v>
      </c>
      <c r="E388" t="s">
        <v>627</v>
      </c>
      <c r="F388">
        <v>230</v>
      </c>
      <c r="G388">
        <v>13</v>
      </c>
      <c r="H388" t="str">
        <f>INDEX(Bar_data!$A$3:$B$140,MATCH(C388,Bar_data!$A$3:$A$140,FALSE),2)</f>
        <v>Trust053</v>
      </c>
      <c r="I388" t="str">
        <f>INDEX(TrustCAHUB_map!$A$2:$D$139,MATCH($C388,TrustCAHUB_map!$A$2:$A$139,FALSE),3)</f>
        <v>Wessex</v>
      </c>
      <c r="J388" t="str">
        <f>INDEX(TrustCAHUB_map!$A$2:$D$139,MATCH($C388,TrustCAHUB_map!$A$2:$A$139,FALSE),4)</f>
        <v>Wessex</v>
      </c>
    </row>
    <row r="389" spans="1:10" x14ac:dyDescent="0.3">
      <c r="A389" t="str">
        <f t="shared" si="6"/>
        <v>'RHM2015Curative50-69'</v>
      </c>
      <c r="B389">
        <v>2015</v>
      </c>
      <c r="C389" t="s">
        <v>215</v>
      </c>
      <c r="D389" t="s">
        <v>7</v>
      </c>
      <c r="E389" t="s">
        <v>627</v>
      </c>
      <c r="F389">
        <v>99</v>
      </c>
      <c r="G389">
        <v>2</v>
      </c>
      <c r="H389" t="str">
        <f>INDEX(Bar_data!$A$3:$B$140,MATCH(C389,Bar_data!$A$3:$A$140,FALSE),2)</f>
        <v>Trust053</v>
      </c>
      <c r="I389" t="str">
        <f>INDEX(TrustCAHUB_map!$A$2:$D$139,MATCH($C389,TrustCAHUB_map!$A$2:$A$139,FALSE),3)</f>
        <v>Wessex</v>
      </c>
      <c r="J389" t="str">
        <f>INDEX(TrustCAHUB_map!$A$2:$D$139,MATCH($C389,TrustCAHUB_map!$A$2:$A$139,FALSE),4)</f>
        <v>Wessex</v>
      </c>
    </row>
    <row r="390" spans="1:10" x14ac:dyDescent="0.3">
      <c r="A390" t="str">
        <f t="shared" si="6"/>
        <v>'RHM2015Not assigned50-69'</v>
      </c>
      <c r="B390">
        <v>2015</v>
      </c>
      <c r="C390" t="s">
        <v>215</v>
      </c>
      <c r="D390" t="s">
        <v>477</v>
      </c>
      <c r="E390" t="s">
        <v>627</v>
      </c>
      <c r="F390">
        <v>302</v>
      </c>
      <c r="G390">
        <v>8</v>
      </c>
      <c r="H390" t="str">
        <f>INDEX(Bar_data!$A$3:$B$140,MATCH(C390,Bar_data!$A$3:$A$140,FALSE),2)</f>
        <v>Trust053</v>
      </c>
      <c r="I390" t="str">
        <f>INDEX(TrustCAHUB_map!$A$2:$D$139,MATCH($C390,TrustCAHUB_map!$A$2:$A$139,FALSE),3)</f>
        <v>Wessex</v>
      </c>
      <c r="J390" t="str">
        <f>INDEX(TrustCAHUB_map!$A$2:$D$139,MATCH($C390,TrustCAHUB_map!$A$2:$A$139,FALSE),4)</f>
        <v>Wessex</v>
      </c>
    </row>
    <row r="391" spans="1:10" x14ac:dyDescent="0.3">
      <c r="A391" t="str">
        <f t="shared" si="6"/>
        <v>'RHM2015Palliative70+'</v>
      </c>
      <c r="B391">
        <v>2015</v>
      </c>
      <c r="C391" t="s">
        <v>215</v>
      </c>
      <c r="D391" t="s">
        <v>8</v>
      </c>
      <c r="E391" t="s">
        <v>628</v>
      </c>
      <c r="F391">
        <v>170</v>
      </c>
      <c r="G391">
        <v>6</v>
      </c>
      <c r="H391" t="str">
        <f>INDEX(Bar_data!$A$3:$B$140,MATCH(C391,Bar_data!$A$3:$A$140,FALSE),2)</f>
        <v>Trust053</v>
      </c>
      <c r="I391" t="str">
        <f>INDEX(TrustCAHUB_map!$A$2:$D$139,MATCH($C391,TrustCAHUB_map!$A$2:$A$139,FALSE),3)</f>
        <v>Wessex</v>
      </c>
      <c r="J391" t="str">
        <f>INDEX(TrustCAHUB_map!$A$2:$D$139,MATCH($C391,TrustCAHUB_map!$A$2:$A$139,FALSE),4)</f>
        <v>Wessex</v>
      </c>
    </row>
    <row r="392" spans="1:10" x14ac:dyDescent="0.3">
      <c r="A392" t="str">
        <f t="shared" si="6"/>
        <v>'RHM2015Curative70+'</v>
      </c>
      <c r="B392">
        <v>2015</v>
      </c>
      <c r="C392" t="s">
        <v>215</v>
      </c>
      <c r="D392" t="s">
        <v>7</v>
      </c>
      <c r="E392" t="s">
        <v>628</v>
      </c>
      <c r="F392">
        <v>49</v>
      </c>
      <c r="G392">
        <v>1</v>
      </c>
      <c r="H392" t="str">
        <f>INDEX(Bar_data!$A$3:$B$140,MATCH(C392,Bar_data!$A$3:$A$140,FALSE),2)</f>
        <v>Trust053</v>
      </c>
      <c r="I392" t="str">
        <f>INDEX(TrustCAHUB_map!$A$2:$D$139,MATCH($C392,TrustCAHUB_map!$A$2:$A$139,FALSE),3)</f>
        <v>Wessex</v>
      </c>
      <c r="J392" t="str">
        <f>INDEX(TrustCAHUB_map!$A$2:$D$139,MATCH($C392,TrustCAHUB_map!$A$2:$A$139,FALSE),4)</f>
        <v>Wessex</v>
      </c>
    </row>
    <row r="393" spans="1:10" x14ac:dyDescent="0.3">
      <c r="A393" t="str">
        <f t="shared" si="6"/>
        <v>'RHM2015Not assigned70+'</v>
      </c>
      <c r="B393">
        <v>2015</v>
      </c>
      <c r="C393" t="s">
        <v>215</v>
      </c>
      <c r="D393" t="s">
        <v>477</v>
      </c>
      <c r="E393" t="s">
        <v>628</v>
      </c>
      <c r="F393">
        <v>163</v>
      </c>
      <c r="G393">
        <v>7</v>
      </c>
      <c r="H393" t="str">
        <f>INDEX(Bar_data!$A$3:$B$140,MATCH(C393,Bar_data!$A$3:$A$140,FALSE),2)</f>
        <v>Trust053</v>
      </c>
      <c r="I393" t="str">
        <f>INDEX(TrustCAHUB_map!$A$2:$D$139,MATCH($C393,TrustCAHUB_map!$A$2:$A$139,FALSE),3)</f>
        <v>Wessex</v>
      </c>
      <c r="J393" t="str">
        <f>INDEX(TrustCAHUB_map!$A$2:$D$139,MATCH($C393,TrustCAHUB_map!$A$2:$A$139,FALSE),4)</f>
        <v>Wessex</v>
      </c>
    </row>
    <row r="394" spans="1:10" x14ac:dyDescent="0.3">
      <c r="A394" t="str">
        <f t="shared" si="6"/>
        <v>'RHQ2015Curative18-49'</v>
      </c>
      <c r="B394">
        <v>2015</v>
      </c>
      <c r="C394" t="s">
        <v>216</v>
      </c>
      <c r="D394" t="s">
        <v>7</v>
      </c>
      <c r="E394" t="s">
        <v>153</v>
      </c>
      <c r="F394">
        <v>461</v>
      </c>
      <c r="G394">
        <v>8</v>
      </c>
      <c r="H394" t="str">
        <f>INDEX(Bar_data!$A$3:$B$140,MATCH(C394,Bar_data!$A$3:$A$140,FALSE),2)</f>
        <v>Trust054</v>
      </c>
      <c r="I394" t="str">
        <f>INDEX(TrustCAHUB_map!$A$2:$D$139,MATCH($C394,TrustCAHUB_map!$A$2:$A$139,FALSE),3)</f>
        <v>South Yorkshire and Bassetlaw</v>
      </c>
      <c r="J394" t="str">
        <f>INDEX(TrustCAHUB_map!$A$2:$D$139,MATCH($C394,TrustCAHUB_map!$A$2:$A$139,FALSE),4)</f>
        <v>Yorkshire and Humber</v>
      </c>
    </row>
    <row r="395" spans="1:10" x14ac:dyDescent="0.3">
      <c r="A395" t="str">
        <f t="shared" si="6"/>
        <v>'RHQ2015Palliative18-49'</v>
      </c>
      <c r="B395">
        <v>2015</v>
      </c>
      <c r="C395" t="s">
        <v>216</v>
      </c>
      <c r="D395" t="s">
        <v>8</v>
      </c>
      <c r="E395" t="s">
        <v>153</v>
      </c>
      <c r="F395">
        <v>184</v>
      </c>
      <c r="G395">
        <v>14</v>
      </c>
      <c r="H395" t="str">
        <f>INDEX(Bar_data!$A$3:$B$140,MATCH(C395,Bar_data!$A$3:$A$140,FALSE),2)</f>
        <v>Trust054</v>
      </c>
      <c r="I395" t="str">
        <f>INDEX(TrustCAHUB_map!$A$2:$D$139,MATCH($C395,TrustCAHUB_map!$A$2:$A$139,FALSE),3)</f>
        <v>South Yorkshire and Bassetlaw</v>
      </c>
      <c r="J395" t="str">
        <f>INDEX(TrustCAHUB_map!$A$2:$D$139,MATCH($C395,TrustCAHUB_map!$A$2:$A$139,FALSE),4)</f>
        <v>Yorkshire and Humber</v>
      </c>
    </row>
    <row r="396" spans="1:10" x14ac:dyDescent="0.3">
      <c r="A396" t="str">
        <f t="shared" si="6"/>
        <v>'RHQ2015Palliative50-69'</v>
      </c>
      <c r="B396">
        <v>2015</v>
      </c>
      <c r="C396" t="s">
        <v>216</v>
      </c>
      <c r="D396" t="s">
        <v>8</v>
      </c>
      <c r="E396" t="s">
        <v>627</v>
      </c>
      <c r="F396">
        <v>1111</v>
      </c>
      <c r="G396">
        <v>95</v>
      </c>
      <c r="H396" t="str">
        <f>INDEX(Bar_data!$A$3:$B$140,MATCH(C396,Bar_data!$A$3:$A$140,FALSE),2)</f>
        <v>Trust054</v>
      </c>
      <c r="I396" t="str">
        <f>INDEX(TrustCAHUB_map!$A$2:$D$139,MATCH($C396,TrustCAHUB_map!$A$2:$A$139,FALSE),3)</f>
        <v>South Yorkshire and Bassetlaw</v>
      </c>
      <c r="J396" t="str">
        <f>INDEX(TrustCAHUB_map!$A$2:$D$139,MATCH($C396,TrustCAHUB_map!$A$2:$A$139,FALSE),4)</f>
        <v>Yorkshire and Humber</v>
      </c>
    </row>
    <row r="397" spans="1:10" x14ac:dyDescent="0.3">
      <c r="A397" t="str">
        <f t="shared" si="6"/>
        <v>'RHQ2015Curative50-69'</v>
      </c>
      <c r="B397">
        <v>2015</v>
      </c>
      <c r="C397" t="s">
        <v>216</v>
      </c>
      <c r="D397" t="s">
        <v>7</v>
      </c>
      <c r="E397" t="s">
        <v>627</v>
      </c>
      <c r="F397">
        <v>960</v>
      </c>
      <c r="G397">
        <v>12</v>
      </c>
      <c r="H397" t="str">
        <f>INDEX(Bar_data!$A$3:$B$140,MATCH(C397,Bar_data!$A$3:$A$140,FALSE),2)</f>
        <v>Trust054</v>
      </c>
      <c r="I397" t="str">
        <f>INDEX(TrustCAHUB_map!$A$2:$D$139,MATCH($C397,TrustCAHUB_map!$A$2:$A$139,FALSE),3)</f>
        <v>South Yorkshire and Bassetlaw</v>
      </c>
      <c r="J397" t="str">
        <f>INDEX(TrustCAHUB_map!$A$2:$D$139,MATCH($C397,TrustCAHUB_map!$A$2:$A$139,FALSE),4)</f>
        <v>Yorkshire and Humber</v>
      </c>
    </row>
    <row r="398" spans="1:10" x14ac:dyDescent="0.3">
      <c r="A398" t="str">
        <f t="shared" si="6"/>
        <v>'RHQ2015Palliative70+'</v>
      </c>
      <c r="B398">
        <v>2015</v>
      </c>
      <c r="C398" t="s">
        <v>216</v>
      </c>
      <c r="D398" t="s">
        <v>8</v>
      </c>
      <c r="E398" t="s">
        <v>628</v>
      </c>
      <c r="F398">
        <v>831</v>
      </c>
      <c r="G398">
        <v>59</v>
      </c>
      <c r="H398" t="str">
        <f>INDEX(Bar_data!$A$3:$B$140,MATCH(C398,Bar_data!$A$3:$A$140,FALSE),2)</f>
        <v>Trust054</v>
      </c>
      <c r="I398" t="str">
        <f>INDEX(TrustCAHUB_map!$A$2:$D$139,MATCH($C398,TrustCAHUB_map!$A$2:$A$139,FALSE),3)</f>
        <v>South Yorkshire and Bassetlaw</v>
      </c>
      <c r="J398" t="str">
        <f>INDEX(TrustCAHUB_map!$A$2:$D$139,MATCH($C398,TrustCAHUB_map!$A$2:$A$139,FALSE),4)</f>
        <v>Yorkshire and Humber</v>
      </c>
    </row>
    <row r="399" spans="1:10" x14ac:dyDescent="0.3">
      <c r="A399" t="str">
        <f t="shared" si="6"/>
        <v>'RHQ2015Curative70+'</v>
      </c>
      <c r="B399">
        <v>2015</v>
      </c>
      <c r="C399" t="s">
        <v>216</v>
      </c>
      <c r="D399" t="s">
        <v>7</v>
      </c>
      <c r="E399" t="s">
        <v>628</v>
      </c>
      <c r="F399">
        <v>298</v>
      </c>
      <c r="G399">
        <v>10</v>
      </c>
      <c r="H399" t="str">
        <f>INDEX(Bar_data!$A$3:$B$140,MATCH(C399,Bar_data!$A$3:$A$140,FALSE),2)</f>
        <v>Trust054</v>
      </c>
      <c r="I399" t="str">
        <f>INDEX(TrustCAHUB_map!$A$2:$D$139,MATCH($C399,TrustCAHUB_map!$A$2:$A$139,FALSE),3)</f>
        <v>South Yorkshire and Bassetlaw</v>
      </c>
      <c r="J399" t="str">
        <f>INDEX(TrustCAHUB_map!$A$2:$D$139,MATCH($C399,TrustCAHUB_map!$A$2:$A$139,FALSE),4)</f>
        <v>Yorkshire and Humber</v>
      </c>
    </row>
    <row r="400" spans="1:10" x14ac:dyDescent="0.3">
      <c r="A400" t="str">
        <f t="shared" si="6"/>
        <v>'RHU2015Curative18-49'</v>
      </c>
      <c r="B400">
        <v>2015</v>
      </c>
      <c r="C400" t="s">
        <v>217</v>
      </c>
      <c r="D400" t="s">
        <v>7</v>
      </c>
      <c r="E400" t="s">
        <v>153</v>
      </c>
      <c r="F400">
        <v>138</v>
      </c>
      <c r="G400">
        <v>0</v>
      </c>
      <c r="H400" t="str">
        <f>INDEX(Bar_data!$A$3:$B$140,MATCH(C400,Bar_data!$A$3:$A$140,FALSE),2)</f>
        <v>Trust055</v>
      </c>
      <c r="I400" t="str">
        <f>INDEX(TrustCAHUB_map!$A$2:$D$139,MATCH($C400,TrustCAHUB_map!$A$2:$A$139,FALSE),3)</f>
        <v>Wessex</v>
      </c>
      <c r="J400" t="str">
        <f>INDEX(TrustCAHUB_map!$A$2:$D$139,MATCH($C400,TrustCAHUB_map!$A$2:$A$139,FALSE),4)</f>
        <v>Wessex</v>
      </c>
    </row>
    <row r="401" spans="1:10" x14ac:dyDescent="0.3">
      <c r="A401" t="str">
        <f t="shared" si="6"/>
        <v>'RHU2015Palliative18-49'</v>
      </c>
      <c r="B401">
        <v>2015</v>
      </c>
      <c r="C401" t="s">
        <v>217</v>
      </c>
      <c r="D401" t="s">
        <v>8</v>
      </c>
      <c r="E401" t="s">
        <v>153</v>
      </c>
      <c r="F401">
        <v>63</v>
      </c>
      <c r="G401">
        <v>1</v>
      </c>
      <c r="H401" t="str">
        <f>INDEX(Bar_data!$A$3:$B$140,MATCH(C401,Bar_data!$A$3:$A$140,FALSE),2)</f>
        <v>Trust055</v>
      </c>
      <c r="I401" t="str">
        <f>INDEX(TrustCAHUB_map!$A$2:$D$139,MATCH($C401,TrustCAHUB_map!$A$2:$A$139,FALSE),3)</f>
        <v>Wessex</v>
      </c>
      <c r="J401" t="str">
        <f>INDEX(TrustCAHUB_map!$A$2:$D$139,MATCH($C401,TrustCAHUB_map!$A$2:$A$139,FALSE),4)</f>
        <v>Wessex</v>
      </c>
    </row>
    <row r="402" spans="1:10" x14ac:dyDescent="0.3">
      <c r="A402" t="str">
        <f t="shared" si="6"/>
        <v>'RHU2015Not assigned18-49'</v>
      </c>
      <c r="B402">
        <v>2015</v>
      </c>
      <c r="C402" t="s">
        <v>217</v>
      </c>
      <c r="D402" t="s">
        <v>477</v>
      </c>
      <c r="E402" t="s">
        <v>153</v>
      </c>
      <c r="F402">
        <v>1</v>
      </c>
      <c r="G402">
        <v>0</v>
      </c>
      <c r="H402" t="str">
        <f>INDEX(Bar_data!$A$3:$B$140,MATCH(C402,Bar_data!$A$3:$A$140,FALSE),2)</f>
        <v>Trust055</v>
      </c>
      <c r="I402" t="str">
        <f>INDEX(TrustCAHUB_map!$A$2:$D$139,MATCH($C402,TrustCAHUB_map!$A$2:$A$139,FALSE),3)</f>
        <v>Wessex</v>
      </c>
      <c r="J402" t="str">
        <f>INDEX(TrustCAHUB_map!$A$2:$D$139,MATCH($C402,TrustCAHUB_map!$A$2:$A$139,FALSE),4)</f>
        <v>Wessex</v>
      </c>
    </row>
    <row r="403" spans="1:10" x14ac:dyDescent="0.3">
      <c r="A403" t="str">
        <f t="shared" si="6"/>
        <v>'RHU2015Not assigned50-69'</v>
      </c>
      <c r="B403">
        <v>2015</v>
      </c>
      <c r="C403" t="s">
        <v>217</v>
      </c>
      <c r="D403" t="s">
        <v>477</v>
      </c>
      <c r="E403" t="s">
        <v>627</v>
      </c>
      <c r="F403">
        <v>5</v>
      </c>
      <c r="G403">
        <v>0</v>
      </c>
      <c r="H403" t="str">
        <f>INDEX(Bar_data!$A$3:$B$140,MATCH(C403,Bar_data!$A$3:$A$140,FALSE),2)</f>
        <v>Trust055</v>
      </c>
      <c r="I403" t="str">
        <f>INDEX(TrustCAHUB_map!$A$2:$D$139,MATCH($C403,TrustCAHUB_map!$A$2:$A$139,FALSE),3)</f>
        <v>Wessex</v>
      </c>
      <c r="J403" t="str">
        <f>INDEX(TrustCAHUB_map!$A$2:$D$139,MATCH($C403,TrustCAHUB_map!$A$2:$A$139,FALSE),4)</f>
        <v>Wessex</v>
      </c>
    </row>
    <row r="404" spans="1:10" x14ac:dyDescent="0.3">
      <c r="A404" t="str">
        <f t="shared" si="6"/>
        <v>'RHU2015Palliative50-69'</v>
      </c>
      <c r="B404">
        <v>2015</v>
      </c>
      <c r="C404" t="s">
        <v>217</v>
      </c>
      <c r="D404" t="s">
        <v>8</v>
      </c>
      <c r="E404" t="s">
        <v>627</v>
      </c>
      <c r="F404">
        <v>327</v>
      </c>
      <c r="G404">
        <v>17</v>
      </c>
      <c r="H404" t="str">
        <f>INDEX(Bar_data!$A$3:$B$140,MATCH(C404,Bar_data!$A$3:$A$140,FALSE),2)</f>
        <v>Trust055</v>
      </c>
      <c r="I404" t="str">
        <f>INDEX(TrustCAHUB_map!$A$2:$D$139,MATCH($C404,TrustCAHUB_map!$A$2:$A$139,FALSE),3)</f>
        <v>Wessex</v>
      </c>
      <c r="J404" t="str">
        <f>INDEX(TrustCAHUB_map!$A$2:$D$139,MATCH($C404,TrustCAHUB_map!$A$2:$A$139,FALSE),4)</f>
        <v>Wessex</v>
      </c>
    </row>
    <row r="405" spans="1:10" x14ac:dyDescent="0.3">
      <c r="A405" t="str">
        <f t="shared" si="6"/>
        <v>'RHU2015Curative50-69'</v>
      </c>
      <c r="B405">
        <v>2015</v>
      </c>
      <c r="C405" t="s">
        <v>217</v>
      </c>
      <c r="D405" t="s">
        <v>7</v>
      </c>
      <c r="E405" t="s">
        <v>627</v>
      </c>
      <c r="F405">
        <v>367</v>
      </c>
      <c r="G405">
        <v>2</v>
      </c>
      <c r="H405" t="str">
        <f>INDEX(Bar_data!$A$3:$B$140,MATCH(C405,Bar_data!$A$3:$A$140,FALSE),2)</f>
        <v>Trust055</v>
      </c>
      <c r="I405" t="str">
        <f>INDEX(TrustCAHUB_map!$A$2:$D$139,MATCH($C405,TrustCAHUB_map!$A$2:$A$139,FALSE),3)</f>
        <v>Wessex</v>
      </c>
      <c r="J405" t="str">
        <f>INDEX(TrustCAHUB_map!$A$2:$D$139,MATCH($C405,TrustCAHUB_map!$A$2:$A$139,FALSE),4)</f>
        <v>Wessex</v>
      </c>
    </row>
    <row r="406" spans="1:10" x14ac:dyDescent="0.3">
      <c r="A406" t="str">
        <f t="shared" si="6"/>
        <v>'RHU2015Not assigned70+'</v>
      </c>
      <c r="B406">
        <v>2015</v>
      </c>
      <c r="C406" t="s">
        <v>217</v>
      </c>
      <c r="D406" t="s">
        <v>477</v>
      </c>
      <c r="E406" t="s">
        <v>628</v>
      </c>
      <c r="F406">
        <v>6</v>
      </c>
      <c r="G406">
        <v>1</v>
      </c>
      <c r="H406" t="str">
        <f>INDEX(Bar_data!$A$3:$B$140,MATCH(C406,Bar_data!$A$3:$A$140,FALSE),2)</f>
        <v>Trust055</v>
      </c>
      <c r="I406" t="str">
        <f>INDEX(TrustCAHUB_map!$A$2:$D$139,MATCH($C406,TrustCAHUB_map!$A$2:$A$139,FALSE),3)</f>
        <v>Wessex</v>
      </c>
      <c r="J406" t="str">
        <f>INDEX(TrustCAHUB_map!$A$2:$D$139,MATCH($C406,TrustCAHUB_map!$A$2:$A$139,FALSE),4)</f>
        <v>Wessex</v>
      </c>
    </row>
    <row r="407" spans="1:10" x14ac:dyDescent="0.3">
      <c r="A407" t="str">
        <f t="shared" si="6"/>
        <v>'RHU2015Curative70+'</v>
      </c>
      <c r="B407">
        <v>2015</v>
      </c>
      <c r="C407" t="s">
        <v>217</v>
      </c>
      <c r="D407" t="s">
        <v>7</v>
      </c>
      <c r="E407" t="s">
        <v>628</v>
      </c>
      <c r="F407">
        <v>149</v>
      </c>
      <c r="G407">
        <v>3</v>
      </c>
      <c r="H407" t="str">
        <f>INDEX(Bar_data!$A$3:$B$140,MATCH(C407,Bar_data!$A$3:$A$140,FALSE),2)</f>
        <v>Trust055</v>
      </c>
      <c r="I407" t="str">
        <f>INDEX(TrustCAHUB_map!$A$2:$D$139,MATCH($C407,TrustCAHUB_map!$A$2:$A$139,FALSE),3)</f>
        <v>Wessex</v>
      </c>
      <c r="J407" t="str">
        <f>INDEX(TrustCAHUB_map!$A$2:$D$139,MATCH($C407,TrustCAHUB_map!$A$2:$A$139,FALSE),4)</f>
        <v>Wessex</v>
      </c>
    </row>
    <row r="408" spans="1:10" x14ac:dyDescent="0.3">
      <c r="A408" t="str">
        <f t="shared" si="6"/>
        <v>'RHU2015Palliative70+'</v>
      </c>
      <c r="B408">
        <v>2015</v>
      </c>
      <c r="C408" t="s">
        <v>217</v>
      </c>
      <c r="D408" t="s">
        <v>8</v>
      </c>
      <c r="E408" t="s">
        <v>628</v>
      </c>
      <c r="F408">
        <v>279</v>
      </c>
      <c r="G408">
        <v>8</v>
      </c>
      <c r="H408" t="str">
        <f>INDEX(Bar_data!$A$3:$B$140,MATCH(C408,Bar_data!$A$3:$A$140,FALSE),2)</f>
        <v>Trust055</v>
      </c>
      <c r="I408" t="str">
        <f>INDEX(TrustCAHUB_map!$A$2:$D$139,MATCH($C408,TrustCAHUB_map!$A$2:$A$139,FALSE),3)</f>
        <v>Wessex</v>
      </c>
      <c r="J408" t="str">
        <f>INDEX(TrustCAHUB_map!$A$2:$D$139,MATCH($C408,TrustCAHUB_map!$A$2:$A$139,FALSE),4)</f>
        <v>Wessex</v>
      </c>
    </row>
    <row r="409" spans="1:10" x14ac:dyDescent="0.3">
      <c r="A409" t="str">
        <f t="shared" si="6"/>
        <v>'RHW2015Not assigned18-49'</v>
      </c>
      <c r="B409">
        <v>2015</v>
      </c>
      <c r="C409" t="s">
        <v>218</v>
      </c>
      <c r="D409" t="s">
        <v>477</v>
      </c>
      <c r="E409" t="s">
        <v>153</v>
      </c>
      <c r="F409">
        <v>44</v>
      </c>
      <c r="G409">
        <v>0</v>
      </c>
      <c r="H409" t="str">
        <f>INDEX(Bar_data!$A$3:$B$140,MATCH(C409,Bar_data!$A$3:$A$140,FALSE),2)</f>
        <v>Trust056</v>
      </c>
      <c r="I409" t="str">
        <f>INDEX(TrustCAHUB_map!$A$2:$D$139,MATCH($C409,TrustCAHUB_map!$A$2:$A$139,FALSE),3)</f>
        <v>Thames Valley</v>
      </c>
      <c r="J409" t="str">
        <f>INDEX(TrustCAHUB_map!$A$2:$D$139,MATCH($C409,TrustCAHUB_map!$A$2:$A$139,FALSE),4)</f>
        <v>Wessex</v>
      </c>
    </row>
    <row r="410" spans="1:10" x14ac:dyDescent="0.3">
      <c r="A410" t="str">
        <f t="shared" si="6"/>
        <v>'RHW2015Palliative18-49'</v>
      </c>
      <c r="B410">
        <v>2015</v>
      </c>
      <c r="C410" t="s">
        <v>218</v>
      </c>
      <c r="D410" t="s">
        <v>8</v>
      </c>
      <c r="E410" t="s">
        <v>153</v>
      </c>
      <c r="F410">
        <v>54</v>
      </c>
      <c r="G410">
        <v>2</v>
      </c>
      <c r="H410" t="str">
        <f>INDEX(Bar_data!$A$3:$B$140,MATCH(C410,Bar_data!$A$3:$A$140,FALSE),2)</f>
        <v>Trust056</v>
      </c>
      <c r="I410" t="str">
        <f>INDEX(TrustCAHUB_map!$A$2:$D$139,MATCH($C410,TrustCAHUB_map!$A$2:$A$139,FALSE),3)</f>
        <v>Thames Valley</v>
      </c>
      <c r="J410" t="str">
        <f>INDEX(TrustCAHUB_map!$A$2:$D$139,MATCH($C410,TrustCAHUB_map!$A$2:$A$139,FALSE),4)</f>
        <v>Wessex</v>
      </c>
    </row>
    <row r="411" spans="1:10" x14ac:dyDescent="0.3">
      <c r="A411" t="str">
        <f t="shared" si="6"/>
        <v>'RHW2015Curative18-49'</v>
      </c>
      <c r="B411">
        <v>2015</v>
      </c>
      <c r="C411" t="s">
        <v>218</v>
      </c>
      <c r="D411" t="s">
        <v>7</v>
      </c>
      <c r="E411" t="s">
        <v>153</v>
      </c>
      <c r="F411">
        <v>86</v>
      </c>
      <c r="G411">
        <v>1</v>
      </c>
      <c r="H411" t="str">
        <f>INDEX(Bar_data!$A$3:$B$140,MATCH(C411,Bar_data!$A$3:$A$140,FALSE),2)</f>
        <v>Trust056</v>
      </c>
      <c r="I411" t="str">
        <f>INDEX(TrustCAHUB_map!$A$2:$D$139,MATCH($C411,TrustCAHUB_map!$A$2:$A$139,FALSE),3)</f>
        <v>Thames Valley</v>
      </c>
      <c r="J411" t="str">
        <f>INDEX(TrustCAHUB_map!$A$2:$D$139,MATCH($C411,TrustCAHUB_map!$A$2:$A$139,FALSE),4)</f>
        <v>Wessex</v>
      </c>
    </row>
    <row r="412" spans="1:10" x14ac:dyDescent="0.3">
      <c r="A412" t="str">
        <f t="shared" si="6"/>
        <v>'RHW2015Not assigned50-69'</v>
      </c>
      <c r="B412">
        <v>2015</v>
      </c>
      <c r="C412" t="s">
        <v>218</v>
      </c>
      <c r="D412" t="s">
        <v>477</v>
      </c>
      <c r="E412" t="s">
        <v>627</v>
      </c>
      <c r="F412">
        <v>127</v>
      </c>
      <c r="G412">
        <v>3</v>
      </c>
      <c r="H412" t="str">
        <f>INDEX(Bar_data!$A$3:$B$140,MATCH(C412,Bar_data!$A$3:$A$140,FALSE),2)</f>
        <v>Trust056</v>
      </c>
      <c r="I412" t="str">
        <f>INDEX(TrustCAHUB_map!$A$2:$D$139,MATCH($C412,TrustCAHUB_map!$A$2:$A$139,FALSE),3)</f>
        <v>Thames Valley</v>
      </c>
      <c r="J412" t="str">
        <f>INDEX(TrustCAHUB_map!$A$2:$D$139,MATCH($C412,TrustCAHUB_map!$A$2:$A$139,FALSE),4)</f>
        <v>Wessex</v>
      </c>
    </row>
    <row r="413" spans="1:10" x14ac:dyDescent="0.3">
      <c r="A413" t="str">
        <f t="shared" si="6"/>
        <v>'RHW2015Curative50-69'</v>
      </c>
      <c r="B413">
        <v>2015</v>
      </c>
      <c r="C413" t="s">
        <v>218</v>
      </c>
      <c r="D413" t="s">
        <v>7</v>
      </c>
      <c r="E413" t="s">
        <v>627</v>
      </c>
      <c r="F413">
        <v>161</v>
      </c>
      <c r="G413">
        <v>1</v>
      </c>
      <c r="H413" t="str">
        <f>INDEX(Bar_data!$A$3:$B$140,MATCH(C413,Bar_data!$A$3:$A$140,FALSE),2)</f>
        <v>Trust056</v>
      </c>
      <c r="I413" t="str">
        <f>INDEX(TrustCAHUB_map!$A$2:$D$139,MATCH($C413,TrustCAHUB_map!$A$2:$A$139,FALSE),3)</f>
        <v>Thames Valley</v>
      </c>
      <c r="J413" t="str">
        <f>INDEX(TrustCAHUB_map!$A$2:$D$139,MATCH($C413,TrustCAHUB_map!$A$2:$A$139,FALSE),4)</f>
        <v>Wessex</v>
      </c>
    </row>
    <row r="414" spans="1:10" x14ac:dyDescent="0.3">
      <c r="A414" t="str">
        <f t="shared" si="6"/>
        <v>'RHW2015Palliative50-69'</v>
      </c>
      <c r="B414">
        <v>2015</v>
      </c>
      <c r="C414" t="s">
        <v>218</v>
      </c>
      <c r="D414" t="s">
        <v>8</v>
      </c>
      <c r="E414" t="s">
        <v>627</v>
      </c>
      <c r="F414">
        <v>258</v>
      </c>
      <c r="G414">
        <v>16</v>
      </c>
      <c r="H414" t="str">
        <f>INDEX(Bar_data!$A$3:$B$140,MATCH(C414,Bar_data!$A$3:$A$140,FALSE),2)</f>
        <v>Trust056</v>
      </c>
      <c r="I414" t="str">
        <f>INDEX(TrustCAHUB_map!$A$2:$D$139,MATCH($C414,TrustCAHUB_map!$A$2:$A$139,FALSE),3)</f>
        <v>Thames Valley</v>
      </c>
      <c r="J414" t="str">
        <f>INDEX(TrustCAHUB_map!$A$2:$D$139,MATCH($C414,TrustCAHUB_map!$A$2:$A$139,FALSE),4)</f>
        <v>Wessex</v>
      </c>
    </row>
    <row r="415" spans="1:10" x14ac:dyDescent="0.3">
      <c r="A415" t="str">
        <f t="shared" si="6"/>
        <v>'RHW2015Not assigned70+'</v>
      </c>
      <c r="B415">
        <v>2015</v>
      </c>
      <c r="C415" t="s">
        <v>218</v>
      </c>
      <c r="D415" t="s">
        <v>477</v>
      </c>
      <c r="E415" t="s">
        <v>628</v>
      </c>
      <c r="F415">
        <v>52</v>
      </c>
      <c r="G415">
        <v>6</v>
      </c>
      <c r="H415" t="str">
        <f>INDEX(Bar_data!$A$3:$B$140,MATCH(C415,Bar_data!$A$3:$A$140,FALSE),2)</f>
        <v>Trust056</v>
      </c>
      <c r="I415" t="str">
        <f>INDEX(TrustCAHUB_map!$A$2:$D$139,MATCH($C415,TrustCAHUB_map!$A$2:$A$139,FALSE),3)</f>
        <v>Thames Valley</v>
      </c>
      <c r="J415" t="str">
        <f>INDEX(TrustCAHUB_map!$A$2:$D$139,MATCH($C415,TrustCAHUB_map!$A$2:$A$139,FALSE),4)</f>
        <v>Wessex</v>
      </c>
    </row>
    <row r="416" spans="1:10" x14ac:dyDescent="0.3">
      <c r="A416" t="str">
        <f t="shared" si="6"/>
        <v>'RHW2015Palliative70+'</v>
      </c>
      <c r="B416">
        <v>2015</v>
      </c>
      <c r="C416" t="s">
        <v>218</v>
      </c>
      <c r="D416" t="s">
        <v>8</v>
      </c>
      <c r="E416" t="s">
        <v>628</v>
      </c>
      <c r="F416">
        <v>214</v>
      </c>
      <c r="G416">
        <v>8</v>
      </c>
      <c r="H416" t="str">
        <f>INDEX(Bar_data!$A$3:$B$140,MATCH(C416,Bar_data!$A$3:$A$140,FALSE),2)</f>
        <v>Trust056</v>
      </c>
      <c r="I416" t="str">
        <f>INDEX(TrustCAHUB_map!$A$2:$D$139,MATCH($C416,TrustCAHUB_map!$A$2:$A$139,FALSE),3)</f>
        <v>Thames Valley</v>
      </c>
      <c r="J416" t="str">
        <f>INDEX(TrustCAHUB_map!$A$2:$D$139,MATCH($C416,TrustCAHUB_map!$A$2:$A$139,FALSE),4)</f>
        <v>Wessex</v>
      </c>
    </row>
    <row r="417" spans="1:10" x14ac:dyDescent="0.3">
      <c r="A417" t="str">
        <f t="shared" si="6"/>
        <v>'RHW2015Curative70+'</v>
      </c>
      <c r="B417">
        <v>2015</v>
      </c>
      <c r="C417" t="s">
        <v>218</v>
      </c>
      <c r="D417" t="s">
        <v>7</v>
      </c>
      <c r="E417" t="s">
        <v>628</v>
      </c>
      <c r="F417">
        <v>63</v>
      </c>
      <c r="G417">
        <v>1</v>
      </c>
      <c r="H417" t="str">
        <f>INDEX(Bar_data!$A$3:$B$140,MATCH(C417,Bar_data!$A$3:$A$140,FALSE),2)</f>
        <v>Trust056</v>
      </c>
      <c r="I417" t="str">
        <f>INDEX(TrustCAHUB_map!$A$2:$D$139,MATCH($C417,TrustCAHUB_map!$A$2:$A$139,FALSE),3)</f>
        <v>Thames Valley</v>
      </c>
      <c r="J417" t="str">
        <f>INDEX(TrustCAHUB_map!$A$2:$D$139,MATCH($C417,TrustCAHUB_map!$A$2:$A$139,FALSE),4)</f>
        <v>Wessex</v>
      </c>
    </row>
    <row r="418" spans="1:10" x14ac:dyDescent="0.3">
      <c r="A418" t="str">
        <f t="shared" si="6"/>
        <v>'RJ12015Curative18-49'</v>
      </c>
      <c r="B418">
        <v>2015</v>
      </c>
      <c r="C418" t="s">
        <v>219</v>
      </c>
      <c r="D418" t="s">
        <v>7</v>
      </c>
      <c r="E418" t="s">
        <v>153</v>
      </c>
      <c r="F418">
        <v>261</v>
      </c>
      <c r="G418">
        <v>3</v>
      </c>
      <c r="H418" t="str">
        <f>INDEX(Bar_data!$A$3:$B$140,MATCH(C418,Bar_data!$A$3:$A$140,FALSE),2)</f>
        <v>Trust057</v>
      </c>
      <c r="I418" t="str">
        <f>INDEX(TrustCAHUB_map!$A$2:$D$139,MATCH($C418,TrustCAHUB_map!$A$2:$A$139,FALSE),3)</f>
        <v>South East London</v>
      </c>
      <c r="J418" t="str">
        <f>INDEX(TrustCAHUB_map!$A$2:$D$139,MATCH($C418,TrustCAHUB_map!$A$2:$A$139,FALSE),4)</f>
        <v>London</v>
      </c>
    </row>
    <row r="419" spans="1:10" x14ac:dyDescent="0.3">
      <c r="A419" t="str">
        <f t="shared" si="6"/>
        <v>'RJ12015Palliative18-49'</v>
      </c>
      <c r="B419">
        <v>2015</v>
      </c>
      <c r="C419" t="s">
        <v>219</v>
      </c>
      <c r="D419" t="s">
        <v>8</v>
      </c>
      <c r="E419" t="s">
        <v>153</v>
      </c>
      <c r="F419">
        <v>146</v>
      </c>
      <c r="G419">
        <v>9</v>
      </c>
      <c r="H419" t="str">
        <f>INDEX(Bar_data!$A$3:$B$140,MATCH(C419,Bar_data!$A$3:$A$140,FALSE),2)</f>
        <v>Trust057</v>
      </c>
      <c r="I419" t="str">
        <f>INDEX(TrustCAHUB_map!$A$2:$D$139,MATCH($C419,TrustCAHUB_map!$A$2:$A$139,FALSE),3)</f>
        <v>South East London</v>
      </c>
      <c r="J419" t="str">
        <f>INDEX(TrustCAHUB_map!$A$2:$D$139,MATCH($C419,TrustCAHUB_map!$A$2:$A$139,FALSE),4)</f>
        <v>London</v>
      </c>
    </row>
    <row r="420" spans="1:10" x14ac:dyDescent="0.3">
      <c r="A420" t="str">
        <f t="shared" si="6"/>
        <v>'RJ12015Not assigned18-49'</v>
      </c>
      <c r="B420">
        <v>2015</v>
      </c>
      <c r="C420" t="s">
        <v>219</v>
      </c>
      <c r="D420" t="s">
        <v>477</v>
      </c>
      <c r="E420" t="s">
        <v>153</v>
      </c>
      <c r="F420">
        <v>46</v>
      </c>
      <c r="G420">
        <v>0</v>
      </c>
      <c r="H420" t="str">
        <f>INDEX(Bar_data!$A$3:$B$140,MATCH(C420,Bar_data!$A$3:$A$140,FALSE),2)</f>
        <v>Trust057</v>
      </c>
      <c r="I420" t="str">
        <f>INDEX(TrustCAHUB_map!$A$2:$D$139,MATCH($C420,TrustCAHUB_map!$A$2:$A$139,FALSE),3)</f>
        <v>South East London</v>
      </c>
      <c r="J420" t="str">
        <f>INDEX(TrustCAHUB_map!$A$2:$D$139,MATCH($C420,TrustCAHUB_map!$A$2:$A$139,FALSE),4)</f>
        <v>London</v>
      </c>
    </row>
    <row r="421" spans="1:10" x14ac:dyDescent="0.3">
      <c r="A421" t="str">
        <f t="shared" si="6"/>
        <v>'RJ12015Palliative50-69'</v>
      </c>
      <c r="B421">
        <v>2015</v>
      </c>
      <c r="C421" t="s">
        <v>219</v>
      </c>
      <c r="D421" t="s">
        <v>8</v>
      </c>
      <c r="E421" t="s">
        <v>627</v>
      </c>
      <c r="F421">
        <v>654</v>
      </c>
      <c r="G421">
        <v>44</v>
      </c>
      <c r="H421" t="str">
        <f>INDEX(Bar_data!$A$3:$B$140,MATCH(C421,Bar_data!$A$3:$A$140,FALSE),2)</f>
        <v>Trust057</v>
      </c>
      <c r="I421" t="str">
        <f>INDEX(TrustCAHUB_map!$A$2:$D$139,MATCH($C421,TrustCAHUB_map!$A$2:$A$139,FALSE),3)</f>
        <v>South East London</v>
      </c>
      <c r="J421" t="str">
        <f>INDEX(TrustCAHUB_map!$A$2:$D$139,MATCH($C421,TrustCAHUB_map!$A$2:$A$139,FALSE),4)</f>
        <v>London</v>
      </c>
    </row>
    <row r="422" spans="1:10" x14ac:dyDescent="0.3">
      <c r="A422" t="str">
        <f t="shared" si="6"/>
        <v>'RJ12015Curative50-69'</v>
      </c>
      <c r="B422">
        <v>2015</v>
      </c>
      <c r="C422" t="s">
        <v>219</v>
      </c>
      <c r="D422" t="s">
        <v>7</v>
      </c>
      <c r="E422" t="s">
        <v>627</v>
      </c>
      <c r="F422">
        <v>417</v>
      </c>
      <c r="G422">
        <v>8</v>
      </c>
      <c r="H422" t="str">
        <f>INDEX(Bar_data!$A$3:$B$140,MATCH(C422,Bar_data!$A$3:$A$140,FALSE),2)</f>
        <v>Trust057</v>
      </c>
      <c r="I422" t="str">
        <f>INDEX(TrustCAHUB_map!$A$2:$D$139,MATCH($C422,TrustCAHUB_map!$A$2:$A$139,FALSE),3)</f>
        <v>South East London</v>
      </c>
      <c r="J422" t="str">
        <f>INDEX(TrustCAHUB_map!$A$2:$D$139,MATCH($C422,TrustCAHUB_map!$A$2:$A$139,FALSE),4)</f>
        <v>London</v>
      </c>
    </row>
    <row r="423" spans="1:10" x14ac:dyDescent="0.3">
      <c r="A423" t="str">
        <f t="shared" si="6"/>
        <v>'RJ12015Not assigned50-69'</v>
      </c>
      <c r="B423">
        <v>2015</v>
      </c>
      <c r="C423" t="s">
        <v>219</v>
      </c>
      <c r="D423" t="s">
        <v>477</v>
      </c>
      <c r="E423" t="s">
        <v>627</v>
      </c>
      <c r="F423">
        <v>106</v>
      </c>
      <c r="G423">
        <v>2</v>
      </c>
      <c r="H423" t="str">
        <f>INDEX(Bar_data!$A$3:$B$140,MATCH(C423,Bar_data!$A$3:$A$140,FALSE),2)</f>
        <v>Trust057</v>
      </c>
      <c r="I423" t="str">
        <f>INDEX(TrustCAHUB_map!$A$2:$D$139,MATCH($C423,TrustCAHUB_map!$A$2:$A$139,FALSE),3)</f>
        <v>South East London</v>
      </c>
      <c r="J423" t="str">
        <f>INDEX(TrustCAHUB_map!$A$2:$D$139,MATCH($C423,TrustCAHUB_map!$A$2:$A$139,FALSE),4)</f>
        <v>London</v>
      </c>
    </row>
    <row r="424" spans="1:10" x14ac:dyDescent="0.3">
      <c r="A424" t="str">
        <f t="shared" si="6"/>
        <v>'RJ12015Curative70+'</v>
      </c>
      <c r="B424">
        <v>2015</v>
      </c>
      <c r="C424" t="s">
        <v>219</v>
      </c>
      <c r="D424" t="s">
        <v>7</v>
      </c>
      <c r="E424" t="s">
        <v>628</v>
      </c>
      <c r="F424">
        <v>200</v>
      </c>
      <c r="G424">
        <v>3</v>
      </c>
      <c r="H424" t="str">
        <f>INDEX(Bar_data!$A$3:$B$140,MATCH(C424,Bar_data!$A$3:$A$140,FALSE),2)</f>
        <v>Trust057</v>
      </c>
      <c r="I424" t="str">
        <f>INDEX(TrustCAHUB_map!$A$2:$D$139,MATCH($C424,TrustCAHUB_map!$A$2:$A$139,FALSE),3)</f>
        <v>South East London</v>
      </c>
      <c r="J424" t="str">
        <f>INDEX(TrustCAHUB_map!$A$2:$D$139,MATCH($C424,TrustCAHUB_map!$A$2:$A$139,FALSE),4)</f>
        <v>London</v>
      </c>
    </row>
    <row r="425" spans="1:10" x14ac:dyDescent="0.3">
      <c r="A425" t="str">
        <f t="shared" si="6"/>
        <v>'RJ12015Palliative70+'</v>
      </c>
      <c r="B425">
        <v>2015</v>
      </c>
      <c r="C425" t="s">
        <v>219</v>
      </c>
      <c r="D425" t="s">
        <v>8</v>
      </c>
      <c r="E425" t="s">
        <v>628</v>
      </c>
      <c r="F425">
        <v>449</v>
      </c>
      <c r="G425">
        <v>26</v>
      </c>
      <c r="H425" t="str">
        <f>INDEX(Bar_data!$A$3:$B$140,MATCH(C425,Bar_data!$A$3:$A$140,FALSE),2)</f>
        <v>Trust057</v>
      </c>
      <c r="I425" t="str">
        <f>INDEX(TrustCAHUB_map!$A$2:$D$139,MATCH($C425,TrustCAHUB_map!$A$2:$A$139,FALSE),3)</f>
        <v>South East London</v>
      </c>
      <c r="J425" t="str">
        <f>INDEX(TrustCAHUB_map!$A$2:$D$139,MATCH($C425,TrustCAHUB_map!$A$2:$A$139,FALSE),4)</f>
        <v>London</v>
      </c>
    </row>
    <row r="426" spans="1:10" x14ac:dyDescent="0.3">
      <c r="A426" t="str">
        <f t="shared" si="6"/>
        <v>'RJ12015Not assigned70+'</v>
      </c>
      <c r="B426">
        <v>2015</v>
      </c>
      <c r="C426" t="s">
        <v>219</v>
      </c>
      <c r="D426" t="s">
        <v>477</v>
      </c>
      <c r="E426" t="s">
        <v>628</v>
      </c>
      <c r="F426">
        <v>50</v>
      </c>
      <c r="G426">
        <v>1</v>
      </c>
      <c r="H426" t="str">
        <f>INDEX(Bar_data!$A$3:$B$140,MATCH(C426,Bar_data!$A$3:$A$140,FALSE),2)</f>
        <v>Trust057</v>
      </c>
      <c r="I426" t="str">
        <f>INDEX(TrustCAHUB_map!$A$2:$D$139,MATCH($C426,TrustCAHUB_map!$A$2:$A$139,FALSE),3)</f>
        <v>South East London</v>
      </c>
      <c r="J426" t="str">
        <f>INDEX(TrustCAHUB_map!$A$2:$D$139,MATCH($C426,TrustCAHUB_map!$A$2:$A$139,FALSE),4)</f>
        <v>London</v>
      </c>
    </row>
    <row r="427" spans="1:10" x14ac:dyDescent="0.3">
      <c r="A427" t="str">
        <f t="shared" si="6"/>
        <v>'RJ22015Curative18-49'</v>
      </c>
      <c r="B427">
        <v>2015</v>
      </c>
      <c r="C427" t="s">
        <v>220</v>
      </c>
      <c r="D427" t="s">
        <v>7</v>
      </c>
      <c r="E427" t="s">
        <v>153</v>
      </c>
      <c r="F427">
        <v>57</v>
      </c>
      <c r="G427">
        <v>1</v>
      </c>
      <c r="H427" t="str">
        <f>INDEX(Bar_data!$A$3:$B$140,MATCH(C427,Bar_data!$A$3:$A$140,FALSE),2)</f>
        <v>Trust058</v>
      </c>
      <c r="I427" t="str">
        <f>INDEX(TrustCAHUB_map!$A$2:$D$139,MATCH($C427,TrustCAHUB_map!$A$2:$A$139,FALSE),3)</f>
        <v>South East London</v>
      </c>
      <c r="J427" t="str">
        <f>INDEX(TrustCAHUB_map!$A$2:$D$139,MATCH($C427,TrustCAHUB_map!$A$2:$A$139,FALSE),4)</f>
        <v>London</v>
      </c>
    </row>
    <row r="428" spans="1:10" x14ac:dyDescent="0.3">
      <c r="A428" t="str">
        <f t="shared" si="6"/>
        <v>'RJ22015Palliative18-49'</v>
      </c>
      <c r="B428">
        <v>2015</v>
      </c>
      <c r="C428" t="s">
        <v>220</v>
      </c>
      <c r="D428" t="s">
        <v>8</v>
      </c>
      <c r="E428" t="s">
        <v>153</v>
      </c>
      <c r="F428">
        <v>21</v>
      </c>
      <c r="G428">
        <v>1</v>
      </c>
      <c r="H428" t="str">
        <f>INDEX(Bar_data!$A$3:$B$140,MATCH(C428,Bar_data!$A$3:$A$140,FALSE),2)</f>
        <v>Trust058</v>
      </c>
      <c r="I428" t="str">
        <f>INDEX(TrustCAHUB_map!$A$2:$D$139,MATCH($C428,TrustCAHUB_map!$A$2:$A$139,FALSE),3)</f>
        <v>South East London</v>
      </c>
      <c r="J428" t="str">
        <f>INDEX(TrustCAHUB_map!$A$2:$D$139,MATCH($C428,TrustCAHUB_map!$A$2:$A$139,FALSE),4)</f>
        <v>London</v>
      </c>
    </row>
    <row r="429" spans="1:10" x14ac:dyDescent="0.3">
      <c r="A429" t="str">
        <f t="shared" si="6"/>
        <v>'RJ22015Palliative50-69'</v>
      </c>
      <c r="B429">
        <v>2015</v>
      </c>
      <c r="C429" t="s">
        <v>220</v>
      </c>
      <c r="D429" t="s">
        <v>8</v>
      </c>
      <c r="E429" t="s">
        <v>627</v>
      </c>
      <c r="F429">
        <v>102</v>
      </c>
      <c r="G429">
        <v>9</v>
      </c>
      <c r="H429" t="str">
        <f>INDEX(Bar_data!$A$3:$B$140,MATCH(C429,Bar_data!$A$3:$A$140,FALSE),2)</f>
        <v>Trust058</v>
      </c>
      <c r="I429" t="str">
        <f>INDEX(TrustCAHUB_map!$A$2:$D$139,MATCH($C429,TrustCAHUB_map!$A$2:$A$139,FALSE),3)</f>
        <v>South East London</v>
      </c>
      <c r="J429" t="str">
        <f>INDEX(TrustCAHUB_map!$A$2:$D$139,MATCH($C429,TrustCAHUB_map!$A$2:$A$139,FALSE),4)</f>
        <v>London</v>
      </c>
    </row>
    <row r="430" spans="1:10" x14ac:dyDescent="0.3">
      <c r="A430" t="str">
        <f t="shared" si="6"/>
        <v>'RJ22015Curative50-69'</v>
      </c>
      <c r="B430">
        <v>2015</v>
      </c>
      <c r="C430" t="s">
        <v>220</v>
      </c>
      <c r="D430" t="s">
        <v>7</v>
      </c>
      <c r="E430" t="s">
        <v>627</v>
      </c>
      <c r="F430">
        <v>87</v>
      </c>
      <c r="G430">
        <v>1</v>
      </c>
      <c r="H430" t="str">
        <f>INDEX(Bar_data!$A$3:$B$140,MATCH(C430,Bar_data!$A$3:$A$140,FALSE),2)</f>
        <v>Trust058</v>
      </c>
      <c r="I430" t="str">
        <f>INDEX(TrustCAHUB_map!$A$2:$D$139,MATCH($C430,TrustCAHUB_map!$A$2:$A$139,FALSE),3)</f>
        <v>South East London</v>
      </c>
      <c r="J430" t="str">
        <f>INDEX(TrustCAHUB_map!$A$2:$D$139,MATCH($C430,TrustCAHUB_map!$A$2:$A$139,FALSE),4)</f>
        <v>London</v>
      </c>
    </row>
    <row r="431" spans="1:10" x14ac:dyDescent="0.3">
      <c r="A431" t="str">
        <f t="shared" si="6"/>
        <v>'RJ22015Palliative70+'</v>
      </c>
      <c r="B431">
        <v>2015</v>
      </c>
      <c r="C431" t="s">
        <v>220</v>
      </c>
      <c r="D431" t="s">
        <v>8</v>
      </c>
      <c r="E431" t="s">
        <v>628</v>
      </c>
      <c r="F431">
        <v>90</v>
      </c>
      <c r="G431">
        <v>16</v>
      </c>
      <c r="H431" t="str">
        <f>INDEX(Bar_data!$A$3:$B$140,MATCH(C431,Bar_data!$A$3:$A$140,FALSE),2)</f>
        <v>Trust058</v>
      </c>
      <c r="I431" t="str">
        <f>INDEX(TrustCAHUB_map!$A$2:$D$139,MATCH($C431,TrustCAHUB_map!$A$2:$A$139,FALSE),3)</f>
        <v>South East London</v>
      </c>
      <c r="J431" t="str">
        <f>INDEX(TrustCAHUB_map!$A$2:$D$139,MATCH($C431,TrustCAHUB_map!$A$2:$A$139,FALSE),4)</f>
        <v>London</v>
      </c>
    </row>
    <row r="432" spans="1:10" x14ac:dyDescent="0.3">
      <c r="A432" t="str">
        <f t="shared" si="6"/>
        <v>'RJ22015Curative70+'</v>
      </c>
      <c r="B432">
        <v>2015</v>
      </c>
      <c r="C432" t="s">
        <v>220</v>
      </c>
      <c r="D432" t="s">
        <v>7</v>
      </c>
      <c r="E432" t="s">
        <v>628</v>
      </c>
      <c r="F432">
        <v>57</v>
      </c>
      <c r="G432">
        <v>3</v>
      </c>
      <c r="H432" t="str">
        <f>INDEX(Bar_data!$A$3:$B$140,MATCH(C432,Bar_data!$A$3:$A$140,FALSE),2)</f>
        <v>Trust058</v>
      </c>
      <c r="I432" t="str">
        <f>INDEX(TrustCAHUB_map!$A$2:$D$139,MATCH($C432,TrustCAHUB_map!$A$2:$A$139,FALSE),3)</f>
        <v>South East London</v>
      </c>
      <c r="J432" t="str">
        <f>INDEX(TrustCAHUB_map!$A$2:$D$139,MATCH($C432,TrustCAHUB_map!$A$2:$A$139,FALSE),4)</f>
        <v>London</v>
      </c>
    </row>
    <row r="433" spans="1:10" x14ac:dyDescent="0.3">
      <c r="A433" t="str">
        <f t="shared" si="6"/>
        <v>'RJ62015Curative18-49'</v>
      </c>
      <c r="B433">
        <v>2015</v>
      </c>
      <c r="C433" t="s">
        <v>221</v>
      </c>
      <c r="D433" t="s">
        <v>7</v>
      </c>
      <c r="E433" t="s">
        <v>153</v>
      </c>
      <c r="F433">
        <v>2</v>
      </c>
      <c r="G433">
        <v>0</v>
      </c>
      <c r="H433" t="str">
        <f>INDEX(Bar_data!$A$3:$B$140,MATCH(C433,Bar_data!$A$3:$A$140,FALSE),2)</f>
        <v>Trust059</v>
      </c>
      <c r="I433" t="str">
        <f>INDEX(TrustCAHUB_map!$A$2:$D$139,MATCH($C433,TrustCAHUB_map!$A$2:$A$139,FALSE),3)</f>
        <v>North West and South West London</v>
      </c>
      <c r="J433" t="str">
        <f>INDEX(TrustCAHUB_map!$A$2:$D$139,MATCH($C433,TrustCAHUB_map!$A$2:$A$139,FALSE),4)</f>
        <v>London</v>
      </c>
    </row>
    <row r="434" spans="1:10" x14ac:dyDescent="0.3">
      <c r="A434" t="str">
        <f t="shared" si="6"/>
        <v>'RJ62015Palliative18-49'</v>
      </c>
      <c r="B434">
        <v>2015</v>
      </c>
      <c r="C434" t="s">
        <v>221</v>
      </c>
      <c r="D434" t="s">
        <v>8</v>
      </c>
      <c r="E434" t="s">
        <v>153</v>
      </c>
      <c r="F434">
        <v>3</v>
      </c>
      <c r="G434">
        <v>0</v>
      </c>
      <c r="H434" t="str">
        <f>INDEX(Bar_data!$A$3:$B$140,MATCH(C434,Bar_data!$A$3:$A$140,FALSE),2)</f>
        <v>Trust059</v>
      </c>
      <c r="I434" t="str">
        <f>INDEX(TrustCAHUB_map!$A$2:$D$139,MATCH($C434,TrustCAHUB_map!$A$2:$A$139,FALSE),3)</f>
        <v>North West and South West London</v>
      </c>
      <c r="J434" t="str">
        <f>INDEX(TrustCAHUB_map!$A$2:$D$139,MATCH($C434,TrustCAHUB_map!$A$2:$A$139,FALSE),4)</f>
        <v>London</v>
      </c>
    </row>
    <row r="435" spans="1:10" x14ac:dyDescent="0.3">
      <c r="A435" t="str">
        <f t="shared" si="6"/>
        <v>'RJ62015Palliative50-69'</v>
      </c>
      <c r="B435">
        <v>2015</v>
      </c>
      <c r="C435" t="s">
        <v>221</v>
      </c>
      <c r="D435" t="s">
        <v>8</v>
      </c>
      <c r="E435" t="s">
        <v>627</v>
      </c>
      <c r="F435">
        <v>10</v>
      </c>
      <c r="G435">
        <v>0</v>
      </c>
      <c r="H435" t="str">
        <f>INDEX(Bar_data!$A$3:$B$140,MATCH(C435,Bar_data!$A$3:$A$140,FALSE),2)</f>
        <v>Trust059</v>
      </c>
      <c r="I435" t="str">
        <f>INDEX(TrustCAHUB_map!$A$2:$D$139,MATCH($C435,TrustCAHUB_map!$A$2:$A$139,FALSE),3)</f>
        <v>North West and South West London</v>
      </c>
      <c r="J435" t="str">
        <f>INDEX(TrustCAHUB_map!$A$2:$D$139,MATCH($C435,TrustCAHUB_map!$A$2:$A$139,FALSE),4)</f>
        <v>London</v>
      </c>
    </row>
    <row r="436" spans="1:10" x14ac:dyDescent="0.3">
      <c r="A436" t="str">
        <f t="shared" si="6"/>
        <v>'RJ62015Not assigned50-69'</v>
      </c>
      <c r="B436">
        <v>2015</v>
      </c>
      <c r="C436" t="s">
        <v>221</v>
      </c>
      <c r="D436" t="s">
        <v>477</v>
      </c>
      <c r="E436" t="s">
        <v>627</v>
      </c>
      <c r="F436">
        <v>2</v>
      </c>
      <c r="G436">
        <v>0</v>
      </c>
      <c r="H436" t="str">
        <f>INDEX(Bar_data!$A$3:$B$140,MATCH(C436,Bar_data!$A$3:$A$140,FALSE),2)</f>
        <v>Trust059</v>
      </c>
      <c r="I436" t="str">
        <f>INDEX(TrustCAHUB_map!$A$2:$D$139,MATCH($C436,TrustCAHUB_map!$A$2:$A$139,FALSE),3)</f>
        <v>North West and South West London</v>
      </c>
      <c r="J436" t="str">
        <f>INDEX(TrustCAHUB_map!$A$2:$D$139,MATCH($C436,TrustCAHUB_map!$A$2:$A$139,FALSE),4)</f>
        <v>London</v>
      </c>
    </row>
    <row r="437" spans="1:10" x14ac:dyDescent="0.3">
      <c r="A437" t="str">
        <f t="shared" si="6"/>
        <v>'RJ62015Curative50-69'</v>
      </c>
      <c r="B437">
        <v>2015</v>
      </c>
      <c r="C437" t="s">
        <v>221</v>
      </c>
      <c r="D437" t="s">
        <v>7</v>
      </c>
      <c r="E437" t="s">
        <v>627</v>
      </c>
      <c r="F437">
        <v>3</v>
      </c>
      <c r="G437">
        <v>0</v>
      </c>
      <c r="H437" t="str">
        <f>INDEX(Bar_data!$A$3:$B$140,MATCH(C437,Bar_data!$A$3:$A$140,FALSE),2)</f>
        <v>Trust059</v>
      </c>
      <c r="I437" t="str">
        <f>INDEX(TrustCAHUB_map!$A$2:$D$139,MATCH($C437,TrustCAHUB_map!$A$2:$A$139,FALSE),3)</f>
        <v>North West and South West London</v>
      </c>
      <c r="J437" t="str">
        <f>INDEX(TrustCAHUB_map!$A$2:$D$139,MATCH($C437,TrustCAHUB_map!$A$2:$A$139,FALSE),4)</f>
        <v>London</v>
      </c>
    </row>
    <row r="438" spans="1:10" x14ac:dyDescent="0.3">
      <c r="A438" t="str">
        <f t="shared" si="6"/>
        <v>'RJ62015Curative70+'</v>
      </c>
      <c r="B438">
        <v>2015</v>
      </c>
      <c r="C438" t="s">
        <v>221</v>
      </c>
      <c r="D438" t="s">
        <v>7</v>
      </c>
      <c r="E438" t="s">
        <v>628</v>
      </c>
      <c r="F438">
        <v>4</v>
      </c>
      <c r="G438">
        <v>0</v>
      </c>
      <c r="H438" t="str">
        <f>INDEX(Bar_data!$A$3:$B$140,MATCH(C438,Bar_data!$A$3:$A$140,FALSE),2)</f>
        <v>Trust059</v>
      </c>
      <c r="I438" t="str">
        <f>INDEX(TrustCAHUB_map!$A$2:$D$139,MATCH($C438,TrustCAHUB_map!$A$2:$A$139,FALSE),3)</f>
        <v>North West and South West London</v>
      </c>
      <c r="J438" t="str">
        <f>INDEX(TrustCAHUB_map!$A$2:$D$139,MATCH($C438,TrustCAHUB_map!$A$2:$A$139,FALSE),4)</f>
        <v>London</v>
      </c>
    </row>
    <row r="439" spans="1:10" x14ac:dyDescent="0.3">
      <c r="A439" t="str">
        <f t="shared" si="6"/>
        <v>'RJ62015Not assigned70+'</v>
      </c>
      <c r="B439">
        <v>2015</v>
      </c>
      <c r="C439" t="s">
        <v>221</v>
      </c>
      <c r="D439" t="s">
        <v>477</v>
      </c>
      <c r="E439" t="s">
        <v>628</v>
      </c>
      <c r="F439">
        <v>8</v>
      </c>
      <c r="G439">
        <v>0</v>
      </c>
      <c r="H439" t="str">
        <f>INDEX(Bar_data!$A$3:$B$140,MATCH(C439,Bar_data!$A$3:$A$140,FALSE),2)</f>
        <v>Trust059</v>
      </c>
      <c r="I439" t="str">
        <f>INDEX(TrustCAHUB_map!$A$2:$D$139,MATCH($C439,TrustCAHUB_map!$A$2:$A$139,FALSE),3)</f>
        <v>North West and South West London</v>
      </c>
      <c r="J439" t="str">
        <f>INDEX(TrustCAHUB_map!$A$2:$D$139,MATCH($C439,TrustCAHUB_map!$A$2:$A$139,FALSE),4)</f>
        <v>London</v>
      </c>
    </row>
    <row r="440" spans="1:10" x14ac:dyDescent="0.3">
      <c r="A440" t="str">
        <f t="shared" si="6"/>
        <v>'RJ62015Palliative70+'</v>
      </c>
      <c r="B440">
        <v>2015</v>
      </c>
      <c r="C440" t="s">
        <v>221</v>
      </c>
      <c r="D440" t="s">
        <v>8</v>
      </c>
      <c r="E440" t="s">
        <v>628</v>
      </c>
      <c r="F440">
        <v>9</v>
      </c>
      <c r="G440">
        <v>0</v>
      </c>
      <c r="H440" t="str">
        <f>INDEX(Bar_data!$A$3:$B$140,MATCH(C440,Bar_data!$A$3:$A$140,FALSE),2)</f>
        <v>Trust059</v>
      </c>
      <c r="I440" t="str">
        <f>INDEX(TrustCAHUB_map!$A$2:$D$139,MATCH($C440,TrustCAHUB_map!$A$2:$A$139,FALSE),3)</f>
        <v>North West and South West London</v>
      </c>
      <c r="J440" t="str">
        <f>INDEX(TrustCAHUB_map!$A$2:$D$139,MATCH($C440,TrustCAHUB_map!$A$2:$A$139,FALSE),4)</f>
        <v>London</v>
      </c>
    </row>
    <row r="441" spans="1:10" x14ac:dyDescent="0.3">
      <c r="A441" t="str">
        <f t="shared" si="6"/>
        <v>'RJ72015Curative18-49'</v>
      </c>
      <c r="B441">
        <v>2015</v>
      </c>
      <c r="C441" t="s">
        <v>222</v>
      </c>
      <c r="D441" t="s">
        <v>7</v>
      </c>
      <c r="E441" t="s">
        <v>153</v>
      </c>
      <c r="F441">
        <v>102</v>
      </c>
      <c r="G441">
        <v>2</v>
      </c>
      <c r="H441" t="str">
        <f>INDEX(Bar_data!$A$3:$B$140,MATCH(C441,Bar_data!$A$3:$A$140,FALSE),2)</f>
        <v>Trust060</v>
      </c>
      <c r="I441" t="str">
        <f>INDEX(TrustCAHUB_map!$A$2:$D$139,MATCH($C441,TrustCAHUB_map!$A$2:$A$139,FALSE),3)</f>
        <v>North West and South West London</v>
      </c>
      <c r="J441" t="str">
        <f>INDEX(TrustCAHUB_map!$A$2:$D$139,MATCH($C441,TrustCAHUB_map!$A$2:$A$139,FALSE),4)</f>
        <v>London</v>
      </c>
    </row>
    <row r="442" spans="1:10" x14ac:dyDescent="0.3">
      <c r="A442" t="str">
        <f t="shared" si="6"/>
        <v>'RJ72015Palliative18-49'</v>
      </c>
      <c r="B442">
        <v>2015</v>
      </c>
      <c r="C442" t="s">
        <v>222</v>
      </c>
      <c r="D442" t="s">
        <v>8</v>
      </c>
      <c r="E442" t="s">
        <v>153</v>
      </c>
      <c r="F442">
        <v>62</v>
      </c>
      <c r="G442">
        <v>6</v>
      </c>
      <c r="H442" t="str">
        <f>INDEX(Bar_data!$A$3:$B$140,MATCH(C442,Bar_data!$A$3:$A$140,FALSE),2)</f>
        <v>Trust060</v>
      </c>
      <c r="I442" t="str">
        <f>INDEX(TrustCAHUB_map!$A$2:$D$139,MATCH($C442,TrustCAHUB_map!$A$2:$A$139,FALSE),3)</f>
        <v>North West and South West London</v>
      </c>
      <c r="J442" t="str">
        <f>INDEX(TrustCAHUB_map!$A$2:$D$139,MATCH($C442,TrustCAHUB_map!$A$2:$A$139,FALSE),4)</f>
        <v>London</v>
      </c>
    </row>
    <row r="443" spans="1:10" x14ac:dyDescent="0.3">
      <c r="A443" t="str">
        <f t="shared" si="6"/>
        <v>'RJ72015Curative50-69'</v>
      </c>
      <c r="B443">
        <v>2015</v>
      </c>
      <c r="C443" t="s">
        <v>222</v>
      </c>
      <c r="D443" t="s">
        <v>7</v>
      </c>
      <c r="E443" t="s">
        <v>627</v>
      </c>
      <c r="F443">
        <v>155</v>
      </c>
      <c r="G443">
        <v>2</v>
      </c>
      <c r="H443" t="str">
        <f>INDEX(Bar_data!$A$3:$B$140,MATCH(C443,Bar_data!$A$3:$A$140,FALSE),2)</f>
        <v>Trust060</v>
      </c>
      <c r="I443" t="str">
        <f>INDEX(TrustCAHUB_map!$A$2:$D$139,MATCH($C443,TrustCAHUB_map!$A$2:$A$139,FALSE),3)</f>
        <v>North West and South West London</v>
      </c>
      <c r="J443" t="str">
        <f>INDEX(TrustCAHUB_map!$A$2:$D$139,MATCH($C443,TrustCAHUB_map!$A$2:$A$139,FALSE),4)</f>
        <v>London</v>
      </c>
    </row>
    <row r="444" spans="1:10" x14ac:dyDescent="0.3">
      <c r="A444" t="str">
        <f t="shared" si="6"/>
        <v>'RJ72015Palliative50-69'</v>
      </c>
      <c r="B444">
        <v>2015</v>
      </c>
      <c r="C444" t="s">
        <v>222</v>
      </c>
      <c r="D444" t="s">
        <v>8</v>
      </c>
      <c r="E444" t="s">
        <v>627</v>
      </c>
      <c r="F444">
        <v>215</v>
      </c>
      <c r="G444">
        <v>18</v>
      </c>
      <c r="H444" t="str">
        <f>INDEX(Bar_data!$A$3:$B$140,MATCH(C444,Bar_data!$A$3:$A$140,FALSE),2)</f>
        <v>Trust060</v>
      </c>
      <c r="I444" t="str">
        <f>INDEX(TrustCAHUB_map!$A$2:$D$139,MATCH($C444,TrustCAHUB_map!$A$2:$A$139,FALSE),3)</f>
        <v>North West and South West London</v>
      </c>
      <c r="J444" t="str">
        <f>INDEX(TrustCAHUB_map!$A$2:$D$139,MATCH($C444,TrustCAHUB_map!$A$2:$A$139,FALSE),4)</f>
        <v>London</v>
      </c>
    </row>
    <row r="445" spans="1:10" x14ac:dyDescent="0.3">
      <c r="A445" t="str">
        <f t="shared" si="6"/>
        <v>'RJ72015Curative70+'</v>
      </c>
      <c r="B445">
        <v>2015</v>
      </c>
      <c r="C445" t="s">
        <v>222</v>
      </c>
      <c r="D445" t="s">
        <v>7</v>
      </c>
      <c r="E445" t="s">
        <v>628</v>
      </c>
      <c r="F445">
        <v>60</v>
      </c>
      <c r="G445">
        <v>1</v>
      </c>
      <c r="H445" t="str">
        <f>INDEX(Bar_data!$A$3:$B$140,MATCH(C445,Bar_data!$A$3:$A$140,FALSE),2)</f>
        <v>Trust060</v>
      </c>
      <c r="I445" t="str">
        <f>INDEX(TrustCAHUB_map!$A$2:$D$139,MATCH($C445,TrustCAHUB_map!$A$2:$A$139,FALSE),3)</f>
        <v>North West and South West London</v>
      </c>
      <c r="J445" t="str">
        <f>INDEX(TrustCAHUB_map!$A$2:$D$139,MATCH($C445,TrustCAHUB_map!$A$2:$A$139,FALSE),4)</f>
        <v>London</v>
      </c>
    </row>
    <row r="446" spans="1:10" x14ac:dyDescent="0.3">
      <c r="A446" t="str">
        <f t="shared" si="6"/>
        <v>'RJ72015Palliative70+'</v>
      </c>
      <c r="B446">
        <v>2015</v>
      </c>
      <c r="C446" t="s">
        <v>222</v>
      </c>
      <c r="D446" t="s">
        <v>8</v>
      </c>
      <c r="E446" t="s">
        <v>628</v>
      </c>
      <c r="F446">
        <v>172</v>
      </c>
      <c r="G446">
        <v>7</v>
      </c>
      <c r="H446" t="str">
        <f>INDEX(Bar_data!$A$3:$B$140,MATCH(C446,Bar_data!$A$3:$A$140,FALSE),2)</f>
        <v>Trust060</v>
      </c>
      <c r="I446" t="str">
        <f>INDEX(TrustCAHUB_map!$A$2:$D$139,MATCH($C446,TrustCAHUB_map!$A$2:$A$139,FALSE),3)</f>
        <v>North West and South West London</v>
      </c>
      <c r="J446" t="str">
        <f>INDEX(TrustCAHUB_map!$A$2:$D$139,MATCH($C446,TrustCAHUB_map!$A$2:$A$139,FALSE),4)</f>
        <v>London</v>
      </c>
    </row>
    <row r="447" spans="1:10" x14ac:dyDescent="0.3">
      <c r="A447" t="str">
        <f t="shared" si="6"/>
        <v>'RJC2015Curative18-49'</v>
      </c>
      <c r="B447">
        <v>2015</v>
      </c>
      <c r="C447" t="s">
        <v>223</v>
      </c>
      <c r="D447" t="s">
        <v>7</v>
      </c>
      <c r="E447" t="s">
        <v>153</v>
      </c>
      <c r="F447">
        <v>42</v>
      </c>
      <c r="G447">
        <v>0</v>
      </c>
      <c r="H447" t="str">
        <f>INDEX(Bar_data!$A$3:$B$140,MATCH(C447,Bar_data!$A$3:$A$140,FALSE),2)</f>
        <v>Trust061</v>
      </c>
      <c r="I447" t="str">
        <f>INDEX(TrustCAHUB_map!$A$2:$D$139,MATCH($C447,TrustCAHUB_map!$A$2:$A$139,FALSE),3)</f>
        <v>West Midlands</v>
      </c>
      <c r="J447" t="str">
        <f>INDEX(TrustCAHUB_map!$A$2:$D$139,MATCH($C447,TrustCAHUB_map!$A$2:$A$139,FALSE),4)</f>
        <v>West Midlands</v>
      </c>
    </row>
    <row r="448" spans="1:10" x14ac:dyDescent="0.3">
      <c r="A448" t="str">
        <f t="shared" si="6"/>
        <v>'RJC2015Palliative18-49'</v>
      </c>
      <c r="B448">
        <v>2015</v>
      </c>
      <c r="C448" t="s">
        <v>223</v>
      </c>
      <c r="D448" t="s">
        <v>8</v>
      </c>
      <c r="E448" t="s">
        <v>153</v>
      </c>
      <c r="F448">
        <v>10</v>
      </c>
      <c r="G448">
        <v>0</v>
      </c>
      <c r="H448" t="str">
        <f>INDEX(Bar_data!$A$3:$B$140,MATCH(C448,Bar_data!$A$3:$A$140,FALSE),2)</f>
        <v>Trust061</v>
      </c>
      <c r="I448" t="str">
        <f>INDEX(TrustCAHUB_map!$A$2:$D$139,MATCH($C448,TrustCAHUB_map!$A$2:$A$139,FALSE),3)</f>
        <v>West Midlands</v>
      </c>
      <c r="J448" t="str">
        <f>INDEX(TrustCAHUB_map!$A$2:$D$139,MATCH($C448,TrustCAHUB_map!$A$2:$A$139,FALSE),4)</f>
        <v>West Midlands</v>
      </c>
    </row>
    <row r="449" spans="1:10" x14ac:dyDescent="0.3">
      <c r="A449" t="str">
        <f t="shared" si="6"/>
        <v>'RJC2015Palliative50-69'</v>
      </c>
      <c r="B449">
        <v>2015</v>
      </c>
      <c r="C449" t="s">
        <v>223</v>
      </c>
      <c r="D449" t="s">
        <v>8</v>
      </c>
      <c r="E449" t="s">
        <v>627</v>
      </c>
      <c r="F449">
        <v>100</v>
      </c>
      <c r="G449">
        <v>9</v>
      </c>
      <c r="H449" t="str">
        <f>INDEX(Bar_data!$A$3:$B$140,MATCH(C449,Bar_data!$A$3:$A$140,FALSE),2)</f>
        <v>Trust061</v>
      </c>
      <c r="I449" t="str">
        <f>INDEX(TrustCAHUB_map!$A$2:$D$139,MATCH($C449,TrustCAHUB_map!$A$2:$A$139,FALSE),3)</f>
        <v>West Midlands</v>
      </c>
      <c r="J449" t="str">
        <f>INDEX(TrustCAHUB_map!$A$2:$D$139,MATCH($C449,TrustCAHUB_map!$A$2:$A$139,FALSE),4)</f>
        <v>West Midlands</v>
      </c>
    </row>
    <row r="450" spans="1:10" x14ac:dyDescent="0.3">
      <c r="A450" t="str">
        <f t="shared" si="6"/>
        <v>'RJC2015Curative50-69'</v>
      </c>
      <c r="B450">
        <v>2015</v>
      </c>
      <c r="C450" t="s">
        <v>223</v>
      </c>
      <c r="D450" t="s">
        <v>7</v>
      </c>
      <c r="E450" t="s">
        <v>627</v>
      </c>
      <c r="F450">
        <v>130</v>
      </c>
      <c r="G450">
        <v>0</v>
      </c>
      <c r="H450" t="str">
        <f>INDEX(Bar_data!$A$3:$B$140,MATCH(C450,Bar_data!$A$3:$A$140,FALSE),2)</f>
        <v>Trust061</v>
      </c>
      <c r="I450" t="str">
        <f>INDEX(TrustCAHUB_map!$A$2:$D$139,MATCH($C450,TrustCAHUB_map!$A$2:$A$139,FALSE),3)</f>
        <v>West Midlands</v>
      </c>
      <c r="J450" t="str">
        <f>INDEX(TrustCAHUB_map!$A$2:$D$139,MATCH($C450,TrustCAHUB_map!$A$2:$A$139,FALSE),4)</f>
        <v>West Midlands</v>
      </c>
    </row>
    <row r="451" spans="1:10" x14ac:dyDescent="0.3">
      <c r="A451" t="str">
        <f t="shared" ref="A451:A514" si="7">"'"&amp;C451&amp;B451&amp;D451&amp;E451&amp;"'"</f>
        <v>'RJC2015Curative70+'</v>
      </c>
      <c r="B451">
        <v>2015</v>
      </c>
      <c r="C451" t="s">
        <v>223</v>
      </c>
      <c r="D451" t="s">
        <v>7</v>
      </c>
      <c r="E451" t="s">
        <v>628</v>
      </c>
      <c r="F451">
        <v>63</v>
      </c>
      <c r="G451">
        <v>4</v>
      </c>
      <c r="H451" t="str">
        <f>INDEX(Bar_data!$A$3:$B$140,MATCH(C451,Bar_data!$A$3:$A$140,FALSE),2)</f>
        <v>Trust061</v>
      </c>
      <c r="I451" t="str">
        <f>INDEX(TrustCAHUB_map!$A$2:$D$139,MATCH($C451,TrustCAHUB_map!$A$2:$A$139,FALSE),3)</f>
        <v>West Midlands</v>
      </c>
      <c r="J451" t="str">
        <f>INDEX(TrustCAHUB_map!$A$2:$D$139,MATCH($C451,TrustCAHUB_map!$A$2:$A$139,FALSE),4)</f>
        <v>West Midlands</v>
      </c>
    </row>
    <row r="452" spans="1:10" x14ac:dyDescent="0.3">
      <c r="A452" t="str">
        <f t="shared" si="7"/>
        <v>'RJC2015Palliative70+'</v>
      </c>
      <c r="B452">
        <v>2015</v>
      </c>
      <c r="C452" t="s">
        <v>223</v>
      </c>
      <c r="D452" t="s">
        <v>8</v>
      </c>
      <c r="E452" t="s">
        <v>628</v>
      </c>
      <c r="F452">
        <v>98</v>
      </c>
      <c r="G452">
        <v>10</v>
      </c>
      <c r="H452" t="str">
        <f>INDEX(Bar_data!$A$3:$B$140,MATCH(C452,Bar_data!$A$3:$A$140,FALSE),2)</f>
        <v>Trust061</v>
      </c>
      <c r="I452" t="str">
        <f>INDEX(TrustCAHUB_map!$A$2:$D$139,MATCH($C452,TrustCAHUB_map!$A$2:$A$139,FALSE),3)</f>
        <v>West Midlands</v>
      </c>
      <c r="J452" t="str">
        <f>INDEX(TrustCAHUB_map!$A$2:$D$139,MATCH($C452,TrustCAHUB_map!$A$2:$A$139,FALSE),4)</f>
        <v>West Midlands</v>
      </c>
    </row>
    <row r="453" spans="1:10" x14ac:dyDescent="0.3">
      <c r="A453" t="str">
        <f t="shared" si="7"/>
        <v>'RJC2015Not assigned70+'</v>
      </c>
      <c r="B453">
        <v>2015</v>
      </c>
      <c r="C453" t="s">
        <v>223</v>
      </c>
      <c r="D453" t="s">
        <v>477</v>
      </c>
      <c r="E453" t="s">
        <v>628</v>
      </c>
      <c r="F453">
        <v>1</v>
      </c>
      <c r="G453">
        <v>0</v>
      </c>
      <c r="H453" t="str">
        <f>INDEX(Bar_data!$A$3:$B$140,MATCH(C453,Bar_data!$A$3:$A$140,FALSE),2)</f>
        <v>Trust061</v>
      </c>
      <c r="I453" t="str">
        <f>INDEX(TrustCAHUB_map!$A$2:$D$139,MATCH($C453,TrustCAHUB_map!$A$2:$A$139,FALSE),3)</f>
        <v>West Midlands</v>
      </c>
      <c r="J453" t="str">
        <f>INDEX(TrustCAHUB_map!$A$2:$D$139,MATCH($C453,TrustCAHUB_map!$A$2:$A$139,FALSE),4)</f>
        <v>West Midlands</v>
      </c>
    </row>
    <row r="454" spans="1:10" x14ac:dyDescent="0.3">
      <c r="A454" t="str">
        <f t="shared" si="7"/>
        <v>'RJE2015Curative18-49'</v>
      </c>
      <c r="B454">
        <v>2015</v>
      </c>
      <c r="C454" t="s">
        <v>224</v>
      </c>
      <c r="D454" t="s">
        <v>7</v>
      </c>
      <c r="E454" t="s">
        <v>153</v>
      </c>
      <c r="F454">
        <v>144</v>
      </c>
      <c r="G454">
        <v>0</v>
      </c>
      <c r="H454" t="str">
        <f>INDEX(Bar_data!$A$3:$B$140,MATCH(C454,Bar_data!$A$3:$A$140,FALSE),2)</f>
        <v>Trust062</v>
      </c>
      <c r="I454" t="str">
        <f>INDEX(TrustCAHUB_map!$A$2:$D$139,MATCH($C454,TrustCAHUB_map!$A$2:$A$139,FALSE),3)</f>
        <v>West Midlands</v>
      </c>
      <c r="J454" t="str">
        <f>INDEX(TrustCAHUB_map!$A$2:$D$139,MATCH($C454,TrustCAHUB_map!$A$2:$A$139,FALSE),4)</f>
        <v>West Midlands</v>
      </c>
    </row>
    <row r="455" spans="1:10" x14ac:dyDescent="0.3">
      <c r="A455" t="str">
        <f t="shared" si="7"/>
        <v>'RJE2015Palliative18-49'</v>
      </c>
      <c r="B455">
        <v>2015</v>
      </c>
      <c r="C455" t="s">
        <v>224</v>
      </c>
      <c r="D455" t="s">
        <v>8</v>
      </c>
      <c r="E455" t="s">
        <v>153</v>
      </c>
      <c r="F455">
        <v>93</v>
      </c>
      <c r="G455">
        <v>9</v>
      </c>
      <c r="H455" t="str">
        <f>INDEX(Bar_data!$A$3:$B$140,MATCH(C455,Bar_data!$A$3:$A$140,FALSE),2)</f>
        <v>Trust062</v>
      </c>
      <c r="I455" t="str">
        <f>INDEX(TrustCAHUB_map!$A$2:$D$139,MATCH($C455,TrustCAHUB_map!$A$2:$A$139,FALSE),3)</f>
        <v>West Midlands</v>
      </c>
      <c r="J455" t="str">
        <f>INDEX(TrustCAHUB_map!$A$2:$D$139,MATCH($C455,TrustCAHUB_map!$A$2:$A$139,FALSE),4)</f>
        <v>West Midlands</v>
      </c>
    </row>
    <row r="456" spans="1:10" x14ac:dyDescent="0.3">
      <c r="A456" t="str">
        <f t="shared" si="7"/>
        <v>'RJE2015Not assigned18-49'</v>
      </c>
      <c r="B456">
        <v>2015</v>
      </c>
      <c r="C456" t="s">
        <v>224</v>
      </c>
      <c r="D456" t="s">
        <v>477</v>
      </c>
      <c r="E456" t="s">
        <v>153</v>
      </c>
      <c r="F456">
        <v>2</v>
      </c>
      <c r="G456">
        <v>0</v>
      </c>
      <c r="H456" t="str">
        <f>INDEX(Bar_data!$A$3:$B$140,MATCH(C456,Bar_data!$A$3:$A$140,FALSE),2)</f>
        <v>Trust062</v>
      </c>
      <c r="I456" t="str">
        <f>INDEX(TrustCAHUB_map!$A$2:$D$139,MATCH($C456,TrustCAHUB_map!$A$2:$A$139,FALSE),3)</f>
        <v>West Midlands</v>
      </c>
      <c r="J456" t="str">
        <f>INDEX(TrustCAHUB_map!$A$2:$D$139,MATCH($C456,TrustCAHUB_map!$A$2:$A$139,FALSE),4)</f>
        <v>West Midlands</v>
      </c>
    </row>
    <row r="457" spans="1:10" x14ac:dyDescent="0.3">
      <c r="A457" t="str">
        <f t="shared" si="7"/>
        <v>'RJE2015Palliative50-69'</v>
      </c>
      <c r="B457">
        <v>2015</v>
      </c>
      <c r="C457" t="s">
        <v>224</v>
      </c>
      <c r="D457" t="s">
        <v>8</v>
      </c>
      <c r="E457" t="s">
        <v>627</v>
      </c>
      <c r="F457">
        <v>502</v>
      </c>
      <c r="G457">
        <v>38</v>
      </c>
      <c r="H457" t="str">
        <f>INDEX(Bar_data!$A$3:$B$140,MATCH(C457,Bar_data!$A$3:$A$140,FALSE),2)</f>
        <v>Trust062</v>
      </c>
      <c r="I457" t="str">
        <f>INDEX(TrustCAHUB_map!$A$2:$D$139,MATCH($C457,TrustCAHUB_map!$A$2:$A$139,FALSE),3)</f>
        <v>West Midlands</v>
      </c>
      <c r="J457" t="str">
        <f>INDEX(TrustCAHUB_map!$A$2:$D$139,MATCH($C457,TrustCAHUB_map!$A$2:$A$139,FALSE),4)</f>
        <v>West Midlands</v>
      </c>
    </row>
    <row r="458" spans="1:10" x14ac:dyDescent="0.3">
      <c r="A458" t="str">
        <f t="shared" si="7"/>
        <v>'RJE2015Curative50-69'</v>
      </c>
      <c r="B458">
        <v>2015</v>
      </c>
      <c r="C458" t="s">
        <v>224</v>
      </c>
      <c r="D458" t="s">
        <v>7</v>
      </c>
      <c r="E458" t="s">
        <v>627</v>
      </c>
      <c r="F458">
        <v>323</v>
      </c>
      <c r="G458">
        <v>5</v>
      </c>
      <c r="H458" t="str">
        <f>INDEX(Bar_data!$A$3:$B$140,MATCH(C458,Bar_data!$A$3:$A$140,FALSE),2)</f>
        <v>Trust062</v>
      </c>
      <c r="I458" t="str">
        <f>INDEX(TrustCAHUB_map!$A$2:$D$139,MATCH($C458,TrustCAHUB_map!$A$2:$A$139,FALSE),3)</f>
        <v>West Midlands</v>
      </c>
      <c r="J458" t="str">
        <f>INDEX(TrustCAHUB_map!$A$2:$D$139,MATCH($C458,TrustCAHUB_map!$A$2:$A$139,FALSE),4)</f>
        <v>West Midlands</v>
      </c>
    </row>
    <row r="459" spans="1:10" x14ac:dyDescent="0.3">
      <c r="A459" t="str">
        <f t="shared" si="7"/>
        <v>'RJE2015Not assigned50-69'</v>
      </c>
      <c r="B459">
        <v>2015</v>
      </c>
      <c r="C459" t="s">
        <v>224</v>
      </c>
      <c r="D459" t="s">
        <v>477</v>
      </c>
      <c r="E459" t="s">
        <v>627</v>
      </c>
      <c r="F459">
        <v>8</v>
      </c>
      <c r="G459">
        <v>0</v>
      </c>
      <c r="H459" t="str">
        <f>INDEX(Bar_data!$A$3:$B$140,MATCH(C459,Bar_data!$A$3:$A$140,FALSE),2)</f>
        <v>Trust062</v>
      </c>
      <c r="I459" t="str">
        <f>INDEX(TrustCAHUB_map!$A$2:$D$139,MATCH($C459,TrustCAHUB_map!$A$2:$A$139,FALSE),3)</f>
        <v>West Midlands</v>
      </c>
      <c r="J459" t="str">
        <f>INDEX(TrustCAHUB_map!$A$2:$D$139,MATCH($C459,TrustCAHUB_map!$A$2:$A$139,FALSE),4)</f>
        <v>West Midlands</v>
      </c>
    </row>
    <row r="460" spans="1:10" x14ac:dyDescent="0.3">
      <c r="A460" t="str">
        <f t="shared" si="7"/>
        <v>'RJE2015Not assigned70+'</v>
      </c>
      <c r="B460">
        <v>2015</v>
      </c>
      <c r="C460" t="s">
        <v>224</v>
      </c>
      <c r="D460" t="s">
        <v>477</v>
      </c>
      <c r="E460" t="s">
        <v>628</v>
      </c>
      <c r="F460">
        <v>3</v>
      </c>
      <c r="G460">
        <v>0</v>
      </c>
      <c r="H460" t="str">
        <f>INDEX(Bar_data!$A$3:$B$140,MATCH(C460,Bar_data!$A$3:$A$140,FALSE),2)</f>
        <v>Trust062</v>
      </c>
      <c r="I460" t="str">
        <f>INDEX(TrustCAHUB_map!$A$2:$D$139,MATCH($C460,TrustCAHUB_map!$A$2:$A$139,FALSE),3)</f>
        <v>West Midlands</v>
      </c>
      <c r="J460" t="str">
        <f>INDEX(TrustCAHUB_map!$A$2:$D$139,MATCH($C460,TrustCAHUB_map!$A$2:$A$139,FALSE),4)</f>
        <v>West Midlands</v>
      </c>
    </row>
    <row r="461" spans="1:10" x14ac:dyDescent="0.3">
      <c r="A461" t="str">
        <f t="shared" si="7"/>
        <v>'RJE2015Palliative70+'</v>
      </c>
      <c r="B461">
        <v>2015</v>
      </c>
      <c r="C461" t="s">
        <v>224</v>
      </c>
      <c r="D461" t="s">
        <v>8</v>
      </c>
      <c r="E461" t="s">
        <v>628</v>
      </c>
      <c r="F461">
        <v>377</v>
      </c>
      <c r="G461">
        <v>38</v>
      </c>
      <c r="H461" t="str">
        <f>INDEX(Bar_data!$A$3:$B$140,MATCH(C461,Bar_data!$A$3:$A$140,FALSE),2)</f>
        <v>Trust062</v>
      </c>
      <c r="I461" t="str">
        <f>INDEX(TrustCAHUB_map!$A$2:$D$139,MATCH($C461,TrustCAHUB_map!$A$2:$A$139,FALSE),3)</f>
        <v>West Midlands</v>
      </c>
      <c r="J461" t="str">
        <f>INDEX(TrustCAHUB_map!$A$2:$D$139,MATCH($C461,TrustCAHUB_map!$A$2:$A$139,FALSE),4)</f>
        <v>West Midlands</v>
      </c>
    </row>
    <row r="462" spans="1:10" x14ac:dyDescent="0.3">
      <c r="A462" t="str">
        <f t="shared" si="7"/>
        <v>'RJE2015Curative70+'</v>
      </c>
      <c r="B462">
        <v>2015</v>
      </c>
      <c r="C462" t="s">
        <v>224</v>
      </c>
      <c r="D462" t="s">
        <v>7</v>
      </c>
      <c r="E462" t="s">
        <v>628</v>
      </c>
      <c r="F462">
        <v>155</v>
      </c>
      <c r="G462">
        <v>4</v>
      </c>
      <c r="H462" t="str">
        <f>INDEX(Bar_data!$A$3:$B$140,MATCH(C462,Bar_data!$A$3:$A$140,FALSE),2)</f>
        <v>Trust062</v>
      </c>
      <c r="I462" t="str">
        <f>INDEX(TrustCAHUB_map!$A$2:$D$139,MATCH($C462,TrustCAHUB_map!$A$2:$A$139,FALSE),3)</f>
        <v>West Midlands</v>
      </c>
      <c r="J462" t="str">
        <f>INDEX(TrustCAHUB_map!$A$2:$D$139,MATCH($C462,TrustCAHUB_map!$A$2:$A$139,FALSE),4)</f>
        <v>West Midlands</v>
      </c>
    </row>
    <row r="463" spans="1:10" x14ac:dyDescent="0.3">
      <c r="A463" t="str">
        <f t="shared" si="7"/>
        <v>'RJL2015Palliative18-49'</v>
      </c>
      <c r="B463">
        <v>2015</v>
      </c>
      <c r="C463" t="s">
        <v>225</v>
      </c>
      <c r="D463" t="s">
        <v>8</v>
      </c>
      <c r="E463" t="s">
        <v>153</v>
      </c>
      <c r="F463">
        <v>4</v>
      </c>
      <c r="G463">
        <v>0</v>
      </c>
      <c r="H463" t="str">
        <f>INDEX(Bar_data!$A$3:$B$140,MATCH(C463,Bar_data!$A$3:$A$140,FALSE),2)</f>
        <v>Trust064</v>
      </c>
      <c r="I463" t="str">
        <f>INDEX(TrustCAHUB_map!$A$2:$D$139,MATCH($C463,TrustCAHUB_map!$A$2:$A$139,FALSE),3)</f>
        <v>Humber, Coast and Vale</v>
      </c>
      <c r="J463" t="str">
        <f>INDEX(TrustCAHUB_map!$A$2:$D$139,MATCH($C463,TrustCAHUB_map!$A$2:$A$139,FALSE),4)</f>
        <v>Yorkshire and Humber</v>
      </c>
    </row>
    <row r="464" spans="1:10" x14ac:dyDescent="0.3">
      <c r="A464" t="str">
        <f t="shared" si="7"/>
        <v>'RJL2015Curative18-49'</v>
      </c>
      <c r="B464">
        <v>2015</v>
      </c>
      <c r="C464" t="s">
        <v>225</v>
      </c>
      <c r="D464" t="s">
        <v>7</v>
      </c>
      <c r="E464" t="s">
        <v>153</v>
      </c>
      <c r="F464">
        <v>11</v>
      </c>
      <c r="G464">
        <v>0</v>
      </c>
      <c r="H464" t="str">
        <f>INDEX(Bar_data!$A$3:$B$140,MATCH(C464,Bar_data!$A$3:$A$140,FALSE),2)</f>
        <v>Trust064</v>
      </c>
      <c r="I464" t="str">
        <f>INDEX(TrustCAHUB_map!$A$2:$D$139,MATCH($C464,TrustCAHUB_map!$A$2:$A$139,FALSE),3)</f>
        <v>Humber, Coast and Vale</v>
      </c>
      <c r="J464" t="str">
        <f>INDEX(TrustCAHUB_map!$A$2:$D$139,MATCH($C464,TrustCAHUB_map!$A$2:$A$139,FALSE),4)</f>
        <v>Yorkshire and Humber</v>
      </c>
    </row>
    <row r="465" spans="1:10" x14ac:dyDescent="0.3">
      <c r="A465" t="str">
        <f t="shared" si="7"/>
        <v>'RJL2015Palliative50-69'</v>
      </c>
      <c r="B465">
        <v>2015</v>
      </c>
      <c r="C465" t="s">
        <v>225</v>
      </c>
      <c r="D465" t="s">
        <v>8</v>
      </c>
      <c r="E465" t="s">
        <v>627</v>
      </c>
      <c r="F465">
        <v>31</v>
      </c>
      <c r="G465">
        <v>1</v>
      </c>
      <c r="H465" t="str">
        <f>INDEX(Bar_data!$A$3:$B$140,MATCH(C465,Bar_data!$A$3:$A$140,FALSE),2)</f>
        <v>Trust064</v>
      </c>
      <c r="I465" t="str">
        <f>INDEX(TrustCAHUB_map!$A$2:$D$139,MATCH($C465,TrustCAHUB_map!$A$2:$A$139,FALSE),3)</f>
        <v>Humber, Coast and Vale</v>
      </c>
      <c r="J465" t="str">
        <f>INDEX(TrustCAHUB_map!$A$2:$D$139,MATCH($C465,TrustCAHUB_map!$A$2:$A$139,FALSE),4)</f>
        <v>Yorkshire and Humber</v>
      </c>
    </row>
    <row r="466" spans="1:10" x14ac:dyDescent="0.3">
      <c r="A466" t="str">
        <f t="shared" si="7"/>
        <v>'RJL2015Curative50-69'</v>
      </c>
      <c r="B466">
        <v>2015</v>
      </c>
      <c r="C466" t="s">
        <v>225</v>
      </c>
      <c r="D466" t="s">
        <v>7</v>
      </c>
      <c r="E466" t="s">
        <v>627</v>
      </c>
      <c r="F466">
        <v>46</v>
      </c>
      <c r="G466">
        <v>0</v>
      </c>
      <c r="H466" t="str">
        <f>INDEX(Bar_data!$A$3:$B$140,MATCH(C466,Bar_data!$A$3:$A$140,FALSE),2)</f>
        <v>Trust064</v>
      </c>
      <c r="I466" t="str">
        <f>INDEX(TrustCAHUB_map!$A$2:$D$139,MATCH($C466,TrustCAHUB_map!$A$2:$A$139,FALSE),3)</f>
        <v>Humber, Coast and Vale</v>
      </c>
      <c r="J466" t="str">
        <f>INDEX(TrustCAHUB_map!$A$2:$D$139,MATCH($C466,TrustCAHUB_map!$A$2:$A$139,FALSE),4)</f>
        <v>Yorkshire and Humber</v>
      </c>
    </row>
    <row r="467" spans="1:10" x14ac:dyDescent="0.3">
      <c r="A467" t="str">
        <f t="shared" si="7"/>
        <v>'RJL2015Not assigned70+'</v>
      </c>
      <c r="B467">
        <v>2015</v>
      </c>
      <c r="C467" t="s">
        <v>225</v>
      </c>
      <c r="D467" t="s">
        <v>477</v>
      </c>
      <c r="E467" t="s">
        <v>628</v>
      </c>
      <c r="F467">
        <v>1</v>
      </c>
      <c r="G467">
        <v>0</v>
      </c>
      <c r="H467" t="str">
        <f>INDEX(Bar_data!$A$3:$B$140,MATCH(C467,Bar_data!$A$3:$A$140,FALSE),2)</f>
        <v>Trust064</v>
      </c>
      <c r="I467" t="str">
        <f>INDEX(TrustCAHUB_map!$A$2:$D$139,MATCH($C467,TrustCAHUB_map!$A$2:$A$139,FALSE),3)</f>
        <v>Humber, Coast and Vale</v>
      </c>
      <c r="J467" t="str">
        <f>INDEX(TrustCAHUB_map!$A$2:$D$139,MATCH($C467,TrustCAHUB_map!$A$2:$A$139,FALSE),4)</f>
        <v>Yorkshire and Humber</v>
      </c>
    </row>
    <row r="468" spans="1:10" x14ac:dyDescent="0.3">
      <c r="A468" t="str">
        <f t="shared" si="7"/>
        <v>'RJL2015Palliative70+'</v>
      </c>
      <c r="B468">
        <v>2015</v>
      </c>
      <c r="C468" t="s">
        <v>225</v>
      </c>
      <c r="D468" t="s">
        <v>8</v>
      </c>
      <c r="E468" t="s">
        <v>628</v>
      </c>
      <c r="F468">
        <v>38</v>
      </c>
      <c r="G468">
        <v>3</v>
      </c>
      <c r="H468" t="str">
        <f>INDEX(Bar_data!$A$3:$B$140,MATCH(C468,Bar_data!$A$3:$A$140,FALSE),2)</f>
        <v>Trust064</v>
      </c>
      <c r="I468" t="str">
        <f>INDEX(TrustCAHUB_map!$A$2:$D$139,MATCH($C468,TrustCAHUB_map!$A$2:$A$139,FALSE),3)</f>
        <v>Humber, Coast and Vale</v>
      </c>
      <c r="J468" t="str">
        <f>INDEX(TrustCAHUB_map!$A$2:$D$139,MATCH($C468,TrustCAHUB_map!$A$2:$A$139,FALSE),4)</f>
        <v>Yorkshire and Humber</v>
      </c>
    </row>
    <row r="469" spans="1:10" x14ac:dyDescent="0.3">
      <c r="A469" t="str">
        <f t="shared" si="7"/>
        <v>'RJL2015Curative70+'</v>
      </c>
      <c r="B469">
        <v>2015</v>
      </c>
      <c r="C469" t="s">
        <v>225</v>
      </c>
      <c r="D469" t="s">
        <v>7</v>
      </c>
      <c r="E469" t="s">
        <v>628</v>
      </c>
      <c r="F469">
        <v>43</v>
      </c>
      <c r="G469">
        <v>0</v>
      </c>
      <c r="H469" t="str">
        <f>INDEX(Bar_data!$A$3:$B$140,MATCH(C469,Bar_data!$A$3:$A$140,FALSE),2)</f>
        <v>Trust064</v>
      </c>
      <c r="I469" t="str">
        <f>INDEX(TrustCAHUB_map!$A$2:$D$139,MATCH($C469,TrustCAHUB_map!$A$2:$A$139,FALSE),3)</f>
        <v>Humber, Coast and Vale</v>
      </c>
      <c r="J469" t="str">
        <f>INDEX(TrustCAHUB_map!$A$2:$D$139,MATCH($C469,TrustCAHUB_map!$A$2:$A$139,FALSE),4)</f>
        <v>Yorkshire and Humber</v>
      </c>
    </row>
    <row r="470" spans="1:10" x14ac:dyDescent="0.3">
      <c r="A470" t="str">
        <f t="shared" si="7"/>
        <v>'RJN2015Not assigned18-49'</v>
      </c>
      <c r="B470">
        <v>2015</v>
      </c>
      <c r="C470" t="s">
        <v>226</v>
      </c>
      <c r="D470" t="s">
        <v>477</v>
      </c>
      <c r="E470" t="s">
        <v>153</v>
      </c>
      <c r="F470">
        <v>1</v>
      </c>
      <c r="G470">
        <v>0</v>
      </c>
      <c r="H470" t="str">
        <f>INDEX(Bar_data!$A$3:$B$140,MATCH(C470,Bar_data!$A$3:$A$140,FALSE),2)</f>
        <v>Trust065</v>
      </c>
      <c r="I470" t="str">
        <f>INDEX(TrustCAHUB_map!$A$2:$D$139,MATCH($C470,TrustCAHUB_map!$A$2:$A$139,FALSE),3)</f>
        <v>Cheshire and Merseyside</v>
      </c>
      <c r="J470" t="str">
        <f>INDEX(TrustCAHUB_map!$A$2:$D$139,MATCH($C470,TrustCAHUB_map!$A$2:$A$139,FALSE),4)</f>
        <v>North West</v>
      </c>
    </row>
    <row r="471" spans="1:10" x14ac:dyDescent="0.3">
      <c r="A471" t="str">
        <f t="shared" si="7"/>
        <v>'RJN2015Curative18-49'</v>
      </c>
      <c r="B471">
        <v>2015</v>
      </c>
      <c r="C471" t="s">
        <v>226</v>
      </c>
      <c r="D471" t="s">
        <v>7</v>
      </c>
      <c r="E471" t="s">
        <v>153</v>
      </c>
      <c r="F471">
        <v>3</v>
      </c>
      <c r="G471">
        <v>0</v>
      </c>
      <c r="H471" t="str">
        <f>INDEX(Bar_data!$A$3:$B$140,MATCH(C471,Bar_data!$A$3:$A$140,FALSE),2)</f>
        <v>Trust065</v>
      </c>
      <c r="I471" t="str">
        <f>INDEX(TrustCAHUB_map!$A$2:$D$139,MATCH($C471,TrustCAHUB_map!$A$2:$A$139,FALSE),3)</f>
        <v>Cheshire and Merseyside</v>
      </c>
      <c r="J471" t="str">
        <f>INDEX(TrustCAHUB_map!$A$2:$D$139,MATCH($C471,TrustCAHUB_map!$A$2:$A$139,FALSE),4)</f>
        <v>North West</v>
      </c>
    </row>
    <row r="472" spans="1:10" x14ac:dyDescent="0.3">
      <c r="A472" t="str">
        <f t="shared" si="7"/>
        <v>'RJN2015Palliative50-69'</v>
      </c>
      <c r="B472">
        <v>2015</v>
      </c>
      <c r="C472" t="s">
        <v>226</v>
      </c>
      <c r="D472" t="s">
        <v>8</v>
      </c>
      <c r="E472" t="s">
        <v>627</v>
      </c>
      <c r="F472">
        <v>4</v>
      </c>
      <c r="G472">
        <v>0</v>
      </c>
      <c r="H472" t="str">
        <f>INDEX(Bar_data!$A$3:$B$140,MATCH(C472,Bar_data!$A$3:$A$140,FALSE),2)</f>
        <v>Trust065</v>
      </c>
      <c r="I472" t="str">
        <f>INDEX(TrustCAHUB_map!$A$2:$D$139,MATCH($C472,TrustCAHUB_map!$A$2:$A$139,FALSE),3)</f>
        <v>Cheshire and Merseyside</v>
      </c>
      <c r="J472" t="str">
        <f>INDEX(TrustCAHUB_map!$A$2:$D$139,MATCH($C472,TrustCAHUB_map!$A$2:$A$139,FALSE),4)</f>
        <v>North West</v>
      </c>
    </row>
    <row r="473" spans="1:10" x14ac:dyDescent="0.3">
      <c r="A473" t="str">
        <f t="shared" si="7"/>
        <v>'RJN2015Not assigned50-69'</v>
      </c>
      <c r="B473">
        <v>2015</v>
      </c>
      <c r="C473" t="s">
        <v>226</v>
      </c>
      <c r="D473" t="s">
        <v>477</v>
      </c>
      <c r="E473" t="s">
        <v>627</v>
      </c>
      <c r="F473">
        <v>8</v>
      </c>
      <c r="G473">
        <v>0</v>
      </c>
      <c r="H473" t="str">
        <f>INDEX(Bar_data!$A$3:$B$140,MATCH(C473,Bar_data!$A$3:$A$140,FALSE),2)</f>
        <v>Trust065</v>
      </c>
      <c r="I473" t="str">
        <f>INDEX(TrustCAHUB_map!$A$2:$D$139,MATCH($C473,TrustCAHUB_map!$A$2:$A$139,FALSE),3)</f>
        <v>Cheshire and Merseyside</v>
      </c>
      <c r="J473" t="str">
        <f>INDEX(TrustCAHUB_map!$A$2:$D$139,MATCH($C473,TrustCAHUB_map!$A$2:$A$139,FALSE),4)</f>
        <v>North West</v>
      </c>
    </row>
    <row r="474" spans="1:10" x14ac:dyDescent="0.3">
      <c r="A474" t="str">
        <f t="shared" si="7"/>
        <v>'RJN2015Curative50-69'</v>
      </c>
      <c r="B474">
        <v>2015</v>
      </c>
      <c r="C474" t="s">
        <v>226</v>
      </c>
      <c r="D474" t="s">
        <v>7</v>
      </c>
      <c r="E474" t="s">
        <v>627</v>
      </c>
      <c r="F474">
        <v>11</v>
      </c>
      <c r="G474">
        <v>0</v>
      </c>
      <c r="H474" t="str">
        <f>INDEX(Bar_data!$A$3:$B$140,MATCH(C474,Bar_data!$A$3:$A$140,FALSE),2)</f>
        <v>Trust065</v>
      </c>
      <c r="I474" t="str">
        <f>INDEX(TrustCAHUB_map!$A$2:$D$139,MATCH($C474,TrustCAHUB_map!$A$2:$A$139,FALSE),3)</f>
        <v>Cheshire and Merseyside</v>
      </c>
      <c r="J474" t="str">
        <f>INDEX(TrustCAHUB_map!$A$2:$D$139,MATCH($C474,TrustCAHUB_map!$A$2:$A$139,FALSE),4)</f>
        <v>North West</v>
      </c>
    </row>
    <row r="475" spans="1:10" x14ac:dyDescent="0.3">
      <c r="A475" t="str">
        <f t="shared" si="7"/>
        <v>'RJN2015Palliative70+'</v>
      </c>
      <c r="B475">
        <v>2015</v>
      </c>
      <c r="C475" t="s">
        <v>226</v>
      </c>
      <c r="D475" t="s">
        <v>8</v>
      </c>
      <c r="E475" t="s">
        <v>628</v>
      </c>
      <c r="F475">
        <v>6</v>
      </c>
      <c r="G475">
        <v>0</v>
      </c>
      <c r="H475" t="str">
        <f>INDEX(Bar_data!$A$3:$B$140,MATCH(C475,Bar_data!$A$3:$A$140,FALSE),2)</f>
        <v>Trust065</v>
      </c>
      <c r="I475" t="str">
        <f>INDEX(TrustCAHUB_map!$A$2:$D$139,MATCH($C475,TrustCAHUB_map!$A$2:$A$139,FALSE),3)</f>
        <v>Cheshire and Merseyside</v>
      </c>
      <c r="J475" t="str">
        <f>INDEX(TrustCAHUB_map!$A$2:$D$139,MATCH($C475,TrustCAHUB_map!$A$2:$A$139,FALSE),4)</f>
        <v>North West</v>
      </c>
    </row>
    <row r="476" spans="1:10" x14ac:dyDescent="0.3">
      <c r="A476" t="str">
        <f t="shared" si="7"/>
        <v>'RJN2015Not assigned70+'</v>
      </c>
      <c r="B476">
        <v>2015</v>
      </c>
      <c r="C476" t="s">
        <v>226</v>
      </c>
      <c r="D476" t="s">
        <v>477</v>
      </c>
      <c r="E476" t="s">
        <v>628</v>
      </c>
      <c r="F476">
        <v>7</v>
      </c>
      <c r="G476">
        <v>0</v>
      </c>
      <c r="H476" t="str">
        <f>INDEX(Bar_data!$A$3:$B$140,MATCH(C476,Bar_data!$A$3:$A$140,FALSE),2)</f>
        <v>Trust065</v>
      </c>
      <c r="I476" t="str">
        <f>INDEX(TrustCAHUB_map!$A$2:$D$139,MATCH($C476,TrustCAHUB_map!$A$2:$A$139,FALSE),3)</f>
        <v>Cheshire and Merseyside</v>
      </c>
      <c r="J476" t="str">
        <f>INDEX(TrustCAHUB_map!$A$2:$D$139,MATCH($C476,TrustCAHUB_map!$A$2:$A$139,FALSE),4)</f>
        <v>North West</v>
      </c>
    </row>
    <row r="477" spans="1:10" x14ac:dyDescent="0.3">
      <c r="A477" t="str">
        <f t="shared" si="7"/>
        <v>'RJN2015Curative70+'</v>
      </c>
      <c r="B477">
        <v>2015</v>
      </c>
      <c r="C477" t="s">
        <v>226</v>
      </c>
      <c r="D477" t="s">
        <v>7</v>
      </c>
      <c r="E477" t="s">
        <v>628</v>
      </c>
      <c r="F477">
        <v>10</v>
      </c>
      <c r="G477">
        <v>0</v>
      </c>
      <c r="H477" t="str">
        <f>INDEX(Bar_data!$A$3:$B$140,MATCH(C477,Bar_data!$A$3:$A$140,FALSE),2)</f>
        <v>Trust065</v>
      </c>
      <c r="I477" t="str">
        <f>INDEX(TrustCAHUB_map!$A$2:$D$139,MATCH($C477,TrustCAHUB_map!$A$2:$A$139,FALSE),3)</f>
        <v>Cheshire and Merseyside</v>
      </c>
      <c r="J477" t="str">
        <f>INDEX(TrustCAHUB_map!$A$2:$D$139,MATCH($C477,TrustCAHUB_map!$A$2:$A$139,FALSE),4)</f>
        <v>North West</v>
      </c>
    </row>
    <row r="478" spans="1:10" x14ac:dyDescent="0.3">
      <c r="A478" t="str">
        <f t="shared" si="7"/>
        <v>'RJR2015Curative18-49'</v>
      </c>
      <c r="B478">
        <v>2015</v>
      </c>
      <c r="C478" t="s">
        <v>227</v>
      </c>
      <c r="D478" t="s">
        <v>7</v>
      </c>
      <c r="E478" t="s">
        <v>153</v>
      </c>
      <c r="F478">
        <v>4</v>
      </c>
      <c r="G478">
        <v>0</v>
      </c>
      <c r="H478" t="str">
        <f>INDEX(Bar_data!$A$3:$B$140,MATCH(C478,Bar_data!$A$3:$A$140,FALSE),2)</f>
        <v>Trust066</v>
      </c>
      <c r="I478" t="str">
        <f>INDEX(TrustCAHUB_map!$A$2:$D$139,MATCH($C478,TrustCAHUB_map!$A$2:$A$139,FALSE),3)</f>
        <v>Cheshire and Merseyside</v>
      </c>
      <c r="J478" t="str">
        <f>INDEX(TrustCAHUB_map!$A$2:$D$139,MATCH($C478,TrustCAHUB_map!$A$2:$A$139,FALSE),4)</f>
        <v>North West</v>
      </c>
    </row>
    <row r="479" spans="1:10" x14ac:dyDescent="0.3">
      <c r="A479" t="str">
        <f t="shared" si="7"/>
        <v>'RJR2015Not assigned18-49'</v>
      </c>
      <c r="B479">
        <v>2015</v>
      </c>
      <c r="C479" t="s">
        <v>227</v>
      </c>
      <c r="D479" t="s">
        <v>477</v>
      </c>
      <c r="E479" t="s">
        <v>153</v>
      </c>
      <c r="F479">
        <v>4</v>
      </c>
      <c r="G479">
        <v>0</v>
      </c>
      <c r="H479" t="str">
        <f>INDEX(Bar_data!$A$3:$B$140,MATCH(C479,Bar_data!$A$3:$A$140,FALSE),2)</f>
        <v>Trust066</v>
      </c>
      <c r="I479" t="str">
        <f>INDEX(TrustCAHUB_map!$A$2:$D$139,MATCH($C479,TrustCAHUB_map!$A$2:$A$139,FALSE),3)</f>
        <v>Cheshire and Merseyside</v>
      </c>
      <c r="J479" t="str">
        <f>INDEX(TrustCAHUB_map!$A$2:$D$139,MATCH($C479,TrustCAHUB_map!$A$2:$A$139,FALSE),4)</f>
        <v>North West</v>
      </c>
    </row>
    <row r="480" spans="1:10" x14ac:dyDescent="0.3">
      <c r="A480" t="str">
        <f t="shared" si="7"/>
        <v>'RJR2015Palliative50-69'</v>
      </c>
      <c r="B480">
        <v>2015</v>
      </c>
      <c r="C480" t="s">
        <v>227</v>
      </c>
      <c r="D480" t="s">
        <v>8</v>
      </c>
      <c r="E480" t="s">
        <v>627</v>
      </c>
      <c r="F480">
        <v>11</v>
      </c>
      <c r="G480">
        <v>1</v>
      </c>
      <c r="H480" t="str">
        <f>INDEX(Bar_data!$A$3:$B$140,MATCH(C480,Bar_data!$A$3:$A$140,FALSE),2)</f>
        <v>Trust066</v>
      </c>
      <c r="I480" t="str">
        <f>INDEX(TrustCAHUB_map!$A$2:$D$139,MATCH($C480,TrustCAHUB_map!$A$2:$A$139,FALSE),3)</f>
        <v>Cheshire and Merseyside</v>
      </c>
      <c r="J480" t="str">
        <f>INDEX(TrustCAHUB_map!$A$2:$D$139,MATCH($C480,TrustCAHUB_map!$A$2:$A$139,FALSE),4)</f>
        <v>North West</v>
      </c>
    </row>
    <row r="481" spans="1:10" x14ac:dyDescent="0.3">
      <c r="A481" t="str">
        <f t="shared" si="7"/>
        <v>'RJR2015Curative50-69'</v>
      </c>
      <c r="B481">
        <v>2015</v>
      </c>
      <c r="C481" t="s">
        <v>227</v>
      </c>
      <c r="D481" t="s">
        <v>7</v>
      </c>
      <c r="E481" t="s">
        <v>627</v>
      </c>
      <c r="F481">
        <v>21</v>
      </c>
      <c r="G481">
        <v>1</v>
      </c>
      <c r="H481" t="str">
        <f>INDEX(Bar_data!$A$3:$B$140,MATCH(C481,Bar_data!$A$3:$A$140,FALSE),2)</f>
        <v>Trust066</v>
      </c>
      <c r="I481" t="str">
        <f>INDEX(TrustCAHUB_map!$A$2:$D$139,MATCH($C481,TrustCAHUB_map!$A$2:$A$139,FALSE),3)</f>
        <v>Cheshire and Merseyside</v>
      </c>
      <c r="J481" t="str">
        <f>INDEX(TrustCAHUB_map!$A$2:$D$139,MATCH($C481,TrustCAHUB_map!$A$2:$A$139,FALSE),4)</f>
        <v>North West</v>
      </c>
    </row>
    <row r="482" spans="1:10" x14ac:dyDescent="0.3">
      <c r="A482" t="str">
        <f t="shared" si="7"/>
        <v>'RJR2015Not assigned50-69'</v>
      </c>
      <c r="B482">
        <v>2015</v>
      </c>
      <c r="C482" t="s">
        <v>227</v>
      </c>
      <c r="D482" t="s">
        <v>477</v>
      </c>
      <c r="E482" t="s">
        <v>627</v>
      </c>
      <c r="F482">
        <v>15</v>
      </c>
      <c r="G482">
        <v>1</v>
      </c>
      <c r="H482" t="str">
        <f>INDEX(Bar_data!$A$3:$B$140,MATCH(C482,Bar_data!$A$3:$A$140,FALSE),2)</f>
        <v>Trust066</v>
      </c>
      <c r="I482" t="str">
        <f>INDEX(TrustCAHUB_map!$A$2:$D$139,MATCH($C482,TrustCAHUB_map!$A$2:$A$139,FALSE),3)</f>
        <v>Cheshire and Merseyside</v>
      </c>
      <c r="J482" t="str">
        <f>INDEX(TrustCAHUB_map!$A$2:$D$139,MATCH($C482,TrustCAHUB_map!$A$2:$A$139,FALSE),4)</f>
        <v>North West</v>
      </c>
    </row>
    <row r="483" spans="1:10" x14ac:dyDescent="0.3">
      <c r="A483" t="str">
        <f t="shared" si="7"/>
        <v>'RJR2015Curative70+'</v>
      </c>
      <c r="B483">
        <v>2015</v>
      </c>
      <c r="C483" t="s">
        <v>227</v>
      </c>
      <c r="D483" t="s">
        <v>7</v>
      </c>
      <c r="E483" t="s">
        <v>628</v>
      </c>
      <c r="F483">
        <v>7</v>
      </c>
      <c r="G483">
        <v>0</v>
      </c>
      <c r="H483" t="str">
        <f>INDEX(Bar_data!$A$3:$B$140,MATCH(C483,Bar_data!$A$3:$A$140,FALSE),2)</f>
        <v>Trust066</v>
      </c>
      <c r="I483" t="str">
        <f>INDEX(TrustCAHUB_map!$A$2:$D$139,MATCH($C483,TrustCAHUB_map!$A$2:$A$139,FALSE),3)</f>
        <v>Cheshire and Merseyside</v>
      </c>
      <c r="J483" t="str">
        <f>INDEX(TrustCAHUB_map!$A$2:$D$139,MATCH($C483,TrustCAHUB_map!$A$2:$A$139,FALSE),4)</f>
        <v>North West</v>
      </c>
    </row>
    <row r="484" spans="1:10" x14ac:dyDescent="0.3">
      <c r="A484" t="str">
        <f t="shared" si="7"/>
        <v>'RJR2015Not assigned70+'</v>
      </c>
      <c r="B484">
        <v>2015</v>
      </c>
      <c r="C484" t="s">
        <v>227</v>
      </c>
      <c r="D484" t="s">
        <v>477</v>
      </c>
      <c r="E484" t="s">
        <v>628</v>
      </c>
      <c r="F484">
        <v>14</v>
      </c>
      <c r="G484">
        <v>0</v>
      </c>
      <c r="H484" t="str">
        <f>INDEX(Bar_data!$A$3:$B$140,MATCH(C484,Bar_data!$A$3:$A$140,FALSE),2)</f>
        <v>Trust066</v>
      </c>
      <c r="I484" t="str">
        <f>INDEX(TrustCAHUB_map!$A$2:$D$139,MATCH($C484,TrustCAHUB_map!$A$2:$A$139,FALSE),3)</f>
        <v>Cheshire and Merseyside</v>
      </c>
      <c r="J484" t="str">
        <f>INDEX(TrustCAHUB_map!$A$2:$D$139,MATCH($C484,TrustCAHUB_map!$A$2:$A$139,FALSE),4)</f>
        <v>North West</v>
      </c>
    </row>
    <row r="485" spans="1:10" x14ac:dyDescent="0.3">
      <c r="A485" t="str">
        <f t="shared" si="7"/>
        <v>'RJR2015Palliative70+'</v>
      </c>
      <c r="B485">
        <v>2015</v>
      </c>
      <c r="C485" t="s">
        <v>227</v>
      </c>
      <c r="D485" t="s">
        <v>8</v>
      </c>
      <c r="E485" t="s">
        <v>628</v>
      </c>
      <c r="F485">
        <v>26</v>
      </c>
      <c r="G485">
        <v>3</v>
      </c>
      <c r="H485" t="str">
        <f>INDEX(Bar_data!$A$3:$B$140,MATCH(C485,Bar_data!$A$3:$A$140,FALSE),2)</f>
        <v>Trust066</v>
      </c>
      <c r="I485" t="str">
        <f>INDEX(TrustCAHUB_map!$A$2:$D$139,MATCH($C485,TrustCAHUB_map!$A$2:$A$139,FALSE),3)</f>
        <v>Cheshire and Merseyside</v>
      </c>
      <c r="J485" t="str">
        <f>INDEX(TrustCAHUB_map!$A$2:$D$139,MATCH($C485,TrustCAHUB_map!$A$2:$A$139,FALSE),4)</f>
        <v>North West</v>
      </c>
    </row>
    <row r="486" spans="1:10" x14ac:dyDescent="0.3">
      <c r="A486" t="str">
        <f t="shared" si="7"/>
        <v>'RJZ2015Palliative18-49'</v>
      </c>
      <c r="B486">
        <v>2015</v>
      </c>
      <c r="C486" t="s">
        <v>228</v>
      </c>
      <c r="D486" t="s">
        <v>8</v>
      </c>
      <c r="E486" t="s">
        <v>153</v>
      </c>
      <c r="F486">
        <v>26</v>
      </c>
      <c r="G486">
        <v>3</v>
      </c>
      <c r="H486" t="str">
        <f>INDEX(Bar_data!$A$3:$B$140,MATCH(C486,Bar_data!$A$3:$A$140,FALSE),2)</f>
        <v>Trust067</v>
      </c>
      <c r="I486" t="str">
        <f>INDEX(TrustCAHUB_map!$A$2:$D$139,MATCH($C486,TrustCAHUB_map!$A$2:$A$139,FALSE),3)</f>
        <v>South East London</v>
      </c>
      <c r="J486" t="str">
        <f>INDEX(TrustCAHUB_map!$A$2:$D$139,MATCH($C486,TrustCAHUB_map!$A$2:$A$139,FALSE),4)</f>
        <v>London</v>
      </c>
    </row>
    <row r="487" spans="1:10" x14ac:dyDescent="0.3">
      <c r="A487" t="str">
        <f t="shared" si="7"/>
        <v>'RJZ2015Curative18-49'</v>
      </c>
      <c r="B487">
        <v>2015</v>
      </c>
      <c r="C487" t="s">
        <v>228</v>
      </c>
      <c r="D487" t="s">
        <v>7</v>
      </c>
      <c r="E487" t="s">
        <v>153</v>
      </c>
      <c r="F487">
        <v>79</v>
      </c>
      <c r="G487">
        <v>0</v>
      </c>
      <c r="H487" t="str">
        <f>INDEX(Bar_data!$A$3:$B$140,MATCH(C487,Bar_data!$A$3:$A$140,FALSE),2)</f>
        <v>Trust067</v>
      </c>
      <c r="I487" t="str">
        <f>INDEX(TrustCAHUB_map!$A$2:$D$139,MATCH($C487,TrustCAHUB_map!$A$2:$A$139,FALSE),3)</f>
        <v>South East London</v>
      </c>
      <c r="J487" t="str">
        <f>INDEX(TrustCAHUB_map!$A$2:$D$139,MATCH($C487,TrustCAHUB_map!$A$2:$A$139,FALSE),4)</f>
        <v>London</v>
      </c>
    </row>
    <row r="488" spans="1:10" x14ac:dyDescent="0.3">
      <c r="A488" t="str">
        <f t="shared" si="7"/>
        <v>'RJZ2015Not assigned18-49'</v>
      </c>
      <c r="B488">
        <v>2015</v>
      </c>
      <c r="C488" t="s">
        <v>228</v>
      </c>
      <c r="D488" t="s">
        <v>477</v>
      </c>
      <c r="E488" t="s">
        <v>153</v>
      </c>
      <c r="F488">
        <v>6</v>
      </c>
      <c r="G488">
        <v>0</v>
      </c>
      <c r="H488" t="str">
        <f>INDEX(Bar_data!$A$3:$B$140,MATCH(C488,Bar_data!$A$3:$A$140,FALSE),2)</f>
        <v>Trust067</v>
      </c>
      <c r="I488" t="str">
        <f>INDEX(TrustCAHUB_map!$A$2:$D$139,MATCH($C488,TrustCAHUB_map!$A$2:$A$139,FALSE),3)</f>
        <v>South East London</v>
      </c>
      <c r="J488" t="str">
        <f>INDEX(TrustCAHUB_map!$A$2:$D$139,MATCH($C488,TrustCAHUB_map!$A$2:$A$139,FALSE),4)</f>
        <v>London</v>
      </c>
    </row>
    <row r="489" spans="1:10" x14ac:dyDescent="0.3">
      <c r="A489" t="str">
        <f t="shared" si="7"/>
        <v>'RJZ2015Curative50-69'</v>
      </c>
      <c r="B489">
        <v>2015</v>
      </c>
      <c r="C489" t="s">
        <v>228</v>
      </c>
      <c r="D489" t="s">
        <v>7</v>
      </c>
      <c r="E489" t="s">
        <v>627</v>
      </c>
      <c r="F489">
        <v>105</v>
      </c>
      <c r="G489">
        <v>0</v>
      </c>
      <c r="H489" t="str">
        <f>INDEX(Bar_data!$A$3:$B$140,MATCH(C489,Bar_data!$A$3:$A$140,FALSE),2)</f>
        <v>Trust067</v>
      </c>
      <c r="I489" t="str">
        <f>INDEX(TrustCAHUB_map!$A$2:$D$139,MATCH($C489,TrustCAHUB_map!$A$2:$A$139,FALSE),3)</f>
        <v>South East London</v>
      </c>
      <c r="J489" t="str">
        <f>INDEX(TrustCAHUB_map!$A$2:$D$139,MATCH($C489,TrustCAHUB_map!$A$2:$A$139,FALSE),4)</f>
        <v>London</v>
      </c>
    </row>
    <row r="490" spans="1:10" x14ac:dyDescent="0.3">
      <c r="A490" t="str">
        <f t="shared" si="7"/>
        <v>'RJZ2015Not assigned50-69'</v>
      </c>
      <c r="B490">
        <v>2015</v>
      </c>
      <c r="C490" t="s">
        <v>228</v>
      </c>
      <c r="D490" t="s">
        <v>477</v>
      </c>
      <c r="E490" t="s">
        <v>627</v>
      </c>
      <c r="F490">
        <v>7</v>
      </c>
      <c r="G490">
        <v>0</v>
      </c>
      <c r="H490" t="str">
        <f>INDEX(Bar_data!$A$3:$B$140,MATCH(C490,Bar_data!$A$3:$A$140,FALSE),2)</f>
        <v>Trust067</v>
      </c>
      <c r="I490" t="str">
        <f>INDEX(TrustCAHUB_map!$A$2:$D$139,MATCH($C490,TrustCAHUB_map!$A$2:$A$139,FALSE),3)</f>
        <v>South East London</v>
      </c>
      <c r="J490" t="str">
        <f>INDEX(TrustCAHUB_map!$A$2:$D$139,MATCH($C490,TrustCAHUB_map!$A$2:$A$139,FALSE),4)</f>
        <v>London</v>
      </c>
    </row>
    <row r="491" spans="1:10" x14ac:dyDescent="0.3">
      <c r="A491" t="str">
        <f t="shared" si="7"/>
        <v>'RJZ2015Palliative50-69'</v>
      </c>
      <c r="B491">
        <v>2015</v>
      </c>
      <c r="C491" t="s">
        <v>228</v>
      </c>
      <c r="D491" t="s">
        <v>8</v>
      </c>
      <c r="E491" t="s">
        <v>627</v>
      </c>
      <c r="F491">
        <v>32</v>
      </c>
      <c r="G491">
        <v>4</v>
      </c>
      <c r="H491" t="str">
        <f>INDEX(Bar_data!$A$3:$B$140,MATCH(C491,Bar_data!$A$3:$A$140,FALSE),2)</f>
        <v>Trust067</v>
      </c>
      <c r="I491" t="str">
        <f>INDEX(TrustCAHUB_map!$A$2:$D$139,MATCH($C491,TrustCAHUB_map!$A$2:$A$139,FALSE),3)</f>
        <v>South East London</v>
      </c>
      <c r="J491" t="str">
        <f>INDEX(TrustCAHUB_map!$A$2:$D$139,MATCH($C491,TrustCAHUB_map!$A$2:$A$139,FALSE),4)</f>
        <v>London</v>
      </c>
    </row>
    <row r="492" spans="1:10" x14ac:dyDescent="0.3">
      <c r="A492" t="str">
        <f t="shared" si="7"/>
        <v>'RJZ2015Palliative70+'</v>
      </c>
      <c r="B492">
        <v>2015</v>
      </c>
      <c r="C492" t="s">
        <v>228</v>
      </c>
      <c r="D492" t="s">
        <v>8</v>
      </c>
      <c r="E492" t="s">
        <v>628</v>
      </c>
      <c r="F492">
        <v>46</v>
      </c>
      <c r="G492">
        <v>5</v>
      </c>
      <c r="H492" t="str">
        <f>INDEX(Bar_data!$A$3:$B$140,MATCH(C492,Bar_data!$A$3:$A$140,FALSE),2)</f>
        <v>Trust067</v>
      </c>
      <c r="I492" t="str">
        <f>INDEX(TrustCAHUB_map!$A$2:$D$139,MATCH($C492,TrustCAHUB_map!$A$2:$A$139,FALSE),3)</f>
        <v>South East London</v>
      </c>
      <c r="J492" t="str">
        <f>INDEX(TrustCAHUB_map!$A$2:$D$139,MATCH($C492,TrustCAHUB_map!$A$2:$A$139,FALSE),4)</f>
        <v>London</v>
      </c>
    </row>
    <row r="493" spans="1:10" x14ac:dyDescent="0.3">
      <c r="A493" t="str">
        <f t="shared" si="7"/>
        <v>'RJZ2015Curative70+'</v>
      </c>
      <c r="B493">
        <v>2015</v>
      </c>
      <c r="C493" t="s">
        <v>228</v>
      </c>
      <c r="D493" t="s">
        <v>7</v>
      </c>
      <c r="E493" t="s">
        <v>628</v>
      </c>
      <c r="F493">
        <v>31</v>
      </c>
      <c r="G493">
        <v>1</v>
      </c>
      <c r="H493" t="str">
        <f>INDEX(Bar_data!$A$3:$B$140,MATCH(C493,Bar_data!$A$3:$A$140,FALSE),2)</f>
        <v>Trust067</v>
      </c>
      <c r="I493" t="str">
        <f>INDEX(TrustCAHUB_map!$A$2:$D$139,MATCH($C493,TrustCAHUB_map!$A$2:$A$139,FALSE),3)</f>
        <v>South East London</v>
      </c>
      <c r="J493" t="str">
        <f>INDEX(TrustCAHUB_map!$A$2:$D$139,MATCH($C493,TrustCAHUB_map!$A$2:$A$139,FALSE),4)</f>
        <v>London</v>
      </c>
    </row>
    <row r="494" spans="1:10" x14ac:dyDescent="0.3">
      <c r="A494" t="str">
        <f t="shared" si="7"/>
        <v>'RJZ2015Not assigned70+'</v>
      </c>
      <c r="B494">
        <v>2015</v>
      </c>
      <c r="C494" t="s">
        <v>228</v>
      </c>
      <c r="D494" t="s">
        <v>477</v>
      </c>
      <c r="E494" t="s">
        <v>628</v>
      </c>
      <c r="F494">
        <v>7</v>
      </c>
      <c r="G494">
        <v>1</v>
      </c>
      <c r="H494" t="str">
        <f>INDEX(Bar_data!$A$3:$B$140,MATCH(C494,Bar_data!$A$3:$A$140,FALSE),2)</f>
        <v>Trust067</v>
      </c>
      <c r="I494" t="str">
        <f>INDEX(TrustCAHUB_map!$A$2:$D$139,MATCH($C494,TrustCAHUB_map!$A$2:$A$139,FALSE),3)</f>
        <v>South East London</v>
      </c>
      <c r="J494" t="str">
        <f>INDEX(TrustCAHUB_map!$A$2:$D$139,MATCH($C494,TrustCAHUB_map!$A$2:$A$139,FALSE),4)</f>
        <v>London</v>
      </c>
    </row>
    <row r="495" spans="1:10" x14ac:dyDescent="0.3">
      <c r="A495" t="str">
        <f t="shared" si="7"/>
        <v>'RK52015Palliative18-49'</v>
      </c>
      <c r="B495">
        <v>2015</v>
      </c>
      <c r="C495" t="s">
        <v>229</v>
      </c>
      <c r="D495" t="s">
        <v>8</v>
      </c>
      <c r="E495" t="s">
        <v>153</v>
      </c>
      <c r="F495">
        <v>7</v>
      </c>
      <c r="G495">
        <v>2</v>
      </c>
      <c r="H495" t="str">
        <f>INDEX(Bar_data!$A$3:$B$140,MATCH(C495,Bar_data!$A$3:$A$140,FALSE),2)</f>
        <v>Trust068</v>
      </c>
      <c r="I495" t="str">
        <f>INDEX(TrustCAHUB_map!$A$2:$D$139,MATCH($C495,TrustCAHUB_map!$A$2:$A$139,FALSE),3)</f>
        <v>East Midlands</v>
      </c>
      <c r="J495" t="str">
        <f>INDEX(TrustCAHUB_map!$A$2:$D$139,MATCH($C495,TrustCAHUB_map!$A$2:$A$139,FALSE),4)</f>
        <v>East Midlands</v>
      </c>
    </row>
    <row r="496" spans="1:10" x14ac:dyDescent="0.3">
      <c r="A496" t="str">
        <f t="shared" si="7"/>
        <v>'RK52015Curative18-49'</v>
      </c>
      <c r="B496">
        <v>2015</v>
      </c>
      <c r="C496" t="s">
        <v>229</v>
      </c>
      <c r="D496" t="s">
        <v>7</v>
      </c>
      <c r="E496" t="s">
        <v>153</v>
      </c>
      <c r="F496">
        <v>18</v>
      </c>
      <c r="G496">
        <v>0</v>
      </c>
      <c r="H496" t="str">
        <f>INDEX(Bar_data!$A$3:$B$140,MATCH(C496,Bar_data!$A$3:$A$140,FALSE),2)</f>
        <v>Trust068</v>
      </c>
      <c r="I496" t="str">
        <f>INDEX(TrustCAHUB_map!$A$2:$D$139,MATCH($C496,TrustCAHUB_map!$A$2:$A$139,FALSE),3)</f>
        <v>East Midlands</v>
      </c>
      <c r="J496" t="str">
        <f>INDEX(TrustCAHUB_map!$A$2:$D$139,MATCH($C496,TrustCAHUB_map!$A$2:$A$139,FALSE),4)</f>
        <v>East Midlands</v>
      </c>
    </row>
    <row r="497" spans="1:10" x14ac:dyDescent="0.3">
      <c r="A497" t="str">
        <f t="shared" si="7"/>
        <v>'RK52015Palliative50-69'</v>
      </c>
      <c r="B497">
        <v>2015</v>
      </c>
      <c r="C497" t="s">
        <v>229</v>
      </c>
      <c r="D497" t="s">
        <v>8</v>
      </c>
      <c r="E497" t="s">
        <v>627</v>
      </c>
      <c r="F497">
        <v>72</v>
      </c>
      <c r="G497">
        <v>13</v>
      </c>
      <c r="H497" t="str">
        <f>INDEX(Bar_data!$A$3:$B$140,MATCH(C497,Bar_data!$A$3:$A$140,FALSE),2)</f>
        <v>Trust068</v>
      </c>
      <c r="I497" t="str">
        <f>INDEX(TrustCAHUB_map!$A$2:$D$139,MATCH($C497,TrustCAHUB_map!$A$2:$A$139,FALSE),3)</f>
        <v>East Midlands</v>
      </c>
      <c r="J497" t="str">
        <f>INDEX(TrustCAHUB_map!$A$2:$D$139,MATCH($C497,TrustCAHUB_map!$A$2:$A$139,FALSE),4)</f>
        <v>East Midlands</v>
      </c>
    </row>
    <row r="498" spans="1:10" x14ac:dyDescent="0.3">
      <c r="A498" t="str">
        <f t="shared" si="7"/>
        <v>'RK52015Not assigned50-69'</v>
      </c>
      <c r="B498">
        <v>2015</v>
      </c>
      <c r="C498" t="s">
        <v>229</v>
      </c>
      <c r="D498" t="s">
        <v>477</v>
      </c>
      <c r="E498" t="s">
        <v>627</v>
      </c>
      <c r="F498">
        <v>1</v>
      </c>
      <c r="G498">
        <v>0</v>
      </c>
      <c r="H498" t="str">
        <f>INDEX(Bar_data!$A$3:$B$140,MATCH(C498,Bar_data!$A$3:$A$140,FALSE),2)</f>
        <v>Trust068</v>
      </c>
      <c r="I498" t="str">
        <f>INDEX(TrustCAHUB_map!$A$2:$D$139,MATCH($C498,TrustCAHUB_map!$A$2:$A$139,FALSE),3)</f>
        <v>East Midlands</v>
      </c>
      <c r="J498" t="str">
        <f>INDEX(TrustCAHUB_map!$A$2:$D$139,MATCH($C498,TrustCAHUB_map!$A$2:$A$139,FALSE),4)</f>
        <v>East Midlands</v>
      </c>
    </row>
    <row r="499" spans="1:10" x14ac:dyDescent="0.3">
      <c r="A499" t="str">
        <f t="shared" si="7"/>
        <v>'RK52015Curative50-69'</v>
      </c>
      <c r="B499">
        <v>2015</v>
      </c>
      <c r="C499" t="s">
        <v>229</v>
      </c>
      <c r="D499" t="s">
        <v>7</v>
      </c>
      <c r="E499" t="s">
        <v>627</v>
      </c>
      <c r="F499">
        <v>73</v>
      </c>
      <c r="G499">
        <v>0</v>
      </c>
      <c r="H499" t="str">
        <f>INDEX(Bar_data!$A$3:$B$140,MATCH(C499,Bar_data!$A$3:$A$140,FALSE),2)</f>
        <v>Trust068</v>
      </c>
      <c r="I499" t="str">
        <f>INDEX(TrustCAHUB_map!$A$2:$D$139,MATCH($C499,TrustCAHUB_map!$A$2:$A$139,FALSE),3)</f>
        <v>East Midlands</v>
      </c>
      <c r="J499" t="str">
        <f>INDEX(TrustCAHUB_map!$A$2:$D$139,MATCH($C499,TrustCAHUB_map!$A$2:$A$139,FALSE),4)</f>
        <v>East Midlands</v>
      </c>
    </row>
    <row r="500" spans="1:10" x14ac:dyDescent="0.3">
      <c r="A500" t="str">
        <f t="shared" si="7"/>
        <v>'RK52015Palliative70+'</v>
      </c>
      <c r="B500">
        <v>2015</v>
      </c>
      <c r="C500" t="s">
        <v>229</v>
      </c>
      <c r="D500" t="s">
        <v>8</v>
      </c>
      <c r="E500" t="s">
        <v>628</v>
      </c>
      <c r="F500">
        <v>112</v>
      </c>
      <c r="G500">
        <v>11</v>
      </c>
      <c r="H500" t="str">
        <f>INDEX(Bar_data!$A$3:$B$140,MATCH(C500,Bar_data!$A$3:$A$140,FALSE),2)</f>
        <v>Trust068</v>
      </c>
      <c r="I500" t="str">
        <f>INDEX(TrustCAHUB_map!$A$2:$D$139,MATCH($C500,TrustCAHUB_map!$A$2:$A$139,FALSE),3)</f>
        <v>East Midlands</v>
      </c>
      <c r="J500" t="str">
        <f>INDEX(TrustCAHUB_map!$A$2:$D$139,MATCH($C500,TrustCAHUB_map!$A$2:$A$139,FALSE),4)</f>
        <v>East Midlands</v>
      </c>
    </row>
    <row r="501" spans="1:10" x14ac:dyDescent="0.3">
      <c r="A501" t="str">
        <f t="shared" si="7"/>
        <v>'RK52015Curative70+'</v>
      </c>
      <c r="B501">
        <v>2015</v>
      </c>
      <c r="C501" t="s">
        <v>229</v>
      </c>
      <c r="D501" t="s">
        <v>7</v>
      </c>
      <c r="E501" t="s">
        <v>628</v>
      </c>
      <c r="F501">
        <v>68</v>
      </c>
      <c r="G501">
        <v>3</v>
      </c>
      <c r="H501" t="str">
        <f>INDEX(Bar_data!$A$3:$B$140,MATCH(C501,Bar_data!$A$3:$A$140,FALSE),2)</f>
        <v>Trust068</v>
      </c>
      <c r="I501" t="str">
        <f>INDEX(TrustCAHUB_map!$A$2:$D$139,MATCH($C501,TrustCAHUB_map!$A$2:$A$139,FALSE),3)</f>
        <v>East Midlands</v>
      </c>
      <c r="J501" t="str">
        <f>INDEX(TrustCAHUB_map!$A$2:$D$139,MATCH($C501,TrustCAHUB_map!$A$2:$A$139,FALSE),4)</f>
        <v>East Midlands</v>
      </c>
    </row>
    <row r="502" spans="1:10" x14ac:dyDescent="0.3">
      <c r="A502" t="str">
        <f t="shared" si="7"/>
        <v>'RK92015Not assigned18-49'</v>
      </c>
      <c r="B502">
        <v>2015</v>
      </c>
      <c r="C502" t="s">
        <v>230</v>
      </c>
      <c r="D502" t="s">
        <v>477</v>
      </c>
      <c r="E502" t="s">
        <v>153</v>
      </c>
      <c r="F502">
        <v>84</v>
      </c>
      <c r="G502">
        <v>1</v>
      </c>
      <c r="H502" t="str">
        <f>INDEX(Bar_data!$A$3:$B$140,MATCH(C502,Bar_data!$A$3:$A$140,FALSE),2)</f>
        <v>Trust069</v>
      </c>
      <c r="I502" t="str">
        <f>INDEX(TrustCAHUB_map!$A$2:$D$139,MATCH($C502,TrustCAHUB_map!$A$2:$A$139,FALSE),3)</f>
        <v>Peninsula</v>
      </c>
      <c r="J502" t="str">
        <f>INDEX(TrustCAHUB_map!$A$2:$D$139,MATCH($C502,TrustCAHUB_map!$A$2:$A$139,FALSE),4)</f>
        <v>South West</v>
      </c>
    </row>
    <row r="503" spans="1:10" x14ac:dyDescent="0.3">
      <c r="A503" t="str">
        <f t="shared" si="7"/>
        <v>'RK92015Palliative18-49'</v>
      </c>
      <c r="B503">
        <v>2015</v>
      </c>
      <c r="C503" t="s">
        <v>230</v>
      </c>
      <c r="D503" t="s">
        <v>8</v>
      </c>
      <c r="E503" t="s">
        <v>153</v>
      </c>
      <c r="F503">
        <v>47</v>
      </c>
      <c r="G503">
        <v>9</v>
      </c>
      <c r="H503" t="str">
        <f>INDEX(Bar_data!$A$3:$B$140,MATCH(C503,Bar_data!$A$3:$A$140,FALSE),2)</f>
        <v>Trust069</v>
      </c>
      <c r="I503" t="str">
        <f>INDEX(TrustCAHUB_map!$A$2:$D$139,MATCH($C503,TrustCAHUB_map!$A$2:$A$139,FALSE),3)</f>
        <v>Peninsula</v>
      </c>
      <c r="J503" t="str">
        <f>INDEX(TrustCAHUB_map!$A$2:$D$139,MATCH($C503,TrustCAHUB_map!$A$2:$A$139,FALSE),4)</f>
        <v>South West</v>
      </c>
    </row>
    <row r="504" spans="1:10" x14ac:dyDescent="0.3">
      <c r="A504" t="str">
        <f t="shared" si="7"/>
        <v>'RK92015Curative18-49'</v>
      </c>
      <c r="B504">
        <v>2015</v>
      </c>
      <c r="C504" t="s">
        <v>230</v>
      </c>
      <c r="D504" t="s">
        <v>7</v>
      </c>
      <c r="E504" t="s">
        <v>153</v>
      </c>
      <c r="F504">
        <v>44</v>
      </c>
      <c r="G504">
        <v>1</v>
      </c>
      <c r="H504" t="str">
        <f>INDEX(Bar_data!$A$3:$B$140,MATCH(C504,Bar_data!$A$3:$A$140,FALSE),2)</f>
        <v>Trust069</v>
      </c>
      <c r="I504" t="str">
        <f>INDEX(TrustCAHUB_map!$A$2:$D$139,MATCH($C504,TrustCAHUB_map!$A$2:$A$139,FALSE),3)</f>
        <v>Peninsula</v>
      </c>
      <c r="J504" t="str">
        <f>INDEX(TrustCAHUB_map!$A$2:$D$139,MATCH($C504,TrustCAHUB_map!$A$2:$A$139,FALSE),4)</f>
        <v>South West</v>
      </c>
    </row>
    <row r="505" spans="1:10" x14ac:dyDescent="0.3">
      <c r="A505" t="str">
        <f t="shared" si="7"/>
        <v>'RK92015Curative50-69'</v>
      </c>
      <c r="B505">
        <v>2015</v>
      </c>
      <c r="C505" t="s">
        <v>230</v>
      </c>
      <c r="D505" t="s">
        <v>7</v>
      </c>
      <c r="E505" t="s">
        <v>627</v>
      </c>
      <c r="F505">
        <v>96</v>
      </c>
      <c r="G505">
        <v>2</v>
      </c>
      <c r="H505" t="str">
        <f>INDEX(Bar_data!$A$3:$B$140,MATCH(C505,Bar_data!$A$3:$A$140,FALSE),2)</f>
        <v>Trust069</v>
      </c>
      <c r="I505" t="str">
        <f>INDEX(TrustCAHUB_map!$A$2:$D$139,MATCH($C505,TrustCAHUB_map!$A$2:$A$139,FALSE),3)</f>
        <v>Peninsula</v>
      </c>
      <c r="J505" t="str">
        <f>INDEX(TrustCAHUB_map!$A$2:$D$139,MATCH($C505,TrustCAHUB_map!$A$2:$A$139,FALSE),4)</f>
        <v>South West</v>
      </c>
    </row>
    <row r="506" spans="1:10" x14ac:dyDescent="0.3">
      <c r="A506" t="str">
        <f t="shared" si="7"/>
        <v>'RK92015Not assigned50-69'</v>
      </c>
      <c r="B506">
        <v>2015</v>
      </c>
      <c r="C506" t="s">
        <v>230</v>
      </c>
      <c r="D506" t="s">
        <v>477</v>
      </c>
      <c r="E506" t="s">
        <v>627</v>
      </c>
      <c r="F506">
        <v>197</v>
      </c>
      <c r="G506">
        <v>0</v>
      </c>
      <c r="H506" t="str">
        <f>INDEX(Bar_data!$A$3:$B$140,MATCH(C506,Bar_data!$A$3:$A$140,FALSE),2)</f>
        <v>Trust069</v>
      </c>
      <c r="I506" t="str">
        <f>INDEX(TrustCAHUB_map!$A$2:$D$139,MATCH($C506,TrustCAHUB_map!$A$2:$A$139,FALSE),3)</f>
        <v>Peninsula</v>
      </c>
      <c r="J506" t="str">
        <f>INDEX(TrustCAHUB_map!$A$2:$D$139,MATCH($C506,TrustCAHUB_map!$A$2:$A$139,FALSE),4)</f>
        <v>South West</v>
      </c>
    </row>
    <row r="507" spans="1:10" x14ac:dyDescent="0.3">
      <c r="A507" t="str">
        <f t="shared" si="7"/>
        <v>'RK92015Palliative50-69'</v>
      </c>
      <c r="B507">
        <v>2015</v>
      </c>
      <c r="C507" t="s">
        <v>230</v>
      </c>
      <c r="D507" t="s">
        <v>8</v>
      </c>
      <c r="E507" t="s">
        <v>627</v>
      </c>
      <c r="F507">
        <v>296</v>
      </c>
      <c r="G507">
        <v>33</v>
      </c>
      <c r="H507" t="str">
        <f>INDEX(Bar_data!$A$3:$B$140,MATCH(C507,Bar_data!$A$3:$A$140,FALSE),2)</f>
        <v>Trust069</v>
      </c>
      <c r="I507" t="str">
        <f>INDEX(TrustCAHUB_map!$A$2:$D$139,MATCH($C507,TrustCAHUB_map!$A$2:$A$139,FALSE),3)</f>
        <v>Peninsula</v>
      </c>
      <c r="J507" t="str">
        <f>INDEX(TrustCAHUB_map!$A$2:$D$139,MATCH($C507,TrustCAHUB_map!$A$2:$A$139,FALSE),4)</f>
        <v>South West</v>
      </c>
    </row>
    <row r="508" spans="1:10" x14ac:dyDescent="0.3">
      <c r="A508" t="str">
        <f t="shared" si="7"/>
        <v>'RK92015Not assigned70+'</v>
      </c>
      <c r="B508">
        <v>2015</v>
      </c>
      <c r="C508" t="s">
        <v>230</v>
      </c>
      <c r="D508" t="s">
        <v>477</v>
      </c>
      <c r="E508" t="s">
        <v>628</v>
      </c>
      <c r="F508">
        <v>94</v>
      </c>
      <c r="G508">
        <v>4</v>
      </c>
      <c r="H508" t="str">
        <f>INDEX(Bar_data!$A$3:$B$140,MATCH(C508,Bar_data!$A$3:$A$140,FALSE),2)</f>
        <v>Trust069</v>
      </c>
      <c r="I508" t="str">
        <f>INDEX(TrustCAHUB_map!$A$2:$D$139,MATCH($C508,TrustCAHUB_map!$A$2:$A$139,FALSE),3)</f>
        <v>Peninsula</v>
      </c>
      <c r="J508" t="str">
        <f>INDEX(TrustCAHUB_map!$A$2:$D$139,MATCH($C508,TrustCAHUB_map!$A$2:$A$139,FALSE),4)</f>
        <v>South West</v>
      </c>
    </row>
    <row r="509" spans="1:10" x14ac:dyDescent="0.3">
      <c r="A509" t="str">
        <f t="shared" si="7"/>
        <v>'RK92015Palliative70+'</v>
      </c>
      <c r="B509">
        <v>2015</v>
      </c>
      <c r="C509" t="s">
        <v>230</v>
      </c>
      <c r="D509" t="s">
        <v>8</v>
      </c>
      <c r="E509" t="s">
        <v>628</v>
      </c>
      <c r="F509">
        <v>183</v>
      </c>
      <c r="G509">
        <v>17</v>
      </c>
      <c r="H509" t="str">
        <f>INDEX(Bar_data!$A$3:$B$140,MATCH(C509,Bar_data!$A$3:$A$140,FALSE),2)</f>
        <v>Trust069</v>
      </c>
      <c r="I509" t="str">
        <f>INDEX(TrustCAHUB_map!$A$2:$D$139,MATCH($C509,TrustCAHUB_map!$A$2:$A$139,FALSE),3)</f>
        <v>Peninsula</v>
      </c>
      <c r="J509" t="str">
        <f>INDEX(TrustCAHUB_map!$A$2:$D$139,MATCH($C509,TrustCAHUB_map!$A$2:$A$139,FALSE),4)</f>
        <v>South West</v>
      </c>
    </row>
    <row r="510" spans="1:10" x14ac:dyDescent="0.3">
      <c r="A510" t="str">
        <f t="shared" si="7"/>
        <v>'RK92015Curative70+'</v>
      </c>
      <c r="B510">
        <v>2015</v>
      </c>
      <c r="C510" t="s">
        <v>230</v>
      </c>
      <c r="D510" t="s">
        <v>7</v>
      </c>
      <c r="E510" t="s">
        <v>628</v>
      </c>
      <c r="F510">
        <v>61</v>
      </c>
      <c r="G510">
        <v>2</v>
      </c>
      <c r="H510" t="str">
        <f>INDEX(Bar_data!$A$3:$B$140,MATCH(C510,Bar_data!$A$3:$A$140,FALSE),2)</f>
        <v>Trust069</v>
      </c>
      <c r="I510" t="str">
        <f>INDEX(TrustCAHUB_map!$A$2:$D$139,MATCH($C510,TrustCAHUB_map!$A$2:$A$139,FALSE),3)</f>
        <v>Peninsula</v>
      </c>
      <c r="J510" t="str">
        <f>INDEX(TrustCAHUB_map!$A$2:$D$139,MATCH($C510,TrustCAHUB_map!$A$2:$A$139,FALSE),4)</f>
        <v>South West</v>
      </c>
    </row>
    <row r="511" spans="1:10" x14ac:dyDescent="0.3">
      <c r="A511" t="str">
        <f t="shared" si="7"/>
        <v>'RKE2015Curative18-49'</v>
      </c>
      <c r="B511">
        <v>2015</v>
      </c>
      <c r="C511" t="s">
        <v>231</v>
      </c>
      <c r="D511" t="s">
        <v>7</v>
      </c>
      <c r="E511" t="s">
        <v>153</v>
      </c>
      <c r="F511">
        <v>35</v>
      </c>
      <c r="G511">
        <v>0</v>
      </c>
      <c r="H511" t="str">
        <f>INDEX(Bar_data!$A$3:$B$140,MATCH(C511,Bar_data!$A$3:$A$140,FALSE),2)</f>
        <v>Trust071</v>
      </c>
      <c r="I511" t="str">
        <f>INDEX(TrustCAHUB_map!$A$2:$D$139,MATCH($C511,TrustCAHUB_map!$A$2:$A$139,FALSE),3)</f>
        <v>North Central and North East London</v>
      </c>
      <c r="J511" t="str">
        <f>INDEX(TrustCAHUB_map!$A$2:$D$139,MATCH($C511,TrustCAHUB_map!$A$2:$A$139,FALSE),4)</f>
        <v>London</v>
      </c>
    </row>
    <row r="512" spans="1:10" x14ac:dyDescent="0.3">
      <c r="A512" t="str">
        <f t="shared" si="7"/>
        <v>'RKE2015Palliative18-49'</v>
      </c>
      <c r="B512">
        <v>2015</v>
      </c>
      <c r="C512" t="s">
        <v>231</v>
      </c>
      <c r="D512" t="s">
        <v>8</v>
      </c>
      <c r="E512" t="s">
        <v>153</v>
      </c>
      <c r="F512">
        <v>8</v>
      </c>
      <c r="G512">
        <v>2</v>
      </c>
      <c r="H512" t="str">
        <f>INDEX(Bar_data!$A$3:$B$140,MATCH(C512,Bar_data!$A$3:$A$140,FALSE),2)</f>
        <v>Trust071</v>
      </c>
      <c r="I512" t="str">
        <f>INDEX(TrustCAHUB_map!$A$2:$D$139,MATCH($C512,TrustCAHUB_map!$A$2:$A$139,FALSE),3)</f>
        <v>North Central and North East London</v>
      </c>
      <c r="J512" t="str">
        <f>INDEX(TrustCAHUB_map!$A$2:$D$139,MATCH($C512,TrustCAHUB_map!$A$2:$A$139,FALSE),4)</f>
        <v>London</v>
      </c>
    </row>
    <row r="513" spans="1:10" x14ac:dyDescent="0.3">
      <c r="A513" t="str">
        <f t="shared" si="7"/>
        <v>'RKE2015Curative50-69'</v>
      </c>
      <c r="B513">
        <v>2015</v>
      </c>
      <c r="C513" t="s">
        <v>231</v>
      </c>
      <c r="D513" t="s">
        <v>7</v>
      </c>
      <c r="E513" t="s">
        <v>627</v>
      </c>
      <c r="F513">
        <v>33</v>
      </c>
      <c r="G513">
        <v>0</v>
      </c>
      <c r="H513" t="str">
        <f>INDEX(Bar_data!$A$3:$B$140,MATCH(C513,Bar_data!$A$3:$A$140,FALSE),2)</f>
        <v>Trust071</v>
      </c>
      <c r="I513" t="str">
        <f>INDEX(TrustCAHUB_map!$A$2:$D$139,MATCH($C513,TrustCAHUB_map!$A$2:$A$139,FALSE),3)</f>
        <v>North Central and North East London</v>
      </c>
      <c r="J513" t="str">
        <f>INDEX(TrustCAHUB_map!$A$2:$D$139,MATCH($C513,TrustCAHUB_map!$A$2:$A$139,FALSE),4)</f>
        <v>London</v>
      </c>
    </row>
    <row r="514" spans="1:10" x14ac:dyDescent="0.3">
      <c r="A514" t="str">
        <f t="shared" si="7"/>
        <v>'RKE2015Not assigned50-69'</v>
      </c>
      <c r="B514">
        <v>2015</v>
      </c>
      <c r="C514" t="s">
        <v>231</v>
      </c>
      <c r="D514" t="s">
        <v>477</v>
      </c>
      <c r="E514" t="s">
        <v>627</v>
      </c>
      <c r="F514">
        <v>1</v>
      </c>
      <c r="G514">
        <v>0</v>
      </c>
      <c r="H514" t="str">
        <f>INDEX(Bar_data!$A$3:$B$140,MATCH(C514,Bar_data!$A$3:$A$140,FALSE),2)</f>
        <v>Trust071</v>
      </c>
      <c r="I514" t="str">
        <f>INDEX(TrustCAHUB_map!$A$2:$D$139,MATCH($C514,TrustCAHUB_map!$A$2:$A$139,FALSE),3)</f>
        <v>North Central and North East London</v>
      </c>
      <c r="J514" t="str">
        <f>INDEX(TrustCAHUB_map!$A$2:$D$139,MATCH($C514,TrustCAHUB_map!$A$2:$A$139,FALSE),4)</f>
        <v>London</v>
      </c>
    </row>
    <row r="515" spans="1:10" x14ac:dyDescent="0.3">
      <c r="A515" t="str">
        <f t="shared" ref="A515:A578" si="8">"'"&amp;C515&amp;B515&amp;D515&amp;E515&amp;"'"</f>
        <v>'RKE2015Palliative50-69'</v>
      </c>
      <c r="B515">
        <v>2015</v>
      </c>
      <c r="C515" t="s">
        <v>231</v>
      </c>
      <c r="D515" t="s">
        <v>8</v>
      </c>
      <c r="E515" t="s">
        <v>627</v>
      </c>
      <c r="F515">
        <v>29</v>
      </c>
      <c r="G515">
        <v>5</v>
      </c>
      <c r="H515" t="str">
        <f>INDEX(Bar_data!$A$3:$B$140,MATCH(C515,Bar_data!$A$3:$A$140,FALSE),2)</f>
        <v>Trust071</v>
      </c>
      <c r="I515" t="str">
        <f>INDEX(TrustCAHUB_map!$A$2:$D$139,MATCH($C515,TrustCAHUB_map!$A$2:$A$139,FALSE),3)</f>
        <v>North Central and North East London</v>
      </c>
      <c r="J515" t="str">
        <f>INDEX(TrustCAHUB_map!$A$2:$D$139,MATCH($C515,TrustCAHUB_map!$A$2:$A$139,FALSE),4)</f>
        <v>London</v>
      </c>
    </row>
    <row r="516" spans="1:10" x14ac:dyDescent="0.3">
      <c r="A516" t="str">
        <f t="shared" si="8"/>
        <v>'RKE2015Curative70+'</v>
      </c>
      <c r="B516">
        <v>2015</v>
      </c>
      <c r="C516" t="s">
        <v>231</v>
      </c>
      <c r="D516" t="s">
        <v>7</v>
      </c>
      <c r="E516" t="s">
        <v>628</v>
      </c>
      <c r="F516">
        <v>10</v>
      </c>
      <c r="G516">
        <v>0</v>
      </c>
      <c r="H516" t="str">
        <f>INDEX(Bar_data!$A$3:$B$140,MATCH(C516,Bar_data!$A$3:$A$140,FALSE),2)</f>
        <v>Trust071</v>
      </c>
      <c r="I516" t="str">
        <f>INDEX(TrustCAHUB_map!$A$2:$D$139,MATCH($C516,TrustCAHUB_map!$A$2:$A$139,FALSE),3)</f>
        <v>North Central and North East London</v>
      </c>
      <c r="J516" t="str">
        <f>INDEX(TrustCAHUB_map!$A$2:$D$139,MATCH($C516,TrustCAHUB_map!$A$2:$A$139,FALSE),4)</f>
        <v>London</v>
      </c>
    </row>
    <row r="517" spans="1:10" x14ac:dyDescent="0.3">
      <c r="A517" t="str">
        <f t="shared" si="8"/>
        <v>'RKE2015Palliative70+'</v>
      </c>
      <c r="B517">
        <v>2015</v>
      </c>
      <c r="C517" t="s">
        <v>231</v>
      </c>
      <c r="D517" t="s">
        <v>8</v>
      </c>
      <c r="E517" t="s">
        <v>628</v>
      </c>
      <c r="F517">
        <v>32</v>
      </c>
      <c r="G517">
        <v>6</v>
      </c>
      <c r="H517" t="str">
        <f>INDEX(Bar_data!$A$3:$B$140,MATCH(C517,Bar_data!$A$3:$A$140,FALSE),2)</f>
        <v>Trust071</v>
      </c>
      <c r="I517" t="str">
        <f>INDEX(TrustCAHUB_map!$A$2:$D$139,MATCH($C517,TrustCAHUB_map!$A$2:$A$139,FALSE),3)</f>
        <v>North Central and North East London</v>
      </c>
      <c r="J517" t="str">
        <f>INDEX(TrustCAHUB_map!$A$2:$D$139,MATCH($C517,TrustCAHUB_map!$A$2:$A$139,FALSE),4)</f>
        <v>London</v>
      </c>
    </row>
    <row r="518" spans="1:10" x14ac:dyDescent="0.3">
      <c r="A518" t="str">
        <f t="shared" si="8"/>
        <v>'RKE2015Not assigned70+'</v>
      </c>
      <c r="B518">
        <v>2015</v>
      </c>
      <c r="C518" t="s">
        <v>231</v>
      </c>
      <c r="D518" t="s">
        <v>477</v>
      </c>
      <c r="E518" t="s">
        <v>628</v>
      </c>
      <c r="F518">
        <v>1</v>
      </c>
      <c r="G518">
        <v>0</v>
      </c>
      <c r="H518" t="str">
        <f>INDEX(Bar_data!$A$3:$B$140,MATCH(C518,Bar_data!$A$3:$A$140,FALSE),2)</f>
        <v>Trust071</v>
      </c>
      <c r="I518" t="str">
        <f>INDEX(TrustCAHUB_map!$A$2:$D$139,MATCH($C518,TrustCAHUB_map!$A$2:$A$139,FALSE),3)</f>
        <v>North Central and North East London</v>
      </c>
      <c r="J518" t="str">
        <f>INDEX(TrustCAHUB_map!$A$2:$D$139,MATCH($C518,TrustCAHUB_map!$A$2:$A$139,FALSE),4)</f>
        <v>London</v>
      </c>
    </row>
    <row r="519" spans="1:10" x14ac:dyDescent="0.3">
      <c r="A519" t="str">
        <f t="shared" si="8"/>
        <v>'RL42015Curative18-49'</v>
      </c>
      <c r="B519">
        <v>2015</v>
      </c>
      <c r="C519" t="s">
        <v>232</v>
      </c>
      <c r="D519" t="s">
        <v>7</v>
      </c>
      <c r="E519" t="s">
        <v>153</v>
      </c>
      <c r="F519">
        <v>53</v>
      </c>
      <c r="G519">
        <v>0</v>
      </c>
      <c r="H519" t="str">
        <f>INDEX(Bar_data!$A$3:$B$140,MATCH(C519,Bar_data!$A$3:$A$140,FALSE),2)</f>
        <v>Trust072</v>
      </c>
      <c r="I519" t="str">
        <f>INDEX(TrustCAHUB_map!$A$2:$D$139,MATCH($C519,TrustCAHUB_map!$A$2:$A$139,FALSE),3)</f>
        <v>West Midlands</v>
      </c>
      <c r="J519" t="str">
        <f>INDEX(TrustCAHUB_map!$A$2:$D$139,MATCH($C519,TrustCAHUB_map!$A$2:$A$139,FALSE),4)</f>
        <v>West Midlands</v>
      </c>
    </row>
    <row r="520" spans="1:10" x14ac:dyDescent="0.3">
      <c r="A520" t="str">
        <f t="shared" si="8"/>
        <v>'RL42015Palliative18-49'</v>
      </c>
      <c r="B520">
        <v>2015</v>
      </c>
      <c r="C520" t="s">
        <v>232</v>
      </c>
      <c r="D520" t="s">
        <v>8</v>
      </c>
      <c r="E520" t="s">
        <v>153</v>
      </c>
      <c r="F520">
        <v>27</v>
      </c>
      <c r="G520">
        <v>1</v>
      </c>
      <c r="H520" t="str">
        <f>INDEX(Bar_data!$A$3:$B$140,MATCH(C520,Bar_data!$A$3:$A$140,FALSE),2)</f>
        <v>Trust072</v>
      </c>
      <c r="I520" t="str">
        <f>INDEX(TrustCAHUB_map!$A$2:$D$139,MATCH($C520,TrustCAHUB_map!$A$2:$A$139,FALSE),3)</f>
        <v>West Midlands</v>
      </c>
      <c r="J520" t="str">
        <f>INDEX(TrustCAHUB_map!$A$2:$D$139,MATCH($C520,TrustCAHUB_map!$A$2:$A$139,FALSE),4)</f>
        <v>West Midlands</v>
      </c>
    </row>
    <row r="521" spans="1:10" x14ac:dyDescent="0.3">
      <c r="A521" t="str">
        <f t="shared" si="8"/>
        <v>'RL42015Curative50-69'</v>
      </c>
      <c r="B521">
        <v>2015</v>
      </c>
      <c r="C521" t="s">
        <v>232</v>
      </c>
      <c r="D521" t="s">
        <v>7</v>
      </c>
      <c r="E521" t="s">
        <v>627</v>
      </c>
      <c r="F521">
        <v>183</v>
      </c>
      <c r="G521">
        <v>3</v>
      </c>
      <c r="H521" t="str">
        <f>INDEX(Bar_data!$A$3:$B$140,MATCH(C521,Bar_data!$A$3:$A$140,FALSE),2)</f>
        <v>Trust072</v>
      </c>
      <c r="I521" t="str">
        <f>INDEX(TrustCAHUB_map!$A$2:$D$139,MATCH($C521,TrustCAHUB_map!$A$2:$A$139,FALSE),3)</f>
        <v>West Midlands</v>
      </c>
      <c r="J521" t="str">
        <f>INDEX(TrustCAHUB_map!$A$2:$D$139,MATCH($C521,TrustCAHUB_map!$A$2:$A$139,FALSE),4)</f>
        <v>West Midlands</v>
      </c>
    </row>
    <row r="522" spans="1:10" x14ac:dyDescent="0.3">
      <c r="A522" t="str">
        <f t="shared" si="8"/>
        <v>'RL42015Not assigned50-69'</v>
      </c>
      <c r="B522">
        <v>2015</v>
      </c>
      <c r="C522" t="s">
        <v>232</v>
      </c>
      <c r="D522" t="s">
        <v>477</v>
      </c>
      <c r="E522" t="s">
        <v>627</v>
      </c>
      <c r="F522">
        <v>2</v>
      </c>
      <c r="G522">
        <v>0</v>
      </c>
      <c r="H522" t="str">
        <f>INDEX(Bar_data!$A$3:$B$140,MATCH(C522,Bar_data!$A$3:$A$140,FALSE),2)</f>
        <v>Trust072</v>
      </c>
      <c r="I522" t="str">
        <f>INDEX(TrustCAHUB_map!$A$2:$D$139,MATCH($C522,TrustCAHUB_map!$A$2:$A$139,FALSE),3)</f>
        <v>West Midlands</v>
      </c>
      <c r="J522" t="str">
        <f>INDEX(TrustCAHUB_map!$A$2:$D$139,MATCH($C522,TrustCAHUB_map!$A$2:$A$139,FALSE),4)</f>
        <v>West Midlands</v>
      </c>
    </row>
    <row r="523" spans="1:10" x14ac:dyDescent="0.3">
      <c r="A523" t="str">
        <f t="shared" si="8"/>
        <v>'RL42015Palliative50-69'</v>
      </c>
      <c r="B523">
        <v>2015</v>
      </c>
      <c r="C523" t="s">
        <v>232</v>
      </c>
      <c r="D523" t="s">
        <v>8</v>
      </c>
      <c r="E523" t="s">
        <v>627</v>
      </c>
      <c r="F523">
        <v>112</v>
      </c>
      <c r="G523">
        <v>7</v>
      </c>
      <c r="H523" t="str">
        <f>INDEX(Bar_data!$A$3:$B$140,MATCH(C523,Bar_data!$A$3:$A$140,FALSE),2)</f>
        <v>Trust072</v>
      </c>
      <c r="I523" t="str">
        <f>INDEX(TrustCAHUB_map!$A$2:$D$139,MATCH($C523,TrustCAHUB_map!$A$2:$A$139,FALSE),3)</f>
        <v>West Midlands</v>
      </c>
      <c r="J523" t="str">
        <f>INDEX(TrustCAHUB_map!$A$2:$D$139,MATCH($C523,TrustCAHUB_map!$A$2:$A$139,FALSE),4)</f>
        <v>West Midlands</v>
      </c>
    </row>
    <row r="524" spans="1:10" x14ac:dyDescent="0.3">
      <c r="A524" t="str">
        <f t="shared" si="8"/>
        <v>'RL42015Curative70+'</v>
      </c>
      <c r="B524">
        <v>2015</v>
      </c>
      <c r="C524" t="s">
        <v>232</v>
      </c>
      <c r="D524" t="s">
        <v>7</v>
      </c>
      <c r="E524" t="s">
        <v>628</v>
      </c>
      <c r="F524">
        <v>104</v>
      </c>
      <c r="G524">
        <v>3</v>
      </c>
      <c r="H524" t="str">
        <f>INDEX(Bar_data!$A$3:$B$140,MATCH(C524,Bar_data!$A$3:$A$140,FALSE),2)</f>
        <v>Trust072</v>
      </c>
      <c r="I524" t="str">
        <f>INDEX(TrustCAHUB_map!$A$2:$D$139,MATCH($C524,TrustCAHUB_map!$A$2:$A$139,FALSE),3)</f>
        <v>West Midlands</v>
      </c>
      <c r="J524" t="str">
        <f>INDEX(TrustCAHUB_map!$A$2:$D$139,MATCH($C524,TrustCAHUB_map!$A$2:$A$139,FALSE),4)</f>
        <v>West Midlands</v>
      </c>
    </row>
    <row r="525" spans="1:10" x14ac:dyDescent="0.3">
      <c r="A525" t="str">
        <f t="shared" si="8"/>
        <v>'RL42015Not assigned70+'</v>
      </c>
      <c r="B525">
        <v>2015</v>
      </c>
      <c r="C525" t="s">
        <v>232</v>
      </c>
      <c r="D525" t="s">
        <v>477</v>
      </c>
      <c r="E525" t="s">
        <v>628</v>
      </c>
      <c r="F525">
        <v>2</v>
      </c>
      <c r="G525">
        <v>1</v>
      </c>
      <c r="H525" t="str">
        <f>INDEX(Bar_data!$A$3:$B$140,MATCH(C525,Bar_data!$A$3:$A$140,FALSE),2)</f>
        <v>Trust072</v>
      </c>
      <c r="I525" t="str">
        <f>INDEX(TrustCAHUB_map!$A$2:$D$139,MATCH($C525,TrustCAHUB_map!$A$2:$A$139,FALSE),3)</f>
        <v>West Midlands</v>
      </c>
      <c r="J525" t="str">
        <f>INDEX(TrustCAHUB_map!$A$2:$D$139,MATCH($C525,TrustCAHUB_map!$A$2:$A$139,FALSE),4)</f>
        <v>West Midlands</v>
      </c>
    </row>
    <row r="526" spans="1:10" x14ac:dyDescent="0.3">
      <c r="A526" t="str">
        <f t="shared" si="8"/>
        <v>'RL42015Palliative70+'</v>
      </c>
      <c r="B526">
        <v>2015</v>
      </c>
      <c r="C526" t="s">
        <v>232</v>
      </c>
      <c r="D526" t="s">
        <v>8</v>
      </c>
      <c r="E526" t="s">
        <v>628</v>
      </c>
      <c r="F526">
        <v>101</v>
      </c>
      <c r="G526">
        <v>4</v>
      </c>
      <c r="H526" t="str">
        <f>INDEX(Bar_data!$A$3:$B$140,MATCH(C526,Bar_data!$A$3:$A$140,FALSE),2)</f>
        <v>Trust072</v>
      </c>
      <c r="I526" t="str">
        <f>INDEX(TrustCAHUB_map!$A$2:$D$139,MATCH($C526,TrustCAHUB_map!$A$2:$A$139,FALSE),3)</f>
        <v>West Midlands</v>
      </c>
      <c r="J526" t="str">
        <f>INDEX(TrustCAHUB_map!$A$2:$D$139,MATCH($C526,TrustCAHUB_map!$A$2:$A$139,FALSE),4)</f>
        <v>West Midlands</v>
      </c>
    </row>
    <row r="527" spans="1:10" x14ac:dyDescent="0.3">
      <c r="A527" t="str">
        <f t="shared" si="8"/>
        <v>'RLN2015Curative18-49'</v>
      </c>
      <c r="B527">
        <v>2015</v>
      </c>
      <c r="C527" t="s">
        <v>233</v>
      </c>
      <c r="D527" t="s">
        <v>7</v>
      </c>
      <c r="E527" t="s">
        <v>153</v>
      </c>
      <c r="F527">
        <v>66</v>
      </c>
      <c r="G527">
        <v>0</v>
      </c>
      <c r="H527" t="str">
        <f>INDEX(Bar_data!$A$3:$B$140,MATCH(C527,Bar_data!$A$3:$A$140,FALSE),2)</f>
        <v>Trust073</v>
      </c>
      <c r="I527" t="str">
        <f>INDEX(TrustCAHUB_map!$A$2:$D$139,MATCH($C527,TrustCAHUB_map!$A$2:$A$139,FALSE),3)</f>
        <v>North East and Cumbria</v>
      </c>
      <c r="J527" t="str">
        <f>INDEX(TrustCAHUB_map!$A$2:$D$139,MATCH($C527,TrustCAHUB_map!$A$2:$A$139,FALSE),4)</f>
        <v>North East</v>
      </c>
    </row>
    <row r="528" spans="1:10" x14ac:dyDescent="0.3">
      <c r="A528" t="str">
        <f t="shared" si="8"/>
        <v>'RLN2015Palliative18-49'</v>
      </c>
      <c r="B528">
        <v>2015</v>
      </c>
      <c r="C528" t="s">
        <v>233</v>
      </c>
      <c r="D528" t="s">
        <v>8</v>
      </c>
      <c r="E528" t="s">
        <v>153</v>
      </c>
      <c r="F528">
        <v>40</v>
      </c>
      <c r="G528">
        <v>4</v>
      </c>
      <c r="H528" t="str">
        <f>INDEX(Bar_data!$A$3:$B$140,MATCH(C528,Bar_data!$A$3:$A$140,FALSE),2)</f>
        <v>Trust073</v>
      </c>
      <c r="I528" t="str">
        <f>INDEX(TrustCAHUB_map!$A$2:$D$139,MATCH($C528,TrustCAHUB_map!$A$2:$A$139,FALSE),3)</f>
        <v>North East and Cumbria</v>
      </c>
      <c r="J528" t="str">
        <f>INDEX(TrustCAHUB_map!$A$2:$D$139,MATCH($C528,TrustCAHUB_map!$A$2:$A$139,FALSE),4)</f>
        <v>North East</v>
      </c>
    </row>
    <row r="529" spans="1:10" x14ac:dyDescent="0.3">
      <c r="A529" t="str">
        <f t="shared" si="8"/>
        <v>'RLN2015Palliative50-69'</v>
      </c>
      <c r="B529">
        <v>2015</v>
      </c>
      <c r="C529" t="s">
        <v>233</v>
      </c>
      <c r="D529" t="s">
        <v>8</v>
      </c>
      <c r="E529" t="s">
        <v>627</v>
      </c>
      <c r="F529">
        <v>240</v>
      </c>
      <c r="G529">
        <v>9</v>
      </c>
      <c r="H529" t="str">
        <f>INDEX(Bar_data!$A$3:$B$140,MATCH(C529,Bar_data!$A$3:$A$140,FALSE),2)</f>
        <v>Trust073</v>
      </c>
      <c r="I529" t="str">
        <f>INDEX(TrustCAHUB_map!$A$2:$D$139,MATCH($C529,TrustCAHUB_map!$A$2:$A$139,FALSE),3)</f>
        <v>North East and Cumbria</v>
      </c>
      <c r="J529" t="str">
        <f>INDEX(TrustCAHUB_map!$A$2:$D$139,MATCH($C529,TrustCAHUB_map!$A$2:$A$139,FALSE),4)</f>
        <v>North East</v>
      </c>
    </row>
    <row r="530" spans="1:10" x14ac:dyDescent="0.3">
      <c r="A530" t="str">
        <f t="shared" si="8"/>
        <v>'RLN2015Curative50-69'</v>
      </c>
      <c r="B530">
        <v>2015</v>
      </c>
      <c r="C530" t="s">
        <v>233</v>
      </c>
      <c r="D530" t="s">
        <v>7</v>
      </c>
      <c r="E530" t="s">
        <v>627</v>
      </c>
      <c r="F530">
        <v>154</v>
      </c>
      <c r="G530">
        <v>0</v>
      </c>
      <c r="H530" t="str">
        <f>INDEX(Bar_data!$A$3:$B$140,MATCH(C530,Bar_data!$A$3:$A$140,FALSE),2)</f>
        <v>Trust073</v>
      </c>
      <c r="I530" t="str">
        <f>INDEX(TrustCAHUB_map!$A$2:$D$139,MATCH($C530,TrustCAHUB_map!$A$2:$A$139,FALSE),3)</f>
        <v>North East and Cumbria</v>
      </c>
      <c r="J530" t="str">
        <f>INDEX(TrustCAHUB_map!$A$2:$D$139,MATCH($C530,TrustCAHUB_map!$A$2:$A$139,FALSE),4)</f>
        <v>North East</v>
      </c>
    </row>
    <row r="531" spans="1:10" x14ac:dyDescent="0.3">
      <c r="A531" t="str">
        <f t="shared" si="8"/>
        <v>'RLN2015Palliative70+'</v>
      </c>
      <c r="B531">
        <v>2015</v>
      </c>
      <c r="C531" t="s">
        <v>233</v>
      </c>
      <c r="D531" t="s">
        <v>8</v>
      </c>
      <c r="E531" t="s">
        <v>628</v>
      </c>
      <c r="F531">
        <v>205</v>
      </c>
      <c r="G531">
        <v>17</v>
      </c>
      <c r="H531" t="str">
        <f>INDEX(Bar_data!$A$3:$B$140,MATCH(C531,Bar_data!$A$3:$A$140,FALSE),2)</f>
        <v>Trust073</v>
      </c>
      <c r="I531" t="str">
        <f>INDEX(TrustCAHUB_map!$A$2:$D$139,MATCH($C531,TrustCAHUB_map!$A$2:$A$139,FALSE),3)</f>
        <v>North East and Cumbria</v>
      </c>
      <c r="J531" t="str">
        <f>INDEX(TrustCAHUB_map!$A$2:$D$139,MATCH($C531,TrustCAHUB_map!$A$2:$A$139,FALSE),4)</f>
        <v>North East</v>
      </c>
    </row>
    <row r="532" spans="1:10" x14ac:dyDescent="0.3">
      <c r="A532" t="str">
        <f t="shared" si="8"/>
        <v>'RLN2015Curative70+'</v>
      </c>
      <c r="B532">
        <v>2015</v>
      </c>
      <c r="C532" t="s">
        <v>233</v>
      </c>
      <c r="D532" t="s">
        <v>7</v>
      </c>
      <c r="E532" t="s">
        <v>628</v>
      </c>
      <c r="F532">
        <v>81</v>
      </c>
      <c r="G532">
        <v>0</v>
      </c>
      <c r="H532" t="str">
        <f>INDEX(Bar_data!$A$3:$B$140,MATCH(C532,Bar_data!$A$3:$A$140,FALSE),2)</f>
        <v>Trust073</v>
      </c>
      <c r="I532" t="str">
        <f>INDEX(TrustCAHUB_map!$A$2:$D$139,MATCH($C532,TrustCAHUB_map!$A$2:$A$139,FALSE),3)</f>
        <v>North East and Cumbria</v>
      </c>
      <c r="J532" t="str">
        <f>INDEX(TrustCAHUB_map!$A$2:$D$139,MATCH($C532,TrustCAHUB_map!$A$2:$A$139,FALSE),4)</f>
        <v>North East</v>
      </c>
    </row>
    <row r="533" spans="1:10" x14ac:dyDescent="0.3">
      <c r="A533" t="str">
        <f t="shared" si="8"/>
        <v>'RLQ2015Not assigned18-49'</v>
      </c>
      <c r="B533">
        <v>2015</v>
      </c>
      <c r="C533" t="s">
        <v>234</v>
      </c>
      <c r="D533" t="s">
        <v>477</v>
      </c>
      <c r="E533" t="s">
        <v>153</v>
      </c>
      <c r="F533">
        <v>3</v>
      </c>
      <c r="G533">
        <v>0</v>
      </c>
      <c r="H533" t="str">
        <f>INDEX(Bar_data!$A$3:$B$140,MATCH(C533,Bar_data!$A$3:$A$140,FALSE),2)</f>
        <v>Trust074</v>
      </c>
      <c r="I533" t="str">
        <f>INDEX(TrustCAHUB_map!$A$2:$D$139,MATCH($C533,TrustCAHUB_map!$A$2:$A$139,FALSE),3)</f>
        <v>West Midlands</v>
      </c>
      <c r="J533" t="str">
        <f>INDEX(TrustCAHUB_map!$A$2:$D$139,MATCH($C533,TrustCAHUB_map!$A$2:$A$139,FALSE),4)</f>
        <v>West Midlands</v>
      </c>
    </row>
    <row r="534" spans="1:10" x14ac:dyDescent="0.3">
      <c r="A534" t="str">
        <f t="shared" si="8"/>
        <v>'RLQ2015Palliative50-69'</v>
      </c>
      <c r="B534">
        <v>2015</v>
      </c>
      <c r="C534" t="s">
        <v>234</v>
      </c>
      <c r="D534" t="s">
        <v>8</v>
      </c>
      <c r="E534" t="s">
        <v>627</v>
      </c>
      <c r="F534">
        <v>7</v>
      </c>
      <c r="G534">
        <v>2</v>
      </c>
      <c r="H534" t="str">
        <f>INDEX(Bar_data!$A$3:$B$140,MATCH(C534,Bar_data!$A$3:$A$140,FALSE),2)</f>
        <v>Trust074</v>
      </c>
      <c r="I534" t="str">
        <f>INDEX(TrustCAHUB_map!$A$2:$D$139,MATCH($C534,TrustCAHUB_map!$A$2:$A$139,FALSE),3)</f>
        <v>West Midlands</v>
      </c>
      <c r="J534" t="str">
        <f>INDEX(TrustCAHUB_map!$A$2:$D$139,MATCH($C534,TrustCAHUB_map!$A$2:$A$139,FALSE),4)</f>
        <v>West Midlands</v>
      </c>
    </row>
    <row r="535" spans="1:10" x14ac:dyDescent="0.3">
      <c r="A535" t="str">
        <f t="shared" si="8"/>
        <v>'RLQ2015Curative50-69'</v>
      </c>
      <c r="B535">
        <v>2015</v>
      </c>
      <c r="C535" t="s">
        <v>234</v>
      </c>
      <c r="D535" t="s">
        <v>7</v>
      </c>
      <c r="E535" t="s">
        <v>627</v>
      </c>
      <c r="F535">
        <v>2</v>
      </c>
      <c r="G535">
        <v>0</v>
      </c>
      <c r="H535" t="str">
        <f>INDEX(Bar_data!$A$3:$B$140,MATCH(C535,Bar_data!$A$3:$A$140,FALSE),2)</f>
        <v>Trust074</v>
      </c>
      <c r="I535" t="str">
        <f>INDEX(TrustCAHUB_map!$A$2:$D$139,MATCH($C535,TrustCAHUB_map!$A$2:$A$139,FALSE),3)</f>
        <v>West Midlands</v>
      </c>
      <c r="J535" t="str">
        <f>INDEX(TrustCAHUB_map!$A$2:$D$139,MATCH($C535,TrustCAHUB_map!$A$2:$A$139,FALSE),4)</f>
        <v>West Midlands</v>
      </c>
    </row>
    <row r="536" spans="1:10" x14ac:dyDescent="0.3">
      <c r="A536" t="str">
        <f t="shared" si="8"/>
        <v>'RLQ2015Not assigned50-69'</v>
      </c>
      <c r="B536">
        <v>2015</v>
      </c>
      <c r="C536" t="s">
        <v>234</v>
      </c>
      <c r="D536" t="s">
        <v>477</v>
      </c>
      <c r="E536" t="s">
        <v>627</v>
      </c>
      <c r="F536">
        <v>17</v>
      </c>
      <c r="G536">
        <v>1</v>
      </c>
      <c r="H536" t="str">
        <f>INDEX(Bar_data!$A$3:$B$140,MATCH(C536,Bar_data!$A$3:$A$140,FALSE),2)</f>
        <v>Trust074</v>
      </c>
      <c r="I536" t="str">
        <f>INDEX(TrustCAHUB_map!$A$2:$D$139,MATCH($C536,TrustCAHUB_map!$A$2:$A$139,FALSE),3)</f>
        <v>West Midlands</v>
      </c>
      <c r="J536" t="str">
        <f>INDEX(TrustCAHUB_map!$A$2:$D$139,MATCH($C536,TrustCAHUB_map!$A$2:$A$139,FALSE),4)</f>
        <v>West Midlands</v>
      </c>
    </row>
    <row r="537" spans="1:10" x14ac:dyDescent="0.3">
      <c r="A537" t="str">
        <f t="shared" si="8"/>
        <v>'RLQ2015Palliative70+'</v>
      </c>
      <c r="B537">
        <v>2015</v>
      </c>
      <c r="C537" t="s">
        <v>234</v>
      </c>
      <c r="D537" t="s">
        <v>8</v>
      </c>
      <c r="E537" t="s">
        <v>628</v>
      </c>
      <c r="F537">
        <v>24</v>
      </c>
      <c r="G537">
        <v>3</v>
      </c>
      <c r="H537" t="str">
        <f>INDEX(Bar_data!$A$3:$B$140,MATCH(C537,Bar_data!$A$3:$A$140,FALSE),2)</f>
        <v>Trust074</v>
      </c>
      <c r="I537" t="str">
        <f>INDEX(TrustCAHUB_map!$A$2:$D$139,MATCH($C537,TrustCAHUB_map!$A$2:$A$139,FALSE),3)</f>
        <v>West Midlands</v>
      </c>
      <c r="J537" t="str">
        <f>INDEX(TrustCAHUB_map!$A$2:$D$139,MATCH($C537,TrustCAHUB_map!$A$2:$A$139,FALSE),4)</f>
        <v>West Midlands</v>
      </c>
    </row>
    <row r="538" spans="1:10" x14ac:dyDescent="0.3">
      <c r="A538" t="str">
        <f t="shared" si="8"/>
        <v>'RLQ2015Curative70+'</v>
      </c>
      <c r="B538">
        <v>2015</v>
      </c>
      <c r="C538" t="s">
        <v>234</v>
      </c>
      <c r="D538" t="s">
        <v>7</v>
      </c>
      <c r="E538" t="s">
        <v>628</v>
      </c>
      <c r="F538">
        <v>1</v>
      </c>
      <c r="G538">
        <v>0</v>
      </c>
      <c r="H538" t="str">
        <f>INDEX(Bar_data!$A$3:$B$140,MATCH(C538,Bar_data!$A$3:$A$140,FALSE),2)</f>
        <v>Trust074</v>
      </c>
      <c r="I538" t="str">
        <f>INDEX(TrustCAHUB_map!$A$2:$D$139,MATCH($C538,TrustCAHUB_map!$A$2:$A$139,FALSE),3)</f>
        <v>West Midlands</v>
      </c>
      <c r="J538" t="str">
        <f>INDEX(TrustCAHUB_map!$A$2:$D$139,MATCH($C538,TrustCAHUB_map!$A$2:$A$139,FALSE),4)</f>
        <v>West Midlands</v>
      </c>
    </row>
    <row r="539" spans="1:10" x14ac:dyDescent="0.3">
      <c r="A539" t="str">
        <f t="shared" si="8"/>
        <v>'RLQ2015Not assigned70+'</v>
      </c>
      <c r="B539">
        <v>2015</v>
      </c>
      <c r="C539" t="s">
        <v>234</v>
      </c>
      <c r="D539" t="s">
        <v>477</v>
      </c>
      <c r="E539" t="s">
        <v>628</v>
      </c>
      <c r="F539">
        <v>8</v>
      </c>
      <c r="G539">
        <v>1</v>
      </c>
      <c r="H539" t="str">
        <f>INDEX(Bar_data!$A$3:$B$140,MATCH(C539,Bar_data!$A$3:$A$140,FALSE),2)</f>
        <v>Trust074</v>
      </c>
      <c r="I539" t="str">
        <f>INDEX(TrustCAHUB_map!$A$2:$D$139,MATCH($C539,TrustCAHUB_map!$A$2:$A$139,FALSE),3)</f>
        <v>West Midlands</v>
      </c>
      <c r="J539" t="str">
        <f>INDEX(TrustCAHUB_map!$A$2:$D$139,MATCH($C539,TrustCAHUB_map!$A$2:$A$139,FALSE),4)</f>
        <v>West Midlands</v>
      </c>
    </row>
    <row r="540" spans="1:10" x14ac:dyDescent="0.3">
      <c r="A540" t="str">
        <f t="shared" si="8"/>
        <v>'RLT2015Curative18-49'</v>
      </c>
      <c r="B540">
        <v>2015</v>
      </c>
      <c r="C540" t="s">
        <v>235</v>
      </c>
      <c r="D540" t="s">
        <v>7</v>
      </c>
      <c r="E540" t="s">
        <v>153</v>
      </c>
      <c r="F540">
        <v>36</v>
      </c>
      <c r="G540">
        <v>0</v>
      </c>
      <c r="H540" t="str">
        <f>INDEX(Bar_data!$A$3:$B$140,MATCH(C540,Bar_data!$A$3:$A$140,FALSE),2)</f>
        <v>Trust075</v>
      </c>
      <c r="I540" t="str">
        <f>INDEX(TrustCAHUB_map!$A$2:$D$139,MATCH($C540,TrustCAHUB_map!$A$2:$A$139,FALSE),3)</f>
        <v>West Midlands</v>
      </c>
      <c r="J540" t="str">
        <f>INDEX(TrustCAHUB_map!$A$2:$D$139,MATCH($C540,TrustCAHUB_map!$A$2:$A$139,FALSE),4)</f>
        <v>West Midlands</v>
      </c>
    </row>
    <row r="541" spans="1:10" x14ac:dyDescent="0.3">
      <c r="A541" t="str">
        <f t="shared" si="8"/>
        <v>'RLT2015Palliative18-49'</v>
      </c>
      <c r="B541">
        <v>2015</v>
      </c>
      <c r="C541" t="s">
        <v>235</v>
      </c>
      <c r="D541" t="s">
        <v>8</v>
      </c>
      <c r="E541" t="s">
        <v>153</v>
      </c>
      <c r="F541">
        <v>13</v>
      </c>
      <c r="G541">
        <v>1</v>
      </c>
      <c r="H541" t="str">
        <f>INDEX(Bar_data!$A$3:$B$140,MATCH(C541,Bar_data!$A$3:$A$140,FALSE),2)</f>
        <v>Trust075</v>
      </c>
      <c r="I541" t="str">
        <f>INDEX(TrustCAHUB_map!$A$2:$D$139,MATCH($C541,TrustCAHUB_map!$A$2:$A$139,FALSE),3)</f>
        <v>West Midlands</v>
      </c>
      <c r="J541" t="str">
        <f>INDEX(TrustCAHUB_map!$A$2:$D$139,MATCH($C541,TrustCAHUB_map!$A$2:$A$139,FALSE),4)</f>
        <v>West Midlands</v>
      </c>
    </row>
    <row r="542" spans="1:10" x14ac:dyDescent="0.3">
      <c r="A542" t="str">
        <f t="shared" si="8"/>
        <v>'RLT2015Curative50-69'</v>
      </c>
      <c r="B542">
        <v>2015</v>
      </c>
      <c r="C542" t="s">
        <v>235</v>
      </c>
      <c r="D542" t="s">
        <v>7</v>
      </c>
      <c r="E542" t="s">
        <v>627</v>
      </c>
      <c r="F542">
        <v>94</v>
      </c>
      <c r="G542">
        <v>0</v>
      </c>
      <c r="H542" t="str">
        <f>INDEX(Bar_data!$A$3:$B$140,MATCH(C542,Bar_data!$A$3:$A$140,FALSE),2)</f>
        <v>Trust075</v>
      </c>
      <c r="I542" t="str">
        <f>INDEX(TrustCAHUB_map!$A$2:$D$139,MATCH($C542,TrustCAHUB_map!$A$2:$A$139,FALSE),3)</f>
        <v>West Midlands</v>
      </c>
      <c r="J542" t="str">
        <f>INDEX(TrustCAHUB_map!$A$2:$D$139,MATCH($C542,TrustCAHUB_map!$A$2:$A$139,FALSE),4)</f>
        <v>West Midlands</v>
      </c>
    </row>
    <row r="543" spans="1:10" x14ac:dyDescent="0.3">
      <c r="A543" t="str">
        <f t="shared" si="8"/>
        <v>'RLT2015Not assigned50-69'</v>
      </c>
      <c r="B543">
        <v>2015</v>
      </c>
      <c r="C543" t="s">
        <v>235</v>
      </c>
      <c r="D543" t="s">
        <v>477</v>
      </c>
      <c r="E543" t="s">
        <v>627</v>
      </c>
      <c r="F543">
        <v>1</v>
      </c>
      <c r="G543">
        <v>1</v>
      </c>
      <c r="H543" t="str">
        <f>INDEX(Bar_data!$A$3:$B$140,MATCH(C543,Bar_data!$A$3:$A$140,FALSE),2)</f>
        <v>Trust075</v>
      </c>
      <c r="I543" t="str">
        <f>INDEX(TrustCAHUB_map!$A$2:$D$139,MATCH($C543,TrustCAHUB_map!$A$2:$A$139,FALSE),3)</f>
        <v>West Midlands</v>
      </c>
      <c r="J543" t="str">
        <f>INDEX(TrustCAHUB_map!$A$2:$D$139,MATCH($C543,TrustCAHUB_map!$A$2:$A$139,FALSE),4)</f>
        <v>West Midlands</v>
      </c>
    </row>
    <row r="544" spans="1:10" x14ac:dyDescent="0.3">
      <c r="A544" t="str">
        <f t="shared" si="8"/>
        <v>'RLT2015Palliative50-69'</v>
      </c>
      <c r="B544">
        <v>2015</v>
      </c>
      <c r="C544" t="s">
        <v>235</v>
      </c>
      <c r="D544" t="s">
        <v>8</v>
      </c>
      <c r="E544" t="s">
        <v>627</v>
      </c>
      <c r="F544">
        <v>68</v>
      </c>
      <c r="G544">
        <v>6</v>
      </c>
      <c r="H544" t="str">
        <f>INDEX(Bar_data!$A$3:$B$140,MATCH(C544,Bar_data!$A$3:$A$140,FALSE),2)</f>
        <v>Trust075</v>
      </c>
      <c r="I544" t="str">
        <f>INDEX(TrustCAHUB_map!$A$2:$D$139,MATCH($C544,TrustCAHUB_map!$A$2:$A$139,FALSE),3)</f>
        <v>West Midlands</v>
      </c>
      <c r="J544" t="str">
        <f>INDEX(TrustCAHUB_map!$A$2:$D$139,MATCH($C544,TrustCAHUB_map!$A$2:$A$139,FALSE),4)</f>
        <v>West Midlands</v>
      </c>
    </row>
    <row r="545" spans="1:10" x14ac:dyDescent="0.3">
      <c r="A545" t="str">
        <f t="shared" si="8"/>
        <v>'RLT2015Palliative70+'</v>
      </c>
      <c r="B545">
        <v>2015</v>
      </c>
      <c r="C545" t="s">
        <v>235</v>
      </c>
      <c r="D545" t="s">
        <v>8</v>
      </c>
      <c r="E545" t="s">
        <v>628</v>
      </c>
      <c r="F545">
        <v>64</v>
      </c>
      <c r="G545">
        <v>11</v>
      </c>
      <c r="H545" t="str">
        <f>INDEX(Bar_data!$A$3:$B$140,MATCH(C545,Bar_data!$A$3:$A$140,FALSE),2)</f>
        <v>Trust075</v>
      </c>
      <c r="I545" t="str">
        <f>INDEX(TrustCAHUB_map!$A$2:$D$139,MATCH($C545,TrustCAHUB_map!$A$2:$A$139,FALSE),3)</f>
        <v>West Midlands</v>
      </c>
      <c r="J545" t="str">
        <f>INDEX(TrustCAHUB_map!$A$2:$D$139,MATCH($C545,TrustCAHUB_map!$A$2:$A$139,FALSE),4)</f>
        <v>West Midlands</v>
      </c>
    </row>
    <row r="546" spans="1:10" x14ac:dyDescent="0.3">
      <c r="A546" t="str">
        <f t="shared" si="8"/>
        <v>'RLT2015Curative70+'</v>
      </c>
      <c r="B546">
        <v>2015</v>
      </c>
      <c r="C546" t="s">
        <v>235</v>
      </c>
      <c r="D546" t="s">
        <v>7</v>
      </c>
      <c r="E546" t="s">
        <v>628</v>
      </c>
      <c r="F546">
        <v>62</v>
      </c>
      <c r="G546">
        <v>0</v>
      </c>
      <c r="H546" t="str">
        <f>INDEX(Bar_data!$A$3:$B$140,MATCH(C546,Bar_data!$A$3:$A$140,FALSE),2)</f>
        <v>Trust075</v>
      </c>
      <c r="I546" t="str">
        <f>INDEX(TrustCAHUB_map!$A$2:$D$139,MATCH($C546,TrustCAHUB_map!$A$2:$A$139,FALSE),3)</f>
        <v>West Midlands</v>
      </c>
      <c r="J546" t="str">
        <f>INDEX(TrustCAHUB_map!$A$2:$D$139,MATCH($C546,TrustCAHUB_map!$A$2:$A$139,FALSE),4)</f>
        <v>West Midlands</v>
      </c>
    </row>
    <row r="547" spans="1:10" x14ac:dyDescent="0.3">
      <c r="A547" t="str">
        <f t="shared" si="8"/>
        <v>'RM12015Palliative18-49'</v>
      </c>
      <c r="B547">
        <v>2015</v>
      </c>
      <c r="C547" t="s">
        <v>236</v>
      </c>
      <c r="D547" t="s">
        <v>8</v>
      </c>
      <c r="E547" t="s">
        <v>153</v>
      </c>
      <c r="F547">
        <v>80</v>
      </c>
      <c r="G547">
        <v>4</v>
      </c>
      <c r="H547" t="str">
        <f>INDEX(Bar_data!$A$3:$B$140,MATCH(C547,Bar_data!$A$3:$A$140,FALSE),2)</f>
        <v>Trust076</v>
      </c>
      <c r="I547" t="str">
        <f>INDEX(TrustCAHUB_map!$A$2:$D$139,MATCH($C547,TrustCAHUB_map!$A$2:$A$139,FALSE),3)</f>
        <v>East of England</v>
      </c>
      <c r="J547" t="str">
        <f>INDEX(TrustCAHUB_map!$A$2:$D$139,MATCH($C547,TrustCAHUB_map!$A$2:$A$139,FALSE),4)</f>
        <v>East of England</v>
      </c>
    </row>
    <row r="548" spans="1:10" x14ac:dyDescent="0.3">
      <c r="A548" t="str">
        <f t="shared" si="8"/>
        <v>'RM12015Not assigned18-49'</v>
      </c>
      <c r="B548">
        <v>2015</v>
      </c>
      <c r="C548" t="s">
        <v>236</v>
      </c>
      <c r="D548" t="s">
        <v>477</v>
      </c>
      <c r="E548" t="s">
        <v>153</v>
      </c>
      <c r="F548">
        <v>10</v>
      </c>
      <c r="G548">
        <v>0</v>
      </c>
      <c r="H548" t="str">
        <f>INDEX(Bar_data!$A$3:$B$140,MATCH(C548,Bar_data!$A$3:$A$140,FALSE),2)</f>
        <v>Trust076</v>
      </c>
      <c r="I548" t="str">
        <f>INDEX(TrustCAHUB_map!$A$2:$D$139,MATCH($C548,TrustCAHUB_map!$A$2:$A$139,FALSE),3)</f>
        <v>East of England</v>
      </c>
      <c r="J548" t="str">
        <f>INDEX(TrustCAHUB_map!$A$2:$D$139,MATCH($C548,TrustCAHUB_map!$A$2:$A$139,FALSE),4)</f>
        <v>East of England</v>
      </c>
    </row>
    <row r="549" spans="1:10" x14ac:dyDescent="0.3">
      <c r="A549" t="str">
        <f t="shared" si="8"/>
        <v>'RM12015Curative18-49'</v>
      </c>
      <c r="B549">
        <v>2015</v>
      </c>
      <c r="C549" t="s">
        <v>236</v>
      </c>
      <c r="D549" t="s">
        <v>7</v>
      </c>
      <c r="E549" t="s">
        <v>153</v>
      </c>
      <c r="F549">
        <v>164</v>
      </c>
      <c r="G549">
        <v>0</v>
      </c>
      <c r="H549" t="str">
        <f>INDEX(Bar_data!$A$3:$B$140,MATCH(C549,Bar_data!$A$3:$A$140,FALSE),2)</f>
        <v>Trust076</v>
      </c>
      <c r="I549" t="str">
        <f>INDEX(TrustCAHUB_map!$A$2:$D$139,MATCH($C549,TrustCAHUB_map!$A$2:$A$139,FALSE),3)</f>
        <v>East of England</v>
      </c>
      <c r="J549" t="str">
        <f>INDEX(TrustCAHUB_map!$A$2:$D$139,MATCH($C549,TrustCAHUB_map!$A$2:$A$139,FALSE),4)</f>
        <v>East of England</v>
      </c>
    </row>
    <row r="550" spans="1:10" x14ac:dyDescent="0.3">
      <c r="A550" t="str">
        <f t="shared" si="8"/>
        <v>'RM12015Not assigned50-69'</v>
      </c>
      <c r="B550">
        <v>2015</v>
      </c>
      <c r="C550" t="s">
        <v>236</v>
      </c>
      <c r="D550" t="s">
        <v>477</v>
      </c>
      <c r="E550" t="s">
        <v>627</v>
      </c>
      <c r="F550">
        <v>22</v>
      </c>
      <c r="G550">
        <v>0</v>
      </c>
      <c r="H550" t="str">
        <f>INDEX(Bar_data!$A$3:$B$140,MATCH(C550,Bar_data!$A$3:$A$140,FALSE),2)</f>
        <v>Trust076</v>
      </c>
      <c r="I550" t="str">
        <f>INDEX(TrustCAHUB_map!$A$2:$D$139,MATCH($C550,TrustCAHUB_map!$A$2:$A$139,FALSE),3)</f>
        <v>East of England</v>
      </c>
      <c r="J550" t="str">
        <f>INDEX(TrustCAHUB_map!$A$2:$D$139,MATCH($C550,TrustCAHUB_map!$A$2:$A$139,FALSE),4)</f>
        <v>East of England</v>
      </c>
    </row>
    <row r="551" spans="1:10" x14ac:dyDescent="0.3">
      <c r="A551" t="str">
        <f t="shared" si="8"/>
        <v>'RM12015Curative50-69'</v>
      </c>
      <c r="B551">
        <v>2015</v>
      </c>
      <c r="C551" t="s">
        <v>236</v>
      </c>
      <c r="D551" t="s">
        <v>7</v>
      </c>
      <c r="E551" t="s">
        <v>627</v>
      </c>
      <c r="F551">
        <v>377</v>
      </c>
      <c r="G551">
        <v>3</v>
      </c>
      <c r="H551" t="str">
        <f>INDEX(Bar_data!$A$3:$B$140,MATCH(C551,Bar_data!$A$3:$A$140,FALSE),2)</f>
        <v>Trust076</v>
      </c>
      <c r="I551" t="str">
        <f>INDEX(TrustCAHUB_map!$A$2:$D$139,MATCH($C551,TrustCAHUB_map!$A$2:$A$139,FALSE),3)</f>
        <v>East of England</v>
      </c>
      <c r="J551" t="str">
        <f>INDEX(TrustCAHUB_map!$A$2:$D$139,MATCH($C551,TrustCAHUB_map!$A$2:$A$139,FALSE),4)</f>
        <v>East of England</v>
      </c>
    </row>
    <row r="552" spans="1:10" x14ac:dyDescent="0.3">
      <c r="A552" t="str">
        <f t="shared" si="8"/>
        <v>'RM12015Palliative50-69'</v>
      </c>
      <c r="B552">
        <v>2015</v>
      </c>
      <c r="C552" t="s">
        <v>236</v>
      </c>
      <c r="D552" t="s">
        <v>8</v>
      </c>
      <c r="E552" t="s">
        <v>627</v>
      </c>
      <c r="F552">
        <v>420</v>
      </c>
      <c r="G552">
        <v>37</v>
      </c>
      <c r="H552" t="str">
        <f>INDEX(Bar_data!$A$3:$B$140,MATCH(C552,Bar_data!$A$3:$A$140,FALSE),2)</f>
        <v>Trust076</v>
      </c>
      <c r="I552" t="str">
        <f>INDEX(TrustCAHUB_map!$A$2:$D$139,MATCH($C552,TrustCAHUB_map!$A$2:$A$139,FALSE),3)</f>
        <v>East of England</v>
      </c>
      <c r="J552" t="str">
        <f>INDEX(TrustCAHUB_map!$A$2:$D$139,MATCH($C552,TrustCAHUB_map!$A$2:$A$139,FALSE),4)</f>
        <v>East of England</v>
      </c>
    </row>
    <row r="553" spans="1:10" x14ac:dyDescent="0.3">
      <c r="A553" t="str">
        <f t="shared" si="8"/>
        <v>'RM12015Curative70+'</v>
      </c>
      <c r="B553">
        <v>2015</v>
      </c>
      <c r="C553" t="s">
        <v>236</v>
      </c>
      <c r="D553" t="s">
        <v>7</v>
      </c>
      <c r="E553" t="s">
        <v>628</v>
      </c>
      <c r="F553">
        <v>185</v>
      </c>
      <c r="G553">
        <v>2</v>
      </c>
      <c r="H553" t="str">
        <f>INDEX(Bar_data!$A$3:$B$140,MATCH(C553,Bar_data!$A$3:$A$140,FALSE),2)</f>
        <v>Trust076</v>
      </c>
      <c r="I553" t="str">
        <f>INDEX(TrustCAHUB_map!$A$2:$D$139,MATCH($C553,TrustCAHUB_map!$A$2:$A$139,FALSE),3)</f>
        <v>East of England</v>
      </c>
      <c r="J553" t="str">
        <f>INDEX(TrustCAHUB_map!$A$2:$D$139,MATCH($C553,TrustCAHUB_map!$A$2:$A$139,FALSE),4)</f>
        <v>East of England</v>
      </c>
    </row>
    <row r="554" spans="1:10" x14ac:dyDescent="0.3">
      <c r="A554" t="str">
        <f t="shared" si="8"/>
        <v>'RM12015Not assigned70+'</v>
      </c>
      <c r="B554">
        <v>2015</v>
      </c>
      <c r="C554" t="s">
        <v>236</v>
      </c>
      <c r="D554" t="s">
        <v>477</v>
      </c>
      <c r="E554" t="s">
        <v>628</v>
      </c>
      <c r="F554">
        <v>4</v>
      </c>
      <c r="G554">
        <v>0</v>
      </c>
      <c r="H554" t="str">
        <f>INDEX(Bar_data!$A$3:$B$140,MATCH(C554,Bar_data!$A$3:$A$140,FALSE),2)</f>
        <v>Trust076</v>
      </c>
      <c r="I554" t="str">
        <f>INDEX(TrustCAHUB_map!$A$2:$D$139,MATCH($C554,TrustCAHUB_map!$A$2:$A$139,FALSE),3)</f>
        <v>East of England</v>
      </c>
      <c r="J554" t="str">
        <f>INDEX(TrustCAHUB_map!$A$2:$D$139,MATCH($C554,TrustCAHUB_map!$A$2:$A$139,FALSE),4)</f>
        <v>East of England</v>
      </c>
    </row>
    <row r="555" spans="1:10" x14ac:dyDescent="0.3">
      <c r="A555" t="str">
        <f t="shared" si="8"/>
        <v>'RM12015Palliative70+'</v>
      </c>
      <c r="B555">
        <v>2015</v>
      </c>
      <c r="C555" t="s">
        <v>236</v>
      </c>
      <c r="D555" t="s">
        <v>8</v>
      </c>
      <c r="E555" t="s">
        <v>628</v>
      </c>
      <c r="F555">
        <v>380</v>
      </c>
      <c r="G555">
        <v>23</v>
      </c>
      <c r="H555" t="str">
        <f>INDEX(Bar_data!$A$3:$B$140,MATCH(C555,Bar_data!$A$3:$A$140,FALSE),2)</f>
        <v>Trust076</v>
      </c>
      <c r="I555" t="str">
        <f>INDEX(TrustCAHUB_map!$A$2:$D$139,MATCH($C555,TrustCAHUB_map!$A$2:$A$139,FALSE),3)</f>
        <v>East of England</v>
      </c>
      <c r="J555" t="str">
        <f>INDEX(TrustCAHUB_map!$A$2:$D$139,MATCH($C555,TrustCAHUB_map!$A$2:$A$139,FALSE),4)</f>
        <v>East of England</v>
      </c>
    </row>
    <row r="556" spans="1:10" x14ac:dyDescent="0.3">
      <c r="A556" t="str">
        <f t="shared" si="8"/>
        <v>'RM32015Palliative18-49'</v>
      </c>
      <c r="B556">
        <v>2015</v>
      </c>
      <c r="C556" t="s">
        <v>237</v>
      </c>
      <c r="D556" t="s">
        <v>8</v>
      </c>
      <c r="E556" t="s">
        <v>153</v>
      </c>
      <c r="F556">
        <v>5</v>
      </c>
      <c r="G556">
        <v>0</v>
      </c>
      <c r="H556" t="str">
        <f>INDEX(Bar_data!$A$3:$B$140,MATCH(C556,Bar_data!$A$3:$A$140,FALSE),2)</f>
        <v>Trust077</v>
      </c>
      <c r="I556" t="str">
        <f>INDEX(TrustCAHUB_map!$A$2:$D$139,MATCH($C556,TrustCAHUB_map!$A$2:$A$139,FALSE),3)</f>
        <v>Greater Manchester</v>
      </c>
      <c r="J556" t="str">
        <f>INDEX(TrustCAHUB_map!$A$2:$D$139,MATCH($C556,TrustCAHUB_map!$A$2:$A$139,FALSE),4)</f>
        <v>North West</v>
      </c>
    </row>
    <row r="557" spans="1:10" x14ac:dyDescent="0.3">
      <c r="A557" t="str">
        <f t="shared" si="8"/>
        <v>'RM32015Curative18-49'</v>
      </c>
      <c r="B557">
        <v>2015</v>
      </c>
      <c r="C557" t="s">
        <v>237</v>
      </c>
      <c r="D557" t="s">
        <v>7</v>
      </c>
      <c r="E557" t="s">
        <v>153</v>
      </c>
      <c r="F557">
        <v>17</v>
      </c>
      <c r="G557">
        <v>0</v>
      </c>
      <c r="H557" t="str">
        <f>INDEX(Bar_data!$A$3:$B$140,MATCH(C557,Bar_data!$A$3:$A$140,FALSE),2)</f>
        <v>Trust077</v>
      </c>
      <c r="I557" t="str">
        <f>INDEX(TrustCAHUB_map!$A$2:$D$139,MATCH($C557,TrustCAHUB_map!$A$2:$A$139,FALSE),3)</f>
        <v>Greater Manchester</v>
      </c>
      <c r="J557" t="str">
        <f>INDEX(TrustCAHUB_map!$A$2:$D$139,MATCH($C557,TrustCAHUB_map!$A$2:$A$139,FALSE),4)</f>
        <v>North West</v>
      </c>
    </row>
    <row r="558" spans="1:10" x14ac:dyDescent="0.3">
      <c r="A558" t="str">
        <f t="shared" si="8"/>
        <v>'RM32015Curative50-69'</v>
      </c>
      <c r="B558">
        <v>2015</v>
      </c>
      <c r="C558" t="s">
        <v>237</v>
      </c>
      <c r="D558" t="s">
        <v>7</v>
      </c>
      <c r="E558" t="s">
        <v>627</v>
      </c>
      <c r="F558">
        <v>23</v>
      </c>
      <c r="G558">
        <v>0</v>
      </c>
      <c r="H558" t="str">
        <f>INDEX(Bar_data!$A$3:$B$140,MATCH(C558,Bar_data!$A$3:$A$140,FALSE),2)</f>
        <v>Trust077</v>
      </c>
      <c r="I558" t="str">
        <f>INDEX(TrustCAHUB_map!$A$2:$D$139,MATCH($C558,TrustCAHUB_map!$A$2:$A$139,FALSE),3)</f>
        <v>Greater Manchester</v>
      </c>
      <c r="J558" t="str">
        <f>INDEX(TrustCAHUB_map!$A$2:$D$139,MATCH($C558,TrustCAHUB_map!$A$2:$A$139,FALSE),4)</f>
        <v>North West</v>
      </c>
    </row>
    <row r="559" spans="1:10" x14ac:dyDescent="0.3">
      <c r="A559" t="str">
        <f t="shared" si="8"/>
        <v>'RM32015Palliative50-69'</v>
      </c>
      <c r="B559">
        <v>2015</v>
      </c>
      <c r="C559" t="s">
        <v>237</v>
      </c>
      <c r="D559" t="s">
        <v>8</v>
      </c>
      <c r="E559" t="s">
        <v>627</v>
      </c>
      <c r="F559">
        <v>17</v>
      </c>
      <c r="G559">
        <v>0</v>
      </c>
      <c r="H559" t="str">
        <f>INDEX(Bar_data!$A$3:$B$140,MATCH(C559,Bar_data!$A$3:$A$140,FALSE),2)</f>
        <v>Trust077</v>
      </c>
      <c r="I559" t="str">
        <f>INDEX(TrustCAHUB_map!$A$2:$D$139,MATCH($C559,TrustCAHUB_map!$A$2:$A$139,FALSE),3)</f>
        <v>Greater Manchester</v>
      </c>
      <c r="J559" t="str">
        <f>INDEX(TrustCAHUB_map!$A$2:$D$139,MATCH($C559,TrustCAHUB_map!$A$2:$A$139,FALSE),4)</f>
        <v>North West</v>
      </c>
    </row>
    <row r="560" spans="1:10" x14ac:dyDescent="0.3">
      <c r="A560" t="str">
        <f t="shared" si="8"/>
        <v>'RM32015Palliative70+'</v>
      </c>
      <c r="B560">
        <v>2015</v>
      </c>
      <c r="C560" t="s">
        <v>237</v>
      </c>
      <c r="D560" t="s">
        <v>8</v>
      </c>
      <c r="E560" t="s">
        <v>628</v>
      </c>
      <c r="F560">
        <v>27</v>
      </c>
      <c r="G560">
        <v>3</v>
      </c>
      <c r="H560" t="str">
        <f>INDEX(Bar_data!$A$3:$B$140,MATCH(C560,Bar_data!$A$3:$A$140,FALSE),2)</f>
        <v>Trust077</v>
      </c>
      <c r="I560" t="str">
        <f>INDEX(TrustCAHUB_map!$A$2:$D$139,MATCH($C560,TrustCAHUB_map!$A$2:$A$139,FALSE),3)</f>
        <v>Greater Manchester</v>
      </c>
      <c r="J560" t="str">
        <f>INDEX(TrustCAHUB_map!$A$2:$D$139,MATCH($C560,TrustCAHUB_map!$A$2:$A$139,FALSE),4)</f>
        <v>North West</v>
      </c>
    </row>
    <row r="561" spans="1:10" x14ac:dyDescent="0.3">
      <c r="A561" t="str">
        <f t="shared" si="8"/>
        <v>'RM32015Curative70+'</v>
      </c>
      <c r="B561">
        <v>2015</v>
      </c>
      <c r="C561" t="s">
        <v>237</v>
      </c>
      <c r="D561" t="s">
        <v>7</v>
      </c>
      <c r="E561" t="s">
        <v>628</v>
      </c>
      <c r="F561">
        <v>20</v>
      </c>
      <c r="G561">
        <v>1</v>
      </c>
      <c r="H561" t="str">
        <f>INDEX(Bar_data!$A$3:$B$140,MATCH(C561,Bar_data!$A$3:$A$140,FALSE),2)</f>
        <v>Trust077</v>
      </c>
      <c r="I561" t="str">
        <f>INDEX(TrustCAHUB_map!$A$2:$D$139,MATCH($C561,TrustCAHUB_map!$A$2:$A$139,FALSE),3)</f>
        <v>Greater Manchester</v>
      </c>
      <c r="J561" t="str">
        <f>INDEX(TrustCAHUB_map!$A$2:$D$139,MATCH($C561,TrustCAHUB_map!$A$2:$A$139,FALSE),4)</f>
        <v>North West</v>
      </c>
    </row>
    <row r="562" spans="1:10" x14ac:dyDescent="0.3">
      <c r="A562" t="str">
        <f t="shared" si="8"/>
        <v>'RMC2015Curative18-49'</v>
      </c>
      <c r="B562">
        <v>2015</v>
      </c>
      <c r="C562" t="s">
        <v>238</v>
      </c>
      <c r="D562" t="s">
        <v>7</v>
      </c>
      <c r="E562" t="s">
        <v>153</v>
      </c>
      <c r="F562">
        <v>22</v>
      </c>
      <c r="G562">
        <v>0</v>
      </c>
      <c r="H562" t="str">
        <f>INDEX(Bar_data!$A$3:$B$140,MATCH(C562,Bar_data!$A$3:$A$140,FALSE),2)</f>
        <v>Trust078</v>
      </c>
      <c r="I562" t="str">
        <f>INDEX(TrustCAHUB_map!$A$2:$D$139,MATCH($C562,TrustCAHUB_map!$A$2:$A$139,FALSE),3)</f>
        <v>Greater Manchester</v>
      </c>
      <c r="J562" t="str">
        <f>INDEX(TrustCAHUB_map!$A$2:$D$139,MATCH($C562,TrustCAHUB_map!$A$2:$A$139,FALSE),4)</f>
        <v>North West</v>
      </c>
    </row>
    <row r="563" spans="1:10" x14ac:dyDescent="0.3">
      <c r="A563" t="str">
        <f t="shared" si="8"/>
        <v>'RMC2015Not assigned18-49'</v>
      </c>
      <c r="B563">
        <v>2015</v>
      </c>
      <c r="C563" t="s">
        <v>238</v>
      </c>
      <c r="D563" t="s">
        <v>477</v>
      </c>
      <c r="E563" t="s">
        <v>153</v>
      </c>
      <c r="F563">
        <v>6</v>
      </c>
      <c r="G563">
        <v>0</v>
      </c>
      <c r="H563" t="str">
        <f>INDEX(Bar_data!$A$3:$B$140,MATCH(C563,Bar_data!$A$3:$A$140,FALSE),2)</f>
        <v>Trust078</v>
      </c>
      <c r="I563" t="str">
        <f>INDEX(TrustCAHUB_map!$A$2:$D$139,MATCH($C563,TrustCAHUB_map!$A$2:$A$139,FALSE),3)</f>
        <v>Greater Manchester</v>
      </c>
      <c r="J563" t="str">
        <f>INDEX(TrustCAHUB_map!$A$2:$D$139,MATCH($C563,TrustCAHUB_map!$A$2:$A$139,FALSE),4)</f>
        <v>North West</v>
      </c>
    </row>
    <row r="564" spans="1:10" x14ac:dyDescent="0.3">
      <c r="A564" t="str">
        <f t="shared" si="8"/>
        <v>'RMC2015Palliative18-49'</v>
      </c>
      <c r="B564">
        <v>2015</v>
      </c>
      <c r="C564" t="s">
        <v>238</v>
      </c>
      <c r="D564" t="s">
        <v>8</v>
      </c>
      <c r="E564" t="s">
        <v>153</v>
      </c>
      <c r="F564">
        <v>2</v>
      </c>
      <c r="G564">
        <v>0</v>
      </c>
      <c r="H564" t="str">
        <f>INDEX(Bar_data!$A$3:$B$140,MATCH(C564,Bar_data!$A$3:$A$140,FALSE),2)</f>
        <v>Trust078</v>
      </c>
      <c r="I564" t="str">
        <f>INDEX(TrustCAHUB_map!$A$2:$D$139,MATCH($C564,TrustCAHUB_map!$A$2:$A$139,FALSE),3)</f>
        <v>Greater Manchester</v>
      </c>
      <c r="J564" t="str">
        <f>INDEX(TrustCAHUB_map!$A$2:$D$139,MATCH($C564,TrustCAHUB_map!$A$2:$A$139,FALSE),4)</f>
        <v>North West</v>
      </c>
    </row>
    <row r="565" spans="1:10" x14ac:dyDescent="0.3">
      <c r="A565" t="str">
        <f t="shared" si="8"/>
        <v>'RMC2015Curative50-69'</v>
      </c>
      <c r="B565">
        <v>2015</v>
      </c>
      <c r="C565" t="s">
        <v>238</v>
      </c>
      <c r="D565" t="s">
        <v>7</v>
      </c>
      <c r="E565" t="s">
        <v>627</v>
      </c>
      <c r="F565">
        <v>56</v>
      </c>
      <c r="G565">
        <v>1</v>
      </c>
      <c r="H565" t="str">
        <f>INDEX(Bar_data!$A$3:$B$140,MATCH(C565,Bar_data!$A$3:$A$140,FALSE),2)</f>
        <v>Trust078</v>
      </c>
      <c r="I565" t="str">
        <f>INDEX(TrustCAHUB_map!$A$2:$D$139,MATCH($C565,TrustCAHUB_map!$A$2:$A$139,FALSE),3)</f>
        <v>Greater Manchester</v>
      </c>
      <c r="J565" t="str">
        <f>INDEX(TrustCAHUB_map!$A$2:$D$139,MATCH($C565,TrustCAHUB_map!$A$2:$A$139,FALSE),4)</f>
        <v>North West</v>
      </c>
    </row>
    <row r="566" spans="1:10" x14ac:dyDescent="0.3">
      <c r="A566" t="str">
        <f t="shared" si="8"/>
        <v>'RMC2015Palliative50-69'</v>
      </c>
      <c r="B566">
        <v>2015</v>
      </c>
      <c r="C566" t="s">
        <v>238</v>
      </c>
      <c r="D566" t="s">
        <v>8</v>
      </c>
      <c r="E566" t="s">
        <v>627</v>
      </c>
      <c r="F566">
        <v>24</v>
      </c>
      <c r="G566">
        <v>0</v>
      </c>
      <c r="H566" t="str">
        <f>INDEX(Bar_data!$A$3:$B$140,MATCH(C566,Bar_data!$A$3:$A$140,FALSE),2)</f>
        <v>Trust078</v>
      </c>
      <c r="I566" t="str">
        <f>INDEX(TrustCAHUB_map!$A$2:$D$139,MATCH($C566,TrustCAHUB_map!$A$2:$A$139,FALSE),3)</f>
        <v>Greater Manchester</v>
      </c>
      <c r="J566" t="str">
        <f>INDEX(TrustCAHUB_map!$A$2:$D$139,MATCH($C566,TrustCAHUB_map!$A$2:$A$139,FALSE),4)</f>
        <v>North West</v>
      </c>
    </row>
    <row r="567" spans="1:10" x14ac:dyDescent="0.3">
      <c r="A567" t="str">
        <f t="shared" si="8"/>
        <v>'RMC2015Not assigned50-69'</v>
      </c>
      <c r="B567">
        <v>2015</v>
      </c>
      <c r="C567" t="s">
        <v>238</v>
      </c>
      <c r="D567" t="s">
        <v>477</v>
      </c>
      <c r="E567" t="s">
        <v>627</v>
      </c>
      <c r="F567">
        <v>9</v>
      </c>
      <c r="G567">
        <v>2</v>
      </c>
      <c r="H567" t="str">
        <f>INDEX(Bar_data!$A$3:$B$140,MATCH(C567,Bar_data!$A$3:$A$140,FALSE),2)</f>
        <v>Trust078</v>
      </c>
      <c r="I567" t="str">
        <f>INDEX(TrustCAHUB_map!$A$2:$D$139,MATCH($C567,TrustCAHUB_map!$A$2:$A$139,FALSE),3)</f>
        <v>Greater Manchester</v>
      </c>
      <c r="J567" t="str">
        <f>INDEX(TrustCAHUB_map!$A$2:$D$139,MATCH($C567,TrustCAHUB_map!$A$2:$A$139,FALSE),4)</f>
        <v>North West</v>
      </c>
    </row>
    <row r="568" spans="1:10" x14ac:dyDescent="0.3">
      <c r="A568" t="str">
        <f t="shared" si="8"/>
        <v>'RMC2015Not assigned70+'</v>
      </c>
      <c r="B568">
        <v>2015</v>
      </c>
      <c r="C568" t="s">
        <v>238</v>
      </c>
      <c r="D568" t="s">
        <v>477</v>
      </c>
      <c r="E568" t="s">
        <v>628</v>
      </c>
      <c r="F568">
        <v>7</v>
      </c>
      <c r="G568">
        <v>0</v>
      </c>
      <c r="H568" t="str">
        <f>INDEX(Bar_data!$A$3:$B$140,MATCH(C568,Bar_data!$A$3:$A$140,FALSE),2)</f>
        <v>Trust078</v>
      </c>
      <c r="I568" t="str">
        <f>INDEX(TrustCAHUB_map!$A$2:$D$139,MATCH($C568,TrustCAHUB_map!$A$2:$A$139,FALSE),3)</f>
        <v>Greater Manchester</v>
      </c>
      <c r="J568" t="str">
        <f>INDEX(TrustCAHUB_map!$A$2:$D$139,MATCH($C568,TrustCAHUB_map!$A$2:$A$139,FALSE),4)</f>
        <v>North West</v>
      </c>
    </row>
    <row r="569" spans="1:10" x14ac:dyDescent="0.3">
      <c r="A569" t="str">
        <f t="shared" si="8"/>
        <v>'RMC2015Curative70+'</v>
      </c>
      <c r="B569">
        <v>2015</v>
      </c>
      <c r="C569" t="s">
        <v>238</v>
      </c>
      <c r="D569" t="s">
        <v>7</v>
      </c>
      <c r="E569" t="s">
        <v>628</v>
      </c>
      <c r="F569">
        <v>34</v>
      </c>
      <c r="G569">
        <v>0</v>
      </c>
      <c r="H569" t="str">
        <f>INDEX(Bar_data!$A$3:$B$140,MATCH(C569,Bar_data!$A$3:$A$140,FALSE),2)</f>
        <v>Trust078</v>
      </c>
      <c r="I569" t="str">
        <f>INDEX(TrustCAHUB_map!$A$2:$D$139,MATCH($C569,TrustCAHUB_map!$A$2:$A$139,FALSE),3)</f>
        <v>Greater Manchester</v>
      </c>
      <c r="J569" t="str">
        <f>INDEX(TrustCAHUB_map!$A$2:$D$139,MATCH($C569,TrustCAHUB_map!$A$2:$A$139,FALSE),4)</f>
        <v>North West</v>
      </c>
    </row>
    <row r="570" spans="1:10" x14ac:dyDescent="0.3">
      <c r="A570" t="str">
        <f t="shared" si="8"/>
        <v>'RMC2015Palliative70+'</v>
      </c>
      <c r="B570">
        <v>2015</v>
      </c>
      <c r="C570" t="s">
        <v>238</v>
      </c>
      <c r="D570" t="s">
        <v>8</v>
      </c>
      <c r="E570" t="s">
        <v>628</v>
      </c>
      <c r="F570">
        <v>21</v>
      </c>
      <c r="G570">
        <v>0</v>
      </c>
      <c r="H570" t="str">
        <f>INDEX(Bar_data!$A$3:$B$140,MATCH(C570,Bar_data!$A$3:$A$140,FALSE),2)</f>
        <v>Trust078</v>
      </c>
      <c r="I570" t="str">
        <f>INDEX(TrustCAHUB_map!$A$2:$D$139,MATCH($C570,TrustCAHUB_map!$A$2:$A$139,FALSE),3)</f>
        <v>Greater Manchester</v>
      </c>
      <c r="J570" t="str">
        <f>INDEX(TrustCAHUB_map!$A$2:$D$139,MATCH($C570,TrustCAHUB_map!$A$2:$A$139,FALSE),4)</f>
        <v>North West</v>
      </c>
    </row>
    <row r="571" spans="1:10" x14ac:dyDescent="0.3">
      <c r="A571" t="str">
        <f t="shared" si="8"/>
        <v>'RMP2015Not assigned50-69'</v>
      </c>
      <c r="B571">
        <v>2015</v>
      </c>
      <c r="C571" t="s">
        <v>239</v>
      </c>
      <c r="D571" t="s">
        <v>477</v>
      </c>
      <c r="E571" t="s">
        <v>627</v>
      </c>
      <c r="F571">
        <v>5</v>
      </c>
      <c r="G571">
        <v>0</v>
      </c>
      <c r="H571" t="str">
        <f>INDEX(Bar_data!$A$3:$B$140,MATCH(C571,Bar_data!$A$3:$A$140,FALSE),2)</f>
        <v>Trust079</v>
      </c>
      <c r="I571" t="str">
        <f>INDEX(TrustCAHUB_map!$A$2:$D$139,MATCH($C571,TrustCAHUB_map!$A$2:$A$139,FALSE),3)</f>
        <v>Greater Manchester</v>
      </c>
      <c r="J571" t="str">
        <f>INDEX(TrustCAHUB_map!$A$2:$D$139,MATCH($C571,TrustCAHUB_map!$A$2:$A$139,FALSE),4)</f>
        <v>North West</v>
      </c>
    </row>
    <row r="572" spans="1:10" x14ac:dyDescent="0.3">
      <c r="A572" t="str">
        <f t="shared" si="8"/>
        <v>'RMP2015Not assigned70+'</v>
      </c>
      <c r="B572">
        <v>2015</v>
      </c>
      <c r="C572" t="s">
        <v>239</v>
      </c>
      <c r="D572" t="s">
        <v>477</v>
      </c>
      <c r="E572" t="s">
        <v>628</v>
      </c>
      <c r="F572">
        <v>9</v>
      </c>
      <c r="G572">
        <v>0</v>
      </c>
      <c r="H572" t="str">
        <f>INDEX(Bar_data!$A$3:$B$140,MATCH(C572,Bar_data!$A$3:$A$140,FALSE),2)</f>
        <v>Trust079</v>
      </c>
      <c r="I572" t="str">
        <f>INDEX(TrustCAHUB_map!$A$2:$D$139,MATCH($C572,TrustCAHUB_map!$A$2:$A$139,FALSE),3)</f>
        <v>Greater Manchester</v>
      </c>
      <c r="J572" t="str">
        <f>INDEX(TrustCAHUB_map!$A$2:$D$139,MATCH($C572,TrustCAHUB_map!$A$2:$A$139,FALSE),4)</f>
        <v>North West</v>
      </c>
    </row>
    <row r="573" spans="1:10" x14ac:dyDescent="0.3">
      <c r="A573" t="str">
        <f t="shared" si="8"/>
        <v>'RMP2015Palliative70+'</v>
      </c>
      <c r="B573">
        <v>2015</v>
      </c>
      <c r="C573" t="s">
        <v>239</v>
      </c>
      <c r="D573" t="s">
        <v>8</v>
      </c>
      <c r="E573" t="s">
        <v>628</v>
      </c>
      <c r="F573">
        <v>2</v>
      </c>
      <c r="G573">
        <v>0</v>
      </c>
      <c r="H573" t="str">
        <f>INDEX(Bar_data!$A$3:$B$140,MATCH(C573,Bar_data!$A$3:$A$140,FALSE),2)</f>
        <v>Trust079</v>
      </c>
      <c r="I573" t="str">
        <f>INDEX(TrustCAHUB_map!$A$2:$D$139,MATCH($C573,TrustCAHUB_map!$A$2:$A$139,FALSE),3)</f>
        <v>Greater Manchester</v>
      </c>
      <c r="J573" t="str">
        <f>INDEX(TrustCAHUB_map!$A$2:$D$139,MATCH($C573,TrustCAHUB_map!$A$2:$A$139,FALSE),4)</f>
        <v>North West</v>
      </c>
    </row>
    <row r="574" spans="1:10" x14ac:dyDescent="0.3">
      <c r="A574" t="str">
        <f t="shared" si="8"/>
        <v>'RMP2015Curative70+'</v>
      </c>
      <c r="B574">
        <v>2015</v>
      </c>
      <c r="C574" t="s">
        <v>239</v>
      </c>
      <c r="D574" t="s">
        <v>7</v>
      </c>
      <c r="E574" t="s">
        <v>628</v>
      </c>
      <c r="F574">
        <v>1</v>
      </c>
      <c r="G574">
        <v>0</v>
      </c>
      <c r="H574" t="str">
        <f>INDEX(Bar_data!$A$3:$B$140,MATCH(C574,Bar_data!$A$3:$A$140,FALSE),2)</f>
        <v>Trust079</v>
      </c>
      <c r="I574" t="str">
        <f>INDEX(TrustCAHUB_map!$A$2:$D$139,MATCH($C574,TrustCAHUB_map!$A$2:$A$139,FALSE),3)</f>
        <v>Greater Manchester</v>
      </c>
      <c r="J574" t="str">
        <f>INDEX(TrustCAHUB_map!$A$2:$D$139,MATCH($C574,TrustCAHUB_map!$A$2:$A$139,FALSE),4)</f>
        <v>North West</v>
      </c>
    </row>
    <row r="575" spans="1:10" x14ac:dyDescent="0.3">
      <c r="A575" t="str">
        <f t="shared" si="8"/>
        <v>'RN32015Curative18-49'</v>
      </c>
      <c r="B575">
        <v>2015</v>
      </c>
      <c r="C575" t="s">
        <v>240</v>
      </c>
      <c r="D575" t="s">
        <v>7</v>
      </c>
      <c r="E575" t="s">
        <v>153</v>
      </c>
      <c r="F575">
        <v>71</v>
      </c>
      <c r="G575">
        <v>1</v>
      </c>
      <c r="H575" t="str">
        <f>INDEX(Bar_data!$A$3:$B$140,MATCH(C575,Bar_data!$A$3:$A$140,FALSE),2)</f>
        <v>Trust080</v>
      </c>
      <c r="I575" t="str">
        <f>INDEX(TrustCAHUB_map!$A$2:$D$139,MATCH($C575,TrustCAHUB_map!$A$2:$A$139,FALSE),3)</f>
        <v>Thames Valley</v>
      </c>
      <c r="J575" t="str">
        <f>INDEX(TrustCAHUB_map!$A$2:$D$139,MATCH($C575,TrustCAHUB_map!$A$2:$A$139,FALSE),4)</f>
        <v>South East</v>
      </c>
    </row>
    <row r="576" spans="1:10" x14ac:dyDescent="0.3">
      <c r="A576" t="str">
        <f t="shared" si="8"/>
        <v>'RN32015Palliative18-49'</v>
      </c>
      <c r="B576">
        <v>2015</v>
      </c>
      <c r="C576" t="s">
        <v>240</v>
      </c>
      <c r="D576" t="s">
        <v>8</v>
      </c>
      <c r="E576" t="s">
        <v>153</v>
      </c>
      <c r="F576">
        <v>57</v>
      </c>
      <c r="G576">
        <v>2</v>
      </c>
      <c r="H576" t="str">
        <f>INDEX(Bar_data!$A$3:$B$140,MATCH(C576,Bar_data!$A$3:$A$140,FALSE),2)</f>
        <v>Trust080</v>
      </c>
      <c r="I576" t="str">
        <f>INDEX(TrustCAHUB_map!$A$2:$D$139,MATCH($C576,TrustCAHUB_map!$A$2:$A$139,FALSE),3)</f>
        <v>Thames Valley</v>
      </c>
      <c r="J576" t="str">
        <f>INDEX(TrustCAHUB_map!$A$2:$D$139,MATCH($C576,TrustCAHUB_map!$A$2:$A$139,FALSE),4)</f>
        <v>South East</v>
      </c>
    </row>
    <row r="577" spans="1:10" x14ac:dyDescent="0.3">
      <c r="A577" t="str">
        <f t="shared" si="8"/>
        <v>'RN32015Curative50-69'</v>
      </c>
      <c r="B577">
        <v>2015</v>
      </c>
      <c r="C577" t="s">
        <v>240</v>
      </c>
      <c r="D577" t="s">
        <v>7</v>
      </c>
      <c r="E577" t="s">
        <v>627</v>
      </c>
      <c r="F577">
        <v>170</v>
      </c>
      <c r="G577">
        <v>0</v>
      </c>
      <c r="H577" t="str">
        <f>INDEX(Bar_data!$A$3:$B$140,MATCH(C577,Bar_data!$A$3:$A$140,FALSE),2)</f>
        <v>Trust080</v>
      </c>
      <c r="I577" t="str">
        <f>INDEX(TrustCAHUB_map!$A$2:$D$139,MATCH($C577,TrustCAHUB_map!$A$2:$A$139,FALSE),3)</f>
        <v>Thames Valley</v>
      </c>
      <c r="J577" t="str">
        <f>INDEX(TrustCAHUB_map!$A$2:$D$139,MATCH($C577,TrustCAHUB_map!$A$2:$A$139,FALSE),4)</f>
        <v>South East</v>
      </c>
    </row>
    <row r="578" spans="1:10" x14ac:dyDescent="0.3">
      <c r="A578" t="str">
        <f t="shared" si="8"/>
        <v>'RN32015Palliative50-69'</v>
      </c>
      <c r="B578">
        <v>2015</v>
      </c>
      <c r="C578" t="s">
        <v>240</v>
      </c>
      <c r="D578" t="s">
        <v>8</v>
      </c>
      <c r="E578" t="s">
        <v>627</v>
      </c>
      <c r="F578">
        <v>226</v>
      </c>
      <c r="G578">
        <v>8</v>
      </c>
      <c r="H578" t="str">
        <f>INDEX(Bar_data!$A$3:$B$140,MATCH(C578,Bar_data!$A$3:$A$140,FALSE),2)</f>
        <v>Trust080</v>
      </c>
      <c r="I578" t="str">
        <f>INDEX(TrustCAHUB_map!$A$2:$D$139,MATCH($C578,TrustCAHUB_map!$A$2:$A$139,FALSE),3)</f>
        <v>Thames Valley</v>
      </c>
      <c r="J578" t="str">
        <f>INDEX(TrustCAHUB_map!$A$2:$D$139,MATCH($C578,TrustCAHUB_map!$A$2:$A$139,FALSE),4)</f>
        <v>South East</v>
      </c>
    </row>
    <row r="579" spans="1:10" x14ac:dyDescent="0.3">
      <c r="A579" t="str">
        <f t="shared" ref="A579:A642" si="9">"'"&amp;C579&amp;B579&amp;D579&amp;E579&amp;"'"</f>
        <v>'RN32015Palliative70+'</v>
      </c>
      <c r="B579">
        <v>2015</v>
      </c>
      <c r="C579" t="s">
        <v>240</v>
      </c>
      <c r="D579" t="s">
        <v>8</v>
      </c>
      <c r="E579" t="s">
        <v>628</v>
      </c>
      <c r="F579">
        <v>191</v>
      </c>
      <c r="G579">
        <v>11</v>
      </c>
      <c r="H579" t="str">
        <f>INDEX(Bar_data!$A$3:$B$140,MATCH(C579,Bar_data!$A$3:$A$140,FALSE),2)</f>
        <v>Trust080</v>
      </c>
      <c r="I579" t="str">
        <f>INDEX(TrustCAHUB_map!$A$2:$D$139,MATCH($C579,TrustCAHUB_map!$A$2:$A$139,FALSE),3)</f>
        <v>Thames Valley</v>
      </c>
      <c r="J579" t="str">
        <f>INDEX(TrustCAHUB_map!$A$2:$D$139,MATCH($C579,TrustCAHUB_map!$A$2:$A$139,FALSE),4)</f>
        <v>South East</v>
      </c>
    </row>
    <row r="580" spans="1:10" x14ac:dyDescent="0.3">
      <c r="A580" t="str">
        <f t="shared" si="9"/>
        <v>'RN32015Not assigned70+'</v>
      </c>
      <c r="B580">
        <v>2015</v>
      </c>
      <c r="C580" t="s">
        <v>240</v>
      </c>
      <c r="D580" t="s">
        <v>477</v>
      </c>
      <c r="E580" t="s">
        <v>628</v>
      </c>
      <c r="F580">
        <v>1</v>
      </c>
      <c r="G580">
        <v>0</v>
      </c>
      <c r="H580" t="str">
        <f>INDEX(Bar_data!$A$3:$B$140,MATCH(C580,Bar_data!$A$3:$A$140,FALSE),2)</f>
        <v>Trust080</v>
      </c>
      <c r="I580" t="str">
        <f>INDEX(TrustCAHUB_map!$A$2:$D$139,MATCH($C580,TrustCAHUB_map!$A$2:$A$139,FALSE),3)</f>
        <v>Thames Valley</v>
      </c>
      <c r="J580" t="str">
        <f>INDEX(TrustCAHUB_map!$A$2:$D$139,MATCH($C580,TrustCAHUB_map!$A$2:$A$139,FALSE),4)</f>
        <v>South East</v>
      </c>
    </row>
    <row r="581" spans="1:10" x14ac:dyDescent="0.3">
      <c r="A581" t="str">
        <f t="shared" si="9"/>
        <v>'RN32015Curative70+'</v>
      </c>
      <c r="B581">
        <v>2015</v>
      </c>
      <c r="C581" t="s">
        <v>240</v>
      </c>
      <c r="D581" t="s">
        <v>7</v>
      </c>
      <c r="E581" t="s">
        <v>628</v>
      </c>
      <c r="F581">
        <v>92</v>
      </c>
      <c r="G581">
        <v>1</v>
      </c>
      <c r="H581" t="str">
        <f>INDEX(Bar_data!$A$3:$B$140,MATCH(C581,Bar_data!$A$3:$A$140,FALSE),2)</f>
        <v>Trust080</v>
      </c>
      <c r="I581" t="str">
        <f>INDEX(TrustCAHUB_map!$A$2:$D$139,MATCH($C581,TrustCAHUB_map!$A$2:$A$139,FALSE),3)</f>
        <v>Thames Valley</v>
      </c>
      <c r="J581" t="str">
        <f>INDEX(TrustCAHUB_map!$A$2:$D$139,MATCH($C581,TrustCAHUB_map!$A$2:$A$139,FALSE),4)</f>
        <v>South East</v>
      </c>
    </row>
    <row r="582" spans="1:10" x14ac:dyDescent="0.3">
      <c r="A582" t="str">
        <f t="shared" si="9"/>
        <v>'RN52015Not assigned18-49'</v>
      </c>
      <c r="B582">
        <v>2015</v>
      </c>
      <c r="C582" t="s">
        <v>241</v>
      </c>
      <c r="D582" t="s">
        <v>477</v>
      </c>
      <c r="E582" t="s">
        <v>153</v>
      </c>
      <c r="F582">
        <v>4</v>
      </c>
      <c r="G582">
        <v>0</v>
      </c>
      <c r="H582" t="str">
        <f>INDEX(Bar_data!$A$3:$B$140,MATCH(C582,Bar_data!$A$3:$A$140,FALSE),2)</f>
        <v>Trust081</v>
      </c>
      <c r="I582" t="str">
        <f>INDEX(TrustCAHUB_map!$A$2:$D$139,MATCH($C582,TrustCAHUB_map!$A$2:$A$139,FALSE),3)</f>
        <v>Wessex</v>
      </c>
      <c r="J582" t="str">
        <f>INDEX(TrustCAHUB_map!$A$2:$D$139,MATCH($C582,TrustCAHUB_map!$A$2:$A$139,FALSE),4)</f>
        <v>Wessex</v>
      </c>
    </row>
    <row r="583" spans="1:10" x14ac:dyDescent="0.3">
      <c r="A583" t="str">
        <f t="shared" si="9"/>
        <v>'RN52015Curative18-49'</v>
      </c>
      <c r="B583">
        <v>2015</v>
      </c>
      <c r="C583" t="s">
        <v>241</v>
      </c>
      <c r="D583" t="s">
        <v>7</v>
      </c>
      <c r="E583" t="s">
        <v>153</v>
      </c>
      <c r="F583">
        <v>76</v>
      </c>
      <c r="G583">
        <v>0</v>
      </c>
      <c r="H583" t="str">
        <f>INDEX(Bar_data!$A$3:$B$140,MATCH(C583,Bar_data!$A$3:$A$140,FALSE),2)</f>
        <v>Trust081</v>
      </c>
      <c r="I583" t="str">
        <f>INDEX(TrustCAHUB_map!$A$2:$D$139,MATCH($C583,TrustCAHUB_map!$A$2:$A$139,FALSE),3)</f>
        <v>Wessex</v>
      </c>
      <c r="J583" t="str">
        <f>INDEX(TrustCAHUB_map!$A$2:$D$139,MATCH($C583,TrustCAHUB_map!$A$2:$A$139,FALSE),4)</f>
        <v>Wessex</v>
      </c>
    </row>
    <row r="584" spans="1:10" x14ac:dyDescent="0.3">
      <c r="A584" t="str">
        <f t="shared" si="9"/>
        <v>'RN52015Palliative18-49'</v>
      </c>
      <c r="B584">
        <v>2015</v>
      </c>
      <c r="C584" t="s">
        <v>241</v>
      </c>
      <c r="D584" t="s">
        <v>8</v>
      </c>
      <c r="E584" t="s">
        <v>153</v>
      </c>
      <c r="F584">
        <v>29</v>
      </c>
      <c r="G584">
        <v>3</v>
      </c>
      <c r="H584" t="str">
        <f>INDEX(Bar_data!$A$3:$B$140,MATCH(C584,Bar_data!$A$3:$A$140,FALSE),2)</f>
        <v>Trust081</v>
      </c>
      <c r="I584" t="str">
        <f>INDEX(TrustCAHUB_map!$A$2:$D$139,MATCH($C584,TrustCAHUB_map!$A$2:$A$139,FALSE),3)</f>
        <v>Wessex</v>
      </c>
      <c r="J584" t="str">
        <f>INDEX(TrustCAHUB_map!$A$2:$D$139,MATCH($C584,TrustCAHUB_map!$A$2:$A$139,FALSE),4)</f>
        <v>Wessex</v>
      </c>
    </row>
    <row r="585" spans="1:10" x14ac:dyDescent="0.3">
      <c r="A585" t="str">
        <f t="shared" si="9"/>
        <v>'RN52015Palliative50-69'</v>
      </c>
      <c r="B585">
        <v>2015</v>
      </c>
      <c r="C585" t="s">
        <v>241</v>
      </c>
      <c r="D585" t="s">
        <v>8</v>
      </c>
      <c r="E585" t="s">
        <v>627</v>
      </c>
      <c r="F585">
        <v>188</v>
      </c>
      <c r="G585">
        <v>14</v>
      </c>
      <c r="H585" t="str">
        <f>INDEX(Bar_data!$A$3:$B$140,MATCH(C585,Bar_data!$A$3:$A$140,FALSE),2)</f>
        <v>Trust081</v>
      </c>
      <c r="I585" t="str">
        <f>INDEX(TrustCAHUB_map!$A$2:$D$139,MATCH($C585,TrustCAHUB_map!$A$2:$A$139,FALSE),3)</f>
        <v>Wessex</v>
      </c>
      <c r="J585" t="str">
        <f>INDEX(TrustCAHUB_map!$A$2:$D$139,MATCH($C585,TrustCAHUB_map!$A$2:$A$139,FALSE),4)</f>
        <v>Wessex</v>
      </c>
    </row>
    <row r="586" spans="1:10" x14ac:dyDescent="0.3">
      <c r="A586" t="str">
        <f t="shared" si="9"/>
        <v>'RN52015Curative50-69'</v>
      </c>
      <c r="B586">
        <v>2015</v>
      </c>
      <c r="C586" t="s">
        <v>241</v>
      </c>
      <c r="D586" t="s">
        <v>7</v>
      </c>
      <c r="E586" t="s">
        <v>627</v>
      </c>
      <c r="F586">
        <v>173</v>
      </c>
      <c r="G586">
        <v>2</v>
      </c>
      <c r="H586" t="str">
        <f>INDEX(Bar_data!$A$3:$B$140,MATCH(C586,Bar_data!$A$3:$A$140,FALSE),2)</f>
        <v>Trust081</v>
      </c>
      <c r="I586" t="str">
        <f>INDEX(TrustCAHUB_map!$A$2:$D$139,MATCH($C586,TrustCAHUB_map!$A$2:$A$139,FALSE),3)</f>
        <v>Wessex</v>
      </c>
      <c r="J586" t="str">
        <f>INDEX(TrustCAHUB_map!$A$2:$D$139,MATCH($C586,TrustCAHUB_map!$A$2:$A$139,FALSE),4)</f>
        <v>Wessex</v>
      </c>
    </row>
    <row r="587" spans="1:10" x14ac:dyDescent="0.3">
      <c r="A587" t="str">
        <f t="shared" si="9"/>
        <v>'RN52015Not assigned50-69'</v>
      </c>
      <c r="B587">
        <v>2015</v>
      </c>
      <c r="C587" t="s">
        <v>241</v>
      </c>
      <c r="D587" t="s">
        <v>477</v>
      </c>
      <c r="E587" t="s">
        <v>627</v>
      </c>
      <c r="F587">
        <v>21</v>
      </c>
      <c r="G587">
        <v>1</v>
      </c>
      <c r="H587" t="str">
        <f>INDEX(Bar_data!$A$3:$B$140,MATCH(C587,Bar_data!$A$3:$A$140,FALSE),2)</f>
        <v>Trust081</v>
      </c>
      <c r="I587" t="str">
        <f>INDEX(TrustCAHUB_map!$A$2:$D$139,MATCH($C587,TrustCAHUB_map!$A$2:$A$139,FALSE),3)</f>
        <v>Wessex</v>
      </c>
      <c r="J587" t="str">
        <f>INDEX(TrustCAHUB_map!$A$2:$D$139,MATCH($C587,TrustCAHUB_map!$A$2:$A$139,FALSE),4)</f>
        <v>Wessex</v>
      </c>
    </row>
    <row r="588" spans="1:10" x14ac:dyDescent="0.3">
      <c r="A588" t="str">
        <f t="shared" si="9"/>
        <v>'RN52015Curative70+'</v>
      </c>
      <c r="B588">
        <v>2015</v>
      </c>
      <c r="C588" t="s">
        <v>241</v>
      </c>
      <c r="D588" t="s">
        <v>7</v>
      </c>
      <c r="E588" t="s">
        <v>628</v>
      </c>
      <c r="F588">
        <v>53</v>
      </c>
      <c r="G588">
        <v>2</v>
      </c>
      <c r="H588" t="str">
        <f>INDEX(Bar_data!$A$3:$B$140,MATCH(C588,Bar_data!$A$3:$A$140,FALSE),2)</f>
        <v>Trust081</v>
      </c>
      <c r="I588" t="str">
        <f>INDEX(TrustCAHUB_map!$A$2:$D$139,MATCH($C588,TrustCAHUB_map!$A$2:$A$139,FALSE),3)</f>
        <v>Wessex</v>
      </c>
      <c r="J588" t="str">
        <f>INDEX(TrustCAHUB_map!$A$2:$D$139,MATCH($C588,TrustCAHUB_map!$A$2:$A$139,FALSE),4)</f>
        <v>Wessex</v>
      </c>
    </row>
    <row r="589" spans="1:10" x14ac:dyDescent="0.3">
      <c r="A589" t="str">
        <f t="shared" si="9"/>
        <v>'RN52015Palliative70+'</v>
      </c>
      <c r="B589">
        <v>2015</v>
      </c>
      <c r="C589" t="s">
        <v>241</v>
      </c>
      <c r="D589" t="s">
        <v>8</v>
      </c>
      <c r="E589" t="s">
        <v>628</v>
      </c>
      <c r="F589">
        <v>153</v>
      </c>
      <c r="G589">
        <v>6</v>
      </c>
      <c r="H589" t="str">
        <f>INDEX(Bar_data!$A$3:$B$140,MATCH(C589,Bar_data!$A$3:$A$140,FALSE),2)</f>
        <v>Trust081</v>
      </c>
      <c r="I589" t="str">
        <f>INDEX(TrustCAHUB_map!$A$2:$D$139,MATCH($C589,TrustCAHUB_map!$A$2:$A$139,FALSE),3)</f>
        <v>Wessex</v>
      </c>
      <c r="J589" t="str">
        <f>INDEX(TrustCAHUB_map!$A$2:$D$139,MATCH($C589,TrustCAHUB_map!$A$2:$A$139,FALSE),4)</f>
        <v>Wessex</v>
      </c>
    </row>
    <row r="590" spans="1:10" x14ac:dyDescent="0.3">
      <c r="A590" t="str">
        <f t="shared" si="9"/>
        <v>'RN52015Not assigned70+'</v>
      </c>
      <c r="B590">
        <v>2015</v>
      </c>
      <c r="C590" t="s">
        <v>241</v>
      </c>
      <c r="D590" t="s">
        <v>477</v>
      </c>
      <c r="E590" t="s">
        <v>628</v>
      </c>
      <c r="F590">
        <v>21</v>
      </c>
      <c r="G590">
        <v>2</v>
      </c>
      <c r="H590" t="str">
        <f>INDEX(Bar_data!$A$3:$B$140,MATCH(C590,Bar_data!$A$3:$A$140,FALSE),2)</f>
        <v>Trust081</v>
      </c>
      <c r="I590" t="str">
        <f>INDEX(TrustCAHUB_map!$A$2:$D$139,MATCH($C590,TrustCAHUB_map!$A$2:$A$139,FALSE),3)</f>
        <v>Wessex</v>
      </c>
      <c r="J590" t="str">
        <f>INDEX(TrustCAHUB_map!$A$2:$D$139,MATCH($C590,TrustCAHUB_map!$A$2:$A$139,FALSE),4)</f>
        <v>Wessex</v>
      </c>
    </row>
    <row r="591" spans="1:10" x14ac:dyDescent="0.3">
      <c r="A591" t="str">
        <f t="shared" si="9"/>
        <v>'RN72015Curative18-49'</v>
      </c>
      <c r="B591">
        <v>2015</v>
      </c>
      <c r="C591" t="s">
        <v>242</v>
      </c>
      <c r="D591" t="s">
        <v>7</v>
      </c>
      <c r="E591" t="s">
        <v>153</v>
      </c>
      <c r="F591">
        <v>48</v>
      </c>
      <c r="G591">
        <v>0</v>
      </c>
      <c r="H591" t="str">
        <f>INDEX(Bar_data!$A$3:$B$140,MATCH(C591,Bar_data!$A$3:$A$140,FALSE),2)</f>
        <v>Trust082</v>
      </c>
      <c r="I591" t="str">
        <f>INDEX(TrustCAHUB_map!$A$2:$D$139,MATCH($C591,TrustCAHUB_map!$A$2:$A$139,FALSE),3)</f>
        <v>Kent and Medway</v>
      </c>
      <c r="J591" t="str">
        <f>INDEX(TrustCAHUB_map!$A$2:$D$139,MATCH($C591,TrustCAHUB_map!$A$2:$A$139,FALSE),4)</f>
        <v>South East</v>
      </c>
    </row>
    <row r="592" spans="1:10" x14ac:dyDescent="0.3">
      <c r="A592" t="str">
        <f t="shared" si="9"/>
        <v>'RN72015Palliative18-49'</v>
      </c>
      <c r="B592">
        <v>2015</v>
      </c>
      <c r="C592" t="s">
        <v>242</v>
      </c>
      <c r="D592" t="s">
        <v>8</v>
      </c>
      <c r="E592" t="s">
        <v>153</v>
      </c>
      <c r="F592">
        <v>10</v>
      </c>
      <c r="G592">
        <v>0</v>
      </c>
      <c r="H592" t="str">
        <f>INDEX(Bar_data!$A$3:$B$140,MATCH(C592,Bar_data!$A$3:$A$140,FALSE),2)</f>
        <v>Trust082</v>
      </c>
      <c r="I592" t="str">
        <f>INDEX(TrustCAHUB_map!$A$2:$D$139,MATCH($C592,TrustCAHUB_map!$A$2:$A$139,FALSE),3)</f>
        <v>Kent and Medway</v>
      </c>
      <c r="J592" t="str">
        <f>INDEX(TrustCAHUB_map!$A$2:$D$139,MATCH($C592,TrustCAHUB_map!$A$2:$A$139,FALSE),4)</f>
        <v>South East</v>
      </c>
    </row>
    <row r="593" spans="1:10" x14ac:dyDescent="0.3">
      <c r="A593" t="str">
        <f t="shared" si="9"/>
        <v>'RN72015Palliative50-69'</v>
      </c>
      <c r="B593">
        <v>2015</v>
      </c>
      <c r="C593" t="s">
        <v>242</v>
      </c>
      <c r="D593" t="s">
        <v>8</v>
      </c>
      <c r="E593" t="s">
        <v>627</v>
      </c>
      <c r="F593">
        <v>135</v>
      </c>
      <c r="G593">
        <v>12</v>
      </c>
      <c r="H593" t="str">
        <f>INDEX(Bar_data!$A$3:$B$140,MATCH(C593,Bar_data!$A$3:$A$140,FALSE),2)</f>
        <v>Trust082</v>
      </c>
      <c r="I593" t="str">
        <f>INDEX(TrustCAHUB_map!$A$2:$D$139,MATCH($C593,TrustCAHUB_map!$A$2:$A$139,FALSE),3)</f>
        <v>Kent and Medway</v>
      </c>
      <c r="J593" t="str">
        <f>INDEX(TrustCAHUB_map!$A$2:$D$139,MATCH($C593,TrustCAHUB_map!$A$2:$A$139,FALSE),4)</f>
        <v>South East</v>
      </c>
    </row>
    <row r="594" spans="1:10" x14ac:dyDescent="0.3">
      <c r="A594" t="str">
        <f t="shared" si="9"/>
        <v>'RN72015Curative50-69'</v>
      </c>
      <c r="B594">
        <v>2015</v>
      </c>
      <c r="C594" t="s">
        <v>242</v>
      </c>
      <c r="D594" t="s">
        <v>7</v>
      </c>
      <c r="E594" t="s">
        <v>627</v>
      </c>
      <c r="F594">
        <v>139</v>
      </c>
      <c r="G594">
        <v>1</v>
      </c>
      <c r="H594" t="str">
        <f>INDEX(Bar_data!$A$3:$B$140,MATCH(C594,Bar_data!$A$3:$A$140,FALSE),2)</f>
        <v>Trust082</v>
      </c>
      <c r="I594" t="str">
        <f>INDEX(TrustCAHUB_map!$A$2:$D$139,MATCH($C594,TrustCAHUB_map!$A$2:$A$139,FALSE),3)</f>
        <v>Kent and Medway</v>
      </c>
      <c r="J594" t="str">
        <f>INDEX(TrustCAHUB_map!$A$2:$D$139,MATCH($C594,TrustCAHUB_map!$A$2:$A$139,FALSE),4)</f>
        <v>South East</v>
      </c>
    </row>
    <row r="595" spans="1:10" x14ac:dyDescent="0.3">
      <c r="A595" t="str">
        <f t="shared" si="9"/>
        <v>'RN72015Curative70+'</v>
      </c>
      <c r="B595">
        <v>2015</v>
      </c>
      <c r="C595" t="s">
        <v>242</v>
      </c>
      <c r="D595" t="s">
        <v>7</v>
      </c>
      <c r="E595" t="s">
        <v>628</v>
      </c>
      <c r="F595">
        <v>70</v>
      </c>
      <c r="G595">
        <v>1</v>
      </c>
      <c r="H595" t="str">
        <f>INDEX(Bar_data!$A$3:$B$140,MATCH(C595,Bar_data!$A$3:$A$140,FALSE),2)</f>
        <v>Trust082</v>
      </c>
      <c r="I595" t="str">
        <f>INDEX(TrustCAHUB_map!$A$2:$D$139,MATCH($C595,TrustCAHUB_map!$A$2:$A$139,FALSE),3)</f>
        <v>Kent and Medway</v>
      </c>
      <c r="J595" t="str">
        <f>INDEX(TrustCAHUB_map!$A$2:$D$139,MATCH($C595,TrustCAHUB_map!$A$2:$A$139,FALSE),4)</f>
        <v>South East</v>
      </c>
    </row>
    <row r="596" spans="1:10" x14ac:dyDescent="0.3">
      <c r="A596" t="str">
        <f t="shared" si="9"/>
        <v>'RN72015Palliative70+'</v>
      </c>
      <c r="B596">
        <v>2015</v>
      </c>
      <c r="C596" t="s">
        <v>242</v>
      </c>
      <c r="D596" t="s">
        <v>8</v>
      </c>
      <c r="E596" t="s">
        <v>628</v>
      </c>
      <c r="F596">
        <v>120</v>
      </c>
      <c r="G596">
        <v>13</v>
      </c>
      <c r="H596" t="str">
        <f>INDEX(Bar_data!$A$3:$B$140,MATCH(C596,Bar_data!$A$3:$A$140,FALSE),2)</f>
        <v>Trust082</v>
      </c>
      <c r="I596" t="str">
        <f>INDEX(TrustCAHUB_map!$A$2:$D$139,MATCH($C596,TrustCAHUB_map!$A$2:$A$139,FALSE),3)</f>
        <v>Kent and Medway</v>
      </c>
      <c r="J596" t="str">
        <f>INDEX(TrustCAHUB_map!$A$2:$D$139,MATCH($C596,TrustCAHUB_map!$A$2:$A$139,FALSE),4)</f>
        <v>South East</v>
      </c>
    </row>
    <row r="597" spans="1:10" x14ac:dyDescent="0.3">
      <c r="A597" t="str">
        <f t="shared" si="9"/>
        <v>'RNA2015Not assigned18-49'</v>
      </c>
      <c r="B597">
        <v>2015</v>
      </c>
      <c r="C597" t="s">
        <v>243</v>
      </c>
      <c r="D597" t="s">
        <v>477</v>
      </c>
      <c r="E597" t="s">
        <v>153</v>
      </c>
      <c r="F597">
        <v>12</v>
      </c>
      <c r="G597">
        <v>0</v>
      </c>
      <c r="H597" t="str">
        <f>INDEX(Bar_data!$A$3:$B$140,MATCH(C597,Bar_data!$A$3:$A$140,FALSE),2)</f>
        <v>Trust083</v>
      </c>
      <c r="I597" t="str">
        <f>INDEX(TrustCAHUB_map!$A$2:$D$139,MATCH($C597,TrustCAHUB_map!$A$2:$A$139,FALSE),3)</f>
        <v>West Midlands</v>
      </c>
      <c r="J597" t="str">
        <f>INDEX(TrustCAHUB_map!$A$2:$D$139,MATCH($C597,TrustCAHUB_map!$A$2:$A$139,FALSE),4)</f>
        <v>West Midlands</v>
      </c>
    </row>
    <row r="598" spans="1:10" x14ac:dyDescent="0.3">
      <c r="A598" t="str">
        <f t="shared" si="9"/>
        <v>'RNA2015Curative18-49'</v>
      </c>
      <c r="B598">
        <v>2015</v>
      </c>
      <c r="C598" t="s">
        <v>243</v>
      </c>
      <c r="D598" t="s">
        <v>7</v>
      </c>
      <c r="E598" t="s">
        <v>153</v>
      </c>
      <c r="F598">
        <v>17</v>
      </c>
      <c r="G598">
        <v>0</v>
      </c>
      <c r="H598" t="str">
        <f>INDEX(Bar_data!$A$3:$B$140,MATCH(C598,Bar_data!$A$3:$A$140,FALSE),2)</f>
        <v>Trust083</v>
      </c>
      <c r="I598" t="str">
        <f>INDEX(TrustCAHUB_map!$A$2:$D$139,MATCH($C598,TrustCAHUB_map!$A$2:$A$139,FALSE),3)</f>
        <v>West Midlands</v>
      </c>
      <c r="J598" t="str">
        <f>INDEX(TrustCAHUB_map!$A$2:$D$139,MATCH($C598,TrustCAHUB_map!$A$2:$A$139,FALSE),4)</f>
        <v>West Midlands</v>
      </c>
    </row>
    <row r="599" spans="1:10" x14ac:dyDescent="0.3">
      <c r="A599" t="str">
        <f t="shared" si="9"/>
        <v>'RNA2015Palliative18-49'</v>
      </c>
      <c r="B599">
        <v>2015</v>
      </c>
      <c r="C599" t="s">
        <v>243</v>
      </c>
      <c r="D599" t="s">
        <v>8</v>
      </c>
      <c r="E599" t="s">
        <v>153</v>
      </c>
      <c r="F599">
        <v>1</v>
      </c>
      <c r="G599">
        <v>1</v>
      </c>
      <c r="H599" t="str">
        <f>INDEX(Bar_data!$A$3:$B$140,MATCH(C599,Bar_data!$A$3:$A$140,FALSE),2)</f>
        <v>Trust083</v>
      </c>
      <c r="I599" t="str">
        <f>INDEX(TrustCAHUB_map!$A$2:$D$139,MATCH($C599,TrustCAHUB_map!$A$2:$A$139,FALSE),3)</f>
        <v>West Midlands</v>
      </c>
      <c r="J599" t="str">
        <f>INDEX(TrustCAHUB_map!$A$2:$D$139,MATCH($C599,TrustCAHUB_map!$A$2:$A$139,FALSE),4)</f>
        <v>West Midlands</v>
      </c>
    </row>
    <row r="600" spans="1:10" x14ac:dyDescent="0.3">
      <c r="A600" t="str">
        <f t="shared" si="9"/>
        <v>'RNA2015Palliative50-69'</v>
      </c>
      <c r="B600">
        <v>2015</v>
      </c>
      <c r="C600" t="s">
        <v>243</v>
      </c>
      <c r="D600" t="s">
        <v>8</v>
      </c>
      <c r="E600" t="s">
        <v>627</v>
      </c>
      <c r="F600">
        <v>48</v>
      </c>
      <c r="G600">
        <v>2</v>
      </c>
      <c r="H600" t="str">
        <f>INDEX(Bar_data!$A$3:$B$140,MATCH(C600,Bar_data!$A$3:$A$140,FALSE),2)</f>
        <v>Trust083</v>
      </c>
      <c r="I600" t="str">
        <f>INDEX(TrustCAHUB_map!$A$2:$D$139,MATCH($C600,TrustCAHUB_map!$A$2:$A$139,FALSE),3)</f>
        <v>West Midlands</v>
      </c>
      <c r="J600" t="str">
        <f>INDEX(TrustCAHUB_map!$A$2:$D$139,MATCH($C600,TrustCAHUB_map!$A$2:$A$139,FALSE),4)</f>
        <v>West Midlands</v>
      </c>
    </row>
    <row r="601" spans="1:10" x14ac:dyDescent="0.3">
      <c r="A601" t="str">
        <f t="shared" si="9"/>
        <v>'RNA2015Not assigned50-69'</v>
      </c>
      <c r="B601">
        <v>2015</v>
      </c>
      <c r="C601" t="s">
        <v>243</v>
      </c>
      <c r="D601" t="s">
        <v>477</v>
      </c>
      <c r="E601" t="s">
        <v>627</v>
      </c>
      <c r="F601">
        <v>61</v>
      </c>
      <c r="G601">
        <v>0</v>
      </c>
      <c r="H601" t="str">
        <f>INDEX(Bar_data!$A$3:$B$140,MATCH(C601,Bar_data!$A$3:$A$140,FALSE),2)</f>
        <v>Trust083</v>
      </c>
      <c r="I601" t="str">
        <f>INDEX(TrustCAHUB_map!$A$2:$D$139,MATCH($C601,TrustCAHUB_map!$A$2:$A$139,FALSE),3)</f>
        <v>West Midlands</v>
      </c>
      <c r="J601" t="str">
        <f>INDEX(TrustCAHUB_map!$A$2:$D$139,MATCH($C601,TrustCAHUB_map!$A$2:$A$139,FALSE),4)</f>
        <v>West Midlands</v>
      </c>
    </row>
    <row r="602" spans="1:10" x14ac:dyDescent="0.3">
      <c r="A602" t="str">
        <f t="shared" si="9"/>
        <v>'RNA2015Curative50-69'</v>
      </c>
      <c r="B602">
        <v>2015</v>
      </c>
      <c r="C602" t="s">
        <v>243</v>
      </c>
      <c r="D602" t="s">
        <v>7</v>
      </c>
      <c r="E602" t="s">
        <v>627</v>
      </c>
      <c r="F602">
        <v>35</v>
      </c>
      <c r="G602">
        <v>0</v>
      </c>
      <c r="H602" t="str">
        <f>INDEX(Bar_data!$A$3:$B$140,MATCH(C602,Bar_data!$A$3:$A$140,FALSE),2)</f>
        <v>Trust083</v>
      </c>
      <c r="I602" t="str">
        <f>INDEX(TrustCAHUB_map!$A$2:$D$139,MATCH($C602,TrustCAHUB_map!$A$2:$A$139,FALSE),3)</f>
        <v>West Midlands</v>
      </c>
      <c r="J602" t="str">
        <f>INDEX(TrustCAHUB_map!$A$2:$D$139,MATCH($C602,TrustCAHUB_map!$A$2:$A$139,FALSE),4)</f>
        <v>West Midlands</v>
      </c>
    </row>
    <row r="603" spans="1:10" x14ac:dyDescent="0.3">
      <c r="A603" t="str">
        <f t="shared" si="9"/>
        <v>'RNA2015Not assigned70+'</v>
      </c>
      <c r="B603">
        <v>2015</v>
      </c>
      <c r="C603" t="s">
        <v>243</v>
      </c>
      <c r="D603" t="s">
        <v>477</v>
      </c>
      <c r="E603" t="s">
        <v>628</v>
      </c>
      <c r="F603">
        <v>69</v>
      </c>
      <c r="G603">
        <v>4</v>
      </c>
      <c r="H603" t="str">
        <f>INDEX(Bar_data!$A$3:$B$140,MATCH(C603,Bar_data!$A$3:$A$140,FALSE),2)</f>
        <v>Trust083</v>
      </c>
      <c r="I603" t="str">
        <f>INDEX(TrustCAHUB_map!$A$2:$D$139,MATCH($C603,TrustCAHUB_map!$A$2:$A$139,FALSE),3)</f>
        <v>West Midlands</v>
      </c>
      <c r="J603" t="str">
        <f>INDEX(TrustCAHUB_map!$A$2:$D$139,MATCH($C603,TrustCAHUB_map!$A$2:$A$139,FALSE),4)</f>
        <v>West Midlands</v>
      </c>
    </row>
    <row r="604" spans="1:10" x14ac:dyDescent="0.3">
      <c r="A604" t="str">
        <f t="shared" si="9"/>
        <v>'RNA2015Curative70+'</v>
      </c>
      <c r="B604">
        <v>2015</v>
      </c>
      <c r="C604" t="s">
        <v>243</v>
      </c>
      <c r="D604" t="s">
        <v>7</v>
      </c>
      <c r="E604" t="s">
        <v>628</v>
      </c>
      <c r="F604">
        <v>15</v>
      </c>
      <c r="G604">
        <v>1</v>
      </c>
      <c r="H604" t="str">
        <f>INDEX(Bar_data!$A$3:$B$140,MATCH(C604,Bar_data!$A$3:$A$140,FALSE),2)</f>
        <v>Trust083</v>
      </c>
      <c r="I604" t="str">
        <f>INDEX(TrustCAHUB_map!$A$2:$D$139,MATCH($C604,TrustCAHUB_map!$A$2:$A$139,FALSE),3)</f>
        <v>West Midlands</v>
      </c>
      <c r="J604" t="str">
        <f>INDEX(TrustCAHUB_map!$A$2:$D$139,MATCH($C604,TrustCAHUB_map!$A$2:$A$139,FALSE),4)</f>
        <v>West Midlands</v>
      </c>
    </row>
    <row r="605" spans="1:10" x14ac:dyDescent="0.3">
      <c r="A605" t="str">
        <f t="shared" si="9"/>
        <v>'RNA2015Palliative70+'</v>
      </c>
      <c r="B605">
        <v>2015</v>
      </c>
      <c r="C605" t="s">
        <v>243</v>
      </c>
      <c r="D605" t="s">
        <v>8</v>
      </c>
      <c r="E605" t="s">
        <v>628</v>
      </c>
      <c r="F605">
        <v>41</v>
      </c>
      <c r="G605">
        <v>1</v>
      </c>
      <c r="H605" t="str">
        <f>INDEX(Bar_data!$A$3:$B$140,MATCH(C605,Bar_data!$A$3:$A$140,FALSE),2)</f>
        <v>Trust083</v>
      </c>
      <c r="I605" t="str">
        <f>INDEX(TrustCAHUB_map!$A$2:$D$139,MATCH($C605,TrustCAHUB_map!$A$2:$A$139,FALSE),3)</f>
        <v>West Midlands</v>
      </c>
      <c r="J605" t="str">
        <f>INDEX(TrustCAHUB_map!$A$2:$D$139,MATCH($C605,TrustCAHUB_map!$A$2:$A$139,FALSE),4)</f>
        <v>West Midlands</v>
      </c>
    </row>
    <row r="606" spans="1:10" x14ac:dyDescent="0.3">
      <c r="A606" t="str">
        <f t="shared" si="9"/>
        <v>'RNL2015Palliative18-49'</v>
      </c>
      <c r="B606">
        <v>2015</v>
      </c>
      <c r="C606" t="s">
        <v>244</v>
      </c>
      <c r="D606" t="s">
        <v>8</v>
      </c>
      <c r="E606" t="s">
        <v>153</v>
      </c>
      <c r="F606">
        <v>2</v>
      </c>
      <c r="G606">
        <v>0</v>
      </c>
      <c r="H606" t="str">
        <f>INDEX(Bar_data!$A$3:$B$140,MATCH(C606,Bar_data!$A$3:$A$140,FALSE),2)</f>
        <v>Trust084</v>
      </c>
      <c r="I606" t="str">
        <f>INDEX(TrustCAHUB_map!$A$2:$D$139,MATCH($C606,TrustCAHUB_map!$A$2:$A$139,FALSE),3)</f>
        <v>North East and Cumbria</v>
      </c>
      <c r="J606" t="str">
        <f>INDEX(TrustCAHUB_map!$A$2:$D$139,MATCH($C606,TrustCAHUB_map!$A$2:$A$139,FALSE),4)</f>
        <v>North East</v>
      </c>
    </row>
    <row r="607" spans="1:10" x14ac:dyDescent="0.3">
      <c r="A607" t="str">
        <f t="shared" si="9"/>
        <v>'RNL2015Curative18-49'</v>
      </c>
      <c r="B607">
        <v>2015</v>
      </c>
      <c r="C607" t="s">
        <v>244</v>
      </c>
      <c r="D607" t="s">
        <v>7</v>
      </c>
      <c r="E607" t="s">
        <v>153</v>
      </c>
      <c r="F607">
        <v>18</v>
      </c>
      <c r="G607">
        <v>0</v>
      </c>
      <c r="H607" t="str">
        <f>INDEX(Bar_data!$A$3:$B$140,MATCH(C607,Bar_data!$A$3:$A$140,FALSE),2)</f>
        <v>Trust084</v>
      </c>
      <c r="I607" t="str">
        <f>INDEX(TrustCAHUB_map!$A$2:$D$139,MATCH($C607,TrustCAHUB_map!$A$2:$A$139,FALSE),3)</f>
        <v>North East and Cumbria</v>
      </c>
      <c r="J607" t="str">
        <f>INDEX(TrustCAHUB_map!$A$2:$D$139,MATCH($C607,TrustCAHUB_map!$A$2:$A$139,FALSE),4)</f>
        <v>North East</v>
      </c>
    </row>
    <row r="608" spans="1:10" x14ac:dyDescent="0.3">
      <c r="A608" t="str">
        <f t="shared" si="9"/>
        <v>'RNL2015Palliative50-69'</v>
      </c>
      <c r="B608">
        <v>2015</v>
      </c>
      <c r="C608" t="s">
        <v>244</v>
      </c>
      <c r="D608" t="s">
        <v>8</v>
      </c>
      <c r="E608" t="s">
        <v>627</v>
      </c>
      <c r="F608">
        <v>6</v>
      </c>
      <c r="G608">
        <v>1</v>
      </c>
      <c r="H608" t="str">
        <f>INDEX(Bar_data!$A$3:$B$140,MATCH(C608,Bar_data!$A$3:$A$140,FALSE),2)</f>
        <v>Trust084</v>
      </c>
      <c r="I608" t="str">
        <f>INDEX(TrustCAHUB_map!$A$2:$D$139,MATCH($C608,TrustCAHUB_map!$A$2:$A$139,FALSE),3)</f>
        <v>North East and Cumbria</v>
      </c>
      <c r="J608" t="str">
        <f>INDEX(TrustCAHUB_map!$A$2:$D$139,MATCH($C608,TrustCAHUB_map!$A$2:$A$139,FALSE),4)</f>
        <v>North East</v>
      </c>
    </row>
    <row r="609" spans="1:10" x14ac:dyDescent="0.3">
      <c r="A609" t="str">
        <f t="shared" si="9"/>
        <v>'RNL2015Curative50-69'</v>
      </c>
      <c r="B609">
        <v>2015</v>
      </c>
      <c r="C609" t="s">
        <v>244</v>
      </c>
      <c r="D609" t="s">
        <v>7</v>
      </c>
      <c r="E609" t="s">
        <v>627</v>
      </c>
      <c r="F609">
        <v>38</v>
      </c>
      <c r="G609">
        <v>0</v>
      </c>
      <c r="H609" t="str">
        <f>INDEX(Bar_data!$A$3:$B$140,MATCH(C609,Bar_data!$A$3:$A$140,FALSE),2)</f>
        <v>Trust084</v>
      </c>
      <c r="I609" t="str">
        <f>INDEX(TrustCAHUB_map!$A$2:$D$139,MATCH($C609,TrustCAHUB_map!$A$2:$A$139,FALSE),3)</f>
        <v>North East and Cumbria</v>
      </c>
      <c r="J609" t="str">
        <f>INDEX(TrustCAHUB_map!$A$2:$D$139,MATCH($C609,TrustCAHUB_map!$A$2:$A$139,FALSE),4)</f>
        <v>North East</v>
      </c>
    </row>
    <row r="610" spans="1:10" x14ac:dyDescent="0.3">
      <c r="A610" t="str">
        <f t="shared" si="9"/>
        <v>'RNL2015Not assigned70+'</v>
      </c>
      <c r="B610">
        <v>2015</v>
      </c>
      <c r="C610" t="s">
        <v>244</v>
      </c>
      <c r="D610" t="s">
        <v>477</v>
      </c>
      <c r="E610" t="s">
        <v>628</v>
      </c>
      <c r="F610">
        <v>1</v>
      </c>
      <c r="G610">
        <v>0</v>
      </c>
      <c r="H610" t="str">
        <f>INDEX(Bar_data!$A$3:$B$140,MATCH(C610,Bar_data!$A$3:$A$140,FALSE),2)</f>
        <v>Trust084</v>
      </c>
      <c r="I610" t="str">
        <f>INDEX(TrustCAHUB_map!$A$2:$D$139,MATCH($C610,TrustCAHUB_map!$A$2:$A$139,FALSE),3)</f>
        <v>North East and Cumbria</v>
      </c>
      <c r="J610" t="str">
        <f>INDEX(TrustCAHUB_map!$A$2:$D$139,MATCH($C610,TrustCAHUB_map!$A$2:$A$139,FALSE),4)</f>
        <v>North East</v>
      </c>
    </row>
    <row r="611" spans="1:10" x14ac:dyDescent="0.3">
      <c r="A611" t="str">
        <f t="shared" si="9"/>
        <v>'RNL2015Curative70+'</v>
      </c>
      <c r="B611">
        <v>2015</v>
      </c>
      <c r="C611" t="s">
        <v>244</v>
      </c>
      <c r="D611" t="s">
        <v>7</v>
      </c>
      <c r="E611" t="s">
        <v>628</v>
      </c>
      <c r="F611">
        <v>4</v>
      </c>
      <c r="G611">
        <v>0</v>
      </c>
      <c r="H611" t="str">
        <f>INDEX(Bar_data!$A$3:$B$140,MATCH(C611,Bar_data!$A$3:$A$140,FALSE),2)</f>
        <v>Trust084</v>
      </c>
      <c r="I611" t="str">
        <f>INDEX(TrustCAHUB_map!$A$2:$D$139,MATCH($C611,TrustCAHUB_map!$A$2:$A$139,FALSE),3)</f>
        <v>North East and Cumbria</v>
      </c>
      <c r="J611" t="str">
        <f>INDEX(TrustCAHUB_map!$A$2:$D$139,MATCH($C611,TrustCAHUB_map!$A$2:$A$139,FALSE),4)</f>
        <v>North East</v>
      </c>
    </row>
    <row r="612" spans="1:10" x14ac:dyDescent="0.3">
      <c r="A612" t="str">
        <f t="shared" si="9"/>
        <v>'RNL2015Palliative70+'</v>
      </c>
      <c r="B612">
        <v>2015</v>
      </c>
      <c r="C612" t="s">
        <v>244</v>
      </c>
      <c r="D612" t="s">
        <v>8</v>
      </c>
      <c r="E612" t="s">
        <v>628</v>
      </c>
      <c r="F612">
        <v>2</v>
      </c>
      <c r="G612">
        <v>0</v>
      </c>
      <c r="H612" t="str">
        <f>INDEX(Bar_data!$A$3:$B$140,MATCH(C612,Bar_data!$A$3:$A$140,FALSE),2)</f>
        <v>Trust084</v>
      </c>
      <c r="I612" t="str">
        <f>INDEX(TrustCAHUB_map!$A$2:$D$139,MATCH($C612,TrustCAHUB_map!$A$2:$A$139,FALSE),3)</f>
        <v>North East and Cumbria</v>
      </c>
      <c r="J612" t="str">
        <f>INDEX(TrustCAHUB_map!$A$2:$D$139,MATCH($C612,TrustCAHUB_map!$A$2:$A$139,FALSE),4)</f>
        <v>North East</v>
      </c>
    </row>
    <row r="613" spans="1:10" x14ac:dyDescent="0.3">
      <c r="A613" t="str">
        <f t="shared" si="9"/>
        <v>'RNQ2015Palliative18-49'</v>
      </c>
      <c r="B613">
        <v>2015</v>
      </c>
      <c r="C613" t="s">
        <v>245</v>
      </c>
      <c r="D613" t="s">
        <v>8</v>
      </c>
      <c r="E613" t="s">
        <v>153</v>
      </c>
      <c r="F613">
        <v>24</v>
      </c>
      <c r="G613">
        <v>3</v>
      </c>
      <c r="H613" t="str">
        <f>INDEX(Bar_data!$A$3:$B$140,MATCH(C613,Bar_data!$A$3:$A$140,FALSE),2)</f>
        <v>Trust085</v>
      </c>
      <c r="I613" t="str">
        <f>INDEX(TrustCAHUB_map!$A$2:$D$139,MATCH($C613,TrustCAHUB_map!$A$2:$A$139,FALSE),3)</f>
        <v>East Midlands</v>
      </c>
      <c r="J613" t="str">
        <f>INDEX(TrustCAHUB_map!$A$2:$D$139,MATCH($C613,TrustCAHUB_map!$A$2:$A$139,FALSE),4)</f>
        <v>East Midlands</v>
      </c>
    </row>
    <row r="614" spans="1:10" x14ac:dyDescent="0.3">
      <c r="A614" t="str">
        <f t="shared" si="9"/>
        <v>'RNQ2015Curative18-49'</v>
      </c>
      <c r="B614">
        <v>2015</v>
      </c>
      <c r="C614" t="s">
        <v>245</v>
      </c>
      <c r="D614" t="s">
        <v>7</v>
      </c>
      <c r="E614" t="s">
        <v>153</v>
      </c>
      <c r="F614">
        <v>56</v>
      </c>
      <c r="G614">
        <v>0</v>
      </c>
      <c r="H614" t="str">
        <f>INDEX(Bar_data!$A$3:$B$140,MATCH(C614,Bar_data!$A$3:$A$140,FALSE),2)</f>
        <v>Trust085</v>
      </c>
      <c r="I614" t="str">
        <f>INDEX(TrustCAHUB_map!$A$2:$D$139,MATCH($C614,TrustCAHUB_map!$A$2:$A$139,FALSE),3)</f>
        <v>East Midlands</v>
      </c>
      <c r="J614" t="str">
        <f>INDEX(TrustCAHUB_map!$A$2:$D$139,MATCH($C614,TrustCAHUB_map!$A$2:$A$139,FALSE),4)</f>
        <v>East Midlands</v>
      </c>
    </row>
    <row r="615" spans="1:10" x14ac:dyDescent="0.3">
      <c r="A615" t="str">
        <f t="shared" si="9"/>
        <v>'RNQ2015Palliative50-69'</v>
      </c>
      <c r="B615">
        <v>2015</v>
      </c>
      <c r="C615" t="s">
        <v>245</v>
      </c>
      <c r="D615" t="s">
        <v>8</v>
      </c>
      <c r="E615" t="s">
        <v>627</v>
      </c>
      <c r="F615">
        <v>116</v>
      </c>
      <c r="G615">
        <v>8</v>
      </c>
      <c r="H615" t="str">
        <f>INDEX(Bar_data!$A$3:$B$140,MATCH(C615,Bar_data!$A$3:$A$140,FALSE),2)</f>
        <v>Trust085</v>
      </c>
      <c r="I615" t="str">
        <f>INDEX(TrustCAHUB_map!$A$2:$D$139,MATCH($C615,TrustCAHUB_map!$A$2:$A$139,FALSE),3)</f>
        <v>East Midlands</v>
      </c>
      <c r="J615" t="str">
        <f>INDEX(TrustCAHUB_map!$A$2:$D$139,MATCH($C615,TrustCAHUB_map!$A$2:$A$139,FALSE),4)</f>
        <v>East Midlands</v>
      </c>
    </row>
    <row r="616" spans="1:10" x14ac:dyDescent="0.3">
      <c r="A616" t="str">
        <f t="shared" si="9"/>
        <v>'RNQ2015Curative50-69'</v>
      </c>
      <c r="B616">
        <v>2015</v>
      </c>
      <c r="C616" t="s">
        <v>245</v>
      </c>
      <c r="D616" t="s">
        <v>7</v>
      </c>
      <c r="E616" t="s">
        <v>627</v>
      </c>
      <c r="F616">
        <v>172</v>
      </c>
      <c r="G616">
        <v>1</v>
      </c>
      <c r="H616" t="str">
        <f>INDEX(Bar_data!$A$3:$B$140,MATCH(C616,Bar_data!$A$3:$A$140,FALSE),2)</f>
        <v>Trust085</v>
      </c>
      <c r="I616" t="str">
        <f>INDEX(TrustCAHUB_map!$A$2:$D$139,MATCH($C616,TrustCAHUB_map!$A$2:$A$139,FALSE),3)</f>
        <v>East Midlands</v>
      </c>
      <c r="J616" t="str">
        <f>INDEX(TrustCAHUB_map!$A$2:$D$139,MATCH($C616,TrustCAHUB_map!$A$2:$A$139,FALSE),4)</f>
        <v>East Midlands</v>
      </c>
    </row>
    <row r="617" spans="1:10" x14ac:dyDescent="0.3">
      <c r="A617" t="str">
        <f t="shared" si="9"/>
        <v>'RNQ2015Curative70+'</v>
      </c>
      <c r="B617">
        <v>2015</v>
      </c>
      <c r="C617" t="s">
        <v>245</v>
      </c>
      <c r="D617" t="s">
        <v>7</v>
      </c>
      <c r="E617" t="s">
        <v>628</v>
      </c>
      <c r="F617">
        <v>89</v>
      </c>
      <c r="G617">
        <v>0</v>
      </c>
      <c r="H617" t="str">
        <f>INDEX(Bar_data!$A$3:$B$140,MATCH(C617,Bar_data!$A$3:$A$140,FALSE),2)</f>
        <v>Trust085</v>
      </c>
      <c r="I617" t="str">
        <f>INDEX(TrustCAHUB_map!$A$2:$D$139,MATCH($C617,TrustCAHUB_map!$A$2:$A$139,FALSE),3)</f>
        <v>East Midlands</v>
      </c>
      <c r="J617" t="str">
        <f>INDEX(TrustCAHUB_map!$A$2:$D$139,MATCH($C617,TrustCAHUB_map!$A$2:$A$139,FALSE),4)</f>
        <v>East Midlands</v>
      </c>
    </row>
    <row r="618" spans="1:10" x14ac:dyDescent="0.3">
      <c r="A618" t="str">
        <f t="shared" si="9"/>
        <v>'RNQ2015Not assigned70+'</v>
      </c>
      <c r="B618">
        <v>2015</v>
      </c>
      <c r="C618" t="s">
        <v>245</v>
      </c>
      <c r="D618" t="s">
        <v>477</v>
      </c>
      <c r="E618" t="s">
        <v>628</v>
      </c>
      <c r="F618">
        <v>2</v>
      </c>
      <c r="G618">
        <v>0</v>
      </c>
      <c r="H618" t="str">
        <f>INDEX(Bar_data!$A$3:$B$140,MATCH(C618,Bar_data!$A$3:$A$140,FALSE),2)</f>
        <v>Trust085</v>
      </c>
      <c r="I618" t="str">
        <f>INDEX(TrustCAHUB_map!$A$2:$D$139,MATCH($C618,TrustCAHUB_map!$A$2:$A$139,FALSE),3)</f>
        <v>East Midlands</v>
      </c>
      <c r="J618" t="str">
        <f>INDEX(TrustCAHUB_map!$A$2:$D$139,MATCH($C618,TrustCAHUB_map!$A$2:$A$139,FALSE),4)</f>
        <v>East Midlands</v>
      </c>
    </row>
    <row r="619" spans="1:10" x14ac:dyDescent="0.3">
      <c r="A619" t="str">
        <f t="shared" si="9"/>
        <v>'RNQ2015Palliative70+'</v>
      </c>
      <c r="B619">
        <v>2015</v>
      </c>
      <c r="C619" t="s">
        <v>245</v>
      </c>
      <c r="D619" t="s">
        <v>8</v>
      </c>
      <c r="E619" t="s">
        <v>628</v>
      </c>
      <c r="F619">
        <v>123</v>
      </c>
      <c r="G619">
        <v>14</v>
      </c>
      <c r="H619" t="str">
        <f>INDEX(Bar_data!$A$3:$B$140,MATCH(C619,Bar_data!$A$3:$A$140,FALSE),2)</f>
        <v>Trust085</v>
      </c>
      <c r="I619" t="str">
        <f>INDEX(TrustCAHUB_map!$A$2:$D$139,MATCH($C619,TrustCAHUB_map!$A$2:$A$139,FALSE),3)</f>
        <v>East Midlands</v>
      </c>
      <c r="J619" t="str">
        <f>INDEX(TrustCAHUB_map!$A$2:$D$139,MATCH($C619,TrustCAHUB_map!$A$2:$A$139,FALSE),4)</f>
        <v>East Midlands</v>
      </c>
    </row>
    <row r="620" spans="1:10" x14ac:dyDescent="0.3">
      <c r="A620" t="str">
        <f t="shared" si="9"/>
        <v>'RNS2015Palliative18-49'</v>
      </c>
      <c r="B620">
        <v>2015</v>
      </c>
      <c r="C620" t="s">
        <v>246</v>
      </c>
      <c r="D620" t="s">
        <v>8</v>
      </c>
      <c r="E620" t="s">
        <v>153</v>
      </c>
      <c r="F620">
        <v>50</v>
      </c>
      <c r="G620">
        <v>3</v>
      </c>
      <c r="H620" t="str">
        <f>INDEX(Bar_data!$A$3:$B$140,MATCH(C620,Bar_data!$A$3:$A$140,FALSE),2)</f>
        <v>Trust086</v>
      </c>
      <c r="I620" t="str">
        <f>INDEX(TrustCAHUB_map!$A$2:$D$139,MATCH($C620,TrustCAHUB_map!$A$2:$A$139,FALSE),3)</f>
        <v>East Midlands</v>
      </c>
      <c r="J620" t="str">
        <f>INDEX(TrustCAHUB_map!$A$2:$D$139,MATCH($C620,TrustCAHUB_map!$A$2:$A$139,FALSE),4)</f>
        <v>East Midlands</v>
      </c>
    </row>
    <row r="621" spans="1:10" x14ac:dyDescent="0.3">
      <c r="A621" t="str">
        <f t="shared" si="9"/>
        <v>'RNS2015Curative18-49'</v>
      </c>
      <c r="B621">
        <v>2015</v>
      </c>
      <c r="C621" t="s">
        <v>246</v>
      </c>
      <c r="D621" t="s">
        <v>7</v>
      </c>
      <c r="E621" t="s">
        <v>153</v>
      </c>
      <c r="F621">
        <v>110</v>
      </c>
      <c r="G621">
        <v>1</v>
      </c>
      <c r="H621" t="str">
        <f>INDEX(Bar_data!$A$3:$B$140,MATCH(C621,Bar_data!$A$3:$A$140,FALSE),2)</f>
        <v>Trust086</v>
      </c>
      <c r="I621" t="str">
        <f>INDEX(TrustCAHUB_map!$A$2:$D$139,MATCH($C621,TrustCAHUB_map!$A$2:$A$139,FALSE),3)</f>
        <v>East Midlands</v>
      </c>
      <c r="J621" t="str">
        <f>INDEX(TrustCAHUB_map!$A$2:$D$139,MATCH($C621,TrustCAHUB_map!$A$2:$A$139,FALSE),4)</f>
        <v>East Midlands</v>
      </c>
    </row>
    <row r="622" spans="1:10" x14ac:dyDescent="0.3">
      <c r="A622" t="str">
        <f t="shared" si="9"/>
        <v>'RNS2015Curative50-69'</v>
      </c>
      <c r="B622">
        <v>2015</v>
      </c>
      <c r="C622" t="s">
        <v>246</v>
      </c>
      <c r="D622" t="s">
        <v>7</v>
      </c>
      <c r="E622" t="s">
        <v>627</v>
      </c>
      <c r="F622">
        <v>224</v>
      </c>
      <c r="G622">
        <v>2</v>
      </c>
      <c r="H622" t="str">
        <f>INDEX(Bar_data!$A$3:$B$140,MATCH(C622,Bar_data!$A$3:$A$140,FALSE),2)</f>
        <v>Trust086</v>
      </c>
      <c r="I622" t="str">
        <f>INDEX(TrustCAHUB_map!$A$2:$D$139,MATCH($C622,TrustCAHUB_map!$A$2:$A$139,FALSE),3)</f>
        <v>East Midlands</v>
      </c>
      <c r="J622" t="str">
        <f>INDEX(TrustCAHUB_map!$A$2:$D$139,MATCH($C622,TrustCAHUB_map!$A$2:$A$139,FALSE),4)</f>
        <v>East Midlands</v>
      </c>
    </row>
    <row r="623" spans="1:10" x14ac:dyDescent="0.3">
      <c r="A623" t="str">
        <f t="shared" si="9"/>
        <v>'RNS2015Not assigned50-69'</v>
      </c>
      <c r="B623">
        <v>2015</v>
      </c>
      <c r="C623" t="s">
        <v>246</v>
      </c>
      <c r="D623" t="s">
        <v>477</v>
      </c>
      <c r="E623" t="s">
        <v>627</v>
      </c>
      <c r="F623">
        <v>1</v>
      </c>
      <c r="G623">
        <v>0</v>
      </c>
      <c r="H623" t="str">
        <f>INDEX(Bar_data!$A$3:$B$140,MATCH(C623,Bar_data!$A$3:$A$140,FALSE),2)</f>
        <v>Trust086</v>
      </c>
      <c r="I623" t="str">
        <f>INDEX(TrustCAHUB_map!$A$2:$D$139,MATCH($C623,TrustCAHUB_map!$A$2:$A$139,FALSE),3)</f>
        <v>East Midlands</v>
      </c>
      <c r="J623" t="str">
        <f>INDEX(TrustCAHUB_map!$A$2:$D$139,MATCH($C623,TrustCAHUB_map!$A$2:$A$139,FALSE),4)</f>
        <v>East Midlands</v>
      </c>
    </row>
    <row r="624" spans="1:10" x14ac:dyDescent="0.3">
      <c r="A624" t="str">
        <f t="shared" si="9"/>
        <v>'RNS2015Palliative50-69'</v>
      </c>
      <c r="B624">
        <v>2015</v>
      </c>
      <c r="C624" t="s">
        <v>246</v>
      </c>
      <c r="D624" t="s">
        <v>8</v>
      </c>
      <c r="E624" t="s">
        <v>627</v>
      </c>
      <c r="F624">
        <v>207</v>
      </c>
      <c r="G624">
        <v>17</v>
      </c>
      <c r="H624" t="str">
        <f>INDEX(Bar_data!$A$3:$B$140,MATCH(C624,Bar_data!$A$3:$A$140,FALSE),2)</f>
        <v>Trust086</v>
      </c>
      <c r="I624" t="str">
        <f>INDEX(TrustCAHUB_map!$A$2:$D$139,MATCH($C624,TrustCAHUB_map!$A$2:$A$139,FALSE),3)</f>
        <v>East Midlands</v>
      </c>
      <c r="J624" t="str">
        <f>INDEX(TrustCAHUB_map!$A$2:$D$139,MATCH($C624,TrustCAHUB_map!$A$2:$A$139,FALSE),4)</f>
        <v>East Midlands</v>
      </c>
    </row>
    <row r="625" spans="1:10" x14ac:dyDescent="0.3">
      <c r="A625" t="str">
        <f t="shared" si="9"/>
        <v>'RNS2015Curative70+'</v>
      </c>
      <c r="B625">
        <v>2015</v>
      </c>
      <c r="C625" t="s">
        <v>246</v>
      </c>
      <c r="D625" t="s">
        <v>7</v>
      </c>
      <c r="E625" t="s">
        <v>628</v>
      </c>
      <c r="F625">
        <v>90</v>
      </c>
      <c r="G625">
        <v>1</v>
      </c>
      <c r="H625" t="str">
        <f>INDEX(Bar_data!$A$3:$B$140,MATCH(C625,Bar_data!$A$3:$A$140,FALSE),2)</f>
        <v>Trust086</v>
      </c>
      <c r="I625" t="str">
        <f>INDEX(TrustCAHUB_map!$A$2:$D$139,MATCH($C625,TrustCAHUB_map!$A$2:$A$139,FALSE),3)</f>
        <v>East Midlands</v>
      </c>
      <c r="J625" t="str">
        <f>INDEX(TrustCAHUB_map!$A$2:$D$139,MATCH($C625,TrustCAHUB_map!$A$2:$A$139,FALSE),4)</f>
        <v>East Midlands</v>
      </c>
    </row>
    <row r="626" spans="1:10" x14ac:dyDescent="0.3">
      <c r="A626" t="str">
        <f t="shared" si="9"/>
        <v>'RNS2015Palliative70+'</v>
      </c>
      <c r="B626">
        <v>2015</v>
      </c>
      <c r="C626" t="s">
        <v>246</v>
      </c>
      <c r="D626" t="s">
        <v>8</v>
      </c>
      <c r="E626" t="s">
        <v>628</v>
      </c>
      <c r="F626">
        <v>147</v>
      </c>
      <c r="G626">
        <v>3</v>
      </c>
      <c r="H626" t="str">
        <f>INDEX(Bar_data!$A$3:$B$140,MATCH(C626,Bar_data!$A$3:$A$140,FALSE),2)</f>
        <v>Trust086</v>
      </c>
      <c r="I626" t="str">
        <f>INDEX(TrustCAHUB_map!$A$2:$D$139,MATCH($C626,TrustCAHUB_map!$A$2:$A$139,FALSE),3)</f>
        <v>East Midlands</v>
      </c>
      <c r="J626" t="str">
        <f>INDEX(TrustCAHUB_map!$A$2:$D$139,MATCH($C626,TrustCAHUB_map!$A$2:$A$139,FALSE),4)</f>
        <v>East Midlands</v>
      </c>
    </row>
    <row r="627" spans="1:10" x14ac:dyDescent="0.3">
      <c r="A627" t="str">
        <f t="shared" si="9"/>
        <v>'RNZ2015Curative18-49'</v>
      </c>
      <c r="B627">
        <v>2015</v>
      </c>
      <c r="C627" t="s">
        <v>247</v>
      </c>
      <c r="D627" t="s">
        <v>7</v>
      </c>
      <c r="E627" t="s">
        <v>153</v>
      </c>
      <c r="F627">
        <v>33</v>
      </c>
      <c r="G627">
        <v>0</v>
      </c>
      <c r="H627" t="str">
        <f>INDEX(Bar_data!$A$3:$B$140,MATCH(C627,Bar_data!$A$3:$A$140,FALSE),2)</f>
        <v>Trust087</v>
      </c>
      <c r="I627" t="str">
        <f>INDEX(TrustCAHUB_map!$A$2:$D$139,MATCH($C627,TrustCAHUB_map!$A$2:$A$139,FALSE),3)</f>
        <v>Somerset, Wiltshire, Avon and Gloucester</v>
      </c>
      <c r="J627" t="str">
        <f>INDEX(TrustCAHUB_map!$A$2:$D$139,MATCH($C627,TrustCAHUB_map!$A$2:$A$139,FALSE),4)</f>
        <v>South West</v>
      </c>
    </row>
    <row r="628" spans="1:10" x14ac:dyDescent="0.3">
      <c r="A628" t="str">
        <f t="shared" si="9"/>
        <v>'RNZ2015Palliative18-49'</v>
      </c>
      <c r="B628">
        <v>2015</v>
      </c>
      <c r="C628" t="s">
        <v>247</v>
      </c>
      <c r="D628" t="s">
        <v>8</v>
      </c>
      <c r="E628" t="s">
        <v>153</v>
      </c>
      <c r="F628">
        <v>18</v>
      </c>
      <c r="G628">
        <v>2</v>
      </c>
      <c r="H628" t="str">
        <f>INDEX(Bar_data!$A$3:$B$140,MATCH(C628,Bar_data!$A$3:$A$140,FALSE),2)</f>
        <v>Trust087</v>
      </c>
      <c r="I628" t="str">
        <f>INDEX(TrustCAHUB_map!$A$2:$D$139,MATCH($C628,TrustCAHUB_map!$A$2:$A$139,FALSE),3)</f>
        <v>Somerset, Wiltshire, Avon and Gloucester</v>
      </c>
      <c r="J628" t="str">
        <f>INDEX(TrustCAHUB_map!$A$2:$D$139,MATCH($C628,TrustCAHUB_map!$A$2:$A$139,FALSE),4)</f>
        <v>South West</v>
      </c>
    </row>
    <row r="629" spans="1:10" x14ac:dyDescent="0.3">
      <c r="A629" t="str">
        <f t="shared" si="9"/>
        <v>'RNZ2015Not assigned18-49'</v>
      </c>
      <c r="B629">
        <v>2015</v>
      </c>
      <c r="C629" t="s">
        <v>247</v>
      </c>
      <c r="D629" t="s">
        <v>477</v>
      </c>
      <c r="E629" t="s">
        <v>153</v>
      </c>
      <c r="F629">
        <v>14</v>
      </c>
      <c r="G629">
        <v>0</v>
      </c>
      <c r="H629" t="str">
        <f>INDEX(Bar_data!$A$3:$B$140,MATCH(C629,Bar_data!$A$3:$A$140,FALSE),2)</f>
        <v>Trust087</v>
      </c>
      <c r="I629" t="str">
        <f>INDEX(TrustCAHUB_map!$A$2:$D$139,MATCH($C629,TrustCAHUB_map!$A$2:$A$139,FALSE),3)</f>
        <v>Somerset, Wiltshire, Avon and Gloucester</v>
      </c>
      <c r="J629" t="str">
        <f>INDEX(TrustCAHUB_map!$A$2:$D$139,MATCH($C629,TrustCAHUB_map!$A$2:$A$139,FALSE),4)</f>
        <v>South West</v>
      </c>
    </row>
    <row r="630" spans="1:10" x14ac:dyDescent="0.3">
      <c r="A630" t="str">
        <f t="shared" si="9"/>
        <v>'RNZ2015Not assigned50-69'</v>
      </c>
      <c r="B630">
        <v>2015</v>
      </c>
      <c r="C630" t="s">
        <v>247</v>
      </c>
      <c r="D630" t="s">
        <v>477</v>
      </c>
      <c r="E630" t="s">
        <v>627</v>
      </c>
      <c r="F630">
        <v>45</v>
      </c>
      <c r="G630">
        <v>3</v>
      </c>
      <c r="H630" t="str">
        <f>INDEX(Bar_data!$A$3:$B$140,MATCH(C630,Bar_data!$A$3:$A$140,FALSE),2)</f>
        <v>Trust087</v>
      </c>
      <c r="I630" t="str">
        <f>INDEX(TrustCAHUB_map!$A$2:$D$139,MATCH($C630,TrustCAHUB_map!$A$2:$A$139,FALSE),3)</f>
        <v>Somerset, Wiltshire, Avon and Gloucester</v>
      </c>
      <c r="J630" t="str">
        <f>INDEX(TrustCAHUB_map!$A$2:$D$139,MATCH($C630,TrustCAHUB_map!$A$2:$A$139,FALSE),4)</f>
        <v>South West</v>
      </c>
    </row>
    <row r="631" spans="1:10" x14ac:dyDescent="0.3">
      <c r="A631" t="str">
        <f t="shared" si="9"/>
        <v>'RNZ2015Palliative50-69'</v>
      </c>
      <c r="B631">
        <v>2015</v>
      </c>
      <c r="C631" t="s">
        <v>247</v>
      </c>
      <c r="D631" t="s">
        <v>8</v>
      </c>
      <c r="E631" t="s">
        <v>627</v>
      </c>
      <c r="F631">
        <v>95</v>
      </c>
      <c r="G631">
        <v>6</v>
      </c>
      <c r="H631" t="str">
        <f>INDEX(Bar_data!$A$3:$B$140,MATCH(C631,Bar_data!$A$3:$A$140,FALSE),2)</f>
        <v>Trust087</v>
      </c>
      <c r="I631" t="str">
        <f>INDEX(TrustCAHUB_map!$A$2:$D$139,MATCH($C631,TrustCAHUB_map!$A$2:$A$139,FALSE),3)</f>
        <v>Somerset, Wiltshire, Avon and Gloucester</v>
      </c>
      <c r="J631" t="str">
        <f>INDEX(TrustCAHUB_map!$A$2:$D$139,MATCH($C631,TrustCAHUB_map!$A$2:$A$139,FALSE),4)</f>
        <v>South West</v>
      </c>
    </row>
    <row r="632" spans="1:10" x14ac:dyDescent="0.3">
      <c r="A632" t="str">
        <f t="shared" si="9"/>
        <v>'RNZ2015Curative50-69'</v>
      </c>
      <c r="B632">
        <v>2015</v>
      </c>
      <c r="C632" t="s">
        <v>247</v>
      </c>
      <c r="D632" t="s">
        <v>7</v>
      </c>
      <c r="E632" t="s">
        <v>627</v>
      </c>
      <c r="F632">
        <v>50</v>
      </c>
      <c r="G632">
        <v>0</v>
      </c>
      <c r="H632" t="str">
        <f>INDEX(Bar_data!$A$3:$B$140,MATCH(C632,Bar_data!$A$3:$A$140,FALSE),2)</f>
        <v>Trust087</v>
      </c>
      <c r="I632" t="str">
        <f>INDEX(TrustCAHUB_map!$A$2:$D$139,MATCH($C632,TrustCAHUB_map!$A$2:$A$139,FALSE),3)</f>
        <v>Somerset, Wiltshire, Avon and Gloucester</v>
      </c>
      <c r="J632" t="str">
        <f>INDEX(TrustCAHUB_map!$A$2:$D$139,MATCH($C632,TrustCAHUB_map!$A$2:$A$139,FALSE),4)</f>
        <v>South West</v>
      </c>
    </row>
    <row r="633" spans="1:10" x14ac:dyDescent="0.3">
      <c r="A633" t="str">
        <f t="shared" si="9"/>
        <v>'RNZ2015Curative70+'</v>
      </c>
      <c r="B633">
        <v>2015</v>
      </c>
      <c r="C633" t="s">
        <v>247</v>
      </c>
      <c r="D633" t="s">
        <v>7</v>
      </c>
      <c r="E633" t="s">
        <v>628</v>
      </c>
      <c r="F633">
        <v>39</v>
      </c>
      <c r="G633">
        <v>0</v>
      </c>
      <c r="H633" t="str">
        <f>INDEX(Bar_data!$A$3:$B$140,MATCH(C633,Bar_data!$A$3:$A$140,FALSE),2)</f>
        <v>Trust087</v>
      </c>
      <c r="I633" t="str">
        <f>INDEX(TrustCAHUB_map!$A$2:$D$139,MATCH($C633,TrustCAHUB_map!$A$2:$A$139,FALSE),3)</f>
        <v>Somerset, Wiltshire, Avon and Gloucester</v>
      </c>
      <c r="J633" t="str">
        <f>INDEX(TrustCAHUB_map!$A$2:$D$139,MATCH($C633,TrustCAHUB_map!$A$2:$A$139,FALSE),4)</f>
        <v>South West</v>
      </c>
    </row>
    <row r="634" spans="1:10" x14ac:dyDescent="0.3">
      <c r="A634" t="str">
        <f t="shared" si="9"/>
        <v>'RNZ2015Not assigned70+'</v>
      </c>
      <c r="B634">
        <v>2015</v>
      </c>
      <c r="C634" t="s">
        <v>247</v>
      </c>
      <c r="D634" t="s">
        <v>477</v>
      </c>
      <c r="E634" t="s">
        <v>628</v>
      </c>
      <c r="F634">
        <v>33</v>
      </c>
      <c r="G634">
        <v>0</v>
      </c>
      <c r="H634" t="str">
        <f>INDEX(Bar_data!$A$3:$B$140,MATCH(C634,Bar_data!$A$3:$A$140,FALSE),2)</f>
        <v>Trust087</v>
      </c>
      <c r="I634" t="str">
        <f>INDEX(TrustCAHUB_map!$A$2:$D$139,MATCH($C634,TrustCAHUB_map!$A$2:$A$139,FALSE),3)</f>
        <v>Somerset, Wiltshire, Avon and Gloucester</v>
      </c>
      <c r="J634" t="str">
        <f>INDEX(TrustCAHUB_map!$A$2:$D$139,MATCH($C634,TrustCAHUB_map!$A$2:$A$139,FALSE),4)</f>
        <v>South West</v>
      </c>
    </row>
    <row r="635" spans="1:10" x14ac:dyDescent="0.3">
      <c r="A635" t="str">
        <f t="shared" si="9"/>
        <v>'RNZ2015Palliative70+'</v>
      </c>
      <c r="B635">
        <v>2015</v>
      </c>
      <c r="C635" t="s">
        <v>247</v>
      </c>
      <c r="D635" t="s">
        <v>8</v>
      </c>
      <c r="E635" t="s">
        <v>628</v>
      </c>
      <c r="F635">
        <v>83</v>
      </c>
      <c r="G635">
        <v>6</v>
      </c>
      <c r="H635" t="str">
        <f>INDEX(Bar_data!$A$3:$B$140,MATCH(C635,Bar_data!$A$3:$A$140,FALSE),2)</f>
        <v>Trust087</v>
      </c>
      <c r="I635" t="str">
        <f>INDEX(TrustCAHUB_map!$A$2:$D$139,MATCH($C635,TrustCAHUB_map!$A$2:$A$139,FALSE),3)</f>
        <v>Somerset, Wiltshire, Avon and Gloucester</v>
      </c>
      <c r="J635" t="str">
        <f>INDEX(TrustCAHUB_map!$A$2:$D$139,MATCH($C635,TrustCAHUB_map!$A$2:$A$139,FALSE),4)</f>
        <v>South West</v>
      </c>
    </row>
    <row r="636" spans="1:10" x14ac:dyDescent="0.3">
      <c r="A636" t="str">
        <f t="shared" si="9"/>
        <v>'RP52015Palliative18-49'</v>
      </c>
      <c r="B636">
        <v>2015</v>
      </c>
      <c r="C636" t="s">
        <v>248</v>
      </c>
      <c r="D636" t="s">
        <v>8</v>
      </c>
      <c r="E636" t="s">
        <v>153</v>
      </c>
      <c r="F636">
        <v>3</v>
      </c>
      <c r="G636">
        <v>0</v>
      </c>
      <c r="H636" t="str">
        <f>INDEX(Bar_data!$A$3:$B$140,MATCH(C636,Bar_data!$A$3:$A$140,FALSE),2)</f>
        <v>Trust089</v>
      </c>
      <c r="I636" t="str">
        <f>INDEX(TrustCAHUB_map!$A$2:$D$139,MATCH($C636,TrustCAHUB_map!$A$2:$A$139,FALSE),3)</f>
        <v>South Yorkshire and Bassetlaw</v>
      </c>
      <c r="J636" t="str">
        <f>INDEX(TrustCAHUB_map!$A$2:$D$139,MATCH($C636,TrustCAHUB_map!$A$2:$A$139,FALSE),4)</f>
        <v>Yorkshire and Humber</v>
      </c>
    </row>
    <row r="637" spans="1:10" x14ac:dyDescent="0.3">
      <c r="A637" t="str">
        <f t="shared" si="9"/>
        <v>'RP52015Curative18-49'</v>
      </c>
      <c r="B637">
        <v>2015</v>
      </c>
      <c r="C637" t="s">
        <v>248</v>
      </c>
      <c r="D637" t="s">
        <v>7</v>
      </c>
      <c r="E637" t="s">
        <v>153</v>
      </c>
      <c r="F637">
        <v>9</v>
      </c>
      <c r="G637">
        <v>0</v>
      </c>
      <c r="H637" t="str">
        <f>INDEX(Bar_data!$A$3:$B$140,MATCH(C637,Bar_data!$A$3:$A$140,FALSE),2)</f>
        <v>Trust089</v>
      </c>
      <c r="I637" t="str">
        <f>INDEX(TrustCAHUB_map!$A$2:$D$139,MATCH($C637,TrustCAHUB_map!$A$2:$A$139,FALSE),3)</f>
        <v>South Yorkshire and Bassetlaw</v>
      </c>
      <c r="J637" t="str">
        <f>INDEX(TrustCAHUB_map!$A$2:$D$139,MATCH($C637,TrustCAHUB_map!$A$2:$A$139,FALSE),4)</f>
        <v>Yorkshire and Humber</v>
      </c>
    </row>
    <row r="638" spans="1:10" x14ac:dyDescent="0.3">
      <c r="A638" t="str">
        <f t="shared" si="9"/>
        <v>'RP52015Palliative50-69'</v>
      </c>
      <c r="B638">
        <v>2015</v>
      </c>
      <c r="C638" t="s">
        <v>248</v>
      </c>
      <c r="D638" t="s">
        <v>8</v>
      </c>
      <c r="E638" t="s">
        <v>627</v>
      </c>
      <c r="F638">
        <v>32</v>
      </c>
      <c r="G638">
        <v>0</v>
      </c>
      <c r="H638" t="str">
        <f>INDEX(Bar_data!$A$3:$B$140,MATCH(C638,Bar_data!$A$3:$A$140,FALSE),2)</f>
        <v>Trust089</v>
      </c>
      <c r="I638" t="str">
        <f>INDEX(TrustCAHUB_map!$A$2:$D$139,MATCH($C638,TrustCAHUB_map!$A$2:$A$139,FALSE),3)</f>
        <v>South Yorkshire and Bassetlaw</v>
      </c>
      <c r="J638" t="str">
        <f>INDEX(TrustCAHUB_map!$A$2:$D$139,MATCH($C638,TrustCAHUB_map!$A$2:$A$139,FALSE),4)</f>
        <v>Yorkshire and Humber</v>
      </c>
    </row>
    <row r="639" spans="1:10" x14ac:dyDescent="0.3">
      <c r="A639" t="str">
        <f t="shared" si="9"/>
        <v>'RP52015Curative50-69'</v>
      </c>
      <c r="B639">
        <v>2015</v>
      </c>
      <c r="C639" t="s">
        <v>248</v>
      </c>
      <c r="D639" t="s">
        <v>7</v>
      </c>
      <c r="E639" t="s">
        <v>627</v>
      </c>
      <c r="F639">
        <v>60</v>
      </c>
      <c r="G639">
        <v>2</v>
      </c>
      <c r="H639" t="str">
        <f>INDEX(Bar_data!$A$3:$B$140,MATCH(C639,Bar_data!$A$3:$A$140,FALSE),2)</f>
        <v>Trust089</v>
      </c>
      <c r="I639" t="str">
        <f>INDEX(TrustCAHUB_map!$A$2:$D$139,MATCH($C639,TrustCAHUB_map!$A$2:$A$139,FALSE),3)</f>
        <v>South Yorkshire and Bassetlaw</v>
      </c>
      <c r="J639" t="str">
        <f>INDEX(TrustCAHUB_map!$A$2:$D$139,MATCH($C639,TrustCAHUB_map!$A$2:$A$139,FALSE),4)</f>
        <v>Yorkshire and Humber</v>
      </c>
    </row>
    <row r="640" spans="1:10" x14ac:dyDescent="0.3">
      <c r="A640" t="str">
        <f t="shared" si="9"/>
        <v>'RP52015Palliative70+'</v>
      </c>
      <c r="B640">
        <v>2015</v>
      </c>
      <c r="C640" t="s">
        <v>248</v>
      </c>
      <c r="D640" t="s">
        <v>8</v>
      </c>
      <c r="E640" t="s">
        <v>628</v>
      </c>
      <c r="F640">
        <v>51</v>
      </c>
      <c r="G640">
        <v>3</v>
      </c>
      <c r="H640" t="str">
        <f>INDEX(Bar_data!$A$3:$B$140,MATCH(C640,Bar_data!$A$3:$A$140,FALSE),2)</f>
        <v>Trust089</v>
      </c>
      <c r="I640" t="str">
        <f>INDEX(TrustCAHUB_map!$A$2:$D$139,MATCH($C640,TrustCAHUB_map!$A$2:$A$139,FALSE),3)</f>
        <v>South Yorkshire and Bassetlaw</v>
      </c>
      <c r="J640" t="str">
        <f>INDEX(TrustCAHUB_map!$A$2:$D$139,MATCH($C640,TrustCAHUB_map!$A$2:$A$139,FALSE),4)</f>
        <v>Yorkshire and Humber</v>
      </c>
    </row>
    <row r="641" spans="1:10" x14ac:dyDescent="0.3">
      <c r="A641" t="str">
        <f t="shared" si="9"/>
        <v>'RP52015Curative70+'</v>
      </c>
      <c r="B641">
        <v>2015</v>
      </c>
      <c r="C641" t="s">
        <v>248</v>
      </c>
      <c r="D641" t="s">
        <v>7</v>
      </c>
      <c r="E641" t="s">
        <v>628</v>
      </c>
      <c r="F641">
        <v>57</v>
      </c>
      <c r="G641">
        <v>4</v>
      </c>
      <c r="H641" t="str">
        <f>INDEX(Bar_data!$A$3:$B$140,MATCH(C641,Bar_data!$A$3:$A$140,FALSE),2)</f>
        <v>Trust089</v>
      </c>
      <c r="I641" t="str">
        <f>INDEX(TrustCAHUB_map!$A$2:$D$139,MATCH($C641,TrustCAHUB_map!$A$2:$A$139,FALSE),3)</f>
        <v>South Yorkshire and Bassetlaw</v>
      </c>
      <c r="J641" t="str">
        <f>INDEX(TrustCAHUB_map!$A$2:$D$139,MATCH($C641,TrustCAHUB_map!$A$2:$A$139,FALSE),4)</f>
        <v>Yorkshire and Humber</v>
      </c>
    </row>
    <row r="642" spans="1:10" x14ac:dyDescent="0.3">
      <c r="A642" t="str">
        <f t="shared" si="9"/>
        <v>'RPA2015Curative18-49'</v>
      </c>
      <c r="B642">
        <v>2015</v>
      </c>
      <c r="C642" t="s">
        <v>249</v>
      </c>
      <c r="D642" t="s">
        <v>7</v>
      </c>
      <c r="E642" t="s">
        <v>153</v>
      </c>
      <c r="F642">
        <v>62</v>
      </c>
      <c r="G642">
        <v>0</v>
      </c>
      <c r="H642" t="str">
        <f>INDEX(Bar_data!$A$3:$B$140,MATCH(C642,Bar_data!$A$3:$A$140,FALSE),2)</f>
        <v>Trust090</v>
      </c>
      <c r="I642" t="str">
        <f>INDEX(TrustCAHUB_map!$A$2:$D$139,MATCH($C642,TrustCAHUB_map!$A$2:$A$139,FALSE),3)</f>
        <v>Kent and Medway</v>
      </c>
      <c r="J642" t="str">
        <f>INDEX(TrustCAHUB_map!$A$2:$D$139,MATCH($C642,TrustCAHUB_map!$A$2:$A$139,FALSE),4)</f>
        <v>South East</v>
      </c>
    </row>
    <row r="643" spans="1:10" x14ac:dyDescent="0.3">
      <c r="A643" t="str">
        <f t="shared" ref="A643:A706" si="10">"'"&amp;C643&amp;B643&amp;D643&amp;E643&amp;"'"</f>
        <v>'RPA2015Palliative18-49'</v>
      </c>
      <c r="B643">
        <v>2015</v>
      </c>
      <c r="C643" t="s">
        <v>249</v>
      </c>
      <c r="D643" t="s">
        <v>8</v>
      </c>
      <c r="E643" t="s">
        <v>153</v>
      </c>
      <c r="F643">
        <v>14</v>
      </c>
      <c r="G643">
        <v>0</v>
      </c>
      <c r="H643" t="str">
        <f>INDEX(Bar_data!$A$3:$B$140,MATCH(C643,Bar_data!$A$3:$A$140,FALSE),2)</f>
        <v>Trust090</v>
      </c>
      <c r="I643" t="str">
        <f>INDEX(TrustCAHUB_map!$A$2:$D$139,MATCH($C643,TrustCAHUB_map!$A$2:$A$139,FALSE),3)</f>
        <v>Kent and Medway</v>
      </c>
      <c r="J643" t="str">
        <f>INDEX(TrustCAHUB_map!$A$2:$D$139,MATCH($C643,TrustCAHUB_map!$A$2:$A$139,FALSE),4)</f>
        <v>South East</v>
      </c>
    </row>
    <row r="644" spans="1:10" x14ac:dyDescent="0.3">
      <c r="A644" t="str">
        <f t="shared" si="10"/>
        <v>'RPA2015Curative50-69'</v>
      </c>
      <c r="B644">
        <v>2015</v>
      </c>
      <c r="C644" t="s">
        <v>249</v>
      </c>
      <c r="D644" t="s">
        <v>7</v>
      </c>
      <c r="E644" t="s">
        <v>627</v>
      </c>
      <c r="F644">
        <v>121</v>
      </c>
      <c r="G644">
        <v>2</v>
      </c>
      <c r="H644" t="str">
        <f>INDEX(Bar_data!$A$3:$B$140,MATCH(C644,Bar_data!$A$3:$A$140,FALSE),2)</f>
        <v>Trust090</v>
      </c>
      <c r="I644" t="str">
        <f>INDEX(TrustCAHUB_map!$A$2:$D$139,MATCH($C644,TrustCAHUB_map!$A$2:$A$139,FALSE),3)</f>
        <v>Kent and Medway</v>
      </c>
      <c r="J644" t="str">
        <f>INDEX(TrustCAHUB_map!$A$2:$D$139,MATCH($C644,TrustCAHUB_map!$A$2:$A$139,FALSE),4)</f>
        <v>South East</v>
      </c>
    </row>
    <row r="645" spans="1:10" x14ac:dyDescent="0.3">
      <c r="A645" t="str">
        <f t="shared" si="10"/>
        <v>'RPA2015Palliative50-69'</v>
      </c>
      <c r="B645">
        <v>2015</v>
      </c>
      <c r="C645" t="s">
        <v>249</v>
      </c>
      <c r="D645" t="s">
        <v>8</v>
      </c>
      <c r="E645" t="s">
        <v>627</v>
      </c>
      <c r="F645">
        <v>90</v>
      </c>
      <c r="G645">
        <v>6</v>
      </c>
      <c r="H645" t="str">
        <f>INDEX(Bar_data!$A$3:$B$140,MATCH(C645,Bar_data!$A$3:$A$140,FALSE),2)</f>
        <v>Trust090</v>
      </c>
      <c r="I645" t="str">
        <f>INDEX(TrustCAHUB_map!$A$2:$D$139,MATCH($C645,TrustCAHUB_map!$A$2:$A$139,FALSE),3)</f>
        <v>Kent and Medway</v>
      </c>
      <c r="J645" t="str">
        <f>INDEX(TrustCAHUB_map!$A$2:$D$139,MATCH($C645,TrustCAHUB_map!$A$2:$A$139,FALSE),4)</f>
        <v>South East</v>
      </c>
    </row>
    <row r="646" spans="1:10" x14ac:dyDescent="0.3">
      <c r="A646" t="str">
        <f t="shared" si="10"/>
        <v>'RPA2015Palliative70+'</v>
      </c>
      <c r="B646">
        <v>2015</v>
      </c>
      <c r="C646" t="s">
        <v>249</v>
      </c>
      <c r="D646" t="s">
        <v>8</v>
      </c>
      <c r="E646" t="s">
        <v>628</v>
      </c>
      <c r="F646">
        <v>59</v>
      </c>
      <c r="G646">
        <v>5</v>
      </c>
      <c r="H646" t="str">
        <f>INDEX(Bar_data!$A$3:$B$140,MATCH(C646,Bar_data!$A$3:$A$140,FALSE),2)</f>
        <v>Trust090</v>
      </c>
      <c r="I646" t="str">
        <f>INDEX(TrustCAHUB_map!$A$2:$D$139,MATCH($C646,TrustCAHUB_map!$A$2:$A$139,FALSE),3)</f>
        <v>Kent and Medway</v>
      </c>
      <c r="J646" t="str">
        <f>INDEX(TrustCAHUB_map!$A$2:$D$139,MATCH($C646,TrustCAHUB_map!$A$2:$A$139,FALSE),4)</f>
        <v>South East</v>
      </c>
    </row>
    <row r="647" spans="1:10" x14ac:dyDescent="0.3">
      <c r="A647" t="str">
        <f t="shared" si="10"/>
        <v>'RPA2015Curative70+'</v>
      </c>
      <c r="B647">
        <v>2015</v>
      </c>
      <c r="C647" t="s">
        <v>249</v>
      </c>
      <c r="D647" t="s">
        <v>7</v>
      </c>
      <c r="E647" t="s">
        <v>628</v>
      </c>
      <c r="F647">
        <v>54</v>
      </c>
      <c r="G647">
        <v>3</v>
      </c>
      <c r="H647" t="str">
        <f>INDEX(Bar_data!$A$3:$B$140,MATCH(C647,Bar_data!$A$3:$A$140,FALSE),2)</f>
        <v>Trust090</v>
      </c>
      <c r="I647" t="str">
        <f>INDEX(TrustCAHUB_map!$A$2:$D$139,MATCH($C647,TrustCAHUB_map!$A$2:$A$139,FALSE),3)</f>
        <v>Kent and Medway</v>
      </c>
      <c r="J647" t="str">
        <f>INDEX(TrustCAHUB_map!$A$2:$D$139,MATCH($C647,TrustCAHUB_map!$A$2:$A$139,FALSE),4)</f>
        <v>South East</v>
      </c>
    </row>
    <row r="648" spans="1:10" x14ac:dyDescent="0.3">
      <c r="A648" t="str">
        <f t="shared" si="10"/>
        <v>'RPY2015Not assigned18-49'</v>
      </c>
      <c r="B648">
        <v>2015</v>
      </c>
      <c r="C648" t="s">
        <v>250</v>
      </c>
      <c r="D648" t="s">
        <v>477</v>
      </c>
      <c r="E648" t="s">
        <v>153</v>
      </c>
      <c r="F648">
        <v>104</v>
      </c>
      <c r="G648">
        <v>4</v>
      </c>
      <c r="H648" t="str">
        <f>INDEX(Bar_data!$A$3:$B$140,MATCH(C648,Bar_data!$A$3:$A$140,FALSE),2)</f>
        <v>Trust091</v>
      </c>
      <c r="I648" t="str">
        <f>INDEX(TrustCAHUB_map!$A$2:$D$139,MATCH($C648,TrustCAHUB_map!$A$2:$A$139,FALSE),3)</f>
        <v>North West and South West London</v>
      </c>
      <c r="J648" t="str">
        <f>INDEX(TrustCAHUB_map!$A$2:$D$139,MATCH($C648,TrustCAHUB_map!$A$2:$A$139,FALSE),4)</f>
        <v>London</v>
      </c>
    </row>
    <row r="649" spans="1:10" x14ac:dyDescent="0.3">
      <c r="A649" t="str">
        <f t="shared" si="10"/>
        <v>'RPY2015Curative18-49'</v>
      </c>
      <c r="B649">
        <v>2015</v>
      </c>
      <c r="C649" t="s">
        <v>250</v>
      </c>
      <c r="D649" t="s">
        <v>7</v>
      </c>
      <c r="E649" t="s">
        <v>153</v>
      </c>
      <c r="F649">
        <v>436</v>
      </c>
      <c r="G649">
        <v>1</v>
      </c>
      <c r="H649" t="str">
        <f>INDEX(Bar_data!$A$3:$B$140,MATCH(C649,Bar_data!$A$3:$A$140,FALSE),2)</f>
        <v>Trust091</v>
      </c>
      <c r="I649" t="str">
        <f>INDEX(TrustCAHUB_map!$A$2:$D$139,MATCH($C649,TrustCAHUB_map!$A$2:$A$139,FALSE),3)</f>
        <v>North West and South West London</v>
      </c>
      <c r="J649" t="str">
        <f>INDEX(TrustCAHUB_map!$A$2:$D$139,MATCH($C649,TrustCAHUB_map!$A$2:$A$139,FALSE),4)</f>
        <v>London</v>
      </c>
    </row>
    <row r="650" spans="1:10" x14ac:dyDescent="0.3">
      <c r="A650" t="str">
        <f t="shared" si="10"/>
        <v>'RPY2015Palliative18-49'</v>
      </c>
      <c r="B650">
        <v>2015</v>
      </c>
      <c r="C650" t="s">
        <v>250</v>
      </c>
      <c r="D650" t="s">
        <v>8</v>
      </c>
      <c r="E650" t="s">
        <v>153</v>
      </c>
      <c r="F650">
        <v>295</v>
      </c>
      <c r="G650">
        <v>23</v>
      </c>
      <c r="H650" t="str">
        <f>INDEX(Bar_data!$A$3:$B$140,MATCH(C650,Bar_data!$A$3:$A$140,FALSE),2)</f>
        <v>Trust091</v>
      </c>
      <c r="I650" t="str">
        <f>INDEX(TrustCAHUB_map!$A$2:$D$139,MATCH($C650,TrustCAHUB_map!$A$2:$A$139,FALSE),3)</f>
        <v>North West and South West London</v>
      </c>
      <c r="J650" t="str">
        <f>INDEX(TrustCAHUB_map!$A$2:$D$139,MATCH($C650,TrustCAHUB_map!$A$2:$A$139,FALSE),4)</f>
        <v>London</v>
      </c>
    </row>
    <row r="651" spans="1:10" x14ac:dyDescent="0.3">
      <c r="A651" t="str">
        <f t="shared" si="10"/>
        <v>'RPY2015Not assigned50-69'</v>
      </c>
      <c r="B651">
        <v>2015</v>
      </c>
      <c r="C651" t="s">
        <v>250</v>
      </c>
      <c r="D651" t="s">
        <v>477</v>
      </c>
      <c r="E651" t="s">
        <v>627</v>
      </c>
      <c r="F651">
        <v>247</v>
      </c>
      <c r="G651">
        <v>9</v>
      </c>
      <c r="H651" t="str">
        <f>INDEX(Bar_data!$A$3:$B$140,MATCH(C651,Bar_data!$A$3:$A$140,FALSE),2)</f>
        <v>Trust091</v>
      </c>
      <c r="I651" t="str">
        <f>INDEX(TrustCAHUB_map!$A$2:$D$139,MATCH($C651,TrustCAHUB_map!$A$2:$A$139,FALSE),3)</f>
        <v>North West and South West London</v>
      </c>
      <c r="J651" t="str">
        <f>INDEX(TrustCAHUB_map!$A$2:$D$139,MATCH($C651,TrustCAHUB_map!$A$2:$A$139,FALSE),4)</f>
        <v>London</v>
      </c>
    </row>
    <row r="652" spans="1:10" x14ac:dyDescent="0.3">
      <c r="A652" t="str">
        <f t="shared" si="10"/>
        <v>'RPY2015Palliative50-69'</v>
      </c>
      <c r="B652">
        <v>2015</v>
      </c>
      <c r="C652" t="s">
        <v>250</v>
      </c>
      <c r="D652" t="s">
        <v>8</v>
      </c>
      <c r="E652" t="s">
        <v>627</v>
      </c>
      <c r="F652">
        <v>897</v>
      </c>
      <c r="G652">
        <v>56</v>
      </c>
      <c r="H652" t="str">
        <f>INDEX(Bar_data!$A$3:$B$140,MATCH(C652,Bar_data!$A$3:$A$140,FALSE),2)</f>
        <v>Trust091</v>
      </c>
      <c r="I652" t="str">
        <f>INDEX(TrustCAHUB_map!$A$2:$D$139,MATCH($C652,TrustCAHUB_map!$A$2:$A$139,FALSE),3)</f>
        <v>North West and South West London</v>
      </c>
      <c r="J652" t="str">
        <f>INDEX(TrustCAHUB_map!$A$2:$D$139,MATCH($C652,TrustCAHUB_map!$A$2:$A$139,FALSE),4)</f>
        <v>London</v>
      </c>
    </row>
    <row r="653" spans="1:10" x14ac:dyDescent="0.3">
      <c r="A653" t="str">
        <f t="shared" si="10"/>
        <v>'RPY2015Curative50-69'</v>
      </c>
      <c r="B653">
        <v>2015</v>
      </c>
      <c r="C653" t="s">
        <v>250</v>
      </c>
      <c r="D653" t="s">
        <v>7</v>
      </c>
      <c r="E653" t="s">
        <v>627</v>
      </c>
      <c r="F653">
        <v>726</v>
      </c>
      <c r="G653">
        <v>9</v>
      </c>
      <c r="H653" t="str">
        <f>INDEX(Bar_data!$A$3:$B$140,MATCH(C653,Bar_data!$A$3:$A$140,FALSE),2)</f>
        <v>Trust091</v>
      </c>
      <c r="I653" t="str">
        <f>INDEX(TrustCAHUB_map!$A$2:$D$139,MATCH($C653,TrustCAHUB_map!$A$2:$A$139,FALSE),3)</f>
        <v>North West and South West London</v>
      </c>
      <c r="J653" t="str">
        <f>INDEX(TrustCAHUB_map!$A$2:$D$139,MATCH($C653,TrustCAHUB_map!$A$2:$A$139,FALSE),4)</f>
        <v>London</v>
      </c>
    </row>
    <row r="654" spans="1:10" x14ac:dyDescent="0.3">
      <c r="A654" t="str">
        <f t="shared" si="10"/>
        <v>'RPY2015Not assigned70+'</v>
      </c>
      <c r="B654">
        <v>2015</v>
      </c>
      <c r="C654" t="s">
        <v>250</v>
      </c>
      <c r="D654" t="s">
        <v>477</v>
      </c>
      <c r="E654" t="s">
        <v>628</v>
      </c>
      <c r="F654">
        <v>114</v>
      </c>
      <c r="G654">
        <v>3</v>
      </c>
      <c r="H654" t="str">
        <f>INDEX(Bar_data!$A$3:$B$140,MATCH(C654,Bar_data!$A$3:$A$140,FALSE),2)</f>
        <v>Trust091</v>
      </c>
      <c r="I654" t="str">
        <f>INDEX(TrustCAHUB_map!$A$2:$D$139,MATCH($C654,TrustCAHUB_map!$A$2:$A$139,FALSE),3)</f>
        <v>North West and South West London</v>
      </c>
      <c r="J654" t="str">
        <f>INDEX(TrustCAHUB_map!$A$2:$D$139,MATCH($C654,TrustCAHUB_map!$A$2:$A$139,FALSE),4)</f>
        <v>London</v>
      </c>
    </row>
    <row r="655" spans="1:10" x14ac:dyDescent="0.3">
      <c r="A655" t="str">
        <f t="shared" si="10"/>
        <v>'RPY2015Curative70+'</v>
      </c>
      <c r="B655">
        <v>2015</v>
      </c>
      <c r="C655" t="s">
        <v>250</v>
      </c>
      <c r="D655" t="s">
        <v>7</v>
      </c>
      <c r="E655" t="s">
        <v>628</v>
      </c>
      <c r="F655">
        <v>315</v>
      </c>
      <c r="G655">
        <v>5</v>
      </c>
      <c r="H655" t="str">
        <f>INDEX(Bar_data!$A$3:$B$140,MATCH(C655,Bar_data!$A$3:$A$140,FALSE),2)</f>
        <v>Trust091</v>
      </c>
      <c r="I655" t="str">
        <f>INDEX(TrustCAHUB_map!$A$2:$D$139,MATCH($C655,TrustCAHUB_map!$A$2:$A$139,FALSE),3)</f>
        <v>North West and South West London</v>
      </c>
      <c r="J655" t="str">
        <f>INDEX(TrustCAHUB_map!$A$2:$D$139,MATCH($C655,TrustCAHUB_map!$A$2:$A$139,FALSE),4)</f>
        <v>London</v>
      </c>
    </row>
    <row r="656" spans="1:10" x14ac:dyDescent="0.3">
      <c r="A656" t="str">
        <f t="shared" si="10"/>
        <v>'RPY2015Palliative70+'</v>
      </c>
      <c r="B656">
        <v>2015</v>
      </c>
      <c r="C656" t="s">
        <v>250</v>
      </c>
      <c r="D656" t="s">
        <v>8</v>
      </c>
      <c r="E656" t="s">
        <v>628</v>
      </c>
      <c r="F656">
        <v>585</v>
      </c>
      <c r="G656">
        <v>28</v>
      </c>
      <c r="H656" t="str">
        <f>INDEX(Bar_data!$A$3:$B$140,MATCH(C656,Bar_data!$A$3:$A$140,FALSE),2)</f>
        <v>Trust091</v>
      </c>
      <c r="I656" t="str">
        <f>INDEX(TrustCAHUB_map!$A$2:$D$139,MATCH($C656,TrustCAHUB_map!$A$2:$A$139,FALSE),3)</f>
        <v>North West and South West London</v>
      </c>
      <c r="J656" t="str">
        <f>INDEX(TrustCAHUB_map!$A$2:$D$139,MATCH($C656,TrustCAHUB_map!$A$2:$A$139,FALSE),4)</f>
        <v>London</v>
      </c>
    </row>
    <row r="657" spans="1:10" x14ac:dyDescent="0.3">
      <c r="A657" t="str">
        <f t="shared" si="10"/>
        <v>'RQ32015Curative18-49'</v>
      </c>
      <c r="B657">
        <v>2015</v>
      </c>
      <c r="C657" t="s">
        <v>435</v>
      </c>
      <c r="D657" t="s">
        <v>7</v>
      </c>
      <c r="E657" t="s">
        <v>153</v>
      </c>
      <c r="F657">
        <v>1</v>
      </c>
      <c r="G657">
        <v>0</v>
      </c>
      <c r="H657" t="str">
        <f>INDEX(Bar_data!$A$3:$B$140,MATCH(C657,Bar_data!$A$3:$A$140,FALSE),2)</f>
        <v>Trust092</v>
      </c>
      <c r="I657" t="str">
        <f>INDEX(TrustCAHUB_map!$A$2:$D$139,MATCH($C657,TrustCAHUB_map!$A$2:$A$139,FALSE),3)</f>
        <v>West Midlands</v>
      </c>
      <c r="J657" t="str">
        <f>INDEX(TrustCAHUB_map!$A$2:$D$139,MATCH($C657,TrustCAHUB_map!$A$2:$A$139,FALSE),4)</f>
        <v>West Midlands</v>
      </c>
    </row>
    <row r="658" spans="1:10" x14ac:dyDescent="0.3">
      <c r="A658" t="str">
        <f t="shared" si="10"/>
        <v>'RQ62015Not assigned18-49'</v>
      </c>
      <c r="B658">
        <v>2015</v>
      </c>
      <c r="C658" t="s">
        <v>251</v>
      </c>
      <c r="D658" t="s">
        <v>477</v>
      </c>
      <c r="E658" t="s">
        <v>153</v>
      </c>
      <c r="F658">
        <v>16</v>
      </c>
      <c r="G658">
        <v>0</v>
      </c>
      <c r="H658" t="str">
        <f>INDEX(Bar_data!$A$3:$B$140,MATCH(C658,Bar_data!$A$3:$A$140,FALSE),2)</f>
        <v>Trust093</v>
      </c>
      <c r="I658" t="str">
        <f>INDEX(TrustCAHUB_map!$A$2:$D$139,MATCH($C658,TrustCAHUB_map!$A$2:$A$139,FALSE),3)</f>
        <v>Cheshire and Merseyside</v>
      </c>
      <c r="J658" t="str">
        <f>INDEX(TrustCAHUB_map!$A$2:$D$139,MATCH($C658,TrustCAHUB_map!$A$2:$A$139,FALSE),4)</f>
        <v>North West</v>
      </c>
    </row>
    <row r="659" spans="1:10" x14ac:dyDescent="0.3">
      <c r="A659" t="str">
        <f t="shared" si="10"/>
        <v>'RQ62015Curative18-49'</v>
      </c>
      <c r="B659">
        <v>2015</v>
      </c>
      <c r="C659" t="s">
        <v>251</v>
      </c>
      <c r="D659" t="s">
        <v>7</v>
      </c>
      <c r="E659" t="s">
        <v>153</v>
      </c>
      <c r="F659">
        <v>2</v>
      </c>
      <c r="G659">
        <v>0</v>
      </c>
      <c r="H659" t="str">
        <f>INDEX(Bar_data!$A$3:$B$140,MATCH(C659,Bar_data!$A$3:$A$140,FALSE),2)</f>
        <v>Trust093</v>
      </c>
      <c r="I659" t="str">
        <f>INDEX(TrustCAHUB_map!$A$2:$D$139,MATCH($C659,TrustCAHUB_map!$A$2:$A$139,FALSE),3)</f>
        <v>Cheshire and Merseyside</v>
      </c>
      <c r="J659" t="str">
        <f>INDEX(TrustCAHUB_map!$A$2:$D$139,MATCH($C659,TrustCAHUB_map!$A$2:$A$139,FALSE),4)</f>
        <v>North West</v>
      </c>
    </row>
    <row r="660" spans="1:10" x14ac:dyDescent="0.3">
      <c r="A660" t="str">
        <f t="shared" si="10"/>
        <v>'RQ62015Palliative18-49'</v>
      </c>
      <c r="B660">
        <v>2015</v>
      </c>
      <c r="C660" t="s">
        <v>251</v>
      </c>
      <c r="D660" t="s">
        <v>8</v>
      </c>
      <c r="E660" t="s">
        <v>153</v>
      </c>
      <c r="F660">
        <v>41</v>
      </c>
      <c r="G660">
        <v>6</v>
      </c>
      <c r="H660" t="str">
        <f>INDEX(Bar_data!$A$3:$B$140,MATCH(C660,Bar_data!$A$3:$A$140,FALSE),2)</f>
        <v>Trust093</v>
      </c>
      <c r="I660" t="str">
        <f>INDEX(TrustCAHUB_map!$A$2:$D$139,MATCH($C660,TrustCAHUB_map!$A$2:$A$139,FALSE),3)</f>
        <v>Cheshire and Merseyside</v>
      </c>
      <c r="J660" t="str">
        <f>INDEX(TrustCAHUB_map!$A$2:$D$139,MATCH($C660,TrustCAHUB_map!$A$2:$A$139,FALSE),4)</f>
        <v>North West</v>
      </c>
    </row>
    <row r="661" spans="1:10" x14ac:dyDescent="0.3">
      <c r="A661" t="str">
        <f t="shared" si="10"/>
        <v>'RQ62015Palliative50-69'</v>
      </c>
      <c r="B661">
        <v>2015</v>
      </c>
      <c r="C661" t="s">
        <v>251</v>
      </c>
      <c r="D661" t="s">
        <v>8</v>
      </c>
      <c r="E661" t="s">
        <v>627</v>
      </c>
      <c r="F661">
        <v>74</v>
      </c>
      <c r="G661">
        <v>3</v>
      </c>
      <c r="H661" t="str">
        <f>INDEX(Bar_data!$A$3:$B$140,MATCH(C661,Bar_data!$A$3:$A$140,FALSE),2)</f>
        <v>Trust093</v>
      </c>
      <c r="I661" t="str">
        <f>INDEX(TrustCAHUB_map!$A$2:$D$139,MATCH($C661,TrustCAHUB_map!$A$2:$A$139,FALSE),3)</f>
        <v>Cheshire and Merseyside</v>
      </c>
      <c r="J661" t="str">
        <f>INDEX(TrustCAHUB_map!$A$2:$D$139,MATCH($C661,TrustCAHUB_map!$A$2:$A$139,FALSE),4)</f>
        <v>North West</v>
      </c>
    </row>
    <row r="662" spans="1:10" x14ac:dyDescent="0.3">
      <c r="A662" t="str">
        <f t="shared" si="10"/>
        <v>'RQ62015Not assigned50-69'</v>
      </c>
      <c r="B662">
        <v>2015</v>
      </c>
      <c r="C662" t="s">
        <v>251</v>
      </c>
      <c r="D662" t="s">
        <v>477</v>
      </c>
      <c r="E662" t="s">
        <v>627</v>
      </c>
      <c r="F662">
        <v>28</v>
      </c>
      <c r="G662">
        <v>2</v>
      </c>
      <c r="H662" t="str">
        <f>INDEX(Bar_data!$A$3:$B$140,MATCH(C662,Bar_data!$A$3:$A$140,FALSE),2)</f>
        <v>Trust093</v>
      </c>
      <c r="I662" t="str">
        <f>INDEX(TrustCAHUB_map!$A$2:$D$139,MATCH($C662,TrustCAHUB_map!$A$2:$A$139,FALSE),3)</f>
        <v>Cheshire and Merseyside</v>
      </c>
      <c r="J662" t="str">
        <f>INDEX(TrustCAHUB_map!$A$2:$D$139,MATCH($C662,TrustCAHUB_map!$A$2:$A$139,FALSE),4)</f>
        <v>North West</v>
      </c>
    </row>
    <row r="663" spans="1:10" x14ac:dyDescent="0.3">
      <c r="A663" t="str">
        <f t="shared" si="10"/>
        <v>'RQ62015Curative50-69'</v>
      </c>
      <c r="B663">
        <v>2015</v>
      </c>
      <c r="C663" t="s">
        <v>251</v>
      </c>
      <c r="D663" t="s">
        <v>7</v>
      </c>
      <c r="E663" t="s">
        <v>627</v>
      </c>
      <c r="F663">
        <v>13</v>
      </c>
      <c r="G663">
        <v>0</v>
      </c>
      <c r="H663" t="str">
        <f>INDEX(Bar_data!$A$3:$B$140,MATCH(C663,Bar_data!$A$3:$A$140,FALSE),2)</f>
        <v>Trust093</v>
      </c>
      <c r="I663" t="str">
        <f>INDEX(TrustCAHUB_map!$A$2:$D$139,MATCH($C663,TrustCAHUB_map!$A$2:$A$139,FALSE),3)</f>
        <v>Cheshire and Merseyside</v>
      </c>
      <c r="J663" t="str">
        <f>INDEX(TrustCAHUB_map!$A$2:$D$139,MATCH($C663,TrustCAHUB_map!$A$2:$A$139,FALSE),4)</f>
        <v>North West</v>
      </c>
    </row>
    <row r="664" spans="1:10" x14ac:dyDescent="0.3">
      <c r="A664" t="str">
        <f t="shared" si="10"/>
        <v>'RQ62015Curative70+'</v>
      </c>
      <c r="B664">
        <v>2015</v>
      </c>
      <c r="C664" t="s">
        <v>251</v>
      </c>
      <c r="D664" t="s">
        <v>7</v>
      </c>
      <c r="E664" t="s">
        <v>628</v>
      </c>
      <c r="F664">
        <v>2</v>
      </c>
      <c r="G664">
        <v>0</v>
      </c>
      <c r="H664" t="str">
        <f>INDEX(Bar_data!$A$3:$B$140,MATCH(C664,Bar_data!$A$3:$A$140,FALSE),2)</f>
        <v>Trust093</v>
      </c>
      <c r="I664" t="str">
        <f>INDEX(TrustCAHUB_map!$A$2:$D$139,MATCH($C664,TrustCAHUB_map!$A$2:$A$139,FALSE),3)</f>
        <v>Cheshire and Merseyside</v>
      </c>
      <c r="J664" t="str">
        <f>INDEX(TrustCAHUB_map!$A$2:$D$139,MATCH($C664,TrustCAHUB_map!$A$2:$A$139,FALSE),4)</f>
        <v>North West</v>
      </c>
    </row>
    <row r="665" spans="1:10" x14ac:dyDescent="0.3">
      <c r="A665" t="str">
        <f t="shared" si="10"/>
        <v>'RQ62015Palliative70+'</v>
      </c>
      <c r="B665">
        <v>2015</v>
      </c>
      <c r="C665" t="s">
        <v>251</v>
      </c>
      <c r="D665" t="s">
        <v>8</v>
      </c>
      <c r="E665" t="s">
        <v>628</v>
      </c>
      <c r="F665">
        <v>44</v>
      </c>
      <c r="G665">
        <v>3</v>
      </c>
      <c r="H665" t="str">
        <f>INDEX(Bar_data!$A$3:$B$140,MATCH(C665,Bar_data!$A$3:$A$140,FALSE),2)</f>
        <v>Trust093</v>
      </c>
      <c r="I665" t="str">
        <f>INDEX(TrustCAHUB_map!$A$2:$D$139,MATCH($C665,TrustCAHUB_map!$A$2:$A$139,FALSE),3)</f>
        <v>Cheshire and Merseyside</v>
      </c>
      <c r="J665" t="str">
        <f>INDEX(TrustCAHUB_map!$A$2:$D$139,MATCH($C665,TrustCAHUB_map!$A$2:$A$139,FALSE),4)</f>
        <v>North West</v>
      </c>
    </row>
    <row r="666" spans="1:10" x14ac:dyDescent="0.3">
      <c r="A666" t="str">
        <f t="shared" si="10"/>
        <v>'RQ62015Not assigned70+'</v>
      </c>
      <c r="B666">
        <v>2015</v>
      </c>
      <c r="C666" t="s">
        <v>251</v>
      </c>
      <c r="D666" t="s">
        <v>477</v>
      </c>
      <c r="E666" t="s">
        <v>628</v>
      </c>
      <c r="F666">
        <v>13</v>
      </c>
      <c r="G666">
        <v>0</v>
      </c>
      <c r="H666" t="str">
        <f>INDEX(Bar_data!$A$3:$B$140,MATCH(C666,Bar_data!$A$3:$A$140,FALSE),2)</f>
        <v>Trust093</v>
      </c>
      <c r="I666" t="str">
        <f>INDEX(TrustCAHUB_map!$A$2:$D$139,MATCH($C666,TrustCAHUB_map!$A$2:$A$139,FALSE),3)</f>
        <v>Cheshire and Merseyside</v>
      </c>
      <c r="J666" t="str">
        <f>INDEX(TrustCAHUB_map!$A$2:$D$139,MATCH($C666,TrustCAHUB_map!$A$2:$A$139,FALSE),4)</f>
        <v>North West</v>
      </c>
    </row>
    <row r="667" spans="1:10" x14ac:dyDescent="0.3">
      <c r="A667" t="str">
        <f t="shared" si="10"/>
        <v>'RQ82015Not assigned18-49'</v>
      </c>
      <c r="B667">
        <v>2015</v>
      </c>
      <c r="C667" t="s">
        <v>252</v>
      </c>
      <c r="D667" t="s">
        <v>477</v>
      </c>
      <c r="E667" t="s">
        <v>153</v>
      </c>
      <c r="F667">
        <v>1</v>
      </c>
      <c r="G667">
        <v>0</v>
      </c>
      <c r="H667" t="str">
        <f>INDEX(Bar_data!$A$3:$B$140,MATCH(C667,Bar_data!$A$3:$A$140,FALSE),2)</f>
        <v>Trust094</v>
      </c>
      <c r="I667" t="str">
        <f>INDEX(TrustCAHUB_map!$A$2:$D$139,MATCH($C667,TrustCAHUB_map!$A$2:$A$139,FALSE),3)</f>
        <v>East of England</v>
      </c>
      <c r="J667" t="str">
        <f>INDEX(TrustCAHUB_map!$A$2:$D$139,MATCH($C667,TrustCAHUB_map!$A$2:$A$139,FALSE),4)</f>
        <v>East of England</v>
      </c>
    </row>
    <row r="668" spans="1:10" x14ac:dyDescent="0.3">
      <c r="A668" t="str">
        <f t="shared" si="10"/>
        <v>'RQ82015Palliative18-49'</v>
      </c>
      <c r="B668">
        <v>2015</v>
      </c>
      <c r="C668" t="s">
        <v>252</v>
      </c>
      <c r="D668" t="s">
        <v>8</v>
      </c>
      <c r="E668" t="s">
        <v>153</v>
      </c>
      <c r="F668">
        <v>28</v>
      </c>
      <c r="G668">
        <v>4</v>
      </c>
      <c r="H668" t="str">
        <f>INDEX(Bar_data!$A$3:$B$140,MATCH(C668,Bar_data!$A$3:$A$140,FALSE),2)</f>
        <v>Trust094</v>
      </c>
      <c r="I668" t="str">
        <f>INDEX(TrustCAHUB_map!$A$2:$D$139,MATCH($C668,TrustCAHUB_map!$A$2:$A$139,FALSE),3)</f>
        <v>East of England</v>
      </c>
      <c r="J668" t="str">
        <f>INDEX(TrustCAHUB_map!$A$2:$D$139,MATCH($C668,TrustCAHUB_map!$A$2:$A$139,FALSE),4)</f>
        <v>East of England</v>
      </c>
    </row>
    <row r="669" spans="1:10" x14ac:dyDescent="0.3">
      <c r="A669" t="str">
        <f t="shared" si="10"/>
        <v>'RQ82015Curative18-49'</v>
      </c>
      <c r="B669">
        <v>2015</v>
      </c>
      <c r="C669" t="s">
        <v>252</v>
      </c>
      <c r="D669" t="s">
        <v>7</v>
      </c>
      <c r="E669" t="s">
        <v>153</v>
      </c>
      <c r="F669">
        <v>53</v>
      </c>
      <c r="G669">
        <v>0</v>
      </c>
      <c r="H669" t="str">
        <f>INDEX(Bar_data!$A$3:$B$140,MATCH(C669,Bar_data!$A$3:$A$140,FALSE),2)</f>
        <v>Trust094</v>
      </c>
      <c r="I669" t="str">
        <f>INDEX(TrustCAHUB_map!$A$2:$D$139,MATCH($C669,TrustCAHUB_map!$A$2:$A$139,FALSE),3)</f>
        <v>East of England</v>
      </c>
      <c r="J669" t="str">
        <f>INDEX(TrustCAHUB_map!$A$2:$D$139,MATCH($C669,TrustCAHUB_map!$A$2:$A$139,FALSE),4)</f>
        <v>East of England</v>
      </c>
    </row>
    <row r="670" spans="1:10" x14ac:dyDescent="0.3">
      <c r="A670" t="str">
        <f t="shared" si="10"/>
        <v>'RQ82015Not assigned50-69'</v>
      </c>
      <c r="B670">
        <v>2015</v>
      </c>
      <c r="C670" t="s">
        <v>252</v>
      </c>
      <c r="D670" t="s">
        <v>477</v>
      </c>
      <c r="E670" t="s">
        <v>627</v>
      </c>
      <c r="F670">
        <v>1</v>
      </c>
      <c r="G670">
        <v>0</v>
      </c>
      <c r="H670" t="str">
        <f>INDEX(Bar_data!$A$3:$B$140,MATCH(C670,Bar_data!$A$3:$A$140,FALSE),2)</f>
        <v>Trust094</v>
      </c>
      <c r="I670" t="str">
        <f>INDEX(TrustCAHUB_map!$A$2:$D$139,MATCH($C670,TrustCAHUB_map!$A$2:$A$139,FALSE),3)</f>
        <v>East of England</v>
      </c>
      <c r="J670" t="str">
        <f>INDEX(TrustCAHUB_map!$A$2:$D$139,MATCH($C670,TrustCAHUB_map!$A$2:$A$139,FALSE),4)</f>
        <v>East of England</v>
      </c>
    </row>
    <row r="671" spans="1:10" x14ac:dyDescent="0.3">
      <c r="A671" t="str">
        <f t="shared" si="10"/>
        <v>'RQ82015Curative50-69'</v>
      </c>
      <c r="B671">
        <v>2015</v>
      </c>
      <c r="C671" t="s">
        <v>252</v>
      </c>
      <c r="D671" t="s">
        <v>7</v>
      </c>
      <c r="E671" t="s">
        <v>627</v>
      </c>
      <c r="F671">
        <v>148</v>
      </c>
      <c r="G671">
        <v>1</v>
      </c>
      <c r="H671" t="str">
        <f>INDEX(Bar_data!$A$3:$B$140,MATCH(C671,Bar_data!$A$3:$A$140,FALSE),2)</f>
        <v>Trust094</v>
      </c>
      <c r="I671" t="str">
        <f>INDEX(TrustCAHUB_map!$A$2:$D$139,MATCH($C671,TrustCAHUB_map!$A$2:$A$139,FALSE),3)</f>
        <v>East of England</v>
      </c>
      <c r="J671" t="str">
        <f>INDEX(TrustCAHUB_map!$A$2:$D$139,MATCH($C671,TrustCAHUB_map!$A$2:$A$139,FALSE),4)</f>
        <v>East of England</v>
      </c>
    </row>
    <row r="672" spans="1:10" x14ac:dyDescent="0.3">
      <c r="A672" t="str">
        <f t="shared" si="10"/>
        <v>'RQ82015Palliative50-69'</v>
      </c>
      <c r="B672">
        <v>2015</v>
      </c>
      <c r="C672" t="s">
        <v>252</v>
      </c>
      <c r="D672" t="s">
        <v>8</v>
      </c>
      <c r="E672" t="s">
        <v>627</v>
      </c>
      <c r="F672">
        <v>184</v>
      </c>
      <c r="G672">
        <v>13</v>
      </c>
      <c r="H672" t="str">
        <f>INDEX(Bar_data!$A$3:$B$140,MATCH(C672,Bar_data!$A$3:$A$140,FALSE),2)</f>
        <v>Trust094</v>
      </c>
      <c r="I672" t="str">
        <f>INDEX(TrustCAHUB_map!$A$2:$D$139,MATCH($C672,TrustCAHUB_map!$A$2:$A$139,FALSE),3)</f>
        <v>East of England</v>
      </c>
      <c r="J672" t="str">
        <f>INDEX(TrustCAHUB_map!$A$2:$D$139,MATCH($C672,TrustCAHUB_map!$A$2:$A$139,FALSE),4)</f>
        <v>East of England</v>
      </c>
    </row>
    <row r="673" spans="1:10" x14ac:dyDescent="0.3">
      <c r="A673" t="str">
        <f t="shared" si="10"/>
        <v>'RQ82015Curative70+'</v>
      </c>
      <c r="B673">
        <v>2015</v>
      </c>
      <c r="C673" t="s">
        <v>252</v>
      </c>
      <c r="D673" t="s">
        <v>7</v>
      </c>
      <c r="E673" t="s">
        <v>628</v>
      </c>
      <c r="F673">
        <v>75</v>
      </c>
      <c r="G673">
        <v>2</v>
      </c>
      <c r="H673" t="str">
        <f>INDEX(Bar_data!$A$3:$B$140,MATCH(C673,Bar_data!$A$3:$A$140,FALSE),2)</f>
        <v>Trust094</v>
      </c>
      <c r="I673" t="str">
        <f>INDEX(TrustCAHUB_map!$A$2:$D$139,MATCH($C673,TrustCAHUB_map!$A$2:$A$139,FALSE),3)</f>
        <v>East of England</v>
      </c>
      <c r="J673" t="str">
        <f>INDEX(TrustCAHUB_map!$A$2:$D$139,MATCH($C673,TrustCAHUB_map!$A$2:$A$139,FALSE),4)</f>
        <v>East of England</v>
      </c>
    </row>
    <row r="674" spans="1:10" x14ac:dyDescent="0.3">
      <c r="A674" t="str">
        <f t="shared" si="10"/>
        <v>'RQ82015Palliative70+'</v>
      </c>
      <c r="B674">
        <v>2015</v>
      </c>
      <c r="C674" t="s">
        <v>252</v>
      </c>
      <c r="D674" t="s">
        <v>8</v>
      </c>
      <c r="E674" t="s">
        <v>628</v>
      </c>
      <c r="F674">
        <v>165</v>
      </c>
      <c r="G674">
        <v>6</v>
      </c>
      <c r="H674" t="str">
        <f>INDEX(Bar_data!$A$3:$B$140,MATCH(C674,Bar_data!$A$3:$A$140,FALSE),2)</f>
        <v>Trust094</v>
      </c>
      <c r="I674" t="str">
        <f>INDEX(TrustCAHUB_map!$A$2:$D$139,MATCH($C674,TrustCAHUB_map!$A$2:$A$139,FALSE),3)</f>
        <v>East of England</v>
      </c>
      <c r="J674" t="str">
        <f>INDEX(TrustCAHUB_map!$A$2:$D$139,MATCH($C674,TrustCAHUB_map!$A$2:$A$139,FALSE),4)</f>
        <v>East of England</v>
      </c>
    </row>
    <row r="675" spans="1:10" x14ac:dyDescent="0.3">
      <c r="A675" t="str">
        <f t="shared" si="10"/>
        <v>'RQ82015Not assigned70+'</v>
      </c>
      <c r="B675">
        <v>2015</v>
      </c>
      <c r="C675" t="s">
        <v>252</v>
      </c>
      <c r="D675" t="s">
        <v>477</v>
      </c>
      <c r="E675" t="s">
        <v>628</v>
      </c>
      <c r="F675">
        <v>3</v>
      </c>
      <c r="G675">
        <v>0</v>
      </c>
      <c r="H675" t="str">
        <f>INDEX(Bar_data!$A$3:$B$140,MATCH(C675,Bar_data!$A$3:$A$140,FALSE),2)</f>
        <v>Trust094</v>
      </c>
      <c r="I675" t="str">
        <f>INDEX(TrustCAHUB_map!$A$2:$D$139,MATCH($C675,TrustCAHUB_map!$A$2:$A$139,FALSE),3)</f>
        <v>East of England</v>
      </c>
      <c r="J675" t="str">
        <f>INDEX(TrustCAHUB_map!$A$2:$D$139,MATCH($C675,TrustCAHUB_map!$A$2:$A$139,FALSE),4)</f>
        <v>East of England</v>
      </c>
    </row>
    <row r="676" spans="1:10" x14ac:dyDescent="0.3">
      <c r="A676" t="str">
        <f t="shared" si="10"/>
        <v>'RQM2015Palliative18-49'</v>
      </c>
      <c r="B676">
        <v>2015</v>
      </c>
      <c r="C676" t="s">
        <v>253</v>
      </c>
      <c r="D676" t="s">
        <v>8</v>
      </c>
      <c r="E676" t="s">
        <v>153</v>
      </c>
      <c r="F676">
        <v>19</v>
      </c>
      <c r="G676">
        <v>2</v>
      </c>
      <c r="H676" t="str">
        <f>INDEX(Bar_data!$A$3:$B$140,MATCH(C676,Bar_data!$A$3:$A$140,FALSE),2)</f>
        <v>Trust095</v>
      </c>
      <c r="I676" t="str">
        <f>INDEX(TrustCAHUB_map!$A$2:$D$139,MATCH($C676,TrustCAHUB_map!$A$2:$A$139,FALSE),3)</f>
        <v>North West and South West London</v>
      </c>
      <c r="J676" t="str">
        <f>INDEX(TrustCAHUB_map!$A$2:$D$139,MATCH($C676,TrustCAHUB_map!$A$2:$A$139,FALSE),4)</f>
        <v>London</v>
      </c>
    </row>
    <row r="677" spans="1:10" x14ac:dyDescent="0.3">
      <c r="A677" t="str">
        <f t="shared" si="10"/>
        <v>'RQM2015Curative18-49'</v>
      </c>
      <c r="B677">
        <v>2015</v>
      </c>
      <c r="C677" t="s">
        <v>253</v>
      </c>
      <c r="D677" t="s">
        <v>7</v>
      </c>
      <c r="E677" t="s">
        <v>153</v>
      </c>
      <c r="F677">
        <v>64</v>
      </c>
      <c r="G677">
        <v>1</v>
      </c>
      <c r="H677" t="str">
        <f>INDEX(Bar_data!$A$3:$B$140,MATCH(C677,Bar_data!$A$3:$A$140,FALSE),2)</f>
        <v>Trust095</v>
      </c>
      <c r="I677" t="str">
        <f>INDEX(TrustCAHUB_map!$A$2:$D$139,MATCH($C677,TrustCAHUB_map!$A$2:$A$139,FALSE),3)</f>
        <v>North West and South West London</v>
      </c>
      <c r="J677" t="str">
        <f>INDEX(TrustCAHUB_map!$A$2:$D$139,MATCH($C677,TrustCAHUB_map!$A$2:$A$139,FALSE),4)</f>
        <v>London</v>
      </c>
    </row>
    <row r="678" spans="1:10" x14ac:dyDescent="0.3">
      <c r="A678" t="str">
        <f t="shared" si="10"/>
        <v>'RQM2015Not assigned18-49'</v>
      </c>
      <c r="B678">
        <v>2015</v>
      </c>
      <c r="C678" t="s">
        <v>253</v>
      </c>
      <c r="D678" t="s">
        <v>477</v>
      </c>
      <c r="E678" t="s">
        <v>153</v>
      </c>
      <c r="F678">
        <v>5</v>
      </c>
      <c r="G678">
        <v>0</v>
      </c>
      <c r="H678" t="str">
        <f>INDEX(Bar_data!$A$3:$B$140,MATCH(C678,Bar_data!$A$3:$A$140,FALSE),2)</f>
        <v>Trust095</v>
      </c>
      <c r="I678" t="str">
        <f>INDEX(TrustCAHUB_map!$A$2:$D$139,MATCH($C678,TrustCAHUB_map!$A$2:$A$139,FALSE),3)</f>
        <v>North West and South West London</v>
      </c>
      <c r="J678" t="str">
        <f>INDEX(TrustCAHUB_map!$A$2:$D$139,MATCH($C678,TrustCAHUB_map!$A$2:$A$139,FALSE),4)</f>
        <v>London</v>
      </c>
    </row>
    <row r="679" spans="1:10" x14ac:dyDescent="0.3">
      <c r="A679" t="str">
        <f t="shared" si="10"/>
        <v>'RQM2015Curative50-69'</v>
      </c>
      <c r="B679">
        <v>2015</v>
      </c>
      <c r="C679" t="s">
        <v>253</v>
      </c>
      <c r="D679" t="s">
        <v>7</v>
      </c>
      <c r="E679" t="s">
        <v>627</v>
      </c>
      <c r="F679">
        <v>72</v>
      </c>
      <c r="G679">
        <v>0</v>
      </c>
      <c r="H679" t="str">
        <f>INDEX(Bar_data!$A$3:$B$140,MATCH(C679,Bar_data!$A$3:$A$140,FALSE),2)</f>
        <v>Trust095</v>
      </c>
      <c r="I679" t="str">
        <f>INDEX(TrustCAHUB_map!$A$2:$D$139,MATCH($C679,TrustCAHUB_map!$A$2:$A$139,FALSE),3)</f>
        <v>North West and South West London</v>
      </c>
      <c r="J679" t="str">
        <f>INDEX(TrustCAHUB_map!$A$2:$D$139,MATCH($C679,TrustCAHUB_map!$A$2:$A$139,FALSE),4)</f>
        <v>London</v>
      </c>
    </row>
    <row r="680" spans="1:10" x14ac:dyDescent="0.3">
      <c r="A680" t="str">
        <f t="shared" si="10"/>
        <v>'RQM2015Palliative50-69'</v>
      </c>
      <c r="B680">
        <v>2015</v>
      </c>
      <c r="C680" t="s">
        <v>253</v>
      </c>
      <c r="D680" t="s">
        <v>8</v>
      </c>
      <c r="E680" t="s">
        <v>627</v>
      </c>
      <c r="F680">
        <v>61</v>
      </c>
      <c r="G680">
        <v>4</v>
      </c>
      <c r="H680" t="str">
        <f>INDEX(Bar_data!$A$3:$B$140,MATCH(C680,Bar_data!$A$3:$A$140,FALSE),2)</f>
        <v>Trust095</v>
      </c>
      <c r="I680" t="str">
        <f>INDEX(TrustCAHUB_map!$A$2:$D$139,MATCH($C680,TrustCAHUB_map!$A$2:$A$139,FALSE),3)</f>
        <v>North West and South West London</v>
      </c>
      <c r="J680" t="str">
        <f>INDEX(TrustCAHUB_map!$A$2:$D$139,MATCH($C680,TrustCAHUB_map!$A$2:$A$139,FALSE),4)</f>
        <v>London</v>
      </c>
    </row>
    <row r="681" spans="1:10" x14ac:dyDescent="0.3">
      <c r="A681" t="str">
        <f t="shared" si="10"/>
        <v>'RQM2015Not assigned50-69'</v>
      </c>
      <c r="B681">
        <v>2015</v>
      </c>
      <c r="C681" t="s">
        <v>253</v>
      </c>
      <c r="D681" t="s">
        <v>477</v>
      </c>
      <c r="E681" t="s">
        <v>627</v>
      </c>
      <c r="F681">
        <v>9</v>
      </c>
      <c r="G681">
        <v>0</v>
      </c>
      <c r="H681" t="str">
        <f>INDEX(Bar_data!$A$3:$B$140,MATCH(C681,Bar_data!$A$3:$A$140,FALSE),2)</f>
        <v>Trust095</v>
      </c>
      <c r="I681" t="str">
        <f>INDEX(TrustCAHUB_map!$A$2:$D$139,MATCH($C681,TrustCAHUB_map!$A$2:$A$139,FALSE),3)</f>
        <v>North West and South West London</v>
      </c>
      <c r="J681" t="str">
        <f>INDEX(TrustCAHUB_map!$A$2:$D$139,MATCH($C681,TrustCAHUB_map!$A$2:$A$139,FALSE),4)</f>
        <v>London</v>
      </c>
    </row>
    <row r="682" spans="1:10" x14ac:dyDescent="0.3">
      <c r="A682" t="str">
        <f t="shared" si="10"/>
        <v>'RQM2015Palliative70+'</v>
      </c>
      <c r="B682">
        <v>2015</v>
      </c>
      <c r="C682" t="s">
        <v>253</v>
      </c>
      <c r="D682" t="s">
        <v>8</v>
      </c>
      <c r="E682" t="s">
        <v>628</v>
      </c>
      <c r="F682">
        <v>52</v>
      </c>
      <c r="G682">
        <v>4</v>
      </c>
      <c r="H682" t="str">
        <f>INDEX(Bar_data!$A$3:$B$140,MATCH(C682,Bar_data!$A$3:$A$140,FALSE),2)</f>
        <v>Trust095</v>
      </c>
      <c r="I682" t="str">
        <f>INDEX(TrustCAHUB_map!$A$2:$D$139,MATCH($C682,TrustCAHUB_map!$A$2:$A$139,FALSE),3)</f>
        <v>North West and South West London</v>
      </c>
      <c r="J682" t="str">
        <f>INDEX(TrustCAHUB_map!$A$2:$D$139,MATCH($C682,TrustCAHUB_map!$A$2:$A$139,FALSE),4)</f>
        <v>London</v>
      </c>
    </row>
    <row r="683" spans="1:10" x14ac:dyDescent="0.3">
      <c r="A683" t="str">
        <f t="shared" si="10"/>
        <v>'RQM2015Curative70+'</v>
      </c>
      <c r="B683">
        <v>2015</v>
      </c>
      <c r="C683" t="s">
        <v>253</v>
      </c>
      <c r="D683" t="s">
        <v>7</v>
      </c>
      <c r="E683" t="s">
        <v>628</v>
      </c>
      <c r="F683">
        <v>25</v>
      </c>
      <c r="G683">
        <v>1</v>
      </c>
      <c r="H683" t="str">
        <f>INDEX(Bar_data!$A$3:$B$140,MATCH(C683,Bar_data!$A$3:$A$140,FALSE),2)</f>
        <v>Trust095</v>
      </c>
      <c r="I683" t="str">
        <f>INDEX(TrustCAHUB_map!$A$2:$D$139,MATCH($C683,TrustCAHUB_map!$A$2:$A$139,FALSE),3)</f>
        <v>North West and South West London</v>
      </c>
      <c r="J683" t="str">
        <f>INDEX(TrustCAHUB_map!$A$2:$D$139,MATCH($C683,TrustCAHUB_map!$A$2:$A$139,FALSE),4)</f>
        <v>London</v>
      </c>
    </row>
    <row r="684" spans="1:10" x14ac:dyDescent="0.3">
      <c r="A684" t="str">
        <f t="shared" si="10"/>
        <v>'RQM2015Not assigned70+'</v>
      </c>
      <c r="B684">
        <v>2015</v>
      </c>
      <c r="C684" t="s">
        <v>253</v>
      </c>
      <c r="D684" t="s">
        <v>477</v>
      </c>
      <c r="E684" t="s">
        <v>628</v>
      </c>
      <c r="F684">
        <v>10</v>
      </c>
      <c r="G684">
        <v>1</v>
      </c>
      <c r="H684" t="str">
        <f>INDEX(Bar_data!$A$3:$B$140,MATCH(C684,Bar_data!$A$3:$A$140,FALSE),2)</f>
        <v>Trust095</v>
      </c>
      <c r="I684" t="str">
        <f>INDEX(TrustCAHUB_map!$A$2:$D$139,MATCH($C684,TrustCAHUB_map!$A$2:$A$139,FALSE),3)</f>
        <v>North West and South West London</v>
      </c>
      <c r="J684" t="str">
        <f>INDEX(TrustCAHUB_map!$A$2:$D$139,MATCH($C684,TrustCAHUB_map!$A$2:$A$139,FALSE),4)</f>
        <v>London</v>
      </c>
    </row>
    <row r="685" spans="1:10" x14ac:dyDescent="0.3">
      <c r="A685" t="str">
        <f t="shared" si="10"/>
        <v>'RQW2015Not assigned18-49'</v>
      </c>
      <c r="B685">
        <v>2015</v>
      </c>
      <c r="C685" t="s">
        <v>254</v>
      </c>
      <c r="D685" t="s">
        <v>477</v>
      </c>
      <c r="E685" t="s">
        <v>153</v>
      </c>
      <c r="F685">
        <v>46</v>
      </c>
      <c r="G685">
        <v>0</v>
      </c>
      <c r="H685" t="str">
        <f>INDEX(Bar_data!$A$3:$B$140,MATCH(C685,Bar_data!$A$3:$A$140,FALSE),2)</f>
        <v>Trust096</v>
      </c>
      <c r="I685" t="str">
        <f>INDEX(TrustCAHUB_map!$A$2:$D$139,MATCH($C685,TrustCAHUB_map!$A$2:$A$139,FALSE),3)</f>
        <v>East of England</v>
      </c>
      <c r="J685" t="str">
        <f>INDEX(TrustCAHUB_map!$A$2:$D$139,MATCH($C685,TrustCAHUB_map!$A$2:$A$139,FALSE),4)</f>
        <v>East of England</v>
      </c>
    </row>
    <row r="686" spans="1:10" x14ac:dyDescent="0.3">
      <c r="A686" t="str">
        <f t="shared" si="10"/>
        <v>'RQW2015Not assigned50-69'</v>
      </c>
      <c r="B686">
        <v>2015</v>
      </c>
      <c r="C686" t="s">
        <v>254</v>
      </c>
      <c r="D686" t="s">
        <v>477</v>
      </c>
      <c r="E686" t="s">
        <v>627</v>
      </c>
      <c r="F686">
        <v>184</v>
      </c>
      <c r="G686">
        <v>1</v>
      </c>
      <c r="H686" t="str">
        <f>INDEX(Bar_data!$A$3:$B$140,MATCH(C686,Bar_data!$A$3:$A$140,FALSE),2)</f>
        <v>Trust096</v>
      </c>
      <c r="I686" t="str">
        <f>INDEX(TrustCAHUB_map!$A$2:$D$139,MATCH($C686,TrustCAHUB_map!$A$2:$A$139,FALSE),3)</f>
        <v>East of England</v>
      </c>
      <c r="J686" t="str">
        <f>INDEX(TrustCAHUB_map!$A$2:$D$139,MATCH($C686,TrustCAHUB_map!$A$2:$A$139,FALSE),4)</f>
        <v>East of England</v>
      </c>
    </row>
    <row r="687" spans="1:10" x14ac:dyDescent="0.3">
      <c r="A687" t="str">
        <f t="shared" si="10"/>
        <v>'RQW2015Not assigned70+'</v>
      </c>
      <c r="B687">
        <v>2015</v>
      </c>
      <c r="C687" t="s">
        <v>254</v>
      </c>
      <c r="D687" t="s">
        <v>477</v>
      </c>
      <c r="E687" t="s">
        <v>628</v>
      </c>
      <c r="F687">
        <v>149</v>
      </c>
      <c r="G687">
        <v>1</v>
      </c>
      <c r="H687" t="str">
        <f>INDEX(Bar_data!$A$3:$B$140,MATCH(C687,Bar_data!$A$3:$A$140,FALSE),2)</f>
        <v>Trust096</v>
      </c>
      <c r="I687" t="str">
        <f>INDEX(TrustCAHUB_map!$A$2:$D$139,MATCH($C687,TrustCAHUB_map!$A$2:$A$139,FALSE),3)</f>
        <v>East of England</v>
      </c>
      <c r="J687" t="str">
        <f>INDEX(TrustCAHUB_map!$A$2:$D$139,MATCH($C687,TrustCAHUB_map!$A$2:$A$139,FALSE),4)</f>
        <v>East of England</v>
      </c>
    </row>
    <row r="688" spans="1:10" x14ac:dyDescent="0.3">
      <c r="A688" t="str">
        <f t="shared" si="10"/>
        <v>'RQX2015Not assigned50-69'</v>
      </c>
      <c r="B688">
        <v>2015</v>
      </c>
      <c r="C688" t="s">
        <v>255</v>
      </c>
      <c r="D688" t="s">
        <v>477</v>
      </c>
      <c r="E688" t="s">
        <v>627</v>
      </c>
      <c r="F688">
        <v>1</v>
      </c>
      <c r="G688">
        <v>0</v>
      </c>
      <c r="H688" t="str">
        <f>INDEX(Bar_data!$A$3:$B$140,MATCH(C688,Bar_data!$A$3:$A$140,FALSE),2)</f>
        <v>Trust097</v>
      </c>
      <c r="I688" t="str">
        <f>INDEX(TrustCAHUB_map!$A$2:$D$139,MATCH($C688,TrustCAHUB_map!$A$2:$A$139,FALSE),3)</f>
        <v>North Central and North East London</v>
      </c>
      <c r="J688" t="str">
        <f>INDEX(TrustCAHUB_map!$A$2:$D$139,MATCH($C688,TrustCAHUB_map!$A$2:$A$139,FALSE),4)</f>
        <v>London</v>
      </c>
    </row>
    <row r="689" spans="1:10" x14ac:dyDescent="0.3">
      <c r="A689" t="str">
        <f t="shared" si="10"/>
        <v>'RQX2015Palliative50-69'</v>
      </c>
      <c r="B689">
        <v>2015</v>
      </c>
      <c r="C689" t="s">
        <v>255</v>
      </c>
      <c r="D689" t="s">
        <v>8</v>
      </c>
      <c r="E689" t="s">
        <v>627</v>
      </c>
      <c r="F689">
        <v>2</v>
      </c>
      <c r="G689">
        <v>0</v>
      </c>
      <c r="H689" t="str">
        <f>INDEX(Bar_data!$A$3:$B$140,MATCH(C689,Bar_data!$A$3:$A$140,FALSE),2)</f>
        <v>Trust097</v>
      </c>
      <c r="I689" t="str">
        <f>INDEX(TrustCAHUB_map!$A$2:$D$139,MATCH($C689,TrustCAHUB_map!$A$2:$A$139,FALSE),3)</f>
        <v>North Central and North East London</v>
      </c>
      <c r="J689" t="str">
        <f>INDEX(TrustCAHUB_map!$A$2:$D$139,MATCH($C689,TrustCAHUB_map!$A$2:$A$139,FALSE),4)</f>
        <v>London</v>
      </c>
    </row>
    <row r="690" spans="1:10" x14ac:dyDescent="0.3">
      <c r="A690" t="str">
        <f t="shared" si="10"/>
        <v>'RQX2015Curative50-69'</v>
      </c>
      <c r="B690">
        <v>2015</v>
      </c>
      <c r="C690" t="s">
        <v>255</v>
      </c>
      <c r="D690" t="s">
        <v>7</v>
      </c>
      <c r="E690" t="s">
        <v>627</v>
      </c>
      <c r="F690">
        <v>5</v>
      </c>
      <c r="G690">
        <v>0</v>
      </c>
      <c r="H690" t="str">
        <f>INDEX(Bar_data!$A$3:$B$140,MATCH(C690,Bar_data!$A$3:$A$140,FALSE),2)</f>
        <v>Trust097</v>
      </c>
      <c r="I690" t="str">
        <f>INDEX(TrustCAHUB_map!$A$2:$D$139,MATCH($C690,TrustCAHUB_map!$A$2:$A$139,FALSE),3)</f>
        <v>North Central and North East London</v>
      </c>
      <c r="J690" t="str">
        <f>INDEX(TrustCAHUB_map!$A$2:$D$139,MATCH($C690,TrustCAHUB_map!$A$2:$A$139,FALSE),4)</f>
        <v>London</v>
      </c>
    </row>
    <row r="691" spans="1:10" x14ac:dyDescent="0.3">
      <c r="A691" t="str">
        <f t="shared" si="10"/>
        <v>'RQX2015Curative70+'</v>
      </c>
      <c r="B691">
        <v>2015</v>
      </c>
      <c r="C691" t="s">
        <v>255</v>
      </c>
      <c r="D691" t="s">
        <v>7</v>
      </c>
      <c r="E691" t="s">
        <v>628</v>
      </c>
      <c r="F691">
        <v>5</v>
      </c>
      <c r="G691">
        <v>0</v>
      </c>
      <c r="H691" t="str">
        <f>INDEX(Bar_data!$A$3:$B$140,MATCH(C691,Bar_data!$A$3:$A$140,FALSE),2)</f>
        <v>Trust097</v>
      </c>
      <c r="I691" t="str">
        <f>INDEX(TrustCAHUB_map!$A$2:$D$139,MATCH($C691,TrustCAHUB_map!$A$2:$A$139,FALSE),3)</f>
        <v>North Central and North East London</v>
      </c>
      <c r="J691" t="str">
        <f>INDEX(TrustCAHUB_map!$A$2:$D$139,MATCH($C691,TrustCAHUB_map!$A$2:$A$139,FALSE),4)</f>
        <v>London</v>
      </c>
    </row>
    <row r="692" spans="1:10" x14ac:dyDescent="0.3">
      <c r="A692" t="str">
        <f t="shared" si="10"/>
        <v>'RR72015Palliative18-49'</v>
      </c>
      <c r="B692">
        <v>2015</v>
      </c>
      <c r="C692" t="s">
        <v>256</v>
      </c>
      <c r="D692" t="s">
        <v>8</v>
      </c>
      <c r="E692" t="s">
        <v>153</v>
      </c>
      <c r="F692">
        <v>13</v>
      </c>
      <c r="G692">
        <v>1</v>
      </c>
      <c r="H692" t="str">
        <f>INDEX(Bar_data!$A$3:$B$140,MATCH(C692,Bar_data!$A$3:$A$140,FALSE),2)</f>
        <v>Trust099</v>
      </c>
      <c r="I692" t="str">
        <f>INDEX(TrustCAHUB_map!$A$2:$D$139,MATCH($C692,TrustCAHUB_map!$A$2:$A$139,FALSE),3)</f>
        <v>North East and Cumbria</v>
      </c>
      <c r="J692" t="str">
        <f>INDEX(TrustCAHUB_map!$A$2:$D$139,MATCH($C692,TrustCAHUB_map!$A$2:$A$139,FALSE),4)</f>
        <v>North East</v>
      </c>
    </row>
    <row r="693" spans="1:10" x14ac:dyDescent="0.3">
      <c r="A693" t="str">
        <f t="shared" si="10"/>
        <v>'RR72015Curative18-49'</v>
      </c>
      <c r="B693">
        <v>2015</v>
      </c>
      <c r="C693" t="s">
        <v>256</v>
      </c>
      <c r="D693" t="s">
        <v>7</v>
      </c>
      <c r="E693" t="s">
        <v>153</v>
      </c>
      <c r="F693">
        <v>42</v>
      </c>
      <c r="G693">
        <v>0</v>
      </c>
      <c r="H693" t="str">
        <f>INDEX(Bar_data!$A$3:$B$140,MATCH(C693,Bar_data!$A$3:$A$140,FALSE),2)</f>
        <v>Trust099</v>
      </c>
      <c r="I693" t="str">
        <f>INDEX(TrustCAHUB_map!$A$2:$D$139,MATCH($C693,TrustCAHUB_map!$A$2:$A$139,FALSE),3)</f>
        <v>North East and Cumbria</v>
      </c>
      <c r="J693" t="str">
        <f>INDEX(TrustCAHUB_map!$A$2:$D$139,MATCH($C693,TrustCAHUB_map!$A$2:$A$139,FALSE),4)</f>
        <v>North East</v>
      </c>
    </row>
    <row r="694" spans="1:10" x14ac:dyDescent="0.3">
      <c r="A694" t="str">
        <f t="shared" si="10"/>
        <v>'RR72015Not assigned18-49'</v>
      </c>
      <c r="B694">
        <v>2015</v>
      </c>
      <c r="C694" t="s">
        <v>256</v>
      </c>
      <c r="D694" t="s">
        <v>477</v>
      </c>
      <c r="E694" t="s">
        <v>153</v>
      </c>
      <c r="F694">
        <v>4</v>
      </c>
      <c r="G694">
        <v>0</v>
      </c>
      <c r="H694" t="str">
        <f>INDEX(Bar_data!$A$3:$B$140,MATCH(C694,Bar_data!$A$3:$A$140,FALSE),2)</f>
        <v>Trust099</v>
      </c>
      <c r="I694" t="str">
        <f>INDEX(TrustCAHUB_map!$A$2:$D$139,MATCH($C694,TrustCAHUB_map!$A$2:$A$139,FALSE),3)</f>
        <v>North East and Cumbria</v>
      </c>
      <c r="J694" t="str">
        <f>INDEX(TrustCAHUB_map!$A$2:$D$139,MATCH($C694,TrustCAHUB_map!$A$2:$A$139,FALSE),4)</f>
        <v>North East</v>
      </c>
    </row>
    <row r="695" spans="1:10" x14ac:dyDescent="0.3">
      <c r="A695" t="str">
        <f t="shared" si="10"/>
        <v>'RR72015Not assigned50-69'</v>
      </c>
      <c r="B695">
        <v>2015</v>
      </c>
      <c r="C695" t="s">
        <v>256</v>
      </c>
      <c r="D695" t="s">
        <v>477</v>
      </c>
      <c r="E695" t="s">
        <v>627</v>
      </c>
      <c r="F695">
        <v>18</v>
      </c>
      <c r="G695">
        <v>2</v>
      </c>
      <c r="H695" t="str">
        <f>INDEX(Bar_data!$A$3:$B$140,MATCH(C695,Bar_data!$A$3:$A$140,FALSE),2)</f>
        <v>Trust099</v>
      </c>
      <c r="I695" t="str">
        <f>INDEX(TrustCAHUB_map!$A$2:$D$139,MATCH($C695,TrustCAHUB_map!$A$2:$A$139,FALSE),3)</f>
        <v>North East and Cumbria</v>
      </c>
      <c r="J695" t="str">
        <f>INDEX(TrustCAHUB_map!$A$2:$D$139,MATCH($C695,TrustCAHUB_map!$A$2:$A$139,FALSE),4)</f>
        <v>North East</v>
      </c>
    </row>
    <row r="696" spans="1:10" x14ac:dyDescent="0.3">
      <c r="A696" t="str">
        <f t="shared" si="10"/>
        <v>'RR72015Palliative50-69'</v>
      </c>
      <c r="B696">
        <v>2015</v>
      </c>
      <c r="C696" t="s">
        <v>256</v>
      </c>
      <c r="D696" t="s">
        <v>8</v>
      </c>
      <c r="E696" t="s">
        <v>627</v>
      </c>
      <c r="F696">
        <v>79</v>
      </c>
      <c r="G696">
        <v>2</v>
      </c>
      <c r="H696" t="str">
        <f>INDEX(Bar_data!$A$3:$B$140,MATCH(C696,Bar_data!$A$3:$A$140,FALSE),2)</f>
        <v>Trust099</v>
      </c>
      <c r="I696" t="str">
        <f>INDEX(TrustCAHUB_map!$A$2:$D$139,MATCH($C696,TrustCAHUB_map!$A$2:$A$139,FALSE),3)</f>
        <v>North East and Cumbria</v>
      </c>
      <c r="J696" t="str">
        <f>INDEX(TrustCAHUB_map!$A$2:$D$139,MATCH($C696,TrustCAHUB_map!$A$2:$A$139,FALSE),4)</f>
        <v>North East</v>
      </c>
    </row>
    <row r="697" spans="1:10" x14ac:dyDescent="0.3">
      <c r="A697" t="str">
        <f t="shared" si="10"/>
        <v>'RR72015Curative50-69'</v>
      </c>
      <c r="B697">
        <v>2015</v>
      </c>
      <c r="C697" t="s">
        <v>256</v>
      </c>
      <c r="D697" t="s">
        <v>7</v>
      </c>
      <c r="E697" t="s">
        <v>627</v>
      </c>
      <c r="F697">
        <v>131</v>
      </c>
      <c r="G697">
        <v>0</v>
      </c>
      <c r="H697" t="str">
        <f>INDEX(Bar_data!$A$3:$B$140,MATCH(C697,Bar_data!$A$3:$A$140,FALSE),2)</f>
        <v>Trust099</v>
      </c>
      <c r="I697" t="str">
        <f>INDEX(TrustCAHUB_map!$A$2:$D$139,MATCH($C697,TrustCAHUB_map!$A$2:$A$139,FALSE),3)</f>
        <v>North East and Cumbria</v>
      </c>
      <c r="J697" t="str">
        <f>INDEX(TrustCAHUB_map!$A$2:$D$139,MATCH($C697,TrustCAHUB_map!$A$2:$A$139,FALSE),4)</f>
        <v>North East</v>
      </c>
    </row>
    <row r="698" spans="1:10" x14ac:dyDescent="0.3">
      <c r="A698" t="str">
        <f t="shared" si="10"/>
        <v>'RR72015Not assigned70+'</v>
      </c>
      <c r="B698">
        <v>2015</v>
      </c>
      <c r="C698" t="s">
        <v>256</v>
      </c>
      <c r="D698" t="s">
        <v>477</v>
      </c>
      <c r="E698" t="s">
        <v>628</v>
      </c>
      <c r="F698">
        <v>17</v>
      </c>
      <c r="G698">
        <v>0</v>
      </c>
      <c r="H698" t="str">
        <f>INDEX(Bar_data!$A$3:$B$140,MATCH(C698,Bar_data!$A$3:$A$140,FALSE),2)</f>
        <v>Trust099</v>
      </c>
      <c r="I698" t="str">
        <f>INDEX(TrustCAHUB_map!$A$2:$D$139,MATCH($C698,TrustCAHUB_map!$A$2:$A$139,FALSE),3)</f>
        <v>North East and Cumbria</v>
      </c>
      <c r="J698" t="str">
        <f>INDEX(TrustCAHUB_map!$A$2:$D$139,MATCH($C698,TrustCAHUB_map!$A$2:$A$139,FALSE),4)</f>
        <v>North East</v>
      </c>
    </row>
    <row r="699" spans="1:10" x14ac:dyDescent="0.3">
      <c r="A699" t="str">
        <f t="shared" si="10"/>
        <v>'RR72015Palliative70+'</v>
      </c>
      <c r="B699">
        <v>2015</v>
      </c>
      <c r="C699" t="s">
        <v>256</v>
      </c>
      <c r="D699" t="s">
        <v>8</v>
      </c>
      <c r="E699" t="s">
        <v>628</v>
      </c>
      <c r="F699">
        <v>55</v>
      </c>
      <c r="G699">
        <v>2</v>
      </c>
      <c r="H699" t="str">
        <f>INDEX(Bar_data!$A$3:$B$140,MATCH(C699,Bar_data!$A$3:$A$140,FALSE),2)</f>
        <v>Trust099</v>
      </c>
      <c r="I699" t="str">
        <f>INDEX(TrustCAHUB_map!$A$2:$D$139,MATCH($C699,TrustCAHUB_map!$A$2:$A$139,FALSE),3)</f>
        <v>North East and Cumbria</v>
      </c>
      <c r="J699" t="str">
        <f>INDEX(TrustCAHUB_map!$A$2:$D$139,MATCH($C699,TrustCAHUB_map!$A$2:$A$139,FALSE),4)</f>
        <v>North East</v>
      </c>
    </row>
    <row r="700" spans="1:10" x14ac:dyDescent="0.3">
      <c r="A700" t="str">
        <f t="shared" si="10"/>
        <v>'RR72015Curative70+'</v>
      </c>
      <c r="B700">
        <v>2015</v>
      </c>
      <c r="C700" t="s">
        <v>256</v>
      </c>
      <c r="D700" t="s">
        <v>7</v>
      </c>
      <c r="E700" t="s">
        <v>628</v>
      </c>
      <c r="F700">
        <v>62</v>
      </c>
      <c r="G700">
        <v>0</v>
      </c>
      <c r="H700" t="str">
        <f>INDEX(Bar_data!$A$3:$B$140,MATCH(C700,Bar_data!$A$3:$A$140,FALSE),2)</f>
        <v>Trust099</v>
      </c>
      <c r="I700" t="str">
        <f>INDEX(TrustCAHUB_map!$A$2:$D$139,MATCH($C700,TrustCAHUB_map!$A$2:$A$139,FALSE),3)</f>
        <v>North East and Cumbria</v>
      </c>
      <c r="J700" t="str">
        <f>INDEX(TrustCAHUB_map!$A$2:$D$139,MATCH($C700,TrustCAHUB_map!$A$2:$A$139,FALSE),4)</f>
        <v>North East</v>
      </c>
    </row>
    <row r="701" spans="1:10" x14ac:dyDescent="0.3">
      <c r="A701" t="str">
        <f t="shared" si="10"/>
        <v>'RR82015Curative18-49'</v>
      </c>
      <c r="B701">
        <v>2015</v>
      </c>
      <c r="C701" t="s">
        <v>257</v>
      </c>
      <c r="D701" t="s">
        <v>7</v>
      </c>
      <c r="E701" t="s">
        <v>153</v>
      </c>
      <c r="F701">
        <v>337</v>
      </c>
      <c r="G701">
        <v>3</v>
      </c>
      <c r="H701" t="str">
        <f>INDEX(Bar_data!$A$3:$B$140,MATCH(C701,Bar_data!$A$3:$A$140,FALSE),2)</f>
        <v>Trust100</v>
      </c>
      <c r="I701" t="str">
        <f>INDEX(TrustCAHUB_map!$A$2:$D$139,MATCH($C701,TrustCAHUB_map!$A$2:$A$139,FALSE),3)</f>
        <v>West Yorkshire</v>
      </c>
      <c r="J701" t="str">
        <f>INDEX(TrustCAHUB_map!$A$2:$D$139,MATCH($C701,TrustCAHUB_map!$A$2:$A$139,FALSE),4)</f>
        <v>Yorkshire and Humber</v>
      </c>
    </row>
    <row r="702" spans="1:10" x14ac:dyDescent="0.3">
      <c r="A702" t="str">
        <f t="shared" si="10"/>
        <v>'RR82015Palliative18-49'</v>
      </c>
      <c r="B702">
        <v>2015</v>
      </c>
      <c r="C702" t="s">
        <v>257</v>
      </c>
      <c r="D702" t="s">
        <v>8</v>
      </c>
      <c r="E702" t="s">
        <v>153</v>
      </c>
      <c r="F702">
        <v>184</v>
      </c>
      <c r="G702">
        <v>14</v>
      </c>
      <c r="H702" t="str">
        <f>INDEX(Bar_data!$A$3:$B$140,MATCH(C702,Bar_data!$A$3:$A$140,FALSE),2)</f>
        <v>Trust100</v>
      </c>
      <c r="I702" t="str">
        <f>INDEX(TrustCAHUB_map!$A$2:$D$139,MATCH($C702,TrustCAHUB_map!$A$2:$A$139,FALSE),3)</f>
        <v>West Yorkshire</v>
      </c>
      <c r="J702" t="str">
        <f>INDEX(TrustCAHUB_map!$A$2:$D$139,MATCH($C702,TrustCAHUB_map!$A$2:$A$139,FALSE),4)</f>
        <v>Yorkshire and Humber</v>
      </c>
    </row>
    <row r="703" spans="1:10" x14ac:dyDescent="0.3">
      <c r="A703" t="str">
        <f t="shared" si="10"/>
        <v>'RR82015Not assigned18-49'</v>
      </c>
      <c r="B703">
        <v>2015</v>
      </c>
      <c r="C703" t="s">
        <v>257</v>
      </c>
      <c r="D703" t="s">
        <v>477</v>
      </c>
      <c r="E703" t="s">
        <v>153</v>
      </c>
      <c r="F703">
        <v>1</v>
      </c>
      <c r="G703">
        <v>0</v>
      </c>
      <c r="H703" t="str">
        <f>INDEX(Bar_data!$A$3:$B$140,MATCH(C703,Bar_data!$A$3:$A$140,FALSE),2)</f>
        <v>Trust100</v>
      </c>
      <c r="I703" t="str">
        <f>INDEX(TrustCAHUB_map!$A$2:$D$139,MATCH($C703,TrustCAHUB_map!$A$2:$A$139,FALSE),3)</f>
        <v>West Yorkshire</v>
      </c>
      <c r="J703" t="str">
        <f>INDEX(TrustCAHUB_map!$A$2:$D$139,MATCH($C703,TrustCAHUB_map!$A$2:$A$139,FALSE),4)</f>
        <v>Yorkshire and Humber</v>
      </c>
    </row>
    <row r="704" spans="1:10" x14ac:dyDescent="0.3">
      <c r="A704" t="str">
        <f t="shared" si="10"/>
        <v>'RR82015Not assigned50-69'</v>
      </c>
      <c r="B704">
        <v>2015</v>
      </c>
      <c r="C704" t="s">
        <v>257</v>
      </c>
      <c r="D704" t="s">
        <v>477</v>
      </c>
      <c r="E704" t="s">
        <v>627</v>
      </c>
      <c r="F704">
        <v>9</v>
      </c>
      <c r="G704">
        <v>0</v>
      </c>
      <c r="H704" t="str">
        <f>INDEX(Bar_data!$A$3:$B$140,MATCH(C704,Bar_data!$A$3:$A$140,FALSE),2)</f>
        <v>Trust100</v>
      </c>
      <c r="I704" t="str">
        <f>INDEX(TrustCAHUB_map!$A$2:$D$139,MATCH($C704,TrustCAHUB_map!$A$2:$A$139,FALSE),3)</f>
        <v>West Yorkshire</v>
      </c>
      <c r="J704" t="str">
        <f>INDEX(TrustCAHUB_map!$A$2:$D$139,MATCH($C704,TrustCAHUB_map!$A$2:$A$139,FALSE),4)</f>
        <v>Yorkshire and Humber</v>
      </c>
    </row>
    <row r="705" spans="1:10" x14ac:dyDescent="0.3">
      <c r="A705" t="str">
        <f t="shared" si="10"/>
        <v>'RR82015Curative50-69'</v>
      </c>
      <c r="B705">
        <v>2015</v>
      </c>
      <c r="C705" t="s">
        <v>257</v>
      </c>
      <c r="D705" t="s">
        <v>7</v>
      </c>
      <c r="E705" t="s">
        <v>627</v>
      </c>
      <c r="F705">
        <v>593</v>
      </c>
      <c r="G705">
        <v>12</v>
      </c>
      <c r="H705" t="str">
        <f>INDEX(Bar_data!$A$3:$B$140,MATCH(C705,Bar_data!$A$3:$A$140,FALSE),2)</f>
        <v>Trust100</v>
      </c>
      <c r="I705" t="str">
        <f>INDEX(TrustCAHUB_map!$A$2:$D$139,MATCH($C705,TrustCAHUB_map!$A$2:$A$139,FALSE),3)</f>
        <v>West Yorkshire</v>
      </c>
      <c r="J705" t="str">
        <f>INDEX(TrustCAHUB_map!$A$2:$D$139,MATCH($C705,TrustCAHUB_map!$A$2:$A$139,FALSE),4)</f>
        <v>Yorkshire and Humber</v>
      </c>
    </row>
    <row r="706" spans="1:10" x14ac:dyDescent="0.3">
      <c r="A706" t="str">
        <f t="shared" si="10"/>
        <v>'RR82015Palliative50-69'</v>
      </c>
      <c r="B706">
        <v>2015</v>
      </c>
      <c r="C706" t="s">
        <v>257</v>
      </c>
      <c r="D706" t="s">
        <v>8</v>
      </c>
      <c r="E706" t="s">
        <v>627</v>
      </c>
      <c r="F706">
        <v>746</v>
      </c>
      <c r="G706">
        <v>43</v>
      </c>
      <c r="H706" t="str">
        <f>INDEX(Bar_data!$A$3:$B$140,MATCH(C706,Bar_data!$A$3:$A$140,FALSE),2)</f>
        <v>Trust100</v>
      </c>
      <c r="I706" t="str">
        <f>INDEX(TrustCAHUB_map!$A$2:$D$139,MATCH($C706,TrustCAHUB_map!$A$2:$A$139,FALSE),3)</f>
        <v>West Yorkshire</v>
      </c>
      <c r="J706" t="str">
        <f>INDEX(TrustCAHUB_map!$A$2:$D$139,MATCH($C706,TrustCAHUB_map!$A$2:$A$139,FALSE),4)</f>
        <v>Yorkshire and Humber</v>
      </c>
    </row>
    <row r="707" spans="1:10" x14ac:dyDescent="0.3">
      <c r="A707" t="str">
        <f t="shared" ref="A707:A770" si="11">"'"&amp;C707&amp;B707&amp;D707&amp;E707&amp;"'"</f>
        <v>'RR82015Curative70+'</v>
      </c>
      <c r="B707">
        <v>2015</v>
      </c>
      <c r="C707" t="s">
        <v>257</v>
      </c>
      <c r="D707" t="s">
        <v>7</v>
      </c>
      <c r="E707" t="s">
        <v>628</v>
      </c>
      <c r="F707">
        <v>226</v>
      </c>
      <c r="G707">
        <v>6</v>
      </c>
      <c r="H707" t="str">
        <f>INDEX(Bar_data!$A$3:$B$140,MATCH(C707,Bar_data!$A$3:$A$140,FALSE),2)</f>
        <v>Trust100</v>
      </c>
      <c r="I707" t="str">
        <f>INDEX(TrustCAHUB_map!$A$2:$D$139,MATCH($C707,TrustCAHUB_map!$A$2:$A$139,FALSE),3)</f>
        <v>West Yorkshire</v>
      </c>
      <c r="J707" t="str">
        <f>INDEX(TrustCAHUB_map!$A$2:$D$139,MATCH($C707,TrustCAHUB_map!$A$2:$A$139,FALSE),4)</f>
        <v>Yorkshire and Humber</v>
      </c>
    </row>
    <row r="708" spans="1:10" x14ac:dyDescent="0.3">
      <c r="A708" t="str">
        <f t="shared" si="11"/>
        <v>'RR82015Palliative70+'</v>
      </c>
      <c r="B708">
        <v>2015</v>
      </c>
      <c r="C708" t="s">
        <v>257</v>
      </c>
      <c r="D708" t="s">
        <v>8</v>
      </c>
      <c r="E708" t="s">
        <v>628</v>
      </c>
      <c r="F708">
        <v>535</v>
      </c>
      <c r="G708">
        <v>42</v>
      </c>
      <c r="H708" t="str">
        <f>INDEX(Bar_data!$A$3:$B$140,MATCH(C708,Bar_data!$A$3:$A$140,FALSE),2)</f>
        <v>Trust100</v>
      </c>
      <c r="I708" t="str">
        <f>INDEX(TrustCAHUB_map!$A$2:$D$139,MATCH($C708,TrustCAHUB_map!$A$2:$A$139,FALSE),3)</f>
        <v>West Yorkshire</v>
      </c>
      <c r="J708" t="str">
        <f>INDEX(TrustCAHUB_map!$A$2:$D$139,MATCH($C708,TrustCAHUB_map!$A$2:$A$139,FALSE),4)</f>
        <v>Yorkshire and Humber</v>
      </c>
    </row>
    <row r="709" spans="1:10" x14ac:dyDescent="0.3">
      <c r="A709" t="str">
        <f t="shared" si="11"/>
        <v>'RR82015Not assigned70+'</v>
      </c>
      <c r="B709">
        <v>2015</v>
      </c>
      <c r="C709" t="s">
        <v>257</v>
      </c>
      <c r="D709" t="s">
        <v>477</v>
      </c>
      <c r="E709" t="s">
        <v>628</v>
      </c>
      <c r="F709">
        <v>2</v>
      </c>
      <c r="G709">
        <v>0</v>
      </c>
      <c r="H709" t="str">
        <f>INDEX(Bar_data!$A$3:$B$140,MATCH(C709,Bar_data!$A$3:$A$140,FALSE),2)</f>
        <v>Trust100</v>
      </c>
      <c r="I709" t="str">
        <f>INDEX(TrustCAHUB_map!$A$2:$D$139,MATCH($C709,TrustCAHUB_map!$A$2:$A$139,FALSE),3)</f>
        <v>West Yorkshire</v>
      </c>
      <c r="J709" t="str">
        <f>INDEX(TrustCAHUB_map!$A$2:$D$139,MATCH($C709,TrustCAHUB_map!$A$2:$A$139,FALSE),4)</f>
        <v>Yorkshire and Humber</v>
      </c>
    </row>
    <row r="710" spans="1:10" x14ac:dyDescent="0.3">
      <c r="A710" t="str">
        <f t="shared" si="11"/>
        <v>'RRF2015Curative18-49'</v>
      </c>
      <c r="B710">
        <v>2015</v>
      </c>
      <c r="C710" t="s">
        <v>258</v>
      </c>
      <c r="D710" t="s">
        <v>7</v>
      </c>
      <c r="E710" t="s">
        <v>153</v>
      </c>
      <c r="F710">
        <v>12</v>
      </c>
      <c r="G710">
        <v>0</v>
      </c>
      <c r="H710" t="str">
        <f>INDEX(Bar_data!$A$3:$B$140,MATCH(C710,Bar_data!$A$3:$A$140,FALSE),2)</f>
        <v>Trust101</v>
      </c>
      <c r="I710" t="str">
        <f>INDEX(TrustCAHUB_map!$A$2:$D$139,MATCH($C710,TrustCAHUB_map!$A$2:$A$139,FALSE),3)</f>
        <v>Greater Manchester</v>
      </c>
      <c r="J710" t="str">
        <f>INDEX(TrustCAHUB_map!$A$2:$D$139,MATCH($C710,TrustCAHUB_map!$A$2:$A$139,FALSE),4)</f>
        <v>North West</v>
      </c>
    </row>
    <row r="711" spans="1:10" x14ac:dyDescent="0.3">
      <c r="A711" t="str">
        <f t="shared" si="11"/>
        <v>'RRF2015Curative50-69'</v>
      </c>
      <c r="B711">
        <v>2015</v>
      </c>
      <c r="C711" t="s">
        <v>258</v>
      </c>
      <c r="D711" t="s">
        <v>7</v>
      </c>
      <c r="E711" t="s">
        <v>627</v>
      </c>
      <c r="F711">
        <v>25</v>
      </c>
      <c r="G711">
        <v>2</v>
      </c>
      <c r="H711" t="str">
        <f>INDEX(Bar_data!$A$3:$B$140,MATCH(C711,Bar_data!$A$3:$A$140,FALSE),2)</f>
        <v>Trust101</v>
      </c>
      <c r="I711" t="str">
        <f>INDEX(TrustCAHUB_map!$A$2:$D$139,MATCH($C711,TrustCAHUB_map!$A$2:$A$139,FALSE),3)</f>
        <v>Greater Manchester</v>
      </c>
      <c r="J711" t="str">
        <f>INDEX(TrustCAHUB_map!$A$2:$D$139,MATCH($C711,TrustCAHUB_map!$A$2:$A$139,FALSE),4)</f>
        <v>North West</v>
      </c>
    </row>
    <row r="712" spans="1:10" x14ac:dyDescent="0.3">
      <c r="A712" t="str">
        <f t="shared" si="11"/>
        <v>'RRF2015Palliative50-69'</v>
      </c>
      <c r="B712">
        <v>2015</v>
      </c>
      <c r="C712" t="s">
        <v>258</v>
      </c>
      <c r="D712" t="s">
        <v>8</v>
      </c>
      <c r="E712" t="s">
        <v>627</v>
      </c>
      <c r="F712">
        <v>8</v>
      </c>
      <c r="G712">
        <v>1</v>
      </c>
      <c r="H712" t="str">
        <f>INDEX(Bar_data!$A$3:$B$140,MATCH(C712,Bar_data!$A$3:$A$140,FALSE),2)</f>
        <v>Trust101</v>
      </c>
      <c r="I712" t="str">
        <f>INDEX(TrustCAHUB_map!$A$2:$D$139,MATCH($C712,TrustCAHUB_map!$A$2:$A$139,FALSE),3)</f>
        <v>Greater Manchester</v>
      </c>
      <c r="J712" t="str">
        <f>INDEX(TrustCAHUB_map!$A$2:$D$139,MATCH($C712,TrustCAHUB_map!$A$2:$A$139,FALSE),4)</f>
        <v>North West</v>
      </c>
    </row>
    <row r="713" spans="1:10" x14ac:dyDescent="0.3">
      <c r="A713" t="str">
        <f t="shared" si="11"/>
        <v>'RRF2015Curative70+'</v>
      </c>
      <c r="B713">
        <v>2015</v>
      </c>
      <c r="C713" t="s">
        <v>258</v>
      </c>
      <c r="D713" t="s">
        <v>7</v>
      </c>
      <c r="E713" t="s">
        <v>628</v>
      </c>
      <c r="F713">
        <v>38</v>
      </c>
      <c r="G713">
        <v>0</v>
      </c>
      <c r="H713" t="str">
        <f>INDEX(Bar_data!$A$3:$B$140,MATCH(C713,Bar_data!$A$3:$A$140,FALSE),2)</f>
        <v>Trust101</v>
      </c>
      <c r="I713" t="str">
        <f>INDEX(TrustCAHUB_map!$A$2:$D$139,MATCH($C713,TrustCAHUB_map!$A$2:$A$139,FALSE),3)</f>
        <v>Greater Manchester</v>
      </c>
      <c r="J713" t="str">
        <f>INDEX(TrustCAHUB_map!$A$2:$D$139,MATCH($C713,TrustCAHUB_map!$A$2:$A$139,FALSE),4)</f>
        <v>North West</v>
      </c>
    </row>
    <row r="714" spans="1:10" x14ac:dyDescent="0.3">
      <c r="A714" t="str">
        <f t="shared" si="11"/>
        <v>'RRF2015Palliative70+'</v>
      </c>
      <c r="B714">
        <v>2015</v>
      </c>
      <c r="C714" t="s">
        <v>258</v>
      </c>
      <c r="D714" t="s">
        <v>8</v>
      </c>
      <c r="E714" t="s">
        <v>628</v>
      </c>
      <c r="F714">
        <v>21</v>
      </c>
      <c r="G714">
        <v>2</v>
      </c>
      <c r="H714" t="str">
        <f>INDEX(Bar_data!$A$3:$B$140,MATCH(C714,Bar_data!$A$3:$A$140,FALSE),2)</f>
        <v>Trust101</v>
      </c>
      <c r="I714" t="str">
        <f>INDEX(TrustCAHUB_map!$A$2:$D$139,MATCH($C714,TrustCAHUB_map!$A$2:$A$139,FALSE),3)</f>
        <v>Greater Manchester</v>
      </c>
      <c r="J714" t="str">
        <f>INDEX(TrustCAHUB_map!$A$2:$D$139,MATCH($C714,TrustCAHUB_map!$A$2:$A$139,FALSE),4)</f>
        <v>North West</v>
      </c>
    </row>
    <row r="715" spans="1:10" x14ac:dyDescent="0.3">
      <c r="A715" t="str">
        <f t="shared" si="11"/>
        <v>'RRK2015Palliative18-49'</v>
      </c>
      <c r="B715">
        <v>2015</v>
      </c>
      <c r="C715" t="s">
        <v>259</v>
      </c>
      <c r="D715" t="s">
        <v>8</v>
      </c>
      <c r="E715" t="s">
        <v>153</v>
      </c>
      <c r="F715">
        <v>118</v>
      </c>
      <c r="G715">
        <v>7</v>
      </c>
      <c r="H715" t="str">
        <f>INDEX(Bar_data!$A$3:$B$140,MATCH(C715,Bar_data!$A$3:$A$140,FALSE),2)</f>
        <v>Trust102</v>
      </c>
      <c r="I715" t="str">
        <f>INDEX(TrustCAHUB_map!$A$2:$D$139,MATCH($C715,TrustCAHUB_map!$A$2:$A$139,FALSE),3)</f>
        <v>West Midlands</v>
      </c>
      <c r="J715" t="str">
        <f>INDEX(TrustCAHUB_map!$A$2:$D$139,MATCH($C715,TrustCAHUB_map!$A$2:$A$139,FALSE),4)</f>
        <v>West Midlands</v>
      </c>
    </row>
    <row r="716" spans="1:10" x14ac:dyDescent="0.3">
      <c r="A716" t="str">
        <f t="shared" si="11"/>
        <v>'RRK2015Not assigned18-49'</v>
      </c>
      <c r="B716">
        <v>2015</v>
      </c>
      <c r="C716" t="s">
        <v>259</v>
      </c>
      <c r="D716" t="s">
        <v>477</v>
      </c>
      <c r="E716" t="s">
        <v>153</v>
      </c>
      <c r="F716">
        <v>45</v>
      </c>
      <c r="G716">
        <v>1</v>
      </c>
      <c r="H716" t="str">
        <f>INDEX(Bar_data!$A$3:$B$140,MATCH(C716,Bar_data!$A$3:$A$140,FALSE),2)</f>
        <v>Trust102</v>
      </c>
      <c r="I716" t="str">
        <f>INDEX(TrustCAHUB_map!$A$2:$D$139,MATCH($C716,TrustCAHUB_map!$A$2:$A$139,FALSE),3)</f>
        <v>West Midlands</v>
      </c>
      <c r="J716" t="str">
        <f>INDEX(TrustCAHUB_map!$A$2:$D$139,MATCH($C716,TrustCAHUB_map!$A$2:$A$139,FALSE),4)</f>
        <v>West Midlands</v>
      </c>
    </row>
    <row r="717" spans="1:10" x14ac:dyDescent="0.3">
      <c r="A717" t="str">
        <f t="shared" si="11"/>
        <v>'RRK2015Curative18-49'</v>
      </c>
      <c r="B717">
        <v>2015</v>
      </c>
      <c r="C717" t="s">
        <v>259</v>
      </c>
      <c r="D717" t="s">
        <v>7</v>
      </c>
      <c r="E717" t="s">
        <v>153</v>
      </c>
      <c r="F717">
        <v>328</v>
      </c>
      <c r="G717">
        <v>1</v>
      </c>
      <c r="H717" t="str">
        <f>INDEX(Bar_data!$A$3:$B$140,MATCH(C717,Bar_data!$A$3:$A$140,FALSE),2)</f>
        <v>Trust102</v>
      </c>
      <c r="I717" t="str">
        <f>INDEX(TrustCAHUB_map!$A$2:$D$139,MATCH($C717,TrustCAHUB_map!$A$2:$A$139,FALSE),3)</f>
        <v>West Midlands</v>
      </c>
      <c r="J717" t="str">
        <f>INDEX(TrustCAHUB_map!$A$2:$D$139,MATCH($C717,TrustCAHUB_map!$A$2:$A$139,FALSE),4)</f>
        <v>West Midlands</v>
      </c>
    </row>
    <row r="718" spans="1:10" x14ac:dyDescent="0.3">
      <c r="A718" t="str">
        <f t="shared" si="11"/>
        <v>'RRK2015Not assigned50-69'</v>
      </c>
      <c r="B718">
        <v>2015</v>
      </c>
      <c r="C718" t="s">
        <v>259</v>
      </c>
      <c r="D718" t="s">
        <v>477</v>
      </c>
      <c r="E718" t="s">
        <v>627</v>
      </c>
      <c r="F718">
        <v>79</v>
      </c>
      <c r="G718">
        <v>3</v>
      </c>
      <c r="H718" t="str">
        <f>INDEX(Bar_data!$A$3:$B$140,MATCH(C718,Bar_data!$A$3:$A$140,FALSE),2)</f>
        <v>Trust102</v>
      </c>
      <c r="I718" t="str">
        <f>INDEX(TrustCAHUB_map!$A$2:$D$139,MATCH($C718,TrustCAHUB_map!$A$2:$A$139,FALSE),3)</f>
        <v>West Midlands</v>
      </c>
      <c r="J718" t="str">
        <f>INDEX(TrustCAHUB_map!$A$2:$D$139,MATCH($C718,TrustCAHUB_map!$A$2:$A$139,FALSE),4)</f>
        <v>West Midlands</v>
      </c>
    </row>
    <row r="719" spans="1:10" x14ac:dyDescent="0.3">
      <c r="A719" t="str">
        <f t="shared" si="11"/>
        <v>'RRK2015Curative50-69'</v>
      </c>
      <c r="B719">
        <v>2015</v>
      </c>
      <c r="C719" t="s">
        <v>259</v>
      </c>
      <c r="D719" t="s">
        <v>7</v>
      </c>
      <c r="E719" t="s">
        <v>627</v>
      </c>
      <c r="F719">
        <v>663</v>
      </c>
      <c r="G719">
        <v>7</v>
      </c>
      <c r="H719" t="str">
        <f>INDEX(Bar_data!$A$3:$B$140,MATCH(C719,Bar_data!$A$3:$A$140,FALSE),2)</f>
        <v>Trust102</v>
      </c>
      <c r="I719" t="str">
        <f>INDEX(TrustCAHUB_map!$A$2:$D$139,MATCH($C719,TrustCAHUB_map!$A$2:$A$139,FALSE),3)</f>
        <v>West Midlands</v>
      </c>
      <c r="J719" t="str">
        <f>INDEX(TrustCAHUB_map!$A$2:$D$139,MATCH($C719,TrustCAHUB_map!$A$2:$A$139,FALSE),4)</f>
        <v>West Midlands</v>
      </c>
    </row>
    <row r="720" spans="1:10" x14ac:dyDescent="0.3">
      <c r="A720" t="str">
        <f t="shared" si="11"/>
        <v>'RRK2015Palliative50-69'</v>
      </c>
      <c r="B720">
        <v>2015</v>
      </c>
      <c r="C720" t="s">
        <v>259</v>
      </c>
      <c r="D720" t="s">
        <v>8</v>
      </c>
      <c r="E720" t="s">
        <v>627</v>
      </c>
      <c r="F720">
        <v>494</v>
      </c>
      <c r="G720">
        <v>30</v>
      </c>
      <c r="H720" t="str">
        <f>INDEX(Bar_data!$A$3:$B$140,MATCH(C720,Bar_data!$A$3:$A$140,FALSE),2)</f>
        <v>Trust102</v>
      </c>
      <c r="I720" t="str">
        <f>INDEX(TrustCAHUB_map!$A$2:$D$139,MATCH($C720,TrustCAHUB_map!$A$2:$A$139,FALSE),3)</f>
        <v>West Midlands</v>
      </c>
      <c r="J720" t="str">
        <f>INDEX(TrustCAHUB_map!$A$2:$D$139,MATCH($C720,TrustCAHUB_map!$A$2:$A$139,FALSE),4)</f>
        <v>West Midlands</v>
      </c>
    </row>
    <row r="721" spans="1:10" x14ac:dyDescent="0.3">
      <c r="A721" t="str">
        <f t="shared" si="11"/>
        <v>'RRK2015Palliative70+'</v>
      </c>
      <c r="B721">
        <v>2015</v>
      </c>
      <c r="C721" t="s">
        <v>259</v>
      </c>
      <c r="D721" t="s">
        <v>8</v>
      </c>
      <c r="E721" t="s">
        <v>628</v>
      </c>
      <c r="F721">
        <v>439</v>
      </c>
      <c r="G721">
        <v>32</v>
      </c>
      <c r="H721" t="str">
        <f>INDEX(Bar_data!$A$3:$B$140,MATCH(C721,Bar_data!$A$3:$A$140,FALSE),2)</f>
        <v>Trust102</v>
      </c>
      <c r="I721" t="str">
        <f>INDEX(TrustCAHUB_map!$A$2:$D$139,MATCH($C721,TrustCAHUB_map!$A$2:$A$139,FALSE),3)</f>
        <v>West Midlands</v>
      </c>
      <c r="J721" t="str">
        <f>INDEX(TrustCAHUB_map!$A$2:$D$139,MATCH($C721,TrustCAHUB_map!$A$2:$A$139,FALSE),4)</f>
        <v>West Midlands</v>
      </c>
    </row>
    <row r="722" spans="1:10" x14ac:dyDescent="0.3">
      <c r="A722" t="str">
        <f t="shared" si="11"/>
        <v>'RRK2015Not assigned70+'</v>
      </c>
      <c r="B722">
        <v>2015</v>
      </c>
      <c r="C722" t="s">
        <v>259</v>
      </c>
      <c r="D722" t="s">
        <v>477</v>
      </c>
      <c r="E722" t="s">
        <v>628</v>
      </c>
      <c r="F722">
        <v>49</v>
      </c>
      <c r="G722">
        <v>1</v>
      </c>
      <c r="H722" t="str">
        <f>INDEX(Bar_data!$A$3:$B$140,MATCH(C722,Bar_data!$A$3:$A$140,FALSE),2)</f>
        <v>Trust102</v>
      </c>
      <c r="I722" t="str">
        <f>INDEX(TrustCAHUB_map!$A$2:$D$139,MATCH($C722,TrustCAHUB_map!$A$2:$A$139,FALSE),3)</f>
        <v>West Midlands</v>
      </c>
      <c r="J722" t="str">
        <f>INDEX(TrustCAHUB_map!$A$2:$D$139,MATCH($C722,TrustCAHUB_map!$A$2:$A$139,FALSE),4)</f>
        <v>West Midlands</v>
      </c>
    </row>
    <row r="723" spans="1:10" x14ac:dyDescent="0.3">
      <c r="A723" t="str">
        <f t="shared" si="11"/>
        <v>'RRK2015Curative70+'</v>
      </c>
      <c r="B723">
        <v>2015</v>
      </c>
      <c r="C723" t="s">
        <v>259</v>
      </c>
      <c r="D723" t="s">
        <v>7</v>
      </c>
      <c r="E723" t="s">
        <v>628</v>
      </c>
      <c r="F723">
        <v>318</v>
      </c>
      <c r="G723">
        <v>6</v>
      </c>
      <c r="H723" t="str">
        <f>INDEX(Bar_data!$A$3:$B$140,MATCH(C723,Bar_data!$A$3:$A$140,FALSE),2)</f>
        <v>Trust102</v>
      </c>
      <c r="I723" t="str">
        <f>INDEX(TrustCAHUB_map!$A$2:$D$139,MATCH($C723,TrustCAHUB_map!$A$2:$A$139,FALSE),3)</f>
        <v>West Midlands</v>
      </c>
      <c r="J723" t="str">
        <f>INDEX(TrustCAHUB_map!$A$2:$D$139,MATCH($C723,TrustCAHUB_map!$A$2:$A$139,FALSE),4)</f>
        <v>West Midlands</v>
      </c>
    </row>
    <row r="724" spans="1:10" x14ac:dyDescent="0.3">
      <c r="A724" t="str">
        <f t="shared" si="11"/>
        <v>'RRV2015Curative18-49'</v>
      </c>
      <c r="B724">
        <v>2015</v>
      </c>
      <c r="C724" t="s">
        <v>260</v>
      </c>
      <c r="D724" t="s">
        <v>7</v>
      </c>
      <c r="E724" t="s">
        <v>153</v>
      </c>
      <c r="F724">
        <v>457</v>
      </c>
      <c r="G724">
        <v>5</v>
      </c>
      <c r="H724" t="str">
        <f>INDEX(Bar_data!$A$3:$B$140,MATCH(C724,Bar_data!$A$3:$A$140,FALSE),2)</f>
        <v>Trust103</v>
      </c>
      <c r="I724" t="str">
        <f>INDEX(TrustCAHUB_map!$A$2:$D$139,MATCH($C724,TrustCAHUB_map!$A$2:$A$139,FALSE),3)</f>
        <v>North Central and North East London</v>
      </c>
      <c r="J724" t="str">
        <f>INDEX(TrustCAHUB_map!$A$2:$D$139,MATCH($C724,TrustCAHUB_map!$A$2:$A$139,FALSE),4)</f>
        <v>London</v>
      </c>
    </row>
    <row r="725" spans="1:10" x14ac:dyDescent="0.3">
      <c r="A725" t="str">
        <f t="shared" si="11"/>
        <v>'RRV2015Palliative18-49'</v>
      </c>
      <c r="B725">
        <v>2015</v>
      </c>
      <c r="C725" t="s">
        <v>260</v>
      </c>
      <c r="D725" t="s">
        <v>8</v>
      </c>
      <c r="E725" t="s">
        <v>153</v>
      </c>
      <c r="F725">
        <v>138</v>
      </c>
      <c r="G725">
        <v>12</v>
      </c>
      <c r="H725" t="str">
        <f>INDEX(Bar_data!$A$3:$B$140,MATCH(C725,Bar_data!$A$3:$A$140,FALSE),2)</f>
        <v>Trust103</v>
      </c>
      <c r="I725" t="str">
        <f>INDEX(TrustCAHUB_map!$A$2:$D$139,MATCH($C725,TrustCAHUB_map!$A$2:$A$139,FALSE),3)</f>
        <v>North Central and North East London</v>
      </c>
      <c r="J725" t="str">
        <f>INDEX(TrustCAHUB_map!$A$2:$D$139,MATCH($C725,TrustCAHUB_map!$A$2:$A$139,FALSE),4)</f>
        <v>London</v>
      </c>
    </row>
    <row r="726" spans="1:10" x14ac:dyDescent="0.3">
      <c r="A726" t="str">
        <f t="shared" si="11"/>
        <v>'RRV2015Not assigned18-49'</v>
      </c>
      <c r="B726">
        <v>2015</v>
      </c>
      <c r="C726" t="s">
        <v>260</v>
      </c>
      <c r="D726" t="s">
        <v>477</v>
      </c>
      <c r="E726" t="s">
        <v>153</v>
      </c>
      <c r="F726">
        <v>1</v>
      </c>
      <c r="G726">
        <v>0</v>
      </c>
      <c r="H726" t="str">
        <f>INDEX(Bar_data!$A$3:$B$140,MATCH(C726,Bar_data!$A$3:$A$140,FALSE),2)</f>
        <v>Trust103</v>
      </c>
      <c r="I726" t="str">
        <f>INDEX(TrustCAHUB_map!$A$2:$D$139,MATCH($C726,TrustCAHUB_map!$A$2:$A$139,FALSE),3)</f>
        <v>North Central and North East London</v>
      </c>
      <c r="J726" t="str">
        <f>INDEX(TrustCAHUB_map!$A$2:$D$139,MATCH($C726,TrustCAHUB_map!$A$2:$A$139,FALSE),4)</f>
        <v>London</v>
      </c>
    </row>
    <row r="727" spans="1:10" x14ac:dyDescent="0.3">
      <c r="A727" t="str">
        <f t="shared" si="11"/>
        <v>'RRV2015Curative50-69'</v>
      </c>
      <c r="B727">
        <v>2015</v>
      </c>
      <c r="C727" t="s">
        <v>260</v>
      </c>
      <c r="D727" t="s">
        <v>7</v>
      </c>
      <c r="E727" t="s">
        <v>627</v>
      </c>
      <c r="F727">
        <v>552</v>
      </c>
      <c r="G727">
        <v>13</v>
      </c>
      <c r="H727" t="str">
        <f>INDEX(Bar_data!$A$3:$B$140,MATCH(C727,Bar_data!$A$3:$A$140,FALSE),2)</f>
        <v>Trust103</v>
      </c>
      <c r="I727" t="str">
        <f>INDEX(TrustCAHUB_map!$A$2:$D$139,MATCH($C727,TrustCAHUB_map!$A$2:$A$139,FALSE),3)</f>
        <v>North Central and North East London</v>
      </c>
      <c r="J727" t="str">
        <f>INDEX(TrustCAHUB_map!$A$2:$D$139,MATCH($C727,TrustCAHUB_map!$A$2:$A$139,FALSE),4)</f>
        <v>London</v>
      </c>
    </row>
    <row r="728" spans="1:10" x14ac:dyDescent="0.3">
      <c r="A728" t="str">
        <f t="shared" si="11"/>
        <v>'RRV2015Not assigned50-69'</v>
      </c>
      <c r="B728">
        <v>2015</v>
      </c>
      <c r="C728" t="s">
        <v>260</v>
      </c>
      <c r="D728" t="s">
        <v>477</v>
      </c>
      <c r="E728" t="s">
        <v>627</v>
      </c>
      <c r="F728">
        <v>2</v>
      </c>
      <c r="G728">
        <v>0</v>
      </c>
      <c r="H728" t="str">
        <f>INDEX(Bar_data!$A$3:$B$140,MATCH(C728,Bar_data!$A$3:$A$140,FALSE),2)</f>
        <v>Trust103</v>
      </c>
      <c r="I728" t="str">
        <f>INDEX(TrustCAHUB_map!$A$2:$D$139,MATCH($C728,TrustCAHUB_map!$A$2:$A$139,FALSE),3)</f>
        <v>North Central and North East London</v>
      </c>
      <c r="J728" t="str">
        <f>INDEX(TrustCAHUB_map!$A$2:$D$139,MATCH($C728,TrustCAHUB_map!$A$2:$A$139,FALSE),4)</f>
        <v>London</v>
      </c>
    </row>
    <row r="729" spans="1:10" x14ac:dyDescent="0.3">
      <c r="A729" t="str">
        <f t="shared" si="11"/>
        <v>'RRV2015Palliative50-69'</v>
      </c>
      <c r="B729">
        <v>2015</v>
      </c>
      <c r="C729" t="s">
        <v>260</v>
      </c>
      <c r="D729" t="s">
        <v>8</v>
      </c>
      <c r="E729" t="s">
        <v>627</v>
      </c>
      <c r="F729">
        <v>325</v>
      </c>
      <c r="G729">
        <v>30</v>
      </c>
      <c r="H729" t="str">
        <f>INDEX(Bar_data!$A$3:$B$140,MATCH(C729,Bar_data!$A$3:$A$140,FALSE),2)</f>
        <v>Trust103</v>
      </c>
      <c r="I729" t="str">
        <f>INDEX(TrustCAHUB_map!$A$2:$D$139,MATCH($C729,TrustCAHUB_map!$A$2:$A$139,FALSE),3)</f>
        <v>North Central and North East London</v>
      </c>
      <c r="J729" t="str">
        <f>INDEX(TrustCAHUB_map!$A$2:$D$139,MATCH($C729,TrustCAHUB_map!$A$2:$A$139,FALSE),4)</f>
        <v>London</v>
      </c>
    </row>
    <row r="730" spans="1:10" x14ac:dyDescent="0.3">
      <c r="A730" t="str">
        <f t="shared" si="11"/>
        <v>'RRV2015Palliative70+'</v>
      </c>
      <c r="B730">
        <v>2015</v>
      </c>
      <c r="C730" t="s">
        <v>260</v>
      </c>
      <c r="D730" t="s">
        <v>8</v>
      </c>
      <c r="E730" t="s">
        <v>628</v>
      </c>
      <c r="F730">
        <v>166</v>
      </c>
      <c r="G730">
        <v>10</v>
      </c>
      <c r="H730" t="str">
        <f>INDEX(Bar_data!$A$3:$B$140,MATCH(C730,Bar_data!$A$3:$A$140,FALSE),2)</f>
        <v>Trust103</v>
      </c>
      <c r="I730" t="str">
        <f>INDEX(TrustCAHUB_map!$A$2:$D$139,MATCH($C730,TrustCAHUB_map!$A$2:$A$139,FALSE),3)</f>
        <v>North Central and North East London</v>
      </c>
      <c r="J730" t="str">
        <f>INDEX(TrustCAHUB_map!$A$2:$D$139,MATCH($C730,TrustCAHUB_map!$A$2:$A$139,FALSE),4)</f>
        <v>London</v>
      </c>
    </row>
    <row r="731" spans="1:10" x14ac:dyDescent="0.3">
      <c r="A731" t="str">
        <f t="shared" si="11"/>
        <v>'RRV2015Curative70+'</v>
      </c>
      <c r="B731">
        <v>2015</v>
      </c>
      <c r="C731" t="s">
        <v>260</v>
      </c>
      <c r="D731" t="s">
        <v>7</v>
      </c>
      <c r="E731" t="s">
        <v>628</v>
      </c>
      <c r="F731">
        <v>209</v>
      </c>
      <c r="G731">
        <v>10</v>
      </c>
      <c r="H731" t="str">
        <f>INDEX(Bar_data!$A$3:$B$140,MATCH(C731,Bar_data!$A$3:$A$140,FALSE),2)</f>
        <v>Trust103</v>
      </c>
      <c r="I731" t="str">
        <f>INDEX(TrustCAHUB_map!$A$2:$D$139,MATCH($C731,TrustCAHUB_map!$A$2:$A$139,FALSE),3)</f>
        <v>North Central and North East London</v>
      </c>
      <c r="J731" t="str">
        <f>INDEX(TrustCAHUB_map!$A$2:$D$139,MATCH($C731,TrustCAHUB_map!$A$2:$A$139,FALSE),4)</f>
        <v>London</v>
      </c>
    </row>
    <row r="732" spans="1:10" x14ac:dyDescent="0.3">
      <c r="A732" t="str">
        <f t="shared" si="11"/>
        <v>'RRV2015Not assigned70+'</v>
      </c>
      <c r="B732">
        <v>2015</v>
      </c>
      <c r="C732" t="s">
        <v>260</v>
      </c>
      <c r="D732" t="s">
        <v>477</v>
      </c>
      <c r="E732" t="s">
        <v>628</v>
      </c>
      <c r="F732">
        <v>1</v>
      </c>
      <c r="G732">
        <v>0</v>
      </c>
      <c r="H732" t="str">
        <f>INDEX(Bar_data!$A$3:$B$140,MATCH(C732,Bar_data!$A$3:$A$140,FALSE),2)</f>
        <v>Trust103</v>
      </c>
      <c r="I732" t="str">
        <f>INDEX(TrustCAHUB_map!$A$2:$D$139,MATCH($C732,TrustCAHUB_map!$A$2:$A$139,FALSE),3)</f>
        <v>North Central and North East London</v>
      </c>
      <c r="J732" t="str">
        <f>INDEX(TrustCAHUB_map!$A$2:$D$139,MATCH($C732,TrustCAHUB_map!$A$2:$A$139,FALSE),4)</f>
        <v>London</v>
      </c>
    </row>
    <row r="733" spans="1:10" x14ac:dyDescent="0.3">
      <c r="A733" t="str">
        <f t="shared" si="11"/>
        <v>'RTD2015Curative18-49'</v>
      </c>
      <c r="B733">
        <v>2015</v>
      </c>
      <c r="C733" t="s">
        <v>261</v>
      </c>
      <c r="D733" t="s">
        <v>7</v>
      </c>
      <c r="E733" t="s">
        <v>153</v>
      </c>
      <c r="F733">
        <v>167</v>
      </c>
      <c r="G733">
        <v>2</v>
      </c>
      <c r="H733" t="str">
        <f>INDEX(Bar_data!$A$3:$B$140,MATCH(C733,Bar_data!$A$3:$A$140,FALSE),2)</f>
        <v>Trust104</v>
      </c>
      <c r="I733" t="str">
        <f>INDEX(TrustCAHUB_map!$A$2:$D$139,MATCH($C733,TrustCAHUB_map!$A$2:$A$139,FALSE),3)</f>
        <v>North East and Cumbria</v>
      </c>
      <c r="J733" t="str">
        <f>INDEX(TrustCAHUB_map!$A$2:$D$139,MATCH($C733,TrustCAHUB_map!$A$2:$A$139,FALSE),4)</f>
        <v>North East</v>
      </c>
    </row>
    <row r="734" spans="1:10" x14ac:dyDescent="0.3">
      <c r="A734" t="str">
        <f t="shared" si="11"/>
        <v>'RTD2015Palliative18-49'</v>
      </c>
      <c r="B734">
        <v>2015</v>
      </c>
      <c r="C734" t="s">
        <v>261</v>
      </c>
      <c r="D734" t="s">
        <v>8</v>
      </c>
      <c r="E734" t="s">
        <v>153</v>
      </c>
      <c r="F734">
        <v>67</v>
      </c>
      <c r="G734">
        <v>6</v>
      </c>
      <c r="H734" t="str">
        <f>INDEX(Bar_data!$A$3:$B$140,MATCH(C734,Bar_data!$A$3:$A$140,FALSE),2)</f>
        <v>Trust104</v>
      </c>
      <c r="I734" t="str">
        <f>INDEX(TrustCAHUB_map!$A$2:$D$139,MATCH($C734,TrustCAHUB_map!$A$2:$A$139,FALSE),3)</f>
        <v>North East and Cumbria</v>
      </c>
      <c r="J734" t="str">
        <f>INDEX(TrustCAHUB_map!$A$2:$D$139,MATCH($C734,TrustCAHUB_map!$A$2:$A$139,FALSE),4)</f>
        <v>North East</v>
      </c>
    </row>
    <row r="735" spans="1:10" x14ac:dyDescent="0.3">
      <c r="A735" t="str">
        <f t="shared" si="11"/>
        <v>'RTD2015Curative50-69'</v>
      </c>
      <c r="B735">
        <v>2015</v>
      </c>
      <c r="C735" t="s">
        <v>261</v>
      </c>
      <c r="D735" t="s">
        <v>7</v>
      </c>
      <c r="E735" t="s">
        <v>627</v>
      </c>
      <c r="F735">
        <v>523</v>
      </c>
      <c r="G735">
        <v>3</v>
      </c>
      <c r="H735" t="str">
        <f>INDEX(Bar_data!$A$3:$B$140,MATCH(C735,Bar_data!$A$3:$A$140,FALSE),2)</f>
        <v>Trust104</v>
      </c>
      <c r="I735" t="str">
        <f>INDEX(TrustCAHUB_map!$A$2:$D$139,MATCH($C735,TrustCAHUB_map!$A$2:$A$139,FALSE),3)</f>
        <v>North East and Cumbria</v>
      </c>
      <c r="J735" t="str">
        <f>INDEX(TrustCAHUB_map!$A$2:$D$139,MATCH($C735,TrustCAHUB_map!$A$2:$A$139,FALSE),4)</f>
        <v>North East</v>
      </c>
    </row>
    <row r="736" spans="1:10" x14ac:dyDescent="0.3">
      <c r="A736" t="str">
        <f t="shared" si="11"/>
        <v>'RTD2015Palliative50-69'</v>
      </c>
      <c r="B736">
        <v>2015</v>
      </c>
      <c r="C736" t="s">
        <v>261</v>
      </c>
      <c r="D736" t="s">
        <v>8</v>
      </c>
      <c r="E736" t="s">
        <v>627</v>
      </c>
      <c r="F736">
        <v>318</v>
      </c>
      <c r="G736">
        <v>26</v>
      </c>
      <c r="H736" t="str">
        <f>INDEX(Bar_data!$A$3:$B$140,MATCH(C736,Bar_data!$A$3:$A$140,FALSE),2)</f>
        <v>Trust104</v>
      </c>
      <c r="I736" t="str">
        <f>INDEX(TrustCAHUB_map!$A$2:$D$139,MATCH($C736,TrustCAHUB_map!$A$2:$A$139,FALSE),3)</f>
        <v>North East and Cumbria</v>
      </c>
      <c r="J736" t="str">
        <f>INDEX(TrustCAHUB_map!$A$2:$D$139,MATCH($C736,TrustCAHUB_map!$A$2:$A$139,FALSE),4)</f>
        <v>North East</v>
      </c>
    </row>
    <row r="737" spans="1:10" x14ac:dyDescent="0.3">
      <c r="A737" t="str">
        <f t="shared" si="11"/>
        <v>'RTD2015Curative70+'</v>
      </c>
      <c r="B737">
        <v>2015</v>
      </c>
      <c r="C737" t="s">
        <v>261</v>
      </c>
      <c r="D737" t="s">
        <v>7</v>
      </c>
      <c r="E737" t="s">
        <v>628</v>
      </c>
      <c r="F737">
        <v>139</v>
      </c>
      <c r="G737">
        <v>1</v>
      </c>
      <c r="H737" t="str">
        <f>INDEX(Bar_data!$A$3:$B$140,MATCH(C737,Bar_data!$A$3:$A$140,FALSE),2)</f>
        <v>Trust104</v>
      </c>
      <c r="I737" t="str">
        <f>INDEX(TrustCAHUB_map!$A$2:$D$139,MATCH($C737,TrustCAHUB_map!$A$2:$A$139,FALSE),3)</f>
        <v>North East and Cumbria</v>
      </c>
      <c r="J737" t="str">
        <f>INDEX(TrustCAHUB_map!$A$2:$D$139,MATCH($C737,TrustCAHUB_map!$A$2:$A$139,FALSE),4)</f>
        <v>North East</v>
      </c>
    </row>
    <row r="738" spans="1:10" x14ac:dyDescent="0.3">
      <c r="A738" t="str">
        <f t="shared" si="11"/>
        <v>'RTD2015Palliative70+'</v>
      </c>
      <c r="B738">
        <v>2015</v>
      </c>
      <c r="C738" t="s">
        <v>261</v>
      </c>
      <c r="D738" t="s">
        <v>8</v>
      </c>
      <c r="E738" t="s">
        <v>628</v>
      </c>
      <c r="F738">
        <v>217</v>
      </c>
      <c r="G738">
        <v>13</v>
      </c>
      <c r="H738" t="str">
        <f>INDEX(Bar_data!$A$3:$B$140,MATCH(C738,Bar_data!$A$3:$A$140,FALSE),2)</f>
        <v>Trust104</v>
      </c>
      <c r="I738" t="str">
        <f>INDEX(TrustCAHUB_map!$A$2:$D$139,MATCH($C738,TrustCAHUB_map!$A$2:$A$139,FALSE),3)</f>
        <v>North East and Cumbria</v>
      </c>
      <c r="J738" t="str">
        <f>INDEX(TrustCAHUB_map!$A$2:$D$139,MATCH($C738,TrustCAHUB_map!$A$2:$A$139,FALSE),4)</f>
        <v>North East</v>
      </c>
    </row>
    <row r="739" spans="1:10" x14ac:dyDescent="0.3">
      <c r="A739" t="str">
        <f t="shared" si="11"/>
        <v>'RTE2015Palliative18-49'</v>
      </c>
      <c r="B739">
        <v>2015</v>
      </c>
      <c r="C739" t="s">
        <v>262</v>
      </c>
      <c r="D739" t="s">
        <v>8</v>
      </c>
      <c r="E739" t="s">
        <v>153</v>
      </c>
      <c r="F739">
        <v>68</v>
      </c>
      <c r="G739">
        <v>3</v>
      </c>
      <c r="H739" t="str">
        <f>INDEX(Bar_data!$A$3:$B$140,MATCH(C739,Bar_data!$A$3:$A$140,FALSE),2)</f>
        <v>Trust105</v>
      </c>
      <c r="I739" t="str">
        <f>INDEX(TrustCAHUB_map!$A$2:$D$139,MATCH($C739,TrustCAHUB_map!$A$2:$A$139,FALSE),3)</f>
        <v>Somerset, Wiltshire, Avon and Gloucester</v>
      </c>
      <c r="J739" t="str">
        <f>INDEX(TrustCAHUB_map!$A$2:$D$139,MATCH($C739,TrustCAHUB_map!$A$2:$A$139,FALSE),4)</f>
        <v>South West</v>
      </c>
    </row>
    <row r="740" spans="1:10" x14ac:dyDescent="0.3">
      <c r="A740" t="str">
        <f t="shared" si="11"/>
        <v>'RTE2015Not assigned18-49'</v>
      </c>
      <c r="B740">
        <v>2015</v>
      </c>
      <c r="C740" t="s">
        <v>262</v>
      </c>
      <c r="D740" t="s">
        <v>477</v>
      </c>
      <c r="E740" t="s">
        <v>153</v>
      </c>
      <c r="F740">
        <v>8</v>
      </c>
      <c r="G740">
        <v>0</v>
      </c>
      <c r="H740" t="str">
        <f>INDEX(Bar_data!$A$3:$B$140,MATCH(C740,Bar_data!$A$3:$A$140,FALSE),2)</f>
        <v>Trust105</v>
      </c>
      <c r="I740" t="str">
        <f>INDEX(TrustCAHUB_map!$A$2:$D$139,MATCH($C740,TrustCAHUB_map!$A$2:$A$139,FALSE),3)</f>
        <v>Somerset, Wiltshire, Avon and Gloucester</v>
      </c>
      <c r="J740" t="str">
        <f>INDEX(TrustCAHUB_map!$A$2:$D$139,MATCH($C740,TrustCAHUB_map!$A$2:$A$139,FALSE),4)</f>
        <v>South West</v>
      </c>
    </row>
    <row r="741" spans="1:10" x14ac:dyDescent="0.3">
      <c r="A741" t="str">
        <f t="shared" si="11"/>
        <v>'RTE2015Curative18-49'</v>
      </c>
      <c r="B741">
        <v>2015</v>
      </c>
      <c r="C741" t="s">
        <v>262</v>
      </c>
      <c r="D741" t="s">
        <v>7</v>
      </c>
      <c r="E741" t="s">
        <v>153</v>
      </c>
      <c r="F741">
        <v>226</v>
      </c>
      <c r="G741">
        <v>0</v>
      </c>
      <c r="H741" t="str">
        <f>INDEX(Bar_data!$A$3:$B$140,MATCH(C741,Bar_data!$A$3:$A$140,FALSE),2)</f>
        <v>Trust105</v>
      </c>
      <c r="I741" t="str">
        <f>INDEX(TrustCAHUB_map!$A$2:$D$139,MATCH($C741,TrustCAHUB_map!$A$2:$A$139,FALSE),3)</f>
        <v>Somerset, Wiltshire, Avon and Gloucester</v>
      </c>
      <c r="J741" t="str">
        <f>INDEX(TrustCAHUB_map!$A$2:$D$139,MATCH($C741,TrustCAHUB_map!$A$2:$A$139,FALSE),4)</f>
        <v>South West</v>
      </c>
    </row>
    <row r="742" spans="1:10" x14ac:dyDescent="0.3">
      <c r="A742" t="str">
        <f t="shared" si="11"/>
        <v>'RTE2015Palliative50-69'</v>
      </c>
      <c r="B742">
        <v>2015</v>
      </c>
      <c r="C742" t="s">
        <v>262</v>
      </c>
      <c r="D742" t="s">
        <v>8</v>
      </c>
      <c r="E742" t="s">
        <v>627</v>
      </c>
      <c r="F742">
        <v>455</v>
      </c>
      <c r="G742">
        <v>36</v>
      </c>
      <c r="H742" t="str">
        <f>INDEX(Bar_data!$A$3:$B$140,MATCH(C742,Bar_data!$A$3:$A$140,FALSE),2)</f>
        <v>Trust105</v>
      </c>
      <c r="I742" t="str">
        <f>INDEX(TrustCAHUB_map!$A$2:$D$139,MATCH($C742,TrustCAHUB_map!$A$2:$A$139,FALSE),3)</f>
        <v>Somerset, Wiltshire, Avon and Gloucester</v>
      </c>
      <c r="J742" t="str">
        <f>INDEX(TrustCAHUB_map!$A$2:$D$139,MATCH($C742,TrustCAHUB_map!$A$2:$A$139,FALSE),4)</f>
        <v>South West</v>
      </c>
    </row>
    <row r="743" spans="1:10" x14ac:dyDescent="0.3">
      <c r="A743" t="str">
        <f t="shared" si="11"/>
        <v>'RTE2015Curative50-69'</v>
      </c>
      <c r="B743">
        <v>2015</v>
      </c>
      <c r="C743" t="s">
        <v>262</v>
      </c>
      <c r="D743" t="s">
        <v>7</v>
      </c>
      <c r="E743" t="s">
        <v>627</v>
      </c>
      <c r="F743">
        <v>559</v>
      </c>
      <c r="G743">
        <v>8</v>
      </c>
      <c r="H743" t="str">
        <f>INDEX(Bar_data!$A$3:$B$140,MATCH(C743,Bar_data!$A$3:$A$140,FALSE),2)</f>
        <v>Trust105</v>
      </c>
      <c r="I743" t="str">
        <f>INDEX(TrustCAHUB_map!$A$2:$D$139,MATCH($C743,TrustCAHUB_map!$A$2:$A$139,FALSE),3)</f>
        <v>Somerset, Wiltshire, Avon and Gloucester</v>
      </c>
      <c r="J743" t="str">
        <f>INDEX(TrustCAHUB_map!$A$2:$D$139,MATCH($C743,TrustCAHUB_map!$A$2:$A$139,FALSE),4)</f>
        <v>South West</v>
      </c>
    </row>
    <row r="744" spans="1:10" x14ac:dyDescent="0.3">
      <c r="A744" t="str">
        <f t="shared" si="11"/>
        <v>'RTE2015Not assigned50-69'</v>
      </c>
      <c r="B744">
        <v>2015</v>
      </c>
      <c r="C744" t="s">
        <v>262</v>
      </c>
      <c r="D744" t="s">
        <v>477</v>
      </c>
      <c r="E744" t="s">
        <v>627</v>
      </c>
      <c r="F744">
        <v>21</v>
      </c>
      <c r="G744">
        <v>0</v>
      </c>
      <c r="H744" t="str">
        <f>INDEX(Bar_data!$A$3:$B$140,MATCH(C744,Bar_data!$A$3:$A$140,FALSE),2)</f>
        <v>Trust105</v>
      </c>
      <c r="I744" t="str">
        <f>INDEX(TrustCAHUB_map!$A$2:$D$139,MATCH($C744,TrustCAHUB_map!$A$2:$A$139,FALSE),3)</f>
        <v>Somerset, Wiltshire, Avon and Gloucester</v>
      </c>
      <c r="J744" t="str">
        <f>INDEX(TrustCAHUB_map!$A$2:$D$139,MATCH($C744,TrustCAHUB_map!$A$2:$A$139,FALSE),4)</f>
        <v>South West</v>
      </c>
    </row>
    <row r="745" spans="1:10" x14ac:dyDescent="0.3">
      <c r="A745" t="str">
        <f t="shared" si="11"/>
        <v>'RTE2015Curative70+'</v>
      </c>
      <c r="B745">
        <v>2015</v>
      </c>
      <c r="C745" t="s">
        <v>262</v>
      </c>
      <c r="D745" t="s">
        <v>7</v>
      </c>
      <c r="E745" t="s">
        <v>628</v>
      </c>
      <c r="F745">
        <v>202</v>
      </c>
      <c r="G745">
        <v>4</v>
      </c>
      <c r="H745" t="str">
        <f>INDEX(Bar_data!$A$3:$B$140,MATCH(C745,Bar_data!$A$3:$A$140,FALSE),2)</f>
        <v>Trust105</v>
      </c>
      <c r="I745" t="str">
        <f>INDEX(TrustCAHUB_map!$A$2:$D$139,MATCH($C745,TrustCAHUB_map!$A$2:$A$139,FALSE),3)</f>
        <v>Somerset, Wiltshire, Avon and Gloucester</v>
      </c>
      <c r="J745" t="str">
        <f>INDEX(TrustCAHUB_map!$A$2:$D$139,MATCH($C745,TrustCAHUB_map!$A$2:$A$139,FALSE),4)</f>
        <v>South West</v>
      </c>
    </row>
    <row r="746" spans="1:10" x14ac:dyDescent="0.3">
      <c r="A746" t="str">
        <f t="shared" si="11"/>
        <v>'RTE2015Palliative70+'</v>
      </c>
      <c r="B746">
        <v>2015</v>
      </c>
      <c r="C746" t="s">
        <v>262</v>
      </c>
      <c r="D746" t="s">
        <v>8</v>
      </c>
      <c r="E746" t="s">
        <v>628</v>
      </c>
      <c r="F746">
        <v>376</v>
      </c>
      <c r="G746">
        <v>25</v>
      </c>
      <c r="H746" t="str">
        <f>INDEX(Bar_data!$A$3:$B$140,MATCH(C746,Bar_data!$A$3:$A$140,FALSE),2)</f>
        <v>Trust105</v>
      </c>
      <c r="I746" t="str">
        <f>INDEX(TrustCAHUB_map!$A$2:$D$139,MATCH($C746,TrustCAHUB_map!$A$2:$A$139,FALSE),3)</f>
        <v>Somerset, Wiltshire, Avon and Gloucester</v>
      </c>
      <c r="J746" t="str">
        <f>INDEX(TrustCAHUB_map!$A$2:$D$139,MATCH($C746,TrustCAHUB_map!$A$2:$A$139,FALSE),4)</f>
        <v>South West</v>
      </c>
    </row>
    <row r="747" spans="1:10" x14ac:dyDescent="0.3">
      <c r="A747" t="str">
        <f t="shared" si="11"/>
        <v>'RTE2015Not assigned70+'</v>
      </c>
      <c r="B747">
        <v>2015</v>
      </c>
      <c r="C747" t="s">
        <v>262</v>
      </c>
      <c r="D747" t="s">
        <v>477</v>
      </c>
      <c r="E747" t="s">
        <v>628</v>
      </c>
      <c r="F747">
        <v>10</v>
      </c>
      <c r="G747">
        <v>0</v>
      </c>
      <c r="H747" t="str">
        <f>INDEX(Bar_data!$A$3:$B$140,MATCH(C747,Bar_data!$A$3:$A$140,FALSE),2)</f>
        <v>Trust105</v>
      </c>
      <c r="I747" t="str">
        <f>INDEX(TrustCAHUB_map!$A$2:$D$139,MATCH($C747,TrustCAHUB_map!$A$2:$A$139,FALSE),3)</f>
        <v>Somerset, Wiltshire, Avon and Gloucester</v>
      </c>
      <c r="J747" t="str">
        <f>INDEX(TrustCAHUB_map!$A$2:$D$139,MATCH($C747,TrustCAHUB_map!$A$2:$A$139,FALSE),4)</f>
        <v>South West</v>
      </c>
    </row>
    <row r="748" spans="1:10" x14ac:dyDescent="0.3">
      <c r="A748" t="str">
        <f t="shared" si="11"/>
        <v>'RTF2015Palliative18-49'</v>
      </c>
      <c r="B748">
        <v>2015</v>
      </c>
      <c r="C748" t="s">
        <v>263</v>
      </c>
      <c r="D748" t="s">
        <v>8</v>
      </c>
      <c r="E748" t="s">
        <v>153</v>
      </c>
      <c r="F748">
        <v>17</v>
      </c>
      <c r="G748">
        <v>0</v>
      </c>
      <c r="H748" t="str">
        <f>INDEX(Bar_data!$A$3:$B$140,MATCH(C748,Bar_data!$A$3:$A$140,FALSE),2)</f>
        <v>Trust106</v>
      </c>
      <c r="I748" t="str">
        <f>INDEX(TrustCAHUB_map!$A$2:$D$139,MATCH($C748,TrustCAHUB_map!$A$2:$A$139,FALSE),3)</f>
        <v>North East and Cumbria</v>
      </c>
      <c r="J748" t="str">
        <f>INDEX(TrustCAHUB_map!$A$2:$D$139,MATCH($C748,TrustCAHUB_map!$A$2:$A$139,FALSE),4)</f>
        <v>North East</v>
      </c>
    </row>
    <row r="749" spans="1:10" x14ac:dyDescent="0.3">
      <c r="A749" t="str">
        <f t="shared" si="11"/>
        <v>'RTF2015Not assigned18-49'</v>
      </c>
      <c r="B749">
        <v>2015</v>
      </c>
      <c r="C749" t="s">
        <v>263</v>
      </c>
      <c r="D749" t="s">
        <v>477</v>
      </c>
      <c r="E749" t="s">
        <v>153</v>
      </c>
      <c r="F749">
        <v>11</v>
      </c>
      <c r="G749">
        <v>2</v>
      </c>
      <c r="H749" t="str">
        <f>INDEX(Bar_data!$A$3:$B$140,MATCH(C749,Bar_data!$A$3:$A$140,FALSE),2)</f>
        <v>Trust106</v>
      </c>
      <c r="I749" t="str">
        <f>INDEX(TrustCAHUB_map!$A$2:$D$139,MATCH($C749,TrustCAHUB_map!$A$2:$A$139,FALSE),3)</f>
        <v>North East and Cumbria</v>
      </c>
      <c r="J749" t="str">
        <f>INDEX(TrustCAHUB_map!$A$2:$D$139,MATCH($C749,TrustCAHUB_map!$A$2:$A$139,FALSE),4)</f>
        <v>North East</v>
      </c>
    </row>
    <row r="750" spans="1:10" x14ac:dyDescent="0.3">
      <c r="A750" t="str">
        <f t="shared" si="11"/>
        <v>'RTF2015Curative18-49'</v>
      </c>
      <c r="B750">
        <v>2015</v>
      </c>
      <c r="C750" t="s">
        <v>263</v>
      </c>
      <c r="D750" t="s">
        <v>7</v>
      </c>
      <c r="E750" t="s">
        <v>153</v>
      </c>
      <c r="F750">
        <v>78</v>
      </c>
      <c r="G750">
        <v>1</v>
      </c>
      <c r="H750" t="str">
        <f>INDEX(Bar_data!$A$3:$B$140,MATCH(C750,Bar_data!$A$3:$A$140,FALSE),2)</f>
        <v>Trust106</v>
      </c>
      <c r="I750" t="str">
        <f>INDEX(TrustCAHUB_map!$A$2:$D$139,MATCH($C750,TrustCAHUB_map!$A$2:$A$139,FALSE),3)</f>
        <v>North East and Cumbria</v>
      </c>
      <c r="J750" t="str">
        <f>INDEX(TrustCAHUB_map!$A$2:$D$139,MATCH($C750,TrustCAHUB_map!$A$2:$A$139,FALSE),4)</f>
        <v>North East</v>
      </c>
    </row>
    <row r="751" spans="1:10" x14ac:dyDescent="0.3">
      <c r="A751" t="str">
        <f t="shared" si="11"/>
        <v>'RTF2015Palliative50-69'</v>
      </c>
      <c r="B751">
        <v>2015</v>
      </c>
      <c r="C751" t="s">
        <v>263</v>
      </c>
      <c r="D751" t="s">
        <v>8</v>
      </c>
      <c r="E751" t="s">
        <v>627</v>
      </c>
      <c r="F751">
        <v>193</v>
      </c>
      <c r="G751">
        <v>16</v>
      </c>
      <c r="H751" t="str">
        <f>INDEX(Bar_data!$A$3:$B$140,MATCH(C751,Bar_data!$A$3:$A$140,FALSE),2)</f>
        <v>Trust106</v>
      </c>
      <c r="I751" t="str">
        <f>INDEX(TrustCAHUB_map!$A$2:$D$139,MATCH($C751,TrustCAHUB_map!$A$2:$A$139,FALSE),3)</f>
        <v>North East and Cumbria</v>
      </c>
      <c r="J751" t="str">
        <f>INDEX(TrustCAHUB_map!$A$2:$D$139,MATCH($C751,TrustCAHUB_map!$A$2:$A$139,FALSE),4)</f>
        <v>North East</v>
      </c>
    </row>
    <row r="752" spans="1:10" x14ac:dyDescent="0.3">
      <c r="A752" t="str">
        <f t="shared" si="11"/>
        <v>'RTF2015Curative50-69'</v>
      </c>
      <c r="B752">
        <v>2015</v>
      </c>
      <c r="C752" t="s">
        <v>263</v>
      </c>
      <c r="D752" t="s">
        <v>7</v>
      </c>
      <c r="E752" t="s">
        <v>627</v>
      </c>
      <c r="F752">
        <v>210</v>
      </c>
      <c r="G752">
        <v>3</v>
      </c>
      <c r="H752" t="str">
        <f>INDEX(Bar_data!$A$3:$B$140,MATCH(C752,Bar_data!$A$3:$A$140,FALSE),2)</f>
        <v>Trust106</v>
      </c>
      <c r="I752" t="str">
        <f>INDEX(TrustCAHUB_map!$A$2:$D$139,MATCH($C752,TrustCAHUB_map!$A$2:$A$139,FALSE),3)</f>
        <v>North East and Cumbria</v>
      </c>
      <c r="J752" t="str">
        <f>INDEX(TrustCAHUB_map!$A$2:$D$139,MATCH($C752,TrustCAHUB_map!$A$2:$A$139,FALSE),4)</f>
        <v>North East</v>
      </c>
    </row>
    <row r="753" spans="1:10" x14ac:dyDescent="0.3">
      <c r="A753" t="str">
        <f t="shared" si="11"/>
        <v>'RTF2015Not assigned50-69'</v>
      </c>
      <c r="B753">
        <v>2015</v>
      </c>
      <c r="C753" t="s">
        <v>263</v>
      </c>
      <c r="D753" t="s">
        <v>477</v>
      </c>
      <c r="E753" t="s">
        <v>627</v>
      </c>
      <c r="F753">
        <v>38</v>
      </c>
      <c r="G753">
        <v>2</v>
      </c>
      <c r="H753" t="str">
        <f>INDEX(Bar_data!$A$3:$B$140,MATCH(C753,Bar_data!$A$3:$A$140,FALSE),2)</f>
        <v>Trust106</v>
      </c>
      <c r="I753" t="str">
        <f>INDEX(TrustCAHUB_map!$A$2:$D$139,MATCH($C753,TrustCAHUB_map!$A$2:$A$139,FALSE),3)</f>
        <v>North East and Cumbria</v>
      </c>
      <c r="J753" t="str">
        <f>INDEX(TrustCAHUB_map!$A$2:$D$139,MATCH($C753,TrustCAHUB_map!$A$2:$A$139,FALSE),4)</f>
        <v>North East</v>
      </c>
    </row>
    <row r="754" spans="1:10" x14ac:dyDescent="0.3">
      <c r="A754" t="str">
        <f t="shared" si="11"/>
        <v>'RTF2015Curative70+'</v>
      </c>
      <c r="B754">
        <v>2015</v>
      </c>
      <c r="C754" t="s">
        <v>263</v>
      </c>
      <c r="D754" t="s">
        <v>7</v>
      </c>
      <c r="E754" t="s">
        <v>628</v>
      </c>
      <c r="F754">
        <v>104</v>
      </c>
      <c r="G754">
        <v>4</v>
      </c>
      <c r="H754" t="str">
        <f>INDEX(Bar_data!$A$3:$B$140,MATCH(C754,Bar_data!$A$3:$A$140,FALSE),2)</f>
        <v>Trust106</v>
      </c>
      <c r="I754" t="str">
        <f>INDEX(TrustCAHUB_map!$A$2:$D$139,MATCH($C754,TrustCAHUB_map!$A$2:$A$139,FALSE),3)</f>
        <v>North East and Cumbria</v>
      </c>
      <c r="J754" t="str">
        <f>INDEX(TrustCAHUB_map!$A$2:$D$139,MATCH($C754,TrustCAHUB_map!$A$2:$A$139,FALSE),4)</f>
        <v>North East</v>
      </c>
    </row>
    <row r="755" spans="1:10" x14ac:dyDescent="0.3">
      <c r="A755" t="str">
        <f t="shared" si="11"/>
        <v>'RTF2015Not assigned70+'</v>
      </c>
      <c r="B755">
        <v>2015</v>
      </c>
      <c r="C755" t="s">
        <v>263</v>
      </c>
      <c r="D755" t="s">
        <v>477</v>
      </c>
      <c r="E755" t="s">
        <v>628</v>
      </c>
      <c r="F755">
        <v>38</v>
      </c>
      <c r="G755">
        <v>0</v>
      </c>
      <c r="H755" t="str">
        <f>INDEX(Bar_data!$A$3:$B$140,MATCH(C755,Bar_data!$A$3:$A$140,FALSE),2)</f>
        <v>Trust106</v>
      </c>
      <c r="I755" t="str">
        <f>INDEX(TrustCAHUB_map!$A$2:$D$139,MATCH($C755,TrustCAHUB_map!$A$2:$A$139,FALSE),3)</f>
        <v>North East and Cumbria</v>
      </c>
      <c r="J755" t="str">
        <f>INDEX(TrustCAHUB_map!$A$2:$D$139,MATCH($C755,TrustCAHUB_map!$A$2:$A$139,FALSE),4)</f>
        <v>North East</v>
      </c>
    </row>
    <row r="756" spans="1:10" x14ac:dyDescent="0.3">
      <c r="A756" t="str">
        <f t="shared" si="11"/>
        <v>'RTF2015Palliative70+'</v>
      </c>
      <c r="B756">
        <v>2015</v>
      </c>
      <c r="C756" t="s">
        <v>263</v>
      </c>
      <c r="D756" t="s">
        <v>8</v>
      </c>
      <c r="E756" t="s">
        <v>628</v>
      </c>
      <c r="F756">
        <v>174</v>
      </c>
      <c r="G756">
        <v>9</v>
      </c>
      <c r="H756" t="str">
        <f>INDEX(Bar_data!$A$3:$B$140,MATCH(C756,Bar_data!$A$3:$A$140,FALSE),2)</f>
        <v>Trust106</v>
      </c>
      <c r="I756" t="str">
        <f>INDEX(TrustCAHUB_map!$A$2:$D$139,MATCH($C756,TrustCAHUB_map!$A$2:$A$139,FALSE),3)</f>
        <v>North East and Cumbria</v>
      </c>
      <c r="J756" t="str">
        <f>INDEX(TrustCAHUB_map!$A$2:$D$139,MATCH($C756,TrustCAHUB_map!$A$2:$A$139,FALSE),4)</f>
        <v>North East</v>
      </c>
    </row>
    <row r="757" spans="1:10" x14ac:dyDescent="0.3">
      <c r="A757" t="str">
        <f t="shared" si="11"/>
        <v>'RTG2015Not assigned18-49'</v>
      </c>
      <c r="B757">
        <v>2015</v>
      </c>
      <c r="C757" t="s">
        <v>264</v>
      </c>
      <c r="D757" t="s">
        <v>477</v>
      </c>
      <c r="E757" t="s">
        <v>153</v>
      </c>
      <c r="F757">
        <v>15</v>
      </c>
      <c r="G757">
        <v>0</v>
      </c>
      <c r="H757" t="str">
        <f>INDEX(Bar_data!$A$3:$B$140,MATCH(C757,Bar_data!$A$3:$A$140,FALSE),2)</f>
        <v>Trust107</v>
      </c>
      <c r="I757" t="str">
        <f>INDEX(TrustCAHUB_map!$A$2:$D$139,MATCH($C757,TrustCAHUB_map!$A$2:$A$139,FALSE),3)</f>
        <v>East Midlands</v>
      </c>
      <c r="J757" t="str">
        <f>INDEX(TrustCAHUB_map!$A$2:$D$139,MATCH($C757,TrustCAHUB_map!$A$2:$A$139,FALSE),4)</f>
        <v>East Midlands</v>
      </c>
    </row>
    <row r="758" spans="1:10" x14ac:dyDescent="0.3">
      <c r="A758" t="str">
        <f t="shared" si="11"/>
        <v>'RTG2015Palliative18-49'</v>
      </c>
      <c r="B758">
        <v>2015</v>
      </c>
      <c r="C758" t="s">
        <v>264</v>
      </c>
      <c r="D758" t="s">
        <v>8</v>
      </c>
      <c r="E758" t="s">
        <v>153</v>
      </c>
      <c r="F758">
        <v>89</v>
      </c>
      <c r="G758">
        <v>7</v>
      </c>
      <c r="H758" t="str">
        <f>INDEX(Bar_data!$A$3:$B$140,MATCH(C758,Bar_data!$A$3:$A$140,FALSE),2)</f>
        <v>Trust107</v>
      </c>
      <c r="I758" t="str">
        <f>INDEX(TrustCAHUB_map!$A$2:$D$139,MATCH($C758,TrustCAHUB_map!$A$2:$A$139,FALSE),3)</f>
        <v>East Midlands</v>
      </c>
      <c r="J758" t="str">
        <f>INDEX(TrustCAHUB_map!$A$2:$D$139,MATCH($C758,TrustCAHUB_map!$A$2:$A$139,FALSE),4)</f>
        <v>East Midlands</v>
      </c>
    </row>
    <row r="759" spans="1:10" x14ac:dyDescent="0.3">
      <c r="A759" t="str">
        <f t="shared" si="11"/>
        <v>'RTG2015Curative18-49'</v>
      </c>
      <c r="B759">
        <v>2015</v>
      </c>
      <c r="C759" t="s">
        <v>264</v>
      </c>
      <c r="D759" t="s">
        <v>7</v>
      </c>
      <c r="E759" t="s">
        <v>153</v>
      </c>
      <c r="F759">
        <v>173</v>
      </c>
      <c r="G759">
        <v>1</v>
      </c>
      <c r="H759" t="str">
        <f>INDEX(Bar_data!$A$3:$B$140,MATCH(C759,Bar_data!$A$3:$A$140,FALSE),2)</f>
        <v>Trust107</v>
      </c>
      <c r="I759" t="str">
        <f>INDEX(TrustCAHUB_map!$A$2:$D$139,MATCH($C759,TrustCAHUB_map!$A$2:$A$139,FALSE),3)</f>
        <v>East Midlands</v>
      </c>
      <c r="J759" t="str">
        <f>INDEX(TrustCAHUB_map!$A$2:$D$139,MATCH($C759,TrustCAHUB_map!$A$2:$A$139,FALSE),4)</f>
        <v>East Midlands</v>
      </c>
    </row>
    <row r="760" spans="1:10" x14ac:dyDescent="0.3">
      <c r="A760" t="str">
        <f t="shared" si="11"/>
        <v>'RTG2015Not assigned50-69'</v>
      </c>
      <c r="B760">
        <v>2015</v>
      </c>
      <c r="C760" t="s">
        <v>264</v>
      </c>
      <c r="D760" t="s">
        <v>477</v>
      </c>
      <c r="E760" t="s">
        <v>627</v>
      </c>
      <c r="F760">
        <v>60</v>
      </c>
      <c r="G760">
        <v>0</v>
      </c>
      <c r="H760" t="str">
        <f>INDEX(Bar_data!$A$3:$B$140,MATCH(C760,Bar_data!$A$3:$A$140,FALSE),2)</f>
        <v>Trust107</v>
      </c>
      <c r="I760" t="str">
        <f>INDEX(TrustCAHUB_map!$A$2:$D$139,MATCH($C760,TrustCAHUB_map!$A$2:$A$139,FALSE),3)</f>
        <v>East Midlands</v>
      </c>
      <c r="J760" t="str">
        <f>INDEX(TrustCAHUB_map!$A$2:$D$139,MATCH($C760,TrustCAHUB_map!$A$2:$A$139,FALSE),4)</f>
        <v>East Midlands</v>
      </c>
    </row>
    <row r="761" spans="1:10" x14ac:dyDescent="0.3">
      <c r="A761" t="str">
        <f t="shared" si="11"/>
        <v>'RTG2015Curative50-69'</v>
      </c>
      <c r="B761">
        <v>2015</v>
      </c>
      <c r="C761" t="s">
        <v>264</v>
      </c>
      <c r="D761" t="s">
        <v>7</v>
      </c>
      <c r="E761" t="s">
        <v>627</v>
      </c>
      <c r="F761">
        <v>401</v>
      </c>
      <c r="G761">
        <v>8</v>
      </c>
      <c r="H761" t="str">
        <f>INDEX(Bar_data!$A$3:$B$140,MATCH(C761,Bar_data!$A$3:$A$140,FALSE),2)</f>
        <v>Trust107</v>
      </c>
      <c r="I761" t="str">
        <f>INDEX(TrustCAHUB_map!$A$2:$D$139,MATCH($C761,TrustCAHUB_map!$A$2:$A$139,FALSE),3)</f>
        <v>East Midlands</v>
      </c>
      <c r="J761" t="str">
        <f>INDEX(TrustCAHUB_map!$A$2:$D$139,MATCH($C761,TrustCAHUB_map!$A$2:$A$139,FALSE),4)</f>
        <v>East Midlands</v>
      </c>
    </row>
    <row r="762" spans="1:10" x14ac:dyDescent="0.3">
      <c r="A762" t="str">
        <f t="shared" si="11"/>
        <v>'RTG2015Palliative50-69'</v>
      </c>
      <c r="B762">
        <v>2015</v>
      </c>
      <c r="C762" t="s">
        <v>264</v>
      </c>
      <c r="D762" t="s">
        <v>8</v>
      </c>
      <c r="E762" t="s">
        <v>627</v>
      </c>
      <c r="F762">
        <v>486</v>
      </c>
      <c r="G762">
        <v>37</v>
      </c>
      <c r="H762" t="str">
        <f>INDEX(Bar_data!$A$3:$B$140,MATCH(C762,Bar_data!$A$3:$A$140,FALSE),2)</f>
        <v>Trust107</v>
      </c>
      <c r="I762" t="str">
        <f>INDEX(TrustCAHUB_map!$A$2:$D$139,MATCH($C762,TrustCAHUB_map!$A$2:$A$139,FALSE),3)</f>
        <v>East Midlands</v>
      </c>
      <c r="J762" t="str">
        <f>INDEX(TrustCAHUB_map!$A$2:$D$139,MATCH($C762,TrustCAHUB_map!$A$2:$A$139,FALSE),4)</f>
        <v>East Midlands</v>
      </c>
    </row>
    <row r="763" spans="1:10" x14ac:dyDescent="0.3">
      <c r="A763" t="str">
        <f t="shared" si="11"/>
        <v>'RTG2015Palliative70+'</v>
      </c>
      <c r="B763">
        <v>2015</v>
      </c>
      <c r="C763" t="s">
        <v>264</v>
      </c>
      <c r="D763" t="s">
        <v>8</v>
      </c>
      <c r="E763" t="s">
        <v>628</v>
      </c>
      <c r="F763">
        <v>408</v>
      </c>
      <c r="G763">
        <v>35</v>
      </c>
      <c r="H763" t="str">
        <f>INDEX(Bar_data!$A$3:$B$140,MATCH(C763,Bar_data!$A$3:$A$140,FALSE),2)</f>
        <v>Trust107</v>
      </c>
      <c r="I763" t="str">
        <f>INDEX(TrustCAHUB_map!$A$2:$D$139,MATCH($C763,TrustCAHUB_map!$A$2:$A$139,FALSE),3)</f>
        <v>East Midlands</v>
      </c>
      <c r="J763" t="str">
        <f>INDEX(TrustCAHUB_map!$A$2:$D$139,MATCH($C763,TrustCAHUB_map!$A$2:$A$139,FALSE),4)</f>
        <v>East Midlands</v>
      </c>
    </row>
    <row r="764" spans="1:10" x14ac:dyDescent="0.3">
      <c r="A764" t="str">
        <f t="shared" si="11"/>
        <v>'RTG2015Curative70+'</v>
      </c>
      <c r="B764">
        <v>2015</v>
      </c>
      <c r="C764" t="s">
        <v>264</v>
      </c>
      <c r="D764" t="s">
        <v>7</v>
      </c>
      <c r="E764" t="s">
        <v>628</v>
      </c>
      <c r="F764">
        <v>185</v>
      </c>
      <c r="G764">
        <v>5</v>
      </c>
      <c r="H764" t="str">
        <f>INDEX(Bar_data!$A$3:$B$140,MATCH(C764,Bar_data!$A$3:$A$140,FALSE),2)</f>
        <v>Trust107</v>
      </c>
      <c r="I764" t="str">
        <f>INDEX(TrustCAHUB_map!$A$2:$D$139,MATCH($C764,TrustCAHUB_map!$A$2:$A$139,FALSE),3)</f>
        <v>East Midlands</v>
      </c>
      <c r="J764" t="str">
        <f>INDEX(TrustCAHUB_map!$A$2:$D$139,MATCH($C764,TrustCAHUB_map!$A$2:$A$139,FALSE),4)</f>
        <v>East Midlands</v>
      </c>
    </row>
    <row r="765" spans="1:10" x14ac:dyDescent="0.3">
      <c r="A765" t="str">
        <f t="shared" si="11"/>
        <v>'RTG2015Not assigned70+'</v>
      </c>
      <c r="B765">
        <v>2015</v>
      </c>
      <c r="C765" t="s">
        <v>264</v>
      </c>
      <c r="D765" t="s">
        <v>477</v>
      </c>
      <c r="E765" t="s">
        <v>628</v>
      </c>
      <c r="F765">
        <v>34</v>
      </c>
      <c r="G765">
        <v>0</v>
      </c>
      <c r="H765" t="str">
        <f>INDEX(Bar_data!$A$3:$B$140,MATCH(C765,Bar_data!$A$3:$A$140,FALSE),2)</f>
        <v>Trust107</v>
      </c>
      <c r="I765" t="str">
        <f>INDEX(TrustCAHUB_map!$A$2:$D$139,MATCH($C765,TrustCAHUB_map!$A$2:$A$139,FALSE),3)</f>
        <v>East Midlands</v>
      </c>
      <c r="J765" t="str">
        <f>INDEX(TrustCAHUB_map!$A$2:$D$139,MATCH($C765,TrustCAHUB_map!$A$2:$A$139,FALSE),4)</f>
        <v>East Midlands</v>
      </c>
    </row>
    <row r="766" spans="1:10" x14ac:dyDescent="0.3">
      <c r="A766" t="str">
        <f t="shared" si="11"/>
        <v>'RTH2015Not assigned18-49'</v>
      </c>
      <c r="B766">
        <v>2015</v>
      </c>
      <c r="C766" t="s">
        <v>265</v>
      </c>
      <c r="D766" t="s">
        <v>477</v>
      </c>
      <c r="E766" t="s">
        <v>153</v>
      </c>
      <c r="F766">
        <v>29</v>
      </c>
      <c r="G766">
        <v>0</v>
      </c>
      <c r="H766" t="str">
        <f>INDEX(Bar_data!$A$3:$B$140,MATCH(C766,Bar_data!$A$3:$A$140,FALSE),2)</f>
        <v>Trust108</v>
      </c>
      <c r="I766" t="str">
        <f>INDEX(TrustCAHUB_map!$A$2:$D$139,MATCH($C766,TrustCAHUB_map!$A$2:$A$139,FALSE),3)</f>
        <v>Thames Valley</v>
      </c>
      <c r="J766" t="str">
        <f>INDEX(TrustCAHUB_map!$A$2:$D$139,MATCH($C766,TrustCAHUB_map!$A$2:$A$139,FALSE),4)</f>
        <v>Wessex</v>
      </c>
    </row>
    <row r="767" spans="1:10" x14ac:dyDescent="0.3">
      <c r="A767" t="str">
        <f t="shared" si="11"/>
        <v>'RTH2015Curative18-49'</v>
      </c>
      <c r="B767">
        <v>2015</v>
      </c>
      <c r="C767" t="s">
        <v>265</v>
      </c>
      <c r="D767" t="s">
        <v>7</v>
      </c>
      <c r="E767" t="s">
        <v>153</v>
      </c>
      <c r="F767">
        <v>141</v>
      </c>
      <c r="G767">
        <v>2</v>
      </c>
      <c r="H767" t="str">
        <f>INDEX(Bar_data!$A$3:$B$140,MATCH(C767,Bar_data!$A$3:$A$140,FALSE),2)</f>
        <v>Trust108</v>
      </c>
      <c r="I767" t="str">
        <f>INDEX(TrustCAHUB_map!$A$2:$D$139,MATCH($C767,TrustCAHUB_map!$A$2:$A$139,FALSE),3)</f>
        <v>Thames Valley</v>
      </c>
      <c r="J767" t="str">
        <f>INDEX(TrustCAHUB_map!$A$2:$D$139,MATCH($C767,TrustCAHUB_map!$A$2:$A$139,FALSE),4)</f>
        <v>Wessex</v>
      </c>
    </row>
    <row r="768" spans="1:10" x14ac:dyDescent="0.3">
      <c r="A768" t="str">
        <f t="shared" si="11"/>
        <v>'RTH2015Palliative18-49'</v>
      </c>
      <c r="B768">
        <v>2015</v>
      </c>
      <c r="C768" t="s">
        <v>265</v>
      </c>
      <c r="D768" t="s">
        <v>8</v>
      </c>
      <c r="E768" t="s">
        <v>153</v>
      </c>
      <c r="F768">
        <v>157</v>
      </c>
      <c r="G768">
        <v>6</v>
      </c>
      <c r="H768" t="str">
        <f>INDEX(Bar_data!$A$3:$B$140,MATCH(C768,Bar_data!$A$3:$A$140,FALSE),2)</f>
        <v>Trust108</v>
      </c>
      <c r="I768" t="str">
        <f>INDEX(TrustCAHUB_map!$A$2:$D$139,MATCH($C768,TrustCAHUB_map!$A$2:$A$139,FALSE),3)</f>
        <v>Thames Valley</v>
      </c>
      <c r="J768" t="str">
        <f>INDEX(TrustCAHUB_map!$A$2:$D$139,MATCH($C768,TrustCAHUB_map!$A$2:$A$139,FALSE),4)</f>
        <v>Wessex</v>
      </c>
    </row>
    <row r="769" spans="1:10" x14ac:dyDescent="0.3">
      <c r="A769" t="str">
        <f t="shared" si="11"/>
        <v>'RTH2015Palliative50-69'</v>
      </c>
      <c r="B769">
        <v>2015</v>
      </c>
      <c r="C769" t="s">
        <v>265</v>
      </c>
      <c r="D769" t="s">
        <v>8</v>
      </c>
      <c r="E769" t="s">
        <v>627</v>
      </c>
      <c r="F769">
        <v>500</v>
      </c>
      <c r="G769">
        <v>35</v>
      </c>
      <c r="H769" t="str">
        <f>INDEX(Bar_data!$A$3:$B$140,MATCH(C769,Bar_data!$A$3:$A$140,FALSE),2)</f>
        <v>Trust108</v>
      </c>
      <c r="I769" t="str">
        <f>INDEX(TrustCAHUB_map!$A$2:$D$139,MATCH($C769,TrustCAHUB_map!$A$2:$A$139,FALSE),3)</f>
        <v>Thames Valley</v>
      </c>
      <c r="J769" t="str">
        <f>INDEX(TrustCAHUB_map!$A$2:$D$139,MATCH($C769,TrustCAHUB_map!$A$2:$A$139,FALSE),4)</f>
        <v>Wessex</v>
      </c>
    </row>
    <row r="770" spans="1:10" x14ac:dyDescent="0.3">
      <c r="A770" t="str">
        <f t="shared" si="11"/>
        <v>'RTH2015Curative50-69'</v>
      </c>
      <c r="B770">
        <v>2015</v>
      </c>
      <c r="C770" t="s">
        <v>265</v>
      </c>
      <c r="D770" t="s">
        <v>7</v>
      </c>
      <c r="E770" t="s">
        <v>627</v>
      </c>
      <c r="F770">
        <v>280</v>
      </c>
      <c r="G770">
        <v>3</v>
      </c>
      <c r="H770" t="str">
        <f>INDEX(Bar_data!$A$3:$B$140,MATCH(C770,Bar_data!$A$3:$A$140,FALSE),2)</f>
        <v>Trust108</v>
      </c>
      <c r="I770" t="str">
        <f>INDEX(TrustCAHUB_map!$A$2:$D$139,MATCH($C770,TrustCAHUB_map!$A$2:$A$139,FALSE),3)</f>
        <v>Thames Valley</v>
      </c>
      <c r="J770" t="str">
        <f>INDEX(TrustCAHUB_map!$A$2:$D$139,MATCH($C770,TrustCAHUB_map!$A$2:$A$139,FALSE),4)</f>
        <v>Wessex</v>
      </c>
    </row>
    <row r="771" spans="1:10" x14ac:dyDescent="0.3">
      <c r="A771" t="str">
        <f t="shared" ref="A771:A834" si="12">"'"&amp;C771&amp;B771&amp;D771&amp;E771&amp;"'"</f>
        <v>'RTH2015Not assigned50-69'</v>
      </c>
      <c r="B771">
        <v>2015</v>
      </c>
      <c r="C771" t="s">
        <v>265</v>
      </c>
      <c r="D771" t="s">
        <v>477</v>
      </c>
      <c r="E771" t="s">
        <v>627</v>
      </c>
      <c r="F771">
        <v>111</v>
      </c>
      <c r="G771">
        <v>2</v>
      </c>
      <c r="H771" t="str">
        <f>INDEX(Bar_data!$A$3:$B$140,MATCH(C771,Bar_data!$A$3:$A$140,FALSE),2)</f>
        <v>Trust108</v>
      </c>
      <c r="I771" t="str">
        <f>INDEX(TrustCAHUB_map!$A$2:$D$139,MATCH($C771,TrustCAHUB_map!$A$2:$A$139,FALSE),3)</f>
        <v>Thames Valley</v>
      </c>
      <c r="J771" t="str">
        <f>INDEX(TrustCAHUB_map!$A$2:$D$139,MATCH($C771,TrustCAHUB_map!$A$2:$A$139,FALSE),4)</f>
        <v>Wessex</v>
      </c>
    </row>
    <row r="772" spans="1:10" x14ac:dyDescent="0.3">
      <c r="A772" t="str">
        <f t="shared" si="12"/>
        <v>'RTH2015Palliative70+'</v>
      </c>
      <c r="B772">
        <v>2015</v>
      </c>
      <c r="C772" t="s">
        <v>265</v>
      </c>
      <c r="D772" t="s">
        <v>8</v>
      </c>
      <c r="E772" t="s">
        <v>628</v>
      </c>
      <c r="F772">
        <v>360</v>
      </c>
      <c r="G772">
        <v>21</v>
      </c>
      <c r="H772" t="str">
        <f>INDEX(Bar_data!$A$3:$B$140,MATCH(C772,Bar_data!$A$3:$A$140,FALSE),2)</f>
        <v>Trust108</v>
      </c>
      <c r="I772" t="str">
        <f>INDEX(TrustCAHUB_map!$A$2:$D$139,MATCH($C772,TrustCAHUB_map!$A$2:$A$139,FALSE),3)</f>
        <v>Thames Valley</v>
      </c>
      <c r="J772" t="str">
        <f>INDEX(TrustCAHUB_map!$A$2:$D$139,MATCH($C772,TrustCAHUB_map!$A$2:$A$139,FALSE),4)</f>
        <v>Wessex</v>
      </c>
    </row>
    <row r="773" spans="1:10" x14ac:dyDescent="0.3">
      <c r="A773" t="str">
        <f t="shared" si="12"/>
        <v>'RTH2015Curative70+'</v>
      </c>
      <c r="B773">
        <v>2015</v>
      </c>
      <c r="C773" t="s">
        <v>265</v>
      </c>
      <c r="D773" t="s">
        <v>7</v>
      </c>
      <c r="E773" t="s">
        <v>628</v>
      </c>
      <c r="F773">
        <v>121</v>
      </c>
      <c r="G773">
        <v>2</v>
      </c>
      <c r="H773" t="str">
        <f>INDEX(Bar_data!$A$3:$B$140,MATCH(C773,Bar_data!$A$3:$A$140,FALSE),2)</f>
        <v>Trust108</v>
      </c>
      <c r="I773" t="str">
        <f>INDEX(TrustCAHUB_map!$A$2:$D$139,MATCH($C773,TrustCAHUB_map!$A$2:$A$139,FALSE),3)</f>
        <v>Thames Valley</v>
      </c>
      <c r="J773" t="str">
        <f>INDEX(TrustCAHUB_map!$A$2:$D$139,MATCH($C773,TrustCAHUB_map!$A$2:$A$139,FALSE),4)</f>
        <v>Wessex</v>
      </c>
    </row>
    <row r="774" spans="1:10" x14ac:dyDescent="0.3">
      <c r="A774" t="str">
        <f t="shared" si="12"/>
        <v>'RTH2015Not assigned70+'</v>
      </c>
      <c r="B774">
        <v>2015</v>
      </c>
      <c r="C774" t="s">
        <v>265</v>
      </c>
      <c r="D774" t="s">
        <v>477</v>
      </c>
      <c r="E774" t="s">
        <v>628</v>
      </c>
      <c r="F774">
        <v>35</v>
      </c>
      <c r="G774">
        <v>2</v>
      </c>
      <c r="H774" t="str">
        <f>INDEX(Bar_data!$A$3:$B$140,MATCH(C774,Bar_data!$A$3:$A$140,FALSE),2)</f>
        <v>Trust108</v>
      </c>
      <c r="I774" t="str">
        <f>INDEX(TrustCAHUB_map!$A$2:$D$139,MATCH($C774,TrustCAHUB_map!$A$2:$A$139,FALSE),3)</f>
        <v>Thames Valley</v>
      </c>
      <c r="J774" t="str">
        <f>INDEX(TrustCAHUB_map!$A$2:$D$139,MATCH($C774,TrustCAHUB_map!$A$2:$A$139,FALSE),4)</f>
        <v>Wessex</v>
      </c>
    </row>
    <row r="775" spans="1:10" x14ac:dyDescent="0.3">
      <c r="A775" t="str">
        <f t="shared" si="12"/>
        <v>'RTK2015Not assigned18-49'</v>
      </c>
      <c r="B775">
        <v>2015</v>
      </c>
      <c r="C775" t="s">
        <v>266</v>
      </c>
      <c r="D775" t="s">
        <v>477</v>
      </c>
      <c r="E775" t="s">
        <v>153</v>
      </c>
      <c r="F775">
        <v>2</v>
      </c>
      <c r="G775">
        <v>0</v>
      </c>
      <c r="H775" t="str">
        <f>INDEX(Bar_data!$A$3:$B$140,MATCH(C775,Bar_data!$A$3:$A$140,FALSE),2)</f>
        <v>Trust109</v>
      </c>
      <c r="I775" t="str">
        <f>INDEX(TrustCAHUB_map!$A$2:$D$139,MATCH($C775,TrustCAHUB_map!$A$2:$A$139,FALSE),3)</f>
        <v>Surrey and Sussex</v>
      </c>
      <c r="J775" t="str">
        <f>INDEX(TrustCAHUB_map!$A$2:$D$139,MATCH($C775,TrustCAHUB_map!$A$2:$A$139,FALSE),4)</f>
        <v>South East</v>
      </c>
    </row>
    <row r="776" spans="1:10" x14ac:dyDescent="0.3">
      <c r="A776" t="str">
        <f t="shared" si="12"/>
        <v>'RTK2015Curative18-49'</v>
      </c>
      <c r="B776">
        <v>2015</v>
      </c>
      <c r="C776" t="s">
        <v>266</v>
      </c>
      <c r="D776" t="s">
        <v>7</v>
      </c>
      <c r="E776" t="s">
        <v>153</v>
      </c>
      <c r="F776">
        <v>17</v>
      </c>
      <c r="G776">
        <v>0</v>
      </c>
      <c r="H776" t="str">
        <f>INDEX(Bar_data!$A$3:$B$140,MATCH(C776,Bar_data!$A$3:$A$140,FALSE),2)</f>
        <v>Trust109</v>
      </c>
      <c r="I776" t="str">
        <f>INDEX(TrustCAHUB_map!$A$2:$D$139,MATCH($C776,TrustCAHUB_map!$A$2:$A$139,FALSE),3)</f>
        <v>Surrey and Sussex</v>
      </c>
      <c r="J776" t="str">
        <f>INDEX(TrustCAHUB_map!$A$2:$D$139,MATCH($C776,TrustCAHUB_map!$A$2:$A$139,FALSE),4)</f>
        <v>South East</v>
      </c>
    </row>
    <row r="777" spans="1:10" x14ac:dyDescent="0.3">
      <c r="A777" t="str">
        <f t="shared" si="12"/>
        <v>'RTK2015Palliative18-49'</v>
      </c>
      <c r="B777">
        <v>2015</v>
      </c>
      <c r="C777" t="s">
        <v>266</v>
      </c>
      <c r="D777" t="s">
        <v>8</v>
      </c>
      <c r="E777" t="s">
        <v>153</v>
      </c>
      <c r="F777">
        <v>8</v>
      </c>
      <c r="G777">
        <v>0</v>
      </c>
      <c r="H777" t="str">
        <f>INDEX(Bar_data!$A$3:$B$140,MATCH(C777,Bar_data!$A$3:$A$140,FALSE),2)</f>
        <v>Trust109</v>
      </c>
      <c r="I777" t="str">
        <f>INDEX(TrustCAHUB_map!$A$2:$D$139,MATCH($C777,TrustCAHUB_map!$A$2:$A$139,FALSE),3)</f>
        <v>Surrey and Sussex</v>
      </c>
      <c r="J777" t="str">
        <f>INDEX(TrustCAHUB_map!$A$2:$D$139,MATCH($C777,TrustCAHUB_map!$A$2:$A$139,FALSE),4)</f>
        <v>South East</v>
      </c>
    </row>
    <row r="778" spans="1:10" x14ac:dyDescent="0.3">
      <c r="A778" t="str">
        <f t="shared" si="12"/>
        <v>'RTK2015Not assigned50-69'</v>
      </c>
      <c r="B778">
        <v>2015</v>
      </c>
      <c r="C778" t="s">
        <v>266</v>
      </c>
      <c r="D778" t="s">
        <v>477</v>
      </c>
      <c r="E778" t="s">
        <v>627</v>
      </c>
      <c r="F778">
        <v>15</v>
      </c>
      <c r="G778">
        <v>0</v>
      </c>
      <c r="H778" t="str">
        <f>INDEX(Bar_data!$A$3:$B$140,MATCH(C778,Bar_data!$A$3:$A$140,FALSE),2)</f>
        <v>Trust109</v>
      </c>
      <c r="I778" t="str">
        <f>INDEX(TrustCAHUB_map!$A$2:$D$139,MATCH($C778,TrustCAHUB_map!$A$2:$A$139,FALSE),3)</f>
        <v>Surrey and Sussex</v>
      </c>
      <c r="J778" t="str">
        <f>INDEX(TrustCAHUB_map!$A$2:$D$139,MATCH($C778,TrustCAHUB_map!$A$2:$A$139,FALSE),4)</f>
        <v>South East</v>
      </c>
    </row>
    <row r="779" spans="1:10" x14ac:dyDescent="0.3">
      <c r="A779" t="str">
        <f t="shared" si="12"/>
        <v>'RTK2015Palliative50-69'</v>
      </c>
      <c r="B779">
        <v>2015</v>
      </c>
      <c r="C779" t="s">
        <v>266</v>
      </c>
      <c r="D779" t="s">
        <v>8</v>
      </c>
      <c r="E779" t="s">
        <v>627</v>
      </c>
      <c r="F779">
        <v>22</v>
      </c>
      <c r="G779">
        <v>1</v>
      </c>
      <c r="H779" t="str">
        <f>INDEX(Bar_data!$A$3:$B$140,MATCH(C779,Bar_data!$A$3:$A$140,FALSE),2)</f>
        <v>Trust109</v>
      </c>
      <c r="I779" t="str">
        <f>INDEX(TrustCAHUB_map!$A$2:$D$139,MATCH($C779,TrustCAHUB_map!$A$2:$A$139,FALSE),3)</f>
        <v>Surrey and Sussex</v>
      </c>
      <c r="J779" t="str">
        <f>INDEX(TrustCAHUB_map!$A$2:$D$139,MATCH($C779,TrustCAHUB_map!$A$2:$A$139,FALSE),4)</f>
        <v>South East</v>
      </c>
    </row>
    <row r="780" spans="1:10" x14ac:dyDescent="0.3">
      <c r="A780" t="str">
        <f t="shared" si="12"/>
        <v>'RTK2015Curative50-69'</v>
      </c>
      <c r="B780">
        <v>2015</v>
      </c>
      <c r="C780" t="s">
        <v>266</v>
      </c>
      <c r="D780" t="s">
        <v>7</v>
      </c>
      <c r="E780" t="s">
        <v>627</v>
      </c>
      <c r="F780">
        <v>29</v>
      </c>
      <c r="G780">
        <v>0</v>
      </c>
      <c r="H780" t="str">
        <f>INDEX(Bar_data!$A$3:$B$140,MATCH(C780,Bar_data!$A$3:$A$140,FALSE),2)</f>
        <v>Trust109</v>
      </c>
      <c r="I780" t="str">
        <f>INDEX(TrustCAHUB_map!$A$2:$D$139,MATCH($C780,TrustCAHUB_map!$A$2:$A$139,FALSE),3)</f>
        <v>Surrey and Sussex</v>
      </c>
      <c r="J780" t="str">
        <f>INDEX(TrustCAHUB_map!$A$2:$D$139,MATCH($C780,TrustCAHUB_map!$A$2:$A$139,FALSE),4)</f>
        <v>South East</v>
      </c>
    </row>
    <row r="781" spans="1:10" x14ac:dyDescent="0.3">
      <c r="A781" t="str">
        <f t="shared" si="12"/>
        <v>'RTK2015Palliative70+'</v>
      </c>
      <c r="B781">
        <v>2015</v>
      </c>
      <c r="C781" t="s">
        <v>266</v>
      </c>
      <c r="D781" t="s">
        <v>8</v>
      </c>
      <c r="E781" t="s">
        <v>628</v>
      </c>
      <c r="F781">
        <v>20</v>
      </c>
      <c r="G781">
        <v>2</v>
      </c>
      <c r="H781" t="str">
        <f>INDEX(Bar_data!$A$3:$B$140,MATCH(C781,Bar_data!$A$3:$A$140,FALSE),2)</f>
        <v>Trust109</v>
      </c>
      <c r="I781" t="str">
        <f>INDEX(TrustCAHUB_map!$A$2:$D$139,MATCH($C781,TrustCAHUB_map!$A$2:$A$139,FALSE),3)</f>
        <v>Surrey and Sussex</v>
      </c>
      <c r="J781" t="str">
        <f>INDEX(TrustCAHUB_map!$A$2:$D$139,MATCH($C781,TrustCAHUB_map!$A$2:$A$139,FALSE),4)</f>
        <v>South East</v>
      </c>
    </row>
    <row r="782" spans="1:10" x14ac:dyDescent="0.3">
      <c r="A782" t="str">
        <f t="shared" si="12"/>
        <v>'RTK2015Curative70+'</v>
      </c>
      <c r="B782">
        <v>2015</v>
      </c>
      <c r="C782" t="s">
        <v>266</v>
      </c>
      <c r="D782" t="s">
        <v>7</v>
      </c>
      <c r="E782" t="s">
        <v>628</v>
      </c>
      <c r="F782">
        <v>26</v>
      </c>
      <c r="G782">
        <v>1</v>
      </c>
      <c r="H782" t="str">
        <f>INDEX(Bar_data!$A$3:$B$140,MATCH(C782,Bar_data!$A$3:$A$140,FALSE),2)</f>
        <v>Trust109</v>
      </c>
      <c r="I782" t="str">
        <f>INDEX(TrustCAHUB_map!$A$2:$D$139,MATCH($C782,TrustCAHUB_map!$A$2:$A$139,FALSE),3)</f>
        <v>Surrey and Sussex</v>
      </c>
      <c r="J782" t="str">
        <f>INDEX(TrustCAHUB_map!$A$2:$D$139,MATCH($C782,TrustCAHUB_map!$A$2:$A$139,FALSE),4)</f>
        <v>South East</v>
      </c>
    </row>
    <row r="783" spans="1:10" x14ac:dyDescent="0.3">
      <c r="A783" t="str">
        <f t="shared" si="12"/>
        <v>'RTK2015Not assigned70+'</v>
      </c>
      <c r="B783">
        <v>2015</v>
      </c>
      <c r="C783" t="s">
        <v>266</v>
      </c>
      <c r="D783" t="s">
        <v>477</v>
      </c>
      <c r="E783" t="s">
        <v>628</v>
      </c>
      <c r="F783">
        <v>19</v>
      </c>
      <c r="G783">
        <v>0</v>
      </c>
      <c r="H783" t="str">
        <f>INDEX(Bar_data!$A$3:$B$140,MATCH(C783,Bar_data!$A$3:$A$140,FALSE),2)</f>
        <v>Trust109</v>
      </c>
      <c r="I783" t="str">
        <f>INDEX(TrustCAHUB_map!$A$2:$D$139,MATCH($C783,TrustCAHUB_map!$A$2:$A$139,FALSE),3)</f>
        <v>Surrey and Sussex</v>
      </c>
      <c r="J783" t="str">
        <f>INDEX(TrustCAHUB_map!$A$2:$D$139,MATCH($C783,TrustCAHUB_map!$A$2:$A$139,FALSE),4)</f>
        <v>South East</v>
      </c>
    </row>
    <row r="784" spans="1:10" x14ac:dyDescent="0.3">
      <c r="A784" t="str">
        <f t="shared" si="12"/>
        <v>'RTP2015Palliative18-49'</v>
      </c>
      <c r="B784">
        <v>2015</v>
      </c>
      <c r="C784" t="s">
        <v>267</v>
      </c>
      <c r="D784" t="s">
        <v>8</v>
      </c>
      <c r="E784" t="s">
        <v>153</v>
      </c>
      <c r="F784">
        <v>8</v>
      </c>
      <c r="G784">
        <v>2</v>
      </c>
      <c r="H784" t="str">
        <f>INDEX(Bar_data!$A$3:$B$140,MATCH(C784,Bar_data!$A$3:$A$140,FALSE),2)</f>
        <v>Trust110</v>
      </c>
      <c r="I784" t="str">
        <f>INDEX(TrustCAHUB_map!$A$2:$D$139,MATCH($C784,TrustCAHUB_map!$A$2:$A$139,FALSE),3)</f>
        <v>Surrey and Sussex</v>
      </c>
      <c r="J784" t="str">
        <f>INDEX(TrustCAHUB_map!$A$2:$D$139,MATCH($C784,TrustCAHUB_map!$A$2:$A$139,FALSE),4)</f>
        <v>South East</v>
      </c>
    </row>
    <row r="785" spans="1:10" x14ac:dyDescent="0.3">
      <c r="A785" t="str">
        <f t="shared" si="12"/>
        <v>'RTP2015Curative18-49'</v>
      </c>
      <c r="B785">
        <v>2015</v>
      </c>
      <c r="C785" t="s">
        <v>267</v>
      </c>
      <c r="D785" t="s">
        <v>7</v>
      </c>
      <c r="E785" t="s">
        <v>153</v>
      </c>
      <c r="F785">
        <v>48</v>
      </c>
      <c r="G785">
        <v>0</v>
      </c>
      <c r="H785" t="str">
        <f>INDEX(Bar_data!$A$3:$B$140,MATCH(C785,Bar_data!$A$3:$A$140,FALSE),2)</f>
        <v>Trust110</v>
      </c>
      <c r="I785" t="str">
        <f>INDEX(TrustCAHUB_map!$A$2:$D$139,MATCH($C785,TrustCAHUB_map!$A$2:$A$139,FALSE),3)</f>
        <v>Surrey and Sussex</v>
      </c>
      <c r="J785" t="str">
        <f>INDEX(TrustCAHUB_map!$A$2:$D$139,MATCH($C785,TrustCAHUB_map!$A$2:$A$139,FALSE),4)</f>
        <v>South East</v>
      </c>
    </row>
    <row r="786" spans="1:10" x14ac:dyDescent="0.3">
      <c r="A786" t="str">
        <f t="shared" si="12"/>
        <v>'RTP2015Not assigned18-49'</v>
      </c>
      <c r="B786">
        <v>2015</v>
      </c>
      <c r="C786" t="s">
        <v>267</v>
      </c>
      <c r="D786" t="s">
        <v>477</v>
      </c>
      <c r="E786" t="s">
        <v>153</v>
      </c>
      <c r="F786">
        <v>22</v>
      </c>
      <c r="G786">
        <v>0</v>
      </c>
      <c r="H786" t="str">
        <f>INDEX(Bar_data!$A$3:$B$140,MATCH(C786,Bar_data!$A$3:$A$140,FALSE),2)</f>
        <v>Trust110</v>
      </c>
      <c r="I786" t="str">
        <f>INDEX(TrustCAHUB_map!$A$2:$D$139,MATCH($C786,TrustCAHUB_map!$A$2:$A$139,FALSE),3)</f>
        <v>Surrey and Sussex</v>
      </c>
      <c r="J786" t="str">
        <f>INDEX(TrustCAHUB_map!$A$2:$D$139,MATCH($C786,TrustCAHUB_map!$A$2:$A$139,FALSE),4)</f>
        <v>South East</v>
      </c>
    </row>
    <row r="787" spans="1:10" x14ac:dyDescent="0.3">
      <c r="A787" t="str">
        <f t="shared" si="12"/>
        <v>'RTP2015Curative50-69'</v>
      </c>
      <c r="B787">
        <v>2015</v>
      </c>
      <c r="C787" t="s">
        <v>267</v>
      </c>
      <c r="D787" t="s">
        <v>7</v>
      </c>
      <c r="E787" t="s">
        <v>627</v>
      </c>
      <c r="F787">
        <v>78</v>
      </c>
      <c r="G787">
        <v>0</v>
      </c>
      <c r="H787" t="str">
        <f>INDEX(Bar_data!$A$3:$B$140,MATCH(C787,Bar_data!$A$3:$A$140,FALSE),2)</f>
        <v>Trust110</v>
      </c>
      <c r="I787" t="str">
        <f>INDEX(TrustCAHUB_map!$A$2:$D$139,MATCH($C787,TrustCAHUB_map!$A$2:$A$139,FALSE),3)</f>
        <v>Surrey and Sussex</v>
      </c>
      <c r="J787" t="str">
        <f>INDEX(TrustCAHUB_map!$A$2:$D$139,MATCH($C787,TrustCAHUB_map!$A$2:$A$139,FALSE),4)</f>
        <v>South East</v>
      </c>
    </row>
    <row r="788" spans="1:10" x14ac:dyDescent="0.3">
      <c r="A788" t="str">
        <f t="shared" si="12"/>
        <v>'RTP2015Not assigned50-69'</v>
      </c>
      <c r="B788">
        <v>2015</v>
      </c>
      <c r="C788" t="s">
        <v>267</v>
      </c>
      <c r="D788" t="s">
        <v>477</v>
      </c>
      <c r="E788" t="s">
        <v>627</v>
      </c>
      <c r="F788">
        <v>59</v>
      </c>
      <c r="G788">
        <v>2</v>
      </c>
      <c r="H788" t="str">
        <f>INDEX(Bar_data!$A$3:$B$140,MATCH(C788,Bar_data!$A$3:$A$140,FALSE),2)</f>
        <v>Trust110</v>
      </c>
      <c r="I788" t="str">
        <f>INDEX(TrustCAHUB_map!$A$2:$D$139,MATCH($C788,TrustCAHUB_map!$A$2:$A$139,FALSE),3)</f>
        <v>Surrey and Sussex</v>
      </c>
      <c r="J788" t="str">
        <f>INDEX(TrustCAHUB_map!$A$2:$D$139,MATCH($C788,TrustCAHUB_map!$A$2:$A$139,FALSE),4)</f>
        <v>South East</v>
      </c>
    </row>
    <row r="789" spans="1:10" x14ac:dyDescent="0.3">
      <c r="A789" t="str">
        <f t="shared" si="12"/>
        <v>'RTP2015Palliative50-69'</v>
      </c>
      <c r="B789">
        <v>2015</v>
      </c>
      <c r="C789" t="s">
        <v>267</v>
      </c>
      <c r="D789" t="s">
        <v>8</v>
      </c>
      <c r="E789" t="s">
        <v>627</v>
      </c>
      <c r="F789">
        <v>23</v>
      </c>
      <c r="G789">
        <v>1</v>
      </c>
      <c r="H789" t="str">
        <f>INDEX(Bar_data!$A$3:$B$140,MATCH(C789,Bar_data!$A$3:$A$140,FALSE),2)</f>
        <v>Trust110</v>
      </c>
      <c r="I789" t="str">
        <f>INDEX(TrustCAHUB_map!$A$2:$D$139,MATCH($C789,TrustCAHUB_map!$A$2:$A$139,FALSE),3)</f>
        <v>Surrey and Sussex</v>
      </c>
      <c r="J789" t="str">
        <f>INDEX(TrustCAHUB_map!$A$2:$D$139,MATCH($C789,TrustCAHUB_map!$A$2:$A$139,FALSE),4)</f>
        <v>South East</v>
      </c>
    </row>
    <row r="790" spans="1:10" x14ac:dyDescent="0.3">
      <c r="A790" t="str">
        <f t="shared" si="12"/>
        <v>'RTP2015Curative70+'</v>
      </c>
      <c r="B790">
        <v>2015</v>
      </c>
      <c r="C790" t="s">
        <v>267</v>
      </c>
      <c r="D790" t="s">
        <v>7</v>
      </c>
      <c r="E790" t="s">
        <v>628</v>
      </c>
      <c r="F790">
        <v>45</v>
      </c>
      <c r="G790">
        <v>1</v>
      </c>
      <c r="H790" t="str">
        <f>INDEX(Bar_data!$A$3:$B$140,MATCH(C790,Bar_data!$A$3:$A$140,FALSE),2)</f>
        <v>Trust110</v>
      </c>
      <c r="I790" t="str">
        <f>INDEX(TrustCAHUB_map!$A$2:$D$139,MATCH($C790,TrustCAHUB_map!$A$2:$A$139,FALSE),3)</f>
        <v>Surrey and Sussex</v>
      </c>
      <c r="J790" t="str">
        <f>INDEX(TrustCAHUB_map!$A$2:$D$139,MATCH($C790,TrustCAHUB_map!$A$2:$A$139,FALSE),4)</f>
        <v>South East</v>
      </c>
    </row>
    <row r="791" spans="1:10" x14ac:dyDescent="0.3">
      <c r="A791" t="str">
        <f t="shared" si="12"/>
        <v>'RTP2015Not assigned70+'</v>
      </c>
      <c r="B791">
        <v>2015</v>
      </c>
      <c r="C791" t="s">
        <v>267</v>
      </c>
      <c r="D791" t="s">
        <v>477</v>
      </c>
      <c r="E791" t="s">
        <v>628</v>
      </c>
      <c r="F791">
        <v>48</v>
      </c>
      <c r="G791">
        <v>2</v>
      </c>
      <c r="H791" t="str">
        <f>INDEX(Bar_data!$A$3:$B$140,MATCH(C791,Bar_data!$A$3:$A$140,FALSE),2)</f>
        <v>Trust110</v>
      </c>
      <c r="I791" t="str">
        <f>INDEX(TrustCAHUB_map!$A$2:$D$139,MATCH($C791,TrustCAHUB_map!$A$2:$A$139,FALSE),3)</f>
        <v>Surrey and Sussex</v>
      </c>
      <c r="J791" t="str">
        <f>INDEX(TrustCAHUB_map!$A$2:$D$139,MATCH($C791,TrustCAHUB_map!$A$2:$A$139,FALSE),4)</f>
        <v>South East</v>
      </c>
    </row>
    <row r="792" spans="1:10" x14ac:dyDescent="0.3">
      <c r="A792" t="str">
        <f t="shared" si="12"/>
        <v>'RTP2015Palliative70+'</v>
      </c>
      <c r="B792">
        <v>2015</v>
      </c>
      <c r="C792" t="s">
        <v>267</v>
      </c>
      <c r="D792" t="s">
        <v>8</v>
      </c>
      <c r="E792" t="s">
        <v>628</v>
      </c>
      <c r="F792">
        <v>34</v>
      </c>
      <c r="G792">
        <v>7</v>
      </c>
      <c r="H792" t="str">
        <f>INDEX(Bar_data!$A$3:$B$140,MATCH(C792,Bar_data!$A$3:$A$140,FALSE),2)</f>
        <v>Trust110</v>
      </c>
      <c r="I792" t="str">
        <f>INDEX(TrustCAHUB_map!$A$2:$D$139,MATCH($C792,TrustCAHUB_map!$A$2:$A$139,FALSE),3)</f>
        <v>Surrey and Sussex</v>
      </c>
      <c r="J792" t="str">
        <f>INDEX(TrustCAHUB_map!$A$2:$D$139,MATCH($C792,TrustCAHUB_map!$A$2:$A$139,FALSE),4)</f>
        <v>South East</v>
      </c>
    </row>
    <row r="793" spans="1:10" x14ac:dyDescent="0.3">
      <c r="A793" t="str">
        <f t="shared" si="12"/>
        <v>'RTR2015Not assigned18-49'</v>
      </c>
      <c r="B793">
        <v>2015</v>
      </c>
      <c r="C793" t="s">
        <v>268</v>
      </c>
      <c r="D793" t="s">
        <v>477</v>
      </c>
      <c r="E793" t="s">
        <v>153</v>
      </c>
      <c r="F793">
        <v>1</v>
      </c>
      <c r="G793">
        <v>0</v>
      </c>
      <c r="H793" t="str">
        <f>INDEX(Bar_data!$A$3:$B$140,MATCH(C793,Bar_data!$A$3:$A$140,FALSE),2)</f>
        <v>Trust111</v>
      </c>
      <c r="I793" t="str">
        <f>INDEX(TrustCAHUB_map!$A$2:$D$139,MATCH($C793,TrustCAHUB_map!$A$2:$A$139,FALSE),3)</f>
        <v>North East and Cumbria</v>
      </c>
      <c r="J793" t="str">
        <f>INDEX(TrustCAHUB_map!$A$2:$D$139,MATCH($C793,TrustCAHUB_map!$A$2:$A$139,FALSE),4)</f>
        <v>North East</v>
      </c>
    </row>
    <row r="794" spans="1:10" x14ac:dyDescent="0.3">
      <c r="A794" t="str">
        <f t="shared" si="12"/>
        <v>'RTR2015Palliative18-49'</v>
      </c>
      <c r="B794">
        <v>2015</v>
      </c>
      <c r="C794" t="s">
        <v>268</v>
      </c>
      <c r="D794" t="s">
        <v>8</v>
      </c>
      <c r="E794" t="s">
        <v>153</v>
      </c>
      <c r="F794">
        <v>73</v>
      </c>
      <c r="G794">
        <v>8</v>
      </c>
      <c r="H794" t="str">
        <f>INDEX(Bar_data!$A$3:$B$140,MATCH(C794,Bar_data!$A$3:$A$140,FALSE),2)</f>
        <v>Trust111</v>
      </c>
      <c r="I794" t="str">
        <f>INDEX(TrustCAHUB_map!$A$2:$D$139,MATCH($C794,TrustCAHUB_map!$A$2:$A$139,FALSE),3)</f>
        <v>North East and Cumbria</v>
      </c>
      <c r="J794" t="str">
        <f>INDEX(TrustCAHUB_map!$A$2:$D$139,MATCH($C794,TrustCAHUB_map!$A$2:$A$139,FALSE),4)</f>
        <v>North East</v>
      </c>
    </row>
    <row r="795" spans="1:10" x14ac:dyDescent="0.3">
      <c r="A795" t="str">
        <f t="shared" si="12"/>
        <v>'RTR2015Curative18-49'</v>
      </c>
      <c r="B795">
        <v>2015</v>
      </c>
      <c r="C795" t="s">
        <v>268</v>
      </c>
      <c r="D795" t="s">
        <v>7</v>
      </c>
      <c r="E795" t="s">
        <v>153</v>
      </c>
      <c r="F795">
        <v>129</v>
      </c>
      <c r="G795">
        <v>0</v>
      </c>
      <c r="H795" t="str">
        <f>INDEX(Bar_data!$A$3:$B$140,MATCH(C795,Bar_data!$A$3:$A$140,FALSE),2)</f>
        <v>Trust111</v>
      </c>
      <c r="I795" t="str">
        <f>INDEX(TrustCAHUB_map!$A$2:$D$139,MATCH($C795,TrustCAHUB_map!$A$2:$A$139,FALSE),3)</f>
        <v>North East and Cumbria</v>
      </c>
      <c r="J795" t="str">
        <f>INDEX(TrustCAHUB_map!$A$2:$D$139,MATCH($C795,TrustCAHUB_map!$A$2:$A$139,FALSE),4)</f>
        <v>North East</v>
      </c>
    </row>
    <row r="796" spans="1:10" x14ac:dyDescent="0.3">
      <c r="A796" t="str">
        <f t="shared" si="12"/>
        <v>'RTR2015Curative50-69'</v>
      </c>
      <c r="B796">
        <v>2015</v>
      </c>
      <c r="C796" t="s">
        <v>268</v>
      </c>
      <c r="D796" t="s">
        <v>7</v>
      </c>
      <c r="E796" t="s">
        <v>627</v>
      </c>
      <c r="F796">
        <v>352</v>
      </c>
      <c r="G796">
        <v>5</v>
      </c>
      <c r="H796" t="str">
        <f>INDEX(Bar_data!$A$3:$B$140,MATCH(C796,Bar_data!$A$3:$A$140,FALSE),2)</f>
        <v>Trust111</v>
      </c>
      <c r="I796" t="str">
        <f>INDEX(TrustCAHUB_map!$A$2:$D$139,MATCH($C796,TrustCAHUB_map!$A$2:$A$139,FALSE),3)</f>
        <v>North East and Cumbria</v>
      </c>
      <c r="J796" t="str">
        <f>INDEX(TrustCAHUB_map!$A$2:$D$139,MATCH($C796,TrustCAHUB_map!$A$2:$A$139,FALSE),4)</f>
        <v>North East</v>
      </c>
    </row>
    <row r="797" spans="1:10" x14ac:dyDescent="0.3">
      <c r="A797" t="str">
        <f t="shared" si="12"/>
        <v>'RTR2015Not assigned50-69'</v>
      </c>
      <c r="B797">
        <v>2015</v>
      </c>
      <c r="C797" t="s">
        <v>268</v>
      </c>
      <c r="D797" t="s">
        <v>477</v>
      </c>
      <c r="E797" t="s">
        <v>627</v>
      </c>
      <c r="F797">
        <v>1</v>
      </c>
      <c r="G797">
        <v>0</v>
      </c>
      <c r="H797" t="str">
        <f>INDEX(Bar_data!$A$3:$B$140,MATCH(C797,Bar_data!$A$3:$A$140,FALSE),2)</f>
        <v>Trust111</v>
      </c>
      <c r="I797" t="str">
        <f>INDEX(TrustCAHUB_map!$A$2:$D$139,MATCH($C797,TrustCAHUB_map!$A$2:$A$139,FALSE),3)</f>
        <v>North East and Cumbria</v>
      </c>
      <c r="J797" t="str">
        <f>INDEX(TrustCAHUB_map!$A$2:$D$139,MATCH($C797,TrustCAHUB_map!$A$2:$A$139,FALSE),4)</f>
        <v>North East</v>
      </c>
    </row>
    <row r="798" spans="1:10" x14ac:dyDescent="0.3">
      <c r="A798" t="str">
        <f t="shared" si="12"/>
        <v>'RTR2015Palliative50-69'</v>
      </c>
      <c r="B798">
        <v>2015</v>
      </c>
      <c r="C798" t="s">
        <v>268</v>
      </c>
      <c r="D798" t="s">
        <v>8</v>
      </c>
      <c r="E798" t="s">
        <v>627</v>
      </c>
      <c r="F798">
        <v>335</v>
      </c>
      <c r="G798">
        <v>22</v>
      </c>
      <c r="H798" t="str">
        <f>INDEX(Bar_data!$A$3:$B$140,MATCH(C798,Bar_data!$A$3:$A$140,FALSE),2)</f>
        <v>Trust111</v>
      </c>
      <c r="I798" t="str">
        <f>INDEX(TrustCAHUB_map!$A$2:$D$139,MATCH($C798,TrustCAHUB_map!$A$2:$A$139,FALSE),3)</f>
        <v>North East and Cumbria</v>
      </c>
      <c r="J798" t="str">
        <f>INDEX(TrustCAHUB_map!$A$2:$D$139,MATCH($C798,TrustCAHUB_map!$A$2:$A$139,FALSE),4)</f>
        <v>North East</v>
      </c>
    </row>
    <row r="799" spans="1:10" x14ac:dyDescent="0.3">
      <c r="A799" t="str">
        <f t="shared" si="12"/>
        <v>'RTR2015Palliative70+'</v>
      </c>
      <c r="B799">
        <v>2015</v>
      </c>
      <c r="C799" t="s">
        <v>268</v>
      </c>
      <c r="D799" t="s">
        <v>8</v>
      </c>
      <c r="E799" t="s">
        <v>628</v>
      </c>
      <c r="F799">
        <v>251</v>
      </c>
      <c r="G799">
        <v>16</v>
      </c>
      <c r="H799" t="str">
        <f>INDEX(Bar_data!$A$3:$B$140,MATCH(C799,Bar_data!$A$3:$A$140,FALSE),2)</f>
        <v>Trust111</v>
      </c>
      <c r="I799" t="str">
        <f>INDEX(TrustCAHUB_map!$A$2:$D$139,MATCH($C799,TrustCAHUB_map!$A$2:$A$139,FALSE),3)</f>
        <v>North East and Cumbria</v>
      </c>
      <c r="J799" t="str">
        <f>INDEX(TrustCAHUB_map!$A$2:$D$139,MATCH($C799,TrustCAHUB_map!$A$2:$A$139,FALSE),4)</f>
        <v>North East</v>
      </c>
    </row>
    <row r="800" spans="1:10" x14ac:dyDescent="0.3">
      <c r="A800" t="str">
        <f t="shared" si="12"/>
        <v>'RTR2015Curative70+'</v>
      </c>
      <c r="B800">
        <v>2015</v>
      </c>
      <c r="C800" t="s">
        <v>268</v>
      </c>
      <c r="D800" t="s">
        <v>7</v>
      </c>
      <c r="E800" t="s">
        <v>628</v>
      </c>
      <c r="F800">
        <v>176</v>
      </c>
      <c r="G800">
        <v>7</v>
      </c>
      <c r="H800" t="str">
        <f>INDEX(Bar_data!$A$3:$B$140,MATCH(C800,Bar_data!$A$3:$A$140,FALSE),2)</f>
        <v>Trust111</v>
      </c>
      <c r="I800" t="str">
        <f>INDEX(TrustCAHUB_map!$A$2:$D$139,MATCH($C800,TrustCAHUB_map!$A$2:$A$139,FALSE),3)</f>
        <v>North East and Cumbria</v>
      </c>
      <c r="J800" t="str">
        <f>INDEX(TrustCAHUB_map!$A$2:$D$139,MATCH($C800,TrustCAHUB_map!$A$2:$A$139,FALSE),4)</f>
        <v>North East</v>
      </c>
    </row>
    <row r="801" spans="1:10" x14ac:dyDescent="0.3">
      <c r="A801" t="str">
        <f t="shared" si="12"/>
        <v>'RTR2015Not assigned70+'</v>
      </c>
      <c r="B801">
        <v>2015</v>
      </c>
      <c r="C801" t="s">
        <v>268</v>
      </c>
      <c r="D801" t="s">
        <v>477</v>
      </c>
      <c r="E801" t="s">
        <v>628</v>
      </c>
      <c r="F801">
        <v>1</v>
      </c>
      <c r="G801">
        <v>0</v>
      </c>
      <c r="H801" t="str">
        <f>INDEX(Bar_data!$A$3:$B$140,MATCH(C801,Bar_data!$A$3:$A$140,FALSE),2)</f>
        <v>Trust111</v>
      </c>
      <c r="I801" t="str">
        <f>INDEX(TrustCAHUB_map!$A$2:$D$139,MATCH($C801,TrustCAHUB_map!$A$2:$A$139,FALSE),3)</f>
        <v>North East and Cumbria</v>
      </c>
      <c r="J801" t="str">
        <f>INDEX(TrustCAHUB_map!$A$2:$D$139,MATCH($C801,TrustCAHUB_map!$A$2:$A$139,FALSE),4)</f>
        <v>North East</v>
      </c>
    </row>
    <row r="802" spans="1:10" x14ac:dyDescent="0.3">
      <c r="A802" t="str">
        <f t="shared" si="12"/>
        <v>'RTX2015Curative18-49'</v>
      </c>
      <c r="B802">
        <v>2015</v>
      </c>
      <c r="C802" t="s">
        <v>269</v>
      </c>
      <c r="D802" t="s">
        <v>7</v>
      </c>
      <c r="E802" t="s">
        <v>153</v>
      </c>
      <c r="F802">
        <v>42</v>
      </c>
      <c r="G802">
        <v>0</v>
      </c>
      <c r="H802" t="str">
        <f>INDEX(Bar_data!$A$3:$B$140,MATCH(C802,Bar_data!$A$3:$A$140,FALSE),2)</f>
        <v>Trust112</v>
      </c>
      <c r="I802" t="str">
        <f>INDEX(TrustCAHUB_map!$A$2:$D$139,MATCH($C802,TrustCAHUB_map!$A$2:$A$139,FALSE),3)</f>
        <v>Lancashire and South Cumbria</v>
      </c>
      <c r="J802" t="str">
        <f>INDEX(TrustCAHUB_map!$A$2:$D$139,MATCH($C802,TrustCAHUB_map!$A$2:$A$139,FALSE),4)</f>
        <v>North West</v>
      </c>
    </row>
    <row r="803" spans="1:10" x14ac:dyDescent="0.3">
      <c r="A803" t="str">
        <f t="shared" si="12"/>
        <v>'RTX2015Not assigned18-49'</v>
      </c>
      <c r="B803">
        <v>2015</v>
      </c>
      <c r="C803" t="s">
        <v>269</v>
      </c>
      <c r="D803" t="s">
        <v>477</v>
      </c>
      <c r="E803" t="s">
        <v>153</v>
      </c>
      <c r="F803">
        <v>25</v>
      </c>
      <c r="G803">
        <v>2</v>
      </c>
      <c r="H803" t="str">
        <f>INDEX(Bar_data!$A$3:$B$140,MATCH(C803,Bar_data!$A$3:$A$140,FALSE),2)</f>
        <v>Trust112</v>
      </c>
      <c r="I803" t="str">
        <f>INDEX(TrustCAHUB_map!$A$2:$D$139,MATCH($C803,TrustCAHUB_map!$A$2:$A$139,FALSE),3)</f>
        <v>Lancashire and South Cumbria</v>
      </c>
      <c r="J803" t="str">
        <f>INDEX(TrustCAHUB_map!$A$2:$D$139,MATCH($C803,TrustCAHUB_map!$A$2:$A$139,FALSE),4)</f>
        <v>North West</v>
      </c>
    </row>
    <row r="804" spans="1:10" x14ac:dyDescent="0.3">
      <c r="A804" t="str">
        <f t="shared" si="12"/>
        <v>'RTX2015Palliative18-49'</v>
      </c>
      <c r="B804">
        <v>2015</v>
      </c>
      <c r="C804" t="s">
        <v>269</v>
      </c>
      <c r="D804" t="s">
        <v>8</v>
      </c>
      <c r="E804" t="s">
        <v>153</v>
      </c>
      <c r="F804">
        <v>27</v>
      </c>
      <c r="G804">
        <v>1</v>
      </c>
      <c r="H804" t="str">
        <f>INDEX(Bar_data!$A$3:$B$140,MATCH(C804,Bar_data!$A$3:$A$140,FALSE),2)</f>
        <v>Trust112</v>
      </c>
      <c r="I804" t="str">
        <f>INDEX(TrustCAHUB_map!$A$2:$D$139,MATCH($C804,TrustCAHUB_map!$A$2:$A$139,FALSE),3)</f>
        <v>Lancashire and South Cumbria</v>
      </c>
      <c r="J804" t="str">
        <f>INDEX(TrustCAHUB_map!$A$2:$D$139,MATCH($C804,TrustCAHUB_map!$A$2:$A$139,FALSE),4)</f>
        <v>North West</v>
      </c>
    </row>
    <row r="805" spans="1:10" x14ac:dyDescent="0.3">
      <c r="A805" t="str">
        <f t="shared" si="12"/>
        <v>'RTX2015Curative50-69'</v>
      </c>
      <c r="B805">
        <v>2015</v>
      </c>
      <c r="C805" t="s">
        <v>269</v>
      </c>
      <c r="D805" t="s">
        <v>7</v>
      </c>
      <c r="E805" t="s">
        <v>627</v>
      </c>
      <c r="F805">
        <v>98</v>
      </c>
      <c r="G805">
        <v>0</v>
      </c>
      <c r="H805" t="str">
        <f>INDEX(Bar_data!$A$3:$B$140,MATCH(C805,Bar_data!$A$3:$A$140,FALSE),2)</f>
        <v>Trust112</v>
      </c>
      <c r="I805" t="str">
        <f>INDEX(TrustCAHUB_map!$A$2:$D$139,MATCH($C805,TrustCAHUB_map!$A$2:$A$139,FALSE),3)</f>
        <v>Lancashire and South Cumbria</v>
      </c>
      <c r="J805" t="str">
        <f>INDEX(TrustCAHUB_map!$A$2:$D$139,MATCH($C805,TrustCAHUB_map!$A$2:$A$139,FALSE),4)</f>
        <v>North West</v>
      </c>
    </row>
    <row r="806" spans="1:10" x14ac:dyDescent="0.3">
      <c r="A806" t="str">
        <f t="shared" si="12"/>
        <v>'RTX2015Palliative50-69'</v>
      </c>
      <c r="B806">
        <v>2015</v>
      </c>
      <c r="C806" t="s">
        <v>269</v>
      </c>
      <c r="D806" t="s">
        <v>8</v>
      </c>
      <c r="E806" t="s">
        <v>627</v>
      </c>
      <c r="F806">
        <v>154</v>
      </c>
      <c r="G806">
        <v>8</v>
      </c>
      <c r="H806" t="str">
        <f>INDEX(Bar_data!$A$3:$B$140,MATCH(C806,Bar_data!$A$3:$A$140,FALSE),2)</f>
        <v>Trust112</v>
      </c>
      <c r="I806" t="str">
        <f>INDEX(TrustCAHUB_map!$A$2:$D$139,MATCH($C806,TrustCAHUB_map!$A$2:$A$139,FALSE),3)</f>
        <v>Lancashire and South Cumbria</v>
      </c>
      <c r="J806" t="str">
        <f>INDEX(TrustCAHUB_map!$A$2:$D$139,MATCH($C806,TrustCAHUB_map!$A$2:$A$139,FALSE),4)</f>
        <v>North West</v>
      </c>
    </row>
    <row r="807" spans="1:10" x14ac:dyDescent="0.3">
      <c r="A807" t="str">
        <f t="shared" si="12"/>
        <v>'RTX2015Not assigned50-69'</v>
      </c>
      <c r="B807">
        <v>2015</v>
      </c>
      <c r="C807" t="s">
        <v>269</v>
      </c>
      <c r="D807" t="s">
        <v>477</v>
      </c>
      <c r="E807" t="s">
        <v>627</v>
      </c>
      <c r="F807">
        <v>134</v>
      </c>
      <c r="G807">
        <v>2</v>
      </c>
      <c r="H807" t="str">
        <f>INDEX(Bar_data!$A$3:$B$140,MATCH(C807,Bar_data!$A$3:$A$140,FALSE),2)</f>
        <v>Trust112</v>
      </c>
      <c r="I807" t="str">
        <f>INDEX(TrustCAHUB_map!$A$2:$D$139,MATCH($C807,TrustCAHUB_map!$A$2:$A$139,FALSE),3)</f>
        <v>Lancashire and South Cumbria</v>
      </c>
      <c r="J807" t="str">
        <f>INDEX(TrustCAHUB_map!$A$2:$D$139,MATCH($C807,TrustCAHUB_map!$A$2:$A$139,FALSE),4)</f>
        <v>North West</v>
      </c>
    </row>
    <row r="808" spans="1:10" x14ac:dyDescent="0.3">
      <c r="A808" t="str">
        <f t="shared" si="12"/>
        <v>'RTX2015Not assigned70+'</v>
      </c>
      <c r="B808">
        <v>2015</v>
      </c>
      <c r="C808" t="s">
        <v>269</v>
      </c>
      <c r="D808" t="s">
        <v>477</v>
      </c>
      <c r="E808" t="s">
        <v>628</v>
      </c>
      <c r="F808">
        <v>145</v>
      </c>
      <c r="G808">
        <v>7</v>
      </c>
      <c r="H808" t="str">
        <f>INDEX(Bar_data!$A$3:$B$140,MATCH(C808,Bar_data!$A$3:$A$140,FALSE),2)</f>
        <v>Trust112</v>
      </c>
      <c r="I808" t="str">
        <f>INDEX(TrustCAHUB_map!$A$2:$D$139,MATCH($C808,TrustCAHUB_map!$A$2:$A$139,FALSE),3)</f>
        <v>Lancashire and South Cumbria</v>
      </c>
      <c r="J808" t="str">
        <f>INDEX(TrustCAHUB_map!$A$2:$D$139,MATCH($C808,TrustCAHUB_map!$A$2:$A$139,FALSE),4)</f>
        <v>North West</v>
      </c>
    </row>
    <row r="809" spans="1:10" x14ac:dyDescent="0.3">
      <c r="A809" t="str">
        <f t="shared" si="12"/>
        <v>'RTX2015Curative70+'</v>
      </c>
      <c r="B809">
        <v>2015</v>
      </c>
      <c r="C809" t="s">
        <v>269</v>
      </c>
      <c r="D809" t="s">
        <v>7</v>
      </c>
      <c r="E809" t="s">
        <v>628</v>
      </c>
      <c r="F809">
        <v>49</v>
      </c>
      <c r="G809">
        <v>3</v>
      </c>
      <c r="H809" t="str">
        <f>INDEX(Bar_data!$A$3:$B$140,MATCH(C809,Bar_data!$A$3:$A$140,FALSE),2)</f>
        <v>Trust112</v>
      </c>
      <c r="I809" t="str">
        <f>INDEX(TrustCAHUB_map!$A$2:$D$139,MATCH($C809,TrustCAHUB_map!$A$2:$A$139,FALSE),3)</f>
        <v>Lancashire and South Cumbria</v>
      </c>
      <c r="J809" t="str">
        <f>INDEX(TrustCAHUB_map!$A$2:$D$139,MATCH($C809,TrustCAHUB_map!$A$2:$A$139,FALSE),4)</f>
        <v>North West</v>
      </c>
    </row>
    <row r="810" spans="1:10" x14ac:dyDescent="0.3">
      <c r="A810" t="str">
        <f t="shared" si="12"/>
        <v>'RTX2015Palliative70+'</v>
      </c>
      <c r="B810">
        <v>2015</v>
      </c>
      <c r="C810" t="s">
        <v>269</v>
      </c>
      <c r="D810" t="s">
        <v>8</v>
      </c>
      <c r="E810" t="s">
        <v>628</v>
      </c>
      <c r="F810">
        <v>165</v>
      </c>
      <c r="G810">
        <v>11</v>
      </c>
      <c r="H810" t="str">
        <f>INDEX(Bar_data!$A$3:$B$140,MATCH(C810,Bar_data!$A$3:$A$140,FALSE),2)</f>
        <v>Trust112</v>
      </c>
      <c r="I810" t="str">
        <f>INDEX(TrustCAHUB_map!$A$2:$D$139,MATCH($C810,TrustCAHUB_map!$A$2:$A$139,FALSE),3)</f>
        <v>Lancashire and South Cumbria</v>
      </c>
      <c r="J810" t="str">
        <f>INDEX(TrustCAHUB_map!$A$2:$D$139,MATCH($C810,TrustCAHUB_map!$A$2:$A$139,FALSE),4)</f>
        <v>North West</v>
      </c>
    </row>
    <row r="811" spans="1:10" x14ac:dyDescent="0.3">
      <c r="A811" t="str">
        <f t="shared" si="12"/>
        <v>'RVJ2015Palliative18-49'</v>
      </c>
      <c r="B811">
        <v>2015</v>
      </c>
      <c r="C811" t="s">
        <v>270</v>
      </c>
      <c r="D811" t="s">
        <v>8</v>
      </c>
      <c r="E811" t="s">
        <v>153</v>
      </c>
      <c r="F811">
        <v>1</v>
      </c>
      <c r="G811">
        <v>0</v>
      </c>
      <c r="H811" t="str">
        <f>INDEX(Bar_data!$A$3:$B$140,MATCH(C811,Bar_data!$A$3:$A$140,FALSE),2)</f>
        <v>Trust113</v>
      </c>
      <c r="I811" t="str">
        <f>INDEX(TrustCAHUB_map!$A$2:$D$139,MATCH($C811,TrustCAHUB_map!$A$2:$A$139,FALSE),3)</f>
        <v>Somerset, Wiltshire, Avon and Gloucester</v>
      </c>
      <c r="J811" t="str">
        <f>INDEX(TrustCAHUB_map!$A$2:$D$139,MATCH($C811,TrustCAHUB_map!$A$2:$A$139,FALSE),4)</f>
        <v>South West</v>
      </c>
    </row>
    <row r="812" spans="1:10" x14ac:dyDescent="0.3">
      <c r="A812" t="str">
        <f t="shared" si="12"/>
        <v>'RVJ2015Curative18-49'</v>
      </c>
      <c r="B812">
        <v>2015</v>
      </c>
      <c r="C812" t="s">
        <v>270</v>
      </c>
      <c r="D812" t="s">
        <v>7</v>
      </c>
      <c r="E812" t="s">
        <v>153</v>
      </c>
      <c r="F812">
        <v>6</v>
      </c>
      <c r="G812">
        <v>0</v>
      </c>
      <c r="H812" t="str">
        <f>INDEX(Bar_data!$A$3:$B$140,MATCH(C812,Bar_data!$A$3:$A$140,FALSE),2)</f>
        <v>Trust113</v>
      </c>
      <c r="I812" t="str">
        <f>INDEX(TrustCAHUB_map!$A$2:$D$139,MATCH($C812,TrustCAHUB_map!$A$2:$A$139,FALSE),3)</f>
        <v>Somerset, Wiltshire, Avon and Gloucester</v>
      </c>
      <c r="J812" t="str">
        <f>INDEX(TrustCAHUB_map!$A$2:$D$139,MATCH($C812,TrustCAHUB_map!$A$2:$A$139,FALSE),4)</f>
        <v>South West</v>
      </c>
    </row>
    <row r="813" spans="1:10" x14ac:dyDescent="0.3">
      <c r="A813" t="str">
        <f t="shared" si="12"/>
        <v>'RVJ2015Not assigned18-49'</v>
      </c>
      <c r="B813">
        <v>2015</v>
      </c>
      <c r="C813" t="s">
        <v>270</v>
      </c>
      <c r="D813" t="s">
        <v>477</v>
      </c>
      <c r="E813" t="s">
        <v>153</v>
      </c>
      <c r="F813">
        <v>3</v>
      </c>
      <c r="G813">
        <v>0</v>
      </c>
      <c r="H813" t="str">
        <f>INDEX(Bar_data!$A$3:$B$140,MATCH(C813,Bar_data!$A$3:$A$140,FALSE),2)</f>
        <v>Trust113</v>
      </c>
      <c r="I813" t="str">
        <f>INDEX(TrustCAHUB_map!$A$2:$D$139,MATCH($C813,TrustCAHUB_map!$A$2:$A$139,FALSE),3)</f>
        <v>Somerset, Wiltshire, Avon and Gloucester</v>
      </c>
      <c r="J813" t="str">
        <f>INDEX(TrustCAHUB_map!$A$2:$D$139,MATCH($C813,TrustCAHUB_map!$A$2:$A$139,FALSE),4)</f>
        <v>South West</v>
      </c>
    </row>
    <row r="814" spans="1:10" x14ac:dyDescent="0.3">
      <c r="A814" t="str">
        <f t="shared" si="12"/>
        <v>'RVJ2015Palliative50-69'</v>
      </c>
      <c r="B814">
        <v>2015</v>
      </c>
      <c r="C814" t="s">
        <v>270</v>
      </c>
      <c r="D814" t="s">
        <v>8</v>
      </c>
      <c r="E814" t="s">
        <v>627</v>
      </c>
      <c r="F814">
        <v>7</v>
      </c>
      <c r="G814">
        <v>0</v>
      </c>
      <c r="H814" t="str">
        <f>INDEX(Bar_data!$A$3:$B$140,MATCH(C814,Bar_data!$A$3:$A$140,FALSE),2)</f>
        <v>Trust113</v>
      </c>
      <c r="I814" t="str">
        <f>INDEX(TrustCAHUB_map!$A$2:$D$139,MATCH($C814,TrustCAHUB_map!$A$2:$A$139,FALSE),3)</f>
        <v>Somerset, Wiltshire, Avon and Gloucester</v>
      </c>
      <c r="J814" t="str">
        <f>INDEX(TrustCAHUB_map!$A$2:$D$139,MATCH($C814,TrustCAHUB_map!$A$2:$A$139,FALSE),4)</f>
        <v>South West</v>
      </c>
    </row>
    <row r="815" spans="1:10" x14ac:dyDescent="0.3">
      <c r="A815" t="str">
        <f t="shared" si="12"/>
        <v>'RVJ2015Not assigned50-69'</v>
      </c>
      <c r="B815">
        <v>2015</v>
      </c>
      <c r="C815" t="s">
        <v>270</v>
      </c>
      <c r="D815" t="s">
        <v>477</v>
      </c>
      <c r="E815" t="s">
        <v>627</v>
      </c>
      <c r="F815">
        <v>19</v>
      </c>
      <c r="G815">
        <v>1</v>
      </c>
      <c r="H815" t="str">
        <f>INDEX(Bar_data!$A$3:$B$140,MATCH(C815,Bar_data!$A$3:$A$140,FALSE),2)</f>
        <v>Trust113</v>
      </c>
      <c r="I815" t="str">
        <f>INDEX(TrustCAHUB_map!$A$2:$D$139,MATCH($C815,TrustCAHUB_map!$A$2:$A$139,FALSE),3)</f>
        <v>Somerset, Wiltshire, Avon and Gloucester</v>
      </c>
      <c r="J815" t="str">
        <f>INDEX(TrustCAHUB_map!$A$2:$D$139,MATCH($C815,TrustCAHUB_map!$A$2:$A$139,FALSE),4)</f>
        <v>South West</v>
      </c>
    </row>
    <row r="816" spans="1:10" x14ac:dyDescent="0.3">
      <c r="A816" t="str">
        <f t="shared" si="12"/>
        <v>'RVJ2015Curative50-69'</v>
      </c>
      <c r="B816">
        <v>2015</v>
      </c>
      <c r="C816" t="s">
        <v>270</v>
      </c>
      <c r="D816" t="s">
        <v>7</v>
      </c>
      <c r="E816" t="s">
        <v>627</v>
      </c>
      <c r="F816">
        <v>19</v>
      </c>
      <c r="G816">
        <v>1</v>
      </c>
      <c r="H816" t="str">
        <f>INDEX(Bar_data!$A$3:$B$140,MATCH(C816,Bar_data!$A$3:$A$140,FALSE),2)</f>
        <v>Trust113</v>
      </c>
      <c r="I816" t="str">
        <f>INDEX(TrustCAHUB_map!$A$2:$D$139,MATCH($C816,TrustCAHUB_map!$A$2:$A$139,FALSE),3)</f>
        <v>Somerset, Wiltshire, Avon and Gloucester</v>
      </c>
      <c r="J816" t="str">
        <f>INDEX(TrustCAHUB_map!$A$2:$D$139,MATCH($C816,TrustCAHUB_map!$A$2:$A$139,FALSE),4)</f>
        <v>South West</v>
      </c>
    </row>
    <row r="817" spans="1:10" x14ac:dyDescent="0.3">
      <c r="A817" t="str">
        <f t="shared" si="12"/>
        <v>'RVJ2015Palliative70+'</v>
      </c>
      <c r="B817">
        <v>2015</v>
      </c>
      <c r="C817" t="s">
        <v>270</v>
      </c>
      <c r="D817" t="s">
        <v>8</v>
      </c>
      <c r="E817" t="s">
        <v>628</v>
      </c>
      <c r="F817">
        <v>6</v>
      </c>
      <c r="G817">
        <v>0</v>
      </c>
      <c r="H817" t="str">
        <f>INDEX(Bar_data!$A$3:$B$140,MATCH(C817,Bar_data!$A$3:$A$140,FALSE),2)</f>
        <v>Trust113</v>
      </c>
      <c r="I817" t="str">
        <f>INDEX(TrustCAHUB_map!$A$2:$D$139,MATCH($C817,TrustCAHUB_map!$A$2:$A$139,FALSE),3)</f>
        <v>Somerset, Wiltshire, Avon and Gloucester</v>
      </c>
      <c r="J817" t="str">
        <f>INDEX(TrustCAHUB_map!$A$2:$D$139,MATCH($C817,TrustCAHUB_map!$A$2:$A$139,FALSE),4)</f>
        <v>South West</v>
      </c>
    </row>
    <row r="818" spans="1:10" x14ac:dyDescent="0.3">
      <c r="A818" t="str">
        <f t="shared" si="12"/>
        <v>'RVJ2015Not assigned70+'</v>
      </c>
      <c r="B818">
        <v>2015</v>
      </c>
      <c r="C818" t="s">
        <v>270</v>
      </c>
      <c r="D818" t="s">
        <v>477</v>
      </c>
      <c r="E818" t="s">
        <v>628</v>
      </c>
      <c r="F818">
        <v>22</v>
      </c>
      <c r="G818">
        <v>1</v>
      </c>
      <c r="H818" t="str">
        <f>INDEX(Bar_data!$A$3:$B$140,MATCH(C818,Bar_data!$A$3:$A$140,FALSE),2)</f>
        <v>Trust113</v>
      </c>
      <c r="I818" t="str">
        <f>INDEX(TrustCAHUB_map!$A$2:$D$139,MATCH($C818,TrustCAHUB_map!$A$2:$A$139,FALSE),3)</f>
        <v>Somerset, Wiltshire, Avon and Gloucester</v>
      </c>
      <c r="J818" t="str">
        <f>INDEX(TrustCAHUB_map!$A$2:$D$139,MATCH($C818,TrustCAHUB_map!$A$2:$A$139,FALSE),4)</f>
        <v>South West</v>
      </c>
    </row>
    <row r="819" spans="1:10" x14ac:dyDescent="0.3">
      <c r="A819" t="str">
        <f t="shared" si="12"/>
        <v>'RVJ2015Curative70+'</v>
      </c>
      <c r="B819">
        <v>2015</v>
      </c>
      <c r="C819" t="s">
        <v>270</v>
      </c>
      <c r="D819" t="s">
        <v>7</v>
      </c>
      <c r="E819" t="s">
        <v>628</v>
      </c>
      <c r="F819">
        <v>13</v>
      </c>
      <c r="G819">
        <v>1</v>
      </c>
      <c r="H819" t="str">
        <f>INDEX(Bar_data!$A$3:$B$140,MATCH(C819,Bar_data!$A$3:$A$140,FALSE),2)</f>
        <v>Trust113</v>
      </c>
      <c r="I819" t="str">
        <f>INDEX(TrustCAHUB_map!$A$2:$D$139,MATCH($C819,TrustCAHUB_map!$A$2:$A$139,FALSE),3)</f>
        <v>Somerset, Wiltshire, Avon and Gloucester</v>
      </c>
      <c r="J819" t="str">
        <f>INDEX(TrustCAHUB_map!$A$2:$D$139,MATCH($C819,TrustCAHUB_map!$A$2:$A$139,FALSE),4)</f>
        <v>South West</v>
      </c>
    </row>
    <row r="820" spans="1:10" x14ac:dyDescent="0.3">
      <c r="A820" t="str">
        <f t="shared" si="12"/>
        <v>'RVR2015Not assigned18-49'</v>
      </c>
      <c r="B820">
        <v>2015</v>
      </c>
      <c r="C820" t="s">
        <v>271</v>
      </c>
      <c r="D820" t="s">
        <v>477</v>
      </c>
      <c r="E820" t="s">
        <v>153</v>
      </c>
      <c r="F820">
        <v>6</v>
      </c>
      <c r="G820">
        <v>0</v>
      </c>
      <c r="H820" t="str">
        <f>INDEX(Bar_data!$A$3:$B$140,MATCH(C820,Bar_data!$A$3:$A$140,FALSE),2)</f>
        <v>Trust114</v>
      </c>
      <c r="I820" t="str">
        <f>INDEX(TrustCAHUB_map!$A$2:$D$139,MATCH($C820,TrustCAHUB_map!$A$2:$A$139,FALSE),3)</f>
        <v>North West and South West London</v>
      </c>
      <c r="J820" t="str">
        <f>INDEX(TrustCAHUB_map!$A$2:$D$139,MATCH($C820,TrustCAHUB_map!$A$2:$A$139,FALSE),4)</f>
        <v>London</v>
      </c>
    </row>
    <row r="821" spans="1:10" x14ac:dyDescent="0.3">
      <c r="A821" t="str">
        <f t="shared" si="12"/>
        <v>'RVR2015Curative18-49'</v>
      </c>
      <c r="B821">
        <v>2015</v>
      </c>
      <c r="C821" t="s">
        <v>271</v>
      </c>
      <c r="D821" t="s">
        <v>7</v>
      </c>
      <c r="E821" t="s">
        <v>153</v>
      </c>
      <c r="F821">
        <v>3</v>
      </c>
      <c r="G821">
        <v>0</v>
      </c>
      <c r="H821" t="str">
        <f>INDEX(Bar_data!$A$3:$B$140,MATCH(C821,Bar_data!$A$3:$A$140,FALSE),2)</f>
        <v>Trust114</v>
      </c>
      <c r="I821" t="str">
        <f>INDEX(TrustCAHUB_map!$A$2:$D$139,MATCH($C821,TrustCAHUB_map!$A$2:$A$139,FALSE),3)</f>
        <v>North West and South West London</v>
      </c>
      <c r="J821" t="str">
        <f>INDEX(TrustCAHUB_map!$A$2:$D$139,MATCH($C821,TrustCAHUB_map!$A$2:$A$139,FALSE),4)</f>
        <v>London</v>
      </c>
    </row>
    <row r="822" spans="1:10" x14ac:dyDescent="0.3">
      <c r="A822" t="str">
        <f t="shared" si="12"/>
        <v>'RVR2015Curative50-69'</v>
      </c>
      <c r="B822">
        <v>2015</v>
      </c>
      <c r="C822" t="s">
        <v>271</v>
      </c>
      <c r="D822" t="s">
        <v>7</v>
      </c>
      <c r="E822" t="s">
        <v>627</v>
      </c>
      <c r="F822">
        <v>11</v>
      </c>
      <c r="G822">
        <v>0</v>
      </c>
      <c r="H822" t="str">
        <f>INDEX(Bar_data!$A$3:$B$140,MATCH(C822,Bar_data!$A$3:$A$140,FALSE),2)</f>
        <v>Trust114</v>
      </c>
      <c r="I822" t="str">
        <f>INDEX(TrustCAHUB_map!$A$2:$D$139,MATCH($C822,TrustCAHUB_map!$A$2:$A$139,FALSE),3)</f>
        <v>North West and South West London</v>
      </c>
      <c r="J822" t="str">
        <f>INDEX(TrustCAHUB_map!$A$2:$D$139,MATCH($C822,TrustCAHUB_map!$A$2:$A$139,FALSE),4)</f>
        <v>London</v>
      </c>
    </row>
    <row r="823" spans="1:10" x14ac:dyDescent="0.3">
      <c r="A823" t="str">
        <f t="shared" si="12"/>
        <v>'RVR2015Not assigned50-69'</v>
      </c>
      <c r="B823">
        <v>2015</v>
      </c>
      <c r="C823" t="s">
        <v>271</v>
      </c>
      <c r="D823" t="s">
        <v>477</v>
      </c>
      <c r="E823" t="s">
        <v>627</v>
      </c>
      <c r="F823">
        <v>26</v>
      </c>
      <c r="G823">
        <v>2</v>
      </c>
      <c r="H823" t="str">
        <f>INDEX(Bar_data!$A$3:$B$140,MATCH(C823,Bar_data!$A$3:$A$140,FALSE),2)</f>
        <v>Trust114</v>
      </c>
      <c r="I823" t="str">
        <f>INDEX(TrustCAHUB_map!$A$2:$D$139,MATCH($C823,TrustCAHUB_map!$A$2:$A$139,FALSE),3)</f>
        <v>North West and South West London</v>
      </c>
      <c r="J823" t="str">
        <f>INDEX(TrustCAHUB_map!$A$2:$D$139,MATCH($C823,TrustCAHUB_map!$A$2:$A$139,FALSE),4)</f>
        <v>London</v>
      </c>
    </row>
    <row r="824" spans="1:10" x14ac:dyDescent="0.3">
      <c r="A824" t="str">
        <f t="shared" si="12"/>
        <v>'RVR2015Curative70+'</v>
      </c>
      <c r="B824">
        <v>2015</v>
      </c>
      <c r="C824" t="s">
        <v>271</v>
      </c>
      <c r="D824" t="s">
        <v>7</v>
      </c>
      <c r="E824" t="s">
        <v>628</v>
      </c>
      <c r="F824">
        <v>22</v>
      </c>
      <c r="G824">
        <v>0</v>
      </c>
      <c r="H824" t="str">
        <f>INDEX(Bar_data!$A$3:$B$140,MATCH(C824,Bar_data!$A$3:$A$140,FALSE),2)</f>
        <v>Trust114</v>
      </c>
      <c r="I824" t="str">
        <f>INDEX(TrustCAHUB_map!$A$2:$D$139,MATCH($C824,TrustCAHUB_map!$A$2:$A$139,FALSE),3)</f>
        <v>North West and South West London</v>
      </c>
      <c r="J824" t="str">
        <f>INDEX(TrustCAHUB_map!$A$2:$D$139,MATCH($C824,TrustCAHUB_map!$A$2:$A$139,FALSE),4)</f>
        <v>London</v>
      </c>
    </row>
    <row r="825" spans="1:10" x14ac:dyDescent="0.3">
      <c r="A825" t="str">
        <f t="shared" si="12"/>
        <v>'RVR2015Palliative70+'</v>
      </c>
      <c r="B825">
        <v>2015</v>
      </c>
      <c r="C825" t="s">
        <v>271</v>
      </c>
      <c r="D825" t="s">
        <v>8</v>
      </c>
      <c r="E825" t="s">
        <v>628</v>
      </c>
      <c r="F825">
        <v>3</v>
      </c>
      <c r="G825">
        <v>2</v>
      </c>
      <c r="H825" t="str">
        <f>INDEX(Bar_data!$A$3:$B$140,MATCH(C825,Bar_data!$A$3:$A$140,FALSE),2)</f>
        <v>Trust114</v>
      </c>
      <c r="I825" t="str">
        <f>INDEX(TrustCAHUB_map!$A$2:$D$139,MATCH($C825,TrustCAHUB_map!$A$2:$A$139,FALSE),3)</f>
        <v>North West and South West London</v>
      </c>
      <c r="J825" t="str">
        <f>INDEX(TrustCAHUB_map!$A$2:$D$139,MATCH($C825,TrustCAHUB_map!$A$2:$A$139,FALSE),4)</f>
        <v>London</v>
      </c>
    </row>
    <row r="826" spans="1:10" x14ac:dyDescent="0.3">
      <c r="A826" t="str">
        <f t="shared" si="12"/>
        <v>'RVR2015Not assigned70+'</v>
      </c>
      <c r="B826">
        <v>2015</v>
      </c>
      <c r="C826" t="s">
        <v>271</v>
      </c>
      <c r="D826" t="s">
        <v>477</v>
      </c>
      <c r="E826" t="s">
        <v>628</v>
      </c>
      <c r="F826">
        <v>41</v>
      </c>
      <c r="G826">
        <v>8</v>
      </c>
      <c r="H826" t="str">
        <f>INDEX(Bar_data!$A$3:$B$140,MATCH(C826,Bar_data!$A$3:$A$140,FALSE),2)</f>
        <v>Trust114</v>
      </c>
      <c r="I826" t="str">
        <f>INDEX(TrustCAHUB_map!$A$2:$D$139,MATCH($C826,TrustCAHUB_map!$A$2:$A$139,FALSE),3)</f>
        <v>North West and South West London</v>
      </c>
      <c r="J826" t="str">
        <f>INDEX(TrustCAHUB_map!$A$2:$D$139,MATCH($C826,TrustCAHUB_map!$A$2:$A$139,FALSE),4)</f>
        <v>London</v>
      </c>
    </row>
    <row r="827" spans="1:10" x14ac:dyDescent="0.3">
      <c r="A827" t="str">
        <f t="shared" si="12"/>
        <v>'RVV2015Palliative18-49'</v>
      </c>
      <c r="B827">
        <v>2015</v>
      </c>
      <c r="C827" t="s">
        <v>272</v>
      </c>
      <c r="D827" t="s">
        <v>8</v>
      </c>
      <c r="E827" t="s">
        <v>153</v>
      </c>
      <c r="F827">
        <v>45</v>
      </c>
      <c r="G827">
        <v>2</v>
      </c>
      <c r="H827" t="str">
        <f>INDEX(Bar_data!$A$3:$B$140,MATCH(C827,Bar_data!$A$3:$A$140,FALSE),2)</f>
        <v>Trust115</v>
      </c>
      <c r="I827" t="str">
        <f>INDEX(TrustCAHUB_map!$A$2:$D$139,MATCH($C827,TrustCAHUB_map!$A$2:$A$139,FALSE),3)</f>
        <v>Kent and Medway</v>
      </c>
      <c r="J827" t="str">
        <f>INDEX(TrustCAHUB_map!$A$2:$D$139,MATCH($C827,TrustCAHUB_map!$A$2:$A$139,FALSE),4)</f>
        <v>South East</v>
      </c>
    </row>
    <row r="828" spans="1:10" x14ac:dyDescent="0.3">
      <c r="A828" t="str">
        <f t="shared" si="12"/>
        <v>'RVV2015Curative18-49'</v>
      </c>
      <c r="B828">
        <v>2015</v>
      </c>
      <c r="C828" t="s">
        <v>272</v>
      </c>
      <c r="D828" t="s">
        <v>7</v>
      </c>
      <c r="E828" t="s">
        <v>153</v>
      </c>
      <c r="F828">
        <v>130</v>
      </c>
      <c r="G828">
        <v>1</v>
      </c>
      <c r="H828" t="str">
        <f>INDEX(Bar_data!$A$3:$B$140,MATCH(C828,Bar_data!$A$3:$A$140,FALSE),2)</f>
        <v>Trust115</v>
      </c>
      <c r="I828" t="str">
        <f>INDEX(TrustCAHUB_map!$A$2:$D$139,MATCH($C828,TrustCAHUB_map!$A$2:$A$139,FALSE),3)</f>
        <v>Kent and Medway</v>
      </c>
      <c r="J828" t="str">
        <f>INDEX(TrustCAHUB_map!$A$2:$D$139,MATCH($C828,TrustCAHUB_map!$A$2:$A$139,FALSE),4)</f>
        <v>South East</v>
      </c>
    </row>
    <row r="829" spans="1:10" x14ac:dyDescent="0.3">
      <c r="A829" t="str">
        <f t="shared" si="12"/>
        <v>'RVV2015Curative50-69'</v>
      </c>
      <c r="B829">
        <v>2015</v>
      </c>
      <c r="C829" t="s">
        <v>272</v>
      </c>
      <c r="D829" t="s">
        <v>7</v>
      </c>
      <c r="E829" t="s">
        <v>627</v>
      </c>
      <c r="F829">
        <v>353</v>
      </c>
      <c r="G829">
        <v>1</v>
      </c>
      <c r="H829" t="str">
        <f>INDEX(Bar_data!$A$3:$B$140,MATCH(C829,Bar_data!$A$3:$A$140,FALSE),2)</f>
        <v>Trust115</v>
      </c>
      <c r="I829" t="str">
        <f>INDEX(TrustCAHUB_map!$A$2:$D$139,MATCH($C829,TrustCAHUB_map!$A$2:$A$139,FALSE),3)</f>
        <v>Kent and Medway</v>
      </c>
      <c r="J829" t="str">
        <f>INDEX(TrustCAHUB_map!$A$2:$D$139,MATCH($C829,TrustCAHUB_map!$A$2:$A$139,FALSE),4)</f>
        <v>South East</v>
      </c>
    </row>
    <row r="830" spans="1:10" x14ac:dyDescent="0.3">
      <c r="A830" t="str">
        <f t="shared" si="12"/>
        <v>'RVV2015Palliative50-69'</v>
      </c>
      <c r="B830">
        <v>2015</v>
      </c>
      <c r="C830" t="s">
        <v>272</v>
      </c>
      <c r="D830" t="s">
        <v>8</v>
      </c>
      <c r="E830" t="s">
        <v>627</v>
      </c>
      <c r="F830">
        <v>336</v>
      </c>
      <c r="G830">
        <v>38</v>
      </c>
      <c r="H830" t="str">
        <f>INDEX(Bar_data!$A$3:$B$140,MATCH(C830,Bar_data!$A$3:$A$140,FALSE),2)</f>
        <v>Trust115</v>
      </c>
      <c r="I830" t="str">
        <f>INDEX(TrustCAHUB_map!$A$2:$D$139,MATCH($C830,TrustCAHUB_map!$A$2:$A$139,FALSE),3)</f>
        <v>Kent and Medway</v>
      </c>
      <c r="J830" t="str">
        <f>INDEX(TrustCAHUB_map!$A$2:$D$139,MATCH($C830,TrustCAHUB_map!$A$2:$A$139,FALSE),4)</f>
        <v>South East</v>
      </c>
    </row>
    <row r="831" spans="1:10" x14ac:dyDescent="0.3">
      <c r="A831" t="str">
        <f t="shared" si="12"/>
        <v>'RVV2015Palliative70+'</v>
      </c>
      <c r="B831">
        <v>2015</v>
      </c>
      <c r="C831" t="s">
        <v>272</v>
      </c>
      <c r="D831" t="s">
        <v>8</v>
      </c>
      <c r="E831" t="s">
        <v>628</v>
      </c>
      <c r="F831">
        <v>274</v>
      </c>
      <c r="G831">
        <v>22</v>
      </c>
      <c r="H831" t="str">
        <f>INDEX(Bar_data!$A$3:$B$140,MATCH(C831,Bar_data!$A$3:$A$140,FALSE),2)</f>
        <v>Trust115</v>
      </c>
      <c r="I831" t="str">
        <f>INDEX(TrustCAHUB_map!$A$2:$D$139,MATCH($C831,TrustCAHUB_map!$A$2:$A$139,FALSE),3)</f>
        <v>Kent and Medway</v>
      </c>
      <c r="J831" t="str">
        <f>INDEX(TrustCAHUB_map!$A$2:$D$139,MATCH($C831,TrustCAHUB_map!$A$2:$A$139,FALSE),4)</f>
        <v>South East</v>
      </c>
    </row>
    <row r="832" spans="1:10" x14ac:dyDescent="0.3">
      <c r="A832" t="str">
        <f t="shared" si="12"/>
        <v>'RVV2015Curative70+'</v>
      </c>
      <c r="B832">
        <v>2015</v>
      </c>
      <c r="C832" t="s">
        <v>272</v>
      </c>
      <c r="D832" t="s">
        <v>7</v>
      </c>
      <c r="E832" t="s">
        <v>628</v>
      </c>
      <c r="F832">
        <v>225</v>
      </c>
      <c r="G832">
        <v>4</v>
      </c>
      <c r="H832" t="str">
        <f>INDEX(Bar_data!$A$3:$B$140,MATCH(C832,Bar_data!$A$3:$A$140,FALSE),2)</f>
        <v>Trust115</v>
      </c>
      <c r="I832" t="str">
        <f>INDEX(TrustCAHUB_map!$A$2:$D$139,MATCH($C832,TrustCAHUB_map!$A$2:$A$139,FALSE),3)</f>
        <v>Kent and Medway</v>
      </c>
      <c r="J832" t="str">
        <f>INDEX(TrustCAHUB_map!$A$2:$D$139,MATCH($C832,TrustCAHUB_map!$A$2:$A$139,FALSE),4)</f>
        <v>South East</v>
      </c>
    </row>
    <row r="833" spans="1:10" x14ac:dyDescent="0.3">
      <c r="A833" t="str">
        <f t="shared" si="12"/>
        <v>'RVW2015Curative18-49'</v>
      </c>
      <c r="B833">
        <v>2015</v>
      </c>
      <c r="C833" t="s">
        <v>273</v>
      </c>
      <c r="D833" t="s">
        <v>7</v>
      </c>
      <c r="E833" t="s">
        <v>153</v>
      </c>
      <c r="F833">
        <v>33</v>
      </c>
      <c r="G833">
        <v>0</v>
      </c>
      <c r="H833" t="str">
        <f>INDEX(Bar_data!$A$3:$B$140,MATCH(C833,Bar_data!$A$3:$A$140,FALSE),2)</f>
        <v>Trust116</v>
      </c>
      <c r="I833" t="str">
        <f>INDEX(TrustCAHUB_map!$A$2:$D$139,MATCH($C833,TrustCAHUB_map!$A$2:$A$139,FALSE),3)</f>
        <v>North East and Cumbria</v>
      </c>
      <c r="J833" t="str">
        <f>INDEX(TrustCAHUB_map!$A$2:$D$139,MATCH($C833,TrustCAHUB_map!$A$2:$A$139,FALSE),4)</f>
        <v>North East</v>
      </c>
    </row>
    <row r="834" spans="1:10" x14ac:dyDescent="0.3">
      <c r="A834" t="str">
        <f t="shared" si="12"/>
        <v>'RVW2015Palliative18-49'</v>
      </c>
      <c r="B834">
        <v>2015</v>
      </c>
      <c r="C834" t="s">
        <v>273</v>
      </c>
      <c r="D834" t="s">
        <v>8</v>
      </c>
      <c r="E834" t="s">
        <v>153</v>
      </c>
      <c r="F834">
        <v>8</v>
      </c>
      <c r="G834">
        <v>0</v>
      </c>
      <c r="H834" t="str">
        <f>INDEX(Bar_data!$A$3:$B$140,MATCH(C834,Bar_data!$A$3:$A$140,FALSE),2)</f>
        <v>Trust116</v>
      </c>
      <c r="I834" t="str">
        <f>INDEX(TrustCAHUB_map!$A$2:$D$139,MATCH($C834,TrustCAHUB_map!$A$2:$A$139,FALSE),3)</f>
        <v>North East and Cumbria</v>
      </c>
      <c r="J834" t="str">
        <f>INDEX(TrustCAHUB_map!$A$2:$D$139,MATCH($C834,TrustCAHUB_map!$A$2:$A$139,FALSE),4)</f>
        <v>North East</v>
      </c>
    </row>
    <row r="835" spans="1:10" x14ac:dyDescent="0.3">
      <c r="A835" t="str">
        <f t="shared" ref="A835:A898" si="13">"'"&amp;C835&amp;B835&amp;D835&amp;E835&amp;"'"</f>
        <v>'RVW2015Not assigned18-49'</v>
      </c>
      <c r="B835">
        <v>2015</v>
      </c>
      <c r="C835" t="s">
        <v>273</v>
      </c>
      <c r="D835" t="s">
        <v>477</v>
      </c>
      <c r="E835" t="s">
        <v>153</v>
      </c>
      <c r="F835">
        <v>3</v>
      </c>
      <c r="G835">
        <v>0</v>
      </c>
      <c r="H835" t="str">
        <f>INDEX(Bar_data!$A$3:$B$140,MATCH(C835,Bar_data!$A$3:$A$140,FALSE),2)</f>
        <v>Trust116</v>
      </c>
      <c r="I835" t="str">
        <f>INDEX(TrustCAHUB_map!$A$2:$D$139,MATCH($C835,TrustCAHUB_map!$A$2:$A$139,FALSE),3)</f>
        <v>North East and Cumbria</v>
      </c>
      <c r="J835" t="str">
        <f>INDEX(TrustCAHUB_map!$A$2:$D$139,MATCH($C835,TrustCAHUB_map!$A$2:$A$139,FALSE),4)</f>
        <v>North East</v>
      </c>
    </row>
    <row r="836" spans="1:10" x14ac:dyDescent="0.3">
      <c r="A836" t="str">
        <f t="shared" si="13"/>
        <v>'RVW2015Not assigned50-69'</v>
      </c>
      <c r="B836">
        <v>2015</v>
      </c>
      <c r="C836" t="s">
        <v>273</v>
      </c>
      <c r="D836" t="s">
        <v>477</v>
      </c>
      <c r="E836" t="s">
        <v>627</v>
      </c>
      <c r="F836">
        <v>11</v>
      </c>
      <c r="G836">
        <v>0</v>
      </c>
      <c r="H836" t="str">
        <f>INDEX(Bar_data!$A$3:$B$140,MATCH(C836,Bar_data!$A$3:$A$140,FALSE),2)</f>
        <v>Trust116</v>
      </c>
      <c r="I836" t="str">
        <f>INDEX(TrustCAHUB_map!$A$2:$D$139,MATCH($C836,TrustCAHUB_map!$A$2:$A$139,FALSE),3)</f>
        <v>North East and Cumbria</v>
      </c>
      <c r="J836" t="str">
        <f>INDEX(TrustCAHUB_map!$A$2:$D$139,MATCH($C836,TrustCAHUB_map!$A$2:$A$139,FALSE),4)</f>
        <v>North East</v>
      </c>
    </row>
    <row r="837" spans="1:10" x14ac:dyDescent="0.3">
      <c r="A837" t="str">
        <f t="shared" si="13"/>
        <v>'RVW2015Curative50-69'</v>
      </c>
      <c r="B837">
        <v>2015</v>
      </c>
      <c r="C837" t="s">
        <v>273</v>
      </c>
      <c r="D837" t="s">
        <v>7</v>
      </c>
      <c r="E837" t="s">
        <v>627</v>
      </c>
      <c r="F837">
        <v>130</v>
      </c>
      <c r="G837">
        <v>2</v>
      </c>
      <c r="H837" t="str">
        <f>INDEX(Bar_data!$A$3:$B$140,MATCH(C837,Bar_data!$A$3:$A$140,FALSE),2)</f>
        <v>Trust116</v>
      </c>
      <c r="I837" t="str">
        <f>INDEX(TrustCAHUB_map!$A$2:$D$139,MATCH($C837,TrustCAHUB_map!$A$2:$A$139,FALSE),3)</f>
        <v>North East and Cumbria</v>
      </c>
      <c r="J837" t="str">
        <f>INDEX(TrustCAHUB_map!$A$2:$D$139,MATCH($C837,TrustCAHUB_map!$A$2:$A$139,FALSE),4)</f>
        <v>North East</v>
      </c>
    </row>
    <row r="838" spans="1:10" x14ac:dyDescent="0.3">
      <c r="A838" t="str">
        <f t="shared" si="13"/>
        <v>'RVW2015Palliative50-69'</v>
      </c>
      <c r="B838">
        <v>2015</v>
      </c>
      <c r="C838" t="s">
        <v>273</v>
      </c>
      <c r="D838" t="s">
        <v>8</v>
      </c>
      <c r="E838" t="s">
        <v>627</v>
      </c>
      <c r="F838">
        <v>82</v>
      </c>
      <c r="G838">
        <v>5</v>
      </c>
      <c r="H838" t="str">
        <f>INDEX(Bar_data!$A$3:$B$140,MATCH(C838,Bar_data!$A$3:$A$140,FALSE),2)</f>
        <v>Trust116</v>
      </c>
      <c r="I838" t="str">
        <f>INDEX(TrustCAHUB_map!$A$2:$D$139,MATCH($C838,TrustCAHUB_map!$A$2:$A$139,FALSE),3)</f>
        <v>North East and Cumbria</v>
      </c>
      <c r="J838" t="str">
        <f>INDEX(TrustCAHUB_map!$A$2:$D$139,MATCH($C838,TrustCAHUB_map!$A$2:$A$139,FALSE),4)</f>
        <v>North East</v>
      </c>
    </row>
    <row r="839" spans="1:10" x14ac:dyDescent="0.3">
      <c r="A839" t="str">
        <f t="shared" si="13"/>
        <v>'RVW2015Palliative70+'</v>
      </c>
      <c r="B839">
        <v>2015</v>
      </c>
      <c r="C839" t="s">
        <v>273</v>
      </c>
      <c r="D839" t="s">
        <v>8</v>
      </c>
      <c r="E839" t="s">
        <v>628</v>
      </c>
      <c r="F839">
        <v>67</v>
      </c>
      <c r="G839">
        <v>1</v>
      </c>
      <c r="H839" t="str">
        <f>INDEX(Bar_data!$A$3:$B$140,MATCH(C839,Bar_data!$A$3:$A$140,FALSE),2)</f>
        <v>Trust116</v>
      </c>
      <c r="I839" t="str">
        <f>INDEX(TrustCAHUB_map!$A$2:$D$139,MATCH($C839,TrustCAHUB_map!$A$2:$A$139,FALSE),3)</f>
        <v>North East and Cumbria</v>
      </c>
      <c r="J839" t="str">
        <f>INDEX(TrustCAHUB_map!$A$2:$D$139,MATCH($C839,TrustCAHUB_map!$A$2:$A$139,FALSE),4)</f>
        <v>North East</v>
      </c>
    </row>
    <row r="840" spans="1:10" x14ac:dyDescent="0.3">
      <c r="A840" t="str">
        <f t="shared" si="13"/>
        <v>'RVW2015Not assigned70+'</v>
      </c>
      <c r="B840">
        <v>2015</v>
      </c>
      <c r="C840" t="s">
        <v>273</v>
      </c>
      <c r="D840" t="s">
        <v>477</v>
      </c>
      <c r="E840" t="s">
        <v>628</v>
      </c>
      <c r="F840">
        <v>13</v>
      </c>
      <c r="G840">
        <v>1</v>
      </c>
      <c r="H840" t="str">
        <f>INDEX(Bar_data!$A$3:$B$140,MATCH(C840,Bar_data!$A$3:$A$140,FALSE),2)</f>
        <v>Trust116</v>
      </c>
      <c r="I840" t="str">
        <f>INDEX(TrustCAHUB_map!$A$2:$D$139,MATCH($C840,TrustCAHUB_map!$A$2:$A$139,FALSE),3)</f>
        <v>North East and Cumbria</v>
      </c>
      <c r="J840" t="str">
        <f>INDEX(TrustCAHUB_map!$A$2:$D$139,MATCH($C840,TrustCAHUB_map!$A$2:$A$139,FALSE),4)</f>
        <v>North East</v>
      </c>
    </row>
    <row r="841" spans="1:10" x14ac:dyDescent="0.3">
      <c r="A841" t="str">
        <f t="shared" si="13"/>
        <v>'RVW2015Curative70+'</v>
      </c>
      <c r="B841">
        <v>2015</v>
      </c>
      <c r="C841" t="s">
        <v>273</v>
      </c>
      <c r="D841" t="s">
        <v>7</v>
      </c>
      <c r="E841" t="s">
        <v>628</v>
      </c>
      <c r="F841">
        <v>54</v>
      </c>
      <c r="G841">
        <v>0</v>
      </c>
      <c r="H841" t="str">
        <f>INDEX(Bar_data!$A$3:$B$140,MATCH(C841,Bar_data!$A$3:$A$140,FALSE),2)</f>
        <v>Trust116</v>
      </c>
      <c r="I841" t="str">
        <f>INDEX(TrustCAHUB_map!$A$2:$D$139,MATCH($C841,TrustCAHUB_map!$A$2:$A$139,FALSE),3)</f>
        <v>North East and Cumbria</v>
      </c>
      <c r="J841" t="str">
        <f>INDEX(TrustCAHUB_map!$A$2:$D$139,MATCH($C841,TrustCAHUB_map!$A$2:$A$139,FALSE),4)</f>
        <v>North East</v>
      </c>
    </row>
    <row r="842" spans="1:10" x14ac:dyDescent="0.3">
      <c r="A842" t="str">
        <f t="shared" si="13"/>
        <v>'RVY2015Palliative18-49'</v>
      </c>
      <c r="B842">
        <v>2015</v>
      </c>
      <c r="C842" t="s">
        <v>274</v>
      </c>
      <c r="D842" t="s">
        <v>8</v>
      </c>
      <c r="E842" t="s">
        <v>153</v>
      </c>
      <c r="F842">
        <v>7</v>
      </c>
      <c r="G842">
        <v>0</v>
      </c>
      <c r="H842" t="str">
        <f>INDEX(Bar_data!$A$3:$B$140,MATCH(C842,Bar_data!$A$3:$A$140,FALSE),2)</f>
        <v>Trust117</v>
      </c>
      <c r="I842" t="str">
        <f>INDEX(TrustCAHUB_map!$A$2:$D$139,MATCH($C842,TrustCAHUB_map!$A$2:$A$139,FALSE),3)</f>
        <v>Cheshire and Merseyside</v>
      </c>
      <c r="J842" t="str">
        <f>INDEX(TrustCAHUB_map!$A$2:$D$139,MATCH($C842,TrustCAHUB_map!$A$2:$A$139,FALSE),4)</f>
        <v>North West</v>
      </c>
    </row>
    <row r="843" spans="1:10" x14ac:dyDescent="0.3">
      <c r="A843" t="str">
        <f t="shared" si="13"/>
        <v>'RVY2015Not assigned18-49'</v>
      </c>
      <c r="B843">
        <v>2015</v>
      </c>
      <c r="C843" t="s">
        <v>274</v>
      </c>
      <c r="D843" t="s">
        <v>477</v>
      </c>
      <c r="E843" t="s">
        <v>153</v>
      </c>
      <c r="F843">
        <v>1</v>
      </c>
      <c r="G843">
        <v>0</v>
      </c>
      <c r="H843" t="str">
        <f>INDEX(Bar_data!$A$3:$B$140,MATCH(C843,Bar_data!$A$3:$A$140,FALSE),2)</f>
        <v>Trust117</v>
      </c>
      <c r="I843" t="str">
        <f>INDEX(TrustCAHUB_map!$A$2:$D$139,MATCH($C843,TrustCAHUB_map!$A$2:$A$139,FALSE),3)</f>
        <v>Cheshire and Merseyside</v>
      </c>
      <c r="J843" t="str">
        <f>INDEX(TrustCAHUB_map!$A$2:$D$139,MATCH($C843,TrustCAHUB_map!$A$2:$A$139,FALSE),4)</f>
        <v>North West</v>
      </c>
    </row>
    <row r="844" spans="1:10" x14ac:dyDescent="0.3">
      <c r="A844" t="str">
        <f t="shared" si="13"/>
        <v>'RVY2015Curative18-49'</v>
      </c>
      <c r="B844">
        <v>2015</v>
      </c>
      <c r="C844" t="s">
        <v>274</v>
      </c>
      <c r="D844" t="s">
        <v>7</v>
      </c>
      <c r="E844" t="s">
        <v>153</v>
      </c>
      <c r="F844">
        <v>4</v>
      </c>
      <c r="G844">
        <v>0</v>
      </c>
      <c r="H844" t="str">
        <f>INDEX(Bar_data!$A$3:$B$140,MATCH(C844,Bar_data!$A$3:$A$140,FALSE),2)</f>
        <v>Trust117</v>
      </c>
      <c r="I844" t="str">
        <f>INDEX(TrustCAHUB_map!$A$2:$D$139,MATCH($C844,TrustCAHUB_map!$A$2:$A$139,FALSE),3)</f>
        <v>Cheshire and Merseyside</v>
      </c>
      <c r="J844" t="str">
        <f>INDEX(TrustCAHUB_map!$A$2:$D$139,MATCH($C844,TrustCAHUB_map!$A$2:$A$139,FALSE),4)</f>
        <v>North West</v>
      </c>
    </row>
    <row r="845" spans="1:10" x14ac:dyDescent="0.3">
      <c r="A845" t="str">
        <f t="shared" si="13"/>
        <v>'RVY2015Curative50-69'</v>
      </c>
      <c r="B845">
        <v>2015</v>
      </c>
      <c r="C845" t="s">
        <v>274</v>
      </c>
      <c r="D845" t="s">
        <v>7</v>
      </c>
      <c r="E845" t="s">
        <v>627</v>
      </c>
      <c r="F845">
        <v>6</v>
      </c>
      <c r="G845">
        <v>0</v>
      </c>
      <c r="H845" t="str">
        <f>INDEX(Bar_data!$A$3:$B$140,MATCH(C845,Bar_data!$A$3:$A$140,FALSE),2)</f>
        <v>Trust117</v>
      </c>
      <c r="I845" t="str">
        <f>INDEX(TrustCAHUB_map!$A$2:$D$139,MATCH($C845,TrustCAHUB_map!$A$2:$A$139,FALSE),3)</f>
        <v>Cheshire and Merseyside</v>
      </c>
      <c r="J845" t="str">
        <f>INDEX(TrustCAHUB_map!$A$2:$D$139,MATCH($C845,TrustCAHUB_map!$A$2:$A$139,FALSE),4)</f>
        <v>North West</v>
      </c>
    </row>
    <row r="846" spans="1:10" x14ac:dyDescent="0.3">
      <c r="A846" t="str">
        <f t="shared" si="13"/>
        <v>'RVY2015Not assigned50-69'</v>
      </c>
      <c r="B846">
        <v>2015</v>
      </c>
      <c r="C846" t="s">
        <v>274</v>
      </c>
      <c r="D846" t="s">
        <v>477</v>
      </c>
      <c r="E846" t="s">
        <v>627</v>
      </c>
      <c r="F846">
        <v>7</v>
      </c>
      <c r="G846">
        <v>0</v>
      </c>
      <c r="H846" t="str">
        <f>INDEX(Bar_data!$A$3:$B$140,MATCH(C846,Bar_data!$A$3:$A$140,FALSE),2)</f>
        <v>Trust117</v>
      </c>
      <c r="I846" t="str">
        <f>INDEX(TrustCAHUB_map!$A$2:$D$139,MATCH($C846,TrustCAHUB_map!$A$2:$A$139,FALSE),3)</f>
        <v>Cheshire and Merseyside</v>
      </c>
      <c r="J846" t="str">
        <f>INDEX(TrustCAHUB_map!$A$2:$D$139,MATCH($C846,TrustCAHUB_map!$A$2:$A$139,FALSE),4)</f>
        <v>North West</v>
      </c>
    </row>
    <row r="847" spans="1:10" x14ac:dyDescent="0.3">
      <c r="A847" t="str">
        <f t="shared" si="13"/>
        <v>'RVY2015Palliative50-69'</v>
      </c>
      <c r="B847">
        <v>2015</v>
      </c>
      <c r="C847" t="s">
        <v>274</v>
      </c>
      <c r="D847" t="s">
        <v>8</v>
      </c>
      <c r="E847" t="s">
        <v>627</v>
      </c>
      <c r="F847">
        <v>9</v>
      </c>
      <c r="G847">
        <v>0</v>
      </c>
      <c r="H847" t="str">
        <f>INDEX(Bar_data!$A$3:$B$140,MATCH(C847,Bar_data!$A$3:$A$140,FALSE),2)</f>
        <v>Trust117</v>
      </c>
      <c r="I847" t="str">
        <f>INDEX(TrustCAHUB_map!$A$2:$D$139,MATCH($C847,TrustCAHUB_map!$A$2:$A$139,FALSE),3)</f>
        <v>Cheshire and Merseyside</v>
      </c>
      <c r="J847" t="str">
        <f>INDEX(TrustCAHUB_map!$A$2:$D$139,MATCH($C847,TrustCAHUB_map!$A$2:$A$139,FALSE),4)</f>
        <v>North West</v>
      </c>
    </row>
    <row r="848" spans="1:10" x14ac:dyDescent="0.3">
      <c r="A848" t="str">
        <f t="shared" si="13"/>
        <v>'RVY2015Palliative70+'</v>
      </c>
      <c r="B848">
        <v>2015</v>
      </c>
      <c r="C848" t="s">
        <v>274</v>
      </c>
      <c r="D848" t="s">
        <v>8</v>
      </c>
      <c r="E848" t="s">
        <v>628</v>
      </c>
      <c r="F848">
        <v>25</v>
      </c>
      <c r="G848">
        <v>1</v>
      </c>
      <c r="H848" t="str">
        <f>INDEX(Bar_data!$A$3:$B$140,MATCH(C848,Bar_data!$A$3:$A$140,FALSE),2)</f>
        <v>Trust117</v>
      </c>
      <c r="I848" t="str">
        <f>INDEX(TrustCAHUB_map!$A$2:$D$139,MATCH($C848,TrustCAHUB_map!$A$2:$A$139,FALSE),3)</f>
        <v>Cheshire and Merseyside</v>
      </c>
      <c r="J848" t="str">
        <f>INDEX(TrustCAHUB_map!$A$2:$D$139,MATCH($C848,TrustCAHUB_map!$A$2:$A$139,FALSE),4)</f>
        <v>North West</v>
      </c>
    </row>
    <row r="849" spans="1:10" x14ac:dyDescent="0.3">
      <c r="A849" t="str">
        <f t="shared" si="13"/>
        <v>'RVY2015Curative70+'</v>
      </c>
      <c r="B849">
        <v>2015</v>
      </c>
      <c r="C849" t="s">
        <v>274</v>
      </c>
      <c r="D849" t="s">
        <v>7</v>
      </c>
      <c r="E849" t="s">
        <v>628</v>
      </c>
      <c r="F849">
        <v>9</v>
      </c>
      <c r="G849">
        <v>0</v>
      </c>
      <c r="H849" t="str">
        <f>INDEX(Bar_data!$A$3:$B$140,MATCH(C849,Bar_data!$A$3:$A$140,FALSE),2)</f>
        <v>Trust117</v>
      </c>
      <c r="I849" t="str">
        <f>INDEX(TrustCAHUB_map!$A$2:$D$139,MATCH($C849,TrustCAHUB_map!$A$2:$A$139,FALSE),3)</f>
        <v>Cheshire and Merseyside</v>
      </c>
      <c r="J849" t="str">
        <f>INDEX(TrustCAHUB_map!$A$2:$D$139,MATCH($C849,TrustCAHUB_map!$A$2:$A$139,FALSE),4)</f>
        <v>North West</v>
      </c>
    </row>
    <row r="850" spans="1:10" x14ac:dyDescent="0.3">
      <c r="A850" t="str">
        <f t="shared" si="13"/>
        <v>'RVY2015Not assigned70+'</v>
      </c>
      <c r="B850">
        <v>2015</v>
      </c>
      <c r="C850" t="s">
        <v>274</v>
      </c>
      <c r="D850" t="s">
        <v>477</v>
      </c>
      <c r="E850" t="s">
        <v>628</v>
      </c>
      <c r="F850">
        <v>16</v>
      </c>
      <c r="G850">
        <v>0</v>
      </c>
      <c r="H850" t="str">
        <f>INDEX(Bar_data!$A$3:$B$140,MATCH(C850,Bar_data!$A$3:$A$140,FALSE),2)</f>
        <v>Trust117</v>
      </c>
      <c r="I850" t="str">
        <f>INDEX(TrustCAHUB_map!$A$2:$D$139,MATCH($C850,TrustCAHUB_map!$A$2:$A$139,FALSE),3)</f>
        <v>Cheshire and Merseyside</v>
      </c>
      <c r="J850" t="str">
        <f>INDEX(TrustCAHUB_map!$A$2:$D$139,MATCH($C850,TrustCAHUB_map!$A$2:$A$139,FALSE),4)</f>
        <v>North West</v>
      </c>
    </row>
    <row r="851" spans="1:10" x14ac:dyDescent="0.3">
      <c r="A851" t="str">
        <f t="shared" si="13"/>
        <v>'RW62015Curative18-49'</v>
      </c>
      <c r="B851">
        <v>2015</v>
      </c>
      <c r="C851" t="s">
        <v>275</v>
      </c>
      <c r="D851" t="s">
        <v>7</v>
      </c>
      <c r="E851" t="s">
        <v>153</v>
      </c>
      <c r="F851">
        <v>4</v>
      </c>
      <c r="G851">
        <v>0</v>
      </c>
      <c r="H851" t="str">
        <f>INDEX(Bar_data!$A$3:$B$140,MATCH(C851,Bar_data!$A$3:$A$140,FALSE),2)</f>
        <v>Trust118</v>
      </c>
      <c r="I851" t="str">
        <f>INDEX(TrustCAHUB_map!$A$2:$D$139,MATCH($C851,TrustCAHUB_map!$A$2:$A$139,FALSE),3)</f>
        <v>Greater Manchester</v>
      </c>
      <c r="J851" t="str">
        <f>INDEX(TrustCAHUB_map!$A$2:$D$139,MATCH($C851,TrustCAHUB_map!$A$2:$A$139,FALSE),4)</f>
        <v>North West</v>
      </c>
    </row>
    <row r="852" spans="1:10" x14ac:dyDescent="0.3">
      <c r="A852" t="str">
        <f t="shared" si="13"/>
        <v>'RW62015Curative50-69'</v>
      </c>
      <c r="B852">
        <v>2015</v>
      </c>
      <c r="C852" t="s">
        <v>275</v>
      </c>
      <c r="D852" t="s">
        <v>7</v>
      </c>
      <c r="E852" t="s">
        <v>627</v>
      </c>
      <c r="F852">
        <v>16</v>
      </c>
      <c r="G852">
        <v>1</v>
      </c>
      <c r="H852" t="str">
        <f>INDEX(Bar_data!$A$3:$B$140,MATCH(C852,Bar_data!$A$3:$A$140,FALSE),2)</f>
        <v>Trust118</v>
      </c>
      <c r="I852" t="str">
        <f>INDEX(TrustCAHUB_map!$A$2:$D$139,MATCH($C852,TrustCAHUB_map!$A$2:$A$139,FALSE),3)</f>
        <v>Greater Manchester</v>
      </c>
      <c r="J852" t="str">
        <f>INDEX(TrustCAHUB_map!$A$2:$D$139,MATCH($C852,TrustCAHUB_map!$A$2:$A$139,FALSE),4)</f>
        <v>North West</v>
      </c>
    </row>
    <row r="853" spans="1:10" x14ac:dyDescent="0.3">
      <c r="A853" t="str">
        <f t="shared" si="13"/>
        <v>'RW62015Not assigned50-69'</v>
      </c>
      <c r="B853">
        <v>2015</v>
      </c>
      <c r="C853" t="s">
        <v>275</v>
      </c>
      <c r="D853" t="s">
        <v>477</v>
      </c>
      <c r="E853" t="s">
        <v>627</v>
      </c>
      <c r="F853">
        <v>1</v>
      </c>
      <c r="G853">
        <v>0</v>
      </c>
      <c r="H853" t="str">
        <f>INDEX(Bar_data!$A$3:$B$140,MATCH(C853,Bar_data!$A$3:$A$140,FALSE),2)</f>
        <v>Trust118</v>
      </c>
      <c r="I853" t="str">
        <f>INDEX(TrustCAHUB_map!$A$2:$D$139,MATCH($C853,TrustCAHUB_map!$A$2:$A$139,FALSE),3)</f>
        <v>Greater Manchester</v>
      </c>
      <c r="J853" t="str">
        <f>INDEX(TrustCAHUB_map!$A$2:$D$139,MATCH($C853,TrustCAHUB_map!$A$2:$A$139,FALSE),4)</f>
        <v>North West</v>
      </c>
    </row>
    <row r="854" spans="1:10" x14ac:dyDescent="0.3">
      <c r="A854" t="str">
        <f t="shared" si="13"/>
        <v>'RW62015Curative70+'</v>
      </c>
      <c r="B854">
        <v>2015</v>
      </c>
      <c r="C854" t="s">
        <v>275</v>
      </c>
      <c r="D854" t="s">
        <v>7</v>
      </c>
      <c r="E854" t="s">
        <v>628</v>
      </c>
      <c r="F854">
        <v>20</v>
      </c>
      <c r="G854">
        <v>0</v>
      </c>
      <c r="H854" t="str">
        <f>INDEX(Bar_data!$A$3:$B$140,MATCH(C854,Bar_data!$A$3:$A$140,FALSE),2)</f>
        <v>Trust118</v>
      </c>
      <c r="I854" t="str">
        <f>INDEX(TrustCAHUB_map!$A$2:$D$139,MATCH($C854,TrustCAHUB_map!$A$2:$A$139,FALSE),3)</f>
        <v>Greater Manchester</v>
      </c>
      <c r="J854" t="str">
        <f>INDEX(TrustCAHUB_map!$A$2:$D$139,MATCH($C854,TrustCAHUB_map!$A$2:$A$139,FALSE),4)</f>
        <v>North West</v>
      </c>
    </row>
    <row r="855" spans="1:10" x14ac:dyDescent="0.3">
      <c r="A855" t="str">
        <f t="shared" si="13"/>
        <v>'RWA2015Not assigned18-49'</v>
      </c>
      <c r="B855">
        <v>2015</v>
      </c>
      <c r="C855" t="s">
        <v>276</v>
      </c>
      <c r="D855" t="s">
        <v>477</v>
      </c>
      <c r="E855" t="s">
        <v>153</v>
      </c>
      <c r="F855">
        <v>13</v>
      </c>
      <c r="G855">
        <v>0</v>
      </c>
      <c r="H855" t="str">
        <f>INDEX(Bar_data!$A$3:$B$140,MATCH(C855,Bar_data!$A$3:$A$140,FALSE),2)</f>
        <v>Trust119</v>
      </c>
      <c r="I855" t="str">
        <f>INDEX(TrustCAHUB_map!$A$2:$D$139,MATCH($C855,TrustCAHUB_map!$A$2:$A$139,FALSE),3)</f>
        <v>Humber, Coast and Vale</v>
      </c>
      <c r="J855" t="str">
        <f>INDEX(TrustCAHUB_map!$A$2:$D$139,MATCH($C855,TrustCAHUB_map!$A$2:$A$139,FALSE),4)</f>
        <v>Yorkshire and Humber</v>
      </c>
    </row>
    <row r="856" spans="1:10" x14ac:dyDescent="0.3">
      <c r="A856" t="str">
        <f t="shared" si="13"/>
        <v>'RWA2015Palliative18-49'</v>
      </c>
      <c r="B856">
        <v>2015</v>
      </c>
      <c r="C856" t="s">
        <v>276</v>
      </c>
      <c r="D856" t="s">
        <v>8</v>
      </c>
      <c r="E856" t="s">
        <v>153</v>
      </c>
      <c r="F856">
        <v>52</v>
      </c>
      <c r="G856">
        <v>2</v>
      </c>
      <c r="H856" t="str">
        <f>INDEX(Bar_data!$A$3:$B$140,MATCH(C856,Bar_data!$A$3:$A$140,FALSE),2)</f>
        <v>Trust119</v>
      </c>
      <c r="I856" t="str">
        <f>INDEX(TrustCAHUB_map!$A$2:$D$139,MATCH($C856,TrustCAHUB_map!$A$2:$A$139,FALSE),3)</f>
        <v>Humber, Coast and Vale</v>
      </c>
      <c r="J856" t="str">
        <f>INDEX(TrustCAHUB_map!$A$2:$D$139,MATCH($C856,TrustCAHUB_map!$A$2:$A$139,FALSE),4)</f>
        <v>Yorkshire and Humber</v>
      </c>
    </row>
    <row r="857" spans="1:10" x14ac:dyDescent="0.3">
      <c r="A857" t="str">
        <f t="shared" si="13"/>
        <v>'RWA2015Curative18-49'</v>
      </c>
      <c r="B857">
        <v>2015</v>
      </c>
      <c r="C857" t="s">
        <v>276</v>
      </c>
      <c r="D857" t="s">
        <v>7</v>
      </c>
      <c r="E857" t="s">
        <v>153</v>
      </c>
      <c r="F857">
        <v>81</v>
      </c>
      <c r="G857">
        <v>0</v>
      </c>
      <c r="H857" t="str">
        <f>INDEX(Bar_data!$A$3:$B$140,MATCH(C857,Bar_data!$A$3:$A$140,FALSE),2)</f>
        <v>Trust119</v>
      </c>
      <c r="I857" t="str">
        <f>INDEX(TrustCAHUB_map!$A$2:$D$139,MATCH($C857,TrustCAHUB_map!$A$2:$A$139,FALSE),3)</f>
        <v>Humber, Coast and Vale</v>
      </c>
      <c r="J857" t="str">
        <f>INDEX(TrustCAHUB_map!$A$2:$D$139,MATCH($C857,TrustCAHUB_map!$A$2:$A$139,FALSE),4)</f>
        <v>Yorkshire and Humber</v>
      </c>
    </row>
    <row r="858" spans="1:10" x14ac:dyDescent="0.3">
      <c r="A858" t="str">
        <f t="shared" si="13"/>
        <v>'RWA2015Not assigned50-69'</v>
      </c>
      <c r="B858">
        <v>2015</v>
      </c>
      <c r="C858" t="s">
        <v>276</v>
      </c>
      <c r="D858" t="s">
        <v>477</v>
      </c>
      <c r="E858" t="s">
        <v>627</v>
      </c>
      <c r="F858">
        <v>23</v>
      </c>
      <c r="G858">
        <v>0</v>
      </c>
      <c r="H858" t="str">
        <f>INDEX(Bar_data!$A$3:$B$140,MATCH(C858,Bar_data!$A$3:$A$140,FALSE),2)</f>
        <v>Trust119</v>
      </c>
      <c r="I858" t="str">
        <f>INDEX(TrustCAHUB_map!$A$2:$D$139,MATCH($C858,TrustCAHUB_map!$A$2:$A$139,FALSE),3)</f>
        <v>Humber, Coast and Vale</v>
      </c>
      <c r="J858" t="str">
        <f>INDEX(TrustCAHUB_map!$A$2:$D$139,MATCH($C858,TrustCAHUB_map!$A$2:$A$139,FALSE),4)</f>
        <v>Yorkshire and Humber</v>
      </c>
    </row>
    <row r="859" spans="1:10" x14ac:dyDescent="0.3">
      <c r="A859" t="str">
        <f t="shared" si="13"/>
        <v>'RWA2015Palliative50-69'</v>
      </c>
      <c r="B859">
        <v>2015</v>
      </c>
      <c r="C859" t="s">
        <v>276</v>
      </c>
      <c r="D859" t="s">
        <v>8</v>
      </c>
      <c r="E859" t="s">
        <v>627</v>
      </c>
      <c r="F859">
        <v>261</v>
      </c>
      <c r="G859">
        <v>11</v>
      </c>
      <c r="H859" t="str">
        <f>INDEX(Bar_data!$A$3:$B$140,MATCH(C859,Bar_data!$A$3:$A$140,FALSE),2)</f>
        <v>Trust119</v>
      </c>
      <c r="I859" t="str">
        <f>INDEX(TrustCAHUB_map!$A$2:$D$139,MATCH($C859,TrustCAHUB_map!$A$2:$A$139,FALSE),3)</f>
        <v>Humber, Coast and Vale</v>
      </c>
      <c r="J859" t="str">
        <f>INDEX(TrustCAHUB_map!$A$2:$D$139,MATCH($C859,TrustCAHUB_map!$A$2:$A$139,FALSE),4)</f>
        <v>Yorkshire and Humber</v>
      </c>
    </row>
    <row r="860" spans="1:10" x14ac:dyDescent="0.3">
      <c r="A860" t="str">
        <f t="shared" si="13"/>
        <v>'RWA2015Curative50-69'</v>
      </c>
      <c r="B860">
        <v>2015</v>
      </c>
      <c r="C860" t="s">
        <v>276</v>
      </c>
      <c r="D860" t="s">
        <v>7</v>
      </c>
      <c r="E860" t="s">
        <v>627</v>
      </c>
      <c r="F860">
        <v>371</v>
      </c>
      <c r="G860">
        <v>6</v>
      </c>
      <c r="H860" t="str">
        <f>INDEX(Bar_data!$A$3:$B$140,MATCH(C860,Bar_data!$A$3:$A$140,FALSE),2)</f>
        <v>Trust119</v>
      </c>
      <c r="I860" t="str">
        <f>INDEX(TrustCAHUB_map!$A$2:$D$139,MATCH($C860,TrustCAHUB_map!$A$2:$A$139,FALSE),3)</f>
        <v>Humber, Coast and Vale</v>
      </c>
      <c r="J860" t="str">
        <f>INDEX(TrustCAHUB_map!$A$2:$D$139,MATCH($C860,TrustCAHUB_map!$A$2:$A$139,FALSE),4)</f>
        <v>Yorkshire and Humber</v>
      </c>
    </row>
    <row r="861" spans="1:10" x14ac:dyDescent="0.3">
      <c r="A861" t="str">
        <f t="shared" si="13"/>
        <v>'RWA2015Not assigned70+'</v>
      </c>
      <c r="B861">
        <v>2015</v>
      </c>
      <c r="C861" t="s">
        <v>276</v>
      </c>
      <c r="D861" t="s">
        <v>477</v>
      </c>
      <c r="E861" t="s">
        <v>628</v>
      </c>
      <c r="F861">
        <v>10</v>
      </c>
      <c r="G861">
        <v>0</v>
      </c>
      <c r="H861" t="str">
        <f>INDEX(Bar_data!$A$3:$B$140,MATCH(C861,Bar_data!$A$3:$A$140,FALSE),2)</f>
        <v>Trust119</v>
      </c>
      <c r="I861" t="str">
        <f>INDEX(TrustCAHUB_map!$A$2:$D$139,MATCH($C861,TrustCAHUB_map!$A$2:$A$139,FALSE),3)</f>
        <v>Humber, Coast and Vale</v>
      </c>
      <c r="J861" t="str">
        <f>INDEX(TrustCAHUB_map!$A$2:$D$139,MATCH($C861,TrustCAHUB_map!$A$2:$A$139,FALSE),4)</f>
        <v>Yorkshire and Humber</v>
      </c>
    </row>
    <row r="862" spans="1:10" x14ac:dyDescent="0.3">
      <c r="A862" t="str">
        <f t="shared" si="13"/>
        <v>'RWA2015Palliative70+'</v>
      </c>
      <c r="B862">
        <v>2015</v>
      </c>
      <c r="C862" t="s">
        <v>276</v>
      </c>
      <c r="D862" t="s">
        <v>8</v>
      </c>
      <c r="E862" t="s">
        <v>628</v>
      </c>
      <c r="F862">
        <v>184</v>
      </c>
      <c r="G862">
        <v>10</v>
      </c>
      <c r="H862" t="str">
        <f>INDEX(Bar_data!$A$3:$B$140,MATCH(C862,Bar_data!$A$3:$A$140,FALSE),2)</f>
        <v>Trust119</v>
      </c>
      <c r="I862" t="str">
        <f>INDEX(TrustCAHUB_map!$A$2:$D$139,MATCH($C862,TrustCAHUB_map!$A$2:$A$139,FALSE),3)</f>
        <v>Humber, Coast and Vale</v>
      </c>
      <c r="J862" t="str">
        <f>INDEX(TrustCAHUB_map!$A$2:$D$139,MATCH($C862,TrustCAHUB_map!$A$2:$A$139,FALSE),4)</f>
        <v>Yorkshire and Humber</v>
      </c>
    </row>
    <row r="863" spans="1:10" x14ac:dyDescent="0.3">
      <c r="A863" t="str">
        <f t="shared" si="13"/>
        <v>'RWA2015Curative70+'</v>
      </c>
      <c r="B863">
        <v>2015</v>
      </c>
      <c r="C863" t="s">
        <v>276</v>
      </c>
      <c r="D863" t="s">
        <v>7</v>
      </c>
      <c r="E863" t="s">
        <v>628</v>
      </c>
      <c r="F863">
        <v>187</v>
      </c>
      <c r="G863">
        <v>8</v>
      </c>
      <c r="H863" t="str">
        <f>INDEX(Bar_data!$A$3:$B$140,MATCH(C863,Bar_data!$A$3:$A$140,FALSE),2)</f>
        <v>Trust119</v>
      </c>
      <c r="I863" t="str">
        <f>INDEX(TrustCAHUB_map!$A$2:$D$139,MATCH($C863,TrustCAHUB_map!$A$2:$A$139,FALSE),3)</f>
        <v>Humber, Coast and Vale</v>
      </c>
      <c r="J863" t="str">
        <f>INDEX(TrustCAHUB_map!$A$2:$D$139,MATCH($C863,TrustCAHUB_map!$A$2:$A$139,FALSE),4)</f>
        <v>Yorkshire and Humber</v>
      </c>
    </row>
    <row r="864" spans="1:10" x14ac:dyDescent="0.3">
      <c r="A864" t="str">
        <f t="shared" si="13"/>
        <v>'RWD2015Not assigned18-49'</v>
      </c>
      <c r="B864">
        <v>2015</v>
      </c>
      <c r="C864" t="s">
        <v>277</v>
      </c>
      <c r="D864" t="s">
        <v>477</v>
      </c>
      <c r="E864" t="s">
        <v>153</v>
      </c>
      <c r="F864">
        <v>22</v>
      </c>
      <c r="G864">
        <v>1</v>
      </c>
      <c r="H864" t="str">
        <f>INDEX(Bar_data!$A$3:$B$140,MATCH(C864,Bar_data!$A$3:$A$140,FALSE),2)</f>
        <v>Trust120</v>
      </c>
      <c r="I864" t="str">
        <f>INDEX(TrustCAHUB_map!$A$2:$D$139,MATCH($C864,TrustCAHUB_map!$A$2:$A$139,FALSE),3)</f>
        <v>East Midlands</v>
      </c>
      <c r="J864" t="str">
        <f>INDEX(TrustCAHUB_map!$A$2:$D$139,MATCH($C864,TrustCAHUB_map!$A$2:$A$139,FALSE),4)</f>
        <v>East Midlands</v>
      </c>
    </row>
    <row r="865" spans="1:10" x14ac:dyDescent="0.3">
      <c r="A865" t="str">
        <f t="shared" si="13"/>
        <v>'RWD2015Curative18-49'</v>
      </c>
      <c r="B865">
        <v>2015</v>
      </c>
      <c r="C865" t="s">
        <v>277</v>
      </c>
      <c r="D865" t="s">
        <v>7</v>
      </c>
      <c r="E865" t="s">
        <v>153</v>
      </c>
      <c r="F865">
        <v>77</v>
      </c>
      <c r="G865">
        <v>1</v>
      </c>
      <c r="H865" t="str">
        <f>INDEX(Bar_data!$A$3:$B$140,MATCH(C865,Bar_data!$A$3:$A$140,FALSE),2)</f>
        <v>Trust120</v>
      </c>
      <c r="I865" t="str">
        <f>INDEX(TrustCAHUB_map!$A$2:$D$139,MATCH($C865,TrustCAHUB_map!$A$2:$A$139,FALSE),3)</f>
        <v>East Midlands</v>
      </c>
      <c r="J865" t="str">
        <f>INDEX(TrustCAHUB_map!$A$2:$D$139,MATCH($C865,TrustCAHUB_map!$A$2:$A$139,FALSE),4)</f>
        <v>East Midlands</v>
      </c>
    </row>
    <row r="866" spans="1:10" x14ac:dyDescent="0.3">
      <c r="A866" t="str">
        <f t="shared" si="13"/>
        <v>'RWD2015Palliative18-49'</v>
      </c>
      <c r="B866">
        <v>2015</v>
      </c>
      <c r="C866" t="s">
        <v>277</v>
      </c>
      <c r="D866" t="s">
        <v>8</v>
      </c>
      <c r="E866" t="s">
        <v>153</v>
      </c>
      <c r="F866">
        <v>37</v>
      </c>
      <c r="G866">
        <v>1</v>
      </c>
      <c r="H866" t="str">
        <f>INDEX(Bar_data!$A$3:$B$140,MATCH(C866,Bar_data!$A$3:$A$140,FALSE),2)</f>
        <v>Trust120</v>
      </c>
      <c r="I866" t="str">
        <f>INDEX(TrustCAHUB_map!$A$2:$D$139,MATCH($C866,TrustCAHUB_map!$A$2:$A$139,FALSE),3)</f>
        <v>East Midlands</v>
      </c>
      <c r="J866" t="str">
        <f>INDEX(TrustCAHUB_map!$A$2:$D$139,MATCH($C866,TrustCAHUB_map!$A$2:$A$139,FALSE),4)</f>
        <v>East Midlands</v>
      </c>
    </row>
    <row r="867" spans="1:10" x14ac:dyDescent="0.3">
      <c r="A867" t="str">
        <f t="shared" si="13"/>
        <v>'RWD2015Palliative50-69'</v>
      </c>
      <c r="B867">
        <v>2015</v>
      </c>
      <c r="C867" t="s">
        <v>277</v>
      </c>
      <c r="D867" t="s">
        <v>8</v>
      </c>
      <c r="E867" t="s">
        <v>627</v>
      </c>
      <c r="F867">
        <v>208</v>
      </c>
      <c r="G867">
        <v>11</v>
      </c>
      <c r="H867" t="str">
        <f>INDEX(Bar_data!$A$3:$B$140,MATCH(C867,Bar_data!$A$3:$A$140,FALSE),2)</f>
        <v>Trust120</v>
      </c>
      <c r="I867" t="str">
        <f>INDEX(TrustCAHUB_map!$A$2:$D$139,MATCH($C867,TrustCAHUB_map!$A$2:$A$139,FALSE),3)</f>
        <v>East Midlands</v>
      </c>
      <c r="J867" t="str">
        <f>INDEX(TrustCAHUB_map!$A$2:$D$139,MATCH($C867,TrustCAHUB_map!$A$2:$A$139,FALSE),4)</f>
        <v>East Midlands</v>
      </c>
    </row>
    <row r="868" spans="1:10" x14ac:dyDescent="0.3">
      <c r="A868" t="str">
        <f t="shared" si="13"/>
        <v>'RWD2015Not assigned50-69'</v>
      </c>
      <c r="B868">
        <v>2015</v>
      </c>
      <c r="C868" t="s">
        <v>277</v>
      </c>
      <c r="D868" t="s">
        <v>477</v>
      </c>
      <c r="E868" t="s">
        <v>627</v>
      </c>
      <c r="F868">
        <v>80</v>
      </c>
      <c r="G868">
        <v>0</v>
      </c>
      <c r="H868" t="str">
        <f>INDEX(Bar_data!$A$3:$B$140,MATCH(C868,Bar_data!$A$3:$A$140,FALSE),2)</f>
        <v>Trust120</v>
      </c>
      <c r="I868" t="str">
        <f>INDEX(TrustCAHUB_map!$A$2:$D$139,MATCH($C868,TrustCAHUB_map!$A$2:$A$139,FALSE),3)</f>
        <v>East Midlands</v>
      </c>
      <c r="J868" t="str">
        <f>INDEX(TrustCAHUB_map!$A$2:$D$139,MATCH($C868,TrustCAHUB_map!$A$2:$A$139,FALSE),4)</f>
        <v>East Midlands</v>
      </c>
    </row>
    <row r="869" spans="1:10" x14ac:dyDescent="0.3">
      <c r="A869" t="str">
        <f t="shared" si="13"/>
        <v>'RWD2015Curative50-69'</v>
      </c>
      <c r="B869">
        <v>2015</v>
      </c>
      <c r="C869" t="s">
        <v>277</v>
      </c>
      <c r="D869" t="s">
        <v>7</v>
      </c>
      <c r="E869" t="s">
        <v>627</v>
      </c>
      <c r="F869">
        <v>244</v>
      </c>
      <c r="G869">
        <v>3</v>
      </c>
      <c r="H869" t="str">
        <f>INDEX(Bar_data!$A$3:$B$140,MATCH(C869,Bar_data!$A$3:$A$140,FALSE),2)</f>
        <v>Trust120</v>
      </c>
      <c r="I869" t="str">
        <f>INDEX(TrustCAHUB_map!$A$2:$D$139,MATCH($C869,TrustCAHUB_map!$A$2:$A$139,FALSE),3)</f>
        <v>East Midlands</v>
      </c>
      <c r="J869" t="str">
        <f>INDEX(TrustCAHUB_map!$A$2:$D$139,MATCH($C869,TrustCAHUB_map!$A$2:$A$139,FALSE),4)</f>
        <v>East Midlands</v>
      </c>
    </row>
    <row r="870" spans="1:10" x14ac:dyDescent="0.3">
      <c r="A870" t="str">
        <f t="shared" si="13"/>
        <v>'RWD2015Not assigned70+'</v>
      </c>
      <c r="B870">
        <v>2015</v>
      </c>
      <c r="C870" t="s">
        <v>277</v>
      </c>
      <c r="D870" t="s">
        <v>477</v>
      </c>
      <c r="E870" t="s">
        <v>628</v>
      </c>
      <c r="F870">
        <v>62</v>
      </c>
      <c r="G870">
        <v>2</v>
      </c>
      <c r="H870" t="str">
        <f>INDEX(Bar_data!$A$3:$B$140,MATCH(C870,Bar_data!$A$3:$A$140,FALSE),2)</f>
        <v>Trust120</v>
      </c>
      <c r="I870" t="str">
        <f>INDEX(TrustCAHUB_map!$A$2:$D$139,MATCH($C870,TrustCAHUB_map!$A$2:$A$139,FALSE),3)</f>
        <v>East Midlands</v>
      </c>
      <c r="J870" t="str">
        <f>INDEX(TrustCAHUB_map!$A$2:$D$139,MATCH($C870,TrustCAHUB_map!$A$2:$A$139,FALSE),4)</f>
        <v>East Midlands</v>
      </c>
    </row>
    <row r="871" spans="1:10" x14ac:dyDescent="0.3">
      <c r="A871" t="str">
        <f t="shared" si="13"/>
        <v>'RWD2015Curative70+'</v>
      </c>
      <c r="B871">
        <v>2015</v>
      </c>
      <c r="C871" t="s">
        <v>277</v>
      </c>
      <c r="D871" t="s">
        <v>7</v>
      </c>
      <c r="E871" t="s">
        <v>628</v>
      </c>
      <c r="F871">
        <v>121</v>
      </c>
      <c r="G871">
        <v>6</v>
      </c>
      <c r="H871" t="str">
        <f>INDEX(Bar_data!$A$3:$B$140,MATCH(C871,Bar_data!$A$3:$A$140,FALSE),2)</f>
        <v>Trust120</v>
      </c>
      <c r="I871" t="str">
        <f>INDEX(TrustCAHUB_map!$A$2:$D$139,MATCH($C871,TrustCAHUB_map!$A$2:$A$139,FALSE),3)</f>
        <v>East Midlands</v>
      </c>
      <c r="J871" t="str">
        <f>INDEX(TrustCAHUB_map!$A$2:$D$139,MATCH($C871,TrustCAHUB_map!$A$2:$A$139,FALSE),4)</f>
        <v>East Midlands</v>
      </c>
    </row>
    <row r="872" spans="1:10" x14ac:dyDescent="0.3">
      <c r="A872" t="str">
        <f t="shared" si="13"/>
        <v>'RWD2015Palliative70+'</v>
      </c>
      <c r="B872">
        <v>2015</v>
      </c>
      <c r="C872" t="s">
        <v>277</v>
      </c>
      <c r="D872" t="s">
        <v>8</v>
      </c>
      <c r="E872" t="s">
        <v>628</v>
      </c>
      <c r="F872">
        <v>155</v>
      </c>
      <c r="G872">
        <v>5</v>
      </c>
      <c r="H872" t="str">
        <f>INDEX(Bar_data!$A$3:$B$140,MATCH(C872,Bar_data!$A$3:$A$140,FALSE),2)</f>
        <v>Trust120</v>
      </c>
      <c r="I872" t="str">
        <f>INDEX(TrustCAHUB_map!$A$2:$D$139,MATCH($C872,TrustCAHUB_map!$A$2:$A$139,FALSE),3)</f>
        <v>East Midlands</v>
      </c>
      <c r="J872" t="str">
        <f>INDEX(TrustCAHUB_map!$A$2:$D$139,MATCH($C872,TrustCAHUB_map!$A$2:$A$139,FALSE),4)</f>
        <v>East Midlands</v>
      </c>
    </row>
    <row r="873" spans="1:10" x14ac:dyDescent="0.3">
      <c r="A873" t="str">
        <f t="shared" si="13"/>
        <v>'RWE2015Curative18-49'</v>
      </c>
      <c r="B873">
        <v>2015</v>
      </c>
      <c r="C873" t="s">
        <v>278</v>
      </c>
      <c r="D873" t="s">
        <v>7</v>
      </c>
      <c r="E873" t="s">
        <v>153</v>
      </c>
      <c r="F873">
        <v>239</v>
      </c>
      <c r="G873">
        <v>2</v>
      </c>
      <c r="H873" t="str">
        <f>INDEX(Bar_data!$A$3:$B$140,MATCH(C873,Bar_data!$A$3:$A$140,FALSE),2)</f>
        <v>Trust121</v>
      </c>
      <c r="I873" t="str">
        <f>INDEX(TrustCAHUB_map!$A$2:$D$139,MATCH($C873,TrustCAHUB_map!$A$2:$A$139,FALSE),3)</f>
        <v>East Midlands</v>
      </c>
      <c r="J873" t="str">
        <f>INDEX(TrustCAHUB_map!$A$2:$D$139,MATCH($C873,TrustCAHUB_map!$A$2:$A$139,FALSE),4)</f>
        <v>East Midlands</v>
      </c>
    </row>
    <row r="874" spans="1:10" x14ac:dyDescent="0.3">
      <c r="A874" t="str">
        <f t="shared" si="13"/>
        <v>'RWE2015Palliative18-49'</v>
      </c>
      <c r="B874">
        <v>2015</v>
      </c>
      <c r="C874" t="s">
        <v>278</v>
      </c>
      <c r="D874" t="s">
        <v>8</v>
      </c>
      <c r="E874" t="s">
        <v>153</v>
      </c>
      <c r="F874">
        <v>101</v>
      </c>
      <c r="G874">
        <v>3</v>
      </c>
      <c r="H874" t="str">
        <f>INDEX(Bar_data!$A$3:$B$140,MATCH(C874,Bar_data!$A$3:$A$140,FALSE),2)</f>
        <v>Trust121</v>
      </c>
      <c r="I874" t="str">
        <f>INDEX(TrustCAHUB_map!$A$2:$D$139,MATCH($C874,TrustCAHUB_map!$A$2:$A$139,FALSE),3)</f>
        <v>East Midlands</v>
      </c>
      <c r="J874" t="str">
        <f>INDEX(TrustCAHUB_map!$A$2:$D$139,MATCH($C874,TrustCAHUB_map!$A$2:$A$139,FALSE),4)</f>
        <v>East Midlands</v>
      </c>
    </row>
    <row r="875" spans="1:10" x14ac:dyDescent="0.3">
      <c r="A875" t="str">
        <f t="shared" si="13"/>
        <v>'RWE2015Curative50-69'</v>
      </c>
      <c r="B875">
        <v>2015</v>
      </c>
      <c r="C875" t="s">
        <v>278</v>
      </c>
      <c r="D875" t="s">
        <v>7</v>
      </c>
      <c r="E875" t="s">
        <v>627</v>
      </c>
      <c r="F875">
        <v>566</v>
      </c>
      <c r="G875">
        <v>13</v>
      </c>
      <c r="H875" t="str">
        <f>INDEX(Bar_data!$A$3:$B$140,MATCH(C875,Bar_data!$A$3:$A$140,FALSE),2)</f>
        <v>Trust121</v>
      </c>
      <c r="I875" t="str">
        <f>INDEX(TrustCAHUB_map!$A$2:$D$139,MATCH($C875,TrustCAHUB_map!$A$2:$A$139,FALSE),3)</f>
        <v>East Midlands</v>
      </c>
      <c r="J875" t="str">
        <f>INDEX(TrustCAHUB_map!$A$2:$D$139,MATCH($C875,TrustCAHUB_map!$A$2:$A$139,FALSE),4)</f>
        <v>East Midlands</v>
      </c>
    </row>
    <row r="876" spans="1:10" x14ac:dyDescent="0.3">
      <c r="A876" t="str">
        <f t="shared" si="13"/>
        <v>'RWE2015Palliative50-69'</v>
      </c>
      <c r="B876">
        <v>2015</v>
      </c>
      <c r="C876" t="s">
        <v>278</v>
      </c>
      <c r="D876" t="s">
        <v>8</v>
      </c>
      <c r="E876" t="s">
        <v>627</v>
      </c>
      <c r="F876">
        <v>455</v>
      </c>
      <c r="G876">
        <v>34</v>
      </c>
      <c r="H876" t="str">
        <f>INDEX(Bar_data!$A$3:$B$140,MATCH(C876,Bar_data!$A$3:$A$140,FALSE),2)</f>
        <v>Trust121</v>
      </c>
      <c r="I876" t="str">
        <f>INDEX(TrustCAHUB_map!$A$2:$D$139,MATCH($C876,TrustCAHUB_map!$A$2:$A$139,FALSE),3)</f>
        <v>East Midlands</v>
      </c>
      <c r="J876" t="str">
        <f>INDEX(TrustCAHUB_map!$A$2:$D$139,MATCH($C876,TrustCAHUB_map!$A$2:$A$139,FALSE),4)</f>
        <v>East Midlands</v>
      </c>
    </row>
    <row r="877" spans="1:10" x14ac:dyDescent="0.3">
      <c r="A877" t="str">
        <f t="shared" si="13"/>
        <v>'RWE2015Curative70+'</v>
      </c>
      <c r="B877">
        <v>2015</v>
      </c>
      <c r="C877" t="s">
        <v>278</v>
      </c>
      <c r="D877" t="s">
        <v>7</v>
      </c>
      <c r="E877" t="s">
        <v>628</v>
      </c>
      <c r="F877">
        <v>275</v>
      </c>
      <c r="G877">
        <v>4</v>
      </c>
      <c r="H877" t="str">
        <f>INDEX(Bar_data!$A$3:$B$140,MATCH(C877,Bar_data!$A$3:$A$140,FALSE),2)</f>
        <v>Trust121</v>
      </c>
      <c r="I877" t="str">
        <f>INDEX(TrustCAHUB_map!$A$2:$D$139,MATCH($C877,TrustCAHUB_map!$A$2:$A$139,FALSE),3)</f>
        <v>East Midlands</v>
      </c>
      <c r="J877" t="str">
        <f>INDEX(TrustCAHUB_map!$A$2:$D$139,MATCH($C877,TrustCAHUB_map!$A$2:$A$139,FALSE),4)</f>
        <v>East Midlands</v>
      </c>
    </row>
    <row r="878" spans="1:10" x14ac:dyDescent="0.3">
      <c r="A878" t="str">
        <f t="shared" si="13"/>
        <v>'RWE2015Palliative70+'</v>
      </c>
      <c r="B878">
        <v>2015</v>
      </c>
      <c r="C878" t="s">
        <v>278</v>
      </c>
      <c r="D878" t="s">
        <v>8</v>
      </c>
      <c r="E878" t="s">
        <v>628</v>
      </c>
      <c r="F878">
        <v>424</v>
      </c>
      <c r="G878">
        <v>36</v>
      </c>
      <c r="H878" t="str">
        <f>INDEX(Bar_data!$A$3:$B$140,MATCH(C878,Bar_data!$A$3:$A$140,FALSE),2)</f>
        <v>Trust121</v>
      </c>
      <c r="I878" t="str">
        <f>INDEX(TrustCAHUB_map!$A$2:$D$139,MATCH($C878,TrustCAHUB_map!$A$2:$A$139,FALSE),3)</f>
        <v>East Midlands</v>
      </c>
      <c r="J878" t="str">
        <f>INDEX(TrustCAHUB_map!$A$2:$D$139,MATCH($C878,TrustCAHUB_map!$A$2:$A$139,FALSE),4)</f>
        <v>East Midlands</v>
      </c>
    </row>
    <row r="879" spans="1:10" x14ac:dyDescent="0.3">
      <c r="A879" t="str">
        <f t="shared" si="13"/>
        <v>'RWF2015Palliative18-49'</v>
      </c>
      <c r="B879">
        <v>2015</v>
      </c>
      <c r="C879" t="s">
        <v>279</v>
      </c>
      <c r="D879" t="s">
        <v>8</v>
      </c>
      <c r="E879" t="s">
        <v>153</v>
      </c>
      <c r="F879">
        <v>57</v>
      </c>
      <c r="G879">
        <v>3</v>
      </c>
      <c r="H879" t="str">
        <f>INDEX(Bar_data!$A$3:$B$140,MATCH(C879,Bar_data!$A$3:$A$140,FALSE),2)</f>
        <v>Trust122</v>
      </c>
      <c r="I879" t="str">
        <f>INDEX(TrustCAHUB_map!$A$2:$D$139,MATCH($C879,TrustCAHUB_map!$A$2:$A$139,FALSE),3)</f>
        <v>Kent and Medway</v>
      </c>
      <c r="J879" t="str">
        <f>INDEX(TrustCAHUB_map!$A$2:$D$139,MATCH($C879,TrustCAHUB_map!$A$2:$A$139,FALSE),4)</f>
        <v>South East</v>
      </c>
    </row>
    <row r="880" spans="1:10" x14ac:dyDescent="0.3">
      <c r="A880" t="str">
        <f t="shared" si="13"/>
        <v>'RWF2015Curative18-49'</v>
      </c>
      <c r="B880">
        <v>2015</v>
      </c>
      <c r="C880" t="s">
        <v>279</v>
      </c>
      <c r="D880" t="s">
        <v>7</v>
      </c>
      <c r="E880" t="s">
        <v>153</v>
      </c>
      <c r="F880">
        <v>143</v>
      </c>
      <c r="G880">
        <v>2</v>
      </c>
      <c r="H880" t="str">
        <f>INDEX(Bar_data!$A$3:$B$140,MATCH(C880,Bar_data!$A$3:$A$140,FALSE),2)</f>
        <v>Trust122</v>
      </c>
      <c r="I880" t="str">
        <f>INDEX(TrustCAHUB_map!$A$2:$D$139,MATCH($C880,TrustCAHUB_map!$A$2:$A$139,FALSE),3)</f>
        <v>Kent and Medway</v>
      </c>
      <c r="J880" t="str">
        <f>INDEX(TrustCAHUB_map!$A$2:$D$139,MATCH($C880,TrustCAHUB_map!$A$2:$A$139,FALSE),4)</f>
        <v>South East</v>
      </c>
    </row>
    <row r="881" spans="1:10" x14ac:dyDescent="0.3">
      <c r="A881" t="str">
        <f t="shared" si="13"/>
        <v>'RWF2015Curative50-69'</v>
      </c>
      <c r="B881">
        <v>2015</v>
      </c>
      <c r="C881" t="s">
        <v>279</v>
      </c>
      <c r="D881" t="s">
        <v>7</v>
      </c>
      <c r="E881" t="s">
        <v>627</v>
      </c>
      <c r="F881">
        <v>457</v>
      </c>
      <c r="G881">
        <v>8</v>
      </c>
      <c r="H881" t="str">
        <f>INDEX(Bar_data!$A$3:$B$140,MATCH(C881,Bar_data!$A$3:$A$140,FALSE),2)</f>
        <v>Trust122</v>
      </c>
      <c r="I881" t="str">
        <f>INDEX(TrustCAHUB_map!$A$2:$D$139,MATCH($C881,TrustCAHUB_map!$A$2:$A$139,FALSE),3)</f>
        <v>Kent and Medway</v>
      </c>
      <c r="J881" t="str">
        <f>INDEX(TrustCAHUB_map!$A$2:$D$139,MATCH($C881,TrustCAHUB_map!$A$2:$A$139,FALSE),4)</f>
        <v>South East</v>
      </c>
    </row>
    <row r="882" spans="1:10" x14ac:dyDescent="0.3">
      <c r="A882" t="str">
        <f t="shared" si="13"/>
        <v>'RWF2015Palliative50-69'</v>
      </c>
      <c r="B882">
        <v>2015</v>
      </c>
      <c r="C882" t="s">
        <v>279</v>
      </c>
      <c r="D882" t="s">
        <v>8</v>
      </c>
      <c r="E882" t="s">
        <v>627</v>
      </c>
      <c r="F882">
        <v>305</v>
      </c>
      <c r="G882">
        <v>35</v>
      </c>
      <c r="H882" t="str">
        <f>INDEX(Bar_data!$A$3:$B$140,MATCH(C882,Bar_data!$A$3:$A$140,FALSE),2)</f>
        <v>Trust122</v>
      </c>
      <c r="I882" t="str">
        <f>INDEX(TrustCAHUB_map!$A$2:$D$139,MATCH($C882,TrustCAHUB_map!$A$2:$A$139,FALSE),3)</f>
        <v>Kent and Medway</v>
      </c>
      <c r="J882" t="str">
        <f>INDEX(TrustCAHUB_map!$A$2:$D$139,MATCH($C882,TrustCAHUB_map!$A$2:$A$139,FALSE),4)</f>
        <v>South East</v>
      </c>
    </row>
    <row r="883" spans="1:10" x14ac:dyDescent="0.3">
      <c r="A883" t="str">
        <f t="shared" si="13"/>
        <v>'RWF2015Curative70+'</v>
      </c>
      <c r="B883">
        <v>2015</v>
      </c>
      <c r="C883" t="s">
        <v>279</v>
      </c>
      <c r="D883" t="s">
        <v>7</v>
      </c>
      <c r="E883" t="s">
        <v>628</v>
      </c>
      <c r="F883">
        <v>252</v>
      </c>
      <c r="G883">
        <v>5</v>
      </c>
      <c r="H883" t="str">
        <f>INDEX(Bar_data!$A$3:$B$140,MATCH(C883,Bar_data!$A$3:$A$140,FALSE),2)</f>
        <v>Trust122</v>
      </c>
      <c r="I883" t="str">
        <f>INDEX(TrustCAHUB_map!$A$2:$D$139,MATCH($C883,TrustCAHUB_map!$A$2:$A$139,FALSE),3)</f>
        <v>Kent and Medway</v>
      </c>
      <c r="J883" t="str">
        <f>INDEX(TrustCAHUB_map!$A$2:$D$139,MATCH($C883,TrustCAHUB_map!$A$2:$A$139,FALSE),4)</f>
        <v>South East</v>
      </c>
    </row>
    <row r="884" spans="1:10" x14ac:dyDescent="0.3">
      <c r="A884" t="str">
        <f t="shared" si="13"/>
        <v>'RWF2015Palliative70+'</v>
      </c>
      <c r="B884">
        <v>2015</v>
      </c>
      <c r="C884" t="s">
        <v>279</v>
      </c>
      <c r="D884" t="s">
        <v>8</v>
      </c>
      <c r="E884" t="s">
        <v>628</v>
      </c>
      <c r="F884">
        <v>302</v>
      </c>
      <c r="G884">
        <v>23</v>
      </c>
      <c r="H884" t="str">
        <f>INDEX(Bar_data!$A$3:$B$140,MATCH(C884,Bar_data!$A$3:$A$140,FALSE),2)</f>
        <v>Trust122</v>
      </c>
      <c r="I884" t="str">
        <f>INDEX(TrustCAHUB_map!$A$2:$D$139,MATCH($C884,TrustCAHUB_map!$A$2:$A$139,FALSE),3)</f>
        <v>Kent and Medway</v>
      </c>
      <c r="J884" t="str">
        <f>INDEX(TrustCAHUB_map!$A$2:$D$139,MATCH($C884,TrustCAHUB_map!$A$2:$A$139,FALSE),4)</f>
        <v>South East</v>
      </c>
    </row>
    <row r="885" spans="1:10" x14ac:dyDescent="0.3">
      <c r="A885" t="str">
        <f t="shared" si="13"/>
        <v>'RWG2015Curative18-49'</v>
      </c>
      <c r="B885">
        <v>2015</v>
      </c>
      <c r="C885" t="s">
        <v>280</v>
      </c>
      <c r="D885" t="s">
        <v>7</v>
      </c>
      <c r="E885" t="s">
        <v>153</v>
      </c>
      <c r="F885">
        <v>6</v>
      </c>
      <c r="G885">
        <v>0</v>
      </c>
      <c r="H885" t="str">
        <f>INDEX(Bar_data!$A$3:$B$140,MATCH(C885,Bar_data!$A$3:$A$140,FALSE),2)</f>
        <v>Trust123</v>
      </c>
      <c r="I885" t="str">
        <f>INDEX(TrustCAHUB_map!$A$2:$D$139,MATCH($C885,TrustCAHUB_map!$A$2:$A$139,FALSE),3)</f>
        <v>East of England</v>
      </c>
      <c r="J885" t="str">
        <f>INDEX(TrustCAHUB_map!$A$2:$D$139,MATCH($C885,TrustCAHUB_map!$A$2:$A$139,FALSE),4)</f>
        <v>East of England</v>
      </c>
    </row>
    <row r="886" spans="1:10" x14ac:dyDescent="0.3">
      <c r="A886" t="str">
        <f t="shared" si="13"/>
        <v>'RWG2015Palliative18-49'</v>
      </c>
      <c r="B886">
        <v>2015</v>
      </c>
      <c r="C886" t="s">
        <v>280</v>
      </c>
      <c r="D886" t="s">
        <v>8</v>
      </c>
      <c r="E886" t="s">
        <v>153</v>
      </c>
      <c r="F886">
        <v>8</v>
      </c>
      <c r="G886">
        <v>0</v>
      </c>
      <c r="H886" t="str">
        <f>INDEX(Bar_data!$A$3:$B$140,MATCH(C886,Bar_data!$A$3:$A$140,FALSE),2)</f>
        <v>Trust123</v>
      </c>
      <c r="I886" t="str">
        <f>INDEX(TrustCAHUB_map!$A$2:$D$139,MATCH($C886,TrustCAHUB_map!$A$2:$A$139,FALSE),3)</f>
        <v>East of England</v>
      </c>
      <c r="J886" t="str">
        <f>INDEX(TrustCAHUB_map!$A$2:$D$139,MATCH($C886,TrustCAHUB_map!$A$2:$A$139,FALSE),4)</f>
        <v>East of England</v>
      </c>
    </row>
    <row r="887" spans="1:10" x14ac:dyDescent="0.3">
      <c r="A887" t="str">
        <f t="shared" si="13"/>
        <v>'RWG2015Curative50-69'</v>
      </c>
      <c r="B887">
        <v>2015</v>
      </c>
      <c r="C887" t="s">
        <v>280</v>
      </c>
      <c r="D887" t="s">
        <v>7</v>
      </c>
      <c r="E887" t="s">
        <v>627</v>
      </c>
      <c r="F887">
        <v>18</v>
      </c>
      <c r="G887">
        <v>0</v>
      </c>
      <c r="H887" t="str">
        <f>INDEX(Bar_data!$A$3:$B$140,MATCH(C887,Bar_data!$A$3:$A$140,FALSE),2)</f>
        <v>Trust123</v>
      </c>
      <c r="I887" t="str">
        <f>INDEX(TrustCAHUB_map!$A$2:$D$139,MATCH($C887,TrustCAHUB_map!$A$2:$A$139,FALSE),3)</f>
        <v>East of England</v>
      </c>
      <c r="J887" t="str">
        <f>INDEX(TrustCAHUB_map!$A$2:$D$139,MATCH($C887,TrustCAHUB_map!$A$2:$A$139,FALSE),4)</f>
        <v>East of England</v>
      </c>
    </row>
    <row r="888" spans="1:10" x14ac:dyDescent="0.3">
      <c r="A888" t="str">
        <f t="shared" si="13"/>
        <v>'RWG2015Palliative50-69'</v>
      </c>
      <c r="B888">
        <v>2015</v>
      </c>
      <c r="C888" t="s">
        <v>280</v>
      </c>
      <c r="D888" t="s">
        <v>8</v>
      </c>
      <c r="E888" t="s">
        <v>627</v>
      </c>
      <c r="F888">
        <v>25</v>
      </c>
      <c r="G888">
        <v>3</v>
      </c>
      <c r="H888" t="str">
        <f>INDEX(Bar_data!$A$3:$B$140,MATCH(C888,Bar_data!$A$3:$A$140,FALSE),2)</f>
        <v>Trust123</v>
      </c>
      <c r="I888" t="str">
        <f>INDEX(TrustCAHUB_map!$A$2:$D$139,MATCH($C888,TrustCAHUB_map!$A$2:$A$139,FALSE),3)</f>
        <v>East of England</v>
      </c>
      <c r="J888" t="str">
        <f>INDEX(TrustCAHUB_map!$A$2:$D$139,MATCH($C888,TrustCAHUB_map!$A$2:$A$139,FALSE),4)</f>
        <v>East of England</v>
      </c>
    </row>
    <row r="889" spans="1:10" x14ac:dyDescent="0.3">
      <c r="A889" t="str">
        <f t="shared" si="13"/>
        <v>'RWG2015Curative70+'</v>
      </c>
      <c r="B889">
        <v>2015</v>
      </c>
      <c r="C889" t="s">
        <v>280</v>
      </c>
      <c r="D889" t="s">
        <v>7</v>
      </c>
      <c r="E889" t="s">
        <v>628</v>
      </c>
      <c r="F889">
        <v>16</v>
      </c>
      <c r="G889">
        <v>1</v>
      </c>
      <c r="H889" t="str">
        <f>INDEX(Bar_data!$A$3:$B$140,MATCH(C889,Bar_data!$A$3:$A$140,FALSE),2)</f>
        <v>Trust123</v>
      </c>
      <c r="I889" t="str">
        <f>INDEX(TrustCAHUB_map!$A$2:$D$139,MATCH($C889,TrustCAHUB_map!$A$2:$A$139,FALSE),3)</f>
        <v>East of England</v>
      </c>
      <c r="J889" t="str">
        <f>INDEX(TrustCAHUB_map!$A$2:$D$139,MATCH($C889,TrustCAHUB_map!$A$2:$A$139,FALSE),4)</f>
        <v>East of England</v>
      </c>
    </row>
    <row r="890" spans="1:10" x14ac:dyDescent="0.3">
      <c r="A890" t="str">
        <f t="shared" si="13"/>
        <v>'RWG2015Palliative70+'</v>
      </c>
      <c r="B890">
        <v>2015</v>
      </c>
      <c r="C890" t="s">
        <v>280</v>
      </c>
      <c r="D890" t="s">
        <v>8</v>
      </c>
      <c r="E890" t="s">
        <v>628</v>
      </c>
      <c r="F890">
        <v>49</v>
      </c>
      <c r="G890">
        <v>3</v>
      </c>
      <c r="H890" t="str">
        <f>INDEX(Bar_data!$A$3:$B$140,MATCH(C890,Bar_data!$A$3:$A$140,FALSE),2)</f>
        <v>Trust123</v>
      </c>
      <c r="I890" t="str">
        <f>INDEX(TrustCAHUB_map!$A$2:$D$139,MATCH($C890,TrustCAHUB_map!$A$2:$A$139,FALSE),3)</f>
        <v>East of England</v>
      </c>
      <c r="J890" t="str">
        <f>INDEX(TrustCAHUB_map!$A$2:$D$139,MATCH($C890,TrustCAHUB_map!$A$2:$A$139,FALSE),4)</f>
        <v>East of England</v>
      </c>
    </row>
    <row r="891" spans="1:10" x14ac:dyDescent="0.3">
      <c r="A891" t="str">
        <f t="shared" si="13"/>
        <v>'RWH2015Not assigned18-49'</v>
      </c>
      <c r="B891">
        <v>2015</v>
      </c>
      <c r="C891" t="s">
        <v>281</v>
      </c>
      <c r="D891" t="s">
        <v>477</v>
      </c>
      <c r="E891" t="s">
        <v>153</v>
      </c>
      <c r="F891">
        <v>1</v>
      </c>
      <c r="G891">
        <v>0</v>
      </c>
      <c r="H891" t="str">
        <f>INDEX(Bar_data!$A$3:$B$140,MATCH(C891,Bar_data!$A$3:$A$140,FALSE),2)</f>
        <v>Trust124</v>
      </c>
      <c r="I891" t="str">
        <f>INDEX(TrustCAHUB_map!$A$2:$D$139,MATCH($C891,TrustCAHUB_map!$A$2:$A$139,FALSE),3)</f>
        <v>East of England</v>
      </c>
      <c r="J891" t="str">
        <f>INDEX(TrustCAHUB_map!$A$2:$D$139,MATCH($C891,TrustCAHUB_map!$A$2:$A$139,FALSE),4)</f>
        <v>East of England</v>
      </c>
    </row>
    <row r="892" spans="1:10" x14ac:dyDescent="0.3">
      <c r="A892" t="str">
        <f t="shared" si="13"/>
        <v>'RWH2015Palliative18-49'</v>
      </c>
      <c r="B892">
        <v>2015</v>
      </c>
      <c r="C892" t="s">
        <v>281</v>
      </c>
      <c r="D892" t="s">
        <v>8</v>
      </c>
      <c r="E892" t="s">
        <v>153</v>
      </c>
      <c r="F892">
        <v>93</v>
      </c>
      <c r="G892">
        <v>6</v>
      </c>
      <c r="H892" t="str">
        <f>INDEX(Bar_data!$A$3:$B$140,MATCH(C892,Bar_data!$A$3:$A$140,FALSE),2)</f>
        <v>Trust124</v>
      </c>
      <c r="I892" t="str">
        <f>INDEX(TrustCAHUB_map!$A$2:$D$139,MATCH($C892,TrustCAHUB_map!$A$2:$A$139,FALSE),3)</f>
        <v>East of England</v>
      </c>
      <c r="J892" t="str">
        <f>INDEX(TrustCAHUB_map!$A$2:$D$139,MATCH($C892,TrustCAHUB_map!$A$2:$A$139,FALSE),4)</f>
        <v>East of England</v>
      </c>
    </row>
    <row r="893" spans="1:10" x14ac:dyDescent="0.3">
      <c r="A893" t="str">
        <f t="shared" si="13"/>
        <v>'RWH2015Curative18-49'</v>
      </c>
      <c r="B893">
        <v>2015</v>
      </c>
      <c r="C893" t="s">
        <v>281</v>
      </c>
      <c r="D893" t="s">
        <v>7</v>
      </c>
      <c r="E893" t="s">
        <v>153</v>
      </c>
      <c r="F893">
        <v>257</v>
      </c>
      <c r="G893">
        <v>3</v>
      </c>
      <c r="H893" t="str">
        <f>INDEX(Bar_data!$A$3:$B$140,MATCH(C893,Bar_data!$A$3:$A$140,FALSE),2)</f>
        <v>Trust124</v>
      </c>
      <c r="I893" t="str">
        <f>INDEX(TrustCAHUB_map!$A$2:$D$139,MATCH($C893,TrustCAHUB_map!$A$2:$A$139,FALSE),3)</f>
        <v>East of England</v>
      </c>
      <c r="J893" t="str">
        <f>INDEX(TrustCAHUB_map!$A$2:$D$139,MATCH($C893,TrustCAHUB_map!$A$2:$A$139,FALSE),4)</f>
        <v>East of England</v>
      </c>
    </row>
    <row r="894" spans="1:10" x14ac:dyDescent="0.3">
      <c r="A894" t="str">
        <f t="shared" si="13"/>
        <v>'RWH2015Palliative50-69'</v>
      </c>
      <c r="B894">
        <v>2015</v>
      </c>
      <c r="C894" t="s">
        <v>281</v>
      </c>
      <c r="D894" t="s">
        <v>8</v>
      </c>
      <c r="E894" t="s">
        <v>627</v>
      </c>
      <c r="F894">
        <v>523</v>
      </c>
      <c r="G894">
        <v>33</v>
      </c>
      <c r="H894" t="str">
        <f>INDEX(Bar_data!$A$3:$B$140,MATCH(C894,Bar_data!$A$3:$A$140,FALSE),2)</f>
        <v>Trust124</v>
      </c>
      <c r="I894" t="str">
        <f>INDEX(TrustCAHUB_map!$A$2:$D$139,MATCH($C894,TrustCAHUB_map!$A$2:$A$139,FALSE),3)</f>
        <v>East of England</v>
      </c>
      <c r="J894" t="str">
        <f>INDEX(TrustCAHUB_map!$A$2:$D$139,MATCH($C894,TrustCAHUB_map!$A$2:$A$139,FALSE),4)</f>
        <v>East of England</v>
      </c>
    </row>
    <row r="895" spans="1:10" x14ac:dyDescent="0.3">
      <c r="A895" t="str">
        <f t="shared" si="13"/>
        <v>'RWH2015Curative50-69'</v>
      </c>
      <c r="B895">
        <v>2015</v>
      </c>
      <c r="C895" t="s">
        <v>281</v>
      </c>
      <c r="D895" t="s">
        <v>7</v>
      </c>
      <c r="E895" t="s">
        <v>627</v>
      </c>
      <c r="F895">
        <v>560</v>
      </c>
      <c r="G895">
        <v>6</v>
      </c>
      <c r="H895" t="str">
        <f>INDEX(Bar_data!$A$3:$B$140,MATCH(C895,Bar_data!$A$3:$A$140,FALSE),2)</f>
        <v>Trust124</v>
      </c>
      <c r="I895" t="str">
        <f>INDEX(TrustCAHUB_map!$A$2:$D$139,MATCH($C895,TrustCAHUB_map!$A$2:$A$139,FALSE),3)</f>
        <v>East of England</v>
      </c>
      <c r="J895" t="str">
        <f>INDEX(TrustCAHUB_map!$A$2:$D$139,MATCH($C895,TrustCAHUB_map!$A$2:$A$139,FALSE),4)</f>
        <v>East of England</v>
      </c>
    </row>
    <row r="896" spans="1:10" x14ac:dyDescent="0.3">
      <c r="A896" t="str">
        <f t="shared" si="13"/>
        <v>'RWH2015Not assigned70+'</v>
      </c>
      <c r="B896">
        <v>2015</v>
      </c>
      <c r="C896" t="s">
        <v>281</v>
      </c>
      <c r="D896" t="s">
        <v>477</v>
      </c>
      <c r="E896" t="s">
        <v>628</v>
      </c>
      <c r="F896">
        <v>1</v>
      </c>
      <c r="G896">
        <v>0</v>
      </c>
      <c r="H896" t="str">
        <f>INDEX(Bar_data!$A$3:$B$140,MATCH(C896,Bar_data!$A$3:$A$140,FALSE),2)</f>
        <v>Trust124</v>
      </c>
      <c r="I896" t="str">
        <f>INDEX(TrustCAHUB_map!$A$2:$D$139,MATCH($C896,TrustCAHUB_map!$A$2:$A$139,FALSE),3)</f>
        <v>East of England</v>
      </c>
      <c r="J896" t="str">
        <f>INDEX(TrustCAHUB_map!$A$2:$D$139,MATCH($C896,TrustCAHUB_map!$A$2:$A$139,FALSE),4)</f>
        <v>East of England</v>
      </c>
    </row>
    <row r="897" spans="1:10" x14ac:dyDescent="0.3">
      <c r="A897" t="str">
        <f t="shared" si="13"/>
        <v>'RWH2015Palliative70+'</v>
      </c>
      <c r="B897">
        <v>2015</v>
      </c>
      <c r="C897" t="s">
        <v>281</v>
      </c>
      <c r="D897" t="s">
        <v>8</v>
      </c>
      <c r="E897" t="s">
        <v>628</v>
      </c>
      <c r="F897">
        <v>410</v>
      </c>
      <c r="G897">
        <v>35</v>
      </c>
      <c r="H897" t="str">
        <f>INDEX(Bar_data!$A$3:$B$140,MATCH(C897,Bar_data!$A$3:$A$140,FALSE),2)</f>
        <v>Trust124</v>
      </c>
      <c r="I897" t="str">
        <f>INDEX(TrustCAHUB_map!$A$2:$D$139,MATCH($C897,TrustCAHUB_map!$A$2:$A$139,FALSE),3)</f>
        <v>East of England</v>
      </c>
      <c r="J897" t="str">
        <f>INDEX(TrustCAHUB_map!$A$2:$D$139,MATCH($C897,TrustCAHUB_map!$A$2:$A$139,FALSE),4)</f>
        <v>East of England</v>
      </c>
    </row>
    <row r="898" spans="1:10" x14ac:dyDescent="0.3">
      <c r="A898" t="str">
        <f t="shared" si="13"/>
        <v>'RWH2015Curative70+'</v>
      </c>
      <c r="B898">
        <v>2015</v>
      </c>
      <c r="C898" t="s">
        <v>281</v>
      </c>
      <c r="D898" t="s">
        <v>7</v>
      </c>
      <c r="E898" t="s">
        <v>628</v>
      </c>
      <c r="F898">
        <v>281</v>
      </c>
      <c r="G898">
        <v>7</v>
      </c>
      <c r="H898" t="str">
        <f>INDEX(Bar_data!$A$3:$B$140,MATCH(C898,Bar_data!$A$3:$A$140,FALSE),2)</f>
        <v>Trust124</v>
      </c>
      <c r="I898" t="str">
        <f>INDEX(TrustCAHUB_map!$A$2:$D$139,MATCH($C898,TrustCAHUB_map!$A$2:$A$139,FALSE),3)</f>
        <v>East of England</v>
      </c>
      <c r="J898" t="str">
        <f>INDEX(TrustCAHUB_map!$A$2:$D$139,MATCH($C898,TrustCAHUB_map!$A$2:$A$139,FALSE),4)</f>
        <v>East of England</v>
      </c>
    </row>
    <row r="899" spans="1:10" x14ac:dyDescent="0.3">
      <c r="A899" t="str">
        <f t="shared" ref="A899:A962" si="14">"'"&amp;C899&amp;B899&amp;D899&amp;E899&amp;"'"</f>
        <v>'RWJ2015Palliative18-49'</v>
      </c>
      <c r="B899">
        <v>2015</v>
      </c>
      <c r="C899" t="s">
        <v>282</v>
      </c>
      <c r="D899" t="s">
        <v>8</v>
      </c>
      <c r="E899" t="s">
        <v>153</v>
      </c>
      <c r="F899">
        <v>1</v>
      </c>
      <c r="G899">
        <v>0</v>
      </c>
      <c r="H899" t="str">
        <f>INDEX(Bar_data!$A$3:$B$140,MATCH(C899,Bar_data!$A$3:$A$140,FALSE),2)</f>
        <v>Trust125</v>
      </c>
      <c r="I899" t="str">
        <f>INDEX(TrustCAHUB_map!$A$2:$D$139,MATCH($C899,TrustCAHUB_map!$A$2:$A$139,FALSE),3)</f>
        <v>Greater Manchester</v>
      </c>
      <c r="J899" t="str">
        <f>INDEX(TrustCAHUB_map!$A$2:$D$139,MATCH($C899,TrustCAHUB_map!$A$2:$A$139,FALSE),4)</f>
        <v>North West</v>
      </c>
    </row>
    <row r="900" spans="1:10" x14ac:dyDescent="0.3">
      <c r="A900" t="str">
        <f t="shared" si="14"/>
        <v>'RWJ2015Not assigned50-69'</v>
      </c>
      <c r="B900">
        <v>2015</v>
      </c>
      <c r="C900" t="s">
        <v>282</v>
      </c>
      <c r="D900" t="s">
        <v>477</v>
      </c>
      <c r="E900" t="s">
        <v>627</v>
      </c>
      <c r="F900">
        <v>9</v>
      </c>
      <c r="G900">
        <v>0</v>
      </c>
      <c r="H900" t="str">
        <f>INDEX(Bar_data!$A$3:$B$140,MATCH(C900,Bar_data!$A$3:$A$140,FALSE),2)</f>
        <v>Trust125</v>
      </c>
      <c r="I900" t="str">
        <f>INDEX(TrustCAHUB_map!$A$2:$D$139,MATCH($C900,TrustCAHUB_map!$A$2:$A$139,FALSE),3)</f>
        <v>Greater Manchester</v>
      </c>
      <c r="J900" t="str">
        <f>INDEX(TrustCAHUB_map!$A$2:$D$139,MATCH($C900,TrustCAHUB_map!$A$2:$A$139,FALSE),4)</f>
        <v>North West</v>
      </c>
    </row>
    <row r="901" spans="1:10" x14ac:dyDescent="0.3">
      <c r="A901" t="str">
        <f t="shared" si="14"/>
        <v>'RWJ2015Palliative50-69'</v>
      </c>
      <c r="B901">
        <v>2015</v>
      </c>
      <c r="C901" t="s">
        <v>282</v>
      </c>
      <c r="D901" t="s">
        <v>8</v>
      </c>
      <c r="E901" t="s">
        <v>627</v>
      </c>
      <c r="F901">
        <v>6</v>
      </c>
      <c r="G901">
        <v>0</v>
      </c>
      <c r="H901" t="str">
        <f>INDEX(Bar_data!$A$3:$B$140,MATCH(C901,Bar_data!$A$3:$A$140,FALSE),2)</f>
        <v>Trust125</v>
      </c>
      <c r="I901" t="str">
        <f>INDEX(TrustCAHUB_map!$A$2:$D$139,MATCH($C901,TrustCAHUB_map!$A$2:$A$139,FALSE),3)</f>
        <v>Greater Manchester</v>
      </c>
      <c r="J901" t="str">
        <f>INDEX(TrustCAHUB_map!$A$2:$D$139,MATCH($C901,TrustCAHUB_map!$A$2:$A$139,FALSE),4)</f>
        <v>North West</v>
      </c>
    </row>
    <row r="902" spans="1:10" x14ac:dyDescent="0.3">
      <c r="A902" t="str">
        <f t="shared" si="14"/>
        <v>'RWJ2015Palliative70+'</v>
      </c>
      <c r="B902">
        <v>2015</v>
      </c>
      <c r="C902" t="s">
        <v>282</v>
      </c>
      <c r="D902" t="s">
        <v>8</v>
      </c>
      <c r="E902" t="s">
        <v>628</v>
      </c>
      <c r="F902">
        <v>13</v>
      </c>
      <c r="G902">
        <v>0</v>
      </c>
      <c r="H902" t="str">
        <f>INDEX(Bar_data!$A$3:$B$140,MATCH(C902,Bar_data!$A$3:$A$140,FALSE),2)</f>
        <v>Trust125</v>
      </c>
      <c r="I902" t="str">
        <f>INDEX(TrustCAHUB_map!$A$2:$D$139,MATCH($C902,TrustCAHUB_map!$A$2:$A$139,FALSE),3)</f>
        <v>Greater Manchester</v>
      </c>
      <c r="J902" t="str">
        <f>INDEX(TrustCAHUB_map!$A$2:$D$139,MATCH($C902,TrustCAHUB_map!$A$2:$A$139,FALSE),4)</f>
        <v>North West</v>
      </c>
    </row>
    <row r="903" spans="1:10" x14ac:dyDescent="0.3">
      <c r="A903" t="str">
        <f t="shared" si="14"/>
        <v>'RWJ2015Curative70+'</v>
      </c>
      <c r="B903">
        <v>2015</v>
      </c>
      <c r="C903" t="s">
        <v>282</v>
      </c>
      <c r="D903" t="s">
        <v>7</v>
      </c>
      <c r="E903" t="s">
        <v>628</v>
      </c>
      <c r="F903">
        <v>2</v>
      </c>
      <c r="G903">
        <v>0</v>
      </c>
      <c r="H903" t="str">
        <f>INDEX(Bar_data!$A$3:$B$140,MATCH(C903,Bar_data!$A$3:$A$140,FALSE),2)</f>
        <v>Trust125</v>
      </c>
      <c r="I903" t="str">
        <f>INDEX(TrustCAHUB_map!$A$2:$D$139,MATCH($C903,TrustCAHUB_map!$A$2:$A$139,FALSE),3)</f>
        <v>Greater Manchester</v>
      </c>
      <c r="J903" t="str">
        <f>INDEX(TrustCAHUB_map!$A$2:$D$139,MATCH($C903,TrustCAHUB_map!$A$2:$A$139,FALSE),4)</f>
        <v>North West</v>
      </c>
    </row>
    <row r="904" spans="1:10" x14ac:dyDescent="0.3">
      <c r="A904" t="str">
        <f t="shared" si="14"/>
        <v>'RWJ2015Not assigned70+'</v>
      </c>
      <c r="B904">
        <v>2015</v>
      </c>
      <c r="C904" t="s">
        <v>282</v>
      </c>
      <c r="D904" t="s">
        <v>477</v>
      </c>
      <c r="E904" t="s">
        <v>628</v>
      </c>
      <c r="F904">
        <v>17</v>
      </c>
      <c r="G904">
        <v>0</v>
      </c>
      <c r="H904" t="str">
        <f>INDEX(Bar_data!$A$3:$B$140,MATCH(C904,Bar_data!$A$3:$A$140,FALSE),2)</f>
        <v>Trust125</v>
      </c>
      <c r="I904" t="str">
        <f>INDEX(TrustCAHUB_map!$A$2:$D$139,MATCH($C904,TrustCAHUB_map!$A$2:$A$139,FALSE),3)</f>
        <v>Greater Manchester</v>
      </c>
      <c r="J904" t="str">
        <f>INDEX(TrustCAHUB_map!$A$2:$D$139,MATCH($C904,TrustCAHUB_map!$A$2:$A$139,FALSE),4)</f>
        <v>North West</v>
      </c>
    </row>
    <row r="905" spans="1:10" x14ac:dyDescent="0.3">
      <c r="A905" t="str">
        <f t="shared" si="14"/>
        <v>'RWP2015Curative18-49'</v>
      </c>
      <c r="B905">
        <v>2015</v>
      </c>
      <c r="C905" t="s">
        <v>283</v>
      </c>
      <c r="D905" t="s">
        <v>7</v>
      </c>
      <c r="E905" t="s">
        <v>153</v>
      </c>
      <c r="F905">
        <v>66</v>
      </c>
      <c r="G905">
        <v>0</v>
      </c>
      <c r="H905" t="str">
        <f>INDEX(Bar_data!$A$3:$B$140,MATCH(C905,Bar_data!$A$3:$A$140,FALSE),2)</f>
        <v>Trust126</v>
      </c>
      <c r="I905" t="str">
        <f>INDEX(TrustCAHUB_map!$A$2:$D$139,MATCH($C905,TrustCAHUB_map!$A$2:$A$139,FALSE),3)</f>
        <v>West Midlands</v>
      </c>
      <c r="J905" t="str">
        <f>INDEX(TrustCAHUB_map!$A$2:$D$139,MATCH($C905,TrustCAHUB_map!$A$2:$A$139,FALSE),4)</f>
        <v>West Midlands</v>
      </c>
    </row>
    <row r="906" spans="1:10" x14ac:dyDescent="0.3">
      <c r="A906" t="str">
        <f t="shared" si="14"/>
        <v>'RWP2015Palliative18-49'</v>
      </c>
      <c r="B906">
        <v>2015</v>
      </c>
      <c r="C906" t="s">
        <v>283</v>
      </c>
      <c r="D906" t="s">
        <v>8</v>
      </c>
      <c r="E906" t="s">
        <v>153</v>
      </c>
      <c r="F906">
        <v>21</v>
      </c>
      <c r="G906">
        <v>2</v>
      </c>
      <c r="H906" t="str">
        <f>INDEX(Bar_data!$A$3:$B$140,MATCH(C906,Bar_data!$A$3:$A$140,FALSE),2)</f>
        <v>Trust126</v>
      </c>
      <c r="I906" t="str">
        <f>INDEX(TrustCAHUB_map!$A$2:$D$139,MATCH($C906,TrustCAHUB_map!$A$2:$A$139,FALSE),3)</f>
        <v>West Midlands</v>
      </c>
      <c r="J906" t="str">
        <f>INDEX(TrustCAHUB_map!$A$2:$D$139,MATCH($C906,TrustCAHUB_map!$A$2:$A$139,FALSE),4)</f>
        <v>West Midlands</v>
      </c>
    </row>
    <row r="907" spans="1:10" x14ac:dyDescent="0.3">
      <c r="A907" t="str">
        <f t="shared" si="14"/>
        <v>'RWP2015Palliative50-69'</v>
      </c>
      <c r="B907">
        <v>2015</v>
      </c>
      <c r="C907" t="s">
        <v>283</v>
      </c>
      <c r="D907" t="s">
        <v>8</v>
      </c>
      <c r="E907" t="s">
        <v>627</v>
      </c>
      <c r="F907">
        <v>163</v>
      </c>
      <c r="G907">
        <v>11</v>
      </c>
      <c r="H907" t="str">
        <f>INDEX(Bar_data!$A$3:$B$140,MATCH(C907,Bar_data!$A$3:$A$140,FALSE),2)</f>
        <v>Trust126</v>
      </c>
      <c r="I907" t="str">
        <f>INDEX(TrustCAHUB_map!$A$2:$D$139,MATCH($C907,TrustCAHUB_map!$A$2:$A$139,FALSE),3)</f>
        <v>West Midlands</v>
      </c>
      <c r="J907" t="str">
        <f>INDEX(TrustCAHUB_map!$A$2:$D$139,MATCH($C907,TrustCAHUB_map!$A$2:$A$139,FALSE),4)</f>
        <v>West Midlands</v>
      </c>
    </row>
    <row r="908" spans="1:10" x14ac:dyDescent="0.3">
      <c r="A908" t="str">
        <f t="shared" si="14"/>
        <v>'RWP2015Curative50-69'</v>
      </c>
      <c r="B908">
        <v>2015</v>
      </c>
      <c r="C908" t="s">
        <v>283</v>
      </c>
      <c r="D908" t="s">
        <v>7</v>
      </c>
      <c r="E908" t="s">
        <v>627</v>
      </c>
      <c r="F908">
        <v>200</v>
      </c>
      <c r="G908">
        <v>0</v>
      </c>
      <c r="H908" t="str">
        <f>INDEX(Bar_data!$A$3:$B$140,MATCH(C908,Bar_data!$A$3:$A$140,FALSE),2)</f>
        <v>Trust126</v>
      </c>
      <c r="I908" t="str">
        <f>INDEX(TrustCAHUB_map!$A$2:$D$139,MATCH($C908,TrustCAHUB_map!$A$2:$A$139,FALSE),3)</f>
        <v>West Midlands</v>
      </c>
      <c r="J908" t="str">
        <f>INDEX(TrustCAHUB_map!$A$2:$D$139,MATCH($C908,TrustCAHUB_map!$A$2:$A$139,FALSE),4)</f>
        <v>West Midlands</v>
      </c>
    </row>
    <row r="909" spans="1:10" x14ac:dyDescent="0.3">
      <c r="A909" t="str">
        <f t="shared" si="14"/>
        <v>'RWP2015Palliative70+'</v>
      </c>
      <c r="B909">
        <v>2015</v>
      </c>
      <c r="C909" t="s">
        <v>283</v>
      </c>
      <c r="D909" t="s">
        <v>8</v>
      </c>
      <c r="E909" t="s">
        <v>628</v>
      </c>
      <c r="F909">
        <v>181</v>
      </c>
      <c r="G909">
        <v>15</v>
      </c>
      <c r="H909" t="str">
        <f>INDEX(Bar_data!$A$3:$B$140,MATCH(C909,Bar_data!$A$3:$A$140,FALSE),2)</f>
        <v>Trust126</v>
      </c>
      <c r="I909" t="str">
        <f>INDEX(TrustCAHUB_map!$A$2:$D$139,MATCH($C909,TrustCAHUB_map!$A$2:$A$139,FALSE),3)</f>
        <v>West Midlands</v>
      </c>
      <c r="J909" t="str">
        <f>INDEX(TrustCAHUB_map!$A$2:$D$139,MATCH($C909,TrustCAHUB_map!$A$2:$A$139,FALSE),4)</f>
        <v>West Midlands</v>
      </c>
    </row>
    <row r="910" spans="1:10" x14ac:dyDescent="0.3">
      <c r="A910" t="str">
        <f t="shared" si="14"/>
        <v>'RWP2015Curative70+'</v>
      </c>
      <c r="B910">
        <v>2015</v>
      </c>
      <c r="C910" t="s">
        <v>283</v>
      </c>
      <c r="D910" t="s">
        <v>7</v>
      </c>
      <c r="E910" t="s">
        <v>628</v>
      </c>
      <c r="F910">
        <v>130</v>
      </c>
      <c r="G910">
        <v>2</v>
      </c>
      <c r="H910" t="str">
        <f>INDEX(Bar_data!$A$3:$B$140,MATCH(C910,Bar_data!$A$3:$A$140,FALSE),2)</f>
        <v>Trust126</v>
      </c>
      <c r="I910" t="str">
        <f>INDEX(TrustCAHUB_map!$A$2:$D$139,MATCH($C910,TrustCAHUB_map!$A$2:$A$139,FALSE),3)</f>
        <v>West Midlands</v>
      </c>
      <c r="J910" t="str">
        <f>INDEX(TrustCAHUB_map!$A$2:$D$139,MATCH($C910,TrustCAHUB_map!$A$2:$A$139,FALSE),4)</f>
        <v>West Midlands</v>
      </c>
    </row>
    <row r="911" spans="1:10" x14ac:dyDescent="0.3">
      <c r="A911" t="str">
        <f t="shared" si="14"/>
        <v>'RWW2015Palliative18-49'</v>
      </c>
      <c r="B911">
        <v>2015</v>
      </c>
      <c r="C911" t="s">
        <v>284</v>
      </c>
      <c r="D911" t="s">
        <v>8</v>
      </c>
      <c r="E911" t="s">
        <v>153</v>
      </c>
      <c r="F911">
        <v>4</v>
      </c>
      <c r="G911">
        <v>0</v>
      </c>
      <c r="H911" t="str">
        <f>INDEX(Bar_data!$A$3:$B$140,MATCH(C911,Bar_data!$A$3:$A$140,FALSE),2)</f>
        <v>Trust127</v>
      </c>
      <c r="I911" t="str">
        <f>INDEX(TrustCAHUB_map!$A$2:$D$139,MATCH($C911,TrustCAHUB_map!$A$2:$A$139,FALSE),3)</f>
        <v>Cheshire and Merseyside</v>
      </c>
      <c r="J911" t="str">
        <f>INDEX(TrustCAHUB_map!$A$2:$D$139,MATCH($C911,TrustCAHUB_map!$A$2:$A$139,FALSE),4)</f>
        <v>North West</v>
      </c>
    </row>
    <row r="912" spans="1:10" x14ac:dyDescent="0.3">
      <c r="A912" t="str">
        <f t="shared" si="14"/>
        <v>'RWW2015Curative18-49'</v>
      </c>
      <c r="B912">
        <v>2015</v>
      </c>
      <c r="C912" t="s">
        <v>284</v>
      </c>
      <c r="D912" t="s">
        <v>7</v>
      </c>
      <c r="E912" t="s">
        <v>153</v>
      </c>
      <c r="F912">
        <v>1</v>
      </c>
      <c r="G912">
        <v>0</v>
      </c>
      <c r="H912" t="str">
        <f>INDEX(Bar_data!$A$3:$B$140,MATCH(C912,Bar_data!$A$3:$A$140,FALSE),2)</f>
        <v>Trust127</v>
      </c>
      <c r="I912" t="str">
        <f>INDEX(TrustCAHUB_map!$A$2:$D$139,MATCH($C912,TrustCAHUB_map!$A$2:$A$139,FALSE),3)</f>
        <v>Cheshire and Merseyside</v>
      </c>
      <c r="J912" t="str">
        <f>INDEX(TrustCAHUB_map!$A$2:$D$139,MATCH($C912,TrustCAHUB_map!$A$2:$A$139,FALSE),4)</f>
        <v>North West</v>
      </c>
    </row>
    <row r="913" spans="1:10" x14ac:dyDescent="0.3">
      <c r="A913" t="str">
        <f t="shared" si="14"/>
        <v>'RWW2015Curative50-69'</v>
      </c>
      <c r="B913">
        <v>2015</v>
      </c>
      <c r="C913" t="s">
        <v>284</v>
      </c>
      <c r="D913" t="s">
        <v>7</v>
      </c>
      <c r="E913" t="s">
        <v>627</v>
      </c>
      <c r="F913">
        <v>17</v>
      </c>
      <c r="G913">
        <v>1</v>
      </c>
      <c r="H913" t="str">
        <f>INDEX(Bar_data!$A$3:$B$140,MATCH(C913,Bar_data!$A$3:$A$140,FALSE),2)</f>
        <v>Trust127</v>
      </c>
      <c r="I913" t="str">
        <f>INDEX(TrustCAHUB_map!$A$2:$D$139,MATCH($C913,TrustCAHUB_map!$A$2:$A$139,FALSE),3)</f>
        <v>Cheshire and Merseyside</v>
      </c>
      <c r="J913" t="str">
        <f>INDEX(TrustCAHUB_map!$A$2:$D$139,MATCH($C913,TrustCAHUB_map!$A$2:$A$139,FALSE),4)</f>
        <v>North West</v>
      </c>
    </row>
    <row r="914" spans="1:10" x14ac:dyDescent="0.3">
      <c r="A914" t="str">
        <f t="shared" si="14"/>
        <v>'RWW2015Not assigned50-69'</v>
      </c>
      <c r="B914">
        <v>2015</v>
      </c>
      <c r="C914" t="s">
        <v>284</v>
      </c>
      <c r="D914" t="s">
        <v>477</v>
      </c>
      <c r="E914" t="s">
        <v>627</v>
      </c>
      <c r="F914">
        <v>5</v>
      </c>
      <c r="G914">
        <v>0</v>
      </c>
      <c r="H914" t="str">
        <f>INDEX(Bar_data!$A$3:$B$140,MATCH(C914,Bar_data!$A$3:$A$140,FALSE),2)</f>
        <v>Trust127</v>
      </c>
      <c r="I914" t="str">
        <f>INDEX(TrustCAHUB_map!$A$2:$D$139,MATCH($C914,TrustCAHUB_map!$A$2:$A$139,FALSE),3)</f>
        <v>Cheshire and Merseyside</v>
      </c>
      <c r="J914" t="str">
        <f>INDEX(TrustCAHUB_map!$A$2:$D$139,MATCH($C914,TrustCAHUB_map!$A$2:$A$139,FALSE),4)</f>
        <v>North West</v>
      </c>
    </row>
    <row r="915" spans="1:10" x14ac:dyDescent="0.3">
      <c r="A915" t="str">
        <f t="shared" si="14"/>
        <v>'RWW2015Palliative50-69'</v>
      </c>
      <c r="B915">
        <v>2015</v>
      </c>
      <c r="C915" t="s">
        <v>284</v>
      </c>
      <c r="D915" t="s">
        <v>8</v>
      </c>
      <c r="E915" t="s">
        <v>627</v>
      </c>
      <c r="F915">
        <v>21</v>
      </c>
      <c r="G915">
        <v>0</v>
      </c>
      <c r="H915" t="str">
        <f>INDEX(Bar_data!$A$3:$B$140,MATCH(C915,Bar_data!$A$3:$A$140,FALSE),2)</f>
        <v>Trust127</v>
      </c>
      <c r="I915" t="str">
        <f>INDEX(TrustCAHUB_map!$A$2:$D$139,MATCH($C915,TrustCAHUB_map!$A$2:$A$139,FALSE),3)</f>
        <v>Cheshire and Merseyside</v>
      </c>
      <c r="J915" t="str">
        <f>INDEX(TrustCAHUB_map!$A$2:$D$139,MATCH($C915,TrustCAHUB_map!$A$2:$A$139,FALSE),4)</f>
        <v>North West</v>
      </c>
    </row>
    <row r="916" spans="1:10" x14ac:dyDescent="0.3">
      <c r="A916" t="str">
        <f t="shared" si="14"/>
        <v>'RWW2015Not assigned70+'</v>
      </c>
      <c r="B916">
        <v>2015</v>
      </c>
      <c r="C916" t="s">
        <v>284</v>
      </c>
      <c r="D916" t="s">
        <v>477</v>
      </c>
      <c r="E916" t="s">
        <v>628</v>
      </c>
      <c r="F916">
        <v>9</v>
      </c>
      <c r="G916">
        <v>0</v>
      </c>
      <c r="H916" t="str">
        <f>INDEX(Bar_data!$A$3:$B$140,MATCH(C916,Bar_data!$A$3:$A$140,FALSE),2)</f>
        <v>Trust127</v>
      </c>
      <c r="I916" t="str">
        <f>INDEX(TrustCAHUB_map!$A$2:$D$139,MATCH($C916,TrustCAHUB_map!$A$2:$A$139,FALSE),3)</f>
        <v>Cheshire and Merseyside</v>
      </c>
      <c r="J916" t="str">
        <f>INDEX(TrustCAHUB_map!$A$2:$D$139,MATCH($C916,TrustCAHUB_map!$A$2:$A$139,FALSE),4)</f>
        <v>North West</v>
      </c>
    </row>
    <row r="917" spans="1:10" x14ac:dyDescent="0.3">
      <c r="A917" t="str">
        <f t="shared" si="14"/>
        <v>'RWW2015Palliative70+'</v>
      </c>
      <c r="B917">
        <v>2015</v>
      </c>
      <c r="C917" t="s">
        <v>284</v>
      </c>
      <c r="D917" t="s">
        <v>8</v>
      </c>
      <c r="E917" t="s">
        <v>628</v>
      </c>
      <c r="F917">
        <v>40</v>
      </c>
      <c r="G917">
        <v>0</v>
      </c>
      <c r="H917" t="str">
        <f>INDEX(Bar_data!$A$3:$B$140,MATCH(C917,Bar_data!$A$3:$A$140,FALSE),2)</f>
        <v>Trust127</v>
      </c>
      <c r="I917" t="str">
        <f>INDEX(TrustCAHUB_map!$A$2:$D$139,MATCH($C917,TrustCAHUB_map!$A$2:$A$139,FALSE),3)</f>
        <v>Cheshire and Merseyside</v>
      </c>
      <c r="J917" t="str">
        <f>INDEX(TrustCAHUB_map!$A$2:$D$139,MATCH($C917,TrustCAHUB_map!$A$2:$A$139,FALSE),4)</f>
        <v>North West</v>
      </c>
    </row>
    <row r="918" spans="1:10" x14ac:dyDescent="0.3">
      <c r="A918" t="str">
        <f t="shared" si="14"/>
        <v>'RWW2015Curative70+'</v>
      </c>
      <c r="B918">
        <v>2015</v>
      </c>
      <c r="C918" t="s">
        <v>284</v>
      </c>
      <c r="D918" t="s">
        <v>7</v>
      </c>
      <c r="E918" t="s">
        <v>628</v>
      </c>
      <c r="F918">
        <v>12</v>
      </c>
      <c r="G918">
        <v>0</v>
      </c>
      <c r="H918" t="str">
        <f>INDEX(Bar_data!$A$3:$B$140,MATCH(C918,Bar_data!$A$3:$A$140,FALSE),2)</f>
        <v>Trust127</v>
      </c>
      <c r="I918" t="str">
        <f>INDEX(TrustCAHUB_map!$A$2:$D$139,MATCH($C918,TrustCAHUB_map!$A$2:$A$139,FALSE),3)</f>
        <v>Cheshire and Merseyside</v>
      </c>
      <c r="J918" t="str">
        <f>INDEX(TrustCAHUB_map!$A$2:$D$139,MATCH($C918,TrustCAHUB_map!$A$2:$A$139,FALSE),4)</f>
        <v>North West</v>
      </c>
    </row>
    <row r="919" spans="1:10" x14ac:dyDescent="0.3">
      <c r="A919" t="str">
        <f t="shared" si="14"/>
        <v>'RWY2015Curative18-49'</v>
      </c>
      <c r="B919">
        <v>2015</v>
      </c>
      <c r="C919" t="s">
        <v>285</v>
      </c>
      <c r="D919" t="s">
        <v>7</v>
      </c>
      <c r="E919" t="s">
        <v>153</v>
      </c>
      <c r="F919">
        <v>84</v>
      </c>
      <c r="G919">
        <v>0</v>
      </c>
      <c r="H919" t="str">
        <f>INDEX(Bar_data!$A$3:$B$140,MATCH(C919,Bar_data!$A$3:$A$140,FALSE),2)</f>
        <v>Trust128</v>
      </c>
      <c r="I919" t="str">
        <f>INDEX(TrustCAHUB_map!$A$2:$D$139,MATCH($C919,TrustCAHUB_map!$A$2:$A$139,FALSE),3)</f>
        <v>West Yorkshire</v>
      </c>
      <c r="J919" t="str">
        <f>INDEX(TrustCAHUB_map!$A$2:$D$139,MATCH($C919,TrustCAHUB_map!$A$2:$A$139,FALSE),4)</f>
        <v>Yorkshire and Humber</v>
      </c>
    </row>
    <row r="920" spans="1:10" x14ac:dyDescent="0.3">
      <c r="A920" t="str">
        <f t="shared" si="14"/>
        <v>'RWY2015Not assigned18-49'</v>
      </c>
      <c r="B920">
        <v>2015</v>
      </c>
      <c r="C920" t="s">
        <v>285</v>
      </c>
      <c r="D920" t="s">
        <v>477</v>
      </c>
      <c r="E920" t="s">
        <v>153</v>
      </c>
      <c r="F920">
        <v>1</v>
      </c>
      <c r="G920">
        <v>0</v>
      </c>
      <c r="H920" t="str">
        <f>INDEX(Bar_data!$A$3:$B$140,MATCH(C920,Bar_data!$A$3:$A$140,FALSE),2)</f>
        <v>Trust128</v>
      </c>
      <c r="I920" t="str">
        <f>INDEX(TrustCAHUB_map!$A$2:$D$139,MATCH($C920,TrustCAHUB_map!$A$2:$A$139,FALSE),3)</f>
        <v>West Yorkshire</v>
      </c>
      <c r="J920" t="str">
        <f>INDEX(TrustCAHUB_map!$A$2:$D$139,MATCH($C920,TrustCAHUB_map!$A$2:$A$139,FALSE),4)</f>
        <v>Yorkshire and Humber</v>
      </c>
    </row>
    <row r="921" spans="1:10" x14ac:dyDescent="0.3">
      <c r="A921" t="str">
        <f t="shared" si="14"/>
        <v>'RWY2015Palliative18-49'</v>
      </c>
      <c r="B921">
        <v>2015</v>
      </c>
      <c r="C921" t="s">
        <v>285</v>
      </c>
      <c r="D921" t="s">
        <v>8</v>
      </c>
      <c r="E921" t="s">
        <v>153</v>
      </c>
      <c r="F921">
        <v>42</v>
      </c>
      <c r="G921">
        <v>10</v>
      </c>
      <c r="H921" t="str">
        <f>INDEX(Bar_data!$A$3:$B$140,MATCH(C921,Bar_data!$A$3:$A$140,FALSE),2)</f>
        <v>Trust128</v>
      </c>
      <c r="I921" t="str">
        <f>INDEX(TrustCAHUB_map!$A$2:$D$139,MATCH($C921,TrustCAHUB_map!$A$2:$A$139,FALSE),3)</f>
        <v>West Yorkshire</v>
      </c>
      <c r="J921" t="str">
        <f>INDEX(TrustCAHUB_map!$A$2:$D$139,MATCH($C921,TrustCAHUB_map!$A$2:$A$139,FALSE),4)</f>
        <v>Yorkshire and Humber</v>
      </c>
    </row>
    <row r="922" spans="1:10" x14ac:dyDescent="0.3">
      <c r="A922" t="str">
        <f t="shared" si="14"/>
        <v>'RWY2015Palliative50-69'</v>
      </c>
      <c r="B922">
        <v>2015</v>
      </c>
      <c r="C922" t="s">
        <v>285</v>
      </c>
      <c r="D922" t="s">
        <v>8</v>
      </c>
      <c r="E922" t="s">
        <v>627</v>
      </c>
      <c r="F922">
        <v>250</v>
      </c>
      <c r="G922">
        <v>22</v>
      </c>
      <c r="H922" t="str">
        <f>INDEX(Bar_data!$A$3:$B$140,MATCH(C922,Bar_data!$A$3:$A$140,FALSE),2)</f>
        <v>Trust128</v>
      </c>
      <c r="I922" t="str">
        <f>INDEX(TrustCAHUB_map!$A$2:$D$139,MATCH($C922,TrustCAHUB_map!$A$2:$A$139,FALSE),3)</f>
        <v>West Yorkshire</v>
      </c>
      <c r="J922" t="str">
        <f>INDEX(TrustCAHUB_map!$A$2:$D$139,MATCH($C922,TrustCAHUB_map!$A$2:$A$139,FALSE),4)</f>
        <v>Yorkshire and Humber</v>
      </c>
    </row>
    <row r="923" spans="1:10" x14ac:dyDescent="0.3">
      <c r="A923" t="str">
        <f t="shared" si="14"/>
        <v>'RWY2015Not assigned50-69'</v>
      </c>
      <c r="B923">
        <v>2015</v>
      </c>
      <c r="C923" t="s">
        <v>285</v>
      </c>
      <c r="D923" t="s">
        <v>477</v>
      </c>
      <c r="E923" t="s">
        <v>627</v>
      </c>
      <c r="F923">
        <v>2</v>
      </c>
      <c r="G923">
        <v>0</v>
      </c>
      <c r="H923" t="str">
        <f>INDEX(Bar_data!$A$3:$B$140,MATCH(C923,Bar_data!$A$3:$A$140,FALSE),2)</f>
        <v>Trust128</v>
      </c>
      <c r="I923" t="str">
        <f>INDEX(TrustCAHUB_map!$A$2:$D$139,MATCH($C923,TrustCAHUB_map!$A$2:$A$139,FALSE),3)</f>
        <v>West Yorkshire</v>
      </c>
      <c r="J923" t="str">
        <f>INDEX(TrustCAHUB_map!$A$2:$D$139,MATCH($C923,TrustCAHUB_map!$A$2:$A$139,FALSE),4)</f>
        <v>Yorkshire and Humber</v>
      </c>
    </row>
    <row r="924" spans="1:10" x14ac:dyDescent="0.3">
      <c r="A924" t="str">
        <f t="shared" si="14"/>
        <v>'RWY2015Curative50-69'</v>
      </c>
      <c r="B924">
        <v>2015</v>
      </c>
      <c r="C924" t="s">
        <v>285</v>
      </c>
      <c r="D924" t="s">
        <v>7</v>
      </c>
      <c r="E924" t="s">
        <v>627</v>
      </c>
      <c r="F924">
        <v>176</v>
      </c>
      <c r="G924">
        <v>2</v>
      </c>
      <c r="H924" t="str">
        <f>INDEX(Bar_data!$A$3:$B$140,MATCH(C924,Bar_data!$A$3:$A$140,FALSE),2)</f>
        <v>Trust128</v>
      </c>
      <c r="I924" t="str">
        <f>INDEX(TrustCAHUB_map!$A$2:$D$139,MATCH($C924,TrustCAHUB_map!$A$2:$A$139,FALSE),3)</f>
        <v>West Yorkshire</v>
      </c>
      <c r="J924" t="str">
        <f>INDEX(TrustCAHUB_map!$A$2:$D$139,MATCH($C924,TrustCAHUB_map!$A$2:$A$139,FALSE),4)</f>
        <v>Yorkshire and Humber</v>
      </c>
    </row>
    <row r="925" spans="1:10" x14ac:dyDescent="0.3">
      <c r="A925" t="str">
        <f t="shared" si="14"/>
        <v>'RWY2015Curative70+'</v>
      </c>
      <c r="B925">
        <v>2015</v>
      </c>
      <c r="C925" t="s">
        <v>285</v>
      </c>
      <c r="D925" t="s">
        <v>7</v>
      </c>
      <c r="E925" t="s">
        <v>628</v>
      </c>
      <c r="F925">
        <v>68</v>
      </c>
      <c r="G925">
        <v>1</v>
      </c>
      <c r="H925" t="str">
        <f>INDEX(Bar_data!$A$3:$B$140,MATCH(C925,Bar_data!$A$3:$A$140,FALSE),2)</f>
        <v>Trust128</v>
      </c>
      <c r="I925" t="str">
        <f>INDEX(TrustCAHUB_map!$A$2:$D$139,MATCH($C925,TrustCAHUB_map!$A$2:$A$139,FALSE),3)</f>
        <v>West Yorkshire</v>
      </c>
      <c r="J925" t="str">
        <f>INDEX(TrustCAHUB_map!$A$2:$D$139,MATCH($C925,TrustCAHUB_map!$A$2:$A$139,FALSE),4)</f>
        <v>Yorkshire and Humber</v>
      </c>
    </row>
    <row r="926" spans="1:10" x14ac:dyDescent="0.3">
      <c r="A926" t="str">
        <f t="shared" si="14"/>
        <v>'RWY2015Palliative70+'</v>
      </c>
      <c r="B926">
        <v>2015</v>
      </c>
      <c r="C926" t="s">
        <v>285</v>
      </c>
      <c r="D926" t="s">
        <v>8</v>
      </c>
      <c r="E926" t="s">
        <v>628</v>
      </c>
      <c r="F926">
        <v>184</v>
      </c>
      <c r="G926">
        <v>19</v>
      </c>
      <c r="H926" t="str">
        <f>INDEX(Bar_data!$A$3:$B$140,MATCH(C926,Bar_data!$A$3:$A$140,FALSE),2)</f>
        <v>Trust128</v>
      </c>
      <c r="I926" t="str">
        <f>INDEX(TrustCAHUB_map!$A$2:$D$139,MATCH($C926,TrustCAHUB_map!$A$2:$A$139,FALSE),3)</f>
        <v>West Yorkshire</v>
      </c>
      <c r="J926" t="str">
        <f>INDEX(TrustCAHUB_map!$A$2:$D$139,MATCH($C926,TrustCAHUB_map!$A$2:$A$139,FALSE),4)</f>
        <v>Yorkshire and Humber</v>
      </c>
    </row>
    <row r="927" spans="1:10" x14ac:dyDescent="0.3">
      <c r="A927" t="str">
        <f t="shared" si="14"/>
        <v>'RWY2015Not assigned70+'</v>
      </c>
      <c r="B927">
        <v>2015</v>
      </c>
      <c r="C927" t="s">
        <v>285</v>
      </c>
      <c r="D927" t="s">
        <v>477</v>
      </c>
      <c r="E927" t="s">
        <v>628</v>
      </c>
      <c r="F927">
        <v>3</v>
      </c>
      <c r="G927">
        <v>0</v>
      </c>
      <c r="H927" t="str">
        <f>INDEX(Bar_data!$A$3:$B$140,MATCH(C927,Bar_data!$A$3:$A$140,FALSE),2)</f>
        <v>Trust128</v>
      </c>
      <c r="I927" t="str">
        <f>INDEX(TrustCAHUB_map!$A$2:$D$139,MATCH($C927,TrustCAHUB_map!$A$2:$A$139,FALSE),3)</f>
        <v>West Yorkshire</v>
      </c>
      <c r="J927" t="str">
        <f>INDEX(TrustCAHUB_map!$A$2:$D$139,MATCH($C927,TrustCAHUB_map!$A$2:$A$139,FALSE),4)</f>
        <v>Yorkshire and Humber</v>
      </c>
    </row>
    <row r="928" spans="1:10" x14ac:dyDescent="0.3">
      <c r="A928" t="str">
        <f t="shared" si="14"/>
        <v>'RX12015Palliative18-49'</v>
      </c>
      <c r="B928">
        <v>2015</v>
      </c>
      <c r="C928" t="s">
        <v>286</v>
      </c>
      <c r="D928" t="s">
        <v>8</v>
      </c>
      <c r="E928" t="s">
        <v>153</v>
      </c>
      <c r="F928">
        <v>128</v>
      </c>
      <c r="G928">
        <v>13</v>
      </c>
      <c r="H928" t="str">
        <f>INDEX(Bar_data!$A$3:$B$140,MATCH(C928,Bar_data!$A$3:$A$140,FALSE),2)</f>
        <v>Trust129</v>
      </c>
      <c r="I928" t="str">
        <f>INDEX(TrustCAHUB_map!$A$2:$D$139,MATCH($C928,TrustCAHUB_map!$A$2:$A$139,FALSE),3)</f>
        <v>East Midlands</v>
      </c>
      <c r="J928" t="str">
        <f>INDEX(TrustCAHUB_map!$A$2:$D$139,MATCH($C928,TrustCAHUB_map!$A$2:$A$139,FALSE),4)</f>
        <v>East Midlands</v>
      </c>
    </row>
    <row r="929" spans="1:10" x14ac:dyDescent="0.3">
      <c r="A929" t="str">
        <f t="shared" si="14"/>
        <v>'RX12015Curative18-49'</v>
      </c>
      <c r="B929">
        <v>2015</v>
      </c>
      <c r="C929" t="s">
        <v>286</v>
      </c>
      <c r="D929" t="s">
        <v>7</v>
      </c>
      <c r="E929" t="s">
        <v>153</v>
      </c>
      <c r="F929">
        <v>310</v>
      </c>
      <c r="G929">
        <v>4</v>
      </c>
      <c r="H929" t="str">
        <f>INDEX(Bar_data!$A$3:$B$140,MATCH(C929,Bar_data!$A$3:$A$140,FALSE),2)</f>
        <v>Trust129</v>
      </c>
      <c r="I929" t="str">
        <f>INDEX(TrustCAHUB_map!$A$2:$D$139,MATCH($C929,TrustCAHUB_map!$A$2:$A$139,FALSE),3)</f>
        <v>East Midlands</v>
      </c>
      <c r="J929" t="str">
        <f>INDEX(TrustCAHUB_map!$A$2:$D$139,MATCH($C929,TrustCAHUB_map!$A$2:$A$139,FALSE),4)</f>
        <v>East Midlands</v>
      </c>
    </row>
    <row r="930" spans="1:10" x14ac:dyDescent="0.3">
      <c r="A930" t="str">
        <f t="shared" si="14"/>
        <v>'RX12015Not assigned50-69'</v>
      </c>
      <c r="B930">
        <v>2015</v>
      </c>
      <c r="C930" t="s">
        <v>286</v>
      </c>
      <c r="D930" t="s">
        <v>477</v>
      </c>
      <c r="E930" t="s">
        <v>627</v>
      </c>
      <c r="F930">
        <v>7</v>
      </c>
      <c r="G930">
        <v>3</v>
      </c>
      <c r="H930" t="str">
        <f>INDEX(Bar_data!$A$3:$B$140,MATCH(C930,Bar_data!$A$3:$A$140,FALSE),2)</f>
        <v>Trust129</v>
      </c>
      <c r="I930" t="str">
        <f>INDEX(TrustCAHUB_map!$A$2:$D$139,MATCH($C930,TrustCAHUB_map!$A$2:$A$139,FALSE),3)</f>
        <v>East Midlands</v>
      </c>
      <c r="J930" t="str">
        <f>INDEX(TrustCAHUB_map!$A$2:$D$139,MATCH($C930,TrustCAHUB_map!$A$2:$A$139,FALSE),4)</f>
        <v>East Midlands</v>
      </c>
    </row>
    <row r="931" spans="1:10" x14ac:dyDescent="0.3">
      <c r="A931" t="str">
        <f t="shared" si="14"/>
        <v>'RX12015Curative50-69'</v>
      </c>
      <c r="B931">
        <v>2015</v>
      </c>
      <c r="C931" t="s">
        <v>286</v>
      </c>
      <c r="D931" t="s">
        <v>7</v>
      </c>
      <c r="E931" t="s">
        <v>627</v>
      </c>
      <c r="F931">
        <v>703</v>
      </c>
      <c r="G931">
        <v>16</v>
      </c>
      <c r="H931" t="str">
        <f>INDEX(Bar_data!$A$3:$B$140,MATCH(C931,Bar_data!$A$3:$A$140,FALSE),2)</f>
        <v>Trust129</v>
      </c>
      <c r="I931" t="str">
        <f>INDEX(TrustCAHUB_map!$A$2:$D$139,MATCH($C931,TrustCAHUB_map!$A$2:$A$139,FALSE),3)</f>
        <v>East Midlands</v>
      </c>
      <c r="J931" t="str">
        <f>INDEX(TrustCAHUB_map!$A$2:$D$139,MATCH($C931,TrustCAHUB_map!$A$2:$A$139,FALSE),4)</f>
        <v>East Midlands</v>
      </c>
    </row>
    <row r="932" spans="1:10" x14ac:dyDescent="0.3">
      <c r="A932" t="str">
        <f t="shared" si="14"/>
        <v>'RX12015Palliative50-69'</v>
      </c>
      <c r="B932">
        <v>2015</v>
      </c>
      <c r="C932" t="s">
        <v>286</v>
      </c>
      <c r="D932" t="s">
        <v>8</v>
      </c>
      <c r="E932" t="s">
        <v>627</v>
      </c>
      <c r="F932">
        <v>546</v>
      </c>
      <c r="G932">
        <v>64</v>
      </c>
      <c r="H932" t="str">
        <f>INDEX(Bar_data!$A$3:$B$140,MATCH(C932,Bar_data!$A$3:$A$140,FALSE),2)</f>
        <v>Trust129</v>
      </c>
      <c r="I932" t="str">
        <f>INDEX(TrustCAHUB_map!$A$2:$D$139,MATCH($C932,TrustCAHUB_map!$A$2:$A$139,FALSE),3)</f>
        <v>East Midlands</v>
      </c>
      <c r="J932" t="str">
        <f>INDEX(TrustCAHUB_map!$A$2:$D$139,MATCH($C932,TrustCAHUB_map!$A$2:$A$139,FALSE),4)</f>
        <v>East Midlands</v>
      </c>
    </row>
    <row r="933" spans="1:10" x14ac:dyDescent="0.3">
      <c r="A933" t="str">
        <f t="shared" si="14"/>
        <v>'RX12015Curative70+'</v>
      </c>
      <c r="B933">
        <v>2015</v>
      </c>
      <c r="C933" t="s">
        <v>286</v>
      </c>
      <c r="D933" t="s">
        <v>7</v>
      </c>
      <c r="E933" t="s">
        <v>628</v>
      </c>
      <c r="F933">
        <v>291</v>
      </c>
      <c r="G933">
        <v>11</v>
      </c>
      <c r="H933" t="str">
        <f>INDEX(Bar_data!$A$3:$B$140,MATCH(C933,Bar_data!$A$3:$A$140,FALSE),2)</f>
        <v>Trust129</v>
      </c>
      <c r="I933" t="str">
        <f>INDEX(TrustCAHUB_map!$A$2:$D$139,MATCH($C933,TrustCAHUB_map!$A$2:$A$139,FALSE),3)</f>
        <v>East Midlands</v>
      </c>
      <c r="J933" t="str">
        <f>INDEX(TrustCAHUB_map!$A$2:$D$139,MATCH($C933,TrustCAHUB_map!$A$2:$A$139,FALSE),4)</f>
        <v>East Midlands</v>
      </c>
    </row>
    <row r="934" spans="1:10" x14ac:dyDescent="0.3">
      <c r="A934" t="str">
        <f t="shared" si="14"/>
        <v>'RX12015Not assigned70+'</v>
      </c>
      <c r="B934">
        <v>2015</v>
      </c>
      <c r="C934" t="s">
        <v>286</v>
      </c>
      <c r="D934" t="s">
        <v>477</v>
      </c>
      <c r="E934" t="s">
        <v>628</v>
      </c>
      <c r="F934">
        <v>5</v>
      </c>
      <c r="G934">
        <v>2</v>
      </c>
      <c r="H934" t="str">
        <f>INDEX(Bar_data!$A$3:$B$140,MATCH(C934,Bar_data!$A$3:$A$140,FALSE),2)</f>
        <v>Trust129</v>
      </c>
      <c r="I934" t="str">
        <f>INDEX(TrustCAHUB_map!$A$2:$D$139,MATCH($C934,TrustCAHUB_map!$A$2:$A$139,FALSE),3)</f>
        <v>East Midlands</v>
      </c>
      <c r="J934" t="str">
        <f>INDEX(TrustCAHUB_map!$A$2:$D$139,MATCH($C934,TrustCAHUB_map!$A$2:$A$139,FALSE),4)</f>
        <v>East Midlands</v>
      </c>
    </row>
    <row r="935" spans="1:10" x14ac:dyDescent="0.3">
      <c r="A935" t="str">
        <f t="shared" si="14"/>
        <v>'RX12015Palliative70+'</v>
      </c>
      <c r="B935">
        <v>2015</v>
      </c>
      <c r="C935" t="s">
        <v>286</v>
      </c>
      <c r="D935" t="s">
        <v>8</v>
      </c>
      <c r="E935" t="s">
        <v>628</v>
      </c>
      <c r="F935">
        <v>459</v>
      </c>
      <c r="G935">
        <v>35</v>
      </c>
      <c r="H935" t="str">
        <f>INDEX(Bar_data!$A$3:$B$140,MATCH(C935,Bar_data!$A$3:$A$140,FALSE),2)</f>
        <v>Trust129</v>
      </c>
      <c r="I935" t="str">
        <f>INDEX(TrustCAHUB_map!$A$2:$D$139,MATCH($C935,TrustCAHUB_map!$A$2:$A$139,FALSE),3)</f>
        <v>East Midlands</v>
      </c>
      <c r="J935" t="str">
        <f>INDEX(TrustCAHUB_map!$A$2:$D$139,MATCH($C935,TrustCAHUB_map!$A$2:$A$139,FALSE),4)</f>
        <v>East Midlands</v>
      </c>
    </row>
    <row r="936" spans="1:10" x14ac:dyDescent="0.3">
      <c r="A936" t="str">
        <f t="shared" si="14"/>
        <v>'RXC2015Palliative18-49'</v>
      </c>
      <c r="B936">
        <v>2015</v>
      </c>
      <c r="C936" t="s">
        <v>287</v>
      </c>
      <c r="D936" t="s">
        <v>8</v>
      </c>
      <c r="E936" t="s">
        <v>153</v>
      </c>
      <c r="F936">
        <v>38</v>
      </c>
      <c r="G936">
        <v>2</v>
      </c>
      <c r="H936" t="str">
        <f>INDEX(Bar_data!$A$3:$B$140,MATCH(C936,Bar_data!$A$3:$A$140,FALSE),2)</f>
        <v>Trust130</v>
      </c>
      <c r="I936" t="str">
        <f>INDEX(TrustCAHUB_map!$A$2:$D$139,MATCH($C936,TrustCAHUB_map!$A$2:$A$139,FALSE),3)</f>
        <v>Surrey and Sussex</v>
      </c>
      <c r="J936" t="str">
        <f>INDEX(TrustCAHUB_map!$A$2:$D$139,MATCH($C936,TrustCAHUB_map!$A$2:$A$139,FALSE),4)</f>
        <v>South East</v>
      </c>
    </row>
    <row r="937" spans="1:10" x14ac:dyDescent="0.3">
      <c r="A937" t="str">
        <f t="shared" si="14"/>
        <v>'RXC2015Curative18-49'</v>
      </c>
      <c r="B937">
        <v>2015</v>
      </c>
      <c r="C937" t="s">
        <v>287</v>
      </c>
      <c r="D937" t="s">
        <v>7</v>
      </c>
      <c r="E937" t="s">
        <v>153</v>
      </c>
      <c r="F937">
        <v>87</v>
      </c>
      <c r="G937">
        <v>1</v>
      </c>
      <c r="H937" t="str">
        <f>INDEX(Bar_data!$A$3:$B$140,MATCH(C937,Bar_data!$A$3:$A$140,FALSE),2)</f>
        <v>Trust130</v>
      </c>
      <c r="I937" t="str">
        <f>INDEX(TrustCAHUB_map!$A$2:$D$139,MATCH($C937,TrustCAHUB_map!$A$2:$A$139,FALSE),3)</f>
        <v>Surrey and Sussex</v>
      </c>
      <c r="J937" t="str">
        <f>INDEX(TrustCAHUB_map!$A$2:$D$139,MATCH($C937,TrustCAHUB_map!$A$2:$A$139,FALSE),4)</f>
        <v>South East</v>
      </c>
    </row>
    <row r="938" spans="1:10" x14ac:dyDescent="0.3">
      <c r="A938" t="str">
        <f t="shared" si="14"/>
        <v>'RXC2015Curative50-69'</v>
      </c>
      <c r="B938">
        <v>2015</v>
      </c>
      <c r="C938" t="s">
        <v>287</v>
      </c>
      <c r="D938" t="s">
        <v>7</v>
      </c>
      <c r="E938" t="s">
        <v>627</v>
      </c>
      <c r="F938">
        <v>251</v>
      </c>
      <c r="G938">
        <v>6</v>
      </c>
      <c r="H938" t="str">
        <f>INDEX(Bar_data!$A$3:$B$140,MATCH(C938,Bar_data!$A$3:$A$140,FALSE),2)</f>
        <v>Trust130</v>
      </c>
      <c r="I938" t="str">
        <f>INDEX(TrustCAHUB_map!$A$2:$D$139,MATCH($C938,TrustCAHUB_map!$A$2:$A$139,FALSE),3)</f>
        <v>Surrey and Sussex</v>
      </c>
      <c r="J938" t="str">
        <f>INDEX(TrustCAHUB_map!$A$2:$D$139,MATCH($C938,TrustCAHUB_map!$A$2:$A$139,FALSE),4)</f>
        <v>South East</v>
      </c>
    </row>
    <row r="939" spans="1:10" x14ac:dyDescent="0.3">
      <c r="A939" t="str">
        <f t="shared" si="14"/>
        <v>'RXC2015Palliative50-69'</v>
      </c>
      <c r="B939">
        <v>2015</v>
      </c>
      <c r="C939" t="s">
        <v>287</v>
      </c>
      <c r="D939" t="s">
        <v>8</v>
      </c>
      <c r="E939" t="s">
        <v>627</v>
      </c>
      <c r="F939">
        <v>211</v>
      </c>
      <c r="G939">
        <v>19</v>
      </c>
      <c r="H939" t="str">
        <f>INDEX(Bar_data!$A$3:$B$140,MATCH(C939,Bar_data!$A$3:$A$140,FALSE),2)</f>
        <v>Trust130</v>
      </c>
      <c r="I939" t="str">
        <f>INDEX(TrustCAHUB_map!$A$2:$D$139,MATCH($C939,TrustCAHUB_map!$A$2:$A$139,FALSE),3)</f>
        <v>Surrey and Sussex</v>
      </c>
      <c r="J939" t="str">
        <f>INDEX(TrustCAHUB_map!$A$2:$D$139,MATCH($C939,TrustCAHUB_map!$A$2:$A$139,FALSE),4)</f>
        <v>South East</v>
      </c>
    </row>
    <row r="940" spans="1:10" x14ac:dyDescent="0.3">
      <c r="A940" t="str">
        <f t="shared" si="14"/>
        <v>'RXC2015Curative70+'</v>
      </c>
      <c r="B940">
        <v>2015</v>
      </c>
      <c r="C940" t="s">
        <v>287</v>
      </c>
      <c r="D940" t="s">
        <v>7</v>
      </c>
      <c r="E940" t="s">
        <v>628</v>
      </c>
      <c r="F940">
        <v>102</v>
      </c>
      <c r="G940">
        <v>2</v>
      </c>
      <c r="H940" t="str">
        <f>INDEX(Bar_data!$A$3:$B$140,MATCH(C940,Bar_data!$A$3:$A$140,FALSE),2)</f>
        <v>Trust130</v>
      </c>
      <c r="I940" t="str">
        <f>INDEX(TrustCAHUB_map!$A$2:$D$139,MATCH($C940,TrustCAHUB_map!$A$2:$A$139,FALSE),3)</f>
        <v>Surrey and Sussex</v>
      </c>
      <c r="J940" t="str">
        <f>INDEX(TrustCAHUB_map!$A$2:$D$139,MATCH($C940,TrustCAHUB_map!$A$2:$A$139,FALSE),4)</f>
        <v>South East</v>
      </c>
    </row>
    <row r="941" spans="1:10" x14ac:dyDescent="0.3">
      <c r="A941" t="str">
        <f t="shared" si="14"/>
        <v>'RXC2015Palliative70+'</v>
      </c>
      <c r="B941">
        <v>2015</v>
      </c>
      <c r="C941" t="s">
        <v>287</v>
      </c>
      <c r="D941" t="s">
        <v>8</v>
      </c>
      <c r="E941" t="s">
        <v>628</v>
      </c>
      <c r="F941">
        <v>222</v>
      </c>
      <c r="G941">
        <v>18</v>
      </c>
      <c r="H941" t="str">
        <f>INDEX(Bar_data!$A$3:$B$140,MATCH(C941,Bar_data!$A$3:$A$140,FALSE),2)</f>
        <v>Trust130</v>
      </c>
      <c r="I941" t="str">
        <f>INDEX(TrustCAHUB_map!$A$2:$D$139,MATCH($C941,TrustCAHUB_map!$A$2:$A$139,FALSE),3)</f>
        <v>Surrey and Sussex</v>
      </c>
      <c r="J941" t="str">
        <f>INDEX(TrustCAHUB_map!$A$2:$D$139,MATCH($C941,TrustCAHUB_map!$A$2:$A$139,FALSE),4)</f>
        <v>South East</v>
      </c>
    </row>
    <row r="942" spans="1:10" x14ac:dyDescent="0.3">
      <c r="A942" t="str">
        <f t="shared" si="14"/>
        <v>'RXF2015Palliative18-49'</v>
      </c>
      <c r="B942">
        <v>2015</v>
      </c>
      <c r="C942" t="s">
        <v>288</v>
      </c>
      <c r="D942" t="s">
        <v>8</v>
      </c>
      <c r="E942" t="s">
        <v>153</v>
      </c>
      <c r="F942">
        <v>28</v>
      </c>
      <c r="G942">
        <v>4</v>
      </c>
      <c r="H942" t="str">
        <f>INDEX(Bar_data!$A$3:$B$140,MATCH(C942,Bar_data!$A$3:$A$140,FALSE),2)</f>
        <v>Trust131</v>
      </c>
      <c r="I942" t="str">
        <f>INDEX(TrustCAHUB_map!$A$2:$D$139,MATCH($C942,TrustCAHUB_map!$A$2:$A$139,FALSE),3)</f>
        <v>West Yorkshire</v>
      </c>
      <c r="J942" t="str">
        <f>INDEX(TrustCAHUB_map!$A$2:$D$139,MATCH($C942,TrustCAHUB_map!$A$2:$A$139,FALSE),4)</f>
        <v>Yorkshire and Humber</v>
      </c>
    </row>
    <row r="943" spans="1:10" x14ac:dyDescent="0.3">
      <c r="A943" t="str">
        <f t="shared" si="14"/>
        <v>'RXF2015Curative18-49'</v>
      </c>
      <c r="B943">
        <v>2015</v>
      </c>
      <c r="C943" t="s">
        <v>288</v>
      </c>
      <c r="D943" t="s">
        <v>7</v>
      </c>
      <c r="E943" t="s">
        <v>153</v>
      </c>
      <c r="F943">
        <v>96</v>
      </c>
      <c r="G943">
        <v>0</v>
      </c>
      <c r="H943" t="str">
        <f>INDEX(Bar_data!$A$3:$B$140,MATCH(C943,Bar_data!$A$3:$A$140,FALSE),2)</f>
        <v>Trust131</v>
      </c>
      <c r="I943" t="str">
        <f>INDEX(TrustCAHUB_map!$A$2:$D$139,MATCH($C943,TrustCAHUB_map!$A$2:$A$139,FALSE),3)</f>
        <v>West Yorkshire</v>
      </c>
      <c r="J943" t="str">
        <f>INDEX(TrustCAHUB_map!$A$2:$D$139,MATCH($C943,TrustCAHUB_map!$A$2:$A$139,FALSE),4)</f>
        <v>Yorkshire and Humber</v>
      </c>
    </row>
    <row r="944" spans="1:10" x14ac:dyDescent="0.3">
      <c r="A944" t="str">
        <f t="shared" si="14"/>
        <v>'RXF2015Palliative50-69'</v>
      </c>
      <c r="B944">
        <v>2015</v>
      </c>
      <c r="C944" t="s">
        <v>288</v>
      </c>
      <c r="D944" t="s">
        <v>8</v>
      </c>
      <c r="E944" t="s">
        <v>627</v>
      </c>
      <c r="F944">
        <v>246</v>
      </c>
      <c r="G944">
        <v>23</v>
      </c>
      <c r="H944" t="str">
        <f>INDEX(Bar_data!$A$3:$B$140,MATCH(C944,Bar_data!$A$3:$A$140,FALSE),2)</f>
        <v>Trust131</v>
      </c>
      <c r="I944" t="str">
        <f>INDEX(TrustCAHUB_map!$A$2:$D$139,MATCH($C944,TrustCAHUB_map!$A$2:$A$139,FALSE),3)</f>
        <v>West Yorkshire</v>
      </c>
      <c r="J944" t="str">
        <f>INDEX(TrustCAHUB_map!$A$2:$D$139,MATCH($C944,TrustCAHUB_map!$A$2:$A$139,FALSE),4)</f>
        <v>Yorkshire and Humber</v>
      </c>
    </row>
    <row r="945" spans="1:10" x14ac:dyDescent="0.3">
      <c r="A945" t="str">
        <f t="shared" si="14"/>
        <v>'RXF2015Not assigned50-69'</v>
      </c>
      <c r="B945">
        <v>2015</v>
      </c>
      <c r="C945" t="s">
        <v>288</v>
      </c>
      <c r="D945" t="s">
        <v>477</v>
      </c>
      <c r="E945" t="s">
        <v>627</v>
      </c>
      <c r="F945">
        <v>2</v>
      </c>
      <c r="G945">
        <v>0</v>
      </c>
      <c r="H945" t="str">
        <f>INDEX(Bar_data!$A$3:$B$140,MATCH(C945,Bar_data!$A$3:$A$140,FALSE),2)</f>
        <v>Trust131</v>
      </c>
      <c r="I945" t="str">
        <f>INDEX(TrustCAHUB_map!$A$2:$D$139,MATCH($C945,TrustCAHUB_map!$A$2:$A$139,FALSE),3)</f>
        <v>West Yorkshire</v>
      </c>
      <c r="J945" t="str">
        <f>INDEX(TrustCAHUB_map!$A$2:$D$139,MATCH($C945,TrustCAHUB_map!$A$2:$A$139,FALSE),4)</f>
        <v>Yorkshire and Humber</v>
      </c>
    </row>
    <row r="946" spans="1:10" x14ac:dyDescent="0.3">
      <c r="A946" t="str">
        <f t="shared" si="14"/>
        <v>'RXF2015Curative50-69'</v>
      </c>
      <c r="B946">
        <v>2015</v>
      </c>
      <c r="C946" t="s">
        <v>288</v>
      </c>
      <c r="D946" t="s">
        <v>7</v>
      </c>
      <c r="E946" t="s">
        <v>627</v>
      </c>
      <c r="F946">
        <v>210</v>
      </c>
      <c r="G946">
        <v>1</v>
      </c>
      <c r="H946" t="str">
        <f>INDEX(Bar_data!$A$3:$B$140,MATCH(C946,Bar_data!$A$3:$A$140,FALSE),2)</f>
        <v>Trust131</v>
      </c>
      <c r="I946" t="str">
        <f>INDEX(TrustCAHUB_map!$A$2:$D$139,MATCH($C946,TrustCAHUB_map!$A$2:$A$139,FALSE),3)</f>
        <v>West Yorkshire</v>
      </c>
      <c r="J946" t="str">
        <f>INDEX(TrustCAHUB_map!$A$2:$D$139,MATCH($C946,TrustCAHUB_map!$A$2:$A$139,FALSE),4)</f>
        <v>Yorkshire and Humber</v>
      </c>
    </row>
    <row r="947" spans="1:10" x14ac:dyDescent="0.3">
      <c r="A947" t="str">
        <f t="shared" si="14"/>
        <v>'RXF2015Curative70+'</v>
      </c>
      <c r="B947">
        <v>2015</v>
      </c>
      <c r="C947" t="s">
        <v>288</v>
      </c>
      <c r="D947" t="s">
        <v>7</v>
      </c>
      <c r="E947" t="s">
        <v>628</v>
      </c>
      <c r="F947">
        <v>88</v>
      </c>
      <c r="G947">
        <v>3</v>
      </c>
      <c r="H947" t="str">
        <f>INDEX(Bar_data!$A$3:$B$140,MATCH(C947,Bar_data!$A$3:$A$140,FALSE),2)</f>
        <v>Trust131</v>
      </c>
      <c r="I947" t="str">
        <f>INDEX(TrustCAHUB_map!$A$2:$D$139,MATCH($C947,TrustCAHUB_map!$A$2:$A$139,FALSE),3)</f>
        <v>West Yorkshire</v>
      </c>
      <c r="J947" t="str">
        <f>INDEX(TrustCAHUB_map!$A$2:$D$139,MATCH($C947,TrustCAHUB_map!$A$2:$A$139,FALSE),4)</f>
        <v>Yorkshire and Humber</v>
      </c>
    </row>
    <row r="948" spans="1:10" x14ac:dyDescent="0.3">
      <c r="A948" t="str">
        <f t="shared" si="14"/>
        <v>'RXF2015Not assigned70+'</v>
      </c>
      <c r="B948">
        <v>2015</v>
      </c>
      <c r="C948" t="s">
        <v>288</v>
      </c>
      <c r="D948" t="s">
        <v>477</v>
      </c>
      <c r="E948" t="s">
        <v>628</v>
      </c>
      <c r="F948">
        <v>2</v>
      </c>
      <c r="G948">
        <v>2</v>
      </c>
      <c r="H948" t="str">
        <f>INDEX(Bar_data!$A$3:$B$140,MATCH(C948,Bar_data!$A$3:$A$140,FALSE),2)</f>
        <v>Trust131</v>
      </c>
      <c r="I948" t="str">
        <f>INDEX(TrustCAHUB_map!$A$2:$D$139,MATCH($C948,TrustCAHUB_map!$A$2:$A$139,FALSE),3)</f>
        <v>West Yorkshire</v>
      </c>
      <c r="J948" t="str">
        <f>INDEX(TrustCAHUB_map!$A$2:$D$139,MATCH($C948,TrustCAHUB_map!$A$2:$A$139,FALSE),4)</f>
        <v>Yorkshire and Humber</v>
      </c>
    </row>
    <row r="949" spans="1:10" x14ac:dyDescent="0.3">
      <c r="A949" t="str">
        <f t="shared" si="14"/>
        <v>'RXF2015Palliative70+'</v>
      </c>
      <c r="B949">
        <v>2015</v>
      </c>
      <c r="C949" t="s">
        <v>288</v>
      </c>
      <c r="D949" t="s">
        <v>8</v>
      </c>
      <c r="E949" t="s">
        <v>628</v>
      </c>
      <c r="F949">
        <v>226</v>
      </c>
      <c r="G949">
        <v>24</v>
      </c>
      <c r="H949" t="str">
        <f>INDEX(Bar_data!$A$3:$B$140,MATCH(C949,Bar_data!$A$3:$A$140,FALSE),2)</f>
        <v>Trust131</v>
      </c>
      <c r="I949" t="str">
        <f>INDEX(TrustCAHUB_map!$A$2:$D$139,MATCH($C949,TrustCAHUB_map!$A$2:$A$139,FALSE),3)</f>
        <v>West Yorkshire</v>
      </c>
      <c r="J949" t="str">
        <f>INDEX(TrustCAHUB_map!$A$2:$D$139,MATCH($C949,TrustCAHUB_map!$A$2:$A$139,FALSE),4)</f>
        <v>Yorkshire and Humber</v>
      </c>
    </row>
    <row r="950" spans="1:10" x14ac:dyDescent="0.3">
      <c r="A950" t="str">
        <f t="shared" si="14"/>
        <v>'RXH2015Curative18-49'</v>
      </c>
      <c r="B950">
        <v>2015</v>
      </c>
      <c r="C950" t="s">
        <v>289</v>
      </c>
      <c r="D950" t="s">
        <v>7</v>
      </c>
      <c r="E950" t="s">
        <v>153</v>
      </c>
      <c r="F950">
        <v>135</v>
      </c>
      <c r="G950">
        <v>1</v>
      </c>
      <c r="H950" t="str">
        <f>INDEX(Bar_data!$A$3:$B$140,MATCH(C950,Bar_data!$A$3:$A$140,FALSE),2)</f>
        <v>Trust132</v>
      </c>
      <c r="I950" t="str">
        <f>INDEX(TrustCAHUB_map!$A$2:$D$139,MATCH($C950,TrustCAHUB_map!$A$2:$A$139,FALSE),3)</f>
        <v>Surrey and Sussex</v>
      </c>
      <c r="J950" t="str">
        <f>INDEX(TrustCAHUB_map!$A$2:$D$139,MATCH($C950,TrustCAHUB_map!$A$2:$A$139,FALSE),4)</f>
        <v>South East</v>
      </c>
    </row>
    <row r="951" spans="1:10" x14ac:dyDescent="0.3">
      <c r="A951" t="str">
        <f t="shared" si="14"/>
        <v>'RXH2015Palliative18-49'</v>
      </c>
      <c r="B951">
        <v>2015</v>
      </c>
      <c r="C951" t="s">
        <v>289</v>
      </c>
      <c r="D951" t="s">
        <v>8</v>
      </c>
      <c r="E951" t="s">
        <v>153</v>
      </c>
      <c r="F951">
        <v>36</v>
      </c>
      <c r="G951">
        <v>8</v>
      </c>
      <c r="H951" t="str">
        <f>INDEX(Bar_data!$A$3:$B$140,MATCH(C951,Bar_data!$A$3:$A$140,FALSE),2)</f>
        <v>Trust132</v>
      </c>
      <c r="I951" t="str">
        <f>INDEX(TrustCAHUB_map!$A$2:$D$139,MATCH($C951,TrustCAHUB_map!$A$2:$A$139,FALSE),3)</f>
        <v>Surrey and Sussex</v>
      </c>
      <c r="J951" t="str">
        <f>INDEX(TrustCAHUB_map!$A$2:$D$139,MATCH($C951,TrustCAHUB_map!$A$2:$A$139,FALSE),4)</f>
        <v>South East</v>
      </c>
    </row>
    <row r="952" spans="1:10" x14ac:dyDescent="0.3">
      <c r="A952" t="str">
        <f t="shared" si="14"/>
        <v>'RXH2015Not assigned18-49'</v>
      </c>
      <c r="B952">
        <v>2015</v>
      </c>
      <c r="C952" t="s">
        <v>289</v>
      </c>
      <c r="D952" t="s">
        <v>477</v>
      </c>
      <c r="E952" t="s">
        <v>153</v>
      </c>
      <c r="F952">
        <v>1</v>
      </c>
      <c r="G952">
        <v>0</v>
      </c>
      <c r="H952" t="str">
        <f>INDEX(Bar_data!$A$3:$B$140,MATCH(C952,Bar_data!$A$3:$A$140,FALSE),2)</f>
        <v>Trust132</v>
      </c>
      <c r="I952" t="str">
        <f>INDEX(TrustCAHUB_map!$A$2:$D$139,MATCH($C952,TrustCAHUB_map!$A$2:$A$139,FALSE),3)</f>
        <v>Surrey and Sussex</v>
      </c>
      <c r="J952" t="str">
        <f>INDEX(TrustCAHUB_map!$A$2:$D$139,MATCH($C952,TrustCAHUB_map!$A$2:$A$139,FALSE),4)</f>
        <v>South East</v>
      </c>
    </row>
    <row r="953" spans="1:10" x14ac:dyDescent="0.3">
      <c r="A953" t="str">
        <f t="shared" si="14"/>
        <v>'RXH2015Curative50-69'</v>
      </c>
      <c r="B953">
        <v>2015</v>
      </c>
      <c r="C953" t="s">
        <v>289</v>
      </c>
      <c r="D953" t="s">
        <v>7</v>
      </c>
      <c r="E953" t="s">
        <v>627</v>
      </c>
      <c r="F953">
        <v>329</v>
      </c>
      <c r="G953">
        <v>4</v>
      </c>
      <c r="H953" t="str">
        <f>INDEX(Bar_data!$A$3:$B$140,MATCH(C953,Bar_data!$A$3:$A$140,FALSE),2)</f>
        <v>Trust132</v>
      </c>
      <c r="I953" t="str">
        <f>INDEX(TrustCAHUB_map!$A$2:$D$139,MATCH($C953,TrustCAHUB_map!$A$2:$A$139,FALSE),3)</f>
        <v>Surrey and Sussex</v>
      </c>
      <c r="J953" t="str">
        <f>INDEX(TrustCAHUB_map!$A$2:$D$139,MATCH($C953,TrustCAHUB_map!$A$2:$A$139,FALSE),4)</f>
        <v>South East</v>
      </c>
    </row>
    <row r="954" spans="1:10" x14ac:dyDescent="0.3">
      <c r="A954" t="str">
        <f t="shared" si="14"/>
        <v>'RXH2015Not assigned50-69'</v>
      </c>
      <c r="B954">
        <v>2015</v>
      </c>
      <c r="C954" t="s">
        <v>289</v>
      </c>
      <c r="D954" t="s">
        <v>477</v>
      </c>
      <c r="E954" t="s">
        <v>627</v>
      </c>
      <c r="F954">
        <v>2</v>
      </c>
      <c r="G954">
        <v>0</v>
      </c>
      <c r="H954" t="str">
        <f>INDEX(Bar_data!$A$3:$B$140,MATCH(C954,Bar_data!$A$3:$A$140,FALSE),2)</f>
        <v>Trust132</v>
      </c>
      <c r="I954" t="str">
        <f>INDEX(TrustCAHUB_map!$A$2:$D$139,MATCH($C954,TrustCAHUB_map!$A$2:$A$139,FALSE),3)</f>
        <v>Surrey and Sussex</v>
      </c>
      <c r="J954" t="str">
        <f>INDEX(TrustCAHUB_map!$A$2:$D$139,MATCH($C954,TrustCAHUB_map!$A$2:$A$139,FALSE),4)</f>
        <v>South East</v>
      </c>
    </row>
    <row r="955" spans="1:10" x14ac:dyDescent="0.3">
      <c r="A955" t="str">
        <f t="shared" si="14"/>
        <v>'RXH2015Palliative50-69'</v>
      </c>
      <c r="B955">
        <v>2015</v>
      </c>
      <c r="C955" t="s">
        <v>289</v>
      </c>
      <c r="D955" t="s">
        <v>8</v>
      </c>
      <c r="E955" t="s">
        <v>627</v>
      </c>
      <c r="F955">
        <v>199</v>
      </c>
      <c r="G955">
        <v>16</v>
      </c>
      <c r="H955" t="str">
        <f>INDEX(Bar_data!$A$3:$B$140,MATCH(C955,Bar_data!$A$3:$A$140,FALSE),2)</f>
        <v>Trust132</v>
      </c>
      <c r="I955" t="str">
        <f>INDEX(TrustCAHUB_map!$A$2:$D$139,MATCH($C955,TrustCAHUB_map!$A$2:$A$139,FALSE),3)</f>
        <v>Surrey and Sussex</v>
      </c>
      <c r="J955" t="str">
        <f>INDEX(TrustCAHUB_map!$A$2:$D$139,MATCH($C955,TrustCAHUB_map!$A$2:$A$139,FALSE),4)</f>
        <v>South East</v>
      </c>
    </row>
    <row r="956" spans="1:10" x14ac:dyDescent="0.3">
      <c r="A956" t="str">
        <f t="shared" si="14"/>
        <v>'RXH2015Palliative70+'</v>
      </c>
      <c r="B956">
        <v>2015</v>
      </c>
      <c r="C956" t="s">
        <v>289</v>
      </c>
      <c r="D956" t="s">
        <v>8</v>
      </c>
      <c r="E956" t="s">
        <v>628</v>
      </c>
      <c r="F956">
        <v>256</v>
      </c>
      <c r="G956">
        <v>23</v>
      </c>
      <c r="H956" t="str">
        <f>INDEX(Bar_data!$A$3:$B$140,MATCH(C956,Bar_data!$A$3:$A$140,FALSE),2)</f>
        <v>Trust132</v>
      </c>
      <c r="I956" t="str">
        <f>INDEX(TrustCAHUB_map!$A$2:$D$139,MATCH($C956,TrustCAHUB_map!$A$2:$A$139,FALSE),3)</f>
        <v>Surrey and Sussex</v>
      </c>
      <c r="J956" t="str">
        <f>INDEX(TrustCAHUB_map!$A$2:$D$139,MATCH($C956,TrustCAHUB_map!$A$2:$A$139,FALSE),4)</f>
        <v>South East</v>
      </c>
    </row>
    <row r="957" spans="1:10" x14ac:dyDescent="0.3">
      <c r="A957" t="str">
        <f t="shared" si="14"/>
        <v>'RXH2015Curative70+'</v>
      </c>
      <c r="B957">
        <v>2015</v>
      </c>
      <c r="C957" t="s">
        <v>289</v>
      </c>
      <c r="D957" t="s">
        <v>7</v>
      </c>
      <c r="E957" t="s">
        <v>628</v>
      </c>
      <c r="F957">
        <v>120</v>
      </c>
      <c r="G957">
        <v>3</v>
      </c>
      <c r="H957" t="str">
        <f>INDEX(Bar_data!$A$3:$B$140,MATCH(C957,Bar_data!$A$3:$A$140,FALSE),2)</f>
        <v>Trust132</v>
      </c>
      <c r="I957" t="str">
        <f>INDEX(TrustCAHUB_map!$A$2:$D$139,MATCH($C957,TrustCAHUB_map!$A$2:$A$139,FALSE),3)</f>
        <v>Surrey and Sussex</v>
      </c>
      <c r="J957" t="str">
        <f>INDEX(TrustCAHUB_map!$A$2:$D$139,MATCH($C957,TrustCAHUB_map!$A$2:$A$139,FALSE),4)</f>
        <v>South East</v>
      </c>
    </row>
    <row r="958" spans="1:10" x14ac:dyDescent="0.3">
      <c r="A958" t="str">
        <f t="shared" si="14"/>
        <v>'RXH2015Not assigned70+'</v>
      </c>
      <c r="B958">
        <v>2015</v>
      </c>
      <c r="C958" t="s">
        <v>289</v>
      </c>
      <c r="D958" t="s">
        <v>477</v>
      </c>
      <c r="E958" t="s">
        <v>628</v>
      </c>
      <c r="F958">
        <v>4</v>
      </c>
      <c r="G958">
        <v>0</v>
      </c>
      <c r="H958" t="str">
        <f>INDEX(Bar_data!$A$3:$B$140,MATCH(C958,Bar_data!$A$3:$A$140,FALSE),2)</f>
        <v>Trust132</v>
      </c>
      <c r="I958" t="str">
        <f>INDEX(TrustCAHUB_map!$A$2:$D$139,MATCH($C958,TrustCAHUB_map!$A$2:$A$139,FALSE),3)</f>
        <v>Surrey and Sussex</v>
      </c>
      <c r="J958" t="str">
        <f>INDEX(TrustCAHUB_map!$A$2:$D$139,MATCH($C958,TrustCAHUB_map!$A$2:$A$139,FALSE),4)</f>
        <v>South East</v>
      </c>
    </row>
    <row r="959" spans="1:10" x14ac:dyDescent="0.3">
      <c r="A959" t="str">
        <f t="shared" si="14"/>
        <v>'RXK2015Not assigned18-49'</v>
      </c>
      <c r="B959">
        <v>2015</v>
      </c>
      <c r="C959" t="s">
        <v>290</v>
      </c>
      <c r="D959" t="s">
        <v>477</v>
      </c>
      <c r="E959" t="s">
        <v>153</v>
      </c>
      <c r="F959">
        <v>19</v>
      </c>
      <c r="G959">
        <v>0</v>
      </c>
      <c r="H959" t="str">
        <f>INDEX(Bar_data!$A$3:$B$140,MATCH(C959,Bar_data!$A$3:$A$140,FALSE),2)</f>
        <v>Trust133</v>
      </c>
      <c r="I959" t="str">
        <f>INDEX(TrustCAHUB_map!$A$2:$D$139,MATCH($C959,TrustCAHUB_map!$A$2:$A$139,FALSE),3)</f>
        <v>West Midlands</v>
      </c>
      <c r="J959" t="str">
        <f>INDEX(TrustCAHUB_map!$A$2:$D$139,MATCH($C959,TrustCAHUB_map!$A$2:$A$139,FALSE),4)</f>
        <v>West Midlands</v>
      </c>
    </row>
    <row r="960" spans="1:10" x14ac:dyDescent="0.3">
      <c r="A960" t="str">
        <f t="shared" si="14"/>
        <v>'RXK2015Curative18-49'</v>
      </c>
      <c r="B960">
        <v>2015</v>
      </c>
      <c r="C960" t="s">
        <v>290</v>
      </c>
      <c r="D960" t="s">
        <v>7</v>
      </c>
      <c r="E960" t="s">
        <v>153</v>
      </c>
      <c r="F960">
        <v>62</v>
      </c>
      <c r="G960">
        <v>0</v>
      </c>
      <c r="H960" t="str">
        <f>INDEX(Bar_data!$A$3:$B$140,MATCH(C960,Bar_data!$A$3:$A$140,FALSE),2)</f>
        <v>Trust133</v>
      </c>
      <c r="I960" t="str">
        <f>INDEX(TrustCAHUB_map!$A$2:$D$139,MATCH($C960,TrustCAHUB_map!$A$2:$A$139,FALSE),3)</f>
        <v>West Midlands</v>
      </c>
      <c r="J960" t="str">
        <f>INDEX(TrustCAHUB_map!$A$2:$D$139,MATCH($C960,TrustCAHUB_map!$A$2:$A$139,FALSE),4)</f>
        <v>West Midlands</v>
      </c>
    </row>
    <row r="961" spans="1:10" x14ac:dyDescent="0.3">
      <c r="A961" t="str">
        <f t="shared" si="14"/>
        <v>'RXK2015Palliative18-49'</v>
      </c>
      <c r="B961">
        <v>2015</v>
      </c>
      <c r="C961" t="s">
        <v>290</v>
      </c>
      <c r="D961" t="s">
        <v>8</v>
      </c>
      <c r="E961" t="s">
        <v>153</v>
      </c>
      <c r="F961">
        <v>9</v>
      </c>
      <c r="G961">
        <v>0</v>
      </c>
      <c r="H961" t="str">
        <f>INDEX(Bar_data!$A$3:$B$140,MATCH(C961,Bar_data!$A$3:$A$140,FALSE),2)</f>
        <v>Trust133</v>
      </c>
      <c r="I961" t="str">
        <f>INDEX(TrustCAHUB_map!$A$2:$D$139,MATCH($C961,TrustCAHUB_map!$A$2:$A$139,FALSE),3)</f>
        <v>West Midlands</v>
      </c>
      <c r="J961" t="str">
        <f>INDEX(TrustCAHUB_map!$A$2:$D$139,MATCH($C961,TrustCAHUB_map!$A$2:$A$139,FALSE),4)</f>
        <v>West Midlands</v>
      </c>
    </row>
    <row r="962" spans="1:10" x14ac:dyDescent="0.3">
      <c r="A962" t="str">
        <f t="shared" si="14"/>
        <v>'RXK2015Palliative50-69'</v>
      </c>
      <c r="B962">
        <v>2015</v>
      </c>
      <c r="C962" t="s">
        <v>290</v>
      </c>
      <c r="D962" t="s">
        <v>8</v>
      </c>
      <c r="E962" t="s">
        <v>627</v>
      </c>
      <c r="F962">
        <v>53</v>
      </c>
      <c r="G962">
        <v>2</v>
      </c>
      <c r="H962" t="str">
        <f>INDEX(Bar_data!$A$3:$B$140,MATCH(C962,Bar_data!$A$3:$A$140,FALSE),2)</f>
        <v>Trust133</v>
      </c>
      <c r="I962" t="str">
        <f>INDEX(TrustCAHUB_map!$A$2:$D$139,MATCH($C962,TrustCAHUB_map!$A$2:$A$139,FALSE),3)</f>
        <v>West Midlands</v>
      </c>
      <c r="J962" t="str">
        <f>INDEX(TrustCAHUB_map!$A$2:$D$139,MATCH($C962,TrustCAHUB_map!$A$2:$A$139,FALSE),4)</f>
        <v>West Midlands</v>
      </c>
    </row>
    <row r="963" spans="1:10" x14ac:dyDescent="0.3">
      <c r="A963" t="str">
        <f t="shared" ref="A963:A1026" si="15">"'"&amp;C963&amp;B963&amp;D963&amp;E963&amp;"'"</f>
        <v>'RXK2015Curative50-69'</v>
      </c>
      <c r="B963">
        <v>2015</v>
      </c>
      <c r="C963" t="s">
        <v>290</v>
      </c>
      <c r="D963" t="s">
        <v>7</v>
      </c>
      <c r="E963" t="s">
        <v>627</v>
      </c>
      <c r="F963">
        <v>152</v>
      </c>
      <c r="G963">
        <v>0</v>
      </c>
      <c r="H963" t="str">
        <f>INDEX(Bar_data!$A$3:$B$140,MATCH(C963,Bar_data!$A$3:$A$140,FALSE),2)</f>
        <v>Trust133</v>
      </c>
      <c r="I963" t="str">
        <f>INDEX(TrustCAHUB_map!$A$2:$D$139,MATCH($C963,TrustCAHUB_map!$A$2:$A$139,FALSE),3)</f>
        <v>West Midlands</v>
      </c>
      <c r="J963" t="str">
        <f>INDEX(TrustCAHUB_map!$A$2:$D$139,MATCH($C963,TrustCAHUB_map!$A$2:$A$139,FALSE),4)</f>
        <v>West Midlands</v>
      </c>
    </row>
    <row r="964" spans="1:10" x14ac:dyDescent="0.3">
      <c r="A964" t="str">
        <f t="shared" si="15"/>
        <v>'RXK2015Not assigned50-69'</v>
      </c>
      <c r="B964">
        <v>2015</v>
      </c>
      <c r="C964" t="s">
        <v>290</v>
      </c>
      <c r="D964" t="s">
        <v>477</v>
      </c>
      <c r="E964" t="s">
        <v>627</v>
      </c>
      <c r="F964">
        <v>79</v>
      </c>
      <c r="G964">
        <v>0</v>
      </c>
      <c r="H964" t="str">
        <f>INDEX(Bar_data!$A$3:$B$140,MATCH(C964,Bar_data!$A$3:$A$140,FALSE),2)</f>
        <v>Trust133</v>
      </c>
      <c r="I964" t="str">
        <f>INDEX(TrustCAHUB_map!$A$2:$D$139,MATCH($C964,TrustCAHUB_map!$A$2:$A$139,FALSE),3)</f>
        <v>West Midlands</v>
      </c>
      <c r="J964" t="str">
        <f>INDEX(TrustCAHUB_map!$A$2:$D$139,MATCH($C964,TrustCAHUB_map!$A$2:$A$139,FALSE),4)</f>
        <v>West Midlands</v>
      </c>
    </row>
    <row r="965" spans="1:10" x14ac:dyDescent="0.3">
      <c r="A965" t="str">
        <f t="shared" si="15"/>
        <v>'RXK2015Palliative70+'</v>
      </c>
      <c r="B965">
        <v>2015</v>
      </c>
      <c r="C965" t="s">
        <v>290</v>
      </c>
      <c r="D965" t="s">
        <v>8</v>
      </c>
      <c r="E965" t="s">
        <v>628</v>
      </c>
      <c r="F965">
        <v>44</v>
      </c>
      <c r="G965">
        <v>3</v>
      </c>
      <c r="H965" t="str">
        <f>INDEX(Bar_data!$A$3:$B$140,MATCH(C965,Bar_data!$A$3:$A$140,FALSE),2)</f>
        <v>Trust133</v>
      </c>
      <c r="I965" t="str">
        <f>INDEX(TrustCAHUB_map!$A$2:$D$139,MATCH($C965,TrustCAHUB_map!$A$2:$A$139,FALSE),3)</f>
        <v>West Midlands</v>
      </c>
      <c r="J965" t="str">
        <f>INDEX(TrustCAHUB_map!$A$2:$D$139,MATCH($C965,TrustCAHUB_map!$A$2:$A$139,FALSE),4)</f>
        <v>West Midlands</v>
      </c>
    </row>
    <row r="966" spans="1:10" x14ac:dyDescent="0.3">
      <c r="A966" t="str">
        <f t="shared" si="15"/>
        <v>'RXK2015Not assigned70+'</v>
      </c>
      <c r="B966">
        <v>2015</v>
      </c>
      <c r="C966" t="s">
        <v>290</v>
      </c>
      <c r="D966" t="s">
        <v>477</v>
      </c>
      <c r="E966" t="s">
        <v>628</v>
      </c>
      <c r="F966">
        <v>56</v>
      </c>
      <c r="G966">
        <v>1</v>
      </c>
      <c r="H966" t="str">
        <f>INDEX(Bar_data!$A$3:$B$140,MATCH(C966,Bar_data!$A$3:$A$140,FALSE),2)</f>
        <v>Trust133</v>
      </c>
      <c r="I966" t="str">
        <f>INDEX(TrustCAHUB_map!$A$2:$D$139,MATCH($C966,TrustCAHUB_map!$A$2:$A$139,FALSE),3)</f>
        <v>West Midlands</v>
      </c>
      <c r="J966" t="str">
        <f>INDEX(TrustCAHUB_map!$A$2:$D$139,MATCH($C966,TrustCAHUB_map!$A$2:$A$139,FALSE),4)</f>
        <v>West Midlands</v>
      </c>
    </row>
    <row r="967" spans="1:10" x14ac:dyDescent="0.3">
      <c r="A967" t="str">
        <f t="shared" si="15"/>
        <v>'RXK2015Curative70+'</v>
      </c>
      <c r="B967">
        <v>2015</v>
      </c>
      <c r="C967" t="s">
        <v>290</v>
      </c>
      <c r="D967" t="s">
        <v>7</v>
      </c>
      <c r="E967" t="s">
        <v>628</v>
      </c>
      <c r="F967">
        <v>87</v>
      </c>
      <c r="G967">
        <v>1</v>
      </c>
      <c r="H967" t="str">
        <f>INDEX(Bar_data!$A$3:$B$140,MATCH(C967,Bar_data!$A$3:$A$140,FALSE),2)</f>
        <v>Trust133</v>
      </c>
      <c r="I967" t="str">
        <f>INDEX(TrustCAHUB_map!$A$2:$D$139,MATCH($C967,TrustCAHUB_map!$A$2:$A$139,FALSE),3)</f>
        <v>West Midlands</v>
      </c>
      <c r="J967" t="str">
        <f>INDEX(TrustCAHUB_map!$A$2:$D$139,MATCH($C967,TrustCAHUB_map!$A$2:$A$139,FALSE),4)</f>
        <v>West Midlands</v>
      </c>
    </row>
    <row r="968" spans="1:10" x14ac:dyDescent="0.3">
      <c r="A968" t="str">
        <f t="shared" si="15"/>
        <v>'RXL2015Curative18-49'</v>
      </c>
      <c r="B968">
        <v>2015</v>
      </c>
      <c r="C968" t="s">
        <v>291</v>
      </c>
      <c r="D968" t="s">
        <v>7</v>
      </c>
      <c r="E968" t="s">
        <v>153</v>
      </c>
      <c r="F968">
        <v>57</v>
      </c>
      <c r="G968">
        <v>0</v>
      </c>
      <c r="H968" t="str">
        <f>INDEX(Bar_data!$A$3:$B$140,MATCH(C968,Bar_data!$A$3:$A$140,FALSE),2)</f>
        <v>Trust134</v>
      </c>
      <c r="I968" t="str">
        <f>INDEX(TrustCAHUB_map!$A$2:$D$139,MATCH($C968,TrustCAHUB_map!$A$2:$A$139,FALSE),3)</f>
        <v>Lancashire and South Cumbria</v>
      </c>
      <c r="J968" t="str">
        <f>INDEX(TrustCAHUB_map!$A$2:$D$139,MATCH($C968,TrustCAHUB_map!$A$2:$A$139,FALSE),4)</f>
        <v>North West</v>
      </c>
    </row>
    <row r="969" spans="1:10" x14ac:dyDescent="0.3">
      <c r="A969" t="str">
        <f t="shared" si="15"/>
        <v>'RXL2015Not assigned18-49'</v>
      </c>
      <c r="B969">
        <v>2015</v>
      </c>
      <c r="C969" t="s">
        <v>291</v>
      </c>
      <c r="D969" t="s">
        <v>477</v>
      </c>
      <c r="E969" t="s">
        <v>153</v>
      </c>
      <c r="F969">
        <v>36</v>
      </c>
      <c r="G969">
        <v>1</v>
      </c>
      <c r="H969" t="str">
        <f>INDEX(Bar_data!$A$3:$B$140,MATCH(C969,Bar_data!$A$3:$A$140,FALSE),2)</f>
        <v>Trust134</v>
      </c>
      <c r="I969" t="str">
        <f>INDEX(TrustCAHUB_map!$A$2:$D$139,MATCH($C969,TrustCAHUB_map!$A$2:$A$139,FALSE),3)</f>
        <v>Lancashire and South Cumbria</v>
      </c>
      <c r="J969" t="str">
        <f>INDEX(TrustCAHUB_map!$A$2:$D$139,MATCH($C969,TrustCAHUB_map!$A$2:$A$139,FALSE),4)</f>
        <v>North West</v>
      </c>
    </row>
    <row r="970" spans="1:10" x14ac:dyDescent="0.3">
      <c r="A970" t="str">
        <f t="shared" si="15"/>
        <v>'RXL2015Palliative18-49'</v>
      </c>
      <c r="B970">
        <v>2015</v>
      </c>
      <c r="C970" t="s">
        <v>291</v>
      </c>
      <c r="D970" t="s">
        <v>8</v>
      </c>
      <c r="E970" t="s">
        <v>153</v>
      </c>
      <c r="F970">
        <v>20</v>
      </c>
      <c r="G970">
        <v>2</v>
      </c>
      <c r="H970" t="str">
        <f>INDEX(Bar_data!$A$3:$B$140,MATCH(C970,Bar_data!$A$3:$A$140,FALSE),2)</f>
        <v>Trust134</v>
      </c>
      <c r="I970" t="str">
        <f>INDEX(TrustCAHUB_map!$A$2:$D$139,MATCH($C970,TrustCAHUB_map!$A$2:$A$139,FALSE),3)</f>
        <v>Lancashire and South Cumbria</v>
      </c>
      <c r="J970" t="str">
        <f>INDEX(TrustCAHUB_map!$A$2:$D$139,MATCH($C970,TrustCAHUB_map!$A$2:$A$139,FALSE),4)</f>
        <v>North West</v>
      </c>
    </row>
    <row r="971" spans="1:10" x14ac:dyDescent="0.3">
      <c r="A971" t="str">
        <f t="shared" si="15"/>
        <v>'RXL2015Curative50-69'</v>
      </c>
      <c r="B971">
        <v>2015</v>
      </c>
      <c r="C971" t="s">
        <v>291</v>
      </c>
      <c r="D971" t="s">
        <v>7</v>
      </c>
      <c r="E971" t="s">
        <v>627</v>
      </c>
      <c r="F971">
        <v>132</v>
      </c>
      <c r="G971">
        <v>2</v>
      </c>
      <c r="H971" t="str">
        <f>INDEX(Bar_data!$A$3:$B$140,MATCH(C971,Bar_data!$A$3:$A$140,FALSE),2)</f>
        <v>Trust134</v>
      </c>
      <c r="I971" t="str">
        <f>INDEX(TrustCAHUB_map!$A$2:$D$139,MATCH($C971,TrustCAHUB_map!$A$2:$A$139,FALSE),3)</f>
        <v>Lancashire and South Cumbria</v>
      </c>
      <c r="J971" t="str">
        <f>INDEX(TrustCAHUB_map!$A$2:$D$139,MATCH($C971,TrustCAHUB_map!$A$2:$A$139,FALSE),4)</f>
        <v>North West</v>
      </c>
    </row>
    <row r="972" spans="1:10" x14ac:dyDescent="0.3">
      <c r="A972" t="str">
        <f t="shared" si="15"/>
        <v>'RXL2015Not assigned50-69'</v>
      </c>
      <c r="B972">
        <v>2015</v>
      </c>
      <c r="C972" t="s">
        <v>291</v>
      </c>
      <c r="D972" t="s">
        <v>477</v>
      </c>
      <c r="E972" t="s">
        <v>627</v>
      </c>
      <c r="F972">
        <v>102</v>
      </c>
      <c r="G972">
        <v>8</v>
      </c>
      <c r="H972" t="str">
        <f>INDEX(Bar_data!$A$3:$B$140,MATCH(C972,Bar_data!$A$3:$A$140,FALSE),2)</f>
        <v>Trust134</v>
      </c>
      <c r="I972" t="str">
        <f>INDEX(TrustCAHUB_map!$A$2:$D$139,MATCH($C972,TrustCAHUB_map!$A$2:$A$139,FALSE),3)</f>
        <v>Lancashire and South Cumbria</v>
      </c>
      <c r="J972" t="str">
        <f>INDEX(TrustCAHUB_map!$A$2:$D$139,MATCH($C972,TrustCAHUB_map!$A$2:$A$139,FALSE),4)</f>
        <v>North West</v>
      </c>
    </row>
    <row r="973" spans="1:10" x14ac:dyDescent="0.3">
      <c r="A973" t="str">
        <f t="shared" si="15"/>
        <v>'RXL2015Palliative50-69'</v>
      </c>
      <c r="B973">
        <v>2015</v>
      </c>
      <c r="C973" t="s">
        <v>291</v>
      </c>
      <c r="D973" t="s">
        <v>8</v>
      </c>
      <c r="E973" t="s">
        <v>627</v>
      </c>
      <c r="F973">
        <v>186</v>
      </c>
      <c r="G973">
        <v>20</v>
      </c>
      <c r="H973" t="str">
        <f>INDEX(Bar_data!$A$3:$B$140,MATCH(C973,Bar_data!$A$3:$A$140,FALSE),2)</f>
        <v>Trust134</v>
      </c>
      <c r="I973" t="str">
        <f>INDEX(TrustCAHUB_map!$A$2:$D$139,MATCH($C973,TrustCAHUB_map!$A$2:$A$139,FALSE),3)</f>
        <v>Lancashire and South Cumbria</v>
      </c>
      <c r="J973" t="str">
        <f>INDEX(TrustCAHUB_map!$A$2:$D$139,MATCH($C973,TrustCAHUB_map!$A$2:$A$139,FALSE),4)</f>
        <v>North West</v>
      </c>
    </row>
    <row r="974" spans="1:10" x14ac:dyDescent="0.3">
      <c r="A974" t="str">
        <f t="shared" si="15"/>
        <v>'RXL2015Curative70+'</v>
      </c>
      <c r="B974">
        <v>2015</v>
      </c>
      <c r="C974" t="s">
        <v>291</v>
      </c>
      <c r="D974" t="s">
        <v>7</v>
      </c>
      <c r="E974" t="s">
        <v>628</v>
      </c>
      <c r="F974">
        <v>62</v>
      </c>
      <c r="G974">
        <v>2</v>
      </c>
      <c r="H974" t="str">
        <f>INDEX(Bar_data!$A$3:$B$140,MATCH(C974,Bar_data!$A$3:$A$140,FALSE),2)</f>
        <v>Trust134</v>
      </c>
      <c r="I974" t="str">
        <f>INDEX(TrustCAHUB_map!$A$2:$D$139,MATCH($C974,TrustCAHUB_map!$A$2:$A$139,FALSE),3)</f>
        <v>Lancashire and South Cumbria</v>
      </c>
      <c r="J974" t="str">
        <f>INDEX(TrustCAHUB_map!$A$2:$D$139,MATCH($C974,TrustCAHUB_map!$A$2:$A$139,FALSE),4)</f>
        <v>North West</v>
      </c>
    </row>
    <row r="975" spans="1:10" x14ac:dyDescent="0.3">
      <c r="A975" t="str">
        <f t="shared" si="15"/>
        <v>'RXL2015Palliative70+'</v>
      </c>
      <c r="B975">
        <v>2015</v>
      </c>
      <c r="C975" t="s">
        <v>291</v>
      </c>
      <c r="D975" t="s">
        <v>8</v>
      </c>
      <c r="E975" t="s">
        <v>628</v>
      </c>
      <c r="F975">
        <v>201</v>
      </c>
      <c r="G975">
        <v>24</v>
      </c>
      <c r="H975" t="str">
        <f>INDEX(Bar_data!$A$3:$B$140,MATCH(C975,Bar_data!$A$3:$A$140,FALSE),2)</f>
        <v>Trust134</v>
      </c>
      <c r="I975" t="str">
        <f>INDEX(TrustCAHUB_map!$A$2:$D$139,MATCH($C975,TrustCAHUB_map!$A$2:$A$139,FALSE),3)</f>
        <v>Lancashire and South Cumbria</v>
      </c>
      <c r="J975" t="str">
        <f>INDEX(TrustCAHUB_map!$A$2:$D$139,MATCH($C975,TrustCAHUB_map!$A$2:$A$139,FALSE),4)</f>
        <v>North West</v>
      </c>
    </row>
    <row r="976" spans="1:10" x14ac:dyDescent="0.3">
      <c r="A976" t="str">
        <f t="shared" si="15"/>
        <v>'RXL2015Not assigned70+'</v>
      </c>
      <c r="B976">
        <v>2015</v>
      </c>
      <c r="C976" t="s">
        <v>291</v>
      </c>
      <c r="D976" t="s">
        <v>477</v>
      </c>
      <c r="E976" t="s">
        <v>628</v>
      </c>
      <c r="F976">
        <v>83</v>
      </c>
      <c r="G976">
        <v>5</v>
      </c>
      <c r="H976" t="str">
        <f>INDEX(Bar_data!$A$3:$B$140,MATCH(C976,Bar_data!$A$3:$A$140,FALSE),2)</f>
        <v>Trust134</v>
      </c>
      <c r="I976" t="str">
        <f>INDEX(TrustCAHUB_map!$A$2:$D$139,MATCH($C976,TrustCAHUB_map!$A$2:$A$139,FALSE),3)</f>
        <v>Lancashire and South Cumbria</v>
      </c>
      <c r="J976" t="str">
        <f>INDEX(TrustCAHUB_map!$A$2:$D$139,MATCH($C976,TrustCAHUB_map!$A$2:$A$139,FALSE),4)</f>
        <v>North West</v>
      </c>
    </row>
    <row r="977" spans="1:10" x14ac:dyDescent="0.3">
      <c r="A977" t="str">
        <f t="shared" si="15"/>
        <v>'RXN2015Palliative18-49'</v>
      </c>
      <c r="B977">
        <v>2015</v>
      </c>
      <c r="C977" t="s">
        <v>292</v>
      </c>
      <c r="D977" t="s">
        <v>8</v>
      </c>
      <c r="E977" t="s">
        <v>153</v>
      </c>
      <c r="F977">
        <v>91</v>
      </c>
      <c r="G977">
        <v>6</v>
      </c>
      <c r="H977" t="str">
        <f>INDEX(Bar_data!$A$3:$B$140,MATCH(C977,Bar_data!$A$3:$A$140,FALSE),2)</f>
        <v>Trust135</v>
      </c>
      <c r="I977" t="str">
        <f>INDEX(TrustCAHUB_map!$A$2:$D$139,MATCH($C977,TrustCAHUB_map!$A$2:$A$139,FALSE),3)</f>
        <v>Lancashire and South Cumbria</v>
      </c>
      <c r="J977" t="str">
        <f>INDEX(TrustCAHUB_map!$A$2:$D$139,MATCH($C977,TrustCAHUB_map!$A$2:$A$139,FALSE),4)</f>
        <v>North West</v>
      </c>
    </row>
    <row r="978" spans="1:10" x14ac:dyDescent="0.3">
      <c r="A978" t="str">
        <f t="shared" si="15"/>
        <v>'RXN2015Not assigned18-49'</v>
      </c>
      <c r="B978">
        <v>2015</v>
      </c>
      <c r="C978" t="s">
        <v>292</v>
      </c>
      <c r="D978" t="s">
        <v>477</v>
      </c>
      <c r="E978" t="s">
        <v>153</v>
      </c>
      <c r="F978">
        <v>4</v>
      </c>
      <c r="G978">
        <v>0</v>
      </c>
      <c r="H978" t="str">
        <f>INDEX(Bar_data!$A$3:$B$140,MATCH(C978,Bar_data!$A$3:$A$140,FALSE),2)</f>
        <v>Trust135</v>
      </c>
      <c r="I978" t="str">
        <f>INDEX(TrustCAHUB_map!$A$2:$D$139,MATCH($C978,TrustCAHUB_map!$A$2:$A$139,FALSE),3)</f>
        <v>Lancashire and South Cumbria</v>
      </c>
      <c r="J978" t="str">
        <f>INDEX(TrustCAHUB_map!$A$2:$D$139,MATCH($C978,TrustCAHUB_map!$A$2:$A$139,FALSE),4)</f>
        <v>North West</v>
      </c>
    </row>
    <row r="979" spans="1:10" x14ac:dyDescent="0.3">
      <c r="A979" t="str">
        <f t="shared" si="15"/>
        <v>'RXN2015Curative18-49'</v>
      </c>
      <c r="B979">
        <v>2015</v>
      </c>
      <c r="C979" t="s">
        <v>292</v>
      </c>
      <c r="D979" t="s">
        <v>7</v>
      </c>
      <c r="E979" t="s">
        <v>153</v>
      </c>
      <c r="F979">
        <v>139</v>
      </c>
      <c r="G979">
        <v>0</v>
      </c>
      <c r="H979" t="str">
        <f>INDEX(Bar_data!$A$3:$B$140,MATCH(C979,Bar_data!$A$3:$A$140,FALSE),2)</f>
        <v>Trust135</v>
      </c>
      <c r="I979" t="str">
        <f>INDEX(TrustCAHUB_map!$A$2:$D$139,MATCH($C979,TrustCAHUB_map!$A$2:$A$139,FALSE),3)</f>
        <v>Lancashire and South Cumbria</v>
      </c>
      <c r="J979" t="str">
        <f>INDEX(TrustCAHUB_map!$A$2:$D$139,MATCH($C979,TrustCAHUB_map!$A$2:$A$139,FALSE),4)</f>
        <v>North West</v>
      </c>
    </row>
    <row r="980" spans="1:10" x14ac:dyDescent="0.3">
      <c r="A980" t="str">
        <f t="shared" si="15"/>
        <v>'RXN2015Not assigned50-69'</v>
      </c>
      <c r="B980">
        <v>2015</v>
      </c>
      <c r="C980" t="s">
        <v>292</v>
      </c>
      <c r="D980" t="s">
        <v>477</v>
      </c>
      <c r="E980" t="s">
        <v>627</v>
      </c>
      <c r="F980">
        <v>4</v>
      </c>
      <c r="G980">
        <v>0</v>
      </c>
      <c r="H980" t="str">
        <f>INDEX(Bar_data!$A$3:$B$140,MATCH(C980,Bar_data!$A$3:$A$140,FALSE),2)</f>
        <v>Trust135</v>
      </c>
      <c r="I980" t="str">
        <f>INDEX(TrustCAHUB_map!$A$2:$D$139,MATCH($C980,TrustCAHUB_map!$A$2:$A$139,FALSE),3)</f>
        <v>Lancashire and South Cumbria</v>
      </c>
      <c r="J980" t="str">
        <f>INDEX(TrustCAHUB_map!$A$2:$D$139,MATCH($C980,TrustCAHUB_map!$A$2:$A$139,FALSE),4)</f>
        <v>North West</v>
      </c>
    </row>
    <row r="981" spans="1:10" x14ac:dyDescent="0.3">
      <c r="A981" t="str">
        <f t="shared" si="15"/>
        <v>'RXN2015Palliative50-69'</v>
      </c>
      <c r="B981">
        <v>2015</v>
      </c>
      <c r="C981" t="s">
        <v>292</v>
      </c>
      <c r="D981" t="s">
        <v>8</v>
      </c>
      <c r="E981" t="s">
        <v>627</v>
      </c>
      <c r="F981">
        <v>373</v>
      </c>
      <c r="G981">
        <v>30</v>
      </c>
      <c r="H981" t="str">
        <f>INDEX(Bar_data!$A$3:$B$140,MATCH(C981,Bar_data!$A$3:$A$140,FALSE),2)</f>
        <v>Trust135</v>
      </c>
      <c r="I981" t="str">
        <f>INDEX(TrustCAHUB_map!$A$2:$D$139,MATCH($C981,TrustCAHUB_map!$A$2:$A$139,FALSE),3)</f>
        <v>Lancashire and South Cumbria</v>
      </c>
      <c r="J981" t="str">
        <f>INDEX(TrustCAHUB_map!$A$2:$D$139,MATCH($C981,TrustCAHUB_map!$A$2:$A$139,FALSE),4)</f>
        <v>North West</v>
      </c>
    </row>
    <row r="982" spans="1:10" x14ac:dyDescent="0.3">
      <c r="A982" t="str">
        <f t="shared" si="15"/>
        <v>'RXN2015Curative50-69'</v>
      </c>
      <c r="B982">
        <v>2015</v>
      </c>
      <c r="C982" t="s">
        <v>292</v>
      </c>
      <c r="D982" t="s">
        <v>7</v>
      </c>
      <c r="E982" t="s">
        <v>627</v>
      </c>
      <c r="F982">
        <v>338</v>
      </c>
      <c r="G982">
        <v>3</v>
      </c>
      <c r="H982" t="str">
        <f>INDEX(Bar_data!$A$3:$B$140,MATCH(C982,Bar_data!$A$3:$A$140,FALSE),2)</f>
        <v>Trust135</v>
      </c>
      <c r="I982" t="str">
        <f>INDEX(TrustCAHUB_map!$A$2:$D$139,MATCH($C982,TrustCAHUB_map!$A$2:$A$139,FALSE),3)</f>
        <v>Lancashire and South Cumbria</v>
      </c>
      <c r="J982" t="str">
        <f>INDEX(TrustCAHUB_map!$A$2:$D$139,MATCH($C982,TrustCAHUB_map!$A$2:$A$139,FALSE),4)</f>
        <v>North West</v>
      </c>
    </row>
    <row r="983" spans="1:10" x14ac:dyDescent="0.3">
      <c r="A983" t="str">
        <f t="shared" si="15"/>
        <v>'RXN2015Curative70+'</v>
      </c>
      <c r="B983">
        <v>2015</v>
      </c>
      <c r="C983" t="s">
        <v>292</v>
      </c>
      <c r="D983" t="s">
        <v>7</v>
      </c>
      <c r="E983" t="s">
        <v>628</v>
      </c>
      <c r="F983">
        <v>138</v>
      </c>
      <c r="G983">
        <v>1</v>
      </c>
      <c r="H983" t="str">
        <f>INDEX(Bar_data!$A$3:$B$140,MATCH(C983,Bar_data!$A$3:$A$140,FALSE),2)</f>
        <v>Trust135</v>
      </c>
      <c r="I983" t="str">
        <f>INDEX(TrustCAHUB_map!$A$2:$D$139,MATCH($C983,TrustCAHUB_map!$A$2:$A$139,FALSE),3)</f>
        <v>Lancashire and South Cumbria</v>
      </c>
      <c r="J983" t="str">
        <f>INDEX(TrustCAHUB_map!$A$2:$D$139,MATCH($C983,TrustCAHUB_map!$A$2:$A$139,FALSE),4)</f>
        <v>North West</v>
      </c>
    </row>
    <row r="984" spans="1:10" x14ac:dyDescent="0.3">
      <c r="A984" t="str">
        <f t="shared" si="15"/>
        <v>'RXN2015Not assigned70+'</v>
      </c>
      <c r="B984">
        <v>2015</v>
      </c>
      <c r="C984" t="s">
        <v>292</v>
      </c>
      <c r="D984" t="s">
        <v>477</v>
      </c>
      <c r="E984" t="s">
        <v>628</v>
      </c>
      <c r="F984">
        <v>6</v>
      </c>
      <c r="G984">
        <v>0</v>
      </c>
      <c r="H984" t="str">
        <f>INDEX(Bar_data!$A$3:$B$140,MATCH(C984,Bar_data!$A$3:$A$140,FALSE),2)</f>
        <v>Trust135</v>
      </c>
      <c r="I984" t="str">
        <f>INDEX(TrustCAHUB_map!$A$2:$D$139,MATCH($C984,TrustCAHUB_map!$A$2:$A$139,FALSE),3)</f>
        <v>Lancashire and South Cumbria</v>
      </c>
      <c r="J984" t="str">
        <f>INDEX(TrustCAHUB_map!$A$2:$D$139,MATCH($C984,TrustCAHUB_map!$A$2:$A$139,FALSE),4)</f>
        <v>North West</v>
      </c>
    </row>
    <row r="985" spans="1:10" x14ac:dyDescent="0.3">
      <c r="A985" t="str">
        <f t="shared" si="15"/>
        <v>'RXN2015Palliative70+'</v>
      </c>
      <c r="B985">
        <v>2015</v>
      </c>
      <c r="C985" t="s">
        <v>292</v>
      </c>
      <c r="D985" t="s">
        <v>8</v>
      </c>
      <c r="E985" t="s">
        <v>628</v>
      </c>
      <c r="F985">
        <v>270</v>
      </c>
      <c r="G985">
        <v>27</v>
      </c>
      <c r="H985" t="str">
        <f>INDEX(Bar_data!$A$3:$B$140,MATCH(C985,Bar_data!$A$3:$A$140,FALSE),2)</f>
        <v>Trust135</v>
      </c>
      <c r="I985" t="str">
        <f>INDEX(TrustCAHUB_map!$A$2:$D$139,MATCH($C985,TrustCAHUB_map!$A$2:$A$139,FALSE),3)</f>
        <v>Lancashire and South Cumbria</v>
      </c>
      <c r="J985" t="str">
        <f>INDEX(TrustCAHUB_map!$A$2:$D$139,MATCH($C985,TrustCAHUB_map!$A$2:$A$139,FALSE),4)</f>
        <v>North West</v>
      </c>
    </row>
    <row r="986" spans="1:10" x14ac:dyDescent="0.3">
      <c r="A986" t="str">
        <f t="shared" si="15"/>
        <v>'RXP2015Not assigned18-49'</v>
      </c>
      <c r="B986">
        <v>2015</v>
      </c>
      <c r="C986" t="s">
        <v>293</v>
      </c>
      <c r="D986" t="s">
        <v>477</v>
      </c>
      <c r="E986" t="s">
        <v>153</v>
      </c>
      <c r="F986">
        <v>60</v>
      </c>
      <c r="G986">
        <v>1</v>
      </c>
      <c r="H986" t="str">
        <f>INDEX(Bar_data!$A$3:$B$140,MATCH(C986,Bar_data!$A$3:$A$140,FALSE),2)</f>
        <v>Trust136</v>
      </c>
      <c r="I986" t="str">
        <f>INDEX(TrustCAHUB_map!$A$2:$D$139,MATCH($C986,TrustCAHUB_map!$A$2:$A$139,FALSE),3)</f>
        <v>North East and Cumbria</v>
      </c>
      <c r="J986" t="str">
        <f>INDEX(TrustCAHUB_map!$A$2:$D$139,MATCH($C986,TrustCAHUB_map!$A$2:$A$139,FALSE),4)</f>
        <v>North East</v>
      </c>
    </row>
    <row r="987" spans="1:10" x14ac:dyDescent="0.3">
      <c r="A987" t="str">
        <f t="shared" si="15"/>
        <v>'RXP2015Not assigned50-69'</v>
      </c>
      <c r="B987">
        <v>2015</v>
      </c>
      <c r="C987" t="s">
        <v>293</v>
      </c>
      <c r="D987" t="s">
        <v>477</v>
      </c>
      <c r="E987" t="s">
        <v>627</v>
      </c>
      <c r="F987">
        <v>282</v>
      </c>
      <c r="G987">
        <v>16</v>
      </c>
      <c r="H987" t="str">
        <f>INDEX(Bar_data!$A$3:$B$140,MATCH(C987,Bar_data!$A$3:$A$140,FALSE),2)</f>
        <v>Trust136</v>
      </c>
      <c r="I987" t="str">
        <f>INDEX(TrustCAHUB_map!$A$2:$D$139,MATCH($C987,TrustCAHUB_map!$A$2:$A$139,FALSE),3)</f>
        <v>North East and Cumbria</v>
      </c>
      <c r="J987" t="str">
        <f>INDEX(TrustCAHUB_map!$A$2:$D$139,MATCH($C987,TrustCAHUB_map!$A$2:$A$139,FALSE),4)</f>
        <v>North East</v>
      </c>
    </row>
    <row r="988" spans="1:10" x14ac:dyDescent="0.3">
      <c r="A988" t="str">
        <f t="shared" si="15"/>
        <v>'RXP2015Not assigned70+'</v>
      </c>
      <c r="B988">
        <v>2015</v>
      </c>
      <c r="C988" t="s">
        <v>293</v>
      </c>
      <c r="D988" t="s">
        <v>477</v>
      </c>
      <c r="E988" t="s">
        <v>628</v>
      </c>
      <c r="F988">
        <v>173</v>
      </c>
      <c r="G988">
        <v>13</v>
      </c>
      <c r="H988" t="str">
        <f>INDEX(Bar_data!$A$3:$B$140,MATCH(C988,Bar_data!$A$3:$A$140,FALSE),2)</f>
        <v>Trust136</v>
      </c>
      <c r="I988" t="str">
        <f>INDEX(TrustCAHUB_map!$A$2:$D$139,MATCH($C988,TrustCAHUB_map!$A$2:$A$139,FALSE),3)</f>
        <v>North East and Cumbria</v>
      </c>
      <c r="J988" t="str">
        <f>INDEX(TrustCAHUB_map!$A$2:$D$139,MATCH($C988,TrustCAHUB_map!$A$2:$A$139,FALSE),4)</f>
        <v>North East</v>
      </c>
    </row>
    <row r="989" spans="1:10" x14ac:dyDescent="0.3">
      <c r="A989" t="str">
        <f t="shared" si="15"/>
        <v>'RXQ2015Curative18-49'</v>
      </c>
      <c r="B989">
        <v>2015</v>
      </c>
      <c r="C989" t="s">
        <v>294</v>
      </c>
      <c r="D989" t="s">
        <v>7</v>
      </c>
      <c r="E989" t="s">
        <v>153</v>
      </c>
      <c r="F989">
        <v>53</v>
      </c>
      <c r="G989">
        <v>0</v>
      </c>
      <c r="H989" t="str">
        <f>INDEX(Bar_data!$A$3:$B$140,MATCH(C989,Bar_data!$A$3:$A$140,FALSE),2)</f>
        <v>Trust137</v>
      </c>
      <c r="I989" t="str">
        <f>INDEX(TrustCAHUB_map!$A$2:$D$139,MATCH($C989,TrustCAHUB_map!$A$2:$A$139,FALSE),3)</f>
        <v>Thames Valley</v>
      </c>
      <c r="J989" t="str">
        <f>INDEX(TrustCAHUB_map!$A$2:$D$139,MATCH($C989,TrustCAHUB_map!$A$2:$A$139,FALSE),4)</f>
        <v>Wessex</v>
      </c>
    </row>
    <row r="990" spans="1:10" x14ac:dyDescent="0.3">
      <c r="A990" t="str">
        <f t="shared" si="15"/>
        <v>'RXQ2015Not assigned18-49'</v>
      </c>
      <c r="B990">
        <v>2015</v>
      </c>
      <c r="C990" t="s">
        <v>294</v>
      </c>
      <c r="D990" t="s">
        <v>477</v>
      </c>
      <c r="E990" t="s">
        <v>153</v>
      </c>
      <c r="F990">
        <v>29</v>
      </c>
      <c r="G990">
        <v>0</v>
      </c>
      <c r="H990" t="str">
        <f>INDEX(Bar_data!$A$3:$B$140,MATCH(C990,Bar_data!$A$3:$A$140,FALSE),2)</f>
        <v>Trust137</v>
      </c>
      <c r="I990" t="str">
        <f>INDEX(TrustCAHUB_map!$A$2:$D$139,MATCH($C990,TrustCAHUB_map!$A$2:$A$139,FALSE),3)</f>
        <v>Thames Valley</v>
      </c>
      <c r="J990" t="str">
        <f>INDEX(TrustCAHUB_map!$A$2:$D$139,MATCH($C990,TrustCAHUB_map!$A$2:$A$139,FALSE),4)</f>
        <v>Wessex</v>
      </c>
    </row>
    <row r="991" spans="1:10" x14ac:dyDescent="0.3">
      <c r="A991" t="str">
        <f t="shared" si="15"/>
        <v>'RXQ2015Palliative18-49'</v>
      </c>
      <c r="B991">
        <v>2015</v>
      </c>
      <c r="C991" t="s">
        <v>294</v>
      </c>
      <c r="D991" t="s">
        <v>8</v>
      </c>
      <c r="E991" t="s">
        <v>153</v>
      </c>
      <c r="F991">
        <v>62</v>
      </c>
      <c r="G991">
        <v>1</v>
      </c>
      <c r="H991" t="str">
        <f>INDEX(Bar_data!$A$3:$B$140,MATCH(C991,Bar_data!$A$3:$A$140,FALSE),2)</f>
        <v>Trust137</v>
      </c>
      <c r="I991" t="str">
        <f>INDEX(TrustCAHUB_map!$A$2:$D$139,MATCH($C991,TrustCAHUB_map!$A$2:$A$139,FALSE),3)</f>
        <v>Thames Valley</v>
      </c>
      <c r="J991" t="str">
        <f>INDEX(TrustCAHUB_map!$A$2:$D$139,MATCH($C991,TrustCAHUB_map!$A$2:$A$139,FALSE),4)</f>
        <v>Wessex</v>
      </c>
    </row>
    <row r="992" spans="1:10" x14ac:dyDescent="0.3">
      <c r="A992" t="str">
        <f t="shared" si="15"/>
        <v>'RXQ2015Not assigned50-69'</v>
      </c>
      <c r="B992">
        <v>2015</v>
      </c>
      <c r="C992" t="s">
        <v>294</v>
      </c>
      <c r="D992" t="s">
        <v>477</v>
      </c>
      <c r="E992" t="s">
        <v>627</v>
      </c>
      <c r="F992">
        <v>43</v>
      </c>
      <c r="G992">
        <v>2</v>
      </c>
      <c r="H992" t="str">
        <f>INDEX(Bar_data!$A$3:$B$140,MATCH(C992,Bar_data!$A$3:$A$140,FALSE),2)</f>
        <v>Trust137</v>
      </c>
      <c r="I992" t="str">
        <f>INDEX(TrustCAHUB_map!$A$2:$D$139,MATCH($C992,TrustCAHUB_map!$A$2:$A$139,FALSE),3)</f>
        <v>Thames Valley</v>
      </c>
      <c r="J992" t="str">
        <f>INDEX(TrustCAHUB_map!$A$2:$D$139,MATCH($C992,TrustCAHUB_map!$A$2:$A$139,FALSE),4)</f>
        <v>Wessex</v>
      </c>
    </row>
    <row r="993" spans="1:10" x14ac:dyDescent="0.3">
      <c r="A993" t="str">
        <f t="shared" si="15"/>
        <v>'RXQ2015Palliative50-69'</v>
      </c>
      <c r="B993">
        <v>2015</v>
      </c>
      <c r="C993" t="s">
        <v>294</v>
      </c>
      <c r="D993" t="s">
        <v>8</v>
      </c>
      <c r="E993" t="s">
        <v>627</v>
      </c>
      <c r="F993">
        <v>245</v>
      </c>
      <c r="G993">
        <v>14</v>
      </c>
      <c r="H993" t="str">
        <f>INDEX(Bar_data!$A$3:$B$140,MATCH(C993,Bar_data!$A$3:$A$140,FALSE),2)</f>
        <v>Trust137</v>
      </c>
      <c r="I993" t="str">
        <f>INDEX(TrustCAHUB_map!$A$2:$D$139,MATCH($C993,TrustCAHUB_map!$A$2:$A$139,FALSE),3)</f>
        <v>Thames Valley</v>
      </c>
      <c r="J993" t="str">
        <f>INDEX(TrustCAHUB_map!$A$2:$D$139,MATCH($C993,TrustCAHUB_map!$A$2:$A$139,FALSE),4)</f>
        <v>Wessex</v>
      </c>
    </row>
    <row r="994" spans="1:10" x14ac:dyDescent="0.3">
      <c r="A994" t="str">
        <f t="shared" si="15"/>
        <v>'RXQ2015Curative50-69'</v>
      </c>
      <c r="B994">
        <v>2015</v>
      </c>
      <c r="C994" t="s">
        <v>294</v>
      </c>
      <c r="D994" t="s">
        <v>7</v>
      </c>
      <c r="E994" t="s">
        <v>627</v>
      </c>
      <c r="F994">
        <v>115</v>
      </c>
      <c r="G994">
        <v>5</v>
      </c>
      <c r="H994" t="str">
        <f>INDEX(Bar_data!$A$3:$B$140,MATCH(C994,Bar_data!$A$3:$A$140,FALSE),2)</f>
        <v>Trust137</v>
      </c>
      <c r="I994" t="str">
        <f>INDEX(TrustCAHUB_map!$A$2:$D$139,MATCH($C994,TrustCAHUB_map!$A$2:$A$139,FALSE),3)</f>
        <v>Thames Valley</v>
      </c>
      <c r="J994" t="str">
        <f>INDEX(TrustCAHUB_map!$A$2:$D$139,MATCH($C994,TrustCAHUB_map!$A$2:$A$139,FALSE),4)</f>
        <v>Wessex</v>
      </c>
    </row>
    <row r="995" spans="1:10" x14ac:dyDescent="0.3">
      <c r="A995" t="str">
        <f t="shared" si="15"/>
        <v>'RXQ2015Curative70+'</v>
      </c>
      <c r="B995">
        <v>2015</v>
      </c>
      <c r="C995" t="s">
        <v>294</v>
      </c>
      <c r="D995" t="s">
        <v>7</v>
      </c>
      <c r="E995" t="s">
        <v>628</v>
      </c>
      <c r="F995">
        <v>62</v>
      </c>
      <c r="G995">
        <v>2</v>
      </c>
      <c r="H995" t="str">
        <f>INDEX(Bar_data!$A$3:$B$140,MATCH(C995,Bar_data!$A$3:$A$140,FALSE),2)</f>
        <v>Trust137</v>
      </c>
      <c r="I995" t="str">
        <f>INDEX(TrustCAHUB_map!$A$2:$D$139,MATCH($C995,TrustCAHUB_map!$A$2:$A$139,FALSE),3)</f>
        <v>Thames Valley</v>
      </c>
      <c r="J995" t="str">
        <f>INDEX(TrustCAHUB_map!$A$2:$D$139,MATCH($C995,TrustCAHUB_map!$A$2:$A$139,FALSE),4)</f>
        <v>Wessex</v>
      </c>
    </row>
    <row r="996" spans="1:10" x14ac:dyDescent="0.3">
      <c r="A996" t="str">
        <f t="shared" si="15"/>
        <v>'RXQ2015Palliative70+'</v>
      </c>
      <c r="B996">
        <v>2015</v>
      </c>
      <c r="C996" t="s">
        <v>294</v>
      </c>
      <c r="D996" t="s">
        <v>8</v>
      </c>
      <c r="E996" t="s">
        <v>628</v>
      </c>
      <c r="F996">
        <v>239</v>
      </c>
      <c r="G996">
        <v>15</v>
      </c>
      <c r="H996" t="str">
        <f>INDEX(Bar_data!$A$3:$B$140,MATCH(C996,Bar_data!$A$3:$A$140,FALSE),2)</f>
        <v>Trust137</v>
      </c>
      <c r="I996" t="str">
        <f>INDEX(TrustCAHUB_map!$A$2:$D$139,MATCH($C996,TrustCAHUB_map!$A$2:$A$139,FALSE),3)</f>
        <v>Thames Valley</v>
      </c>
      <c r="J996" t="str">
        <f>INDEX(TrustCAHUB_map!$A$2:$D$139,MATCH($C996,TrustCAHUB_map!$A$2:$A$139,FALSE),4)</f>
        <v>Wessex</v>
      </c>
    </row>
    <row r="997" spans="1:10" x14ac:dyDescent="0.3">
      <c r="A997" t="str">
        <f t="shared" si="15"/>
        <v>'RXQ2015Not assigned70+'</v>
      </c>
      <c r="B997">
        <v>2015</v>
      </c>
      <c r="C997" t="s">
        <v>294</v>
      </c>
      <c r="D997" t="s">
        <v>477</v>
      </c>
      <c r="E997" t="s">
        <v>628</v>
      </c>
      <c r="F997">
        <v>27</v>
      </c>
      <c r="G997">
        <v>0</v>
      </c>
      <c r="H997" t="str">
        <f>INDEX(Bar_data!$A$3:$B$140,MATCH(C997,Bar_data!$A$3:$A$140,FALSE),2)</f>
        <v>Trust137</v>
      </c>
      <c r="I997" t="str">
        <f>INDEX(TrustCAHUB_map!$A$2:$D$139,MATCH($C997,TrustCAHUB_map!$A$2:$A$139,FALSE),3)</f>
        <v>Thames Valley</v>
      </c>
      <c r="J997" t="str">
        <f>INDEX(TrustCAHUB_map!$A$2:$D$139,MATCH($C997,TrustCAHUB_map!$A$2:$A$139,FALSE),4)</f>
        <v>Wessex</v>
      </c>
    </row>
    <row r="998" spans="1:10" x14ac:dyDescent="0.3">
      <c r="A998" t="str">
        <f t="shared" si="15"/>
        <v>'RXR2015Not assigned18-49'</v>
      </c>
      <c r="B998">
        <v>2015</v>
      </c>
      <c r="C998" t="s">
        <v>295</v>
      </c>
      <c r="D998" t="s">
        <v>477</v>
      </c>
      <c r="E998" t="s">
        <v>153</v>
      </c>
      <c r="F998">
        <v>90</v>
      </c>
      <c r="G998">
        <v>2</v>
      </c>
      <c r="H998" t="str">
        <f>INDEX(Bar_data!$A$3:$B$140,MATCH(C998,Bar_data!$A$3:$A$140,FALSE),2)</f>
        <v>Trust138</v>
      </c>
      <c r="I998" t="str">
        <f>INDEX(TrustCAHUB_map!$A$2:$D$139,MATCH($C998,TrustCAHUB_map!$A$2:$A$139,FALSE),3)</f>
        <v>Lancashire and South Cumbria</v>
      </c>
      <c r="J998" t="str">
        <f>INDEX(TrustCAHUB_map!$A$2:$D$139,MATCH($C998,TrustCAHUB_map!$A$2:$A$139,FALSE),4)</f>
        <v>North West</v>
      </c>
    </row>
    <row r="999" spans="1:10" x14ac:dyDescent="0.3">
      <c r="A999" t="str">
        <f t="shared" si="15"/>
        <v>'RXR2015Palliative18-49'</v>
      </c>
      <c r="B999">
        <v>2015</v>
      </c>
      <c r="C999" t="s">
        <v>295</v>
      </c>
      <c r="D999" t="s">
        <v>8</v>
      </c>
      <c r="E999" t="s">
        <v>153</v>
      </c>
      <c r="F999">
        <v>13</v>
      </c>
      <c r="G999">
        <v>2</v>
      </c>
      <c r="H999" t="str">
        <f>INDEX(Bar_data!$A$3:$B$140,MATCH(C999,Bar_data!$A$3:$A$140,FALSE),2)</f>
        <v>Trust138</v>
      </c>
      <c r="I999" t="str">
        <f>INDEX(TrustCAHUB_map!$A$2:$D$139,MATCH($C999,TrustCAHUB_map!$A$2:$A$139,FALSE),3)</f>
        <v>Lancashire and South Cumbria</v>
      </c>
      <c r="J999" t="str">
        <f>INDEX(TrustCAHUB_map!$A$2:$D$139,MATCH($C999,TrustCAHUB_map!$A$2:$A$139,FALSE),4)</f>
        <v>North West</v>
      </c>
    </row>
    <row r="1000" spans="1:10" x14ac:dyDescent="0.3">
      <c r="A1000" t="str">
        <f t="shared" si="15"/>
        <v>'RXR2015Curative18-49'</v>
      </c>
      <c r="B1000">
        <v>2015</v>
      </c>
      <c r="C1000" t="s">
        <v>295</v>
      </c>
      <c r="D1000" t="s">
        <v>7</v>
      </c>
      <c r="E1000" t="s">
        <v>153</v>
      </c>
      <c r="F1000">
        <v>19</v>
      </c>
      <c r="G1000">
        <v>0</v>
      </c>
      <c r="H1000" t="str">
        <f>INDEX(Bar_data!$A$3:$B$140,MATCH(C1000,Bar_data!$A$3:$A$140,FALSE),2)</f>
        <v>Trust138</v>
      </c>
      <c r="I1000" t="str">
        <f>INDEX(TrustCAHUB_map!$A$2:$D$139,MATCH($C1000,TrustCAHUB_map!$A$2:$A$139,FALSE),3)</f>
        <v>Lancashire and South Cumbria</v>
      </c>
      <c r="J1000" t="str">
        <f>INDEX(TrustCAHUB_map!$A$2:$D$139,MATCH($C1000,TrustCAHUB_map!$A$2:$A$139,FALSE),4)</f>
        <v>North West</v>
      </c>
    </row>
    <row r="1001" spans="1:10" x14ac:dyDescent="0.3">
      <c r="A1001" t="str">
        <f t="shared" si="15"/>
        <v>'RXR2015Curative50-69'</v>
      </c>
      <c r="B1001">
        <v>2015</v>
      </c>
      <c r="C1001" t="s">
        <v>295</v>
      </c>
      <c r="D1001" t="s">
        <v>7</v>
      </c>
      <c r="E1001" t="s">
        <v>627</v>
      </c>
      <c r="F1001">
        <v>44</v>
      </c>
      <c r="G1001">
        <v>0</v>
      </c>
      <c r="H1001" t="str">
        <f>INDEX(Bar_data!$A$3:$B$140,MATCH(C1001,Bar_data!$A$3:$A$140,FALSE),2)</f>
        <v>Trust138</v>
      </c>
      <c r="I1001" t="str">
        <f>INDEX(TrustCAHUB_map!$A$2:$D$139,MATCH($C1001,TrustCAHUB_map!$A$2:$A$139,FALSE),3)</f>
        <v>Lancashire and South Cumbria</v>
      </c>
      <c r="J1001" t="str">
        <f>INDEX(TrustCAHUB_map!$A$2:$D$139,MATCH($C1001,TrustCAHUB_map!$A$2:$A$139,FALSE),4)</f>
        <v>North West</v>
      </c>
    </row>
    <row r="1002" spans="1:10" x14ac:dyDescent="0.3">
      <c r="A1002" t="str">
        <f t="shared" si="15"/>
        <v>'RXR2015Palliative50-69'</v>
      </c>
      <c r="B1002">
        <v>2015</v>
      </c>
      <c r="C1002" t="s">
        <v>295</v>
      </c>
      <c r="D1002" t="s">
        <v>8</v>
      </c>
      <c r="E1002" t="s">
        <v>627</v>
      </c>
      <c r="F1002">
        <v>134</v>
      </c>
      <c r="G1002">
        <v>19</v>
      </c>
      <c r="H1002" t="str">
        <f>INDEX(Bar_data!$A$3:$B$140,MATCH(C1002,Bar_data!$A$3:$A$140,FALSE),2)</f>
        <v>Trust138</v>
      </c>
      <c r="I1002" t="str">
        <f>INDEX(TrustCAHUB_map!$A$2:$D$139,MATCH($C1002,TrustCAHUB_map!$A$2:$A$139,FALSE),3)</f>
        <v>Lancashire and South Cumbria</v>
      </c>
      <c r="J1002" t="str">
        <f>INDEX(TrustCAHUB_map!$A$2:$D$139,MATCH($C1002,TrustCAHUB_map!$A$2:$A$139,FALSE),4)</f>
        <v>North West</v>
      </c>
    </row>
    <row r="1003" spans="1:10" x14ac:dyDescent="0.3">
      <c r="A1003" t="str">
        <f t="shared" si="15"/>
        <v>'RXR2015Not assigned50-69'</v>
      </c>
      <c r="B1003">
        <v>2015</v>
      </c>
      <c r="C1003" t="s">
        <v>295</v>
      </c>
      <c r="D1003" t="s">
        <v>477</v>
      </c>
      <c r="E1003" t="s">
        <v>627</v>
      </c>
      <c r="F1003">
        <v>311</v>
      </c>
      <c r="G1003">
        <v>11</v>
      </c>
      <c r="H1003" t="str">
        <f>INDEX(Bar_data!$A$3:$B$140,MATCH(C1003,Bar_data!$A$3:$A$140,FALSE),2)</f>
        <v>Trust138</v>
      </c>
      <c r="I1003" t="str">
        <f>INDEX(TrustCAHUB_map!$A$2:$D$139,MATCH($C1003,TrustCAHUB_map!$A$2:$A$139,FALSE),3)</f>
        <v>Lancashire and South Cumbria</v>
      </c>
      <c r="J1003" t="str">
        <f>INDEX(TrustCAHUB_map!$A$2:$D$139,MATCH($C1003,TrustCAHUB_map!$A$2:$A$139,FALSE),4)</f>
        <v>North West</v>
      </c>
    </row>
    <row r="1004" spans="1:10" x14ac:dyDescent="0.3">
      <c r="A1004" t="str">
        <f t="shared" si="15"/>
        <v>'RXR2015Not assigned70+'</v>
      </c>
      <c r="B1004">
        <v>2015</v>
      </c>
      <c r="C1004" t="s">
        <v>295</v>
      </c>
      <c r="D1004" t="s">
        <v>477</v>
      </c>
      <c r="E1004" t="s">
        <v>628</v>
      </c>
      <c r="F1004">
        <v>200</v>
      </c>
      <c r="G1004">
        <v>14</v>
      </c>
      <c r="H1004" t="str">
        <f>INDEX(Bar_data!$A$3:$B$140,MATCH(C1004,Bar_data!$A$3:$A$140,FALSE),2)</f>
        <v>Trust138</v>
      </c>
      <c r="I1004" t="str">
        <f>INDEX(TrustCAHUB_map!$A$2:$D$139,MATCH($C1004,TrustCAHUB_map!$A$2:$A$139,FALSE),3)</f>
        <v>Lancashire and South Cumbria</v>
      </c>
      <c r="J1004" t="str">
        <f>INDEX(TrustCAHUB_map!$A$2:$D$139,MATCH($C1004,TrustCAHUB_map!$A$2:$A$139,FALSE),4)</f>
        <v>North West</v>
      </c>
    </row>
    <row r="1005" spans="1:10" x14ac:dyDescent="0.3">
      <c r="A1005" t="str">
        <f t="shared" si="15"/>
        <v>'RXR2015Palliative70+'</v>
      </c>
      <c r="B1005">
        <v>2015</v>
      </c>
      <c r="C1005" t="s">
        <v>295</v>
      </c>
      <c r="D1005" t="s">
        <v>8</v>
      </c>
      <c r="E1005" t="s">
        <v>628</v>
      </c>
      <c r="F1005">
        <v>108</v>
      </c>
      <c r="G1005">
        <v>12</v>
      </c>
      <c r="H1005" t="str">
        <f>INDEX(Bar_data!$A$3:$B$140,MATCH(C1005,Bar_data!$A$3:$A$140,FALSE),2)</f>
        <v>Trust138</v>
      </c>
      <c r="I1005" t="str">
        <f>INDEX(TrustCAHUB_map!$A$2:$D$139,MATCH($C1005,TrustCAHUB_map!$A$2:$A$139,FALSE),3)</f>
        <v>Lancashire and South Cumbria</v>
      </c>
      <c r="J1005" t="str">
        <f>INDEX(TrustCAHUB_map!$A$2:$D$139,MATCH($C1005,TrustCAHUB_map!$A$2:$A$139,FALSE),4)</f>
        <v>North West</v>
      </c>
    </row>
    <row r="1006" spans="1:10" x14ac:dyDescent="0.3">
      <c r="A1006" t="str">
        <f t="shared" si="15"/>
        <v>'RXR2015Curative70+'</v>
      </c>
      <c r="B1006">
        <v>2015</v>
      </c>
      <c r="C1006" t="s">
        <v>295</v>
      </c>
      <c r="D1006" t="s">
        <v>7</v>
      </c>
      <c r="E1006" t="s">
        <v>628</v>
      </c>
      <c r="F1006">
        <v>13</v>
      </c>
      <c r="G1006">
        <v>0</v>
      </c>
      <c r="H1006" t="str">
        <f>INDEX(Bar_data!$A$3:$B$140,MATCH(C1006,Bar_data!$A$3:$A$140,FALSE),2)</f>
        <v>Trust138</v>
      </c>
      <c r="I1006" t="str">
        <f>INDEX(TrustCAHUB_map!$A$2:$D$139,MATCH($C1006,TrustCAHUB_map!$A$2:$A$139,FALSE),3)</f>
        <v>Lancashire and South Cumbria</v>
      </c>
      <c r="J1006" t="str">
        <f>INDEX(TrustCAHUB_map!$A$2:$D$139,MATCH($C1006,TrustCAHUB_map!$A$2:$A$139,FALSE),4)</f>
        <v>North West</v>
      </c>
    </row>
    <row r="1007" spans="1:10" x14ac:dyDescent="0.3">
      <c r="A1007" t="str">
        <f t="shared" si="15"/>
        <v>'RXW2015Curative18-49'</v>
      </c>
      <c r="B1007">
        <v>2015</v>
      </c>
      <c r="C1007" t="s">
        <v>296</v>
      </c>
      <c r="D1007" t="s">
        <v>7</v>
      </c>
      <c r="E1007" t="s">
        <v>153</v>
      </c>
      <c r="F1007">
        <v>84</v>
      </c>
      <c r="G1007">
        <v>0</v>
      </c>
      <c r="H1007" t="str">
        <f>INDEX(Bar_data!$A$3:$B$140,MATCH(C1007,Bar_data!$A$3:$A$140,FALSE),2)</f>
        <v>Trust139</v>
      </c>
      <c r="I1007" t="str">
        <f>INDEX(TrustCAHUB_map!$A$2:$D$139,MATCH($C1007,TrustCAHUB_map!$A$2:$A$139,FALSE),3)</f>
        <v>West Midlands</v>
      </c>
      <c r="J1007" t="str">
        <f>INDEX(TrustCAHUB_map!$A$2:$D$139,MATCH($C1007,TrustCAHUB_map!$A$2:$A$139,FALSE),4)</f>
        <v>West Midlands</v>
      </c>
    </row>
    <row r="1008" spans="1:10" x14ac:dyDescent="0.3">
      <c r="A1008" t="str">
        <f t="shared" si="15"/>
        <v>'RXW2015Not assigned18-49'</v>
      </c>
      <c r="B1008">
        <v>2015</v>
      </c>
      <c r="C1008" t="s">
        <v>296</v>
      </c>
      <c r="D1008" t="s">
        <v>477</v>
      </c>
      <c r="E1008" t="s">
        <v>153</v>
      </c>
      <c r="F1008">
        <v>19</v>
      </c>
      <c r="G1008">
        <v>1</v>
      </c>
      <c r="H1008" t="str">
        <f>INDEX(Bar_data!$A$3:$B$140,MATCH(C1008,Bar_data!$A$3:$A$140,FALSE),2)</f>
        <v>Trust139</v>
      </c>
      <c r="I1008" t="str">
        <f>INDEX(TrustCAHUB_map!$A$2:$D$139,MATCH($C1008,TrustCAHUB_map!$A$2:$A$139,FALSE),3)</f>
        <v>West Midlands</v>
      </c>
      <c r="J1008" t="str">
        <f>INDEX(TrustCAHUB_map!$A$2:$D$139,MATCH($C1008,TrustCAHUB_map!$A$2:$A$139,FALSE),4)</f>
        <v>West Midlands</v>
      </c>
    </row>
    <row r="1009" spans="1:10" x14ac:dyDescent="0.3">
      <c r="A1009" t="str">
        <f t="shared" si="15"/>
        <v>'RXW2015Palliative18-49'</v>
      </c>
      <c r="B1009">
        <v>2015</v>
      </c>
      <c r="C1009" t="s">
        <v>296</v>
      </c>
      <c r="D1009" t="s">
        <v>8</v>
      </c>
      <c r="E1009" t="s">
        <v>153</v>
      </c>
      <c r="F1009">
        <v>17</v>
      </c>
      <c r="G1009">
        <v>2</v>
      </c>
      <c r="H1009" t="str">
        <f>INDEX(Bar_data!$A$3:$B$140,MATCH(C1009,Bar_data!$A$3:$A$140,FALSE),2)</f>
        <v>Trust139</v>
      </c>
      <c r="I1009" t="str">
        <f>INDEX(TrustCAHUB_map!$A$2:$D$139,MATCH($C1009,TrustCAHUB_map!$A$2:$A$139,FALSE),3)</f>
        <v>West Midlands</v>
      </c>
      <c r="J1009" t="str">
        <f>INDEX(TrustCAHUB_map!$A$2:$D$139,MATCH($C1009,TrustCAHUB_map!$A$2:$A$139,FALSE),4)</f>
        <v>West Midlands</v>
      </c>
    </row>
    <row r="1010" spans="1:10" x14ac:dyDescent="0.3">
      <c r="A1010" t="str">
        <f t="shared" si="15"/>
        <v>'RXW2015Curative50-69'</v>
      </c>
      <c r="B1010">
        <v>2015</v>
      </c>
      <c r="C1010" t="s">
        <v>296</v>
      </c>
      <c r="D1010" t="s">
        <v>7</v>
      </c>
      <c r="E1010" t="s">
        <v>627</v>
      </c>
      <c r="F1010">
        <v>221</v>
      </c>
      <c r="G1010">
        <v>0</v>
      </c>
      <c r="H1010" t="str">
        <f>INDEX(Bar_data!$A$3:$B$140,MATCH(C1010,Bar_data!$A$3:$A$140,FALSE),2)</f>
        <v>Trust139</v>
      </c>
      <c r="I1010" t="str">
        <f>INDEX(TrustCAHUB_map!$A$2:$D$139,MATCH($C1010,TrustCAHUB_map!$A$2:$A$139,FALSE),3)</f>
        <v>West Midlands</v>
      </c>
      <c r="J1010" t="str">
        <f>INDEX(TrustCAHUB_map!$A$2:$D$139,MATCH($C1010,TrustCAHUB_map!$A$2:$A$139,FALSE),4)</f>
        <v>West Midlands</v>
      </c>
    </row>
    <row r="1011" spans="1:10" x14ac:dyDescent="0.3">
      <c r="A1011" t="str">
        <f t="shared" si="15"/>
        <v>'RXW2015Palliative50-69'</v>
      </c>
      <c r="B1011">
        <v>2015</v>
      </c>
      <c r="C1011" t="s">
        <v>296</v>
      </c>
      <c r="D1011" t="s">
        <v>8</v>
      </c>
      <c r="E1011" t="s">
        <v>627</v>
      </c>
      <c r="F1011">
        <v>157</v>
      </c>
      <c r="G1011">
        <v>4</v>
      </c>
      <c r="H1011" t="str">
        <f>INDEX(Bar_data!$A$3:$B$140,MATCH(C1011,Bar_data!$A$3:$A$140,FALSE),2)</f>
        <v>Trust139</v>
      </c>
      <c r="I1011" t="str">
        <f>INDEX(TrustCAHUB_map!$A$2:$D$139,MATCH($C1011,TrustCAHUB_map!$A$2:$A$139,FALSE),3)</f>
        <v>West Midlands</v>
      </c>
      <c r="J1011" t="str">
        <f>INDEX(TrustCAHUB_map!$A$2:$D$139,MATCH($C1011,TrustCAHUB_map!$A$2:$A$139,FALSE),4)</f>
        <v>West Midlands</v>
      </c>
    </row>
    <row r="1012" spans="1:10" x14ac:dyDescent="0.3">
      <c r="A1012" t="str">
        <f t="shared" si="15"/>
        <v>'RXW2015Not assigned50-69'</v>
      </c>
      <c r="B1012">
        <v>2015</v>
      </c>
      <c r="C1012" t="s">
        <v>296</v>
      </c>
      <c r="D1012" t="s">
        <v>477</v>
      </c>
      <c r="E1012" t="s">
        <v>627</v>
      </c>
      <c r="F1012">
        <v>52</v>
      </c>
      <c r="G1012">
        <v>2</v>
      </c>
      <c r="H1012" t="str">
        <f>INDEX(Bar_data!$A$3:$B$140,MATCH(C1012,Bar_data!$A$3:$A$140,FALSE),2)</f>
        <v>Trust139</v>
      </c>
      <c r="I1012" t="str">
        <f>INDEX(TrustCAHUB_map!$A$2:$D$139,MATCH($C1012,TrustCAHUB_map!$A$2:$A$139,FALSE),3)</f>
        <v>West Midlands</v>
      </c>
      <c r="J1012" t="str">
        <f>INDEX(TrustCAHUB_map!$A$2:$D$139,MATCH($C1012,TrustCAHUB_map!$A$2:$A$139,FALSE),4)</f>
        <v>West Midlands</v>
      </c>
    </row>
    <row r="1013" spans="1:10" x14ac:dyDescent="0.3">
      <c r="A1013" t="str">
        <f t="shared" si="15"/>
        <v>'RXW2015Not assigned70+'</v>
      </c>
      <c r="B1013">
        <v>2015</v>
      </c>
      <c r="C1013" t="s">
        <v>296</v>
      </c>
      <c r="D1013" t="s">
        <v>477</v>
      </c>
      <c r="E1013" t="s">
        <v>628</v>
      </c>
      <c r="F1013">
        <v>40</v>
      </c>
      <c r="G1013">
        <v>3</v>
      </c>
      <c r="H1013" t="str">
        <f>INDEX(Bar_data!$A$3:$B$140,MATCH(C1013,Bar_data!$A$3:$A$140,FALSE),2)</f>
        <v>Trust139</v>
      </c>
      <c r="I1013" t="str">
        <f>INDEX(TrustCAHUB_map!$A$2:$D$139,MATCH($C1013,TrustCAHUB_map!$A$2:$A$139,FALSE),3)</f>
        <v>West Midlands</v>
      </c>
      <c r="J1013" t="str">
        <f>INDEX(TrustCAHUB_map!$A$2:$D$139,MATCH($C1013,TrustCAHUB_map!$A$2:$A$139,FALSE),4)</f>
        <v>West Midlands</v>
      </c>
    </row>
    <row r="1014" spans="1:10" x14ac:dyDescent="0.3">
      <c r="A1014" t="str">
        <f t="shared" si="15"/>
        <v>'RXW2015Palliative70+'</v>
      </c>
      <c r="B1014">
        <v>2015</v>
      </c>
      <c r="C1014" t="s">
        <v>296</v>
      </c>
      <c r="D1014" t="s">
        <v>8</v>
      </c>
      <c r="E1014" t="s">
        <v>628</v>
      </c>
      <c r="F1014">
        <v>119</v>
      </c>
      <c r="G1014">
        <v>4</v>
      </c>
      <c r="H1014" t="str">
        <f>INDEX(Bar_data!$A$3:$B$140,MATCH(C1014,Bar_data!$A$3:$A$140,FALSE),2)</f>
        <v>Trust139</v>
      </c>
      <c r="I1014" t="str">
        <f>INDEX(TrustCAHUB_map!$A$2:$D$139,MATCH($C1014,TrustCAHUB_map!$A$2:$A$139,FALSE),3)</f>
        <v>West Midlands</v>
      </c>
      <c r="J1014" t="str">
        <f>INDEX(TrustCAHUB_map!$A$2:$D$139,MATCH($C1014,TrustCAHUB_map!$A$2:$A$139,FALSE),4)</f>
        <v>West Midlands</v>
      </c>
    </row>
    <row r="1015" spans="1:10" x14ac:dyDescent="0.3">
      <c r="A1015" t="str">
        <f t="shared" si="15"/>
        <v>'RXW2015Curative70+'</v>
      </c>
      <c r="B1015">
        <v>2015</v>
      </c>
      <c r="C1015" t="s">
        <v>296</v>
      </c>
      <c r="D1015" t="s">
        <v>7</v>
      </c>
      <c r="E1015" t="s">
        <v>628</v>
      </c>
      <c r="F1015">
        <v>131</v>
      </c>
      <c r="G1015">
        <v>2</v>
      </c>
      <c r="H1015" t="str">
        <f>INDEX(Bar_data!$A$3:$B$140,MATCH(C1015,Bar_data!$A$3:$A$140,FALSE),2)</f>
        <v>Trust139</v>
      </c>
      <c r="I1015" t="str">
        <f>INDEX(TrustCAHUB_map!$A$2:$D$139,MATCH($C1015,TrustCAHUB_map!$A$2:$A$139,FALSE),3)</f>
        <v>West Midlands</v>
      </c>
      <c r="J1015" t="str">
        <f>INDEX(TrustCAHUB_map!$A$2:$D$139,MATCH($C1015,TrustCAHUB_map!$A$2:$A$139,FALSE),4)</f>
        <v>West Midlands</v>
      </c>
    </row>
    <row r="1016" spans="1:10" x14ac:dyDescent="0.3">
      <c r="A1016" t="str">
        <f t="shared" si="15"/>
        <v>'RYJ2015Curative18-49'</v>
      </c>
      <c r="B1016">
        <v>2015</v>
      </c>
      <c r="C1016" t="s">
        <v>297</v>
      </c>
      <c r="D1016" t="s">
        <v>7</v>
      </c>
      <c r="E1016" t="s">
        <v>153</v>
      </c>
      <c r="F1016">
        <v>209</v>
      </c>
      <c r="G1016">
        <v>2</v>
      </c>
      <c r="H1016" t="str">
        <f>INDEX(Bar_data!$A$3:$B$140,MATCH(C1016,Bar_data!$A$3:$A$140,FALSE),2)</f>
        <v>Trust140</v>
      </c>
      <c r="I1016" t="str">
        <f>INDEX(TrustCAHUB_map!$A$2:$D$139,MATCH($C1016,TrustCAHUB_map!$A$2:$A$139,FALSE),3)</f>
        <v>North West and South West London</v>
      </c>
      <c r="J1016" t="str">
        <f>INDEX(TrustCAHUB_map!$A$2:$D$139,MATCH($C1016,TrustCAHUB_map!$A$2:$A$139,FALSE),4)</f>
        <v>London</v>
      </c>
    </row>
    <row r="1017" spans="1:10" x14ac:dyDescent="0.3">
      <c r="A1017" t="str">
        <f t="shared" si="15"/>
        <v>'RYJ2015Palliative18-49'</v>
      </c>
      <c r="B1017">
        <v>2015</v>
      </c>
      <c r="C1017" t="s">
        <v>297</v>
      </c>
      <c r="D1017" t="s">
        <v>8</v>
      </c>
      <c r="E1017" t="s">
        <v>153</v>
      </c>
      <c r="F1017">
        <v>119</v>
      </c>
      <c r="G1017">
        <v>15</v>
      </c>
      <c r="H1017" t="str">
        <f>INDEX(Bar_data!$A$3:$B$140,MATCH(C1017,Bar_data!$A$3:$A$140,FALSE),2)</f>
        <v>Trust140</v>
      </c>
      <c r="I1017" t="str">
        <f>INDEX(TrustCAHUB_map!$A$2:$D$139,MATCH($C1017,TrustCAHUB_map!$A$2:$A$139,FALSE),3)</f>
        <v>North West and South West London</v>
      </c>
      <c r="J1017" t="str">
        <f>INDEX(TrustCAHUB_map!$A$2:$D$139,MATCH($C1017,TrustCAHUB_map!$A$2:$A$139,FALSE),4)</f>
        <v>London</v>
      </c>
    </row>
    <row r="1018" spans="1:10" x14ac:dyDescent="0.3">
      <c r="A1018" t="str">
        <f t="shared" si="15"/>
        <v>'RYJ2015Not assigned18-49'</v>
      </c>
      <c r="B1018">
        <v>2015</v>
      </c>
      <c r="C1018" t="s">
        <v>297</v>
      </c>
      <c r="D1018" t="s">
        <v>477</v>
      </c>
      <c r="E1018" t="s">
        <v>153</v>
      </c>
      <c r="F1018">
        <v>2</v>
      </c>
      <c r="G1018">
        <v>0</v>
      </c>
      <c r="H1018" t="str">
        <f>INDEX(Bar_data!$A$3:$B$140,MATCH(C1018,Bar_data!$A$3:$A$140,FALSE),2)</f>
        <v>Trust140</v>
      </c>
      <c r="I1018" t="str">
        <f>INDEX(TrustCAHUB_map!$A$2:$D$139,MATCH($C1018,TrustCAHUB_map!$A$2:$A$139,FALSE),3)</f>
        <v>North West and South West London</v>
      </c>
      <c r="J1018" t="str">
        <f>INDEX(TrustCAHUB_map!$A$2:$D$139,MATCH($C1018,TrustCAHUB_map!$A$2:$A$139,FALSE),4)</f>
        <v>London</v>
      </c>
    </row>
    <row r="1019" spans="1:10" x14ac:dyDescent="0.3">
      <c r="A1019" t="str">
        <f t="shared" si="15"/>
        <v>'RYJ2015Not assigned50-69'</v>
      </c>
      <c r="B1019">
        <v>2015</v>
      </c>
      <c r="C1019" t="s">
        <v>297</v>
      </c>
      <c r="D1019" t="s">
        <v>477</v>
      </c>
      <c r="E1019" t="s">
        <v>627</v>
      </c>
      <c r="F1019">
        <v>14</v>
      </c>
      <c r="G1019">
        <v>1</v>
      </c>
      <c r="H1019" t="str">
        <f>INDEX(Bar_data!$A$3:$B$140,MATCH(C1019,Bar_data!$A$3:$A$140,FALSE),2)</f>
        <v>Trust140</v>
      </c>
      <c r="I1019" t="str">
        <f>INDEX(TrustCAHUB_map!$A$2:$D$139,MATCH($C1019,TrustCAHUB_map!$A$2:$A$139,FALSE),3)</f>
        <v>North West and South West London</v>
      </c>
      <c r="J1019" t="str">
        <f>INDEX(TrustCAHUB_map!$A$2:$D$139,MATCH($C1019,TrustCAHUB_map!$A$2:$A$139,FALSE),4)</f>
        <v>London</v>
      </c>
    </row>
    <row r="1020" spans="1:10" x14ac:dyDescent="0.3">
      <c r="A1020" t="str">
        <f t="shared" si="15"/>
        <v>'RYJ2015Curative50-69'</v>
      </c>
      <c r="B1020">
        <v>2015</v>
      </c>
      <c r="C1020" t="s">
        <v>297</v>
      </c>
      <c r="D1020" t="s">
        <v>7</v>
      </c>
      <c r="E1020" t="s">
        <v>627</v>
      </c>
      <c r="F1020">
        <v>378</v>
      </c>
      <c r="G1020">
        <v>1</v>
      </c>
      <c r="H1020" t="str">
        <f>INDEX(Bar_data!$A$3:$B$140,MATCH(C1020,Bar_data!$A$3:$A$140,FALSE),2)</f>
        <v>Trust140</v>
      </c>
      <c r="I1020" t="str">
        <f>INDEX(TrustCAHUB_map!$A$2:$D$139,MATCH($C1020,TrustCAHUB_map!$A$2:$A$139,FALSE),3)</f>
        <v>North West and South West London</v>
      </c>
      <c r="J1020" t="str">
        <f>INDEX(TrustCAHUB_map!$A$2:$D$139,MATCH($C1020,TrustCAHUB_map!$A$2:$A$139,FALSE),4)</f>
        <v>London</v>
      </c>
    </row>
    <row r="1021" spans="1:10" x14ac:dyDescent="0.3">
      <c r="A1021" t="str">
        <f t="shared" si="15"/>
        <v>'RYJ2015Palliative50-69'</v>
      </c>
      <c r="B1021">
        <v>2015</v>
      </c>
      <c r="C1021" t="s">
        <v>297</v>
      </c>
      <c r="D1021" t="s">
        <v>8</v>
      </c>
      <c r="E1021" t="s">
        <v>627</v>
      </c>
      <c r="F1021">
        <v>425</v>
      </c>
      <c r="G1021">
        <v>20</v>
      </c>
      <c r="H1021" t="str">
        <f>INDEX(Bar_data!$A$3:$B$140,MATCH(C1021,Bar_data!$A$3:$A$140,FALSE),2)</f>
        <v>Trust140</v>
      </c>
      <c r="I1021" t="str">
        <f>INDEX(TrustCAHUB_map!$A$2:$D$139,MATCH($C1021,TrustCAHUB_map!$A$2:$A$139,FALSE),3)</f>
        <v>North West and South West London</v>
      </c>
      <c r="J1021" t="str">
        <f>INDEX(TrustCAHUB_map!$A$2:$D$139,MATCH($C1021,TrustCAHUB_map!$A$2:$A$139,FALSE),4)</f>
        <v>London</v>
      </c>
    </row>
    <row r="1022" spans="1:10" x14ac:dyDescent="0.3">
      <c r="A1022" t="str">
        <f t="shared" si="15"/>
        <v>'RYJ2015Not assigned70+'</v>
      </c>
      <c r="B1022">
        <v>2015</v>
      </c>
      <c r="C1022" t="s">
        <v>297</v>
      </c>
      <c r="D1022" t="s">
        <v>477</v>
      </c>
      <c r="E1022" t="s">
        <v>628</v>
      </c>
      <c r="F1022">
        <v>8</v>
      </c>
      <c r="G1022">
        <v>1</v>
      </c>
      <c r="H1022" t="str">
        <f>INDEX(Bar_data!$A$3:$B$140,MATCH(C1022,Bar_data!$A$3:$A$140,FALSE),2)</f>
        <v>Trust140</v>
      </c>
      <c r="I1022" t="str">
        <f>INDEX(TrustCAHUB_map!$A$2:$D$139,MATCH($C1022,TrustCAHUB_map!$A$2:$A$139,FALSE),3)</f>
        <v>North West and South West London</v>
      </c>
      <c r="J1022" t="str">
        <f>INDEX(TrustCAHUB_map!$A$2:$D$139,MATCH($C1022,TrustCAHUB_map!$A$2:$A$139,FALSE),4)</f>
        <v>London</v>
      </c>
    </row>
    <row r="1023" spans="1:10" x14ac:dyDescent="0.3">
      <c r="A1023" t="str">
        <f t="shared" si="15"/>
        <v>'RYJ2015Palliative70+'</v>
      </c>
      <c r="B1023">
        <v>2015</v>
      </c>
      <c r="C1023" t="s">
        <v>297</v>
      </c>
      <c r="D1023" t="s">
        <v>8</v>
      </c>
      <c r="E1023" t="s">
        <v>628</v>
      </c>
      <c r="F1023">
        <v>267</v>
      </c>
      <c r="G1023">
        <v>11</v>
      </c>
      <c r="H1023" t="str">
        <f>INDEX(Bar_data!$A$3:$B$140,MATCH(C1023,Bar_data!$A$3:$A$140,FALSE),2)</f>
        <v>Trust140</v>
      </c>
      <c r="I1023" t="str">
        <f>INDEX(TrustCAHUB_map!$A$2:$D$139,MATCH($C1023,TrustCAHUB_map!$A$2:$A$139,FALSE),3)</f>
        <v>North West and South West London</v>
      </c>
      <c r="J1023" t="str">
        <f>INDEX(TrustCAHUB_map!$A$2:$D$139,MATCH($C1023,TrustCAHUB_map!$A$2:$A$139,FALSE),4)</f>
        <v>London</v>
      </c>
    </row>
    <row r="1024" spans="1:10" x14ac:dyDescent="0.3">
      <c r="A1024" t="str">
        <f t="shared" si="15"/>
        <v>'RYJ2015Curative70+'</v>
      </c>
      <c r="B1024">
        <v>2015</v>
      </c>
      <c r="C1024" t="s">
        <v>297</v>
      </c>
      <c r="D1024" t="s">
        <v>7</v>
      </c>
      <c r="E1024" t="s">
        <v>628</v>
      </c>
      <c r="F1024">
        <v>140</v>
      </c>
      <c r="G1024">
        <v>2</v>
      </c>
      <c r="H1024" t="str">
        <f>INDEX(Bar_data!$A$3:$B$140,MATCH(C1024,Bar_data!$A$3:$A$140,FALSE),2)</f>
        <v>Trust140</v>
      </c>
      <c r="I1024" t="str">
        <f>INDEX(TrustCAHUB_map!$A$2:$D$139,MATCH($C1024,TrustCAHUB_map!$A$2:$A$139,FALSE),3)</f>
        <v>North West and South West London</v>
      </c>
      <c r="J1024" t="str">
        <f>INDEX(TrustCAHUB_map!$A$2:$D$139,MATCH($C1024,TrustCAHUB_map!$A$2:$A$139,FALSE),4)</f>
        <v>London</v>
      </c>
    </row>
    <row r="1025" spans="1:10" x14ac:dyDescent="0.3">
      <c r="A1025" t="str">
        <f t="shared" si="15"/>
        <v>'RYR2015Palliative18-49'</v>
      </c>
      <c r="B1025">
        <v>2015</v>
      </c>
      <c r="C1025" t="s">
        <v>298</v>
      </c>
      <c r="D1025" t="s">
        <v>8</v>
      </c>
      <c r="E1025" t="s">
        <v>153</v>
      </c>
      <c r="F1025">
        <v>17</v>
      </c>
      <c r="G1025">
        <v>0</v>
      </c>
      <c r="H1025" t="str">
        <f>INDEX(Bar_data!$A$3:$B$140,MATCH(C1025,Bar_data!$A$3:$A$140,FALSE),2)</f>
        <v>Trust141</v>
      </c>
      <c r="I1025" t="str">
        <f>INDEX(TrustCAHUB_map!$A$2:$D$139,MATCH($C1025,TrustCAHUB_map!$A$2:$A$139,FALSE),3)</f>
        <v>Surrey and Sussex</v>
      </c>
      <c r="J1025" t="str">
        <f>INDEX(TrustCAHUB_map!$A$2:$D$139,MATCH($C1025,TrustCAHUB_map!$A$2:$A$139,FALSE),4)</f>
        <v>South East</v>
      </c>
    </row>
    <row r="1026" spans="1:10" x14ac:dyDescent="0.3">
      <c r="A1026" t="str">
        <f t="shared" si="15"/>
        <v>'RYR2015Curative18-49'</v>
      </c>
      <c r="B1026">
        <v>2015</v>
      </c>
      <c r="C1026" t="s">
        <v>298</v>
      </c>
      <c r="D1026" t="s">
        <v>7</v>
      </c>
      <c r="E1026" t="s">
        <v>153</v>
      </c>
      <c r="F1026">
        <v>53</v>
      </c>
      <c r="G1026">
        <v>0</v>
      </c>
      <c r="H1026" t="str">
        <f>INDEX(Bar_data!$A$3:$B$140,MATCH(C1026,Bar_data!$A$3:$A$140,FALSE),2)</f>
        <v>Trust141</v>
      </c>
      <c r="I1026" t="str">
        <f>INDEX(TrustCAHUB_map!$A$2:$D$139,MATCH($C1026,TrustCAHUB_map!$A$2:$A$139,FALSE),3)</f>
        <v>Surrey and Sussex</v>
      </c>
      <c r="J1026" t="str">
        <f>INDEX(TrustCAHUB_map!$A$2:$D$139,MATCH($C1026,TrustCAHUB_map!$A$2:$A$139,FALSE),4)</f>
        <v>South East</v>
      </c>
    </row>
    <row r="1027" spans="1:10" x14ac:dyDescent="0.3">
      <c r="A1027" t="str">
        <f t="shared" ref="A1027:A1090" si="16">"'"&amp;C1027&amp;B1027&amp;D1027&amp;E1027&amp;"'"</f>
        <v>'RYR2015Not assigned18-49'</v>
      </c>
      <c r="B1027">
        <v>2015</v>
      </c>
      <c r="C1027" t="s">
        <v>298</v>
      </c>
      <c r="D1027" t="s">
        <v>477</v>
      </c>
      <c r="E1027" t="s">
        <v>153</v>
      </c>
      <c r="F1027">
        <v>2</v>
      </c>
      <c r="G1027">
        <v>0</v>
      </c>
      <c r="H1027" t="str">
        <f>INDEX(Bar_data!$A$3:$B$140,MATCH(C1027,Bar_data!$A$3:$A$140,FALSE),2)</f>
        <v>Trust141</v>
      </c>
      <c r="I1027" t="str">
        <f>INDEX(TrustCAHUB_map!$A$2:$D$139,MATCH($C1027,TrustCAHUB_map!$A$2:$A$139,FALSE),3)</f>
        <v>Surrey and Sussex</v>
      </c>
      <c r="J1027" t="str">
        <f>INDEX(TrustCAHUB_map!$A$2:$D$139,MATCH($C1027,TrustCAHUB_map!$A$2:$A$139,FALSE),4)</f>
        <v>South East</v>
      </c>
    </row>
    <row r="1028" spans="1:10" x14ac:dyDescent="0.3">
      <c r="A1028" t="str">
        <f t="shared" si="16"/>
        <v>'RYR2015Not assigned50-69'</v>
      </c>
      <c r="B1028">
        <v>2015</v>
      </c>
      <c r="C1028" t="s">
        <v>298</v>
      </c>
      <c r="D1028" t="s">
        <v>477</v>
      </c>
      <c r="E1028" t="s">
        <v>627</v>
      </c>
      <c r="F1028">
        <v>29</v>
      </c>
      <c r="G1028">
        <v>1</v>
      </c>
      <c r="H1028" t="str">
        <f>INDEX(Bar_data!$A$3:$B$140,MATCH(C1028,Bar_data!$A$3:$A$140,FALSE),2)</f>
        <v>Trust141</v>
      </c>
      <c r="I1028" t="str">
        <f>INDEX(TrustCAHUB_map!$A$2:$D$139,MATCH($C1028,TrustCAHUB_map!$A$2:$A$139,FALSE),3)</f>
        <v>Surrey and Sussex</v>
      </c>
      <c r="J1028" t="str">
        <f>INDEX(TrustCAHUB_map!$A$2:$D$139,MATCH($C1028,TrustCAHUB_map!$A$2:$A$139,FALSE),4)</f>
        <v>South East</v>
      </c>
    </row>
    <row r="1029" spans="1:10" x14ac:dyDescent="0.3">
      <c r="A1029" t="str">
        <f t="shared" si="16"/>
        <v>'RYR2015Palliative50-69'</v>
      </c>
      <c r="B1029">
        <v>2015</v>
      </c>
      <c r="C1029" t="s">
        <v>298</v>
      </c>
      <c r="D1029" t="s">
        <v>8</v>
      </c>
      <c r="E1029" t="s">
        <v>627</v>
      </c>
      <c r="F1029">
        <v>169</v>
      </c>
      <c r="G1029">
        <v>11</v>
      </c>
      <c r="H1029" t="str">
        <f>INDEX(Bar_data!$A$3:$B$140,MATCH(C1029,Bar_data!$A$3:$A$140,FALSE),2)</f>
        <v>Trust141</v>
      </c>
      <c r="I1029" t="str">
        <f>INDEX(TrustCAHUB_map!$A$2:$D$139,MATCH($C1029,TrustCAHUB_map!$A$2:$A$139,FALSE),3)</f>
        <v>Surrey and Sussex</v>
      </c>
      <c r="J1029" t="str">
        <f>INDEX(TrustCAHUB_map!$A$2:$D$139,MATCH($C1029,TrustCAHUB_map!$A$2:$A$139,FALSE),4)</f>
        <v>South East</v>
      </c>
    </row>
    <row r="1030" spans="1:10" x14ac:dyDescent="0.3">
      <c r="A1030" t="str">
        <f t="shared" si="16"/>
        <v>'RYR2015Curative50-69'</v>
      </c>
      <c r="B1030">
        <v>2015</v>
      </c>
      <c r="C1030" t="s">
        <v>298</v>
      </c>
      <c r="D1030" t="s">
        <v>7</v>
      </c>
      <c r="E1030" t="s">
        <v>627</v>
      </c>
      <c r="F1030">
        <v>200</v>
      </c>
      <c r="G1030">
        <v>1</v>
      </c>
      <c r="H1030" t="str">
        <f>INDEX(Bar_data!$A$3:$B$140,MATCH(C1030,Bar_data!$A$3:$A$140,FALSE),2)</f>
        <v>Trust141</v>
      </c>
      <c r="I1030" t="str">
        <f>INDEX(TrustCAHUB_map!$A$2:$D$139,MATCH($C1030,TrustCAHUB_map!$A$2:$A$139,FALSE),3)</f>
        <v>Surrey and Sussex</v>
      </c>
      <c r="J1030" t="str">
        <f>INDEX(TrustCAHUB_map!$A$2:$D$139,MATCH($C1030,TrustCAHUB_map!$A$2:$A$139,FALSE),4)</f>
        <v>South East</v>
      </c>
    </row>
    <row r="1031" spans="1:10" x14ac:dyDescent="0.3">
      <c r="A1031" t="str">
        <f t="shared" si="16"/>
        <v>'RYR2015Not assigned70+'</v>
      </c>
      <c r="B1031">
        <v>2015</v>
      </c>
      <c r="C1031" t="s">
        <v>298</v>
      </c>
      <c r="D1031" t="s">
        <v>477</v>
      </c>
      <c r="E1031" t="s">
        <v>628</v>
      </c>
      <c r="F1031">
        <v>28</v>
      </c>
      <c r="G1031">
        <v>0</v>
      </c>
      <c r="H1031" t="str">
        <f>INDEX(Bar_data!$A$3:$B$140,MATCH(C1031,Bar_data!$A$3:$A$140,FALSE),2)</f>
        <v>Trust141</v>
      </c>
      <c r="I1031" t="str">
        <f>INDEX(TrustCAHUB_map!$A$2:$D$139,MATCH($C1031,TrustCAHUB_map!$A$2:$A$139,FALSE),3)</f>
        <v>Surrey and Sussex</v>
      </c>
      <c r="J1031" t="str">
        <f>INDEX(TrustCAHUB_map!$A$2:$D$139,MATCH($C1031,TrustCAHUB_map!$A$2:$A$139,FALSE),4)</f>
        <v>South East</v>
      </c>
    </row>
    <row r="1032" spans="1:10" x14ac:dyDescent="0.3">
      <c r="A1032" t="str">
        <f t="shared" si="16"/>
        <v>'RYR2015Palliative70+'</v>
      </c>
      <c r="B1032">
        <v>2015</v>
      </c>
      <c r="C1032" t="s">
        <v>298</v>
      </c>
      <c r="D1032" t="s">
        <v>8</v>
      </c>
      <c r="E1032" t="s">
        <v>628</v>
      </c>
      <c r="F1032">
        <v>153</v>
      </c>
      <c r="G1032">
        <v>14</v>
      </c>
      <c r="H1032" t="str">
        <f>INDEX(Bar_data!$A$3:$B$140,MATCH(C1032,Bar_data!$A$3:$A$140,FALSE),2)</f>
        <v>Trust141</v>
      </c>
      <c r="I1032" t="str">
        <f>INDEX(TrustCAHUB_map!$A$2:$D$139,MATCH($C1032,TrustCAHUB_map!$A$2:$A$139,FALSE),3)</f>
        <v>Surrey and Sussex</v>
      </c>
      <c r="J1032" t="str">
        <f>INDEX(TrustCAHUB_map!$A$2:$D$139,MATCH($C1032,TrustCAHUB_map!$A$2:$A$139,FALSE),4)</f>
        <v>South East</v>
      </c>
    </row>
    <row r="1033" spans="1:10" x14ac:dyDescent="0.3">
      <c r="A1033" t="str">
        <f t="shared" si="16"/>
        <v>'RYR2015Curative70+'</v>
      </c>
      <c r="B1033">
        <v>2015</v>
      </c>
      <c r="C1033" t="s">
        <v>298</v>
      </c>
      <c r="D1033" t="s">
        <v>7</v>
      </c>
      <c r="E1033" t="s">
        <v>628</v>
      </c>
      <c r="F1033">
        <v>100</v>
      </c>
      <c r="G1033">
        <v>1</v>
      </c>
      <c r="H1033" t="str">
        <f>INDEX(Bar_data!$A$3:$B$140,MATCH(C1033,Bar_data!$A$3:$A$140,FALSE),2)</f>
        <v>Trust141</v>
      </c>
      <c r="I1033" t="str">
        <f>INDEX(TrustCAHUB_map!$A$2:$D$139,MATCH($C1033,TrustCAHUB_map!$A$2:$A$139,FALSE),3)</f>
        <v>Surrey and Sussex</v>
      </c>
      <c r="J1033" t="str">
        <f>INDEX(TrustCAHUB_map!$A$2:$D$139,MATCH($C1033,TrustCAHUB_map!$A$2:$A$139,FALSE),4)</f>
        <v>South East</v>
      </c>
    </row>
    <row r="1034" spans="1:10" x14ac:dyDescent="0.3">
      <c r="A1034" t="str">
        <f t="shared" si="16"/>
        <v>'R0A2016Not assigned18-49'</v>
      </c>
      <c r="B1034">
        <v>2016</v>
      </c>
      <c r="C1034" t="s">
        <v>164</v>
      </c>
      <c r="D1034" t="s">
        <v>477</v>
      </c>
      <c r="E1034" t="s">
        <v>153</v>
      </c>
      <c r="F1034">
        <v>15</v>
      </c>
      <c r="G1034">
        <v>0</v>
      </c>
      <c r="H1034" t="str">
        <f>INDEX(Bar_data!$A$3:$B$140,MATCH(C1034,Bar_data!$A$3:$A$140,FALSE),2)</f>
        <v>Trust001</v>
      </c>
      <c r="I1034" t="str">
        <f>INDEX(TrustCAHUB_map!$A$2:$D$139,MATCH($C1034,TrustCAHUB_map!$A$2:$A$139,FALSE),3)</f>
        <v>Greater Manchester</v>
      </c>
      <c r="J1034" t="str">
        <f>INDEX(TrustCAHUB_map!$A$2:$D$139,MATCH($C1034,TrustCAHUB_map!$A$2:$A$139,FALSE),4)</f>
        <v>North West</v>
      </c>
    </row>
    <row r="1035" spans="1:10" x14ac:dyDescent="0.3">
      <c r="A1035" t="str">
        <f t="shared" si="16"/>
        <v>'R0A2016Curative18-49'</v>
      </c>
      <c r="B1035">
        <v>2016</v>
      </c>
      <c r="C1035" t="s">
        <v>164</v>
      </c>
      <c r="D1035" t="s">
        <v>7</v>
      </c>
      <c r="E1035" t="s">
        <v>153</v>
      </c>
      <c r="F1035">
        <v>16</v>
      </c>
      <c r="G1035">
        <v>0</v>
      </c>
      <c r="H1035" t="str">
        <f>INDEX(Bar_data!$A$3:$B$140,MATCH(C1035,Bar_data!$A$3:$A$140,FALSE),2)</f>
        <v>Trust001</v>
      </c>
      <c r="I1035" t="str">
        <f>INDEX(TrustCAHUB_map!$A$2:$D$139,MATCH($C1035,TrustCAHUB_map!$A$2:$A$139,FALSE),3)</f>
        <v>Greater Manchester</v>
      </c>
      <c r="J1035" t="str">
        <f>INDEX(TrustCAHUB_map!$A$2:$D$139,MATCH($C1035,TrustCAHUB_map!$A$2:$A$139,FALSE),4)</f>
        <v>North West</v>
      </c>
    </row>
    <row r="1036" spans="1:10" x14ac:dyDescent="0.3">
      <c r="A1036" t="str">
        <f t="shared" si="16"/>
        <v>'R0A2016Palliative18-49'</v>
      </c>
      <c r="B1036">
        <v>2016</v>
      </c>
      <c r="C1036" t="s">
        <v>164</v>
      </c>
      <c r="D1036" t="s">
        <v>8</v>
      </c>
      <c r="E1036" t="s">
        <v>153</v>
      </c>
      <c r="F1036">
        <v>10</v>
      </c>
      <c r="G1036">
        <v>0</v>
      </c>
      <c r="H1036" t="str">
        <f>INDEX(Bar_data!$A$3:$B$140,MATCH(C1036,Bar_data!$A$3:$A$140,FALSE),2)</f>
        <v>Trust001</v>
      </c>
      <c r="I1036" t="str">
        <f>INDEX(TrustCAHUB_map!$A$2:$D$139,MATCH($C1036,TrustCAHUB_map!$A$2:$A$139,FALSE),3)</f>
        <v>Greater Manchester</v>
      </c>
      <c r="J1036" t="str">
        <f>INDEX(TrustCAHUB_map!$A$2:$D$139,MATCH($C1036,TrustCAHUB_map!$A$2:$A$139,FALSE),4)</f>
        <v>North West</v>
      </c>
    </row>
    <row r="1037" spans="1:10" x14ac:dyDescent="0.3">
      <c r="A1037" t="str">
        <f t="shared" si="16"/>
        <v>'R0A2016Not assigned50-69'</v>
      </c>
      <c r="B1037">
        <v>2016</v>
      </c>
      <c r="C1037" t="s">
        <v>164</v>
      </c>
      <c r="D1037" t="s">
        <v>477</v>
      </c>
      <c r="E1037" t="s">
        <v>627</v>
      </c>
      <c r="F1037">
        <v>115</v>
      </c>
      <c r="G1037">
        <v>3</v>
      </c>
      <c r="H1037" t="str">
        <f>INDEX(Bar_data!$A$3:$B$140,MATCH(C1037,Bar_data!$A$3:$A$140,FALSE),2)</f>
        <v>Trust001</v>
      </c>
      <c r="I1037" t="str">
        <f>INDEX(TrustCAHUB_map!$A$2:$D$139,MATCH($C1037,TrustCAHUB_map!$A$2:$A$139,FALSE),3)</f>
        <v>Greater Manchester</v>
      </c>
      <c r="J1037" t="str">
        <f>INDEX(TrustCAHUB_map!$A$2:$D$139,MATCH($C1037,TrustCAHUB_map!$A$2:$A$139,FALSE),4)</f>
        <v>North West</v>
      </c>
    </row>
    <row r="1038" spans="1:10" x14ac:dyDescent="0.3">
      <c r="A1038" t="str">
        <f t="shared" si="16"/>
        <v>'R0A2016Curative50-69'</v>
      </c>
      <c r="B1038">
        <v>2016</v>
      </c>
      <c r="C1038" t="s">
        <v>164</v>
      </c>
      <c r="D1038" t="s">
        <v>7</v>
      </c>
      <c r="E1038" t="s">
        <v>627</v>
      </c>
      <c r="F1038">
        <v>34</v>
      </c>
      <c r="G1038">
        <v>0</v>
      </c>
      <c r="H1038" t="str">
        <f>INDEX(Bar_data!$A$3:$B$140,MATCH(C1038,Bar_data!$A$3:$A$140,FALSE),2)</f>
        <v>Trust001</v>
      </c>
      <c r="I1038" t="str">
        <f>INDEX(TrustCAHUB_map!$A$2:$D$139,MATCH($C1038,TrustCAHUB_map!$A$2:$A$139,FALSE),3)</f>
        <v>Greater Manchester</v>
      </c>
      <c r="J1038" t="str">
        <f>INDEX(TrustCAHUB_map!$A$2:$D$139,MATCH($C1038,TrustCAHUB_map!$A$2:$A$139,FALSE),4)</f>
        <v>North West</v>
      </c>
    </row>
    <row r="1039" spans="1:10" x14ac:dyDescent="0.3">
      <c r="A1039" t="str">
        <f t="shared" si="16"/>
        <v>'R0A2016Palliative50-69'</v>
      </c>
      <c r="B1039">
        <v>2016</v>
      </c>
      <c r="C1039" t="s">
        <v>164</v>
      </c>
      <c r="D1039" t="s">
        <v>8</v>
      </c>
      <c r="E1039" t="s">
        <v>627</v>
      </c>
      <c r="F1039">
        <v>130</v>
      </c>
      <c r="G1039">
        <v>9</v>
      </c>
      <c r="H1039" t="str">
        <f>INDEX(Bar_data!$A$3:$B$140,MATCH(C1039,Bar_data!$A$3:$A$140,FALSE),2)</f>
        <v>Trust001</v>
      </c>
      <c r="I1039" t="str">
        <f>INDEX(TrustCAHUB_map!$A$2:$D$139,MATCH($C1039,TrustCAHUB_map!$A$2:$A$139,FALSE),3)</f>
        <v>Greater Manchester</v>
      </c>
      <c r="J1039" t="str">
        <f>INDEX(TrustCAHUB_map!$A$2:$D$139,MATCH($C1039,TrustCAHUB_map!$A$2:$A$139,FALSE),4)</f>
        <v>North West</v>
      </c>
    </row>
    <row r="1040" spans="1:10" x14ac:dyDescent="0.3">
      <c r="A1040" t="str">
        <f t="shared" si="16"/>
        <v>'R0A2016Palliative70+'</v>
      </c>
      <c r="B1040">
        <v>2016</v>
      </c>
      <c r="C1040" t="s">
        <v>164</v>
      </c>
      <c r="D1040" t="s">
        <v>8</v>
      </c>
      <c r="E1040" t="s">
        <v>628</v>
      </c>
      <c r="F1040">
        <v>140</v>
      </c>
      <c r="G1040">
        <v>7</v>
      </c>
      <c r="H1040" t="str">
        <f>INDEX(Bar_data!$A$3:$B$140,MATCH(C1040,Bar_data!$A$3:$A$140,FALSE),2)</f>
        <v>Trust001</v>
      </c>
      <c r="I1040" t="str">
        <f>INDEX(TrustCAHUB_map!$A$2:$D$139,MATCH($C1040,TrustCAHUB_map!$A$2:$A$139,FALSE),3)</f>
        <v>Greater Manchester</v>
      </c>
      <c r="J1040" t="str">
        <f>INDEX(TrustCAHUB_map!$A$2:$D$139,MATCH($C1040,TrustCAHUB_map!$A$2:$A$139,FALSE),4)</f>
        <v>North West</v>
      </c>
    </row>
    <row r="1041" spans="1:10" x14ac:dyDescent="0.3">
      <c r="A1041" t="str">
        <f t="shared" si="16"/>
        <v>'R0A2016Curative70+'</v>
      </c>
      <c r="B1041">
        <v>2016</v>
      </c>
      <c r="C1041" t="s">
        <v>164</v>
      </c>
      <c r="D1041" t="s">
        <v>7</v>
      </c>
      <c r="E1041" t="s">
        <v>628</v>
      </c>
      <c r="F1041">
        <v>30</v>
      </c>
      <c r="G1041">
        <v>2</v>
      </c>
      <c r="H1041" t="str">
        <f>INDEX(Bar_data!$A$3:$B$140,MATCH(C1041,Bar_data!$A$3:$A$140,FALSE),2)</f>
        <v>Trust001</v>
      </c>
      <c r="I1041" t="str">
        <f>INDEX(TrustCAHUB_map!$A$2:$D$139,MATCH($C1041,TrustCAHUB_map!$A$2:$A$139,FALSE),3)</f>
        <v>Greater Manchester</v>
      </c>
      <c r="J1041" t="str">
        <f>INDEX(TrustCAHUB_map!$A$2:$D$139,MATCH($C1041,TrustCAHUB_map!$A$2:$A$139,FALSE),4)</f>
        <v>North West</v>
      </c>
    </row>
    <row r="1042" spans="1:10" x14ac:dyDescent="0.3">
      <c r="A1042" t="str">
        <f t="shared" si="16"/>
        <v>'R0A2016Not assigned70+'</v>
      </c>
      <c r="B1042">
        <v>2016</v>
      </c>
      <c r="C1042" t="s">
        <v>164</v>
      </c>
      <c r="D1042" t="s">
        <v>477</v>
      </c>
      <c r="E1042" t="s">
        <v>628</v>
      </c>
      <c r="F1042">
        <v>68</v>
      </c>
      <c r="G1042">
        <v>2</v>
      </c>
      <c r="H1042" t="str">
        <f>INDEX(Bar_data!$A$3:$B$140,MATCH(C1042,Bar_data!$A$3:$A$140,FALSE),2)</f>
        <v>Trust001</v>
      </c>
      <c r="I1042" t="str">
        <f>INDEX(TrustCAHUB_map!$A$2:$D$139,MATCH($C1042,TrustCAHUB_map!$A$2:$A$139,FALSE),3)</f>
        <v>Greater Manchester</v>
      </c>
      <c r="J1042" t="str">
        <f>INDEX(TrustCAHUB_map!$A$2:$D$139,MATCH($C1042,TrustCAHUB_map!$A$2:$A$139,FALSE),4)</f>
        <v>North West</v>
      </c>
    </row>
    <row r="1043" spans="1:10" x14ac:dyDescent="0.3">
      <c r="A1043" t="str">
        <f t="shared" si="16"/>
        <v>'R1F2016Palliative18-49'</v>
      </c>
      <c r="B1043">
        <v>2016</v>
      </c>
      <c r="C1043" t="s">
        <v>165</v>
      </c>
      <c r="D1043" t="s">
        <v>8</v>
      </c>
      <c r="E1043" t="s">
        <v>153</v>
      </c>
      <c r="F1043">
        <v>14</v>
      </c>
      <c r="G1043">
        <v>2</v>
      </c>
      <c r="H1043" t="str">
        <f>INDEX(Bar_data!$A$3:$B$140,MATCH(C1043,Bar_data!$A$3:$A$140,FALSE),2)</f>
        <v>Trust002</v>
      </c>
      <c r="I1043" t="str">
        <f>INDEX(TrustCAHUB_map!$A$2:$D$139,MATCH($C1043,TrustCAHUB_map!$A$2:$A$139,FALSE),3)</f>
        <v>Wessex</v>
      </c>
      <c r="J1043" t="str">
        <f>INDEX(TrustCAHUB_map!$A$2:$D$139,MATCH($C1043,TrustCAHUB_map!$A$2:$A$139,FALSE),4)</f>
        <v>Wessex</v>
      </c>
    </row>
    <row r="1044" spans="1:10" x14ac:dyDescent="0.3">
      <c r="A1044" t="str">
        <f t="shared" si="16"/>
        <v>'R1F2016Not assigned18-49'</v>
      </c>
      <c r="B1044">
        <v>2016</v>
      </c>
      <c r="C1044" t="s">
        <v>165</v>
      </c>
      <c r="D1044" t="s">
        <v>477</v>
      </c>
      <c r="E1044" t="s">
        <v>153</v>
      </c>
      <c r="F1044">
        <v>10</v>
      </c>
      <c r="G1044">
        <v>0</v>
      </c>
      <c r="H1044" t="str">
        <f>INDEX(Bar_data!$A$3:$B$140,MATCH(C1044,Bar_data!$A$3:$A$140,FALSE),2)</f>
        <v>Trust002</v>
      </c>
      <c r="I1044" t="str">
        <f>INDEX(TrustCAHUB_map!$A$2:$D$139,MATCH($C1044,TrustCAHUB_map!$A$2:$A$139,FALSE),3)</f>
        <v>Wessex</v>
      </c>
      <c r="J1044" t="str">
        <f>INDEX(TrustCAHUB_map!$A$2:$D$139,MATCH($C1044,TrustCAHUB_map!$A$2:$A$139,FALSE),4)</f>
        <v>Wessex</v>
      </c>
    </row>
    <row r="1045" spans="1:10" x14ac:dyDescent="0.3">
      <c r="A1045" t="str">
        <f t="shared" si="16"/>
        <v>'R1F2016Curative18-49'</v>
      </c>
      <c r="B1045">
        <v>2016</v>
      </c>
      <c r="C1045" t="s">
        <v>165</v>
      </c>
      <c r="D1045" t="s">
        <v>7</v>
      </c>
      <c r="E1045" t="s">
        <v>153</v>
      </c>
      <c r="F1045">
        <v>12</v>
      </c>
      <c r="G1045">
        <v>0</v>
      </c>
      <c r="H1045" t="str">
        <f>INDEX(Bar_data!$A$3:$B$140,MATCH(C1045,Bar_data!$A$3:$A$140,FALSE),2)</f>
        <v>Trust002</v>
      </c>
      <c r="I1045" t="str">
        <f>INDEX(TrustCAHUB_map!$A$2:$D$139,MATCH($C1045,TrustCAHUB_map!$A$2:$A$139,FALSE),3)</f>
        <v>Wessex</v>
      </c>
      <c r="J1045" t="str">
        <f>INDEX(TrustCAHUB_map!$A$2:$D$139,MATCH($C1045,TrustCAHUB_map!$A$2:$A$139,FALSE),4)</f>
        <v>Wessex</v>
      </c>
    </row>
    <row r="1046" spans="1:10" x14ac:dyDescent="0.3">
      <c r="A1046" t="str">
        <f t="shared" si="16"/>
        <v>'R1F2016Not assigned50-69'</v>
      </c>
      <c r="B1046">
        <v>2016</v>
      </c>
      <c r="C1046" t="s">
        <v>165</v>
      </c>
      <c r="D1046" t="s">
        <v>477</v>
      </c>
      <c r="E1046" t="s">
        <v>627</v>
      </c>
      <c r="F1046">
        <v>57</v>
      </c>
      <c r="G1046">
        <v>1</v>
      </c>
      <c r="H1046" t="str">
        <f>INDEX(Bar_data!$A$3:$B$140,MATCH(C1046,Bar_data!$A$3:$A$140,FALSE),2)</f>
        <v>Trust002</v>
      </c>
      <c r="I1046" t="str">
        <f>INDEX(TrustCAHUB_map!$A$2:$D$139,MATCH($C1046,TrustCAHUB_map!$A$2:$A$139,FALSE),3)</f>
        <v>Wessex</v>
      </c>
      <c r="J1046" t="str">
        <f>INDEX(TrustCAHUB_map!$A$2:$D$139,MATCH($C1046,TrustCAHUB_map!$A$2:$A$139,FALSE),4)</f>
        <v>Wessex</v>
      </c>
    </row>
    <row r="1047" spans="1:10" x14ac:dyDescent="0.3">
      <c r="A1047" t="str">
        <f t="shared" si="16"/>
        <v>'R1F2016Palliative50-69'</v>
      </c>
      <c r="B1047">
        <v>2016</v>
      </c>
      <c r="C1047" t="s">
        <v>165</v>
      </c>
      <c r="D1047" t="s">
        <v>8</v>
      </c>
      <c r="E1047" t="s">
        <v>627</v>
      </c>
      <c r="F1047">
        <v>62</v>
      </c>
      <c r="G1047">
        <v>3</v>
      </c>
      <c r="H1047" t="str">
        <f>INDEX(Bar_data!$A$3:$B$140,MATCH(C1047,Bar_data!$A$3:$A$140,FALSE),2)</f>
        <v>Trust002</v>
      </c>
      <c r="I1047" t="str">
        <f>INDEX(TrustCAHUB_map!$A$2:$D$139,MATCH($C1047,TrustCAHUB_map!$A$2:$A$139,FALSE),3)</f>
        <v>Wessex</v>
      </c>
      <c r="J1047" t="str">
        <f>INDEX(TrustCAHUB_map!$A$2:$D$139,MATCH($C1047,TrustCAHUB_map!$A$2:$A$139,FALSE),4)</f>
        <v>Wessex</v>
      </c>
    </row>
    <row r="1048" spans="1:10" x14ac:dyDescent="0.3">
      <c r="A1048" t="str">
        <f t="shared" si="16"/>
        <v>'R1F2016Curative50-69'</v>
      </c>
      <c r="B1048">
        <v>2016</v>
      </c>
      <c r="C1048" t="s">
        <v>165</v>
      </c>
      <c r="D1048" t="s">
        <v>7</v>
      </c>
      <c r="E1048" t="s">
        <v>627</v>
      </c>
      <c r="F1048">
        <v>49</v>
      </c>
      <c r="G1048">
        <v>1</v>
      </c>
      <c r="H1048" t="str">
        <f>INDEX(Bar_data!$A$3:$B$140,MATCH(C1048,Bar_data!$A$3:$A$140,FALSE),2)</f>
        <v>Trust002</v>
      </c>
      <c r="I1048" t="str">
        <f>INDEX(TrustCAHUB_map!$A$2:$D$139,MATCH($C1048,TrustCAHUB_map!$A$2:$A$139,FALSE),3)</f>
        <v>Wessex</v>
      </c>
      <c r="J1048" t="str">
        <f>INDEX(TrustCAHUB_map!$A$2:$D$139,MATCH($C1048,TrustCAHUB_map!$A$2:$A$139,FALSE),4)</f>
        <v>Wessex</v>
      </c>
    </row>
    <row r="1049" spans="1:10" x14ac:dyDescent="0.3">
      <c r="A1049" t="str">
        <f t="shared" si="16"/>
        <v>'R1F2016Curative70+'</v>
      </c>
      <c r="B1049">
        <v>2016</v>
      </c>
      <c r="C1049" t="s">
        <v>165</v>
      </c>
      <c r="D1049" t="s">
        <v>7</v>
      </c>
      <c r="E1049" t="s">
        <v>628</v>
      </c>
      <c r="F1049">
        <v>41</v>
      </c>
      <c r="G1049">
        <v>0</v>
      </c>
      <c r="H1049" t="str">
        <f>INDEX(Bar_data!$A$3:$B$140,MATCH(C1049,Bar_data!$A$3:$A$140,FALSE),2)</f>
        <v>Trust002</v>
      </c>
      <c r="I1049" t="str">
        <f>INDEX(TrustCAHUB_map!$A$2:$D$139,MATCH($C1049,TrustCAHUB_map!$A$2:$A$139,FALSE),3)</f>
        <v>Wessex</v>
      </c>
      <c r="J1049" t="str">
        <f>INDEX(TrustCAHUB_map!$A$2:$D$139,MATCH($C1049,TrustCAHUB_map!$A$2:$A$139,FALSE),4)</f>
        <v>Wessex</v>
      </c>
    </row>
    <row r="1050" spans="1:10" x14ac:dyDescent="0.3">
      <c r="A1050" t="str">
        <f t="shared" si="16"/>
        <v>'R1F2016Palliative70+'</v>
      </c>
      <c r="B1050">
        <v>2016</v>
      </c>
      <c r="C1050" t="s">
        <v>165</v>
      </c>
      <c r="D1050" t="s">
        <v>8</v>
      </c>
      <c r="E1050" t="s">
        <v>628</v>
      </c>
      <c r="F1050">
        <v>74</v>
      </c>
      <c r="G1050">
        <v>4</v>
      </c>
      <c r="H1050" t="str">
        <f>INDEX(Bar_data!$A$3:$B$140,MATCH(C1050,Bar_data!$A$3:$A$140,FALSE),2)</f>
        <v>Trust002</v>
      </c>
      <c r="I1050" t="str">
        <f>INDEX(TrustCAHUB_map!$A$2:$D$139,MATCH($C1050,TrustCAHUB_map!$A$2:$A$139,FALSE),3)</f>
        <v>Wessex</v>
      </c>
      <c r="J1050" t="str">
        <f>INDEX(TrustCAHUB_map!$A$2:$D$139,MATCH($C1050,TrustCAHUB_map!$A$2:$A$139,FALSE),4)</f>
        <v>Wessex</v>
      </c>
    </row>
    <row r="1051" spans="1:10" x14ac:dyDescent="0.3">
      <c r="A1051" t="str">
        <f t="shared" si="16"/>
        <v>'R1F2016Not assigned70+'</v>
      </c>
      <c r="B1051">
        <v>2016</v>
      </c>
      <c r="C1051" t="s">
        <v>165</v>
      </c>
      <c r="D1051" t="s">
        <v>477</v>
      </c>
      <c r="E1051" t="s">
        <v>628</v>
      </c>
      <c r="F1051">
        <v>52</v>
      </c>
      <c r="G1051">
        <v>3</v>
      </c>
      <c r="H1051" t="str">
        <f>INDEX(Bar_data!$A$3:$B$140,MATCH(C1051,Bar_data!$A$3:$A$140,FALSE),2)</f>
        <v>Trust002</v>
      </c>
      <c r="I1051" t="str">
        <f>INDEX(TrustCAHUB_map!$A$2:$D$139,MATCH($C1051,TrustCAHUB_map!$A$2:$A$139,FALSE),3)</f>
        <v>Wessex</v>
      </c>
      <c r="J1051" t="str">
        <f>INDEX(TrustCAHUB_map!$A$2:$D$139,MATCH($C1051,TrustCAHUB_map!$A$2:$A$139,FALSE),4)</f>
        <v>Wessex</v>
      </c>
    </row>
    <row r="1052" spans="1:10" x14ac:dyDescent="0.3">
      <c r="A1052" t="str">
        <f t="shared" si="16"/>
        <v>'R1H2016Not assigned18-49'</v>
      </c>
      <c r="B1052">
        <v>2016</v>
      </c>
      <c r="C1052" t="s">
        <v>166</v>
      </c>
      <c r="D1052" t="s">
        <v>477</v>
      </c>
      <c r="E1052" t="s">
        <v>153</v>
      </c>
      <c r="F1052">
        <v>25</v>
      </c>
      <c r="G1052">
        <v>0</v>
      </c>
      <c r="H1052" t="str">
        <f>INDEX(Bar_data!$A$3:$B$140,MATCH(C1052,Bar_data!$A$3:$A$140,FALSE),2)</f>
        <v>Trust003</v>
      </c>
      <c r="I1052" t="str">
        <f>INDEX(TrustCAHUB_map!$A$2:$D$139,MATCH($C1052,TrustCAHUB_map!$A$2:$A$139,FALSE),3)</f>
        <v>North Central and North East London</v>
      </c>
      <c r="J1052" t="str">
        <f>INDEX(TrustCAHUB_map!$A$2:$D$139,MATCH($C1052,TrustCAHUB_map!$A$2:$A$139,FALSE),4)</f>
        <v>London</v>
      </c>
    </row>
    <row r="1053" spans="1:10" x14ac:dyDescent="0.3">
      <c r="A1053" t="str">
        <f t="shared" si="16"/>
        <v>'R1H2016Curative18-49'</v>
      </c>
      <c r="B1053">
        <v>2016</v>
      </c>
      <c r="C1053" t="s">
        <v>166</v>
      </c>
      <c r="D1053" t="s">
        <v>7</v>
      </c>
      <c r="E1053" t="s">
        <v>153</v>
      </c>
      <c r="F1053">
        <v>397</v>
      </c>
      <c r="G1053">
        <v>2</v>
      </c>
      <c r="H1053" t="str">
        <f>INDEX(Bar_data!$A$3:$B$140,MATCH(C1053,Bar_data!$A$3:$A$140,FALSE),2)</f>
        <v>Trust003</v>
      </c>
      <c r="I1053" t="str">
        <f>INDEX(TrustCAHUB_map!$A$2:$D$139,MATCH($C1053,TrustCAHUB_map!$A$2:$A$139,FALSE),3)</f>
        <v>North Central and North East London</v>
      </c>
      <c r="J1053" t="str">
        <f>INDEX(TrustCAHUB_map!$A$2:$D$139,MATCH($C1053,TrustCAHUB_map!$A$2:$A$139,FALSE),4)</f>
        <v>London</v>
      </c>
    </row>
    <row r="1054" spans="1:10" x14ac:dyDescent="0.3">
      <c r="A1054" t="str">
        <f t="shared" si="16"/>
        <v>'R1H2016Palliative18-49'</v>
      </c>
      <c r="B1054">
        <v>2016</v>
      </c>
      <c r="C1054" t="s">
        <v>166</v>
      </c>
      <c r="D1054" t="s">
        <v>8</v>
      </c>
      <c r="E1054" t="s">
        <v>153</v>
      </c>
      <c r="F1054">
        <v>182</v>
      </c>
      <c r="G1054">
        <v>15</v>
      </c>
      <c r="H1054" t="str">
        <f>INDEX(Bar_data!$A$3:$B$140,MATCH(C1054,Bar_data!$A$3:$A$140,FALSE),2)</f>
        <v>Trust003</v>
      </c>
      <c r="I1054" t="str">
        <f>INDEX(TrustCAHUB_map!$A$2:$D$139,MATCH($C1054,TrustCAHUB_map!$A$2:$A$139,FALSE),3)</f>
        <v>North Central and North East London</v>
      </c>
      <c r="J1054" t="str">
        <f>INDEX(TrustCAHUB_map!$A$2:$D$139,MATCH($C1054,TrustCAHUB_map!$A$2:$A$139,FALSE),4)</f>
        <v>London</v>
      </c>
    </row>
    <row r="1055" spans="1:10" x14ac:dyDescent="0.3">
      <c r="A1055" t="str">
        <f t="shared" si="16"/>
        <v>'R1H2016Palliative50-69'</v>
      </c>
      <c r="B1055">
        <v>2016</v>
      </c>
      <c r="C1055" t="s">
        <v>166</v>
      </c>
      <c r="D1055" t="s">
        <v>8</v>
      </c>
      <c r="E1055" t="s">
        <v>627</v>
      </c>
      <c r="F1055">
        <v>628</v>
      </c>
      <c r="G1055">
        <v>54</v>
      </c>
      <c r="H1055" t="str">
        <f>INDEX(Bar_data!$A$3:$B$140,MATCH(C1055,Bar_data!$A$3:$A$140,FALSE),2)</f>
        <v>Trust003</v>
      </c>
      <c r="I1055" t="str">
        <f>INDEX(TrustCAHUB_map!$A$2:$D$139,MATCH($C1055,TrustCAHUB_map!$A$2:$A$139,FALSE),3)</f>
        <v>North Central and North East London</v>
      </c>
      <c r="J1055" t="str">
        <f>INDEX(TrustCAHUB_map!$A$2:$D$139,MATCH($C1055,TrustCAHUB_map!$A$2:$A$139,FALSE),4)</f>
        <v>London</v>
      </c>
    </row>
    <row r="1056" spans="1:10" x14ac:dyDescent="0.3">
      <c r="A1056" t="str">
        <f t="shared" si="16"/>
        <v>'R1H2016Not assigned50-69'</v>
      </c>
      <c r="B1056">
        <v>2016</v>
      </c>
      <c r="C1056" t="s">
        <v>166</v>
      </c>
      <c r="D1056" t="s">
        <v>477</v>
      </c>
      <c r="E1056" t="s">
        <v>627</v>
      </c>
      <c r="F1056">
        <v>55</v>
      </c>
      <c r="G1056">
        <v>2</v>
      </c>
      <c r="H1056" t="str">
        <f>INDEX(Bar_data!$A$3:$B$140,MATCH(C1056,Bar_data!$A$3:$A$140,FALSE),2)</f>
        <v>Trust003</v>
      </c>
      <c r="I1056" t="str">
        <f>INDEX(TrustCAHUB_map!$A$2:$D$139,MATCH($C1056,TrustCAHUB_map!$A$2:$A$139,FALSE),3)</f>
        <v>North Central and North East London</v>
      </c>
      <c r="J1056" t="str">
        <f>INDEX(TrustCAHUB_map!$A$2:$D$139,MATCH($C1056,TrustCAHUB_map!$A$2:$A$139,FALSE),4)</f>
        <v>London</v>
      </c>
    </row>
    <row r="1057" spans="1:10" x14ac:dyDescent="0.3">
      <c r="A1057" t="str">
        <f t="shared" si="16"/>
        <v>'R1H2016Curative50-69'</v>
      </c>
      <c r="B1057">
        <v>2016</v>
      </c>
      <c r="C1057" t="s">
        <v>166</v>
      </c>
      <c r="D1057" t="s">
        <v>7</v>
      </c>
      <c r="E1057" t="s">
        <v>627</v>
      </c>
      <c r="F1057">
        <v>545</v>
      </c>
      <c r="G1057">
        <v>8</v>
      </c>
      <c r="H1057" t="str">
        <f>INDEX(Bar_data!$A$3:$B$140,MATCH(C1057,Bar_data!$A$3:$A$140,FALSE),2)</f>
        <v>Trust003</v>
      </c>
      <c r="I1057" t="str">
        <f>INDEX(TrustCAHUB_map!$A$2:$D$139,MATCH($C1057,TrustCAHUB_map!$A$2:$A$139,FALSE),3)</f>
        <v>North Central and North East London</v>
      </c>
      <c r="J1057" t="str">
        <f>INDEX(TrustCAHUB_map!$A$2:$D$139,MATCH($C1057,TrustCAHUB_map!$A$2:$A$139,FALSE),4)</f>
        <v>London</v>
      </c>
    </row>
    <row r="1058" spans="1:10" x14ac:dyDescent="0.3">
      <c r="A1058" t="str">
        <f t="shared" si="16"/>
        <v>'R1H2016Curative70+'</v>
      </c>
      <c r="B1058">
        <v>2016</v>
      </c>
      <c r="C1058" t="s">
        <v>166</v>
      </c>
      <c r="D1058" t="s">
        <v>7</v>
      </c>
      <c r="E1058" t="s">
        <v>628</v>
      </c>
      <c r="F1058">
        <v>155</v>
      </c>
      <c r="G1058">
        <v>8</v>
      </c>
      <c r="H1058" t="str">
        <f>INDEX(Bar_data!$A$3:$B$140,MATCH(C1058,Bar_data!$A$3:$A$140,FALSE),2)</f>
        <v>Trust003</v>
      </c>
      <c r="I1058" t="str">
        <f>INDEX(TrustCAHUB_map!$A$2:$D$139,MATCH($C1058,TrustCAHUB_map!$A$2:$A$139,FALSE),3)</f>
        <v>North Central and North East London</v>
      </c>
      <c r="J1058" t="str">
        <f>INDEX(TrustCAHUB_map!$A$2:$D$139,MATCH($C1058,TrustCAHUB_map!$A$2:$A$139,FALSE),4)</f>
        <v>London</v>
      </c>
    </row>
    <row r="1059" spans="1:10" x14ac:dyDescent="0.3">
      <c r="A1059" t="str">
        <f t="shared" si="16"/>
        <v>'R1H2016Not assigned70+'</v>
      </c>
      <c r="B1059">
        <v>2016</v>
      </c>
      <c r="C1059" t="s">
        <v>166</v>
      </c>
      <c r="D1059" t="s">
        <v>477</v>
      </c>
      <c r="E1059" t="s">
        <v>628</v>
      </c>
      <c r="F1059">
        <v>34</v>
      </c>
      <c r="G1059">
        <v>0</v>
      </c>
      <c r="H1059" t="str">
        <f>INDEX(Bar_data!$A$3:$B$140,MATCH(C1059,Bar_data!$A$3:$A$140,FALSE),2)</f>
        <v>Trust003</v>
      </c>
      <c r="I1059" t="str">
        <f>INDEX(TrustCAHUB_map!$A$2:$D$139,MATCH($C1059,TrustCAHUB_map!$A$2:$A$139,FALSE),3)</f>
        <v>North Central and North East London</v>
      </c>
      <c r="J1059" t="str">
        <f>INDEX(TrustCAHUB_map!$A$2:$D$139,MATCH($C1059,TrustCAHUB_map!$A$2:$A$139,FALSE),4)</f>
        <v>London</v>
      </c>
    </row>
    <row r="1060" spans="1:10" x14ac:dyDescent="0.3">
      <c r="A1060" t="str">
        <f t="shared" si="16"/>
        <v>'R1H2016Palliative70+'</v>
      </c>
      <c r="B1060">
        <v>2016</v>
      </c>
      <c r="C1060" t="s">
        <v>166</v>
      </c>
      <c r="D1060" t="s">
        <v>8</v>
      </c>
      <c r="E1060" t="s">
        <v>628</v>
      </c>
      <c r="F1060">
        <v>410</v>
      </c>
      <c r="G1060">
        <v>49</v>
      </c>
      <c r="H1060" t="str">
        <f>INDEX(Bar_data!$A$3:$B$140,MATCH(C1060,Bar_data!$A$3:$A$140,FALSE),2)</f>
        <v>Trust003</v>
      </c>
      <c r="I1060" t="str">
        <f>INDEX(TrustCAHUB_map!$A$2:$D$139,MATCH($C1060,TrustCAHUB_map!$A$2:$A$139,FALSE),3)</f>
        <v>North Central and North East London</v>
      </c>
      <c r="J1060" t="str">
        <f>INDEX(TrustCAHUB_map!$A$2:$D$139,MATCH($C1060,TrustCAHUB_map!$A$2:$A$139,FALSE),4)</f>
        <v>London</v>
      </c>
    </row>
    <row r="1061" spans="1:10" x14ac:dyDescent="0.3">
      <c r="A1061" t="str">
        <f t="shared" si="16"/>
        <v>'R1K2016Not assigned18-49'</v>
      </c>
      <c r="B1061">
        <v>2016</v>
      </c>
      <c r="C1061" t="s">
        <v>167</v>
      </c>
      <c r="D1061" t="s">
        <v>477</v>
      </c>
      <c r="E1061" t="s">
        <v>153</v>
      </c>
      <c r="F1061">
        <v>3</v>
      </c>
      <c r="G1061">
        <v>0</v>
      </c>
      <c r="H1061" t="str">
        <f>INDEX(Bar_data!$A$3:$B$140,MATCH(C1061,Bar_data!$A$3:$A$140,FALSE),2)</f>
        <v>Trust004</v>
      </c>
      <c r="I1061" t="str">
        <f>INDEX(TrustCAHUB_map!$A$2:$D$139,MATCH($C1061,TrustCAHUB_map!$A$2:$A$139,FALSE),3)</f>
        <v>North West and South West London</v>
      </c>
      <c r="J1061" t="str">
        <f>INDEX(TrustCAHUB_map!$A$2:$D$139,MATCH($C1061,TrustCAHUB_map!$A$2:$A$139,FALSE),4)</f>
        <v>London</v>
      </c>
    </row>
    <row r="1062" spans="1:10" x14ac:dyDescent="0.3">
      <c r="A1062" t="str">
        <f t="shared" si="16"/>
        <v>'R1K2016Palliative18-49'</v>
      </c>
      <c r="B1062">
        <v>2016</v>
      </c>
      <c r="C1062" t="s">
        <v>167</v>
      </c>
      <c r="D1062" t="s">
        <v>8</v>
      </c>
      <c r="E1062" t="s">
        <v>153</v>
      </c>
      <c r="F1062">
        <v>17</v>
      </c>
      <c r="G1062">
        <v>2</v>
      </c>
      <c r="H1062" t="str">
        <f>INDEX(Bar_data!$A$3:$B$140,MATCH(C1062,Bar_data!$A$3:$A$140,FALSE),2)</f>
        <v>Trust004</v>
      </c>
      <c r="I1062" t="str">
        <f>INDEX(TrustCAHUB_map!$A$2:$D$139,MATCH($C1062,TrustCAHUB_map!$A$2:$A$139,FALSE),3)</f>
        <v>North West and South West London</v>
      </c>
      <c r="J1062" t="str">
        <f>INDEX(TrustCAHUB_map!$A$2:$D$139,MATCH($C1062,TrustCAHUB_map!$A$2:$A$139,FALSE),4)</f>
        <v>London</v>
      </c>
    </row>
    <row r="1063" spans="1:10" x14ac:dyDescent="0.3">
      <c r="A1063" t="str">
        <f t="shared" si="16"/>
        <v>'R1K2016Curative18-49'</v>
      </c>
      <c r="B1063">
        <v>2016</v>
      </c>
      <c r="C1063" t="s">
        <v>167</v>
      </c>
      <c r="D1063" t="s">
        <v>7</v>
      </c>
      <c r="E1063" t="s">
        <v>153</v>
      </c>
      <c r="F1063">
        <v>41</v>
      </c>
      <c r="G1063">
        <v>0</v>
      </c>
      <c r="H1063" t="str">
        <f>INDEX(Bar_data!$A$3:$B$140,MATCH(C1063,Bar_data!$A$3:$A$140,FALSE),2)</f>
        <v>Trust004</v>
      </c>
      <c r="I1063" t="str">
        <f>INDEX(TrustCAHUB_map!$A$2:$D$139,MATCH($C1063,TrustCAHUB_map!$A$2:$A$139,FALSE),3)</f>
        <v>North West and South West London</v>
      </c>
      <c r="J1063" t="str">
        <f>INDEX(TrustCAHUB_map!$A$2:$D$139,MATCH($C1063,TrustCAHUB_map!$A$2:$A$139,FALSE),4)</f>
        <v>London</v>
      </c>
    </row>
    <row r="1064" spans="1:10" x14ac:dyDescent="0.3">
      <c r="A1064" t="str">
        <f t="shared" si="16"/>
        <v>'R1K2016Curative50-69'</v>
      </c>
      <c r="B1064">
        <v>2016</v>
      </c>
      <c r="C1064" t="s">
        <v>167</v>
      </c>
      <c r="D1064" t="s">
        <v>7</v>
      </c>
      <c r="E1064" t="s">
        <v>627</v>
      </c>
      <c r="F1064">
        <v>87</v>
      </c>
      <c r="G1064">
        <v>1</v>
      </c>
      <c r="H1064" t="str">
        <f>INDEX(Bar_data!$A$3:$B$140,MATCH(C1064,Bar_data!$A$3:$A$140,FALSE),2)</f>
        <v>Trust004</v>
      </c>
      <c r="I1064" t="str">
        <f>INDEX(TrustCAHUB_map!$A$2:$D$139,MATCH($C1064,TrustCAHUB_map!$A$2:$A$139,FALSE),3)</f>
        <v>North West and South West London</v>
      </c>
      <c r="J1064" t="str">
        <f>INDEX(TrustCAHUB_map!$A$2:$D$139,MATCH($C1064,TrustCAHUB_map!$A$2:$A$139,FALSE),4)</f>
        <v>London</v>
      </c>
    </row>
    <row r="1065" spans="1:10" x14ac:dyDescent="0.3">
      <c r="A1065" t="str">
        <f t="shared" si="16"/>
        <v>'R1K2016Not assigned50-69'</v>
      </c>
      <c r="B1065">
        <v>2016</v>
      </c>
      <c r="C1065" t="s">
        <v>167</v>
      </c>
      <c r="D1065" t="s">
        <v>477</v>
      </c>
      <c r="E1065" t="s">
        <v>627</v>
      </c>
      <c r="F1065">
        <v>3</v>
      </c>
      <c r="G1065">
        <v>0</v>
      </c>
      <c r="H1065" t="str">
        <f>INDEX(Bar_data!$A$3:$B$140,MATCH(C1065,Bar_data!$A$3:$A$140,FALSE),2)</f>
        <v>Trust004</v>
      </c>
      <c r="I1065" t="str">
        <f>INDEX(TrustCAHUB_map!$A$2:$D$139,MATCH($C1065,TrustCAHUB_map!$A$2:$A$139,FALSE),3)</f>
        <v>North West and South West London</v>
      </c>
      <c r="J1065" t="str">
        <f>INDEX(TrustCAHUB_map!$A$2:$D$139,MATCH($C1065,TrustCAHUB_map!$A$2:$A$139,FALSE),4)</f>
        <v>London</v>
      </c>
    </row>
    <row r="1066" spans="1:10" x14ac:dyDescent="0.3">
      <c r="A1066" t="str">
        <f t="shared" si="16"/>
        <v>'R1K2016Palliative50-69'</v>
      </c>
      <c r="B1066">
        <v>2016</v>
      </c>
      <c r="C1066" t="s">
        <v>167</v>
      </c>
      <c r="D1066" t="s">
        <v>8</v>
      </c>
      <c r="E1066" t="s">
        <v>627</v>
      </c>
      <c r="F1066">
        <v>91</v>
      </c>
      <c r="G1066">
        <v>7</v>
      </c>
      <c r="H1066" t="str">
        <f>INDEX(Bar_data!$A$3:$B$140,MATCH(C1066,Bar_data!$A$3:$A$140,FALSE),2)</f>
        <v>Trust004</v>
      </c>
      <c r="I1066" t="str">
        <f>INDEX(TrustCAHUB_map!$A$2:$D$139,MATCH($C1066,TrustCAHUB_map!$A$2:$A$139,FALSE),3)</f>
        <v>North West and South West London</v>
      </c>
      <c r="J1066" t="str">
        <f>INDEX(TrustCAHUB_map!$A$2:$D$139,MATCH($C1066,TrustCAHUB_map!$A$2:$A$139,FALSE),4)</f>
        <v>London</v>
      </c>
    </row>
    <row r="1067" spans="1:10" x14ac:dyDescent="0.3">
      <c r="A1067" t="str">
        <f t="shared" si="16"/>
        <v>'R1K2016Not assigned70+'</v>
      </c>
      <c r="B1067">
        <v>2016</v>
      </c>
      <c r="C1067" t="s">
        <v>167</v>
      </c>
      <c r="D1067" t="s">
        <v>477</v>
      </c>
      <c r="E1067" t="s">
        <v>628</v>
      </c>
      <c r="F1067">
        <v>3</v>
      </c>
      <c r="G1067">
        <v>0</v>
      </c>
      <c r="H1067" t="str">
        <f>INDEX(Bar_data!$A$3:$B$140,MATCH(C1067,Bar_data!$A$3:$A$140,FALSE),2)</f>
        <v>Trust004</v>
      </c>
      <c r="I1067" t="str">
        <f>INDEX(TrustCAHUB_map!$A$2:$D$139,MATCH($C1067,TrustCAHUB_map!$A$2:$A$139,FALSE),3)</f>
        <v>North West and South West London</v>
      </c>
      <c r="J1067" t="str">
        <f>INDEX(TrustCAHUB_map!$A$2:$D$139,MATCH($C1067,TrustCAHUB_map!$A$2:$A$139,FALSE),4)</f>
        <v>London</v>
      </c>
    </row>
    <row r="1068" spans="1:10" x14ac:dyDescent="0.3">
      <c r="A1068" t="str">
        <f t="shared" si="16"/>
        <v>'R1K2016Curative70+'</v>
      </c>
      <c r="B1068">
        <v>2016</v>
      </c>
      <c r="C1068" t="s">
        <v>167</v>
      </c>
      <c r="D1068" t="s">
        <v>7</v>
      </c>
      <c r="E1068" t="s">
        <v>628</v>
      </c>
      <c r="F1068">
        <v>32</v>
      </c>
      <c r="G1068">
        <v>1</v>
      </c>
      <c r="H1068" t="str">
        <f>INDEX(Bar_data!$A$3:$B$140,MATCH(C1068,Bar_data!$A$3:$A$140,FALSE),2)</f>
        <v>Trust004</v>
      </c>
      <c r="I1068" t="str">
        <f>INDEX(TrustCAHUB_map!$A$2:$D$139,MATCH($C1068,TrustCAHUB_map!$A$2:$A$139,FALSE),3)</f>
        <v>North West and South West London</v>
      </c>
      <c r="J1068" t="str">
        <f>INDEX(TrustCAHUB_map!$A$2:$D$139,MATCH($C1068,TrustCAHUB_map!$A$2:$A$139,FALSE),4)</f>
        <v>London</v>
      </c>
    </row>
    <row r="1069" spans="1:10" x14ac:dyDescent="0.3">
      <c r="A1069" t="str">
        <f t="shared" si="16"/>
        <v>'R1K2016Palliative70+'</v>
      </c>
      <c r="B1069">
        <v>2016</v>
      </c>
      <c r="C1069" t="s">
        <v>167</v>
      </c>
      <c r="D1069" t="s">
        <v>8</v>
      </c>
      <c r="E1069" t="s">
        <v>628</v>
      </c>
      <c r="F1069">
        <v>102</v>
      </c>
      <c r="G1069">
        <v>10</v>
      </c>
      <c r="H1069" t="str">
        <f>INDEX(Bar_data!$A$3:$B$140,MATCH(C1069,Bar_data!$A$3:$A$140,FALSE),2)</f>
        <v>Trust004</v>
      </c>
      <c r="I1069" t="str">
        <f>INDEX(TrustCAHUB_map!$A$2:$D$139,MATCH($C1069,TrustCAHUB_map!$A$2:$A$139,FALSE),3)</f>
        <v>North West and South West London</v>
      </c>
      <c r="J1069" t="str">
        <f>INDEX(TrustCAHUB_map!$A$2:$D$139,MATCH($C1069,TrustCAHUB_map!$A$2:$A$139,FALSE),4)</f>
        <v>London</v>
      </c>
    </row>
    <row r="1070" spans="1:10" x14ac:dyDescent="0.3">
      <c r="A1070" t="str">
        <f t="shared" si="16"/>
        <v>'RA22016Curative18-49'</v>
      </c>
      <c r="B1070">
        <v>2016</v>
      </c>
      <c r="C1070" t="s">
        <v>168</v>
      </c>
      <c r="D1070" t="s">
        <v>7</v>
      </c>
      <c r="E1070" t="s">
        <v>153</v>
      </c>
      <c r="F1070">
        <v>204</v>
      </c>
      <c r="G1070">
        <v>1</v>
      </c>
      <c r="H1070" t="str">
        <f>INDEX(Bar_data!$A$3:$B$140,MATCH(C1070,Bar_data!$A$3:$A$140,FALSE),2)</f>
        <v>Trust005</v>
      </c>
      <c r="I1070" t="str">
        <f>INDEX(TrustCAHUB_map!$A$2:$D$139,MATCH($C1070,TrustCAHUB_map!$A$2:$A$139,FALSE),3)</f>
        <v>Surrey and Sussex</v>
      </c>
      <c r="J1070" t="str">
        <f>INDEX(TrustCAHUB_map!$A$2:$D$139,MATCH($C1070,TrustCAHUB_map!$A$2:$A$139,FALSE),4)</f>
        <v>South East</v>
      </c>
    </row>
    <row r="1071" spans="1:10" x14ac:dyDescent="0.3">
      <c r="A1071" t="str">
        <f t="shared" si="16"/>
        <v>'RA22016Not assigned18-49'</v>
      </c>
      <c r="B1071">
        <v>2016</v>
      </c>
      <c r="C1071" t="s">
        <v>168</v>
      </c>
      <c r="D1071" t="s">
        <v>477</v>
      </c>
      <c r="E1071" t="s">
        <v>153</v>
      </c>
      <c r="F1071">
        <v>1</v>
      </c>
      <c r="G1071">
        <v>0</v>
      </c>
      <c r="H1071" t="str">
        <f>INDEX(Bar_data!$A$3:$B$140,MATCH(C1071,Bar_data!$A$3:$A$140,FALSE),2)</f>
        <v>Trust005</v>
      </c>
      <c r="I1071" t="str">
        <f>INDEX(TrustCAHUB_map!$A$2:$D$139,MATCH($C1071,TrustCAHUB_map!$A$2:$A$139,FALSE),3)</f>
        <v>Surrey and Sussex</v>
      </c>
      <c r="J1071" t="str">
        <f>INDEX(TrustCAHUB_map!$A$2:$D$139,MATCH($C1071,TrustCAHUB_map!$A$2:$A$139,FALSE),4)</f>
        <v>South East</v>
      </c>
    </row>
    <row r="1072" spans="1:10" x14ac:dyDescent="0.3">
      <c r="A1072" t="str">
        <f t="shared" si="16"/>
        <v>'RA22016Palliative18-49'</v>
      </c>
      <c r="B1072">
        <v>2016</v>
      </c>
      <c r="C1072" t="s">
        <v>168</v>
      </c>
      <c r="D1072" t="s">
        <v>8</v>
      </c>
      <c r="E1072" t="s">
        <v>153</v>
      </c>
      <c r="F1072">
        <v>106</v>
      </c>
      <c r="G1072">
        <v>18</v>
      </c>
      <c r="H1072" t="str">
        <f>INDEX(Bar_data!$A$3:$B$140,MATCH(C1072,Bar_data!$A$3:$A$140,FALSE),2)</f>
        <v>Trust005</v>
      </c>
      <c r="I1072" t="str">
        <f>INDEX(TrustCAHUB_map!$A$2:$D$139,MATCH($C1072,TrustCAHUB_map!$A$2:$A$139,FALSE),3)</f>
        <v>Surrey and Sussex</v>
      </c>
      <c r="J1072" t="str">
        <f>INDEX(TrustCAHUB_map!$A$2:$D$139,MATCH($C1072,TrustCAHUB_map!$A$2:$A$139,FALSE),4)</f>
        <v>South East</v>
      </c>
    </row>
    <row r="1073" spans="1:10" x14ac:dyDescent="0.3">
      <c r="A1073" t="str">
        <f t="shared" si="16"/>
        <v>'RA22016Not assigned50-69'</v>
      </c>
      <c r="B1073">
        <v>2016</v>
      </c>
      <c r="C1073" t="s">
        <v>168</v>
      </c>
      <c r="D1073" t="s">
        <v>477</v>
      </c>
      <c r="E1073" t="s">
        <v>627</v>
      </c>
      <c r="F1073">
        <v>1</v>
      </c>
      <c r="G1073">
        <v>0</v>
      </c>
      <c r="H1073" t="str">
        <f>INDEX(Bar_data!$A$3:$B$140,MATCH(C1073,Bar_data!$A$3:$A$140,FALSE),2)</f>
        <v>Trust005</v>
      </c>
      <c r="I1073" t="str">
        <f>INDEX(TrustCAHUB_map!$A$2:$D$139,MATCH($C1073,TrustCAHUB_map!$A$2:$A$139,FALSE),3)</f>
        <v>Surrey and Sussex</v>
      </c>
      <c r="J1073" t="str">
        <f>INDEX(TrustCAHUB_map!$A$2:$D$139,MATCH($C1073,TrustCAHUB_map!$A$2:$A$139,FALSE),4)</f>
        <v>South East</v>
      </c>
    </row>
    <row r="1074" spans="1:10" x14ac:dyDescent="0.3">
      <c r="A1074" t="str">
        <f t="shared" si="16"/>
        <v>'RA22016Palliative50-69'</v>
      </c>
      <c r="B1074">
        <v>2016</v>
      </c>
      <c r="C1074" t="s">
        <v>168</v>
      </c>
      <c r="D1074" t="s">
        <v>8</v>
      </c>
      <c r="E1074" t="s">
        <v>627</v>
      </c>
      <c r="F1074">
        <v>673</v>
      </c>
      <c r="G1074">
        <v>52</v>
      </c>
      <c r="H1074" t="str">
        <f>INDEX(Bar_data!$A$3:$B$140,MATCH(C1074,Bar_data!$A$3:$A$140,FALSE),2)</f>
        <v>Trust005</v>
      </c>
      <c r="I1074" t="str">
        <f>INDEX(TrustCAHUB_map!$A$2:$D$139,MATCH($C1074,TrustCAHUB_map!$A$2:$A$139,FALSE),3)</f>
        <v>Surrey and Sussex</v>
      </c>
      <c r="J1074" t="str">
        <f>INDEX(TrustCAHUB_map!$A$2:$D$139,MATCH($C1074,TrustCAHUB_map!$A$2:$A$139,FALSE),4)</f>
        <v>South East</v>
      </c>
    </row>
    <row r="1075" spans="1:10" x14ac:dyDescent="0.3">
      <c r="A1075" t="str">
        <f t="shared" si="16"/>
        <v>'RA22016Curative50-69'</v>
      </c>
      <c r="B1075">
        <v>2016</v>
      </c>
      <c r="C1075" t="s">
        <v>168</v>
      </c>
      <c r="D1075" t="s">
        <v>7</v>
      </c>
      <c r="E1075" t="s">
        <v>627</v>
      </c>
      <c r="F1075">
        <v>561</v>
      </c>
      <c r="G1075">
        <v>8</v>
      </c>
      <c r="H1075" t="str">
        <f>INDEX(Bar_data!$A$3:$B$140,MATCH(C1075,Bar_data!$A$3:$A$140,FALSE),2)</f>
        <v>Trust005</v>
      </c>
      <c r="I1075" t="str">
        <f>INDEX(TrustCAHUB_map!$A$2:$D$139,MATCH($C1075,TrustCAHUB_map!$A$2:$A$139,FALSE),3)</f>
        <v>Surrey and Sussex</v>
      </c>
      <c r="J1075" t="str">
        <f>INDEX(TrustCAHUB_map!$A$2:$D$139,MATCH($C1075,TrustCAHUB_map!$A$2:$A$139,FALSE),4)</f>
        <v>South East</v>
      </c>
    </row>
    <row r="1076" spans="1:10" x14ac:dyDescent="0.3">
      <c r="A1076" t="str">
        <f t="shared" si="16"/>
        <v>'RA22016Curative70+'</v>
      </c>
      <c r="B1076">
        <v>2016</v>
      </c>
      <c r="C1076" t="s">
        <v>168</v>
      </c>
      <c r="D1076" t="s">
        <v>7</v>
      </c>
      <c r="E1076" t="s">
        <v>628</v>
      </c>
      <c r="F1076">
        <v>276</v>
      </c>
      <c r="G1076">
        <v>6</v>
      </c>
      <c r="H1076" t="str">
        <f>INDEX(Bar_data!$A$3:$B$140,MATCH(C1076,Bar_data!$A$3:$A$140,FALSE),2)</f>
        <v>Trust005</v>
      </c>
      <c r="I1076" t="str">
        <f>INDEX(TrustCAHUB_map!$A$2:$D$139,MATCH($C1076,TrustCAHUB_map!$A$2:$A$139,FALSE),3)</f>
        <v>Surrey and Sussex</v>
      </c>
      <c r="J1076" t="str">
        <f>INDEX(TrustCAHUB_map!$A$2:$D$139,MATCH($C1076,TrustCAHUB_map!$A$2:$A$139,FALSE),4)</f>
        <v>South East</v>
      </c>
    </row>
    <row r="1077" spans="1:10" x14ac:dyDescent="0.3">
      <c r="A1077" t="str">
        <f t="shared" si="16"/>
        <v>'RA22016Palliative70+'</v>
      </c>
      <c r="B1077">
        <v>2016</v>
      </c>
      <c r="C1077" t="s">
        <v>168</v>
      </c>
      <c r="D1077" t="s">
        <v>8</v>
      </c>
      <c r="E1077" t="s">
        <v>628</v>
      </c>
      <c r="F1077">
        <v>592</v>
      </c>
      <c r="G1077">
        <v>45</v>
      </c>
      <c r="H1077" t="str">
        <f>INDEX(Bar_data!$A$3:$B$140,MATCH(C1077,Bar_data!$A$3:$A$140,FALSE),2)</f>
        <v>Trust005</v>
      </c>
      <c r="I1077" t="str">
        <f>INDEX(TrustCAHUB_map!$A$2:$D$139,MATCH($C1077,TrustCAHUB_map!$A$2:$A$139,FALSE),3)</f>
        <v>Surrey and Sussex</v>
      </c>
      <c r="J1077" t="str">
        <f>INDEX(TrustCAHUB_map!$A$2:$D$139,MATCH($C1077,TrustCAHUB_map!$A$2:$A$139,FALSE),4)</f>
        <v>South East</v>
      </c>
    </row>
    <row r="1078" spans="1:10" x14ac:dyDescent="0.3">
      <c r="A1078" t="str">
        <f t="shared" si="16"/>
        <v>'RA22016Not assigned70+'</v>
      </c>
      <c r="B1078">
        <v>2016</v>
      </c>
      <c r="C1078" t="s">
        <v>168</v>
      </c>
      <c r="D1078" t="s">
        <v>477</v>
      </c>
      <c r="E1078" t="s">
        <v>628</v>
      </c>
      <c r="F1078">
        <v>2</v>
      </c>
      <c r="G1078">
        <v>0</v>
      </c>
      <c r="H1078" t="str">
        <f>INDEX(Bar_data!$A$3:$B$140,MATCH(C1078,Bar_data!$A$3:$A$140,FALSE),2)</f>
        <v>Trust005</v>
      </c>
      <c r="I1078" t="str">
        <f>INDEX(TrustCAHUB_map!$A$2:$D$139,MATCH($C1078,TrustCAHUB_map!$A$2:$A$139,FALSE),3)</f>
        <v>Surrey and Sussex</v>
      </c>
      <c r="J1078" t="str">
        <f>INDEX(TrustCAHUB_map!$A$2:$D$139,MATCH($C1078,TrustCAHUB_map!$A$2:$A$139,FALSE),4)</f>
        <v>South East</v>
      </c>
    </row>
    <row r="1079" spans="1:10" x14ac:dyDescent="0.3">
      <c r="A1079" t="str">
        <f t="shared" si="16"/>
        <v>'RA32016Palliative18-49'</v>
      </c>
      <c r="B1079">
        <v>2016</v>
      </c>
      <c r="C1079" t="s">
        <v>169</v>
      </c>
      <c r="D1079" t="s">
        <v>8</v>
      </c>
      <c r="E1079" t="s">
        <v>153</v>
      </c>
      <c r="F1079">
        <v>10</v>
      </c>
      <c r="G1079">
        <v>0</v>
      </c>
      <c r="H1079" t="str">
        <f>INDEX(Bar_data!$A$3:$B$140,MATCH(C1079,Bar_data!$A$3:$A$140,FALSE),2)</f>
        <v>Trust006</v>
      </c>
      <c r="I1079" t="str">
        <f>INDEX(TrustCAHUB_map!$A$2:$D$139,MATCH($C1079,TrustCAHUB_map!$A$2:$A$139,FALSE),3)</f>
        <v>Somerset, Wiltshire, Avon and Gloucester</v>
      </c>
      <c r="J1079" t="str">
        <f>INDEX(TrustCAHUB_map!$A$2:$D$139,MATCH($C1079,TrustCAHUB_map!$A$2:$A$139,FALSE),4)</f>
        <v>South West</v>
      </c>
    </row>
    <row r="1080" spans="1:10" x14ac:dyDescent="0.3">
      <c r="A1080" t="str">
        <f t="shared" si="16"/>
        <v>'RA32016Not assigned18-49'</v>
      </c>
      <c r="B1080">
        <v>2016</v>
      </c>
      <c r="C1080" t="s">
        <v>169</v>
      </c>
      <c r="D1080" t="s">
        <v>477</v>
      </c>
      <c r="E1080" t="s">
        <v>153</v>
      </c>
      <c r="F1080">
        <v>4</v>
      </c>
      <c r="G1080">
        <v>0</v>
      </c>
      <c r="H1080" t="str">
        <f>INDEX(Bar_data!$A$3:$B$140,MATCH(C1080,Bar_data!$A$3:$A$140,FALSE),2)</f>
        <v>Trust006</v>
      </c>
      <c r="I1080" t="str">
        <f>INDEX(TrustCAHUB_map!$A$2:$D$139,MATCH($C1080,TrustCAHUB_map!$A$2:$A$139,FALSE),3)</f>
        <v>Somerset, Wiltshire, Avon and Gloucester</v>
      </c>
      <c r="J1080" t="str">
        <f>INDEX(TrustCAHUB_map!$A$2:$D$139,MATCH($C1080,TrustCAHUB_map!$A$2:$A$139,FALSE),4)</f>
        <v>South West</v>
      </c>
    </row>
    <row r="1081" spans="1:10" x14ac:dyDescent="0.3">
      <c r="A1081" t="str">
        <f t="shared" si="16"/>
        <v>'RA32016Curative18-49'</v>
      </c>
      <c r="B1081">
        <v>2016</v>
      </c>
      <c r="C1081" t="s">
        <v>169</v>
      </c>
      <c r="D1081" t="s">
        <v>7</v>
      </c>
      <c r="E1081" t="s">
        <v>153</v>
      </c>
      <c r="F1081">
        <v>13</v>
      </c>
      <c r="G1081">
        <v>0</v>
      </c>
      <c r="H1081" t="str">
        <f>INDEX(Bar_data!$A$3:$B$140,MATCH(C1081,Bar_data!$A$3:$A$140,FALSE),2)</f>
        <v>Trust006</v>
      </c>
      <c r="I1081" t="str">
        <f>INDEX(TrustCAHUB_map!$A$2:$D$139,MATCH($C1081,TrustCAHUB_map!$A$2:$A$139,FALSE),3)</f>
        <v>Somerset, Wiltshire, Avon and Gloucester</v>
      </c>
      <c r="J1081" t="str">
        <f>INDEX(TrustCAHUB_map!$A$2:$D$139,MATCH($C1081,TrustCAHUB_map!$A$2:$A$139,FALSE),4)</f>
        <v>South West</v>
      </c>
    </row>
    <row r="1082" spans="1:10" x14ac:dyDescent="0.3">
      <c r="A1082" t="str">
        <f t="shared" si="16"/>
        <v>'RA32016Curative50-69'</v>
      </c>
      <c r="B1082">
        <v>2016</v>
      </c>
      <c r="C1082" t="s">
        <v>169</v>
      </c>
      <c r="D1082" t="s">
        <v>7</v>
      </c>
      <c r="E1082" t="s">
        <v>627</v>
      </c>
      <c r="F1082">
        <v>41</v>
      </c>
      <c r="G1082">
        <v>1</v>
      </c>
      <c r="H1082" t="str">
        <f>INDEX(Bar_data!$A$3:$B$140,MATCH(C1082,Bar_data!$A$3:$A$140,FALSE),2)</f>
        <v>Trust006</v>
      </c>
      <c r="I1082" t="str">
        <f>INDEX(TrustCAHUB_map!$A$2:$D$139,MATCH($C1082,TrustCAHUB_map!$A$2:$A$139,FALSE),3)</f>
        <v>Somerset, Wiltshire, Avon and Gloucester</v>
      </c>
      <c r="J1082" t="str">
        <f>INDEX(TrustCAHUB_map!$A$2:$D$139,MATCH($C1082,TrustCAHUB_map!$A$2:$A$139,FALSE),4)</f>
        <v>South West</v>
      </c>
    </row>
    <row r="1083" spans="1:10" x14ac:dyDescent="0.3">
      <c r="A1083" t="str">
        <f t="shared" si="16"/>
        <v>'RA32016Palliative50-69'</v>
      </c>
      <c r="B1083">
        <v>2016</v>
      </c>
      <c r="C1083" t="s">
        <v>169</v>
      </c>
      <c r="D1083" t="s">
        <v>8</v>
      </c>
      <c r="E1083" t="s">
        <v>627</v>
      </c>
      <c r="F1083">
        <v>68</v>
      </c>
      <c r="G1083">
        <v>4</v>
      </c>
      <c r="H1083" t="str">
        <f>INDEX(Bar_data!$A$3:$B$140,MATCH(C1083,Bar_data!$A$3:$A$140,FALSE),2)</f>
        <v>Trust006</v>
      </c>
      <c r="I1083" t="str">
        <f>INDEX(TrustCAHUB_map!$A$2:$D$139,MATCH($C1083,TrustCAHUB_map!$A$2:$A$139,FALSE),3)</f>
        <v>Somerset, Wiltshire, Avon and Gloucester</v>
      </c>
      <c r="J1083" t="str">
        <f>INDEX(TrustCAHUB_map!$A$2:$D$139,MATCH($C1083,TrustCAHUB_map!$A$2:$A$139,FALSE),4)</f>
        <v>South West</v>
      </c>
    </row>
    <row r="1084" spans="1:10" x14ac:dyDescent="0.3">
      <c r="A1084" t="str">
        <f t="shared" si="16"/>
        <v>'RA32016Not assigned50-69'</v>
      </c>
      <c r="B1084">
        <v>2016</v>
      </c>
      <c r="C1084" t="s">
        <v>169</v>
      </c>
      <c r="D1084" t="s">
        <v>477</v>
      </c>
      <c r="E1084" t="s">
        <v>627</v>
      </c>
      <c r="F1084">
        <v>4</v>
      </c>
      <c r="G1084">
        <v>0</v>
      </c>
      <c r="H1084" t="str">
        <f>INDEX(Bar_data!$A$3:$B$140,MATCH(C1084,Bar_data!$A$3:$A$140,FALSE),2)</f>
        <v>Trust006</v>
      </c>
      <c r="I1084" t="str">
        <f>INDEX(TrustCAHUB_map!$A$2:$D$139,MATCH($C1084,TrustCAHUB_map!$A$2:$A$139,FALSE),3)</f>
        <v>Somerset, Wiltshire, Avon and Gloucester</v>
      </c>
      <c r="J1084" t="str">
        <f>INDEX(TrustCAHUB_map!$A$2:$D$139,MATCH($C1084,TrustCAHUB_map!$A$2:$A$139,FALSE),4)</f>
        <v>South West</v>
      </c>
    </row>
    <row r="1085" spans="1:10" x14ac:dyDescent="0.3">
      <c r="A1085" t="str">
        <f t="shared" si="16"/>
        <v>'RA32016Curative70+'</v>
      </c>
      <c r="B1085">
        <v>2016</v>
      </c>
      <c r="C1085" t="s">
        <v>169</v>
      </c>
      <c r="D1085" t="s">
        <v>7</v>
      </c>
      <c r="E1085" t="s">
        <v>628</v>
      </c>
      <c r="F1085">
        <v>38</v>
      </c>
      <c r="G1085">
        <v>1</v>
      </c>
      <c r="H1085" t="str">
        <f>INDEX(Bar_data!$A$3:$B$140,MATCH(C1085,Bar_data!$A$3:$A$140,FALSE),2)</f>
        <v>Trust006</v>
      </c>
      <c r="I1085" t="str">
        <f>INDEX(TrustCAHUB_map!$A$2:$D$139,MATCH($C1085,TrustCAHUB_map!$A$2:$A$139,FALSE),3)</f>
        <v>Somerset, Wiltshire, Avon and Gloucester</v>
      </c>
      <c r="J1085" t="str">
        <f>INDEX(TrustCAHUB_map!$A$2:$D$139,MATCH($C1085,TrustCAHUB_map!$A$2:$A$139,FALSE),4)</f>
        <v>South West</v>
      </c>
    </row>
    <row r="1086" spans="1:10" x14ac:dyDescent="0.3">
      <c r="A1086" t="str">
        <f t="shared" si="16"/>
        <v>'RA32016Not assigned70+'</v>
      </c>
      <c r="B1086">
        <v>2016</v>
      </c>
      <c r="C1086" t="s">
        <v>169</v>
      </c>
      <c r="D1086" t="s">
        <v>477</v>
      </c>
      <c r="E1086" t="s">
        <v>628</v>
      </c>
      <c r="F1086">
        <v>7</v>
      </c>
      <c r="G1086">
        <v>0</v>
      </c>
      <c r="H1086" t="str">
        <f>INDEX(Bar_data!$A$3:$B$140,MATCH(C1086,Bar_data!$A$3:$A$140,FALSE),2)</f>
        <v>Trust006</v>
      </c>
      <c r="I1086" t="str">
        <f>INDEX(TrustCAHUB_map!$A$2:$D$139,MATCH($C1086,TrustCAHUB_map!$A$2:$A$139,FALSE),3)</f>
        <v>Somerset, Wiltshire, Avon and Gloucester</v>
      </c>
      <c r="J1086" t="str">
        <f>INDEX(TrustCAHUB_map!$A$2:$D$139,MATCH($C1086,TrustCAHUB_map!$A$2:$A$139,FALSE),4)</f>
        <v>South West</v>
      </c>
    </row>
    <row r="1087" spans="1:10" x14ac:dyDescent="0.3">
      <c r="A1087" t="str">
        <f t="shared" si="16"/>
        <v>'RA32016Palliative70+'</v>
      </c>
      <c r="B1087">
        <v>2016</v>
      </c>
      <c r="C1087" t="s">
        <v>169</v>
      </c>
      <c r="D1087" t="s">
        <v>8</v>
      </c>
      <c r="E1087" t="s">
        <v>628</v>
      </c>
      <c r="F1087">
        <v>76</v>
      </c>
      <c r="G1087">
        <v>2</v>
      </c>
      <c r="H1087" t="str">
        <f>INDEX(Bar_data!$A$3:$B$140,MATCH(C1087,Bar_data!$A$3:$A$140,FALSE),2)</f>
        <v>Trust006</v>
      </c>
      <c r="I1087" t="str">
        <f>INDEX(TrustCAHUB_map!$A$2:$D$139,MATCH($C1087,TrustCAHUB_map!$A$2:$A$139,FALSE),3)</f>
        <v>Somerset, Wiltshire, Avon and Gloucester</v>
      </c>
      <c r="J1087" t="str">
        <f>INDEX(TrustCAHUB_map!$A$2:$D$139,MATCH($C1087,TrustCAHUB_map!$A$2:$A$139,FALSE),4)</f>
        <v>South West</v>
      </c>
    </row>
    <row r="1088" spans="1:10" x14ac:dyDescent="0.3">
      <c r="A1088" t="str">
        <f t="shared" si="16"/>
        <v>'RA42016Curative18-49'</v>
      </c>
      <c r="B1088">
        <v>2016</v>
      </c>
      <c r="C1088" t="s">
        <v>170</v>
      </c>
      <c r="D1088" t="s">
        <v>7</v>
      </c>
      <c r="E1088" t="s">
        <v>153</v>
      </c>
      <c r="F1088">
        <v>23</v>
      </c>
      <c r="G1088">
        <v>0</v>
      </c>
      <c r="H1088" t="str">
        <f>INDEX(Bar_data!$A$3:$B$140,MATCH(C1088,Bar_data!$A$3:$A$140,FALSE),2)</f>
        <v>Trust007</v>
      </c>
      <c r="I1088" t="str">
        <f>INDEX(TrustCAHUB_map!$A$2:$D$139,MATCH($C1088,TrustCAHUB_map!$A$2:$A$139,FALSE),3)</f>
        <v>Somerset, Wiltshire, Avon and Gloucester</v>
      </c>
      <c r="J1088" t="str">
        <f>INDEX(TrustCAHUB_map!$A$2:$D$139,MATCH($C1088,TrustCAHUB_map!$A$2:$A$139,FALSE),4)</f>
        <v>South West</v>
      </c>
    </row>
    <row r="1089" spans="1:10" x14ac:dyDescent="0.3">
      <c r="A1089" t="str">
        <f t="shared" si="16"/>
        <v>'RA42016Palliative18-49'</v>
      </c>
      <c r="B1089">
        <v>2016</v>
      </c>
      <c r="C1089" t="s">
        <v>170</v>
      </c>
      <c r="D1089" t="s">
        <v>8</v>
      </c>
      <c r="E1089" t="s">
        <v>153</v>
      </c>
      <c r="F1089">
        <v>19</v>
      </c>
      <c r="G1089">
        <v>1</v>
      </c>
      <c r="H1089" t="str">
        <f>INDEX(Bar_data!$A$3:$B$140,MATCH(C1089,Bar_data!$A$3:$A$140,FALSE),2)</f>
        <v>Trust007</v>
      </c>
      <c r="I1089" t="str">
        <f>INDEX(TrustCAHUB_map!$A$2:$D$139,MATCH($C1089,TrustCAHUB_map!$A$2:$A$139,FALSE),3)</f>
        <v>Somerset, Wiltshire, Avon and Gloucester</v>
      </c>
      <c r="J1089" t="str">
        <f>INDEX(TrustCAHUB_map!$A$2:$D$139,MATCH($C1089,TrustCAHUB_map!$A$2:$A$139,FALSE),4)</f>
        <v>South West</v>
      </c>
    </row>
    <row r="1090" spans="1:10" x14ac:dyDescent="0.3">
      <c r="A1090" t="str">
        <f t="shared" si="16"/>
        <v>'RA42016Not assigned18-49'</v>
      </c>
      <c r="B1090">
        <v>2016</v>
      </c>
      <c r="C1090" t="s">
        <v>170</v>
      </c>
      <c r="D1090" t="s">
        <v>477</v>
      </c>
      <c r="E1090" t="s">
        <v>153</v>
      </c>
      <c r="F1090">
        <v>4</v>
      </c>
      <c r="G1090">
        <v>0</v>
      </c>
      <c r="H1090" t="str">
        <f>INDEX(Bar_data!$A$3:$B$140,MATCH(C1090,Bar_data!$A$3:$A$140,FALSE),2)</f>
        <v>Trust007</v>
      </c>
      <c r="I1090" t="str">
        <f>INDEX(TrustCAHUB_map!$A$2:$D$139,MATCH($C1090,TrustCAHUB_map!$A$2:$A$139,FALSE),3)</f>
        <v>Somerset, Wiltshire, Avon and Gloucester</v>
      </c>
      <c r="J1090" t="str">
        <f>INDEX(TrustCAHUB_map!$A$2:$D$139,MATCH($C1090,TrustCAHUB_map!$A$2:$A$139,FALSE),4)</f>
        <v>South West</v>
      </c>
    </row>
    <row r="1091" spans="1:10" x14ac:dyDescent="0.3">
      <c r="A1091" t="str">
        <f t="shared" ref="A1091:A1154" si="17">"'"&amp;C1091&amp;B1091&amp;D1091&amp;E1091&amp;"'"</f>
        <v>'RA42016Palliative50-69'</v>
      </c>
      <c r="B1091">
        <v>2016</v>
      </c>
      <c r="C1091" t="s">
        <v>170</v>
      </c>
      <c r="D1091" t="s">
        <v>8</v>
      </c>
      <c r="E1091" t="s">
        <v>627</v>
      </c>
      <c r="F1091">
        <v>92</v>
      </c>
      <c r="G1091">
        <v>3</v>
      </c>
      <c r="H1091" t="str">
        <f>INDEX(Bar_data!$A$3:$B$140,MATCH(C1091,Bar_data!$A$3:$A$140,FALSE),2)</f>
        <v>Trust007</v>
      </c>
      <c r="I1091" t="str">
        <f>INDEX(TrustCAHUB_map!$A$2:$D$139,MATCH($C1091,TrustCAHUB_map!$A$2:$A$139,FALSE),3)</f>
        <v>Somerset, Wiltshire, Avon and Gloucester</v>
      </c>
      <c r="J1091" t="str">
        <f>INDEX(TrustCAHUB_map!$A$2:$D$139,MATCH($C1091,TrustCAHUB_map!$A$2:$A$139,FALSE),4)</f>
        <v>South West</v>
      </c>
    </row>
    <row r="1092" spans="1:10" x14ac:dyDescent="0.3">
      <c r="A1092" t="str">
        <f t="shared" si="17"/>
        <v>'RA42016Curative50-69'</v>
      </c>
      <c r="B1092">
        <v>2016</v>
      </c>
      <c r="C1092" t="s">
        <v>170</v>
      </c>
      <c r="D1092" t="s">
        <v>7</v>
      </c>
      <c r="E1092" t="s">
        <v>627</v>
      </c>
      <c r="F1092">
        <v>88</v>
      </c>
      <c r="G1092">
        <v>0</v>
      </c>
      <c r="H1092" t="str">
        <f>INDEX(Bar_data!$A$3:$B$140,MATCH(C1092,Bar_data!$A$3:$A$140,FALSE),2)</f>
        <v>Trust007</v>
      </c>
      <c r="I1092" t="str">
        <f>INDEX(TrustCAHUB_map!$A$2:$D$139,MATCH($C1092,TrustCAHUB_map!$A$2:$A$139,FALSE),3)</f>
        <v>Somerset, Wiltshire, Avon and Gloucester</v>
      </c>
      <c r="J1092" t="str">
        <f>INDEX(TrustCAHUB_map!$A$2:$D$139,MATCH($C1092,TrustCAHUB_map!$A$2:$A$139,FALSE),4)</f>
        <v>South West</v>
      </c>
    </row>
    <row r="1093" spans="1:10" x14ac:dyDescent="0.3">
      <c r="A1093" t="str">
        <f t="shared" si="17"/>
        <v>'RA42016Not assigned50-69'</v>
      </c>
      <c r="B1093">
        <v>2016</v>
      </c>
      <c r="C1093" t="s">
        <v>170</v>
      </c>
      <c r="D1093" t="s">
        <v>477</v>
      </c>
      <c r="E1093" t="s">
        <v>627</v>
      </c>
      <c r="F1093">
        <v>2</v>
      </c>
      <c r="G1093">
        <v>0</v>
      </c>
      <c r="H1093" t="str">
        <f>INDEX(Bar_data!$A$3:$B$140,MATCH(C1093,Bar_data!$A$3:$A$140,FALSE),2)</f>
        <v>Trust007</v>
      </c>
      <c r="I1093" t="str">
        <f>INDEX(TrustCAHUB_map!$A$2:$D$139,MATCH($C1093,TrustCAHUB_map!$A$2:$A$139,FALSE),3)</f>
        <v>Somerset, Wiltshire, Avon and Gloucester</v>
      </c>
      <c r="J1093" t="str">
        <f>INDEX(TrustCAHUB_map!$A$2:$D$139,MATCH($C1093,TrustCAHUB_map!$A$2:$A$139,FALSE),4)</f>
        <v>South West</v>
      </c>
    </row>
    <row r="1094" spans="1:10" x14ac:dyDescent="0.3">
      <c r="A1094" t="str">
        <f t="shared" si="17"/>
        <v>'RA42016Not assigned70+'</v>
      </c>
      <c r="B1094">
        <v>2016</v>
      </c>
      <c r="C1094" t="s">
        <v>170</v>
      </c>
      <c r="D1094" t="s">
        <v>477</v>
      </c>
      <c r="E1094" t="s">
        <v>628</v>
      </c>
      <c r="F1094">
        <v>2</v>
      </c>
      <c r="G1094">
        <v>0</v>
      </c>
      <c r="H1094" t="str">
        <f>INDEX(Bar_data!$A$3:$B$140,MATCH(C1094,Bar_data!$A$3:$A$140,FALSE),2)</f>
        <v>Trust007</v>
      </c>
      <c r="I1094" t="str">
        <f>INDEX(TrustCAHUB_map!$A$2:$D$139,MATCH($C1094,TrustCAHUB_map!$A$2:$A$139,FALSE),3)</f>
        <v>Somerset, Wiltshire, Avon and Gloucester</v>
      </c>
      <c r="J1094" t="str">
        <f>INDEX(TrustCAHUB_map!$A$2:$D$139,MATCH($C1094,TrustCAHUB_map!$A$2:$A$139,FALSE),4)</f>
        <v>South West</v>
      </c>
    </row>
    <row r="1095" spans="1:10" x14ac:dyDescent="0.3">
      <c r="A1095" t="str">
        <f t="shared" si="17"/>
        <v>'RA42016Palliative70+'</v>
      </c>
      <c r="B1095">
        <v>2016</v>
      </c>
      <c r="C1095" t="s">
        <v>170</v>
      </c>
      <c r="D1095" t="s">
        <v>8</v>
      </c>
      <c r="E1095" t="s">
        <v>628</v>
      </c>
      <c r="F1095">
        <v>102</v>
      </c>
      <c r="G1095">
        <v>7</v>
      </c>
      <c r="H1095" t="str">
        <f>INDEX(Bar_data!$A$3:$B$140,MATCH(C1095,Bar_data!$A$3:$A$140,FALSE),2)</f>
        <v>Trust007</v>
      </c>
      <c r="I1095" t="str">
        <f>INDEX(TrustCAHUB_map!$A$2:$D$139,MATCH($C1095,TrustCAHUB_map!$A$2:$A$139,FALSE),3)</f>
        <v>Somerset, Wiltshire, Avon and Gloucester</v>
      </c>
      <c r="J1095" t="str">
        <f>INDEX(TrustCAHUB_map!$A$2:$D$139,MATCH($C1095,TrustCAHUB_map!$A$2:$A$139,FALSE),4)</f>
        <v>South West</v>
      </c>
    </row>
    <row r="1096" spans="1:10" x14ac:dyDescent="0.3">
      <c r="A1096" t="str">
        <f t="shared" si="17"/>
        <v>'RA42016Curative70+'</v>
      </c>
      <c r="B1096">
        <v>2016</v>
      </c>
      <c r="C1096" t="s">
        <v>170</v>
      </c>
      <c r="D1096" t="s">
        <v>7</v>
      </c>
      <c r="E1096" t="s">
        <v>628</v>
      </c>
      <c r="F1096">
        <v>34</v>
      </c>
      <c r="G1096">
        <v>0</v>
      </c>
      <c r="H1096" t="str">
        <f>INDEX(Bar_data!$A$3:$B$140,MATCH(C1096,Bar_data!$A$3:$A$140,FALSE),2)</f>
        <v>Trust007</v>
      </c>
      <c r="I1096" t="str">
        <f>INDEX(TrustCAHUB_map!$A$2:$D$139,MATCH($C1096,TrustCAHUB_map!$A$2:$A$139,FALSE),3)</f>
        <v>Somerset, Wiltshire, Avon and Gloucester</v>
      </c>
      <c r="J1096" t="str">
        <f>INDEX(TrustCAHUB_map!$A$2:$D$139,MATCH($C1096,TrustCAHUB_map!$A$2:$A$139,FALSE),4)</f>
        <v>South West</v>
      </c>
    </row>
    <row r="1097" spans="1:10" x14ac:dyDescent="0.3">
      <c r="A1097" t="str">
        <f t="shared" si="17"/>
        <v>'RA72016Not assigned18-49'</v>
      </c>
      <c r="B1097">
        <v>2016</v>
      </c>
      <c r="C1097" t="s">
        <v>171</v>
      </c>
      <c r="D1097" t="s">
        <v>477</v>
      </c>
      <c r="E1097" t="s">
        <v>153</v>
      </c>
      <c r="F1097">
        <v>1</v>
      </c>
      <c r="G1097">
        <v>0</v>
      </c>
      <c r="H1097" t="str">
        <f>INDEX(Bar_data!$A$3:$B$140,MATCH(C1097,Bar_data!$A$3:$A$140,FALSE),2)</f>
        <v>Trust008</v>
      </c>
      <c r="I1097" t="str">
        <f>INDEX(TrustCAHUB_map!$A$2:$D$139,MATCH($C1097,TrustCAHUB_map!$A$2:$A$139,FALSE),3)</f>
        <v>Somerset, Wiltshire, Avon and Gloucester</v>
      </c>
      <c r="J1097" t="str">
        <f>INDEX(TrustCAHUB_map!$A$2:$D$139,MATCH($C1097,TrustCAHUB_map!$A$2:$A$139,FALSE),4)</f>
        <v>South West</v>
      </c>
    </row>
    <row r="1098" spans="1:10" x14ac:dyDescent="0.3">
      <c r="A1098" t="str">
        <f t="shared" si="17"/>
        <v>'RA72016Curative18-49'</v>
      </c>
      <c r="B1098">
        <v>2016</v>
      </c>
      <c r="C1098" t="s">
        <v>171</v>
      </c>
      <c r="D1098" t="s">
        <v>7</v>
      </c>
      <c r="E1098" t="s">
        <v>153</v>
      </c>
      <c r="F1098">
        <v>246</v>
      </c>
      <c r="G1098">
        <v>8</v>
      </c>
      <c r="H1098" t="str">
        <f>INDEX(Bar_data!$A$3:$B$140,MATCH(C1098,Bar_data!$A$3:$A$140,FALSE),2)</f>
        <v>Trust008</v>
      </c>
      <c r="I1098" t="str">
        <f>INDEX(TrustCAHUB_map!$A$2:$D$139,MATCH($C1098,TrustCAHUB_map!$A$2:$A$139,FALSE),3)</f>
        <v>Somerset, Wiltshire, Avon and Gloucester</v>
      </c>
      <c r="J1098" t="str">
        <f>INDEX(TrustCAHUB_map!$A$2:$D$139,MATCH($C1098,TrustCAHUB_map!$A$2:$A$139,FALSE),4)</f>
        <v>South West</v>
      </c>
    </row>
    <row r="1099" spans="1:10" x14ac:dyDescent="0.3">
      <c r="A1099" t="str">
        <f t="shared" si="17"/>
        <v>'RA72016Palliative18-49'</v>
      </c>
      <c r="B1099">
        <v>2016</v>
      </c>
      <c r="C1099" t="s">
        <v>171</v>
      </c>
      <c r="D1099" t="s">
        <v>8</v>
      </c>
      <c r="E1099" t="s">
        <v>153</v>
      </c>
      <c r="F1099">
        <v>94</v>
      </c>
      <c r="G1099">
        <v>10</v>
      </c>
      <c r="H1099" t="str">
        <f>INDEX(Bar_data!$A$3:$B$140,MATCH(C1099,Bar_data!$A$3:$A$140,FALSE),2)</f>
        <v>Trust008</v>
      </c>
      <c r="I1099" t="str">
        <f>INDEX(TrustCAHUB_map!$A$2:$D$139,MATCH($C1099,TrustCAHUB_map!$A$2:$A$139,FALSE),3)</f>
        <v>Somerset, Wiltshire, Avon and Gloucester</v>
      </c>
      <c r="J1099" t="str">
        <f>INDEX(TrustCAHUB_map!$A$2:$D$139,MATCH($C1099,TrustCAHUB_map!$A$2:$A$139,FALSE),4)</f>
        <v>South West</v>
      </c>
    </row>
    <row r="1100" spans="1:10" x14ac:dyDescent="0.3">
      <c r="A1100" t="str">
        <f t="shared" si="17"/>
        <v>'RA72016Not assigned50-69'</v>
      </c>
      <c r="B1100">
        <v>2016</v>
      </c>
      <c r="C1100" t="s">
        <v>171</v>
      </c>
      <c r="D1100" t="s">
        <v>477</v>
      </c>
      <c r="E1100" t="s">
        <v>627</v>
      </c>
      <c r="F1100">
        <v>4</v>
      </c>
      <c r="G1100">
        <v>1</v>
      </c>
      <c r="H1100" t="str">
        <f>INDEX(Bar_data!$A$3:$B$140,MATCH(C1100,Bar_data!$A$3:$A$140,FALSE),2)</f>
        <v>Trust008</v>
      </c>
      <c r="I1100" t="str">
        <f>INDEX(TrustCAHUB_map!$A$2:$D$139,MATCH($C1100,TrustCAHUB_map!$A$2:$A$139,FALSE),3)</f>
        <v>Somerset, Wiltshire, Avon and Gloucester</v>
      </c>
      <c r="J1100" t="str">
        <f>INDEX(TrustCAHUB_map!$A$2:$D$139,MATCH($C1100,TrustCAHUB_map!$A$2:$A$139,FALSE),4)</f>
        <v>South West</v>
      </c>
    </row>
    <row r="1101" spans="1:10" x14ac:dyDescent="0.3">
      <c r="A1101" t="str">
        <f t="shared" si="17"/>
        <v>'RA72016Palliative50-69'</v>
      </c>
      <c r="B1101">
        <v>2016</v>
      </c>
      <c r="C1101" t="s">
        <v>171</v>
      </c>
      <c r="D1101" t="s">
        <v>8</v>
      </c>
      <c r="E1101" t="s">
        <v>627</v>
      </c>
      <c r="F1101">
        <v>414</v>
      </c>
      <c r="G1101">
        <v>41</v>
      </c>
      <c r="H1101" t="str">
        <f>INDEX(Bar_data!$A$3:$B$140,MATCH(C1101,Bar_data!$A$3:$A$140,FALSE),2)</f>
        <v>Trust008</v>
      </c>
      <c r="I1101" t="str">
        <f>INDEX(TrustCAHUB_map!$A$2:$D$139,MATCH($C1101,TrustCAHUB_map!$A$2:$A$139,FALSE),3)</f>
        <v>Somerset, Wiltshire, Avon and Gloucester</v>
      </c>
      <c r="J1101" t="str">
        <f>INDEX(TrustCAHUB_map!$A$2:$D$139,MATCH($C1101,TrustCAHUB_map!$A$2:$A$139,FALSE),4)</f>
        <v>South West</v>
      </c>
    </row>
    <row r="1102" spans="1:10" x14ac:dyDescent="0.3">
      <c r="A1102" t="str">
        <f t="shared" si="17"/>
        <v>'RA72016Curative50-69'</v>
      </c>
      <c r="B1102">
        <v>2016</v>
      </c>
      <c r="C1102" t="s">
        <v>171</v>
      </c>
      <c r="D1102" t="s">
        <v>7</v>
      </c>
      <c r="E1102" t="s">
        <v>627</v>
      </c>
      <c r="F1102">
        <v>519</v>
      </c>
      <c r="G1102">
        <v>5</v>
      </c>
      <c r="H1102" t="str">
        <f>INDEX(Bar_data!$A$3:$B$140,MATCH(C1102,Bar_data!$A$3:$A$140,FALSE),2)</f>
        <v>Trust008</v>
      </c>
      <c r="I1102" t="str">
        <f>INDEX(TrustCAHUB_map!$A$2:$D$139,MATCH($C1102,TrustCAHUB_map!$A$2:$A$139,FALSE),3)</f>
        <v>Somerset, Wiltshire, Avon and Gloucester</v>
      </c>
      <c r="J1102" t="str">
        <f>INDEX(TrustCAHUB_map!$A$2:$D$139,MATCH($C1102,TrustCAHUB_map!$A$2:$A$139,FALSE),4)</f>
        <v>South West</v>
      </c>
    </row>
    <row r="1103" spans="1:10" x14ac:dyDescent="0.3">
      <c r="A1103" t="str">
        <f t="shared" si="17"/>
        <v>'RA72016Not assigned70+'</v>
      </c>
      <c r="B1103">
        <v>2016</v>
      </c>
      <c r="C1103" t="s">
        <v>171</v>
      </c>
      <c r="D1103" t="s">
        <v>477</v>
      </c>
      <c r="E1103" t="s">
        <v>628</v>
      </c>
      <c r="F1103">
        <v>6</v>
      </c>
      <c r="G1103">
        <v>2</v>
      </c>
      <c r="H1103" t="str">
        <f>INDEX(Bar_data!$A$3:$B$140,MATCH(C1103,Bar_data!$A$3:$A$140,FALSE),2)</f>
        <v>Trust008</v>
      </c>
      <c r="I1103" t="str">
        <f>INDEX(TrustCAHUB_map!$A$2:$D$139,MATCH($C1103,TrustCAHUB_map!$A$2:$A$139,FALSE),3)</f>
        <v>Somerset, Wiltshire, Avon and Gloucester</v>
      </c>
      <c r="J1103" t="str">
        <f>INDEX(TrustCAHUB_map!$A$2:$D$139,MATCH($C1103,TrustCAHUB_map!$A$2:$A$139,FALSE),4)</f>
        <v>South West</v>
      </c>
    </row>
    <row r="1104" spans="1:10" x14ac:dyDescent="0.3">
      <c r="A1104" t="str">
        <f t="shared" si="17"/>
        <v>'RA72016Palliative70+'</v>
      </c>
      <c r="B1104">
        <v>2016</v>
      </c>
      <c r="C1104" t="s">
        <v>171</v>
      </c>
      <c r="D1104" t="s">
        <v>8</v>
      </c>
      <c r="E1104" t="s">
        <v>628</v>
      </c>
      <c r="F1104">
        <v>370</v>
      </c>
      <c r="G1104">
        <v>35</v>
      </c>
      <c r="H1104" t="str">
        <f>INDEX(Bar_data!$A$3:$B$140,MATCH(C1104,Bar_data!$A$3:$A$140,FALSE),2)</f>
        <v>Trust008</v>
      </c>
      <c r="I1104" t="str">
        <f>INDEX(TrustCAHUB_map!$A$2:$D$139,MATCH($C1104,TrustCAHUB_map!$A$2:$A$139,FALSE),3)</f>
        <v>Somerset, Wiltshire, Avon and Gloucester</v>
      </c>
      <c r="J1104" t="str">
        <f>INDEX(TrustCAHUB_map!$A$2:$D$139,MATCH($C1104,TrustCAHUB_map!$A$2:$A$139,FALSE),4)</f>
        <v>South West</v>
      </c>
    </row>
    <row r="1105" spans="1:10" x14ac:dyDescent="0.3">
      <c r="A1105" t="str">
        <f t="shared" si="17"/>
        <v>'RA72016Curative70+'</v>
      </c>
      <c r="B1105">
        <v>2016</v>
      </c>
      <c r="C1105" t="s">
        <v>171</v>
      </c>
      <c r="D1105" t="s">
        <v>7</v>
      </c>
      <c r="E1105" t="s">
        <v>628</v>
      </c>
      <c r="F1105">
        <v>231</v>
      </c>
      <c r="G1105">
        <v>10</v>
      </c>
      <c r="H1105" t="str">
        <f>INDEX(Bar_data!$A$3:$B$140,MATCH(C1105,Bar_data!$A$3:$A$140,FALSE),2)</f>
        <v>Trust008</v>
      </c>
      <c r="I1105" t="str">
        <f>INDEX(TrustCAHUB_map!$A$2:$D$139,MATCH($C1105,TrustCAHUB_map!$A$2:$A$139,FALSE),3)</f>
        <v>Somerset, Wiltshire, Avon and Gloucester</v>
      </c>
      <c r="J1105" t="str">
        <f>INDEX(TrustCAHUB_map!$A$2:$D$139,MATCH($C1105,TrustCAHUB_map!$A$2:$A$139,FALSE),4)</f>
        <v>South West</v>
      </c>
    </row>
    <row r="1106" spans="1:10" x14ac:dyDescent="0.3">
      <c r="A1106" t="str">
        <f t="shared" si="17"/>
        <v>'RA92016Curative18-49'</v>
      </c>
      <c r="B1106">
        <v>2016</v>
      </c>
      <c r="C1106" t="s">
        <v>172</v>
      </c>
      <c r="D1106" t="s">
        <v>7</v>
      </c>
      <c r="E1106" t="s">
        <v>153</v>
      </c>
      <c r="F1106">
        <v>55</v>
      </c>
      <c r="G1106">
        <v>0</v>
      </c>
      <c r="H1106" t="str">
        <f>INDEX(Bar_data!$A$3:$B$140,MATCH(C1106,Bar_data!$A$3:$A$140,FALSE),2)</f>
        <v>Trust009</v>
      </c>
      <c r="I1106" t="str">
        <f>INDEX(TrustCAHUB_map!$A$2:$D$139,MATCH($C1106,TrustCAHUB_map!$A$2:$A$139,FALSE),3)</f>
        <v>Peninsula</v>
      </c>
      <c r="J1106" t="str">
        <f>INDEX(TrustCAHUB_map!$A$2:$D$139,MATCH($C1106,TrustCAHUB_map!$A$2:$A$139,FALSE),4)</f>
        <v>South West</v>
      </c>
    </row>
    <row r="1107" spans="1:10" x14ac:dyDescent="0.3">
      <c r="A1107" t="str">
        <f t="shared" si="17"/>
        <v>'RA92016Palliative18-49'</v>
      </c>
      <c r="B1107">
        <v>2016</v>
      </c>
      <c r="C1107" t="s">
        <v>172</v>
      </c>
      <c r="D1107" t="s">
        <v>8</v>
      </c>
      <c r="E1107" t="s">
        <v>153</v>
      </c>
      <c r="F1107">
        <v>20</v>
      </c>
      <c r="G1107">
        <v>2</v>
      </c>
      <c r="H1107" t="str">
        <f>INDEX(Bar_data!$A$3:$B$140,MATCH(C1107,Bar_data!$A$3:$A$140,FALSE),2)</f>
        <v>Trust009</v>
      </c>
      <c r="I1107" t="str">
        <f>INDEX(TrustCAHUB_map!$A$2:$D$139,MATCH($C1107,TrustCAHUB_map!$A$2:$A$139,FALSE),3)</f>
        <v>Peninsula</v>
      </c>
      <c r="J1107" t="str">
        <f>INDEX(TrustCAHUB_map!$A$2:$D$139,MATCH($C1107,TrustCAHUB_map!$A$2:$A$139,FALSE),4)</f>
        <v>South West</v>
      </c>
    </row>
    <row r="1108" spans="1:10" x14ac:dyDescent="0.3">
      <c r="A1108" t="str">
        <f t="shared" si="17"/>
        <v>'RA92016Palliative50-69'</v>
      </c>
      <c r="B1108">
        <v>2016</v>
      </c>
      <c r="C1108" t="s">
        <v>172</v>
      </c>
      <c r="D1108" t="s">
        <v>8</v>
      </c>
      <c r="E1108" t="s">
        <v>627</v>
      </c>
      <c r="F1108">
        <v>194</v>
      </c>
      <c r="G1108">
        <v>9</v>
      </c>
      <c r="H1108" t="str">
        <f>INDEX(Bar_data!$A$3:$B$140,MATCH(C1108,Bar_data!$A$3:$A$140,FALSE),2)</f>
        <v>Trust009</v>
      </c>
      <c r="I1108" t="str">
        <f>INDEX(TrustCAHUB_map!$A$2:$D$139,MATCH($C1108,TrustCAHUB_map!$A$2:$A$139,FALSE),3)</f>
        <v>Peninsula</v>
      </c>
      <c r="J1108" t="str">
        <f>INDEX(TrustCAHUB_map!$A$2:$D$139,MATCH($C1108,TrustCAHUB_map!$A$2:$A$139,FALSE),4)</f>
        <v>South West</v>
      </c>
    </row>
    <row r="1109" spans="1:10" x14ac:dyDescent="0.3">
      <c r="A1109" t="str">
        <f t="shared" si="17"/>
        <v>'RA92016Curative50-69'</v>
      </c>
      <c r="B1109">
        <v>2016</v>
      </c>
      <c r="C1109" t="s">
        <v>172</v>
      </c>
      <c r="D1109" t="s">
        <v>7</v>
      </c>
      <c r="E1109" t="s">
        <v>627</v>
      </c>
      <c r="F1109">
        <v>165</v>
      </c>
      <c r="G1109">
        <v>0</v>
      </c>
      <c r="H1109" t="str">
        <f>INDEX(Bar_data!$A$3:$B$140,MATCH(C1109,Bar_data!$A$3:$A$140,FALSE),2)</f>
        <v>Trust009</v>
      </c>
      <c r="I1109" t="str">
        <f>INDEX(TrustCAHUB_map!$A$2:$D$139,MATCH($C1109,TrustCAHUB_map!$A$2:$A$139,FALSE),3)</f>
        <v>Peninsula</v>
      </c>
      <c r="J1109" t="str">
        <f>INDEX(TrustCAHUB_map!$A$2:$D$139,MATCH($C1109,TrustCAHUB_map!$A$2:$A$139,FALSE),4)</f>
        <v>South West</v>
      </c>
    </row>
    <row r="1110" spans="1:10" x14ac:dyDescent="0.3">
      <c r="A1110" t="str">
        <f t="shared" si="17"/>
        <v>'RA92016Not assigned70+'</v>
      </c>
      <c r="B1110">
        <v>2016</v>
      </c>
      <c r="C1110" t="s">
        <v>172</v>
      </c>
      <c r="D1110" t="s">
        <v>477</v>
      </c>
      <c r="E1110" t="s">
        <v>628</v>
      </c>
      <c r="F1110">
        <v>2</v>
      </c>
      <c r="G1110">
        <v>0</v>
      </c>
      <c r="H1110" t="str">
        <f>INDEX(Bar_data!$A$3:$B$140,MATCH(C1110,Bar_data!$A$3:$A$140,FALSE),2)</f>
        <v>Trust009</v>
      </c>
      <c r="I1110" t="str">
        <f>INDEX(TrustCAHUB_map!$A$2:$D$139,MATCH($C1110,TrustCAHUB_map!$A$2:$A$139,FALSE),3)</f>
        <v>Peninsula</v>
      </c>
      <c r="J1110" t="str">
        <f>INDEX(TrustCAHUB_map!$A$2:$D$139,MATCH($C1110,TrustCAHUB_map!$A$2:$A$139,FALSE),4)</f>
        <v>South West</v>
      </c>
    </row>
    <row r="1111" spans="1:10" x14ac:dyDescent="0.3">
      <c r="A1111" t="str">
        <f t="shared" si="17"/>
        <v>'RA92016Curative70+'</v>
      </c>
      <c r="B1111">
        <v>2016</v>
      </c>
      <c r="C1111" t="s">
        <v>172</v>
      </c>
      <c r="D1111" t="s">
        <v>7</v>
      </c>
      <c r="E1111" t="s">
        <v>628</v>
      </c>
      <c r="F1111">
        <v>106</v>
      </c>
      <c r="G1111">
        <v>1</v>
      </c>
      <c r="H1111" t="str">
        <f>INDEX(Bar_data!$A$3:$B$140,MATCH(C1111,Bar_data!$A$3:$A$140,FALSE),2)</f>
        <v>Trust009</v>
      </c>
      <c r="I1111" t="str">
        <f>INDEX(TrustCAHUB_map!$A$2:$D$139,MATCH($C1111,TrustCAHUB_map!$A$2:$A$139,FALSE),3)</f>
        <v>Peninsula</v>
      </c>
      <c r="J1111" t="str">
        <f>INDEX(TrustCAHUB_map!$A$2:$D$139,MATCH($C1111,TrustCAHUB_map!$A$2:$A$139,FALSE),4)</f>
        <v>South West</v>
      </c>
    </row>
    <row r="1112" spans="1:10" x14ac:dyDescent="0.3">
      <c r="A1112" t="str">
        <f t="shared" si="17"/>
        <v>'RA92016Palliative70+'</v>
      </c>
      <c r="B1112">
        <v>2016</v>
      </c>
      <c r="C1112" t="s">
        <v>172</v>
      </c>
      <c r="D1112" t="s">
        <v>8</v>
      </c>
      <c r="E1112" t="s">
        <v>628</v>
      </c>
      <c r="F1112">
        <v>192</v>
      </c>
      <c r="G1112">
        <v>11</v>
      </c>
      <c r="H1112" t="str">
        <f>INDEX(Bar_data!$A$3:$B$140,MATCH(C1112,Bar_data!$A$3:$A$140,FALSE),2)</f>
        <v>Trust009</v>
      </c>
      <c r="I1112" t="str">
        <f>INDEX(TrustCAHUB_map!$A$2:$D$139,MATCH($C1112,TrustCAHUB_map!$A$2:$A$139,FALSE),3)</f>
        <v>Peninsula</v>
      </c>
      <c r="J1112" t="str">
        <f>INDEX(TrustCAHUB_map!$A$2:$D$139,MATCH($C1112,TrustCAHUB_map!$A$2:$A$139,FALSE),4)</f>
        <v>South West</v>
      </c>
    </row>
    <row r="1113" spans="1:10" x14ac:dyDescent="0.3">
      <c r="A1113" t="str">
        <f t="shared" si="17"/>
        <v>'RAE2016Not assigned18-49'</v>
      </c>
      <c r="B1113">
        <v>2016</v>
      </c>
      <c r="C1113" t="s">
        <v>173</v>
      </c>
      <c r="D1113" t="s">
        <v>477</v>
      </c>
      <c r="E1113" t="s">
        <v>153</v>
      </c>
      <c r="F1113">
        <v>17</v>
      </c>
      <c r="G1113">
        <v>1</v>
      </c>
      <c r="H1113" t="str">
        <f>INDEX(Bar_data!$A$3:$B$140,MATCH(C1113,Bar_data!$A$3:$A$140,FALSE),2)</f>
        <v>Trust010</v>
      </c>
      <c r="I1113" t="str">
        <f>INDEX(TrustCAHUB_map!$A$2:$D$139,MATCH($C1113,TrustCAHUB_map!$A$2:$A$139,FALSE),3)</f>
        <v>West Yorkshire</v>
      </c>
      <c r="J1113" t="str">
        <f>INDEX(TrustCAHUB_map!$A$2:$D$139,MATCH($C1113,TrustCAHUB_map!$A$2:$A$139,FALSE),4)</f>
        <v>Yorkshire and Humber</v>
      </c>
    </row>
    <row r="1114" spans="1:10" x14ac:dyDescent="0.3">
      <c r="A1114" t="str">
        <f t="shared" si="17"/>
        <v>'RAE2016Palliative18-49'</v>
      </c>
      <c r="B1114">
        <v>2016</v>
      </c>
      <c r="C1114" t="s">
        <v>173</v>
      </c>
      <c r="D1114" t="s">
        <v>8</v>
      </c>
      <c r="E1114" t="s">
        <v>153</v>
      </c>
      <c r="F1114">
        <v>40</v>
      </c>
      <c r="G1114">
        <v>1</v>
      </c>
      <c r="H1114" t="str">
        <f>INDEX(Bar_data!$A$3:$B$140,MATCH(C1114,Bar_data!$A$3:$A$140,FALSE),2)</f>
        <v>Trust010</v>
      </c>
      <c r="I1114" t="str">
        <f>INDEX(TrustCAHUB_map!$A$2:$D$139,MATCH($C1114,TrustCAHUB_map!$A$2:$A$139,FALSE),3)</f>
        <v>West Yorkshire</v>
      </c>
      <c r="J1114" t="str">
        <f>INDEX(TrustCAHUB_map!$A$2:$D$139,MATCH($C1114,TrustCAHUB_map!$A$2:$A$139,FALSE),4)</f>
        <v>Yorkshire and Humber</v>
      </c>
    </row>
    <row r="1115" spans="1:10" x14ac:dyDescent="0.3">
      <c r="A1115" t="str">
        <f t="shared" si="17"/>
        <v>'RAE2016Curative18-49'</v>
      </c>
      <c r="B1115">
        <v>2016</v>
      </c>
      <c r="C1115" t="s">
        <v>173</v>
      </c>
      <c r="D1115" t="s">
        <v>7</v>
      </c>
      <c r="E1115" t="s">
        <v>153</v>
      </c>
      <c r="F1115">
        <v>64</v>
      </c>
      <c r="G1115">
        <v>0</v>
      </c>
      <c r="H1115" t="str">
        <f>INDEX(Bar_data!$A$3:$B$140,MATCH(C1115,Bar_data!$A$3:$A$140,FALSE),2)</f>
        <v>Trust010</v>
      </c>
      <c r="I1115" t="str">
        <f>INDEX(TrustCAHUB_map!$A$2:$D$139,MATCH($C1115,TrustCAHUB_map!$A$2:$A$139,FALSE),3)</f>
        <v>West Yorkshire</v>
      </c>
      <c r="J1115" t="str">
        <f>INDEX(TrustCAHUB_map!$A$2:$D$139,MATCH($C1115,TrustCAHUB_map!$A$2:$A$139,FALSE),4)</f>
        <v>Yorkshire and Humber</v>
      </c>
    </row>
    <row r="1116" spans="1:10" x14ac:dyDescent="0.3">
      <c r="A1116" t="str">
        <f t="shared" si="17"/>
        <v>'RAE2016Not assigned50-69'</v>
      </c>
      <c r="B1116">
        <v>2016</v>
      </c>
      <c r="C1116" t="s">
        <v>173</v>
      </c>
      <c r="D1116" t="s">
        <v>477</v>
      </c>
      <c r="E1116" t="s">
        <v>627</v>
      </c>
      <c r="F1116">
        <v>29</v>
      </c>
      <c r="G1116">
        <v>2</v>
      </c>
      <c r="H1116" t="str">
        <f>INDEX(Bar_data!$A$3:$B$140,MATCH(C1116,Bar_data!$A$3:$A$140,FALSE),2)</f>
        <v>Trust010</v>
      </c>
      <c r="I1116" t="str">
        <f>INDEX(TrustCAHUB_map!$A$2:$D$139,MATCH($C1116,TrustCAHUB_map!$A$2:$A$139,FALSE),3)</f>
        <v>West Yorkshire</v>
      </c>
      <c r="J1116" t="str">
        <f>INDEX(TrustCAHUB_map!$A$2:$D$139,MATCH($C1116,TrustCAHUB_map!$A$2:$A$139,FALSE),4)</f>
        <v>Yorkshire and Humber</v>
      </c>
    </row>
    <row r="1117" spans="1:10" x14ac:dyDescent="0.3">
      <c r="A1117" t="str">
        <f t="shared" si="17"/>
        <v>'RAE2016Palliative50-69'</v>
      </c>
      <c r="B1117">
        <v>2016</v>
      </c>
      <c r="C1117" t="s">
        <v>173</v>
      </c>
      <c r="D1117" t="s">
        <v>8</v>
      </c>
      <c r="E1117" t="s">
        <v>627</v>
      </c>
      <c r="F1117">
        <v>146</v>
      </c>
      <c r="G1117">
        <v>4</v>
      </c>
      <c r="H1117" t="str">
        <f>INDEX(Bar_data!$A$3:$B$140,MATCH(C1117,Bar_data!$A$3:$A$140,FALSE),2)</f>
        <v>Trust010</v>
      </c>
      <c r="I1117" t="str">
        <f>INDEX(TrustCAHUB_map!$A$2:$D$139,MATCH($C1117,TrustCAHUB_map!$A$2:$A$139,FALSE),3)</f>
        <v>West Yorkshire</v>
      </c>
      <c r="J1117" t="str">
        <f>INDEX(TrustCAHUB_map!$A$2:$D$139,MATCH($C1117,TrustCAHUB_map!$A$2:$A$139,FALSE),4)</f>
        <v>Yorkshire and Humber</v>
      </c>
    </row>
    <row r="1118" spans="1:10" x14ac:dyDescent="0.3">
      <c r="A1118" t="str">
        <f t="shared" si="17"/>
        <v>'RAE2016Curative50-69'</v>
      </c>
      <c r="B1118">
        <v>2016</v>
      </c>
      <c r="C1118" t="s">
        <v>173</v>
      </c>
      <c r="D1118" t="s">
        <v>7</v>
      </c>
      <c r="E1118" t="s">
        <v>627</v>
      </c>
      <c r="F1118">
        <v>162</v>
      </c>
      <c r="G1118">
        <v>2</v>
      </c>
      <c r="H1118" t="str">
        <f>INDEX(Bar_data!$A$3:$B$140,MATCH(C1118,Bar_data!$A$3:$A$140,FALSE),2)</f>
        <v>Trust010</v>
      </c>
      <c r="I1118" t="str">
        <f>INDEX(TrustCAHUB_map!$A$2:$D$139,MATCH($C1118,TrustCAHUB_map!$A$2:$A$139,FALSE),3)</f>
        <v>West Yorkshire</v>
      </c>
      <c r="J1118" t="str">
        <f>INDEX(TrustCAHUB_map!$A$2:$D$139,MATCH($C1118,TrustCAHUB_map!$A$2:$A$139,FALSE),4)</f>
        <v>Yorkshire and Humber</v>
      </c>
    </row>
    <row r="1119" spans="1:10" x14ac:dyDescent="0.3">
      <c r="A1119" t="str">
        <f t="shared" si="17"/>
        <v>'RAE2016Not assigned70+'</v>
      </c>
      <c r="B1119">
        <v>2016</v>
      </c>
      <c r="C1119" t="s">
        <v>173</v>
      </c>
      <c r="D1119" t="s">
        <v>477</v>
      </c>
      <c r="E1119" t="s">
        <v>628</v>
      </c>
      <c r="F1119">
        <v>25</v>
      </c>
      <c r="G1119">
        <v>2</v>
      </c>
      <c r="H1119" t="str">
        <f>INDEX(Bar_data!$A$3:$B$140,MATCH(C1119,Bar_data!$A$3:$A$140,FALSE),2)</f>
        <v>Trust010</v>
      </c>
      <c r="I1119" t="str">
        <f>INDEX(TrustCAHUB_map!$A$2:$D$139,MATCH($C1119,TrustCAHUB_map!$A$2:$A$139,FALSE),3)</f>
        <v>West Yorkshire</v>
      </c>
      <c r="J1119" t="str">
        <f>INDEX(TrustCAHUB_map!$A$2:$D$139,MATCH($C1119,TrustCAHUB_map!$A$2:$A$139,FALSE),4)</f>
        <v>Yorkshire and Humber</v>
      </c>
    </row>
    <row r="1120" spans="1:10" x14ac:dyDescent="0.3">
      <c r="A1120" t="str">
        <f t="shared" si="17"/>
        <v>'RAE2016Palliative70+'</v>
      </c>
      <c r="B1120">
        <v>2016</v>
      </c>
      <c r="C1120" t="s">
        <v>173</v>
      </c>
      <c r="D1120" t="s">
        <v>8</v>
      </c>
      <c r="E1120" t="s">
        <v>628</v>
      </c>
      <c r="F1120">
        <v>87</v>
      </c>
      <c r="G1120">
        <v>5</v>
      </c>
      <c r="H1120" t="str">
        <f>INDEX(Bar_data!$A$3:$B$140,MATCH(C1120,Bar_data!$A$3:$A$140,FALSE),2)</f>
        <v>Trust010</v>
      </c>
      <c r="I1120" t="str">
        <f>INDEX(TrustCAHUB_map!$A$2:$D$139,MATCH($C1120,TrustCAHUB_map!$A$2:$A$139,FALSE),3)</f>
        <v>West Yorkshire</v>
      </c>
      <c r="J1120" t="str">
        <f>INDEX(TrustCAHUB_map!$A$2:$D$139,MATCH($C1120,TrustCAHUB_map!$A$2:$A$139,FALSE),4)</f>
        <v>Yorkshire and Humber</v>
      </c>
    </row>
    <row r="1121" spans="1:10" x14ac:dyDescent="0.3">
      <c r="A1121" t="str">
        <f t="shared" si="17"/>
        <v>'RAE2016Curative70+'</v>
      </c>
      <c r="B1121">
        <v>2016</v>
      </c>
      <c r="C1121" t="s">
        <v>173</v>
      </c>
      <c r="D1121" t="s">
        <v>7</v>
      </c>
      <c r="E1121" t="s">
        <v>628</v>
      </c>
      <c r="F1121">
        <v>46</v>
      </c>
      <c r="G1121">
        <v>3</v>
      </c>
      <c r="H1121" t="str">
        <f>INDEX(Bar_data!$A$3:$B$140,MATCH(C1121,Bar_data!$A$3:$A$140,FALSE),2)</f>
        <v>Trust010</v>
      </c>
      <c r="I1121" t="str">
        <f>INDEX(TrustCAHUB_map!$A$2:$D$139,MATCH($C1121,TrustCAHUB_map!$A$2:$A$139,FALSE),3)</f>
        <v>West Yorkshire</v>
      </c>
      <c r="J1121" t="str">
        <f>INDEX(TrustCAHUB_map!$A$2:$D$139,MATCH($C1121,TrustCAHUB_map!$A$2:$A$139,FALSE),4)</f>
        <v>Yorkshire and Humber</v>
      </c>
    </row>
    <row r="1122" spans="1:10" x14ac:dyDescent="0.3">
      <c r="A1122" t="str">
        <f t="shared" si="17"/>
        <v>'RAJ2016Curative18-49'</v>
      </c>
      <c r="B1122">
        <v>2016</v>
      </c>
      <c r="C1122" t="s">
        <v>174</v>
      </c>
      <c r="D1122" t="s">
        <v>7</v>
      </c>
      <c r="E1122" t="s">
        <v>153</v>
      </c>
      <c r="F1122">
        <v>159</v>
      </c>
      <c r="G1122">
        <v>0</v>
      </c>
      <c r="H1122" t="str">
        <f>INDEX(Bar_data!$A$3:$B$140,MATCH(C1122,Bar_data!$A$3:$A$140,FALSE),2)</f>
        <v>Trust011</v>
      </c>
      <c r="I1122" t="str">
        <f>INDEX(TrustCAHUB_map!$A$2:$D$139,MATCH($C1122,TrustCAHUB_map!$A$2:$A$139,FALSE),3)</f>
        <v>East of England</v>
      </c>
      <c r="J1122" t="str">
        <f>INDEX(TrustCAHUB_map!$A$2:$D$139,MATCH($C1122,TrustCAHUB_map!$A$2:$A$139,FALSE),4)</f>
        <v>East of England</v>
      </c>
    </row>
    <row r="1123" spans="1:10" x14ac:dyDescent="0.3">
      <c r="A1123" t="str">
        <f t="shared" si="17"/>
        <v>'RAJ2016Palliative18-49'</v>
      </c>
      <c r="B1123">
        <v>2016</v>
      </c>
      <c r="C1123" t="s">
        <v>174</v>
      </c>
      <c r="D1123" t="s">
        <v>8</v>
      </c>
      <c r="E1123" t="s">
        <v>153</v>
      </c>
      <c r="F1123">
        <v>62</v>
      </c>
      <c r="G1123">
        <v>8</v>
      </c>
      <c r="H1123" t="str">
        <f>INDEX(Bar_data!$A$3:$B$140,MATCH(C1123,Bar_data!$A$3:$A$140,FALSE),2)</f>
        <v>Trust011</v>
      </c>
      <c r="I1123" t="str">
        <f>INDEX(TrustCAHUB_map!$A$2:$D$139,MATCH($C1123,TrustCAHUB_map!$A$2:$A$139,FALSE),3)</f>
        <v>East of England</v>
      </c>
      <c r="J1123" t="str">
        <f>INDEX(TrustCAHUB_map!$A$2:$D$139,MATCH($C1123,TrustCAHUB_map!$A$2:$A$139,FALSE),4)</f>
        <v>East of England</v>
      </c>
    </row>
    <row r="1124" spans="1:10" x14ac:dyDescent="0.3">
      <c r="A1124" t="str">
        <f t="shared" si="17"/>
        <v>'RAJ2016Curative50-69'</v>
      </c>
      <c r="B1124">
        <v>2016</v>
      </c>
      <c r="C1124" t="s">
        <v>174</v>
      </c>
      <c r="D1124" t="s">
        <v>7</v>
      </c>
      <c r="E1124" t="s">
        <v>627</v>
      </c>
      <c r="F1124">
        <v>344</v>
      </c>
      <c r="G1124">
        <v>5</v>
      </c>
      <c r="H1124" t="str">
        <f>INDEX(Bar_data!$A$3:$B$140,MATCH(C1124,Bar_data!$A$3:$A$140,FALSE),2)</f>
        <v>Trust011</v>
      </c>
      <c r="I1124" t="str">
        <f>INDEX(TrustCAHUB_map!$A$2:$D$139,MATCH($C1124,TrustCAHUB_map!$A$2:$A$139,FALSE),3)</f>
        <v>East of England</v>
      </c>
      <c r="J1124" t="str">
        <f>INDEX(TrustCAHUB_map!$A$2:$D$139,MATCH($C1124,TrustCAHUB_map!$A$2:$A$139,FALSE),4)</f>
        <v>East of England</v>
      </c>
    </row>
    <row r="1125" spans="1:10" x14ac:dyDescent="0.3">
      <c r="A1125" t="str">
        <f t="shared" si="17"/>
        <v>'RAJ2016Not assigned50-69'</v>
      </c>
      <c r="B1125">
        <v>2016</v>
      </c>
      <c r="C1125" t="s">
        <v>174</v>
      </c>
      <c r="D1125" t="s">
        <v>477</v>
      </c>
      <c r="E1125" t="s">
        <v>627</v>
      </c>
      <c r="F1125">
        <v>3</v>
      </c>
      <c r="G1125">
        <v>0</v>
      </c>
      <c r="H1125" t="str">
        <f>INDEX(Bar_data!$A$3:$B$140,MATCH(C1125,Bar_data!$A$3:$A$140,FALSE),2)</f>
        <v>Trust011</v>
      </c>
      <c r="I1125" t="str">
        <f>INDEX(TrustCAHUB_map!$A$2:$D$139,MATCH($C1125,TrustCAHUB_map!$A$2:$A$139,FALSE),3)</f>
        <v>East of England</v>
      </c>
      <c r="J1125" t="str">
        <f>INDEX(TrustCAHUB_map!$A$2:$D$139,MATCH($C1125,TrustCAHUB_map!$A$2:$A$139,FALSE),4)</f>
        <v>East of England</v>
      </c>
    </row>
    <row r="1126" spans="1:10" x14ac:dyDescent="0.3">
      <c r="A1126" t="str">
        <f t="shared" si="17"/>
        <v>'RAJ2016Palliative50-69'</v>
      </c>
      <c r="B1126">
        <v>2016</v>
      </c>
      <c r="C1126" t="s">
        <v>174</v>
      </c>
      <c r="D1126" t="s">
        <v>8</v>
      </c>
      <c r="E1126" t="s">
        <v>627</v>
      </c>
      <c r="F1126">
        <v>354</v>
      </c>
      <c r="G1126">
        <v>31</v>
      </c>
      <c r="H1126" t="str">
        <f>INDEX(Bar_data!$A$3:$B$140,MATCH(C1126,Bar_data!$A$3:$A$140,FALSE),2)</f>
        <v>Trust011</v>
      </c>
      <c r="I1126" t="str">
        <f>INDEX(TrustCAHUB_map!$A$2:$D$139,MATCH($C1126,TrustCAHUB_map!$A$2:$A$139,FALSE),3)</f>
        <v>East of England</v>
      </c>
      <c r="J1126" t="str">
        <f>INDEX(TrustCAHUB_map!$A$2:$D$139,MATCH($C1126,TrustCAHUB_map!$A$2:$A$139,FALSE),4)</f>
        <v>East of England</v>
      </c>
    </row>
    <row r="1127" spans="1:10" x14ac:dyDescent="0.3">
      <c r="A1127" t="str">
        <f t="shared" si="17"/>
        <v>'RAJ2016Palliative70+'</v>
      </c>
      <c r="B1127">
        <v>2016</v>
      </c>
      <c r="C1127" t="s">
        <v>174</v>
      </c>
      <c r="D1127" t="s">
        <v>8</v>
      </c>
      <c r="E1127" t="s">
        <v>628</v>
      </c>
      <c r="F1127">
        <v>358</v>
      </c>
      <c r="G1127">
        <v>27</v>
      </c>
      <c r="H1127" t="str">
        <f>INDEX(Bar_data!$A$3:$B$140,MATCH(C1127,Bar_data!$A$3:$A$140,FALSE),2)</f>
        <v>Trust011</v>
      </c>
      <c r="I1127" t="str">
        <f>INDEX(TrustCAHUB_map!$A$2:$D$139,MATCH($C1127,TrustCAHUB_map!$A$2:$A$139,FALSE),3)</f>
        <v>East of England</v>
      </c>
      <c r="J1127" t="str">
        <f>INDEX(TrustCAHUB_map!$A$2:$D$139,MATCH($C1127,TrustCAHUB_map!$A$2:$A$139,FALSE),4)</f>
        <v>East of England</v>
      </c>
    </row>
    <row r="1128" spans="1:10" x14ac:dyDescent="0.3">
      <c r="A1128" t="str">
        <f t="shared" si="17"/>
        <v>'RAJ2016Curative70+'</v>
      </c>
      <c r="B1128">
        <v>2016</v>
      </c>
      <c r="C1128" t="s">
        <v>174</v>
      </c>
      <c r="D1128" t="s">
        <v>7</v>
      </c>
      <c r="E1128" t="s">
        <v>628</v>
      </c>
      <c r="F1128">
        <v>155</v>
      </c>
      <c r="G1128">
        <v>5</v>
      </c>
      <c r="H1128" t="str">
        <f>INDEX(Bar_data!$A$3:$B$140,MATCH(C1128,Bar_data!$A$3:$A$140,FALSE),2)</f>
        <v>Trust011</v>
      </c>
      <c r="I1128" t="str">
        <f>INDEX(TrustCAHUB_map!$A$2:$D$139,MATCH($C1128,TrustCAHUB_map!$A$2:$A$139,FALSE),3)</f>
        <v>East of England</v>
      </c>
      <c r="J1128" t="str">
        <f>INDEX(TrustCAHUB_map!$A$2:$D$139,MATCH($C1128,TrustCAHUB_map!$A$2:$A$139,FALSE),4)</f>
        <v>East of England</v>
      </c>
    </row>
    <row r="1129" spans="1:10" x14ac:dyDescent="0.3">
      <c r="A1129" t="str">
        <f t="shared" si="17"/>
        <v>'RAJ2016Not assigned70+'</v>
      </c>
      <c r="B1129">
        <v>2016</v>
      </c>
      <c r="C1129" t="s">
        <v>174</v>
      </c>
      <c r="D1129" t="s">
        <v>477</v>
      </c>
      <c r="E1129" t="s">
        <v>628</v>
      </c>
      <c r="F1129">
        <v>1</v>
      </c>
      <c r="G1129">
        <v>1</v>
      </c>
      <c r="H1129" t="str">
        <f>INDEX(Bar_data!$A$3:$B$140,MATCH(C1129,Bar_data!$A$3:$A$140,FALSE),2)</f>
        <v>Trust011</v>
      </c>
      <c r="I1129" t="str">
        <f>INDEX(TrustCAHUB_map!$A$2:$D$139,MATCH($C1129,TrustCAHUB_map!$A$2:$A$139,FALSE),3)</f>
        <v>East of England</v>
      </c>
      <c r="J1129" t="str">
        <f>INDEX(TrustCAHUB_map!$A$2:$D$139,MATCH($C1129,TrustCAHUB_map!$A$2:$A$139,FALSE),4)</f>
        <v>East of England</v>
      </c>
    </row>
    <row r="1130" spans="1:10" x14ac:dyDescent="0.3">
      <c r="A1130" t="str">
        <f t="shared" si="17"/>
        <v>'RAL2016Curative18-49'</v>
      </c>
      <c r="B1130">
        <v>2016</v>
      </c>
      <c r="C1130" t="s">
        <v>175</v>
      </c>
      <c r="D1130" t="s">
        <v>7</v>
      </c>
      <c r="E1130" t="s">
        <v>153</v>
      </c>
      <c r="F1130">
        <v>97</v>
      </c>
      <c r="G1130">
        <v>0</v>
      </c>
      <c r="H1130" t="str">
        <f>INDEX(Bar_data!$A$3:$B$140,MATCH(C1130,Bar_data!$A$3:$A$140,FALSE),2)</f>
        <v>Trust012</v>
      </c>
      <c r="I1130" t="str">
        <f>INDEX(TrustCAHUB_map!$A$2:$D$139,MATCH($C1130,TrustCAHUB_map!$A$2:$A$139,FALSE),3)</f>
        <v>North Central and North East London</v>
      </c>
      <c r="J1130" t="str">
        <f>INDEX(TrustCAHUB_map!$A$2:$D$139,MATCH($C1130,TrustCAHUB_map!$A$2:$A$139,FALSE),4)</f>
        <v>London</v>
      </c>
    </row>
    <row r="1131" spans="1:10" x14ac:dyDescent="0.3">
      <c r="A1131" t="str">
        <f t="shared" si="17"/>
        <v>'RAL2016Palliative18-49'</v>
      </c>
      <c r="B1131">
        <v>2016</v>
      </c>
      <c r="C1131" t="s">
        <v>175</v>
      </c>
      <c r="D1131" t="s">
        <v>8</v>
      </c>
      <c r="E1131" t="s">
        <v>153</v>
      </c>
      <c r="F1131">
        <v>63</v>
      </c>
      <c r="G1131">
        <v>4</v>
      </c>
      <c r="H1131" t="str">
        <f>INDEX(Bar_data!$A$3:$B$140,MATCH(C1131,Bar_data!$A$3:$A$140,FALSE),2)</f>
        <v>Trust012</v>
      </c>
      <c r="I1131" t="str">
        <f>INDEX(TrustCAHUB_map!$A$2:$D$139,MATCH($C1131,TrustCAHUB_map!$A$2:$A$139,FALSE),3)</f>
        <v>North Central and North East London</v>
      </c>
      <c r="J1131" t="str">
        <f>INDEX(TrustCAHUB_map!$A$2:$D$139,MATCH($C1131,TrustCAHUB_map!$A$2:$A$139,FALSE),4)</f>
        <v>London</v>
      </c>
    </row>
    <row r="1132" spans="1:10" x14ac:dyDescent="0.3">
      <c r="A1132" t="str">
        <f t="shared" si="17"/>
        <v>'RAL2016Palliative50-69'</v>
      </c>
      <c r="B1132">
        <v>2016</v>
      </c>
      <c r="C1132" t="s">
        <v>175</v>
      </c>
      <c r="D1132" t="s">
        <v>8</v>
      </c>
      <c r="E1132" t="s">
        <v>627</v>
      </c>
      <c r="F1132">
        <v>289</v>
      </c>
      <c r="G1132">
        <v>15</v>
      </c>
      <c r="H1132" t="str">
        <f>INDEX(Bar_data!$A$3:$B$140,MATCH(C1132,Bar_data!$A$3:$A$140,FALSE),2)</f>
        <v>Trust012</v>
      </c>
      <c r="I1132" t="str">
        <f>INDEX(TrustCAHUB_map!$A$2:$D$139,MATCH($C1132,TrustCAHUB_map!$A$2:$A$139,FALSE),3)</f>
        <v>North Central and North East London</v>
      </c>
      <c r="J1132" t="str">
        <f>INDEX(TrustCAHUB_map!$A$2:$D$139,MATCH($C1132,TrustCAHUB_map!$A$2:$A$139,FALSE),4)</f>
        <v>London</v>
      </c>
    </row>
    <row r="1133" spans="1:10" x14ac:dyDescent="0.3">
      <c r="A1133" t="str">
        <f t="shared" si="17"/>
        <v>'RAL2016Not assigned50-69'</v>
      </c>
      <c r="B1133">
        <v>2016</v>
      </c>
      <c r="C1133" t="s">
        <v>175</v>
      </c>
      <c r="D1133" t="s">
        <v>477</v>
      </c>
      <c r="E1133" t="s">
        <v>627</v>
      </c>
      <c r="F1133">
        <v>2</v>
      </c>
      <c r="G1133">
        <v>1</v>
      </c>
      <c r="H1133" t="str">
        <f>INDEX(Bar_data!$A$3:$B$140,MATCH(C1133,Bar_data!$A$3:$A$140,FALSE),2)</f>
        <v>Trust012</v>
      </c>
      <c r="I1133" t="str">
        <f>INDEX(TrustCAHUB_map!$A$2:$D$139,MATCH($C1133,TrustCAHUB_map!$A$2:$A$139,FALSE),3)</f>
        <v>North Central and North East London</v>
      </c>
      <c r="J1133" t="str">
        <f>INDEX(TrustCAHUB_map!$A$2:$D$139,MATCH($C1133,TrustCAHUB_map!$A$2:$A$139,FALSE),4)</f>
        <v>London</v>
      </c>
    </row>
    <row r="1134" spans="1:10" x14ac:dyDescent="0.3">
      <c r="A1134" t="str">
        <f t="shared" si="17"/>
        <v>'RAL2016Curative50-69'</v>
      </c>
      <c r="B1134">
        <v>2016</v>
      </c>
      <c r="C1134" t="s">
        <v>175</v>
      </c>
      <c r="D1134" t="s">
        <v>7</v>
      </c>
      <c r="E1134" t="s">
        <v>627</v>
      </c>
      <c r="F1134">
        <v>182</v>
      </c>
      <c r="G1134">
        <v>2</v>
      </c>
      <c r="H1134" t="str">
        <f>INDEX(Bar_data!$A$3:$B$140,MATCH(C1134,Bar_data!$A$3:$A$140,FALSE),2)</f>
        <v>Trust012</v>
      </c>
      <c r="I1134" t="str">
        <f>INDEX(TrustCAHUB_map!$A$2:$D$139,MATCH($C1134,TrustCAHUB_map!$A$2:$A$139,FALSE),3)</f>
        <v>North Central and North East London</v>
      </c>
      <c r="J1134" t="str">
        <f>INDEX(TrustCAHUB_map!$A$2:$D$139,MATCH($C1134,TrustCAHUB_map!$A$2:$A$139,FALSE),4)</f>
        <v>London</v>
      </c>
    </row>
    <row r="1135" spans="1:10" x14ac:dyDescent="0.3">
      <c r="A1135" t="str">
        <f t="shared" si="17"/>
        <v>'RAL2016Not assigned70+'</v>
      </c>
      <c r="B1135">
        <v>2016</v>
      </c>
      <c r="C1135" t="s">
        <v>175</v>
      </c>
      <c r="D1135" t="s">
        <v>477</v>
      </c>
      <c r="E1135" t="s">
        <v>628</v>
      </c>
      <c r="F1135">
        <v>3</v>
      </c>
      <c r="G1135">
        <v>0</v>
      </c>
      <c r="H1135" t="str">
        <f>INDEX(Bar_data!$A$3:$B$140,MATCH(C1135,Bar_data!$A$3:$A$140,FALSE),2)</f>
        <v>Trust012</v>
      </c>
      <c r="I1135" t="str">
        <f>INDEX(TrustCAHUB_map!$A$2:$D$139,MATCH($C1135,TrustCAHUB_map!$A$2:$A$139,FALSE),3)</f>
        <v>North Central and North East London</v>
      </c>
      <c r="J1135" t="str">
        <f>INDEX(TrustCAHUB_map!$A$2:$D$139,MATCH($C1135,TrustCAHUB_map!$A$2:$A$139,FALSE),4)</f>
        <v>London</v>
      </c>
    </row>
    <row r="1136" spans="1:10" x14ac:dyDescent="0.3">
      <c r="A1136" t="str">
        <f t="shared" si="17"/>
        <v>'RAL2016Curative70+'</v>
      </c>
      <c r="B1136">
        <v>2016</v>
      </c>
      <c r="C1136" t="s">
        <v>175</v>
      </c>
      <c r="D1136" t="s">
        <v>7</v>
      </c>
      <c r="E1136" t="s">
        <v>628</v>
      </c>
      <c r="F1136">
        <v>107</v>
      </c>
      <c r="G1136">
        <v>1</v>
      </c>
      <c r="H1136" t="str">
        <f>INDEX(Bar_data!$A$3:$B$140,MATCH(C1136,Bar_data!$A$3:$A$140,FALSE),2)</f>
        <v>Trust012</v>
      </c>
      <c r="I1136" t="str">
        <f>INDEX(TrustCAHUB_map!$A$2:$D$139,MATCH($C1136,TrustCAHUB_map!$A$2:$A$139,FALSE),3)</f>
        <v>North Central and North East London</v>
      </c>
      <c r="J1136" t="str">
        <f>INDEX(TrustCAHUB_map!$A$2:$D$139,MATCH($C1136,TrustCAHUB_map!$A$2:$A$139,FALSE),4)</f>
        <v>London</v>
      </c>
    </row>
    <row r="1137" spans="1:10" x14ac:dyDescent="0.3">
      <c r="A1137" t="str">
        <f t="shared" si="17"/>
        <v>'RAL2016Palliative70+'</v>
      </c>
      <c r="B1137">
        <v>2016</v>
      </c>
      <c r="C1137" t="s">
        <v>175</v>
      </c>
      <c r="D1137" t="s">
        <v>8</v>
      </c>
      <c r="E1137" t="s">
        <v>628</v>
      </c>
      <c r="F1137">
        <v>265</v>
      </c>
      <c r="G1137">
        <v>19</v>
      </c>
      <c r="H1137" t="str">
        <f>INDEX(Bar_data!$A$3:$B$140,MATCH(C1137,Bar_data!$A$3:$A$140,FALSE),2)</f>
        <v>Trust012</v>
      </c>
      <c r="I1137" t="str">
        <f>INDEX(TrustCAHUB_map!$A$2:$D$139,MATCH($C1137,TrustCAHUB_map!$A$2:$A$139,FALSE),3)</f>
        <v>North Central and North East London</v>
      </c>
      <c r="J1137" t="str">
        <f>INDEX(TrustCAHUB_map!$A$2:$D$139,MATCH($C1137,TrustCAHUB_map!$A$2:$A$139,FALSE),4)</f>
        <v>London</v>
      </c>
    </row>
    <row r="1138" spans="1:10" x14ac:dyDescent="0.3">
      <c r="A1138" t="str">
        <f t="shared" si="17"/>
        <v>'RAP2016Palliative18-49'</v>
      </c>
      <c r="B1138">
        <v>2016</v>
      </c>
      <c r="C1138" t="s">
        <v>176</v>
      </c>
      <c r="D1138" t="s">
        <v>8</v>
      </c>
      <c r="E1138" t="s">
        <v>153</v>
      </c>
      <c r="F1138">
        <v>23</v>
      </c>
      <c r="G1138">
        <v>5</v>
      </c>
      <c r="H1138" t="str">
        <f>INDEX(Bar_data!$A$3:$B$140,MATCH(C1138,Bar_data!$A$3:$A$140,FALSE),2)</f>
        <v>Trust013</v>
      </c>
      <c r="I1138" t="str">
        <f>INDEX(TrustCAHUB_map!$A$2:$D$139,MATCH($C1138,TrustCAHUB_map!$A$2:$A$139,FALSE),3)</f>
        <v>North Central and North East London</v>
      </c>
      <c r="J1138" t="str">
        <f>INDEX(TrustCAHUB_map!$A$2:$D$139,MATCH($C1138,TrustCAHUB_map!$A$2:$A$139,FALSE),4)</f>
        <v>London</v>
      </c>
    </row>
    <row r="1139" spans="1:10" x14ac:dyDescent="0.3">
      <c r="A1139" t="str">
        <f t="shared" si="17"/>
        <v>'RAP2016Not assigned18-49'</v>
      </c>
      <c r="B1139">
        <v>2016</v>
      </c>
      <c r="C1139" t="s">
        <v>176</v>
      </c>
      <c r="D1139" t="s">
        <v>477</v>
      </c>
      <c r="E1139" t="s">
        <v>153</v>
      </c>
      <c r="F1139">
        <v>1</v>
      </c>
      <c r="G1139">
        <v>0</v>
      </c>
      <c r="H1139" t="str">
        <f>INDEX(Bar_data!$A$3:$B$140,MATCH(C1139,Bar_data!$A$3:$A$140,FALSE),2)</f>
        <v>Trust013</v>
      </c>
      <c r="I1139" t="str">
        <f>INDEX(TrustCAHUB_map!$A$2:$D$139,MATCH($C1139,TrustCAHUB_map!$A$2:$A$139,FALSE),3)</f>
        <v>North Central and North East London</v>
      </c>
      <c r="J1139" t="str">
        <f>INDEX(TrustCAHUB_map!$A$2:$D$139,MATCH($C1139,TrustCAHUB_map!$A$2:$A$139,FALSE),4)</f>
        <v>London</v>
      </c>
    </row>
    <row r="1140" spans="1:10" x14ac:dyDescent="0.3">
      <c r="A1140" t="str">
        <f t="shared" si="17"/>
        <v>'RAP2016Curative18-49'</v>
      </c>
      <c r="B1140">
        <v>2016</v>
      </c>
      <c r="C1140" t="s">
        <v>176</v>
      </c>
      <c r="D1140" t="s">
        <v>7</v>
      </c>
      <c r="E1140" t="s">
        <v>153</v>
      </c>
      <c r="F1140">
        <v>104</v>
      </c>
      <c r="G1140">
        <v>0</v>
      </c>
      <c r="H1140" t="str">
        <f>INDEX(Bar_data!$A$3:$B$140,MATCH(C1140,Bar_data!$A$3:$A$140,FALSE),2)</f>
        <v>Trust013</v>
      </c>
      <c r="I1140" t="str">
        <f>INDEX(TrustCAHUB_map!$A$2:$D$139,MATCH($C1140,TrustCAHUB_map!$A$2:$A$139,FALSE),3)</f>
        <v>North Central and North East London</v>
      </c>
      <c r="J1140" t="str">
        <f>INDEX(TrustCAHUB_map!$A$2:$D$139,MATCH($C1140,TrustCAHUB_map!$A$2:$A$139,FALSE),4)</f>
        <v>London</v>
      </c>
    </row>
    <row r="1141" spans="1:10" x14ac:dyDescent="0.3">
      <c r="A1141" t="str">
        <f t="shared" si="17"/>
        <v>'RAP2016Palliative50-69'</v>
      </c>
      <c r="B1141">
        <v>2016</v>
      </c>
      <c r="C1141" t="s">
        <v>176</v>
      </c>
      <c r="D1141" t="s">
        <v>8</v>
      </c>
      <c r="E1141" t="s">
        <v>627</v>
      </c>
      <c r="F1141">
        <v>124</v>
      </c>
      <c r="G1141">
        <v>12</v>
      </c>
      <c r="H1141" t="str">
        <f>INDEX(Bar_data!$A$3:$B$140,MATCH(C1141,Bar_data!$A$3:$A$140,FALSE),2)</f>
        <v>Trust013</v>
      </c>
      <c r="I1141" t="str">
        <f>INDEX(TrustCAHUB_map!$A$2:$D$139,MATCH($C1141,TrustCAHUB_map!$A$2:$A$139,FALSE),3)</f>
        <v>North Central and North East London</v>
      </c>
      <c r="J1141" t="str">
        <f>INDEX(TrustCAHUB_map!$A$2:$D$139,MATCH($C1141,TrustCAHUB_map!$A$2:$A$139,FALSE),4)</f>
        <v>London</v>
      </c>
    </row>
    <row r="1142" spans="1:10" x14ac:dyDescent="0.3">
      <c r="A1142" t="str">
        <f t="shared" si="17"/>
        <v>'RAP2016Not assigned50-69'</v>
      </c>
      <c r="B1142">
        <v>2016</v>
      </c>
      <c r="C1142" t="s">
        <v>176</v>
      </c>
      <c r="D1142" t="s">
        <v>477</v>
      </c>
      <c r="E1142" t="s">
        <v>627</v>
      </c>
      <c r="F1142">
        <v>4</v>
      </c>
      <c r="G1142">
        <v>0</v>
      </c>
      <c r="H1142" t="str">
        <f>INDEX(Bar_data!$A$3:$B$140,MATCH(C1142,Bar_data!$A$3:$A$140,FALSE),2)</f>
        <v>Trust013</v>
      </c>
      <c r="I1142" t="str">
        <f>INDEX(TrustCAHUB_map!$A$2:$D$139,MATCH($C1142,TrustCAHUB_map!$A$2:$A$139,FALSE),3)</f>
        <v>North Central and North East London</v>
      </c>
      <c r="J1142" t="str">
        <f>INDEX(TrustCAHUB_map!$A$2:$D$139,MATCH($C1142,TrustCAHUB_map!$A$2:$A$139,FALSE),4)</f>
        <v>London</v>
      </c>
    </row>
    <row r="1143" spans="1:10" x14ac:dyDescent="0.3">
      <c r="A1143" t="str">
        <f t="shared" si="17"/>
        <v>'RAP2016Curative50-69'</v>
      </c>
      <c r="B1143">
        <v>2016</v>
      </c>
      <c r="C1143" t="s">
        <v>176</v>
      </c>
      <c r="D1143" t="s">
        <v>7</v>
      </c>
      <c r="E1143" t="s">
        <v>627</v>
      </c>
      <c r="F1143">
        <v>159</v>
      </c>
      <c r="G1143">
        <v>3</v>
      </c>
      <c r="H1143" t="str">
        <f>INDEX(Bar_data!$A$3:$B$140,MATCH(C1143,Bar_data!$A$3:$A$140,FALSE),2)</f>
        <v>Trust013</v>
      </c>
      <c r="I1143" t="str">
        <f>INDEX(TrustCAHUB_map!$A$2:$D$139,MATCH($C1143,TrustCAHUB_map!$A$2:$A$139,FALSE),3)</f>
        <v>North Central and North East London</v>
      </c>
      <c r="J1143" t="str">
        <f>INDEX(TrustCAHUB_map!$A$2:$D$139,MATCH($C1143,TrustCAHUB_map!$A$2:$A$139,FALSE),4)</f>
        <v>London</v>
      </c>
    </row>
    <row r="1144" spans="1:10" x14ac:dyDescent="0.3">
      <c r="A1144" t="str">
        <f t="shared" si="17"/>
        <v>'RAP2016Curative70+'</v>
      </c>
      <c r="B1144">
        <v>2016</v>
      </c>
      <c r="C1144" t="s">
        <v>176</v>
      </c>
      <c r="D1144" t="s">
        <v>7</v>
      </c>
      <c r="E1144" t="s">
        <v>628</v>
      </c>
      <c r="F1144">
        <v>107</v>
      </c>
      <c r="G1144">
        <v>5</v>
      </c>
      <c r="H1144" t="str">
        <f>INDEX(Bar_data!$A$3:$B$140,MATCH(C1144,Bar_data!$A$3:$A$140,FALSE),2)</f>
        <v>Trust013</v>
      </c>
      <c r="I1144" t="str">
        <f>INDEX(TrustCAHUB_map!$A$2:$D$139,MATCH($C1144,TrustCAHUB_map!$A$2:$A$139,FALSE),3)</f>
        <v>North Central and North East London</v>
      </c>
      <c r="J1144" t="str">
        <f>INDEX(TrustCAHUB_map!$A$2:$D$139,MATCH($C1144,TrustCAHUB_map!$A$2:$A$139,FALSE),4)</f>
        <v>London</v>
      </c>
    </row>
    <row r="1145" spans="1:10" x14ac:dyDescent="0.3">
      <c r="A1145" t="str">
        <f t="shared" si="17"/>
        <v>'RAP2016Not assigned70+'</v>
      </c>
      <c r="B1145">
        <v>2016</v>
      </c>
      <c r="C1145" t="s">
        <v>176</v>
      </c>
      <c r="D1145" t="s">
        <v>477</v>
      </c>
      <c r="E1145" t="s">
        <v>628</v>
      </c>
      <c r="F1145">
        <v>4</v>
      </c>
      <c r="G1145">
        <v>0</v>
      </c>
      <c r="H1145" t="str">
        <f>INDEX(Bar_data!$A$3:$B$140,MATCH(C1145,Bar_data!$A$3:$A$140,FALSE),2)</f>
        <v>Trust013</v>
      </c>
      <c r="I1145" t="str">
        <f>INDEX(TrustCAHUB_map!$A$2:$D$139,MATCH($C1145,TrustCAHUB_map!$A$2:$A$139,FALSE),3)</f>
        <v>North Central and North East London</v>
      </c>
      <c r="J1145" t="str">
        <f>INDEX(TrustCAHUB_map!$A$2:$D$139,MATCH($C1145,TrustCAHUB_map!$A$2:$A$139,FALSE),4)</f>
        <v>London</v>
      </c>
    </row>
    <row r="1146" spans="1:10" x14ac:dyDescent="0.3">
      <c r="A1146" t="str">
        <f t="shared" si="17"/>
        <v>'RAP2016Palliative70+'</v>
      </c>
      <c r="B1146">
        <v>2016</v>
      </c>
      <c r="C1146" t="s">
        <v>176</v>
      </c>
      <c r="D1146" t="s">
        <v>8</v>
      </c>
      <c r="E1146" t="s">
        <v>628</v>
      </c>
      <c r="F1146">
        <v>129</v>
      </c>
      <c r="G1146">
        <v>9</v>
      </c>
      <c r="H1146" t="str">
        <f>INDEX(Bar_data!$A$3:$B$140,MATCH(C1146,Bar_data!$A$3:$A$140,FALSE),2)</f>
        <v>Trust013</v>
      </c>
      <c r="I1146" t="str">
        <f>INDEX(TrustCAHUB_map!$A$2:$D$139,MATCH($C1146,TrustCAHUB_map!$A$2:$A$139,FALSE),3)</f>
        <v>North Central and North East London</v>
      </c>
      <c r="J1146" t="str">
        <f>INDEX(TrustCAHUB_map!$A$2:$D$139,MATCH($C1146,TrustCAHUB_map!$A$2:$A$139,FALSE),4)</f>
        <v>London</v>
      </c>
    </row>
    <row r="1147" spans="1:10" x14ac:dyDescent="0.3">
      <c r="A1147" t="str">
        <f t="shared" si="17"/>
        <v>'RAS2016Curative18-49'</v>
      </c>
      <c r="B1147">
        <v>2016</v>
      </c>
      <c r="C1147" t="s">
        <v>177</v>
      </c>
      <c r="D1147" t="s">
        <v>7</v>
      </c>
      <c r="E1147" t="s">
        <v>153</v>
      </c>
      <c r="F1147">
        <v>3</v>
      </c>
      <c r="G1147">
        <v>0</v>
      </c>
      <c r="H1147" t="str">
        <f>INDEX(Bar_data!$A$3:$B$140,MATCH(C1147,Bar_data!$A$3:$A$140,FALSE),2)</f>
        <v>Trust014</v>
      </c>
      <c r="I1147" t="str">
        <f>INDEX(TrustCAHUB_map!$A$2:$D$139,MATCH($C1147,TrustCAHUB_map!$A$2:$A$139,FALSE),3)</f>
        <v>North West and South West London</v>
      </c>
      <c r="J1147" t="str">
        <f>INDEX(TrustCAHUB_map!$A$2:$D$139,MATCH($C1147,TrustCAHUB_map!$A$2:$A$139,FALSE),4)</f>
        <v>London</v>
      </c>
    </row>
    <row r="1148" spans="1:10" x14ac:dyDescent="0.3">
      <c r="A1148" t="str">
        <f t="shared" si="17"/>
        <v>'RAS2016Palliative18-49'</v>
      </c>
      <c r="B1148">
        <v>2016</v>
      </c>
      <c r="C1148" t="s">
        <v>177</v>
      </c>
      <c r="D1148" t="s">
        <v>8</v>
      </c>
      <c r="E1148" t="s">
        <v>153</v>
      </c>
      <c r="F1148">
        <v>1</v>
      </c>
      <c r="G1148">
        <v>0</v>
      </c>
      <c r="H1148" t="str">
        <f>INDEX(Bar_data!$A$3:$B$140,MATCH(C1148,Bar_data!$A$3:$A$140,FALSE),2)</f>
        <v>Trust014</v>
      </c>
      <c r="I1148" t="str">
        <f>INDEX(TrustCAHUB_map!$A$2:$D$139,MATCH($C1148,TrustCAHUB_map!$A$2:$A$139,FALSE),3)</f>
        <v>North West and South West London</v>
      </c>
      <c r="J1148" t="str">
        <f>INDEX(TrustCAHUB_map!$A$2:$D$139,MATCH($C1148,TrustCAHUB_map!$A$2:$A$139,FALSE),4)</f>
        <v>London</v>
      </c>
    </row>
    <row r="1149" spans="1:10" x14ac:dyDescent="0.3">
      <c r="A1149" t="str">
        <f t="shared" si="17"/>
        <v>'RAS2016Palliative50-69'</v>
      </c>
      <c r="B1149">
        <v>2016</v>
      </c>
      <c r="C1149" t="s">
        <v>177</v>
      </c>
      <c r="D1149" t="s">
        <v>8</v>
      </c>
      <c r="E1149" t="s">
        <v>627</v>
      </c>
      <c r="F1149">
        <v>1</v>
      </c>
      <c r="G1149">
        <v>0</v>
      </c>
      <c r="H1149" t="str">
        <f>INDEX(Bar_data!$A$3:$B$140,MATCH(C1149,Bar_data!$A$3:$A$140,FALSE),2)</f>
        <v>Trust014</v>
      </c>
      <c r="I1149" t="str">
        <f>INDEX(TrustCAHUB_map!$A$2:$D$139,MATCH($C1149,TrustCAHUB_map!$A$2:$A$139,FALSE),3)</f>
        <v>North West and South West London</v>
      </c>
      <c r="J1149" t="str">
        <f>INDEX(TrustCAHUB_map!$A$2:$D$139,MATCH($C1149,TrustCAHUB_map!$A$2:$A$139,FALSE),4)</f>
        <v>London</v>
      </c>
    </row>
    <row r="1150" spans="1:10" x14ac:dyDescent="0.3">
      <c r="A1150" t="str">
        <f t="shared" si="17"/>
        <v>'RAS2016Curative50-69'</v>
      </c>
      <c r="B1150">
        <v>2016</v>
      </c>
      <c r="C1150" t="s">
        <v>177</v>
      </c>
      <c r="D1150" t="s">
        <v>7</v>
      </c>
      <c r="E1150" t="s">
        <v>627</v>
      </c>
      <c r="F1150">
        <v>20</v>
      </c>
      <c r="G1150">
        <v>0</v>
      </c>
      <c r="H1150" t="str">
        <f>INDEX(Bar_data!$A$3:$B$140,MATCH(C1150,Bar_data!$A$3:$A$140,FALSE),2)</f>
        <v>Trust014</v>
      </c>
      <c r="I1150" t="str">
        <f>INDEX(TrustCAHUB_map!$A$2:$D$139,MATCH($C1150,TrustCAHUB_map!$A$2:$A$139,FALSE),3)</f>
        <v>North West and South West London</v>
      </c>
      <c r="J1150" t="str">
        <f>INDEX(TrustCAHUB_map!$A$2:$D$139,MATCH($C1150,TrustCAHUB_map!$A$2:$A$139,FALSE),4)</f>
        <v>London</v>
      </c>
    </row>
    <row r="1151" spans="1:10" x14ac:dyDescent="0.3">
      <c r="A1151" t="str">
        <f t="shared" si="17"/>
        <v>'RAS2016Palliative70+'</v>
      </c>
      <c r="B1151">
        <v>2016</v>
      </c>
      <c r="C1151" t="s">
        <v>177</v>
      </c>
      <c r="D1151" t="s">
        <v>8</v>
      </c>
      <c r="E1151" t="s">
        <v>628</v>
      </c>
      <c r="F1151">
        <v>8</v>
      </c>
      <c r="G1151">
        <v>0</v>
      </c>
      <c r="H1151" t="str">
        <f>INDEX(Bar_data!$A$3:$B$140,MATCH(C1151,Bar_data!$A$3:$A$140,FALSE),2)</f>
        <v>Trust014</v>
      </c>
      <c r="I1151" t="str">
        <f>INDEX(TrustCAHUB_map!$A$2:$D$139,MATCH($C1151,TrustCAHUB_map!$A$2:$A$139,FALSE),3)</f>
        <v>North West and South West London</v>
      </c>
      <c r="J1151" t="str">
        <f>INDEX(TrustCAHUB_map!$A$2:$D$139,MATCH($C1151,TrustCAHUB_map!$A$2:$A$139,FALSE),4)</f>
        <v>London</v>
      </c>
    </row>
    <row r="1152" spans="1:10" x14ac:dyDescent="0.3">
      <c r="A1152" t="str">
        <f t="shared" si="17"/>
        <v>'RAS2016Curative70+'</v>
      </c>
      <c r="B1152">
        <v>2016</v>
      </c>
      <c r="C1152" t="s">
        <v>177</v>
      </c>
      <c r="D1152" t="s">
        <v>7</v>
      </c>
      <c r="E1152" t="s">
        <v>628</v>
      </c>
      <c r="F1152">
        <v>15</v>
      </c>
      <c r="G1152">
        <v>0</v>
      </c>
      <c r="H1152" t="str">
        <f>INDEX(Bar_data!$A$3:$B$140,MATCH(C1152,Bar_data!$A$3:$A$140,FALSE),2)</f>
        <v>Trust014</v>
      </c>
      <c r="I1152" t="str">
        <f>INDEX(TrustCAHUB_map!$A$2:$D$139,MATCH($C1152,TrustCAHUB_map!$A$2:$A$139,FALSE),3)</f>
        <v>North West and South West London</v>
      </c>
      <c r="J1152" t="str">
        <f>INDEX(TrustCAHUB_map!$A$2:$D$139,MATCH($C1152,TrustCAHUB_map!$A$2:$A$139,FALSE),4)</f>
        <v>London</v>
      </c>
    </row>
    <row r="1153" spans="1:10" x14ac:dyDescent="0.3">
      <c r="A1153" t="str">
        <f t="shared" si="17"/>
        <v>'RAX2016Curative18-49'</v>
      </c>
      <c r="B1153">
        <v>2016</v>
      </c>
      <c r="C1153" t="s">
        <v>178</v>
      </c>
      <c r="D1153" t="s">
        <v>7</v>
      </c>
      <c r="E1153" t="s">
        <v>153</v>
      </c>
      <c r="F1153">
        <v>7</v>
      </c>
      <c r="G1153">
        <v>0</v>
      </c>
      <c r="H1153" t="str">
        <f>INDEX(Bar_data!$A$3:$B$140,MATCH(C1153,Bar_data!$A$3:$A$140,FALSE),2)</f>
        <v>Trust015</v>
      </c>
      <c r="I1153" t="str">
        <f>INDEX(TrustCAHUB_map!$A$2:$D$139,MATCH($C1153,TrustCAHUB_map!$A$2:$A$139,FALSE),3)</f>
        <v>North West and South West London</v>
      </c>
      <c r="J1153" t="str">
        <f>INDEX(TrustCAHUB_map!$A$2:$D$139,MATCH($C1153,TrustCAHUB_map!$A$2:$A$139,FALSE),4)</f>
        <v>London</v>
      </c>
    </row>
    <row r="1154" spans="1:10" x14ac:dyDescent="0.3">
      <c r="A1154" t="str">
        <f t="shared" si="17"/>
        <v>'RAX2016Palliative18-49'</v>
      </c>
      <c r="B1154">
        <v>2016</v>
      </c>
      <c r="C1154" t="s">
        <v>178</v>
      </c>
      <c r="D1154" t="s">
        <v>8</v>
      </c>
      <c r="E1154" t="s">
        <v>153</v>
      </c>
      <c r="F1154">
        <v>2</v>
      </c>
      <c r="G1154">
        <v>0</v>
      </c>
      <c r="H1154" t="str">
        <f>INDEX(Bar_data!$A$3:$B$140,MATCH(C1154,Bar_data!$A$3:$A$140,FALSE),2)</f>
        <v>Trust015</v>
      </c>
      <c r="I1154" t="str">
        <f>INDEX(TrustCAHUB_map!$A$2:$D$139,MATCH($C1154,TrustCAHUB_map!$A$2:$A$139,FALSE),3)</f>
        <v>North West and South West London</v>
      </c>
      <c r="J1154" t="str">
        <f>INDEX(TrustCAHUB_map!$A$2:$D$139,MATCH($C1154,TrustCAHUB_map!$A$2:$A$139,FALSE),4)</f>
        <v>London</v>
      </c>
    </row>
    <row r="1155" spans="1:10" x14ac:dyDescent="0.3">
      <c r="A1155" t="str">
        <f t="shared" ref="A1155:A1218" si="18">"'"&amp;C1155&amp;B1155&amp;D1155&amp;E1155&amp;"'"</f>
        <v>'RAX2016Not assigned50-69'</v>
      </c>
      <c r="B1155">
        <v>2016</v>
      </c>
      <c r="C1155" t="s">
        <v>178</v>
      </c>
      <c r="D1155" t="s">
        <v>477</v>
      </c>
      <c r="E1155" t="s">
        <v>627</v>
      </c>
      <c r="F1155">
        <v>2</v>
      </c>
      <c r="G1155">
        <v>0</v>
      </c>
      <c r="H1155" t="str">
        <f>INDEX(Bar_data!$A$3:$B$140,MATCH(C1155,Bar_data!$A$3:$A$140,FALSE),2)</f>
        <v>Trust015</v>
      </c>
      <c r="I1155" t="str">
        <f>INDEX(TrustCAHUB_map!$A$2:$D$139,MATCH($C1155,TrustCAHUB_map!$A$2:$A$139,FALSE),3)</f>
        <v>North West and South West London</v>
      </c>
      <c r="J1155" t="str">
        <f>INDEX(TrustCAHUB_map!$A$2:$D$139,MATCH($C1155,TrustCAHUB_map!$A$2:$A$139,FALSE),4)</f>
        <v>London</v>
      </c>
    </row>
    <row r="1156" spans="1:10" x14ac:dyDescent="0.3">
      <c r="A1156" t="str">
        <f t="shared" si="18"/>
        <v>'RAX2016Curative50-69'</v>
      </c>
      <c r="B1156">
        <v>2016</v>
      </c>
      <c r="C1156" t="s">
        <v>178</v>
      </c>
      <c r="D1156" t="s">
        <v>7</v>
      </c>
      <c r="E1156" t="s">
        <v>627</v>
      </c>
      <c r="F1156">
        <v>17</v>
      </c>
      <c r="G1156">
        <v>0</v>
      </c>
      <c r="H1156" t="str">
        <f>INDEX(Bar_data!$A$3:$B$140,MATCH(C1156,Bar_data!$A$3:$A$140,FALSE),2)</f>
        <v>Trust015</v>
      </c>
      <c r="I1156" t="str">
        <f>INDEX(TrustCAHUB_map!$A$2:$D$139,MATCH($C1156,TrustCAHUB_map!$A$2:$A$139,FALSE),3)</f>
        <v>North West and South West London</v>
      </c>
      <c r="J1156" t="str">
        <f>INDEX(TrustCAHUB_map!$A$2:$D$139,MATCH($C1156,TrustCAHUB_map!$A$2:$A$139,FALSE),4)</f>
        <v>London</v>
      </c>
    </row>
    <row r="1157" spans="1:10" x14ac:dyDescent="0.3">
      <c r="A1157" t="str">
        <f t="shared" si="18"/>
        <v>'RAX2016Palliative50-69'</v>
      </c>
      <c r="B1157">
        <v>2016</v>
      </c>
      <c r="C1157" t="s">
        <v>178</v>
      </c>
      <c r="D1157" t="s">
        <v>8</v>
      </c>
      <c r="E1157" t="s">
        <v>627</v>
      </c>
      <c r="F1157">
        <v>11</v>
      </c>
      <c r="G1157">
        <v>1</v>
      </c>
      <c r="H1157" t="str">
        <f>INDEX(Bar_data!$A$3:$B$140,MATCH(C1157,Bar_data!$A$3:$A$140,FALSE),2)</f>
        <v>Trust015</v>
      </c>
      <c r="I1157" t="str">
        <f>INDEX(TrustCAHUB_map!$A$2:$D$139,MATCH($C1157,TrustCAHUB_map!$A$2:$A$139,FALSE),3)</f>
        <v>North West and South West London</v>
      </c>
      <c r="J1157" t="str">
        <f>INDEX(TrustCAHUB_map!$A$2:$D$139,MATCH($C1157,TrustCAHUB_map!$A$2:$A$139,FALSE),4)</f>
        <v>London</v>
      </c>
    </row>
    <row r="1158" spans="1:10" x14ac:dyDescent="0.3">
      <c r="A1158" t="str">
        <f t="shared" si="18"/>
        <v>'RAX2016Curative70+'</v>
      </c>
      <c r="B1158">
        <v>2016</v>
      </c>
      <c r="C1158" t="s">
        <v>178</v>
      </c>
      <c r="D1158" t="s">
        <v>7</v>
      </c>
      <c r="E1158" t="s">
        <v>628</v>
      </c>
      <c r="F1158">
        <v>7</v>
      </c>
      <c r="G1158">
        <v>0</v>
      </c>
      <c r="H1158" t="str">
        <f>INDEX(Bar_data!$A$3:$B$140,MATCH(C1158,Bar_data!$A$3:$A$140,FALSE),2)</f>
        <v>Trust015</v>
      </c>
      <c r="I1158" t="str">
        <f>INDEX(TrustCAHUB_map!$A$2:$D$139,MATCH($C1158,TrustCAHUB_map!$A$2:$A$139,FALSE),3)</f>
        <v>North West and South West London</v>
      </c>
      <c r="J1158" t="str">
        <f>INDEX(TrustCAHUB_map!$A$2:$D$139,MATCH($C1158,TrustCAHUB_map!$A$2:$A$139,FALSE),4)</f>
        <v>London</v>
      </c>
    </row>
    <row r="1159" spans="1:10" x14ac:dyDescent="0.3">
      <c r="A1159" t="str">
        <f t="shared" si="18"/>
        <v>'RAX2016Palliative70+'</v>
      </c>
      <c r="B1159">
        <v>2016</v>
      </c>
      <c r="C1159" t="s">
        <v>178</v>
      </c>
      <c r="D1159" t="s">
        <v>8</v>
      </c>
      <c r="E1159" t="s">
        <v>628</v>
      </c>
      <c r="F1159">
        <v>43</v>
      </c>
      <c r="G1159">
        <v>2</v>
      </c>
      <c r="H1159" t="str">
        <f>INDEX(Bar_data!$A$3:$B$140,MATCH(C1159,Bar_data!$A$3:$A$140,FALSE),2)</f>
        <v>Trust015</v>
      </c>
      <c r="I1159" t="str">
        <f>INDEX(TrustCAHUB_map!$A$2:$D$139,MATCH($C1159,TrustCAHUB_map!$A$2:$A$139,FALSE),3)</f>
        <v>North West and South West London</v>
      </c>
      <c r="J1159" t="str">
        <f>INDEX(TrustCAHUB_map!$A$2:$D$139,MATCH($C1159,TrustCAHUB_map!$A$2:$A$139,FALSE),4)</f>
        <v>London</v>
      </c>
    </row>
    <row r="1160" spans="1:10" x14ac:dyDescent="0.3">
      <c r="A1160" t="str">
        <f t="shared" si="18"/>
        <v>'RBA2016Palliative18-49'</v>
      </c>
      <c r="B1160">
        <v>2016</v>
      </c>
      <c r="C1160" t="s">
        <v>179</v>
      </c>
      <c r="D1160" t="s">
        <v>8</v>
      </c>
      <c r="E1160" t="s">
        <v>153</v>
      </c>
      <c r="F1160">
        <v>33</v>
      </c>
      <c r="G1160">
        <v>4</v>
      </c>
      <c r="H1160" t="str">
        <f>INDEX(Bar_data!$A$3:$B$140,MATCH(C1160,Bar_data!$A$3:$A$140,FALSE),2)</f>
        <v>Trust016</v>
      </c>
      <c r="I1160" t="str">
        <f>INDEX(TrustCAHUB_map!$A$2:$D$139,MATCH($C1160,TrustCAHUB_map!$A$2:$A$139,FALSE),3)</f>
        <v>Somerset, Wiltshire, Avon and Gloucester</v>
      </c>
      <c r="J1160" t="str">
        <f>INDEX(TrustCAHUB_map!$A$2:$D$139,MATCH($C1160,TrustCAHUB_map!$A$2:$A$139,FALSE),4)</f>
        <v>South West</v>
      </c>
    </row>
    <row r="1161" spans="1:10" x14ac:dyDescent="0.3">
      <c r="A1161" t="str">
        <f t="shared" si="18"/>
        <v>'RBA2016Curative18-49'</v>
      </c>
      <c r="B1161">
        <v>2016</v>
      </c>
      <c r="C1161" t="s">
        <v>179</v>
      </c>
      <c r="D1161" t="s">
        <v>7</v>
      </c>
      <c r="E1161" t="s">
        <v>153</v>
      </c>
      <c r="F1161">
        <v>73</v>
      </c>
      <c r="G1161">
        <v>0</v>
      </c>
      <c r="H1161" t="str">
        <f>INDEX(Bar_data!$A$3:$B$140,MATCH(C1161,Bar_data!$A$3:$A$140,FALSE),2)</f>
        <v>Trust016</v>
      </c>
      <c r="I1161" t="str">
        <f>INDEX(TrustCAHUB_map!$A$2:$D$139,MATCH($C1161,TrustCAHUB_map!$A$2:$A$139,FALSE),3)</f>
        <v>Somerset, Wiltshire, Avon and Gloucester</v>
      </c>
      <c r="J1161" t="str">
        <f>INDEX(TrustCAHUB_map!$A$2:$D$139,MATCH($C1161,TrustCAHUB_map!$A$2:$A$139,FALSE),4)</f>
        <v>South West</v>
      </c>
    </row>
    <row r="1162" spans="1:10" x14ac:dyDescent="0.3">
      <c r="A1162" t="str">
        <f t="shared" si="18"/>
        <v>'RBA2016Curative50-69'</v>
      </c>
      <c r="B1162">
        <v>2016</v>
      </c>
      <c r="C1162" t="s">
        <v>179</v>
      </c>
      <c r="D1162" t="s">
        <v>7</v>
      </c>
      <c r="E1162" t="s">
        <v>627</v>
      </c>
      <c r="F1162">
        <v>254</v>
      </c>
      <c r="G1162">
        <v>4</v>
      </c>
      <c r="H1162" t="str">
        <f>INDEX(Bar_data!$A$3:$B$140,MATCH(C1162,Bar_data!$A$3:$A$140,FALSE),2)</f>
        <v>Trust016</v>
      </c>
      <c r="I1162" t="str">
        <f>INDEX(TrustCAHUB_map!$A$2:$D$139,MATCH($C1162,TrustCAHUB_map!$A$2:$A$139,FALSE),3)</f>
        <v>Somerset, Wiltshire, Avon and Gloucester</v>
      </c>
      <c r="J1162" t="str">
        <f>INDEX(TrustCAHUB_map!$A$2:$D$139,MATCH($C1162,TrustCAHUB_map!$A$2:$A$139,FALSE),4)</f>
        <v>South West</v>
      </c>
    </row>
    <row r="1163" spans="1:10" x14ac:dyDescent="0.3">
      <c r="A1163" t="str">
        <f t="shared" si="18"/>
        <v>'RBA2016Palliative50-69'</v>
      </c>
      <c r="B1163">
        <v>2016</v>
      </c>
      <c r="C1163" t="s">
        <v>179</v>
      </c>
      <c r="D1163" t="s">
        <v>8</v>
      </c>
      <c r="E1163" t="s">
        <v>627</v>
      </c>
      <c r="F1163">
        <v>255</v>
      </c>
      <c r="G1163">
        <v>18</v>
      </c>
      <c r="H1163" t="str">
        <f>INDEX(Bar_data!$A$3:$B$140,MATCH(C1163,Bar_data!$A$3:$A$140,FALSE),2)</f>
        <v>Trust016</v>
      </c>
      <c r="I1163" t="str">
        <f>INDEX(TrustCAHUB_map!$A$2:$D$139,MATCH($C1163,TrustCAHUB_map!$A$2:$A$139,FALSE),3)</f>
        <v>Somerset, Wiltshire, Avon and Gloucester</v>
      </c>
      <c r="J1163" t="str">
        <f>INDEX(TrustCAHUB_map!$A$2:$D$139,MATCH($C1163,TrustCAHUB_map!$A$2:$A$139,FALSE),4)</f>
        <v>South West</v>
      </c>
    </row>
    <row r="1164" spans="1:10" x14ac:dyDescent="0.3">
      <c r="A1164" t="str">
        <f t="shared" si="18"/>
        <v>'RBA2016Curative70+'</v>
      </c>
      <c r="B1164">
        <v>2016</v>
      </c>
      <c r="C1164" t="s">
        <v>179</v>
      </c>
      <c r="D1164" t="s">
        <v>7</v>
      </c>
      <c r="E1164" t="s">
        <v>628</v>
      </c>
      <c r="F1164">
        <v>147</v>
      </c>
      <c r="G1164">
        <v>2</v>
      </c>
      <c r="H1164" t="str">
        <f>INDEX(Bar_data!$A$3:$B$140,MATCH(C1164,Bar_data!$A$3:$A$140,FALSE),2)</f>
        <v>Trust016</v>
      </c>
      <c r="I1164" t="str">
        <f>INDEX(TrustCAHUB_map!$A$2:$D$139,MATCH($C1164,TrustCAHUB_map!$A$2:$A$139,FALSE),3)</f>
        <v>Somerset, Wiltshire, Avon and Gloucester</v>
      </c>
      <c r="J1164" t="str">
        <f>INDEX(TrustCAHUB_map!$A$2:$D$139,MATCH($C1164,TrustCAHUB_map!$A$2:$A$139,FALSE),4)</f>
        <v>South West</v>
      </c>
    </row>
    <row r="1165" spans="1:10" x14ac:dyDescent="0.3">
      <c r="A1165" t="str">
        <f t="shared" si="18"/>
        <v>'RBA2016Palliative70+'</v>
      </c>
      <c r="B1165">
        <v>2016</v>
      </c>
      <c r="C1165" t="s">
        <v>179</v>
      </c>
      <c r="D1165" t="s">
        <v>8</v>
      </c>
      <c r="E1165" t="s">
        <v>628</v>
      </c>
      <c r="F1165">
        <v>245</v>
      </c>
      <c r="G1165">
        <v>20</v>
      </c>
      <c r="H1165" t="str">
        <f>INDEX(Bar_data!$A$3:$B$140,MATCH(C1165,Bar_data!$A$3:$A$140,FALSE),2)</f>
        <v>Trust016</v>
      </c>
      <c r="I1165" t="str">
        <f>INDEX(TrustCAHUB_map!$A$2:$D$139,MATCH($C1165,TrustCAHUB_map!$A$2:$A$139,FALSE),3)</f>
        <v>Somerset, Wiltshire, Avon and Gloucester</v>
      </c>
      <c r="J1165" t="str">
        <f>INDEX(TrustCAHUB_map!$A$2:$D$139,MATCH($C1165,TrustCAHUB_map!$A$2:$A$139,FALSE),4)</f>
        <v>South West</v>
      </c>
    </row>
    <row r="1166" spans="1:10" x14ac:dyDescent="0.3">
      <c r="A1166" t="str">
        <f t="shared" si="18"/>
        <v>'RBD2016Palliative18-49'</v>
      </c>
      <c r="B1166">
        <v>2016</v>
      </c>
      <c r="C1166" t="s">
        <v>180</v>
      </c>
      <c r="D1166" t="s">
        <v>8</v>
      </c>
      <c r="E1166" t="s">
        <v>153</v>
      </c>
      <c r="F1166">
        <v>16</v>
      </c>
      <c r="G1166">
        <v>0</v>
      </c>
      <c r="H1166" t="str">
        <f>INDEX(Bar_data!$A$3:$B$140,MATCH(C1166,Bar_data!$A$3:$A$140,FALSE),2)</f>
        <v>Trust017</v>
      </c>
      <c r="I1166" t="str">
        <f>INDEX(TrustCAHUB_map!$A$2:$D$139,MATCH($C1166,TrustCAHUB_map!$A$2:$A$139,FALSE),3)</f>
        <v>Wessex</v>
      </c>
      <c r="J1166" t="str">
        <f>INDEX(TrustCAHUB_map!$A$2:$D$139,MATCH($C1166,TrustCAHUB_map!$A$2:$A$139,FALSE),4)</f>
        <v>Wessex</v>
      </c>
    </row>
    <row r="1167" spans="1:10" x14ac:dyDescent="0.3">
      <c r="A1167" t="str">
        <f t="shared" si="18"/>
        <v>'RBD2016Not assigned18-49'</v>
      </c>
      <c r="B1167">
        <v>2016</v>
      </c>
      <c r="C1167" t="s">
        <v>180</v>
      </c>
      <c r="D1167" t="s">
        <v>477</v>
      </c>
      <c r="E1167" t="s">
        <v>153</v>
      </c>
      <c r="F1167">
        <v>1</v>
      </c>
      <c r="G1167">
        <v>0</v>
      </c>
      <c r="H1167" t="str">
        <f>INDEX(Bar_data!$A$3:$B$140,MATCH(C1167,Bar_data!$A$3:$A$140,FALSE),2)</f>
        <v>Trust017</v>
      </c>
      <c r="I1167" t="str">
        <f>INDEX(TrustCAHUB_map!$A$2:$D$139,MATCH($C1167,TrustCAHUB_map!$A$2:$A$139,FALSE),3)</f>
        <v>Wessex</v>
      </c>
      <c r="J1167" t="str">
        <f>INDEX(TrustCAHUB_map!$A$2:$D$139,MATCH($C1167,TrustCAHUB_map!$A$2:$A$139,FALSE),4)</f>
        <v>Wessex</v>
      </c>
    </row>
    <row r="1168" spans="1:10" x14ac:dyDescent="0.3">
      <c r="A1168" t="str">
        <f t="shared" si="18"/>
        <v>'RBD2016Curative18-49'</v>
      </c>
      <c r="B1168">
        <v>2016</v>
      </c>
      <c r="C1168" t="s">
        <v>180</v>
      </c>
      <c r="D1168" t="s">
        <v>7</v>
      </c>
      <c r="E1168" t="s">
        <v>153</v>
      </c>
      <c r="F1168">
        <v>43</v>
      </c>
      <c r="G1168">
        <v>0</v>
      </c>
      <c r="H1168" t="str">
        <f>INDEX(Bar_data!$A$3:$B$140,MATCH(C1168,Bar_data!$A$3:$A$140,FALSE),2)</f>
        <v>Trust017</v>
      </c>
      <c r="I1168" t="str">
        <f>INDEX(TrustCAHUB_map!$A$2:$D$139,MATCH($C1168,TrustCAHUB_map!$A$2:$A$139,FALSE),3)</f>
        <v>Wessex</v>
      </c>
      <c r="J1168" t="str">
        <f>INDEX(TrustCAHUB_map!$A$2:$D$139,MATCH($C1168,TrustCAHUB_map!$A$2:$A$139,FALSE),4)</f>
        <v>Wessex</v>
      </c>
    </row>
    <row r="1169" spans="1:10" x14ac:dyDescent="0.3">
      <c r="A1169" t="str">
        <f t="shared" si="18"/>
        <v>'RBD2016Not assigned50-69'</v>
      </c>
      <c r="B1169">
        <v>2016</v>
      </c>
      <c r="C1169" t="s">
        <v>180</v>
      </c>
      <c r="D1169" t="s">
        <v>477</v>
      </c>
      <c r="E1169" t="s">
        <v>627</v>
      </c>
      <c r="F1169">
        <v>3</v>
      </c>
      <c r="G1169">
        <v>0</v>
      </c>
      <c r="H1169" t="str">
        <f>INDEX(Bar_data!$A$3:$B$140,MATCH(C1169,Bar_data!$A$3:$A$140,FALSE),2)</f>
        <v>Trust017</v>
      </c>
      <c r="I1169" t="str">
        <f>INDEX(TrustCAHUB_map!$A$2:$D$139,MATCH($C1169,TrustCAHUB_map!$A$2:$A$139,FALSE),3)</f>
        <v>Wessex</v>
      </c>
      <c r="J1169" t="str">
        <f>INDEX(TrustCAHUB_map!$A$2:$D$139,MATCH($C1169,TrustCAHUB_map!$A$2:$A$139,FALSE),4)</f>
        <v>Wessex</v>
      </c>
    </row>
    <row r="1170" spans="1:10" x14ac:dyDescent="0.3">
      <c r="A1170" t="str">
        <f t="shared" si="18"/>
        <v>'RBD2016Palliative50-69'</v>
      </c>
      <c r="B1170">
        <v>2016</v>
      </c>
      <c r="C1170" t="s">
        <v>180</v>
      </c>
      <c r="D1170" t="s">
        <v>8</v>
      </c>
      <c r="E1170" t="s">
        <v>627</v>
      </c>
      <c r="F1170">
        <v>133</v>
      </c>
      <c r="G1170">
        <v>13</v>
      </c>
      <c r="H1170" t="str">
        <f>INDEX(Bar_data!$A$3:$B$140,MATCH(C1170,Bar_data!$A$3:$A$140,FALSE),2)</f>
        <v>Trust017</v>
      </c>
      <c r="I1170" t="str">
        <f>INDEX(TrustCAHUB_map!$A$2:$D$139,MATCH($C1170,TrustCAHUB_map!$A$2:$A$139,FALSE),3)</f>
        <v>Wessex</v>
      </c>
      <c r="J1170" t="str">
        <f>INDEX(TrustCAHUB_map!$A$2:$D$139,MATCH($C1170,TrustCAHUB_map!$A$2:$A$139,FALSE),4)</f>
        <v>Wessex</v>
      </c>
    </row>
    <row r="1171" spans="1:10" x14ac:dyDescent="0.3">
      <c r="A1171" t="str">
        <f t="shared" si="18"/>
        <v>'RBD2016Curative50-69'</v>
      </c>
      <c r="B1171">
        <v>2016</v>
      </c>
      <c r="C1171" t="s">
        <v>180</v>
      </c>
      <c r="D1171" t="s">
        <v>7</v>
      </c>
      <c r="E1171" t="s">
        <v>627</v>
      </c>
      <c r="F1171">
        <v>98</v>
      </c>
      <c r="G1171">
        <v>1</v>
      </c>
      <c r="H1171" t="str">
        <f>INDEX(Bar_data!$A$3:$B$140,MATCH(C1171,Bar_data!$A$3:$A$140,FALSE),2)</f>
        <v>Trust017</v>
      </c>
      <c r="I1171" t="str">
        <f>INDEX(TrustCAHUB_map!$A$2:$D$139,MATCH($C1171,TrustCAHUB_map!$A$2:$A$139,FALSE),3)</f>
        <v>Wessex</v>
      </c>
      <c r="J1171" t="str">
        <f>INDEX(TrustCAHUB_map!$A$2:$D$139,MATCH($C1171,TrustCAHUB_map!$A$2:$A$139,FALSE),4)</f>
        <v>Wessex</v>
      </c>
    </row>
    <row r="1172" spans="1:10" x14ac:dyDescent="0.3">
      <c r="A1172" t="str">
        <f t="shared" si="18"/>
        <v>'RBD2016Not assigned70+'</v>
      </c>
      <c r="B1172">
        <v>2016</v>
      </c>
      <c r="C1172" t="s">
        <v>180</v>
      </c>
      <c r="D1172" t="s">
        <v>477</v>
      </c>
      <c r="E1172" t="s">
        <v>628</v>
      </c>
      <c r="F1172">
        <v>6</v>
      </c>
      <c r="G1172">
        <v>2</v>
      </c>
      <c r="H1172" t="str">
        <f>INDEX(Bar_data!$A$3:$B$140,MATCH(C1172,Bar_data!$A$3:$A$140,FALSE),2)</f>
        <v>Trust017</v>
      </c>
      <c r="I1172" t="str">
        <f>INDEX(TrustCAHUB_map!$A$2:$D$139,MATCH($C1172,TrustCAHUB_map!$A$2:$A$139,FALSE),3)</f>
        <v>Wessex</v>
      </c>
      <c r="J1172" t="str">
        <f>INDEX(TrustCAHUB_map!$A$2:$D$139,MATCH($C1172,TrustCAHUB_map!$A$2:$A$139,FALSE),4)</f>
        <v>Wessex</v>
      </c>
    </row>
    <row r="1173" spans="1:10" x14ac:dyDescent="0.3">
      <c r="A1173" t="str">
        <f t="shared" si="18"/>
        <v>'RBD2016Palliative70+'</v>
      </c>
      <c r="B1173">
        <v>2016</v>
      </c>
      <c r="C1173" t="s">
        <v>180</v>
      </c>
      <c r="D1173" t="s">
        <v>8</v>
      </c>
      <c r="E1173" t="s">
        <v>628</v>
      </c>
      <c r="F1173">
        <v>135</v>
      </c>
      <c r="G1173">
        <v>13</v>
      </c>
      <c r="H1173" t="str">
        <f>INDEX(Bar_data!$A$3:$B$140,MATCH(C1173,Bar_data!$A$3:$A$140,FALSE),2)</f>
        <v>Trust017</v>
      </c>
      <c r="I1173" t="str">
        <f>INDEX(TrustCAHUB_map!$A$2:$D$139,MATCH($C1173,TrustCAHUB_map!$A$2:$A$139,FALSE),3)</f>
        <v>Wessex</v>
      </c>
      <c r="J1173" t="str">
        <f>INDEX(TrustCAHUB_map!$A$2:$D$139,MATCH($C1173,TrustCAHUB_map!$A$2:$A$139,FALSE),4)</f>
        <v>Wessex</v>
      </c>
    </row>
    <row r="1174" spans="1:10" x14ac:dyDescent="0.3">
      <c r="A1174" t="str">
        <f t="shared" si="18"/>
        <v>'RBD2016Curative70+'</v>
      </c>
      <c r="B1174">
        <v>2016</v>
      </c>
      <c r="C1174" t="s">
        <v>180</v>
      </c>
      <c r="D1174" t="s">
        <v>7</v>
      </c>
      <c r="E1174" t="s">
        <v>628</v>
      </c>
      <c r="F1174">
        <v>42</v>
      </c>
      <c r="G1174">
        <v>1</v>
      </c>
      <c r="H1174" t="str">
        <f>INDEX(Bar_data!$A$3:$B$140,MATCH(C1174,Bar_data!$A$3:$A$140,FALSE),2)</f>
        <v>Trust017</v>
      </c>
      <c r="I1174" t="str">
        <f>INDEX(TrustCAHUB_map!$A$2:$D$139,MATCH($C1174,TrustCAHUB_map!$A$2:$A$139,FALSE),3)</f>
        <v>Wessex</v>
      </c>
      <c r="J1174" t="str">
        <f>INDEX(TrustCAHUB_map!$A$2:$D$139,MATCH($C1174,TrustCAHUB_map!$A$2:$A$139,FALSE),4)</f>
        <v>Wessex</v>
      </c>
    </row>
    <row r="1175" spans="1:10" x14ac:dyDescent="0.3">
      <c r="A1175" t="str">
        <f t="shared" si="18"/>
        <v>'RBK2016Curative18-49'</v>
      </c>
      <c r="B1175">
        <v>2016</v>
      </c>
      <c r="C1175" t="s">
        <v>181</v>
      </c>
      <c r="D1175" t="s">
        <v>7</v>
      </c>
      <c r="E1175" t="s">
        <v>153</v>
      </c>
      <c r="F1175">
        <v>34</v>
      </c>
      <c r="G1175">
        <v>0</v>
      </c>
      <c r="H1175" t="str">
        <f>INDEX(Bar_data!$A$3:$B$140,MATCH(C1175,Bar_data!$A$3:$A$140,FALSE),2)</f>
        <v>Trust018</v>
      </c>
      <c r="I1175" t="str">
        <f>INDEX(TrustCAHUB_map!$A$2:$D$139,MATCH($C1175,TrustCAHUB_map!$A$2:$A$139,FALSE),3)</f>
        <v>West Midlands</v>
      </c>
      <c r="J1175" t="str">
        <f>INDEX(TrustCAHUB_map!$A$2:$D$139,MATCH($C1175,TrustCAHUB_map!$A$2:$A$139,FALSE),4)</f>
        <v>West Midlands</v>
      </c>
    </row>
    <row r="1176" spans="1:10" x14ac:dyDescent="0.3">
      <c r="A1176" t="str">
        <f t="shared" si="18"/>
        <v>'RBK2016Not assigned18-49'</v>
      </c>
      <c r="B1176">
        <v>2016</v>
      </c>
      <c r="C1176" t="s">
        <v>181</v>
      </c>
      <c r="D1176" t="s">
        <v>477</v>
      </c>
      <c r="E1176" t="s">
        <v>153</v>
      </c>
      <c r="F1176">
        <v>1</v>
      </c>
      <c r="G1176">
        <v>0</v>
      </c>
      <c r="H1176" t="str">
        <f>INDEX(Bar_data!$A$3:$B$140,MATCH(C1176,Bar_data!$A$3:$A$140,FALSE),2)</f>
        <v>Trust018</v>
      </c>
      <c r="I1176" t="str">
        <f>INDEX(TrustCAHUB_map!$A$2:$D$139,MATCH($C1176,TrustCAHUB_map!$A$2:$A$139,FALSE),3)</f>
        <v>West Midlands</v>
      </c>
      <c r="J1176" t="str">
        <f>INDEX(TrustCAHUB_map!$A$2:$D$139,MATCH($C1176,TrustCAHUB_map!$A$2:$A$139,FALSE),4)</f>
        <v>West Midlands</v>
      </c>
    </row>
    <row r="1177" spans="1:10" x14ac:dyDescent="0.3">
      <c r="A1177" t="str">
        <f t="shared" si="18"/>
        <v>'RBK2016Palliative18-49'</v>
      </c>
      <c r="B1177">
        <v>2016</v>
      </c>
      <c r="C1177" t="s">
        <v>181</v>
      </c>
      <c r="D1177" t="s">
        <v>8</v>
      </c>
      <c r="E1177" t="s">
        <v>153</v>
      </c>
      <c r="F1177">
        <v>19</v>
      </c>
      <c r="G1177">
        <v>1</v>
      </c>
      <c r="H1177" t="str">
        <f>INDEX(Bar_data!$A$3:$B$140,MATCH(C1177,Bar_data!$A$3:$A$140,FALSE),2)</f>
        <v>Trust018</v>
      </c>
      <c r="I1177" t="str">
        <f>INDEX(TrustCAHUB_map!$A$2:$D$139,MATCH($C1177,TrustCAHUB_map!$A$2:$A$139,FALSE),3)</f>
        <v>West Midlands</v>
      </c>
      <c r="J1177" t="str">
        <f>INDEX(TrustCAHUB_map!$A$2:$D$139,MATCH($C1177,TrustCAHUB_map!$A$2:$A$139,FALSE),4)</f>
        <v>West Midlands</v>
      </c>
    </row>
    <row r="1178" spans="1:10" x14ac:dyDescent="0.3">
      <c r="A1178" t="str">
        <f t="shared" si="18"/>
        <v>'RBK2016Palliative50-69'</v>
      </c>
      <c r="B1178">
        <v>2016</v>
      </c>
      <c r="C1178" t="s">
        <v>181</v>
      </c>
      <c r="D1178" t="s">
        <v>8</v>
      </c>
      <c r="E1178" t="s">
        <v>627</v>
      </c>
      <c r="F1178">
        <v>102</v>
      </c>
      <c r="G1178">
        <v>10</v>
      </c>
      <c r="H1178" t="str">
        <f>INDEX(Bar_data!$A$3:$B$140,MATCH(C1178,Bar_data!$A$3:$A$140,FALSE),2)</f>
        <v>Trust018</v>
      </c>
      <c r="I1178" t="str">
        <f>INDEX(TrustCAHUB_map!$A$2:$D$139,MATCH($C1178,TrustCAHUB_map!$A$2:$A$139,FALSE),3)</f>
        <v>West Midlands</v>
      </c>
      <c r="J1178" t="str">
        <f>INDEX(TrustCAHUB_map!$A$2:$D$139,MATCH($C1178,TrustCAHUB_map!$A$2:$A$139,FALSE),4)</f>
        <v>West Midlands</v>
      </c>
    </row>
    <row r="1179" spans="1:10" x14ac:dyDescent="0.3">
      <c r="A1179" t="str">
        <f t="shared" si="18"/>
        <v>'RBK2016Not assigned50-69'</v>
      </c>
      <c r="B1179">
        <v>2016</v>
      </c>
      <c r="C1179" t="s">
        <v>181</v>
      </c>
      <c r="D1179" t="s">
        <v>477</v>
      </c>
      <c r="E1179" t="s">
        <v>627</v>
      </c>
      <c r="F1179">
        <v>11</v>
      </c>
      <c r="G1179">
        <v>1</v>
      </c>
      <c r="H1179" t="str">
        <f>INDEX(Bar_data!$A$3:$B$140,MATCH(C1179,Bar_data!$A$3:$A$140,FALSE),2)</f>
        <v>Trust018</v>
      </c>
      <c r="I1179" t="str">
        <f>INDEX(TrustCAHUB_map!$A$2:$D$139,MATCH($C1179,TrustCAHUB_map!$A$2:$A$139,FALSE),3)</f>
        <v>West Midlands</v>
      </c>
      <c r="J1179" t="str">
        <f>INDEX(TrustCAHUB_map!$A$2:$D$139,MATCH($C1179,TrustCAHUB_map!$A$2:$A$139,FALSE),4)</f>
        <v>West Midlands</v>
      </c>
    </row>
    <row r="1180" spans="1:10" x14ac:dyDescent="0.3">
      <c r="A1180" t="str">
        <f t="shared" si="18"/>
        <v>'RBK2016Curative50-69'</v>
      </c>
      <c r="B1180">
        <v>2016</v>
      </c>
      <c r="C1180" t="s">
        <v>181</v>
      </c>
      <c r="D1180" t="s">
        <v>7</v>
      </c>
      <c r="E1180" t="s">
        <v>627</v>
      </c>
      <c r="F1180">
        <v>115</v>
      </c>
      <c r="G1180">
        <v>3</v>
      </c>
      <c r="H1180" t="str">
        <f>INDEX(Bar_data!$A$3:$B$140,MATCH(C1180,Bar_data!$A$3:$A$140,FALSE),2)</f>
        <v>Trust018</v>
      </c>
      <c r="I1180" t="str">
        <f>INDEX(TrustCAHUB_map!$A$2:$D$139,MATCH($C1180,TrustCAHUB_map!$A$2:$A$139,FALSE),3)</f>
        <v>West Midlands</v>
      </c>
      <c r="J1180" t="str">
        <f>INDEX(TrustCAHUB_map!$A$2:$D$139,MATCH($C1180,TrustCAHUB_map!$A$2:$A$139,FALSE),4)</f>
        <v>West Midlands</v>
      </c>
    </row>
    <row r="1181" spans="1:10" x14ac:dyDescent="0.3">
      <c r="A1181" t="str">
        <f t="shared" si="18"/>
        <v>'RBK2016Curative70+'</v>
      </c>
      <c r="B1181">
        <v>2016</v>
      </c>
      <c r="C1181" t="s">
        <v>181</v>
      </c>
      <c r="D1181" t="s">
        <v>7</v>
      </c>
      <c r="E1181" t="s">
        <v>628</v>
      </c>
      <c r="F1181">
        <v>58</v>
      </c>
      <c r="G1181">
        <v>2</v>
      </c>
      <c r="H1181" t="str">
        <f>INDEX(Bar_data!$A$3:$B$140,MATCH(C1181,Bar_data!$A$3:$A$140,FALSE),2)</f>
        <v>Trust018</v>
      </c>
      <c r="I1181" t="str">
        <f>INDEX(TrustCAHUB_map!$A$2:$D$139,MATCH($C1181,TrustCAHUB_map!$A$2:$A$139,FALSE),3)</f>
        <v>West Midlands</v>
      </c>
      <c r="J1181" t="str">
        <f>INDEX(TrustCAHUB_map!$A$2:$D$139,MATCH($C1181,TrustCAHUB_map!$A$2:$A$139,FALSE),4)</f>
        <v>West Midlands</v>
      </c>
    </row>
    <row r="1182" spans="1:10" x14ac:dyDescent="0.3">
      <c r="A1182" t="str">
        <f t="shared" si="18"/>
        <v>'RBK2016Palliative70+'</v>
      </c>
      <c r="B1182">
        <v>2016</v>
      </c>
      <c r="C1182" t="s">
        <v>181</v>
      </c>
      <c r="D1182" t="s">
        <v>8</v>
      </c>
      <c r="E1182" t="s">
        <v>628</v>
      </c>
      <c r="F1182">
        <v>94</v>
      </c>
      <c r="G1182">
        <v>9</v>
      </c>
      <c r="H1182" t="str">
        <f>INDEX(Bar_data!$A$3:$B$140,MATCH(C1182,Bar_data!$A$3:$A$140,FALSE),2)</f>
        <v>Trust018</v>
      </c>
      <c r="I1182" t="str">
        <f>INDEX(TrustCAHUB_map!$A$2:$D$139,MATCH($C1182,TrustCAHUB_map!$A$2:$A$139,FALSE),3)</f>
        <v>West Midlands</v>
      </c>
      <c r="J1182" t="str">
        <f>INDEX(TrustCAHUB_map!$A$2:$D$139,MATCH($C1182,TrustCAHUB_map!$A$2:$A$139,FALSE),4)</f>
        <v>West Midlands</v>
      </c>
    </row>
    <row r="1183" spans="1:10" x14ac:dyDescent="0.3">
      <c r="A1183" t="str">
        <f t="shared" si="18"/>
        <v>'RBK2016Not assigned70+'</v>
      </c>
      <c r="B1183">
        <v>2016</v>
      </c>
      <c r="C1183" t="s">
        <v>181</v>
      </c>
      <c r="D1183" t="s">
        <v>477</v>
      </c>
      <c r="E1183" t="s">
        <v>628</v>
      </c>
      <c r="F1183">
        <v>4</v>
      </c>
      <c r="G1183">
        <v>0</v>
      </c>
      <c r="H1183" t="str">
        <f>INDEX(Bar_data!$A$3:$B$140,MATCH(C1183,Bar_data!$A$3:$A$140,FALSE),2)</f>
        <v>Trust018</v>
      </c>
      <c r="I1183" t="str">
        <f>INDEX(TrustCAHUB_map!$A$2:$D$139,MATCH($C1183,TrustCAHUB_map!$A$2:$A$139,FALSE),3)</f>
        <v>West Midlands</v>
      </c>
      <c r="J1183" t="str">
        <f>INDEX(TrustCAHUB_map!$A$2:$D$139,MATCH($C1183,TrustCAHUB_map!$A$2:$A$139,FALSE),4)</f>
        <v>West Midlands</v>
      </c>
    </row>
    <row r="1184" spans="1:10" x14ac:dyDescent="0.3">
      <c r="A1184" t="str">
        <f t="shared" si="18"/>
        <v>'RBL2016Curative18-49'</v>
      </c>
      <c r="B1184">
        <v>2016</v>
      </c>
      <c r="C1184" t="s">
        <v>182</v>
      </c>
      <c r="D1184" t="s">
        <v>7</v>
      </c>
      <c r="E1184" t="s">
        <v>153</v>
      </c>
      <c r="F1184">
        <v>5</v>
      </c>
      <c r="G1184">
        <v>0</v>
      </c>
      <c r="H1184" t="str">
        <f>INDEX(Bar_data!$A$3:$B$140,MATCH(C1184,Bar_data!$A$3:$A$140,FALSE),2)</f>
        <v>Trust019</v>
      </c>
      <c r="I1184" t="str">
        <f>INDEX(TrustCAHUB_map!$A$2:$D$139,MATCH($C1184,TrustCAHUB_map!$A$2:$A$139,FALSE),3)</f>
        <v>Cheshire and Merseyside</v>
      </c>
      <c r="J1184" t="str">
        <f>INDEX(TrustCAHUB_map!$A$2:$D$139,MATCH($C1184,TrustCAHUB_map!$A$2:$A$139,FALSE),4)</f>
        <v>North West</v>
      </c>
    </row>
    <row r="1185" spans="1:10" x14ac:dyDescent="0.3">
      <c r="A1185" t="str">
        <f t="shared" si="18"/>
        <v>'RBL2016Not assigned18-49'</v>
      </c>
      <c r="B1185">
        <v>2016</v>
      </c>
      <c r="C1185" t="s">
        <v>182</v>
      </c>
      <c r="D1185" t="s">
        <v>477</v>
      </c>
      <c r="E1185" t="s">
        <v>153</v>
      </c>
      <c r="F1185">
        <v>2</v>
      </c>
      <c r="G1185">
        <v>0</v>
      </c>
      <c r="H1185" t="str">
        <f>INDEX(Bar_data!$A$3:$B$140,MATCH(C1185,Bar_data!$A$3:$A$140,FALSE),2)</f>
        <v>Trust019</v>
      </c>
      <c r="I1185" t="str">
        <f>INDEX(TrustCAHUB_map!$A$2:$D$139,MATCH($C1185,TrustCAHUB_map!$A$2:$A$139,FALSE),3)</f>
        <v>Cheshire and Merseyside</v>
      </c>
      <c r="J1185" t="str">
        <f>INDEX(TrustCAHUB_map!$A$2:$D$139,MATCH($C1185,TrustCAHUB_map!$A$2:$A$139,FALSE),4)</f>
        <v>North West</v>
      </c>
    </row>
    <row r="1186" spans="1:10" x14ac:dyDescent="0.3">
      <c r="A1186" t="str">
        <f t="shared" si="18"/>
        <v>'RBL2016Palliative50-69'</v>
      </c>
      <c r="B1186">
        <v>2016</v>
      </c>
      <c r="C1186" t="s">
        <v>182</v>
      </c>
      <c r="D1186" t="s">
        <v>8</v>
      </c>
      <c r="E1186" t="s">
        <v>627</v>
      </c>
      <c r="F1186">
        <v>18</v>
      </c>
      <c r="G1186">
        <v>0</v>
      </c>
      <c r="H1186" t="str">
        <f>INDEX(Bar_data!$A$3:$B$140,MATCH(C1186,Bar_data!$A$3:$A$140,FALSE),2)</f>
        <v>Trust019</v>
      </c>
      <c r="I1186" t="str">
        <f>INDEX(TrustCAHUB_map!$A$2:$D$139,MATCH($C1186,TrustCAHUB_map!$A$2:$A$139,FALSE),3)</f>
        <v>Cheshire and Merseyside</v>
      </c>
      <c r="J1186" t="str">
        <f>INDEX(TrustCAHUB_map!$A$2:$D$139,MATCH($C1186,TrustCAHUB_map!$A$2:$A$139,FALSE),4)</f>
        <v>North West</v>
      </c>
    </row>
    <row r="1187" spans="1:10" x14ac:dyDescent="0.3">
      <c r="A1187" t="str">
        <f t="shared" si="18"/>
        <v>'RBL2016Curative50-69'</v>
      </c>
      <c r="B1187">
        <v>2016</v>
      </c>
      <c r="C1187" t="s">
        <v>182</v>
      </c>
      <c r="D1187" t="s">
        <v>7</v>
      </c>
      <c r="E1187" t="s">
        <v>627</v>
      </c>
      <c r="F1187">
        <v>18</v>
      </c>
      <c r="G1187">
        <v>1</v>
      </c>
      <c r="H1187" t="str">
        <f>INDEX(Bar_data!$A$3:$B$140,MATCH(C1187,Bar_data!$A$3:$A$140,FALSE),2)</f>
        <v>Trust019</v>
      </c>
      <c r="I1187" t="str">
        <f>INDEX(TrustCAHUB_map!$A$2:$D$139,MATCH($C1187,TrustCAHUB_map!$A$2:$A$139,FALSE),3)</f>
        <v>Cheshire and Merseyside</v>
      </c>
      <c r="J1187" t="str">
        <f>INDEX(TrustCAHUB_map!$A$2:$D$139,MATCH($C1187,TrustCAHUB_map!$A$2:$A$139,FALSE),4)</f>
        <v>North West</v>
      </c>
    </row>
    <row r="1188" spans="1:10" x14ac:dyDescent="0.3">
      <c r="A1188" t="str">
        <f t="shared" si="18"/>
        <v>'RBL2016Not assigned50-69'</v>
      </c>
      <c r="B1188">
        <v>2016</v>
      </c>
      <c r="C1188" t="s">
        <v>182</v>
      </c>
      <c r="D1188" t="s">
        <v>477</v>
      </c>
      <c r="E1188" t="s">
        <v>627</v>
      </c>
      <c r="F1188">
        <v>19</v>
      </c>
      <c r="G1188">
        <v>0</v>
      </c>
      <c r="H1188" t="str">
        <f>INDEX(Bar_data!$A$3:$B$140,MATCH(C1188,Bar_data!$A$3:$A$140,FALSE),2)</f>
        <v>Trust019</v>
      </c>
      <c r="I1188" t="str">
        <f>INDEX(TrustCAHUB_map!$A$2:$D$139,MATCH($C1188,TrustCAHUB_map!$A$2:$A$139,FALSE),3)</f>
        <v>Cheshire and Merseyside</v>
      </c>
      <c r="J1188" t="str">
        <f>INDEX(TrustCAHUB_map!$A$2:$D$139,MATCH($C1188,TrustCAHUB_map!$A$2:$A$139,FALSE),4)</f>
        <v>North West</v>
      </c>
    </row>
    <row r="1189" spans="1:10" x14ac:dyDescent="0.3">
      <c r="A1189" t="str">
        <f t="shared" si="18"/>
        <v>'RBL2016Palliative70+'</v>
      </c>
      <c r="B1189">
        <v>2016</v>
      </c>
      <c r="C1189" t="s">
        <v>182</v>
      </c>
      <c r="D1189" t="s">
        <v>8</v>
      </c>
      <c r="E1189" t="s">
        <v>628</v>
      </c>
      <c r="F1189">
        <v>28</v>
      </c>
      <c r="G1189">
        <v>0</v>
      </c>
      <c r="H1189" t="str">
        <f>INDEX(Bar_data!$A$3:$B$140,MATCH(C1189,Bar_data!$A$3:$A$140,FALSE),2)</f>
        <v>Trust019</v>
      </c>
      <c r="I1189" t="str">
        <f>INDEX(TrustCAHUB_map!$A$2:$D$139,MATCH($C1189,TrustCAHUB_map!$A$2:$A$139,FALSE),3)</f>
        <v>Cheshire and Merseyside</v>
      </c>
      <c r="J1189" t="str">
        <f>INDEX(TrustCAHUB_map!$A$2:$D$139,MATCH($C1189,TrustCAHUB_map!$A$2:$A$139,FALSE),4)</f>
        <v>North West</v>
      </c>
    </row>
    <row r="1190" spans="1:10" x14ac:dyDescent="0.3">
      <c r="A1190" t="str">
        <f t="shared" si="18"/>
        <v>'RBL2016Curative70+'</v>
      </c>
      <c r="B1190">
        <v>2016</v>
      </c>
      <c r="C1190" t="s">
        <v>182</v>
      </c>
      <c r="D1190" t="s">
        <v>7</v>
      </c>
      <c r="E1190" t="s">
        <v>628</v>
      </c>
      <c r="F1190">
        <v>28</v>
      </c>
      <c r="G1190">
        <v>0</v>
      </c>
      <c r="H1190" t="str">
        <f>INDEX(Bar_data!$A$3:$B$140,MATCH(C1190,Bar_data!$A$3:$A$140,FALSE),2)</f>
        <v>Trust019</v>
      </c>
      <c r="I1190" t="str">
        <f>INDEX(TrustCAHUB_map!$A$2:$D$139,MATCH($C1190,TrustCAHUB_map!$A$2:$A$139,FALSE),3)</f>
        <v>Cheshire and Merseyside</v>
      </c>
      <c r="J1190" t="str">
        <f>INDEX(TrustCAHUB_map!$A$2:$D$139,MATCH($C1190,TrustCAHUB_map!$A$2:$A$139,FALSE),4)</f>
        <v>North West</v>
      </c>
    </row>
    <row r="1191" spans="1:10" x14ac:dyDescent="0.3">
      <c r="A1191" t="str">
        <f t="shared" si="18"/>
        <v>'RBL2016Not assigned70+'</v>
      </c>
      <c r="B1191">
        <v>2016</v>
      </c>
      <c r="C1191" t="s">
        <v>182</v>
      </c>
      <c r="D1191" t="s">
        <v>477</v>
      </c>
      <c r="E1191" t="s">
        <v>628</v>
      </c>
      <c r="F1191">
        <v>17</v>
      </c>
      <c r="G1191">
        <v>1</v>
      </c>
      <c r="H1191" t="str">
        <f>INDEX(Bar_data!$A$3:$B$140,MATCH(C1191,Bar_data!$A$3:$A$140,FALSE),2)</f>
        <v>Trust019</v>
      </c>
      <c r="I1191" t="str">
        <f>INDEX(TrustCAHUB_map!$A$2:$D$139,MATCH($C1191,TrustCAHUB_map!$A$2:$A$139,FALSE),3)</f>
        <v>Cheshire and Merseyside</v>
      </c>
      <c r="J1191" t="str">
        <f>INDEX(TrustCAHUB_map!$A$2:$D$139,MATCH($C1191,TrustCAHUB_map!$A$2:$A$139,FALSE),4)</f>
        <v>North West</v>
      </c>
    </row>
    <row r="1192" spans="1:10" x14ac:dyDescent="0.3">
      <c r="A1192" t="str">
        <f t="shared" si="18"/>
        <v>'RBN2016Not assigned18-49'</v>
      </c>
      <c r="B1192">
        <v>2016</v>
      </c>
      <c r="C1192" t="s">
        <v>183</v>
      </c>
      <c r="D1192" t="s">
        <v>477</v>
      </c>
      <c r="E1192" t="s">
        <v>153</v>
      </c>
      <c r="F1192">
        <v>4</v>
      </c>
      <c r="G1192">
        <v>0</v>
      </c>
      <c r="H1192" t="str">
        <f>INDEX(Bar_data!$A$3:$B$140,MATCH(C1192,Bar_data!$A$3:$A$140,FALSE),2)</f>
        <v>Trust020</v>
      </c>
      <c r="I1192" t="str">
        <f>INDEX(TrustCAHUB_map!$A$2:$D$139,MATCH($C1192,TrustCAHUB_map!$A$2:$A$139,FALSE),3)</f>
        <v>Cheshire and Merseyside</v>
      </c>
      <c r="J1192" t="str">
        <f>INDEX(TrustCAHUB_map!$A$2:$D$139,MATCH($C1192,TrustCAHUB_map!$A$2:$A$139,FALSE),4)</f>
        <v>North West</v>
      </c>
    </row>
    <row r="1193" spans="1:10" x14ac:dyDescent="0.3">
      <c r="A1193" t="str">
        <f t="shared" si="18"/>
        <v>'RBN2016Curative18-49'</v>
      </c>
      <c r="B1193">
        <v>2016</v>
      </c>
      <c r="C1193" t="s">
        <v>183</v>
      </c>
      <c r="D1193" t="s">
        <v>7</v>
      </c>
      <c r="E1193" t="s">
        <v>153</v>
      </c>
      <c r="F1193">
        <v>8</v>
      </c>
      <c r="G1193">
        <v>0</v>
      </c>
      <c r="H1193" t="str">
        <f>INDEX(Bar_data!$A$3:$B$140,MATCH(C1193,Bar_data!$A$3:$A$140,FALSE),2)</f>
        <v>Trust020</v>
      </c>
      <c r="I1193" t="str">
        <f>INDEX(TrustCAHUB_map!$A$2:$D$139,MATCH($C1193,TrustCAHUB_map!$A$2:$A$139,FALSE),3)</f>
        <v>Cheshire and Merseyside</v>
      </c>
      <c r="J1193" t="str">
        <f>INDEX(TrustCAHUB_map!$A$2:$D$139,MATCH($C1193,TrustCAHUB_map!$A$2:$A$139,FALSE),4)</f>
        <v>North West</v>
      </c>
    </row>
    <row r="1194" spans="1:10" x14ac:dyDescent="0.3">
      <c r="A1194" t="str">
        <f t="shared" si="18"/>
        <v>'RBN2016Palliative18-49'</v>
      </c>
      <c r="B1194">
        <v>2016</v>
      </c>
      <c r="C1194" t="s">
        <v>183</v>
      </c>
      <c r="D1194" t="s">
        <v>8</v>
      </c>
      <c r="E1194" t="s">
        <v>153</v>
      </c>
      <c r="F1194">
        <v>4</v>
      </c>
      <c r="G1194">
        <v>0</v>
      </c>
      <c r="H1194" t="str">
        <f>INDEX(Bar_data!$A$3:$B$140,MATCH(C1194,Bar_data!$A$3:$A$140,FALSE),2)</f>
        <v>Trust020</v>
      </c>
      <c r="I1194" t="str">
        <f>INDEX(TrustCAHUB_map!$A$2:$D$139,MATCH($C1194,TrustCAHUB_map!$A$2:$A$139,FALSE),3)</f>
        <v>Cheshire and Merseyside</v>
      </c>
      <c r="J1194" t="str">
        <f>INDEX(TrustCAHUB_map!$A$2:$D$139,MATCH($C1194,TrustCAHUB_map!$A$2:$A$139,FALSE),4)</f>
        <v>North West</v>
      </c>
    </row>
    <row r="1195" spans="1:10" x14ac:dyDescent="0.3">
      <c r="A1195" t="str">
        <f t="shared" si="18"/>
        <v>'RBN2016Curative50-69'</v>
      </c>
      <c r="B1195">
        <v>2016</v>
      </c>
      <c r="C1195" t="s">
        <v>183</v>
      </c>
      <c r="D1195" t="s">
        <v>7</v>
      </c>
      <c r="E1195" t="s">
        <v>627</v>
      </c>
      <c r="F1195">
        <v>24</v>
      </c>
      <c r="G1195">
        <v>3</v>
      </c>
      <c r="H1195" t="str">
        <f>INDEX(Bar_data!$A$3:$B$140,MATCH(C1195,Bar_data!$A$3:$A$140,FALSE),2)</f>
        <v>Trust020</v>
      </c>
      <c r="I1195" t="str">
        <f>INDEX(TrustCAHUB_map!$A$2:$D$139,MATCH($C1195,TrustCAHUB_map!$A$2:$A$139,FALSE),3)</f>
        <v>Cheshire and Merseyside</v>
      </c>
      <c r="J1195" t="str">
        <f>INDEX(TrustCAHUB_map!$A$2:$D$139,MATCH($C1195,TrustCAHUB_map!$A$2:$A$139,FALSE),4)</f>
        <v>North West</v>
      </c>
    </row>
    <row r="1196" spans="1:10" x14ac:dyDescent="0.3">
      <c r="A1196" t="str">
        <f t="shared" si="18"/>
        <v>'RBN2016Not assigned50-69'</v>
      </c>
      <c r="B1196">
        <v>2016</v>
      </c>
      <c r="C1196" t="s">
        <v>183</v>
      </c>
      <c r="D1196" t="s">
        <v>477</v>
      </c>
      <c r="E1196" t="s">
        <v>627</v>
      </c>
      <c r="F1196">
        <v>15</v>
      </c>
      <c r="G1196">
        <v>1</v>
      </c>
      <c r="H1196" t="str">
        <f>INDEX(Bar_data!$A$3:$B$140,MATCH(C1196,Bar_data!$A$3:$A$140,FALSE),2)</f>
        <v>Trust020</v>
      </c>
      <c r="I1196" t="str">
        <f>INDEX(TrustCAHUB_map!$A$2:$D$139,MATCH($C1196,TrustCAHUB_map!$A$2:$A$139,FALSE),3)</f>
        <v>Cheshire and Merseyside</v>
      </c>
      <c r="J1196" t="str">
        <f>INDEX(TrustCAHUB_map!$A$2:$D$139,MATCH($C1196,TrustCAHUB_map!$A$2:$A$139,FALSE),4)</f>
        <v>North West</v>
      </c>
    </row>
    <row r="1197" spans="1:10" x14ac:dyDescent="0.3">
      <c r="A1197" t="str">
        <f t="shared" si="18"/>
        <v>'RBN2016Palliative50-69'</v>
      </c>
      <c r="B1197">
        <v>2016</v>
      </c>
      <c r="C1197" t="s">
        <v>183</v>
      </c>
      <c r="D1197" t="s">
        <v>8</v>
      </c>
      <c r="E1197" t="s">
        <v>627</v>
      </c>
      <c r="F1197">
        <v>33</v>
      </c>
      <c r="G1197">
        <v>1</v>
      </c>
      <c r="H1197" t="str">
        <f>INDEX(Bar_data!$A$3:$B$140,MATCH(C1197,Bar_data!$A$3:$A$140,FALSE),2)</f>
        <v>Trust020</v>
      </c>
      <c r="I1197" t="str">
        <f>INDEX(TrustCAHUB_map!$A$2:$D$139,MATCH($C1197,TrustCAHUB_map!$A$2:$A$139,FALSE),3)</f>
        <v>Cheshire and Merseyside</v>
      </c>
      <c r="J1197" t="str">
        <f>INDEX(TrustCAHUB_map!$A$2:$D$139,MATCH($C1197,TrustCAHUB_map!$A$2:$A$139,FALSE),4)</f>
        <v>North West</v>
      </c>
    </row>
    <row r="1198" spans="1:10" x14ac:dyDescent="0.3">
      <c r="A1198" t="str">
        <f t="shared" si="18"/>
        <v>'RBN2016Curative70+'</v>
      </c>
      <c r="B1198">
        <v>2016</v>
      </c>
      <c r="C1198" t="s">
        <v>183</v>
      </c>
      <c r="D1198" t="s">
        <v>7</v>
      </c>
      <c r="E1198" t="s">
        <v>628</v>
      </c>
      <c r="F1198">
        <v>17</v>
      </c>
      <c r="G1198">
        <v>3</v>
      </c>
      <c r="H1198" t="str">
        <f>INDEX(Bar_data!$A$3:$B$140,MATCH(C1198,Bar_data!$A$3:$A$140,FALSE),2)</f>
        <v>Trust020</v>
      </c>
      <c r="I1198" t="str">
        <f>INDEX(TrustCAHUB_map!$A$2:$D$139,MATCH($C1198,TrustCAHUB_map!$A$2:$A$139,FALSE),3)</f>
        <v>Cheshire and Merseyside</v>
      </c>
      <c r="J1198" t="str">
        <f>INDEX(TrustCAHUB_map!$A$2:$D$139,MATCH($C1198,TrustCAHUB_map!$A$2:$A$139,FALSE),4)</f>
        <v>North West</v>
      </c>
    </row>
    <row r="1199" spans="1:10" x14ac:dyDescent="0.3">
      <c r="A1199" t="str">
        <f t="shared" si="18"/>
        <v>'RBN2016Not assigned70+'</v>
      </c>
      <c r="B1199">
        <v>2016</v>
      </c>
      <c r="C1199" t="s">
        <v>183</v>
      </c>
      <c r="D1199" t="s">
        <v>477</v>
      </c>
      <c r="E1199" t="s">
        <v>628</v>
      </c>
      <c r="F1199">
        <v>14</v>
      </c>
      <c r="G1199">
        <v>1</v>
      </c>
      <c r="H1199" t="str">
        <f>INDEX(Bar_data!$A$3:$B$140,MATCH(C1199,Bar_data!$A$3:$A$140,FALSE),2)</f>
        <v>Trust020</v>
      </c>
      <c r="I1199" t="str">
        <f>INDEX(TrustCAHUB_map!$A$2:$D$139,MATCH($C1199,TrustCAHUB_map!$A$2:$A$139,FALSE),3)</f>
        <v>Cheshire and Merseyside</v>
      </c>
      <c r="J1199" t="str">
        <f>INDEX(TrustCAHUB_map!$A$2:$D$139,MATCH($C1199,TrustCAHUB_map!$A$2:$A$139,FALSE),4)</f>
        <v>North West</v>
      </c>
    </row>
    <row r="1200" spans="1:10" x14ac:dyDescent="0.3">
      <c r="A1200" t="str">
        <f t="shared" si="18"/>
        <v>'RBN2016Palliative70+'</v>
      </c>
      <c r="B1200">
        <v>2016</v>
      </c>
      <c r="C1200" t="s">
        <v>183</v>
      </c>
      <c r="D1200" t="s">
        <v>8</v>
      </c>
      <c r="E1200" t="s">
        <v>628</v>
      </c>
      <c r="F1200">
        <v>31</v>
      </c>
      <c r="G1200">
        <v>1</v>
      </c>
      <c r="H1200" t="str">
        <f>INDEX(Bar_data!$A$3:$B$140,MATCH(C1200,Bar_data!$A$3:$A$140,FALSE),2)</f>
        <v>Trust020</v>
      </c>
      <c r="I1200" t="str">
        <f>INDEX(TrustCAHUB_map!$A$2:$D$139,MATCH($C1200,TrustCAHUB_map!$A$2:$A$139,FALSE),3)</f>
        <v>Cheshire and Merseyside</v>
      </c>
      <c r="J1200" t="str">
        <f>INDEX(TrustCAHUB_map!$A$2:$D$139,MATCH($C1200,TrustCAHUB_map!$A$2:$A$139,FALSE),4)</f>
        <v>North West</v>
      </c>
    </row>
    <row r="1201" spans="1:10" x14ac:dyDescent="0.3">
      <c r="A1201" t="str">
        <f t="shared" si="18"/>
        <v>'RBS2016Curative18-49'</v>
      </c>
      <c r="B1201">
        <v>2016</v>
      </c>
      <c r="C1201" t="s">
        <v>184</v>
      </c>
      <c r="D1201" t="s">
        <v>7</v>
      </c>
      <c r="E1201" t="s">
        <v>153</v>
      </c>
      <c r="F1201">
        <v>1</v>
      </c>
      <c r="G1201">
        <v>0</v>
      </c>
      <c r="H1201" t="str">
        <f>INDEX(Bar_data!$A$3:$B$140,MATCH(C1201,Bar_data!$A$3:$A$140,FALSE),2)</f>
        <v>Trust021</v>
      </c>
      <c r="I1201" t="str">
        <f>INDEX(TrustCAHUB_map!$A$2:$D$139,MATCH($C1201,TrustCAHUB_map!$A$2:$A$139,FALSE),3)</f>
        <v>Cheshire and Merseyside</v>
      </c>
      <c r="J1201" t="str">
        <f>INDEX(TrustCAHUB_map!$A$2:$D$139,MATCH($C1201,TrustCAHUB_map!$A$2:$A$139,FALSE),4)</f>
        <v>North West</v>
      </c>
    </row>
    <row r="1202" spans="1:10" x14ac:dyDescent="0.3">
      <c r="A1202" t="str">
        <f t="shared" si="18"/>
        <v>'RBT2016Palliative18-49'</v>
      </c>
      <c r="B1202">
        <v>2016</v>
      </c>
      <c r="C1202" t="s">
        <v>185</v>
      </c>
      <c r="D1202" t="s">
        <v>8</v>
      </c>
      <c r="E1202" t="s">
        <v>153</v>
      </c>
      <c r="F1202">
        <v>7</v>
      </c>
      <c r="G1202">
        <v>0</v>
      </c>
      <c r="H1202" t="str">
        <f>INDEX(Bar_data!$A$3:$B$140,MATCH(C1202,Bar_data!$A$3:$A$140,FALSE),2)</f>
        <v>Trust022</v>
      </c>
      <c r="I1202" t="str">
        <f>INDEX(TrustCAHUB_map!$A$2:$D$139,MATCH($C1202,TrustCAHUB_map!$A$2:$A$139,FALSE),3)</f>
        <v>Cheshire and Merseyside</v>
      </c>
      <c r="J1202" t="str">
        <f>INDEX(TrustCAHUB_map!$A$2:$D$139,MATCH($C1202,TrustCAHUB_map!$A$2:$A$139,FALSE),4)</f>
        <v>North West</v>
      </c>
    </row>
    <row r="1203" spans="1:10" x14ac:dyDescent="0.3">
      <c r="A1203" t="str">
        <f t="shared" si="18"/>
        <v>'RBT2016Curative18-49'</v>
      </c>
      <c r="B1203">
        <v>2016</v>
      </c>
      <c r="C1203" t="s">
        <v>185</v>
      </c>
      <c r="D1203" t="s">
        <v>7</v>
      </c>
      <c r="E1203" t="s">
        <v>153</v>
      </c>
      <c r="F1203">
        <v>6</v>
      </c>
      <c r="G1203">
        <v>0</v>
      </c>
      <c r="H1203" t="str">
        <f>INDEX(Bar_data!$A$3:$B$140,MATCH(C1203,Bar_data!$A$3:$A$140,FALSE),2)</f>
        <v>Trust022</v>
      </c>
      <c r="I1203" t="str">
        <f>INDEX(TrustCAHUB_map!$A$2:$D$139,MATCH($C1203,TrustCAHUB_map!$A$2:$A$139,FALSE),3)</f>
        <v>Cheshire and Merseyside</v>
      </c>
      <c r="J1203" t="str">
        <f>INDEX(TrustCAHUB_map!$A$2:$D$139,MATCH($C1203,TrustCAHUB_map!$A$2:$A$139,FALSE),4)</f>
        <v>North West</v>
      </c>
    </row>
    <row r="1204" spans="1:10" x14ac:dyDescent="0.3">
      <c r="A1204" t="str">
        <f t="shared" si="18"/>
        <v>'RBT2016Palliative50-69'</v>
      </c>
      <c r="B1204">
        <v>2016</v>
      </c>
      <c r="C1204" t="s">
        <v>185</v>
      </c>
      <c r="D1204" t="s">
        <v>8</v>
      </c>
      <c r="E1204" t="s">
        <v>627</v>
      </c>
      <c r="F1204">
        <v>44</v>
      </c>
      <c r="G1204">
        <v>4</v>
      </c>
      <c r="H1204" t="str">
        <f>INDEX(Bar_data!$A$3:$B$140,MATCH(C1204,Bar_data!$A$3:$A$140,FALSE),2)</f>
        <v>Trust022</v>
      </c>
      <c r="I1204" t="str">
        <f>INDEX(TrustCAHUB_map!$A$2:$D$139,MATCH($C1204,TrustCAHUB_map!$A$2:$A$139,FALSE),3)</f>
        <v>Cheshire and Merseyside</v>
      </c>
      <c r="J1204" t="str">
        <f>INDEX(TrustCAHUB_map!$A$2:$D$139,MATCH($C1204,TrustCAHUB_map!$A$2:$A$139,FALSE),4)</f>
        <v>North West</v>
      </c>
    </row>
    <row r="1205" spans="1:10" x14ac:dyDescent="0.3">
      <c r="A1205" t="str">
        <f t="shared" si="18"/>
        <v>'RBT2016Curative50-69'</v>
      </c>
      <c r="B1205">
        <v>2016</v>
      </c>
      <c r="C1205" t="s">
        <v>185</v>
      </c>
      <c r="D1205" t="s">
        <v>7</v>
      </c>
      <c r="E1205" t="s">
        <v>627</v>
      </c>
      <c r="F1205">
        <v>18</v>
      </c>
      <c r="G1205">
        <v>0</v>
      </c>
      <c r="H1205" t="str">
        <f>INDEX(Bar_data!$A$3:$B$140,MATCH(C1205,Bar_data!$A$3:$A$140,FALSE),2)</f>
        <v>Trust022</v>
      </c>
      <c r="I1205" t="str">
        <f>INDEX(TrustCAHUB_map!$A$2:$D$139,MATCH($C1205,TrustCAHUB_map!$A$2:$A$139,FALSE),3)</f>
        <v>Cheshire and Merseyside</v>
      </c>
      <c r="J1205" t="str">
        <f>INDEX(TrustCAHUB_map!$A$2:$D$139,MATCH($C1205,TrustCAHUB_map!$A$2:$A$139,FALSE),4)</f>
        <v>North West</v>
      </c>
    </row>
    <row r="1206" spans="1:10" x14ac:dyDescent="0.3">
      <c r="A1206" t="str">
        <f t="shared" si="18"/>
        <v>'RBT2016Palliative70+'</v>
      </c>
      <c r="B1206">
        <v>2016</v>
      </c>
      <c r="C1206" t="s">
        <v>185</v>
      </c>
      <c r="D1206" t="s">
        <v>8</v>
      </c>
      <c r="E1206" t="s">
        <v>628</v>
      </c>
      <c r="F1206">
        <v>39</v>
      </c>
      <c r="G1206">
        <v>2</v>
      </c>
      <c r="H1206" t="str">
        <f>INDEX(Bar_data!$A$3:$B$140,MATCH(C1206,Bar_data!$A$3:$A$140,FALSE),2)</f>
        <v>Trust022</v>
      </c>
      <c r="I1206" t="str">
        <f>INDEX(TrustCAHUB_map!$A$2:$D$139,MATCH($C1206,TrustCAHUB_map!$A$2:$A$139,FALSE),3)</f>
        <v>Cheshire and Merseyside</v>
      </c>
      <c r="J1206" t="str">
        <f>INDEX(TrustCAHUB_map!$A$2:$D$139,MATCH($C1206,TrustCAHUB_map!$A$2:$A$139,FALSE),4)</f>
        <v>North West</v>
      </c>
    </row>
    <row r="1207" spans="1:10" x14ac:dyDescent="0.3">
      <c r="A1207" t="str">
        <f t="shared" si="18"/>
        <v>'RBT2016Curative70+'</v>
      </c>
      <c r="B1207">
        <v>2016</v>
      </c>
      <c r="C1207" t="s">
        <v>185</v>
      </c>
      <c r="D1207" t="s">
        <v>7</v>
      </c>
      <c r="E1207" t="s">
        <v>628</v>
      </c>
      <c r="F1207">
        <v>13</v>
      </c>
      <c r="G1207">
        <v>0</v>
      </c>
      <c r="H1207" t="str">
        <f>INDEX(Bar_data!$A$3:$B$140,MATCH(C1207,Bar_data!$A$3:$A$140,FALSE),2)</f>
        <v>Trust022</v>
      </c>
      <c r="I1207" t="str">
        <f>INDEX(TrustCAHUB_map!$A$2:$D$139,MATCH($C1207,TrustCAHUB_map!$A$2:$A$139,FALSE),3)</f>
        <v>Cheshire and Merseyside</v>
      </c>
      <c r="J1207" t="str">
        <f>INDEX(TrustCAHUB_map!$A$2:$D$139,MATCH($C1207,TrustCAHUB_map!$A$2:$A$139,FALSE),4)</f>
        <v>North West</v>
      </c>
    </row>
    <row r="1208" spans="1:10" x14ac:dyDescent="0.3">
      <c r="A1208" t="str">
        <f t="shared" si="18"/>
        <v>'RBT2016Not assigned70+'</v>
      </c>
      <c r="B1208">
        <v>2016</v>
      </c>
      <c r="C1208" t="s">
        <v>185</v>
      </c>
      <c r="D1208" t="s">
        <v>477</v>
      </c>
      <c r="E1208" t="s">
        <v>628</v>
      </c>
      <c r="F1208">
        <v>1</v>
      </c>
      <c r="G1208">
        <v>0</v>
      </c>
      <c r="H1208" t="str">
        <f>INDEX(Bar_data!$A$3:$B$140,MATCH(C1208,Bar_data!$A$3:$A$140,FALSE),2)</f>
        <v>Trust022</v>
      </c>
      <c r="I1208" t="str">
        <f>INDEX(TrustCAHUB_map!$A$2:$D$139,MATCH($C1208,TrustCAHUB_map!$A$2:$A$139,FALSE),3)</f>
        <v>Cheshire and Merseyside</v>
      </c>
      <c r="J1208" t="str">
        <f>INDEX(TrustCAHUB_map!$A$2:$D$139,MATCH($C1208,TrustCAHUB_map!$A$2:$A$139,FALSE),4)</f>
        <v>North West</v>
      </c>
    </row>
    <row r="1209" spans="1:10" x14ac:dyDescent="0.3">
      <c r="A1209" t="str">
        <f t="shared" si="18"/>
        <v>'RBV2016Curative18-49'</v>
      </c>
      <c r="B1209">
        <v>2016</v>
      </c>
      <c r="C1209" t="s">
        <v>186</v>
      </c>
      <c r="D1209" t="s">
        <v>7</v>
      </c>
      <c r="E1209" t="s">
        <v>153</v>
      </c>
      <c r="F1209">
        <v>698</v>
      </c>
      <c r="G1209">
        <v>4</v>
      </c>
      <c r="H1209" t="str">
        <f>INDEX(Bar_data!$A$3:$B$140,MATCH(C1209,Bar_data!$A$3:$A$140,FALSE),2)</f>
        <v>Trust023</v>
      </c>
      <c r="I1209" t="str">
        <f>INDEX(TrustCAHUB_map!$A$2:$D$139,MATCH($C1209,TrustCAHUB_map!$A$2:$A$139,FALSE),3)</f>
        <v>Greater Manchester</v>
      </c>
      <c r="J1209" t="str">
        <f>INDEX(TrustCAHUB_map!$A$2:$D$139,MATCH($C1209,TrustCAHUB_map!$A$2:$A$139,FALSE),4)</f>
        <v>North West</v>
      </c>
    </row>
    <row r="1210" spans="1:10" x14ac:dyDescent="0.3">
      <c r="A1210" t="str">
        <f t="shared" si="18"/>
        <v>'RBV2016Palliative18-49'</v>
      </c>
      <c r="B1210">
        <v>2016</v>
      </c>
      <c r="C1210" t="s">
        <v>186</v>
      </c>
      <c r="D1210" t="s">
        <v>8</v>
      </c>
      <c r="E1210" t="s">
        <v>153</v>
      </c>
      <c r="F1210">
        <v>378</v>
      </c>
      <c r="G1210">
        <v>31</v>
      </c>
      <c r="H1210" t="str">
        <f>INDEX(Bar_data!$A$3:$B$140,MATCH(C1210,Bar_data!$A$3:$A$140,FALSE),2)</f>
        <v>Trust023</v>
      </c>
      <c r="I1210" t="str">
        <f>INDEX(TrustCAHUB_map!$A$2:$D$139,MATCH($C1210,TrustCAHUB_map!$A$2:$A$139,FALSE),3)</f>
        <v>Greater Manchester</v>
      </c>
      <c r="J1210" t="str">
        <f>INDEX(TrustCAHUB_map!$A$2:$D$139,MATCH($C1210,TrustCAHUB_map!$A$2:$A$139,FALSE),4)</f>
        <v>North West</v>
      </c>
    </row>
    <row r="1211" spans="1:10" x14ac:dyDescent="0.3">
      <c r="A1211" t="str">
        <f t="shared" si="18"/>
        <v>'RBV2016Not assigned18-49'</v>
      </c>
      <c r="B1211">
        <v>2016</v>
      </c>
      <c r="C1211" t="s">
        <v>186</v>
      </c>
      <c r="D1211" t="s">
        <v>477</v>
      </c>
      <c r="E1211" t="s">
        <v>153</v>
      </c>
      <c r="F1211">
        <v>21</v>
      </c>
      <c r="G1211">
        <v>0</v>
      </c>
      <c r="H1211" t="str">
        <f>INDEX(Bar_data!$A$3:$B$140,MATCH(C1211,Bar_data!$A$3:$A$140,FALSE),2)</f>
        <v>Trust023</v>
      </c>
      <c r="I1211" t="str">
        <f>INDEX(TrustCAHUB_map!$A$2:$D$139,MATCH($C1211,TrustCAHUB_map!$A$2:$A$139,FALSE),3)</f>
        <v>Greater Manchester</v>
      </c>
      <c r="J1211" t="str">
        <f>INDEX(TrustCAHUB_map!$A$2:$D$139,MATCH($C1211,TrustCAHUB_map!$A$2:$A$139,FALSE),4)</f>
        <v>North West</v>
      </c>
    </row>
    <row r="1212" spans="1:10" x14ac:dyDescent="0.3">
      <c r="A1212" t="str">
        <f t="shared" si="18"/>
        <v>'RBV2016Palliative50-69'</v>
      </c>
      <c r="B1212">
        <v>2016</v>
      </c>
      <c r="C1212" t="s">
        <v>186</v>
      </c>
      <c r="D1212" t="s">
        <v>8</v>
      </c>
      <c r="E1212" t="s">
        <v>627</v>
      </c>
      <c r="F1212">
        <v>1730</v>
      </c>
      <c r="G1212">
        <v>101</v>
      </c>
      <c r="H1212" t="str">
        <f>INDEX(Bar_data!$A$3:$B$140,MATCH(C1212,Bar_data!$A$3:$A$140,FALSE),2)</f>
        <v>Trust023</v>
      </c>
      <c r="I1212" t="str">
        <f>INDEX(TrustCAHUB_map!$A$2:$D$139,MATCH($C1212,TrustCAHUB_map!$A$2:$A$139,FALSE),3)</f>
        <v>Greater Manchester</v>
      </c>
      <c r="J1212" t="str">
        <f>INDEX(TrustCAHUB_map!$A$2:$D$139,MATCH($C1212,TrustCAHUB_map!$A$2:$A$139,FALSE),4)</f>
        <v>North West</v>
      </c>
    </row>
    <row r="1213" spans="1:10" x14ac:dyDescent="0.3">
      <c r="A1213" t="str">
        <f t="shared" si="18"/>
        <v>'RBV2016Not assigned50-69'</v>
      </c>
      <c r="B1213">
        <v>2016</v>
      </c>
      <c r="C1213" t="s">
        <v>186</v>
      </c>
      <c r="D1213" t="s">
        <v>477</v>
      </c>
      <c r="E1213" t="s">
        <v>627</v>
      </c>
      <c r="F1213">
        <v>33</v>
      </c>
      <c r="G1213">
        <v>5</v>
      </c>
      <c r="H1213" t="str">
        <f>INDEX(Bar_data!$A$3:$B$140,MATCH(C1213,Bar_data!$A$3:$A$140,FALSE),2)</f>
        <v>Trust023</v>
      </c>
      <c r="I1213" t="str">
        <f>INDEX(TrustCAHUB_map!$A$2:$D$139,MATCH($C1213,TrustCAHUB_map!$A$2:$A$139,FALSE),3)</f>
        <v>Greater Manchester</v>
      </c>
      <c r="J1213" t="str">
        <f>INDEX(TrustCAHUB_map!$A$2:$D$139,MATCH($C1213,TrustCAHUB_map!$A$2:$A$139,FALSE),4)</f>
        <v>North West</v>
      </c>
    </row>
    <row r="1214" spans="1:10" x14ac:dyDescent="0.3">
      <c r="A1214" t="str">
        <f t="shared" si="18"/>
        <v>'RBV2016Curative50-69'</v>
      </c>
      <c r="B1214">
        <v>2016</v>
      </c>
      <c r="C1214" t="s">
        <v>186</v>
      </c>
      <c r="D1214" t="s">
        <v>7</v>
      </c>
      <c r="E1214" t="s">
        <v>627</v>
      </c>
      <c r="F1214">
        <v>1580</v>
      </c>
      <c r="G1214">
        <v>11</v>
      </c>
      <c r="H1214" t="str">
        <f>INDEX(Bar_data!$A$3:$B$140,MATCH(C1214,Bar_data!$A$3:$A$140,FALSE),2)</f>
        <v>Trust023</v>
      </c>
      <c r="I1214" t="str">
        <f>INDEX(TrustCAHUB_map!$A$2:$D$139,MATCH($C1214,TrustCAHUB_map!$A$2:$A$139,FALSE),3)</f>
        <v>Greater Manchester</v>
      </c>
      <c r="J1214" t="str">
        <f>INDEX(TrustCAHUB_map!$A$2:$D$139,MATCH($C1214,TrustCAHUB_map!$A$2:$A$139,FALSE),4)</f>
        <v>North West</v>
      </c>
    </row>
    <row r="1215" spans="1:10" x14ac:dyDescent="0.3">
      <c r="A1215" t="str">
        <f t="shared" si="18"/>
        <v>'RBV2016Palliative70+'</v>
      </c>
      <c r="B1215">
        <v>2016</v>
      </c>
      <c r="C1215" t="s">
        <v>186</v>
      </c>
      <c r="D1215" t="s">
        <v>8</v>
      </c>
      <c r="E1215" t="s">
        <v>628</v>
      </c>
      <c r="F1215">
        <v>1093</v>
      </c>
      <c r="G1215">
        <v>59</v>
      </c>
      <c r="H1215" t="str">
        <f>INDEX(Bar_data!$A$3:$B$140,MATCH(C1215,Bar_data!$A$3:$A$140,FALSE),2)</f>
        <v>Trust023</v>
      </c>
      <c r="I1215" t="str">
        <f>INDEX(TrustCAHUB_map!$A$2:$D$139,MATCH($C1215,TrustCAHUB_map!$A$2:$A$139,FALSE),3)</f>
        <v>Greater Manchester</v>
      </c>
      <c r="J1215" t="str">
        <f>INDEX(TrustCAHUB_map!$A$2:$D$139,MATCH($C1215,TrustCAHUB_map!$A$2:$A$139,FALSE),4)</f>
        <v>North West</v>
      </c>
    </row>
    <row r="1216" spans="1:10" x14ac:dyDescent="0.3">
      <c r="A1216" t="str">
        <f t="shared" si="18"/>
        <v>'RBV2016Curative70+'</v>
      </c>
      <c r="B1216">
        <v>2016</v>
      </c>
      <c r="C1216" t="s">
        <v>186</v>
      </c>
      <c r="D1216" t="s">
        <v>7</v>
      </c>
      <c r="E1216" t="s">
        <v>628</v>
      </c>
      <c r="F1216">
        <v>628</v>
      </c>
      <c r="G1216">
        <v>11</v>
      </c>
      <c r="H1216" t="str">
        <f>INDEX(Bar_data!$A$3:$B$140,MATCH(C1216,Bar_data!$A$3:$A$140,FALSE),2)</f>
        <v>Trust023</v>
      </c>
      <c r="I1216" t="str">
        <f>INDEX(TrustCAHUB_map!$A$2:$D$139,MATCH($C1216,TrustCAHUB_map!$A$2:$A$139,FALSE),3)</f>
        <v>Greater Manchester</v>
      </c>
      <c r="J1216" t="str">
        <f>INDEX(TrustCAHUB_map!$A$2:$D$139,MATCH($C1216,TrustCAHUB_map!$A$2:$A$139,FALSE),4)</f>
        <v>North West</v>
      </c>
    </row>
    <row r="1217" spans="1:10" x14ac:dyDescent="0.3">
      <c r="A1217" t="str">
        <f t="shared" si="18"/>
        <v>'RBV2016Not assigned70+'</v>
      </c>
      <c r="B1217">
        <v>2016</v>
      </c>
      <c r="C1217" t="s">
        <v>186</v>
      </c>
      <c r="D1217" t="s">
        <v>477</v>
      </c>
      <c r="E1217" t="s">
        <v>628</v>
      </c>
      <c r="F1217">
        <v>28</v>
      </c>
      <c r="G1217">
        <v>0</v>
      </c>
      <c r="H1217" t="str">
        <f>INDEX(Bar_data!$A$3:$B$140,MATCH(C1217,Bar_data!$A$3:$A$140,FALSE),2)</f>
        <v>Trust023</v>
      </c>
      <c r="I1217" t="str">
        <f>INDEX(TrustCAHUB_map!$A$2:$D$139,MATCH($C1217,TrustCAHUB_map!$A$2:$A$139,FALSE),3)</f>
        <v>Greater Manchester</v>
      </c>
      <c r="J1217" t="str">
        <f>INDEX(TrustCAHUB_map!$A$2:$D$139,MATCH($C1217,TrustCAHUB_map!$A$2:$A$139,FALSE),4)</f>
        <v>North West</v>
      </c>
    </row>
    <row r="1218" spans="1:10" x14ac:dyDescent="0.3">
      <c r="A1218" t="str">
        <f t="shared" si="18"/>
        <v>'RBZ2016Palliative18-49'</v>
      </c>
      <c r="B1218">
        <v>2016</v>
      </c>
      <c r="C1218" t="s">
        <v>187</v>
      </c>
      <c r="D1218" t="s">
        <v>8</v>
      </c>
      <c r="E1218" t="s">
        <v>153</v>
      </c>
      <c r="F1218">
        <v>12</v>
      </c>
      <c r="G1218">
        <v>2</v>
      </c>
      <c r="H1218" t="str">
        <f>INDEX(Bar_data!$A$3:$B$140,MATCH(C1218,Bar_data!$A$3:$A$140,FALSE),2)</f>
        <v>Trust024</v>
      </c>
      <c r="I1218" t="str">
        <f>INDEX(TrustCAHUB_map!$A$2:$D$139,MATCH($C1218,TrustCAHUB_map!$A$2:$A$139,FALSE),3)</f>
        <v>Peninsula</v>
      </c>
      <c r="J1218" t="str">
        <f>INDEX(TrustCAHUB_map!$A$2:$D$139,MATCH($C1218,TrustCAHUB_map!$A$2:$A$139,FALSE),4)</f>
        <v>South West</v>
      </c>
    </row>
    <row r="1219" spans="1:10" x14ac:dyDescent="0.3">
      <c r="A1219" t="str">
        <f t="shared" ref="A1219:A1282" si="19">"'"&amp;C1219&amp;B1219&amp;D1219&amp;E1219&amp;"'"</f>
        <v>'RBZ2016Not assigned18-49'</v>
      </c>
      <c r="B1219">
        <v>2016</v>
      </c>
      <c r="C1219" t="s">
        <v>187</v>
      </c>
      <c r="D1219" t="s">
        <v>477</v>
      </c>
      <c r="E1219" t="s">
        <v>153</v>
      </c>
      <c r="F1219">
        <v>1</v>
      </c>
      <c r="G1219">
        <v>0</v>
      </c>
      <c r="H1219" t="str">
        <f>INDEX(Bar_data!$A$3:$B$140,MATCH(C1219,Bar_data!$A$3:$A$140,FALSE),2)</f>
        <v>Trust024</v>
      </c>
      <c r="I1219" t="str">
        <f>INDEX(TrustCAHUB_map!$A$2:$D$139,MATCH($C1219,TrustCAHUB_map!$A$2:$A$139,FALSE),3)</f>
        <v>Peninsula</v>
      </c>
      <c r="J1219" t="str">
        <f>INDEX(TrustCAHUB_map!$A$2:$D$139,MATCH($C1219,TrustCAHUB_map!$A$2:$A$139,FALSE),4)</f>
        <v>South West</v>
      </c>
    </row>
    <row r="1220" spans="1:10" x14ac:dyDescent="0.3">
      <c r="A1220" t="str">
        <f t="shared" si="19"/>
        <v>'RBZ2016Curative18-49'</v>
      </c>
      <c r="B1220">
        <v>2016</v>
      </c>
      <c r="C1220" t="s">
        <v>187</v>
      </c>
      <c r="D1220" t="s">
        <v>7</v>
      </c>
      <c r="E1220" t="s">
        <v>153</v>
      </c>
      <c r="F1220">
        <v>32</v>
      </c>
      <c r="G1220">
        <v>1</v>
      </c>
      <c r="H1220" t="str">
        <f>INDEX(Bar_data!$A$3:$B$140,MATCH(C1220,Bar_data!$A$3:$A$140,FALSE),2)</f>
        <v>Trust024</v>
      </c>
      <c r="I1220" t="str">
        <f>INDEX(TrustCAHUB_map!$A$2:$D$139,MATCH($C1220,TrustCAHUB_map!$A$2:$A$139,FALSE),3)</f>
        <v>Peninsula</v>
      </c>
      <c r="J1220" t="str">
        <f>INDEX(TrustCAHUB_map!$A$2:$D$139,MATCH($C1220,TrustCAHUB_map!$A$2:$A$139,FALSE),4)</f>
        <v>South West</v>
      </c>
    </row>
    <row r="1221" spans="1:10" x14ac:dyDescent="0.3">
      <c r="A1221" t="str">
        <f t="shared" si="19"/>
        <v>'RBZ2016Palliative50-69'</v>
      </c>
      <c r="B1221">
        <v>2016</v>
      </c>
      <c r="C1221" t="s">
        <v>187</v>
      </c>
      <c r="D1221" t="s">
        <v>8</v>
      </c>
      <c r="E1221" t="s">
        <v>627</v>
      </c>
      <c r="F1221">
        <v>98</v>
      </c>
      <c r="G1221">
        <v>4</v>
      </c>
      <c r="H1221" t="str">
        <f>INDEX(Bar_data!$A$3:$B$140,MATCH(C1221,Bar_data!$A$3:$A$140,FALSE),2)</f>
        <v>Trust024</v>
      </c>
      <c r="I1221" t="str">
        <f>INDEX(TrustCAHUB_map!$A$2:$D$139,MATCH($C1221,TrustCAHUB_map!$A$2:$A$139,FALSE),3)</f>
        <v>Peninsula</v>
      </c>
      <c r="J1221" t="str">
        <f>INDEX(TrustCAHUB_map!$A$2:$D$139,MATCH($C1221,TrustCAHUB_map!$A$2:$A$139,FALSE),4)</f>
        <v>South West</v>
      </c>
    </row>
    <row r="1222" spans="1:10" x14ac:dyDescent="0.3">
      <c r="A1222" t="str">
        <f t="shared" si="19"/>
        <v>'RBZ2016Curative50-69'</v>
      </c>
      <c r="B1222">
        <v>2016</v>
      </c>
      <c r="C1222" t="s">
        <v>187</v>
      </c>
      <c r="D1222" t="s">
        <v>7</v>
      </c>
      <c r="E1222" t="s">
        <v>627</v>
      </c>
      <c r="F1222">
        <v>84</v>
      </c>
      <c r="G1222">
        <v>1</v>
      </c>
      <c r="H1222" t="str">
        <f>INDEX(Bar_data!$A$3:$B$140,MATCH(C1222,Bar_data!$A$3:$A$140,FALSE),2)</f>
        <v>Trust024</v>
      </c>
      <c r="I1222" t="str">
        <f>INDEX(TrustCAHUB_map!$A$2:$D$139,MATCH($C1222,TrustCAHUB_map!$A$2:$A$139,FALSE),3)</f>
        <v>Peninsula</v>
      </c>
      <c r="J1222" t="str">
        <f>INDEX(TrustCAHUB_map!$A$2:$D$139,MATCH($C1222,TrustCAHUB_map!$A$2:$A$139,FALSE),4)</f>
        <v>South West</v>
      </c>
    </row>
    <row r="1223" spans="1:10" x14ac:dyDescent="0.3">
      <c r="A1223" t="str">
        <f t="shared" si="19"/>
        <v>'RBZ2016Palliative70+'</v>
      </c>
      <c r="B1223">
        <v>2016</v>
      </c>
      <c r="C1223" t="s">
        <v>187</v>
      </c>
      <c r="D1223" t="s">
        <v>8</v>
      </c>
      <c r="E1223" t="s">
        <v>628</v>
      </c>
      <c r="F1223">
        <v>82</v>
      </c>
      <c r="G1223">
        <v>6</v>
      </c>
      <c r="H1223" t="str">
        <f>INDEX(Bar_data!$A$3:$B$140,MATCH(C1223,Bar_data!$A$3:$A$140,FALSE),2)</f>
        <v>Trust024</v>
      </c>
      <c r="I1223" t="str">
        <f>INDEX(TrustCAHUB_map!$A$2:$D$139,MATCH($C1223,TrustCAHUB_map!$A$2:$A$139,FALSE),3)</f>
        <v>Peninsula</v>
      </c>
      <c r="J1223" t="str">
        <f>INDEX(TrustCAHUB_map!$A$2:$D$139,MATCH($C1223,TrustCAHUB_map!$A$2:$A$139,FALSE),4)</f>
        <v>South West</v>
      </c>
    </row>
    <row r="1224" spans="1:10" x14ac:dyDescent="0.3">
      <c r="A1224" t="str">
        <f t="shared" si="19"/>
        <v>'RBZ2016Curative70+'</v>
      </c>
      <c r="B1224">
        <v>2016</v>
      </c>
      <c r="C1224" t="s">
        <v>187</v>
      </c>
      <c r="D1224" t="s">
        <v>7</v>
      </c>
      <c r="E1224" t="s">
        <v>628</v>
      </c>
      <c r="F1224">
        <v>44</v>
      </c>
      <c r="G1224">
        <v>1</v>
      </c>
      <c r="H1224" t="str">
        <f>INDEX(Bar_data!$A$3:$B$140,MATCH(C1224,Bar_data!$A$3:$A$140,FALSE),2)</f>
        <v>Trust024</v>
      </c>
      <c r="I1224" t="str">
        <f>INDEX(TrustCAHUB_map!$A$2:$D$139,MATCH($C1224,TrustCAHUB_map!$A$2:$A$139,FALSE),3)</f>
        <v>Peninsula</v>
      </c>
      <c r="J1224" t="str">
        <f>INDEX(TrustCAHUB_map!$A$2:$D$139,MATCH($C1224,TrustCAHUB_map!$A$2:$A$139,FALSE),4)</f>
        <v>South West</v>
      </c>
    </row>
    <row r="1225" spans="1:10" x14ac:dyDescent="0.3">
      <c r="A1225" t="str">
        <f t="shared" si="19"/>
        <v>'RC12016Palliative18-49'</v>
      </c>
      <c r="B1225">
        <v>2016</v>
      </c>
      <c r="C1225" t="s">
        <v>188</v>
      </c>
      <c r="D1225" t="s">
        <v>8</v>
      </c>
      <c r="E1225" t="s">
        <v>153</v>
      </c>
      <c r="F1225">
        <v>13</v>
      </c>
      <c r="G1225">
        <v>0</v>
      </c>
      <c r="H1225" t="str">
        <f>INDEX(Bar_data!$A$3:$B$140,MATCH(C1225,Bar_data!$A$3:$A$140,FALSE),2)</f>
        <v>Trust025</v>
      </c>
      <c r="I1225" t="str">
        <f>INDEX(TrustCAHUB_map!$A$2:$D$139,MATCH($C1225,TrustCAHUB_map!$A$2:$A$139,FALSE),3)</f>
        <v>East of England</v>
      </c>
      <c r="J1225" t="str">
        <f>INDEX(TrustCAHUB_map!$A$2:$D$139,MATCH($C1225,TrustCAHUB_map!$A$2:$A$139,FALSE),4)</f>
        <v>East of England</v>
      </c>
    </row>
    <row r="1226" spans="1:10" x14ac:dyDescent="0.3">
      <c r="A1226" t="str">
        <f t="shared" si="19"/>
        <v>'RC12016Not assigned18-49'</v>
      </c>
      <c r="B1226">
        <v>2016</v>
      </c>
      <c r="C1226" t="s">
        <v>188</v>
      </c>
      <c r="D1226" t="s">
        <v>477</v>
      </c>
      <c r="E1226" t="s">
        <v>153</v>
      </c>
      <c r="F1226">
        <v>6</v>
      </c>
      <c r="G1226">
        <v>0</v>
      </c>
      <c r="H1226" t="str">
        <f>INDEX(Bar_data!$A$3:$B$140,MATCH(C1226,Bar_data!$A$3:$A$140,FALSE),2)</f>
        <v>Trust025</v>
      </c>
      <c r="I1226" t="str">
        <f>INDEX(TrustCAHUB_map!$A$2:$D$139,MATCH($C1226,TrustCAHUB_map!$A$2:$A$139,FALSE),3)</f>
        <v>East of England</v>
      </c>
      <c r="J1226" t="str">
        <f>INDEX(TrustCAHUB_map!$A$2:$D$139,MATCH($C1226,TrustCAHUB_map!$A$2:$A$139,FALSE),4)</f>
        <v>East of England</v>
      </c>
    </row>
    <row r="1227" spans="1:10" x14ac:dyDescent="0.3">
      <c r="A1227" t="str">
        <f t="shared" si="19"/>
        <v>'RC12016Curative18-49'</v>
      </c>
      <c r="B1227">
        <v>2016</v>
      </c>
      <c r="C1227" t="s">
        <v>188</v>
      </c>
      <c r="D1227" t="s">
        <v>7</v>
      </c>
      <c r="E1227" t="s">
        <v>153</v>
      </c>
      <c r="F1227">
        <v>42</v>
      </c>
      <c r="G1227">
        <v>0</v>
      </c>
      <c r="H1227" t="str">
        <f>INDEX(Bar_data!$A$3:$B$140,MATCH(C1227,Bar_data!$A$3:$A$140,FALSE),2)</f>
        <v>Trust025</v>
      </c>
      <c r="I1227" t="str">
        <f>INDEX(TrustCAHUB_map!$A$2:$D$139,MATCH($C1227,TrustCAHUB_map!$A$2:$A$139,FALSE),3)</f>
        <v>East of England</v>
      </c>
      <c r="J1227" t="str">
        <f>INDEX(TrustCAHUB_map!$A$2:$D$139,MATCH($C1227,TrustCAHUB_map!$A$2:$A$139,FALSE),4)</f>
        <v>East of England</v>
      </c>
    </row>
    <row r="1228" spans="1:10" x14ac:dyDescent="0.3">
      <c r="A1228" t="str">
        <f t="shared" si="19"/>
        <v>'RC12016Not assigned50-69'</v>
      </c>
      <c r="B1228">
        <v>2016</v>
      </c>
      <c r="C1228" t="s">
        <v>188</v>
      </c>
      <c r="D1228" t="s">
        <v>477</v>
      </c>
      <c r="E1228" t="s">
        <v>627</v>
      </c>
      <c r="F1228">
        <v>30</v>
      </c>
      <c r="G1228">
        <v>1</v>
      </c>
      <c r="H1228" t="str">
        <f>INDEX(Bar_data!$A$3:$B$140,MATCH(C1228,Bar_data!$A$3:$A$140,FALSE),2)</f>
        <v>Trust025</v>
      </c>
      <c r="I1228" t="str">
        <f>INDEX(TrustCAHUB_map!$A$2:$D$139,MATCH($C1228,TrustCAHUB_map!$A$2:$A$139,FALSE),3)</f>
        <v>East of England</v>
      </c>
      <c r="J1228" t="str">
        <f>INDEX(TrustCAHUB_map!$A$2:$D$139,MATCH($C1228,TrustCAHUB_map!$A$2:$A$139,FALSE),4)</f>
        <v>East of England</v>
      </c>
    </row>
    <row r="1229" spans="1:10" x14ac:dyDescent="0.3">
      <c r="A1229" t="str">
        <f t="shared" si="19"/>
        <v>'RC12016Palliative50-69'</v>
      </c>
      <c r="B1229">
        <v>2016</v>
      </c>
      <c r="C1229" t="s">
        <v>188</v>
      </c>
      <c r="D1229" t="s">
        <v>8</v>
      </c>
      <c r="E1229" t="s">
        <v>627</v>
      </c>
      <c r="F1229">
        <v>81</v>
      </c>
      <c r="G1229">
        <v>4</v>
      </c>
      <c r="H1229" t="str">
        <f>INDEX(Bar_data!$A$3:$B$140,MATCH(C1229,Bar_data!$A$3:$A$140,FALSE),2)</f>
        <v>Trust025</v>
      </c>
      <c r="I1229" t="str">
        <f>INDEX(TrustCAHUB_map!$A$2:$D$139,MATCH($C1229,TrustCAHUB_map!$A$2:$A$139,FALSE),3)</f>
        <v>East of England</v>
      </c>
      <c r="J1229" t="str">
        <f>INDEX(TrustCAHUB_map!$A$2:$D$139,MATCH($C1229,TrustCAHUB_map!$A$2:$A$139,FALSE),4)</f>
        <v>East of England</v>
      </c>
    </row>
    <row r="1230" spans="1:10" x14ac:dyDescent="0.3">
      <c r="A1230" t="str">
        <f t="shared" si="19"/>
        <v>'RC12016Curative50-69'</v>
      </c>
      <c r="B1230">
        <v>2016</v>
      </c>
      <c r="C1230" t="s">
        <v>188</v>
      </c>
      <c r="D1230" t="s">
        <v>7</v>
      </c>
      <c r="E1230" t="s">
        <v>627</v>
      </c>
      <c r="F1230">
        <v>98</v>
      </c>
      <c r="G1230">
        <v>1</v>
      </c>
      <c r="H1230" t="str">
        <f>INDEX(Bar_data!$A$3:$B$140,MATCH(C1230,Bar_data!$A$3:$A$140,FALSE),2)</f>
        <v>Trust025</v>
      </c>
      <c r="I1230" t="str">
        <f>INDEX(TrustCAHUB_map!$A$2:$D$139,MATCH($C1230,TrustCAHUB_map!$A$2:$A$139,FALSE),3)</f>
        <v>East of England</v>
      </c>
      <c r="J1230" t="str">
        <f>INDEX(TrustCAHUB_map!$A$2:$D$139,MATCH($C1230,TrustCAHUB_map!$A$2:$A$139,FALSE),4)</f>
        <v>East of England</v>
      </c>
    </row>
    <row r="1231" spans="1:10" x14ac:dyDescent="0.3">
      <c r="A1231" t="str">
        <f t="shared" si="19"/>
        <v>'RC12016Not assigned70+'</v>
      </c>
      <c r="B1231">
        <v>2016</v>
      </c>
      <c r="C1231" t="s">
        <v>188</v>
      </c>
      <c r="D1231" t="s">
        <v>477</v>
      </c>
      <c r="E1231" t="s">
        <v>628</v>
      </c>
      <c r="F1231">
        <v>27</v>
      </c>
      <c r="G1231">
        <v>0</v>
      </c>
      <c r="H1231" t="str">
        <f>INDEX(Bar_data!$A$3:$B$140,MATCH(C1231,Bar_data!$A$3:$A$140,FALSE),2)</f>
        <v>Trust025</v>
      </c>
      <c r="I1231" t="str">
        <f>INDEX(TrustCAHUB_map!$A$2:$D$139,MATCH($C1231,TrustCAHUB_map!$A$2:$A$139,FALSE),3)</f>
        <v>East of England</v>
      </c>
      <c r="J1231" t="str">
        <f>INDEX(TrustCAHUB_map!$A$2:$D$139,MATCH($C1231,TrustCAHUB_map!$A$2:$A$139,FALSE),4)</f>
        <v>East of England</v>
      </c>
    </row>
    <row r="1232" spans="1:10" x14ac:dyDescent="0.3">
      <c r="A1232" t="str">
        <f t="shared" si="19"/>
        <v>'RC12016Palliative70+'</v>
      </c>
      <c r="B1232">
        <v>2016</v>
      </c>
      <c r="C1232" t="s">
        <v>188</v>
      </c>
      <c r="D1232" t="s">
        <v>8</v>
      </c>
      <c r="E1232" t="s">
        <v>628</v>
      </c>
      <c r="F1232">
        <v>61</v>
      </c>
      <c r="G1232">
        <v>2</v>
      </c>
      <c r="H1232" t="str">
        <f>INDEX(Bar_data!$A$3:$B$140,MATCH(C1232,Bar_data!$A$3:$A$140,FALSE),2)</f>
        <v>Trust025</v>
      </c>
      <c r="I1232" t="str">
        <f>INDEX(TrustCAHUB_map!$A$2:$D$139,MATCH($C1232,TrustCAHUB_map!$A$2:$A$139,FALSE),3)</f>
        <v>East of England</v>
      </c>
      <c r="J1232" t="str">
        <f>INDEX(TrustCAHUB_map!$A$2:$D$139,MATCH($C1232,TrustCAHUB_map!$A$2:$A$139,FALSE),4)</f>
        <v>East of England</v>
      </c>
    </row>
    <row r="1233" spans="1:10" x14ac:dyDescent="0.3">
      <c r="A1233" t="str">
        <f t="shared" si="19"/>
        <v>'RC12016Curative70+'</v>
      </c>
      <c r="B1233">
        <v>2016</v>
      </c>
      <c r="C1233" t="s">
        <v>188</v>
      </c>
      <c r="D1233" t="s">
        <v>7</v>
      </c>
      <c r="E1233" t="s">
        <v>628</v>
      </c>
      <c r="F1233">
        <v>66</v>
      </c>
      <c r="G1233">
        <v>2</v>
      </c>
      <c r="H1233" t="str">
        <f>INDEX(Bar_data!$A$3:$B$140,MATCH(C1233,Bar_data!$A$3:$A$140,FALSE),2)</f>
        <v>Trust025</v>
      </c>
      <c r="I1233" t="str">
        <f>INDEX(TrustCAHUB_map!$A$2:$D$139,MATCH($C1233,TrustCAHUB_map!$A$2:$A$139,FALSE),3)</f>
        <v>East of England</v>
      </c>
      <c r="J1233" t="str">
        <f>INDEX(TrustCAHUB_map!$A$2:$D$139,MATCH($C1233,TrustCAHUB_map!$A$2:$A$139,FALSE),4)</f>
        <v>East of England</v>
      </c>
    </row>
    <row r="1234" spans="1:10" x14ac:dyDescent="0.3">
      <c r="A1234" t="str">
        <f t="shared" si="19"/>
        <v>'RC92016Palliative18-49'</v>
      </c>
      <c r="B1234">
        <v>2016</v>
      </c>
      <c r="C1234" t="s">
        <v>189</v>
      </c>
      <c r="D1234" t="s">
        <v>8</v>
      </c>
      <c r="E1234" t="s">
        <v>153</v>
      </c>
      <c r="F1234">
        <v>5</v>
      </c>
      <c r="G1234">
        <v>0</v>
      </c>
      <c r="H1234" t="str">
        <f>INDEX(Bar_data!$A$3:$B$140,MATCH(C1234,Bar_data!$A$3:$A$140,FALSE),2)</f>
        <v>Trust026</v>
      </c>
      <c r="I1234" t="str">
        <f>INDEX(TrustCAHUB_map!$A$2:$D$139,MATCH($C1234,TrustCAHUB_map!$A$2:$A$139,FALSE),3)</f>
        <v>East of England</v>
      </c>
      <c r="J1234" t="str">
        <f>INDEX(TrustCAHUB_map!$A$2:$D$139,MATCH($C1234,TrustCAHUB_map!$A$2:$A$139,FALSE),4)</f>
        <v>East of England</v>
      </c>
    </row>
    <row r="1235" spans="1:10" x14ac:dyDescent="0.3">
      <c r="A1235" t="str">
        <f t="shared" si="19"/>
        <v>'RC92016Curative18-49'</v>
      </c>
      <c r="B1235">
        <v>2016</v>
      </c>
      <c r="C1235" t="s">
        <v>189</v>
      </c>
      <c r="D1235" t="s">
        <v>7</v>
      </c>
      <c r="E1235" t="s">
        <v>153</v>
      </c>
      <c r="F1235">
        <v>4</v>
      </c>
      <c r="G1235">
        <v>0</v>
      </c>
      <c r="H1235" t="str">
        <f>INDEX(Bar_data!$A$3:$B$140,MATCH(C1235,Bar_data!$A$3:$A$140,FALSE),2)</f>
        <v>Trust026</v>
      </c>
      <c r="I1235" t="str">
        <f>INDEX(TrustCAHUB_map!$A$2:$D$139,MATCH($C1235,TrustCAHUB_map!$A$2:$A$139,FALSE),3)</f>
        <v>East of England</v>
      </c>
      <c r="J1235" t="str">
        <f>INDEX(TrustCAHUB_map!$A$2:$D$139,MATCH($C1235,TrustCAHUB_map!$A$2:$A$139,FALSE),4)</f>
        <v>East of England</v>
      </c>
    </row>
    <row r="1236" spans="1:10" x14ac:dyDescent="0.3">
      <c r="A1236" t="str">
        <f t="shared" si="19"/>
        <v>'RC92016Not assigned18-49'</v>
      </c>
      <c r="B1236">
        <v>2016</v>
      </c>
      <c r="C1236" t="s">
        <v>189</v>
      </c>
      <c r="D1236" t="s">
        <v>477</v>
      </c>
      <c r="E1236" t="s">
        <v>153</v>
      </c>
      <c r="F1236">
        <v>68</v>
      </c>
      <c r="G1236">
        <v>0</v>
      </c>
      <c r="H1236" t="str">
        <f>INDEX(Bar_data!$A$3:$B$140,MATCH(C1236,Bar_data!$A$3:$A$140,FALSE),2)</f>
        <v>Trust026</v>
      </c>
      <c r="I1236" t="str">
        <f>INDEX(TrustCAHUB_map!$A$2:$D$139,MATCH($C1236,TrustCAHUB_map!$A$2:$A$139,FALSE),3)</f>
        <v>East of England</v>
      </c>
      <c r="J1236" t="str">
        <f>INDEX(TrustCAHUB_map!$A$2:$D$139,MATCH($C1236,TrustCAHUB_map!$A$2:$A$139,FALSE),4)</f>
        <v>East of England</v>
      </c>
    </row>
    <row r="1237" spans="1:10" x14ac:dyDescent="0.3">
      <c r="A1237" t="str">
        <f t="shared" si="19"/>
        <v>'RC92016Not assigned50-69'</v>
      </c>
      <c r="B1237">
        <v>2016</v>
      </c>
      <c r="C1237" t="s">
        <v>189</v>
      </c>
      <c r="D1237" t="s">
        <v>477</v>
      </c>
      <c r="E1237" t="s">
        <v>627</v>
      </c>
      <c r="F1237">
        <v>195</v>
      </c>
      <c r="G1237">
        <v>6</v>
      </c>
      <c r="H1237" t="str">
        <f>INDEX(Bar_data!$A$3:$B$140,MATCH(C1237,Bar_data!$A$3:$A$140,FALSE),2)</f>
        <v>Trust026</v>
      </c>
      <c r="I1237" t="str">
        <f>INDEX(TrustCAHUB_map!$A$2:$D$139,MATCH($C1237,TrustCAHUB_map!$A$2:$A$139,FALSE),3)</f>
        <v>East of England</v>
      </c>
      <c r="J1237" t="str">
        <f>INDEX(TrustCAHUB_map!$A$2:$D$139,MATCH($C1237,TrustCAHUB_map!$A$2:$A$139,FALSE),4)</f>
        <v>East of England</v>
      </c>
    </row>
    <row r="1238" spans="1:10" x14ac:dyDescent="0.3">
      <c r="A1238" t="str">
        <f t="shared" si="19"/>
        <v>'RC92016Curative50-69'</v>
      </c>
      <c r="B1238">
        <v>2016</v>
      </c>
      <c r="C1238" t="s">
        <v>189</v>
      </c>
      <c r="D1238" t="s">
        <v>7</v>
      </c>
      <c r="E1238" t="s">
        <v>627</v>
      </c>
      <c r="F1238">
        <v>20</v>
      </c>
      <c r="G1238">
        <v>0</v>
      </c>
      <c r="H1238" t="str">
        <f>INDEX(Bar_data!$A$3:$B$140,MATCH(C1238,Bar_data!$A$3:$A$140,FALSE),2)</f>
        <v>Trust026</v>
      </c>
      <c r="I1238" t="str">
        <f>INDEX(TrustCAHUB_map!$A$2:$D$139,MATCH($C1238,TrustCAHUB_map!$A$2:$A$139,FALSE),3)</f>
        <v>East of England</v>
      </c>
      <c r="J1238" t="str">
        <f>INDEX(TrustCAHUB_map!$A$2:$D$139,MATCH($C1238,TrustCAHUB_map!$A$2:$A$139,FALSE),4)</f>
        <v>East of England</v>
      </c>
    </row>
    <row r="1239" spans="1:10" x14ac:dyDescent="0.3">
      <c r="A1239" t="str">
        <f t="shared" si="19"/>
        <v>'RC92016Palliative50-69'</v>
      </c>
      <c r="B1239">
        <v>2016</v>
      </c>
      <c r="C1239" t="s">
        <v>189</v>
      </c>
      <c r="D1239" t="s">
        <v>8</v>
      </c>
      <c r="E1239" t="s">
        <v>627</v>
      </c>
      <c r="F1239">
        <v>18</v>
      </c>
      <c r="G1239">
        <v>1</v>
      </c>
      <c r="H1239" t="str">
        <f>INDEX(Bar_data!$A$3:$B$140,MATCH(C1239,Bar_data!$A$3:$A$140,FALSE),2)</f>
        <v>Trust026</v>
      </c>
      <c r="I1239" t="str">
        <f>INDEX(TrustCAHUB_map!$A$2:$D$139,MATCH($C1239,TrustCAHUB_map!$A$2:$A$139,FALSE),3)</f>
        <v>East of England</v>
      </c>
      <c r="J1239" t="str">
        <f>INDEX(TrustCAHUB_map!$A$2:$D$139,MATCH($C1239,TrustCAHUB_map!$A$2:$A$139,FALSE),4)</f>
        <v>East of England</v>
      </c>
    </row>
    <row r="1240" spans="1:10" x14ac:dyDescent="0.3">
      <c r="A1240" t="str">
        <f t="shared" si="19"/>
        <v>'RC92016Palliative70+'</v>
      </c>
      <c r="B1240">
        <v>2016</v>
      </c>
      <c r="C1240" t="s">
        <v>189</v>
      </c>
      <c r="D1240" t="s">
        <v>8</v>
      </c>
      <c r="E1240" t="s">
        <v>628</v>
      </c>
      <c r="F1240">
        <v>17</v>
      </c>
      <c r="G1240">
        <v>1</v>
      </c>
      <c r="H1240" t="str">
        <f>INDEX(Bar_data!$A$3:$B$140,MATCH(C1240,Bar_data!$A$3:$A$140,FALSE),2)</f>
        <v>Trust026</v>
      </c>
      <c r="I1240" t="str">
        <f>INDEX(TrustCAHUB_map!$A$2:$D$139,MATCH($C1240,TrustCAHUB_map!$A$2:$A$139,FALSE),3)</f>
        <v>East of England</v>
      </c>
      <c r="J1240" t="str">
        <f>INDEX(TrustCAHUB_map!$A$2:$D$139,MATCH($C1240,TrustCAHUB_map!$A$2:$A$139,FALSE),4)</f>
        <v>East of England</v>
      </c>
    </row>
    <row r="1241" spans="1:10" x14ac:dyDescent="0.3">
      <c r="A1241" t="str">
        <f t="shared" si="19"/>
        <v>'RC92016Not assigned70+'</v>
      </c>
      <c r="B1241">
        <v>2016</v>
      </c>
      <c r="C1241" t="s">
        <v>189</v>
      </c>
      <c r="D1241" t="s">
        <v>477</v>
      </c>
      <c r="E1241" t="s">
        <v>628</v>
      </c>
      <c r="F1241">
        <v>129</v>
      </c>
      <c r="G1241">
        <v>6</v>
      </c>
      <c r="H1241" t="str">
        <f>INDEX(Bar_data!$A$3:$B$140,MATCH(C1241,Bar_data!$A$3:$A$140,FALSE),2)</f>
        <v>Trust026</v>
      </c>
      <c r="I1241" t="str">
        <f>INDEX(TrustCAHUB_map!$A$2:$D$139,MATCH($C1241,TrustCAHUB_map!$A$2:$A$139,FALSE),3)</f>
        <v>East of England</v>
      </c>
      <c r="J1241" t="str">
        <f>INDEX(TrustCAHUB_map!$A$2:$D$139,MATCH($C1241,TrustCAHUB_map!$A$2:$A$139,FALSE),4)</f>
        <v>East of England</v>
      </c>
    </row>
    <row r="1242" spans="1:10" x14ac:dyDescent="0.3">
      <c r="A1242" t="str">
        <f t="shared" si="19"/>
        <v>'RC92016Curative70+'</v>
      </c>
      <c r="B1242">
        <v>2016</v>
      </c>
      <c r="C1242" t="s">
        <v>189</v>
      </c>
      <c r="D1242" t="s">
        <v>7</v>
      </c>
      <c r="E1242" t="s">
        <v>628</v>
      </c>
      <c r="F1242">
        <v>13</v>
      </c>
      <c r="G1242">
        <v>0</v>
      </c>
      <c r="H1242" t="str">
        <f>INDEX(Bar_data!$A$3:$B$140,MATCH(C1242,Bar_data!$A$3:$A$140,FALSE),2)</f>
        <v>Trust026</v>
      </c>
      <c r="I1242" t="str">
        <f>INDEX(TrustCAHUB_map!$A$2:$D$139,MATCH($C1242,TrustCAHUB_map!$A$2:$A$139,FALSE),3)</f>
        <v>East of England</v>
      </c>
      <c r="J1242" t="str">
        <f>INDEX(TrustCAHUB_map!$A$2:$D$139,MATCH($C1242,TrustCAHUB_map!$A$2:$A$139,FALSE),4)</f>
        <v>East of England</v>
      </c>
    </row>
    <row r="1243" spans="1:10" x14ac:dyDescent="0.3">
      <c r="A1243" t="str">
        <f t="shared" si="19"/>
        <v>'RCB2016Curative18-49'</v>
      </c>
      <c r="B1243">
        <v>2016</v>
      </c>
      <c r="C1243" t="s">
        <v>190</v>
      </c>
      <c r="D1243" t="s">
        <v>7</v>
      </c>
      <c r="E1243" t="s">
        <v>153</v>
      </c>
      <c r="F1243">
        <v>95</v>
      </c>
      <c r="G1243">
        <v>1</v>
      </c>
      <c r="H1243" t="str">
        <f>INDEX(Bar_data!$A$3:$B$140,MATCH(C1243,Bar_data!$A$3:$A$140,FALSE),2)</f>
        <v>Trust027</v>
      </c>
      <c r="I1243" t="str">
        <f>INDEX(TrustCAHUB_map!$A$2:$D$139,MATCH($C1243,TrustCAHUB_map!$A$2:$A$139,FALSE),3)</f>
        <v>Humber, Coast and Vale</v>
      </c>
      <c r="J1243" t="str">
        <f>INDEX(TrustCAHUB_map!$A$2:$D$139,MATCH($C1243,TrustCAHUB_map!$A$2:$A$139,FALSE),4)</f>
        <v>Yorkshire and Humber</v>
      </c>
    </row>
    <row r="1244" spans="1:10" x14ac:dyDescent="0.3">
      <c r="A1244" t="str">
        <f t="shared" si="19"/>
        <v>'RCB2016Palliative18-49'</v>
      </c>
      <c r="B1244">
        <v>2016</v>
      </c>
      <c r="C1244" t="s">
        <v>190</v>
      </c>
      <c r="D1244" t="s">
        <v>8</v>
      </c>
      <c r="E1244" t="s">
        <v>153</v>
      </c>
      <c r="F1244">
        <v>29</v>
      </c>
      <c r="G1244">
        <v>4</v>
      </c>
      <c r="H1244" t="str">
        <f>INDEX(Bar_data!$A$3:$B$140,MATCH(C1244,Bar_data!$A$3:$A$140,FALSE),2)</f>
        <v>Trust027</v>
      </c>
      <c r="I1244" t="str">
        <f>INDEX(TrustCAHUB_map!$A$2:$D$139,MATCH($C1244,TrustCAHUB_map!$A$2:$A$139,FALSE),3)</f>
        <v>Humber, Coast and Vale</v>
      </c>
      <c r="J1244" t="str">
        <f>INDEX(TrustCAHUB_map!$A$2:$D$139,MATCH($C1244,TrustCAHUB_map!$A$2:$A$139,FALSE),4)</f>
        <v>Yorkshire and Humber</v>
      </c>
    </row>
    <row r="1245" spans="1:10" x14ac:dyDescent="0.3">
      <c r="A1245" t="str">
        <f t="shared" si="19"/>
        <v>'RCB2016Curative50-69'</v>
      </c>
      <c r="B1245">
        <v>2016</v>
      </c>
      <c r="C1245" t="s">
        <v>190</v>
      </c>
      <c r="D1245" t="s">
        <v>7</v>
      </c>
      <c r="E1245" t="s">
        <v>627</v>
      </c>
      <c r="F1245">
        <v>244</v>
      </c>
      <c r="G1245">
        <v>6</v>
      </c>
      <c r="H1245" t="str">
        <f>INDEX(Bar_data!$A$3:$B$140,MATCH(C1245,Bar_data!$A$3:$A$140,FALSE),2)</f>
        <v>Trust027</v>
      </c>
      <c r="I1245" t="str">
        <f>INDEX(TrustCAHUB_map!$A$2:$D$139,MATCH($C1245,TrustCAHUB_map!$A$2:$A$139,FALSE),3)</f>
        <v>Humber, Coast and Vale</v>
      </c>
      <c r="J1245" t="str">
        <f>INDEX(TrustCAHUB_map!$A$2:$D$139,MATCH($C1245,TrustCAHUB_map!$A$2:$A$139,FALSE),4)</f>
        <v>Yorkshire and Humber</v>
      </c>
    </row>
    <row r="1246" spans="1:10" x14ac:dyDescent="0.3">
      <c r="A1246" t="str">
        <f t="shared" si="19"/>
        <v>'RCB2016Palliative50-69'</v>
      </c>
      <c r="B1246">
        <v>2016</v>
      </c>
      <c r="C1246" t="s">
        <v>190</v>
      </c>
      <c r="D1246" t="s">
        <v>8</v>
      </c>
      <c r="E1246" t="s">
        <v>627</v>
      </c>
      <c r="F1246">
        <v>245</v>
      </c>
      <c r="G1246">
        <v>22</v>
      </c>
      <c r="H1246" t="str">
        <f>INDEX(Bar_data!$A$3:$B$140,MATCH(C1246,Bar_data!$A$3:$A$140,FALSE),2)</f>
        <v>Trust027</v>
      </c>
      <c r="I1246" t="str">
        <f>INDEX(TrustCAHUB_map!$A$2:$D$139,MATCH($C1246,TrustCAHUB_map!$A$2:$A$139,FALSE),3)</f>
        <v>Humber, Coast and Vale</v>
      </c>
      <c r="J1246" t="str">
        <f>INDEX(TrustCAHUB_map!$A$2:$D$139,MATCH($C1246,TrustCAHUB_map!$A$2:$A$139,FALSE),4)</f>
        <v>Yorkshire and Humber</v>
      </c>
    </row>
    <row r="1247" spans="1:10" x14ac:dyDescent="0.3">
      <c r="A1247" t="str">
        <f t="shared" si="19"/>
        <v>'RCB2016Not assigned50-69'</v>
      </c>
      <c r="B1247">
        <v>2016</v>
      </c>
      <c r="C1247" t="s">
        <v>190</v>
      </c>
      <c r="D1247" t="s">
        <v>477</v>
      </c>
      <c r="E1247" t="s">
        <v>627</v>
      </c>
      <c r="F1247">
        <v>5</v>
      </c>
      <c r="G1247">
        <v>0</v>
      </c>
      <c r="H1247" t="str">
        <f>INDEX(Bar_data!$A$3:$B$140,MATCH(C1247,Bar_data!$A$3:$A$140,FALSE),2)</f>
        <v>Trust027</v>
      </c>
      <c r="I1247" t="str">
        <f>INDEX(TrustCAHUB_map!$A$2:$D$139,MATCH($C1247,TrustCAHUB_map!$A$2:$A$139,FALSE),3)</f>
        <v>Humber, Coast and Vale</v>
      </c>
      <c r="J1247" t="str">
        <f>INDEX(TrustCAHUB_map!$A$2:$D$139,MATCH($C1247,TrustCAHUB_map!$A$2:$A$139,FALSE),4)</f>
        <v>Yorkshire and Humber</v>
      </c>
    </row>
    <row r="1248" spans="1:10" x14ac:dyDescent="0.3">
      <c r="A1248" t="str">
        <f t="shared" si="19"/>
        <v>'RCB2016Palliative70+'</v>
      </c>
      <c r="B1248">
        <v>2016</v>
      </c>
      <c r="C1248" t="s">
        <v>190</v>
      </c>
      <c r="D1248" t="s">
        <v>8</v>
      </c>
      <c r="E1248" t="s">
        <v>628</v>
      </c>
      <c r="F1248">
        <v>266</v>
      </c>
      <c r="G1248">
        <v>19</v>
      </c>
      <c r="H1248" t="str">
        <f>INDEX(Bar_data!$A$3:$B$140,MATCH(C1248,Bar_data!$A$3:$A$140,FALSE),2)</f>
        <v>Trust027</v>
      </c>
      <c r="I1248" t="str">
        <f>INDEX(TrustCAHUB_map!$A$2:$D$139,MATCH($C1248,TrustCAHUB_map!$A$2:$A$139,FALSE),3)</f>
        <v>Humber, Coast and Vale</v>
      </c>
      <c r="J1248" t="str">
        <f>INDEX(TrustCAHUB_map!$A$2:$D$139,MATCH($C1248,TrustCAHUB_map!$A$2:$A$139,FALSE),4)</f>
        <v>Yorkshire and Humber</v>
      </c>
    </row>
    <row r="1249" spans="1:10" x14ac:dyDescent="0.3">
      <c r="A1249" t="str">
        <f t="shared" si="19"/>
        <v>'RCB2016Not assigned70+'</v>
      </c>
      <c r="B1249">
        <v>2016</v>
      </c>
      <c r="C1249" t="s">
        <v>190</v>
      </c>
      <c r="D1249" t="s">
        <v>477</v>
      </c>
      <c r="E1249" t="s">
        <v>628</v>
      </c>
      <c r="F1249">
        <v>2</v>
      </c>
      <c r="G1249">
        <v>0</v>
      </c>
      <c r="H1249" t="str">
        <f>INDEX(Bar_data!$A$3:$B$140,MATCH(C1249,Bar_data!$A$3:$A$140,FALSE),2)</f>
        <v>Trust027</v>
      </c>
      <c r="I1249" t="str">
        <f>INDEX(TrustCAHUB_map!$A$2:$D$139,MATCH($C1249,TrustCAHUB_map!$A$2:$A$139,FALSE),3)</f>
        <v>Humber, Coast and Vale</v>
      </c>
      <c r="J1249" t="str">
        <f>INDEX(TrustCAHUB_map!$A$2:$D$139,MATCH($C1249,TrustCAHUB_map!$A$2:$A$139,FALSE),4)</f>
        <v>Yorkshire and Humber</v>
      </c>
    </row>
    <row r="1250" spans="1:10" x14ac:dyDescent="0.3">
      <c r="A1250" t="str">
        <f t="shared" si="19"/>
        <v>'RCB2016Curative70+'</v>
      </c>
      <c r="B1250">
        <v>2016</v>
      </c>
      <c r="C1250" t="s">
        <v>190</v>
      </c>
      <c r="D1250" t="s">
        <v>7</v>
      </c>
      <c r="E1250" t="s">
        <v>628</v>
      </c>
      <c r="F1250">
        <v>186</v>
      </c>
      <c r="G1250">
        <v>8</v>
      </c>
      <c r="H1250" t="str">
        <f>INDEX(Bar_data!$A$3:$B$140,MATCH(C1250,Bar_data!$A$3:$A$140,FALSE),2)</f>
        <v>Trust027</v>
      </c>
      <c r="I1250" t="str">
        <f>INDEX(TrustCAHUB_map!$A$2:$D$139,MATCH($C1250,TrustCAHUB_map!$A$2:$A$139,FALSE),3)</f>
        <v>Humber, Coast and Vale</v>
      </c>
      <c r="J1250" t="str">
        <f>INDEX(TrustCAHUB_map!$A$2:$D$139,MATCH($C1250,TrustCAHUB_map!$A$2:$A$139,FALSE),4)</f>
        <v>Yorkshire and Humber</v>
      </c>
    </row>
    <row r="1251" spans="1:10" x14ac:dyDescent="0.3">
      <c r="A1251" t="str">
        <f t="shared" si="19"/>
        <v>'RCD2016Palliative18-49'</v>
      </c>
      <c r="B1251">
        <v>2016</v>
      </c>
      <c r="C1251" t="s">
        <v>191</v>
      </c>
      <c r="D1251" t="s">
        <v>8</v>
      </c>
      <c r="E1251" t="s">
        <v>153</v>
      </c>
      <c r="F1251">
        <v>15</v>
      </c>
      <c r="G1251">
        <v>0</v>
      </c>
      <c r="H1251" t="str">
        <f>INDEX(Bar_data!$A$3:$B$140,MATCH(C1251,Bar_data!$A$3:$A$140,FALSE),2)</f>
        <v>Trust028</v>
      </c>
      <c r="I1251" t="str">
        <f>INDEX(TrustCAHUB_map!$A$2:$D$139,MATCH($C1251,TrustCAHUB_map!$A$2:$A$139,FALSE),3)</f>
        <v>West Yorkshire</v>
      </c>
      <c r="J1251" t="str">
        <f>INDEX(TrustCAHUB_map!$A$2:$D$139,MATCH($C1251,TrustCAHUB_map!$A$2:$A$139,FALSE),4)</f>
        <v>Yorkshire and Humber</v>
      </c>
    </row>
    <row r="1252" spans="1:10" x14ac:dyDescent="0.3">
      <c r="A1252" t="str">
        <f t="shared" si="19"/>
        <v>'RCD2016Curative18-49'</v>
      </c>
      <c r="B1252">
        <v>2016</v>
      </c>
      <c r="C1252" t="s">
        <v>191</v>
      </c>
      <c r="D1252" t="s">
        <v>7</v>
      </c>
      <c r="E1252" t="s">
        <v>153</v>
      </c>
      <c r="F1252">
        <v>31</v>
      </c>
      <c r="G1252">
        <v>0</v>
      </c>
      <c r="H1252" t="str">
        <f>INDEX(Bar_data!$A$3:$B$140,MATCH(C1252,Bar_data!$A$3:$A$140,FALSE),2)</f>
        <v>Trust028</v>
      </c>
      <c r="I1252" t="str">
        <f>INDEX(TrustCAHUB_map!$A$2:$D$139,MATCH($C1252,TrustCAHUB_map!$A$2:$A$139,FALSE),3)</f>
        <v>West Yorkshire</v>
      </c>
      <c r="J1252" t="str">
        <f>INDEX(TrustCAHUB_map!$A$2:$D$139,MATCH($C1252,TrustCAHUB_map!$A$2:$A$139,FALSE),4)</f>
        <v>Yorkshire and Humber</v>
      </c>
    </row>
    <row r="1253" spans="1:10" x14ac:dyDescent="0.3">
      <c r="A1253" t="str">
        <f t="shared" si="19"/>
        <v>'RCD2016Curative50-69'</v>
      </c>
      <c r="B1253">
        <v>2016</v>
      </c>
      <c r="C1253" t="s">
        <v>191</v>
      </c>
      <c r="D1253" t="s">
        <v>7</v>
      </c>
      <c r="E1253" t="s">
        <v>627</v>
      </c>
      <c r="F1253">
        <v>75</v>
      </c>
      <c r="G1253">
        <v>0</v>
      </c>
      <c r="H1253" t="str">
        <f>INDEX(Bar_data!$A$3:$B$140,MATCH(C1253,Bar_data!$A$3:$A$140,FALSE),2)</f>
        <v>Trust028</v>
      </c>
      <c r="I1253" t="str">
        <f>INDEX(TrustCAHUB_map!$A$2:$D$139,MATCH($C1253,TrustCAHUB_map!$A$2:$A$139,FALSE),3)</f>
        <v>West Yorkshire</v>
      </c>
      <c r="J1253" t="str">
        <f>INDEX(TrustCAHUB_map!$A$2:$D$139,MATCH($C1253,TrustCAHUB_map!$A$2:$A$139,FALSE),4)</f>
        <v>Yorkshire and Humber</v>
      </c>
    </row>
    <row r="1254" spans="1:10" x14ac:dyDescent="0.3">
      <c r="A1254" t="str">
        <f t="shared" si="19"/>
        <v>'RCD2016Palliative50-69'</v>
      </c>
      <c r="B1254">
        <v>2016</v>
      </c>
      <c r="C1254" t="s">
        <v>191</v>
      </c>
      <c r="D1254" t="s">
        <v>8</v>
      </c>
      <c r="E1254" t="s">
        <v>627</v>
      </c>
      <c r="F1254">
        <v>58</v>
      </c>
      <c r="G1254">
        <v>7</v>
      </c>
      <c r="H1254" t="str">
        <f>INDEX(Bar_data!$A$3:$B$140,MATCH(C1254,Bar_data!$A$3:$A$140,FALSE),2)</f>
        <v>Trust028</v>
      </c>
      <c r="I1254" t="str">
        <f>INDEX(TrustCAHUB_map!$A$2:$D$139,MATCH($C1254,TrustCAHUB_map!$A$2:$A$139,FALSE),3)</f>
        <v>West Yorkshire</v>
      </c>
      <c r="J1254" t="str">
        <f>INDEX(TrustCAHUB_map!$A$2:$D$139,MATCH($C1254,TrustCAHUB_map!$A$2:$A$139,FALSE),4)</f>
        <v>Yorkshire and Humber</v>
      </c>
    </row>
    <row r="1255" spans="1:10" x14ac:dyDescent="0.3">
      <c r="A1255" t="str">
        <f t="shared" si="19"/>
        <v>'RCD2016Curative70+'</v>
      </c>
      <c r="B1255">
        <v>2016</v>
      </c>
      <c r="C1255" t="s">
        <v>191</v>
      </c>
      <c r="D1255" t="s">
        <v>7</v>
      </c>
      <c r="E1255" t="s">
        <v>628</v>
      </c>
      <c r="F1255">
        <v>51</v>
      </c>
      <c r="G1255">
        <v>2</v>
      </c>
      <c r="H1255" t="str">
        <f>INDEX(Bar_data!$A$3:$B$140,MATCH(C1255,Bar_data!$A$3:$A$140,FALSE),2)</f>
        <v>Trust028</v>
      </c>
      <c r="I1255" t="str">
        <f>INDEX(TrustCAHUB_map!$A$2:$D$139,MATCH($C1255,TrustCAHUB_map!$A$2:$A$139,FALSE),3)</f>
        <v>West Yorkshire</v>
      </c>
      <c r="J1255" t="str">
        <f>INDEX(TrustCAHUB_map!$A$2:$D$139,MATCH($C1255,TrustCAHUB_map!$A$2:$A$139,FALSE),4)</f>
        <v>Yorkshire and Humber</v>
      </c>
    </row>
    <row r="1256" spans="1:10" x14ac:dyDescent="0.3">
      <c r="A1256" t="str">
        <f t="shared" si="19"/>
        <v>'RCD2016Palliative70+'</v>
      </c>
      <c r="B1256">
        <v>2016</v>
      </c>
      <c r="C1256" t="s">
        <v>191</v>
      </c>
      <c r="D1256" t="s">
        <v>8</v>
      </c>
      <c r="E1256" t="s">
        <v>628</v>
      </c>
      <c r="F1256">
        <v>84</v>
      </c>
      <c r="G1256">
        <v>10</v>
      </c>
      <c r="H1256" t="str">
        <f>INDEX(Bar_data!$A$3:$B$140,MATCH(C1256,Bar_data!$A$3:$A$140,FALSE),2)</f>
        <v>Trust028</v>
      </c>
      <c r="I1256" t="str">
        <f>INDEX(TrustCAHUB_map!$A$2:$D$139,MATCH($C1256,TrustCAHUB_map!$A$2:$A$139,FALSE),3)</f>
        <v>West Yorkshire</v>
      </c>
      <c r="J1256" t="str">
        <f>INDEX(TrustCAHUB_map!$A$2:$D$139,MATCH($C1256,TrustCAHUB_map!$A$2:$A$139,FALSE),4)</f>
        <v>Yorkshire and Humber</v>
      </c>
    </row>
    <row r="1257" spans="1:10" x14ac:dyDescent="0.3">
      <c r="A1257" t="str">
        <f t="shared" si="19"/>
        <v>'RCF2016Palliative18-49'</v>
      </c>
      <c r="B1257">
        <v>2016</v>
      </c>
      <c r="C1257" t="s">
        <v>192</v>
      </c>
      <c r="D1257" t="s">
        <v>8</v>
      </c>
      <c r="E1257" t="s">
        <v>153</v>
      </c>
      <c r="F1257">
        <v>21</v>
      </c>
      <c r="G1257">
        <v>0</v>
      </c>
      <c r="H1257" t="str">
        <f>INDEX(Bar_data!$A$3:$B$140,MATCH(C1257,Bar_data!$A$3:$A$140,FALSE),2)</f>
        <v>Trust029</v>
      </c>
      <c r="I1257" t="str">
        <f>INDEX(TrustCAHUB_map!$A$2:$D$139,MATCH($C1257,TrustCAHUB_map!$A$2:$A$139,FALSE),3)</f>
        <v>West Yorkshire</v>
      </c>
      <c r="J1257" t="str">
        <f>INDEX(TrustCAHUB_map!$A$2:$D$139,MATCH($C1257,TrustCAHUB_map!$A$2:$A$139,FALSE),4)</f>
        <v>Yorkshire and Humber</v>
      </c>
    </row>
    <row r="1258" spans="1:10" x14ac:dyDescent="0.3">
      <c r="A1258" t="str">
        <f t="shared" si="19"/>
        <v>'RCF2016Curative18-49'</v>
      </c>
      <c r="B1258">
        <v>2016</v>
      </c>
      <c r="C1258" t="s">
        <v>192</v>
      </c>
      <c r="D1258" t="s">
        <v>7</v>
      </c>
      <c r="E1258" t="s">
        <v>153</v>
      </c>
      <c r="F1258">
        <v>38</v>
      </c>
      <c r="G1258">
        <v>0</v>
      </c>
      <c r="H1258" t="str">
        <f>INDEX(Bar_data!$A$3:$B$140,MATCH(C1258,Bar_data!$A$3:$A$140,FALSE),2)</f>
        <v>Trust029</v>
      </c>
      <c r="I1258" t="str">
        <f>INDEX(TrustCAHUB_map!$A$2:$D$139,MATCH($C1258,TrustCAHUB_map!$A$2:$A$139,FALSE),3)</f>
        <v>West Yorkshire</v>
      </c>
      <c r="J1258" t="str">
        <f>INDEX(TrustCAHUB_map!$A$2:$D$139,MATCH($C1258,TrustCAHUB_map!$A$2:$A$139,FALSE),4)</f>
        <v>Yorkshire and Humber</v>
      </c>
    </row>
    <row r="1259" spans="1:10" x14ac:dyDescent="0.3">
      <c r="A1259" t="str">
        <f t="shared" si="19"/>
        <v>'RCF2016Palliative50-69'</v>
      </c>
      <c r="B1259">
        <v>2016</v>
      </c>
      <c r="C1259" t="s">
        <v>192</v>
      </c>
      <c r="D1259" t="s">
        <v>8</v>
      </c>
      <c r="E1259" t="s">
        <v>627</v>
      </c>
      <c r="F1259">
        <v>139</v>
      </c>
      <c r="G1259">
        <v>8</v>
      </c>
      <c r="H1259" t="str">
        <f>INDEX(Bar_data!$A$3:$B$140,MATCH(C1259,Bar_data!$A$3:$A$140,FALSE),2)</f>
        <v>Trust029</v>
      </c>
      <c r="I1259" t="str">
        <f>INDEX(TrustCAHUB_map!$A$2:$D$139,MATCH($C1259,TrustCAHUB_map!$A$2:$A$139,FALSE),3)</f>
        <v>West Yorkshire</v>
      </c>
      <c r="J1259" t="str">
        <f>INDEX(TrustCAHUB_map!$A$2:$D$139,MATCH($C1259,TrustCAHUB_map!$A$2:$A$139,FALSE),4)</f>
        <v>Yorkshire and Humber</v>
      </c>
    </row>
    <row r="1260" spans="1:10" x14ac:dyDescent="0.3">
      <c r="A1260" t="str">
        <f t="shared" si="19"/>
        <v>'RCF2016Curative50-69'</v>
      </c>
      <c r="B1260">
        <v>2016</v>
      </c>
      <c r="C1260" t="s">
        <v>192</v>
      </c>
      <c r="D1260" t="s">
        <v>7</v>
      </c>
      <c r="E1260" t="s">
        <v>627</v>
      </c>
      <c r="F1260">
        <v>108</v>
      </c>
      <c r="G1260">
        <v>3</v>
      </c>
      <c r="H1260" t="str">
        <f>INDEX(Bar_data!$A$3:$B$140,MATCH(C1260,Bar_data!$A$3:$A$140,FALSE),2)</f>
        <v>Trust029</v>
      </c>
      <c r="I1260" t="str">
        <f>INDEX(TrustCAHUB_map!$A$2:$D$139,MATCH($C1260,TrustCAHUB_map!$A$2:$A$139,FALSE),3)</f>
        <v>West Yorkshire</v>
      </c>
      <c r="J1260" t="str">
        <f>INDEX(TrustCAHUB_map!$A$2:$D$139,MATCH($C1260,TrustCAHUB_map!$A$2:$A$139,FALSE),4)</f>
        <v>Yorkshire and Humber</v>
      </c>
    </row>
    <row r="1261" spans="1:10" x14ac:dyDescent="0.3">
      <c r="A1261" t="str">
        <f t="shared" si="19"/>
        <v>'RCF2016Curative70+'</v>
      </c>
      <c r="B1261">
        <v>2016</v>
      </c>
      <c r="C1261" t="s">
        <v>192</v>
      </c>
      <c r="D1261" t="s">
        <v>7</v>
      </c>
      <c r="E1261" t="s">
        <v>628</v>
      </c>
      <c r="F1261">
        <v>59</v>
      </c>
      <c r="G1261">
        <v>1</v>
      </c>
      <c r="H1261" t="str">
        <f>INDEX(Bar_data!$A$3:$B$140,MATCH(C1261,Bar_data!$A$3:$A$140,FALSE),2)</f>
        <v>Trust029</v>
      </c>
      <c r="I1261" t="str">
        <f>INDEX(TrustCAHUB_map!$A$2:$D$139,MATCH($C1261,TrustCAHUB_map!$A$2:$A$139,FALSE),3)</f>
        <v>West Yorkshire</v>
      </c>
      <c r="J1261" t="str">
        <f>INDEX(TrustCAHUB_map!$A$2:$D$139,MATCH($C1261,TrustCAHUB_map!$A$2:$A$139,FALSE),4)</f>
        <v>Yorkshire and Humber</v>
      </c>
    </row>
    <row r="1262" spans="1:10" x14ac:dyDescent="0.3">
      <c r="A1262" t="str">
        <f t="shared" si="19"/>
        <v>'RCF2016Palliative70+'</v>
      </c>
      <c r="B1262">
        <v>2016</v>
      </c>
      <c r="C1262" t="s">
        <v>192</v>
      </c>
      <c r="D1262" t="s">
        <v>8</v>
      </c>
      <c r="E1262" t="s">
        <v>628</v>
      </c>
      <c r="F1262">
        <v>135</v>
      </c>
      <c r="G1262">
        <v>11</v>
      </c>
      <c r="H1262" t="str">
        <f>INDEX(Bar_data!$A$3:$B$140,MATCH(C1262,Bar_data!$A$3:$A$140,FALSE),2)</f>
        <v>Trust029</v>
      </c>
      <c r="I1262" t="str">
        <f>INDEX(TrustCAHUB_map!$A$2:$D$139,MATCH($C1262,TrustCAHUB_map!$A$2:$A$139,FALSE),3)</f>
        <v>West Yorkshire</v>
      </c>
      <c r="J1262" t="str">
        <f>INDEX(TrustCAHUB_map!$A$2:$D$139,MATCH($C1262,TrustCAHUB_map!$A$2:$A$139,FALSE),4)</f>
        <v>Yorkshire and Humber</v>
      </c>
    </row>
    <row r="1263" spans="1:10" x14ac:dyDescent="0.3">
      <c r="A1263" t="str">
        <f t="shared" si="19"/>
        <v>'RCX2016Not assigned18-49'</v>
      </c>
      <c r="B1263">
        <v>2016</v>
      </c>
      <c r="C1263" t="s">
        <v>194</v>
      </c>
      <c r="D1263" t="s">
        <v>477</v>
      </c>
      <c r="E1263" t="s">
        <v>153</v>
      </c>
      <c r="F1263">
        <v>2</v>
      </c>
      <c r="G1263">
        <v>0</v>
      </c>
      <c r="H1263" t="str">
        <f>INDEX(Bar_data!$A$3:$B$140,MATCH(C1263,Bar_data!$A$3:$A$140,FALSE),2)</f>
        <v>Trust031</v>
      </c>
      <c r="I1263" t="str">
        <f>INDEX(TrustCAHUB_map!$A$2:$D$139,MATCH($C1263,TrustCAHUB_map!$A$2:$A$139,FALSE),3)</f>
        <v>East of England</v>
      </c>
      <c r="J1263" t="str">
        <f>INDEX(TrustCAHUB_map!$A$2:$D$139,MATCH($C1263,TrustCAHUB_map!$A$2:$A$139,FALSE),4)</f>
        <v>East of England</v>
      </c>
    </row>
    <row r="1264" spans="1:10" x14ac:dyDescent="0.3">
      <c r="A1264" t="str">
        <f t="shared" si="19"/>
        <v>'RCX2016Palliative18-49'</v>
      </c>
      <c r="B1264">
        <v>2016</v>
      </c>
      <c r="C1264" t="s">
        <v>194</v>
      </c>
      <c r="D1264" t="s">
        <v>8</v>
      </c>
      <c r="E1264" t="s">
        <v>153</v>
      </c>
      <c r="F1264">
        <v>11</v>
      </c>
      <c r="G1264">
        <v>1</v>
      </c>
      <c r="H1264" t="str">
        <f>INDEX(Bar_data!$A$3:$B$140,MATCH(C1264,Bar_data!$A$3:$A$140,FALSE),2)</f>
        <v>Trust031</v>
      </c>
      <c r="I1264" t="str">
        <f>INDEX(TrustCAHUB_map!$A$2:$D$139,MATCH($C1264,TrustCAHUB_map!$A$2:$A$139,FALSE),3)</f>
        <v>East of England</v>
      </c>
      <c r="J1264" t="str">
        <f>INDEX(TrustCAHUB_map!$A$2:$D$139,MATCH($C1264,TrustCAHUB_map!$A$2:$A$139,FALSE),4)</f>
        <v>East of England</v>
      </c>
    </row>
    <row r="1265" spans="1:10" x14ac:dyDescent="0.3">
      <c r="A1265" t="str">
        <f t="shared" si="19"/>
        <v>'RCX2016Curative18-49'</v>
      </c>
      <c r="B1265">
        <v>2016</v>
      </c>
      <c r="C1265" t="s">
        <v>194</v>
      </c>
      <c r="D1265" t="s">
        <v>7</v>
      </c>
      <c r="E1265" t="s">
        <v>153</v>
      </c>
      <c r="F1265">
        <v>39</v>
      </c>
      <c r="G1265">
        <v>0</v>
      </c>
      <c r="H1265" t="str">
        <f>INDEX(Bar_data!$A$3:$B$140,MATCH(C1265,Bar_data!$A$3:$A$140,FALSE),2)</f>
        <v>Trust031</v>
      </c>
      <c r="I1265" t="str">
        <f>INDEX(TrustCAHUB_map!$A$2:$D$139,MATCH($C1265,TrustCAHUB_map!$A$2:$A$139,FALSE),3)</f>
        <v>East of England</v>
      </c>
      <c r="J1265" t="str">
        <f>INDEX(TrustCAHUB_map!$A$2:$D$139,MATCH($C1265,TrustCAHUB_map!$A$2:$A$139,FALSE),4)</f>
        <v>East of England</v>
      </c>
    </row>
    <row r="1266" spans="1:10" x14ac:dyDescent="0.3">
      <c r="A1266" t="str">
        <f t="shared" si="19"/>
        <v>'RCX2016Not assigned50-69'</v>
      </c>
      <c r="B1266">
        <v>2016</v>
      </c>
      <c r="C1266" t="s">
        <v>194</v>
      </c>
      <c r="D1266" t="s">
        <v>477</v>
      </c>
      <c r="E1266" t="s">
        <v>627</v>
      </c>
      <c r="F1266">
        <v>24</v>
      </c>
      <c r="G1266">
        <v>2</v>
      </c>
      <c r="H1266" t="str">
        <f>INDEX(Bar_data!$A$3:$B$140,MATCH(C1266,Bar_data!$A$3:$A$140,FALSE),2)</f>
        <v>Trust031</v>
      </c>
      <c r="I1266" t="str">
        <f>INDEX(TrustCAHUB_map!$A$2:$D$139,MATCH($C1266,TrustCAHUB_map!$A$2:$A$139,FALSE),3)</f>
        <v>East of England</v>
      </c>
      <c r="J1266" t="str">
        <f>INDEX(TrustCAHUB_map!$A$2:$D$139,MATCH($C1266,TrustCAHUB_map!$A$2:$A$139,FALSE),4)</f>
        <v>East of England</v>
      </c>
    </row>
    <row r="1267" spans="1:10" x14ac:dyDescent="0.3">
      <c r="A1267" t="str">
        <f t="shared" si="19"/>
        <v>'RCX2016Curative50-69'</v>
      </c>
      <c r="B1267">
        <v>2016</v>
      </c>
      <c r="C1267" t="s">
        <v>194</v>
      </c>
      <c r="D1267" t="s">
        <v>7</v>
      </c>
      <c r="E1267" t="s">
        <v>627</v>
      </c>
      <c r="F1267">
        <v>146</v>
      </c>
      <c r="G1267">
        <v>2</v>
      </c>
      <c r="H1267" t="str">
        <f>INDEX(Bar_data!$A$3:$B$140,MATCH(C1267,Bar_data!$A$3:$A$140,FALSE),2)</f>
        <v>Trust031</v>
      </c>
      <c r="I1267" t="str">
        <f>INDEX(TrustCAHUB_map!$A$2:$D$139,MATCH($C1267,TrustCAHUB_map!$A$2:$A$139,FALSE),3)</f>
        <v>East of England</v>
      </c>
      <c r="J1267" t="str">
        <f>INDEX(TrustCAHUB_map!$A$2:$D$139,MATCH($C1267,TrustCAHUB_map!$A$2:$A$139,FALSE),4)</f>
        <v>East of England</v>
      </c>
    </row>
    <row r="1268" spans="1:10" x14ac:dyDescent="0.3">
      <c r="A1268" t="str">
        <f t="shared" si="19"/>
        <v>'RCX2016Palliative50-69'</v>
      </c>
      <c r="B1268">
        <v>2016</v>
      </c>
      <c r="C1268" t="s">
        <v>194</v>
      </c>
      <c r="D1268" t="s">
        <v>8</v>
      </c>
      <c r="E1268" t="s">
        <v>627</v>
      </c>
      <c r="F1268">
        <v>110</v>
      </c>
      <c r="G1268">
        <v>11</v>
      </c>
      <c r="H1268" t="str">
        <f>INDEX(Bar_data!$A$3:$B$140,MATCH(C1268,Bar_data!$A$3:$A$140,FALSE),2)</f>
        <v>Trust031</v>
      </c>
      <c r="I1268" t="str">
        <f>INDEX(TrustCAHUB_map!$A$2:$D$139,MATCH($C1268,TrustCAHUB_map!$A$2:$A$139,FALSE),3)</f>
        <v>East of England</v>
      </c>
      <c r="J1268" t="str">
        <f>INDEX(TrustCAHUB_map!$A$2:$D$139,MATCH($C1268,TrustCAHUB_map!$A$2:$A$139,FALSE),4)</f>
        <v>East of England</v>
      </c>
    </row>
    <row r="1269" spans="1:10" x14ac:dyDescent="0.3">
      <c r="A1269" t="str">
        <f t="shared" si="19"/>
        <v>'RCX2016Not assigned70+'</v>
      </c>
      <c r="B1269">
        <v>2016</v>
      </c>
      <c r="C1269" t="s">
        <v>194</v>
      </c>
      <c r="D1269" t="s">
        <v>477</v>
      </c>
      <c r="E1269" t="s">
        <v>628</v>
      </c>
      <c r="F1269">
        <v>8</v>
      </c>
      <c r="G1269">
        <v>0</v>
      </c>
      <c r="H1269" t="str">
        <f>INDEX(Bar_data!$A$3:$B$140,MATCH(C1269,Bar_data!$A$3:$A$140,FALSE),2)</f>
        <v>Trust031</v>
      </c>
      <c r="I1269" t="str">
        <f>INDEX(TrustCAHUB_map!$A$2:$D$139,MATCH($C1269,TrustCAHUB_map!$A$2:$A$139,FALSE),3)</f>
        <v>East of England</v>
      </c>
      <c r="J1269" t="str">
        <f>INDEX(TrustCAHUB_map!$A$2:$D$139,MATCH($C1269,TrustCAHUB_map!$A$2:$A$139,FALSE),4)</f>
        <v>East of England</v>
      </c>
    </row>
    <row r="1270" spans="1:10" x14ac:dyDescent="0.3">
      <c r="A1270" t="str">
        <f t="shared" si="19"/>
        <v>'RCX2016Palliative70+'</v>
      </c>
      <c r="B1270">
        <v>2016</v>
      </c>
      <c r="C1270" t="s">
        <v>194</v>
      </c>
      <c r="D1270" t="s">
        <v>8</v>
      </c>
      <c r="E1270" t="s">
        <v>628</v>
      </c>
      <c r="F1270">
        <v>132</v>
      </c>
      <c r="G1270">
        <v>11</v>
      </c>
      <c r="H1270" t="str">
        <f>INDEX(Bar_data!$A$3:$B$140,MATCH(C1270,Bar_data!$A$3:$A$140,FALSE),2)</f>
        <v>Trust031</v>
      </c>
      <c r="I1270" t="str">
        <f>INDEX(TrustCAHUB_map!$A$2:$D$139,MATCH($C1270,TrustCAHUB_map!$A$2:$A$139,FALSE),3)</f>
        <v>East of England</v>
      </c>
      <c r="J1270" t="str">
        <f>INDEX(TrustCAHUB_map!$A$2:$D$139,MATCH($C1270,TrustCAHUB_map!$A$2:$A$139,FALSE),4)</f>
        <v>East of England</v>
      </c>
    </row>
    <row r="1271" spans="1:10" x14ac:dyDescent="0.3">
      <c r="A1271" t="str">
        <f t="shared" si="19"/>
        <v>'RCX2016Curative70+'</v>
      </c>
      <c r="B1271">
        <v>2016</v>
      </c>
      <c r="C1271" t="s">
        <v>194</v>
      </c>
      <c r="D1271" t="s">
        <v>7</v>
      </c>
      <c r="E1271" t="s">
        <v>628</v>
      </c>
      <c r="F1271">
        <v>103</v>
      </c>
      <c r="G1271">
        <v>6</v>
      </c>
      <c r="H1271" t="str">
        <f>INDEX(Bar_data!$A$3:$B$140,MATCH(C1271,Bar_data!$A$3:$A$140,FALSE),2)</f>
        <v>Trust031</v>
      </c>
      <c r="I1271" t="str">
        <f>INDEX(TrustCAHUB_map!$A$2:$D$139,MATCH($C1271,TrustCAHUB_map!$A$2:$A$139,FALSE),3)</f>
        <v>East of England</v>
      </c>
      <c r="J1271" t="str">
        <f>INDEX(TrustCAHUB_map!$A$2:$D$139,MATCH($C1271,TrustCAHUB_map!$A$2:$A$139,FALSE),4)</f>
        <v>East of England</v>
      </c>
    </row>
    <row r="1272" spans="1:10" x14ac:dyDescent="0.3">
      <c r="A1272" t="str">
        <f t="shared" si="19"/>
        <v>'RD12016Palliative18-49'</v>
      </c>
      <c r="B1272">
        <v>2016</v>
      </c>
      <c r="C1272" t="s">
        <v>195</v>
      </c>
      <c r="D1272" t="s">
        <v>8</v>
      </c>
      <c r="E1272" t="s">
        <v>153</v>
      </c>
      <c r="F1272">
        <v>38</v>
      </c>
      <c r="G1272">
        <v>4</v>
      </c>
      <c r="H1272" t="str">
        <f>INDEX(Bar_data!$A$3:$B$140,MATCH(C1272,Bar_data!$A$3:$A$140,FALSE),2)</f>
        <v>Trust032</v>
      </c>
      <c r="I1272" t="str">
        <f>INDEX(TrustCAHUB_map!$A$2:$D$139,MATCH($C1272,TrustCAHUB_map!$A$2:$A$139,FALSE),3)</f>
        <v>Somerset, Wiltshire, Avon and Gloucester</v>
      </c>
      <c r="J1272" t="str">
        <f>INDEX(TrustCAHUB_map!$A$2:$D$139,MATCH($C1272,TrustCAHUB_map!$A$2:$A$139,FALSE),4)</f>
        <v>South West</v>
      </c>
    </row>
    <row r="1273" spans="1:10" x14ac:dyDescent="0.3">
      <c r="A1273" t="str">
        <f t="shared" si="19"/>
        <v>'RD12016Curative18-49'</v>
      </c>
      <c r="B1273">
        <v>2016</v>
      </c>
      <c r="C1273" t="s">
        <v>195</v>
      </c>
      <c r="D1273" t="s">
        <v>7</v>
      </c>
      <c r="E1273" t="s">
        <v>153</v>
      </c>
      <c r="F1273">
        <v>72</v>
      </c>
      <c r="G1273">
        <v>0</v>
      </c>
      <c r="H1273" t="str">
        <f>INDEX(Bar_data!$A$3:$B$140,MATCH(C1273,Bar_data!$A$3:$A$140,FALSE),2)</f>
        <v>Trust032</v>
      </c>
      <c r="I1273" t="str">
        <f>INDEX(TrustCAHUB_map!$A$2:$D$139,MATCH($C1273,TrustCAHUB_map!$A$2:$A$139,FALSE),3)</f>
        <v>Somerset, Wiltshire, Avon and Gloucester</v>
      </c>
      <c r="J1273" t="str">
        <f>INDEX(TrustCAHUB_map!$A$2:$D$139,MATCH($C1273,TrustCAHUB_map!$A$2:$A$139,FALSE),4)</f>
        <v>South West</v>
      </c>
    </row>
    <row r="1274" spans="1:10" x14ac:dyDescent="0.3">
      <c r="A1274" t="str">
        <f t="shared" si="19"/>
        <v>'RD12016Palliative50-69'</v>
      </c>
      <c r="B1274">
        <v>2016</v>
      </c>
      <c r="C1274" t="s">
        <v>195</v>
      </c>
      <c r="D1274" t="s">
        <v>8</v>
      </c>
      <c r="E1274" t="s">
        <v>627</v>
      </c>
      <c r="F1274">
        <v>198</v>
      </c>
      <c r="G1274">
        <v>14</v>
      </c>
      <c r="H1274" t="str">
        <f>INDEX(Bar_data!$A$3:$B$140,MATCH(C1274,Bar_data!$A$3:$A$140,FALSE),2)</f>
        <v>Trust032</v>
      </c>
      <c r="I1274" t="str">
        <f>INDEX(TrustCAHUB_map!$A$2:$D$139,MATCH($C1274,TrustCAHUB_map!$A$2:$A$139,FALSE),3)</f>
        <v>Somerset, Wiltshire, Avon and Gloucester</v>
      </c>
      <c r="J1274" t="str">
        <f>INDEX(TrustCAHUB_map!$A$2:$D$139,MATCH($C1274,TrustCAHUB_map!$A$2:$A$139,FALSE),4)</f>
        <v>South West</v>
      </c>
    </row>
    <row r="1275" spans="1:10" x14ac:dyDescent="0.3">
      <c r="A1275" t="str">
        <f t="shared" si="19"/>
        <v>'RD12016Curative50-69'</v>
      </c>
      <c r="B1275">
        <v>2016</v>
      </c>
      <c r="C1275" t="s">
        <v>195</v>
      </c>
      <c r="D1275" t="s">
        <v>7</v>
      </c>
      <c r="E1275" t="s">
        <v>627</v>
      </c>
      <c r="F1275">
        <v>190</v>
      </c>
      <c r="G1275">
        <v>3</v>
      </c>
      <c r="H1275" t="str">
        <f>INDEX(Bar_data!$A$3:$B$140,MATCH(C1275,Bar_data!$A$3:$A$140,FALSE),2)</f>
        <v>Trust032</v>
      </c>
      <c r="I1275" t="str">
        <f>INDEX(TrustCAHUB_map!$A$2:$D$139,MATCH($C1275,TrustCAHUB_map!$A$2:$A$139,FALSE),3)</f>
        <v>Somerset, Wiltshire, Avon and Gloucester</v>
      </c>
      <c r="J1275" t="str">
        <f>INDEX(TrustCAHUB_map!$A$2:$D$139,MATCH($C1275,TrustCAHUB_map!$A$2:$A$139,FALSE),4)</f>
        <v>South West</v>
      </c>
    </row>
    <row r="1276" spans="1:10" x14ac:dyDescent="0.3">
      <c r="A1276" t="str">
        <f t="shared" si="19"/>
        <v>'RD12016Not assigned50-69'</v>
      </c>
      <c r="B1276">
        <v>2016</v>
      </c>
      <c r="C1276" t="s">
        <v>195</v>
      </c>
      <c r="D1276" t="s">
        <v>477</v>
      </c>
      <c r="E1276" t="s">
        <v>627</v>
      </c>
      <c r="F1276">
        <v>1</v>
      </c>
      <c r="G1276">
        <v>0</v>
      </c>
      <c r="H1276" t="str">
        <f>INDEX(Bar_data!$A$3:$B$140,MATCH(C1276,Bar_data!$A$3:$A$140,FALSE),2)</f>
        <v>Trust032</v>
      </c>
      <c r="I1276" t="str">
        <f>INDEX(TrustCAHUB_map!$A$2:$D$139,MATCH($C1276,TrustCAHUB_map!$A$2:$A$139,FALSE),3)</f>
        <v>Somerset, Wiltshire, Avon and Gloucester</v>
      </c>
      <c r="J1276" t="str">
        <f>INDEX(TrustCAHUB_map!$A$2:$D$139,MATCH($C1276,TrustCAHUB_map!$A$2:$A$139,FALSE),4)</f>
        <v>South West</v>
      </c>
    </row>
    <row r="1277" spans="1:10" x14ac:dyDescent="0.3">
      <c r="A1277" t="str">
        <f t="shared" si="19"/>
        <v>'RD12016Palliative70+'</v>
      </c>
      <c r="B1277">
        <v>2016</v>
      </c>
      <c r="C1277" t="s">
        <v>195</v>
      </c>
      <c r="D1277" t="s">
        <v>8</v>
      </c>
      <c r="E1277" t="s">
        <v>628</v>
      </c>
      <c r="F1277">
        <v>138</v>
      </c>
      <c r="G1277">
        <v>8</v>
      </c>
      <c r="H1277" t="str">
        <f>INDEX(Bar_data!$A$3:$B$140,MATCH(C1277,Bar_data!$A$3:$A$140,FALSE),2)</f>
        <v>Trust032</v>
      </c>
      <c r="I1277" t="str">
        <f>INDEX(TrustCAHUB_map!$A$2:$D$139,MATCH($C1277,TrustCAHUB_map!$A$2:$A$139,FALSE),3)</f>
        <v>Somerset, Wiltshire, Avon and Gloucester</v>
      </c>
      <c r="J1277" t="str">
        <f>INDEX(TrustCAHUB_map!$A$2:$D$139,MATCH($C1277,TrustCAHUB_map!$A$2:$A$139,FALSE),4)</f>
        <v>South West</v>
      </c>
    </row>
    <row r="1278" spans="1:10" x14ac:dyDescent="0.3">
      <c r="A1278" t="str">
        <f t="shared" si="19"/>
        <v>'RD12016Curative70+'</v>
      </c>
      <c r="B1278">
        <v>2016</v>
      </c>
      <c r="C1278" t="s">
        <v>195</v>
      </c>
      <c r="D1278" t="s">
        <v>7</v>
      </c>
      <c r="E1278" t="s">
        <v>628</v>
      </c>
      <c r="F1278">
        <v>110</v>
      </c>
      <c r="G1278">
        <v>0</v>
      </c>
      <c r="H1278" t="str">
        <f>INDEX(Bar_data!$A$3:$B$140,MATCH(C1278,Bar_data!$A$3:$A$140,FALSE),2)</f>
        <v>Trust032</v>
      </c>
      <c r="I1278" t="str">
        <f>INDEX(TrustCAHUB_map!$A$2:$D$139,MATCH($C1278,TrustCAHUB_map!$A$2:$A$139,FALSE),3)</f>
        <v>Somerset, Wiltshire, Avon and Gloucester</v>
      </c>
      <c r="J1278" t="str">
        <f>INDEX(TrustCAHUB_map!$A$2:$D$139,MATCH($C1278,TrustCAHUB_map!$A$2:$A$139,FALSE),4)</f>
        <v>South West</v>
      </c>
    </row>
    <row r="1279" spans="1:10" x14ac:dyDescent="0.3">
      <c r="A1279" t="str">
        <f t="shared" si="19"/>
        <v>'RD12016Not assigned70+'</v>
      </c>
      <c r="B1279">
        <v>2016</v>
      </c>
      <c r="C1279" t="s">
        <v>195</v>
      </c>
      <c r="D1279" t="s">
        <v>477</v>
      </c>
      <c r="E1279" t="s">
        <v>628</v>
      </c>
      <c r="F1279">
        <v>1</v>
      </c>
      <c r="G1279">
        <v>0</v>
      </c>
      <c r="H1279" t="str">
        <f>INDEX(Bar_data!$A$3:$B$140,MATCH(C1279,Bar_data!$A$3:$A$140,FALSE),2)</f>
        <v>Trust032</v>
      </c>
      <c r="I1279" t="str">
        <f>INDEX(TrustCAHUB_map!$A$2:$D$139,MATCH($C1279,TrustCAHUB_map!$A$2:$A$139,FALSE),3)</f>
        <v>Somerset, Wiltshire, Avon and Gloucester</v>
      </c>
      <c r="J1279" t="str">
        <f>INDEX(TrustCAHUB_map!$A$2:$D$139,MATCH($C1279,TrustCAHUB_map!$A$2:$A$139,FALSE),4)</f>
        <v>South West</v>
      </c>
    </row>
    <row r="1280" spans="1:10" x14ac:dyDescent="0.3">
      <c r="A1280" t="str">
        <f t="shared" si="19"/>
        <v>'RD32016Not assigned18-49'</v>
      </c>
      <c r="B1280">
        <v>2016</v>
      </c>
      <c r="C1280" t="s">
        <v>196</v>
      </c>
      <c r="D1280" t="s">
        <v>477</v>
      </c>
      <c r="E1280" t="s">
        <v>153</v>
      </c>
      <c r="F1280">
        <v>1</v>
      </c>
      <c r="G1280">
        <v>0</v>
      </c>
      <c r="H1280" t="str">
        <f>INDEX(Bar_data!$A$3:$B$140,MATCH(C1280,Bar_data!$A$3:$A$140,FALSE),2)</f>
        <v>Trust033</v>
      </c>
      <c r="I1280" t="str">
        <f>INDEX(TrustCAHUB_map!$A$2:$D$139,MATCH($C1280,TrustCAHUB_map!$A$2:$A$139,FALSE),3)</f>
        <v>Wessex</v>
      </c>
      <c r="J1280" t="str">
        <f>INDEX(TrustCAHUB_map!$A$2:$D$139,MATCH($C1280,TrustCAHUB_map!$A$2:$A$139,FALSE),4)</f>
        <v>Wessex</v>
      </c>
    </row>
    <row r="1281" spans="1:10" x14ac:dyDescent="0.3">
      <c r="A1281" t="str">
        <f t="shared" si="19"/>
        <v>'RD32016Curative18-49'</v>
      </c>
      <c r="B1281">
        <v>2016</v>
      </c>
      <c r="C1281" t="s">
        <v>196</v>
      </c>
      <c r="D1281" t="s">
        <v>7</v>
      </c>
      <c r="E1281" t="s">
        <v>153</v>
      </c>
      <c r="F1281">
        <v>83</v>
      </c>
      <c r="G1281">
        <v>0</v>
      </c>
      <c r="H1281" t="str">
        <f>INDEX(Bar_data!$A$3:$B$140,MATCH(C1281,Bar_data!$A$3:$A$140,FALSE),2)</f>
        <v>Trust033</v>
      </c>
      <c r="I1281" t="str">
        <f>INDEX(TrustCAHUB_map!$A$2:$D$139,MATCH($C1281,TrustCAHUB_map!$A$2:$A$139,FALSE),3)</f>
        <v>Wessex</v>
      </c>
      <c r="J1281" t="str">
        <f>INDEX(TrustCAHUB_map!$A$2:$D$139,MATCH($C1281,TrustCAHUB_map!$A$2:$A$139,FALSE),4)</f>
        <v>Wessex</v>
      </c>
    </row>
    <row r="1282" spans="1:10" x14ac:dyDescent="0.3">
      <c r="A1282" t="str">
        <f t="shared" si="19"/>
        <v>'RD32016Palliative18-49'</v>
      </c>
      <c r="B1282">
        <v>2016</v>
      </c>
      <c r="C1282" t="s">
        <v>196</v>
      </c>
      <c r="D1282" t="s">
        <v>8</v>
      </c>
      <c r="E1282" t="s">
        <v>153</v>
      </c>
      <c r="F1282">
        <v>38</v>
      </c>
      <c r="G1282">
        <v>2</v>
      </c>
      <c r="H1282" t="str">
        <f>INDEX(Bar_data!$A$3:$B$140,MATCH(C1282,Bar_data!$A$3:$A$140,FALSE),2)</f>
        <v>Trust033</v>
      </c>
      <c r="I1282" t="str">
        <f>INDEX(TrustCAHUB_map!$A$2:$D$139,MATCH($C1282,TrustCAHUB_map!$A$2:$A$139,FALSE),3)</f>
        <v>Wessex</v>
      </c>
      <c r="J1282" t="str">
        <f>INDEX(TrustCAHUB_map!$A$2:$D$139,MATCH($C1282,TrustCAHUB_map!$A$2:$A$139,FALSE),4)</f>
        <v>Wessex</v>
      </c>
    </row>
    <row r="1283" spans="1:10" x14ac:dyDescent="0.3">
      <c r="A1283" t="str">
        <f t="shared" ref="A1283:A1346" si="20">"'"&amp;C1283&amp;B1283&amp;D1283&amp;E1283&amp;"'"</f>
        <v>'RD32016Not assigned50-69'</v>
      </c>
      <c r="B1283">
        <v>2016</v>
      </c>
      <c r="C1283" t="s">
        <v>196</v>
      </c>
      <c r="D1283" t="s">
        <v>477</v>
      </c>
      <c r="E1283" t="s">
        <v>627</v>
      </c>
      <c r="F1283">
        <v>7</v>
      </c>
      <c r="G1283">
        <v>0</v>
      </c>
      <c r="H1283" t="str">
        <f>INDEX(Bar_data!$A$3:$B$140,MATCH(C1283,Bar_data!$A$3:$A$140,FALSE),2)</f>
        <v>Trust033</v>
      </c>
      <c r="I1283" t="str">
        <f>INDEX(TrustCAHUB_map!$A$2:$D$139,MATCH($C1283,TrustCAHUB_map!$A$2:$A$139,FALSE),3)</f>
        <v>Wessex</v>
      </c>
      <c r="J1283" t="str">
        <f>INDEX(TrustCAHUB_map!$A$2:$D$139,MATCH($C1283,TrustCAHUB_map!$A$2:$A$139,FALSE),4)</f>
        <v>Wessex</v>
      </c>
    </row>
    <row r="1284" spans="1:10" x14ac:dyDescent="0.3">
      <c r="A1284" t="str">
        <f t="shared" si="20"/>
        <v>'RD32016Curative50-69'</v>
      </c>
      <c r="B1284">
        <v>2016</v>
      </c>
      <c r="C1284" t="s">
        <v>196</v>
      </c>
      <c r="D1284" t="s">
        <v>7</v>
      </c>
      <c r="E1284" t="s">
        <v>627</v>
      </c>
      <c r="F1284">
        <v>223</v>
      </c>
      <c r="G1284">
        <v>1</v>
      </c>
      <c r="H1284" t="str">
        <f>INDEX(Bar_data!$A$3:$B$140,MATCH(C1284,Bar_data!$A$3:$A$140,FALSE),2)</f>
        <v>Trust033</v>
      </c>
      <c r="I1284" t="str">
        <f>INDEX(TrustCAHUB_map!$A$2:$D$139,MATCH($C1284,TrustCAHUB_map!$A$2:$A$139,FALSE),3)</f>
        <v>Wessex</v>
      </c>
      <c r="J1284" t="str">
        <f>INDEX(TrustCAHUB_map!$A$2:$D$139,MATCH($C1284,TrustCAHUB_map!$A$2:$A$139,FALSE),4)</f>
        <v>Wessex</v>
      </c>
    </row>
    <row r="1285" spans="1:10" x14ac:dyDescent="0.3">
      <c r="A1285" t="str">
        <f t="shared" si="20"/>
        <v>'RD32016Palliative50-69'</v>
      </c>
      <c r="B1285">
        <v>2016</v>
      </c>
      <c r="C1285" t="s">
        <v>196</v>
      </c>
      <c r="D1285" t="s">
        <v>8</v>
      </c>
      <c r="E1285" t="s">
        <v>627</v>
      </c>
      <c r="F1285">
        <v>215</v>
      </c>
      <c r="G1285">
        <v>13</v>
      </c>
      <c r="H1285" t="str">
        <f>INDEX(Bar_data!$A$3:$B$140,MATCH(C1285,Bar_data!$A$3:$A$140,FALSE),2)</f>
        <v>Trust033</v>
      </c>
      <c r="I1285" t="str">
        <f>INDEX(TrustCAHUB_map!$A$2:$D$139,MATCH($C1285,TrustCAHUB_map!$A$2:$A$139,FALSE),3)</f>
        <v>Wessex</v>
      </c>
      <c r="J1285" t="str">
        <f>INDEX(TrustCAHUB_map!$A$2:$D$139,MATCH($C1285,TrustCAHUB_map!$A$2:$A$139,FALSE),4)</f>
        <v>Wessex</v>
      </c>
    </row>
    <row r="1286" spans="1:10" x14ac:dyDescent="0.3">
      <c r="A1286" t="str">
        <f t="shared" si="20"/>
        <v>'RD32016Palliative70+'</v>
      </c>
      <c r="B1286">
        <v>2016</v>
      </c>
      <c r="C1286" t="s">
        <v>196</v>
      </c>
      <c r="D1286" t="s">
        <v>8</v>
      </c>
      <c r="E1286" t="s">
        <v>628</v>
      </c>
      <c r="F1286">
        <v>203</v>
      </c>
      <c r="G1286">
        <v>12</v>
      </c>
      <c r="H1286" t="str">
        <f>INDEX(Bar_data!$A$3:$B$140,MATCH(C1286,Bar_data!$A$3:$A$140,FALSE),2)</f>
        <v>Trust033</v>
      </c>
      <c r="I1286" t="str">
        <f>INDEX(TrustCAHUB_map!$A$2:$D$139,MATCH($C1286,TrustCAHUB_map!$A$2:$A$139,FALSE),3)</f>
        <v>Wessex</v>
      </c>
      <c r="J1286" t="str">
        <f>INDEX(TrustCAHUB_map!$A$2:$D$139,MATCH($C1286,TrustCAHUB_map!$A$2:$A$139,FALSE),4)</f>
        <v>Wessex</v>
      </c>
    </row>
    <row r="1287" spans="1:10" x14ac:dyDescent="0.3">
      <c r="A1287" t="str">
        <f t="shared" si="20"/>
        <v>'RD32016Curative70+'</v>
      </c>
      <c r="B1287">
        <v>2016</v>
      </c>
      <c r="C1287" t="s">
        <v>196</v>
      </c>
      <c r="D1287" t="s">
        <v>7</v>
      </c>
      <c r="E1287" t="s">
        <v>628</v>
      </c>
      <c r="F1287">
        <v>158</v>
      </c>
      <c r="G1287">
        <v>4</v>
      </c>
      <c r="H1287" t="str">
        <f>INDEX(Bar_data!$A$3:$B$140,MATCH(C1287,Bar_data!$A$3:$A$140,FALSE),2)</f>
        <v>Trust033</v>
      </c>
      <c r="I1287" t="str">
        <f>INDEX(TrustCAHUB_map!$A$2:$D$139,MATCH($C1287,TrustCAHUB_map!$A$2:$A$139,FALSE),3)</f>
        <v>Wessex</v>
      </c>
      <c r="J1287" t="str">
        <f>INDEX(TrustCAHUB_map!$A$2:$D$139,MATCH($C1287,TrustCAHUB_map!$A$2:$A$139,FALSE),4)</f>
        <v>Wessex</v>
      </c>
    </row>
    <row r="1288" spans="1:10" x14ac:dyDescent="0.3">
      <c r="A1288" t="str">
        <f t="shared" si="20"/>
        <v>'RD32016Not assigned70+'</v>
      </c>
      <c r="B1288">
        <v>2016</v>
      </c>
      <c r="C1288" t="s">
        <v>196</v>
      </c>
      <c r="D1288" t="s">
        <v>477</v>
      </c>
      <c r="E1288" t="s">
        <v>628</v>
      </c>
      <c r="F1288">
        <v>3</v>
      </c>
      <c r="G1288">
        <v>0</v>
      </c>
      <c r="H1288" t="str">
        <f>INDEX(Bar_data!$A$3:$B$140,MATCH(C1288,Bar_data!$A$3:$A$140,FALSE),2)</f>
        <v>Trust033</v>
      </c>
      <c r="I1288" t="str">
        <f>INDEX(TrustCAHUB_map!$A$2:$D$139,MATCH($C1288,TrustCAHUB_map!$A$2:$A$139,FALSE),3)</f>
        <v>Wessex</v>
      </c>
      <c r="J1288" t="str">
        <f>INDEX(TrustCAHUB_map!$A$2:$D$139,MATCH($C1288,TrustCAHUB_map!$A$2:$A$139,FALSE),4)</f>
        <v>Wessex</v>
      </c>
    </row>
    <row r="1289" spans="1:10" x14ac:dyDescent="0.3">
      <c r="A1289" t="str">
        <f t="shared" si="20"/>
        <v>'RD82016Curative18-49'</v>
      </c>
      <c r="B1289">
        <v>2016</v>
      </c>
      <c r="C1289" t="s">
        <v>197</v>
      </c>
      <c r="D1289" t="s">
        <v>7</v>
      </c>
      <c r="E1289" t="s">
        <v>153</v>
      </c>
      <c r="F1289">
        <v>71</v>
      </c>
      <c r="G1289">
        <v>0</v>
      </c>
      <c r="H1289" t="str">
        <f>INDEX(Bar_data!$A$3:$B$140,MATCH(C1289,Bar_data!$A$3:$A$140,FALSE),2)</f>
        <v>Trust034</v>
      </c>
      <c r="I1289" t="str">
        <f>INDEX(TrustCAHUB_map!$A$2:$D$139,MATCH($C1289,TrustCAHUB_map!$A$2:$A$139,FALSE),3)</f>
        <v>East of England</v>
      </c>
      <c r="J1289" t="str">
        <f>INDEX(TrustCAHUB_map!$A$2:$D$139,MATCH($C1289,TrustCAHUB_map!$A$2:$A$139,FALSE),4)</f>
        <v>East Midlands</v>
      </c>
    </row>
    <row r="1290" spans="1:10" x14ac:dyDescent="0.3">
      <c r="A1290" t="str">
        <f t="shared" si="20"/>
        <v>'RD82016Palliative18-49'</v>
      </c>
      <c r="B1290">
        <v>2016</v>
      </c>
      <c r="C1290" t="s">
        <v>197</v>
      </c>
      <c r="D1290" t="s">
        <v>8</v>
      </c>
      <c r="E1290" t="s">
        <v>153</v>
      </c>
      <c r="F1290">
        <v>20</v>
      </c>
      <c r="G1290">
        <v>2</v>
      </c>
      <c r="H1290" t="str">
        <f>INDEX(Bar_data!$A$3:$B$140,MATCH(C1290,Bar_data!$A$3:$A$140,FALSE),2)</f>
        <v>Trust034</v>
      </c>
      <c r="I1290" t="str">
        <f>INDEX(TrustCAHUB_map!$A$2:$D$139,MATCH($C1290,TrustCAHUB_map!$A$2:$A$139,FALSE),3)</f>
        <v>East of England</v>
      </c>
      <c r="J1290" t="str">
        <f>INDEX(TrustCAHUB_map!$A$2:$D$139,MATCH($C1290,TrustCAHUB_map!$A$2:$A$139,FALSE),4)</f>
        <v>East Midlands</v>
      </c>
    </row>
    <row r="1291" spans="1:10" x14ac:dyDescent="0.3">
      <c r="A1291" t="str">
        <f t="shared" si="20"/>
        <v>'RD82016Curative50-69'</v>
      </c>
      <c r="B1291">
        <v>2016</v>
      </c>
      <c r="C1291" t="s">
        <v>197</v>
      </c>
      <c r="D1291" t="s">
        <v>7</v>
      </c>
      <c r="E1291" t="s">
        <v>627</v>
      </c>
      <c r="F1291">
        <v>133</v>
      </c>
      <c r="G1291">
        <v>2</v>
      </c>
      <c r="H1291" t="str">
        <f>INDEX(Bar_data!$A$3:$B$140,MATCH(C1291,Bar_data!$A$3:$A$140,FALSE),2)</f>
        <v>Trust034</v>
      </c>
      <c r="I1291" t="str">
        <f>INDEX(TrustCAHUB_map!$A$2:$D$139,MATCH($C1291,TrustCAHUB_map!$A$2:$A$139,FALSE),3)</f>
        <v>East of England</v>
      </c>
      <c r="J1291" t="str">
        <f>INDEX(TrustCAHUB_map!$A$2:$D$139,MATCH($C1291,TrustCAHUB_map!$A$2:$A$139,FALSE),4)</f>
        <v>East Midlands</v>
      </c>
    </row>
    <row r="1292" spans="1:10" x14ac:dyDescent="0.3">
      <c r="A1292" t="str">
        <f t="shared" si="20"/>
        <v>'RD82016Palliative50-69'</v>
      </c>
      <c r="B1292">
        <v>2016</v>
      </c>
      <c r="C1292" t="s">
        <v>197</v>
      </c>
      <c r="D1292" t="s">
        <v>8</v>
      </c>
      <c r="E1292" t="s">
        <v>627</v>
      </c>
      <c r="F1292">
        <v>155</v>
      </c>
      <c r="G1292">
        <v>10</v>
      </c>
      <c r="H1292" t="str">
        <f>INDEX(Bar_data!$A$3:$B$140,MATCH(C1292,Bar_data!$A$3:$A$140,FALSE),2)</f>
        <v>Trust034</v>
      </c>
      <c r="I1292" t="str">
        <f>INDEX(TrustCAHUB_map!$A$2:$D$139,MATCH($C1292,TrustCAHUB_map!$A$2:$A$139,FALSE),3)</f>
        <v>East of England</v>
      </c>
      <c r="J1292" t="str">
        <f>INDEX(TrustCAHUB_map!$A$2:$D$139,MATCH($C1292,TrustCAHUB_map!$A$2:$A$139,FALSE),4)</f>
        <v>East Midlands</v>
      </c>
    </row>
    <row r="1293" spans="1:10" x14ac:dyDescent="0.3">
      <c r="A1293" t="str">
        <f t="shared" si="20"/>
        <v>'RD82016Palliative70+'</v>
      </c>
      <c r="B1293">
        <v>2016</v>
      </c>
      <c r="C1293" t="s">
        <v>197</v>
      </c>
      <c r="D1293" t="s">
        <v>8</v>
      </c>
      <c r="E1293" t="s">
        <v>628</v>
      </c>
      <c r="F1293">
        <v>135</v>
      </c>
      <c r="G1293">
        <v>10</v>
      </c>
      <c r="H1293" t="str">
        <f>INDEX(Bar_data!$A$3:$B$140,MATCH(C1293,Bar_data!$A$3:$A$140,FALSE),2)</f>
        <v>Trust034</v>
      </c>
      <c r="I1293" t="str">
        <f>INDEX(TrustCAHUB_map!$A$2:$D$139,MATCH($C1293,TrustCAHUB_map!$A$2:$A$139,FALSE),3)</f>
        <v>East of England</v>
      </c>
      <c r="J1293" t="str">
        <f>INDEX(TrustCAHUB_map!$A$2:$D$139,MATCH($C1293,TrustCAHUB_map!$A$2:$A$139,FALSE),4)</f>
        <v>East Midlands</v>
      </c>
    </row>
    <row r="1294" spans="1:10" x14ac:dyDescent="0.3">
      <c r="A1294" t="str">
        <f t="shared" si="20"/>
        <v>'RD82016Not assigned70+'</v>
      </c>
      <c r="B1294">
        <v>2016</v>
      </c>
      <c r="C1294" t="s">
        <v>197</v>
      </c>
      <c r="D1294" t="s">
        <v>477</v>
      </c>
      <c r="E1294" t="s">
        <v>628</v>
      </c>
      <c r="F1294">
        <v>1</v>
      </c>
      <c r="G1294">
        <v>0</v>
      </c>
      <c r="H1294" t="str">
        <f>INDEX(Bar_data!$A$3:$B$140,MATCH(C1294,Bar_data!$A$3:$A$140,FALSE),2)</f>
        <v>Trust034</v>
      </c>
      <c r="I1294" t="str">
        <f>INDEX(TrustCAHUB_map!$A$2:$D$139,MATCH($C1294,TrustCAHUB_map!$A$2:$A$139,FALSE),3)</f>
        <v>East of England</v>
      </c>
      <c r="J1294" t="str">
        <f>INDEX(TrustCAHUB_map!$A$2:$D$139,MATCH($C1294,TrustCAHUB_map!$A$2:$A$139,FALSE),4)</f>
        <v>East Midlands</v>
      </c>
    </row>
    <row r="1295" spans="1:10" x14ac:dyDescent="0.3">
      <c r="A1295" t="str">
        <f t="shared" si="20"/>
        <v>'RD82016Curative70+'</v>
      </c>
      <c r="B1295">
        <v>2016</v>
      </c>
      <c r="C1295" t="s">
        <v>197</v>
      </c>
      <c r="D1295" t="s">
        <v>7</v>
      </c>
      <c r="E1295" t="s">
        <v>628</v>
      </c>
      <c r="F1295">
        <v>75</v>
      </c>
      <c r="G1295">
        <v>4</v>
      </c>
      <c r="H1295" t="str">
        <f>INDEX(Bar_data!$A$3:$B$140,MATCH(C1295,Bar_data!$A$3:$A$140,FALSE),2)</f>
        <v>Trust034</v>
      </c>
      <c r="I1295" t="str">
        <f>INDEX(TrustCAHUB_map!$A$2:$D$139,MATCH($C1295,TrustCAHUB_map!$A$2:$A$139,FALSE),3)</f>
        <v>East of England</v>
      </c>
      <c r="J1295" t="str">
        <f>INDEX(TrustCAHUB_map!$A$2:$D$139,MATCH($C1295,TrustCAHUB_map!$A$2:$A$139,FALSE),4)</f>
        <v>East Midlands</v>
      </c>
    </row>
    <row r="1296" spans="1:10" x14ac:dyDescent="0.3">
      <c r="A1296" t="str">
        <f t="shared" si="20"/>
        <v>'RDD2016Palliative18-49'</v>
      </c>
      <c r="B1296">
        <v>2016</v>
      </c>
      <c r="C1296" t="s">
        <v>198</v>
      </c>
      <c r="D1296" t="s">
        <v>8</v>
      </c>
      <c r="E1296" t="s">
        <v>153</v>
      </c>
      <c r="F1296">
        <v>2</v>
      </c>
      <c r="G1296">
        <v>0</v>
      </c>
      <c r="H1296" t="str">
        <f>INDEX(Bar_data!$A$3:$B$140,MATCH(C1296,Bar_data!$A$3:$A$140,FALSE),2)</f>
        <v>Trust035</v>
      </c>
      <c r="I1296" t="str">
        <f>INDEX(TrustCAHUB_map!$A$2:$D$139,MATCH($C1296,TrustCAHUB_map!$A$2:$A$139,FALSE),3)</f>
        <v>East of England</v>
      </c>
      <c r="J1296" t="str">
        <f>INDEX(TrustCAHUB_map!$A$2:$D$139,MATCH($C1296,TrustCAHUB_map!$A$2:$A$139,FALSE),4)</f>
        <v>East of England</v>
      </c>
    </row>
    <row r="1297" spans="1:10" x14ac:dyDescent="0.3">
      <c r="A1297" t="str">
        <f t="shared" si="20"/>
        <v>'RDD2016Curative18-49'</v>
      </c>
      <c r="B1297">
        <v>2016</v>
      </c>
      <c r="C1297" t="s">
        <v>198</v>
      </c>
      <c r="D1297" t="s">
        <v>7</v>
      </c>
      <c r="E1297" t="s">
        <v>153</v>
      </c>
      <c r="F1297">
        <v>13</v>
      </c>
      <c r="G1297">
        <v>0</v>
      </c>
      <c r="H1297" t="str">
        <f>INDEX(Bar_data!$A$3:$B$140,MATCH(C1297,Bar_data!$A$3:$A$140,FALSE),2)</f>
        <v>Trust035</v>
      </c>
      <c r="I1297" t="str">
        <f>INDEX(TrustCAHUB_map!$A$2:$D$139,MATCH($C1297,TrustCAHUB_map!$A$2:$A$139,FALSE),3)</f>
        <v>East of England</v>
      </c>
      <c r="J1297" t="str">
        <f>INDEX(TrustCAHUB_map!$A$2:$D$139,MATCH($C1297,TrustCAHUB_map!$A$2:$A$139,FALSE),4)</f>
        <v>East of England</v>
      </c>
    </row>
    <row r="1298" spans="1:10" x14ac:dyDescent="0.3">
      <c r="A1298" t="str">
        <f t="shared" si="20"/>
        <v>'RDD2016Palliative50-69'</v>
      </c>
      <c r="B1298">
        <v>2016</v>
      </c>
      <c r="C1298" t="s">
        <v>198</v>
      </c>
      <c r="D1298" t="s">
        <v>8</v>
      </c>
      <c r="E1298" t="s">
        <v>627</v>
      </c>
      <c r="F1298">
        <v>10</v>
      </c>
      <c r="G1298">
        <v>1</v>
      </c>
      <c r="H1298" t="str">
        <f>INDEX(Bar_data!$A$3:$B$140,MATCH(C1298,Bar_data!$A$3:$A$140,FALSE),2)</f>
        <v>Trust035</v>
      </c>
      <c r="I1298" t="str">
        <f>INDEX(TrustCAHUB_map!$A$2:$D$139,MATCH($C1298,TrustCAHUB_map!$A$2:$A$139,FALSE),3)</f>
        <v>East of England</v>
      </c>
      <c r="J1298" t="str">
        <f>INDEX(TrustCAHUB_map!$A$2:$D$139,MATCH($C1298,TrustCAHUB_map!$A$2:$A$139,FALSE),4)</f>
        <v>East of England</v>
      </c>
    </row>
    <row r="1299" spans="1:10" x14ac:dyDescent="0.3">
      <c r="A1299" t="str">
        <f t="shared" si="20"/>
        <v>'RDD2016Curative50-69'</v>
      </c>
      <c r="B1299">
        <v>2016</v>
      </c>
      <c r="C1299" t="s">
        <v>198</v>
      </c>
      <c r="D1299" t="s">
        <v>7</v>
      </c>
      <c r="E1299" t="s">
        <v>627</v>
      </c>
      <c r="F1299">
        <v>45</v>
      </c>
      <c r="G1299">
        <v>4</v>
      </c>
      <c r="H1299" t="str">
        <f>INDEX(Bar_data!$A$3:$B$140,MATCH(C1299,Bar_data!$A$3:$A$140,FALSE),2)</f>
        <v>Trust035</v>
      </c>
      <c r="I1299" t="str">
        <f>INDEX(TrustCAHUB_map!$A$2:$D$139,MATCH($C1299,TrustCAHUB_map!$A$2:$A$139,FALSE),3)</f>
        <v>East of England</v>
      </c>
      <c r="J1299" t="str">
        <f>INDEX(TrustCAHUB_map!$A$2:$D$139,MATCH($C1299,TrustCAHUB_map!$A$2:$A$139,FALSE),4)</f>
        <v>East of England</v>
      </c>
    </row>
    <row r="1300" spans="1:10" x14ac:dyDescent="0.3">
      <c r="A1300" t="str">
        <f t="shared" si="20"/>
        <v>'RDD2016Palliative70+'</v>
      </c>
      <c r="B1300">
        <v>2016</v>
      </c>
      <c r="C1300" t="s">
        <v>198</v>
      </c>
      <c r="D1300" t="s">
        <v>8</v>
      </c>
      <c r="E1300" t="s">
        <v>628</v>
      </c>
      <c r="F1300">
        <v>17</v>
      </c>
      <c r="G1300">
        <v>1</v>
      </c>
      <c r="H1300" t="str">
        <f>INDEX(Bar_data!$A$3:$B$140,MATCH(C1300,Bar_data!$A$3:$A$140,FALSE),2)</f>
        <v>Trust035</v>
      </c>
      <c r="I1300" t="str">
        <f>INDEX(TrustCAHUB_map!$A$2:$D$139,MATCH($C1300,TrustCAHUB_map!$A$2:$A$139,FALSE),3)</f>
        <v>East of England</v>
      </c>
      <c r="J1300" t="str">
        <f>INDEX(TrustCAHUB_map!$A$2:$D$139,MATCH($C1300,TrustCAHUB_map!$A$2:$A$139,FALSE),4)</f>
        <v>East of England</v>
      </c>
    </row>
    <row r="1301" spans="1:10" x14ac:dyDescent="0.3">
      <c r="A1301" t="str">
        <f t="shared" si="20"/>
        <v>'RDD2016Curative70+'</v>
      </c>
      <c r="B1301">
        <v>2016</v>
      </c>
      <c r="C1301" t="s">
        <v>198</v>
      </c>
      <c r="D1301" t="s">
        <v>7</v>
      </c>
      <c r="E1301" t="s">
        <v>628</v>
      </c>
      <c r="F1301">
        <v>58</v>
      </c>
      <c r="G1301">
        <v>6</v>
      </c>
      <c r="H1301" t="str">
        <f>INDEX(Bar_data!$A$3:$B$140,MATCH(C1301,Bar_data!$A$3:$A$140,FALSE),2)</f>
        <v>Trust035</v>
      </c>
      <c r="I1301" t="str">
        <f>INDEX(TrustCAHUB_map!$A$2:$D$139,MATCH($C1301,TrustCAHUB_map!$A$2:$A$139,FALSE),3)</f>
        <v>East of England</v>
      </c>
      <c r="J1301" t="str">
        <f>INDEX(TrustCAHUB_map!$A$2:$D$139,MATCH($C1301,TrustCAHUB_map!$A$2:$A$139,FALSE),4)</f>
        <v>East of England</v>
      </c>
    </row>
    <row r="1302" spans="1:10" x14ac:dyDescent="0.3">
      <c r="A1302" t="str">
        <f t="shared" si="20"/>
        <v>'RDE2016Palliative18-49'</v>
      </c>
      <c r="B1302">
        <v>2016</v>
      </c>
      <c r="C1302" t="s">
        <v>199</v>
      </c>
      <c r="D1302" t="s">
        <v>8</v>
      </c>
      <c r="E1302" t="s">
        <v>153</v>
      </c>
      <c r="F1302">
        <v>51</v>
      </c>
      <c r="G1302">
        <v>2</v>
      </c>
      <c r="H1302" t="str">
        <f>INDEX(Bar_data!$A$3:$B$140,MATCH(C1302,Bar_data!$A$3:$A$140,FALSE),2)</f>
        <v>Trust036</v>
      </c>
      <c r="I1302" t="str">
        <f>INDEX(TrustCAHUB_map!$A$2:$D$139,MATCH($C1302,TrustCAHUB_map!$A$2:$A$139,FALSE),3)</f>
        <v>East of England</v>
      </c>
      <c r="J1302" t="str">
        <f>INDEX(TrustCAHUB_map!$A$2:$D$139,MATCH($C1302,TrustCAHUB_map!$A$2:$A$139,FALSE),4)</f>
        <v>East of England</v>
      </c>
    </row>
    <row r="1303" spans="1:10" x14ac:dyDescent="0.3">
      <c r="A1303" t="str">
        <f t="shared" si="20"/>
        <v>'RDE2016Curative18-49'</v>
      </c>
      <c r="B1303">
        <v>2016</v>
      </c>
      <c r="C1303" t="s">
        <v>199</v>
      </c>
      <c r="D1303" t="s">
        <v>7</v>
      </c>
      <c r="E1303" t="s">
        <v>153</v>
      </c>
      <c r="F1303">
        <v>112</v>
      </c>
      <c r="G1303">
        <v>1</v>
      </c>
      <c r="H1303" t="str">
        <f>INDEX(Bar_data!$A$3:$B$140,MATCH(C1303,Bar_data!$A$3:$A$140,FALSE),2)</f>
        <v>Trust036</v>
      </c>
      <c r="I1303" t="str">
        <f>INDEX(TrustCAHUB_map!$A$2:$D$139,MATCH($C1303,TrustCAHUB_map!$A$2:$A$139,FALSE),3)</f>
        <v>East of England</v>
      </c>
      <c r="J1303" t="str">
        <f>INDEX(TrustCAHUB_map!$A$2:$D$139,MATCH($C1303,TrustCAHUB_map!$A$2:$A$139,FALSE),4)</f>
        <v>East of England</v>
      </c>
    </row>
    <row r="1304" spans="1:10" x14ac:dyDescent="0.3">
      <c r="A1304" t="str">
        <f t="shared" si="20"/>
        <v>'RDE2016Not assigned18-49'</v>
      </c>
      <c r="B1304">
        <v>2016</v>
      </c>
      <c r="C1304" t="s">
        <v>199</v>
      </c>
      <c r="D1304" t="s">
        <v>477</v>
      </c>
      <c r="E1304" t="s">
        <v>153</v>
      </c>
      <c r="F1304">
        <v>44</v>
      </c>
      <c r="G1304">
        <v>3</v>
      </c>
      <c r="H1304" t="str">
        <f>INDEX(Bar_data!$A$3:$B$140,MATCH(C1304,Bar_data!$A$3:$A$140,FALSE),2)</f>
        <v>Trust036</v>
      </c>
      <c r="I1304" t="str">
        <f>INDEX(TrustCAHUB_map!$A$2:$D$139,MATCH($C1304,TrustCAHUB_map!$A$2:$A$139,FALSE),3)</f>
        <v>East of England</v>
      </c>
      <c r="J1304" t="str">
        <f>INDEX(TrustCAHUB_map!$A$2:$D$139,MATCH($C1304,TrustCAHUB_map!$A$2:$A$139,FALSE),4)</f>
        <v>East of England</v>
      </c>
    </row>
    <row r="1305" spans="1:10" x14ac:dyDescent="0.3">
      <c r="A1305" t="str">
        <f t="shared" si="20"/>
        <v>'RDE2016Palliative50-69'</v>
      </c>
      <c r="B1305">
        <v>2016</v>
      </c>
      <c r="C1305" t="s">
        <v>199</v>
      </c>
      <c r="D1305" t="s">
        <v>8</v>
      </c>
      <c r="E1305" t="s">
        <v>627</v>
      </c>
      <c r="F1305">
        <v>311</v>
      </c>
      <c r="G1305">
        <v>23</v>
      </c>
      <c r="H1305" t="str">
        <f>INDEX(Bar_data!$A$3:$B$140,MATCH(C1305,Bar_data!$A$3:$A$140,FALSE),2)</f>
        <v>Trust036</v>
      </c>
      <c r="I1305" t="str">
        <f>INDEX(TrustCAHUB_map!$A$2:$D$139,MATCH($C1305,TrustCAHUB_map!$A$2:$A$139,FALSE),3)</f>
        <v>East of England</v>
      </c>
      <c r="J1305" t="str">
        <f>INDEX(TrustCAHUB_map!$A$2:$D$139,MATCH($C1305,TrustCAHUB_map!$A$2:$A$139,FALSE),4)</f>
        <v>East of England</v>
      </c>
    </row>
    <row r="1306" spans="1:10" x14ac:dyDescent="0.3">
      <c r="A1306" t="str">
        <f t="shared" si="20"/>
        <v>'RDE2016Not assigned50-69'</v>
      </c>
      <c r="B1306">
        <v>2016</v>
      </c>
      <c r="C1306" t="s">
        <v>199</v>
      </c>
      <c r="D1306" t="s">
        <v>477</v>
      </c>
      <c r="E1306" t="s">
        <v>627</v>
      </c>
      <c r="F1306">
        <v>193</v>
      </c>
      <c r="G1306">
        <v>4</v>
      </c>
      <c r="H1306" t="str">
        <f>INDEX(Bar_data!$A$3:$B$140,MATCH(C1306,Bar_data!$A$3:$A$140,FALSE),2)</f>
        <v>Trust036</v>
      </c>
      <c r="I1306" t="str">
        <f>INDEX(TrustCAHUB_map!$A$2:$D$139,MATCH($C1306,TrustCAHUB_map!$A$2:$A$139,FALSE),3)</f>
        <v>East of England</v>
      </c>
      <c r="J1306" t="str">
        <f>INDEX(TrustCAHUB_map!$A$2:$D$139,MATCH($C1306,TrustCAHUB_map!$A$2:$A$139,FALSE),4)</f>
        <v>East of England</v>
      </c>
    </row>
    <row r="1307" spans="1:10" x14ac:dyDescent="0.3">
      <c r="A1307" t="str">
        <f t="shared" si="20"/>
        <v>'RDE2016Curative50-69'</v>
      </c>
      <c r="B1307">
        <v>2016</v>
      </c>
      <c r="C1307" t="s">
        <v>199</v>
      </c>
      <c r="D1307" t="s">
        <v>7</v>
      </c>
      <c r="E1307" t="s">
        <v>627</v>
      </c>
      <c r="F1307">
        <v>280</v>
      </c>
      <c r="G1307">
        <v>4</v>
      </c>
      <c r="H1307" t="str">
        <f>INDEX(Bar_data!$A$3:$B$140,MATCH(C1307,Bar_data!$A$3:$A$140,FALSE),2)</f>
        <v>Trust036</v>
      </c>
      <c r="I1307" t="str">
        <f>INDEX(TrustCAHUB_map!$A$2:$D$139,MATCH($C1307,TrustCAHUB_map!$A$2:$A$139,FALSE),3)</f>
        <v>East of England</v>
      </c>
      <c r="J1307" t="str">
        <f>INDEX(TrustCAHUB_map!$A$2:$D$139,MATCH($C1307,TrustCAHUB_map!$A$2:$A$139,FALSE),4)</f>
        <v>East of England</v>
      </c>
    </row>
    <row r="1308" spans="1:10" x14ac:dyDescent="0.3">
      <c r="A1308" t="str">
        <f t="shared" si="20"/>
        <v>'RDE2016Not assigned70+'</v>
      </c>
      <c r="B1308">
        <v>2016</v>
      </c>
      <c r="C1308" t="s">
        <v>199</v>
      </c>
      <c r="D1308" t="s">
        <v>477</v>
      </c>
      <c r="E1308" t="s">
        <v>628</v>
      </c>
      <c r="F1308">
        <v>178</v>
      </c>
      <c r="G1308">
        <v>7</v>
      </c>
      <c r="H1308" t="str">
        <f>INDEX(Bar_data!$A$3:$B$140,MATCH(C1308,Bar_data!$A$3:$A$140,FALSE),2)</f>
        <v>Trust036</v>
      </c>
      <c r="I1308" t="str">
        <f>INDEX(TrustCAHUB_map!$A$2:$D$139,MATCH($C1308,TrustCAHUB_map!$A$2:$A$139,FALSE),3)</f>
        <v>East of England</v>
      </c>
      <c r="J1308" t="str">
        <f>INDEX(TrustCAHUB_map!$A$2:$D$139,MATCH($C1308,TrustCAHUB_map!$A$2:$A$139,FALSE),4)</f>
        <v>East of England</v>
      </c>
    </row>
    <row r="1309" spans="1:10" x14ac:dyDescent="0.3">
      <c r="A1309" t="str">
        <f t="shared" si="20"/>
        <v>'RDE2016Curative70+'</v>
      </c>
      <c r="B1309">
        <v>2016</v>
      </c>
      <c r="C1309" t="s">
        <v>199</v>
      </c>
      <c r="D1309" t="s">
        <v>7</v>
      </c>
      <c r="E1309" t="s">
        <v>628</v>
      </c>
      <c r="F1309">
        <v>131</v>
      </c>
      <c r="G1309">
        <v>1</v>
      </c>
      <c r="H1309" t="str">
        <f>INDEX(Bar_data!$A$3:$B$140,MATCH(C1309,Bar_data!$A$3:$A$140,FALSE),2)</f>
        <v>Trust036</v>
      </c>
      <c r="I1309" t="str">
        <f>INDEX(TrustCAHUB_map!$A$2:$D$139,MATCH($C1309,TrustCAHUB_map!$A$2:$A$139,FALSE),3)</f>
        <v>East of England</v>
      </c>
      <c r="J1309" t="str">
        <f>INDEX(TrustCAHUB_map!$A$2:$D$139,MATCH($C1309,TrustCAHUB_map!$A$2:$A$139,FALSE),4)</f>
        <v>East of England</v>
      </c>
    </row>
    <row r="1310" spans="1:10" x14ac:dyDescent="0.3">
      <c r="A1310" t="str">
        <f t="shared" si="20"/>
        <v>'RDE2016Palliative70+'</v>
      </c>
      <c r="B1310">
        <v>2016</v>
      </c>
      <c r="C1310" t="s">
        <v>199</v>
      </c>
      <c r="D1310" t="s">
        <v>8</v>
      </c>
      <c r="E1310" t="s">
        <v>628</v>
      </c>
      <c r="F1310">
        <v>335</v>
      </c>
      <c r="G1310">
        <v>23</v>
      </c>
      <c r="H1310" t="str">
        <f>INDEX(Bar_data!$A$3:$B$140,MATCH(C1310,Bar_data!$A$3:$A$140,FALSE),2)</f>
        <v>Trust036</v>
      </c>
      <c r="I1310" t="str">
        <f>INDEX(TrustCAHUB_map!$A$2:$D$139,MATCH($C1310,TrustCAHUB_map!$A$2:$A$139,FALSE),3)</f>
        <v>East of England</v>
      </c>
      <c r="J1310" t="str">
        <f>INDEX(TrustCAHUB_map!$A$2:$D$139,MATCH($C1310,TrustCAHUB_map!$A$2:$A$139,FALSE),4)</f>
        <v>East of England</v>
      </c>
    </row>
    <row r="1311" spans="1:10" x14ac:dyDescent="0.3">
      <c r="A1311" t="str">
        <f t="shared" si="20"/>
        <v>'RDU2016Not assigned18-49'</v>
      </c>
      <c r="B1311">
        <v>2016</v>
      </c>
      <c r="C1311" t="s">
        <v>200</v>
      </c>
      <c r="D1311" t="s">
        <v>477</v>
      </c>
      <c r="E1311" t="s">
        <v>153</v>
      </c>
      <c r="F1311">
        <v>15</v>
      </c>
      <c r="G1311">
        <v>1</v>
      </c>
      <c r="H1311" t="str">
        <f>INDEX(Bar_data!$A$3:$B$140,MATCH(C1311,Bar_data!$A$3:$A$140,FALSE),2)</f>
        <v>Trust037</v>
      </c>
      <c r="I1311" t="str">
        <f>INDEX(TrustCAHUB_map!$A$2:$D$139,MATCH($C1311,TrustCAHUB_map!$A$2:$A$139,FALSE),3)</f>
        <v>Surrey and Sussex</v>
      </c>
      <c r="J1311" t="str">
        <f>INDEX(TrustCAHUB_map!$A$2:$D$139,MATCH($C1311,TrustCAHUB_map!$A$2:$A$139,FALSE),4)</f>
        <v>South East</v>
      </c>
    </row>
    <row r="1312" spans="1:10" x14ac:dyDescent="0.3">
      <c r="A1312" t="str">
        <f t="shared" si="20"/>
        <v>'RDU2016Palliative18-49'</v>
      </c>
      <c r="B1312">
        <v>2016</v>
      </c>
      <c r="C1312" t="s">
        <v>200</v>
      </c>
      <c r="D1312" t="s">
        <v>8</v>
      </c>
      <c r="E1312" t="s">
        <v>153</v>
      </c>
      <c r="F1312">
        <v>21</v>
      </c>
      <c r="G1312">
        <v>1</v>
      </c>
      <c r="H1312" t="str">
        <f>INDEX(Bar_data!$A$3:$B$140,MATCH(C1312,Bar_data!$A$3:$A$140,FALSE),2)</f>
        <v>Trust037</v>
      </c>
      <c r="I1312" t="str">
        <f>INDEX(TrustCAHUB_map!$A$2:$D$139,MATCH($C1312,TrustCAHUB_map!$A$2:$A$139,FALSE),3)</f>
        <v>Surrey and Sussex</v>
      </c>
      <c r="J1312" t="str">
        <f>INDEX(TrustCAHUB_map!$A$2:$D$139,MATCH($C1312,TrustCAHUB_map!$A$2:$A$139,FALSE),4)</f>
        <v>South East</v>
      </c>
    </row>
    <row r="1313" spans="1:10" x14ac:dyDescent="0.3">
      <c r="A1313" t="str">
        <f t="shared" si="20"/>
        <v>'RDU2016Curative18-49'</v>
      </c>
      <c r="B1313">
        <v>2016</v>
      </c>
      <c r="C1313" t="s">
        <v>200</v>
      </c>
      <c r="D1313" t="s">
        <v>7</v>
      </c>
      <c r="E1313" t="s">
        <v>153</v>
      </c>
      <c r="F1313">
        <v>48</v>
      </c>
      <c r="G1313">
        <v>1</v>
      </c>
      <c r="H1313" t="str">
        <f>INDEX(Bar_data!$A$3:$B$140,MATCH(C1313,Bar_data!$A$3:$A$140,FALSE),2)</f>
        <v>Trust037</v>
      </c>
      <c r="I1313" t="str">
        <f>INDEX(TrustCAHUB_map!$A$2:$D$139,MATCH($C1313,TrustCAHUB_map!$A$2:$A$139,FALSE),3)</f>
        <v>Surrey and Sussex</v>
      </c>
      <c r="J1313" t="str">
        <f>INDEX(TrustCAHUB_map!$A$2:$D$139,MATCH($C1313,TrustCAHUB_map!$A$2:$A$139,FALSE),4)</f>
        <v>South East</v>
      </c>
    </row>
    <row r="1314" spans="1:10" x14ac:dyDescent="0.3">
      <c r="A1314" t="str">
        <f t="shared" si="20"/>
        <v>'RDU2016Not assigned50-69'</v>
      </c>
      <c r="B1314">
        <v>2016</v>
      </c>
      <c r="C1314" t="s">
        <v>200</v>
      </c>
      <c r="D1314" t="s">
        <v>477</v>
      </c>
      <c r="E1314" t="s">
        <v>627</v>
      </c>
      <c r="F1314">
        <v>45</v>
      </c>
      <c r="G1314">
        <v>0</v>
      </c>
      <c r="H1314" t="str">
        <f>INDEX(Bar_data!$A$3:$B$140,MATCH(C1314,Bar_data!$A$3:$A$140,FALSE),2)</f>
        <v>Trust037</v>
      </c>
      <c r="I1314" t="str">
        <f>INDEX(TrustCAHUB_map!$A$2:$D$139,MATCH($C1314,TrustCAHUB_map!$A$2:$A$139,FALSE),3)</f>
        <v>Surrey and Sussex</v>
      </c>
      <c r="J1314" t="str">
        <f>INDEX(TrustCAHUB_map!$A$2:$D$139,MATCH($C1314,TrustCAHUB_map!$A$2:$A$139,FALSE),4)</f>
        <v>South East</v>
      </c>
    </row>
    <row r="1315" spans="1:10" x14ac:dyDescent="0.3">
      <c r="A1315" t="str">
        <f t="shared" si="20"/>
        <v>'RDU2016Palliative50-69'</v>
      </c>
      <c r="B1315">
        <v>2016</v>
      </c>
      <c r="C1315" t="s">
        <v>200</v>
      </c>
      <c r="D1315" t="s">
        <v>8</v>
      </c>
      <c r="E1315" t="s">
        <v>627</v>
      </c>
      <c r="F1315">
        <v>123</v>
      </c>
      <c r="G1315">
        <v>8</v>
      </c>
      <c r="H1315" t="str">
        <f>INDEX(Bar_data!$A$3:$B$140,MATCH(C1315,Bar_data!$A$3:$A$140,FALSE),2)</f>
        <v>Trust037</v>
      </c>
      <c r="I1315" t="str">
        <f>INDEX(TrustCAHUB_map!$A$2:$D$139,MATCH($C1315,TrustCAHUB_map!$A$2:$A$139,FALSE),3)</f>
        <v>Surrey and Sussex</v>
      </c>
      <c r="J1315" t="str">
        <f>INDEX(TrustCAHUB_map!$A$2:$D$139,MATCH($C1315,TrustCAHUB_map!$A$2:$A$139,FALSE),4)</f>
        <v>South East</v>
      </c>
    </row>
    <row r="1316" spans="1:10" x14ac:dyDescent="0.3">
      <c r="A1316" t="str">
        <f t="shared" si="20"/>
        <v>'RDU2016Curative50-69'</v>
      </c>
      <c r="B1316">
        <v>2016</v>
      </c>
      <c r="C1316" t="s">
        <v>200</v>
      </c>
      <c r="D1316" t="s">
        <v>7</v>
      </c>
      <c r="E1316" t="s">
        <v>627</v>
      </c>
      <c r="F1316">
        <v>115</v>
      </c>
      <c r="G1316">
        <v>2</v>
      </c>
      <c r="H1316" t="str">
        <f>INDEX(Bar_data!$A$3:$B$140,MATCH(C1316,Bar_data!$A$3:$A$140,FALSE),2)</f>
        <v>Trust037</v>
      </c>
      <c r="I1316" t="str">
        <f>INDEX(TrustCAHUB_map!$A$2:$D$139,MATCH($C1316,TrustCAHUB_map!$A$2:$A$139,FALSE),3)</f>
        <v>Surrey and Sussex</v>
      </c>
      <c r="J1316" t="str">
        <f>INDEX(TrustCAHUB_map!$A$2:$D$139,MATCH($C1316,TrustCAHUB_map!$A$2:$A$139,FALSE),4)</f>
        <v>South East</v>
      </c>
    </row>
    <row r="1317" spans="1:10" x14ac:dyDescent="0.3">
      <c r="A1317" t="str">
        <f t="shared" si="20"/>
        <v>'RDU2016Not assigned70+'</v>
      </c>
      <c r="B1317">
        <v>2016</v>
      </c>
      <c r="C1317" t="s">
        <v>200</v>
      </c>
      <c r="D1317" t="s">
        <v>477</v>
      </c>
      <c r="E1317" t="s">
        <v>628</v>
      </c>
      <c r="F1317">
        <v>82</v>
      </c>
      <c r="G1317">
        <v>6</v>
      </c>
      <c r="H1317" t="str">
        <f>INDEX(Bar_data!$A$3:$B$140,MATCH(C1317,Bar_data!$A$3:$A$140,FALSE),2)</f>
        <v>Trust037</v>
      </c>
      <c r="I1317" t="str">
        <f>INDEX(TrustCAHUB_map!$A$2:$D$139,MATCH($C1317,TrustCAHUB_map!$A$2:$A$139,FALSE),3)</f>
        <v>Surrey and Sussex</v>
      </c>
      <c r="J1317" t="str">
        <f>INDEX(TrustCAHUB_map!$A$2:$D$139,MATCH($C1317,TrustCAHUB_map!$A$2:$A$139,FALSE),4)</f>
        <v>South East</v>
      </c>
    </row>
    <row r="1318" spans="1:10" x14ac:dyDescent="0.3">
      <c r="A1318" t="str">
        <f t="shared" si="20"/>
        <v>'RDU2016Palliative70+'</v>
      </c>
      <c r="B1318">
        <v>2016</v>
      </c>
      <c r="C1318" t="s">
        <v>200</v>
      </c>
      <c r="D1318" t="s">
        <v>8</v>
      </c>
      <c r="E1318" t="s">
        <v>628</v>
      </c>
      <c r="F1318">
        <v>124</v>
      </c>
      <c r="G1318">
        <v>9</v>
      </c>
      <c r="H1318" t="str">
        <f>INDEX(Bar_data!$A$3:$B$140,MATCH(C1318,Bar_data!$A$3:$A$140,FALSE),2)</f>
        <v>Trust037</v>
      </c>
      <c r="I1318" t="str">
        <f>INDEX(TrustCAHUB_map!$A$2:$D$139,MATCH($C1318,TrustCAHUB_map!$A$2:$A$139,FALSE),3)</f>
        <v>Surrey and Sussex</v>
      </c>
      <c r="J1318" t="str">
        <f>INDEX(TrustCAHUB_map!$A$2:$D$139,MATCH($C1318,TrustCAHUB_map!$A$2:$A$139,FALSE),4)</f>
        <v>South East</v>
      </c>
    </row>
    <row r="1319" spans="1:10" x14ac:dyDescent="0.3">
      <c r="A1319" t="str">
        <f t="shared" si="20"/>
        <v>'RDU2016Curative70+'</v>
      </c>
      <c r="B1319">
        <v>2016</v>
      </c>
      <c r="C1319" t="s">
        <v>200</v>
      </c>
      <c r="D1319" t="s">
        <v>7</v>
      </c>
      <c r="E1319" t="s">
        <v>628</v>
      </c>
      <c r="F1319">
        <v>73</v>
      </c>
      <c r="G1319">
        <v>2</v>
      </c>
      <c r="H1319" t="str">
        <f>INDEX(Bar_data!$A$3:$B$140,MATCH(C1319,Bar_data!$A$3:$A$140,FALSE),2)</f>
        <v>Trust037</v>
      </c>
      <c r="I1319" t="str">
        <f>INDEX(TrustCAHUB_map!$A$2:$D$139,MATCH($C1319,TrustCAHUB_map!$A$2:$A$139,FALSE),3)</f>
        <v>Surrey and Sussex</v>
      </c>
      <c r="J1319" t="str">
        <f>INDEX(TrustCAHUB_map!$A$2:$D$139,MATCH($C1319,TrustCAHUB_map!$A$2:$A$139,FALSE),4)</f>
        <v>South East</v>
      </c>
    </row>
    <row r="1320" spans="1:10" x14ac:dyDescent="0.3">
      <c r="A1320" t="str">
        <f t="shared" si="20"/>
        <v>'RDZ2016Not assigned18-49'</v>
      </c>
      <c r="B1320">
        <v>2016</v>
      </c>
      <c r="C1320" t="s">
        <v>201</v>
      </c>
      <c r="D1320" t="s">
        <v>477</v>
      </c>
      <c r="E1320" t="s">
        <v>153</v>
      </c>
      <c r="F1320">
        <v>1</v>
      </c>
      <c r="G1320">
        <v>0</v>
      </c>
      <c r="H1320" t="str">
        <f>INDEX(Bar_data!$A$3:$B$140,MATCH(C1320,Bar_data!$A$3:$A$140,FALSE),2)</f>
        <v>Trust038</v>
      </c>
      <c r="I1320" t="str">
        <f>INDEX(TrustCAHUB_map!$A$2:$D$139,MATCH($C1320,TrustCAHUB_map!$A$2:$A$139,FALSE),3)</f>
        <v>Wessex</v>
      </c>
      <c r="J1320" t="str">
        <f>INDEX(TrustCAHUB_map!$A$2:$D$139,MATCH($C1320,TrustCAHUB_map!$A$2:$A$139,FALSE),4)</f>
        <v>Wessex</v>
      </c>
    </row>
    <row r="1321" spans="1:10" x14ac:dyDescent="0.3">
      <c r="A1321" t="str">
        <f t="shared" si="20"/>
        <v>'RDZ2016Palliative18-49'</v>
      </c>
      <c r="B1321">
        <v>2016</v>
      </c>
      <c r="C1321" t="s">
        <v>201</v>
      </c>
      <c r="D1321" t="s">
        <v>8</v>
      </c>
      <c r="E1321" t="s">
        <v>153</v>
      </c>
      <c r="F1321">
        <v>29</v>
      </c>
      <c r="G1321">
        <v>3</v>
      </c>
      <c r="H1321" t="str">
        <f>INDEX(Bar_data!$A$3:$B$140,MATCH(C1321,Bar_data!$A$3:$A$140,FALSE),2)</f>
        <v>Trust038</v>
      </c>
      <c r="I1321" t="str">
        <f>INDEX(TrustCAHUB_map!$A$2:$D$139,MATCH($C1321,TrustCAHUB_map!$A$2:$A$139,FALSE),3)</f>
        <v>Wessex</v>
      </c>
      <c r="J1321" t="str">
        <f>INDEX(TrustCAHUB_map!$A$2:$D$139,MATCH($C1321,TrustCAHUB_map!$A$2:$A$139,FALSE),4)</f>
        <v>Wessex</v>
      </c>
    </row>
    <row r="1322" spans="1:10" x14ac:dyDescent="0.3">
      <c r="A1322" t="str">
        <f t="shared" si="20"/>
        <v>'RDZ2016Curative18-49'</v>
      </c>
      <c r="B1322">
        <v>2016</v>
      </c>
      <c r="C1322" t="s">
        <v>201</v>
      </c>
      <c r="D1322" t="s">
        <v>7</v>
      </c>
      <c r="E1322" t="s">
        <v>153</v>
      </c>
      <c r="F1322">
        <v>52</v>
      </c>
      <c r="G1322">
        <v>0</v>
      </c>
      <c r="H1322" t="str">
        <f>INDEX(Bar_data!$A$3:$B$140,MATCH(C1322,Bar_data!$A$3:$A$140,FALSE),2)</f>
        <v>Trust038</v>
      </c>
      <c r="I1322" t="str">
        <f>INDEX(TrustCAHUB_map!$A$2:$D$139,MATCH($C1322,TrustCAHUB_map!$A$2:$A$139,FALSE),3)</f>
        <v>Wessex</v>
      </c>
      <c r="J1322" t="str">
        <f>INDEX(TrustCAHUB_map!$A$2:$D$139,MATCH($C1322,TrustCAHUB_map!$A$2:$A$139,FALSE),4)</f>
        <v>Wessex</v>
      </c>
    </row>
    <row r="1323" spans="1:10" x14ac:dyDescent="0.3">
      <c r="A1323" t="str">
        <f t="shared" si="20"/>
        <v>'RDZ2016Curative50-69'</v>
      </c>
      <c r="B1323">
        <v>2016</v>
      </c>
      <c r="C1323" t="s">
        <v>201</v>
      </c>
      <c r="D1323" t="s">
        <v>7</v>
      </c>
      <c r="E1323" t="s">
        <v>627</v>
      </c>
      <c r="F1323">
        <v>152</v>
      </c>
      <c r="G1323">
        <v>3</v>
      </c>
      <c r="H1323" t="str">
        <f>INDEX(Bar_data!$A$3:$B$140,MATCH(C1323,Bar_data!$A$3:$A$140,FALSE),2)</f>
        <v>Trust038</v>
      </c>
      <c r="I1323" t="str">
        <f>INDEX(TrustCAHUB_map!$A$2:$D$139,MATCH($C1323,TrustCAHUB_map!$A$2:$A$139,FALSE),3)</f>
        <v>Wessex</v>
      </c>
      <c r="J1323" t="str">
        <f>INDEX(TrustCAHUB_map!$A$2:$D$139,MATCH($C1323,TrustCAHUB_map!$A$2:$A$139,FALSE),4)</f>
        <v>Wessex</v>
      </c>
    </row>
    <row r="1324" spans="1:10" x14ac:dyDescent="0.3">
      <c r="A1324" t="str">
        <f t="shared" si="20"/>
        <v>'RDZ2016Not assigned50-69'</v>
      </c>
      <c r="B1324">
        <v>2016</v>
      </c>
      <c r="C1324" t="s">
        <v>201</v>
      </c>
      <c r="D1324" t="s">
        <v>477</v>
      </c>
      <c r="E1324" t="s">
        <v>627</v>
      </c>
      <c r="F1324">
        <v>10</v>
      </c>
      <c r="G1324">
        <v>2</v>
      </c>
      <c r="H1324" t="str">
        <f>INDEX(Bar_data!$A$3:$B$140,MATCH(C1324,Bar_data!$A$3:$A$140,FALSE),2)</f>
        <v>Trust038</v>
      </c>
      <c r="I1324" t="str">
        <f>INDEX(TrustCAHUB_map!$A$2:$D$139,MATCH($C1324,TrustCAHUB_map!$A$2:$A$139,FALSE),3)</f>
        <v>Wessex</v>
      </c>
      <c r="J1324" t="str">
        <f>INDEX(TrustCAHUB_map!$A$2:$D$139,MATCH($C1324,TrustCAHUB_map!$A$2:$A$139,FALSE),4)</f>
        <v>Wessex</v>
      </c>
    </row>
    <row r="1325" spans="1:10" x14ac:dyDescent="0.3">
      <c r="A1325" t="str">
        <f t="shared" si="20"/>
        <v>'RDZ2016Palliative50-69'</v>
      </c>
      <c r="B1325">
        <v>2016</v>
      </c>
      <c r="C1325" t="s">
        <v>201</v>
      </c>
      <c r="D1325" t="s">
        <v>8</v>
      </c>
      <c r="E1325" t="s">
        <v>627</v>
      </c>
      <c r="F1325">
        <v>174</v>
      </c>
      <c r="G1325">
        <v>10</v>
      </c>
      <c r="H1325" t="str">
        <f>INDEX(Bar_data!$A$3:$B$140,MATCH(C1325,Bar_data!$A$3:$A$140,FALSE),2)</f>
        <v>Trust038</v>
      </c>
      <c r="I1325" t="str">
        <f>INDEX(TrustCAHUB_map!$A$2:$D$139,MATCH($C1325,TrustCAHUB_map!$A$2:$A$139,FALSE),3)</f>
        <v>Wessex</v>
      </c>
      <c r="J1325" t="str">
        <f>INDEX(TrustCAHUB_map!$A$2:$D$139,MATCH($C1325,TrustCAHUB_map!$A$2:$A$139,FALSE),4)</f>
        <v>Wessex</v>
      </c>
    </row>
    <row r="1326" spans="1:10" x14ac:dyDescent="0.3">
      <c r="A1326" t="str">
        <f t="shared" si="20"/>
        <v>'RDZ2016Not assigned70+'</v>
      </c>
      <c r="B1326">
        <v>2016</v>
      </c>
      <c r="C1326" t="s">
        <v>201</v>
      </c>
      <c r="D1326" t="s">
        <v>477</v>
      </c>
      <c r="E1326" t="s">
        <v>628</v>
      </c>
      <c r="F1326">
        <v>22</v>
      </c>
      <c r="G1326">
        <v>6</v>
      </c>
      <c r="H1326" t="str">
        <f>INDEX(Bar_data!$A$3:$B$140,MATCH(C1326,Bar_data!$A$3:$A$140,FALSE),2)</f>
        <v>Trust038</v>
      </c>
      <c r="I1326" t="str">
        <f>INDEX(TrustCAHUB_map!$A$2:$D$139,MATCH($C1326,TrustCAHUB_map!$A$2:$A$139,FALSE),3)</f>
        <v>Wessex</v>
      </c>
      <c r="J1326" t="str">
        <f>INDEX(TrustCAHUB_map!$A$2:$D$139,MATCH($C1326,TrustCAHUB_map!$A$2:$A$139,FALSE),4)</f>
        <v>Wessex</v>
      </c>
    </row>
    <row r="1327" spans="1:10" x14ac:dyDescent="0.3">
      <c r="A1327" t="str">
        <f t="shared" si="20"/>
        <v>'RDZ2016Palliative70+'</v>
      </c>
      <c r="B1327">
        <v>2016</v>
      </c>
      <c r="C1327" t="s">
        <v>201</v>
      </c>
      <c r="D1327" t="s">
        <v>8</v>
      </c>
      <c r="E1327" t="s">
        <v>628</v>
      </c>
      <c r="F1327">
        <v>211</v>
      </c>
      <c r="G1327">
        <v>13</v>
      </c>
      <c r="H1327" t="str">
        <f>INDEX(Bar_data!$A$3:$B$140,MATCH(C1327,Bar_data!$A$3:$A$140,FALSE),2)</f>
        <v>Trust038</v>
      </c>
      <c r="I1327" t="str">
        <f>INDEX(TrustCAHUB_map!$A$2:$D$139,MATCH($C1327,TrustCAHUB_map!$A$2:$A$139,FALSE),3)</f>
        <v>Wessex</v>
      </c>
      <c r="J1327" t="str">
        <f>INDEX(TrustCAHUB_map!$A$2:$D$139,MATCH($C1327,TrustCAHUB_map!$A$2:$A$139,FALSE),4)</f>
        <v>Wessex</v>
      </c>
    </row>
    <row r="1328" spans="1:10" x14ac:dyDescent="0.3">
      <c r="A1328" t="str">
        <f t="shared" si="20"/>
        <v>'RDZ2016Curative70+'</v>
      </c>
      <c r="B1328">
        <v>2016</v>
      </c>
      <c r="C1328" t="s">
        <v>201</v>
      </c>
      <c r="D1328" t="s">
        <v>7</v>
      </c>
      <c r="E1328" t="s">
        <v>628</v>
      </c>
      <c r="F1328">
        <v>115</v>
      </c>
      <c r="G1328">
        <v>2</v>
      </c>
      <c r="H1328" t="str">
        <f>INDEX(Bar_data!$A$3:$B$140,MATCH(C1328,Bar_data!$A$3:$A$140,FALSE),2)</f>
        <v>Trust038</v>
      </c>
      <c r="I1328" t="str">
        <f>INDEX(TrustCAHUB_map!$A$2:$D$139,MATCH($C1328,TrustCAHUB_map!$A$2:$A$139,FALSE),3)</f>
        <v>Wessex</v>
      </c>
      <c r="J1328" t="str">
        <f>INDEX(TrustCAHUB_map!$A$2:$D$139,MATCH($C1328,TrustCAHUB_map!$A$2:$A$139,FALSE),4)</f>
        <v>Wessex</v>
      </c>
    </row>
    <row r="1329" spans="1:10" x14ac:dyDescent="0.3">
      <c r="A1329" t="str">
        <f t="shared" si="20"/>
        <v>'RE92016Palliative18-49'</v>
      </c>
      <c r="B1329">
        <v>2016</v>
      </c>
      <c r="C1329" t="s">
        <v>202</v>
      </c>
      <c r="D1329" t="s">
        <v>8</v>
      </c>
      <c r="E1329" t="s">
        <v>153</v>
      </c>
      <c r="F1329">
        <v>12</v>
      </c>
      <c r="G1329">
        <v>0</v>
      </c>
      <c r="H1329" t="str">
        <f>INDEX(Bar_data!$A$3:$B$140,MATCH(C1329,Bar_data!$A$3:$A$140,FALSE),2)</f>
        <v>Trust039</v>
      </c>
      <c r="I1329" t="str">
        <f>INDEX(TrustCAHUB_map!$A$2:$D$139,MATCH($C1329,TrustCAHUB_map!$A$2:$A$139,FALSE),3)</f>
        <v>North East and Cumbria</v>
      </c>
      <c r="J1329" t="str">
        <f>INDEX(TrustCAHUB_map!$A$2:$D$139,MATCH($C1329,TrustCAHUB_map!$A$2:$A$139,FALSE),4)</f>
        <v>North East</v>
      </c>
    </row>
    <row r="1330" spans="1:10" x14ac:dyDescent="0.3">
      <c r="A1330" t="str">
        <f t="shared" si="20"/>
        <v>'RE92016Curative18-49'</v>
      </c>
      <c r="B1330">
        <v>2016</v>
      </c>
      <c r="C1330" t="s">
        <v>202</v>
      </c>
      <c r="D1330" t="s">
        <v>7</v>
      </c>
      <c r="E1330" t="s">
        <v>153</v>
      </c>
      <c r="F1330">
        <v>12</v>
      </c>
      <c r="G1330">
        <v>0</v>
      </c>
      <c r="H1330" t="str">
        <f>INDEX(Bar_data!$A$3:$B$140,MATCH(C1330,Bar_data!$A$3:$A$140,FALSE),2)</f>
        <v>Trust039</v>
      </c>
      <c r="I1330" t="str">
        <f>INDEX(TrustCAHUB_map!$A$2:$D$139,MATCH($C1330,TrustCAHUB_map!$A$2:$A$139,FALSE),3)</f>
        <v>North East and Cumbria</v>
      </c>
      <c r="J1330" t="str">
        <f>INDEX(TrustCAHUB_map!$A$2:$D$139,MATCH($C1330,TrustCAHUB_map!$A$2:$A$139,FALSE),4)</f>
        <v>North East</v>
      </c>
    </row>
    <row r="1331" spans="1:10" x14ac:dyDescent="0.3">
      <c r="A1331" t="str">
        <f t="shared" si="20"/>
        <v>'RE92016Curative50-69'</v>
      </c>
      <c r="B1331">
        <v>2016</v>
      </c>
      <c r="C1331" t="s">
        <v>202</v>
      </c>
      <c r="D1331" t="s">
        <v>7</v>
      </c>
      <c r="E1331" t="s">
        <v>627</v>
      </c>
      <c r="F1331">
        <v>39</v>
      </c>
      <c r="G1331">
        <v>0</v>
      </c>
      <c r="H1331" t="str">
        <f>INDEX(Bar_data!$A$3:$B$140,MATCH(C1331,Bar_data!$A$3:$A$140,FALSE),2)</f>
        <v>Trust039</v>
      </c>
      <c r="I1331" t="str">
        <f>INDEX(TrustCAHUB_map!$A$2:$D$139,MATCH($C1331,TrustCAHUB_map!$A$2:$A$139,FALSE),3)</f>
        <v>North East and Cumbria</v>
      </c>
      <c r="J1331" t="str">
        <f>INDEX(TrustCAHUB_map!$A$2:$D$139,MATCH($C1331,TrustCAHUB_map!$A$2:$A$139,FALSE),4)</f>
        <v>North East</v>
      </c>
    </row>
    <row r="1332" spans="1:10" x14ac:dyDescent="0.3">
      <c r="A1332" t="str">
        <f t="shared" si="20"/>
        <v>'RE92016Palliative50-69'</v>
      </c>
      <c r="B1332">
        <v>2016</v>
      </c>
      <c r="C1332" t="s">
        <v>202</v>
      </c>
      <c r="D1332" t="s">
        <v>8</v>
      </c>
      <c r="E1332" t="s">
        <v>627</v>
      </c>
      <c r="F1332">
        <v>74</v>
      </c>
      <c r="G1332">
        <v>1</v>
      </c>
      <c r="H1332" t="str">
        <f>INDEX(Bar_data!$A$3:$B$140,MATCH(C1332,Bar_data!$A$3:$A$140,FALSE),2)</f>
        <v>Trust039</v>
      </c>
      <c r="I1332" t="str">
        <f>INDEX(TrustCAHUB_map!$A$2:$D$139,MATCH($C1332,TrustCAHUB_map!$A$2:$A$139,FALSE),3)</f>
        <v>North East and Cumbria</v>
      </c>
      <c r="J1332" t="str">
        <f>INDEX(TrustCAHUB_map!$A$2:$D$139,MATCH($C1332,TrustCAHUB_map!$A$2:$A$139,FALSE),4)</f>
        <v>North East</v>
      </c>
    </row>
    <row r="1333" spans="1:10" x14ac:dyDescent="0.3">
      <c r="A1333" t="str">
        <f t="shared" si="20"/>
        <v>'RE92016Palliative70+'</v>
      </c>
      <c r="B1333">
        <v>2016</v>
      </c>
      <c r="C1333" t="s">
        <v>202</v>
      </c>
      <c r="D1333" t="s">
        <v>8</v>
      </c>
      <c r="E1333" t="s">
        <v>628</v>
      </c>
      <c r="F1333">
        <v>73</v>
      </c>
      <c r="G1333">
        <v>9</v>
      </c>
      <c r="H1333" t="str">
        <f>INDEX(Bar_data!$A$3:$B$140,MATCH(C1333,Bar_data!$A$3:$A$140,FALSE),2)</f>
        <v>Trust039</v>
      </c>
      <c r="I1333" t="str">
        <f>INDEX(TrustCAHUB_map!$A$2:$D$139,MATCH($C1333,TrustCAHUB_map!$A$2:$A$139,FALSE),3)</f>
        <v>North East and Cumbria</v>
      </c>
      <c r="J1333" t="str">
        <f>INDEX(TrustCAHUB_map!$A$2:$D$139,MATCH($C1333,TrustCAHUB_map!$A$2:$A$139,FALSE),4)</f>
        <v>North East</v>
      </c>
    </row>
    <row r="1334" spans="1:10" x14ac:dyDescent="0.3">
      <c r="A1334" t="str">
        <f t="shared" si="20"/>
        <v>'RE92016Curative70+'</v>
      </c>
      <c r="B1334">
        <v>2016</v>
      </c>
      <c r="C1334" t="s">
        <v>202</v>
      </c>
      <c r="D1334" t="s">
        <v>7</v>
      </c>
      <c r="E1334" t="s">
        <v>628</v>
      </c>
      <c r="F1334">
        <v>9</v>
      </c>
      <c r="G1334">
        <v>0</v>
      </c>
      <c r="H1334" t="str">
        <f>INDEX(Bar_data!$A$3:$B$140,MATCH(C1334,Bar_data!$A$3:$A$140,FALSE),2)</f>
        <v>Trust039</v>
      </c>
      <c r="I1334" t="str">
        <f>INDEX(TrustCAHUB_map!$A$2:$D$139,MATCH($C1334,TrustCAHUB_map!$A$2:$A$139,FALSE),3)</f>
        <v>North East and Cumbria</v>
      </c>
      <c r="J1334" t="str">
        <f>INDEX(TrustCAHUB_map!$A$2:$D$139,MATCH($C1334,TrustCAHUB_map!$A$2:$A$139,FALSE),4)</f>
        <v>North East</v>
      </c>
    </row>
    <row r="1335" spans="1:10" x14ac:dyDescent="0.3">
      <c r="A1335" t="str">
        <f t="shared" si="20"/>
        <v>'REF2016Curative18-49'</v>
      </c>
      <c r="B1335">
        <v>2016</v>
      </c>
      <c r="C1335" t="s">
        <v>203</v>
      </c>
      <c r="D1335" t="s">
        <v>7</v>
      </c>
      <c r="E1335" t="s">
        <v>153</v>
      </c>
      <c r="F1335">
        <v>79</v>
      </c>
      <c r="G1335">
        <v>0</v>
      </c>
      <c r="H1335" t="str">
        <f>INDEX(Bar_data!$A$3:$B$140,MATCH(C1335,Bar_data!$A$3:$A$140,FALSE),2)</f>
        <v>Trust040</v>
      </c>
      <c r="I1335" t="str">
        <f>INDEX(TrustCAHUB_map!$A$2:$D$139,MATCH($C1335,TrustCAHUB_map!$A$2:$A$139,FALSE),3)</f>
        <v>Peninsula</v>
      </c>
      <c r="J1335" t="str">
        <f>INDEX(TrustCAHUB_map!$A$2:$D$139,MATCH($C1335,TrustCAHUB_map!$A$2:$A$139,FALSE),4)</f>
        <v>South West</v>
      </c>
    </row>
    <row r="1336" spans="1:10" x14ac:dyDescent="0.3">
      <c r="A1336" t="str">
        <f t="shared" si="20"/>
        <v>'REF2016Not assigned18-49'</v>
      </c>
      <c r="B1336">
        <v>2016</v>
      </c>
      <c r="C1336" t="s">
        <v>203</v>
      </c>
      <c r="D1336" t="s">
        <v>477</v>
      </c>
      <c r="E1336" t="s">
        <v>153</v>
      </c>
      <c r="F1336">
        <v>8</v>
      </c>
      <c r="G1336">
        <v>0</v>
      </c>
      <c r="H1336" t="str">
        <f>INDEX(Bar_data!$A$3:$B$140,MATCH(C1336,Bar_data!$A$3:$A$140,FALSE),2)</f>
        <v>Trust040</v>
      </c>
      <c r="I1336" t="str">
        <f>INDEX(TrustCAHUB_map!$A$2:$D$139,MATCH($C1336,TrustCAHUB_map!$A$2:$A$139,FALSE),3)</f>
        <v>Peninsula</v>
      </c>
      <c r="J1336" t="str">
        <f>INDEX(TrustCAHUB_map!$A$2:$D$139,MATCH($C1336,TrustCAHUB_map!$A$2:$A$139,FALSE),4)</f>
        <v>South West</v>
      </c>
    </row>
    <row r="1337" spans="1:10" x14ac:dyDescent="0.3">
      <c r="A1337" t="str">
        <f t="shared" si="20"/>
        <v>'REF2016Palliative18-49'</v>
      </c>
      <c r="B1337">
        <v>2016</v>
      </c>
      <c r="C1337" t="s">
        <v>203</v>
      </c>
      <c r="D1337" t="s">
        <v>8</v>
      </c>
      <c r="E1337" t="s">
        <v>153</v>
      </c>
      <c r="F1337">
        <v>51</v>
      </c>
      <c r="G1337">
        <v>5</v>
      </c>
      <c r="H1337" t="str">
        <f>INDEX(Bar_data!$A$3:$B$140,MATCH(C1337,Bar_data!$A$3:$A$140,FALSE),2)</f>
        <v>Trust040</v>
      </c>
      <c r="I1337" t="str">
        <f>INDEX(TrustCAHUB_map!$A$2:$D$139,MATCH($C1337,TrustCAHUB_map!$A$2:$A$139,FALSE),3)</f>
        <v>Peninsula</v>
      </c>
      <c r="J1337" t="str">
        <f>INDEX(TrustCAHUB_map!$A$2:$D$139,MATCH($C1337,TrustCAHUB_map!$A$2:$A$139,FALSE),4)</f>
        <v>South West</v>
      </c>
    </row>
    <row r="1338" spans="1:10" x14ac:dyDescent="0.3">
      <c r="A1338" t="str">
        <f t="shared" si="20"/>
        <v>'REF2016Curative50-69'</v>
      </c>
      <c r="B1338">
        <v>2016</v>
      </c>
      <c r="C1338" t="s">
        <v>203</v>
      </c>
      <c r="D1338" t="s">
        <v>7</v>
      </c>
      <c r="E1338" t="s">
        <v>627</v>
      </c>
      <c r="F1338">
        <v>266</v>
      </c>
      <c r="G1338">
        <v>3</v>
      </c>
      <c r="H1338" t="str">
        <f>INDEX(Bar_data!$A$3:$B$140,MATCH(C1338,Bar_data!$A$3:$A$140,FALSE),2)</f>
        <v>Trust040</v>
      </c>
      <c r="I1338" t="str">
        <f>INDEX(TrustCAHUB_map!$A$2:$D$139,MATCH($C1338,TrustCAHUB_map!$A$2:$A$139,FALSE),3)</f>
        <v>Peninsula</v>
      </c>
      <c r="J1338" t="str">
        <f>INDEX(TrustCAHUB_map!$A$2:$D$139,MATCH($C1338,TrustCAHUB_map!$A$2:$A$139,FALSE),4)</f>
        <v>South West</v>
      </c>
    </row>
    <row r="1339" spans="1:10" x14ac:dyDescent="0.3">
      <c r="A1339" t="str">
        <f t="shared" si="20"/>
        <v>'REF2016Palliative50-69'</v>
      </c>
      <c r="B1339">
        <v>2016</v>
      </c>
      <c r="C1339" t="s">
        <v>203</v>
      </c>
      <c r="D1339" t="s">
        <v>8</v>
      </c>
      <c r="E1339" t="s">
        <v>627</v>
      </c>
      <c r="F1339">
        <v>342</v>
      </c>
      <c r="G1339">
        <v>34</v>
      </c>
      <c r="H1339" t="str">
        <f>INDEX(Bar_data!$A$3:$B$140,MATCH(C1339,Bar_data!$A$3:$A$140,FALSE),2)</f>
        <v>Trust040</v>
      </c>
      <c r="I1339" t="str">
        <f>INDEX(TrustCAHUB_map!$A$2:$D$139,MATCH($C1339,TrustCAHUB_map!$A$2:$A$139,FALSE),3)</f>
        <v>Peninsula</v>
      </c>
      <c r="J1339" t="str">
        <f>INDEX(TrustCAHUB_map!$A$2:$D$139,MATCH($C1339,TrustCAHUB_map!$A$2:$A$139,FALSE),4)</f>
        <v>South West</v>
      </c>
    </row>
    <row r="1340" spans="1:10" x14ac:dyDescent="0.3">
      <c r="A1340" t="str">
        <f t="shared" si="20"/>
        <v>'REF2016Not assigned50-69'</v>
      </c>
      <c r="B1340">
        <v>2016</v>
      </c>
      <c r="C1340" t="s">
        <v>203</v>
      </c>
      <c r="D1340" t="s">
        <v>477</v>
      </c>
      <c r="E1340" t="s">
        <v>627</v>
      </c>
      <c r="F1340">
        <v>27</v>
      </c>
      <c r="G1340">
        <v>2</v>
      </c>
      <c r="H1340" t="str">
        <f>INDEX(Bar_data!$A$3:$B$140,MATCH(C1340,Bar_data!$A$3:$A$140,FALSE),2)</f>
        <v>Trust040</v>
      </c>
      <c r="I1340" t="str">
        <f>INDEX(TrustCAHUB_map!$A$2:$D$139,MATCH($C1340,TrustCAHUB_map!$A$2:$A$139,FALSE),3)</f>
        <v>Peninsula</v>
      </c>
      <c r="J1340" t="str">
        <f>INDEX(TrustCAHUB_map!$A$2:$D$139,MATCH($C1340,TrustCAHUB_map!$A$2:$A$139,FALSE),4)</f>
        <v>South West</v>
      </c>
    </row>
    <row r="1341" spans="1:10" x14ac:dyDescent="0.3">
      <c r="A1341" t="str">
        <f t="shared" si="20"/>
        <v>'REF2016Palliative70+'</v>
      </c>
      <c r="B1341">
        <v>2016</v>
      </c>
      <c r="C1341" t="s">
        <v>203</v>
      </c>
      <c r="D1341" t="s">
        <v>8</v>
      </c>
      <c r="E1341" t="s">
        <v>628</v>
      </c>
      <c r="F1341">
        <v>343</v>
      </c>
      <c r="G1341">
        <v>38</v>
      </c>
      <c r="H1341" t="str">
        <f>INDEX(Bar_data!$A$3:$B$140,MATCH(C1341,Bar_data!$A$3:$A$140,FALSE),2)</f>
        <v>Trust040</v>
      </c>
      <c r="I1341" t="str">
        <f>INDEX(TrustCAHUB_map!$A$2:$D$139,MATCH($C1341,TrustCAHUB_map!$A$2:$A$139,FALSE),3)</f>
        <v>Peninsula</v>
      </c>
      <c r="J1341" t="str">
        <f>INDEX(TrustCAHUB_map!$A$2:$D$139,MATCH($C1341,TrustCAHUB_map!$A$2:$A$139,FALSE),4)</f>
        <v>South West</v>
      </c>
    </row>
    <row r="1342" spans="1:10" x14ac:dyDescent="0.3">
      <c r="A1342" t="str">
        <f t="shared" si="20"/>
        <v>'REF2016Curative70+'</v>
      </c>
      <c r="B1342">
        <v>2016</v>
      </c>
      <c r="C1342" t="s">
        <v>203</v>
      </c>
      <c r="D1342" t="s">
        <v>7</v>
      </c>
      <c r="E1342" t="s">
        <v>628</v>
      </c>
      <c r="F1342">
        <v>126</v>
      </c>
      <c r="G1342">
        <v>6</v>
      </c>
      <c r="H1342" t="str">
        <f>INDEX(Bar_data!$A$3:$B$140,MATCH(C1342,Bar_data!$A$3:$A$140,FALSE),2)</f>
        <v>Trust040</v>
      </c>
      <c r="I1342" t="str">
        <f>INDEX(TrustCAHUB_map!$A$2:$D$139,MATCH($C1342,TrustCAHUB_map!$A$2:$A$139,FALSE),3)</f>
        <v>Peninsula</v>
      </c>
      <c r="J1342" t="str">
        <f>INDEX(TrustCAHUB_map!$A$2:$D$139,MATCH($C1342,TrustCAHUB_map!$A$2:$A$139,FALSE),4)</f>
        <v>South West</v>
      </c>
    </row>
    <row r="1343" spans="1:10" x14ac:dyDescent="0.3">
      <c r="A1343" t="str">
        <f t="shared" si="20"/>
        <v>'REF2016Not assigned70+'</v>
      </c>
      <c r="B1343">
        <v>2016</v>
      </c>
      <c r="C1343" t="s">
        <v>203</v>
      </c>
      <c r="D1343" t="s">
        <v>477</v>
      </c>
      <c r="E1343" t="s">
        <v>628</v>
      </c>
      <c r="F1343">
        <v>25</v>
      </c>
      <c r="G1343">
        <v>3</v>
      </c>
      <c r="H1343" t="str">
        <f>INDEX(Bar_data!$A$3:$B$140,MATCH(C1343,Bar_data!$A$3:$A$140,FALSE),2)</f>
        <v>Trust040</v>
      </c>
      <c r="I1343" t="str">
        <f>INDEX(TrustCAHUB_map!$A$2:$D$139,MATCH($C1343,TrustCAHUB_map!$A$2:$A$139,FALSE),3)</f>
        <v>Peninsula</v>
      </c>
      <c r="J1343" t="str">
        <f>INDEX(TrustCAHUB_map!$A$2:$D$139,MATCH($C1343,TrustCAHUB_map!$A$2:$A$139,FALSE),4)</f>
        <v>South West</v>
      </c>
    </row>
    <row r="1344" spans="1:10" x14ac:dyDescent="0.3">
      <c r="A1344" t="str">
        <f t="shared" si="20"/>
        <v>'REM2016Palliative18-49'</v>
      </c>
      <c r="B1344">
        <v>2016</v>
      </c>
      <c r="C1344" t="s">
        <v>204</v>
      </c>
      <c r="D1344" t="s">
        <v>8</v>
      </c>
      <c r="E1344" t="s">
        <v>153</v>
      </c>
      <c r="F1344">
        <v>1</v>
      </c>
      <c r="G1344">
        <v>0</v>
      </c>
      <c r="H1344" t="str">
        <f>INDEX(Bar_data!$A$3:$B$140,MATCH(C1344,Bar_data!$A$3:$A$140,FALSE),2)</f>
        <v>Trust041</v>
      </c>
      <c r="I1344" t="str">
        <f>INDEX(TrustCAHUB_map!$A$2:$D$139,MATCH($C1344,TrustCAHUB_map!$A$2:$A$139,FALSE),3)</f>
        <v>Cheshire and Merseyside</v>
      </c>
      <c r="J1344" t="str">
        <f>INDEX(TrustCAHUB_map!$A$2:$D$139,MATCH($C1344,TrustCAHUB_map!$A$2:$A$139,FALSE),4)</f>
        <v>North West</v>
      </c>
    </row>
    <row r="1345" spans="1:10" x14ac:dyDescent="0.3">
      <c r="A1345" t="str">
        <f t="shared" si="20"/>
        <v>'REM2016Curative18-49'</v>
      </c>
      <c r="B1345">
        <v>2016</v>
      </c>
      <c r="C1345" t="s">
        <v>204</v>
      </c>
      <c r="D1345" t="s">
        <v>7</v>
      </c>
      <c r="E1345" t="s">
        <v>153</v>
      </c>
      <c r="F1345">
        <v>12</v>
      </c>
      <c r="G1345">
        <v>0</v>
      </c>
      <c r="H1345" t="str">
        <f>INDEX(Bar_data!$A$3:$B$140,MATCH(C1345,Bar_data!$A$3:$A$140,FALSE),2)</f>
        <v>Trust041</v>
      </c>
      <c r="I1345" t="str">
        <f>INDEX(TrustCAHUB_map!$A$2:$D$139,MATCH($C1345,TrustCAHUB_map!$A$2:$A$139,FALSE),3)</f>
        <v>Cheshire and Merseyside</v>
      </c>
      <c r="J1345" t="str">
        <f>INDEX(TrustCAHUB_map!$A$2:$D$139,MATCH($C1345,TrustCAHUB_map!$A$2:$A$139,FALSE),4)</f>
        <v>North West</v>
      </c>
    </row>
    <row r="1346" spans="1:10" x14ac:dyDescent="0.3">
      <c r="A1346" t="str">
        <f t="shared" si="20"/>
        <v>'REM2016Not assigned18-49'</v>
      </c>
      <c r="B1346">
        <v>2016</v>
      </c>
      <c r="C1346" t="s">
        <v>204</v>
      </c>
      <c r="D1346" t="s">
        <v>477</v>
      </c>
      <c r="E1346" t="s">
        <v>153</v>
      </c>
      <c r="F1346">
        <v>2</v>
      </c>
      <c r="G1346">
        <v>0</v>
      </c>
      <c r="H1346" t="str">
        <f>INDEX(Bar_data!$A$3:$B$140,MATCH(C1346,Bar_data!$A$3:$A$140,FALSE),2)</f>
        <v>Trust041</v>
      </c>
      <c r="I1346" t="str">
        <f>INDEX(TrustCAHUB_map!$A$2:$D$139,MATCH($C1346,TrustCAHUB_map!$A$2:$A$139,FALSE),3)</f>
        <v>Cheshire and Merseyside</v>
      </c>
      <c r="J1346" t="str">
        <f>INDEX(TrustCAHUB_map!$A$2:$D$139,MATCH($C1346,TrustCAHUB_map!$A$2:$A$139,FALSE),4)</f>
        <v>North West</v>
      </c>
    </row>
    <row r="1347" spans="1:10" x14ac:dyDescent="0.3">
      <c r="A1347" t="str">
        <f t="shared" ref="A1347:A1410" si="21">"'"&amp;C1347&amp;B1347&amp;D1347&amp;E1347&amp;"'"</f>
        <v>'REM2016Curative50-69'</v>
      </c>
      <c r="B1347">
        <v>2016</v>
      </c>
      <c r="C1347" t="s">
        <v>204</v>
      </c>
      <c r="D1347" t="s">
        <v>7</v>
      </c>
      <c r="E1347" t="s">
        <v>627</v>
      </c>
      <c r="F1347">
        <v>43</v>
      </c>
      <c r="G1347">
        <v>0</v>
      </c>
      <c r="H1347" t="str">
        <f>INDEX(Bar_data!$A$3:$B$140,MATCH(C1347,Bar_data!$A$3:$A$140,FALSE),2)</f>
        <v>Trust041</v>
      </c>
      <c r="I1347" t="str">
        <f>INDEX(TrustCAHUB_map!$A$2:$D$139,MATCH($C1347,TrustCAHUB_map!$A$2:$A$139,FALSE),3)</f>
        <v>Cheshire and Merseyside</v>
      </c>
      <c r="J1347" t="str">
        <f>INDEX(TrustCAHUB_map!$A$2:$D$139,MATCH($C1347,TrustCAHUB_map!$A$2:$A$139,FALSE),4)</f>
        <v>North West</v>
      </c>
    </row>
    <row r="1348" spans="1:10" x14ac:dyDescent="0.3">
      <c r="A1348" t="str">
        <f t="shared" si="21"/>
        <v>'REM2016Not assigned50-69'</v>
      </c>
      <c r="B1348">
        <v>2016</v>
      </c>
      <c r="C1348" t="s">
        <v>204</v>
      </c>
      <c r="D1348" t="s">
        <v>477</v>
      </c>
      <c r="E1348" t="s">
        <v>627</v>
      </c>
      <c r="F1348">
        <v>4</v>
      </c>
      <c r="G1348">
        <v>0</v>
      </c>
      <c r="H1348" t="str">
        <f>INDEX(Bar_data!$A$3:$B$140,MATCH(C1348,Bar_data!$A$3:$A$140,FALSE),2)</f>
        <v>Trust041</v>
      </c>
      <c r="I1348" t="str">
        <f>INDEX(TrustCAHUB_map!$A$2:$D$139,MATCH($C1348,TrustCAHUB_map!$A$2:$A$139,FALSE),3)</f>
        <v>Cheshire and Merseyside</v>
      </c>
      <c r="J1348" t="str">
        <f>INDEX(TrustCAHUB_map!$A$2:$D$139,MATCH($C1348,TrustCAHUB_map!$A$2:$A$139,FALSE),4)</f>
        <v>North West</v>
      </c>
    </row>
    <row r="1349" spans="1:10" x14ac:dyDescent="0.3">
      <c r="A1349" t="str">
        <f t="shared" si="21"/>
        <v>'REM2016Palliative50-69'</v>
      </c>
      <c r="B1349">
        <v>2016</v>
      </c>
      <c r="C1349" t="s">
        <v>204</v>
      </c>
      <c r="D1349" t="s">
        <v>8</v>
      </c>
      <c r="E1349" t="s">
        <v>627</v>
      </c>
      <c r="F1349">
        <v>35</v>
      </c>
      <c r="G1349">
        <v>2</v>
      </c>
      <c r="H1349" t="str">
        <f>INDEX(Bar_data!$A$3:$B$140,MATCH(C1349,Bar_data!$A$3:$A$140,FALSE),2)</f>
        <v>Trust041</v>
      </c>
      <c r="I1349" t="str">
        <f>INDEX(TrustCAHUB_map!$A$2:$D$139,MATCH($C1349,TrustCAHUB_map!$A$2:$A$139,FALSE),3)</f>
        <v>Cheshire and Merseyside</v>
      </c>
      <c r="J1349" t="str">
        <f>INDEX(TrustCAHUB_map!$A$2:$D$139,MATCH($C1349,TrustCAHUB_map!$A$2:$A$139,FALSE),4)</f>
        <v>North West</v>
      </c>
    </row>
    <row r="1350" spans="1:10" x14ac:dyDescent="0.3">
      <c r="A1350" t="str">
        <f t="shared" si="21"/>
        <v>'REM2016Palliative70+'</v>
      </c>
      <c r="B1350">
        <v>2016</v>
      </c>
      <c r="C1350" t="s">
        <v>204</v>
      </c>
      <c r="D1350" t="s">
        <v>8</v>
      </c>
      <c r="E1350" t="s">
        <v>628</v>
      </c>
      <c r="F1350">
        <v>38</v>
      </c>
      <c r="G1350">
        <v>3</v>
      </c>
      <c r="H1350" t="str">
        <f>INDEX(Bar_data!$A$3:$B$140,MATCH(C1350,Bar_data!$A$3:$A$140,FALSE),2)</f>
        <v>Trust041</v>
      </c>
      <c r="I1350" t="str">
        <f>INDEX(TrustCAHUB_map!$A$2:$D$139,MATCH($C1350,TrustCAHUB_map!$A$2:$A$139,FALSE),3)</f>
        <v>Cheshire and Merseyside</v>
      </c>
      <c r="J1350" t="str">
        <f>INDEX(TrustCAHUB_map!$A$2:$D$139,MATCH($C1350,TrustCAHUB_map!$A$2:$A$139,FALSE),4)</f>
        <v>North West</v>
      </c>
    </row>
    <row r="1351" spans="1:10" x14ac:dyDescent="0.3">
      <c r="A1351" t="str">
        <f t="shared" si="21"/>
        <v>'REM2016Not assigned70+'</v>
      </c>
      <c r="B1351">
        <v>2016</v>
      </c>
      <c r="C1351" t="s">
        <v>204</v>
      </c>
      <c r="D1351" t="s">
        <v>477</v>
      </c>
      <c r="E1351" t="s">
        <v>628</v>
      </c>
      <c r="F1351">
        <v>7</v>
      </c>
      <c r="G1351">
        <v>1</v>
      </c>
      <c r="H1351" t="str">
        <f>INDEX(Bar_data!$A$3:$B$140,MATCH(C1351,Bar_data!$A$3:$A$140,FALSE),2)</f>
        <v>Trust041</v>
      </c>
      <c r="I1351" t="str">
        <f>INDEX(TrustCAHUB_map!$A$2:$D$139,MATCH($C1351,TrustCAHUB_map!$A$2:$A$139,FALSE),3)</f>
        <v>Cheshire and Merseyside</v>
      </c>
      <c r="J1351" t="str">
        <f>INDEX(TrustCAHUB_map!$A$2:$D$139,MATCH($C1351,TrustCAHUB_map!$A$2:$A$139,FALSE),4)</f>
        <v>North West</v>
      </c>
    </row>
    <row r="1352" spans="1:10" x14ac:dyDescent="0.3">
      <c r="A1352" t="str">
        <f t="shared" si="21"/>
        <v>'REM2016Curative70+'</v>
      </c>
      <c r="B1352">
        <v>2016</v>
      </c>
      <c r="C1352" t="s">
        <v>204</v>
      </c>
      <c r="D1352" t="s">
        <v>7</v>
      </c>
      <c r="E1352" t="s">
        <v>628</v>
      </c>
      <c r="F1352">
        <v>40</v>
      </c>
      <c r="G1352">
        <v>0</v>
      </c>
      <c r="H1352" t="str">
        <f>INDEX(Bar_data!$A$3:$B$140,MATCH(C1352,Bar_data!$A$3:$A$140,FALSE),2)</f>
        <v>Trust041</v>
      </c>
      <c r="I1352" t="str">
        <f>INDEX(TrustCAHUB_map!$A$2:$D$139,MATCH($C1352,TrustCAHUB_map!$A$2:$A$139,FALSE),3)</f>
        <v>Cheshire and Merseyside</v>
      </c>
      <c r="J1352" t="str">
        <f>INDEX(TrustCAHUB_map!$A$2:$D$139,MATCH($C1352,TrustCAHUB_map!$A$2:$A$139,FALSE),4)</f>
        <v>North West</v>
      </c>
    </row>
    <row r="1353" spans="1:10" x14ac:dyDescent="0.3">
      <c r="A1353" t="str">
        <f t="shared" si="21"/>
        <v>'REN2016Curative18-49'</v>
      </c>
      <c r="B1353">
        <v>2016</v>
      </c>
      <c r="C1353" t="s">
        <v>205</v>
      </c>
      <c r="D1353" t="s">
        <v>7</v>
      </c>
      <c r="E1353" t="s">
        <v>153</v>
      </c>
      <c r="F1353">
        <v>443</v>
      </c>
      <c r="G1353">
        <v>1</v>
      </c>
      <c r="H1353" t="str">
        <f>INDEX(Bar_data!$A$3:$B$140,MATCH(C1353,Bar_data!$A$3:$A$140,FALSE),2)</f>
        <v>Trust042</v>
      </c>
      <c r="I1353" t="str">
        <f>INDEX(TrustCAHUB_map!$A$2:$D$139,MATCH($C1353,TrustCAHUB_map!$A$2:$A$139,FALSE),3)</f>
        <v>Cheshire and Merseyside</v>
      </c>
      <c r="J1353" t="str">
        <f>INDEX(TrustCAHUB_map!$A$2:$D$139,MATCH($C1353,TrustCAHUB_map!$A$2:$A$139,FALSE),4)</f>
        <v>North West</v>
      </c>
    </row>
    <row r="1354" spans="1:10" x14ac:dyDescent="0.3">
      <c r="A1354" t="str">
        <f t="shared" si="21"/>
        <v>'REN2016Palliative18-49'</v>
      </c>
      <c r="B1354">
        <v>2016</v>
      </c>
      <c r="C1354" t="s">
        <v>205</v>
      </c>
      <c r="D1354" t="s">
        <v>8</v>
      </c>
      <c r="E1354" t="s">
        <v>153</v>
      </c>
      <c r="F1354">
        <v>264</v>
      </c>
      <c r="G1354">
        <v>27</v>
      </c>
      <c r="H1354" t="str">
        <f>INDEX(Bar_data!$A$3:$B$140,MATCH(C1354,Bar_data!$A$3:$A$140,FALSE),2)</f>
        <v>Trust042</v>
      </c>
      <c r="I1354" t="str">
        <f>INDEX(TrustCAHUB_map!$A$2:$D$139,MATCH($C1354,TrustCAHUB_map!$A$2:$A$139,FALSE),3)</f>
        <v>Cheshire and Merseyside</v>
      </c>
      <c r="J1354" t="str">
        <f>INDEX(TrustCAHUB_map!$A$2:$D$139,MATCH($C1354,TrustCAHUB_map!$A$2:$A$139,FALSE),4)</f>
        <v>North West</v>
      </c>
    </row>
    <row r="1355" spans="1:10" x14ac:dyDescent="0.3">
      <c r="A1355" t="str">
        <f t="shared" si="21"/>
        <v>'REN2016Palliative50-69'</v>
      </c>
      <c r="B1355">
        <v>2016</v>
      </c>
      <c r="C1355" t="s">
        <v>205</v>
      </c>
      <c r="D1355" t="s">
        <v>8</v>
      </c>
      <c r="E1355" t="s">
        <v>627</v>
      </c>
      <c r="F1355">
        <v>1384</v>
      </c>
      <c r="G1355">
        <v>87</v>
      </c>
      <c r="H1355" t="str">
        <f>INDEX(Bar_data!$A$3:$B$140,MATCH(C1355,Bar_data!$A$3:$A$140,FALSE),2)</f>
        <v>Trust042</v>
      </c>
      <c r="I1355" t="str">
        <f>INDEX(TrustCAHUB_map!$A$2:$D$139,MATCH($C1355,TrustCAHUB_map!$A$2:$A$139,FALSE),3)</f>
        <v>Cheshire and Merseyside</v>
      </c>
      <c r="J1355" t="str">
        <f>INDEX(TrustCAHUB_map!$A$2:$D$139,MATCH($C1355,TrustCAHUB_map!$A$2:$A$139,FALSE),4)</f>
        <v>North West</v>
      </c>
    </row>
    <row r="1356" spans="1:10" x14ac:dyDescent="0.3">
      <c r="A1356" t="str">
        <f t="shared" si="21"/>
        <v>'REN2016Curative50-69'</v>
      </c>
      <c r="B1356">
        <v>2016</v>
      </c>
      <c r="C1356" t="s">
        <v>205</v>
      </c>
      <c r="D1356" t="s">
        <v>7</v>
      </c>
      <c r="E1356" t="s">
        <v>627</v>
      </c>
      <c r="F1356">
        <v>1095</v>
      </c>
      <c r="G1356">
        <v>4</v>
      </c>
      <c r="H1356" t="str">
        <f>INDEX(Bar_data!$A$3:$B$140,MATCH(C1356,Bar_data!$A$3:$A$140,FALSE),2)</f>
        <v>Trust042</v>
      </c>
      <c r="I1356" t="str">
        <f>INDEX(TrustCAHUB_map!$A$2:$D$139,MATCH($C1356,TrustCAHUB_map!$A$2:$A$139,FALSE),3)</f>
        <v>Cheshire and Merseyside</v>
      </c>
      <c r="J1356" t="str">
        <f>INDEX(TrustCAHUB_map!$A$2:$D$139,MATCH($C1356,TrustCAHUB_map!$A$2:$A$139,FALSE),4)</f>
        <v>North West</v>
      </c>
    </row>
    <row r="1357" spans="1:10" x14ac:dyDescent="0.3">
      <c r="A1357" t="str">
        <f t="shared" si="21"/>
        <v>'REN2016Palliative70+'</v>
      </c>
      <c r="B1357">
        <v>2016</v>
      </c>
      <c r="C1357" t="s">
        <v>205</v>
      </c>
      <c r="D1357" t="s">
        <v>8</v>
      </c>
      <c r="E1357" t="s">
        <v>628</v>
      </c>
      <c r="F1357">
        <v>991</v>
      </c>
      <c r="G1357">
        <v>52</v>
      </c>
      <c r="H1357" t="str">
        <f>INDEX(Bar_data!$A$3:$B$140,MATCH(C1357,Bar_data!$A$3:$A$140,FALSE),2)</f>
        <v>Trust042</v>
      </c>
      <c r="I1357" t="str">
        <f>INDEX(TrustCAHUB_map!$A$2:$D$139,MATCH($C1357,TrustCAHUB_map!$A$2:$A$139,FALSE),3)</f>
        <v>Cheshire and Merseyside</v>
      </c>
      <c r="J1357" t="str">
        <f>INDEX(TrustCAHUB_map!$A$2:$D$139,MATCH($C1357,TrustCAHUB_map!$A$2:$A$139,FALSE),4)</f>
        <v>North West</v>
      </c>
    </row>
    <row r="1358" spans="1:10" x14ac:dyDescent="0.3">
      <c r="A1358" t="str">
        <f t="shared" si="21"/>
        <v>'REN2016Curative70+'</v>
      </c>
      <c r="B1358">
        <v>2016</v>
      </c>
      <c r="C1358" t="s">
        <v>205</v>
      </c>
      <c r="D1358" t="s">
        <v>7</v>
      </c>
      <c r="E1358" t="s">
        <v>628</v>
      </c>
      <c r="F1358">
        <v>383</v>
      </c>
      <c r="G1358">
        <v>8</v>
      </c>
      <c r="H1358" t="str">
        <f>INDEX(Bar_data!$A$3:$B$140,MATCH(C1358,Bar_data!$A$3:$A$140,FALSE),2)</f>
        <v>Trust042</v>
      </c>
      <c r="I1358" t="str">
        <f>INDEX(TrustCAHUB_map!$A$2:$D$139,MATCH($C1358,TrustCAHUB_map!$A$2:$A$139,FALSE),3)</f>
        <v>Cheshire and Merseyside</v>
      </c>
      <c r="J1358" t="str">
        <f>INDEX(TrustCAHUB_map!$A$2:$D$139,MATCH($C1358,TrustCAHUB_map!$A$2:$A$139,FALSE),4)</f>
        <v>North West</v>
      </c>
    </row>
    <row r="1359" spans="1:10" x14ac:dyDescent="0.3">
      <c r="A1359" t="str">
        <f t="shared" si="21"/>
        <v>'RF42016Curative18-49'</v>
      </c>
      <c r="B1359">
        <v>2016</v>
      </c>
      <c r="C1359" t="s">
        <v>206</v>
      </c>
      <c r="D1359" t="s">
        <v>7</v>
      </c>
      <c r="E1359" t="s">
        <v>153</v>
      </c>
      <c r="F1359">
        <v>151</v>
      </c>
      <c r="G1359">
        <v>2</v>
      </c>
      <c r="H1359" t="str">
        <f>INDEX(Bar_data!$A$3:$B$140,MATCH(C1359,Bar_data!$A$3:$A$140,FALSE),2)</f>
        <v>Trust043</v>
      </c>
      <c r="I1359" t="str">
        <f>INDEX(TrustCAHUB_map!$A$2:$D$139,MATCH($C1359,TrustCAHUB_map!$A$2:$A$139,FALSE),3)</f>
        <v>North Central and North East London</v>
      </c>
      <c r="J1359" t="str">
        <f>INDEX(TrustCAHUB_map!$A$2:$D$139,MATCH($C1359,TrustCAHUB_map!$A$2:$A$139,FALSE),4)</f>
        <v>London</v>
      </c>
    </row>
    <row r="1360" spans="1:10" x14ac:dyDescent="0.3">
      <c r="A1360" t="str">
        <f t="shared" si="21"/>
        <v>'RF42016Palliative18-49'</v>
      </c>
      <c r="B1360">
        <v>2016</v>
      </c>
      <c r="C1360" t="s">
        <v>206</v>
      </c>
      <c r="D1360" t="s">
        <v>8</v>
      </c>
      <c r="E1360" t="s">
        <v>153</v>
      </c>
      <c r="F1360">
        <v>75</v>
      </c>
      <c r="G1360">
        <v>6</v>
      </c>
      <c r="H1360" t="str">
        <f>INDEX(Bar_data!$A$3:$B$140,MATCH(C1360,Bar_data!$A$3:$A$140,FALSE),2)</f>
        <v>Trust043</v>
      </c>
      <c r="I1360" t="str">
        <f>INDEX(TrustCAHUB_map!$A$2:$D$139,MATCH($C1360,TrustCAHUB_map!$A$2:$A$139,FALSE),3)</f>
        <v>North Central and North East London</v>
      </c>
      <c r="J1360" t="str">
        <f>INDEX(TrustCAHUB_map!$A$2:$D$139,MATCH($C1360,TrustCAHUB_map!$A$2:$A$139,FALSE),4)</f>
        <v>London</v>
      </c>
    </row>
    <row r="1361" spans="1:10" x14ac:dyDescent="0.3">
      <c r="A1361" t="str">
        <f t="shared" si="21"/>
        <v>'RF42016Curative50-69'</v>
      </c>
      <c r="B1361">
        <v>2016</v>
      </c>
      <c r="C1361" t="s">
        <v>206</v>
      </c>
      <c r="D1361" t="s">
        <v>7</v>
      </c>
      <c r="E1361" t="s">
        <v>627</v>
      </c>
      <c r="F1361">
        <v>294</v>
      </c>
      <c r="G1361">
        <v>5</v>
      </c>
      <c r="H1361" t="str">
        <f>INDEX(Bar_data!$A$3:$B$140,MATCH(C1361,Bar_data!$A$3:$A$140,FALSE),2)</f>
        <v>Trust043</v>
      </c>
      <c r="I1361" t="str">
        <f>INDEX(TrustCAHUB_map!$A$2:$D$139,MATCH($C1361,TrustCAHUB_map!$A$2:$A$139,FALSE),3)</f>
        <v>North Central and North East London</v>
      </c>
      <c r="J1361" t="str">
        <f>INDEX(TrustCAHUB_map!$A$2:$D$139,MATCH($C1361,TrustCAHUB_map!$A$2:$A$139,FALSE),4)</f>
        <v>London</v>
      </c>
    </row>
    <row r="1362" spans="1:10" x14ac:dyDescent="0.3">
      <c r="A1362" t="str">
        <f t="shared" si="21"/>
        <v>'RF42016Palliative50-69'</v>
      </c>
      <c r="B1362">
        <v>2016</v>
      </c>
      <c r="C1362" t="s">
        <v>206</v>
      </c>
      <c r="D1362" t="s">
        <v>8</v>
      </c>
      <c r="E1362" t="s">
        <v>627</v>
      </c>
      <c r="F1362">
        <v>294</v>
      </c>
      <c r="G1362">
        <v>29</v>
      </c>
      <c r="H1362" t="str">
        <f>INDEX(Bar_data!$A$3:$B$140,MATCH(C1362,Bar_data!$A$3:$A$140,FALSE),2)</f>
        <v>Trust043</v>
      </c>
      <c r="I1362" t="str">
        <f>INDEX(TrustCAHUB_map!$A$2:$D$139,MATCH($C1362,TrustCAHUB_map!$A$2:$A$139,FALSE),3)</f>
        <v>North Central and North East London</v>
      </c>
      <c r="J1362" t="str">
        <f>INDEX(TrustCAHUB_map!$A$2:$D$139,MATCH($C1362,TrustCAHUB_map!$A$2:$A$139,FALSE),4)</f>
        <v>London</v>
      </c>
    </row>
    <row r="1363" spans="1:10" x14ac:dyDescent="0.3">
      <c r="A1363" t="str">
        <f t="shared" si="21"/>
        <v>'RF42016Palliative70+'</v>
      </c>
      <c r="B1363">
        <v>2016</v>
      </c>
      <c r="C1363" t="s">
        <v>206</v>
      </c>
      <c r="D1363" t="s">
        <v>8</v>
      </c>
      <c r="E1363" t="s">
        <v>628</v>
      </c>
      <c r="F1363">
        <v>279</v>
      </c>
      <c r="G1363">
        <v>33</v>
      </c>
      <c r="H1363" t="str">
        <f>INDEX(Bar_data!$A$3:$B$140,MATCH(C1363,Bar_data!$A$3:$A$140,FALSE),2)</f>
        <v>Trust043</v>
      </c>
      <c r="I1363" t="str">
        <f>INDEX(TrustCAHUB_map!$A$2:$D$139,MATCH($C1363,TrustCAHUB_map!$A$2:$A$139,FALSE),3)</f>
        <v>North Central and North East London</v>
      </c>
      <c r="J1363" t="str">
        <f>INDEX(TrustCAHUB_map!$A$2:$D$139,MATCH($C1363,TrustCAHUB_map!$A$2:$A$139,FALSE),4)</f>
        <v>London</v>
      </c>
    </row>
    <row r="1364" spans="1:10" x14ac:dyDescent="0.3">
      <c r="A1364" t="str">
        <f t="shared" si="21"/>
        <v>'RF42016Curative70+'</v>
      </c>
      <c r="B1364">
        <v>2016</v>
      </c>
      <c r="C1364" t="s">
        <v>206</v>
      </c>
      <c r="D1364" t="s">
        <v>7</v>
      </c>
      <c r="E1364" t="s">
        <v>628</v>
      </c>
      <c r="F1364">
        <v>144</v>
      </c>
      <c r="G1364">
        <v>5</v>
      </c>
      <c r="H1364" t="str">
        <f>INDEX(Bar_data!$A$3:$B$140,MATCH(C1364,Bar_data!$A$3:$A$140,FALSE),2)</f>
        <v>Trust043</v>
      </c>
      <c r="I1364" t="str">
        <f>INDEX(TrustCAHUB_map!$A$2:$D$139,MATCH($C1364,TrustCAHUB_map!$A$2:$A$139,FALSE),3)</f>
        <v>North Central and North East London</v>
      </c>
      <c r="J1364" t="str">
        <f>INDEX(TrustCAHUB_map!$A$2:$D$139,MATCH($C1364,TrustCAHUB_map!$A$2:$A$139,FALSE),4)</f>
        <v>London</v>
      </c>
    </row>
    <row r="1365" spans="1:10" x14ac:dyDescent="0.3">
      <c r="A1365" t="str">
        <f t="shared" si="21"/>
        <v>'RFF2016Curative18-49'</v>
      </c>
      <c r="B1365">
        <v>2016</v>
      </c>
      <c r="C1365" t="s">
        <v>207</v>
      </c>
      <c r="D1365" t="s">
        <v>7</v>
      </c>
      <c r="E1365" t="s">
        <v>153</v>
      </c>
      <c r="F1365">
        <v>4</v>
      </c>
      <c r="G1365">
        <v>1</v>
      </c>
      <c r="H1365" t="str">
        <f>INDEX(Bar_data!$A$3:$B$140,MATCH(C1365,Bar_data!$A$3:$A$140,FALSE),2)</f>
        <v>Trust044</v>
      </c>
      <c r="I1365" t="str">
        <f>INDEX(TrustCAHUB_map!$A$2:$D$139,MATCH($C1365,TrustCAHUB_map!$A$2:$A$139,FALSE),3)</f>
        <v>South Yorkshire and Bassetlaw</v>
      </c>
      <c r="J1365" t="str">
        <f>INDEX(TrustCAHUB_map!$A$2:$D$139,MATCH($C1365,TrustCAHUB_map!$A$2:$A$139,FALSE),4)</f>
        <v>Yorkshire and Humber</v>
      </c>
    </row>
    <row r="1366" spans="1:10" x14ac:dyDescent="0.3">
      <c r="A1366" t="str">
        <f t="shared" si="21"/>
        <v>'RFF2016Palliative18-49'</v>
      </c>
      <c r="B1366">
        <v>2016</v>
      </c>
      <c r="C1366" t="s">
        <v>207</v>
      </c>
      <c r="D1366" t="s">
        <v>8</v>
      </c>
      <c r="E1366" t="s">
        <v>153</v>
      </c>
      <c r="F1366">
        <v>5</v>
      </c>
      <c r="G1366">
        <v>0</v>
      </c>
      <c r="H1366" t="str">
        <f>INDEX(Bar_data!$A$3:$B$140,MATCH(C1366,Bar_data!$A$3:$A$140,FALSE),2)</f>
        <v>Trust044</v>
      </c>
      <c r="I1366" t="str">
        <f>INDEX(TrustCAHUB_map!$A$2:$D$139,MATCH($C1366,TrustCAHUB_map!$A$2:$A$139,FALSE),3)</f>
        <v>South Yorkshire and Bassetlaw</v>
      </c>
      <c r="J1366" t="str">
        <f>INDEX(TrustCAHUB_map!$A$2:$D$139,MATCH($C1366,TrustCAHUB_map!$A$2:$A$139,FALSE),4)</f>
        <v>Yorkshire and Humber</v>
      </c>
    </row>
    <row r="1367" spans="1:10" x14ac:dyDescent="0.3">
      <c r="A1367" t="str">
        <f t="shared" si="21"/>
        <v>'RFF2016Curative50-69'</v>
      </c>
      <c r="B1367">
        <v>2016</v>
      </c>
      <c r="C1367" t="s">
        <v>207</v>
      </c>
      <c r="D1367" t="s">
        <v>7</v>
      </c>
      <c r="E1367" t="s">
        <v>627</v>
      </c>
      <c r="F1367">
        <v>13</v>
      </c>
      <c r="G1367">
        <v>1</v>
      </c>
      <c r="H1367" t="str">
        <f>INDEX(Bar_data!$A$3:$B$140,MATCH(C1367,Bar_data!$A$3:$A$140,FALSE),2)</f>
        <v>Trust044</v>
      </c>
      <c r="I1367" t="str">
        <f>INDEX(TrustCAHUB_map!$A$2:$D$139,MATCH($C1367,TrustCAHUB_map!$A$2:$A$139,FALSE),3)</f>
        <v>South Yorkshire and Bassetlaw</v>
      </c>
      <c r="J1367" t="str">
        <f>INDEX(TrustCAHUB_map!$A$2:$D$139,MATCH($C1367,TrustCAHUB_map!$A$2:$A$139,FALSE),4)</f>
        <v>Yorkshire and Humber</v>
      </c>
    </row>
    <row r="1368" spans="1:10" x14ac:dyDescent="0.3">
      <c r="A1368" t="str">
        <f t="shared" si="21"/>
        <v>'RFF2016Palliative50-69'</v>
      </c>
      <c r="B1368">
        <v>2016</v>
      </c>
      <c r="C1368" t="s">
        <v>207</v>
      </c>
      <c r="D1368" t="s">
        <v>8</v>
      </c>
      <c r="E1368" t="s">
        <v>627</v>
      </c>
      <c r="F1368">
        <v>13</v>
      </c>
      <c r="G1368">
        <v>1</v>
      </c>
      <c r="H1368" t="str">
        <f>INDEX(Bar_data!$A$3:$B$140,MATCH(C1368,Bar_data!$A$3:$A$140,FALSE),2)</f>
        <v>Trust044</v>
      </c>
      <c r="I1368" t="str">
        <f>INDEX(TrustCAHUB_map!$A$2:$D$139,MATCH($C1368,TrustCAHUB_map!$A$2:$A$139,FALSE),3)</f>
        <v>South Yorkshire and Bassetlaw</v>
      </c>
      <c r="J1368" t="str">
        <f>INDEX(TrustCAHUB_map!$A$2:$D$139,MATCH($C1368,TrustCAHUB_map!$A$2:$A$139,FALSE),4)</f>
        <v>Yorkshire and Humber</v>
      </c>
    </row>
    <row r="1369" spans="1:10" x14ac:dyDescent="0.3">
      <c r="A1369" t="str">
        <f t="shared" si="21"/>
        <v>'RFF2016Curative70+'</v>
      </c>
      <c r="B1369">
        <v>2016</v>
      </c>
      <c r="C1369" t="s">
        <v>207</v>
      </c>
      <c r="D1369" t="s">
        <v>7</v>
      </c>
      <c r="E1369" t="s">
        <v>628</v>
      </c>
      <c r="F1369">
        <v>9</v>
      </c>
      <c r="G1369">
        <v>2</v>
      </c>
      <c r="H1369" t="str">
        <f>INDEX(Bar_data!$A$3:$B$140,MATCH(C1369,Bar_data!$A$3:$A$140,FALSE),2)</f>
        <v>Trust044</v>
      </c>
      <c r="I1369" t="str">
        <f>INDEX(TrustCAHUB_map!$A$2:$D$139,MATCH($C1369,TrustCAHUB_map!$A$2:$A$139,FALSE),3)</f>
        <v>South Yorkshire and Bassetlaw</v>
      </c>
      <c r="J1369" t="str">
        <f>INDEX(TrustCAHUB_map!$A$2:$D$139,MATCH($C1369,TrustCAHUB_map!$A$2:$A$139,FALSE),4)</f>
        <v>Yorkshire and Humber</v>
      </c>
    </row>
    <row r="1370" spans="1:10" x14ac:dyDescent="0.3">
      <c r="A1370" t="str">
        <f t="shared" si="21"/>
        <v>'RFF2016Palliative70+'</v>
      </c>
      <c r="B1370">
        <v>2016</v>
      </c>
      <c r="C1370" t="s">
        <v>207</v>
      </c>
      <c r="D1370" t="s">
        <v>8</v>
      </c>
      <c r="E1370" t="s">
        <v>628</v>
      </c>
      <c r="F1370">
        <v>31</v>
      </c>
      <c r="G1370">
        <v>4</v>
      </c>
      <c r="H1370" t="str">
        <f>INDEX(Bar_data!$A$3:$B$140,MATCH(C1370,Bar_data!$A$3:$A$140,FALSE),2)</f>
        <v>Trust044</v>
      </c>
      <c r="I1370" t="str">
        <f>INDEX(TrustCAHUB_map!$A$2:$D$139,MATCH($C1370,TrustCAHUB_map!$A$2:$A$139,FALSE),3)</f>
        <v>South Yorkshire and Bassetlaw</v>
      </c>
      <c r="J1370" t="str">
        <f>INDEX(TrustCAHUB_map!$A$2:$D$139,MATCH($C1370,TrustCAHUB_map!$A$2:$A$139,FALSE),4)</f>
        <v>Yorkshire and Humber</v>
      </c>
    </row>
    <row r="1371" spans="1:10" x14ac:dyDescent="0.3">
      <c r="A1371" t="str">
        <f t="shared" si="21"/>
        <v>'RFR2016Curative18-49'</v>
      </c>
      <c r="B1371">
        <v>2016</v>
      </c>
      <c r="C1371" t="s">
        <v>208</v>
      </c>
      <c r="D1371" t="s">
        <v>7</v>
      </c>
      <c r="E1371" t="s">
        <v>153</v>
      </c>
      <c r="F1371">
        <v>4</v>
      </c>
      <c r="G1371">
        <v>1</v>
      </c>
      <c r="H1371" t="str">
        <f>INDEX(Bar_data!$A$3:$B$140,MATCH(C1371,Bar_data!$A$3:$A$140,FALSE),2)</f>
        <v>Trust045</v>
      </c>
      <c r="I1371" t="str">
        <f>INDEX(TrustCAHUB_map!$A$2:$D$139,MATCH($C1371,TrustCAHUB_map!$A$2:$A$139,FALSE),3)</f>
        <v>South Yorkshire and Bassetlaw</v>
      </c>
      <c r="J1371" t="str">
        <f>INDEX(TrustCAHUB_map!$A$2:$D$139,MATCH($C1371,TrustCAHUB_map!$A$2:$A$139,FALSE),4)</f>
        <v>Yorkshire and Humber</v>
      </c>
    </row>
    <row r="1372" spans="1:10" x14ac:dyDescent="0.3">
      <c r="A1372" t="str">
        <f t="shared" si="21"/>
        <v>'RFR2016Palliative18-49'</v>
      </c>
      <c r="B1372">
        <v>2016</v>
      </c>
      <c r="C1372" t="s">
        <v>208</v>
      </c>
      <c r="D1372" t="s">
        <v>8</v>
      </c>
      <c r="E1372" t="s">
        <v>153</v>
      </c>
      <c r="F1372">
        <v>4</v>
      </c>
      <c r="G1372">
        <v>0</v>
      </c>
      <c r="H1372" t="str">
        <f>INDEX(Bar_data!$A$3:$B$140,MATCH(C1372,Bar_data!$A$3:$A$140,FALSE),2)</f>
        <v>Trust045</v>
      </c>
      <c r="I1372" t="str">
        <f>INDEX(TrustCAHUB_map!$A$2:$D$139,MATCH($C1372,TrustCAHUB_map!$A$2:$A$139,FALSE),3)</f>
        <v>South Yorkshire and Bassetlaw</v>
      </c>
      <c r="J1372" t="str">
        <f>INDEX(TrustCAHUB_map!$A$2:$D$139,MATCH($C1372,TrustCAHUB_map!$A$2:$A$139,FALSE),4)</f>
        <v>Yorkshire and Humber</v>
      </c>
    </row>
    <row r="1373" spans="1:10" x14ac:dyDescent="0.3">
      <c r="A1373" t="str">
        <f t="shared" si="21"/>
        <v>'RFR2016Palliative50-69'</v>
      </c>
      <c r="B1373">
        <v>2016</v>
      </c>
      <c r="C1373" t="s">
        <v>208</v>
      </c>
      <c r="D1373" t="s">
        <v>8</v>
      </c>
      <c r="E1373" t="s">
        <v>627</v>
      </c>
      <c r="F1373">
        <v>40</v>
      </c>
      <c r="G1373">
        <v>1</v>
      </c>
      <c r="H1373" t="str">
        <f>INDEX(Bar_data!$A$3:$B$140,MATCH(C1373,Bar_data!$A$3:$A$140,FALSE),2)</f>
        <v>Trust045</v>
      </c>
      <c r="I1373" t="str">
        <f>INDEX(TrustCAHUB_map!$A$2:$D$139,MATCH($C1373,TrustCAHUB_map!$A$2:$A$139,FALSE),3)</f>
        <v>South Yorkshire and Bassetlaw</v>
      </c>
      <c r="J1373" t="str">
        <f>INDEX(TrustCAHUB_map!$A$2:$D$139,MATCH($C1373,TrustCAHUB_map!$A$2:$A$139,FALSE),4)</f>
        <v>Yorkshire and Humber</v>
      </c>
    </row>
    <row r="1374" spans="1:10" x14ac:dyDescent="0.3">
      <c r="A1374" t="str">
        <f t="shared" si="21"/>
        <v>'RFR2016Curative50-69'</v>
      </c>
      <c r="B1374">
        <v>2016</v>
      </c>
      <c r="C1374" t="s">
        <v>208</v>
      </c>
      <c r="D1374" t="s">
        <v>7</v>
      </c>
      <c r="E1374" t="s">
        <v>627</v>
      </c>
      <c r="F1374">
        <v>14</v>
      </c>
      <c r="G1374">
        <v>3</v>
      </c>
      <c r="H1374" t="str">
        <f>INDEX(Bar_data!$A$3:$B$140,MATCH(C1374,Bar_data!$A$3:$A$140,FALSE),2)</f>
        <v>Trust045</v>
      </c>
      <c r="I1374" t="str">
        <f>INDEX(TrustCAHUB_map!$A$2:$D$139,MATCH($C1374,TrustCAHUB_map!$A$2:$A$139,FALSE),3)</f>
        <v>South Yorkshire and Bassetlaw</v>
      </c>
      <c r="J1374" t="str">
        <f>INDEX(TrustCAHUB_map!$A$2:$D$139,MATCH($C1374,TrustCAHUB_map!$A$2:$A$139,FALSE),4)</f>
        <v>Yorkshire and Humber</v>
      </c>
    </row>
    <row r="1375" spans="1:10" x14ac:dyDescent="0.3">
      <c r="A1375" t="str">
        <f t="shared" si="21"/>
        <v>'RFR2016Palliative70+'</v>
      </c>
      <c r="B1375">
        <v>2016</v>
      </c>
      <c r="C1375" t="s">
        <v>208</v>
      </c>
      <c r="D1375" t="s">
        <v>8</v>
      </c>
      <c r="E1375" t="s">
        <v>628</v>
      </c>
      <c r="F1375">
        <v>38</v>
      </c>
      <c r="G1375">
        <v>3</v>
      </c>
      <c r="H1375" t="str">
        <f>INDEX(Bar_data!$A$3:$B$140,MATCH(C1375,Bar_data!$A$3:$A$140,FALSE),2)</f>
        <v>Trust045</v>
      </c>
      <c r="I1375" t="str">
        <f>INDEX(TrustCAHUB_map!$A$2:$D$139,MATCH($C1375,TrustCAHUB_map!$A$2:$A$139,FALSE),3)</f>
        <v>South Yorkshire and Bassetlaw</v>
      </c>
      <c r="J1375" t="str">
        <f>INDEX(TrustCAHUB_map!$A$2:$D$139,MATCH($C1375,TrustCAHUB_map!$A$2:$A$139,FALSE),4)</f>
        <v>Yorkshire and Humber</v>
      </c>
    </row>
    <row r="1376" spans="1:10" x14ac:dyDescent="0.3">
      <c r="A1376" t="str">
        <f t="shared" si="21"/>
        <v>'RFR2016Curative70+'</v>
      </c>
      <c r="B1376">
        <v>2016</v>
      </c>
      <c r="C1376" t="s">
        <v>208</v>
      </c>
      <c r="D1376" t="s">
        <v>7</v>
      </c>
      <c r="E1376" t="s">
        <v>628</v>
      </c>
      <c r="F1376">
        <v>7</v>
      </c>
      <c r="G1376">
        <v>0</v>
      </c>
      <c r="H1376" t="str">
        <f>INDEX(Bar_data!$A$3:$B$140,MATCH(C1376,Bar_data!$A$3:$A$140,FALSE),2)</f>
        <v>Trust045</v>
      </c>
      <c r="I1376" t="str">
        <f>INDEX(TrustCAHUB_map!$A$2:$D$139,MATCH($C1376,TrustCAHUB_map!$A$2:$A$139,FALSE),3)</f>
        <v>South Yorkshire and Bassetlaw</v>
      </c>
      <c r="J1376" t="str">
        <f>INDEX(TrustCAHUB_map!$A$2:$D$139,MATCH($C1376,TrustCAHUB_map!$A$2:$A$139,FALSE),4)</f>
        <v>Yorkshire and Humber</v>
      </c>
    </row>
    <row r="1377" spans="1:10" x14ac:dyDescent="0.3">
      <c r="A1377" t="str">
        <f t="shared" si="21"/>
        <v>'RFS2016Palliative18-49'</v>
      </c>
      <c r="B1377">
        <v>2016</v>
      </c>
      <c r="C1377" t="s">
        <v>209</v>
      </c>
      <c r="D1377" t="s">
        <v>8</v>
      </c>
      <c r="E1377" t="s">
        <v>153</v>
      </c>
      <c r="F1377">
        <v>2</v>
      </c>
      <c r="G1377">
        <v>0</v>
      </c>
      <c r="H1377" t="str">
        <f>INDEX(Bar_data!$A$3:$B$140,MATCH(C1377,Bar_data!$A$3:$A$140,FALSE),2)</f>
        <v>Trust046</v>
      </c>
      <c r="I1377" t="str">
        <f>INDEX(TrustCAHUB_map!$A$2:$D$139,MATCH($C1377,TrustCAHUB_map!$A$2:$A$139,FALSE),3)</f>
        <v>South Yorkshire and Bassetlaw</v>
      </c>
      <c r="J1377" t="str">
        <f>INDEX(TrustCAHUB_map!$A$2:$D$139,MATCH($C1377,TrustCAHUB_map!$A$2:$A$139,FALSE),4)</f>
        <v>East Midlands</v>
      </c>
    </row>
    <row r="1378" spans="1:10" x14ac:dyDescent="0.3">
      <c r="A1378" t="str">
        <f t="shared" si="21"/>
        <v>'RFS2016Curative18-49'</v>
      </c>
      <c r="B1378">
        <v>2016</v>
      </c>
      <c r="C1378" t="s">
        <v>209</v>
      </c>
      <c r="D1378" t="s">
        <v>7</v>
      </c>
      <c r="E1378" t="s">
        <v>153</v>
      </c>
      <c r="F1378">
        <v>4</v>
      </c>
      <c r="G1378">
        <v>0</v>
      </c>
      <c r="H1378" t="str">
        <f>INDEX(Bar_data!$A$3:$B$140,MATCH(C1378,Bar_data!$A$3:$A$140,FALSE),2)</f>
        <v>Trust046</v>
      </c>
      <c r="I1378" t="str">
        <f>INDEX(TrustCAHUB_map!$A$2:$D$139,MATCH($C1378,TrustCAHUB_map!$A$2:$A$139,FALSE),3)</f>
        <v>South Yorkshire and Bassetlaw</v>
      </c>
      <c r="J1378" t="str">
        <f>INDEX(TrustCAHUB_map!$A$2:$D$139,MATCH($C1378,TrustCAHUB_map!$A$2:$A$139,FALSE),4)</f>
        <v>East Midlands</v>
      </c>
    </row>
    <row r="1379" spans="1:10" x14ac:dyDescent="0.3">
      <c r="A1379" t="str">
        <f t="shared" si="21"/>
        <v>'RFS2016Curative50-69'</v>
      </c>
      <c r="B1379">
        <v>2016</v>
      </c>
      <c r="C1379" t="s">
        <v>209</v>
      </c>
      <c r="D1379" t="s">
        <v>7</v>
      </c>
      <c r="E1379" t="s">
        <v>627</v>
      </c>
      <c r="F1379">
        <v>25</v>
      </c>
      <c r="G1379">
        <v>1</v>
      </c>
      <c r="H1379" t="str">
        <f>INDEX(Bar_data!$A$3:$B$140,MATCH(C1379,Bar_data!$A$3:$A$140,FALSE),2)</f>
        <v>Trust046</v>
      </c>
      <c r="I1379" t="str">
        <f>INDEX(TrustCAHUB_map!$A$2:$D$139,MATCH($C1379,TrustCAHUB_map!$A$2:$A$139,FALSE),3)</f>
        <v>South Yorkshire and Bassetlaw</v>
      </c>
      <c r="J1379" t="str">
        <f>INDEX(TrustCAHUB_map!$A$2:$D$139,MATCH($C1379,TrustCAHUB_map!$A$2:$A$139,FALSE),4)</f>
        <v>East Midlands</v>
      </c>
    </row>
    <row r="1380" spans="1:10" x14ac:dyDescent="0.3">
      <c r="A1380" t="str">
        <f t="shared" si="21"/>
        <v>'RFS2016Palliative50-69'</v>
      </c>
      <c r="B1380">
        <v>2016</v>
      </c>
      <c r="C1380" t="s">
        <v>209</v>
      </c>
      <c r="D1380" t="s">
        <v>8</v>
      </c>
      <c r="E1380" t="s">
        <v>627</v>
      </c>
      <c r="F1380">
        <v>17</v>
      </c>
      <c r="G1380">
        <v>3</v>
      </c>
      <c r="H1380" t="str">
        <f>INDEX(Bar_data!$A$3:$B$140,MATCH(C1380,Bar_data!$A$3:$A$140,FALSE),2)</f>
        <v>Trust046</v>
      </c>
      <c r="I1380" t="str">
        <f>INDEX(TrustCAHUB_map!$A$2:$D$139,MATCH($C1380,TrustCAHUB_map!$A$2:$A$139,FALSE),3)</f>
        <v>South Yorkshire and Bassetlaw</v>
      </c>
      <c r="J1380" t="str">
        <f>INDEX(TrustCAHUB_map!$A$2:$D$139,MATCH($C1380,TrustCAHUB_map!$A$2:$A$139,FALSE),4)</f>
        <v>East Midlands</v>
      </c>
    </row>
    <row r="1381" spans="1:10" x14ac:dyDescent="0.3">
      <c r="A1381" t="str">
        <f t="shared" si="21"/>
        <v>'RFS2016Curative70+'</v>
      </c>
      <c r="B1381">
        <v>2016</v>
      </c>
      <c r="C1381" t="s">
        <v>209</v>
      </c>
      <c r="D1381" t="s">
        <v>7</v>
      </c>
      <c r="E1381" t="s">
        <v>628</v>
      </c>
      <c r="F1381">
        <v>21</v>
      </c>
      <c r="G1381">
        <v>1</v>
      </c>
      <c r="H1381" t="str">
        <f>INDEX(Bar_data!$A$3:$B$140,MATCH(C1381,Bar_data!$A$3:$A$140,FALSE),2)</f>
        <v>Trust046</v>
      </c>
      <c r="I1381" t="str">
        <f>INDEX(TrustCAHUB_map!$A$2:$D$139,MATCH($C1381,TrustCAHUB_map!$A$2:$A$139,FALSE),3)</f>
        <v>South Yorkshire and Bassetlaw</v>
      </c>
      <c r="J1381" t="str">
        <f>INDEX(TrustCAHUB_map!$A$2:$D$139,MATCH($C1381,TrustCAHUB_map!$A$2:$A$139,FALSE),4)</f>
        <v>East Midlands</v>
      </c>
    </row>
    <row r="1382" spans="1:10" x14ac:dyDescent="0.3">
      <c r="A1382" t="str">
        <f t="shared" si="21"/>
        <v>'RFS2016Palliative70+'</v>
      </c>
      <c r="B1382">
        <v>2016</v>
      </c>
      <c r="C1382" t="s">
        <v>209</v>
      </c>
      <c r="D1382" t="s">
        <v>8</v>
      </c>
      <c r="E1382" t="s">
        <v>628</v>
      </c>
      <c r="F1382">
        <v>66</v>
      </c>
      <c r="G1382">
        <v>7</v>
      </c>
      <c r="H1382" t="str">
        <f>INDEX(Bar_data!$A$3:$B$140,MATCH(C1382,Bar_data!$A$3:$A$140,FALSE),2)</f>
        <v>Trust046</v>
      </c>
      <c r="I1382" t="str">
        <f>INDEX(TrustCAHUB_map!$A$2:$D$139,MATCH($C1382,TrustCAHUB_map!$A$2:$A$139,FALSE),3)</f>
        <v>South Yorkshire and Bassetlaw</v>
      </c>
      <c r="J1382" t="str">
        <f>INDEX(TrustCAHUB_map!$A$2:$D$139,MATCH($C1382,TrustCAHUB_map!$A$2:$A$139,FALSE),4)</f>
        <v>East Midlands</v>
      </c>
    </row>
    <row r="1383" spans="1:10" x14ac:dyDescent="0.3">
      <c r="A1383" t="str">
        <f t="shared" si="21"/>
        <v>'RGN2016Curative18-49'</v>
      </c>
      <c r="B1383">
        <v>2016</v>
      </c>
      <c r="C1383" t="s">
        <v>210</v>
      </c>
      <c r="D1383" t="s">
        <v>7</v>
      </c>
      <c r="E1383" t="s">
        <v>153</v>
      </c>
      <c r="F1383">
        <v>104</v>
      </c>
      <c r="G1383">
        <v>1</v>
      </c>
      <c r="H1383" t="str">
        <f>INDEX(Bar_data!$A$3:$B$140,MATCH(C1383,Bar_data!$A$3:$A$140,FALSE),2)</f>
        <v>Trust047</v>
      </c>
      <c r="I1383" t="str">
        <f>INDEX(TrustCAHUB_map!$A$2:$D$139,MATCH($C1383,TrustCAHUB_map!$A$2:$A$139,FALSE),3)</f>
        <v>East of England</v>
      </c>
      <c r="J1383" t="str">
        <f>INDEX(TrustCAHUB_map!$A$2:$D$139,MATCH($C1383,TrustCAHUB_map!$A$2:$A$139,FALSE),4)</f>
        <v>East of England</v>
      </c>
    </row>
    <row r="1384" spans="1:10" x14ac:dyDescent="0.3">
      <c r="A1384" t="str">
        <f t="shared" si="21"/>
        <v>'RGN2016Palliative18-49'</v>
      </c>
      <c r="B1384">
        <v>2016</v>
      </c>
      <c r="C1384" t="s">
        <v>210</v>
      </c>
      <c r="D1384" t="s">
        <v>8</v>
      </c>
      <c r="E1384" t="s">
        <v>153</v>
      </c>
      <c r="F1384">
        <v>30</v>
      </c>
      <c r="G1384">
        <v>2</v>
      </c>
      <c r="H1384" t="str">
        <f>INDEX(Bar_data!$A$3:$B$140,MATCH(C1384,Bar_data!$A$3:$A$140,FALSE),2)</f>
        <v>Trust047</v>
      </c>
      <c r="I1384" t="str">
        <f>INDEX(TrustCAHUB_map!$A$2:$D$139,MATCH($C1384,TrustCAHUB_map!$A$2:$A$139,FALSE),3)</f>
        <v>East of England</v>
      </c>
      <c r="J1384" t="str">
        <f>INDEX(TrustCAHUB_map!$A$2:$D$139,MATCH($C1384,TrustCAHUB_map!$A$2:$A$139,FALSE),4)</f>
        <v>East of England</v>
      </c>
    </row>
    <row r="1385" spans="1:10" x14ac:dyDescent="0.3">
      <c r="A1385" t="str">
        <f t="shared" si="21"/>
        <v>'RGN2016Curative50-69'</v>
      </c>
      <c r="B1385">
        <v>2016</v>
      </c>
      <c r="C1385" t="s">
        <v>210</v>
      </c>
      <c r="D1385" t="s">
        <v>7</v>
      </c>
      <c r="E1385" t="s">
        <v>627</v>
      </c>
      <c r="F1385">
        <v>278</v>
      </c>
      <c r="G1385">
        <v>2</v>
      </c>
      <c r="H1385" t="str">
        <f>INDEX(Bar_data!$A$3:$B$140,MATCH(C1385,Bar_data!$A$3:$A$140,FALSE),2)</f>
        <v>Trust047</v>
      </c>
      <c r="I1385" t="str">
        <f>INDEX(TrustCAHUB_map!$A$2:$D$139,MATCH($C1385,TrustCAHUB_map!$A$2:$A$139,FALSE),3)</f>
        <v>East of England</v>
      </c>
      <c r="J1385" t="str">
        <f>INDEX(TrustCAHUB_map!$A$2:$D$139,MATCH($C1385,TrustCAHUB_map!$A$2:$A$139,FALSE),4)</f>
        <v>East of England</v>
      </c>
    </row>
    <row r="1386" spans="1:10" x14ac:dyDescent="0.3">
      <c r="A1386" t="str">
        <f t="shared" si="21"/>
        <v>'RGN2016Palliative50-69'</v>
      </c>
      <c r="B1386">
        <v>2016</v>
      </c>
      <c r="C1386" t="s">
        <v>210</v>
      </c>
      <c r="D1386" t="s">
        <v>8</v>
      </c>
      <c r="E1386" t="s">
        <v>627</v>
      </c>
      <c r="F1386">
        <v>236</v>
      </c>
      <c r="G1386">
        <v>13</v>
      </c>
      <c r="H1386" t="str">
        <f>INDEX(Bar_data!$A$3:$B$140,MATCH(C1386,Bar_data!$A$3:$A$140,FALSE),2)</f>
        <v>Trust047</v>
      </c>
      <c r="I1386" t="str">
        <f>INDEX(TrustCAHUB_map!$A$2:$D$139,MATCH($C1386,TrustCAHUB_map!$A$2:$A$139,FALSE),3)</f>
        <v>East of England</v>
      </c>
      <c r="J1386" t="str">
        <f>INDEX(TrustCAHUB_map!$A$2:$D$139,MATCH($C1386,TrustCAHUB_map!$A$2:$A$139,FALSE),4)</f>
        <v>East of England</v>
      </c>
    </row>
    <row r="1387" spans="1:10" x14ac:dyDescent="0.3">
      <c r="A1387" t="str">
        <f t="shared" si="21"/>
        <v>'RGN2016Curative70+'</v>
      </c>
      <c r="B1387">
        <v>2016</v>
      </c>
      <c r="C1387" t="s">
        <v>210</v>
      </c>
      <c r="D1387" t="s">
        <v>7</v>
      </c>
      <c r="E1387" t="s">
        <v>628</v>
      </c>
      <c r="F1387">
        <v>126</v>
      </c>
      <c r="G1387">
        <v>1</v>
      </c>
      <c r="H1387" t="str">
        <f>INDEX(Bar_data!$A$3:$B$140,MATCH(C1387,Bar_data!$A$3:$A$140,FALSE),2)</f>
        <v>Trust047</v>
      </c>
      <c r="I1387" t="str">
        <f>INDEX(TrustCAHUB_map!$A$2:$D$139,MATCH($C1387,TrustCAHUB_map!$A$2:$A$139,FALSE),3)</f>
        <v>East of England</v>
      </c>
      <c r="J1387" t="str">
        <f>INDEX(TrustCAHUB_map!$A$2:$D$139,MATCH($C1387,TrustCAHUB_map!$A$2:$A$139,FALSE),4)</f>
        <v>East of England</v>
      </c>
    </row>
    <row r="1388" spans="1:10" x14ac:dyDescent="0.3">
      <c r="A1388" t="str">
        <f t="shared" si="21"/>
        <v>'RGN2016Palliative70+'</v>
      </c>
      <c r="B1388">
        <v>2016</v>
      </c>
      <c r="C1388" t="s">
        <v>210</v>
      </c>
      <c r="D1388" t="s">
        <v>8</v>
      </c>
      <c r="E1388" t="s">
        <v>628</v>
      </c>
      <c r="F1388">
        <v>209</v>
      </c>
      <c r="G1388">
        <v>16</v>
      </c>
      <c r="H1388" t="str">
        <f>INDEX(Bar_data!$A$3:$B$140,MATCH(C1388,Bar_data!$A$3:$A$140,FALSE),2)</f>
        <v>Trust047</v>
      </c>
      <c r="I1388" t="str">
        <f>INDEX(TrustCAHUB_map!$A$2:$D$139,MATCH($C1388,TrustCAHUB_map!$A$2:$A$139,FALSE),3)</f>
        <v>East of England</v>
      </c>
      <c r="J1388" t="str">
        <f>INDEX(TrustCAHUB_map!$A$2:$D$139,MATCH($C1388,TrustCAHUB_map!$A$2:$A$139,FALSE),4)</f>
        <v>East of England</v>
      </c>
    </row>
    <row r="1389" spans="1:10" x14ac:dyDescent="0.3">
      <c r="A1389" t="str">
        <f t="shared" si="21"/>
        <v>'RGP2016Palliative18-49'</v>
      </c>
      <c r="B1389">
        <v>2016</v>
      </c>
      <c r="C1389" t="s">
        <v>211</v>
      </c>
      <c r="D1389" t="s">
        <v>8</v>
      </c>
      <c r="E1389" t="s">
        <v>153</v>
      </c>
      <c r="F1389">
        <v>22</v>
      </c>
      <c r="G1389">
        <v>4</v>
      </c>
      <c r="H1389" t="str">
        <f>INDEX(Bar_data!$A$3:$B$140,MATCH(C1389,Bar_data!$A$3:$A$140,FALSE),2)</f>
        <v>Trust048</v>
      </c>
      <c r="I1389" t="str">
        <f>INDEX(TrustCAHUB_map!$A$2:$D$139,MATCH($C1389,TrustCAHUB_map!$A$2:$A$139,FALSE),3)</f>
        <v>East of England</v>
      </c>
      <c r="J1389" t="str">
        <f>INDEX(TrustCAHUB_map!$A$2:$D$139,MATCH($C1389,TrustCAHUB_map!$A$2:$A$139,FALSE),4)</f>
        <v>East of England</v>
      </c>
    </row>
    <row r="1390" spans="1:10" x14ac:dyDescent="0.3">
      <c r="A1390" t="str">
        <f t="shared" si="21"/>
        <v>'RGP2016Not assigned18-49'</v>
      </c>
      <c r="B1390">
        <v>2016</v>
      </c>
      <c r="C1390" t="s">
        <v>211</v>
      </c>
      <c r="D1390" t="s">
        <v>477</v>
      </c>
      <c r="E1390" t="s">
        <v>153</v>
      </c>
      <c r="F1390">
        <v>2</v>
      </c>
      <c r="G1390">
        <v>0</v>
      </c>
      <c r="H1390" t="str">
        <f>INDEX(Bar_data!$A$3:$B$140,MATCH(C1390,Bar_data!$A$3:$A$140,FALSE),2)</f>
        <v>Trust048</v>
      </c>
      <c r="I1390" t="str">
        <f>INDEX(TrustCAHUB_map!$A$2:$D$139,MATCH($C1390,TrustCAHUB_map!$A$2:$A$139,FALSE),3)</f>
        <v>East of England</v>
      </c>
      <c r="J1390" t="str">
        <f>INDEX(TrustCAHUB_map!$A$2:$D$139,MATCH($C1390,TrustCAHUB_map!$A$2:$A$139,FALSE),4)</f>
        <v>East of England</v>
      </c>
    </row>
    <row r="1391" spans="1:10" x14ac:dyDescent="0.3">
      <c r="A1391" t="str">
        <f t="shared" si="21"/>
        <v>'RGP2016Curative18-49'</v>
      </c>
      <c r="B1391">
        <v>2016</v>
      </c>
      <c r="C1391" t="s">
        <v>211</v>
      </c>
      <c r="D1391" t="s">
        <v>7</v>
      </c>
      <c r="E1391" t="s">
        <v>153</v>
      </c>
      <c r="F1391">
        <v>40</v>
      </c>
      <c r="G1391">
        <v>0</v>
      </c>
      <c r="H1391" t="str">
        <f>INDEX(Bar_data!$A$3:$B$140,MATCH(C1391,Bar_data!$A$3:$A$140,FALSE),2)</f>
        <v>Trust048</v>
      </c>
      <c r="I1391" t="str">
        <f>INDEX(TrustCAHUB_map!$A$2:$D$139,MATCH($C1391,TrustCAHUB_map!$A$2:$A$139,FALSE),3)</f>
        <v>East of England</v>
      </c>
      <c r="J1391" t="str">
        <f>INDEX(TrustCAHUB_map!$A$2:$D$139,MATCH($C1391,TrustCAHUB_map!$A$2:$A$139,FALSE),4)</f>
        <v>East of England</v>
      </c>
    </row>
    <row r="1392" spans="1:10" x14ac:dyDescent="0.3">
      <c r="A1392" t="str">
        <f t="shared" si="21"/>
        <v>'RGP2016Not assigned50-69'</v>
      </c>
      <c r="B1392">
        <v>2016</v>
      </c>
      <c r="C1392" t="s">
        <v>211</v>
      </c>
      <c r="D1392" t="s">
        <v>477</v>
      </c>
      <c r="E1392" t="s">
        <v>627</v>
      </c>
      <c r="F1392">
        <v>3</v>
      </c>
      <c r="G1392">
        <v>0</v>
      </c>
      <c r="H1392" t="str">
        <f>INDEX(Bar_data!$A$3:$B$140,MATCH(C1392,Bar_data!$A$3:$A$140,FALSE),2)</f>
        <v>Trust048</v>
      </c>
      <c r="I1392" t="str">
        <f>INDEX(TrustCAHUB_map!$A$2:$D$139,MATCH($C1392,TrustCAHUB_map!$A$2:$A$139,FALSE),3)</f>
        <v>East of England</v>
      </c>
      <c r="J1392" t="str">
        <f>INDEX(TrustCAHUB_map!$A$2:$D$139,MATCH($C1392,TrustCAHUB_map!$A$2:$A$139,FALSE),4)</f>
        <v>East of England</v>
      </c>
    </row>
    <row r="1393" spans="1:10" x14ac:dyDescent="0.3">
      <c r="A1393" t="str">
        <f t="shared" si="21"/>
        <v>'RGP2016Curative50-69'</v>
      </c>
      <c r="B1393">
        <v>2016</v>
      </c>
      <c r="C1393" t="s">
        <v>211</v>
      </c>
      <c r="D1393" t="s">
        <v>7</v>
      </c>
      <c r="E1393" t="s">
        <v>627</v>
      </c>
      <c r="F1393">
        <v>107</v>
      </c>
      <c r="G1393">
        <v>0</v>
      </c>
      <c r="H1393" t="str">
        <f>INDEX(Bar_data!$A$3:$B$140,MATCH(C1393,Bar_data!$A$3:$A$140,FALSE),2)</f>
        <v>Trust048</v>
      </c>
      <c r="I1393" t="str">
        <f>INDEX(TrustCAHUB_map!$A$2:$D$139,MATCH($C1393,TrustCAHUB_map!$A$2:$A$139,FALSE),3)</f>
        <v>East of England</v>
      </c>
      <c r="J1393" t="str">
        <f>INDEX(TrustCAHUB_map!$A$2:$D$139,MATCH($C1393,TrustCAHUB_map!$A$2:$A$139,FALSE),4)</f>
        <v>East of England</v>
      </c>
    </row>
    <row r="1394" spans="1:10" x14ac:dyDescent="0.3">
      <c r="A1394" t="str">
        <f t="shared" si="21"/>
        <v>'RGP2016Palliative50-69'</v>
      </c>
      <c r="B1394">
        <v>2016</v>
      </c>
      <c r="C1394" t="s">
        <v>211</v>
      </c>
      <c r="D1394" t="s">
        <v>8</v>
      </c>
      <c r="E1394" t="s">
        <v>627</v>
      </c>
      <c r="F1394">
        <v>186</v>
      </c>
      <c r="G1394">
        <v>21</v>
      </c>
      <c r="H1394" t="str">
        <f>INDEX(Bar_data!$A$3:$B$140,MATCH(C1394,Bar_data!$A$3:$A$140,FALSE),2)</f>
        <v>Trust048</v>
      </c>
      <c r="I1394" t="str">
        <f>INDEX(TrustCAHUB_map!$A$2:$D$139,MATCH($C1394,TrustCAHUB_map!$A$2:$A$139,FALSE),3)</f>
        <v>East of England</v>
      </c>
      <c r="J1394" t="str">
        <f>INDEX(TrustCAHUB_map!$A$2:$D$139,MATCH($C1394,TrustCAHUB_map!$A$2:$A$139,FALSE),4)</f>
        <v>East of England</v>
      </c>
    </row>
    <row r="1395" spans="1:10" x14ac:dyDescent="0.3">
      <c r="A1395" t="str">
        <f t="shared" si="21"/>
        <v>'RGP2016Curative70+'</v>
      </c>
      <c r="B1395">
        <v>2016</v>
      </c>
      <c r="C1395" t="s">
        <v>211</v>
      </c>
      <c r="D1395" t="s">
        <v>7</v>
      </c>
      <c r="E1395" t="s">
        <v>628</v>
      </c>
      <c r="F1395">
        <v>65</v>
      </c>
      <c r="G1395">
        <v>2</v>
      </c>
      <c r="H1395" t="str">
        <f>INDEX(Bar_data!$A$3:$B$140,MATCH(C1395,Bar_data!$A$3:$A$140,FALSE),2)</f>
        <v>Trust048</v>
      </c>
      <c r="I1395" t="str">
        <f>INDEX(TrustCAHUB_map!$A$2:$D$139,MATCH($C1395,TrustCAHUB_map!$A$2:$A$139,FALSE),3)</f>
        <v>East of England</v>
      </c>
      <c r="J1395" t="str">
        <f>INDEX(TrustCAHUB_map!$A$2:$D$139,MATCH($C1395,TrustCAHUB_map!$A$2:$A$139,FALSE),4)</f>
        <v>East of England</v>
      </c>
    </row>
    <row r="1396" spans="1:10" x14ac:dyDescent="0.3">
      <c r="A1396" t="str">
        <f t="shared" si="21"/>
        <v>'RGP2016Not assigned70+'</v>
      </c>
      <c r="B1396">
        <v>2016</v>
      </c>
      <c r="C1396" t="s">
        <v>211</v>
      </c>
      <c r="D1396" t="s">
        <v>477</v>
      </c>
      <c r="E1396" t="s">
        <v>628</v>
      </c>
      <c r="F1396">
        <v>1</v>
      </c>
      <c r="G1396">
        <v>0</v>
      </c>
      <c r="H1396" t="str">
        <f>INDEX(Bar_data!$A$3:$B$140,MATCH(C1396,Bar_data!$A$3:$A$140,FALSE),2)</f>
        <v>Trust048</v>
      </c>
      <c r="I1396" t="str">
        <f>INDEX(TrustCAHUB_map!$A$2:$D$139,MATCH($C1396,TrustCAHUB_map!$A$2:$A$139,FALSE),3)</f>
        <v>East of England</v>
      </c>
      <c r="J1396" t="str">
        <f>INDEX(TrustCAHUB_map!$A$2:$D$139,MATCH($C1396,TrustCAHUB_map!$A$2:$A$139,FALSE),4)</f>
        <v>East of England</v>
      </c>
    </row>
    <row r="1397" spans="1:10" x14ac:dyDescent="0.3">
      <c r="A1397" t="str">
        <f t="shared" si="21"/>
        <v>'RGP2016Palliative70+'</v>
      </c>
      <c r="B1397">
        <v>2016</v>
      </c>
      <c r="C1397" t="s">
        <v>211</v>
      </c>
      <c r="D1397" t="s">
        <v>8</v>
      </c>
      <c r="E1397" t="s">
        <v>628</v>
      </c>
      <c r="F1397">
        <v>189</v>
      </c>
      <c r="G1397">
        <v>14</v>
      </c>
      <c r="H1397" t="str">
        <f>INDEX(Bar_data!$A$3:$B$140,MATCH(C1397,Bar_data!$A$3:$A$140,FALSE),2)</f>
        <v>Trust048</v>
      </c>
      <c r="I1397" t="str">
        <f>INDEX(TrustCAHUB_map!$A$2:$D$139,MATCH($C1397,TrustCAHUB_map!$A$2:$A$139,FALSE),3)</f>
        <v>East of England</v>
      </c>
      <c r="J1397" t="str">
        <f>INDEX(TrustCAHUB_map!$A$2:$D$139,MATCH($C1397,TrustCAHUB_map!$A$2:$A$139,FALSE),4)</f>
        <v>East of England</v>
      </c>
    </row>
    <row r="1398" spans="1:10" x14ac:dyDescent="0.3">
      <c r="A1398" t="str">
        <f t="shared" si="21"/>
        <v>'RGR2016Curative18-49'</v>
      </c>
      <c r="B1398">
        <v>2016</v>
      </c>
      <c r="C1398" t="s">
        <v>212</v>
      </c>
      <c r="D1398" t="s">
        <v>7</v>
      </c>
      <c r="E1398" t="s">
        <v>153</v>
      </c>
      <c r="F1398">
        <v>36</v>
      </c>
      <c r="G1398">
        <v>0</v>
      </c>
      <c r="H1398" t="str">
        <f>INDEX(Bar_data!$A$3:$B$140,MATCH(C1398,Bar_data!$A$3:$A$140,FALSE),2)</f>
        <v>Trust050</v>
      </c>
      <c r="I1398" t="str">
        <f>INDEX(TrustCAHUB_map!$A$2:$D$139,MATCH($C1398,TrustCAHUB_map!$A$2:$A$139,FALSE),3)</f>
        <v>East of England</v>
      </c>
      <c r="J1398" t="str">
        <f>INDEX(TrustCAHUB_map!$A$2:$D$139,MATCH($C1398,TrustCAHUB_map!$A$2:$A$139,FALSE),4)</f>
        <v>East of England</v>
      </c>
    </row>
    <row r="1399" spans="1:10" x14ac:dyDescent="0.3">
      <c r="A1399" t="str">
        <f t="shared" si="21"/>
        <v>'RGR2016Not assigned18-49'</v>
      </c>
      <c r="B1399">
        <v>2016</v>
      </c>
      <c r="C1399" t="s">
        <v>212</v>
      </c>
      <c r="D1399" t="s">
        <v>477</v>
      </c>
      <c r="E1399" t="s">
        <v>153</v>
      </c>
      <c r="F1399">
        <v>6</v>
      </c>
      <c r="G1399">
        <v>0</v>
      </c>
      <c r="H1399" t="str">
        <f>INDEX(Bar_data!$A$3:$B$140,MATCH(C1399,Bar_data!$A$3:$A$140,FALSE),2)</f>
        <v>Trust050</v>
      </c>
      <c r="I1399" t="str">
        <f>INDEX(TrustCAHUB_map!$A$2:$D$139,MATCH($C1399,TrustCAHUB_map!$A$2:$A$139,FALSE),3)</f>
        <v>East of England</v>
      </c>
      <c r="J1399" t="str">
        <f>INDEX(TrustCAHUB_map!$A$2:$D$139,MATCH($C1399,TrustCAHUB_map!$A$2:$A$139,FALSE),4)</f>
        <v>East of England</v>
      </c>
    </row>
    <row r="1400" spans="1:10" x14ac:dyDescent="0.3">
      <c r="A1400" t="str">
        <f t="shared" si="21"/>
        <v>'RGR2016Palliative18-49'</v>
      </c>
      <c r="B1400">
        <v>2016</v>
      </c>
      <c r="C1400" t="s">
        <v>212</v>
      </c>
      <c r="D1400" t="s">
        <v>8</v>
      </c>
      <c r="E1400" t="s">
        <v>153</v>
      </c>
      <c r="F1400">
        <v>20</v>
      </c>
      <c r="G1400">
        <v>0</v>
      </c>
      <c r="H1400" t="str">
        <f>INDEX(Bar_data!$A$3:$B$140,MATCH(C1400,Bar_data!$A$3:$A$140,FALSE),2)</f>
        <v>Trust050</v>
      </c>
      <c r="I1400" t="str">
        <f>INDEX(TrustCAHUB_map!$A$2:$D$139,MATCH($C1400,TrustCAHUB_map!$A$2:$A$139,FALSE),3)</f>
        <v>East of England</v>
      </c>
      <c r="J1400" t="str">
        <f>INDEX(TrustCAHUB_map!$A$2:$D$139,MATCH($C1400,TrustCAHUB_map!$A$2:$A$139,FALSE),4)</f>
        <v>East of England</v>
      </c>
    </row>
    <row r="1401" spans="1:10" x14ac:dyDescent="0.3">
      <c r="A1401" t="str">
        <f t="shared" si="21"/>
        <v>'RGR2016Palliative50-69'</v>
      </c>
      <c r="B1401">
        <v>2016</v>
      </c>
      <c r="C1401" t="s">
        <v>212</v>
      </c>
      <c r="D1401" t="s">
        <v>8</v>
      </c>
      <c r="E1401" t="s">
        <v>627</v>
      </c>
      <c r="F1401">
        <v>119</v>
      </c>
      <c r="G1401">
        <v>6</v>
      </c>
      <c r="H1401" t="str">
        <f>INDEX(Bar_data!$A$3:$B$140,MATCH(C1401,Bar_data!$A$3:$A$140,FALSE),2)</f>
        <v>Trust050</v>
      </c>
      <c r="I1401" t="str">
        <f>INDEX(TrustCAHUB_map!$A$2:$D$139,MATCH($C1401,TrustCAHUB_map!$A$2:$A$139,FALSE),3)</f>
        <v>East of England</v>
      </c>
      <c r="J1401" t="str">
        <f>INDEX(TrustCAHUB_map!$A$2:$D$139,MATCH($C1401,TrustCAHUB_map!$A$2:$A$139,FALSE),4)</f>
        <v>East of England</v>
      </c>
    </row>
    <row r="1402" spans="1:10" x14ac:dyDescent="0.3">
      <c r="A1402" t="str">
        <f t="shared" si="21"/>
        <v>'RGR2016Not assigned50-69'</v>
      </c>
      <c r="B1402">
        <v>2016</v>
      </c>
      <c r="C1402" t="s">
        <v>212</v>
      </c>
      <c r="D1402" t="s">
        <v>477</v>
      </c>
      <c r="E1402" t="s">
        <v>627</v>
      </c>
      <c r="F1402">
        <v>12</v>
      </c>
      <c r="G1402">
        <v>0</v>
      </c>
      <c r="H1402" t="str">
        <f>INDEX(Bar_data!$A$3:$B$140,MATCH(C1402,Bar_data!$A$3:$A$140,FALSE),2)</f>
        <v>Trust050</v>
      </c>
      <c r="I1402" t="str">
        <f>INDEX(TrustCAHUB_map!$A$2:$D$139,MATCH($C1402,TrustCAHUB_map!$A$2:$A$139,FALSE),3)</f>
        <v>East of England</v>
      </c>
      <c r="J1402" t="str">
        <f>INDEX(TrustCAHUB_map!$A$2:$D$139,MATCH($C1402,TrustCAHUB_map!$A$2:$A$139,FALSE),4)</f>
        <v>East of England</v>
      </c>
    </row>
    <row r="1403" spans="1:10" x14ac:dyDescent="0.3">
      <c r="A1403" t="str">
        <f t="shared" si="21"/>
        <v>'RGR2016Curative50-69'</v>
      </c>
      <c r="B1403">
        <v>2016</v>
      </c>
      <c r="C1403" t="s">
        <v>212</v>
      </c>
      <c r="D1403" t="s">
        <v>7</v>
      </c>
      <c r="E1403" t="s">
        <v>627</v>
      </c>
      <c r="F1403">
        <v>123</v>
      </c>
      <c r="G1403">
        <v>2</v>
      </c>
      <c r="H1403" t="str">
        <f>INDEX(Bar_data!$A$3:$B$140,MATCH(C1403,Bar_data!$A$3:$A$140,FALSE),2)</f>
        <v>Trust050</v>
      </c>
      <c r="I1403" t="str">
        <f>INDEX(TrustCAHUB_map!$A$2:$D$139,MATCH($C1403,TrustCAHUB_map!$A$2:$A$139,FALSE),3)</f>
        <v>East of England</v>
      </c>
      <c r="J1403" t="str">
        <f>INDEX(TrustCAHUB_map!$A$2:$D$139,MATCH($C1403,TrustCAHUB_map!$A$2:$A$139,FALSE),4)</f>
        <v>East of England</v>
      </c>
    </row>
    <row r="1404" spans="1:10" x14ac:dyDescent="0.3">
      <c r="A1404" t="str">
        <f t="shared" si="21"/>
        <v>'RGR2016Palliative70+'</v>
      </c>
      <c r="B1404">
        <v>2016</v>
      </c>
      <c r="C1404" t="s">
        <v>212</v>
      </c>
      <c r="D1404" t="s">
        <v>8</v>
      </c>
      <c r="E1404" t="s">
        <v>628</v>
      </c>
      <c r="F1404">
        <v>151</v>
      </c>
      <c r="G1404">
        <v>10</v>
      </c>
      <c r="H1404" t="str">
        <f>INDEX(Bar_data!$A$3:$B$140,MATCH(C1404,Bar_data!$A$3:$A$140,FALSE),2)</f>
        <v>Trust050</v>
      </c>
      <c r="I1404" t="str">
        <f>INDEX(TrustCAHUB_map!$A$2:$D$139,MATCH($C1404,TrustCAHUB_map!$A$2:$A$139,FALSE),3)</f>
        <v>East of England</v>
      </c>
      <c r="J1404" t="str">
        <f>INDEX(TrustCAHUB_map!$A$2:$D$139,MATCH($C1404,TrustCAHUB_map!$A$2:$A$139,FALSE),4)</f>
        <v>East of England</v>
      </c>
    </row>
    <row r="1405" spans="1:10" x14ac:dyDescent="0.3">
      <c r="A1405" t="str">
        <f t="shared" si="21"/>
        <v>'RGR2016Not assigned70+'</v>
      </c>
      <c r="B1405">
        <v>2016</v>
      </c>
      <c r="C1405" t="s">
        <v>212</v>
      </c>
      <c r="D1405" t="s">
        <v>477</v>
      </c>
      <c r="E1405" t="s">
        <v>628</v>
      </c>
      <c r="F1405">
        <v>6</v>
      </c>
      <c r="G1405">
        <v>0</v>
      </c>
      <c r="H1405" t="str">
        <f>INDEX(Bar_data!$A$3:$B$140,MATCH(C1405,Bar_data!$A$3:$A$140,FALSE),2)</f>
        <v>Trust050</v>
      </c>
      <c r="I1405" t="str">
        <f>INDEX(TrustCAHUB_map!$A$2:$D$139,MATCH($C1405,TrustCAHUB_map!$A$2:$A$139,FALSE),3)</f>
        <v>East of England</v>
      </c>
      <c r="J1405" t="str">
        <f>INDEX(TrustCAHUB_map!$A$2:$D$139,MATCH($C1405,TrustCAHUB_map!$A$2:$A$139,FALSE),4)</f>
        <v>East of England</v>
      </c>
    </row>
    <row r="1406" spans="1:10" x14ac:dyDescent="0.3">
      <c r="A1406" t="str">
        <f t="shared" si="21"/>
        <v>'RGR2016Curative70+'</v>
      </c>
      <c r="B1406">
        <v>2016</v>
      </c>
      <c r="C1406" t="s">
        <v>212</v>
      </c>
      <c r="D1406" t="s">
        <v>7</v>
      </c>
      <c r="E1406" t="s">
        <v>628</v>
      </c>
      <c r="F1406">
        <v>74</v>
      </c>
      <c r="G1406">
        <v>1</v>
      </c>
      <c r="H1406" t="str">
        <f>INDEX(Bar_data!$A$3:$B$140,MATCH(C1406,Bar_data!$A$3:$A$140,FALSE),2)</f>
        <v>Trust050</v>
      </c>
      <c r="I1406" t="str">
        <f>INDEX(TrustCAHUB_map!$A$2:$D$139,MATCH($C1406,TrustCAHUB_map!$A$2:$A$139,FALSE),3)</f>
        <v>East of England</v>
      </c>
      <c r="J1406" t="str">
        <f>INDEX(TrustCAHUB_map!$A$2:$D$139,MATCH($C1406,TrustCAHUB_map!$A$2:$A$139,FALSE),4)</f>
        <v>East of England</v>
      </c>
    </row>
    <row r="1407" spans="1:10" x14ac:dyDescent="0.3">
      <c r="A1407" t="str">
        <f t="shared" si="21"/>
        <v>'RGT2016Curative18-49'</v>
      </c>
      <c r="B1407">
        <v>2016</v>
      </c>
      <c r="C1407" t="s">
        <v>213</v>
      </c>
      <c r="D1407" t="s">
        <v>7</v>
      </c>
      <c r="E1407" t="s">
        <v>153</v>
      </c>
      <c r="F1407">
        <v>226</v>
      </c>
      <c r="G1407">
        <v>2</v>
      </c>
      <c r="H1407" t="str">
        <f>INDEX(Bar_data!$A$3:$B$140,MATCH(C1407,Bar_data!$A$3:$A$140,FALSE),2)</f>
        <v>Trust051</v>
      </c>
      <c r="I1407" t="str">
        <f>INDEX(TrustCAHUB_map!$A$2:$D$139,MATCH($C1407,TrustCAHUB_map!$A$2:$A$139,FALSE),3)</f>
        <v>East of England</v>
      </c>
      <c r="J1407" t="str">
        <f>INDEX(TrustCAHUB_map!$A$2:$D$139,MATCH($C1407,TrustCAHUB_map!$A$2:$A$139,FALSE),4)</f>
        <v>East of England</v>
      </c>
    </row>
    <row r="1408" spans="1:10" x14ac:dyDescent="0.3">
      <c r="A1408" t="str">
        <f t="shared" si="21"/>
        <v>'RGT2016Palliative18-49'</v>
      </c>
      <c r="B1408">
        <v>2016</v>
      </c>
      <c r="C1408" t="s">
        <v>213</v>
      </c>
      <c r="D1408" t="s">
        <v>8</v>
      </c>
      <c r="E1408" t="s">
        <v>153</v>
      </c>
      <c r="F1408">
        <v>113</v>
      </c>
      <c r="G1408">
        <v>13</v>
      </c>
      <c r="H1408" t="str">
        <f>INDEX(Bar_data!$A$3:$B$140,MATCH(C1408,Bar_data!$A$3:$A$140,FALSE),2)</f>
        <v>Trust051</v>
      </c>
      <c r="I1408" t="str">
        <f>INDEX(TrustCAHUB_map!$A$2:$D$139,MATCH($C1408,TrustCAHUB_map!$A$2:$A$139,FALSE),3)</f>
        <v>East of England</v>
      </c>
      <c r="J1408" t="str">
        <f>INDEX(TrustCAHUB_map!$A$2:$D$139,MATCH($C1408,TrustCAHUB_map!$A$2:$A$139,FALSE),4)</f>
        <v>East of England</v>
      </c>
    </row>
    <row r="1409" spans="1:10" x14ac:dyDescent="0.3">
      <c r="A1409" t="str">
        <f t="shared" si="21"/>
        <v>'RGT2016Curative50-69'</v>
      </c>
      <c r="B1409">
        <v>2016</v>
      </c>
      <c r="C1409" t="s">
        <v>213</v>
      </c>
      <c r="D1409" t="s">
        <v>7</v>
      </c>
      <c r="E1409" t="s">
        <v>627</v>
      </c>
      <c r="F1409">
        <v>465</v>
      </c>
      <c r="G1409">
        <v>9</v>
      </c>
      <c r="H1409" t="str">
        <f>INDEX(Bar_data!$A$3:$B$140,MATCH(C1409,Bar_data!$A$3:$A$140,FALSE),2)</f>
        <v>Trust051</v>
      </c>
      <c r="I1409" t="str">
        <f>INDEX(TrustCAHUB_map!$A$2:$D$139,MATCH($C1409,TrustCAHUB_map!$A$2:$A$139,FALSE),3)</f>
        <v>East of England</v>
      </c>
      <c r="J1409" t="str">
        <f>INDEX(TrustCAHUB_map!$A$2:$D$139,MATCH($C1409,TrustCAHUB_map!$A$2:$A$139,FALSE),4)</f>
        <v>East of England</v>
      </c>
    </row>
    <row r="1410" spans="1:10" x14ac:dyDescent="0.3">
      <c r="A1410" t="str">
        <f t="shared" si="21"/>
        <v>'RGT2016Palliative50-69'</v>
      </c>
      <c r="B1410">
        <v>2016</v>
      </c>
      <c r="C1410" t="s">
        <v>213</v>
      </c>
      <c r="D1410" t="s">
        <v>8</v>
      </c>
      <c r="E1410" t="s">
        <v>627</v>
      </c>
      <c r="F1410">
        <v>442</v>
      </c>
      <c r="G1410">
        <v>18</v>
      </c>
      <c r="H1410" t="str">
        <f>INDEX(Bar_data!$A$3:$B$140,MATCH(C1410,Bar_data!$A$3:$A$140,FALSE),2)</f>
        <v>Trust051</v>
      </c>
      <c r="I1410" t="str">
        <f>INDEX(TrustCAHUB_map!$A$2:$D$139,MATCH($C1410,TrustCAHUB_map!$A$2:$A$139,FALSE),3)</f>
        <v>East of England</v>
      </c>
      <c r="J1410" t="str">
        <f>INDEX(TrustCAHUB_map!$A$2:$D$139,MATCH($C1410,TrustCAHUB_map!$A$2:$A$139,FALSE),4)</f>
        <v>East of England</v>
      </c>
    </row>
    <row r="1411" spans="1:10" x14ac:dyDescent="0.3">
      <c r="A1411" t="str">
        <f t="shared" ref="A1411:A1474" si="22">"'"&amp;C1411&amp;B1411&amp;D1411&amp;E1411&amp;"'"</f>
        <v>'RGT2016Not assigned50-69'</v>
      </c>
      <c r="B1411">
        <v>2016</v>
      </c>
      <c r="C1411" t="s">
        <v>213</v>
      </c>
      <c r="D1411" t="s">
        <v>477</v>
      </c>
      <c r="E1411" t="s">
        <v>627</v>
      </c>
      <c r="F1411">
        <v>1</v>
      </c>
      <c r="G1411">
        <v>0</v>
      </c>
      <c r="H1411" t="str">
        <f>INDEX(Bar_data!$A$3:$B$140,MATCH(C1411,Bar_data!$A$3:$A$140,FALSE),2)</f>
        <v>Trust051</v>
      </c>
      <c r="I1411" t="str">
        <f>INDEX(TrustCAHUB_map!$A$2:$D$139,MATCH($C1411,TrustCAHUB_map!$A$2:$A$139,FALSE),3)</f>
        <v>East of England</v>
      </c>
      <c r="J1411" t="str">
        <f>INDEX(TrustCAHUB_map!$A$2:$D$139,MATCH($C1411,TrustCAHUB_map!$A$2:$A$139,FALSE),4)</f>
        <v>East of England</v>
      </c>
    </row>
    <row r="1412" spans="1:10" x14ac:dyDescent="0.3">
      <c r="A1412" t="str">
        <f t="shared" si="22"/>
        <v>'RGT2016Curative70+'</v>
      </c>
      <c r="B1412">
        <v>2016</v>
      </c>
      <c r="C1412" t="s">
        <v>213</v>
      </c>
      <c r="D1412" t="s">
        <v>7</v>
      </c>
      <c r="E1412" t="s">
        <v>628</v>
      </c>
      <c r="F1412">
        <v>177</v>
      </c>
      <c r="G1412">
        <v>3</v>
      </c>
      <c r="H1412" t="str">
        <f>INDEX(Bar_data!$A$3:$B$140,MATCH(C1412,Bar_data!$A$3:$A$140,FALSE),2)</f>
        <v>Trust051</v>
      </c>
      <c r="I1412" t="str">
        <f>INDEX(TrustCAHUB_map!$A$2:$D$139,MATCH($C1412,TrustCAHUB_map!$A$2:$A$139,FALSE),3)</f>
        <v>East of England</v>
      </c>
      <c r="J1412" t="str">
        <f>INDEX(TrustCAHUB_map!$A$2:$D$139,MATCH($C1412,TrustCAHUB_map!$A$2:$A$139,FALSE),4)</f>
        <v>East of England</v>
      </c>
    </row>
    <row r="1413" spans="1:10" x14ac:dyDescent="0.3">
      <c r="A1413" t="str">
        <f t="shared" si="22"/>
        <v>'RGT2016Palliative70+'</v>
      </c>
      <c r="B1413">
        <v>2016</v>
      </c>
      <c r="C1413" t="s">
        <v>213</v>
      </c>
      <c r="D1413" t="s">
        <v>8</v>
      </c>
      <c r="E1413" t="s">
        <v>628</v>
      </c>
      <c r="F1413">
        <v>339</v>
      </c>
      <c r="G1413">
        <v>30</v>
      </c>
      <c r="H1413" t="str">
        <f>INDEX(Bar_data!$A$3:$B$140,MATCH(C1413,Bar_data!$A$3:$A$140,FALSE),2)</f>
        <v>Trust051</v>
      </c>
      <c r="I1413" t="str">
        <f>INDEX(TrustCAHUB_map!$A$2:$D$139,MATCH($C1413,TrustCAHUB_map!$A$2:$A$139,FALSE),3)</f>
        <v>East of England</v>
      </c>
      <c r="J1413" t="str">
        <f>INDEX(TrustCAHUB_map!$A$2:$D$139,MATCH($C1413,TrustCAHUB_map!$A$2:$A$139,FALSE),4)</f>
        <v>East of England</v>
      </c>
    </row>
    <row r="1414" spans="1:10" x14ac:dyDescent="0.3">
      <c r="A1414" t="str">
        <f t="shared" si="22"/>
        <v>'RH82016Palliative18-49'</v>
      </c>
      <c r="B1414">
        <v>2016</v>
      </c>
      <c r="C1414" t="s">
        <v>214</v>
      </c>
      <c r="D1414" t="s">
        <v>8</v>
      </c>
      <c r="E1414" t="s">
        <v>153</v>
      </c>
      <c r="F1414">
        <v>44</v>
      </c>
      <c r="G1414">
        <v>4</v>
      </c>
      <c r="H1414" t="str">
        <f>INDEX(Bar_data!$A$3:$B$140,MATCH(C1414,Bar_data!$A$3:$A$140,FALSE),2)</f>
        <v>Trust052</v>
      </c>
      <c r="I1414" t="str">
        <f>INDEX(TrustCAHUB_map!$A$2:$D$139,MATCH($C1414,TrustCAHUB_map!$A$2:$A$139,FALSE),3)</f>
        <v>Peninsula</v>
      </c>
      <c r="J1414" t="str">
        <f>INDEX(TrustCAHUB_map!$A$2:$D$139,MATCH($C1414,TrustCAHUB_map!$A$2:$A$139,FALSE),4)</f>
        <v>South West</v>
      </c>
    </row>
    <row r="1415" spans="1:10" x14ac:dyDescent="0.3">
      <c r="A1415" t="str">
        <f t="shared" si="22"/>
        <v>'RH82016Curative18-49'</v>
      </c>
      <c r="B1415">
        <v>2016</v>
      </c>
      <c r="C1415" t="s">
        <v>214</v>
      </c>
      <c r="D1415" t="s">
        <v>7</v>
      </c>
      <c r="E1415" t="s">
        <v>153</v>
      </c>
      <c r="F1415">
        <v>112</v>
      </c>
      <c r="G1415">
        <v>0</v>
      </c>
      <c r="H1415" t="str">
        <f>INDEX(Bar_data!$A$3:$B$140,MATCH(C1415,Bar_data!$A$3:$A$140,FALSE),2)</f>
        <v>Trust052</v>
      </c>
      <c r="I1415" t="str">
        <f>INDEX(TrustCAHUB_map!$A$2:$D$139,MATCH($C1415,TrustCAHUB_map!$A$2:$A$139,FALSE),3)</f>
        <v>Peninsula</v>
      </c>
      <c r="J1415" t="str">
        <f>INDEX(TrustCAHUB_map!$A$2:$D$139,MATCH($C1415,TrustCAHUB_map!$A$2:$A$139,FALSE),4)</f>
        <v>South West</v>
      </c>
    </row>
    <row r="1416" spans="1:10" x14ac:dyDescent="0.3">
      <c r="A1416" t="str">
        <f t="shared" si="22"/>
        <v>'RH82016Palliative50-69'</v>
      </c>
      <c r="B1416">
        <v>2016</v>
      </c>
      <c r="C1416" t="s">
        <v>214</v>
      </c>
      <c r="D1416" t="s">
        <v>8</v>
      </c>
      <c r="E1416" t="s">
        <v>627</v>
      </c>
      <c r="F1416">
        <v>322</v>
      </c>
      <c r="G1416">
        <v>22</v>
      </c>
      <c r="H1416" t="str">
        <f>INDEX(Bar_data!$A$3:$B$140,MATCH(C1416,Bar_data!$A$3:$A$140,FALSE),2)</f>
        <v>Trust052</v>
      </c>
      <c r="I1416" t="str">
        <f>INDEX(TrustCAHUB_map!$A$2:$D$139,MATCH($C1416,TrustCAHUB_map!$A$2:$A$139,FALSE),3)</f>
        <v>Peninsula</v>
      </c>
      <c r="J1416" t="str">
        <f>INDEX(TrustCAHUB_map!$A$2:$D$139,MATCH($C1416,TrustCAHUB_map!$A$2:$A$139,FALSE),4)</f>
        <v>South West</v>
      </c>
    </row>
    <row r="1417" spans="1:10" x14ac:dyDescent="0.3">
      <c r="A1417" t="str">
        <f t="shared" si="22"/>
        <v>'RH82016Curative50-69'</v>
      </c>
      <c r="B1417">
        <v>2016</v>
      </c>
      <c r="C1417" t="s">
        <v>214</v>
      </c>
      <c r="D1417" t="s">
        <v>7</v>
      </c>
      <c r="E1417" t="s">
        <v>627</v>
      </c>
      <c r="F1417">
        <v>275</v>
      </c>
      <c r="G1417">
        <v>8</v>
      </c>
      <c r="H1417" t="str">
        <f>INDEX(Bar_data!$A$3:$B$140,MATCH(C1417,Bar_data!$A$3:$A$140,FALSE),2)</f>
        <v>Trust052</v>
      </c>
      <c r="I1417" t="str">
        <f>INDEX(TrustCAHUB_map!$A$2:$D$139,MATCH($C1417,TrustCAHUB_map!$A$2:$A$139,FALSE),3)</f>
        <v>Peninsula</v>
      </c>
      <c r="J1417" t="str">
        <f>INDEX(TrustCAHUB_map!$A$2:$D$139,MATCH($C1417,TrustCAHUB_map!$A$2:$A$139,FALSE),4)</f>
        <v>South West</v>
      </c>
    </row>
    <row r="1418" spans="1:10" x14ac:dyDescent="0.3">
      <c r="A1418" t="str">
        <f t="shared" si="22"/>
        <v>'RH82016Curative70+'</v>
      </c>
      <c r="B1418">
        <v>2016</v>
      </c>
      <c r="C1418" t="s">
        <v>214</v>
      </c>
      <c r="D1418" t="s">
        <v>7</v>
      </c>
      <c r="E1418" t="s">
        <v>628</v>
      </c>
      <c r="F1418">
        <v>148</v>
      </c>
      <c r="G1418">
        <v>2</v>
      </c>
      <c r="H1418" t="str">
        <f>INDEX(Bar_data!$A$3:$B$140,MATCH(C1418,Bar_data!$A$3:$A$140,FALSE),2)</f>
        <v>Trust052</v>
      </c>
      <c r="I1418" t="str">
        <f>INDEX(TrustCAHUB_map!$A$2:$D$139,MATCH($C1418,TrustCAHUB_map!$A$2:$A$139,FALSE),3)</f>
        <v>Peninsula</v>
      </c>
      <c r="J1418" t="str">
        <f>INDEX(TrustCAHUB_map!$A$2:$D$139,MATCH($C1418,TrustCAHUB_map!$A$2:$A$139,FALSE),4)</f>
        <v>South West</v>
      </c>
    </row>
    <row r="1419" spans="1:10" x14ac:dyDescent="0.3">
      <c r="A1419" t="str">
        <f t="shared" si="22"/>
        <v>'RH82016Palliative70+'</v>
      </c>
      <c r="B1419">
        <v>2016</v>
      </c>
      <c r="C1419" t="s">
        <v>214</v>
      </c>
      <c r="D1419" t="s">
        <v>8</v>
      </c>
      <c r="E1419" t="s">
        <v>628</v>
      </c>
      <c r="F1419">
        <v>344</v>
      </c>
      <c r="G1419">
        <v>30</v>
      </c>
      <c r="H1419" t="str">
        <f>INDEX(Bar_data!$A$3:$B$140,MATCH(C1419,Bar_data!$A$3:$A$140,FALSE),2)</f>
        <v>Trust052</v>
      </c>
      <c r="I1419" t="str">
        <f>INDEX(TrustCAHUB_map!$A$2:$D$139,MATCH($C1419,TrustCAHUB_map!$A$2:$A$139,FALSE),3)</f>
        <v>Peninsula</v>
      </c>
      <c r="J1419" t="str">
        <f>INDEX(TrustCAHUB_map!$A$2:$D$139,MATCH($C1419,TrustCAHUB_map!$A$2:$A$139,FALSE),4)</f>
        <v>South West</v>
      </c>
    </row>
    <row r="1420" spans="1:10" x14ac:dyDescent="0.3">
      <c r="A1420" t="str">
        <f t="shared" si="22"/>
        <v>'RHM2016Not assigned18-49'</v>
      </c>
      <c r="B1420">
        <v>2016</v>
      </c>
      <c r="C1420" t="s">
        <v>215</v>
      </c>
      <c r="D1420" t="s">
        <v>477</v>
      </c>
      <c r="E1420" t="s">
        <v>153</v>
      </c>
      <c r="F1420">
        <v>73</v>
      </c>
      <c r="G1420">
        <v>2</v>
      </c>
      <c r="H1420" t="str">
        <f>INDEX(Bar_data!$A$3:$B$140,MATCH(C1420,Bar_data!$A$3:$A$140,FALSE),2)</f>
        <v>Trust053</v>
      </c>
      <c r="I1420" t="str">
        <f>INDEX(TrustCAHUB_map!$A$2:$D$139,MATCH($C1420,TrustCAHUB_map!$A$2:$A$139,FALSE),3)</f>
        <v>Wessex</v>
      </c>
      <c r="J1420" t="str">
        <f>INDEX(TrustCAHUB_map!$A$2:$D$139,MATCH($C1420,TrustCAHUB_map!$A$2:$A$139,FALSE),4)</f>
        <v>Wessex</v>
      </c>
    </row>
    <row r="1421" spans="1:10" x14ac:dyDescent="0.3">
      <c r="A1421" t="str">
        <f t="shared" si="22"/>
        <v>'RHM2016Curative18-49'</v>
      </c>
      <c r="B1421">
        <v>2016</v>
      </c>
      <c r="C1421" t="s">
        <v>215</v>
      </c>
      <c r="D1421" t="s">
        <v>7</v>
      </c>
      <c r="E1421" t="s">
        <v>153</v>
      </c>
      <c r="F1421">
        <v>94</v>
      </c>
      <c r="G1421">
        <v>1</v>
      </c>
      <c r="H1421" t="str">
        <f>INDEX(Bar_data!$A$3:$B$140,MATCH(C1421,Bar_data!$A$3:$A$140,FALSE),2)</f>
        <v>Trust053</v>
      </c>
      <c r="I1421" t="str">
        <f>INDEX(TrustCAHUB_map!$A$2:$D$139,MATCH($C1421,TrustCAHUB_map!$A$2:$A$139,FALSE),3)</f>
        <v>Wessex</v>
      </c>
      <c r="J1421" t="str">
        <f>INDEX(TrustCAHUB_map!$A$2:$D$139,MATCH($C1421,TrustCAHUB_map!$A$2:$A$139,FALSE),4)</f>
        <v>Wessex</v>
      </c>
    </row>
    <row r="1422" spans="1:10" x14ac:dyDescent="0.3">
      <c r="A1422" t="str">
        <f t="shared" si="22"/>
        <v>'RHM2016Palliative18-49'</v>
      </c>
      <c r="B1422">
        <v>2016</v>
      </c>
      <c r="C1422" t="s">
        <v>215</v>
      </c>
      <c r="D1422" t="s">
        <v>8</v>
      </c>
      <c r="E1422" t="s">
        <v>153</v>
      </c>
      <c r="F1422">
        <v>67</v>
      </c>
      <c r="G1422">
        <v>2</v>
      </c>
      <c r="H1422" t="str">
        <f>INDEX(Bar_data!$A$3:$B$140,MATCH(C1422,Bar_data!$A$3:$A$140,FALSE),2)</f>
        <v>Trust053</v>
      </c>
      <c r="I1422" t="str">
        <f>INDEX(TrustCAHUB_map!$A$2:$D$139,MATCH($C1422,TrustCAHUB_map!$A$2:$A$139,FALSE),3)</f>
        <v>Wessex</v>
      </c>
      <c r="J1422" t="str">
        <f>INDEX(TrustCAHUB_map!$A$2:$D$139,MATCH($C1422,TrustCAHUB_map!$A$2:$A$139,FALSE),4)</f>
        <v>Wessex</v>
      </c>
    </row>
    <row r="1423" spans="1:10" x14ac:dyDescent="0.3">
      <c r="A1423" t="str">
        <f t="shared" si="22"/>
        <v>'RHM2016Curative50-69'</v>
      </c>
      <c r="B1423">
        <v>2016</v>
      </c>
      <c r="C1423" t="s">
        <v>215</v>
      </c>
      <c r="D1423" t="s">
        <v>7</v>
      </c>
      <c r="E1423" t="s">
        <v>627</v>
      </c>
      <c r="F1423">
        <v>169</v>
      </c>
      <c r="G1423">
        <v>2</v>
      </c>
      <c r="H1423" t="str">
        <f>INDEX(Bar_data!$A$3:$B$140,MATCH(C1423,Bar_data!$A$3:$A$140,FALSE),2)</f>
        <v>Trust053</v>
      </c>
      <c r="I1423" t="str">
        <f>INDEX(TrustCAHUB_map!$A$2:$D$139,MATCH($C1423,TrustCAHUB_map!$A$2:$A$139,FALSE),3)</f>
        <v>Wessex</v>
      </c>
      <c r="J1423" t="str">
        <f>INDEX(TrustCAHUB_map!$A$2:$D$139,MATCH($C1423,TrustCAHUB_map!$A$2:$A$139,FALSE),4)</f>
        <v>Wessex</v>
      </c>
    </row>
    <row r="1424" spans="1:10" x14ac:dyDescent="0.3">
      <c r="A1424" t="str">
        <f t="shared" si="22"/>
        <v>'RHM2016Palliative50-69'</v>
      </c>
      <c r="B1424">
        <v>2016</v>
      </c>
      <c r="C1424" t="s">
        <v>215</v>
      </c>
      <c r="D1424" t="s">
        <v>8</v>
      </c>
      <c r="E1424" t="s">
        <v>627</v>
      </c>
      <c r="F1424">
        <v>324</v>
      </c>
      <c r="G1424">
        <v>22</v>
      </c>
      <c r="H1424" t="str">
        <f>INDEX(Bar_data!$A$3:$B$140,MATCH(C1424,Bar_data!$A$3:$A$140,FALSE),2)</f>
        <v>Trust053</v>
      </c>
      <c r="I1424" t="str">
        <f>INDEX(TrustCAHUB_map!$A$2:$D$139,MATCH($C1424,TrustCAHUB_map!$A$2:$A$139,FALSE),3)</f>
        <v>Wessex</v>
      </c>
      <c r="J1424" t="str">
        <f>INDEX(TrustCAHUB_map!$A$2:$D$139,MATCH($C1424,TrustCAHUB_map!$A$2:$A$139,FALSE),4)</f>
        <v>Wessex</v>
      </c>
    </row>
    <row r="1425" spans="1:10" x14ac:dyDescent="0.3">
      <c r="A1425" t="str">
        <f t="shared" si="22"/>
        <v>'RHM2016Not assigned50-69'</v>
      </c>
      <c r="B1425">
        <v>2016</v>
      </c>
      <c r="C1425" t="s">
        <v>215</v>
      </c>
      <c r="D1425" t="s">
        <v>477</v>
      </c>
      <c r="E1425" t="s">
        <v>627</v>
      </c>
      <c r="F1425">
        <v>184</v>
      </c>
      <c r="G1425">
        <v>3</v>
      </c>
      <c r="H1425" t="str">
        <f>INDEX(Bar_data!$A$3:$B$140,MATCH(C1425,Bar_data!$A$3:$A$140,FALSE),2)</f>
        <v>Trust053</v>
      </c>
      <c r="I1425" t="str">
        <f>INDEX(TrustCAHUB_map!$A$2:$D$139,MATCH($C1425,TrustCAHUB_map!$A$2:$A$139,FALSE),3)</f>
        <v>Wessex</v>
      </c>
      <c r="J1425" t="str">
        <f>INDEX(TrustCAHUB_map!$A$2:$D$139,MATCH($C1425,TrustCAHUB_map!$A$2:$A$139,FALSE),4)</f>
        <v>Wessex</v>
      </c>
    </row>
    <row r="1426" spans="1:10" x14ac:dyDescent="0.3">
      <c r="A1426" t="str">
        <f t="shared" si="22"/>
        <v>'RHM2016Not assigned70+'</v>
      </c>
      <c r="B1426">
        <v>2016</v>
      </c>
      <c r="C1426" t="s">
        <v>215</v>
      </c>
      <c r="D1426" t="s">
        <v>477</v>
      </c>
      <c r="E1426" t="s">
        <v>628</v>
      </c>
      <c r="F1426">
        <v>126</v>
      </c>
      <c r="G1426">
        <v>11</v>
      </c>
      <c r="H1426" t="str">
        <f>INDEX(Bar_data!$A$3:$B$140,MATCH(C1426,Bar_data!$A$3:$A$140,FALSE),2)</f>
        <v>Trust053</v>
      </c>
      <c r="I1426" t="str">
        <f>INDEX(TrustCAHUB_map!$A$2:$D$139,MATCH($C1426,TrustCAHUB_map!$A$2:$A$139,FALSE),3)</f>
        <v>Wessex</v>
      </c>
      <c r="J1426" t="str">
        <f>INDEX(TrustCAHUB_map!$A$2:$D$139,MATCH($C1426,TrustCAHUB_map!$A$2:$A$139,FALSE),4)</f>
        <v>Wessex</v>
      </c>
    </row>
    <row r="1427" spans="1:10" x14ac:dyDescent="0.3">
      <c r="A1427" t="str">
        <f t="shared" si="22"/>
        <v>'RHM2016Palliative70+'</v>
      </c>
      <c r="B1427">
        <v>2016</v>
      </c>
      <c r="C1427" t="s">
        <v>215</v>
      </c>
      <c r="D1427" t="s">
        <v>8</v>
      </c>
      <c r="E1427" t="s">
        <v>628</v>
      </c>
      <c r="F1427">
        <v>229</v>
      </c>
      <c r="G1427">
        <v>8</v>
      </c>
      <c r="H1427" t="str">
        <f>INDEX(Bar_data!$A$3:$B$140,MATCH(C1427,Bar_data!$A$3:$A$140,FALSE),2)</f>
        <v>Trust053</v>
      </c>
      <c r="I1427" t="str">
        <f>INDEX(TrustCAHUB_map!$A$2:$D$139,MATCH($C1427,TrustCAHUB_map!$A$2:$A$139,FALSE),3)</f>
        <v>Wessex</v>
      </c>
      <c r="J1427" t="str">
        <f>INDEX(TrustCAHUB_map!$A$2:$D$139,MATCH($C1427,TrustCAHUB_map!$A$2:$A$139,FALSE),4)</f>
        <v>Wessex</v>
      </c>
    </row>
    <row r="1428" spans="1:10" x14ac:dyDescent="0.3">
      <c r="A1428" t="str">
        <f t="shared" si="22"/>
        <v>'RHM2016Curative70+'</v>
      </c>
      <c r="B1428">
        <v>2016</v>
      </c>
      <c r="C1428" t="s">
        <v>215</v>
      </c>
      <c r="D1428" t="s">
        <v>7</v>
      </c>
      <c r="E1428" t="s">
        <v>628</v>
      </c>
      <c r="F1428">
        <v>80</v>
      </c>
      <c r="G1428">
        <v>0</v>
      </c>
      <c r="H1428" t="str">
        <f>INDEX(Bar_data!$A$3:$B$140,MATCH(C1428,Bar_data!$A$3:$A$140,FALSE),2)</f>
        <v>Trust053</v>
      </c>
      <c r="I1428" t="str">
        <f>INDEX(TrustCAHUB_map!$A$2:$D$139,MATCH($C1428,TrustCAHUB_map!$A$2:$A$139,FALSE),3)</f>
        <v>Wessex</v>
      </c>
      <c r="J1428" t="str">
        <f>INDEX(TrustCAHUB_map!$A$2:$D$139,MATCH($C1428,TrustCAHUB_map!$A$2:$A$139,FALSE),4)</f>
        <v>Wessex</v>
      </c>
    </row>
    <row r="1429" spans="1:10" x14ac:dyDescent="0.3">
      <c r="A1429" t="str">
        <f t="shared" si="22"/>
        <v>'RHQ2016Curative18-49'</v>
      </c>
      <c r="B1429">
        <v>2016</v>
      </c>
      <c r="C1429" t="s">
        <v>216</v>
      </c>
      <c r="D1429" t="s">
        <v>7</v>
      </c>
      <c r="E1429" t="s">
        <v>153</v>
      </c>
      <c r="F1429">
        <v>484</v>
      </c>
      <c r="G1429">
        <v>7</v>
      </c>
      <c r="H1429" t="str">
        <f>INDEX(Bar_data!$A$3:$B$140,MATCH(C1429,Bar_data!$A$3:$A$140,FALSE),2)</f>
        <v>Trust054</v>
      </c>
      <c r="I1429" t="str">
        <f>INDEX(TrustCAHUB_map!$A$2:$D$139,MATCH($C1429,TrustCAHUB_map!$A$2:$A$139,FALSE),3)</f>
        <v>South Yorkshire and Bassetlaw</v>
      </c>
      <c r="J1429" t="str">
        <f>INDEX(TrustCAHUB_map!$A$2:$D$139,MATCH($C1429,TrustCAHUB_map!$A$2:$A$139,FALSE),4)</f>
        <v>Yorkshire and Humber</v>
      </c>
    </row>
    <row r="1430" spans="1:10" x14ac:dyDescent="0.3">
      <c r="A1430" t="str">
        <f t="shared" si="22"/>
        <v>'RHQ2016Palliative18-49'</v>
      </c>
      <c r="B1430">
        <v>2016</v>
      </c>
      <c r="C1430" t="s">
        <v>216</v>
      </c>
      <c r="D1430" t="s">
        <v>8</v>
      </c>
      <c r="E1430" t="s">
        <v>153</v>
      </c>
      <c r="F1430">
        <v>199</v>
      </c>
      <c r="G1430">
        <v>25</v>
      </c>
      <c r="H1430" t="str">
        <f>INDEX(Bar_data!$A$3:$B$140,MATCH(C1430,Bar_data!$A$3:$A$140,FALSE),2)</f>
        <v>Trust054</v>
      </c>
      <c r="I1430" t="str">
        <f>INDEX(TrustCAHUB_map!$A$2:$D$139,MATCH($C1430,TrustCAHUB_map!$A$2:$A$139,FALSE),3)</f>
        <v>South Yorkshire and Bassetlaw</v>
      </c>
      <c r="J1430" t="str">
        <f>INDEX(TrustCAHUB_map!$A$2:$D$139,MATCH($C1430,TrustCAHUB_map!$A$2:$A$139,FALSE),4)</f>
        <v>Yorkshire and Humber</v>
      </c>
    </row>
    <row r="1431" spans="1:10" x14ac:dyDescent="0.3">
      <c r="A1431" t="str">
        <f t="shared" si="22"/>
        <v>'RHQ2016Palliative50-69'</v>
      </c>
      <c r="B1431">
        <v>2016</v>
      </c>
      <c r="C1431" t="s">
        <v>216</v>
      </c>
      <c r="D1431" t="s">
        <v>8</v>
      </c>
      <c r="E1431" t="s">
        <v>627</v>
      </c>
      <c r="F1431">
        <v>1183</v>
      </c>
      <c r="G1431">
        <v>114</v>
      </c>
      <c r="H1431" t="str">
        <f>INDEX(Bar_data!$A$3:$B$140,MATCH(C1431,Bar_data!$A$3:$A$140,FALSE),2)</f>
        <v>Trust054</v>
      </c>
      <c r="I1431" t="str">
        <f>INDEX(TrustCAHUB_map!$A$2:$D$139,MATCH($C1431,TrustCAHUB_map!$A$2:$A$139,FALSE),3)</f>
        <v>South Yorkshire and Bassetlaw</v>
      </c>
      <c r="J1431" t="str">
        <f>INDEX(TrustCAHUB_map!$A$2:$D$139,MATCH($C1431,TrustCAHUB_map!$A$2:$A$139,FALSE),4)</f>
        <v>Yorkshire and Humber</v>
      </c>
    </row>
    <row r="1432" spans="1:10" x14ac:dyDescent="0.3">
      <c r="A1432" t="str">
        <f t="shared" si="22"/>
        <v>'RHQ2016Curative50-69'</v>
      </c>
      <c r="B1432">
        <v>2016</v>
      </c>
      <c r="C1432" t="s">
        <v>216</v>
      </c>
      <c r="D1432" t="s">
        <v>7</v>
      </c>
      <c r="E1432" t="s">
        <v>627</v>
      </c>
      <c r="F1432">
        <v>953</v>
      </c>
      <c r="G1432">
        <v>14</v>
      </c>
      <c r="H1432" t="str">
        <f>INDEX(Bar_data!$A$3:$B$140,MATCH(C1432,Bar_data!$A$3:$A$140,FALSE),2)</f>
        <v>Trust054</v>
      </c>
      <c r="I1432" t="str">
        <f>INDEX(TrustCAHUB_map!$A$2:$D$139,MATCH($C1432,TrustCAHUB_map!$A$2:$A$139,FALSE),3)</f>
        <v>South Yorkshire and Bassetlaw</v>
      </c>
      <c r="J1432" t="str">
        <f>INDEX(TrustCAHUB_map!$A$2:$D$139,MATCH($C1432,TrustCAHUB_map!$A$2:$A$139,FALSE),4)</f>
        <v>Yorkshire and Humber</v>
      </c>
    </row>
    <row r="1433" spans="1:10" x14ac:dyDescent="0.3">
      <c r="A1433" t="str">
        <f t="shared" si="22"/>
        <v>'RHQ2016Palliative70+'</v>
      </c>
      <c r="B1433">
        <v>2016</v>
      </c>
      <c r="C1433" t="s">
        <v>216</v>
      </c>
      <c r="D1433" t="s">
        <v>8</v>
      </c>
      <c r="E1433" t="s">
        <v>628</v>
      </c>
      <c r="F1433">
        <v>886</v>
      </c>
      <c r="G1433">
        <v>64</v>
      </c>
      <c r="H1433" t="str">
        <f>INDEX(Bar_data!$A$3:$B$140,MATCH(C1433,Bar_data!$A$3:$A$140,FALSE),2)</f>
        <v>Trust054</v>
      </c>
      <c r="I1433" t="str">
        <f>INDEX(TrustCAHUB_map!$A$2:$D$139,MATCH($C1433,TrustCAHUB_map!$A$2:$A$139,FALSE),3)</f>
        <v>South Yorkshire and Bassetlaw</v>
      </c>
      <c r="J1433" t="str">
        <f>INDEX(TrustCAHUB_map!$A$2:$D$139,MATCH($C1433,TrustCAHUB_map!$A$2:$A$139,FALSE),4)</f>
        <v>Yorkshire and Humber</v>
      </c>
    </row>
    <row r="1434" spans="1:10" x14ac:dyDescent="0.3">
      <c r="A1434" t="str">
        <f t="shared" si="22"/>
        <v>'RHQ2016Curative70+'</v>
      </c>
      <c r="B1434">
        <v>2016</v>
      </c>
      <c r="C1434" t="s">
        <v>216</v>
      </c>
      <c r="D1434" t="s">
        <v>7</v>
      </c>
      <c r="E1434" t="s">
        <v>628</v>
      </c>
      <c r="F1434">
        <v>313</v>
      </c>
      <c r="G1434">
        <v>7</v>
      </c>
      <c r="H1434" t="str">
        <f>INDEX(Bar_data!$A$3:$B$140,MATCH(C1434,Bar_data!$A$3:$A$140,FALSE),2)</f>
        <v>Trust054</v>
      </c>
      <c r="I1434" t="str">
        <f>INDEX(TrustCAHUB_map!$A$2:$D$139,MATCH($C1434,TrustCAHUB_map!$A$2:$A$139,FALSE),3)</f>
        <v>South Yorkshire and Bassetlaw</v>
      </c>
      <c r="J1434" t="str">
        <f>INDEX(TrustCAHUB_map!$A$2:$D$139,MATCH($C1434,TrustCAHUB_map!$A$2:$A$139,FALSE),4)</f>
        <v>Yorkshire and Humber</v>
      </c>
    </row>
    <row r="1435" spans="1:10" x14ac:dyDescent="0.3">
      <c r="A1435" t="str">
        <f t="shared" si="22"/>
        <v>'RHU2016Curative18-49'</v>
      </c>
      <c r="B1435">
        <v>2016</v>
      </c>
      <c r="C1435" t="s">
        <v>217</v>
      </c>
      <c r="D1435" t="s">
        <v>7</v>
      </c>
      <c r="E1435" t="s">
        <v>153</v>
      </c>
      <c r="F1435">
        <v>91</v>
      </c>
      <c r="G1435">
        <v>0</v>
      </c>
      <c r="H1435" t="str">
        <f>INDEX(Bar_data!$A$3:$B$140,MATCH(C1435,Bar_data!$A$3:$A$140,FALSE),2)</f>
        <v>Trust055</v>
      </c>
      <c r="I1435" t="str">
        <f>INDEX(TrustCAHUB_map!$A$2:$D$139,MATCH($C1435,TrustCAHUB_map!$A$2:$A$139,FALSE),3)</f>
        <v>Wessex</v>
      </c>
      <c r="J1435" t="str">
        <f>INDEX(TrustCAHUB_map!$A$2:$D$139,MATCH($C1435,TrustCAHUB_map!$A$2:$A$139,FALSE),4)</f>
        <v>Wessex</v>
      </c>
    </row>
    <row r="1436" spans="1:10" x14ac:dyDescent="0.3">
      <c r="A1436" t="str">
        <f t="shared" si="22"/>
        <v>'RHU2016Palliative18-49'</v>
      </c>
      <c r="B1436">
        <v>2016</v>
      </c>
      <c r="C1436" t="s">
        <v>217</v>
      </c>
      <c r="D1436" t="s">
        <v>8</v>
      </c>
      <c r="E1436" t="s">
        <v>153</v>
      </c>
      <c r="F1436">
        <v>67</v>
      </c>
      <c r="G1436">
        <v>2</v>
      </c>
      <c r="H1436" t="str">
        <f>INDEX(Bar_data!$A$3:$B$140,MATCH(C1436,Bar_data!$A$3:$A$140,FALSE),2)</f>
        <v>Trust055</v>
      </c>
      <c r="I1436" t="str">
        <f>INDEX(TrustCAHUB_map!$A$2:$D$139,MATCH($C1436,TrustCAHUB_map!$A$2:$A$139,FALSE),3)</f>
        <v>Wessex</v>
      </c>
      <c r="J1436" t="str">
        <f>INDEX(TrustCAHUB_map!$A$2:$D$139,MATCH($C1436,TrustCAHUB_map!$A$2:$A$139,FALSE),4)</f>
        <v>Wessex</v>
      </c>
    </row>
    <row r="1437" spans="1:10" x14ac:dyDescent="0.3">
      <c r="A1437" t="str">
        <f t="shared" si="22"/>
        <v>'RHU2016Not assigned18-49'</v>
      </c>
      <c r="B1437">
        <v>2016</v>
      </c>
      <c r="C1437" t="s">
        <v>217</v>
      </c>
      <c r="D1437" t="s">
        <v>477</v>
      </c>
      <c r="E1437" t="s">
        <v>153</v>
      </c>
      <c r="F1437">
        <v>46</v>
      </c>
      <c r="G1437">
        <v>4</v>
      </c>
      <c r="H1437" t="str">
        <f>INDEX(Bar_data!$A$3:$B$140,MATCH(C1437,Bar_data!$A$3:$A$140,FALSE),2)</f>
        <v>Trust055</v>
      </c>
      <c r="I1437" t="str">
        <f>INDEX(TrustCAHUB_map!$A$2:$D$139,MATCH($C1437,TrustCAHUB_map!$A$2:$A$139,FALSE),3)</f>
        <v>Wessex</v>
      </c>
      <c r="J1437" t="str">
        <f>INDEX(TrustCAHUB_map!$A$2:$D$139,MATCH($C1437,TrustCAHUB_map!$A$2:$A$139,FALSE),4)</f>
        <v>Wessex</v>
      </c>
    </row>
    <row r="1438" spans="1:10" x14ac:dyDescent="0.3">
      <c r="A1438" t="str">
        <f t="shared" si="22"/>
        <v>'RHU2016Curative50-69'</v>
      </c>
      <c r="B1438">
        <v>2016</v>
      </c>
      <c r="C1438" t="s">
        <v>217</v>
      </c>
      <c r="D1438" t="s">
        <v>7</v>
      </c>
      <c r="E1438" t="s">
        <v>627</v>
      </c>
      <c r="F1438">
        <v>256</v>
      </c>
      <c r="G1438">
        <v>2</v>
      </c>
      <c r="H1438" t="str">
        <f>INDEX(Bar_data!$A$3:$B$140,MATCH(C1438,Bar_data!$A$3:$A$140,FALSE),2)</f>
        <v>Trust055</v>
      </c>
      <c r="I1438" t="str">
        <f>INDEX(TrustCAHUB_map!$A$2:$D$139,MATCH($C1438,TrustCAHUB_map!$A$2:$A$139,FALSE),3)</f>
        <v>Wessex</v>
      </c>
      <c r="J1438" t="str">
        <f>INDEX(TrustCAHUB_map!$A$2:$D$139,MATCH($C1438,TrustCAHUB_map!$A$2:$A$139,FALSE),4)</f>
        <v>Wessex</v>
      </c>
    </row>
    <row r="1439" spans="1:10" x14ac:dyDescent="0.3">
      <c r="A1439" t="str">
        <f t="shared" si="22"/>
        <v>'RHU2016Palliative50-69'</v>
      </c>
      <c r="B1439">
        <v>2016</v>
      </c>
      <c r="C1439" t="s">
        <v>217</v>
      </c>
      <c r="D1439" t="s">
        <v>8</v>
      </c>
      <c r="E1439" t="s">
        <v>627</v>
      </c>
      <c r="F1439">
        <v>347</v>
      </c>
      <c r="G1439">
        <v>17</v>
      </c>
      <c r="H1439" t="str">
        <f>INDEX(Bar_data!$A$3:$B$140,MATCH(C1439,Bar_data!$A$3:$A$140,FALSE),2)</f>
        <v>Trust055</v>
      </c>
      <c r="I1439" t="str">
        <f>INDEX(TrustCAHUB_map!$A$2:$D$139,MATCH($C1439,TrustCAHUB_map!$A$2:$A$139,FALSE),3)</f>
        <v>Wessex</v>
      </c>
      <c r="J1439" t="str">
        <f>INDEX(TrustCAHUB_map!$A$2:$D$139,MATCH($C1439,TrustCAHUB_map!$A$2:$A$139,FALSE),4)</f>
        <v>Wessex</v>
      </c>
    </row>
    <row r="1440" spans="1:10" x14ac:dyDescent="0.3">
      <c r="A1440" t="str">
        <f t="shared" si="22"/>
        <v>'RHU2016Not assigned50-69'</v>
      </c>
      <c r="B1440">
        <v>2016</v>
      </c>
      <c r="C1440" t="s">
        <v>217</v>
      </c>
      <c r="D1440" t="s">
        <v>477</v>
      </c>
      <c r="E1440" t="s">
        <v>627</v>
      </c>
      <c r="F1440">
        <v>228</v>
      </c>
      <c r="G1440">
        <v>6</v>
      </c>
      <c r="H1440" t="str">
        <f>INDEX(Bar_data!$A$3:$B$140,MATCH(C1440,Bar_data!$A$3:$A$140,FALSE),2)</f>
        <v>Trust055</v>
      </c>
      <c r="I1440" t="str">
        <f>INDEX(TrustCAHUB_map!$A$2:$D$139,MATCH($C1440,TrustCAHUB_map!$A$2:$A$139,FALSE),3)</f>
        <v>Wessex</v>
      </c>
      <c r="J1440" t="str">
        <f>INDEX(TrustCAHUB_map!$A$2:$D$139,MATCH($C1440,TrustCAHUB_map!$A$2:$A$139,FALSE),4)</f>
        <v>Wessex</v>
      </c>
    </row>
    <row r="1441" spans="1:10" x14ac:dyDescent="0.3">
      <c r="A1441" t="str">
        <f t="shared" si="22"/>
        <v>'RHU2016Not assigned70+'</v>
      </c>
      <c r="B1441">
        <v>2016</v>
      </c>
      <c r="C1441" t="s">
        <v>217</v>
      </c>
      <c r="D1441" t="s">
        <v>477</v>
      </c>
      <c r="E1441" t="s">
        <v>628</v>
      </c>
      <c r="F1441">
        <v>169</v>
      </c>
      <c r="G1441">
        <v>2</v>
      </c>
      <c r="H1441" t="str">
        <f>INDEX(Bar_data!$A$3:$B$140,MATCH(C1441,Bar_data!$A$3:$A$140,FALSE),2)</f>
        <v>Trust055</v>
      </c>
      <c r="I1441" t="str">
        <f>INDEX(TrustCAHUB_map!$A$2:$D$139,MATCH($C1441,TrustCAHUB_map!$A$2:$A$139,FALSE),3)</f>
        <v>Wessex</v>
      </c>
      <c r="J1441" t="str">
        <f>INDEX(TrustCAHUB_map!$A$2:$D$139,MATCH($C1441,TrustCAHUB_map!$A$2:$A$139,FALSE),4)</f>
        <v>Wessex</v>
      </c>
    </row>
    <row r="1442" spans="1:10" x14ac:dyDescent="0.3">
      <c r="A1442" t="str">
        <f t="shared" si="22"/>
        <v>'RHU2016Palliative70+'</v>
      </c>
      <c r="B1442">
        <v>2016</v>
      </c>
      <c r="C1442" t="s">
        <v>217</v>
      </c>
      <c r="D1442" t="s">
        <v>8</v>
      </c>
      <c r="E1442" t="s">
        <v>628</v>
      </c>
      <c r="F1442">
        <v>289</v>
      </c>
      <c r="G1442">
        <v>11</v>
      </c>
      <c r="H1442" t="str">
        <f>INDEX(Bar_data!$A$3:$B$140,MATCH(C1442,Bar_data!$A$3:$A$140,FALSE),2)</f>
        <v>Trust055</v>
      </c>
      <c r="I1442" t="str">
        <f>INDEX(TrustCAHUB_map!$A$2:$D$139,MATCH($C1442,TrustCAHUB_map!$A$2:$A$139,FALSE),3)</f>
        <v>Wessex</v>
      </c>
      <c r="J1442" t="str">
        <f>INDEX(TrustCAHUB_map!$A$2:$D$139,MATCH($C1442,TrustCAHUB_map!$A$2:$A$139,FALSE),4)</f>
        <v>Wessex</v>
      </c>
    </row>
    <row r="1443" spans="1:10" x14ac:dyDescent="0.3">
      <c r="A1443" t="str">
        <f t="shared" si="22"/>
        <v>'RHU2016Curative70+'</v>
      </c>
      <c r="B1443">
        <v>2016</v>
      </c>
      <c r="C1443" t="s">
        <v>217</v>
      </c>
      <c r="D1443" t="s">
        <v>7</v>
      </c>
      <c r="E1443" t="s">
        <v>628</v>
      </c>
      <c r="F1443">
        <v>111</v>
      </c>
      <c r="G1443">
        <v>2</v>
      </c>
      <c r="H1443" t="str">
        <f>INDEX(Bar_data!$A$3:$B$140,MATCH(C1443,Bar_data!$A$3:$A$140,FALSE),2)</f>
        <v>Trust055</v>
      </c>
      <c r="I1443" t="str">
        <f>INDEX(TrustCAHUB_map!$A$2:$D$139,MATCH($C1443,TrustCAHUB_map!$A$2:$A$139,FALSE),3)</f>
        <v>Wessex</v>
      </c>
      <c r="J1443" t="str">
        <f>INDEX(TrustCAHUB_map!$A$2:$D$139,MATCH($C1443,TrustCAHUB_map!$A$2:$A$139,FALSE),4)</f>
        <v>Wessex</v>
      </c>
    </row>
    <row r="1444" spans="1:10" x14ac:dyDescent="0.3">
      <c r="A1444" t="str">
        <f t="shared" si="22"/>
        <v>'RHW2016Not assigned18-49'</v>
      </c>
      <c r="B1444">
        <v>2016</v>
      </c>
      <c r="C1444" t="s">
        <v>218</v>
      </c>
      <c r="D1444" t="s">
        <v>477</v>
      </c>
      <c r="E1444" t="s">
        <v>153</v>
      </c>
      <c r="F1444">
        <v>17</v>
      </c>
      <c r="G1444">
        <v>0</v>
      </c>
      <c r="H1444" t="str">
        <f>INDEX(Bar_data!$A$3:$B$140,MATCH(C1444,Bar_data!$A$3:$A$140,FALSE),2)</f>
        <v>Trust056</v>
      </c>
      <c r="I1444" t="str">
        <f>INDEX(TrustCAHUB_map!$A$2:$D$139,MATCH($C1444,TrustCAHUB_map!$A$2:$A$139,FALSE),3)</f>
        <v>Thames Valley</v>
      </c>
      <c r="J1444" t="str">
        <f>INDEX(TrustCAHUB_map!$A$2:$D$139,MATCH($C1444,TrustCAHUB_map!$A$2:$A$139,FALSE),4)</f>
        <v>Wessex</v>
      </c>
    </row>
    <row r="1445" spans="1:10" x14ac:dyDescent="0.3">
      <c r="A1445" t="str">
        <f t="shared" si="22"/>
        <v>'RHW2016Curative18-49'</v>
      </c>
      <c r="B1445">
        <v>2016</v>
      </c>
      <c r="C1445" t="s">
        <v>218</v>
      </c>
      <c r="D1445" t="s">
        <v>7</v>
      </c>
      <c r="E1445" t="s">
        <v>153</v>
      </c>
      <c r="F1445">
        <v>133</v>
      </c>
      <c r="G1445">
        <v>2</v>
      </c>
      <c r="H1445" t="str">
        <f>INDEX(Bar_data!$A$3:$B$140,MATCH(C1445,Bar_data!$A$3:$A$140,FALSE),2)</f>
        <v>Trust056</v>
      </c>
      <c r="I1445" t="str">
        <f>INDEX(TrustCAHUB_map!$A$2:$D$139,MATCH($C1445,TrustCAHUB_map!$A$2:$A$139,FALSE),3)</f>
        <v>Thames Valley</v>
      </c>
      <c r="J1445" t="str">
        <f>INDEX(TrustCAHUB_map!$A$2:$D$139,MATCH($C1445,TrustCAHUB_map!$A$2:$A$139,FALSE),4)</f>
        <v>Wessex</v>
      </c>
    </row>
    <row r="1446" spans="1:10" x14ac:dyDescent="0.3">
      <c r="A1446" t="str">
        <f t="shared" si="22"/>
        <v>'RHW2016Palliative18-49'</v>
      </c>
      <c r="B1446">
        <v>2016</v>
      </c>
      <c r="C1446" t="s">
        <v>218</v>
      </c>
      <c r="D1446" t="s">
        <v>8</v>
      </c>
      <c r="E1446" t="s">
        <v>153</v>
      </c>
      <c r="F1446">
        <v>54</v>
      </c>
      <c r="G1446">
        <v>3</v>
      </c>
      <c r="H1446" t="str">
        <f>INDEX(Bar_data!$A$3:$B$140,MATCH(C1446,Bar_data!$A$3:$A$140,FALSE),2)</f>
        <v>Trust056</v>
      </c>
      <c r="I1446" t="str">
        <f>INDEX(TrustCAHUB_map!$A$2:$D$139,MATCH($C1446,TrustCAHUB_map!$A$2:$A$139,FALSE),3)</f>
        <v>Thames Valley</v>
      </c>
      <c r="J1446" t="str">
        <f>INDEX(TrustCAHUB_map!$A$2:$D$139,MATCH($C1446,TrustCAHUB_map!$A$2:$A$139,FALSE),4)</f>
        <v>Wessex</v>
      </c>
    </row>
    <row r="1447" spans="1:10" x14ac:dyDescent="0.3">
      <c r="A1447" t="str">
        <f t="shared" si="22"/>
        <v>'RHW2016Curative50-69'</v>
      </c>
      <c r="B1447">
        <v>2016</v>
      </c>
      <c r="C1447" t="s">
        <v>218</v>
      </c>
      <c r="D1447" t="s">
        <v>7</v>
      </c>
      <c r="E1447" t="s">
        <v>627</v>
      </c>
      <c r="F1447">
        <v>299</v>
      </c>
      <c r="G1447">
        <v>1</v>
      </c>
      <c r="H1447" t="str">
        <f>INDEX(Bar_data!$A$3:$B$140,MATCH(C1447,Bar_data!$A$3:$A$140,FALSE),2)</f>
        <v>Trust056</v>
      </c>
      <c r="I1447" t="str">
        <f>INDEX(TrustCAHUB_map!$A$2:$D$139,MATCH($C1447,TrustCAHUB_map!$A$2:$A$139,FALSE),3)</f>
        <v>Thames Valley</v>
      </c>
      <c r="J1447" t="str">
        <f>INDEX(TrustCAHUB_map!$A$2:$D$139,MATCH($C1447,TrustCAHUB_map!$A$2:$A$139,FALSE),4)</f>
        <v>Wessex</v>
      </c>
    </row>
    <row r="1448" spans="1:10" x14ac:dyDescent="0.3">
      <c r="A1448" t="str">
        <f t="shared" si="22"/>
        <v>'RHW2016Palliative50-69'</v>
      </c>
      <c r="B1448">
        <v>2016</v>
      </c>
      <c r="C1448" t="s">
        <v>218</v>
      </c>
      <c r="D1448" t="s">
        <v>8</v>
      </c>
      <c r="E1448" t="s">
        <v>627</v>
      </c>
      <c r="F1448">
        <v>249</v>
      </c>
      <c r="G1448">
        <v>21</v>
      </c>
      <c r="H1448" t="str">
        <f>INDEX(Bar_data!$A$3:$B$140,MATCH(C1448,Bar_data!$A$3:$A$140,FALSE),2)</f>
        <v>Trust056</v>
      </c>
      <c r="I1448" t="str">
        <f>INDEX(TrustCAHUB_map!$A$2:$D$139,MATCH($C1448,TrustCAHUB_map!$A$2:$A$139,FALSE),3)</f>
        <v>Thames Valley</v>
      </c>
      <c r="J1448" t="str">
        <f>INDEX(TrustCAHUB_map!$A$2:$D$139,MATCH($C1448,TrustCAHUB_map!$A$2:$A$139,FALSE),4)</f>
        <v>Wessex</v>
      </c>
    </row>
    <row r="1449" spans="1:10" x14ac:dyDescent="0.3">
      <c r="A1449" t="str">
        <f t="shared" si="22"/>
        <v>'RHW2016Not assigned50-69'</v>
      </c>
      <c r="B1449">
        <v>2016</v>
      </c>
      <c r="C1449" t="s">
        <v>218</v>
      </c>
      <c r="D1449" t="s">
        <v>477</v>
      </c>
      <c r="E1449" t="s">
        <v>627</v>
      </c>
      <c r="F1449">
        <v>28</v>
      </c>
      <c r="G1449">
        <v>1</v>
      </c>
      <c r="H1449" t="str">
        <f>INDEX(Bar_data!$A$3:$B$140,MATCH(C1449,Bar_data!$A$3:$A$140,FALSE),2)</f>
        <v>Trust056</v>
      </c>
      <c r="I1449" t="str">
        <f>INDEX(TrustCAHUB_map!$A$2:$D$139,MATCH($C1449,TrustCAHUB_map!$A$2:$A$139,FALSE),3)</f>
        <v>Thames Valley</v>
      </c>
      <c r="J1449" t="str">
        <f>INDEX(TrustCAHUB_map!$A$2:$D$139,MATCH($C1449,TrustCAHUB_map!$A$2:$A$139,FALSE),4)</f>
        <v>Wessex</v>
      </c>
    </row>
    <row r="1450" spans="1:10" x14ac:dyDescent="0.3">
      <c r="A1450" t="str">
        <f t="shared" si="22"/>
        <v>'RHW2016Curative70+'</v>
      </c>
      <c r="B1450">
        <v>2016</v>
      </c>
      <c r="C1450" t="s">
        <v>218</v>
      </c>
      <c r="D1450" t="s">
        <v>7</v>
      </c>
      <c r="E1450" t="s">
        <v>628</v>
      </c>
      <c r="F1450">
        <v>153</v>
      </c>
      <c r="G1450">
        <v>7</v>
      </c>
      <c r="H1450" t="str">
        <f>INDEX(Bar_data!$A$3:$B$140,MATCH(C1450,Bar_data!$A$3:$A$140,FALSE),2)</f>
        <v>Trust056</v>
      </c>
      <c r="I1450" t="str">
        <f>INDEX(TrustCAHUB_map!$A$2:$D$139,MATCH($C1450,TrustCAHUB_map!$A$2:$A$139,FALSE),3)</f>
        <v>Thames Valley</v>
      </c>
      <c r="J1450" t="str">
        <f>INDEX(TrustCAHUB_map!$A$2:$D$139,MATCH($C1450,TrustCAHUB_map!$A$2:$A$139,FALSE),4)</f>
        <v>Wessex</v>
      </c>
    </row>
    <row r="1451" spans="1:10" x14ac:dyDescent="0.3">
      <c r="A1451" t="str">
        <f t="shared" si="22"/>
        <v>'RHW2016Palliative70+'</v>
      </c>
      <c r="B1451">
        <v>2016</v>
      </c>
      <c r="C1451" t="s">
        <v>218</v>
      </c>
      <c r="D1451" t="s">
        <v>8</v>
      </c>
      <c r="E1451" t="s">
        <v>628</v>
      </c>
      <c r="F1451">
        <v>211</v>
      </c>
      <c r="G1451">
        <v>23</v>
      </c>
      <c r="H1451" t="str">
        <f>INDEX(Bar_data!$A$3:$B$140,MATCH(C1451,Bar_data!$A$3:$A$140,FALSE),2)</f>
        <v>Trust056</v>
      </c>
      <c r="I1451" t="str">
        <f>INDEX(TrustCAHUB_map!$A$2:$D$139,MATCH($C1451,TrustCAHUB_map!$A$2:$A$139,FALSE),3)</f>
        <v>Thames Valley</v>
      </c>
      <c r="J1451" t="str">
        <f>INDEX(TrustCAHUB_map!$A$2:$D$139,MATCH($C1451,TrustCAHUB_map!$A$2:$A$139,FALSE),4)</f>
        <v>Wessex</v>
      </c>
    </row>
    <row r="1452" spans="1:10" x14ac:dyDescent="0.3">
      <c r="A1452" t="str">
        <f t="shared" si="22"/>
        <v>'RHW2016Not assigned70+'</v>
      </c>
      <c r="B1452">
        <v>2016</v>
      </c>
      <c r="C1452" t="s">
        <v>218</v>
      </c>
      <c r="D1452" t="s">
        <v>477</v>
      </c>
      <c r="E1452" t="s">
        <v>628</v>
      </c>
      <c r="F1452">
        <v>11</v>
      </c>
      <c r="G1452">
        <v>0</v>
      </c>
      <c r="H1452" t="str">
        <f>INDEX(Bar_data!$A$3:$B$140,MATCH(C1452,Bar_data!$A$3:$A$140,FALSE),2)</f>
        <v>Trust056</v>
      </c>
      <c r="I1452" t="str">
        <f>INDEX(TrustCAHUB_map!$A$2:$D$139,MATCH($C1452,TrustCAHUB_map!$A$2:$A$139,FALSE),3)</f>
        <v>Thames Valley</v>
      </c>
      <c r="J1452" t="str">
        <f>INDEX(TrustCAHUB_map!$A$2:$D$139,MATCH($C1452,TrustCAHUB_map!$A$2:$A$139,FALSE),4)</f>
        <v>Wessex</v>
      </c>
    </row>
    <row r="1453" spans="1:10" x14ac:dyDescent="0.3">
      <c r="A1453" t="str">
        <f t="shared" si="22"/>
        <v>'RJ12016Curative18-49'</v>
      </c>
      <c r="B1453">
        <v>2016</v>
      </c>
      <c r="C1453" t="s">
        <v>219</v>
      </c>
      <c r="D1453" t="s">
        <v>7</v>
      </c>
      <c r="E1453" t="s">
        <v>153</v>
      </c>
      <c r="F1453">
        <v>236</v>
      </c>
      <c r="G1453">
        <v>1</v>
      </c>
      <c r="H1453" t="str">
        <f>INDEX(Bar_data!$A$3:$B$140,MATCH(C1453,Bar_data!$A$3:$A$140,FALSE),2)</f>
        <v>Trust057</v>
      </c>
      <c r="I1453" t="str">
        <f>INDEX(TrustCAHUB_map!$A$2:$D$139,MATCH($C1453,TrustCAHUB_map!$A$2:$A$139,FALSE),3)</f>
        <v>South East London</v>
      </c>
      <c r="J1453" t="str">
        <f>INDEX(TrustCAHUB_map!$A$2:$D$139,MATCH($C1453,TrustCAHUB_map!$A$2:$A$139,FALSE),4)</f>
        <v>London</v>
      </c>
    </row>
    <row r="1454" spans="1:10" x14ac:dyDescent="0.3">
      <c r="A1454" t="str">
        <f t="shared" si="22"/>
        <v>'RJ12016Not assigned18-49'</v>
      </c>
      <c r="B1454">
        <v>2016</v>
      </c>
      <c r="C1454" t="s">
        <v>219</v>
      </c>
      <c r="D1454" t="s">
        <v>477</v>
      </c>
      <c r="E1454" t="s">
        <v>153</v>
      </c>
      <c r="F1454">
        <v>72</v>
      </c>
      <c r="G1454">
        <v>0</v>
      </c>
      <c r="H1454" t="str">
        <f>INDEX(Bar_data!$A$3:$B$140,MATCH(C1454,Bar_data!$A$3:$A$140,FALSE),2)</f>
        <v>Trust057</v>
      </c>
      <c r="I1454" t="str">
        <f>INDEX(TrustCAHUB_map!$A$2:$D$139,MATCH($C1454,TrustCAHUB_map!$A$2:$A$139,FALSE),3)</f>
        <v>South East London</v>
      </c>
      <c r="J1454" t="str">
        <f>INDEX(TrustCAHUB_map!$A$2:$D$139,MATCH($C1454,TrustCAHUB_map!$A$2:$A$139,FALSE),4)</f>
        <v>London</v>
      </c>
    </row>
    <row r="1455" spans="1:10" x14ac:dyDescent="0.3">
      <c r="A1455" t="str">
        <f t="shared" si="22"/>
        <v>'RJ12016Palliative18-49'</v>
      </c>
      <c r="B1455">
        <v>2016</v>
      </c>
      <c r="C1455" t="s">
        <v>219</v>
      </c>
      <c r="D1455" t="s">
        <v>8</v>
      </c>
      <c r="E1455" t="s">
        <v>153</v>
      </c>
      <c r="F1455">
        <v>170</v>
      </c>
      <c r="G1455">
        <v>14</v>
      </c>
      <c r="H1455" t="str">
        <f>INDEX(Bar_data!$A$3:$B$140,MATCH(C1455,Bar_data!$A$3:$A$140,FALSE),2)</f>
        <v>Trust057</v>
      </c>
      <c r="I1455" t="str">
        <f>INDEX(TrustCAHUB_map!$A$2:$D$139,MATCH($C1455,TrustCAHUB_map!$A$2:$A$139,FALSE),3)</f>
        <v>South East London</v>
      </c>
      <c r="J1455" t="str">
        <f>INDEX(TrustCAHUB_map!$A$2:$D$139,MATCH($C1455,TrustCAHUB_map!$A$2:$A$139,FALSE),4)</f>
        <v>London</v>
      </c>
    </row>
    <row r="1456" spans="1:10" x14ac:dyDescent="0.3">
      <c r="A1456" t="str">
        <f t="shared" si="22"/>
        <v>'RJ12016Curative50-69'</v>
      </c>
      <c r="B1456">
        <v>2016</v>
      </c>
      <c r="C1456" t="s">
        <v>219</v>
      </c>
      <c r="D1456" t="s">
        <v>7</v>
      </c>
      <c r="E1456" t="s">
        <v>627</v>
      </c>
      <c r="F1456">
        <v>361</v>
      </c>
      <c r="G1456">
        <v>4</v>
      </c>
      <c r="H1456" t="str">
        <f>INDEX(Bar_data!$A$3:$B$140,MATCH(C1456,Bar_data!$A$3:$A$140,FALSE),2)</f>
        <v>Trust057</v>
      </c>
      <c r="I1456" t="str">
        <f>INDEX(TrustCAHUB_map!$A$2:$D$139,MATCH($C1456,TrustCAHUB_map!$A$2:$A$139,FALSE),3)</f>
        <v>South East London</v>
      </c>
      <c r="J1456" t="str">
        <f>INDEX(TrustCAHUB_map!$A$2:$D$139,MATCH($C1456,TrustCAHUB_map!$A$2:$A$139,FALSE),4)</f>
        <v>London</v>
      </c>
    </row>
    <row r="1457" spans="1:10" x14ac:dyDescent="0.3">
      <c r="A1457" t="str">
        <f t="shared" si="22"/>
        <v>'RJ12016Palliative50-69'</v>
      </c>
      <c r="B1457">
        <v>2016</v>
      </c>
      <c r="C1457" t="s">
        <v>219</v>
      </c>
      <c r="D1457" t="s">
        <v>8</v>
      </c>
      <c r="E1457" t="s">
        <v>627</v>
      </c>
      <c r="F1457">
        <v>671</v>
      </c>
      <c r="G1457">
        <v>50</v>
      </c>
      <c r="H1457" t="str">
        <f>INDEX(Bar_data!$A$3:$B$140,MATCH(C1457,Bar_data!$A$3:$A$140,FALSE),2)</f>
        <v>Trust057</v>
      </c>
      <c r="I1457" t="str">
        <f>INDEX(TrustCAHUB_map!$A$2:$D$139,MATCH($C1457,TrustCAHUB_map!$A$2:$A$139,FALSE),3)</f>
        <v>South East London</v>
      </c>
      <c r="J1457" t="str">
        <f>INDEX(TrustCAHUB_map!$A$2:$D$139,MATCH($C1457,TrustCAHUB_map!$A$2:$A$139,FALSE),4)</f>
        <v>London</v>
      </c>
    </row>
    <row r="1458" spans="1:10" x14ac:dyDescent="0.3">
      <c r="A1458" t="str">
        <f t="shared" si="22"/>
        <v>'RJ12016Not assigned50-69'</v>
      </c>
      <c r="B1458">
        <v>2016</v>
      </c>
      <c r="C1458" t="s">
        <v>219</v>
      </c>
      <c r="D1458" t="s">
        <v>477</v>
      </c>
      <c r="E1458" t="s">
        <v>627</v>
      </c>
      <c r="F1458">
        <v>173</v>
      </c>
      <c r="G1458">
        <v>4</v>
      </c>
      <c r="H1458" t="str">
        <f>INDEX(Bar_data!$A$3:$B$140,MATCH(C1458,Bar_data!$A$3:$A$140,FALSE),2)</f>
        <v>Trust057</v>
      </c>
      <c r="I1458" t="str">
        <f>INDEX(TrustCAHUB_map!$A$2:$D$139,MATCH($C1458,TrustCAHUB_map!$A$2:$A$139,FALSE),3)</f>
        <v>South East London</v>
      </c>
      <c r="J1458" t="str">
        <f>INDEX(TrustCAHUB_map!$A$2:$D$139,MATCH($C1458,TrustCAHUB_map!$A$2:$A$139,FALSE),4)</f>
        <v>London</v>
      </c>
    </row>
    <row r="1459" spans="1:10" x14ac:dyDescent="0.3">
      <c r="A1459" t="str">
        <f t="shared" si="22"/>
        <v>'RJ12016Palliative70+'</v>
      </c>
      <c r="B1459">
        <v>2016</v>
      </c>
      <c r="C1459" t="s">
        <v>219</v>
      </c>
      <c r="D1459" t="s">
        <v>8</v>
      </c>
      <c r="E1459" t="s">
        <v>628</v>
      </c>
      <c r="F1459">
        <v>435</v>
      </c>
      <c r="G1459">
        <v>21</v>
      </c>
      <c r="H1459" t="str">
        <f>INDEX(Bar_data!$A$3:$B$140,MATCH(C1459,Bar_data!$A$3:$A$140,FALSE),2)</f>
        <v>Trust057</v>
      </c>
      <c r="I1459" t="str">
        <f>INDEX(TrustCAHUB_map!$A$2:$D$139,MATCH($C1459,TrustCAHUB_map!$A$2:$A$139,FALSE),3)</f>
        <v>South East London</v>
      </c>
      <c r="J1459" t="str">
        <f>INDEX(TrustCAHUB_map!$A$2:$D$139,MATCH($C1459,TrustCAHUB_map!$A$2:$A$139,FALSE),4)</f>
        <v>London</v>
      </c>
    </row>
    <row r="1460" spans="1:10" x14ac:dyDescent="0.3">
      <c r="A1460" t="str">
        <f t="shared" si="22"/>
        <v>'RJ12016Not assigned70+'</v>
      </c>
      <c r="B1460">
        <v>2016</v>
      </c>
      <c r="C1460" t="s">
        <v>219</v>
      </c>
      <c r="D1460" t="s">
        <v>477</v>
      </c>
      <c r="E1460" t="s">
        <v>628</v>
      </c>
      <c r="F1460">
        <v>98</v>
      </c>
      <c r="G1460">
        <v>2</v>
      </c>
      <c r="H1460" t="str">
        <f>INDEX(Bar_data!$A$3:$B$140,MATCH(C1460,Bar_data!$A$3:$A$140,FALSE),2)</f>
        <v>Trust057</v>
      </c>
      <c r="I1460" t="str">
        <f>INDEX(TrustCAHUB_map!$A$2:$D$139,MATCH($C1460,TrustCAHUB_map!$A$2:$A$139,FALSE),3)</f>
        <v>South East London</v>
      </c>
      <c r="J1460" t="str">
        <f>INDEX(TrustCAHUB_map!$A$2:$D$139,MATCH($C1460,TrustCAHUB_map!$A$2:$A$139,FALSE),4)</f>
        <v>London</v>
      </c>
    </row>
    <row r="1461" spans="1:10" x14ac:dyDescent="0.3">
      <c r="A1461" t="str">
        <f t="shared" si="22"/>
        <v>'RJ12016Curative70+'</v>
      </c>
      <c r="B1461">
        <v>2016</v>
      </c>
      <c r="C1461" t="s">
        <v>219</v>
      </c>
      <c r="D1461" t="s">
        <v>7</v>
      </c>
      <c r="E1461" t="s">
        <v>628</v>
      </c>
      <c r="F1461">
        <v>169</v>
      </c>
      <c r="G1461">
        <v>3</v>
      </c>
      <c r="H1461" t="str">
        <f>INDEX(Bar_data!$A$3:$B$140,MATCH(C1461,Bar_data!$A$3:$A$140,FALSE),2)</f>
        <v>Trust057</v>
      </c>
      <c r="I1461" t="str">
        <f>INDEX(TrustCAHUB_map!$A$2:$D$139,MATCH($C1461,TrustCAHUB_map!$A$2:$A$139,FALSE),3)</f>
        <v>South East London</v>
      </c>
      <c r="J1461" t="str">
        <f>INDEX(TrustCAHUB_map!$A$2:$D$139,MATCH($C1461,TrustCAHUB_map!$A$2:$A$139,FALSE),4)</f>
        <v>London</v>
      </c>
    </row>
    <row r="1462" spans="1:10" x14ac:dyDescent="0.3">
      <c r="A1462" t="str">
        <f t="shared" si="22"/>
        <v>'RJ22016Palliative18-49'</v>
      </c>
      <c r="B1462">
        <v>2016</v>
      </c>
      <c r="C1462" t="s">
        <v>220</v>
      </c>
      <c r="D1462" t="s">
        <v>8</v>
      </c>
      <c r="E1462" t="s">
        <v>153</v>
      </c>
      <c r="F1462">
        <v>23</v>
      </c>
      <c r="G1462">
        <v>1</v>
      </c>
      <c r="H1462" t="str">
        <f>INDEX(Bar_data!$A$3:$B$140,MATCH(C1462,Bar_data!$A$3:$A$140,FALSE),2)</f>
        <v>Trust058</v>
      </c>
      <c r="I1462" t="str">
        <f>INDEX(TrustCAHUB_map!$A$2:$D$139,MATCH($C1462,TrustCAHUB_map!$A$2:$A$139,FALSE),3)</f>
        <v>South East London</v>
      </c>
      <c r="J1462" t="str">
        <f>INDEX(TrustCAHUB_map!$A$2:$D$139,MATCH($C1462,TrustCAHUB_map!$A$2:$A$139,FALSE),4)</f>
        <v>London</v>
      </c>
    </row>
    <row r="1463" spans="1:10" x14ac:dyDescent="0.3">
      <c r="A1463" t="str">
        <f t="shared" si="22"/>
        <v>'RJ22016Not assigned18-49'</v>
      </c>
      <c r="B1463">
        <v>2016</v>
      </c>
      <c r="C1463" t="s">
        <v>220</v>
      </c>
      <c r="D1463" t="s">
        <v>477</v>
      </c>
      <c r="E1463" t="s">
        <v>153</v>
      </c>
      <c r="F1463">
        <v>19</v>
      </c>
      <c r="G1463">
        <v>1</v>
      </c>
      <c r="H1463" t="str">
        <f>INDEX(Bar_data!$A$3:$B$140,MATCH(C1463,Bar_data!$A$3:$A$140,FALSE),2)</f>
        <v>Trust058</v>
      </c>
      <c r="I1463" t="str">
        <f>INDEX(TrustCAHUB_map!$A$2:$D$139,MATCH($C1463,TrustCAHUB_map!$A$2:$A$139,FALSE),3)</f>
        <v>South East London</v>
      </c>
      <c r="J1463" t="str">
        <f>INDEX(TrustCAHUB_map!$A$2:$D$139,MATCH($C1463,TrustCAHUB_map!$A$2:$A$139,FALSE),4)</f>
        <v>London</v>
      </c>
    </row>
    <row r="1464" spans="1:10" x14ac:dyDescent="0.3">
      <c r="A1464" t="str">
        <f t="shared" si="22"/>
        <v>'RJ22016Curative18-49'</v>
      </c>
      <c r="B1464">
        <v>2016</v>
      </c>
      <c r="C1464" t="s">
        <v>220</v>
      </c>
      <c r="D1464" t="s">
        <v>7</v>
      </c>
      <c r="E1464" t="s">
        <v>153</v>
      </c>
      <c r="F1464">
        <v>73</v>
      </c>
      <c r="G1464">
        <v>0</v>
      </c>
      <c r="H1464" t="str">
        <f>INDEX(Bar_data!$A$3:$B$140,MATCH(C1464,Bar_data!$A$3:$A$140,FALSE),2)</f>
        <v>Trust058</v>
      </c>
      <c r="I1464" t="str">
        <f>INDEX(TrustCAHUB_map!$A$2:$D$139,MATCH($C1464,TrustCAHUB_map!$A$2:$A$139,FALSE),3)</f>
        <v>South East London</v>
      </c>
      <c r="J1464" t="str">
        <f>INDEX(TrustCAHUB_map!$A$2:$D$139,MATCH($C1464,TrustCAHUB_map!$A$2:$A$139,FALSE),4)</f>
        <v>London</v>
      </c>
    </row>
    <row r="1465" spans="1:10" x14ac:dyDescent="0.3">
      <c r="A1465" t="str">
        <f t="shared" si="22"/>
        <v>'RJ22016Not assigned50-69'</v>
      </c>
      <c r="B1465">
        <v>2016</v>
      </c>
      <c r="C1465" t="s">
        <v>220</v>
      </c>
      <c r="D1465" t="s">
        <v>477</v>
      </c>
      <c r="E1465" t="s">
        <v>627</v>
      </c>
      <c r="F1465">
        <v>40</v>
      </c>
      <c r="G1465">
        <v>2</v>
      </c>
      <c r="H1465" t="str">
        <f>INDEX(Bar_data!$A$3:$B$140,MATCH(C1465,Bar_data!$A$3:$A$140,FALSE),2)</f>
        <v>Trust058</v>
      </c>
      <c r="I1465" t="str">
        <f>INDEX(TrustCAHUB_map!$A$2:$D$139,MATCH($C1465,TrustCAHUB_map!$A$2:$A$139,FALSE),3)</f>
        <v>South East London</v>
      </c>
      <c r="J1465" t="str">
        <f>INDEX(TrustCAHUB_map!$A$2:$D$139,MATCH($C1465,TrustCAHUB_map!$A$2:$A$139,FALSE),4)</f>
        <v>London</v>
      </c>
    </row>
    <row r="1466" spans="1:10" x14ac:dyDescent="0.3">
      <c r="A1466" t="str">
        <f t="shared" si="22"/>
        <v>'RJ22016Palliative50-69'</v>
      </c>
      <c r="B1466">
        <v>2016</v>
      </c>
      <c r="C1466" t="s">
        <v>220</v>
      </c>
      <c r="D1466" t="s">
        <v>8</v>
      </c>
      <c r="E1466" t="s">
        <v>627</v>
      </c>
      <c r="F1466">
        <v>122</v>
      </c>
      <c r="G1466">
        <v>14</v>
      </c>
      <c r="H1466" t="str">
        <f>INDEX(Bar_data!$A$3:$B$140,MATCH(C1466,Bar_data!$A$3:$A$140,FALSE),2)</f>
        <v>Trust058</v>
      </c>
      <c r="I1466" t="str">
        <f>INDEX(TrustCAHUB_map!$A$2:$D$139,MATCH($C1466,TrustCAHUB_map!$A$2:$A$139,FALSE),3)</f>
        <v>South East London</v>
      </c>
      <c r="J1466" t="str">
        <f>INDEX(TrustCAHUB_map!$A$2:$D$139,MATCH($C1466,TrustCAHUB_map!$A$2:$A$139,FALSE),4)</f>
        <v>London</v>
      </c>
    </row>
    <row r="1467" spans="1:10" x14ac:dyDescent="0.3">
      <c r="A1467" t="str">
        <f t="shared" si="22"/>
        <v>'RJ22016Curative50-69'</v>
      </c>
      <c r="B1467">
        <v>2016</v>
      </c>
      <c r="C1467" t="s">
        <v>220</v>
      </c>
      <c r="D1467" t="s">
        <v>7</v>
      </c>
      <c r="E1467" t="s">
        <v>627</v>
      </c>
      <c r="F1467">
        <v>103</v>
      </c>
      <c r="G1467">
        <v>0</v>
      </c>
      <c r="H1467" t="str">
        <f>INDEX(Bar_data!$A$3:$B$140,MATCH(C1467,Bar_data!$A$3:$A$140,FALSE),2)</f>
        <v>Trust058</v>
      </c>
      <c r="I1467" t="str">
        <f>INDEX(TrustCAHUB_map!$A$2:$D$139,MATCH($C1467,TrustCAHUB_map!$A$2:$A$139,FALSE),3)</f>
        <v>South East London</v>
      </c>
      <c r="J1467" t="str">
        <f>INDEX(TrustCAHUB_map!$A$2:$D$139,MATCH($C1467,TrustCAHUB_map!$A$2:$A$139,FALSE),4)</f>
        <v>London</v>
      </c>
    </row>
    <row r="1468" spans="1:10" x14ac:dyDescent="0.3">
      <c r="A1468" t="str">
        <f t="shared" si="22"/>
        <v>'RJ22016Curative70+'</v>
      </c>
      <c r="B1468">
        <v>2016</v>
      </c>
      <c r="C1468" t="s">
        <v>220</v>
      </c>
      <c r="D1468" t="s">
        <v>7</v>
      </c>
      <c r="E1468" t="s">
        <v>628</v>
      </c>
      <c r="F1468">
        <v>49</v>
      </c>
      <c r="G1468">
        <v>1</v>
      </c>
      <c r="H1468" t="str">
        <f>INDEX(Bar_data!$A$3:$B$140,MATCH(C1468,Bar_data!$A$3:$A$140,FALSE),2)</f>
        <v>Trust058</v>
      </c>
      <c r="I1468" t="str">
        <f>INDEX(TrustCAHUB_map!$A$2:$D$139,MATCH($C1468,TrustCAHUB_map!$A$2:$A$139,FALSE),3)</f>
        <v>South East London</v>
      </c>
      <c r="J1468" t="str">
        <f>INDEX(TrustCAHUB_map!$A$2:$D$139,MATCH($C1468,TrustCAHUB_map!$A$2:$A$139,FALSE),4)</f>
        <v>London</v>
      </c>
    </row>
    <row r="1469" spans="1:10" x14ac:dyDescent="0.3">
      <c r="A1469" t="str">
        <f t="shared" si="22"/>
        <v>'RJ22016Not assigned70+'</v>
      </c>
      <c r="B1469">
        <v>2016</v>
      </c>
      <c r="C1469" t="s">
        <v>220</v>
      </c>
      <c r="D1469" t="s">
        <v>477</v>
      </c>
      <c r="E1469" t="s">
        <v>628</v>
      </c>
      <c r="F1469">
        <v>25</v>
      </c>
      <c r="G1469">
        <v>3</v>
      </c>
      <c r="H1469" t="str">
        <f>INDEX(Bar_data!$A$3:$B$140,MATCH(C1469,Bar_data!$A$3:$A$140,FALSE),2)</f>
        <v>Trust058</v>
      </c>
      <c r="I1469" t="str">
        <f>INDEX(TrustCAHUB_map!$A$2:$D$139,MATCH($C1469,TrustCAHUB_map!$A$2:$A$139,FALSE),3)</f>
        <v>South East London</v>
      </c>
      <c r="J1469" t="str">
        <f>INDEX(TrustCAHUB_map!$A$2:$D$139,MATCH($C1469,TrustCAHUB_map!$A$2:$A$139,FALSE),4)</f>
        <v>London</v>
      </c>
    </row>
    <row r="1470" spans="1:10" x14ac:dyDescent="0.3">
      <c r="A1470" t="str">
        <f t="shared" si="22"/>
        <v>'RJ22016Palliative70+'</v>
      </c>
      <c r="B1470">
        <v>2016</v>
      </c>
      <c r="C1470" t="s">
        <v>220</v>
      </c>
      <c r="D1470" t="s">
        <v>8</v>
      </c>
      <c r="E1470" t="s">
        <v>628</v>
      </c>
      <c r="F1470">
        <v>87</v>
      </c>
      <c r="G1470">
        <v>17</v>
      </c>
      <c r="H1470" t="str">
        <f>INDEX(Bar_data!$A$3:$B$140,MATCH(C1470,Bar_data!$A$3:$A$140,FALSE),2)</f>
        <v>Trust058</v>
      </c>
      <c r="I1470" t="str">
        <f>INDEX(TrustCAHUB_map!$A$2:$D$139,MATCH($C1470,TrustCAHUB_map!$A$2:$A$139,FALSE),3)</f>
        <v>South East London</v>
      </c>
      <c r="J1470" t="str">
        <f>INDEX(TrustCAHUB_map!$A$2:$D$139,MATCH($C1470,TrustCAHUB_map!$A$2:$A$139,FALSE),4)</f>
        <v>London</v>
      </c>
    </row>
    <row r="1471" spans="1:10" x14ac:dyDescent="0.3">
      <c r="A1471" t="str">
        <f t="shared" si="22"/>
        <v>'RJ62016Curative18-49'</v>
      </c>
      <c r="B1471">
        <v>2016</v>
      </c>
      <c r="C1471" t="s">
        <v>221</v>
      </c>
      <c r="D1471" t="s">
        <v>7</v>
      </c>
      <c r="E1471" t="s">
        <v>153</v>
      </c>
      <c r="F1471">
        <v>5</v>
      </c>
      <c r="G1471">
        <v>0</v>
      </c>
      <c r="H1471" t="str">
        <f>INDEX(Bar_data!$A$3:$B$140,MATCH(C1471,Bar_data!$A$3:$A$140,FALSE),2)</f>
        <v>Trust059</v>
      </c>
      <c r="I1471" t="str">
        <f>INDEX(TrustCAHUB_map!$A$2:$D$139,MATCH($C1471,TrustCAHUB_map!$A$2:$A$139,FALSE),3)</f>
        <v>North West and South West London</v>
      </c>
      <c r="J1471" t="str">
        <f>INDEX(TrustCAHUB_map!$A$2:$D$139,MATCH($C1471,TrustCAHUB_map!$A$2:$A$139,FALSE),4)</f>
        <v>London</v>
      </c>
    </row>
    <row r="1472" spans="1:10" x14ac:dyDescent="0.3">
      <c r="A1472" t="str">
        <f t="shared" si="22"/>
        <v>'RJ62016Palliative18-49'</v>
      </c>
      <c r="B1472">
        <v>2016</v>
      </c>
      <c r="C1472" t="s">
        <v>221</v>
      </c>
      <c r="D1472" t="s">
        <v>8</v>
      </c>
      <c r="E1472" t="s">
        <v>153</v>
      </c>
      <c r="F1472">
        <v>6</v>
      </c>
      <c r="G1472">
        <v>0</v>
      </c>
      <c r="H1472" t="str">
        <f>INDEX(Bar_data!$A$3:$B$140,MATCH(C1472,Bar_data!$A$3:$A$140,FALSE),2)</f>
        <v>Trust059</v>
      </c>
      <c r="I1472" t="str">
        <f>INDEX(TrustCAHUB_map!$A$2:$D$139,MATCH($C1472,TrustCAHUB_map!$A$2:$A$139,FALSE),3)</f>
        <v>North West and South West London</v>
      </c>
      <c r="J1472" t="str">
        <f>INDEX(TrustCAHUB_map!$A$2:$D$139,MATCH($C1472,TrustCAHUB_map!$A$2:$A$139,FALSE),4)</f>
        <v>London</v>
      </c>
    </row>
    <row r="1473" spans="1:10" x14ac:dyDescent="0.3">
      <c r="A1473" t="str">
        <f t="shared" si="22"/>
        <v>'RJ62016Curative50-69'</v>
      </c>
      <c r="B1473">
        <v>2016</v>
      </c>
      <c r="C1473" t="s">
        <v>221</v>
      </c>
      <c r="D1473" t="s">
        <v>7</v>
      </c>
      <c r="E1473" t="s">
        <v>627</v>
      </c>
      <c r="F1473">
        <v>7</v>
      </c>
      <c r="G1473">
        <v>0</v>
      </c>
      <c r="H1473" t="str">
        <f>INDEX(Bar_data!$A$3:$B$140,MATCH(C1473,Bar_data!$A$3:$A$140,FALSE),2)</f>
        <v>Trust059</v>
      </c>
      <c r="I1473" t="str">
        <f>INDEX(TrustCAHUB_map!$A$2:$D$139,MATCH($C1473,TrustCAHUB_map!$A$2:$A$139,FALSE),3)</f>
        <v>North West and South West London</v>
      </c>
      <c r="J1473" t="str">
        <f>INDEX(TrustCAHUB_map!$A$2:$D$139,MATCH($C1473,TrustCAHUB_map!$A$2:$A$139,FALSE),4)</f>
        <v>London</v>
      </c>
    </row>
    <row r="1474" spans="1:10" x14ac:dyDescent="0.3">
      <c r="A1474" t="str">
        <f t="shared" si="22"/>
        <v>'RJ62016Palliative50-69'</v>
      </c>
      <c r="B1474">
        <v>2016</v>
      </c>
      <c r="C1474" t="s">
        <v>221</v>
      </c>
      <c r="D1474" t="s">
        <v>8</v>
      </c>
      <c r="E1474" t="s">
        <v>627</v>
      </c>
      <c r="F1474">
        <v>13</v>
      </c>
      <c r="G1474">
        <v>0</v>
      </c>
      <c r="H1474" t="str">
        <f>INDEX(Bar_data!$A$3:$B$140,MATCH(C1474,Bar_data!$A$3:$A$140,FALSE),2)</f>
        <v>Trust059</v>
      </c>
      <c r="I1474" t="str">
        <f>INDEX(TrustCAHUB_map!$A$2:$D$139,MATCH($C1474,TrustCAHUB_map!$A$2:$A$139,FALSE),3)</f>
        <v>North West and South West London</v>
      </c>
      <c r="J1474" t="str">
        <f>INDEX(TrustCAHUB_map!$A$2:$D$139,MATCH($C1474,TrustCAHUB_map!$A$2:$A$139,FALSE),4)</f>
        <v>London</v>
      </c>
    </row>
    <row r="1475" spans="1:10" x14ac:dyDescent="0.3">
      <c r="A1475" t="str">
        <f t="shared" ref="A1475:A1538" si="23">"'"&amp;C1475&amp;B1475&amp;D1475&amp;E1475&amp;"'"</f>
        <v>'RJ62016Palliative70+'</v>
      </c>
      <c r="B1475">
        <v>2016</v>
      </c>
      <c r="C1475" t="s">
        <v>221</v>
      </c>
      <c r="D1475" t="s">
        <v>8</v>
      </c>
      <c r="E1475" t="s">
        <v>628</v>
      </c>
      <c r="F1475">
        <v>20</v>
      </c>
      <c r="G1475">
        <v>1</v>
      </c>
      <c r="H1475" t="str">
        <f>INDEX(Bar_data!$A$3:$B$140,MATCH(C1475,Bar_data!$A$3:$A$140,FALSE),2)</f>
        <v>Trust059</v>
      </c>
      <c r="I1475" t="str">
        <f>INDEX(TrustCAHUB_map!$A$2:$D$139,MATCH($C1475,TrustCAHUB_map!$A$2:$A$139,FALSE),3)</f>
        <v>North West and South West London</v>
      </c>
      <c r="J1475" t="str">
        <f>INDEX(TrustCAHUB_map!$A$2:$D$139,MATCH($C1475,TrustCAHUB_map!$A$2:$A$139,FALSE),4)</f>
        <v>London</v>
      </c>
    </row>
    <row r="1476" spans="1:10" x14ac:dyDescent="0.3">
      <c r="A1476" t="str">
        <f t="shared" si="23"/>
        <v>'RJ62016Curative70+'</v>
      </c>
      <c r="B1476">
        <v>2016</v>
      </c>
      <c r="C1476" t="s">
        <v>221</v>
      </c>
      <c r="D1476" t="s">
        <v>7</v>
      </c>
      <c r="E1476" t="s">
        <v>628</v>
      </c>
      <c r="F1476">
        <v>7</v>
      </c>
      <c r="G1476">
        <v>1</v>
      </c>
      <c r="H1476" t="str">
        <f>INDEX(Bar_data!$A$3:$B$140,MATCH(C1476,Bar_data!$A$3:$A$140,FALSE),2)</f>
        <v>Trust059</v>
      </c>
      <c r="I1476" t="str">
        <f>INDEX(TrustCAHUB_map!$A$2:$D$139,MATCH($C1476,TrustCAHUB_map!$A$2:$A$139,FALSE),3)</f>
        <v>North West and South West London</v>
      </c>
      <c r="J1476" t="str">
        <f>INDEX(TrustCAHUB_map!$A$2:$D$139,MATCH($C1476,TrustCAHUB_map!$A$2:$A$139,FALSE),4)</f>
        <v>London</v>
      </c>
    </row>
    <row r="1477" spans="1:10" x14ac:dyDescent="0.3">
      <c r="A1477" t="str">
        <f t="shared" si="23"/>
        <v>'RJ72016Curative18-49'</v>
      </c>
      <c r="B1477">
        <v>2016</v>
      </c>
      <c r="C1477" t="s">
        <v>222</v>
      </c>
      <c r="D1477" t="s">
        <v>7</v>
      </c>
      <c r="E1477" t="s">
        <v>153</v>
      </c>
      <c r="F1477">
        <v>115</v>
      </c>
      <c r="G1477">
        <v>2</v>
      </c>
      <c r="H1477" t="str">
        <f>INDEX(Bar_data!$A$3:$B$140,MATCH(C1477,Bar_data!$A$3:$A$140,FALSE),2)</f>
        <v>Trust060</v>
      </c>
      <c r="I1477" t="str">
        <f>INDEX(TrustCAHUB_map!$A$2:$D$139,MATCH($C1477,TrustCAHUB_map!$A$2:$A$139,FALSE),3)</f>
        <v>North West and South West London</v>
      </c>
      <c r="J1477" t="str">
        <f>INDEX(TrustCAHUB_map!$A$2:$D$139,MATCH($C1477,TrustCAHUB_map!$A$2:$A$139,FALSE),4)</f>
        <v>London</v>
      </c>
    </row>
    <row r="1478" spans="1:10" x14ac:dyDescent="0.3">
      <c r="A1478" t="str">
        <f t="shared" si="23"/>
        <v>'RJ72016Palliative18-49'</v>
      </c>
      <c r="B1478">
        <v>2016</v>
      </c>
      <c r="C1478" t="s">
        <v>222</v>
      </c>
      <c r="D1478" t="s">
        <v>8</v>
      </c>
      <c r="E1478" t="s">
        <v>153</v>
      </c>
      <c r="F1478">
        <v>76</v>
      </c>
      <c r="G1478">
        <v>4</v>
      </c>
      <c r="H1478" t="str">
        <f>INDEX(Bar_data!$A$3:$B$140,MATCH(C1478,Bar_data!$A$3:$A$140,FALSE),2)</f>
        <v>Trust060</v>
      </c>
      <c r="I1478" t="str">
        <f>INDEX(TrustCAHUB_map!$A$2:$D$139,MATCH($C1478,TrustCAHUB_map!$A$2:$A$139,FALSE),3)</f>
        <v>North West and South West London</v>
      </c>
      <c r="J1478" t="str">
        <f>INDEX(TrustCAHUB_map!$A$2:$D$139,MATCH($C1478,TrustCAHUB_map!$A$2:$A$139,FALSE),4)</f>
        <v>London</v>
      </c>
    </row>
    <row r="1479" spans="1:10" x14ac:dyDescent="0.3">
      <c r="A1479" t="str">
        <f t="shared" si="23"/>
        <v>'RJ72016Curative50-69'</v>
      </c>
      <c r="B1479">
        <v>2016</v>
      </c>
      <c r="C1479" t="s">
        <v>222</v>
      </c>
      <c r="D1479" t="s">
        <v>7</v>
      </c>
      <c r="E1479" t="s">
        <v>627</v>
      </c>
      <c r="F1479">
        <v>184</v>
      </c>
      <c r="G1479">
        <v>4</v>
      </c>
      <c r="H1479" t="str">
        <f>INDEX(Bar_data!$A$3:$B$140,MATCH(C1479,Bar_data!$A$3:$A$140,FALSE),2)</f>
        <v>Trust060</v>
      </c>
      <c r="I1479" t="str">
        <f>INDEX(TrustCAHUB_map!$A$2:$D$139,MATCH($C1479,TrustCAHUB_map!$A$2:$A$139,FALSE),3)</f>
        <v>North West and South West London</v>
      </c>
      <c r="J1479" t="str">
        <f>INDEX(TrustCAHUB_map!$A$2:$D$139,MATCH($C1479,TrustCAHUB_map!$A$2:$A$139,FALSE),4)</f>
        <v>London</v>
      </c>
    </row>
    <row r="1480" spans="1:10" x14ac:dyDescent="0.3">
      <c r="A1480" t="str">
        <f t="shared" si="23"/>
        <v>'RJ72016Palliative50-69'</v>
      </c>
      <c r="B1480">
        <v>2016</v>
      </c>
      <c r="C1480" t="s">
        <v>222</v>
      </c>
      <c r="D1480" t="s">
        <v>8</v>
      </c>
      <c r="E1480" t="s">
        <v>627</v>
      </c>
      <c r="F1480">
        <v>248</v>
      </c>
      <c r="G1480">
        <v>28</v>
      </c>
      <c r="H1480" t="str">
        <f>INDEX(Bar_data!$A$3:$B$140,MATCH(C1480,Bar_data!$A$3:$A$140,FALSE),2)</f>
        <v>Trust060</v>
      </c>
      <c r="I1480" t="str">
        <f>INDEX(TrustCAHUB_map!$A$2:$D$139,MATCH($C1480,TrustCAHUB_map!$A$2:$A$139,FALSE),3)</f>
        <v>North West and South West London</v>
      </c>
      <c r="J1480" t="str">
        <f>INDEX(TrustCAHUB_map!$A$2:$D$139,MATCH($C1480,TrustCAHUB_map!$A$2:$A$139,FALSE),4)</f>
        <v>London</v>
      </c>
    </row>
    <row r="1481" spans="1:10" x14ac:dyDescent="0.3">
      <c r="A1481" t="str">
        <f t="shared" si="23"/>
        <v>'RJ72016Palliative70+'</v>
      </c>
      <c r="B1481">
        <v>2016</v>
      </c>
      <c r="C1481" t="s">
        <v>222</v>
      </c>
      <c r="D1481" t="s">
        <v>8</v>
      </c>
      <c r="E1481" t="s">
        <v>628</v>
      </c>
      <c r="F1481">
        <v>183</v>
      </c>
      <c r="G1481">
        <v>15</v>
      </c>
      <c r="H1481" t="str">
        <f>INDEX(Bar_data!$A$3:$B$140,MATCH(C1481,Bar_data!$A$3:$A$140,FALSE),2)</f>
        <v>Trust060</v>
      </c>
      <c r="I1481" t="str">
        <f>INDEX(TrustCAHUB_map!$A$2:$D$139,MATCH($C1481,TrustCAHUB_map!$A$2:$A$139,FALSE),3)</f>
        <v>North West and South West London</v>
      </c>
      <c r="J1481" t="str">
        <f>INDEX(TrustCAHUB_map!$A$2:$D$139,MATCH($C1481,TrustCAHUB_map!$A$2:$A$139,FALSE),4)</f>
        <v>London</v>
      </c>
    </row>
    <row r="1482" spans="1:10" x14ac:dyDescent="0.3">
      <c r="A1482" t="str">
        <f t="shared" si="23"/>
        <v>'RJ72016Curative70+'</v>
      </c>
      <c r="B1482">
        <v>2016</v>
      </c>
      <c r="C1482" t="s">
        <v>222</v>
      </c>
      <c r="D1482" t="s">
        <v>7</v>
      </c>
      <c r="E1482" t="s">
        <v>628</v>
      </c>
      <c r="F1482">
        <v>68</v>
      </c>
      <c r="G1482">
        <v>1</v>
      </c>
      <c r="H1482" t="str">
        <f>INDEX(Bar_data!$A$3:$B$140,MATCH(C1482,Bar_data!$A$3:$A$140,FALSE),2)</f>
        <v>Trust060</v>
      </c>
      <c r="I1482" t="str">
        <f>INDEX(TrustCAHUB_map!$A$2:$D$139,MATCH($C1482,TrustCAHUB_map!$A$2:$A$139,FALSE),3)</f>
        <v>North West and South West London</v>
      </c>
      <c r="J1482" t="str">
        <f>INDEX(TrustCAHUB_map!$A$2:$D$139,MATCH($C1482,TrustCAHUB_map!$A$2:$A$139,FALSE),4)</f>
        <v>London</v>
      </c>
    </row>
    <row r="1483" spans="1:10" x14ac:dyDescent="0.3">
      <c r="A1483" t="str">
        <f t="shared" si="23"/>
        <v>'RJC2016Palliative18-49'</v>
      </c>
      <c r="B1483">
        <v>2016</v>
      </c>
      <c r="C1483" t="s">
        <v>223</v>
      </c>
      <c r="D1483" t="s">
        <v>8</v>
      </c>
      <c r="E1483" t="s">
        <v>153</v>
      </c>
      <c r="F1483">
        <v>16</v>
      </c>
      <c r="G1483">
        <v>1</v>
      </c>
      <c r="H1483" t="str">
        <f>INDEX(Bar_data!$A$3:$B$140,MATCH(C1483,Bar_data!$A$3:$A$140,FALSE),2)</f>
        <v>Trust061</v>
      </c>
      <c r="I1483" t="str">
        <f>INDEX(TrustCAHUB_map!$A$2:$D$139,MATCH($C1483,TrustCAHUB_map!$A$2:$A$139,FALSE),3)</f>
        <v>West Midlands</v>
      </c>
      <c r="J1483" t="str">
        <f>INDEX(TrustCAHUB_map!$A$2:$D$139,MATCH($C1483,TrustCAHUB_map!$A$2:$A$139,FALSE),4)</f>
        <v>West Midlands</v>
      </c>
    </row>
    <row r="1484" spans="1:10" x14ac:dyDescent="0.3">
      <c r="A1484" t="str">
        <f t="shared" si="23"/>
        <v>'RJC2016Curative18-49'</v>
      </c>
      <c r="B1484">
        <v>2016</v>
      </c>
      <c r="C1484" t="s">
        <v>223</v>
      </c>
      <c r="D1484" t="s">
        <v>7</v>
      </c>
      <c r="E1484" t="s">
        <v>153</v>
      </c>
      <c r="F1484">
        <v>29</v>
      </c>
      <c r="G1484">
        <v>0</v>
      </c>
      <c r="H1484" t="str">
        <f>INDEX(Bar_data!$A$3:$B$140,MATCH(C1484,Bar_data!$A$3:$A$140,FALSE),2)</f>
        <v>Trust061</v>
      </c>
      <c r="I1484" t="str">
        <f>INDEX(TrustCAHUB_map!$A$2:$D$139,MATCH($C1484,TrustCAHUB_map!$A$2:$A$139,FALSE),3)</f>
        <v>West Midlands</v>
      </c>
      <c r="J1484" t="str">
        <f>INDEX(TrustCAHUB_map!$A$2:$D$139,MATCH($C1484,TrustCAHUB_map!$A$2:$A$139,FALSE),4)</f>
        <v>West Midlands</v>
      </c>
    </row>
    <row r="1485" spans="1:10" x14ac:dyDescent="0.3">
      <c r="A1485" t="str">
        <f t="shared" si="23"/>
        <v>'RJC2016Palliative50-69'</v>
      </c>
      <c r="B1485">
        <v>2016</v>
      </c>
      <c r="C1485" t="s">
        <v>223</v>
      </c>
      <c r="D1485" t="s">
        <v>8</v>
      </c>
      <c r="E1485" t="s">
        <v>627</v>
      </c>
      <c r="F1485">
        <v>89</v>
      </c>
      <c r="G1485">
        <v>8</v>
      </c>
      <c r="H1485" t="str">
        <f>INDEX(Bar_data!$A$3:$B$140,MATCH(C1485,Bar_data!$A$3:$A$140,FALSE),2)</f>
        <v>Trust061</v>
      </c>
      <c r="I1485" t="str">
        <f>INDEX(TrustCAHUB_map!$A$2:$D$139,MATCH($C1485,TrustCAHUB_map!$A$2:$A$139,FALSE),3)</f>
        <v>West Midlands</v>
      </c>
      <c r="J1485" t="str">
        <f>INDEX(TrustCAHUB_map!$A$2:$D$139,MATCH($C1485,TrustCAHUB_map!$A$2:$A$139,FALSE),4)</f>
        <v>West Midlands</v>
      </c>
    </row>
    <row r="1486" spans="1:10" x14ac:dyDescent="0.3">
      <c r="A1486" t="str">
        <f t="shared" si="23"/>
        <v>'RJC2016Curative50-69'</v>
      </c>
      <c r="B1486">
        <v>2016</v>
      </c>
      <c r="C1486" t="s">
        <v>223</v>
      </c>
      <c r="D1486" t="s">
        <v>7</v>
      </c>
      <c r="E1486" t="s">
        <v>627</v>
      </c>
      <c r="F1486">
        <v>118</v>
      </c>
      <c r="G1486">
        <v>1</v>
      </c>
      <c r="H1486" t="str">
        <f>INDEX(Bar_data!$A$3:$B$140,MATCH(C1486,Bar_data!$A$3:$A$140,FALSE),2)</f>
        <v>Trust061</v>
      </c>
      <c r="I1486" t="str">
        <f>INDEX(TrustCAHUB_map!$A$2:$D$139,MATCH($C1486,TrustCAHUB_map!$A$2:$A$139,FALSE),3)</f>
        <v>West Midlands</v>
      </c>
      <c r="J1486" t="str">
        <f>INDEX(TrustCAHUB_map!$A$2:$D$139,MATCH($C1486,TrustCAHUB_map!$A$2:$A$139,FALSE),4)</f>
        <v>West Midlands</v>
      </c>
    </row>
    <row r="1487" spans="1:10" x14ac:dyDescent="0.3">
      <c r="A1487" t="str">
        <f t="shared" si="23"/>
        <v>'RJC2016Palliative70+'</v>
      </c>
      <c r="B1487">
        <v>2016</v>
      </c>
      <c r="C1487" t="s">
        <v>223</v>
      </c>
      <c r="D1487" t="s">
        <v>8</v>
      </c>
      <c r="E1487" t="s">
        <v>628</v>
      </c>
      <c r="F1487">
        <v>89</v>
      </c>
      <c r="G1487">
        <v>5</v>
      </c>
      <c r="H1487" t="str">
        <f>INDEX(Bar_data!$A$3:$B$140,MATCH(C1487,Bar_data!$A$3:$A$140,FALSE),2)</f>
        <v>Trust061</v>
      </c>
      <c r="I1487" t="str">
        <f>INDEX(TrustCAHUB_map!$A$2:$D$139,MATCH($C1487,TrustCAHUB_map!$A$2:$A$139,FALSE),3)</f>
        <v>West Midlands</v>
      </c>
      <c r="J1487" t="str">
        <f>INDEX(TrustCAHUB_map!$A$2:$D$139,MATCH($C1487,TrustCAHUB_map!$A$2:$A$139,FALSE),4)</f>
        <v>West Midlands</v>
      </c>
    </row>
    <row r="1488" spans="1:10" x14ac:dyDescent="0.3">
      <c r="A1488" t="str">
        <f t="shared" si="23"/>
        <v>'RJC2016Not assigned70+'</v>
      </c>
      <c r="B1488">
        <v>2016</v>
      </c>
      <c r="C1488" t="s">
        <v>223</v>
      </c>
      <c r="D1488" t="s">
        <v>477</v>
      </c>
      <c r="E1488" t="s">
        <v>628</v>
      </c>
      <c r="F1488">
        <v>1</v>
      </c>
      <c r="G1488">
        <v>0</v>
      </c>
      <c r="H1488" t="str">
        <f>INDEX(Bar_data!$A$3:$B$140,MATCH(C1488,Bar_data!$A$3:$A$140,FALSE),2)</f>
        <v>Trust061</v>
      </c>
      <c r="I1488" t="str">
        <f>INDEX(TrustCAHUB_map!$A$2:$D$139,MATCH($C1488,TrustCAHUB_map!$A$2:$A$139,FALSE),3)</f>
        <v>West Midlands</v>
      </c>
      <c r="J1488" t="str">
        <f>INDEX(TrustCAHUB_map!$A$2:$D$139,MATCH($C1488,TrustCAHUB_map!$A$2:$A$139,FALSE),4)</f>
        <v>West Midlands</v>
      </c>
    </row>
    <row r="1489" spans="1:10" x14ac:dyDescent="0.3">
      <c r="A1489" t="str">
        <f t="shared" si="23"/>
        <v>'RJC2016Curative70+'</v>
      </c>
      <c r="B1489">
        <v>2016</v>
      </c>
      <c r="C1489" t="s">
        <v>223</v>
      </c>
      <c r="D1489" t="s">
        <v>7</v>
      </c>
      <c r="E1489" t="s">
        <v>628</v>
      </c>
      <c r="F1489">
        <v>72</v>
      </c>
      <c r="G1489">
        <v>0</v>
      </c>
      <c r="H1489" t="str">
        <f>INDEX(Bar_data!$A$3:$B$140,MATCH(C1489,Bar_data!$A$3:$A$140,FALSE),2)</f>
        <v>Trust061</v>
      </c>
      <c r="I1489" t="str">
        <f>INDEX(TrustCAHUB_map!$A$2:$D$139,MATCH($C1489,TrustCAHUB_map!$A$2:$A$139,FALSE),3)</f>
        <v>West Midlands</v>
      </c>
      <c r="J1489" t="str">
        <f>INDEX(TrustCAHUB_map!$A$2:$D$139,MATCH($C1489,TrustCAHUB_map!$A$2:$A$139,FALSE),4)</f>
        <v>West Midlands</v>
      </c>
    </row>
    <row r="1490" spans="1:10" x14ac:dyDescent="0.3">
      <c r="A1490" t="str">
        <f t="shared" si="23"/>
        <v>'RJE2016Palliative18-49'</v>
      </c>
      <c r="B1490">
        <v>2016</v>
      </c>
      <c r="C1490" t="s">
        <v>224</v>
      </c>
      <c r="D1490" t="s">
        <v>8</v>
      </c>
      <c r="E1490" t="s">
        <v>153</v>
      </c>
      <c r="F1490">
        <v>76</v>
      </c>
      <c r="G1490">
        <v>2</v>
      </c>
      <c r="H1490" t="str">
        <f>INDEX(Bar_data!$A$3:$B$140,MATCH(C1490,Bar_data!$A$3:$A$140,FALSE),2)</f>
        <v>Trust062</v>
      </c>
      <c r="I1490" t="str">
        <f>INDEX(TrustCAHUB_map!$A$2:$D$139,MATCH($C1490,TrustCAHUB_map!$A$2:$A$139,FALSE),3)</f>
        <v>West Midlands</v>
      </c>
      <c r="J1490" t="str">
        <f>INDEX(TrustCAHUB_map!$A$2:$D$139,MATCH($C1490,TrustCAHUB_map!$A$2:$A$139,FALSE),4)</f>
        <v>West Midlands</v>
      </c>
    </row>
    <row r="1491" spans="1:10" x14ac:dyDescent="0.3">
      <c r="A1491" t="str">
        <f t="shared" si="23"/>
        <v>'RJE2016Curative18-49'</v>
      </c>
      <c r="B1491">
        <v>2016</v>
      </c>
      <c r="C1491" t="s">
        <v>224</v>
      </c>
      <c r="D1491" t="s">
        <v>7</v>
      </c>
      <c r="E1491" t="s">
        <v>153</v>
      </c>
      <c r="F1491">
        <v>152</v>
      </c>
      <c r="G1491">
        <v>0</v>
      </c>
      <c r="H1491" t="str">
        <f>INDEX(Bar_data!$A$3:$B$140,MATCH(C1491,Bar_data!$A$3:$A$140,FALSE),2)</f>
        <v>Trust062</v>
      </c>
      <c r="I1491" t="str">
        <f>INDEX(TrustCAHUB_map!$A$2:$D$139,MATCH($C1491,TrustCAHUB_map!$A$2:$A$139,FALSE),3)</f>
        <v>West Midlands</v>
      </c>
      <c r="J1491" t="str">
        <f>INDEX(TrustCAHUB_map!$A$2:$D$139,MATCH($C1491,TrustCAHUB_map!$A$2:$A$139,FALSE),4)</f>
        <v>West Midlands</v>
      </c>
    </row>
    <row r="1492" spans="1:10" x14ac:dyDescent="0.3">
      <c r="A1492" t="str">
        <f t="shared" si="23"/>
        <v>'RJE2016Palliative50-69'</v>
      </c>
      <c r="B1492">
        <v>2016</v>
      </c>
      <c r="C1492" t="s">
        <v>224</v>
      </c>
      <c r="D1492" t="s">
        <v>8</v>
      </c>
      <c r="E1492" t="s">
        <v>627</v>
      </c>
      <c r="F1492">
        <v>482</v>
      </c>
      <c r="G1492">
        <v>34</v>
      </c>
      <c r="H1492" t="str">
        <f>INDEX(Bar_data!$A$3:$B$140,MATCH(C1492,Bar_data!$A$3:$A$140,FALSE),2)</f>
        <v>Trust062</v>
      </c>
      <c r="I1492" t="str">
        <f>INDEX(TrustCAHUB_map!$A$2:$D$139,MATCH($C1492,TrustCAHUB_map!$A$2:$A$139,FALSE),3)</f>
        <v>West Midlands</v>
      </c>
      <c r="J1492" t="str">
        <f>INDEX(TrustCAHUB_map!$A$2:$D$139,MATCH($C1492,TrustCAHUB_map!$A$2:$A$139,FALSE),4)</f>
        <v>West Midlands</v>
      </c>
    </row>
    <row r="1493" spans="1:10" x14ac:dyDescent="0.3">
      <c r="A1493" t="str">
        <f t="shared" si="23"/>
        <v>'RJE2016Curative50-69'</v>
      </c>
      <c r="B1493">
        <v>2016</v>
      </c>
      <c r="C1493" t="s">
        <v>224</v>
      </c>
      <c r="D1493" t="s">
        <v>7</v>
      </c>
      <c r="E1493" t="s">
        <v>627</v>
      </c>
      <c r="F1493">
        <v>391</v>
      </c>
      <c r="G1493">
        <v>8</v>
      </c>
      <c r="H1493" t="str">
        <f>INDEX(Bar_data!$A$3:$B$140,MATCH(C1493,Bar_data!$A$3:$A$140,FALSE),2)</f>
        <v>Trust062</v>
      </c>
      <c r="I1493" t="str">
        <f>INDEX(TrustCAHUB_map!$A$2:$D$139,MATCH($C1493,TrustCAHUB_map!$A$2:$A$139,FALSE),3)</f>
        <v>West Midlands</v>
      </c>
      <c r="J1493" t="str">
        <f>INDEX(TrustCAHUB_map!$A$2:$D$139,MATCH($C1493,TrustCAHUB_map!$A$2:$A$139,FALSE),4)</f>
        <v>West Midlands</v>
      </c>
    </row>
    <row r="1494" spans="1:10" x14ac:dyDescent="0.3">
      <c r="A1494" t="str">
        <f t="shared" si="23"/>
        <v>'RJE2016Not assigned70+'</v>
      </c>
      <c r="B1494">
        <v>2016</v>
      </c>
      <c r="C1494" t="s">
        <v>224</v>
      </c>
      <c r="D1494" t="s">
        <v>477</v>
      </c>
      <c r="E1494" t="s">
        <v>628</v>
      </c>
      <c r="F1494">
        <v>1</v>
      </c>
      <c r="G1494">
        <v>0</v>
      </c>
      <c r="H1494" t="str">
        <f>INDEX(Bar_data!$A$3:$B$140,MATCH(C1494,Bar_data!$A$3:$A$140,FALSE),2)</f>
        <v>Trust062</v>
      </c>
      <c r="I1494" t="str">
        <f>INDEX(TrustCAHUB_map!$A$2:$D$139,MATCH($C1494,TrustCAHUB_map!$A$2:$A$139,FALSE),3)</f>
        <v>West Midlands</v>
      </c>
      <c r="J1494" t="str">
        <f>INDEX(TrustCAHUB_map!$A$2:$D$139,MATCH($C1494,TrustCAHUB_map!$A$2:$A$139,FALSE),4)</f>
        <v>West Midlands</v>
      </c>
    </row>
    <row r="1495" spans="1:10" x14ac:dyDescent="0.3">
      <c r="A1495" t="str">
        <f t="shared" si="23"/>
        <v>'RJE2016Curative70+'</v>
      </c>
      <c r="B1495">
        <v>2016</v>
      </c>
      <c r="C1495" t="s">
        <v>224</v>
      </c>
      <c r="D1495" t="s">
        <v>7</v>
      </c>
      <c r="E1495" t="s">
        <v>628</v>
      </c>
      <c r="F1495">
        <v>218</v>
      </c>
      <c r="G1495">
        <v>5</v>
      </c>
      <c r="H1495" t="str">
        <f>INDEX(Bar_data!$A$3:$B$140,MATCH(C1495,Bar_data!$A$3:$A$140,FALSE),2)</f>
        <v>Trust062</v>
      </c>
      <c r="I1495" t="str">
        <f>INDEX(TrustCAHUB_map!$A$2:$D$139,MATCH($C1495,TrustCAHUB_map!$A$2:$A$139,FALSE),3)</f>
        <v>West Midlands</v>
      </c>
      <c r="J1495" t="str">
        <f>INDEX(TrustCAHUB_map!$A$2:$D$139,MATCH($C1495,TrustCAHUB_map!$A$2:$A$139,FALSE),4)</f>
        <v>West Midlands</v>
      </c>
    </row>
    <row r="1496" spans="1:10" x14ac:dyDescent="0.3">
      <c r="A1496" t="str">
        <f t="shared" si="23"/>
        <v>'RJE2016Palliative70+'</v>
      </c>
      <c r="B1496">
        <v>2016</v>
      </c>
      <c r="C1496" t="s">
        <v>224</v>
      </c>
      <c r="D1496" t="s">
        <v>8</v>
      </c>
      <c r="E1496" t="s">
        <v>628</v>
      </c>
      <c r="F1496">
        <v>414</v>
      </c>
      <c r="G1496">
        <v>39</v>
      </c>
      <c r="H1496" t="str">
        <f>INDEX(Bar_data!$A$3:$B$140,MATCH(C1496,Bar_data!$A$3:$A$140,FALSE),2)</f>
        <v>Trust062</v>
      </c>
      <c r="I1496" t="str">
        <f>INDEX(TrustCAHUB_map!$A$2:$D$139,MATCH($C1496,TrustCAHUB_map!$A$2:$A$139,FALSE),3)</f>
        <v>West Midlands</v>
      </c>
      <c r="J1496" t="str">
        <f>INDEX(TrustCAHUB_map!$A$2:$D$139,MATCH($C1496,TrustCAHUB_map!$A$2:$A$139,FALSE),4)</f>
        <v>West Midlands</v>
      </c>
    </row>
    <row r="1497" spans="1:10" x14ac:dyDescent="0.3">
      <c r="A1497" t="str">
        <f t="shared" si="23"/>
        <v>'RJL2016Curative18-49'</v>
      </c>
      <c r="B1497">
        <v>2016</v>
      </c>
      <c r="C1497" t="s">
        <v>225</v>
      </c>
      <c r="D1497" t="s">
        <v>7</v>
      </c>
      <c r="E1497" t="s">
        <v>153</v>
      </c>
      <c r="F1497">
        <v>15</v>
      </c>
      <c r="G1497">
        <v>0</v>
      </c>
      <c r="H1497" t="str">
        <f>INDEX(Bar_data!$A$3:$B$140,MATCH(C1497,Bar_data!$A$3:$A$140,FALSE),2)</f>
        <v>Trust064</v>
      </c>
      <c r="I1497" t="str">
        <f>INDEX(TrustCAHUB_map!$A$2:$D$139,MATCH($C1497,TrustCAHUB_map!$A$2:$A$139,FALSE),3)</f>
        <v>Humber, Coast and Vale</v>
      </c>
      <c r="J1497" t="str">
        <f>INDEX(TrustCAHUB_map!$A$2:$D$139,MATCH($C1497,TrustCAHUB_map!$A$2:$A$139,FALSE),4)</f>
        <v>Yorkshire and Humber</v>
      </c>
    </row>
    <row r="1498" spans="1:10" x14ac:dyDescent="0.3">
      <c r="A1498" t="str">
        <f t="shared" si="23"/>
        <v>'RJL2016Palliative18-49'</v>
      </c>
      <c r="B1498">
        <v>2016</v>
      </c>
      <c r="C1498" t="s">
        <v>225</v>
      </c>
      <c r="D1498" t="s">
        <v>8</v>
      </c>
      <c r="E1498" t="s">
        <v>153</v>
      </c>
      <c r="F1498">
        <v>3</v>
      </c>
      <c r="G1498">
        <v>0</v>
      </c>
      <c r="H1498" t="str">
        <f>INDEX(Bar_data!$A$3:$B$140,MATCH(C1498,Bar_data!$A$3:$A$140,FALSE),2)</f>
        <v>Trust064</v>
      </c>
      <c r="I1498" t="str">
        <f>INDEX(TrustCAHUB_map!$A$2:$D$139,MATCH($C1498,TrustCAHUB_map!$A$2:$A$139,FALSE),3)</f>
        <v>Humber, Coast and Vale</v>
      </c>
      <c r="J1498" t="str">
        <f>INDEX(TrustCAHUB_map!$A$2:$D$139,MATCH($C1498,TrustCAHUB_map!$A$2:$A$139,FALSE),4)</f>
        <v>Yorkshire and Humber</v>
      </c>
    </row>
    <row r="1499" spans="1:10" x14ac:dyDescent="0.3">
      <c r="A1499" t="str">
        <f t="shared" si="23"/>
        <v>'RJL2016Not assigned50-69'</v>
      </c>
      <c r="B1499">
        <v>2016</v>
      </c>
      <c r="C1499" t="s">
        <v>225</v>
      </c>
      <c r="D1499" t="s">
        <v>477</v>
      </c>
      <c r="E1499" t="s">
        <v>627</v>
      </c>
      <c r="F1499">
        <v>3</v>
      </c>
      <c r="G1499">
        <v>0</v>
      </c>
      <c r="H1499" t="str">
        <f>INDEX(Bar_data!$A$3:$B$140,MATCH(C1499,Bar_data!$A$3:$A$140,FALSE),2)</f>
        <v>Trust064</v>
      </c>
      <c r="I1499" t="str">
        <f>INDEX(TrustCAHUB_map!$A$2:$D$139,MATCH($C1499,TrustCAHUB_map!$A$2:$A$139,FALSE),3)</f>
        <v>Humber, Coast and Vale</v>
      </c>
      <c r="J1499" t="str">
        <f>INDEX(TrustCAHUB_map!$A$2:$D$139,MATCH($C1499,TrustCAHUB_map!$A$2:$A$139,FALSE),4)</f>
        <v>Yorkshire and Humber</v>
      </c>
    </row>
    <row r="1500" spans="1:10" x14ac:dyDescent="0.3">
      <c r="A1500" t="str">
        <f t="shared" si="23"/>
        <v>'RJL2016Curative50-69'</v>
      </c>
      <c r="B1500">
        <v>2016</v>
      </c>
      <c r="C1500" t="s">
        <v>225</v>
      </c>
      <c r="D1500" t="s">
        <v>7</v>
      </c>
      <c r="E1500" t="s">
        <v>627</v>
      </c>
      <c r="F1500">
        <v>53</v>
      </c>
      <c r="G1500">
        <v>0</v>
      </c>
      <c r="H1500" t="str">
        <f>INDEX(Bar_data!$A$3:$B$140,MATCH(C1500,Bar_data!$A$3:$A$140,FALSE),2)</f>
        <v>Trust064</v>
      </c>
      <c r="I1500" t="str">
        <f>INDEX(TrustCAHUB_map!$A$2:$D$139,MATCH($C1500,TrustCAHUB_map!$A$2:$A$139,FALSE),3)</f>
        <v>Humber, Coast and Vale</v>
      </c>
      <c r="J1500" t="str">
        <f>INDEX(TrustCAHUB_map!$A$2:$D$139,MATCH($C1500,TrustCAHUB_map!$A$2:$A$139,FALSE),4)</f>
        <v>Yorkshire and Humber</v>
      </c>
    </row>
    <row r="1501" spans="1:10" x14ac:dyDescent="0.3">
      <c r="A1501" t="str">
        <f t="shared" si="23"/>
        <v>'RJL2016Palliative50-69'</v>
      </c>
      <c r="B1501">
        <v>2016</v>
      </c>
      <c r="C1501" t="s">
        <v>225</v>
      </c>
      <c r="D1501" t="s">
        <v>8</v>
      </c>
      <c r="E1501" t="s">
        <v>627</v>
      </c>
      <c r="F1501">
        <v>59</v>
      </c>
      <c r="G1501">
        <v>4</v>
      </c>
      <c r="H1501" t="str">
        <f>INDEX(Bar_data!$A$3:$B$140,MATCH(C1501,Bar_data!$A$3:$A$140,FALSE),2)</f>
        <v>Trust064</v>
      </c>
      <c r="I1501" t="str">
        <f>INDEX(TrustCAHUB_map!$A$2:$D$139,MATCH($C1501,TrustCAHUB_map!$A$2:$A$139,FALSE),3)</f>
        <v>Humber, Coast and Vale</v>
      </c>
      <c r="J1501" t="str">
        <f>INDEX(TrustCAHUB_map!$A$2:$D$139,MATCH($C1501,TrustCAHUB_map!$A$2:$A$139,FALSE),4)</f>
        <v>Yorkshire and Humber</v>
      </c>
    </row>
    <row r="1502" spans="1:10" x14ac:dyDescent="0.3">
      <c r="A1502" t="str">
        <f t="shared" si="23"/>
        <v>'RJL2016Curative70+'</v>
      </c>
      <c r="B1502">
        <v>2016</v>
      </c>
      <c r="C1502" t="s">
        <v>225</v>
      </c>
      <c r="D1502" t="s">
        <v>7</v>
      </c>
      <c r="E1502" t="s">
        <v>628</v>
      </c>
      <c r="F1502">
        <v>51</v>
      </c>
      <c r="G1502">
        <v>1</v>
      </c>
      <c r="H1502" t="str">
        <f>INDEX(Bar_data!$A$3:$B$140,MATCH(C1502,Bar_data!$A$3:$A$140,FALSE),2)</f>
        <v>Trust064</v>
      </c>
      <c r="I1502" t="str">
        <f>INDEX(TrustCAHUB_map!$A$2:$D$139,MATCH($C1502,TrustCAHUB_map!$A$2:$A$139,FALSE),3)</f>
        <v>Humber, Coast and Vale</v>
      </c>
      <c r="J1502" t="str">
        <f>INDEX(TrustCAHUB_map!$A$2:$D$139,MATCH($C1502,TrustCAHUB_map!$A$2:$A$139,FALSE),4)</f>
        <v>Yorkshire and Humber</v>
      </c>
    </row>
    <row r="1503" spans="1:10" x14ac:dyDescent="0.3">
      <c r="A1503" t="str">
        <f t="shared" si="23"/>
        <v>'RJL2016Palliative70+'</v>
      </c>
      <c r="B1503">
        <v>2016</v>
      </c>
      <c r="C1503" t="s">
        <v>225</v>
      </c>
      <c r="D1503" t="s">
        <v>8</v>
      </c>
      <c r="E1503" t="s">
        <v>628</v>
      </c>
      <c r="F1503">
        <v>59</v>
      </c>
      <c r="G1503">
        <v>3</v>
      </c>
      <c r="H1503" t="str">
        <f>INDEX(Bar_data!$A$3:$B$140,MATCH(C1503,Bar_data!$A$3:$A$140,FALSE),2)</f>
        <v>Trust064</v>
      </c>
      <c r="I1503" t="str">
        <f>INDEX(TrustCAHUB_map!$A$2:$D$139,MATCH($C1503,TrustCAHUB_map!$A$2:$A$139,FALSE),3)</f>
        <v>Humber, Coast and Vale</v>
      </c>
      <c r="J1503" t="str">
        <f>INDEX(TrustCAHUB_map!$A$2:$D$139,MATCH($C1503,TrustCAHUB_map!$A$2:$A$139,FALSE),4)</f>
        <v>Yorkshire and Humber</v>
      </c>
    </row>
    <row r="1504" spans="1:10" x14ac:dyDescent="0.3">
      <c r="A1504" t="str">
        <f t="shared" si="23"/>
        <v>'RJL2016Not assigned70+'</v>
      </c>
      <c r="B1504">
        <v>2016</v>
      </c>
      <c r="C1504" t="s">
        <v>225</v>
      </c>
      <c r="D1504" t="s">
        <v>477</v>
      </c>
      <c r="E1504" t="s">
        <v>628</v>
      </c>
      <c r="F1504">
        <v>1</v>
      </c>
      <c r="G1504">
        <v>0</v>
      </c>
      <c r="H1504" t="str">
        <f>INDEX(Bar_data!$A$3:$B$140,MATCH(C1504,Bar_data!$A$3:$A$140,FALSE),2)</f>
        <v>Trust064</v>
      </c>
      <c r="I1504" t="str">
        <f>INDEX(TrustCAHUB_map!$A$2:$D$139,MATCH($C1504,TrustCAHUB_map!$A$2:$A$139,FALSE),3)</f>
        <v>Humber, Coast and Vale</v>
      </c>
      <c r="J1504" t="str">
        <f>INDEX(TrustCAHUB_map!$A$2:$D$139,MATCH($C1504,TrustCAHUB_map!$A$2:$A$139,FALSE),4)</f>
        <v>Yorkshire and Humber</v>
      </c>
    </row>
    <row r="1505" spans="1:10" x14ac:dyDescent="0.3">
      <c r="A1505" t="str">
        <f t="shared" si="23"/>
        <v>'RJN2016Curative18-49'</v>
      </c>
      <c r="B1505">
        <v>2016</v>
      </c>
      <c r="C1505" t="s">
        <v>226</v>
      </c>
      <c r="D1505" t="s">
        <v>7</v>
      </c>
      <c r="E1505" t="s">
        <v>153</v>
      </c>
      <c r="F1505">
        <v>3</v>
      </c>
      <c r="G1505">
        <v>0</v>
      </c>
      <c r="H1505" t="str">
        <f>INDEX(Bar_data!$A$3:$B$140,MATCH(C1505,Bar_data!$A$3:$A$140,FALSE),2)</f>
        <v>Trust065</v>
      </c>
      <c r="I1505" t="str">
        <f>INDEX(TrustCAHUB_map!$A$2:$D$139,MATCH($C1505,TrustCAHUB_map!$A$2:$A$139,FALSE),3)</f>
        <v>Cheshire and Merseyside</v>
      </c>
      <c r="J1505" t="str">
        <f>INDEX(TrustCAHUB_map!$A$2:$D$139,MATCH($C1505,TrustCAHUB_map!$A$2:$A$139,FALSE),4)</f>
        <v>North West</v>
      </c>
    </row>
    <row r="1506" spans="1:10" x14ac:dyDescent="0.3">
      <c r="A1506" t="str">
        <f t="shared" si="23"/>
        <v>'RJN2016Palliative50-69'</v>
      </c>
      <c r="B1506">
        <v>2016</v>
      </c>
      <c r="C1506" t="s">
        <v>226</v>
      </c>
      <c r="D1506" t="s">
        <v>8</v>
      </c>
      <c r="E1506" t="s">
        <v>627</v>
      </c>
      <c r="F1506">
        <v>7</v>
      </c>
      <c r="G1506">
        <v>1</v>
      </c>
      <c r="H1506" t="str">
        <f>INDEX(Bar_data!$A$3:$B$140,MATCH(C1506,Bar_data!$A$3:$A$140,FALSE),2)</f>
        <v>Trust065</v>
      </c>
      <c r="I1506" t="str">
        <f>INDEX(TrustCAHUB_map!$A$2:$D$139,MATCH($C1506,TrustCAHUB_map!$A$2:$A$139,FALSE),3)</f>
        <v>Cheshire and Merseyside</v>
      </c>
      <c r="J1506" t="str">
        <f>INDEX(TrustCAHUB_map!$A$2:$D$139,MATCH($C1506,TrustCAHUB_map!$A$2:$A$139,FALSE),4)</f>
        <v>North West</v>
      </c>
    </row>
    <row r="1507" spans="1:10" x14ac:dyDescent="0.3">
      <c r="A1507" t="str">
        <f t="shared" si="23"/>
        <v>'RJN2016Not assigned50-69'</v>
      </c>
      <c r="B1507">
        <v>2016</v>
      </c>
      <c r="C1507" t="s">
        <v>226</v>
      </c>
      <c r="D1507" t="s">
        <v>477</v>
      </c>
      <c r="E1507" t="s">
        <v>627</v>
      </c>
      <c r="F1507">
        <v>1</v>
      </c>
      <c r="G1507">
        <v>0</v>
      </c>
      <c r="H1507" t="str">
        <f>INDEX(Bar_data!$A$3:$B$140,MATCH(C1507,Bar_data!$A$3:$A$140,FALSE),2)</f>
        <v>Trust065</v>
      </c>
      <c r="I1507" t="str">
        <f>INDEX(TrustCAHUB_map!$A$2:$D$139,MATCH($C1507,TrustCAHUB_map!$A$2:$A$139,FALSE),3)</f>
        <v>Cheshire and Merseyside</v>
      </c>
      <c r="J1507" t="str">
        <f>INDEX(TrustCAHUB_map!$A$2:$D$139,MATCH($C1507,TrustCAHUB_map!$A$2:$A$139,FALSE),4)</f>
        <v>North West</v>
      </c>
    </row>
    <row r="1508" spans="1:10" x14ac:dyDescent="0.3">
      <c r="A1508" t="str">
        <f t="shared" si="23"/>
        <v>'RJN2016Curative50-69'</v>
      </c>
      <c r="B1508">
        <v>2016</v>
      </c>
      <c r="C1508" t="s">
        <v>226</v>
      </c>
      <c r="D1508" t="s">
        <v>7</v>
      </c>
      <c r="E1508" t="s">
        <v>627</v>
      </c>
      <c r="F1508">
        <v>6</v>
      </c>
      <c r="G1508">
        <v>0</v>
      </c>
      <c r="H1508" t="str">
        <f>INDEX(Bar_data!$A$3:$B$140,MATCH(C1508,Bar_data!$A$3:$A$140,FALSE),2)</f>
        <v>Trust065</v>
      </c>
      <c r="I1508" t="str">
        <f>INDEX(TrustCAHUB_map!$A$2:$D$139,MATCH($C1508,TrustCAHUB_map!$A$2:$A$139,FALSE),3)</f>
        <v>Cheshire and Merseyside</v>
      </c>
      <c r="J1508" t="str">
        <f>INDEX(TrustCAHUB_map!$A$2:$D$139,MATCH($C1508,TrustCAHUB_map!$A$2:$A$139,FALSE),4)</f>
        <v>North West</v>
      </c>
    </row>
    <row r="1509" spans="1:10" x14ac:dyDescent="0.3">
      <c r="A1509" t="str">
        <f t="shared" si="23"/>
        <v>'RJN2016Palliative70+'</v>
      </c>
      <c r="B1509">
        <v>2016</v>
      </c>
      <c r="C1509" t="s">
        <v>226</v>
      </c>
      <c r="D1509" t="s">
        <v>8</v>
      </c>
      <c r="E1509" t="s">
        <v>628</v>
      </c>
      <c r="F1509">
        <v>13</v>
      </c>
      <c r="G1509">
        <v>0</v>
      </c>
      <c r="H1509" t="str">
        <f>INDEX(Bar_data!$A$3:$B$140,MATCH(C1509,Bar_data!$A$3:$A$140,FALSE),2)</f>
        <v>Trust065</v>
      </c>
      <c r="I1509" t="str">
        <f>INDEX(TrustCAHUB_map!$A$2:$D$139,MATCH($C1509,TrustCAHUB_map!$A$2:$A$139,FALSE),3)</f>
        <v>Cheshire and Merseyside</v>
      </c>
      <c r="J1509" t="str">
        <f>INDEX(TrustCAHUB_map!$A$2:$D$139,MATCH($C1509,TrustCAHUB_map!$A$2:$A$139,FALSE),4)</f>
        <v>North West</v>
      </c>
    </row>
    <row r="1510" spans="1:10" x14ac:dyDescent="0.3">
      <c r="A1510" t="str">
        <f t="shared" si="23"/>
        <v>'RJN2016Curative70+'</v>
      </c>
      <c r="B1510">
        <v>2016</v>
      </c>
      <c r="C1510" t="s">
        <v>226</v>
      </c>
      <c r="D1510" t="s">
        <v>7</v>
      </c>
      <c r="E1510" t="s">
        <v>628</v>
      </c>
      <c r="F1510">
        <v>22</v>
      </c>
      <c r="G1510">
        <v>1</v>
      </c>
      <c r="H1510" t="str">
        <f>INDEX(Bar_data!$A$3:$B$140,MATCH(C1510,Bar_data!$A$3:$A$140,FALSE),2)</f>
        <v>Trust065</v>
      </c>
      <c r="I1510" t="str">
        <f>INDEX(TrustCAHUB_map!$A$2:$D$139,MATCH($C1510,TrustCAHUB_map!$A$2:$A$139,FALSE),3)</f>
        <v>Cheshire and Merseyside</v>
      </c>
      <c r="J1510" t="str">
        <f>INDEX(TrustCAHUB_map!$A$2:$D$139,MATCH($C1510,TrustCAHUB_map!$A$2:$A$139,FALSE),4)</f>
        <v>North West</v>
      </c>
    </row>
    <row r="1511" spans="1:10" x14ac:dyDescent="0.3">
      <c r="A1511" t="str">
        <f t="shared" si="23"/>
        <v>'RJR2016Curative18-49'</v>
      </c>
      <c r="B1511">
        <v>2016</v>
      </c>
      <c r="C1511" t="s">
        <v>227</v>
      </c>
      <c r="D1511" t="s">
        <v>7</v>
      </c>
      <c r="E1511" t="s">
        <v>153</v>
      </c>
      <c r="F1511">
        <v>10</v>
      </c>
      <c r="G1511">
        <v>0</v>
      </c>
      <c r="H1511" t="str">
        <f>INDEX(Bar_data!$A$3:$B$140,MATCH(C1511,Bar_data!$A$3:$A$140,FALSE),2)</f>
        <v>Trust066</v>
      </c>
      <c r="I1511" t="str">
        <f>INDEX(TrustCAHUB_map!$A$2:$D$139,MATCH($C1511,TrustCAHUB_map!$A$2:$A$139,FALSE),3)</f>
        <v>Cheshire and Merseyside</v>
      </c>
      <c r="J1511" t="str">
        <f>INDEX(TrustCAHUB_map!$A$2:$D$139,MATCH($C1511,TrustCAHUB_map!$A$2:$A$139,FALSE),4)</f>
        <v>North West</v>
      </c>
    </row>
    <row r="1512" spans="1:10" x14ac:dyDescent="0.3">
      <c r="A1512" t="str">
        <f t="shared" si="23"/>
        <v>'RJR2016Palliative18-49'</v>
      </c>
      <c r="B1512">
        <v>2016</v>
      </c>
      <c r="C1512" t="s">
        <v>227</v>
      </c>
      <c r="D1512" t="s">
        <v>8</v>
      </c>
      <c r="E1512" t="s">
        <v>153</v>
      </c>
      <c r="F1512">
        <v>2</v>
      </c>
      <c r="G1512">
        <v>0</v>
      </c>
      <c r="H1512" t="str">
        <f>INDEX(Bar_data!$A$3:$B$140,MATCH(C1512,Bar_data!$A$3:$A$140,FALSE),2)</f>
        <v>Trust066</v>
      </c>
      <c r="I1512" t="str">
        <f>INDEX(TrustCAHUB_map!$A$2:$D$139,MATCH($C1512,TrustCAHUB_map!$A$2:$A$139,FALSE),3)</f>
        <v>Cheshire and Merseyside</v>
      </c>
      <c r="J1512" t="str">
        <f>INDEX(TrustCAHUB_map!$A$2:$D$139,MATCH($C1512,TrustCAHUB_map!$A$2:$A$139,FALSE),4)</f>
        <v>North West</v>
      </c>
    </row>
    <row r="1513" spans="1:10" x14ac:dyDescent="0.3">
      <c r="A1513" t="str">
        <f t="shared" si="23"/>
        <v>'RJR2016Palliative50-69'</v>
      </c>
      <c r="B1513">
        <v>2016</v>
      </c>
      <c r="C1513" t="s">
        <v>227</v>
      </c>
      <c r="D1513" t="s">
        <v>8</v>
      </c>
      <c r="E1513" t="s">
        <v>627</v>
      </c>
      <c r="F1513">
        <v>16</v>
      </c>
      <c r="G1513">
        <v>0</v>
      </c>
      <c r="H1513" t="str">
        <f>INDEX(Bar_data!$A$3:$B$140,MATCH(C1513,Bar_data!$A$3:$A$140,FALSE),2)</f>
        <v>Trust066</v>
      </c>
      <c r="I1513" t="str">
        <f>INDEX(TrustCAHUB_map!$A$2:$D$139,MATCH($C1513,TrustCAHUB_map!$A$2:$A$139,FALSE),3)</f>
        <v>Cheshire and Merseyside</v>
      </c>
      <c r="J1513" t="str">
        <f>INDEX(TrustCAHUB_map!$A$2:$D$139,MATCH($C1513,TrustCAHUB_map!$A$2:$A$139,FALSE),4)</f>
        <v>North West</v>
      </c>
    </row>
    <row r="1514" spans="1:10" x14ac:dyDescent="0.3">
      <c r="A1514" t="str">
        <f t="shared" si="23"/>
        <v>'RJR2016Curative50-69'</v>
      </c>
      <c r="B1514">
        <v>2016</v>
      </c>
      <c r="C1514" t="s">
        <v>227</v>
      </c>
      <c r="D1514" t="s">
        <v>7</v>
      </c>
      <c r="E1514" t="s">
        <v>627</v>
      </c>
      <c r="F1514">
        <v>20</v>
      </c>
      <c r="G1514">
        <v>1</v>
      </c>
      <c r="H1514" t="str">
        <f>INDEX(Bar_data!$A$3:$B$140,MATCH(C1514,Bar_data!$A$3:$A$140,FALSE),2)</f>
        <v>Trust066</v>
      </c>
      <c r="I1514" t="str">
        <f>INDEX(TrustCAHUB_map!$A$2:$D$139,MATCH($C1514,TrustCAHUB_map!$A$2:$A$139,FALSE),3)</f>
        <v>Cheshire and Merseyside</v>
      </c>
      <c r="J1514" t="str">
        <f>INDEX(TrustCAHUB_map!$A$2:$D$139,MATCH($C1514,TrustCAHUB_map!$A$2:$A$139,FALSE),4)</f>
        <v>North West</v>
      </c>
    </row>
    <row r="1515" spans="1:10" x14ac:dyDescent="0.3">
      <c r="A1515" t="str">
        <f t="shared" si="23"/>
        <v>'RJR2016Not assigned50-69'</v>
      </c>
      <c r="B1515">
        <v>2016</v>
      </c>
      <c r="C1515" t="s">
        <v>227</v>
      </c>
      <c r="D1515" t="s">
        <v>477</v>
      </c>
      <c r="E1515" t="s">
        <v>627</v>
      </c>
      <c r="F1515">
        <v>10</v>
      </c>
      <c r="G1515">
        <v>0</v>
      </c>
      <c r="H1515" t="str">
        <f>INDEX(Bar_data!$A$3:$B$140,MATCH(C1515,Bar_data!$A$3:$A$140,FALSE),2)</f>
        <v>Trust066</v>
      </c>
      <c r="I1515" t="str">
        <f>INDEX(TrustCAHUB_map!$A$2:$D$139,MATCH($C1515,TrustCAHUB_map!$A$2:$A$139,FALSE),3)</f>
        <v>Cheshire and Merseyside</v>
      </c>
      <c r="J1515" t="str">
        <f>INDEX(TrustCAHUB_map!$A$2:$D$139,MATCH($C1515,TrustCAHUB_map!$A$2:$A$139,FALSE),4)</f>
        <v>North West</v>
      </c>
    </row>
    <row r="1516" spans="1:10" x14ac:dyDescent="0.3">
      <c r="A1516" t="str">
        <f t="shared" si="23"/>
        <v>'RJR2016Not assigned70+'</v>
      </c>
      <c r="B1516">
        <v>2016</v>
      </c>
      <c r="C1516" t="s">
        <v>227</v>
      </c>
      <c r="D1516" t="s">
        <v>477</v>
      </c>
      <c r="E1516" t="s">
        <v>628</v>
      </c>
      <c r="F1516">
        <v>5</v>
      </c>
      <c r="G1516">
        <v>0</v>
      </c>
      <c r="H1516" t="str">
        <f>INDEX(Bar_data!$A$3:$B$140,MATCH(C1516,Bar_data!$A$3:$A$140,FALSE),2)</f>
        <v>Trust066</v>
      </c>
      <c r="I1516" t="str">
        <f>INDEX(TrustCAHUB_map!$A$2:$D$139,MATCH($C1516,TrustCAHUB_map!$A$2:$A$139,FALSE),3)</f>
        <v>Cheshire and Merseyside</v>
      </c>
      <c r="J1516" t="str">
        <f>INDEX(TrustCAHUB_map!$A$2:$D$139,MATCH($C1516,TrustCAHUB_map!$A$2:$A$139,FALSE),4)</f>
        <v>North West</v>
      </c>
    </row>
    <row r="1517" spans="1:10" x14ac:dyDescent="0.3">
      <c r="A1517" t="str">
        <f t="shared" si="23"/>
        <v>'RJR2016Palliative70+'</v>
      </c>
      <c r="B1517">
        <v>2016</v>
      </c>
      <c r="C1517" t="s">
        <v>227</v>
      </c>
      <c r="D1517" t="s">
        <v>8</v>
      </c>
      <c r="E1517" t="s">
        <v>628</v>
      </c>
      <c r="F1517">
        <v>36</v>
      </c>
      <c r="G1517">
        <v>2</v>
      </c>
      <c r="H1517" t="str">
        <f>INDEX(Bar_data!$A$3:$B$140,MATCH(C1517,Bar_data!$A$3:$A$140,FALSE),2)</f>
        <v>Trust066</v>
      </c>
      <c r="I1517" t="str">
        <f>INDEX(TrustCAHUB_map!$A$2:$D$139,MATCH($C1517,TrustCAHUB_map!$A$2:$A$139,FALSE),3)</f>
        <v>Cheshire and Merseyside</v>
      </c>
      <c r="J1517" t="str">
        <f>INDEX(TrustCAHUB_map!$A$2:$D$139,MATCH($C1517,TrustCAHUB_map!$A$2:$A$139,FALSE),4)</f>
        <v>North West</v>
      </c>
    </row>
    <row r="1518" spans="1:10" x14ac:dyDescent="0.3">
      <c r="A1518" t="str">
        <f t="shared" si="23"/>
        <v>'RJR2016Curative70+'</v>
      </c>
      <c r="B1518">
        <v>2016</v>
      </c>
      <c r="C1518" t="s">
        <v>227</v>
      </c>
      <c r="D1518" t="s">
        <v>7</v>
      </c>
      <c r="E1518" t="s">
        <v>628</v>
      </c>
      <c r="F1518">
        <v>15</v>
      </c>
      <c r="G1518">
        <v>1</v>
      </c>
      <c r="H1518" t="str">
        <f>INDEX(Bar_data!$A$3:$B$140,MATCH(C1518,Bar_data!$A$3:$A$140,FALSE),2)</f>
        <v>Trust066</v>
      </c>
      <c r="I1518" t="str">
        <f>INDEX(TrustCAHUB_map!$A$2:$D$139,MATCH($C1518,TrustCAHUB_map!$A$2:$A$139,FALSE),3)</f>
        <v>Cheshire and Merseyside</v>
      </c>
      <c r="J1518" t="str">
        <f>INDEX(TrustCAHUB_map!$A$2:$D$139,MATCH($C1518,TrustCAHUB_map!$A$2:$A$139,FALSE),4)</f>
        <v>North West</v>
      </c>
    </row>
    <row r="1519" spans="1:10" x14ac:dyDescent="0.3">
      <c r="A1519" t="str">
        <f t="shared" si="23"/>
        <v>'RJZ2016Palliative18-49'</v>
      </c>
      <c r="B1519">
        <v>2016</v>
      </c>
      <c r="C1519" t="s">
        <v>228</v>
      </c>
      <c r="D1519" t="s">
        <v>8</v>
      </c>
      <c r="E1519" t="s">
        <v>153</v>
      </c>
      <c r="F1519">
        <v>29</v>
      </c>
      <c r="G1519">
        <v>9</v>
      </c>
      <c r="H1519" t="str">
        <f>INDEX(Bar_data!$A$3:$B$140,MATCH(C1519,Bar_data!$A$3:$A$140,FALSE),2)</f>
        <v>Trust067</v>
      </c>
      <c r="I1519" t="str">
        <f>INDEX(TrustCAHUB_map!$A$2:$D$139,MATCH($C1519,TrustCAHUB_map!$A$2:$A$139,FALSE),3)</f>
        <v>South East London</v>
      </c>
      <c r="J1519" t="str">
        <f>INDEX(TrustCAHUB_map!$A$2:$D$139,MATCH($C1519,TrustCAHUB_map!$A$2:$A$139,FALSE),4)</f>
        <v>London</v>
      </c>
    </row>
    <row r="1520" spans="1:10" x14ac:dyDescent="0.3">
      <c r="A1520" t="str">
        <f t="shared" si="23"/>
        <v>'RJZ2016Not assigned18-49'</v>
      </c>
      <c r="B1520">
        <v>2016</v>
      </c>
      <c r="C1520" t="s">
        <v>228</v>
      </c>
      <c r="D1520" t="s">
        <v>477</v>
      </c>
      <c r="E1520" t="s">
        <v>153</v>
      </c>
      <c r="F1520">
        <v>13</v>
      </c>
      <c r="G1520">
        <v>1</v>
      </c>
      <c r="H1520" t="str">
        <f>INDEX(Bar_data!$A$3:$B$140,MATCH(C1520,Bar_data!$A$3:$A$140,FALSE),2)</f>
        <v>Trust067</v>
      </c>
      <c r="I1520" t="str">
        <f>INDEX(TrustCAHUB_map!$A$2:$D$139,MATCH($C1520,TrustCAHUB_map!$A$2:$A$139,FALSE),3)</f>
        <v>South East London</v>
      </c>
      <c r="J1520" t="str">
        <f>INDEX(TrustCAHUB_map!$A$2:$D$139,MATCH($C1520,TrustCAHUB_map!$A$2:$A$139,FALSE),4)</f>
        <v>London</v>
      </c>
    </row>
    <row r="1521" spans="1:10" x14ac:dyDescent="0.3">
      <c r="A1521" t="str">
        <f t="shared" si="23"/>
        <v>'RJZ2016Curative18-49'</v>
      </c>
      <c r="B1521">
        <v>2016</v>
      </c>
      <c r="C1521" t="s">
        <v>228</v>
      </c>
      <c r="D1521" t="s">
        <v>7</v>
      </c>
      <c r="E1521" t="s">
        <v>153</v>
      </c>
      <c r="F1521">
        <v>92</v>
      </c>
      <c r="G1521">
        <v>0</v>
      </c>
      <c r="H1521" t="str">
        <f>INDEX(Bar_data!$A$3:$B$140,MATCH(C1521,Bar_data!$A$3:$A$140,FALSE),2)</f>
        <v>Trust067</v>
      </c>
      <c r="I1521" t="str">
        <f>INDEX(TrustCAHUB_map!$A$2:$D$139,MATCH($C1521,TrustCAHUB_map!$A$2:$A$139,FALSE),3)</f>
        <v>South East London</v>
      </c>
      <c r="J1521" t="str">
        <f>INDEX(TrustCAHUB_map!$A$2:$D$139,MATCH($C1521,TrustCAHUB_map!$A$2:$A$139,FALSE),4)</f>
        <v>London</v>
      </c>
    </row>
    <row r="1522" spans="1:10" x14ac:dyDescent="0.3">
      <c r="A1522" t="str">
        <f t="shared" si="23"/>
        <v>'RJZ2016Palliative50-69'</v>
      </c>
      <c r="B1522">
        <v>2016</v>
      </c>
      <c r="C1522" t="s">
        <v>228</v>
      </c>
      <c r="D1522" t="s">
        <v>8</v>
      </c>
      <c r="E1522" t="s">
        <v>627</v>
      </c>
      <c r="F1522">
        <v>58</v>
      </c>
      <c r="G1522">
        <v>8</v>
      </c>
      <c r="H1522" t="str">
        <f>INDEX(Bar_data!$A$3:$B$140,MATCH(C1522,Bar_data!$A$3:$A$140,FALSE),2)</f>
        <v>Trust067</v>
      </c>
      <c r="I1522" t="str">
        <f>INDEX(TrustCAHUB_map!$A$2:$D$139,MATCH($C1522,TrustCAHUB_map!$A$2:$A$139,FALSE),3)</f>
        <v>South East London</v>
      </c>
      <c r="J1522" t="str">
        <f>INDEX(TrustCAHUB_map!$A$2:$D$139,MATCH($C1522,TrustCAHUB_map!$A$2:$A$139,FALSE),4)</f>
        <v>London</v>
      </c>
    </row>
    <row r="1523" spans="1:10" x14ac:dyDescent="0.3">
      <c r="A1523" t="str">
        <f t="shared" si="23"/>
        <v>'RJZ2016Not assigned50-69'</v>
      </c>
      <c r="B1523">
        <v>2016</v>
      </c>
      <c r="C1523" t="s">
        <v>228</v>
      </c>
      <c r="D1523" t="s">
        <v>477</v>
      </c>
      <c r="E1523" t="s">
        <v>627</v>
      </c>
      <c r="F1523">
        <v>38</v>
      </c>
      <c r="G1523">
        <v>4</v>
      </c>
      <c r="H1523" t="str">
        <f>INDEX(Bar_data!$A$3:$B$140,MATCH(C1523,Bar_data!$A$3:$A$140,FALSE),2)</f>
        <v>Trust067</v>
      </c>
      <c r="I1523" t="str">
        <f>INDEX(TrustCAHUB_map!$A$2:$D$139,MATCH($C1523,TrustCAHUB_map!$A$2:$A$139,FALSE),3)</f>
        <v>South East London</v>
      </c>
      <c r="J1523" t="str">
        <f>INDEX(TrustCAHUB_map!$A$2:$D$139,MATCH($C1523,TrustCAHUB_map!$A$2:$A$139,FALSE),4)</f>
        <v>London</v>
      </c>
    </row>
    <row r="1524" spans="1:10" x14ac:dyDescent="0.3">
      <c r="A1524" t="str">
        <f t="shared" si="23"/>
        <v>'RJZ2016Curative50-69'</v>
      </c>
      <c r="B1524">
        <v>2016</v>
      </c>
      <c r="C1524" t="s">
        <v>228</v>
      </c>
      <c r="D1524" t="s">
        <v>7</v>
      </c>
      <c r="E1524" t="s">
        <v>627</v>
      </c>
      <c r="F1524">
        <v>151</v>
      </c>
      <c r="G1524">
        <v>4</v>
      </c>
      <c r="H1524" t="str">
        <f>INDEX(Bar_data!$A$3:$B$140,MATCH(C1524,Bar_data!$A$3:$A$140,FALSE),2)</f>
        <v>Trust067</v>
      </c>
      <c r="I1524" t="str">
        <f>INDEX(TrustCAHUB_map!$A$2:$D$139,MATCH($C1524,TrustCAHUB_map!$A$2:$A$139,FALSE),3)</f>
        <v>South East London</v>
      </c>
      <c r="J1524" t="str">
        <f>INDEX(TrustCAHUB_map!$A$2:$D$139,MATCH($C1524,TrustCAHUB_map!$A$2:$A$139,FALSE),4)</f>
        <v>London</v>
      </c>
    </row>
    <row r="1525" spans="1:10" x14ac:dyDescent="0.3">
      <c r="A1525" t="str">
        <f t="shared" si="23"/>
        <v>'RJZ2016Not assigned70+'</v>
      </c>
      <c r="B1525">
        <v>2016</v>
      </c>
      <c r="C1525" t="s">
        <v>228</v>
      </c>
      <c r="D1525" t="s">
        <v>477</v>
      </c>
      <c r="E1525" t="s">
        <v>628</v>
      </c>
      <c r="F1525">
        <v>29</v>
      </c>
      <c r="G1525">
        <v>2</v>
      </c>
      <c r="H1525" t="str">
        <f>INDEX(Bar_data!$A$3:$B$140,MATCH(C1525,Bar_data!$A$3:$A$140,FALSE),2)</f>
        <v>Trust067</v>
      </c>
      <c r="I1525" t="str">
        <f>INDEX(TrustCAHUB_map!$A$2:$D$139,MATCH($C1525,TrustCAHUB_map!$A$2:$A$139,FALSE),3)</f>
        <v>South East London</v>
      </c>
      <c r="J1525" t="str">
        <f>INDEX(TrustCAHUB_map!$A$2:$D$139,MATCH($C1525,TrustCAHUB_map!$A$2:$A$139,FALSE),4)</f>
        <v>London</v>
      </c>
    </row>
    <row r="1526" spans="1:10" x14ac:dyDescent="0.3">
      <c r="A1526" t="str">
        <f t="shared" si="23"/>
        <v>'RJZ2016Palliative70+'</v>
      </c>
      <c r="B1526">
        <v>2016</v>
      </c>
      <c r="C1526" t="s">
        <v>228</v>
      </c>
      <c r="D1526" t="s">
        <v>8</v>
      </c>
      <c r="E1526" t="s">
        <v>628</v>
      </c>
      <c r="F1526">
        <v>73</v>
      </c>
      <c r="G1526">
        <v>8</v>
      </c>
      <c r="H1526" t="str">
        <f>INDEX(Bar_data!$A$3:$B$140,MATCH(C1526,Bar_data!$A$3:$A$140,FALSE),2)</f>
        <v>Trust067</v>
      </c>
      <c r="I1526" t="str">
        <f>INDEX(TrustCAHUB_map!$A$2:$D$139,MATCH($C1526,TrustCAHUB_map!$A$2:$A$139,FALSE),3)</f>
        <v>South East London</v>
      </c>
      <c r="J1526" t="str">
        <f>INDEX(TrustCAHUB_map!$A$2:$D$139,MATCH($C1526,TrustCAHUB_map!$A$2:$A$139,FALSE),4)</f>
        <v>London</v>
      </c>
    </row>
    <row r="1527" spans="1:10" x14ac:dyDescent="0.3">
      <c r="A1527" t="str">
        <f t="shared" si="23"/>
        <v>'RJZ2016Curative70+'</v>
      </c>
      <c r="B1527">
        <v>2016</v>
      </c>
      <c r="C1527" t="s">
        <v>228</v>
      </c>
      <c r="D1527" t="s">
        <v>7</v>
      </c>
      <c r="E1527" t="s">
        <v>628</v>
      </c>
      <c r="F1527">
        <v>43</v>
      </c>
      <c r="G1527">
        <v>3</v>
      </c>
      <c r="H1527" t="str">
        <f>INDEX(Bar_data!$A$3:$B$140,MATCH(C1527,Bar_data!$A$3:$A$140,FALSE),2)</f>
        <v>Trust067</v>
      </c>
      <c r="I1527" t="str">
        <f>INDEX(TrustCAHUB_map!$A$2:$D$139,MATCH($C1527,TrustCAHUB_map!$A$2:$A$139,FALSE),3)</f>
        <v>South East London</v>
      </c>
      <c r="J1527" t="str">
        <f>INDEX(TrustCAHUB_map!$A$2:$D$139,MATCH($C1527,TrustCAHUB_map!$A$2:$A$139,FALSE),4)</f>
        <v>London</v>
      </c>
    </row>
    <row r="1528" spans="1:10" x14ac:dyDescent="0.3">
      <c r="A1528" t="str">
        <f t="shared" si="23"/>
        <v>'RK52016Palliative18-49'</v>
      </c>
      <c r="B1528">
        <v>2016</v>
      </c>
      <c r="C1528" t="s">
        <v>229</v>
      </c>
      <c r="D1528" t="s">
        <v>8</v>
      </c>
      <c r="E1528" t="s">
        <v>153</v>
      </c>
      <c r="F1528">
        <v>1</v>
      </c>
      <c r="G1528">
        <v>0</v>
      </c>
      <c r="H1528" t="str">
        <f>INDEX(Bar_data!$A$3:$B$140,MATCH(C1528,Bar_data!$A$3:$A$140,FALSE),2)</f>
        <v>Trust068</v>
      </c>
      <c r="I1528" t="str">
        <f>INDEX(TrustCAHUB_map!$A$2:$D$139,MATCH($C1528,TrustCAHUB_map!$A$2:$A$139,FALSE),3)</f>
        <v>East Midlands</v>
      </c>
      <c r="J1528" t="str">
        <f>INDEX(TrustCAHUB_map!$A$2:$D$139,MATCH($C1528,TrustCAHUB_map!$A$2:$A$139,FALSE),4)</f>
        <v>East Midlands</v>
      </c>
    </row>
    <row r="1529" spans="1:10" x14ac:dyDescent="0.3">
      <c r="A1529" t="str">
        <f t="shared" si="23"/>
        <v>'RK52016Curative18-49'</v>
      </c>
      <c r="B1529">
        <v>2016</v>
      </c>
      <c r="C1529" t="s">
        <v>229</v>
      </c>
      <c r="D1529" t="s">
        <v>7</v>
      </c>
      <c r="E1529" t="s">
        <v>153</v>
      </c>
      <c r="F1529">
        <v>9</v>
      </c>
      <c r="G1529">
        <v>0</v>
      </c>
      <c r="H1529" t="str">
        <f>INDEX(Bar_data!$A$3:$B$140,MATCH(C1529,Bar_data!$A$3:$A$140,FALSE),2)</f>
        <v>Trust068</v>
      </c>
      <c r="I1529" t="str">
        <f>INDEX(TrustCAHUB_map!$A$2:$D$139,MATCH($C1529,TrustCAHUB_map!$A$2:$A$139,FALSE),3)</f>
        <v>East Midlands</v>
      </c>
      <c r="J1529" t="str">
        <f>INDEX(TrustCAHUB_map!$A$2:$D$139,MATCH($C1529,TrustCAHUB_map!$A$2:$A$139,FALSE),4)</f>
        <v>East Midlands</v>
      </c>
    </row>
    <row r="1530" spans="1:10" x14ac:dyDescent="0.3">
      <c r="A1530" t="str">
        <f t="shared" si="23"/>
        <v>'RK52016Not assigned50-69'</v>
      </c>
      <c r="B1530">
        <v>2016</v>
      </c>
      <c r="C1530" t="s">
        <v>229</v>
      </c>
      <c r="D1530" t="s">
        <v>477</v>
      </c>
      <c r="E1530" t="s">
        <v>627</v>
      </c>
      <c r="F1530">
        <v>2</v>
      </c>
      <c r="G1530">
        <v>0</v>
      </c>
      <c r="H1530" t="str">
        <f>INDEX(Bar_data!$A$3:$B$140,MATCH(C1530,Bar_data!$A$3:$A$140,FALSE),2)</f>
        <v>Trust068</v>
      </c>
      <c r="I1530" t="str">
        <f>INDEX(TrustCAHUB_map!$A$2:$D$139,MATCH($C1530,TrustCAHUB_map!$A$2:$A$139,FALSE),3)</f>
        <v>East Midlands</v>
      </c>
      <c r="J1530" t="str">
        <f>INDEX(TrustCAHUB_map!$A$2:$D$139,MATCH($C1530,TrustCAHUB_map!$A$2:$A$139,FALSE),4)</f>
        <v>East Midlands</v>
      </c>
    </row>
    <row r="1531" spans="1:10" x14ac:dyDescent="0.3">
      <c r="A1531" t="str">
        <f t="shared" si="23"/>
        <v>'RK52016Palliative50-69'</v>
      </c>
      <c r="B1531">
        <v>2016</v>
      </c>
      <c r="C1531" t="s">
        <v>229</v>
      </c>
      <c r="D1531" t="s">
        <v>8</v>
      </c>
      <c r="E1531" t="s">
        <v>627</v>
      </c>
      <c r="F1531">
        <v>22</v>
      </c>
      <c r="G1531">
        <v>1</v>
      </c>
      <c r="H1531" t="str">
        <f>INDEX(Bar_data!$A$3:$B$140,MATCH(C1531,Bar_data!$A$3:$A$140,FALSE),2)</f>
        <v>Trust068</v>
      </c>
      <c r="I1531" t="str">
        <f>INDEX(TrustCAHUB_map!$A$2:$D$139,MATCH($C1531,TrustCAHUB_map!$A$2:$A$139,FALSE),3)</f>
        <v>East Midlands</v>
      </c>
      <c r="J1531" t="str">
        <f>INDEX(TrustCAHUB_map!$A$2:$D$139,MATCH($C1531,TrustCAHUB_map!$A$2:$A$139,FALSE),4)</f>
        <v>East Midlands</v>
      </c>
    </row>
    <row r="1532" spans="1:10" x14ac:dyDescent="0.3">
      <c r="A1532" t="str">
        <f t="shared" si="23"/>
        <v>'RK52016Curative50-69'</v>
      </c>
      <c r="B1532">
        <v>2016</v>
      </c>
      <c r="C1532" t="s">
        <v>229</v>
      </c>
      <c r="D1532" t="s">
        <v>7</v>
      </c>
      <c r="E1532" t="s">
        <v>627</v>
      </c>
      <c r="F1532">
        <v>34</v>
      </c>
      <c r="G1532">
        <v>1</v>
      </c>
      <c r="H1532" t="str">
        <f>INDEX(Bar_data!$A$3:$B$140,MATCH(C1532,Bar_data!$A$3:$A$140,FALSE),2)</f>
        <v>Trust068</v>
      </c>
      <c r="I1532" t="str">
        <f>INDEX(TrustCAHUB_map!$A$2:$D$139,MATCH($C1532,TrustCAHUB_map!$A$2:$A$139,FALSE),3)</f>
        <v>East Midlands</v>
      </c>
      <c r="J1532" t="str">
        <f>INDEX(TrustCAHUB_map!$A$2:$D$139,MATCH($C1532,TrustCAHUB_map!$A$2:$A$139,FALSE),4)</f>
        <v>East Midlands</v>
      </c>
    </row>
    <row r="1533" spans="1:10" x14ac:dyDescent="0.3">
      <c r="A1533" t="str">
        <f t="shared" si="23"/>
        <v>'RK52016Curative70+'</v>
      </c>
      <c r="B1533">
        <v>2016</v>
      </c>
      <c r="C1533" t="s">
        <v>229</v>
      </c>
      <c r="D1533" t="s">
        <v>7</v>
      </c>
      <c r="E1533" t="s">
        <v>628</v>
      </c>
      <c r="F1533">
        <v>57</v>
      </c>
      <c r="G1533">
        <v>1</v>
      </c>
      <c r="H1533" t="str">
        <f>INDEX(Bar_data!$A$3:$B$140,MATCH(C1533,Bar_data!$A$3:$A$140,FALSE),2)</f>
        <v>Trust068</v>
      </c>
      <c r="I1533" t="str">
        <f>INDEX(TrustCAHUB_map!$A$2:$D$139,MATCH($C1533,TrustCAHUB_map!$A$2:$A$139,FALSE),3)</f>
        <v>East Midlands</v>
      </c>
      <c r="J1533" t="str">
        <f>INDEX(TrustCAHUB_map!$A$2:$D$139,MATCH($C1533,TrustCAHUB_map!$A$2:$A$139,FALSE),4)</f>
        <v>East Midlands</v>
      </c>
    </row>
    <row r="1534" spans="1:10" x14ac:dyDescent="0.3">
      <c r="A1534" t="str">
        <f t="shared" si="23"/>
        <v>'RK52016Palliative70+'</v>
      </c>
      <c r="B1534">
        <v>2016</v>
      </c>
      <c r="C1534" t="s">
        <v>229</v>
      </c>
      <c r="D1534" t="s">
        <v>8</v>
      </c>
      <c r="E1534" t="s">
        <v>628</v>
      </c>
      <c r="F1534">
        <v>57</v>
      </c>
      <c r="G1534">
        <v>5</v>
      </c>
      <c r="H1534" t="str">
        <f>INDEX(Bar_data!$A$3:$B$140,MATCH(C1534,Bar_data!$A$3:$A$140,FALSE),2)</f>
        <v>Trust068</v>
      </c>
      <c r="I1534" t="str">
        <f>INDEX(TrustCAHUB_map!$A$2:$D$139,MATCH($C1534,TrustCAHUB_map!$A$2:$A$139,FALSE),3)</f>
        <v>East Midlands</v>
      </c>
      <c r="J1534" t="str">
        <f>INDEX(TrustCAHUB_map!$A$2:$D$139,MATCH($C1534,TrustCAHUB_map!$A$2:$A$139,FALSE),4)</f>
        <v>East Midlands</v>
      </c>
    </row>
    <row r="1535" spans="1:10" x14ac:dyDescent="0.3">
      <c r="A1535" t="str">
        <f t="shared" si="23"/>
        <v>'RK52016Not assigned70+'</v>
      </c>
      <c r="B1535">
        <v>2016</v>
      </c>
      <c r="C1535" t="s">
        <v>229</v>
      </c>
      <c r="D1535" t="s">
        <v>477</v>
      </c>
      <c r="E1535" t="s">
        <v>628</v>
      </c>
      <c r="F1535">
        <v>2</v>
      </c>
      <c r="G1535">
        <v>0</v>
      </c>
      <c r="H1535" t="str">
        <f>INDEX(Bar_data!$A$3:$B$140,MATCH(C1535,Bar_data!$A$3:$A$140,FALSE),2)</f>
        <v>Trust068</v>
      </c>
      <c r="I1535" t="str">
        <f>INDEX(TrustCAHUB_map!$A$2:$D$139,MATCH($C1535,TrustCAHUB_map!$A$2:$A$139,FALSE),3)</f>
        <v>East Midlands</v>
      </c>
      <c r="J1535" t="str">
        <f>INDEX(TrustCAHUB_map!$A$2:$D$139,MATCH($C1535,TrustCAHUB_map!$A$2:$A$139,FALSE),4)</f>
        <v>East Midlands</v>
      </c>
    </row>
    <row r="1536" spans="1:10" x14ac:dyDescent="0.3">
      <c r="A1536" t="str">
        <f t="shared" si="23"/>
        <v>'RK92016Curative18-49'</v>
      </c>
      <c r="B1536">
        <v>2016</v>
      </c>
      <c r="C1536" t="s">
        <v>230</v>
      </c>
      <c r="D1536" t="s">
        <v>7</v>
      </c>
      <c r="E1536" t="s">
        <v>153</v>
      </c>
      <c r="F1536">
        <v>78</v>
      </c>
      <c r="G1536">
        <v>1</v>
      </c>
      <c r="H1536" t="str">
        <f>INDEX(Bar_data!$A$3:$B$140,MATCH(C1536,Bar_data!$A$3:$A$140,FALSE),2)</f>
        <v>Trust069</v>
      </c>
      <c r="I1536" t="str">
        <f>INDEX(TrustCAHUB_map!$A$2:$D$139,MATCH($C1536,TrustCAHUB_map!$A$2:$A$139,FALSE),3)</f>
        <v>Peninsula</v>
      </c>
      <c r="J1536" t="str">
        <f>INDEX(TrustCAHUB_map!$A$2:$D$139,MATCH($C1536,TrustCAHUB_map!$A$2:$A$139,FALSE),4)</f>
        <v>South West</v>
      </c>
    </row>
    <row r="1537" spans="1:10" x14ac:dyDescent="0.3">
      <c r="A1537" t="str">
        <f t="shared" si="23"/>
        <v>'RK92016Palliative18-49'</v>
      </c>
      <c r="B1537">
        <v>2016</v>
      </c>
      <c r="C1537" t="s">
        <v>230</v>
      </c>
      <c r="D1537" t="s">
        <v>8</v>
      </c>
      <c r="E1537" t="s">
        <v>153</v>
      </c>
      <c r="F1537">
        <v>42</v>
      </c>
      <c r="G1537">
        <v>4</v>
      </c>
      <c r="H1537" t="str">
        <f>INDEX(Bar_data!$A$3:$B$140,MATCH(C1537,Bar_data!$A$3:$A$140,FALSE),2)</f>
        <v>Trust069</v>
      </c>
      <c r="I1537" t="str">
        <f>INDEX(TrustCAHUB_map!$A$2:$D$139,MATCH($C1537,TrustCAHUB_map!$A$2:$A$139,FALSE),3)</f>
        <v>Peninsula</v>
      </c>
      <c r="J1537" t="str">
        <f>INDEX(TrustCAHUB_map!$A$2:$D$139,MATCH($C1537,TrustCAHUB_map!$A$2:$A$139,FALSE),4)</f>
        <v>South West</v>
      </c>
    </row>
    <row r="1538" spans="1:10" x14ac:dyDescent="0.3">
      <c r="A1538" t="str">
        <f t="shared" si="23"/>
        <v>'RK92016Not assigned18-49'</v>
      </c>
      <c r="B1538">
        <v>2016</v>
      </c>
      <c r="C1538" t="s">
        <v>230</v>
      </c>
      <c r="D1538" t="s">
        <v>477</v>
      </c>
      <c r="E1538" t="s">
        <v>153</v>
      </c>
      <c r="F1538">
        <v>61</v>
      </c>
      <c r="G1538">
        <v>0</v>
      </c>
      <c r="H1538" t="str">
        <f>INDEX(Bar_data!$A$3:$B$140,MATCH(C1538,Bar_data!$A$3:$A$140,FALSE),2)</f>
        <v>Trust069</v>
      </c>
      <c r="I1538" t="str">
        <f>INDEX(TrustCAHUB_map!$A$2:$D$139,MATCH($C1538,TrustCAHUB_map!$A$2:$A$139,FALSE),3)</f>
        <v>Peninsula</v>
      </c>
      <c r="J1538" t="str">
        <f>INDEX(TrustCAHUB_map!$A$2:$D$139,MATCH($C1538,TrustCAHUB_map!$A$2:$A$139,FALSE),4)</f>
        <v>South West</v>
      </c>
    </row>
    <row r="1539" spans="1:10" x14ac:dyDescent="0.3">
      <c r="A1539" t="str">
        <f t="shared" ref="A1539:A1602" si="24">"'"&amp;C1539&amp;B1539&amp;D1539&amp;E1539&amp;"'"</f>
        <v>'RK92016Palliative50-69'</v>
      </c>
      <c r="B1539">
        <v>2016</v>
      </c>
      <c r="C1539" t="s">
        <v>230</v>
      </c>
      <c r="D1539" t="s">
        <v>8</v>
      </c>
      <c r="E1539" t="s">
        <v>627</v>
      </c>
      <c r="F1539">
        <v>299</v>
      </c>
      <c r="G1539">
        <v>21</v>
      </c>
      <c r="H1539" t="str">
        <f>INDEX(Bar_data!$A$3:$B$140,MATCH(C1539,Bar_data!$A$3:$A$140,FALSE),2)</f>
        <v>Trust069</v>
      </c>
      <c r="I1539" t="str">
        <f>INDEX(TrustCAHUB_map!$A$2:$D$139,MATCH($C1539,TrustCAHUB_map!$A$2:$A$139,FALSE),3)</f>
        <v>Peninsula</v>
      </c>
      <c r="J1539" t="str">
        <f>INDEX(TrustCAHUB_map!$A$2:$D$139,MATCH($C1539,TrustCAHUB_map!$A$2:$A$139,FALSE),4)</f>
        <v>South West</v>
      </c>
    </row>
    <row r="1540" spans="1:10" x14ac:dyDescent="0.3">
      <c r="A1540" t="str">
        <f t="shared" si="24"/>
        <v>'RK92016Curative50-69'</v>
      </c>
      <c r="B1540">
        <v>2016</v>
      </c>
      <c r="C1540" t="s">
        <v>230</v>
      </c>
      <c r="D1540" t="s">
        <v>7</v>
      </c>
      <c r="E1540" t="s">
        <v>627</v>
      </c>
      <c r="F1540">
        <v>160</v>
      </c>
      <c r="G1540">
        <v>1</v>
      </c>
      <c r="H1540" t="str">
        <f>INDEX(Bar_data!$A$3:$B$140,MATCH(C1540,Bar_data!$A$3:$A$140,FALSE),2)</f>
        <v>Trust069</v>
      </c>
      <c r="I1540" t="str">
        <f>INDEX(TrustCAHUB_map!$A$2:$D$139,MATCH($C1540,TrustCAHUB_map!$A$2:$A$139,FALSE),3)</f>
        <v>Peninsula</v>
      </c>
      <c r="J1540" t="str">
        <f>INDEX(TrustCAHUB_map!$A$2:$D$139,MATCH($C1540,TrustCAHUB_map!$A$2:$A$139,FALSE),4)</f>
        <v>South West</v>
      </c>
    </row>
    <row r="1541" spans="1:10" x14ac:dyDescent="0.3">
      <c r="A1541" t="str">
        <f t="shared" si="24"/>
        <v>'RK92016Not assigned50-69'</v>
      </c>
      <c r="B1541">
        <v>2016</v>
      </c>
      <c r="C1541" t="s">
        <v>230</v>
      </c>
      <c r="D1541" t="s">
        <v>477</v>
      </c>
      <c r="E1541" t="s">
        <v>627</v>
      </c>
      <c r="F1541">
        <v>109</v>
      </c>
      <c r="G1541">
        <v>2</v>
      </c>
      <c r="H1541" t="str">
        <f>INDEX(Bar_data!$A$3:$B$140,MATCH(C1541,Bar_data!$A$3:$A$140,FALSE),2)</f>
        <v>Trust069</v>
      </c>
      <c r="I1541" t="str">
        <f>INDEX(TrustCAHUB_map!$A$2:$D$139,MATCH($C1541,TrustCAHUB_map!$A$2:$A$139,FALSE),3)</f>
        <v>Peninsula</v>
      </c>
      <c r="J1541" t="str">
        <f>INDEX(TrustCAHUB_map!$A$2:$D$139,MATCH($C1541,TrustCAHUB_map!$A$2:$A$139,FALSE),4)</f>
        <v>South West</v>
      </c>
    </row>
    <row r="1542" spans="1:10" x14ac:dyDescent="0.3">
      <c r="A1542" t="str">
        <f t="shared" si="24"/>
        <v>'RK92016Not assigned70+'</v>
      </c>
      <c r="B1542">
        <v>2016</v>
      </c>
      <c r="C1542" t="s">
        <v>230</v>
      </c>
      <c r="D1542" t="s">
        <v>477</v>
      </c>
      <c r="E1542" t="s">
        <v>628</v>
      </c>
      <c r="F1542">
        <v>74</v>
      </c>
      <c r="G1542">
        <v>3</v>
      </c>
      <c r="H1542" t="str">
        <f>INDEX(Bar_data!$A$3:$B$140,MATCH(C1542,Bar_data!$A$3:$A$140,FALSE),2)</f>
        <v>Trust069</v>
      </c>
      <c r="I1542" t="str">
        <f>INDEX(TrustCAHUB_map!$A$2:$D$139,MATCH($C1542,TrustCAHUB_map!$A$2:$A$139,FALSE),3)</f>
        <v>Peninsula</v>
      </c>
      <c r="J1542" t="str">
        <f>INDEX(TrustCAHUB_map!$A$2:$D$139,MATCH($C1542,TrustCAHUB_map!$A$2:$A$139,FALSE),4)</f>
        <v>South West</v>
      </c>
    </row>
    <row r="1543" spans="1:10" x14ac:dyDescent="0.3">
      <c r="A1543" t="str">
        <f t="shared" si="24"/>
        <v>'RK92016Palliative70+'</v>
      </c>
      <c r="B1543">
        <v>2016</v>
      </c>
      <c r="C1543" t="s">
        <v>230</v>
      </c>
      <c r="D1543" t="s">
        <v>8</v>
      </c>
      <c r="E1543" t="s">
        <v>628</v>
      </c>
      <c r="F1543">
        <v>230</v>
      </c>
      <c r="G1543">
        <v>20</v>
      </c>
      <c r="H1543" t="str">
        <f>INDEX(Bar_data!$A$3:$B$140,MATCH(C1543,Bar_data!$A$3:$A$140,FALSE),2)</f>
        <v>Trust069</v>
      </c>
      <c r="I1543" t="str">
        <f>INDEX(TrustCAHUB_map!$A$2:$D$139,MATCH($C1543,TrustCAHUB_map!$A$2:$A$139,FALSE),3)</f>
        <v>Peninsula</v>
      </c>
      <c r="J1543" t="str">
        <f>INDEX(TrustCAHUB_map!$A$2:$D$139,MATCH($C1543,TrustCAHUB_map!$A$2:$A$139,FALSE),4)</f>
        <v>South West</v>
      </c>
    </row>
    <row r="1544" spans="1:10" x14ac:dyDescent="0.3">
      <c r="A1544" t="str">
        <f t="shared" si="24"/>
        <v>'RK92016Curative70+'</v>
      </c>
      <c r="B1544">
        <v>2016</v>
      </c>
      <c r="C1544" t="s">
        <v>230</v>
      </c>
      <c r="D1544" t="s">
        <v>7</v>
      </c>
      <c r="E1544" t="s">
        <v>628</v>
      </c>
      <c r="F1544">
        <v>84</v>
      </c>
      <c r="G1544">
        <v>1</v>
      </c>
      <c r="H1544" t="str">
        <f>INDEX(Bar_data!$A$3:$B$140,MATCH(C1544,Bar_data!$A$3:$A$140,FALSE),2)</f>
        <v>Trust069</v>
      </c>
      <c r="I1544" t="str">
        <f>INDEX(TrustCAHUB_map!$A$2:$D$139,MATCH($C1544,TrustCAHUB_map!$A$2:$A$139,FALSE),3)</f>
        <v>Peninsula</v>
      </c>
      <c r="J1544" t="str">
        <f>INDEX(TrustCAHUB_map!$A$2:$D$139,MATCH($C1544,TrustCAHUB_map!$A$2:$A$139,FALSE),4)</f>
        <v>South West</v>
      </c>
    </row>
    <row r="1545" spans="1:10" x14ac:dyDescent="0.3">
      <c r="A1545" t="str">
        <f t="shared" si="24"/>
        <v>'RKB2016Curative18-49'</v>
      </c>
      <c r="B1545">
        <v>2016</v>
      </c>
      <c r="C1545" t="s">
        <v>299</v>
      </c>
      <c r="D1545" t="s">
        <v>7</v>
      </c>
      <c r="E1545" t="s">
        <v>153</v>
      </c>
      <c r="F1545">
        <v>136</v>
      </c>
      <c r="G1545">
        <v>0</v>
      </c>
      <c r="H1545" t="str">
        <f>INDEX(Bar_data!$A$3:$B$140,MATCH(C1545,Bar_data!$A$3:$A$140,FALSE),2)</f>
        <v>Trust070</v>
      </c>
      <c r="I1545" t="str">
        <f>INDEX(TrustCAHUB_map!$A$2:$D$139,MATCH($C1545,TrustCAHUB_map!$A$2:$A$139,FALSE),3)</f>
        <v>West Midlands</v>
      </c>
      <c r="J1545" t="str">
        <f>INDEX(TrustCAHUB_map!$A$2:$D$139,MATCH($C1545,TrustCAHUB_map!$A$2:$A$139,FALSE),4)</f>
        <v>West Midlands</v>
      </c>
    </row>
    <row r="1546" spans="1:10" x14ac:dyDescent="0.3">
      <c r="A1546" t="str">
        <f t="shared" si="24"/>
        <v>'RKB2016Not assigned18-49'</v>
      </c>
      <c r="B1546">
        <v>2016</v>
      </c>
      <c r="C1546" t="s">
        <v>299</v>
      </c>
      <c r="D1546" t="s">
        <v>477</v>
      </c>
      <c r="E1546" t="s">
        <v>153</v>
      </c>
      <c r="F1546">
        <v>1</v>
      </c>
      <c r="G1546">
        <v>0</v>
      </c>
      <c r="H1546" t="str">
        <f>INDEX(Bar_data!$A$3:$B$140,MATCH(C1546,Bar_data!$A$3:$A$140,FALSE),2)</f>
        <v>Trust070</v>
      </c>
      <c r="I1546" t="str">
        <f>INDEX(TrustCAHUB_map!$A$2:$D$139,MATCH($C1546,TrustCAHUB_map!$A$2:$A$139,FALSE),3)</f>
        <v>West Midlands</v>
      </c>
      <c r="J1546" t="str">
        <f>INDEX(TrustCAHUB_map!$A$2:$D$139,MATCH($C1546,TrustCAHUB_map!$A$2:$A$139,FALSE),4)</f>
        <v>West Midlands</v>
      </c>
    </row>
    <row r="1547" spans="1:10" x14ac:dyDescent="0.3">
      <c r="A1547" t="str">
        <f t="shared" si="24"/>
        <v>'RKB2016Palliative18-49'</v>
      </c>
      <c r="B1547">
        <v>2016</v>
      </c>
      <c r="C1547" t="s">
        <v>299</v>
      </c>
      <c r="D1547" t="s">
        <v>8</v>
      </c>
      <c r="E1547" t="s">
        <v>153</v>
      </c>
      <c r="F1547">
        <v>45</v>
      </c>
      <c r="G1547">
        <v>8</v>
      </c>
      <c r="H1547" t="str">
        <f>INDEX(Bar_data!$A$3:$B$140,MATCH(C1547,Bar_data!$A$3:$A$140,FALSE),2)</f>
        <v>Trust070</v>
      </c>
      <c r="I1547" t="str">
        <f>INDEX(TrustCAHUB_map!$A$2:$D$139,MATCH($C1547,TrustCAHUB_map!$A$2:$A$139,FALSE),3)</f>
        <v>West Midlands</v>
      </c>
      <c r="J1547" t="str">
        <f>INDEX(TrustCAHUB_map!$A$2:$D$139,MATCH($C1547,TrustCAHUB_map!$A$2:$A$139,FALSE),4)</f>
        <v>West Midlands</v>
      </c>
    </row>
    <row r="1548" spans="1:10" x14ac:dyDescent="0.3">
      <c r="A1548" t="str">
        <f t="shared" si="24"/>
        <v>'RKB2016Curative50-69'</v>
      </c>
      <c r="B1548">
        <v>2016</v>
      </c>
      <c r="C1548" t="s">
        <v>299</v>
      </c>
      <c r="D1548" t="s">
        <v>7</v>
      </c>
      <c r="E1548" t="s">
        <v>627</v>
      </c>
      <c r="F1548">
        <v>298</v>
      </c>
      <c r="G1548">
        <v>5</v>
      </c>
      <c r="H1548" t="str">
        <f>INDEX(Bar_data!$A$3:$B$140,MATCH(C1548,Bar_data!$A$3:$A$140,FALSE),2)</f>
        <v>Trust070</v>
      </c>
      <c r="I1548" t="str">
        <f>INDEX(TrustCAHUB_map!$A$2:$D$139,MATCH($C1548,TrustCAHUB_map!$A$2:$A$139,FALSE),3)</f>
        <v>West Midlands</v>
      </c>
      <c r="J1548" t="str">
        <f>INDEX(TrustCAHUB_map!$A$2:$D$139,MATCH($C1548,TrustCAHUB_map!$A$2:$A$139,FALSE),4)</f>
        <v>West Midlands</v>
      </c>
    </row>
    <row r="1549" spans="1:10" x14ac:dyDescent="0.3">
      <c r="A1549" t="str">
        <f t="shared" si="24"/>
        <v>'RKB2016Palliative50-69'</v>
      </c>
      <c r="B1549">
        <v>2016</v>
      </c>
      <c r="C1549" t="s">
        <v>299</v>
      </c>
      <c r="D1549" t="s">
        <v>8</v>
      </c>
      <c r="E1549" t="s">
        <v>627</v>
      </c>
      <c r="F1549">
        <v>222</v>
      </c>
      <c r="G1549">
        <v>12</v>
      </c>
      <c r="H1549" t="str">
        <f>INDEX(Bar_data!$A$3:$B$140,MATCH(C1549,Bar_data!$A$3:$A$140,FALSE),2)</f>
        <v>Trust070</v>
      </c>
      <c r="I1549" t="str">
        <f>INDEX(TrustCAHUB_map!$A$2:$D$139,MATCH($C1549,TrustCAHUB_map!$A$2:$A$139,FALSE),3)</f>
        <v>West Midlands</v>
      </c>
      <c r="J1549" t="str">
        <f>INDEX(TrustCAHUB_map!$A$2:$D$139,MATCH($C1549,TrustCAHUB_map!$A$2:$A$139,FALSE),4)</f>
        <v>West Midlands</v>
      </c>
    </row>
    <row r="1550" spans="1:10" x14ac:dyDescent="0.3">
      <c r="A1550" t="str">
        <f t="shared" si="24"/>
        <v>'RKB2016Curative70+'</v>
      </c>
      <c r="B1550">
        <v>2016</v>
      </c>
      <c r="C1550" t="s">
        <v>299</v>
      </c>
      <c r="D1550" t="s">
        <v>7</v>
      </c>
      <c r="E1550" t="s">
        <v>628</v>
      </c>
      <c r="F1550">
        <v>125</v>
      </c>
      <c r="G1550">
        <v>2</v>
      </c>
      <c r="H1550" t="str">
        <f>INDEX(Bar_data!$A$3:$B$140,MATCH(C1550,Bar_data!$A$3:$A$140,FALSE),2)</f>
        <v>Trust070</v>
      </c>
      <c r="I1550" t="str">
        <f>INDEX(TrustCAHUB_map!$A$2:$D$139,MATCH($C1550,TrustCAHUB_map!$A$2:$A$139,FALSE),3)</f>
        <v>West Midlands</v>
      </c>
      <c r="J1550" t="str">
        <f>INDEX(TrustCAHUB_map!$A$2:$D$139,MATCH($C1550,TrustCAHUB_map!$A$2:$A$139,FALSE),4)</f>
        <v>West Midlands</v>
      </c>
    </row>
    <row r="1551" spans="1:10" x14ac:dyDescent="0.3">
      <c r="A1551" t="str">
        <f t="shared" si="24"/>
        <v>'RKB2016Palliative70+'</v>
      </c>
      <c r="B1551">
        <v>2016</v>
      </c>
      <c r="C1551" t="s">
        <v>299</v>
      </c>
      <c r="D1551" t="s">
        <v>8</v>
      </c>
      <c r="E1551" t="s">
        <v>628</v>
      </c>
      <c r="F1551">
        <v>203</v>
      </c>
      <c r="G1551">
        <v>18</v>
      </c>
      <c r="H1551" t="str">
        <f>INDEX(Bar_data!$A$3:$B$140,MATCH(C1551,Bar_data!$A$3:$A$140,FALSE),2)</f>
        <v>Trust070</v>
      </c>
      <c r="I1551" t="str">
        <f>INDEX(TrustCAHUB_map!$A$2:$D$139,MATCH($C1551,TrustCAHUB_map!$A$2:$A$139,FALSE),3)</f>
        <v>West Midlands</v>
      </c>
      <c r="J1551" t="str">
        <f>INDEX(TrustCAHUB_map!$A$2:$D$139,MATCH($C1551,TrustCAHUB_map!$A$2:$A$139,FALSE),4)</f>
        <v>West Midlands</v>
      </c>
    </row>
    <row r="1552" spans="1:10" x14ac:dyDescent="0.3">
      <c r="A1552" t="str">
        <f t="shared" si="24"/>
        <v>'RKE2016Curative18-49'</v>
      </c>
      <c r="B1552">
        <v>2016</v>
      </c>
      <c r="C1552" t="s">
        <v>231</v>
      </c>
      <c r="D1552" t="s">
        <v>7</v>
      </c>
      <c r="E1552" t="s">
        <v>153</v>
      </c>
      <c r="F1552">
        <v>39</v>
      </c>
      <c r="G1552">
        <v>0</v>
      </c>
      <c r="H1552" t="str">
        <f>INDEX(Bar_data!$A$3:$B$140,MATCH(C1552,Bar_data!$A$3:$A$140,FALSE),2)</f>
        <v>Trust071</v>
      </c>
      <c r="I1552" t="str">
        <f>INDEX(TrustCAHUB_map!$A$2:$D$139,MATCH($C1552,TrustCAHUB_map!$A$2:$A$139,FALSE),3)</f>
        <v>North Central and North East London</v>
      </c>
      <c r="J1552" t="str">
        <f>INDEX(TrustCAHUB_map!$A$2:$D$139,MATCH($C1552,TrustCAHUB_map!$A$2:$A$139,FALSE),4)</f>
        <v>London</v>
      </c>
    </row>
    <row r="1553" spans="1:10" x14ac:dyDescent="0.3">
      <c r="A1553" t="str">
        <f t="shared" si="24"/>
        <v>'RKE2016Palliative18-49'</v>
      </c>
      <c r="B1553">
        <v>2016</v>
      </c>
      <c r="C1553" t="s">
        <v>231</v>
      </c>
      <c r="D1553" t="s">
        <v>8</v>
      </c>
      <c r="E1553" t="s">
        <v>153</v>
      </c>
      <c r="F1553">
        <v>11</v>
      </c>
      <c r="G1553">
        <v>1</v>
      </c>
      <c r="H1553" t="str">
        <f>INDEX(Bar_data!$A$3:$B$140,MATCH(C1553,Bar_data!$A$3:$A$140,FALSE),2)</f>
        <v>Trust071</v>
      </c>
      <c r="I1553" t="str">
        <f>INDEX(TrustCAHUB_map!$A$2:$D$139,MATCH($C1553,TrustCAHUB_map!$A$2:$A$139,FALSE),3)</f>
        <v>North Central and North East London</v>
      </c>
      <c r="J1553" t="str">
        <f>INDEX(TrustCAHUB_map!$A$2:$D$139,MATCH($C1553,TrustCAHUB_map!$A$2:$A$139,FALSE),4)</f>
        <v>London</v>
      </c>
    </row>
    <row r="1554" spans="1:10" x14ac:dyDescent="0.3">
      <c r="A1554" t="str">
        <f t="shared" si="24"/>
        <v>'RKE2016Palliative50-69'</v>
      </c>
      <c r="B1554">
        <v>2016</v>
      </c>
      <c r="C1554" t="s">
        <v>231</v>
      </c>
      <c r="D1554" t="s">
        <v>8</v>
      </c>
      <c r="E1554" t="s">
        <v>627</v>
      </c>
      <c r="F1554">
        <v>41</v>
      </c>
      <c r="G1554">
        <v>2</v>
      </c>
      <c r="H1554" t="str">
        <f>INDEX(Bar_data!$A$3:$B$140,MATCH(C1554,Bar_data!$A$3:$A$140,FALSE),2)</f>
        <v>Trust071</v>
      </c>
      <c r="I1554" t="str">
        <f>INDEX(TrustCAHUB_map!$A$2:$D$139,MATCH($C1554,TrustCAHUB_map!$A$2:$A$139,FALSE),3)</f>
        <v>North Central and North East London</v>
      </c>
      <c r="J1554" t="str">
        <f>INDEX(TrustCAHUB_map!$A$2:$D$139,MATCH($C1554,TrustCAHUB_map!$A$2:$A$139,FALSE),4)</f>
        <v>London</v>
      </c>
    </row>
    <row r="1555" spans="1:10" x14ac:dyDescent="0.3">
      <c r="A1555" t="str">
        <f t="shared" si="24"/>
        <v>'RKE2016Curative50-69'</v>
      </c>
      <c r="B1555">
        <v>2016</v>
      </c>
      <c r="C1555" t="s">
        <v>231</v>
      </c>
      <c r="D1555" t="s">
        <v>7</v>
      </c>
      <c r="E1555" t="s">
        <v>627</v>
      </c>
      <c r="F1555">
        <v>30</v>
      </c>
      <c r="G1555">
        <v>0</v>
      </c>
      <c r="H1555" t="str">
        <f>INDEX(Bar_data!$A$3:$B$140,MATCH(C1555,Bar_data!$A$3:$A$140,FALSE),2)</f>
        <v>Trust071</v>
      </c>
      <c r="I1555" t="str">
        <f>INDEX(TrustCAHUB_map!$A$2:$D$139,MATCH($C1555,TrustCAHUB_map!$A$2:$A$139,FALSE),3)</f>
        <v>North Central and North East London</v>
      </c>
      <c r="J1555" t="str">
        <f>INDEX(TrustCAHUB_map!$A$2:$D$139,MATCH($C1555,TrustCAHUB_map!$A$2:$A$139,FALSE),4)</f>
        <v>London</v>
      </c>
    </row>
    <row r="1556" spans="1:10" x14ac:dyDescent="0.3">
      <c r="A1556" t="str">
        <f t="shared" si="24"/>
        <v>'RKE2016Palliative70+'</v>
      </c>
      <c r="B1556">
        <v>2016</v>
      </c>
      <c r="C1556" t="s">
        <v>231</v>
      </c>
      <c r="D1556" t="s">
        <v>8</v>
      </c>
      <c r="E1556" t="s">
        <v>628</v>
      </c>
      <c r="F1556">
        <v>31</v>
      </c>
      <c r="G1556">
        <v>2</v>
      </c>
      <c r="H1556" t="str">
        <f>INDEX(Bar_data!$A$3:$B$140,MATCH(C1556,Bar_data!$A$3:$A$140,FALSE),2)</f>
        <v>Trust071</v>
      </c>
      <c r="I1556" t="str">
        <f>INDEX(TrustCAHUB_map!$A$2:$D$139,MATCH($C1556,TrustCAHUB_map!$A$2:$A$139,FALSE),3)</f>
        <v>North Central and North East London</v>
      </c>
      <c r="J1556" t="str">
        <f>INDEX(TrustCAHUB_map!$A$2:$D$139,MATCH($C1556,TrustCAHUB_map!$A$2:$A$139,FALSE),4)</f>
        <v>London</v>
      </c>
    </row>
    <row r="1557" spans="1:10" x14ac:dyDescent="0.3">
      <c r="A1557" t="str">
        <f t="shared" si="24"/>
        <v>'RKE2016Not assigned70+'</v>
      </c>
      <c r="B1557">
        <v>2016</v>
      </c>
      <c r="C1557" t="s">
        <v>231</v>
      </c>
      <c r="D1557" t="s">
        <v>477</v>
      </c>
      <c r="E1557" t="s">
        <v>628</v>
      </c>
      <c r="F1557">
        <v>1</v>
      </c>
      <c r="G1557">
        <v>0</v>
      </c>
      <c r="H1557" t="str">
        <f>INDEX(Bar_data!$A$3:$B$140,MATCH(C1557,Bar_data!$A$3:$A$140,FALSE),2)</f>
        <v>Trust071</v>
      </c>
      <c r="I1557" t="str">
        <f>INDEX(TrustCAHUB_map!$A$2:$D$139,MATCH($C1557,TrustCAHUB_map!$A$2:$A$139,FALSE),3)</f>
        <v>North Central and North East London</v>
      </c>
      <c r="J1557" t="str">
        <f>INDEX(TrustCAHUB_map!$A$2:$D$139,MATCH($C1557,TrustCAHUB_map!$A$2:$A$139,FALSE),4)</f>
        <v>London</v>
      </c>
    </row>
    <row r="1558" spans="1:10" x14ac:dyDescent="0.3">
      <c r="A1558" t="str">
        <f t="shared" si="24"/>
        <v>'RKE2016Curative70+'</v>
      </c>
      <c r="B1558">
        <v>2016</v>
      </c>
      <c r="C1558" t="s">
        <v>231</v>
      </c>
      <c r="D1558" t="s">
        <v>7</v>
      </c>
      <c r="E1558" t="s">
        <v>628</v>
      </c>
      <c r="F1558">
        <v>12</v>
      </c>
      <c r="G1558">
        <v>0</v>
      </c>
      <c r="H1558" t="str">
        <f>INDEX(Bar_data!$A$3:$B$140,MATCH(C1558,Bar_data!$A$3:$A$140,FALSE),2)</f>
        <v>Trust071</v>
      </c>
      <c r="I1558" t="str">
        <f>INDEX(TrustCAHUB_map!$A$2:$D$139,MATCH($C1558,TrustCAHUB_map!$A$2:$A$139,FALSE),3)</f>
        <v>North Central and North East London</v>
      </c>
      <c r="J1558" t="str">
        <f>INDEX(TrustCAHUB_map!$A$2:$D$139,MATCH($C1558,TrustCAHUB_map!$A$2:$A$139,FALSE),4)</f>
        <v>London</v>
      </c>
    </row>
    <row r="1559" spans="1:10" x14ac:dyDescent="0.3">
      <c r="A1559" t="str">
        <f t="shared" si="24"/>
        <v>'RL42016Palliative18-49'</v>
      </c>
      <c r="B1559">
        <v>2016</v>
      </c>
      <c r="C1559" t="s">
        <v>232</v>
      </c>
      <c r="D1559" t="s">
        <v>8</v>
      </c>
      <c r="E1559" t="s">
        <v>153</v>
      </c>
      <c r="F1559">
        <v>18</v>
      </c>
      <c r="G1559">
        <v>3</v>
      </c>
      <c r="H1559" t="str">
        <f>INDEX(Bar_data!$A$3:$B$140,MATCH(C1559,Bar_data!$A$3:$A$140,FALSE),2)</f>
        <v>Trust072</v>
      </c>
      <c r="I1559" t="str">
        <f>INDEX(TrustCAHUB_map!$A$2:$D$139,MATCH($C1559,TrustCAHUB_map!$A$2:$A$139,FALSE),3)</f>
        <v>West Midlands</v>
      </c>
      <c r="J1559" t="str">
        <f>INDEX(TrustCAHUB_map!$A$2:$D$139,MATCH($C1559,TrustCAHUB_map!$A$2:$A$139,FALSE),4)</f>
        <v>West Midlands</v>
      </c>
    </row>
    <row r="1560" spans="1:10" x14ac:dyDescent="0.3">
      <c r="A1560" t="str">
        <f t="shared" si="24"/>
        <v>'RL42016Curative18-49'</v>
      </c>
      <c r="B1560">
        <v>2016</v>
      </c>
      <c r="C1560" t="s">
        <v>232</v>
      </c>
      <c r="D1560" t="s">
        <v>7</v>
      </c>
      <c r="E1560" t="s">
        <v>153</v>
      </c>
      <c r="F1560">
        <v>83</v>
      </c>
      <c r="G1560">
        <v>0</v>
      </c>
      <c r="H1560" t="str">
        <f>INDEX(Bar_data!$A$3:$B$140,MATCH(C1560,Bar_data!$A$3:$A$140,FALSE),2)</f>
        <v>Trust072</v>
      </c>
      <c r="I1560" t="str">
        <f>INDEX(TrustCAHUB_map!$A$2:$D$139,MATCH($C1560,TrustCAHUB_map!$A$2:$A$139,FALSE),3)</f>
        <v>West Midlands</v>
      </c>
      <c r="J1560" t="str">
        <f>INDEX(TrustCAHUB_map!$A$2:$D$139,MATCH($C1560,TrustCAHUB_map!$A$2:$A$139,FALSE),4)</f>
        <v>West Midlands</v>
      </c>
    </row>
    <row r="1561" spans="1:10" x14ac:dyDescent="0.3">
      <c r="A1561" t="str">
        <f t="shared" si="24"/>
        <v>'RL42016Not assigned18-49'</v>
      </c>
      <c r="B1561">
        <v>2016</v>
      </c>
      <c r="C1561" t="s">
        <v>232</v>
      </c>
      <c r="D1561" t="s">
        <v>477</v>
      </c>
      <c r="E1561" t="s">
        <v>153</v>
      </c>
      <c r="F1561">
        <v>2</v>
      </c>
      <c r="G1561">
        <v>0</v>
      </c>
      <c r="H1561" t="str">
        <f>INDEX(Bar_data!$A$3:$B$140,MATCH(C1561,Bar_data!$A$3:$A$140,FALSE),2)</f>
        <v>Trust072</v>
      </c>
      <c r="I1561" t="str">
        <f>INDEX(TrustCAHUB_map!$A$2:$D$139,MATCH($C1561,TrustCAHUB_map!$A$2:$A$139,FALSE),3)</f>
        <v>West Midlands</v>
      </c>
      <c r="J1561" t="str">
        <f>INDEX(TrustCAHUB_map!$A$2:$D$139,MATCH($C1561,TrustCAHUB_map!$A$2:$A$139,FALSE),4)</f>
        <v>West Midlands</v>
      </c>
    </row>
    <row r="1562" spans="1:10" x14ac:dyDescent="0.3">
      <c r="A1562" t="str">
        <f t="shared" si="24"/>
        <v>'RL42016Palliative50-69'</v>
      </c>
      <c r="B1562">
        <v>2016</v>
      </c>
      <c r="C1562" t="s">
        <v>232</v>
      </c>
      <c r="D1562" t="s">
        <v>8</v>
      </c>
      <c r="E1562" t="s">
        <v>627</v>
      </c>
      <c r="F1562">
        <v>77</v>
      </c>
      <c r="G1562">
        <v>7</v>
      </c>
      <c r="H1562" t="str">
        <f>INDEX(Bar_data!$A$3:$B$140,MATCH(C1562,Bar_data!$A$3:$A$140,FALSE),2)</f>
        <v>Trust072</v>
      </c>
      <c r="I1562" t="str">
        <f>INDEX(TrustCAHUB_map!$A$2:$D$139,MATCH($C1562,TrustCAHUB_map!$A$2:$A$139,FALSE),3)</f>
        <v>West Midlands</v>
      </c>
      <c r="J1562" t="str">
        <f>INDEX(TrustCAHUB_map!$A$2:$D$139,MATCH($C1562,TrustCAHUB_map!$A$2:$A$139,FALSE),4)</f>
        <v>West Midlands</v>
      </c>
    </row>
    <row r="1563" spans="1:10" x14ac:dyDescent="0.3">
      <c r="A1563" t="str">
        <f t="shared" si="24"/>
        <v>'RL42016Not assigned50-69'</v>
      </c>
      <c r="B1563">
        <v>2016</v>
      </c>
      <c r="C1563" t="s">
        <v>232</v>
      </c>
      <c r="D1563" t="s">
        <v>477</v>
      </c>
      <c r="E1563" t="s">
        <v>627</v>
      </c>
      <c r="F1563">
        <v>14</v>
      </c>
      <c r="G1563">
        <v>0</v>
      </c>
      <c r="H1563" t="str">
        <f>INDEX(Bar_data!$A$3:$B$140,MATCH(C1563,Bar_data!$A$3:$A$140,FALSE),2)</f>
        <v>Trust072</v>
      </c>
      <c r="I1563" t="str">
        <f>INDEX(TrustCAHUB_map!$A$2:$D$139,MATCH($C1563,TrustCAHUB_map!$A$2:$A$139,FALSE),3)</f>
        <v>West Midlands</v>
      </c>
      <c r="J1563" t="str">
        <f>INDEX(TrustCAHUB_map!$A$2:$D$139,MATCH($C1563,TrustCAHUB_map!$A$2:$A$139,FALSE),4)</f>
        <v>West Midlands</v>
      </c>
    </row>
    <row r="1564" spans="1:10" x14ac:dyDescent="0.3">
      <c r="A1564" t="str">
        <f t="shared" si="24"/>
        <v>'RL42016Curative50-69'</v>
      </c>
      <c r="B1564">
        <v>2016</v>
      </c>
      <c r="C1564" t="s">
        <v>232</v>
      </c>
      <c r="D1564" t="s">
        <v>7</v>
      </c>
      <c r="E1564" t="s">
        <v>627</v>
      </c>
      <c r="F1564">
        <v>185</v>
      </c>
      <c r="G1564">
        <v>2</v>
      </c>
      <c r="H1564" t="str">
        <f>INDEX(Bar_data!$A$3:$B$140,MATCH(C1564,Bar_data!$A$3:$A$140,FALSE),2)</f>
        <v>Trust072</v>
      </c>
      <c r="I1564" t="str">
        <f>INDEX(TrustCAHUB_map!$A$2:$D$139,MATCH($C1564,TrustCAHUB_map!$A$2:$A$139,FALSE),3)</f>
        <v>West Midlands</v>
      </c>
      <c r="J1564" t="str">
        <f>INDEX(TrustCAHUB_map!$A$2:$D$139,MATCH($C1564,TrustCAHUB_map!$A$2:$A$139,FALSE),4)</f>
        <v>West Midlands</v>
      </c>
    </row>
    <row r="1565" spans="1:10" x14ac:dyDescent="0.3">
      <c r="A1565" t="str">
        <f t="shared" si="24"/>
        <v>'RL42016Palliative70+'</v>
      </c>
      <c r="B1565">
        <v>2016</v>
      </c>
      <c r="C1565" t="s">
        <v>232</v>
      </c>
      <c r="D1565" t="s">
        <v>8</v>
      </c>
      <c r="E1565" t="s">
        <v>628</v>
      </c>
      <c r="F1565">
        <v>72</v>
      </c>
      <c r="G1565">
        <v>5</v>
      </c>
      <c r="H1565" t="str">
        <f>INDEX(Bar_data!$A$3:$B$140,MATCH(C1565,Bar_data!$A$3:$A$140,FALSE),2)</f>
        <v>Trust072</v>
      </c>
      <c r="I1565" t="str">
        <f>INDEX(TrustCAHUB_map!$A$2:$D$139,MATCH($C1565,TrustCAHUB_map!$A$2:$A$139,FALSE),3)</f>
        <v>West Midlands</v>
      </c>
      <c r="J1565" t="str">
        <f>INDEX(TrustCAHUB_map!$A$2:$D$139,MATCH($C1565,TrustCAHUB_map!$A$2:$A$139,FALSE),4)</f>
        <v>West Midlands</v>
      </c>
    </row>
    <row r="1566" spans="1:10" x14ac:dyDescent="0.3">
      <c r="A1566" t="str">
        <f t="shared" si="24"/>
        <v>'RL42016Curative70+'</v>
      </c>
      <c r="B1566">
        <v>2016</v>
      </c>
      <c r="C1566" t="s">
        <v>232</v>
      </c>
      <c r="D1566" t="s">
        <v>7</v>
      </c>
      <c r="E1566" t="s">
        <v>628</v>
      </c>
      <c r="F1566">
        <v>147</v>
      </c>
      <c r="G1566">
        <v>3</v>
      </c>
      <c r="H1566" t="str">
        <f>INDEX(Bar_data!$A$3:$B$140,MATCH(C1566,Bar_data!$A$3:$A$140,FALSE),2)</f>
        <v>Trust072</v>
      </c>
      <c r="I1566" t="str">
        <f>INDEX(TrustCAHUB_map!$A$2:$D$139,MATCH($C1566,TrustCAHUB_map!$A$2:$A$139,FALSE),3)</f>
        <v>West Midlands</v>
      </c>
      <c r="J1566" t="str">
        <f>INDEX(TrustCAHUB_map!$A$2:$D$139,MATCH($C1566,TrustCAHUB_map!$A$2:$A$139,FALSE),4)</f>
        <v>West Midlands</v>
      </c>
    </row>
    <row r="1567" spans="1:10" x14ac:dyDescent="0.3">
      <c r="A1567" t="str">
        <f t="shared" si="24"/>
        <v>'RL42016Not assigned70+'</v>
      </c>
      <c r="B1567">
        <v>2016</v>
      </c>
      <c r="C1567" t="s">
        <v>232</v>
      </c>
      <c r="D1567" t="s">
        <v>477</v>
      </c>
      <c r="E1567" t="s">
        <v>628</v>
      </c>
      <c r="F1567">
        <v>29</v>
      </c>
      <c r="G1567">
        <v>1</v>
      </c>
      <c r="H1567" t="str">
        <f>INDEX(Bar_data!$A$3:$B$140,MATCH(C1567,Bar_data!$A$3:$A$140,FALSE),2)</f>
        <v>Trust072</v>
      </c>
      <c r="I1567" t="str">
        <f>INDEX(TrustCAHUB_map!$A$2:$D$139,MATCH($C1567,TrustCAHUB_map!$A$2:$A$139,FALSE),3)</f>
        <v>West Midlands</v>
      </c>
      <c r="J1567" t="str">
        <f>INDEX(TrustCAHUB_map!$A$2:$D$139,MATCH($C1567,TrustCAHUB_map!$A$2:$A$139,FALSE),4)</f>
        <v>West Midlands</v>
      </c>
    </row>
    <row r="1568" spans="1:10" x14ac:dyDescent="0.3">
      <c r="A1568" t="str">
        <f t="shared" si="24"/>
        <v>'RLN2016Palliative18-49'</v>
      </c>
      <c r="B1568">
        <v>2016</v>
      </c>
      <c r="C1568" t="s">
        <v>233</v>
      </c>
      <c r="D1568" t="s">
        <v>8</v>
      </c>
      <c r="E1568" t="s">
        <v>153</v>
      </c>
      <c r="F1568">
        <v>42</v>
      </c>
      <c r="G1568">
        <v>2</v>
      </c>
      <c r="H1568" t="str">
        <f>INDEX(Bar_data!$A$3:$B$140,MATCH(C1568,Bar_data!$A$3:$A$140,FALSE),2)</f>
        <v>Trust073</v>
      </c>
      <c r="I1568" t="str">
        <f>INDEX(TrustCAHUB_map!$A$2:$D$139,MATCH($C1568,TrustCAHUB_map!$A$2:$A$139,FALSE),3)</f>
        <v>North East and Cumbria</v>
      </c>
      <c r="J1568" t="str">
        <f>INDEX(TrustCAHUB_map!$A$2:$D$139,MATCH($C1568,TrustCAHUB_map!$A$2:$A$139,FALSE),4)</f>
        <v>North East</v>
      </c>
    </row>
    <row r="1569" spans="1:10" x14ac:dyDescent="0.3">
      <c r="A1569" t="str">
        <f t="shared" si="24"/>
        <v>'RLN2016Curative18-49'</v>
      </c>
      <c r="B1569">
        <v>2016</v>
      </c>
      <c r="C1569" t="s">
        <v>233</v>
      </c>
      <c r="D1569" t="s">
        <v>7</v>
      </c>
      <c r="E1569" t="s">
        <v>153</v>
      </c>
      <c r="F1569">
        <v>60</v>
      </c>
      <c r="G1569">
        <v>0</v>
      </c>
      <c r="H1569" t="str">
        <f>INDEX(Bar_data!$A$3:$B$140,MATCH(C1569,Bar_data!$A$3:$A$140,FALSE),2)</f>
        <v>Trust073</v>
      </c>
      <c r="I1569" t="str">
        <f>INDEX(TrustCAHUB_map!$A$2:$D$139,MATCH($C1569,TrustCAHUB_map!$A$2:$A$139,FALSE),3)</f>
        <v>North East and Cumbria</v>
      </c>
      <c r="J1569" t="str">
        <f>INDEX(TrustCAHUB_map!$A$2:$D$139,MATCH($C1569,TrustCAHUB_map!$A$2:$A$139,FALSE),4)</f>
        <v>North East</v>
      </c>
    </row>
    <row r="1570" spans="1:10" x14ac:dyDescent="0.3">
      <c r="A1570" t="str">
        <f t="shared" si="24"/>
        <v>'RLN2016Not assigned18-49'</v>
      </c>
      <c r="B1570">
        <v>2016</v>
      </c>
      <c r="C1570" t="s">
        <v>233</v>
      </c>
      <c r="D1570" t="s">
        <v>477</v>
      </c>
      <c r="E1570" t="s">
        <v>153</v>
      </c>
      <c r="F1570">
        <v>1</v>
      </c>
      <c r="G1570">
        <v>0</v>
      </c>
      <c r="H1570" t="str">
        <f>INDEX(Bar_data!$A$3:$B$140,MATCH(C1570,Bar_data!$A$3:$A$140,FALSE),2)</f>
        <v>Trust073</v>
      </c>
      <c r="I1570" t="str">
        <f>INDEX(TrustCAHUB_map!$A$2:$D$139,MATCH($C1570,TrustCAHUB_map!$A$2:$A$139,FALSE),3)</f>
        <v>North East and Cumbria</v>
      </c>
      <c r="J1570" t="str">
        <f>INDEX(TrustCAHUB_map!$A$2:$D$139,MATCH($C1570,TrustCAHUB_map!$A$2:$A$139,FALSE),4)</f>
        <v>North East</v>
      </c>
    </row>
    <row r="1571" spans="1:10" x14ac:dyDescent="0.3">
      <c r="A1571" t="str">
        <f t="shared" si="24"/>
        <v>'RLN2016Not assigned50-69'</v>
      </c>
      <c r="B1571">
        <v>2016</v>
      </c>
      <c r="C1571" t="s">
        <v>233</v>
      </c>
      <c r="D1571" t="s">
        <v>477</v>
      </c>
      <c r="E1571" t="s">
        <v>627</v>
      </c>
      <c r="F1571">
        <v>1</v>
      </c>
      <c r="G1571">
        <v>0</v>
      </c>
      <c r="H1571" t="str">
        <f>INDEX(Bar_data!$A$3:$B$140,MATCH(C1571,Bar_data!$A$3:$A$140,FALSE),2)</f>
        <v>Trust073</v>
      </c>
      <c r="I1571" t="str">
        <f>INDEX(TrustCAHUB_map!$A$2:$D$139,MATCH($C1571,TrustCAHUB_map!$A$2:$A$139,FALSE),3)</f>
        <v>North East and Cumbria</v>
      </c>
      <c r="J1571" t="str">
        <f>INDEX(TrustCAHUB_map!$A$2:$D$139,MATCH($C1571,TrustCAHUB_map!$A$2:$A$139,FALSE),4)</f>
        <v>North East</v>
      </c>
    </row>
    <row r="1572" spans="1:10" x14ac:dyDescent="0.3">
      <c r="A1572" t="str">
        <f t="shared" si="24"/>
        <v>'RLN2016Palliative50-69'</v>
      </c>
      <c r="B1572">
        <v>2016</v>
      </c>
      <c r="C1572" t="s">
        <v>233</v>
      </c>
      <c r="D1572" t="s">
        <v>8</v>
      </c>
      <c r="E1572" t="s">
        <v>627</v>
      </c>
      <c r="F1572">
        <v>251</v>
      </c>
      <c r="G1572">
        <v>15</v>
      </c>
      <c r="H1572" t="str">
        <f>INDEX(Bar_data!$A$3:$B$140,MATCH(C1572,Bar_data!$A$3:$A$140,FALSE),2)</f>
        <v>Trust073</v>
      </c>
      <c r="I1572" t="str">
        <f>INDEX(TrustCAHUB_map!$A$2:$D$139,MATCH($C1572,TrustCAHUB_map!$A$2:$A$139,FALSE),3)</f>
        <v>North East and Cumbria</v>
      </c>
      <c r="J1572" t="str">
        <f>INDEX(TrustCAHUB_map!$A$2:$D$139,MATCH($C1572,TrustCAHUB_map!$A$2:$A$139,FALSE),4)</f>
        <v>North East</v>
      </c>
    </row>
    <row r="1573" spans="1:10" x14ac:dyDescent="0.3">
      <c r="A1573" t="str">
        <f t="shared" si="24"/>
        <v>'RLN2016Curative50-69'</v>
      </c>
      <c r="B1573">
        <v>2016</v>
      </c>
      <c r="C1573" t="s">
        <v>233</v>
      </c>
      <c r="D1573" t="s">
        <v>7</v>
      </c>
      <c r="E1573" t="s">
        <v>627</v>
      </c>
      <c r="F1573">
        <v>169</v>
      </c>
      <c r="G1573">
        <v>7</v>
      </c>
      <c r="H1573" t="str">
        <f>INDEX(Bar_data!$A$3:$B$140,MATCH(C1573,Bar_data!$A$3:$A$140,FALSE),2)</f>
        <v>Trust073</v>
      </c>
      <c r="I1573" t="str">
        <f>INDEX(TrustCAHUB_map!$A$2:$D$139,MATCH($C1573,TrustCAHUB_map!$A$2:$A$139,FALSE),3)</f>
        <v>North East and Cumbria</v>
      </c>
      <c r="J1573" t="str">
        <f>INDEX(TrustCAHUB_map!$A$2:$D$139,MATCH($C1573,TrustCAHUB_map!$A$2:$A$139,FALSE),4)</f>
        <v>North East</v>
      </c>
    </row>
    <row r="1574" spans="1:10" x14ac:dyDescent="0.3">
      <c r="A1574" t="str">
        <f t="shared" si="24"/>
        <v>'RLN2016Curative70+'</v>
      </c>
      <c r="B1574">
        <v>2016</v>
      </c>
      <c r="C1574" t="s">
        <v>233</v>
      </c>
      <c r="D1574" t="s">
        <v>7</v>
      </c>
      <c r="E1574" t="s">
        <v>628</v>
      </c>
      <c r="F1574">
        <v>117</v>
      </c>
      <c r="G1574">
        <v>2</v>
      </c>
      <c r="H1574" t="str">
        <f>INDEX(Bar_data!$A$3:$B$140,MATCH(C1574,Bar_data!$A$3:$A$140,FALSE),2)</f>
        <v>Trust073</v>
      </c>
      <c r="I1574" t="str">
        <f>INDEX(TrustCAHUB_map!$A$2:$D$139,MATCH($C1574,TrustCAHUB_map!$A$2:$A$139,FALSE),3)</f>
        <v>North East and Cumbria</v>
      </c>
      <c r="J1574" t="str">
        <f>INDEX(TrustCAHUB_map!$A$2:$D$139,MATCH($C1574,TrustCAHUB_map!$A$2:$A$139,FALSE),4)</f>
        <v>North East</v>
      </c>
    </row>
    <row r="1575" spans="1:10" x14ac:dyDescent="0.3">
      <c r="A1575" t="str">
        <f t="shared" si="24"/>
        <v>'RLN2016Palliative70+'</v>
      </c>
      <c r="B1575">
        <v>2016</v>
      </c>
      <c r="C1575" t="s">
        <v>233</v>
      </c>
      <c r="D1575" t="s">
        <v>8</v>
      </c>
      <c r="E1575" t="s">
        <v>628</v>
      </c>
      <c r="F1575">
        <v>246</v>
      </c>
      <c r="G1575">
        <v>9</v>
      </c>
      <c r="H1575" t="str">
        <f>INDEX(Bar_data!$A$3:$B$140,MATCH(C1575,Bar_data!$A$3:$A$140,FALSE),2)</f>
        <v>Trust073</v>
      </c>
      <c r="I1575" t="str">
        <f>INDEX(TrustCAHUB_map!$A$2:$D$139,MATCH($C1575,TrustCAHUB_map!$A$2:$A$139,FALSE),3)</f>
        <v>North East and Cumbria</v>
      </c>
      <c r="J1575" t="str">
        <f>INDEX(TrustCAHUB_map!$A$2:$D$139,MATCH($C1575,TrustCAHUB_map!$A$2:$A$139,FALSE),4)</f>
        <v>North East</v>
      </c>
    </row>
    <row r="1576" spans="1:10" x14ac:dyDescent="0.3">
      <c r="A1576" t="str">
        <f t="shared" si="24"/>
        <v>'RLQ2016Palliative18-49'</v>
      </c>
      <c r="B1576">
        <v>2016</v>
      </c>
      <c r="C1576" t="s">
        <v>234</v>
      </c>
      <c r="D1576" t="s">
        <v>8</v>
      </c>
      <c r="E1576" t="s">
        <v>153</v>
      </c>
      <c r="F1576">
        <v>2</v>
      </c>
      <c r="G1576">
        <v>0</v>
      </c>
      <c r="H1576" t="str">
        <f>INDEX(Bar_data!$A$3:$B$140,MATCH(C1576,Bar_data!$A$3:$A$140,FALSE),2)</f>
        <v>Trust074</v>
      </c>
      <c r="I1576" t="str">
        <f>INDEX(TrustCAHUB_map!$A$2:$D$139,MATCH($C1576,TrustCAHUB_map!$A$2:$A$139,FALSE),3)</f>
        <v>West Midlands</v>
      </c>
      <c r="J1576" t="str">
        <f>INDEX(TrustCAHUB_map!$A$2:$D$139,MATCH($C1576,TrustCAHUB_map!$A$2:$A$139,FALSE),4)</f>
        <v>West Midlands</v>
      </c>
    </row>
    <row r="1577" spans="1:10" x14ac:dyDescent="0.3">
      <c r="A1577" t="str">
        <f t="shared" si="24"/>
        <v>'RLQ2016Not assigned18-49'</v>
      </c>
      <c r="B1577">
        <v>2016</v>
      </c>
      <c r="C1577" t="s">
        <v>234</v>
      </c>
      <c r="D1577" t="s">
        <v>477</v>
      </c>
      <c r="E1577" t="s">
        <v>153</v>
      </c>
      <c r="F1577">
        <v>2</v>
      </c>
      <c r="G1577">
        <v>0</v>
      </c>
      <c r="H1577" t="str">
        <f>INDEX(Bar_data!$A$3:$B$140,MATCH(C1577,Bar_data!$A$3:$A$140,FALSE),2)</f>
        <v>Trust074</v>
      </c>
      <c r="I1577" t="str">
        <f>INDEX(TrustCAHUB_map!$A$2:$D$139,MATCH($C1577,TrustCAHUB_map!$A$2:$A$139,FALSE),3)</f>
        <v>West Midlands</v>
      </c>
      <c r="J1577" t="str">
        <f>INDEX(TrustCAHUB_map!$A$2:$D$139,MATCH($C1577,TrustCAHUB_map!$A$2:$A$139,FALSE),4)</f>
        <v>West Midlands</v>
      </c>
    </row>
    <row r="1578" spans="1:10" x14ac:dyDescent="0.3">
      <c r="A1578" t="str">
        <f t="shared" si="24"/>
        <v>'RLQ2016Curative50-69'</v>
      </c>
      <c r="B1578">
        <v>2016</v>
      </c>
      <c r="C1578" t="s">
        <v>234</v>
      </c>
      <c r="D1578" t="s">
        <v>7</v>
      </c>
      <c r="E1578" t="s">
        <v>627</v>
      </c>
      <c r="F1578">
        <v>4</v>
      </c>
      <c r="G1578">
        <v>0</v>
      </c>
      <c r="H1578" t="str">
        <f>INDEX(Bar_data!$A$3:$B$140,MATCH(C1578,Bar_data!$A$3:$A$140,FALSE),2)</f>
        <v>Trust074</v>
      </c>
      <c r="I1578" t="str">
        <f>INDEX(TrustCAHUB_map!$A$2:$D$139,MATCH($C1578,TrustCAHUB_map!$A$2:$A$139,FALSE),3)</f>
        <v>West Midlands</v>
      </c>
      <c r="J1578" t="str">
        <f>INDEX(TrustCAHUB_map!$A$2:$D$139,MATCH($C1578,TrustCAHUB_map!$A$2:$A$139,FALSE),4)</f>
        <v>West Midlands</v>
      </c>
    </row>
    <row r="1579" spans="1:10" x14ac:dyDescent="0.3">
      <c r="A1579" t="str">
        <f t="shared" si="24"/>
        <v>'RLQ2016Not assigned50-69'</v>
      </c>
      <c r="B1579">
        <v>2016</v>
      </c>
      <c r="C1579" t="s">
        <v>234</v>
      </c>
      <c r="D1579" t="s">
        <v>477</v>
      </c>
      <c r="E1579" t="s">
        <v>627</v>
      </c>
      <c r="F1579">
        <v>9</v>
      </c>
      <c r="G1579">
        <v>0</v>
      </c>
      <c r="H1579" t="str">
        <f>INDEX(Bar_data!$A$3:$B$140,MATCH(C1579,Bar_data!$A$3:$A$140,FALSE),2)</f>
        <v>Trust074</v>
      </c>
      <c r="I1579" t="str">
        <f>INDEX(TrustCAHUB_map!$A$2:$D$139,MATCH($C1579,TrustCAHUB_map!$A$2:$A$139,FALSE),3)</f>
        <v>West Midlands</v>
      </c>
      <c r="J1579" t="str">
        <f>INDEX(TrustCAHUB_map!$A$2:$D$139,MATCH($C1579,TrustCAHUB_map!$A$2:$A$139,FALSE),4)</f>
        <v>West Midlands</v>
      </c>
    </row>
    <row r="1580" spans="1:10" x14ac:dyDescent="0.3">
      <c r="A1580" t="str">
        <f t="shared" si="24"/>
        <v>'RLQ2016Palliative50-69'</v>
      </c>
      <c r="B1580">
        <v>2016</v>
      </c>
      <c r="C1580" t="s">
        <v>234</v>
      </c>
      <c r="D1580" t="s">
        <v>8</v>
      </c>
      <c r="E1580" t="s">
        <v>627</v>
      </c>
      <c r="F1580">
        <v>8</v>
      </c>
      <c r="G1580">
        <v>1</v>
      </c>
      <c r="H1580" t="str">
        <f>INDEX(Bar_data!$A$3:$B$140,MATCH(C1580,Bar_data!$A$3:$A$140,FALSE),2)</f>
        <v>Trust074</v>
      </c>
      <c r="I1580" t="str">
        <f>INDEX(TrustCAHUB_map!$A$2:$D$139,MATCH($C1580,TrustCAHUB_map!$A$2:$A$139,FALSE),3)</f>
        <v>West Midlands</v>
      </c>
      <c r="J1580" t="str">
        <f>INDEX(TrustCAHUB_map!$A$2:$D$139,MATCH($C1580,TrustCAHUB_map!$A$2:$A$139,FALSE),4)</f>
        <v>West Midlands</v>
      </c>
    </row>
    <row r="1581" spans="1:10" x14ac:dyDescent="0.3">
      <c r="A1581" t="str">
        <f t="shared" si="24"/>
        <v>'RLQ2016Curative70+'</v>
      </c>
      <c r="B1581">
        <v>2016</v>
      </c>
      <c r="C1581" t="s">
        <v>234</v>
      </c>
      <c r="D1581" t="s">
        <v>7</v>
      </c>
      <c r="E1581" t="s">
        <v>628</v>
      </c>
      <c r="F1581">
        <v>4</v>
      </c>
      <c r="G1581">
        <v>0</v>
      </c>
      <c r="H1581" t="str">
        <f>INDEX(Bar_data!$A$3:$B$140,MATCH(C1581,Bar_data!$A$3:$A$140,FALSE),2)</f>
        <v>Trust074</v>
      </c>
      <c r="I1581" t="str">
        <f>INDEX(TrustCAHUB_map!$A$2:$D$139,MATCH($C1581,TrustCAHUB_map!$A$2:$A$139,FALSE),3)</f>
        <v>West Midlands</v>
      </c>
      <c r="J1581" t="str">
        <f>INDEX(TrustCAHUB_map!$A$2:$D$139,MATCH($C1581,TrustCAHUB_map!$A$2:$A$139,FALSE),4)</f>
        <v>West Midlands</v>
      </c>
    </row>
    <row r="1582" spans="1:10" x14ac:dyDescent="0.3">
      <c r="A1582" t="str">
        <f t="shared" si="24"/>
        <v>'RLQ2016Not assigned70+'</v>
      </c>
      <c r="B1582">
        <v>2016</v>
      </c>
      <c r="C1582" t="s">
        <v>234</v>
      </c>
      <c r="D1582" t="s">
        <v>477</v>
      </c>
      <c r="E1582" t="s">
        <v>628</v>
      </c>
      <c r="F1582">
        <v>5</v>
      </c>
      <c r="G1582">
        <v>0</v>
      </c>
      <c r="H1582" t="str">
        <f>INDEX(Bar_data!$A$3:$B$140,MATCH(C1582,Bar_data!$A$3:$A$140,FALSE),2)</f>
        <v>Trust074</v>
      </c>
      <c r="I1582" t="str">
        <f>INDEX(TrustCAHUB_map!$A$2:$D$139,MATCH($C1582,TrustCAHUB_map!$A$2:$A$139,FALSE),3)</f>
        <v>West Midlands</v>
      </c>
      <c r="J1582" t="str">
        <f>INDEX(TrustCAHUB_map!$A$2:$D$139,MATCH($C1582,TrustCAHUB_map!$A$2:$A$139,FALSE),4)</f>
        <v>West Midlands</v>
      </c>
    </row>
    <row r="1583" spans="1:10" x14ac:dyDescent="0.3">
      <c r="A1583" t="str">
        <f t="shared" si="24"/>
        <v>'RLQ2016Palliative70+'</v>
      </c>
      <c r="B1583">
        <v>2016</v>
      </c>
      <c r="C1583" t="s">
        <v>234</v>
      </c>
      <c r="D1583" t="s">
        <v>8</v>
      </c>
      <c r="E1583" t="s">
        <v>628</v>
      </c>
      <c r="F1583">
        <v>25</v>
      </c>
      <c r="G1583">
        <v>0</v>
      </c>
      <c r="H1583" t="str">
        <f>INDEX(Bar_data!$A$3:$B$140,MATCH(C1583,Bar_data!$A$3:$A$140,FALSE),2)</f>
        <v>Trust074</v>
      </c>
      <c r="I1583" t="str">
        <f>INDEX(TrustCAHUB_map!$A$2:$D$139,MATCH($C1583,TrustCAHUB_map!$A$2:$A$139,FALSE),3)</f>
        <v>West Midlands</v>
      </c>
      <c r="J1583" t="str">
        <f>INDEX(TrustCAHUB_map!$A$2:$D$139,MATCH($C1583,TrustCAHUB_map!$A$2:$A$139,FALSE),4)</f>
        <v>West Midlands</v>
      </c>
    </row>
    <row r="1584" spans="1:10" x14ac:dyDescent="0.3">
      <c r="A1584" t="str">
        <f t="shared" si="24"/>
        <v>'RLT2016Curative18-49'</v>
      </c>
      <c r="B1584">
        <v>2016</v>
      </c>
      <c r="C1584" t="s">
        <v>235</v>
      </c>
      <c r="D1584" t="s">
        <v>7</v>
      </c>
      <c r="E1584" t="s">
        <v>153</v>
      </c>
      <c r="F1584">
        <v>32</v>
      </c>
      <c r="G1584">
        <v>0</v>
      </c>
      <c r="H1584" t="str">
        <f>INDEX(Bar_data!$A$3:$B$140,MATCH(C1584,Bar_data!$A$3:$A$140,FALSE),2)</f>
        <v>Trust075</v>
      </c>
      <c r="I1584" t="str">
        <f>INDEX(TrustCAHUB_map!$A$2:$D$139,MATCH($C1584,TrustCAHUB_map!$A$2:$A$139,FALSE),3)</f>
        <v>West Midlands</v>
      </c>
      <c r="J1584" t="str">
        <f>INDEX(TrustCAHUB_map!$A$2:$D$139,MATCH($C1584,TrustCAHUB_map!$A$2:$A$139,FALSE),4)</f>
        <v>West Midlands</v>
      </c>
    </row>
    <row r="1585" spans="1:10" x14ac:dyDescent="0.3">
      <c r="A1585" t="str">
        <f t="shared" si="24"/>
        <v>'RLT2016Palliative18-49'</v>
      </c>
      <c r="B1585">
        <v>2016</v>
      </c>
      <c r="C1585" t="s">
        <v>235</v>
      </c>
      <c r="D1585" t="s">
        <v>8</v>
      </c>
      <c r="E1585" t="s">
        <v>153</v>
      </c>
      <c r="F1585">
        <v>11</v>
      </c>
      <c r="G1585">
        <v>1</v>
      </c>
      <c r="H1585" t="str">
        <f>INDEX(Bar_data!$A$3:$B$140,MATCH(C1585,Bar_data!$A$3:$A$140,FALSE),2)</f>
        <v>Trust075</v>
      </c>
      <c r="I1585" t="str">
        <f>INDEX(TrustCAHUB_map!$A$2:$D$139,MATCH($C1585,TrustCAHUB_map!$A$2:$A$139,FALSE),3)</f>
        <v>West Midlands</v>
      </c>
      <c r="J1585" t="str">
        <f>INDEX(TrustCAHUB_map!$A$2:$D$139,MATCH($C1585,TrustCAHUB_map!$A$2:$A$139,FALSE),4)</f>
        <v>West Midlands</v>
      </c>
    </row>
    <row r="1586" spans="1:10" x14ac:dyDescent="0.3">
      <c r="A1586" t="str">
        <f t="shared" si="24"/>
        <v>'RLT2016Palliative50-69'</v>
      </c>
      <c r="B1586">
        <v>2016</v>
      </c>
      <c r="C1586" t="s">
        <v>235</v>
      </c>
      <c r="D1586" t="s">
        <v>8</v>
      </c>
      <c r="E1586" t="s">
        <v>627</v>
      </c>
      <c r="F1586">
        <v>73</v>
      </c>
      <c r="G1586">
        <v>8</v>
      </c>
      <c r="H1586" t="str">
        <f>INDEX(Bar_data!$A$3:$B$140,MATCH(C1586,Bar_data!$A$3:$A$140,FALSE),2)</f>
        <v>Trust075</v>
      </c>
      <c r="I1586" t="str">
        <f>INDEX(TrustCAHUB_map!$A$2:$D$139,MATCH($C1586,TrustCAHUB_map!$A$2:$A$139,FALSE),3)</f>
        <v>West Midlands</v>
      </c>
      <c r="J1586" t="str">
        <f>INDEX(TrustCAHUB_map!$A$2:$D$139,MATCH($C1586,TrustCAHUB_map!$A$2:$A$139,FALSE),4)</f>
        <v>West Midlands</v>
      </c>
    </row>
    <row r="1587" spans="1:10" x14ac:dyDescent="0.3">
      <c r="A1587" t="str">
        <f t="shared" si="24"/>
        <v>'RLT2016Curative50-69'</v>
      </c>
      <c r="B1587">
        <v>2016</v>
      </c>
      <c r="C1587" t="s">
        <v>235</v>
      </c>
      <c r="D1587" t="s">
        <v>7</v>
      </c>
      <c r="E1587" t="s">
        <v>627</v>
      </c>
      <c r="F1587">
        <v>88</v>
      </c>
      <c r="G1587">
        <v>0</v>
      </c>
      <c r="H1587" t="str">
        <f>INDEX(Bar_data!$A$3:$B$140,MATCH(C1587,Bar_data!$A$3:$A$140,FALSE),2)</f>
        <v>Trust075</v>
      </c>
      <c r="I1587" t="str">
        <f>INDEX(TrustCAHUB_map!$A$2:$D$139,MATCH($C1587,TrustCAHUB_map!$A$2:$A$139,FALSE),3)</f>
        <v>West Midlands</v>
      </c>
      <c r="J1587" t="str">
        <f>INDEX(TrustCAHUB_map!$A$2:$D$139,MATCH($C1587,TrustCAHUB_map!$A$2:$A$139,FALSE),4)</f>
        <v>West Midlands</v>
      </c>
    </row>
    <row r="1588" spans="1:10" x14ac:dyDescent="0.3">
      <c r="A1588" t="str">
        <f t="shared" si="24"/>
        <v>'RLT2016Palliative70+'</v>
      </c>
      <c r="B1588">
        <v>2016</v>
      </c>
      <c r="C1588" t="s">
        <v>235</v>
      </c>
      <c r="D1588" t="s">
        <v>8</v>
      </c>
      <c r="E1588" t="s">
        <v>628</v>
      </c>
      <c r="F1588">
        <v>52</v>
      </c>
      <c r="G1588">
        <v>4</v>
      </c>
      <c r="H1588" t="str">
        <f>INDEX(Bar_data!$A$3:$B$140,MATCH(C1588,Bar_data!$A$3:$A$140,FALSE),2)</f>
        <v>Trust075</v>
      </c>
      <c r="I1588" t="str">
        <f>INDEX(TrustCAHUB_map!$A$2:$D$139,MATCH($C1588,TrustCAHUB_map!$A$2:$A$139,FALSE),3)</f>
        <v>West Midlands</v>
      </c>
      <c r="J1588" t="str">
        <f>INDEX(TrustCAHUB_map!$A$2:$D$139,MATCH($C1588,TrustCAHUB_map!$A$2:$A$139,FALSE),4)</f>
        <v>West Midlands</v>
      </c>
    </row>
    <row r="1589" spans="1:10" x14ac:dyDescent="0.3">
      <c r="A1589" t="str">
        <f t="shared" si="24"/>
        <v>'RLT2016Curative70+'</v>
      </c>
      <c r="B1589">
        <v>2016</v>
      </c>
      <c r="C1589" t="s">
        <v>235</v>
      </c>
      <c r="D1589" t="s">
        <v>7</v>
      </c>
      <c r="E1589" t="s">
        <v>628</v>
      </c>
      <c r="F1589">
        <v>57</v>
      </c>
      <c r="G1589">
        <v>1</v>
      </c>
      <c r="H1589" t="str">
        <f>INDEX(Bar_data!$A$3:$B$140,MATCH(C1589,Bar_data!$A$3:$A$140,FALSE),2)</f>
        <v>Trust075</v>
      </c>
      <c r="I1589" t="str">
        <f>INDEX(TrustCAHUB_map!$A$2:$D$139,MATCH($C1589,TrustCAHUB_map!$A$2:$A$139,FALSE),3)</f>
        <v>West Midlands</v>
      </c>
      <c r="J1589" t="str">
        <f>INDEX(TrustCAHUB_map!$A$2:$D$139,MATCH($C1589,TrustCAHUB_map!$A$2:$A$139,FALSE),4)</f>
        <v>West Midlands</v>
      </c>
    </row>
    <row r="1590" spans="1:10" x14ac:dyDescent="0.3">
      <c r="A1590" t="str">
        <f t="shared" si="24"/>
        <v>'RM12016Palliative18-49'</v>
      </c>
      <c r="B1590">
        <v>2016</v>
      </c>
      <c r="C1590" t="s">
        <v>236</v>
      </c>
      <c r="D1590" t="s">
        <v>8</v>
      </c>
      <c r="E1590" t="s">
        <v>153</v>
      </c>
      <c r="F1590">
        <v>84</v>
      </c>
      <c r="G1590">
        <v>6</v>
      </c>
      <c r="H1590" t="str">
        <f>INDEX(Bar_data!$A$3:$B$140,MATCH(C1590,Bar_data!$A$3:$A$140,FALSE),2)</f>
        <v>Trust076</v>
      </c>
      <c r="I1590" t="str">
        <f>INDEX(TrustCAHUB_map!$A$2:$D$139,MATCH($C1590,TrustCAHUB_map!$A$2:$A$139,FALSE),3)</f>
        <v>East of England</v>
      </c>
      <c r="J1590" t="str">
        <f>INDEX(TrustCAHUB_map!$A$2:$D$139,MATCH($C1590,TrustCAHUB_map!$A$2:$A$139,FALSE),4)</f>
        <v>East of England</v>
      </c>
    </row>
    <row r="1591" spans="1:10" x14ac:dyDescent="0.3">
      <c r="A1591" t="str">
        <f t="shared" si="24"/>
        <v>'RM12016Not assigned18-49'</v>
      </c>
      <c r="B1591">
        <v>2016</v>
      </c>
      <c r="C1591" t="s">
        <v>236</v>
      </c>
      <c r="D1591" t="s">
        <v>477</v>
      </c>
      <c r="E1591" t="s">
        <v>153</v>
      </c>
      <c r="F1591">
        <v>12</v>
      </c>
      <c r="G1591">
        <v>0</v>
      </c>
      <c r="H1591" t="str">
        <f>INDEX(Bar_data!$A$3:$B$140,MATCH(C1591,Bar_data!$A$3:$A$140,FALSE),2)</f>
        <v>Trust076</v>
      </c>
      <c r="I1591" t="str">
        <f>INDEX(TrustCAHUB_map!$A$2:$D$139,MATCH($C1591,TrustCAHUB_map!$A$2:$A$139,FALSE),3)</f>
        <v>East of England</v>
      </c>
      <c r="J1591" t="str">
        <f>INDEX(TrustCAHUB_map!$A$2:$D$139,MATCH($C1591,TrustCAHUB_map!$A$2:$A$139,FALSE),4)</f>
        <v>East of England</v>
      </c>
    </row>
    <row r="1592" spans="1:10" x14ac:dyDescent="0.3">
      <c r="A1592" t="str">
        <f t="shared" si="24"/>
        <v>'RM12016Curative18-49'</v>
      </c>
      <c r="B1592">
        <v>2016</v>
      </c>
      <c r="C1592" t="s">
        <v>236</v>
      </c>
      <c r="D1592" t="s">
        <v>7</v>
      </c>
      <c r="E1592" t="s">
        <v>153</v>
      </c>
      <c r="F1592">
        <v>129</v>
      </c>
      <c r="G1592">
        <v>2</v>
      </c>
      <c r="H1592" t="str">
        <f>INDEX(Bar_data!$A$3:$B$140,MATCH(C1592,Bar_data!$A$3:$A$140,FALSE),2)</f>
        <v>Trust076</v>
      </c>
      <c r="I1592" t="str">
        <f>INDEX(TrustCAHUB_map!$A$2:$D$139,MATCH($C1592,TrustCAHUB_map!$A$2:$A$139,FALSE),3)</f>
        <v>East of England</v>
      </c>
      <c r="J1592" t="str">
        <f>INDEX(TrustCAHUB_map!$A$2:$D$139,MATCH($C1592,TrustCAHUB_map!$A$2:$A$139,FALSE),4)</f>
        <v>East of England</v>
      </c>
    </row>
    <row r="1593" spans="1:10" x14ac:dyDescent="0.3">
      <c r="A1593" t="str">
        <f t="shared" si="24"/>
        <v>'RM12016Not assigned50-69'</v>
      </c>
      <c r="B1593">
        <v>2016</v>
      </c>
      <c r="C1593" t="s">
        <v>236</v>
      </c>
      <c r="D1593" t="s">
        <v>477</v>
      </c>
      <c r="E1593" t="s">
        <v>627</v>
      </c>
      <c r="F1593">
        <v>26</v>
      </c>
      <c r="G1593">
        <v>0</v>
      </c>
      <c r="H1593" t="str">
        <f>INDEX(Bar_data!$A$3:$B$140,MATCH(C1593,Bar_data!$A$3:$A$140,FALSE),2)</f>
        <v>Trust076</v>
      </c>
      <c r="I1593" t="str">
        <f>INDEX(TrustCAHUB_map!$A$2:$D$139,MATCH($C1593,TrustCAHUB_map!$A$2:$A$139,FALSE),3)</f>
        <v>East of England</v>
      </c>
      <c r="J1593" t="str">
        <f>INDEX(TrustCAHUB_map!$A$2:$D$139,MATCH($C1593,TrustCAHUB_map!$A$2:$A$139,FALSE),4)</f>
        <v>East of England</v>
      </c>
    </row>
    <row r="1594" spans="1:10" x14ac:dyDescent="0.3">
      <c r="A1594" t="str">
        <f t="shared" si="24"/>
        <v>'RM12016Curative50-69'</v>
      </c>
      <c r="B1594">
        <v>2016</v>
      </c>
      <c r="C1594" t="s">
        <v>236</v>
      </c>
      <c r="D1594" t="s">
        <v>7</v>
      </c>
      <c r="E1594" t="s">
        <v>627</v>
      </c>
      <c r="F1594">
        <v>341</v>
      </c>
      <c r="G1594">
        <v>2</v>
      </c>
      <c r="H1594" t="str">
        <f>INDEX(Bar_data!$A$3:$B$140,MATCH(C1594,Bar_data!$A$3:$A$140,FALSE),2)</f>
        <v>Trust076</v>
      </c>
      <c r="I1594" t="str">
        <f>INDEX(TrustCAHUB_map!$A$2:$D$139,MATCH($C1594,TrustCAHUB_map!$A$2:$A$139,FALSE),3)</f>
        <v>East of England</v>
      </c>
      <c r="J1594" t="str">
        <f>INDEX(TrustCAHUB_map!$A$2:$D$139,MATCH($C1594,TrustCAHUB_map!$A$2:$A$139,FALSE),4)</f>
        <v>East of England</v>
      </c>
    </row>
    <row r="1595" spans="1:10" x14ac:dyDescent="0.3">
      <c r="A1595" t="str">
        <f t="shared" si="24"/>
        <v>'RM12016Palliative50-69'</v>
      </c>
      <c r="B1595">
        <v>2016</v>
      </c>
      <c r="C1595" t="s">
        <v>236</v>
      </c>
      <c r="D1595" t="s">
        <v>8</v>
      </c>
      <c r="E1595" t="s">
        <v>627</v>
      </c>
      <c r="F1595">
        <v>483</v>
      </c>
      <c r="G1595">
        <v>31</v>
      </c>
      <c r="H1595" t="str">
        <f>INDEX(Bar_data!$A$3:$B$140,MATCH(C1595,Bar_data!$A$3:$A$140,FALSE),2)</f>
        <v>Trust076</v>
      </c>
      <c r="I1595" t="str">
        <f>INDEX(TrustCAHUB_map!$A$2:$D$139,MATCH($C1595,TrustCAHUB_map!$A$2:$A$139,FALSE),3)</f>
        <v>East of England</v>
      </c>
      <c r="J1595" t="str">
        <f>INDEX(TrustCAHUB_map!$A$2:$D$139,MATCH($C1595,TrustCAHUB_map!$A$2:$A$139,FALSE),4)</f>
        <v>East of England</v>
      </c>
    </row>
    <row r="1596" spans="1:10" x14ac:dyDescent="0.3">
      <c r="A1596" t="str">
        <f t="shared" si="24"/>
        <v>'RM12016Not assigned70+'</v>
      </c>
      <c r="B1596">
        <v>2016</v>
      </c>
      <c r="C1596" t="s">
        <v>236</v>
      </c>
      <c r="D1596" t="s">
        <v>477</v>
      </c>
      <c r="E1596" t="s">
        <v>628</v>
      </c>
      <c r="F1596">
        <v>6</v>
      </c>
      <c r="G1596">
        <v>0</v>
      </c>
      <c r="H1596" t="str">
        <f>INDEX(Bar_data!$A$3:$B$140,MATCH(C1596,Bar_data!$A$3:$A$140,FALSE),2)</f>
        <v>Trust076</v>
      </c>
      <c r="I1596" t="str">
        <f>INDEX(TrustCAHUB_map!$A$2:$D$139,MATCH($C1596,TrustCAHUB_map!$A$2:$A$139,FALSE),3)</f>
        <v>East of England</v>
      </c>
      <c r="J1596" t="str">
        <f>INDEX(TrustCAHUB_map!$A$2:$D$139,MATCH($C1596,TrustCAHUB_map!$A$2:$A$139,FALSE),4)</f>
        <v>East of England</v>
      </c>
    </row>
    <row r="1597" spans="1:10" x14ac:dyDescent="0.3">
      <c r="A1597" t="str">
        <f t="shared" si="24"/>
        <v>'RM12016Palliative70+'</v>
      </c>
      <c r="B1597">
        <v>2016</v>
      </c>
      <c r="C1597" t="s">
        <v>236</v>
      </c>
      <c r="D1597" t="s">
        <v>8</v>
      </c>
      <c r="E1597" t="s">
        <v>628</v>
      </c>
      <c r="F1597">
        <v>434</v>
      </c>
      <c r="G1597">
        <v>22</v>
      </c>
      <c r="H1597" t="str">
        <f>INDEX(Bar_data!$A$3:$B$140,MATCH(C1597,Bar_data!$A$3:$A$140,FALSE),2)</f>
        <v>Trust076</v>
      </c>
      <c r="I1597" t="str">
        <f>INDEX(TrustCAHUB_map!$A$2:$D$139,MATCH($C1597,TrustCAHUB_map!$A$2:$A$139,FALSE),3)</f>
        <v>East of England</v>
      </c>
      <c r="J1597" t="str">
        <f>INDEX(TrustCAHUB_map!$A$2:$D$139,MATCH($C1597,TrustCAHUB_map!$A$2:$A$139,FALSE),4)</f>
        <v>East of England</v>
      </c>
    </row>
    <row r="1598" spans="1:10" x14ac:dyDescent="0.3">
      <c r="A1598" t="str">
        <f t="shared" si="24"/>
        <v>'RM12016Curative70+'</v>
      </c>
      <c r="B1598">
        <v>2016</v>
      </c>
      <c r="C1598" t="s">
        <v>236</v>
      </c>
      <c r="D1598" t="s">
        <v>7</v>
      </c>
      <c r="E1598" t="s">
        <v>628</v>
      </c>
      <c r="F1598">
        <v>175</v>
      </c>
      <c r="G1598">
        <v>5</v>
      </c>
      <c r="H1598" t="str">
        <f>INDEX(Bar_data!$A$3:$B$140,MATCH(C1598,Bar_data!$A$3:$A$140,FALSE),2)</f>
        <v>Trust076</v>
      </c>
      <c r="I1598" t="str">
        <f>INDEX(TrustCAHUB_map!$A$2:$D$139,MATCH($C1598,TrustCAHUB_map!$A$2:$A$139,FALSE),3)</f>
        <v>East of England</v>
      </c>
      <c r="J1598" t="str">
        <f>INDEX(TrustCAHUB_map!$A$2:$D$139,MATCH($C1598,TrustCAHUB_map!$A$2:$A$139,FALSE),4)</f>
        <v>East of England</v>
      </c>
    </row>
    <row r="1599" spans="1:10" x14ac:dyDescent="0.3">
      <c r="A1599" t="str">
        <f t="shared" si="24"/>
        <v>'RM32016Curative18-49'</v>
      </c>
      <c r="B1599">
        <v>2016</v>
      </c>
      <c r="C1599" t="s">
        <v>237</v>
      </c>
      <c r="D1599" t="s">
        <v>7</v>
      </c>
      <c r="E1599" t="s">
        <v>153</v>
      </c>
      <c r="F1599">
        <v>9</v>
      </c>
      <c r="G1599">
        <v>0</v>
      </c>
      <c r="H1599" t="str">
        <f>INDEX(Bar_data!$A$3:$B$140,MATCH(C1599,Bar_data!$A$3:$A$140,FALSE),2)</f>
        <v>Trust077</v>
      </c>
      <c r="I1599" t="str">
        <f>INDEX(TrustCAHUB_map!$A$2:$D$139,MATCH($C1599,TrustCAHUB_map!$A$2:$A$139,FALSE),3)</f>
        <v>Greater Manchester</v>
      </c>
      <c r="J1599" t="str">
        <f>INDEX(TrustCAHUB_map!$A$2:$D$139,MATCH($C1599,TrustCAHUB_map!$A$2:$A$139,FALSE),4)</f>
        <v>North West</v>
      </c>
    </row>
    <row r="1600" spans="1:10" x14ac:dyDescent="0.3">
      <c r="A1600" t="str">
        <f t="shared" si="24"/>
        <v>'RM32016Palliative18-49'</v>
      </c>
      <c r="B1600">
        <v>2016</v>
      </c>
      <c r="C1600" t="s">
        <v>237</v>
      </c>
      <c r="D1600" t="s">
        <v>8</v>
      </c>
      <c r="E1600" t="s">
        <v>153</v>
      </c>
      <c r="F1600">
        <v>4</v>
      </c>
      <c r="G1600">
        <v>0</v>
      </c>
      <c r="H1600" t="str">
        <f>INDEX(Bar_data!$A$3:$B$140,MATCH(C1600,Bar_data!$A$3:$A$140,FALSE),2)</f>
        <v>Trust077</v>
      </c>
      <c r="I1600" t="str">
        <f>INDEX(TrustCAHUB_map!$A$2:$D$139,MATCH($C1600,TrustCAHUB_map!$A$2:$A$139,FALSE),3)</f>
        <v>Greater Manchester</v>
      </c>
      <c r="J1600" t="str">
        <f>INDEX(TrustCAHUB_map!$A$2:$D$139,MATCH($C1600,TrustCAHUB_map!$A$2:$A$139,FALSE),4)</f>
        <v>North West</v>
      </c>
    </row>
    <row r="1601" spans="1:10" x14ac:dyDescent="0.3">
      <c r="A1601" t="str">
        <f t="shared" si="24"/>
        <v>'RM32016Palliative50-69'</v>
      </c>
      <c r="B1601">
        <v>2016</v>
      </c>
      <c r="C1601" t="s">
        <v>237</v>
      </c>
      <c r="D1601" t="s">
        <v>8</v>
      </c>
      <c r="E1601" t="s">
        <v>627</v>
      </c>
      <c r="F1601">
        <v>27</v>
      </c>
      <c r="G1601">
        <v>1</v>
      </c>
      <c r="H1601" t="str">
        <f>INDEX(Bar_data!$A$3:$B$140,MATCH(C1601,Bar_data!$A$3:$A$140,FALSE),2)</f>
        <v>Trust077</v>
      </c>
      <c r="I1601" t="str">
        <f>INDEX(TrustCAHUB_map!$A$2:$D$139,MATCH($C1601,TrustCAHUB_map!$A$2:$A$139,FALSE),3)</f>
        <v>Greater Manchester</v>
      </c>
      <c r="J1601" t="str">
        <f>INDEX(TrustCAHUB_map!$A$2:$D$139,MATCH($C1601,TrustCAHUB_map!$A$2:$A$139,FALSE),4)</f>
        <v>North West</v>
      </c>
    </row>
    <row r="1602" spans="1:10" x14ac:dyDescent="0.3">
      <c r="A1602" t="str">
        <f t="shared" si="24"/>
        <v>'RM32016Curative50-69'</v>
      </c>
      <c r="B1602">
        <v>2016</v>
      </c>
      <c r="C1602" t="s">
        <v>237</v>
      </c>
      <c r="D1602" t="s">
        <v>7</v>
      </c>
      <c r="E1602" t="s">
        <v>627</v>
      </c>
      <c r="F1602">
        <v>26</v>
      </c>
      <c r="G1602">
        <v>1</v>
      </c>
      <c r="H1602" t="str">
        <f>INDEX(Bar_data!$A$3:$B$140,MATCH(C1602,Bar_data!$A$3:$A$140,FALSE),2)</f>
        <v>Trust077</v>
      </c>
      <c r="I1602" t="str">
        <f>INDEX(TrustCAHUB_map!$A$2:$D$139,MATCH($C1602,TrustCAHUB_map!$A$2:$A$139,FALSE),3)</f>
        <v>Greater Manchester</v>
      </c>
      <c r="J1602" t="str">
        <f>INDEX(TrustCAHUB_map!$A$2:$D$139,MATCH($C1602,TrustCAHUB_map!$A$2:$A$139,FALSE),4)</f>
        <v>North West</v>
      </c>
    </row>
    <row r="1603" spans="1:10" x14ac:dyDescent="0.3">
      <c r="A1603" t="str">
        <f t="shared" ref="A1603:A1666" si="25">"'"&amp;C1603&amp;B1603&amp;D1603&amp;E1603&amp;"'"</f>
        <v>'RM32016Palliative70+'</v>
      </c>
      <c r="B1603">
        <v>2016</v>
      </c>
      <c r="C1603" t="s">
        <v>237</v>
      </c>
      <c r="D1603" t="s">
        <v>8</v>
      </c>
      <c r="E1603" t="s">
        <v>628</v>
      </c>
      <c r="F1603">
        <v>33</v>
      </c>
      <c r="G1603">
        <v>3</v>
      </c>
      <c r="H1603" t="str">
        <f>INDEX(Bar_data!$A$3:$B$140,MATCH(C1603,Bar_data!$A$3:$A$140,FALSE),2)</f>
        <v>Trust077</v>
      </c>
      <c r="I1603" t="str">
        <f>INDEX(TrustCAHUB_map!$A$2:$D$139,MATCH($C1603,TrustCAHUB_map!$A$2:$A$139,FALSE),3)</f>
        <v>Greater Manchester</v>
      </c>
      <c r="J1603" t="str">
        <f>INDEX(TrustCAHUB_map!$A$2:$D$139,MATCH($C1603,TrustCAHUB_map!$A$2:$A$139,FALSE),4)</f>
        <v>North West</v>
      </c>
    </row>
    <row r="1604" spans="1:10" x14ac:dyDescent="0.3">
      <c r="A1604" t="str">
        <f t="shared" si="25"/>
        <v>'RM32016Curative70+'</v>
      </c>
      <c r="B1604">
        <v>2016</v>
      </c>
      <c r="C1604" t="s">
        <v>237</v>
      </c>
      <c r="D1604" t="s">
        <v>7</v>
      </c>
      <c r="E1604" t="s">
        <v>628</v>
      </c>
      <c r="F1604">
        <v>18</v>
      </c>
      <c r="G1604">
        <v>1</v>
      </c>
      <c r="H1604" t="str">
        <f>INDEX(Bar_data!$A$3:$B$140,MATCH(C1604,Bar_data!$A$3:$A$140,FALSE),2)</f>
        <v>Trust077</v>
      </c>
      <c r="I1604" t="str">
        <f>INDEX(TrustCAHUB_map!$A$2:$D$139,MATCH($C1604,TrustCAHUB_map!$A$2:$A$139,FALSE),3)</f>
        <v>Greater Manchester</v>
      </c>
      <c r="J1604" t="str">
        <f>INDEX(TrustCAHUB_map!$A$2:$D$139,MATCH($C1604,TrustCAHUB_map!$A$2:$A$139,FALSE),4)</f>
        <v>North West</v>
      </c>
    </row>
    <row r="1605" spans="1:10" x14ac:dyDescent="0.3">
      <c r="A1605" t="str">
        <f t="shared" si="25"/>
        <v>'RMC2016Curative18-49'</v>
      </c>
      <c r="B1605">
        <v>2016</v>
      </c>
      <c r="C1605" t="s">
        <v>238</v>
      </c>
      <c r="D1605" t="s">
        <v>7</v>
      </c>
      <c r="E1605" t="s">
        <v>153</v>
      </c>
      <c r="F1605">
        <v>15</v>
      </c>
      <c r="G1605">
        <v>0</v>
      </c>
      <c r="H1605" t="str">
        <f>INDEX(Bar_data!$A$3:$B$140,MATCH(C1605,Bar_data!$A$3:$A$140,FALSE),2)</f>
        <v>Trust078</v>
      </c>
      <c r="I1605" t="str">
        <f>INDEX(TrustCAHUB_map!$A$2:$D$139,MATCH($C1605,TrustCAHUB_map!$A$2:$A$139,FALSE),3)</f>
        <v>Greater Manchester</v>
      </c>
      <c r="J1605" t="str">
        <f>INDEX(TrustCAHUB_map!$A$2:$D$139,MATCH($C1605,TrustCAHUB_map!$A$2:$A$139,FALSE),4)</f>
        <v>North West</v>
      </c>
    </row>
    <row r="1606" spans="1:10" x14ac:dyDescent="0.3">
      <c r="A1606" t="str">
        <f t="shared" si="25"/>
        <v>'RMC2016Palliative18-49'</v>
      </c>
      <c r="B1606">
        <v>2016</v>
      </c>
      <c r="C1606" t="s">
        <v>238</v>
      </c>
      <c r="D1606" t="s">
        <v>8</v>
      </c>
      <c r="E1606" t="s">
        <v>153</v>
      </c>
      <c r="F1606">
        <v>4</v>
      </c>
      <c r="G1606">
        <v>0</v>
      </c>
      <c r="H1606" t="str">
        <f>INDEX(Bar_data!$A$3:$B$140,MATCH(C1606,Bar_data!$A$3:$A$140,FALSE),2)</f>
        <v>Trust078</v>
      </c>
      <c r="I1606" t="str">
        <f>INDEX(TrustCAHUB_map!$A$2:$D$139,MATCH($C1606,TrustCAHUB_map!$A$2:$A$139,FALSE),3)</f>
        <v>Greater Manchester</v>
      </c>
      <c r="J1606" t="str">
        <f>INDEX(TrustCAHUB_map!$A$2:$D$139,MATCH($C1606,TrustCAHUB_map!$A$2:$A$139,FALSE),4)</f>
        <v>North West</v>
      </c>
    </row>
    <row r="1607" spans="1:10" x14ac:dyDescent="0.3">
      <c r="A1607" t="str">
        <f t="shared" si="25"/>
        <v>'RMC2016Not assigned18-49'</v>
      </c>
      <c r="B1607">
        <v>2016</v>
      </c>
      <c r="C1607" t="s">
        <v>238</v>
      </c>
      <c r="D1607" t="s">
        <v>477</v>
      </c>
      <c r="E1607" t="s">
        <v>153</v>
      </c>
      <c r="F1607">
        <v>5</v>
      </c>
      <c r="G1607">
        <v>0</v>
      </c>
      <c r="H1607" t="str">
        <f>INDEX(Bar_data!$A$3:$B$140,MATCH(C1607,Bar_data!$A$3:$A$140,FALSE),2)</f>
        <v>Trust078</v>
      </c>
      <c r="I1607" t="str">
        <f>INDEX(TrustCAHUB_map!$A$2:$D$139,MATCH($C1607,TrustCAHUB_map!$A$2:$A$139,FALSE),3)</f>
        <v>Greater Manchester</v>
      </c>
      <c r="J1607" t="str">
        <f>INDEX(TrustCAHUB_map!$A$2:$D$139,MATCH($C1607,TrustCAHUB_map!$A$2:$A$139,FALSE),4)</f>
        <v>North West</v>
      </c>
    </row>
    <row r="1608" spans="1:10" x14ac:dyDescent="0.3">
      <c r="A1608" t="str">
        <f t="shared" si="25"/>
        <v>'RMC2016Palliative50-69'</v>
      </c>
      <c r="B1608">
        <v>2016</v>
      </c>
      <c r="C1608" t="s">
        <v>238</v>
      </c>
      <c r="D1608" t="s">
        <v>8</v>
      </c>
      <c r="E1608" t="s">
        <v>627</v>
      </c>
      <c r="F1608">
        <v>21</v>
      </c>
      <c r="G1608">
        <v>1</v>
      </c>
      <c r="H1608" t="str">
        <f>INDEX(Bar_data!$A$3:$B$140,MATCH(C1608,Bar_data!$A$3:$A$140,FALSE),2)</f>
        <v>Trust078</v>
      </c>
      <c r="I1608" t="str">
        <f>INDEX(TrustCAHUB_map!$A$2:$D$139,MATCH($C1608,TrustCAHUB_map!$A$2:$A$139,FALSE),3)</f>
        <v>Greater Manchester</v>
      </c>
      <c r="J1608" t="str">
        <f>INDEX(TrustCAHUB_map!$A$2:$D$139,MATCH($C1608,TrustCAHUB_map!$A$2:$A$139,FALSE),4)</f>
        <v>North West</v>
      </c>
    </row>
    <row r="1609" spans="1:10" x14ac:dyDescent="0.3">
      <c r="A1609" t="str">
        <f t="shared" si="25"/>
        <v>'RMC2016Not assigned50-69'</v>
      </c>
      <c r="B1609">
        <v>2016</v>
      </c>
      <c r="C1609" t="s">
        <v>238</v>
      </c>
      <c r="D1609" t="s">
        <v>477</v>
      </c>
      <c r="E1609" t="s">
        <v>627</v>
      </c>
      <c r="F1609">
        <v>11</v>
      </c>
      <c r="G1609">
        <v>0</v>
      </c>
      <c r="H1609" t="str">
        <f>INDEX(Bar_data!$A$3:$B$140,MATCH(C1609,Bar_data!$A$3:$A$140,FALSE),2)</f>
        <v>Trust078</v>
      </c>
      <c r="I1609" t="str">
        <f>INDEX(TrustCAHUB_map!$A$2:$D$139,MATCH($C1609,TrustCAHUB_map!$A$2:$A$139,FALSE),3)</f>
        <v>Greater Manchester</v>
      </c>
      <c r="J1609" t="str">
        <f>INDEX(TrustCAHUB_map!$A$2:$D$139,MATCH($C1609,TrustCAHUB_map!$A$2:$A$139,FALSE),4)</f>
        <v>North West</v>
      </c>
    </row>
    <row r="1610" spans="1:10" x14ac:dyDescent="0.3">
      <c r="A1610" t="str">
        <f t="shared" si="25"/>
        <v>'RMC2016Curative50-69'</v>
      </c>
      <c r="B1610">
        <v>2016</v>
      </c>
      <c r="C1610" t="s">
        <v>238</v>
      </c>
      <c r="D1610" t="s">
        <v>7</v>
      </c>
      <c r="E1610" t="s">
        <v>627</v>
      </c>
      <c r="F1610">
        <v>49</v>
      </c>
      <c r="G1610">
        <v>0</v>
      </c>
      <c r="H1610" t="str">
        <f>INDEX(Bar_data!$A$3:$B$140,MATCH(C1610,Bar_data!$A$3:$A$140,FALSE),2)</f>
        <v>Trust078</v>
      </c>
      <c r="I1610" t="str">
        <f>INDEX(TrustCAHUB_map!$A$2:$D$139,MATCH($C1610,TrustCAHUB_map!$A$2:$A$139,FALSE),3)</f>
        <v>Greater Manchester</v>
      </c>
      <c r="J1610" t="str">
        <f>INDEX(TrustCAHUB_map!$A$2:$D$139,MATCH($C1610,TrustCAHUB_map!$A$2:$A$139,FALSE),4)</f>
        <v>North West</v>
      </c>
    </row>
    <row r="1611" spans="1:10" x14ac:dyDescent="0.3">
      <c r="A1611" t="str">
        <f t="shared" si="25"/>
        <v>'RMC2016Not assigned70+'</v>
      </c>
      <c r="B1611">
        <v>2016</v>
      </c>
      <c r="C1611" t="s">
        <v>238</v>
      </c>
      <c r="D1611" t="s">
        <v>477</v>
      </c>
      <c r="E1611" t="s">
        <v>628</v>
      </c>
      <c r="F1611">
        <v>10</v>
      </c>
      <c r="G1611">
        <v>1</v>
      </c>
      <c r="H1611" t="str">
        <f>INDEX(Bar_data!$A$3:$B$140,MATCH(C1611,Bar_data!$A$3:$A$140,FALSE),2)</f>
        <v>Trust078</v>
      </c>
      <c r="I1611" t="str">
        <f>INDEX(TrustCAHUB_map!$A$2:$D$139,MATCH($C1611,TrustCAHUB_map!$A$2:$A$139,FALSE),3)</f>
        <v>Greater Manchester</v>
      </c>
      <c r="J1611" t="str">
        <f>INDEX(TrustCAHUB_map!$A$2:$D$139,MATCH($C1611,TrustCAHUB_map!$A$2:$A$139,FALSE),4)</f>
        <v>North West</v>
      </c>
    </row>
    <row r="1612" spans="1:10" x14ac:dyDescent="0.3">
      <c r="A1612" t="str">
        <f t="shared" si="25"/>
        <v>'RMC2016Curative70+'</v>
      </c>
      <c r="B1612">
        <v>2016</v>
      </c>
      <c r="C1612" t="s">
        <v>238</v>
      </c>
      <c r="D1612" t="s">
        <v>7</v>
      </c>
      <c r="E1612" t="s">
        <v>628</v>
      </c>
      <c r="F1612">
        <v>26</v>
      </c>
      <c r="G1612">
        <v>0</v>
      </c>
      <c r="H1612" t="str">
        <f>INDEX(Bar_data!$A$3:$B$140,MATCH(C1612,Bar_data!$A$3:$A$140,FALSE),2)</f>
        <v>Trust078</v>
      </c>
      <c r="I1612" t="str">
        <f>INDEX(TrustCAHUB_map!$A$2:$D$139,MATCH($C1612,TrustCAHUB_map!$A$2:$A$139,FALSE),3)</f>
        <v>Greater Manchester</v>
      </c>
      <c r="J1612" t="str">
        <f>INDEX(TrustCAHUB_map!$A$2:$D$139,MATCH($C1612,TrustCAHUB_map!$A$2:$A$139,FALSE),4)</f>
        <v>North West</v>
      </c>
    </row>
    <row r="1613" spans="1:10" x14ac:dyDescent="0.3">
      <c r="A1613" t="str">
        <f t="shared" si="25"/>
        <v>'RMC2016Palliative70+'</v>
      </c>
      <c r="B1613">
        <v>2016</v>
      </c>
      <c r="C1613" t="s">
        <v>238</v>
      </c>
      <c r="D1613" t="s">
        <v>8</v>
      </c>
      <c r="E1613" t="s">
        <v>628</v>
      </c>
      <c r="F1613">
        <v>31</v>
      </c>
      <c r="G1613">
        <v>1</v>
      </c>
      <c r="H1613" t="str">
        <f>INDEX(Bar_data!$A$3:$B$140,MATCH(C1613,Bar_data!$A$3:$A$140,FALSE),2)</f>
        <v>Trust078</v>
      </c>
      <c r="I1613" t="str">
        <f>INDEX(TrustCAHUB_map!$A$2:$D$139,MATCH($C1613,TrustCAHUB_map!$A$2:$A$139,FALSE),3)</f>
        <v>Greater Manchester</v>
      </c>
      <c r="J1613" t="str">
        <f>INDEX(TrustCAHUB_map!$A$2:$D$139,MATCH($C1613,TrustCAHUB_map!$A$2:$A$139,FALSE),4)</f>
        <v>North West</v>
      </c>
    </row>
    <row r="1614" spans="1:10" x14ac:dyDescent="0.3">
      <c r="A1614" t="str">
        <f t="shared" si="25"/>
        <v>'RMP2016Curative50-69'</v>
      </c>
      <c r="B1614">
        <v>2016</v>
      </c>
      <c r="C1614" t="s">
        <v>239</v>
      </c>
      <c r="D1614" t="s">
        <v>7</v>
      </c>
      <c r="E1614" t="s">
        <v>627</v>
      </c>
      <c r="F1614">
        <v>1</v>
      </c>
      <c r="G1614">
        <v>0</v>
      </c>
      <c r="H1614" t="str">
        <f>INDEX(Bar_data!$A$3:$B$140,MATCH(C1614,Bar_data!$A$3:$A$140,FALSE),2)</f>
        <v>Trust079</v>
      </c>
      <c r="I1614" t="str">
        <f>INDEX(TrustCAHUB_map!$A$2:$D$139,MATCH($C1614,TrustCAHUB_map!$A$2:$A$139,FALSE),3)</f>
        <v>Greater Manchester</v>
      </c>
      <c r="J1614" t="str">
        <f>INDEX(TrustCAHUB_map!$A$2:$D$139,MATCH($C1614,TrustCAHUB_map!$A$2:$A$139,FALSE),4)</f>
        <v>North West</v>
      </c>
    </row>
    <row r="1615" spans="1:10" x14ac:dyDescent="0.3">
      <c r="A1615" t="str">
        <f t="shared" si="25"/>
        <v>'RMP2016Not assigned50-69'</v>
      </c>
      <c r="B1615">
        <v>2016</v>
      </c>
      <c r="C1615" t="s">
        <v>239</v>
      </c>
      <c r="D1615" t="s">
        <v>477</v>
      </c>
      <c r="E1615" t="s">
        <v>627</v>
      </c>
      <c r="F1615">
        <v>3</v>
      </c>
      <c r="G1615">
        <v>0</v>
      </c>
      <c r="H1615" t="str">
        <f>INDEX(Bar_data!$A$3:$B$140,MATCH(C1615,Bar_data!$A$3:$A$140,FALSE),2)</f>
        <v>Trust079</v>
      </c>
      <c r="I1615" t="str">
        <f>INDEX(TrustCAHUB_map!$A$2:$D$139,MATCH($C1615,TrustCAHUB_map!$A$2:$A$139,FALSE),3)</f>
        <v>Greater Manchester</v>
      </c>
      <c r="J1615" t="str">
        <f>INDEX(TrustCAHUB_map!$A$2:$D$139,MATCH($C1615,TrustCAHUB_map!$A$2:$A$139,FALSE),4)</f>
        <v>North West</v>
      </c>
    </row>
    <row r="1616" spans="1:10" x14ac:dyDescent="0.3">
      <c r="A1616" t="str">
        <f t="shared" si="25"/>
        <v>'RMP2016Not assigned70+'</v>
      </c>
      <c r="B1616">
        <v>2016</v>
      </c>
      <c r="C1616" t="s">
        <v>239</v>
      </c>
      <c r="D1616" t="s">
        <v>477</v>
      </c>
      <c r="E1616" t="s">
        <v>628</v>
      </c>
      <c r="F1616">
        <v>3</v>
      </c>
      <c r="G1616">
        <v>0</v>
      </c>
      <c r="H1616" t="str">
        <f>INDEX(Bar_data!$A$3:$B$140,MATCH(C1616,Bar_data!$A$3:$A$140,FALSE),2)</f>
        <v>Trust079</v>
      </c>
      <c r="I1616" t="str">
        <f>INDEX(TrustCAHUB_map!$A$2:$D$139,MATCH($C1616,TrustCAHUB_map!$A$2:$A$139,FALSE),3)</f>
        <v>Greater Manchester</v>
      </c>
      <c r="J1616" t="str">
        <f>INDEX(TrustCAHUB_map!$A$2:$D$139,MATCH($C1616,TrustCAHUB_map!$A$2:$A$139,FALSE),4)</f>
        <v>North West</v>
      </c>
    </row>
    <row r="1617" spans="1:10" x14ac:dyDescent="0.3">
      <c r="A1617" t="str">
        <f t="shared" si="25"/>
        <v>'RMP2016Palliative70+'</v>
      </c>
      <c r="B1617">
        <v>2016</v>
      </c>
      <c r="C1617" t="s">
        <v>239</v>
      </c>
      <c r="D1617" t="s">
        <v>8</v>
      </c>
      <c r="E1617" t="s">
        <v>628</v>
      </c>
      <c r="F1617">
        <v>2</v>
      </c>
      <c r="G1617">
        <v>0</v>
      </c>
      <c r="H1617" t="str">
        <f>INDEX(Bar_data!$A$3:$B$140,MATCH(C1617,Bar_data!$A$3:$A$140,FALSE),2)</f>
        <v>Trust079</v>
      </c>
      <c r="I1617" t="str">
        <f>INDEX(TrustCAHUB_map!$A$2:$D$139,MATCH($C1617,TrustCAHUB_map!$A$2:$A$139,FALSE),3)</f>
        <v>Greater Manchester</v>
      </c>
      <c r="J1617" t="str">
        <f>INDEX(TrustCAHUB_map!$A$2:$D$139,MATCH($C1617,TrustCAHUB_map!$A$2:$A$139,FALSE),4)</f>
        <v>North West</v>
      </c>
    </row>
    <row r="1618" spans="1:10" x14ac:dyDescent="0.3">
      <c r="A1618" t="str">
        <f t="shared" si="25"/>
        <v>'RN32016Palliative18-49'</v>
      </c>
      <c r="B1618">
        <v>2016</v>
      </c>
      <c r="C1618" t="s">
        <v>240</v>
      </c>
      <c r="D1618" t="s">
        <v>8</v>
      </c>
      <c r="E1618" t="s">
        <v>153</v>
      </c>
      <c r="F1618">
        <v>39</v>
      </c>
      <c r="G1618">
        <v>2</v>
      </c>
      <c r="H1618" t="str">
        <f>INDEX(Bar_data!$A$3:$B$140,MATCH(C1618,Bar_data!$A$3:$A$140,FALSE),2)</f>
        <v>Trust080</v>
      </c>
      <c r="I1618" t="str">
        <f>INDEX(TrustCAHUB_map!$A$2:$D$139,MATCH($C1618,TrustCAHUB_map!$A$2:$A$139,FALSE),3)</f>
        <v>Thames Valley</v>
      </c>
      <c r="J1618" t="str">
        <f>INDEX(TrustCAHUB_map!$A$2:$D$139,MATCH($C1618,TrustCAHUB_map!$A$2:$A$139,FALSE),4)</f>
        <v>South East</v>
      </c>
    </row>
    <row r="1619" spans="1:10" x14ac:dyDescent="0.3">
      <c r="A1619" t="str">
        <f t="shared" si="25"/>
        <v>'RN32016Curative18-49'</v>
      </c>
      <c r="B1619">
        <v>2016</v>
      </c>
      <c r="C1619" t="s">
        <v>240</v>
      </c>
      <c r="D1619" t="s">
        <v>7</v>
      </c>
      <c r="E1619" t="s">
        <v>153</v>
      </c>
      <c r="F1619">
        <v>86</v>
      </c>
      <c r="G1619">
        <v>0</v>
      </c>
      <c r="H1619" t="str">
        <f>INDEX(Bar_data!$A$3:$B$140,MATCH(C1619,Bar_data!$A$3:$A$140,FALSE),2)</f>
        <v>Trust080</v>
      </c>
      <c r="I1619" t="str">
        <f>INDEX(TrustCAHUB_map!$A$2:$D$139,MATCH($C1619,TrustCAHUB_map!$A$2:$A$139,FALSE),3)</f>
        <v>Thames Valley</v>
      </c>
      <c r="J1619" t="str">
        <f>INDEX(TrustCAHUB_map!$A$2:$D$139,MATCH($C1619,TrustCAHUB_map!$A$2:$A$139,FALSE),4)</f>
        <v>South East</v>
      </c>
    </row>
    <row r="1620" spans="1:10" x14ac:dyDescent="0.3">
      <c r="A1620" t="str">
        <f t="shared" si="25"/>
        <v>'RN32016Not assigned18-49'</v>
      </c>
      <c r="B1620">
        <v>2016</v>
      </c>
      <c r="C1620" t="s">
        <v>240</v>
      </c>
      <c r="D1620" t="s">
        <v>477</v>
      </c>
      <c r="E1620" t="s">
        <v>153</v>
      </c>
      <c r="F1620">
        <v>1</v>
      </c>
      <c r="G1620">
        <v>0</v>
      </c>
      <c r="H1620" t="str">
        <f>INDEX(Bar_data!$A$3:$B$140,MATCH(C1620,Bar_data!$A$3:$A$140,FALSE),2)</f>
        <v>Trust080</v>
      </c>
      <c r="I1620" t="str">
        <f>INDEX(TrustCAHUB_map!$A$2:$D$139,MATCH($C1620,TrustCAHUB_map!$A$2:$A$139,FALSE),3)</f>
        <v>Thames Valley</v>
      </c>
      <c r="J1620" t="str">
        <f>INDEX(TrustCAHUB_map!$A$2:$D$139,MATCH($C1620,TrustCAHUB_map!$A$2:$A$139,FALSE),4)</f>
        <v>South East</v>
      </c>
    </row>
    <row r="1621" spans="1:10" x14ac:dyDescent="0.3">
      <c r="A1621" t="str">
        <f t="shared" si="25"/>
        <v>'RN32016Curative50-69'</v>
      </c>
      <c r="B1621">
        <v>2016</v>
      </c>
      <c r="C1621" t="s">
        <v>240</v>
      </c>
      <c r="D1621" t="s">
        <v>7</v>
      </c>
      <c r="E1621" t="s">
        <v>627</v>
      </c>
      <c r="F1621">
        <v>217</v>
      </c>
      <c r="G1621">
        <v>1</v>
      </c>
      <c r="H1621" t="str">
        <f>INDEX(Bar_data!$A$3:$B$140,MATCH(C1621,Bar_data!$A$3:$A$140,FALSE),2)</f>
        <v>Trust080</v>
      </c>
      <c r="I1621" t="str">
        <f>INDEX(TrustCAHUB_map!$A$2:$D$139,MATCH($C1621,TrustCAHUB_map!$A$2:$A$139,FALSE),3)</f>
        <v>Thames Valley</v>
      </c>
      <c r="J1621" t="str">
        <f>INDEX(TrustCAHUB_map!$A$2:$D$139,MATCH($C1621,TrustCAHUB_map!$A$2:$A$139,FALSE),4)</f>
        <v>South East</v>
      </c>
    </row>
    <row r="1622" spans="1:10" x14ac:dyDescent="0.3">
      <c r="A1622" t="str">
        <f t="shared" si="25"/>
        <v>'RN32016Not assigned50-69'</v>
      </c>
      <c r="B1622">
        <v>2016</v>
      </c>
      <c r="C1622" t="s">
        <v>240</v>
      </c>
      <c r="D1622" t="s">
        <v>477</v>
      </c>
      <c r="E1622" t="s">
        <v>627</v>
      </c>
      <c r="F1622">
        <v>4</v>
      </c>
      <c r="G1622">
        <v>1</v>
      </c>
      <c r="H1622" t="str">
        <f>INDEX(Bar_data!$A$3:$B$140,MATCH(C1622,Bar_data!$A$3:$A$140,FALSE),2)</f>
        <v>Trust080</v>
      </c>
      <c r="I1622" t="str">
        <f>INDEX(TrustCAHUB_map!$A$2:$D$139,MATCH($C1622,TrustCAHUB_map!$A$2:$A$139,FALSE),3)</f>
        <v>Thames Valley</v>
      </c>
      <c r="J1622" t="str">
        <f>INDEX(TrustCAHUB_map!$A$2:$D$139,MATCH($C1622,TrustCAHUB_map!$A$2:$A$139,FALSE),4)</f>
        <v>South East</v>
      </c>
    </row>
    <row r="1623" spans="1:10" x14ac:dyDescent="0.3">
      <c r="A1623" t="str">
        <f t="shared" si="25"/>
        <v>'RN32016Palliative50-69'</v>
      </c>
      <c r="B1623">
        <v>2016</v>
      </c>
      <c r="C1623" t="s">
        <v>240</v>
      </c>
      <c r="D1623" t="s">
        <v>8</v>
      </c>
      <c r="E1623" t="s">
        <v>627</v>
      </c>
      <c r="F1623">
        <v>209</v>
      </c>
      <c r="G1623">
        <v>9</v>
      </c>
      <c r="H1623" t="str">
        <f>INDEX(Bar_data!$A$3:$B$140,MATCH(C1623,Bar_data!$A$3:$A$140,FALSE),2)</f>
        <v>Trust080</v>
      </c>
      <c r="I1623" t="str">
        <f>INDEX(TrustCAHUB_map!$A$2:$D$139,MATCH($C1623,TrustCAHUB_map!$A$2:$A$139,FALSE),3)</f>
        <v>Thames Valley</v>
      </c>
      <c r="J1623" t="str">
        <f>INDEX(TrustCAHUB_map!$A$2:$D$139,MATCH($C1623,TrustCAHUB_map!$A$2:$A$139,FALSE),4)</f>
        <v>South East</v>
      </c>
    </row>
    <row r="1624" spans="1:10" x14ac:dyDescent="0.3">
      <c r="A1624" t="str">
        <f t="shared" si="25"/>
        <v>'RN32016Not assigned70+'</v>
      </c>
      <c r="B1624">
        <v>2016</v>
      </c>
      <c r="C1624" t="s">
        <v>240</v>
      </c>
      <c r="D1624" t="s">
        <v>477</v>
      </c>
      <c r="E1624" t="s">
        <v>628</v>
      </c>
      <c r="F1624">
        <v>2</v>
      </c>
      <c r="G1624">
        <v>0</v>
      </c>
      <c r="H1624" t="str">
        <f>INDEX(Bar_data!$A$3:$B$140,MATCH(C1624,Bar_data!$A$3:$A$140,FALSE),2)</f>
        <v>Trust080</v>
      </c>
      <c r="I1624" t="str">
        <f>INDEX(TrustCAHUB_map!$A$2:$D$139,MATCH($C1624,TrustCAHUB_map!$A$2:$A$139,FALSE),3)</f>
        <v>Thames Valley</v>
      </c>
      <c r="J1624" t="str">
        <f>INDEX(TrustCAHUB_map!$A$2:$D$139,MATCH($C1624,TrustCAHUB_map!$A$2:$A$139,FALSE),4)</f>
        <v>South East</v>
      </c>
    </row>
    <row r="1625" spans="1:10" x14ac:dyDescent="0.3">
      <c r="A1625" t="str">
        <f t="shared" si="25"/>
        <v>'RN32016Palliative70+'</v>
      </c>
      <c r="B1625">
        <v>2016</v>
      </c>
      <c r="C1625" t="s">
        <v>240</v>
      </c>
      <c r="D1625" t="s">
        <v>8</v>
      </c>
      <c r="E1625" t="s">
        <v>628</v>
      </c>
      <c r="F1625">
        <v>185</v>
      </c>
      <c r="G1625">
        <v>9</v>
      </c>
      <c r="H1625" t="str">
        <f>INDEX(Bar_data!$A$3:$B$140,MATCH(C1625,Bar_data!$A$3:$A$140,FALSE),2)</f>
        <v>Trust080</v>
      </c>
      <c r="I1625" t="str">
        <f>INDEX(TrustCAHUB_map!$A$2:$D$139,MATCH($C1625,TrustCAHUB_map!$A$2:$A$139,FALSE),3)</f>
        <v>Thames Valley</v>
      </c>
      <c r="J1625" t="str">
        <f>INDEX(TrustCAHUB_map!$A$2:$D$139,MATCH($C1625,TrustCAHUB_map!$A$2:$A$139,FALSE),4)</f>
        <v>South East</v>
      </c>
    </row>
    <row r="1626" spans="1:10" x14ac:dyDescent="0.3">
      <c r="A1626" t="str">
        <f t="shared" si="25"/>
        <v>'RN32016Curative70+'</v>
      </c>
      <c r="B1626">
        <v>2016</v>
      </c>
      <c r="C1626" t="s">
        <v>240</v>
      </c>
      <c r="D1626" t="s">
        <v>7</v>
      </c>
      <c r="E1626" t="s">
        <v>628</v>
      </c>
      <c r="F1626">
        <v>109</v>
      </c>
      <c r="G1626">
        <v>1</v>
      </c>
      <c r="H1626" t="str">
        <f>INDEX(Bar_data!$A$3:$B$140,MATCH(C1626,Bar_data!$A$3:$A$140,FALSE),2)</f>
        <v>Trust080</v>
      </c>
      <c r="I1626" t="str">
        <f>INDEX(TrustCAHUB_map!$A$2:$D$139,MATCH($C1626,TrustCAHUB_map!$A$2:$A$139,FALSE),3)</f>
        <v>Thames Valley</v>
      </c>
      <c r="J1626" t="str">
        <f>INDEX(TrustCAHUB_map!$A$2:$D$139,MATCH($C1626,TrustCAHUB_map!$A$2:$A$139,FALSE),4)</f>
        <v>South East</v>
      </c>
    </row>
    <row r="1627" spans="1:10" x14ac:dyDescent="0.3">
      <c r="A1627" t="str">
        <f t="shared" si="25"/>
        <v>'RN52016Not assigned18-49'</v>
      </c>
      <c r="B1627">
        <v>2016</v>
      </c>
      <c r="C1627" t="s">
        <v>241</v>
      </c>
      <c r="D1627" t="s">
        <v>477</v>
      </c>
      <c r="E1627" t="s">
        <v>153</v>
      </c>
      <c r="F1627">
        <v>18</v>
      </c>
      <c r="G1627">
        <v>0</v>
      </c>
      <c r="H1627" t="str">
        <f>INDEX(Bar_data!$A$3:$B$140,MATCH(C1627,Bar_data!$A$3:$A$140,FALSE),2)</f>
        <v>Trust081</v>
      </c>
      <c r="I1627" t="str">
        <f>INDEX(TrustCAHUB_map!$A$2:$D$139,MATCH($C1627,TrustCAHUB_map!$A$2:$A$139,FALSE),3)</f>
        <v>Wessex</v>
      </c>
      <c r="J1627" t="str">
        <f>INDEX(TrustCAHUB_map!$A$2:$D$139,MATCH($C1627,TrustCAHUB_map!$A$2:$A$139,FALSE),4)</f>
        <v>Wessex</v>
      </c>
    </row>
    <row r="1628" spans="1:10" x14ac:dyDescent="0.3">
      <c r="A1628" t="str">
        <f t="shared" si="25"/>
        <v>'RN52016Palliative18-49'</v>
      </c>
      <c r="B1628">
        <v>2016</v>
      </c>
      <c r="C1628" t="s">
        <v>241</v>
      </c>
      <c r="D1628" t="s">
        <v>8</v>
      </c>
      <c r="E1628" t="s">
        <v>153</v>
      </c>
      <c r="F1628">
        <v>25</v>
      </c>
      <c r="G1628">
        <v>4</v>
      </c>
      <c r="H1628" t="str">
        <f>INDEX(Bar_data!$A$3:$B$140,MATCH(C1628,Bar_data!$A$3:$A$140,FALSE),2)</f>
        <v>Trust081</v>
      </c>
      <c r="I1628" t="str">
        <f>INDEX(TrustCAHUB_map!$A$2:$D$139,MATCH($C1628,TrustCAHUB_map!$A$2:$A$139,FALSE),3)</f>
        <v>Wessex</v>
      </c>
      <c r="J1628" t="str">
        <f>INDEX(TrustCAHUB_map!$A$2:$D$139,MATCH($C1628,TrustCAHUB_map!$A$2:$A$139,FALSE),4)</f>
        <v>Wessex</v>
      </c>
    </row>
    <row r="1629" spans="1:10" x14ac:dyDescent="0.3">
      <c r="A1629" t="str">
        <f t="shared" si="25"/>
        <v>'RN52016Curative18-49'</v>
      </c>
      <c r="B1629">
        <v>2016</v>
      </c>
      <c r="C1629" t="s">
        <v>241</v>
      </c>
      <c r="D1629" t="s">
        <v>7</v>
      </c>
      <c r="E1629" t="s">
        <v>153</v>
      </c>
      <c r="F1629">
        <v>47</v>
      </c>
      <c r="G1629">
        <v>0</v>
      </c>
      <c r="H1629" t="str">
        <f>INDEX(Bar_data!$A$3:$B$140,MATCH(C1629,Bar_data!$A$3:$A$140,FALSE),2)</f>
        <v>Trust081</v>
      </c>
      <c r="I1629" t="str">
        <f>INDEX(TrustCAHUB_map!$A$2:$D$139,MATCH($C1629,TrustCAHUB_map!$A$2:$A$139,FALSE),3)</f>
        <v>Wessex</v>
      </c>
      <c r="J1629" t="str">
        <f>INDEX(TrustCAHUB_map!$A$2:$D$139,MATCH($C1629,TrustCAHUB_map!$A$2:$A$139,FALSE),4)</f>
        <v>Wessex</v>
      </c>
    </row>
    <row r="1630" spans="1:10" x14ac:dyDescent="0.3">
      <c r="A1630" t="str">
        <f t="shared" si="25"/>
        <v>'RN52016Not assigned50-69'</v>
      </c>
      <c r="B1630">
        <v>2016</v>
      </c>
      <c r="C1630" t="s">
        <v>241</v>
      </c>
      <c r="D1630" t="s">
        <v>477</v>
      </c>
      <c r="E1630" t="s">
        <v>627</v>
      </c>
      <c r="F1630">
        <v>89</v>
      </c>
      <c r="G1630">
        <v>1</v>
      </c>
      <c r="H1630" t="str">
        <f>INDEX(Bar_data!$A$3:$B$140,MATCH(C1630,Bar_data!$A$3:$A$140,FALSE),2)</f>
        <v>Trust081</v>
      </c>
      <c r="I1630" t="str">
        <f>INDEX(TrustCAHUB_map!$A$2:$D$139,MATCH($C1630,TrustCAHUB_map!$A$2:$A$139,FALSE),3)</f>
        <v>Wessex</v>
      </c>
      <c r="J1630" t="str">
        <f>INDEX(TrustCAHUB_map!$A$2:$D$139,MATCH($C1630,TrustCAHUB_map!$A$2:$A$139,FALSE),4)</f>
        <v>Wessex</v>
      </c>
    </row>
    <row r="1631" spans="1:10" x14ac:dyDescent="0.3">
      <c r="A1631" t="str">
        <f t="shared" si="25"/>
        <v>'RN52016Palliative50-69'</v>
      </c>
      <c r="B1631">
        <v>2016</v>
      </c>
      <c r="C1631" t="s">
        <v>241</v>
      </c>
      <c r="D1631" t="s">
        <v>8</v>
      </c>
      <c r="E1631" t="s">
        <v>627</v>
      </c>
      <c r="F1631">
        <v>131</v>
      </c>
      <c r="G1631">
        <v>6</v>
      </c>
      <c r="H1631" t="str">
        <f>INDEX(Bar_data!$A$3:$B$140,MATCH(C1631,Bar_data!$A$3:$A$140,FALSE),2)</f>
        <v>Trust081</v>
      </c>
      <c r="I1631" t="str">
        <f>INDEX(TrustCAHUB_map!$A$2:$D$139,MATCH($C1631,TrustCAHUB_map!$A$2:$A$139,FALSE),3)</f>
        <v>Wessex</v>
      </c>
      <c r="J1631" t="str">
        <f>INDEX(TrustCAHUB_map!$A$2:$D$139,MATCH($C1631,TrustCAHUB_map!$A$2:$A$139,FALSE),4)</f>
        <v>Wessex</v>
      </c>
    </row>
    <row r="1632" spans="1:10" x14ac:dyDescent="0.3">
      <c r="A1632" t="str">
        <f t="shared" si="25"/>
        <v>'RN52016Curative50-69'</v>
      </c>
      <c r="B1632">
        <v>2016</v>
      </c>
      <c r="C1632" t="s">
        <v>241</v>
      </c>
      <c r="D1632" t="s">
        <v>7</v>
      </c>
      <c r="E1632" t="s">
        <v>627</v>
      </c>
      <c r="F1632">
        <v>146</v>
      </c>
      <c r="G1632">
        <v>0</v>
      </c>
      <c r="H1632" t="str">
        <f>INDEX(Bar_data!$A$3:$B$140,MATCH(C1632,Bar_data!$A$3:$A$140,FALSE),2)</f>
        <v>Trust081</v>
      </c>
      <c r="I1632" t="str">
        <f>INDEX(TrustCAHUB_map!$A$2:$D$139,MATCH($C1632,TrustCAHUB_map!$A$2:$A$139,FALSE),3)</f>
        <v>Wessex</v>
      </c>
      <c r="J1632" t="str">
        <f>INDEX(TrustCAHUB_map!$A$2:$D$139,MATCH($C1632,TrustCAHUB_map!$A$2:$A$139,FALSE),4)</f>
        <v>Wessex</v>
      </c>
    </row>
    <row r="1633" spans="1:10" x14ac:dyDescent="0.3">
      <c r="A1633" t="str">
        <f t="shared" si="25"/>
        <v>'RN52016Palliative70+'</v>
      </c>
      <c r="B1633">
        <v>2016</v>
      </c>
      <c r="C1633" t="s">
        <v>241</v>
      </c>
      <c r="D1633" t="s">
        <v>8</v>
      </c>
      <c r="E1633" t="s">
        <v>628</v>
      </c>
      <c r="F1633">
        <v>130</v>
      </c>
      <c r="G1633">
        <v>7</v>
      </c>
      <c r="H1633" t="str">
        <f>INDEX(Bar_data!$A$3:$B$140,MATCH(C1633,Bar_data!$A$3:$A$140,FALSE),2)</f>
        <v>Trust081</v>
      </c>
      <c r="I1633" t="str">
        <f>INDEX(TrustCAHUB_map!$A$2:$D$139,MATCH($C1633,TrustCAHUB_map!$A$2:$A$139,FALSE),3)</f>
        <v>Wessex</v>
      </c>
      <c r="J1633" t="str">
        <f>INDEX(TrustCAHUB_map!$A$2:$D$139,MATCH($C1633,TrustCAHUB_map!$A$2:$A$139,FALSE),4)</f>
        <v>Wessex</v>
      </c>
    </row>
    <row r="1634" spans="1:10" x14ac:dyDescent="0.3">
      <c r="A1634" t="str">
        <f t="shared" si="25"/>
        <v>'RN52016Curative70+'</v>
      </c>
      <c r="B1634">
        <v>2016</v>
      </c>
      <c r="C1634" t="s">
        <v>241</v>
      </c>
      <c r="D1634" t="s">
        <v>7</v>
      </c>
      <c r="E1634" t="s">
        <v>628</v>
      </c>
      <c r="F1634">
        <v>63</v>
      </c>
      <c r="G1634">
        <v>2</v>
      </c>
      <c r="H1634" t="str">
        <f>INDEX(Bar_data!$A$3:$B$140,MATCH(C1634,Bar_data!$A$3:$A$140,FALSE),2)</f>
        <v>Trust081</v>
      </c>
      <c r="I1634" t="str">
        <f>INDEX(TrustCAHUB_map!$A$2:$D$139,MATCH($C1634,TrustCAHUB_map!$A$2:$A$139,FALSE),3)</f>
        <v>Wessex</v>
      </c>
      <c r="J1634" t="str">
        <f>INDEX(TrustCAHUB_map!$A$2:$D$139,MATCH($C1634,TrustCAHUB_map!$A$2:$A$139,FALSE),4)</f>
        <v>Wessex</v>
      </c>
    </row>
    <row r="1635" spans="1:10" x14ac:dyDescent="0.3">
      <c r="A1635" t="str">
        <f t="shared" si="25"/>
        <v>'RN52016Not assigned70+'</v>
      </c>
      <c r="B1635">
        <v>2016</v>
      </c>
      <c r="C1635" t="s">
        <v>241</v>
      </c>
      <c r="D1635" t="s">
        <v>477</v>
      </c>
      <c r="E1635" t="s">
        <v>628</v>
      </c>
      <c r="F1635">
        <v>59</v>
      </c>
      <c r="G1635">
        <v>5</v>
      </c>
      <c r="H1635" t="str">
        <f>INDEX(Bar_data!$A$3:$B$140,MATCH(C1635,Bar_data!$A$3:$A$140,FALSE),2)</f>
        <v>Trust081</v>
      </c>
      <c r="I1635" t="str">
        <f>INDEX(TrustCAHUB_map!$A$2:$D$139,MATCH($C1635,TrustCAHUB_map!$A$2:$A$139,FALSE),3)</f>
        <v>Wessex</v>
      </c>
      <c r="J1635" t="str">
        <f>INDEX(TrustCAHUB_map!$A$2:$D$139,MATCH($C1635,TrustCAHUB_map!$A$2:$A$139,FALSE),4)</f>
        <v>Wessex</v>
      </c>
    </row>
    <row r="1636" spans="1:10" x14ac:dyDescent="0.3">
      <c r="A1636" t="str">
        <f t="shared" si="25"/>
        <v>'RN72016Palliative18-49'</v>
      </c>
      <c r="B1636">
        <v>2016</v>
      </c>
      <c r="C1636" t="s">
        <v>242</v>
      </c>
      <c r="D1636" t="s">
        <v>8</v>
      </c>
      <c r="E1636" t="s">
        <v>153</v>
      </c>
      <c r="F1636">
        <v>11</v>
      </c>
      <c r="G1636">
        <v>0</v>
      </c>
      <c r="H1636" t="str">
        <f>INDEX(Bar_data!$A$3:$B$140,MATCH(C1636,Bar_data!$A$3:$A$140,FALSE),2)</f>
        <v>Trust082</v>
      </c>
      <c r="I1636" t="str">
        <f>INDEX(TrustCAHUB_map!$A$2:$D$139,MATCH($C1636,TrustCAHUB_map!$A$2:$A$139,FALSE),3)</f>
        <v>Kent and Medway</v>
      </c>
      <c r="J1636" t="str">
        <f>INDEX(TrustCAHUB_map!$A$2:$D$139,MATCH($C1636,TrustCAHUB_map!$A$2:$A$139,FALSE),4)</f>
        <v>South East</v>
      </c>
    </row>
    <row r="1637" spans="1:10" x14ac:dyDescent="0.3">
      <c r="A1637" t="str">
        <f t="shared" si="25"/>
        <v>'RN72016Curative18-49'</v>
      </c>
      <c r="B1637">
        <v>2016</v>
      </c>
      <c r="C1637" t="s">
        <v>242</v>
      </c>
      <c r="D1637" t="s">
        <v>7</v>
      </c>
      <c r="E1637" t="s">
        <v>153</v>
      </c>
      <c r="F1637">
        <v>27</v>
      </c>
      <c r="G1637">
        <v>0</v>
      </c>
      <c r="H1637" t="str">
        <f>INDEX(Bar_data!$A$3:$B$140,MATCH(C1637,Bar_data!$A$3:$A$140,FALSE),2)</f>
        <v>Trust082</v>
      </c>
      <c r="I1637" t="str">
        <f>INDEX(TrustCAHUB_map!$A$2:$D$139,MATCH($C1637,TrustCAHUB_map!$A$2:$A$139,FALSE),3)</f>
        <v>Kent and Medway</v>
      </c>
      <c r="J1637" t="str">
        <f>INDEX(TrustCAHUB_map!$A$2:$D$139,MATCH($C1637,TrustCAHUB_map!$A$2:$A$139,FALSE),4)</f>
        <v>South East</v>
      </c>
    </row>
    <row r="1638" spans="1:10" x14ac:dyDescent="0.3">
      <c r="A1638" t="str">
        <f t="shared" si="25"/>
        <v>'RN72016Curative50-69'</v>
      </c>
      <c r="B1638">
        <v>2016</v>
      </c>
      <c r="C1638" t="s">
        <v>242</v>
      </c>
      <c r="D1638" t="s">
        <v>7</v>
      </c>
      <c r="E1638" t="s">
        <v>627</v>
      </c>
      <c r="F1638">
        <v>70</v>
      </c>
      <c r="G1638">
        <v>0</v>
      </c>
      <c r="H1638" t="str">
        <f>INDEX(Bar_data!$A$3:$B$140,MATCH(C1638,Bar_data!$A$3:$A$140,FALSE),2)</f>
        <v>Trust082</v>
      </c>
      <c r="I1638" t="str">
        <f>INDEX(TrustCAHUB_map!$A$2:$D$139,MATCH($C1638,TrustCAHUB_map!$A$2:$A$139,FALSE),3)</f>
        <v>Kent and Medway</v>
      </c>
      <c r="J1638" t="str">
        <f>INDEX(TrustCAHUB_map!$A$2:$D$139,MATCH($C1638,TrustCAHUB_map!$A$2:$A$139,FALSE),4)</f>
        <v>South East</v>
      </c>
    </row>
    <row r="1639" spans="1:10" x14ac:dyDescent="0.3">
      <c r="A1639" t="str">
        <f t="shared" si="25"/>
        <v>'RN72016Palliative50-69'</v>
      </c>
      <c r="B1639">
        <v>2016</v>
      </c>
      <c r="C1639" t="s">
        <v>242</v>
      </c>
      <c r="D1639" t="s">
        <v>8</v>
      </c>
      <c r="E1639" t="s">
        <v>627</v>
      </c>
      <c r="F1639">
        <v>45</v>
      </c>
      <c r="G1639">
        <v>1</v>
      </c>
      <c r="H1639" t="str">
        <f>INDEX(Bar_data!$A$3:$B$140,MATCH(C1639,Bar_data!$A$3:$A$140,FALSE),2)</f>
        <v>Trust082</v>
      </c>
      <c r="I1639" t="str">
        <f>INDEX(TrustCAHUB_map!$A$2:$D$139,MATCH($C1639,TrustCAHUB_map!$A$2:$A$139,FALSE),3)</f>
        <v>Kent and Medway</v>
      </c>
      <c r="J1639" t="str">
        <f>INDEX(TrustCAHUB_map!$A$2:$D$139,MATCH($C1639,TrustCAHUB_map!$A$2:$A$139,FALSE),4)</f>
        <v>South East</v>
      </c>
    </row>
    <row r="1640" spans="1:10" x14ac:dyDescent="0.3">
      <c r="A1640" t="str">
        <f t="shared" si="25"/>
        <v>'RN72016Palliative70+'</v>
      </c>
      <c r="B1640">
        <v>2016</v>
      </c>
      <c r="C1640" t="s">
        <v>242</v>
      </c>
      <c r="D1640" t="s">
        <v>8</v>
      </c>
      <c r="E1640" t="s">
        <v>628</v>
      </c>
      <c r="F1640">
        <v>50</v>
      </c>
      <c r="G1640">
        <v>1</v>
      </c>
      <c r="H1640" t="str">
        <f>INDEX(Bar_data!$A$3:$B$140,MATCH(C1640,Bar_data!$A$3:$A$140,FALSE),2)</f>
        <v>Trust082</v>
      </c>
      <c r="I1640" t="str">
        <f>INDEX(TrustCAHUB_map!$A$2:$D$139,MATCH($C1640,TrustCAHUB_map!$A$2:$A$139,FALSE),3)</f>
        <v>Kent and Medway</v>
      </c>
      <c r="J1640" t="str">
        <f>INDEX(TrustCAHUB_map!$A$2:$D$139,MATCH($C1640,TrustCAHUB_map!$A$2:$A$139,FALSE),4)</f>
        <v>South East</v>
      </c>
    </row>
    <row r="1641" spans="1:10" x14ac:dyDescent="0.3">
      <c r="A1641" t="str">
        <f t="shared" si="25"/>
        <v>'RN72016Curative70+'</v>
      </c>
      <c r="B1641">
        <v>2016</v>
      </c>
      <c r="C1641" t="s">
        <v>242</v>
      </c>
      <c r="D1641" t="s">
        <v>7</v>
      </c>
      <c r="E1641" t="s">
        <v>628</v>
      </c>
      <c r="F1641">
        <v>20</v>
      </c>
      <c r="G1641">
        <v>0</v>
      </c>
      <c r="H1641" t="str">
        <f>INDEX(Bar_data!$A$3:$B$140,MATCH(C1641,Bar_data!$A$3:$A$140,FALSE),2)</f>
        <v>Trust082</v>
      </c>
      <c r="I1641" t="str">
        <f>INDEX(TrustCAHUB_map!$A$2:$D$139,MATCH($C1641,TrustCAHUB_map!$A$2:$A$139,FALSE),3)</f>
        <v>Kent and Medway</v>
      </c>
      <c r="J1641" t="str">
        <f>INDEX(TrustCAHUB_map!$A$2:$D$139,MATCH($C1641,TrustCAHUB_map!$A$2:$A$139,FALSE),4)</f>
        <v>South East</v>
      </c>
    </row>
    <row r="1642" spans="1:10" x14ac:dyDescent="0.3">
      <c r="A1642" t="str">
        <f t="shared" si="25"/>
        <v>'RNA2016Curative18-49'</v>
      </c>
      <c r="B1642">
        <v>2016</v>
      </c>
      <c r="C1642" t="s">
        <v>243</v>
      </c>
      <c r="D1642" t="s">
        <v>7</v>
      </c>
      <c r="E1642" t="s">
        <v>153</v>
      </c>
      <c r="F1642">
        <v>13</v>
      </c>
      <c r="G1642">
        <v>0</v>
      </c>
      <c r="H1642" t="str">
        <f>INDEX(Bar_data!$A$3:$B$140,MATCH(C1642,Bar_data!$A$3:$A$140,FALSE),2)</f>
        <v>Trust083</v>
      </c>
      <c r="I1642" t="str">
        <f>INDEX(TrustCAHUB_map!$A$2:$D$139,MATCH($C1642,TrustCAHUB_map!$A$2:$A$139,FALSE),3)</f>
        <v>West Midlands</v>
      </c>
      <c r="J1642" t="str">
        <f>INDEX(TrustCAHUB_map!$A$2:$D$139,MATCH($C1642,TrustCAHUB_map!$A$2:$A$139,FALSE),4)</f>
        <v>West Midlands</v>
      </c>
    </row>
    <row r="1643" spans="1:10" x14ac:dyDescent="0.3">
      <c r="A1643" t="str">
        <f t="shared" si="25"/>
        <v>'RNA2016Palliative18-49'</v>
      </c>
      <c r="B1643">
        <v>2016</v>
      </c>
      <c r="C1643" t="s">
        <v>243</v>
      </c>
      <c r="D1643" t="s">
        <v>8</v>
      </c>
      <c r="E1643" t="s">
        <v>153</v>
      </c>
      <c r="F1643">
        <v>6</v>
      </c>
      <c r="G1643">
        <v>0</v>
      </c>
      <c r="H1643" t="str">
        <f>INDEX(Bar_data!$A$3:$B$140,MATCH(C1643,Bar_data!$A$3:$A$140,FALSE),2)</f>
        <v>Trust083</v>
      </c>
      <c r="I1643" t="str">
        <f>INDEX(TrustCAHUB_map!$A$2:$D$139,MATCH($C1643,TrustCAHUB_map!$A$2:$A$139,FALSE),3)</f>
        <v>West Midlands</v>
      </c>
      <c r="J1643" t="str">
        <f>INDEX(TrustCAHUB_map!$A$2:$D$139,MATCH($C1643,TrustCAHUB_map!$A$2:$A$139,FALSE),4)</f>
        <v>West Midlands</v>
      </c>
    </row>
    <row r="1644" spans="1:10" x14ac:dyDescent="0.3">
      <c r="A1644" t="str">
        <f t="shared" si="25"/>
        <v>'RNA2016Not assigned18-49'</v>
      </c>
      <c r="B1644">
        <v>2016</v>
      </c>
      <c r="C1644" t="s">
        <v>243</v>
      </c>
      <c r="D1644" t="s">
        <v>477</v>
      </c>
      <c r="E1644" t="s">
        <v>153</v>
      </c>
      <c r="F1644">
        <v>9</v>
      </c>
      <c r="G1644">
        <v>1</v>
      </c>
      <c r="H1644" t="str">
        <f>INDEX(Bar_data!$A$3:$B$140,MATCH(C1644,Bar_data!$A$3:$A$140,FALSE),2)</f>
        <v>Trust083</v>
      </c>
      <c r="I1644" t="str">
        <f>INDEX(TrustCAHUB_map!$A$2:$D$139,MATCH($C1644,TrustCAHUB_map!$A$2:$A$139,FALSE),3)</f>
        <v>West Midlands</v>
      </c>
      <c r="J1644" t="str">
        <f>INDEX(TrustCAHUB_map!$A$2:$D$139,MATCH($C1644,TrustCAHUB_map!$A$2:$A$139,FALSE),4)</f>
        <v>West Midlands</v>
      </c>
    </row>
    <row r="1645" spans="1:10" x14ac:dyDescent="0.3">
      <c r="A1645" t="str">
        <f t="shared" si="25"/>
        <v>'RNA2016Not assigned50-69'</v>
      </c>
      <c r="B1645">
        <v>2016</v>
      </c>
      <c r="C1645" t="s">
        <v>243</v>
      </c>
      <c r="D1645" t="s">
        <v>477</v>
      </c>
      <c r="E1645" t="s">
        <v>627</v>
      </c>
      <c r="F1645">
        <v>47</v>
      </c>
      <c r="G1645">
        <v>3</v>
      </c>
      <c r="H1645" t="str">
        <f>INDEX(Bar_data!$A$3:$B$140,MATCH(C1645,Bar_data!$A$3:$A$140,FALSE),2)</f>
        <v>Trust083</v>
      </c>
      <c r="I1645" t="str">
        <f>INDEX(TrustCAHUB_map!$A$2:$D$139,MATCH($C1645,TrustCAHUB_map!$A$2:$A$139,FALSE),3)</f>
        <v>West Midlands</v>
      </c>
      <c r="J1645" t="str">
        <f>INDEX(TrustCAHUB_map!$A$2:$D$139,MATCH($C1645,TrustCAHUB_map!$A$2:$A$139,FALSE),4)</f>
        <v>West Midlands</v>
      </c>
    </row>
    <row r="1646" spans="1:10" x14ac:dyDescent="0.3">
      <c r="A1646" t="str">
        <f t="shared" si="25"/>
        <v>'RNA2016Curative50-69'</v>
      </c>
      <c r="B1646">
        <v>2016</v>
      </c>
      <c r="C1646" t="s">
        <v>243</v>
      </c>
      <c r="D1646" t="s">
        <v>7</v>
      </c>
      <c r="E1646" t="s">
        <v>627</v>
      </c>
      <c r="F1646">
        <v>29</v>
      </c>
      <c r="G1646">
        <v>1</v>
      </c>
      <c r="H1646" t="str">
        <f>INDEX(Bar_data!$A$3:$B$140,MATCH(C1646,Bar_data!$A$3:$A$140,FALSE),2)</f>
        <v>Trust083</v>
      </c>
      <c r="I1646" t="str">
        <f>INDEX(TrustCAHUB_map!$A$2:$D$139,MATCH($C1646,TrustCAHUB_map!$A$2:$A$139,FALSE),3)</f>
        <v>West Midlands</v>
      </c>
      <c r="J1646" t="str">
        <f>INDEX(TrustCAHUB_map!$A$2:$D$139,MATCH($C1646,TrustCAHUB_map!$A$2:$A$139,FALSE),4)</f>
        <v>West Midlands</v>
      </c>
    </row>
    <row r="1647" spans="1:10" x14ac:dyDescent="0.3">
      <c r="A1647" t="str">
        <f t="shared" si="25"/>
        <v>'RNA2016Palliative50-69'</v>
      </c>
      <c r="B1647">
        <v>2016</v>
      </c>
      <c r="C1647" t="s">
        <v>243</v>
      </c>
      <c r="D1647" t="s">
        <v>8</v>
      </c>
      <c r="E1647" t="s">
        <v>627</v>
      </c>
      <c r="F1647">
        <v>40</v>
      </c>
      <c r="G1647">
        <v>4</v>
      </c>
      <c r="H1647" t="str">
        <f>INDEX(Bar_data!$A$3:$B$140,MATCH(C1647,Bar_data!$A$3:$A$140,FALSE),2)</f>
        <v>Trust083</v>
      </c>
      <c r="I1647" t="str">
        <f>INDEX(TrustCAHUB_map!$A$2:$D$139,MATCH($C1647,TrustCAHUB_map!$A$2:$A$139,FALSE),3)</f>
        <v>West Midlands</v>
      </c>
      <c r="J1647" t="str">
        <f>INDEX(TrustCAHUB_map!$A$2:$D$139,MATCH($C1647,TrustCAHUB_map!$A$2:$A$139,FALSE),4)</f>
        <v>West Midlands</v>
      </c>
    </row>
    <row r="1648" spans="1:10" x14ac:dyDescent="0.3">
      <c r="A1648" t="str">
        <f t="shared" si="25"/>
        <v>'RNA2016Curative70+'</v>
      </c>
      <c r="B1648">
        <v>2016</v>
      </c>
      <c r="C1648" t="s">
        <v>243</v>
      </c>
      <c r="D1648" t="s">
        <v>7</v>
      </c>
      <c r="E1648" t="s">
        <v>628</v>
      </c>
      <c r="F1648">
        <v>27</v>
      </c>
      <c r="G1648">
        <v>0</v>
      </c>
      <c r="H1648" t="str">
        <f>INDEX(Bar_data!$A$3:$B$140,MATCH(C1648,Bar_data!$A$3:$A$140,FALSE),2)</f>
        <v>Trust083</v>
      </c>
      <c r="I1648" t="str">
        <f>INDEX(TrustCAHUB_map!$A$2:$D$139,MATCH($C1648,TrustCAHUB_map!$A$2:$A$139,FALSE),3)</f>
        <v>West Midlands</v>
      </c>
      <c r="J1648" t="str">
        <f>INDEX(TrustCAHUB_map!$A$2:$D$139,MATCH($C1648,TrustCAHUB_map!$A$2:$A$139,FALSE),4)</f>
        <v>West Midlands</v>
      </c>
    </row>
    <row r="1649" spans="1:10" x14ac:dyDescent="0.3">
      <c r="A1649" t="str">
        <f t="shared" si="25"/>
        <v>'RNA2016Palliative70+'</v>
      </c>
      <c r="B1649">
        <v>2016</v>
      </c>
      <c r="C1649" t="s">
        <v>243</v>
      </c>
      <c r="D1649" t="s">
        <v>8</v>
      </c>
      <c r="E1649" t="s">
        <v>628</v>
      </c>
      <c r="F1649">
        <v>30</v>
      </c>
      <c r="G1649">
        <v>4</v>
      </c>
      <c r="H1649" t="str">
        <f>INDEX(Bar_data!$A$3:$B$140,MATCH(C1649,Bar_data!$A$3:$A$140,FALSE),2)</f>
        <v>Trust083</v>
      </c>
      <c r="I1649" t="str">
        <f>INDEX(TrustCAHUB_map!$A$2:$D$139,MATCH($C1649,TrustCAHUB_map!$A$2:$A$139,FALSE),3)</f>
        <v>West Midlands</v>
      </c>
      <c r="J1649" t="str">
        <f>INDEX(TrustCAHUB_map!$A$2:$D$139,MATCH($C1649,TrustCAHUB_map!$A$2:$A$139,FALSE),4)</f>
        <v>West Midlands</v>
      </c>
    </row>
    <row r="1650" spans="1:10" x14ac:dyDescent="0.3">
      <c r="A1650" t="str">
        <f t="shared" si="25"/>
        <v>'RNA2016Not assigned70+'</v>
      </c>
      <c r="B1650">
        <v>2016</v>
      </c>
      <c r="C1650" t="s">
        <v>243</v>
      </c>
      <c r="D1650" t="s">
        <v>477</v>
      </c>
      <c r="E1650" t="s">
        <v>628</v>
      </c>
      <c r="F1650">
        <v>62</v>
      </c>
      <c r="G1650">
        <v>4</v>
      </c>
      <c r="H1650" t="str">
        <f>INDEX(Bar_data!$A$3:$B$140,MATCH(C1650,Bar_data!$A$3:$A$140,FALSE),2)</f>
        <v>Trust083</v>
      </c>
      <c r="I1650" t="str">
        <f>INDEX(TrustCAHUB_map!$A$2:$D$139,MATCH($C1650,TrustCAHUB_map!$A$2:$A$139,FALSE),3)</f>
        <v>West Midlands</v>
      </c>
      <c r="J1650" t="str">
        <f>INDEX(TrustCAHUB_map!$A$2:$D$139,MATCH($C1650,TrustCAHUB_map!$A$2:$A$139,FALSE),4)</f>
        <v>West Midlands</v>
      </c>
    </row>
    <row r="1651" spans="1:10" x14ac:dyDescent="0.3">
      <c r="A1651" t="str">
        <f t="shared" si="25"/>
        <v>'RNL2016Palliative18-49'</v>
      </c>
      <c r="B1651">
        <v>2016</v>
      </c>
      <c r="C1651" t="s">
        <v>244</v>
      </c>
      <c r="D1651" t="s">
        <v>8</v>
      </c>
      <c r="E1651" t="s">
        <v>153</v>
      </c>
      <c r="F1651">
        <v>8</v>
      </c>
      <c r="G1651">
        <v>1</v>
      </c>
      <c r="H1651" t="str">
        <f>INDEX(Bar_data!$A$3:$B$140,MATCH(C1651,Bar_data!$A$3:$A$140,FALSE),2)</f>
        <v>Trust084</v>
      </c>
      <c r="I1651" t="str">
        <f>INDEX(TrustCAHUB_map!$A$2:$D$139,MATCH($C1651,TrustCAHUB_map!$A$2:$A$139,FALSE),3)</f>
        <v>North East and Cumbria</v>
      </c>
      <c r="J1651" t="str">
        <f>INDEX(TrustCAHUB_map!$A$2:$D$139,MATCH($C1651,TrustCAHUB_map!$A$2:$A$139,FALSE),4)</f>
        <v>North East</v>
      </c>
    </row>
    <row r="1652" spans="1:10" x14ac:dyDescent="0.3">
      <c r="A1652" t="str">
        <f t="shared" si="25"/>
        <v>'RNL2016Curative18-49'</v>
      </c>
      <c r="B1652">
        <v>2016</v>
      </c>
      <c r="C1652" t="s">
        <v>244</v>
      </c>
      <c r="D1652" t="s">
        <v>7</v>
      </c>
      <c r="E1652" t="s">
        <v>153</v>
      </c>
      <c r="F1652">
        <v>38</v>
      </c>
      <c r="G1652">
        <v>0</v>
      </c>
      <c r="H1652" t="str">
        <f>INDEX(Bar_data!$A$3:$B$140,MATCH(C1652,Bar_data!$A$3:$A$140,FALSE),2)</f>
        <v>Trust084</v>
      </c>
      <c r="I1652" t="str">
        <f>INDEX(TrustCAHUB_map!$A$2:$D$139,MATCH($C1652,TrustCAHUB_map!$A$2:$A$139,FALSE),3)</f>
        <v>North East and Cumbria</v>
      </c>
      <c r="J1652" t="str">
        <f>INDEX(TrustCAHUB_map!$A$2:$D$139,MATCH($C1652,TrustCAHUB_map!$A$2:$A$139,FALSE),4)</f>
        <v>North East</v>
      </c>
    </row>
    <row r="1653" spans="1:10" x14ac:dyDescent="0.3">
      <c r="A1653" t="str">
        <f t="shared" si="25"/>
        <v>'RNL2016Curative50-69'</v>
      </c>
      <c r="B1653">
        <v>2016</v>
      </c>
      <c r="C1653" t="s">
        <v>244</v>
      </c>
      <c r="D1653" t="s">
        <v>7</v>
      </c>
      <c r="E1653" t="s">
        <v>627</v>
      </c>
      <c r="F1653">
        <v>88</v>
      </c>
      <c r="G1653">
        <v>0</v>
      </c>
      <c r="H1653" t="str">
        <f>INDEX(Bar_data!$A$3:$B$140,MATCH(C1653,Bar_data!$A$3:$A$140,FALSE),2)</f>
        <v>Trust084</v>
      </c>
      <c r="I1653" t="str">
        <f>INDEX(TrustCAHUB_map!$A$2:$D$139,MATCH($C1653,TrustCAHUB_map!$A$2:$A$139,FALSE),3)</f>
        <v>North East and Cumbria</v>
      </c>
      <c r="J1653" t="str">
        <f>INDEX(TrustCAHUB_map!$A$2:$D$139,MATCH($C1653,TrustCAHUB_map!$A$2:$A$139,FALSE),4)</f>
        <v>North East</v>
      </c>
    </row>
    <row r="1654" spans="1:10" x14ac:dyDescent="0.3">
      <c r="A1654" t="str">
        <f t="shared" si="25"/>
        <v>'RNL2016Palliative50-69'</v>
      </c>
      <c r="B1654">
        <v>2016</v>
      </c>
      <c r="C1654" t="s">
        <v>244</v>
      </c>
      <c r="D1654" t="s">
        <v>8</v>
      </c>
      <c r="E1654" t="s">
        <v>627</v>
      </c>
      <c r="F1654">
        <v>45</v>
      </c>
      <c r="G1654">
        <v>3</v>
      </c>
      <c r="H1654" t="str">
        <f>INDEX(Bar_data!$A$3:$B$140,MATCH(C1654,Bar_data!$A$3:$A$140,FALSE),2)</f>
        <v>Trust084</v>
      </c>
      <c r="I1654" t="str">
        <f>INDEX(TrustCAHUB_map!$A$2:$D$139,MATCH($C1654,TrustCAHUB_map!$A$2:$A$139,FALSE),3)</f>
        <v>North East and Cumbria</v>
      </c>
      <c r="J1654" t="str">
        <f>INDEX(TrustCAHUB_map!$A$2:$D$139,MATCH($C1654,TrustCAHUB_map!$A$2:$A$139,FALSE),4)</f>
        <v>North East</v>
      </c>
    </row>
    <row r="1655" spans="1:10" x14ac:dyDescent="0.3">
      <c r="A1655" t="str">
        <f t="shared" si="25"/>
        <v>'RNL2016Palliative70+'</v>
      </c>
      <c r="B1655">
        <v>2016</v>
      </c>
      <c r="C1655" t="s">
        <v>244</v>
      </c>
      <c r="D1655" t="s">
        <v>8</v>
      </c>
      <c r="E1655" t="s">
        <v>628</v>
      </c>
      <c r="F1655">
        <v>31</v>
      </c>
      <c r="G1655">
        <v>3</v>
      </c>
      <c r="H1655" t="str">
        <f>INDEX(Bar_data!$A$3:$B$140,MATCH(C1655,Bar_data!$A$3:$A$140,FALSE),2)</f>
        <v>Trust084</v>
      </c>
      <c r="I1655" t="str">
        <f>INDEX(TrustCAHUB_map!$A$2:$D$139,MATCH($C1655,TrustCAHUB_map!$A$2:$A$139,FALSE),3)</f>
        <v>North East and Cumbria</v>
      </c>
      <c r="J1655" t="str">
        <f>INDEX(TrustCAHUB_map!$A$2:$D$139,MATCH($C1655,TrustCAHUB_map!$A$2:$A$139,FALSE),4)</f>
        <v>North East</v>
      </c>
    </row>
    <row r="1656" spans="1:10" x14ac:dyDescent="0.3">
      <c r="A1656" t="str">
        <f t="shared" si="25"/>
        <v>'RNL2016Curative70+'</v>
      </c>
      <c r="B1656">
        <v>2016</v>
      </c>
      <c r="C1656" t="s">
        <v>244</v>
      </c>
      <c r="D1656" t="s">
        <v>7</v>
      </c>
      <c r="E1656" t="s">
        <v>628</v>
      </c>
      <c r="F1656">
        <v>37</v>
      </c>
      <c r="G1656">
        <v>0</v>
      </c>
      <c r="H1656" t="str">
        <f>INDEX(Bar_data!$A$3:$B$140,MATCH(C1656,Bar_data!$A$3:$A$140,FALSE),2)</f>
        <v>Trust084</v>
      </c>
      <c r="I1656" t="str">
        <f>INDEX(TrustCAHUB_map!$A$2:$D$139,MATCH($C1656,TrustCAHUB_map!$A$2:$A$139,FALSE),3)</f>
        <v>North East and Cumbria</v>
      </c>
      <c r="J1656" t="str">
        <f>INDEX(TrustCAHUB_map!$A$2:$D$139,MATCH($C1656,TrustCAHUB_map!$A$2:$A$139,FALSE),4)</f>
        <v>North East</v>
      </c>
    </row>
    <row r="1657" spans="1:10" x14ac:dyDescent="0.3">
      <c r="A1657" t="str">
        <f t="shared" si="25"/>
        <v>'RNQ2016Curative18-49'</v>
      </c>
      <c r="B1657">
        <v>2016</v>
      </c>
      <c r="C1657" t="s">
        <v>245</v>
      </c>
      <c r="D1657" t="s">
        <v>7</v>
      </c>
      <c r="E1657" t="s">
        <v>153</v>
      </c>
      <c r="F1657">
        <v>57</v>
      </c>
      <c r="G1657">
        <v>0</v>
      </c>
      <c r="H1657" t="str">
        <f>INDEX(Bar_data!$A$3:$B$140,MATCH(C1657,Bar_data!$A$3:$A$140,FALSE),2)</f>
        <v>Trust085</v>
      </c>
      <c r="I1657" t="str">
        <f>INDEX(TrustCAHUB_map!$A$2:$D$139,MATCH($C1657,TrustCAHUB_map!$A$2:$A$139,FALSE),3)</f>
        <v>East Midlands</v>
      </c>
      <c r="J1657" t="str">
        <f>INDEX(TrustCAHUB_map!$A$2:$D$139,MATCH($C1657,TrustCAHUB_map!$A$2:$A$139,FALSE),4)</f>
        <v>East Midlands</v>
      </c>
    </row>
    <row r="1658" spans="1:10" x14ac:dyDescent="0.3">
      <c r="A1658" t="str">
        <f t="shared" si="25"/>
        <v>'RNQ2016Palliative18-49'</v>
      </c>
      <c r="B1658">
        <v>2016</v>
      </c>
      <c r="C1658" t="s">
        <v>245</v>
      </c>
      <c r="D1658" t="s">
        <v>8</v>
      </c>
      <c r="E1658" t="s">
        <v>153</v>
      </c>
      <c r="F1658">
        <v>19</v>
      </c>
      <c r="G1658">
        <v>1</v>
      </c>
      <c r="H1658" t="str">
        <f>INDEX(Bar_data!$A$3:$B$140,MATCH(C1658,Bar_data!$A$3:$A$140,FALSE),2)</f>
        <v>Trust085</v>
      </c>
      <c r="I1658" t="str">
        <f>INDEX(TrustCAHUB_map!$A$2:$D$139,MATCH($C1658,TrustCAHUB_map!$A$2:$A$139,FALSE),3)</f>
        <v>East Midlands</v>
      </c>
      <c r="J1658" t="str">
        <f>INDEX(TrustCAHUB_map!$A$2:$D$139,MATCH($C1658,TrustCAHUB_map!$A$2:$A$139,FALSE),4)</f>
        <v>East Midlands</v>
      </c>
    </row>
    <row r="1659" spans="1:10" x14ac:dyDescent="0.3">
      <c r="A1659" t="str">
        <f t="shared" si="25"/>
        <v>'RNQ2016Not assigned18-49'</v>
      </c>
      <c r="B1659">
        <v>2016</v>
      </c>
      <c r="C1659" t="s">
        <v>245</v>
      </c>
      <c r="D1659" t="s">
        <v>477</v>
      </c>
      <c r="E1659" t="s">
        <v>153</v>
      </c>
      <c r="F1659">
        <v>11</v>
      </c>
      <c r="G1659">
        <v>0</v>
      </c>
      <c r="H1659" t="str">
        <f>INDEX(Bar_data!$A$3:$B$140,MATCH(C1659,Bar_data!$A$3:$A$140,FALSE),2)</f>
        <v>Trust085</v>
      </c>
      <c r="I1659" t="str">
        <f>INDEX(TrustCAHUB_map!$A$2:$D$139,MATCH($C1659,TrustCAHUB_map!$A$2:$A$139,FALSE),3)</f>
        <v>East Midlands</v>
      </c>
      <c r="J1659" t="str">
        <f>INDEX(TrustCAHUB_map!$A$2:$D$139,MATCH($C1659,TrustCAHUB_map!$A$2:$A$139,FALSE),4)</f>
        <v>East Midlands</v>
      </c>
    </row>
    <row r="1660" spans="1:10" x14ac:dyDescent="0.3">
      <c r="A1660" t="str">
        <f t="shared" si="25"/>
        <v>'RNQ2016Curative50-69'</v>
      </c>
      <c r="B1660">
        <v>2016</v>
      </c>
      <c r="C1660" t="s">
        <v>245</v>
      </c>
      <c r="D1660" t="s">
        <v>7</v>
      </c>
      <c r="E1660" t="s">
        <v>627</v>
      </c>
      <c r="F1660">
        <v>185</v>
      </c>
      <c r="G1660">
        <v>2</v>
      </c>
      <c r="H1660" t="str">
        <f>INDEX(Bar_data!$A$3:$B$140,MATCH(C1660,Bar_data!$A$3:$A$140,FALSE),2)</f>
        <v>Trust085</v>
      </c>
      <c r="I1660" t="str">
        <f>INDEX(TrustCAHUB_map!$A$2:$D$139,MATCH($C1660,TrustCAHUB_map!$A$2:$A$139,FALSE),3)</f>
        <v>East Midlands</v>
      </c>
      <c r="J1660" t="str">
        <f>INDEX(TrustCAHUB_map!$A$2:$D$139,MATCH($C1660,TrustCAHUB_map!$A$2:$A$139,FALSE),4)</f>
        <v>East Midlands</v>
      </c>
    </row>
    <row r="1661" spans="1:10" x14ac:dyDescent="0.3">
      <c r="A1661" t="str">
        <f t="shared" si="25"/>
        <v>'RNQ2016Not assigned50-69'</v>
      </c>
      <c r="B1661">
        <v>2016</v>
      </c>
      <c r="C1661" t="s">
        <v>245</v>
      </c>
      <c r="D1661" t="s">
        <v>477</v>
      </c>
      <c r="E1661" t="s">
        <v>627</v>
      </c>
      <c r="F1661">
        <v>32</v>
      </c>
      <c r="G1661">
        <v>0</v>
      </c>
      <c r="H1661" t="str">
        <f>INDEX(Bar_data!$A$3:$B$140,MATCH(C1661,Bar_data!$A$3:$A$140,FALSE),2)</f>
        <v>Trust085</v>
      </c>
      <c r="I1661" t="str">
        <f>INDEX(TrustCAHUB_map!$A$2:$D$139,MATCH($C1661,TrustCAHUB_map!$A$2:$A$139,FALSE),3)</f>
        <v>East Midlands</v>
      </c>
      <c r="J1661" t="str">
        <f>INDEX(TrustCAHUB_map!$A$2:$D$139,MATCH($C1661,TrustCAHUB_map!$A$2:$A$139,FALSE),4)</f>
        <v>East Midlands</v>
      </c>
    </row>
    <row r="1662" spans="1:10" x14ac:dyDescent="0.3">
      <c r="A1662" t="str">
        <f t="shared" si="25"/>
        <v>'RNQ2016Palliative50-69'</v>
      </c>
      <c r="B1662">
        <v>2016</v>
      </c>
      <c r="C1662" t="s">
        <v>245</v>
      </c>
      <c r="D1662" t="s">
        <v>8</v>
      </c>
      <c r="E1662" t="s">
        <v>627</v>
      </c>
      <c r="F1662">
        <v>102</v>
      </c>
      <c r="G1662">
        <v>2</v>
      </c>
      <c r="H1662" t="str">
        <f>INDEX(Bar_data!$A$3:$B$140,MATCH(C1662,Bar_data!$A$3:$A$140,FALSE),2)</f>
        <v>Trust085</v>
      </c>
      <c r="I1662" t="str">
        <f>INDEX(TrustCAHUB_map!$A$2:$D$139,MATCH($C1662,TrustCAHUB_map!$A$2:$A$139,FALSE),3)</f>
        <v>East Midlands</v>
      </c>
      <c r="J1662" t="str">
        <f>INDEX(TrustCAHUB_map!$A$2:$D$139,MATCH($C1662,TrustCAHUB_map!$A$2:$A$139,FALSE),4)</f>
        <v>East Midlands</v>
      </c>
    </row>
    <row r="1663" spans="1:10" x14ac:dyDescent="0.3">
      <c r="A1663" t="str">
        <f t="shared" si="25"/>
        <v>'RNQ2016Curative70+'</v>
      </c>
      <c r="B1663">
        <v>2016</v>
      </c>
      <c r="C1663" t="s">
        <v>245</v>
      </c>
      <c r="D1663" t="s">
        <v>7</v>
      </c>
      <c r="E1663" t="s">
        <v>628</v>
      </c>
      <c r="F1663">
        <v>96</v>
      </c>
      <c r="G1663">
        <v>0</v>
      </c>
      <c r="H1663" t="str">
        <f>INDEX(Bar_data!$A$3:$B$140,MATCH(C1663,Bar_data!$A$3:$A$140,FALSE),2)</f>
        <v>Trust085</v>
      </c>
      <c r="I1663" t="str">
        <f>INDEX(TrustCAHUB_map!$A$2:$D$139,MATCH($C1663,TrustCAHUB_map!$A$2:$A$139,FALSE),3)</f>
        <v>East Midlands</v>
      </c>
      <c r="J1663" t="str">
        <f>INDEX(TrustCAHUB_map!$A$2:$D$139,MATCH($C1663,TrustCAHUB_map!$A$2:$A$139,FALSE),4)</f>
        <v>East Midlands</v>
      </c>
    </row>
    <row r="1664" spans="1:10" x14ac:dyDescent="0.3">
      <c r="A1664" t="str">
        <f t="shared" si="25"/>
        <v>'RNQ2016Palliative70+'</v>
      </c>
      <c r="B1664">
        <v>2016</v>
      </c>
      <c r="C1664" t="s">
        <v>245</v>
      </c>
      <c r="D1664" t="s">
        <v>8</v>
      </c>
      <c r="E1664" t="s">
        <v>628</v>
      </c>
      <c r="F1664">
        <v>114</v>
      </c>
      <c r="G1664">
        <v>9</v>
      </c>
      <c r="H1664" t="str">
        <f>INDEX(Bar_data!$A$3:$B$140,MATCH(C1664,Bar_data!$A$3:$A$140,FALSE),2)</f>
        <v>Trust085</v>
      </c>
      <c r="I1664" t="str">
        <f>INDEX(TrustCAHUB_map!$A$2:$D$139,MATCH($C1664,TrustCAHUB_map!$A$2:$A$139,FALSE),3)</f>
        <v>East Midlands</v>
      </c>
      <c r="J1664" t="str">
        <f>INDEX(TrustCAHUB_map!$A$2:$D$139,MATCH($C1664,TrustCAHUB_map!$A$2:$A$139,FALSE),4)</f>
        <v>East Midlands</v>
      </c>
    </row>
    <row r="1665" spans="1:10" x14ac:dyDescent="0.3">
      <c r="A1665" t="str">
        <f t="shared" si="25"/>
        <v>'RNQ2016Not assigned70+'</v>
      </c>
      <c r="B1665">
        <v>2016</v>
      </c>
      <c r="C1665" t="s">
        <v>245</v>
      </c>
      <c r="D1665" t="s">
        <v>477</v>
      </c>
      <c r="E1665" t="s">
        <v>628</v>
      </c>
      <c r="F1665">
        <v>42</v>
      </c>
      <c r="G1665">
        <v>1</v>
      </c>
      <c r="H1665" t="str">
        <f>INDEX(Bar_data!$A$3:$B$140,MATCH(C1665,Bar_data!$A$3:$A$140,FALSE),2)</f>
        <v>Trust085</v>
      </c>
      <c r="I1665" t="str">
        <f>INDEX(TrustCAHUB_map!$A$2:$D$139,MATCH($C1665,TrustCAHUB_map!$A$2:$A$139,FALSE),3)</f>
        <v>East Midlands</v>
      </c>
      <c r="J1665" t="str">
        <f>INDEX(TrustCAHUB_map!$A$2:$D$139,MATCH($C1665,TrustCAHUB_map!$A$2:$A$139,FALSE),4)</f>
        <v>East Midlands</v>
      </c>
    </row>
    <row r="1666" spans="1:10" x14ac:dyDescent="0.3">
      <c r="A1666" t="str">
        <f t="shared" si="25"/>
        <v>'RNS2016Palliative18-49'</v>
      </c>
      <c r="B1666">
        <v>2016</v>
      </c>
      <c r="C1666" t="s">
        <v>246</v>
      </c>
      <c r="D1666" t="s">
        <v>8</v>
      </c>
      <c r="E1666" t="s">
        <v>153</v>
      </c>
      <c r="F1666">
        <v>48</v>
      </c>
      <c r="G1666">
        <v>8</v>
      </c>
      <c r="H1666" t="str">
        <f>INDEX(Bar_data!$A$3:$B$140,MATCH(C1666,Bar_data!$A$3:$A$140,FALSE),2)</f>
        <v>Trust086</v>
      </c>
      <c r="I1666" t="str">
        <f>INDEX(TrustCAHUB_map!$A$2:$D$139,MATCH($C1666,TrustCAHUB_map!$A$2:$A$139,FALSE),3)</f>
        <v>East Midlands</v>
      </c>
      <c r="J1666" t="str">
        <f>INDEX(TrustCAHUB_map!$A$2:$D$139,MATCH($C1666,TrustCAHUB_map!$A$2:$A$139,FALSE),4)</f>
        <v>East Midlands</v>
      </c>
    </row>
    <row r="1667" spans="1:10" x14ac:dyDescent="0.3">
      <c r="A1667" t="str">
        <f t="shared" ref="A1667:A1730" si="26">"'"&amp;C1667&amp;B1667&amp;D1667&amp;E1667&amp;"'"</f>
        <v>'RNS2016Curative18-49'</v>
      </c>
      <c r="B1667">
        <v>2016</v>
      </c>
      <c r="C1667" t="s">
        <v>246</v>
      </c>
      <c r="D1667" t="s">
        <v>7</v>
      </c>
      <c r="E1667" t="s">
        <v>153</v>
      </c>
      <c r="F1667">
        <v>106</v>
      </c>
      <c r="G1667">
        <v>0</v>
      </c>
      <c r="H1667" t="str">
        <f>INDEX(Bar_data!$A$3:$B$140,MATCH(C1667,Bar_data!$A$3:$A$140,FALSE),2)</f>
        <v>Trust086</v>
      </c>
      <c r="I1667" t="str">
        <f>INDEX(TrustCAHUB_map!$A$2:$D$139,MATCH($C1667,TrustCAHUB_map!$A$2:$A$139,FALSE),3)</f>
        <v>East Midlands</v>
      </c>
      <c r="J1667" t="str">
        <f>INDEX(TrustCAHUB_map!$A$2:$D$139,MATCH($C1667,TrustCAHUB_map!$A$2:$A$139,FALSE),4)</f>
        <v>East Midlands</v>
      </c>
    </row>
    <row r="1668" spans="1:10" x14ac:dyDescent="0.3">
      <c r="A1668" t="str">
        <f t="shared" si="26"/>
        <v>'RNS2016Palliative50-69'</v>
      </c>
      <c r="B1668">
        <v>2016</v>
      </c>
      <c r="C1668" t="s">
        <v>246</v>
      </c>
      <c r="D1668" t="s">
        <v>8</v>
      </c>
      <c r="E1668" t="s">
        <v>627</v>
      </c>
      <c r="F1668">
        <v>207</v>
      </c>
      <c r="G1668">
        <v>15</v>
      </c>
      <c r="H1668" t="str">
        <f>INDEX(Bar_data!$A$3:$B$140,MATCH(C1668,Bar_data!$A$3:$A$140,FALSE),2)</f>
        <v>Trust086</v>
      </c>
      <c r="I1668" t="str">
        <f>INDEX(TrustCAHUB_map!$A$2:$D$139,MATCH($C1668,TrustCAHUB_map!$A$2:$A$139,FALSE),3)</f>
        <v>East Midlands</v>
      </c>
      <c r="J1668" t="str">
        <f>INDEX(TrustCAHUB_map!$A$2:$D$139,MATCH($C1668,TrustCAHUB_map!$A$2:$A$139,FALSE),4)</f>
        <v>East Midlands</v>
      </c>
    </row>
    <row r="1669" spans="1:10" x14ac:dyDescent="0.3">
      <c r="A1669" t="str">
        <f t="shared" si="26"/>
        <v>'RNS2016Curative50-69'</v>
      </c>
      <c r="B1669">
        <v>2016</v>
      </c>
      <c r="C1669" t="s">
        <v>246</v>
      </c>
      <c r="D1669" t="s">
        <v>7</v>
      </c>
      <c r="E1669" t="s">
        <v>627</v>
      </c>
      <c r="F1669">
        <v>235</v>
      </c>
      <c r="G1669">
        <v>5</v>
      </c>
      <c r="H1669" t="str">
        <f>INDEX(Bar_data!$A$3:$B$140,MATCH(C1669,Bar_data!$A$3:$A$140,FALSE),2)</f>
        <v>Trust086</v>
      </c>
      <c r="I1669" t="str">
        <f>INDEX(TrustCAHUB_map!$A$2:$D$139,MATCH($C1669,TrustCAHUB_map!$A$2:$A$139,FALSE),3)</f>
        <v>East Midlands</v>
      </c>
      <c r="J1669" t="str">
        <f>INDEX(TrustCAHUB_map!$A$2:$D$139,MATCH($C1669,TrustCAHUB_map!$A$2:$A$139,FALSE),4)</f>
        <v>East Midlands</v>
      </c>
    </row>
    <row r="1670" spans="1:10" x14ac:dyDescent="0.3">
      <c r="A1670" t="str">
        <f t="shared" si="26"/>
        <v>'RNS2016Curative70+'</v>
      </c>
      <c r="B1670">
        <v>2016</v>
      </c>
      <c r="C1670" t="s">
        <v>246</v>
      </c>
      <c r="D1670" t="s">
        <v>7</v>
      </c>
      <c r="E1670" t="s">
        <v>628</v>
      </c>
      <c r="F1670">
        <v>125</v>
      </c>
      <c r="G1670">
        <v>2</v>
      </c>
      <c r="H1670" t="str">
        <f>INDEX(Bar_data!$A$3:$B$140,MATCH(C1670,Bar_data!$A$3:$A$140,FALSE),2)</f>
        <v>Trust086</v>
      </c>
      <c r="I1670" t="str">
        <f>INDEX(TrustCAHUB_map!$A$2:$D$139,MATCH($C1670,TrustCAHUB_map!$A$2:$A$139,FALSE),3)</f>
        <v>East Midlands</v>
      </c>
      <c r="J1670" t="str">
        <f>INDEX(TrustCAHUB_map!$A$2:$D$139,MATCH($C1670,TrustCAHUB_map!$A$2:$A$139,FALSE),4)</f>
        <v>East Midlands</v>
      </c>
    </row>
    <row r="1671" spans="1:10" x14ac:dyDescent="0.3">
      <c r="A1671" t="str">
        <f t="shared" si="26"/>
        <v>'RNS2016Palliative70+'</v>
      </c>
      <c r="B1671">
        <v>2016</v>
      </c>
      <c r="C1671" t="s">
        <v>246</v>
      </c>
      <c r="D1671" t="s">
        <v>8</v>
      </c>
      <c r="E1671" t="s">
        <v>628</v>
      </c>
      <c r="F1671">
        <v>150</v>
      </c>
      <c r="G1671">
        <v>14</v>
      </c>
      <c r="H1671" t="str">
        <f>INDEX(Bar_data!$A$3:$B$140,MATCH(C1671,Bar_data!$A$3:$A$140,FALSE),2)</f>
        <v>Trust086</v>
      </c>
      <c r="I1671" t="str">
        <f>INDEX(TrustCAHUB_map!$A$2:$D$139,MATCH($C1671,TrustCAHUB_map!$A$2:$A$139,FALSE),3)</f>
        <v>East Midlands</v>
      </c>
      <c r="J1671" t="str">
        <f>INDEX(TrustCAHUB_map!$A$2:$D$139,MATCH($C1671,TrustCAHUB_map!$A$2:$A$139,FALSE),4)</f>
        <v>East Midlands</v>
      </c>
    </row>
    <row r="1672" spans="1:10" x14ac:dyDescent="0.3">
      <c r="A1672" t="str">
        <f t="shared" si="26"/>
        <v>'RNZ2016Not assigned18-49'</v>
      </c>
      <c r="B1672">
        <v>2016</v>
      </c>
      <c r="C1672" t="s">
        <v>247</v>
      </c>
      <c r="D1672" t="s">
        <v>477</v>
      </c>
      <c r="E1672" t="s">
        <v>153</v>
      </c>
      <c r="F1672">
        <v>4</v>
      </c>
      <c r="G1672">
        <v>0</v>
      </c>
      <c r="H1672" t="str">
        <f>INDEX(Bar_data!$A$3:$B$140,MATCH(C1672,Bar_data!$A$3:$A$140,FALSE),2)</f>
        <v>Trust087</v>
      </c>
      <c r="I1672" t="str">
        <f>INDEX(TrustCAHUB_map!$A$2:$D$139,MATCH($C1672,TrustCAHUB_map!$A$2:$A$139,FALSE),3)</f>
        <v>Somerset, Wiltshire, Avon and Gloucester</v>
      </c>
      <c r="J1672" t="str">
        <f>INDEX(TrustCAHUB_map!$A$2:$D$139,MATCH($C1672,TrustCAHUB_map!$A$2:$A$139,FALSE),4)</f>
        <v>South West</v>
      </c>
    </row>
    <row r="1673" spans="1:10" x14ac:dyDescent="0.3">
      <c r="A1673" t="str">
        <f t="shared" si="26"/>
        <v>'RNZ2016Curative18-49'</v>
      </c>
      <c r="B1673">
        <v>2016</v>
      </c>
      <c r="C1673" t="s">
        <v>247</v>
      </c>
      <c r="D1673" t="s">
        <v>7</v>
      </c>
      <c r="E1673" t="s">
        <v>153</v>
      </c>
      <c r="F1673">
        <v>45</v>
      </c>
      <c r="G1673">
        <v>0</v>
      </c>
      <c r="H1673" t="str">
        <f>INDEX(Bar_data!$A$3:$B$140,MATCH(C1673,Bar_data!$A$3:$A$140,FALSE),2)</f>
        <v>Trust087</v>
      </c>
      <c r="I1673" t="str">
        <f>INDEX(TrustCAHUB_map!$A$2:$D$139,MATCH($C1673,TrustCAHUB_map!$A$2:$A$139,FALSE),3)</f>
        <v>Somerset, Wiltshire, Avon and Gloucester</v>
      </c>
      <c r="J1673" t="str">
        <f>INDEX(TrustCAHUB_map!$A$2:$D$139,MATCH($C1673,TrustCAHUB_map!$A$2:$A$139,FALSE),4)</f>
        <v>South West</v>
      </c>
    </row>
    <row r="1674" spans="1:10" x14ac:dyDescent="0.3">
      <c r="A1674" t="str">
        <f t="shared" si="26"/>
        <v>'RNZ2016Palliative18-49'</v>
      </c>
      <c r="B1674">
        <v>2016</v>
      </c>
      <c r="C1674" t="s">
        <v>247</v>
      </c>
      <c r="D1674" t="s">
        <v>8</v>
      </c>
      <c r="E1674" t="s">
        <v>153</v>
      </c>
      <c r="F1674">
        <v>17</v>
      </c>
      <c r="G1674">
        <v>3</v>
      </c>
      <c r="H1674" t="str">
        <f>INDEX(Bar_data!$A$3:$B$140,MATCH(C1674,Bar_data!$A$3:$A$140,FALSE),2)</f>
        <v>Trust087</v>
      </c>
      <c r="I1674" t="str">
        <f>INDEX(TrustCAHUB_map!$A$2:$D$139,MATCH($C1674,TrustCAHUB_map!$A$2:$A$139,FALSE),3)</f>
        <v>Somerset, Wiltshire, Avon and Gloucester</v>
      </c>
      <c r="J1674" t="str">
        <f>INDEX(TrustCAHUB_map!$A$2:$D$139,MATCH($C1674,TrustCAHUB_map!$A$2:$A$139,FALSE),4)</f>
        <v>South West</v>
      </c>
    </row>
    <row r="1675" spans="1:10" x14ac:dyDescent="0.3">
      <c r="A1675" t="str">
        <f t="shared" si="26"/>
        <v>'RNZ2016Curative50-69'</v>
      </c>
      <c r="B1675">
        <v>2016</v>
      </c>
      <c r="C1675" t="s">
        <v>247</v>
      </c>
      <c r="D1675" t="s">
        <v>7</v>
      </c>
      <c r="E1675" t="s">
        <v>627</v>
      </c>
      <c r="F1675">
        <v>93</v>
      </c>
      <c r="G1675">
        <v>0</v>
      </c>
      <c r="H1675" t="str">
        <f>INDEX(Bar_data!$A$3:$B$140,MATCH(C1675,Bar_data!$A$3:$A$140,FALSE),2)</f>
        <v>Trust087</v>
      </c>
      <c r="I1675" t="str">
        <f>INDEX(TrustCAHUB_map!$A$2:$D$139,MATCH($C1675,TrustCAHUB_map!$A$2:$A$139,FALSE),3)</f>
        <v>Somerset, Wiltshire, Avon and Gloucester</v>
      </c>
      <c r="J1675" t="str">
        <f>INDEX(TrustCAHUB_map!$A$2:$D$139,MATCH($C1675,TrustCAHUB_map!$A$2:$A$139,FALSE),4)</f>
        <v>South West</v>
      </c>
    </row>
    <row r="1676" spans="1:10" x14ac:dyDescent="0.3">
      <c r="A1676" t="str">
        <f t="shared" si="26"/>
        <v>'RNZ2016Palliative50-69'</v>
      </c>
      <c r="B1676">
        <v>2016</v>
      </c>
      <c r="C1676" t="s">
        <v>247</v>
      </c>
      <c r="D1676" t="s">
        <v>8</v>
      </c>
      <c r="E1676" t="s">
        <v>627</v>
      </c>
      <c r="F1676">
        <v>87</v>
      </c>
      <c r="G1676">
        <v>5</v>
      </c>
      <c r="H1676" t="str">
        <f>INDEX(Bar_data!$A$3:$B$140,MATCH(C1676,Bar_data!$A$3:$A$140,FALSE),2)</f>
        <v>Trust087</v>
      </c>
      <c r="I1676" t="str">
        <f>INDEX(TrustCAHUB_map!$A$2:$D$139,MATCH($C1676,TrustCAHUB_map!$A$2:$A$139,FALSE),3)</f>
        <v>Somerset, Wiltshire, Avon and Gloucester</v>
      </c>
      <c r="J1676" t="str">
        <f>INDEX(TrustCAHUB_map!$A$2:$D$139,MATCH($C1676,TrustCAHUB_map!$A$2:$A$139,FALSE),4)</f>
        <v>South West</v>
      </c>
    </row>
    <row r="1677" spans="1:10" x14ac:dyDescent="0.3">
      <c r="A1677" t="str">
        <f t="shared" si="26"/>
        <v>'RNZ2016Not assigned50-69'</v>
      </c>
      <c r="B1677">
        <v>2016</v>
      </c>
      <c r="C1677" t="s">
        <v>247</v>
      </c>
      <c r="D1677" t="s">
        <v>477</v>
      </c>
      <c r="E1677" t="s">
        <v>627</v>
      </c>
      <c r="F1677">
        <v>30</v>
      </c>
      <c r="G1677">
        <v>0</v>
      </c>
      <c r="H1677" t="str">
        <f>INDEX(Bar_data!$A$3:$B$140,MATCH(C1677,Bar_data!$A$3:$A$140,FALSE),2)</f>
        <v>Trust087</v>
      </c>
      <c r="I1677" t="str">
        <f>INDEX(TrustCAHUB_map!$A$2:$D$139,MATCH($C1677,TrustCAHUB_map!$A$2:$A$139,FALSE),3)</f>
        <v>Somerset, Wiltshire, Avon and Gloucester</v>
      </c>
      <c r="J1677" t="str">
        <f>INDEX(TrustCAHUB_map!$A$2:$D$139,MATCH($C1677,TrustCAHUB_map!$A$2:$A$139,FALSE),4)</f>
        <v>South West</v>
      </c>
    </row>
    <row r="1678" spans="1:10" x14ac:dyDescent="0.3">
      <c r="A1678" t="str">
        <f t="shared" si="26"/>
        <v>'RNZ2016Palliative70+'</v>
      </c>
      <c r="B1678">
        <v>2016</v>
      </c>
      <c r="C1678" t="s">
        <v>247</v>
      </c>
      <c r="D1678" t="s">
        <v>8</v>
      </c>
      <c r="E1678" t="s">
        <v>628</v>
      </c>
      <c r="F1678">
        <v>107</v>
      </c>
      <c r="G1678">
        <v>9</v>
      </c>
      <c r="H1678" t="str">
        <f>INDEX(Bar_data!$A$3:$B$140,MATCH(C1678,Bar_data!$A$3:$A$140,FALSE),2)</f>
        <v>Trust087</v>
      </c>
      <c r="I1678" t="str">
        <f>INDEX(TrustCAHUB_map!$A$2:$D$139,MATCH($C1678,TrustCAHUB_map!$A$2:$A$139,FALSE),3)</f>
        <v>Somerset, Wiltshire, Avon and Gloucester</v>
      </c>
      <c r="J1678" t="str">
        <f>INDEX(TrustCAHUB_map!$A$2:$D$139,MATCH($C1678,TrustCAHUB_map!$A$2:$A$139,FALSE),4)</f>
        <v>South West</v>
      </c>
    </row>
    <row r="1679" spans="1:10" x14ac:dyDescent="0.3">
      <c r="A1679" t="str">
        <f t="shared" si="26"/>
        <v>'RNZ2016Not assigned70+'</v>
      </c>
      <c r="B1679">
        <v>2016</v>
      </c>
      <c r="C1679" t="s">
        <v>247</v>
      </c>
      <c r="D1679" t="s">
        <v>477</v>
      </c>
      <c r="E1679" t="s">
        <v>628</v>
      </c>
      <c r="F1679">
        <v>30</v>
      </c>
      <c r="G1679">
        <v>1</v>
      </c>
      <c r="H1679" t="str">
        <f>INDEX(Bar_data!$A$3:$B$140,MATCH(C1679,Bar_data!$A$3:$A$140,FALSE),2)</f>
        <v>Trust087</v>
      </c>
      <c r="I1679" t="str">
        <f>INDEX(TrustCAHUB_map!$A$2:$D$139,MATCH($C1679,TrustCAHUB_map!$A$2:$A$139,FALSE),3)</f>
        <v>Somerset, Wiltshire, Avon and Gloucester</v>
      </c>
      <c r="J1679" t="str">
        <f>INDEX(TrustCAHUB_map!$A$2:$D$139,MATCH($C1679,TrustCAHUB_map!$A$2:$A$139,FALSE),4)</f>
        <v>South West</v>
      </c>
    </row>
    <row r="1680" spans="1:10" x14ac:dyDescent="0.3">
      <c r="A1680" t="str">
        <f t="shared" si="26"/>
        <v>'RNZ2016Curative70+'</v>
      </c>
      <c r="B1680">
        <v>2016</v>
      </c>
      <c r="C1680" t="s">
        <v>247</v>
      </c>
      <c r="D1680" t="s">
        <v>7</v>
      </c>
      <c r="E1680" t="s">
        <v>628</v>
      </c>
      <c r="F1680">
        <v>36</v>
      </c>
      <c r="G1680">
        <v>0</v>
      </c>
      <c r="H1680" t="str">
        <f>INDEX(Bar_data!$A$3:$B$140,MATCH(C1680,Bar_data!$A$3:$A$140,FALSE),2)</f>
        <v>Trust087</v>
      </c>
      <c r="I1680" t="str">
        <f>INDEX(TrustCAHUB_map!$A$2:$D$139,MATCH($C1680,TrustCAHUB_map!$A$2:$A$139,FALSE),3)</f>
        <v>Somerset, Wiltshire, Avon and Gloucester</v>
      </c>
      <c r="J1680" t="str">
        <f>INDEX(TrustCAHUB_map!$A$2:$D$139,MATCH($C1680,TrustCAHUB_map!$A$2:$A$139,FALSE),4)</f>
        <v>South West</v>
      </c>
    </row>
    <row r="1681" spans="1:10" x14ac:dyDescent="0.3">
      <c r="A1681" t="str">
        <f t="shared" si="26"/>
        <v>'RP52016Curative18-49'</v>
      </c>
      <c r="B1681">
        <v>2016</v>
      </c>
      <c r="C1681" t="s">
        <v>248</v>
      </c>
      <c r="D1681" t="s">
        <v>7</v>
      </c>
      <c r="E1681" t="s">
        <v>153</v>
      </c>
      <c r="F1681">
        <v>20</v>
      </c>
      <c r="G1681">
        <v>0</v>
      </c>
      <c r="H1681" t="str">
        <f>INDEX(Bar_data!$A$3:$B$140,MATCH(C1681,Bar_data!$A$3:$A$140,FALSE),2)</f>
        <v>Trust089</v>
      </c>
      <c r="I1681" t="str">
        <f>INDEX(TrustCAHUB_map!$A$2:$D$139,MATCH($C1681,TrustCAHUB_map!$A$2:$A$139,FALSE),3)</f>
        <v>South Yorkshire and Bassetlaw</v>
      </c>
      <c r="J1681" t="str">
        <f>INDEX(TrustCAHUB_map!$A$2:$D$139,MATCH($C1681,TrustCAHUB_map!$A$2:$A$139,FALSE),4)</f>
        <v>Yorkshire and Humber</v>
      </c>
    </row>
    <row r="1682" spans="1:10" x14ac:dyDescent="0.3">
      <c r="A1682" t="str">
        <f t="shared" si="26"/>
        <v>'RP52016Palliative18-49'</v>
      </c>
      <c r="B1682">
        <v>2016</v>
      </c>
      <c r="C1682" t="s">
        <v>248</v>
      </c>
      <c r="D1682" t="s">
        <v>8</v>
      </c>
      <c r="E1682" t="s">
        <v>153</v>
      </c>
      <c r="F1682">
        <v>5</v>
      </c>
      <c r="G1682">
        <v>0</v>
      </c>
      <c r="H1682" t="str">
        <f>INDEX(Bar_data!$A$3:$B$140,MATCH(C1682,Bar_data!$A$3:$A$140,FALSE),2)</f>
        <v>Trust089</v>
      </c>
      <c r="I1682" t="str">
        <f>INDEX(TrustCAHUB_map!$A$2:$D$139,MATCH($C1682,TrustCAHUB_map!$A$2:$A$139,FALSE),3)</f>
        <v>South Yorkshire and Bassetlaw</v>
      </c>
      <c r="J1682" t="str">
        <f>INDEX(TrustCAHUB_map!$A$2:$D$139,MATCH($C1682,TrustCAHUB_map!$A$2:$A$139,FALSE),4)</f>
        <v>Yorkshire and Humber</v>
      </c>
    </row>
    <row r="1683" spans="1:10" x14ac:dyDescent="0.3">
      <c r="A1683" t="str">
        <f t="shared" si="26"/>
        <v>'RP52016Palliative50-69'</v>
      </c>
      <c r="B1683">
        <v>2016</v>
      </c>
      <c r="C1683" t="s">
        <v>248</v>
      </c>
      <c r="D1683" t="s">
        <v>8</v>
      </c>
      <c r="E1683" t="s">
        <v>627</v>
      </c>
      <c r="F1683">
        <v>41</v>
      </c>
      <c r="G1683">
        <v>2</v>
      </c>
      <c r="H1683" t="str">
        <f>INDEX(Bar_data!$A$3:$B$140,MATCH(C1683,Bar_data!$A$3:$A$140,FALSE),2)</f>
        <v>Trust089</v>
      </c>
      <c r="I1683" t="str">
        <f>INDEX(TrustCAHUB_map!$A$2:$D$139,MATCH($C1683,TrustCAHUB_map!$A$2:$A$139,FALSE),3)</f>
        <v>South Yorkshire and Bassetlaw</v>
      </c>
      <c r="J1683" t="str">
        <f>INDEX(TrustCAHUB_map!$A$2:$D$139,MATCH($C1683,TrustCAHUB_map!$A$2:$A$139,FALSE),4)</f>
        <v>Yorkshire and Humber</v>
      </c>
    </row>
    <row r="1684" spans="1:10" x14ac:dyDescent="0.3">
      <c r="A1684" t="str">
        <f t="shared" si="26"/>
        <v>'RP52016Curative50-69'</v>
      </c>
      <c r="B1684">
        <v>2016</v>
      </c>
      <c r="C1684" t="s">
        <v>248</v>
      </c>
      <c r="D1684" t="s">
        <v>7</v>
      </c>
      <c r="E1684" t="s">
        <v>627</v>
      </c>
      <c r="F1684">
        <v>34</v>
      </c>
      <c r="G1684">
        <v>0</v>
      </c>
      <c r="H1684" t="str">
        <f>INDEX(Bar_data!$A$3:$B$140,MATCH(C1684,Bar_data!$A$3:$A$140,FALSE),2)</f>
        <v>Trust089</v>
      </c>
      <c r="I1684" t="str">
        <f>INDEX(TrustCAHUB_map!$A$2:$D$139,MATCH($C1684,TrustCAHUB_map!$A$2:$A$139,FALSE),3)</f>
        <v>South Yorkshire and Bassetlaw</v>
      </c>
      <c r="J1684" t="str">
        <f>INDEX(TrustCAHUB_map!$A$2:$D$139,MATCH($C1684,TrustCAHUB_map!$A$2:$A$139,FALSE),4)</f>
        <v>Yorkshire and Humber</v>
      </c>
    </row>
    <row r="1685" spans="1:10" x14ac:dyDescent="0.3">
      <c r="A1685" t="str">
        <f t="shared" si="26"/>
        <v>'RP52016Curative70+'</v>
      </c>
      <c r="B1685">
        <v>2016</v>
      </c>
      <c r="C1685" t="s">
        <v>248</v>
      </c>
      <c r="D1685" t="s">
        <v>7</v>
      </c>
      <c r="E1685" t="s">
        <v>628</v>
      </c>
      <c r="F1685">
        <v>52</v>
      </c>
      <c r="G1685">
        <v>5</v>
      </c>
      <c r="H1685" t="str">
        <f>INDEX(Bar_data!$A$3:$B$140,MATCH(C1685,Bar_data!$A$3:$A$140,FALSE),2)</f>
        <v>Trust089</v>
      </c>
      <c r="I1685" t="str">
        <f>INDEX(TrustCAHUB_map!$A$2:$D$139,MATCH($C1685,TrustCAHUB_map!$A$2:$A$139,FALSE),3)</f>
        <v>South Yorkshire and Bassetlaw</v>
      </c>
      <c r="J1685" t="str">
        <f>INDEX(TrustCAHUB_map!$A$2:$D$139,MATCH($C1685,TrustCAHUB_map!$A$2:$A$139,FALSE),4)</f>
        <v>Yorkshire and Humber</v>
      </c>
    </row>
    <row r="1686" spans="1:10" x14ac:dyDescent="0.3">
      <c r="A1686" t="str">
        <f t="shared" si="26"/>
        <v>'RP52016Palliative70+'</v>
      </c>
      <c r="B1686">
        <v>2016</v>
      </c>
      <c r="C1686" t="s">
        <v>248</v>
      </c>
      <c r="D1686" t="s">
        <v>8</v>
      </c>
      <c r="E1686" t="s">
        <v>628</v>
      </c>
      <c r="F1686">
        <v>66</v>
      </c>
      <c r="G1686">
        <v>8</v>
      </c>
      <c r="H1686" t="str">
        <f>INDEX(Bar_data!$A$3:$B$140,MATCH(C1686,Bar_data!$A$3:$A$140,FALSE),2)</f>
        <v>Trust089</v>
      </c>
      <c r="I1686" t="str">
        <f>INDEX(TrustCAHUB_map!$A$2:$D$139,MATCH($C1686,TrustCAHUB_map!$A$2:$A$139,FALSE),3)</f>
        <v>South Yorkshire and Bassetlaw</v>
      </c>
      <c r="J1686" t="str">
        <f>INDEX(TrustCAHUB_map!$A$2:$D$139,MATCH($C1686,TrustCAHUB_map!$A$2:$A$139,FALSE),4)</f>
        <v>Yorkshire and Humber</v>
      </c>
    </row>
    <row r="1687" spans="1:10" x14ac:dyDescent="0.3">
      <c r="A1687" t="str">
        <f t="shared" si="26"/>
        <v>'RPA2016Curative18-49'</v>
      </c>
      <c r="B1687">
        <v>2016</v>
      </c>
      <c r="C1687" t="s">
        <v>249</v>
      </c>
      <c r="D1687" t="s">
        <v>7</v>
      </c>
      <c r="E1687" t="s">
        <v>153</v>
      </c>
      <c r="F1687">
        <v>65</v>
      </c>
      <c r="G1687">
        <v>0</v>
      </c>
      <c r="H1687" t="str">
        <f>INDEX(Bar_data!$A$3:$B$140,MATCH(C1687,Bar_data!$A$3:$A$140,FALSE),2)</f>
        <v>Trust090</v>
      </c>
      <c r="I1687" t="str">
        <f>INDEX(TrustCAHUB_map!$A$2:$D$139,MATCH($C1687,TrustCAHUB_map!$A$2:$A$139,FALSE),3)</f>
        <v>Kent and Medway</v>
      </c>
      <c r="J1687" t="str">
        <f>INDEX(TrustCAHUB_map!$A$2:$D$139,MATCH($C1687,TrustCAHUB_map!$A$2:$A$139,FALSE),4)</f>
        <v>South East</v>
      </c>
    </row>
    <row r="1688" spans="1:10" x14ac:dyDescent="0.3">
      <c r="A1688" t="str">
        <f t="shared" si="26"/>
        <v>'RPA2016Palliative18-49'</v>
      </c>
      <c r="B1688">
        <v>2016</v>
      </c>
      <c r="C1688" t="s">
        <v>249</v>
      </c>
      <c r="D1688" t="s">
        <v>8</v>
      </c>
      <c r="E1688" t="s">
        <v>153</v>
      </c>
      <c r="F1688">
        <v>15</v>
      </c>
      <c r="G1688">
        <v>1</v>
      </c>
      <c r="H1688" t="str">
        <f>INDEX(Bar_data!$A$3:$B$140,MATCH(C1688,Bar_data!$A$3:$A$140,FALSE),2)</f>
        <v>Trust090</v>
      </c>
      <c r="I1688" t="str">
        <f>INDEX(TrustCAHUB_map!$A$2:$D$139,MATCH($C1688,TrustCAHUB_map!$A$2:$A$139,FALSE),3)</f>
        <v>Kent and Medway</v>
      </c>
      <c r="J1688" t="str">
        <f>INDEX(TrustCAHUB_map!$A$2:$D$139,MATCH($C1688,TrustCAHUB_map!$A$2:$A$139,FALSE),4)</f>
        <v>South East</v>
      </c>
    </row>
    <row r="1689" spans="1:10" x14ac:dyDescent="0.3">
      <c r="A1689" t="str">
        <f t="shared" si="26"/>
        <v>'RPA2016Curative50-69'</v>
      </c>
      <c r="B1689">
        <v>2016</v>
      </c>
      <c r="C1689" t="s">
        <v>249</v>
      </c>
      <c r="D1689" t="s">
        <v>7</v>
      </c>
      <c r="E1689" t="s">
        <v>627</v>
      </c>
      <c r="F1689">
        <v>150</v>
      </c>
      <c r="G1689">
        <v>0</v>
      </c>
      <c r="H1689" t="str">
        <f>INDEX(Bar_data!$A$3:$B$140,MATCH(C1689,Bar_data!$A$3:$A$140,FALSE),2)</f>
        <v>Trust090</v>
      </c>
      <c r="I1689" t="str">
        <f>INDEX(TrustCAHUB_map!$A$2:$D$139,MATCH($C1689,TrustCAHUB_map!$A$2:$A$139,FALSE),3)</f>
        <v>Kent and Medway</v>
      </c>
      <c r="J1689" t="str">
        <f>INDEX(TrustCAHUB_map!$A$2:$D$139,MATCH($C1689,TrustCAHUB_map!$A$2:$A$139,FALSE),4)</f>
        <v>South East</v>
      </c>
    </row>
    <row r="1690" spans="1:10" x14ac:dyDescent="0.3">
      <c r="A1690" t="str">
        <f t="shared" si="26"/>
        <v>'RPA2016Palliative50-69'</v>
      </c>
      <c r="B1690">
        <v>2016</v>
      </c>
      <c r="C1690" t="s">
        <v>249</v>
      </c>
      <c r="D1690" t="s">
        <v>8</v>
      </c>
      <c r="E1690" t="s">
        <v>627</v>
      </c>
      <c r="F1690">
        <v>117</v>
      </c>
      <c r="G1690">
        <v>8</v>
      </c>
      <c r="H1690" t="str">
        <f>INDEX(Bar_data!$A$3:$B$140,MATCH(C1690,Bar_data!$A$3:$A$140,FALSE),2)</f>
        <v>Trust090</v>
      </c>
      <c r="I1690" t="str">
        <f>INDEX(TrustCAHUB_map!$A$2:$D$139,MATCH($C1690,TrustCAHUB_map!$A$2:$A$139,FALSE),3)</f>
        <v>Kent and Medway</v>
      </c>
      <c r="J1690" t="str">
        <f>INDEX(TrustCAHUB_map!$A$2:$D$139,MATCH($C1690,TrustCAHUB_map!$A$2:$A$139,FALSE),4)</f>
        <v>South East</v>
      </c>
    </row>
    <row r="1691" spans="1:10" x14ac:dyDescent="0.3">
      <c r="A1691" t="str">
        <f t="shared" si="26"/>
        <v>'RPA2016Curative70+'</v>
      </c>
      <c r="B1691">
        <v>2016</v>
      </c>
      <c r="C1691" t="s">
        <v>249</v>
      </c>
      <c r="D1691" t="s">
        <v>7</v>
      </c>
      <c r="E1691" t="s">
        <v>628</v>
      </c>
      <c r="F1691">
        <v>58</v>
      </c>
      <c r="G1691">
        <v>0</v>
      </c>
      <c r="H1691" t="str">
        <f>INDEX(Bar_data!$A$3:$B$140,MATCH(C1691,Bar_data!$A$3:$A$140,FALSE),2)</f>
        <v>Trust090</v>
      </c>
      <c r="I1691" t="str">
        <f>INDEX(TrustCAHUB_map!$A$2:$D$139,MATCH($C1691,TrustCAHUB_map!$A$2:$A$139,FALSE),3)</f>
        <v>Kent and Medway</v>
      </c>
      <c r="J1691" t="str">
        <f>INDEX(TrustCAHUB_map!$A$2:$D$139,MATCH($C1691,TrustCAHUB_map!$A$2:$A$139,FALSE),4)</f>
        <v>South East</v>
      </c>
    </row>
    <row r="1692" spans="1:10" x14ac:dyDescent="0.3">
      <c r="A1692" t="str">
        <f t="shared" si="26"/>
        <v>'RPA2016Palliative70+'</v>
      </c>
      <c r="B1692">
        <v>2016</v>
      </c>
      <c r="C1692" t="s">
        <v>249</v>
      </c>
      <c r="D1692" t="s">
        <v>8</v>
      </c>
      <c r="E1692" t="s">
        <v>628</v>
      </c>
      <c r="F1692">
        <v>70</v>
      </c>
      <c r="G1692">
        <v>6</v>
      </c>
      <c r="H1692" t="str">
        <f>INDEX(Bar_data!$A$3:$B$140,MATCH(C1692,Bar_data!$A$3:$A$140,FALSE),2)</f>
        <v>Trust090</v>
      </c>
      <c r="I1692" t="str">
        <f>INDEX(TrustCAHUB_map!$A$2:$D$139,MATCH($C1692,TrustCAHUB_map!$A$2:$A$139,FALSE),3)</f>
        <v>Kent and Medway</v>
      </c>
      <c r="J1692" t="str">
        <f>INDEX(TrustCAHUB_map!$A$2:$D$139,MATCH($C1692,TrustCAHUB_map!$A$2:$A$139,FALSE),4)</f>
        <v>South East</v>
      </c>
    </row>
    <row r="1693" spans="1:10" x14ac:dyDescent="0.3">
      <c r="A1693" t="str">
        <f t="shared" si="26"/>
        <v>'RPY2016Palliative18-49'</v>
      </c>
      <c r="B1693">
        <v>2016</v>
      </c>
      <c r="C1693" t="s">
        <v>250</v>
      </c>
      <c r="D1693" t="s">
        <v>8</v>
      </c>
      <c r="E1693" t="s">
        <v>153</v>
      </c>
      <c r="F1693">
        <v>321</v>
      </c>
      <c r="G1693">
        <v>30</v>
      </c>
      <c r="H1693" t="str">
        <f>INDEX(Bar_data!$A$3:$B$140,MATCH(C1693,Bar_data!$A$3:$A$140,FALSE),2)</f>
        <v>Trust091</v>
      </c>
      <c r="I1693" t="str">
        <f>INDEX(TrustCAHUB_map!$A$2:$D$139,MATCH($C1693,TrustCAHUB_map!$A$2:$A$139,FALSE),3)</f>
        <v>North West and South West London</v>
      </c>
      <c r="J1693" t="str">
        <f>INDEX(TrustCAHUB_map!$A$2:$D$139,MATCH($C1693,TrustCAHUB_map!$A$2:$A$139,FALSE),4)</f>
        <v>London</v>
      </c>
    </row>
    <row r="1694" spans="1:10" x14ac:dyDescent="0.3">
      <c r="A1694" t="str">
        <f t="shared" si="26"/>
        <v>'RPY2016Not assigned18-49'</v>
      </c>
      <c r="B1694">
        <v>2016</v>
      </c>
      <c r="C1694" t="s">
        <v>250</v>
      </c>
      <c r="D1694" t="s">
        <v>477</v>
      </c>
      <c r="E1694" t="s">
        <v>153</v>
      </c>
      <c r="F1694">
        <v>41</v>
      </c>
      <c r="G1694">
        <v>0</v>
      </c>
      <c r="H1694" t="str">
        <f>INDEX(Bar_data!$A$3:$B$140,MATCH(C1694,Bar_data!$A$3:$A$140,FALSE),2)</f>
        <v>Trust091</v>
      </c>
      <c r="I1694" t="str">
        <f>INDEX(TrustCAHUB_map!$A$2:$D$139,MATCH($C1694,TrustCAHUB_map!$A$2:$A$139,FALSE),3)</f>
        <v>North West and South West London</v>
      </c>
      <c r="J1694" t="str">
        <f>INDEX(TrustCAHUB_map!$A$2:$D$139,MATCH($C1694,TrustCAHUB_map!$A$2:$A$139,FALSE),4)</f>
        <v>London</v>
      </c>
    </row>
    <row r="1695" spans="1:10" x14ac:dyDescent="0.3">
      <c r="A1695" t="str">
        <f t="shared" si="26"/>
        <v>'RPY2016Curative18-49'</v>
      </c>
      <c r="B1695">
        <v>2016</v>
      </c>
      <c r="C1695" t="s">
        <v>250</v>
      </c>
      <c r="D1695" t="s">
        <v>7</v>
      </c>
      <c r="E1695" t="s">
        <v>153</v>
      </c>
      <c r="F1695">
        <v>432</v>
      </c>
      <c r="G1695">
        <v>2</v>
      </c>
      <c r="H1695" t="str">
        <f>INDEX(Bar_data!$A$3:$B$140,MATCH(C1695,Bar_data!$A$3:$A$140,FALSE),2)</f>
        <v>Trust091</v>
      </c>
      <c r="I1695" t="str">
        <f>INDEX(TrustCAHUB_map!$A$2:$D$139,MATCH($C1695,TrustCAHUB_map!$A$2:$A$139,FALSE),3)</f>
        <v>North West and South West London</v>
      </c>
      <c r="J1695" t="str">
        <f>INDEX(TrustCAHUB_map!$A$2:$D$139,MATCH($C1695,TrustCAHUB_map!$A$2:$A$139,FALSE),4)</f>
        <v>London</v>
      </c>
    </row>
    <row r="1696" spans="1:10" x14ac:dyDescent="0.3">
      <c r="A1696" t="str">
        <f t="shared" si="26"/>
        <v>'RPY2016Not assigned50-69'</v>
      </c>
      <c r="B1696">
        <v>2016</v>
      </c>
      <c r="C1696" t="s">
        <v>250</v>
      </c>
      <c r="D1696" t="s">
        <v>477</v>
      </c>
      <c r="E1696" t="s">
        <v>627</v>
      </c>
      <c r="F1696">
        <v>118</v>
      </c>
      <c r="G1696">
        <v>6</v>
      </c>
      <c r="H1696" t="str">
        <f>INDEX(Bar_data!$A$3:$B$140,MATCH(C1696,Bar_data!$A$3:$A$140,FALSE),2)</f>
        <v>Trust091</v>
      </c>
      <c r="I1696" t="str">
        <f>INDEX(TrustCAHUB_map!$A$2:$D$139,MATCH($C1696,TrustCAHUB_map!$A$2:$A$139,FALSE),3)</f>
        <v>North West and South West London</v>
      </c>
      <c r="J1696" t="str">
        <f>INDEX(TrustCAHUB_map!$A$2:$D$139,MATCH($C1696,TrustCAHUB_map!$A$2:$A$139,FALSE),4)</f>
        <v>London</v>
      </c>
    </row>
    <row r="1697" spans="1:10" x14ac:dyDescent="0.3">
      <c r="A1697" t="str">
        <f t="shared" si="26"/>
        <v>'RPY2016Curative50-69'</v>
      </c>
      <c r="B1697">
        <v>2016</v>
      </c>
      <c r="C1697" t="s">
        <v>250</v>
      </c>
      <c r="D1697" t="s">
        <v>7</v>
      </c>
      <c r="E1697" t="s">
        <v>627</v>
      </c>
      <c r="F1697">
        <v>770</v>
      </c>
      <c r="G1697">
        <v>5</v>
      </c>
      <c r="H1697" t="str">
        <f>INDEX(Bar_data!$A$3:$B$140,MATCH(C1697,Bar_data!$A$3:$A$140,FALSE),2)</f>
        <v>Trust091</v>
      </c>
      <c r="I1697" t="str">
        <f>INDEX(TrustCAHUB_map!$A$2:$D$139,MATCH($C1697,TrustCAHUB_map!$A$2:$A$139,FALSE),3)</f>
        <v>North West and South West London</v>
      </c>
      <c r="J1697" t="str">
        <f>INDEX(TrustCAHUB_map!$A$2:$D$139,MATCH($C1697,TrustCAHUB_map!$A$2:$A$139,FALSE),4)</f>
        <v>London</v>
      </c>
    </row>
    <row r="1698" spans="1:10" x14ac:dyDescent="0.3">
      <c r="A1698" t="str">
        <f t="shared" si="26"/>
        <v>'RPY2016Palliative50-69'</v>
      </c>
      <c r="B1698">
        <v>2016</v>
      </c>
      <c r="C1698" t="s">
        <v>250</v>
      </c>
      <c r="D1698" t="s">
        <v>8</v>
      </c>
      <c r="E1698" t="s">
        <v>627</v>
      </c>
      <c r="F1698">
        <v>1037</v>
      </c>
      <c r="G1698">
        <v>58</v>
      </c>
      <c r="H1698" t="str">
        <f>INDEX(Bar_data!$A$3:$B$140,MATCH(C1698,Bar_data!$A$3:$A$140,FALSE),2)</f>
        <v>Trust091</v>
      </c>
      <c r="I1698" t="str">
        <f>INDEX(TrustCAHUB_map!$A$2:$D$139,MATCH($C1698,TrustCAHUB_map!$A$2:$A$139,FALSE),3)</f>
        <v>North West and South West London</v>
      </c>
      <c r="J1698" t="str">
        <f>INDEX(TrustCAHUB_map!$A$2:$D$139,MATCH($C1698,TrustCAHUB_map!$A$2:$A$139,FALSE),4)</f>
        <v>London</v>
      </c>
    </row>
    <row r="1699" spans="1:10" x14ac:dyDescent="0.3">
      <c r="A1699" t="str">
        <f t="shared" si="26"/>
        <v>'RPY2016Curative70+'</v>
      </c>
      <c r="B1699">
        <v>2016</v>
      </c>
      <c r="C1699" t="s">
        <v>250</v>
      </c>
      <c r="D1699" t="s">
        <v>7</v>
      </c>
      <c r="E1699" t="s">
        <v>628</v>
      </c>
      <c r="F1699">
        <v>344</v>
      </c>
      <c r="G1699">
        <v>4</v>
      </c>
      <c r="H1699" t="str">
        <f>INDEX(Bar_data!$A$3:$B$140,MATCH(C1699,Bar_data!$A$3:$A$140,FALSE),2)</f>
        <v>Trust091</v>
      </c>
      <c r="I1699" t="str">
        <f>INDEX(TrustCAHUB_map!$A$2:$D$139,MATCH($C1699,TrustCAHUB_map!$A$2:$A$139,FALSE),3)</f>
        <v>North West and South West London</v>
      </c>
      <c r="J1699" t="str">
        <f>INDEX(TrustCAHUB_map!$A$2:$D$139,MATCH($C1699,TrustCAHUB_map!$A$2:$A$139,FALSE),4)</f>
        <v>London</v>
      </c>
    </row>
    <row r="1700" spans="1:10" x14ac:dyDescent="0.3">
      <c r="A1700" t="str">
        <f t="shared" si="26"/>
        <v>'RPY2016Not assigned70+'</v>
      </c>
      <c r="B1700">
        <v>2016</v>
      </c>
      <c r="C1700" t="s">
        <v>250</v>
      </c>
      <c r="D1700" t="s">
        <v>477</v>
      </c>
      <c r="E1700" t="s">
        <v>628</v>
      </c>
      <c r="F1700">
        <v>48</v>
      </c>
      <c r="G1700">
        <v>1</v>
      </c>
      <c r="H1700" t="str">
        <f>INDEX(Bar_data!$A$3:$B$140,MATCH(C1700,Bar_data!$A$3:$A$140,FALSE),2)</f>
        <v>Trust091</v>
      </c>
      <c r="I1700" t="str">
        <f>INDEX(TrustCAHUB_map!$A$2:$D$139,MATCH($C1700,TrustCAHUB_map!$A$2:$A$139,FALSE),3)</f>
        <v>North West and South West London</v>
      </c>
      <c r="J1700" t="str">
        <f>INDEX(TrustCAHUB_map!$A$2:$D$139,MATCH($C1700,TrustCAHUB_map!$A$2:$A$139,FALSE),4)</f>
        <v>London</v>
      </c>
    </row>
    <row r="1701" spans="1:10" x14ac:dyDescent="0.3">
      <c r="A1701" t="str">
        <f t="shared" si="26"/>
        <v>'RPY2016Palliative70+'</v>
      </c>
      <c r="B1701">
        <v>2016</v>
      </c>
      <c r="C1701" t="s">
        <v>250</v>
      </c>
      <c r="D1701" t="s">
        <v>8</v>
      </c>
      <c r="E1701" t="s">
        <v>628</v>
      </c>
      <c r="F1701">
        <v>710</v>
      </c>
      <c r="G1701">
        <v>33</v>
      </c>
      <c r="H1701" t="str">
        <f>INDEX(Bar_data!$A$3:$B$140,MATCH(C1701,Bar_data!$A$3:$A$140,FALSE),2)</f>
        <v>Trust091</v>
      </c>
      <c r="I1701" t="str">
        <f>INDEX(TrustCAHUB_map!$A$2:$D$139,MATCH($C1701,TrustCAHUB_map!$A$2:$A$139,FALSE),3)</f>
        <v>North West and South West London</v>
      </c>
      <c r="J1701" t="str">
        <f>INDEX(TrustCAHUB_map!$A$2:$D$139,MATCH($C1701,TrustCAHUB_map!$A$2:$A$139,FALSE),4)</f>
        <v>London</v>
      </c>
    </row>
    <row r="1702" spans="1:10" x14ac:dyDescent="0.3">
      <c r="A1702" t="str">
        <f t="shared" si="26"/>
        <v>'RQ62016Curative18-49'</v>
      </c>
      <c r="B1702">
        <v>2016</v>
      </c>
      <c r="C1702" t="s">
        <v>251</v>
      </c>
      <c r="D1702" t="s">
        <v>7</v>
      </c>
      <c r="E1702" t="s">
        <v>153</v>
      </c>
      <c r="F1702">
        <v>2</v>
      </c>
      <c r="G1702">
        <v>0</v>
      </c>
      <c r="H1702" t="str">
        <f>INDEX(Bar_data!$A$3:$B$140,MATCH(C1702,Bar_data!$A$3:$A$140,FALSE),2)</f>
        <v>Trust093</v>
      </c>
      <c r="I1702" t="str">
        <f>INDEX(TrustCAHUB_map!$A$2:$D$139,MATCH($C1702,TrustCAHUB_map!$A$2:$A$139,FALSE),3)</f>
        <v>Cheshire and Merseyside</v>
      </c>
      <c r="J1702" t="str">
        <f>INDEX(TrustCAHUB_map!$A$2:$D$139,MATCH($C1702,TrustCAHUB_map!$A$2:$A$139,FALSE),4)</f>
        <v>North West</v>
      </c>
    </row>
    <row r="1703" spans="1:10" x14ac:dyDescent="0.3">
      <c r="A1703" t="str">
        <f t="shared" si="26"/>
        <v>'RQ62016Not assigned18-49'</v>
      </c>
      <c r="B1703">
        <v>2016</v>
      </c>
      <c r="C1703" t="s">
        <v>251</v>
      </c>
      <c r="D1703" t="s">
        <v>477</v>
      </c>
      <c r="E1703" t="s">
        <v>153</v>
      </c>
      <c r="F1703">
        <v>13</v>
      </c>
      <c r="G1703">
        <v>0</v>
      </c>
      <c r="H1703" t="str">
        <f>INDEX(Bar_data!$A$3:$B$140,MATCH(C1703,Bar_data!$A$3:$A$140,FALSE),2)</f>
        <v>Trust093</v>
      </c>
      <c r="I1703" t="str">
        <f>INDEX(TrustCAHUB_map!$A$2:$D$139,MATCH($C1703,TrustCAHUB_map!$A$2:$A$139,FALSE),3)</f>
        <v>Cheshire and Merseyside</v>
      </c>
      <c r="J1703" t="str">
        <f>INDEX(TrustCAHUB_map!$A$2:$D$139,MATCH($C1703,TrustCAHUB_map!$A$2:$A$139,FALSE),4)</f>
        <v>North West</v>
      </c>
    </row>
    <row r="1704" spans="1:10" x14ac:dyDescent="0.3">
      <c r="A1704" t="str">
        <f t="shared" si="26"/>
        <v>'RQ62016Palliative18-49'</v>
      </c>
      <c r="B1704">
        <v>2016</v>
      </c>
      <c r="C1704" t="s">
        <v>251</v>
      </c>
      <c r="D1704" t="s">
        <v>8</v>
      </c>
      <c r="E1704" t="s">
        <v>153</v>
      </c>
      <c r="F1704">
        <v>45</v>
      </c>
      <c r="G1704">
        <v>4</v>
      </c>
      <c r="H1704" t="str">
        <f>INDEX(Bar_data!$A$3:$B$140,MATCH(C1704,Bar_data!$A$3:$A$140,FALSE),2)</f>
        <v>Trust093</v>
      </c>
      <c r="I1704" t="str">
        <f>INDEX(TrustCAHUB_map!$A$2:$D$139,MATCH($C1704,TrustCAHUB_map!$A$2:$A$139,FALSE),3)</f>
        <v>Cheshire and Merseyside</v>
      </c>
      <c r="J1704" t="str">
        <f>INDEX(TrustCAHUB_map!$A$2:$D$139,MATCH($C1704,TrustCAHUB_map!$A$2:$A$139,FALSE),4)</f>
        <v>North West</v>
      </c>
    </row>
    <row r="1705" spans="1:10" x14ac:dyDescent="0.3">
      <c r="A1705" t="str">
        <f t="shared" si="26"/>
        <v>'RQ62016Curative50-69'</v>
      </c>
      <c r="B1705">
        <v>2016</v>
      </c>
      <c r="C1705" t="s">
        <v>251</v>
      </c>
      <c r="D1705" t="s">
        <v>7</v>
      </c>
      <c r="E1705" t="s">
        <v>627</v>
      </c>
      <c r="F1705">
        <v>4</v>
      </c>
      <c r="G1705">
        <v>0</v>
      </c>
      <c r="H1705" t="str">
        <f>INDEX(Bar_data!$A$3:$B$140,MATCH(C1705,Bar_data!$A$3:$A$140,FALSE),2)</f>
        <v>Trust093</v>
      </c>
      <c r="I1705" t="str">
        <f>INDEX(TrustCAHUB_map!$A$2:$D$139,MATCH($C1705,TrustCAHUB_map!$A$2:$A$139,FALSE),3)</f>
        <v>Cheshire and Merseyside</v>
      </c>
      <c r="J1705" t="str">
        <f>INDEX(TrustCAHUB_map!$A$2:$D$139,MATCH($C1705,TrustCAHUB_map!$A$2:$A$139,FALSE),4)</f>
        <v>North West</v>
      </c>
    </row>
    <row r="1706" spans="1:10" x14ac:dyDescent="0.3">
      <c r="A1706" t="str">
        <f t="shared" si="26"/>
        <v>'RQ62016Not assigned50-69'</v>
      </c>
      <c r="B1706">
        <v>2016</v>
      </c>
      <c r="C1706" t="s">
        <v>251</v>
      </c>
      <c r="D1706" t="s">
        <v>477</v>
      </c>
      <c r="E1706" t="s">
        <v>627</v>
      </c>
      <c r="F1706">
        <v>21</v>
      </c>
      <c r="G1706">
        <v>3</v>
      </c>
      <c r="H1706" t="str">
        <f>INDEX(Bar_data!$A$3:$B$140,MATCH(C1706,Bar_data!$A$3:$A$140,FALSE),2)</f>
        <v>Trust093</v>
      </c>
      <c r="I1706" t="str">
        <f>INDEX(TrustCAHUB_map!$A$2:$D$139,MATCH($C1706,TrustCAHUB_map!$A$2:$A$139,FALSE),3)</f>
        <v>Cheshire and Merseyside</v>
      </c>
      <c r="J1706" t="str">
        <f>INDEX(TrustCAHUB_map!$A$2:$D$139,MATCH($C1706,TrustCAHUB_map!$A$2:$A$139,FALSE),4)</f>
        <v>North West</v>
      </c>
    </row>
    <row r="1707" spans="1:10" x14ac:dyDescent="0.3">
      <c r="A1707" t="str">
        <f t="shared" si="26"/>
        <v>'RQ62016Palliative50-69'</v>
      </c>
      <c r="B1707">
        <v>2016</v>
      </c>
      <c r="C1707" t="s">
        <v>251</v>
      </c>
      <c r="D1707" t="s">
        <v>8</v>
      </c>
      <c r="E1707" t="s">
        <v>627</v>
      </c>
      <c r="F1707">
        <v>79</v>
      </c>
      <c r="G1707">
        <v>2</v>
      </c>
      <c r="H1707" t="str">
        <f>INDEX(Bar_data!$A$3:$B$140,MATCH(C1707,Bar_data!$A$3:$A$140,FALSE),2)</f>
        <v>Trust093</v>
      </c>
      <c r="I1707" t="str">
        <f>INDEX(TrustCAHUB_map!$A$2:$D$139,MATCH($C1707,TrustCAHUB_map!$A$2:$A$139,FALSE),3)</f>
        <v>Cheshire and Merseyside</v>
      </c>
      <c r="J1707" t="str">
        <f>INDEX(TrustCAHUB_map!$A$2:$D$139,MATCH($C1707,TrustCAHUB_map!$A$2:$A$139,FALSE),4)</f>
        <v>North West</v>
      </c>
    </row>
    <row r="1708" spans="1:10" x14ac:dyDescent="0.3">
      <c r="A1708" t="str">
        <f t="shared" si="26"/>
        <v>'RQ62016Not assigned70+'</v>
      </c>
      <c r="B1708">
        <v>2016</v>
      </c>
      <c r="C1708" t="s">
        <v>251</v>
      </c>
      <c r="D1708" t="s">
        <v>477</v>
      </c>
      <c r="E1708" t="s">
        <v>628</v>
      </c>
      <c r="F1708">
        <v>13</v>
      </c>
      <c r="G1708">
        <v>0</v>
      </c>
      <c r="H1708" t="str">
        <f>INDEX(Bar_data!$A$3:$B$140,MATCH(C1708,Bar_data!$A$3:$A$140,FALSE),2)</f>
        <v>Trust093</v>
      </c>
      <c r="I1708" t="str">
        <f>INDEX(TrustCAHUB_map!$A$2:$D$139,MATCH($C1708,TrustCAHUB_map!$A$2:$A$139,FALSE),3)</f>
        <v>Cheshire and Merseyside</v>
      </c>
      <c r="J1708" t="str">
        <f>INDEX(TrustCAHUB_map!$A$2:$D$139,MATCH($C1708,TrustCAHUB_map!$A$2:$A$139,FALSE),4)</f>
        <v>North West</v>
      </c>
    </row>
    <row r="1709" spans="1:10" x14ac:dyDescent="0.3">
      <c r="A1709" t="str">
        <f t="shared" si="26"/>
        <v>'RQ62016Palliative70+'</v>
      </c>
      <c r="B1709">
        <v>2016</v>
      </c>
      <c r="C1709" t="s">
        <v>251</v>
      </c>
      <c r="D1709" t="s">
        <v>8</v>
      </c>
      <c r="E1709" t="s">
        <v>628</v>
      </c>
      <c r="F1709">
        <v>66</v>
      </c>
      <c r="G1709">
        <v>6</v>
      </c>
      <c r="H1709" t="str">
        <f>INDEX(Bar_data!$A$3:$B$140,MATCH(C1709,Bar_data!$A$3:$A$140,FALSE),2)</f>
        <v>Trust093</v>
      </c>
      <c r="I1709" t="str">
        <f>INDEX(TrustCAHUB_map!$A$2:$D$139,MATCH($C1709,TrustCAHUB_map!$A$2:$A$139,FALSE),3)</f>
        <v>Cheshire and Merseyside</v>
      </c>
      <c r="J1709" t="str">
        <f>INDEX(TrustCAHUB_map!$A$2:$D$139,MATCH($C1709,TrustCAHUB_map!$A$2:$A$139,FALSE),4)</f>
        <v>North West</v>
      </c>
    </row>
    <row r="1710" spans="1:10" x14ac:dyDescent="0.3">
      <c r="A1710" t="str">
        <f t="shared" si="26"/>
        <v>'RQ82016Palliative18-49'</v>
      </c>
      <c r="B1710">
        <v>2016</v>
      </c>
      <c r="C1710" t="s">
        <v>252</v>
      </c>
      <c r="D1710" t="s">
        <v>8</v>
      </c>
      <c r="E1710" t="s">
        <v>153</v>
      </c>
      <c r="F1710">
        <v>24</v>
      </c>
      <c r="G1710">
        <v>1</v>
      </c>
      <c r="H1710" t="str">
        <f>INDEX(Bar_data!$A$3:$B$140,MATCH(C1710,Bar_data!$A$3:$A$140,FALSE),2)</f>
        <v>Trust094</v>
      </c>
      <c r="I1710" t="str">
        <f>INDEX(TrustCAHUB_map!$A$2:$D$139,MATCH($C1710,TrustCAHUB_map!$A$2:$A$139,FALSE),3)</f>
        <v>East of England</v>
      </c>
      <c r="J1710" t="str">
        <f>INDEX(TrustCAHUB_map!$A$2:$D$139,MATCH($C1710,TrustCAHUB_map!$A$2:$A$139,FALSE),4)</f>
        <v>East of England</v>
      </c>
    </row>
    <row r="1711" spans="1:10" x14ac:dyDescent="0.3">
      <c r="A1711" t="str">
        <f t="shared" si="26"/>
        <v>'RQ82016Not assigned18-49'</v>
      </c>
      <c r="B1711">
        <v>2016</v>
      </c>
      <c r="C1711" t="s">
        <v>252</v>
      </c>
      <c r="D1711" t="s">
        <v>477</v>
      </c>
      <c r="E1711" t="s">
        <v>153</v>
      </c>
      <c r="F1711">
        <v>2</v>
      </c>
      <c r="G1711">
        <v>0</v>
      </c>
      <c r="H1711" t="str">
        <f>INDEX(Bar_data!$A$3:$B$140,MATCH(C1711,Bar_data!$A$3:$A$140,FALSE),2)</f>
        <v>Trust094</v>
      </c>
      <c r="I1711" t="str">
        <f>INDEX(TrustCAHUB_map!$A$2:$D$139,MATCH($C1711,TrustCAHUB_map!$A$2:$A$139,FALSE),3)</f>
        <v>East of England</v>
      </c>
      <c r="J1711" t="str">
        <f>INDEX(TrustCAHUB_map!$A$2:$D$139,MATCH($C1711,TrustCAHUB_map!$A$2:$A$139,FALSE),4)</f>
        <v>East of England</v>
      </c>
    </row>
    <row r="1712" spans="1:10" x14ac:dyDescent="0.3">
      <c r="A1712" t="str">
        <f t="shared" si="26"/>
        <v>'RQ82016Curative18-49'</v>
      </c>
      <c r="B1712">
        <v>2016</v>
      </c>
      <c r="C1712" t="s">
        <v>252</v>
      </c>
      <c r="D1712" t="s">
        <v>7</v>
      </c>
      <c r="E1712" t="s">
        <v>153</v>
      </c>
      <c r="F1712">
        <v>70</v>
      </c>
      <c r="G1712">
        <v>0</v>
      </c>
      <c r="H1712" t="str">
        <f>INDEX(Bar_data!$A$3:$B$140,MATCH(C1712,Bar_data!$A$3:$A$140,FALSE),2)</f>
        <v>Trust094</v>
      </c>
      <c r="I1712" t="str">
        <f>INDEX(TrustCAHUB_map!$A$2:$D$139,MATCH($C1712,TrustCAHUB_map!$A$2:$A$139,FALSE),3)</f>
        <v>East of England</v>
      </c>
      <c r="J1712" t="str">
        <f>INDEX(TrustCAHUB_map!$A$2:$D$139,MATCH($C1712,TrustCAHUB_map!$A$2:$A$139,FALSE),4)</f>
        <v>East of England</v>
      </c>
    </row>
    <row r="1713" spans="1:10" x14ac:dyDescent="0.3">
      <c r="A1713" t="str">
        <f t="shared" si="26"/>
        <v>'RQ82016Curative50-69'</v>
      </c>
      <c r="B1713">
        <v>2016</v>
      </c>
      <c r="C1713" t="s">
        <v>252</v>
      </c>
      <c r="D1713" t="s">
        <v>7</v>
      </c>
      <c r="E1713" t="s">
        <v>627</v>
      </c>
      <c r="F1713">
        <v>137</v>
      </c>
      <c r="G1713">
        <v>1</v>
      </c>
      <c r="H1713" t="str">
        <f>INDEX(Bar_data!$A$3:$B$140,MATCH(C1713,Bar_data!$A$3:$A$140,FALSE),2)</f>
        <v>Trust094</v>
      </c>
      <c r="I1713" t="str">
        <f>INDEX(TrustCAHUB_map!$A$2:$D$139,MATCH($C1713,TrustCAHUB_map!$A$2:$A$139,FALSE),3)</f>
        <v>East of England</v>
      </c>
      <c r="J1713" t="str">
        <f>INDEX(TrustCAHUB_map!$A$2:$D$139,MATCH($C1713,TrustCAHUB_map!$A$2:$A$139,FALSE),4)</f>
        <v>East of England</v>
      </c>
    </row>
    <row r="1714" spans="1:10" x14ac:dyDescent="0.3">
      <c r="A1714" t="str">
        <f t="shared" si="26"/>
        <v>'RQ82016Not assigned50-69'</v>
      </c>
      <c r="B1714">
        <v>2016</v>
      </c>
      <c r="C1714" t="s">
        <v>252</v>
      </c>
      <c r="D1714" t="s">
        <v>477</v>
      </c>
      <c r="E1714" t="s">
        <v>627</v>
      </c>
      <c r="F1714">
        <v>12</v>
      </c>
      <c r="G1714">
        <v>0</v>
      </c>
      <c r="H1714" t="str">
        <f>INDEX(Bar_data!$A$3:$B$140,MATCH(C1714,Bar_data!$A$3:$A$140,FALSE),2)</f>
        <v>Trust094</v>
      </c>
      <c r="I1714" t="str">
        <f>INDEX(TrustCAHUB_map!$A$2:$D$139,MATCH($C1714,TrustCAHUB_map!$A$2:$A$139,FALSE),3)</f>
        <v>East of England</v>
      </c>
      <c r="J1714" t="str">
        <f>INDEX(TrustCAHUB_map!$A$2:$D$139,MATCH($C1714,TrustCAHUB_map!$A$2:$A$139,FALSE),4)</f>
        <v>East of England</v>
      </c>
    </row>
    <row r="1715" spans="1:10" x14ac:dyDescent="0.3">
      <c r="A1715" t="str">
        <f t="shared" si="26"/>
        <v>'RQ82016Palliative50-69'</v>
      </c>
      <c r="B1715">
        <v>2016</v>
      </c>
      <c r="C1715" t="s">
        <v>252</v>
      </c>
      <c r="D1715" t="s">
        <v>8</v>
      </c>
      <c r="E1715" t="s">
        <v>627</v>
      </c>
      <c r="F1715">
        <v>196</v>
      </c>
      <c r="G1715">
        <v>11</v>
      </c>
      <c r="H1715" t="str">
        <f>INDEX(Bar_data!$A$3:$B$140,MATCH(C1715,Bar_data!$A$3:$A$140,FALSE),2)</f>
        <v>Trust094</v>
      </c>
      <c r="I1715" t="str">
        <f>INDEX(TrustCAHUB_map!$A$2:$D$139,MATCH($C1715,TrustCAHUB_map!$A$2:$A$139,FALSE),3)</f>
        <v>East of England</v>
      </c>
      <c r="J1715" t="str">
        <f>INDEX(TrustCAHUB_map!$A$2:$D$139,MATCH($C1715,TrustCAHUB_map!$A$2:$A$139,FALSE),4)</f>
        <v>East of England</v>
      </c>
    </row>
    <row r="1716" spans="1:10" x14ac:dyDescent="0.3">
      <c r="A1716" t="str">
        <f t="shared" si="26"/>
        <v>'RQ82016Curative70+'</v>
      </c>
      <c r="B1716">
        <v>2016</v>
      </c>
      <c r="C1716" t="s">
        <v>252</v>
      </c>
      <c r="D1716" t="s">
        <v>7</v>
      </c>
      <c r="E1716" t="s">
        <v>628</v>
      </c>
      <c r="F1716">
        <v>79</v>
      </c>
      <c r="G1716">
        <v>1</v>
      </c>
      <c r="H1716" t="str">
        <f>INDEX(Bar_data!$A$3:$B$140,MATCH(C1716,Bar_data!$A$3:$A$140,FALSE),2)</f>
        <v>Trust094</v>
      </c>
      <c r="I1716" t="str">
        <f>INDEX(TrustCAHUB_map!$A$2:$D$139,MATCH($C1716,TrustCAHUB_map!$A$2:$A$139,FALSE),3)</f>
        <v>East of England</v>
      </c>
      <c r="J1716" t="str">
        <f>INDEX(TrustCAHUB_map!$A$2:$D$139,MATCH($C1716,TrustCAHUB_map!$A$2:$A$139,FALSE),4)</f>
        <v>East of England</v>
      </c>
    </row>
    <row r="1717" spans="1:10" x14ac:dyDescent="0.3">
      <c r="A1717" t="str">
        <f t="shared" si="26"/>
        <v>'RQ82016Not assigned70+'</v>
      </c>
      <c r="B1717">
        <v>2016</v>
      </c>
      <c r="C1717" t="s">
        <v>252</v>
      </c>
      <c r="D1717" t="s">
        <v>477</v>
      </c>
      <c r="E1717" t="s">
        <v>628</v>
      </c>
      <c r="F1717">
        <v>5</v>
      </c>
      <c r="G1717">
        <v>0</v>
      </c>
      <c r="H1717" t="str">
        <f>INDEX(Bar_data!$A$3:$B$140,MATCH(C1717,Bar_data!$A$3:$A$140,FALSE),2)</f>
        <v>Trust094</v>
      </c>
      <c r="I1717" t="str">
        <f>INDEX(TrustCAHUB_map!$A$2:$D$139,MATCH($C1717,TrustCAHUB_map!$A$2:$A$139,FALSE),3)</f>
        <v>East of England</v>
      </c>
      <c r="J1717" t="str">
        <f>INDEX(TrustCAHUB_map!$A$2:$D$139,MATCH($C1717,TrustCAHUB_map!$A$2:$A$139,FALSE),4)</f>
        <v>East of England</v>
      </c>
    </row>
    <row r="1718" spans="1:10" x14ac:dyDescent="0.3">
      <c r="A1718" t="str">
        <f t="shared" si="26"/>
        <v>'RQ82016Palliative70+'</v>
      </c>
      <c r="B1718">
        <v>2016</v>
      </c>
      <c r="C1718" t="s">
        <v>252</v>
      </c>
      <c r="D1718" t="s">
        <v>8</v>
      </c>
      <c r="E1718" t="s">
        <v>628</v>
      </c>
      <c r="F1718">
        <v>192</v>
      </c>
      <c r="G1718">
        <v>14</v>
      </c>
      <c r="H1718" t="str">
        <f>INDEX(Bar_data!$A$3:$B$140,MATCH(C1718,Bar_data!$A$3:$A$140,FALSE),2)</f>
        <v>Trust094</v>
      </c>
      <c r="I1718" t="str">
        <f>INDEX(TrustCAHUB_map!$A$2:$D$139,MATCH($C1718,TrustCAHUB_map!$A$2:$A$139,FALSE),3)</f>
        <v>East of England</v>
      </c>
      <c r="J1718" t="str">
        <f>INDEX(TrustCAHUB_map!$A$2:$D$139,MATCH($C1718,TrustCAHUB_map!$A$2:$A$139,FALSE),4)</f>
        <v>East of England</v>
      </c>
    </row>
    <row r="1719" spans="1:10" x14ac:dyDescent="0.3">
      <c r="A1719" t="str">
        <f t="shared" si="26"/>
        <v>'RQM2016Curative18-49'</v>
      </c>
      <c r="B1719">
        <v>2016</v>
      </c>
      <c r="C1719" t="s">
        <v>253</v>
      </c>
      <c r="D1719" t="s">
        <v>7</v>
      </c>
      <c r="E1719" t="s">
        <v>153</v>
      </c>
      <c r="F1719">
        <v>54</v>
      </c>
      <c r="G1719">
        <v>0</v>
      </c>
      <c r="H1719" t="str">
        <f>INDEX(Bar_data!$A$3:$B$140,MATCH(C1719,Bar_data!$A$3:$A$140,FALSE),2)</f>
        <v>Trust095</v>
      </c>
      <c r="I1719" t="str">
        <f>INDEX(TrustCAHUB_map!$A$2:$D$139,MATCH($C1719,TrustCAHUB_map!$A$2:$A$139,FALSE),3)</f>
        <v>North West and South West London</v>
      </c>
      <c r="J1719" t="str">
        <f>INDEX(TrustCAHUB_map!$A$2:$D$139,MATCH($C1719,TrustCAHUB_map!$A$2:$A$139,FALSE),4)</f>
        <v>London</v>
      </c>
    </row>
    <row r="1720" spans="1:10" x14ac:dyDescent="0.3">
      <c r="A1720" t="str">
        <f t="shared" si="26"/>
        <v>'RQM2016Palliative18-49'</v>
      </c>
      <c r="B1720">
        <v>2016</v>
      </c>
      <c r="C1720" t="s">
        <v>253</v>
      </c>
      <c r="D1720" t="s">
        <v>8</v>
      </c>
      <c r="E1720" t="s">
        <v>153</v>
      </c>
      <c r="F1720">
        <v>22</v>
      </c>
      <c r="G1720">
        <v>2</v>
      </c>
      <c r="H1720" t="str">
        <f>INDEX(Bar_data!$A$3:$B$140,MATCH(C1720,Bar_data!$A$3:$A$140,FALSE),2)</f>
        <v>Trust095</v>
      </c>
      <c r="I1720" t="str">
        <f>INDEX(TrustCAHUB_map!$A$2:$D$139,MATCH($C1720,TrustCAHUB_map!$A$2:$A$139,FALSE),3)</f>
        <v>North West and South West London</v>
      </c>
      <c r="J1720" t="str">
        <f>INDEX(TrustCAHUB_map!$A$2:$D$139,MATCH($C1720,TrustCAHUB_map!$A$2:$A$139,FALSE),4)</f>
        <v>London</v>
      </c>
    </row>
    <row r="1721" spans="1:10" x14ac:dyDescent="0.3">
      <c r="A1721" t="str">
        <f t="shared" si="26"/>
        <v>'RQM2016Curative50-69'</v>
      </c>
      <c r="B1721">
        <v>2016</v>
      </c>
      <c r="C1721" t="s">
        <v>253</v>
      </c>
      <c r="D1721" t="s">
        <v>7</v>
      </c>
      <c r="E1721" t="s">
        <v>627</v>
      </c>
      <c r="F1721">
        <v>51</v>
      </c>
      <c r="G1721">
        <v>0</v>
      </c>
      <c r="H1721" t="str">
        <f>INDEX(Bar_data!$A$3:$B$140,MATCH(C1721,Bar_data!$A$3:$A$140,FALSE),2)</f>
        <v>Trust095</v>
      </c>
      <c r="I1721" t="str">
        <f>INDEX(TrustCAHUB_map!$A$2:$D$139,MATCH($C1721,TrustCAHUB_map!$A$2:$A$139,FALSE),3)</f>
        <v>North West and South West London</v>
      </c>
      <c r="J1721" t="str">
        <f>INDEX(TrustCAHUB_map!$A$2:$D$139,MATCH($C1721,TrustCAHUB_map!$A$2:$A$139,FALSE),4)</f>
        <v>London</v>
      </c>
    </row>
    <row r="1722" spans="1:10" x14ac:dyDescent="0.3">
      <c r="A1722" t="str">
        <f t="shared" si="26"/>
        <v>'RQM2016Palliative50-69'</v>
      </c>
      <c r="B1722">
        <v>2016</v>
      </c>
      <c r="C1722" t="s">
        <v>253</v>
      </c>
      <c r="D1722" t="s">
        <v>8</v>
      </c>
      <c r="E1722" t="s">
        <v>627</v>
      </c>
      <c r="F1722">
        <v>56</v>
      </c>
      <c r="G1722">
        <v>1</v>
      </c>
      <c r="H1722" t="str">
        <f>INDEX(Bar_data!$A$3:$B$140,MATCH(C1722,Bar_data!$A$3:$A$140,FALSE),2)</f>
        <v>Trust095</v>
      </c>
      <c r="I1722" t="str">
        <f>INDEX(TrustCAHUB_map!$A$2:$D$139,MATCH($C1722,TrustCAHUB_map!$A$2:$A$139,FALSE),3)</f>
        <v>North West and South West London</v>
      </c>
      <c r="J1722" t="str">
        <f>INDEX(TrustCAHUB_map!$A$2:$D$139,MATCH($C1722,TrustCAHUB_map!$A$2:$A$139,FALSE),4)</f>
        <v>London</v>
      </c>
    </row>
    <row r="1723" spans="1:10" x14ac:dyDescent="0.3">
      <c r="A1723" t="str">
        <f t="shared" si="26"/>
        <v>'RQM2016Palliative70+'</v>
      </c>
      <c r="B1723">
        <v>2016</v>
      </c>
      <c r="C1723" t="s">
        <v>253</v>
      </c>
      <c r="D1723" t="s">
        <v>8</v>
      </c>
      <c r="E1723" t="s">
        <v>628</v>
      </c>
      <c r="F1723">
        <v>51</v>
      </c>
      <c r="G1723">
        <v>8</v>
      </c>
      <c r="H1723" t="str">
        <f>INDEX(Bar_data!$A$3:$B$140,MATCH(C1723,Bar_data!$A$3:$A$140,FALSE),2)</f>
        <v>Trust095</v>
      </c>
      <c r="I1723" t="str">
        <f>INDEX(TrustCAHUB_map!$A$2:$D$139,MATCH($C1723,TrustCAHUB_map!$A$2:$A$139,FALSE),3)</f>
        <v>North West and South West London</v>
      </c>
      <c r="J1723" t="str">
        <f>INDEX(TrustCAHUB_map!$A$2:$D$139,MATCH($C1723,TrustCAHUB_map!$A$2:$A$139,FALSE),4)</f>
        <v>London</v>
      </c>
    </row>
    <row r="1724" spans="1:10" x14ac:dyDescent="0.3">
      <c r="A1724" t="str">
        <f t="shared" si="26"/>
        <v>'RQM2016Curative70+'</v>
      </c>
      <c r="B1724">
        <v>2016</v>
      </c>
      <c r="C1724" t="s">
        <v>253</v>
      </c>
      <c r="D1724" t="s">
        <v>7</v>
      </c>
      <c r="E1724" t="s">
        <v>628</v>
      </c>
      <c r="F1724">
        <v>16</v>
      </c>
      <c r="G1724">
        <v>1</v>
      </c>
      <c r="H1724" t="str">
        <f>INDEX(Bar_data!$A$3:$B$140,MATCH(C1724,Bar_data!$A$3:$A$140,FALSE),2)</f>
        <v>Trust095</v>
      </c>
      <c r="I1724" t="str">
        <f>INDEX(TrustCAHUB_map!$A$2:$D$139,MATCH($C1724,TrustCAHUB_map!$A$2:$A$139,FALSE),3)</f>
        <v>North West and South West London</v>
      </c>
      <c r="J1724" t="str">
        <f>INDEX(TrustCAHUB_map!$A$2:$D$139,MATCH($C1724,TrustCAHUB_map!$A$2:$A$139,FALSE),4)</f>
        <v>London</v>
      </c>
    </row>
    <row r="1725" spans="1:10" x14ac:dyDescent="0.3">
      <c r="A1725" t="str">
        <f t="shared" si="26"/>
        <v>'RQW2016Curative18-49'</v>
      </c>
      <c r="B1725">
        <v>2016</v>
      </c>
      <c r="C1725" t="s">
        <v>254</v>
      </c>
      <c r="D1725" t="s">
        <v>7</v>
      </c>
      <c r="E1725" t="s">
        <v>153</v>
      </c>
      <c r="F1725">
        <v>1</v>
      </c>
      <c r="G1725">
        <v>0</v>
      </c>
      <c r="H1725" t="str">
        <f>INDEX(Bar_data!$A$3:$B$140,MATCH(C1725,Bar_data!$A$3:$A$140,FALSE),2)</f>
        <v>Trust096</v>
      </c>
      <c r="I1725" t="str">
        <f>INDEX(TrustCAHUB_map!$A$2:$D$139,MATCH($C1725,TrustCAHUB_map!$A$2:$A$139,FALSE),3)</f>
        <v>East of England</v>
      </c>
      <c r="J1725" t="str">
        <f>INDEX(TrustCAHUB_map!$A$2:$D$139,MATCH($C1725,TrustCAHUB_map!$A$2:$A$139,FALSE),4)</f>
        <v>East of England</v>
      </c>
    </row>
    <row r="1726" spans="1:10" x14ac:dyDescent="0.3">
      <c r="A1726" t="str">
        <f t="shared" si="26"/>
        <v>'RQW2016Not assigned18-49'</v>
      </c>
      <c r="B1726">
        <v>2016</v>
      </c>
      <c r="C1726" t="s">
        <v>254</v>
      </c>
      <c r="D1726" t="s">
        <v>477</v>
      </c>
      <c r="E1726" t="s">
        <v>153</v>
      </c>
      <c r="F1726">
        <v>44</v>
      </c>
      <c r="G1726">
        <v>0</v>
      </c>
      <c r="H1726" t="str">
        <f>INDEX(Bar_data!$A$3:$B$140,MATCH(C1726,Bar_data!$A$3:$A$140,FALSE),2)</f>
        <v>Trust096</v>
      </c>
      <c r="I1726" t="str">
        <f>INDEX(TrustCAHUB_map!$A$2:$D$139,MATCH($C1726,TrustCAHUB_map!$A$2:$A$139,FALSE),3)</f>
        <v>East of England</v>
      </c>
      <c r="J1726" t="str">
        <f>INDEX(TrustCAHUB_map!$A$2:$D$139,MATCH($C1726,TrustCAHUB_map!$A$2:$A$139,FALSE),4)</f>
        <v>East of England</v>
      </c>
    </row>
    <row r="1727" spans="1:10" x14ac:dyDescent="0.3">
      <c r="A1727" t="str">
        <f t="shared" si="26"/>
        <v>'RQW2016Palliative50-69'</v>
      </c>
      <c r="B1727">
        <v>2016</v>
      </c>
      <c r="C1727" t="s">
        <v>254</v>
      </c>
      <c r="D1727" t="s">
        <v>8</v>
      </c>
      <c r="E1727" t="s">
        <v>627</v>
      </c>
      <c r="F1727">
        <v>2</v>
      </c>
      <c r="G1727">
        <v>0</v>
      </c>
      <c r="H1727" t="str">
        <f>INDEX(Bar_data!$A$3:$B$140,MATCH(C1727,Bar_data!$A$3:$A$140,FALSE),2)</f>
        <v>Trust096</v>
      </c>
      <c r="I1727" t="str">
        <f>INDEX(TrustCAHUB_map!$A$2:$D$139,MATCH($C1727,TrustCAHUB_map!$A$2:$A$139,FALSE),3)</f>
        <v>East of England</v>
      </c>
      <c r="J1727" t="str">
        <f>INDEX(TrustCAHUB_map!$A$2:$D$139,MATCH($C1727,TrustCAHUB_map!$A$2:$A$139,FALSE),4)</f>
        <v>East of England</v>
      </c>
    </row>
    <row r="1728" spans="1:10" x14ac:dyDescent="0.3">
      <c r="A1728" t="str">
        <f t="shared" si="26"/>
        <v>'RQW2016Not assigned50-69'</v>
      </c>
      <c r="B1728">
        <v>2016</v>
      </c>
      <c r="C1728" t="s">
        <v>254</v>
      </c>
      <c r="D1728" t="s">
        <v>477</v>
      </c>
      <c r="E1728" t="s">
        <v>627</v>
      </c>
      <c r="F1728">
        <v>175</v>
      </c>
      <c r="G1728">
        <v>2</v>
      </c>
      <c r="H1728" t="str">
        <f>INDEX(Bar_data!$A$3:$B$140,MATCH(C1728,Bar_data!$A$3:$A$140,FALSE),2)</f>
        <v>Trust096</v>
      </c>
      <c r="I1728" t="str">
        <f>INDEX(TrustCAHUB_map!$A$2:$D$139,MATCH($C1728,TrustCAHUB_map!$A$2:$A$139,FALSE),3)</f>
        <v>East of England</v>
      </c>
      <c r="J1728" t="str">
        <f>INDEX(TrustCAHUB_map!$A$2:$D$139,MATCH($C1728,TrustCAHUB_map!$A$2:$A$139,FALSE),4)</f>
        <v>East of England</v>
      </c>
    </row>
    <row r="1729" spans="1:10" x14ac:dyDescent="0.3">
      <c r="A1729" t="str">
        <f t="shared" si="26"/>
        <v>'RQW2016Not assigned70+'</v>
      </c>
      <c r="B1729">
        <v>2016</v>
      </c>
      <c r="C1729" t="s">
        <v>254</v>
      </c>
      <c r="D1729" t="s">
        <v>477</v>
      </c>
      <c r="E1729" t="s">
        <v>628</v>
      </c>
      <c r="F1729">
        <v>149</v>
      </c>
      <c r="G1729">
        <v>4</v>
      </c>
      <c r="H1729" t="str">
        <f>INDEX(Bar_data!$A$3:$B$140,MATCH(C1729,Bar_data!$A$3:$A$140,FALSE),2)</f>
        <v>Trust096</v>
      </c>
      <c r="I1729" t="str">
        <f>INDEX(TrustCAHUB_map!$A$2:$D$139,MATCH($C1729,TrustCAHUB_map!$A$2:$A$139,FALSE),3)</f>
        <v>East of England</v>
      </c>
      <c r="J1729" t="str">
        <f>INDEX(TrustCAHUB_map!$A$2:$D$139,MATCH($C1729,TrustCAHUB_map!$A$2:$A$139,FALSE),4)</f>
        <v>East of England</v>
      </c>
    </row>
    <row r="1730" spans="1:10" x14ac:dyDescent="0.3">
      <c r="A1730" t="str">
        <f t="shared" si="26"/>
        <v>'RQW2016Palliative70+'</v>
      </c>
      <c r="B1730">
        <v>2016</v>
      </c>
      <c r="C1730" t="s">
        <v>254</v>
      </c>
      <c r="D1730" t="s">
        <v>8</v>
      </c>
      <c r="E1730" t="s">
        <v>628</v>
      </c>
      <c r="F1730">
        <v>1</v>
      </c>
      <c r="G1730">
        <v>0</v>
      </c>
      <c r="H1730" t="str">
        <f>INDEX(Bar_data!$A$3:$B$140,MATCH(C1730,Bar_data!$A$3:$A$140,FALSE),2)</f>
        <v>Trust096</v>
      </c>
      <c r="I1730" t="str">
        <f>INDEX(TrustCAHUB_map!$A$2:$D$139,MATCH($C1730,TrustCAHUB_map!$A$2:$A$139,FALSE),3)</f>
        <v>East of England</v>
      </c>
      <c r="J1730" t="str">
        <f>INDEX(TrustCAHUB_map!$A$2:$D$139,MATCH($C1730,TrustCAHUB_map!$A$2:$A$139,FALSE),4)</f>
        <v>East of England</v>
      </c>
    </row>
    <row r="1731" spans="1:10" x14ac:dyDescent="0.3">
      <c r="A1731" t="str">
        <f t="shared" ref="A1731:A1794" si="27">"'"&amp;C1731&amp;B1731&amp;D1731&amp;E1731&amp;"'"</f>
        <v>'RQX2016Palliative50-69'</v>
      </c>
      <c r="B1731">
        <v>2016</v>
      </c>
      <c r="C1731" t="s">
        <v>255</v>
      </c>
      <c r="D1731" t="s">
        <v>8</v>
      </c>
      <c r="E1731" t="s">
        <v>627</v>
      </c>
      <c r="F1731">
        <v>3</v>
      </c>
      <c r="G1731">
        <v>0</v>
      </c>
      <c r="H1731" t="str">
        <f>INDEX(Bar_data!$A$3:$B$140,MATCH(C1731,Bar_data!$A$3:$A$140,FALSE),2)</f>
        <v>Trust097</v>
      </c>
      <c r="I1731" t="str">
        <f>INDEX(TrustCAHUB_map!$A$2:$D$139,MATCH($C1731,TrustCAHUB_map!$A$2:$A$139,FALSE),3)</f>
        <v>North Central and North East London</v>
      </c>
      <c r="J1731" t="str">
        <f>INDEX(TrustCAHUB_map!$A$2:$D$139,MATCH($C1731,TrustCAHUB_map!$A$2:$A$139,FALSE),4)</f>
        <v>London</v>
      </c>
    </row>
    <row r="1732" spans="1:10" x14ac:dyDescent="0.3">
      <c r="A1732" t="str">
        <f t="shared" si="27"/>
        <v>'RQX2016Curative50-69'</v>
      </c>
      <c r="B1732">
        <v>2016</v>
      </c>
      <c r="C1732" t="s">
        <v>255</v>
      </c>
      <c r="D1732" t="s">
        <v>7</v>
      </c>
      <c r="E1732" t="s">
        <v>627</v>
      </c>
      <c r="F1732">
        <v>4</v>
      </c>
      <c r="G1732">
        <v>0</v>
      </c>
      <c r="H1732" t="str">
        <f>INDEX(Bar_data!$A$3:$B$140,MATCH(C1732,Bar_data!$A$3:$A$140,FALSE),2)</f>
        <v>Trust097</v>
      </c>
      <c r="I1732" t="str">
        <f>INDEX(TrustCAHUB_map!$A$2:$D$139,MATCH($C1732,TrustCAHUB_map!$A$2:$A$139,FALSE),3)</f>
        <v>North Central and North East London</v>
      </c>
      <c r="J1732" t="str">
        <f>INDEX(TrustCAHUB_map!$A$2:$D$139,MATCH($C1732,TrustCAHUB_map!$A$2:$A$139,FALSE),4)</f>
        <v>London</v>
      </c>
    </row>
    <row r="1733" spans="1:10" x14ac:dyDescent="0.3">
      <c r="A1733" t="str">
        <f t="shared" si="27"/>
        <v>'RQX2016Not assigned50-69'</v>
      </c>
      <c r="B1733">
        <v>2016</v>
      </c>
      <c r="C1733" t="s">
        <v>255</v>
      </c>
      <c r="D1733" t="s">
        <v>477</v>
      </c>
      <c r="E1733" t="s">
        <v>627</v>
      </c>
      <c r="F1733">
        <v>1</v>
      </c>
      <c r="G1733">
        <v>0</v>
      </c>
      <c r="H1733" t="str">
        <f>INDEX(Bar_data!$A$3:$B$140,MATCH(C1733,Bar_data!$A$3:$A$140,FALSE),2)</f>
        <v>Trust097</v>
      </c>
      <c r="I1733" t="str">
        <f>INDEX(TrustCAHUB_map!$A$2:$D$139,MATCH($C1733,TrustCAHUB_map!$A$2:$A$139,FALSE),3)</f>
        <v>North Central and North East London</v>
      </c>
      <c r="J1733" t="str">
        <f>INDEX(TrustCAHUB_map!$A$2:$D$139,MATCH($C1733,TrustCAHUB_map!$A$2:$A$139,FALSE),4)</f>
        <v>London</v>
      </c>
    </row>
    <row r="1734" spans="1:10" x14ac:dyDescent="0.3">
      <c r="A1734" t="str">
        <f t="shared" si="27"/>
        <v>'RQX2016Curative70+'</v>
      </c>
      <c r="B1734">
        <v>2016</v>
      </c>
      <c r="C1734" t="s">
        <v>255</v>
      </c>
      <c r="D1734" t="s">
        <v>7</v>
      </c>
      <c r="E1734" t="s">
        <v>628</v>
      </c>
      <c r="F1734">
        <v>9</v>
      </c>
      <c r="G1734">
        <v>0</v>
      </c>
      <c r="H1734" t="str">
        <f>INDEX(Bar_data!$A$3:$B$140,MATCH(C1734,Bar_data!$A$3:$A$140,FALSE),2)</f>
        <v>Trust097</v>
      </c>
      <c r="I1734" t="str">
        <f>INDEX(TrustCAHUB_map!$A$2:$D$139,MATCH($C1734,TrustCAHUB_map!$A$2:$A$139,FALSE),3)</f>
        <v>North Central and North East London</v>
      </c>
      <c r="J1734" t="str">
        <f>INDEX(TrustCAHUB_map!$A$2:$D$139,MATCH($C1734,TrustCAHUB_map!$A$2:$A$139,FALSE),4)</f>
        <v>London</v>
      </c>
    </row>
    <row r="1735" spans="1:10" x14ac:dyDescent="0.3">
      <c r="A1735" t="str">
        <f t="shared" si="27"/>
        <v>'RQX2016Palliative70+'</v>
      </c>
      <c r="B1735">
        <v>2016</v>
      </c>
      <c r="C1735" t="s">
        <v>255</v>
      </c>
      <c r="D1735" t="s">
        <v>8</v>
      </c>
      <c r="E1735" t="s">
        <v>628</v>
      </c>
      <c r="F1735">
        <v>1</v>
      </c>
      <c r="G1735">
        <v>0</v>
      </c>
      <c r="H1735" t="str">
        <f>INDEX(Bar_data!$A$3:$B$140,MATCH(C1735,Bar_data!$A$3:$A$140,FALSE),2)</f>
        <v>Trust097</v>
      </c>
      <c r="I1735" t="str">
        <f>INDEX(TrustCAHUB_map!$A$2:$D$139,MATCH($C1735,TrustCAHUB_map!$A$2:$A$139,FALSE),3)</f>
        <v>North Central and North East London</v>
      </c>
      <c r="J1735" t="str">
        <f>INDEX(TrustCAHUB_map!$A$2:$D$139,MATCH($C1735,TrustCAHUB_map!$A$2:$A$139,FALSE),4)</f>
        <v>London</v>
      </c>
    </row>
    <row r="1736" spans="1:10" x14ac:dyDescent="0.3">
      <c r="A1736" t="str">
        <f t="shared" si="27"/>
        <v>'RR72016Curative18-49'</v>
      </c>
      <c r="B1736">
        <v>2016</v>
      </c>
      <c r="C1736" t="s">
        <v>256</v>
      </c>
      <c r="D1736" t="s">
        <v>7</v>
      </c>
      <c r="E1736" t="s">
        <v>153</v>
      </c>
      <c r="F1736">
        <v>33</v>
      </c>
      <c r="G1736">
        <v>0</v>
      </c>
      <c r="H1736" t="str">
        <f>INDEX(Bar_data!$A$3:$B$140,MATCH(C1736,Bar_data!$A$3:$A$140,FALSE),2)</f>
        <v>Trust099</v>
      </c>
      <c r="I1736" t="str">
        <f>INDEX(TrustCAHUB_map!$A$2:$D$139,MATCH($C1736,TrustCAHUB_map!$A$2:$A$139,FALSE),3)</f>
        <v>North East and Cumbria</v>
      </c>
      <c r="J1736" t="str">
        <f>INDEX(TrustCAHUB_map!$A$2:$D$139,MATCH($C1736,TrustCAHUB_map!$A$2:$A$139,FALSE),4)</f>
        <v>North East</v>
      </c>
    </row>
    <row r="1737" spans="1:10" x14ac:dyDescent="0.3">
      <c r="A1737" t="str">
        <f t="shared" si="27"/>
        <v>'RR72016Not assigned18-49'</v>
      </c>
      <c r="B1737">
        <v>2016</v>
      </c>
      <c r="C1737" t="s">
        <v>256</v>
      </c>
      <c r="D1737" t="s">
        <v>477</v>
      </c>
      <c r="E1737" t="s">
        <v>153</v>
      </c>
      <c r="F1737">
        <v>5</v>
      </c>
      <c r="G1737">
        <v>0</v>
      </c>
      <c r="H1737" t="str">
        <f>INDEX(Bar_data!$A$3:$B$140,MATCH(C1737,Bar_data!$A$3:$A$140,FALSE),2)</f>
        <v>Trust099</v>
      </c>
      <c r="I1737" t="str">
        <f>INDEX(TrustCAHUB_map!$A$2:$D$139,MATCH($C1737,TrustCAHUB_map!$A$2:$A$139,FALSE),3)</f>
        <v>North East and Cumbria</v>
      </c>
      <c r="J1737" t="str">
        <f>INDEX(TrustCAHUB_map!$A$2:$D$139,MATCH($C1737,TrustCAHUB_map!$A$2:$A$139,FALSE),4)</f>
        <v>North East</v>
      </c>
    </row>
    <row r="1738" spans="1:10" x14ac:dyDescent="0.3">
      <c r="A1738" t="str">
        <f t="shared" si="27"/>
        <v>'RR72016Palliative18-49'</v>
      </c>
      <c r="B1738">
        <v>2016</v>
      </c>
      <c r="C1738" t="s">
        <v>256</v>
      </c>
      <c r="D1738" t="s">
        <v>8</v>
      </c>
      <c r="E1738" t="s">
        <v>153</v>
      </c>
      <c r="F1738">
        <v>14</v>
      </c>
      <c r="G1738">
        <v>0</v>
      </c>
      <c r="H1738" t="str">
        <f>INDEX(Bar_data!$A$3:$B$140,MATCH(C1738,Bar_data!$A$3:$A$140,FALSE),2)</f>
        <v>Trust099</v>
      </c>
      <c r="I1738" t="str">
        <f>INDEX(TrustCAHUB_map!$A$2:$D$139,MATCH($C1738,TrustCAHUB_map!$A$2:$A$139,FALSE),3)</f>
        <v>North East and Cumbria</v>
      </c>
      <c r="J1738" t="str">
        <f>INDEX(TrustCAHUB_map!$A$2:$D$139,MATCH($C1738,TrustCAHUB_map!$A$2:$A$139,FALSE),4)</f>
        <v>North East</v>
      </c>
    </row>
    <row r="1739" spans="1:10" x14ac:dyDescent="0.3">
      <c r="A1739" t="str">
        <f t="shared" si="27"/>
        <v>'RR72016Curative50-69'</v>
      </c>
      <c r="B1739">
        <v>2016</v>
      </c>
      <c r="C1739" t="s">
        <v>256</v>
      </c>
      <c r="D1739" t="s">
        <v>7</v>
      </c>
      <c r="E1739" t="s">
        <v>627</v>
      </c>
      <c r="F1739">
        <v>145</v>
      </c>
      <c r="G1739">
        <v>0</v>
      </c>
      <c r="H1739" t="str">
        <f>INDEX(Bar_data!$A$3:$B$140,MATCH(C1739,Bar_data!$A$3:$A$140,FALSE),2)</f>
        <v>Trust099</v>
      </c>
      <c r="I1739" t="str">
        <f>INDEX(TrustCAHUB_map!$A$2:$D$139,MATCH($C1739,TrustCAHUB_map!$A$2:$A$139,FALSE),3)</f>
        <v>North East and Cumbria</v>
      </c>
      <c r="J1739" t="str">
        <f>INDEX(TrustCAHUB_map!$A$2:$D$139,MATCH($C1739,TrustCAHUB_map!$A$2:$A$139,FALSE),4)</f>
        <v>North East</v>
      </c>
    </row>
    <row r="1740" spans="1:10" x14ac:dyDescent="0.3">
      <c r="A1740" t="str">
        <f t="shared" si="27"/>
        <v>'RR72016Not assigned50-69'</v>
      </c>
      <c r="B1740">
        <v>2016</v>
      </c>
      <c r="C1740" t="s">
        <v>256</v>
      </c>
      <c r="D1740" t="s">
        <v>477</v>
      </c>
      <c r="E1740" t="s">
        <v>627</v>
      </c>
      <c r="F1740">
        <v>14</v>
      </c>
      <c r="G1740">
        <v>0</v>
      </c>
      <c r="H1740" t="str">
        <f>INDEX(Bar_data!$A$3:$B$140,MATCH(C1740,Bar_data!$A$3:$A$140,FALSE),2)</f>
        <v>Trust099</v>
      </c>
      <c r="I1740" t="str">
        <f>INDEX(TrustCAHUB_map!$A$2:$D$139,MATCH($C1740,TrustCAHUB_map!$A$2:$A$139,FALSE),3)</f>
        <v>North East and Cumbria</v>
      </c>
      <c r="J1740" t="str">
        <f>INDEX(TrustCAHUB_map!$A$2:$D$139,MATCH($C1740,TrustCAHUB_map!$A$2:$A$139,FALSE),4)</f>
        <v>North East</v>
      </c>
    </row>
    <row r="1741" spans="1:10" x14ac:dyDescent="0.3">
      <c r="A1741" t="str">
        <f t="shared" si="27"/>
        <v>'RR72016Palliative50-69'</v>
      </c>
      <c r="B1741">
        <v>2016</v>
      </c>
      <c r="C1741" t="s">
        <v>256</v>
      </c>
      <c r="D1741" t="s">
        <v>8</v>
      </c>
      <c r="E1741" t="s">
        <v>627</v>
      </c>
      <c r="F1741">
        <v>92</v>
      </c>
      <c r="G1741">
        <v>5</v>
      </c>
      <c r="H1741" t="str">
        <f>INDEX(Bar_data!$A$3:$B$140,MATCH(C1741,Bar_data!$A$3:$A$140,FALSE),2)</f>
        <v>Trust099</v>
      </c>
      <c r="I1741" t="str">
        <f>INDEX(TrustCAHUB_map!$A$2:$D$139,MATCH($C1741,TrustCAHUB_map!$A$2:$A$139,FALSE),3)</f>
        <v>North East and Cumbria</v>
      </c>
      <c r="J1741" t="str">
        <f>INDEX(TrustCAHUB_map!$A$2:$D$139,MATCH($C1741,TrustCAHUB_map!$A$2:$A$139,FALSE),4)</f>
        <v>North East</v>
      </c>
    </row>
    <row r="1742" spans="1:10" x14ac:dyDescent="0.3">
      <c r="A1742" t="str">
        <f t="shared" si="27"/>
        <v>'RR72016Palliative70+'</v>
      </c>
      <c r="B1742">
        <v>2016</v>
      </c>
      <c r="C1742" t="s">
        <v>256</v>
      </c>
      <c r="D1742" t="s">
        <v>8</v>
      </c>
      <c r="E1742" t="s">
        <v>628</v>
      </c>
      <c r="F1742">
        <v>69</v>
      </c>
      <c r="G1742">
        <v>6</v>
      </c>
      <c r="H1742" t="str">
        <f>INDEX(Bar_data!$A$3:$B$140,MATCH(C1742,Bar_data!$A$3:$A$140,FALSE),2)</f>
        <v>Trust099</v>
      </c>
      <c r="I1742" t="str">
        <f>INDEX(TrustCAHUB_map!$A$2:$D$139,MATCH($C1742,TrustCAHUB_map!$A$2:$A$139,FALSE),3)</f>
        <v>North East and Cumbria</v>
      </c>
      <c r="J1742" t="str">
        <f>INDEX(TrustCAHUB_map!$A$2:$D$139,MATCH($C1742,TrustCAHUB_map!$A$2:$A$139,FALSE),4)</f>
        <v>North East</v>
      </c>
    </row>
    <row r="1743" spans="1:10" x14ac:dyDescent="0.3">
      <c r="A1743" t="str">
        <f t="shared" si="27"/>
        <v>'RR72016Not assigned70+'</v>
      </c>
      <c r="B1743">
        <v>2016</v>
      </c>
      <c r="C1743" t="s">
        <v>256</v>
      </c>
      <c r="D1743" t="s">
        <v>477</v>
      </c>
      <c r="E1743" t="s">
        <v>628</v>
      </c>
      <c r="F1743">
        <v>16</v>
      </c>
      <c r="G1743">
        <v>1</v>
      </c>
      <c r="H1743" t="str">
        <f>INDEX(Bar_data!$A$3:$B$140,MATCH(C1743,Bar_data!$A$3:$A$140,FALSE),2)</f>
        <v>Trust099</v>
      </c>
      <c r="I1743" t="str">
        <f>INDEX(TrustCAHUB_map!$A$2:$D$139,MATCH($C1743,TrustCAHUB_map!$A$2:$A$139,FALSE),3)</f>
        <v>North East and Cumbria</v>
      </c>
      <c r="J1743" t="str">
        <f>INDEX(TrustCAHUB_map!$A$2:$D$139,MATCH($C1743,TrustCAHUB_map!$A$2:$A$139,FALSE),4)</f>
        <v>North East</v>
      </c>
    </row>
    <row r="1744" spans="1:10" x14ac:dyDescent="0.3">
      <c r="A1744" t="str">
        <f t="shared" si="27"/>
        <v>'RR72016Curative70+'</v>
      </c>
      <c r="B1744">
        <v>2016</v>
      </c>
      <c r="C1744" t="s">
        <v>256</v>
      </c>
      <c r="D1744" t="s">
        <v>7</v>
      </c>
      <c r="E1744" t="s">
        <v>628</v>
      </c>
      <c r="F1744">
        <v>62</v>
      </c>
      <c r="G1744">
        <v>3</v>
      </c>
      <c r="H1744" t="str">
        <f>INDEX(Bar_data!$A$3:$B$140,MATCH(C1744,Bar_data!$A$3:$A$140,FALSE),2)</f>
        <v>Trust099</v>
      </c>
      <c r="I1744" t="str">
        <f>INDEX(TrustCAHUB_map!$A$2:$D$139,MATCH($C1744,TrustCAHUB_map!$A$2:$A$139,FALSE),3)</f>
        <v>North East and Cumbria</v>
      </c>
      <c r="J1744" t="str">
        <f>INDEX(TrustCAHUB_map!$A$2:$D$139,MATCH($C1744,TrustCAHUB_map!$A$2:$A$139,FALSE),4)</f>
        <v>North East</v>
      </c>
    </row>
    <row r="1745" spans="1:10" x14ac:dyDescent="0.3">
      <c r="A1745" t="str">
        <f t="shared" si="27"/>
        <v>'RR82016Palliative18-49'</v>
      </c>
      <c r="B1745">
        <v>2016</v>
      </c>
      <c r="C1745" t="s">
        <v>257</v>
      </c>
      <c r="D1745" t="s">
        <v>8</v>
      </c>
      <c r="E1745" t="s">
        <v>153</v>
      </c>
      <c r="F1745">
        <v>187</v>
      </c>
      <c r="G1745">
        <v>11</v>
      </c>
      <c r="H1745" t="str">
        <f>INDEX(Bar_data!$A$3:$B$140,MATCH(C1745,Bar_data!$A$3:$A$140,FALSE),2)</f>
        <v>Trust100</v>
      </c>
      <c r="I1745" t="str">
        <f>INDEX(TrustCAHUB_map!$A$2:$D$139,MATCH($C1745,TrustCAHUB_map!$A$2:$A$139,FALSE),3)</f>
        <v>West Yorkshire</v>
      </c>
      <c r="J1745" t="str">
        <f>INDEX(TrustCAHUB_map!$A$2:$D$139,MATCH($C1745,TrustCAHUB_map!$A$2:$A$139,FALSE),4)</f>
        <v>Yorkshire and Humber</v>
      </c>
    </row>
    <row r="1746" spans="1:10" x14ac:dyDescent="0.3">
      <c r="A1746" t="str">
        <f t="shared" si="27"/>
        <v>'RR82016Curative18-49'</v>
      </c>
      <c r="B1746">
        <v>2016</v>
      </c>
      <c r="C1746" t="s">
        <v>257</v>
      </c>
      <c r="D1746" t="s">
        <v>7</v>
      </c>
      <c r="E1746" t="s">
        <v>153</v>
      </c>
      <c r="F1746">
        <v>328</v>
      </c>
      <c r="G1746">
        <v>6</v>
      </c>
      <c r="H1746" t="str">
        <f>INDEX(Bar_data!$A$3:$B$140,MATCH(C1746,Bar_data!$A$3:$A$140,FALSE),2)</f>
        <v>Trust100</v>
      </c>
      <c r="I1746" t="str">
        <f>INDEX(TrustCAHUB_map!$A$2:$D$139,MATCH($C1746,TrustCAHUB_map!$A$2:$A$139,FALSE),3)</f>
        <v>West Yorkshire</v>
      </c>
      <c r="J1746" t="str">
        <f>INDEX(TrustCAHUB_map!$A$2:$D$139,MATCH($C1746,TrustCAHUB_map!$A$2:$A$139,FALSE),4)</f>
        <v>Yorkshire and Humber</v>
      </c>
    </row>
    <row r="1747" spans="1:10" x14ac:dyDescent="0.3">
      <c r="A1747" t="str">
        <f t="shared" si="27"/>
        <v>'RR82016Not assigned18-49'</v>
      </c>
      <c r="B1747">
        <v>2016</v>
      </c>
      <c r="C1747" t="s">
        <v>257</v>
      </c>
      <c r="D1747" t="s">
        <v>477</v>
      </c>
      <c r="E1747" t="s">
        <v>153</v>
      </c>
      <c r="F1747">
        <v>1</v>
      </c>
      <c r="G1747">
        <v>0</v>
      </c>
      <c r="H1747" t="str">
        <f>INDEX(Bar_data!$A$3:$B$140,MATCH(C1747,Bar_data!$A$3:$A$140,FALSE),2)</f>
        <v>Trust100</v>
      </c>
      <c r="I1747" t="str">
        <f>INDEX(TrustCAHUB_map!$A$2:$D$139,MATCH($C1747,TrustCAHUB_map!$A$2:$A$139,FALSE),3)</f>
        <v>West Yorkshire</v>
      </c>
      <c r="J1747" t="str">
        <f>INDEX(TrustCAHUB_map!$A$2:$D$139,MATCH($C1747,TrustCAHUB_map!$A$2:$A$139,FALSE),4)</f>
        <v>Yorkshire and Humber</v>
      </c>
    </row>
    <row r="1748" spans="1:10" x14ac:dyDescent="0.3">
      <c r="A1748" t="str">
        <f t="shared" si="27"/>
        <v>'RR82016Not assigned50-69'</v>
      </c>
      <c r="B1748">
        <v>2016</v>
      </c>
      <c r="C1748" t="s">
        <v>257</v>
      </c>
      <c r="D1748" t="s">
        <v>477</v>
      </c>
      <c r="E1748" t="s">
        <v>627</v>
      </c>
      <c r="F1748">
        <v>8</v>
      </c>
      <c r="G1748">
        <v>0</v>
      </c>
      <c r="H1748" t="str">
        <f>INDEX(Bar_data!$A$3:$B$140,MATCH(C1748,Bar_data!$A$3:$A$140,FALSE),2)</f>
        <v>Trust100</v>
      </c>
      <c r="I1748" t="str">
        <f>INDEX(TrustCAHUB_map!$A$2:$D$139,MATCH($C1748,TrustCAHUB_map!$A$2:$A$139,FALSE),3)</f>
        <v>West Yorkshire</v>
      </c>
      <c r="J1748" t="str">
        <f>INDEX(TrustCAHUB_map!$A$2:$D$139,MATCH($C1748,TrustCAHUB_map!$A$2:$A$139,FALSE),4)</f>
        <v>Yorkshire and Humber</v>
      </c>
    </row>
    <row r="1749" spans="1:10" x14ac:dyDescent="0.3">
      <c r="A1749" t="str">
        <f t="shared" si="27"/>
        <v>'RR82016Palliative50-69'</v>
      </c>
      <c r="B1749">
        <v>2016</v>
      </c>
      <c r="C1749" t="s">
        <v>257</v>
      </c>
      <c r="D1749" t="s">
        <v>8</v>
      </c>
      <c r="E1749" t="s">
        <v>627</v>
      </c>
      <c r="F1749">
        <v>723</v>
      </c>
      <c r="G1749">
        <v>43</v>
      </c>
      <c r="H1749" t="str">
        <f>INDEX(Bar_data!$A$3:$B$140,MATCH(C1749,Bar_data!$A$3:$A$140,FALSE),2)</f>
        <v>Trust100</v>
      </c>
      <c r="I1749" t="str">
        <f>INDEX(TrustCAHUB_map!$A$2:$D$139,MATCH($C1749,TrustCAHUB_map!$A$2:$A$139,FALSE),3)</f>
        <v>West Yorkshire</v>
      </c>
      <c r="J1749" t="str">
        <f>INDEX(TrustCAHUB_map!$A$2:$D$139,MATCH($C1749,TrustCAHUB_map!$A$2:$A$139,FALSE),4)</f>
        <v>Yorkshire and Humber</v>
      </c>
    </row>
    <row r="1750" spans="1:10" x14ac:dyDescent="0.3">
      <c r="A1750" t="str">
        <f t="shared" si="27"/>
        <v>'RR82016Curative50-69'</v>
      </c>
      <c r="B1750">
        <v>2016</v>
      </c>
      <c r="C1750" t="s">
        <v>257</v>
      </c>
      <c r="D1750" t="s">
        <v>7</v>
      </c>
      <c r="E1750" t="s">
        <v>627</v>
      </c>
      <c r="F1750">
        <v>594</v>
      </c>
      <c r="G1750">
        <v>11</v>
      </c>
      <c r="H1750" t="str">
        <f>INDEX(Bar_data!$A$3:$B$140,MATCH(C1750,Bar_data!$A$3:$A$140,FALSE),2)</f>
        <v>Trust100</v>
      </c>
      <c r="I1750" t="str">
        <f>INDEX(TrustCAHUB_map!$A$2:$D$139,MATCH($C1750,TrustCAHUB_map!$A$2:$A$139,FALSE),3)</f>
        <v>West Yorkshire</v>
      </c>
      <c r="J1750" t="str">
        <f>INDEX(TrustCAHUB_map!$A$2:$D$139,MATCH($C1750,TrustCAHUB_map!$A$2:$A$139,FALSE),4)</f>
        <v>Yorkshire and Humber</v>
      </c>
    </row>
    <row r="1751" spans="1:10" x14ac:dyDescent="0.3">
      <c r="A1751" t="str">
        <f t="shared" si="27"/>
        <v>'RR82016Palliative70+'</v>
      </c>
      <c r="B1751">
        <v>2016</v>
      </c>
      <c r="C1751" t="s">
        <v>257</v>
      </c>
      <c r="D1751" t="s">
        <v>8</v>
      </c>
      <c r="E1751" t="s">
        <v>628</v>
      </c>
      <c r="F1751">
        <v>517</v>
      </c>
      <c r="G1751">
        <v>36</v>
      </c>
      <c r="H1751" t="str">
        <f>INDEX(Bar_data!$A$3:$B$140,MATCH(C1751,Bar_data!$A$3:$A$140,FALSE),2)</f>
        <v>Trust100</v>
      </c>
      <c r="I1751" t="str">
        <f>INDEX(TrustCAHUB_map!$A$2:$D$139,MATCH($C1751,TrustCAHUB_map!$A$2:$A$139,FALSE),3)</f>
        <v>West Yorkshire</v>
      </c>
      <c r="J1751" t="str">
        <f>INDEX(TrustCAHUB_map!$A$2:$D$139,MATCH($C1751,TrustCAHUB_map!$A$2:$A$139,FALSE),4)</f>
        <v>Yorkshire and Humber</v>
      </c>
    </row>
    <row r="1752" spans="1:10" x14ac:dyDescent="0.3">
      <c r="A1752" t="str">
        <f t="shared" si="27"/>
        <v>'RR82016Not assigned70+'</v>
      </c>
      <c r="B1752">
        <v>2016</v>
      </c>
      <c r="C1752" t="s">
        <v>257</v>
      </c>
      <c r="D1752" t="s">
        <v>477</v>
      </c>
      <c r="E1752" t="s">
        <v>628</v>
      </c>
      <c r="F1752">
        <v>3</v>
      </c>
      <c r="G1752">
        <v>1</v>
      </c>
      <c r="H1752" t="str">
        <f>INDEX(Bar_data!$A$3:$B$140,MATCH(C1752,Bar_data!$A$3:$A$140,FALSE),2)</f>
        <v>Trust100</v>
      </c>
      <c r="I1752" t="str">
        <f>INDEX(TrustCAHUB_map!$A$2:$D$139,MATCH($C1752,TrustCAHUB_map!$A$2:$A$139,FALSE),3)</f>
        <v>West Yorkshire</v>
      </c>
      <c r="J1752" t="str">
        <f>INDEX(TrustCAHUB_map!$A$2:$D$139,MATCH($C1752,TrustCAHUB_map!$A$2:$A$139,FALSE),4)</f>
        <v>Yorkshire and Humber</v>
      </c>
    </row>
    <row r="1753" spans="1:10" x14ac:dyDescent="0.3">
      <c r="A1753" t="str">
        <f t="shared" si="27"/>
        <v>'RR82016Curative70+'</v>
      </c>
      <c r="B1753">
        <v>2016</v>
      </c>
      <c r="C1753" t="s">
        <v>257</v>
      </c>
      <c r="D1753" t="s">
        <v>7</v>
      </c>
      <c r="E1753" t="s">
        <v>628</v>
      </c>
      <c r="F1753">
        <v>203</v>
      </c>
      <c r="G1753">
        <v>7</v>
      </c>
      <c r="H1753" t="str">
        <f>INDEX(Bar_data!$A$3:$B$140,MATCH(C1753,Bar_data!$A$3:$A$140,FALSE),2)</f>
        <v>Trust100</v>
      </c>
      <c r="I1753" t="str">
        <f>INDEX(TrustCAHUB_map!$A$2:$D$139,MATCH($C1753,TrustCAHUB_map!$A$2:$A$139,FALSE),3)</f>
        <v>West Yorkshire</v>
      </c>
      <c r="J1753" t="str">
        <f>INDEX(TrustCAHUB_map!$A$2:$D$139,MATCH($C1753,TrustCAHUB_map!$A$2:$A$139,FALSE),4)</f>
        <v>Yorkshire and Humber</v>
      </c>
    </row>
    <row r="1754" spans="1:10" x14ac:dyDescent="0.3">
      <c r="A1754" t="str">
        <f t="shared" si="27"/>
        <v>'RRF2016Curative18-49'</v>
      </c>
      <c r="B1754">
        <v>2016</v>
      </c>
      <c r="C1754" t="s">
        <v>258</v>
      </c>
      <c r="D1754" t="s">
        <v>7</v>
      </c>
      <c r="E1754" t="s">
        <v>153</v>
      </c>
      <c r="F1754">
        <v>13</v>
      </c>
      <c r="G1754">
        <v>0</v>
      </c>
      <c r="H1754" t="str">
        <f>INDEX(Bar_data!$A$3:$B$140,MATCH(C1754,Bar_data!$A$3:$A$140,FALSE),2)</f>
        <v>Trust101</v>
      </c>
      <c r="I1754" t="str">
        <f>INDEX(TrustCAHUB_map!$A$2:$D$139,MATCH($C1754,TrustCAHUB_map!$A$2:$A$139,FALSE),3)</f>
        <v>Greater Manchester</v>
      </c>
      <c r="J1754" t="str">
        <f>INDEX(TrustCAHUB_map!$A$2:$D$139,MATCH($C1754,TrustCAHUB_map!$A$2:$A$139,FALSE),4)</f>
        <v>North West</v>
      </c>
    </row>
    <row r="1755" spans="1:10" x14ac:dyDescent="0.3">
      <c r="A1755" t="str">
        <f t="shared" si="27"/>
        <v>'RRF2016Palliative50-69'</v>
      </c>
      <c r="B1755">
        <v>2016</v>
      </c>
      <c r="C1755" t="s">
        <v>258</v>
      </c>
      <c r="D1755" t="s">
        <v>8</v>
      </c>
      <c r="E1755" t="s">
        <v>627</v>
      </c>
      <c r="F1755">
        <v>7</v>
      </c>
      <c r="G1755">
        <v>0</v>
      </c>
      <c r="H1755" t="str">
        <f>INDEX(Bar_data!$A$3:$B$140,MATCH(C1755,Bar_data!$A$3:$A$140,FALSE),2)</f>
        <v>Trust101</v>
      </c>
      <c r="I1755" t="str">
        <f>INDEX(TrustCAHUB_map!$A$2:$D$139,MATCH($C1755,TrustCAHUB_map!$A$2:$A$139,FALSE),3)</f>
        <v>Greater Manchester</v>
      </c>
      <c r="J1755" t="str">
        <f>INDEX(TrustCAHUB_map!$A$2:$D$139,MATCH($C1755,TrustCAHUB_map!$A$2:$A$139,FALSE),4)</f>
        <v>North West</v>
      </c>
    </row>
    <row r="1756" spans="1:10" x14ac:dyDescent="0.3">
      <c r="A1756" t="str">
        <f t="shared" si="27"/>
        <v>'RRF2016Curative50-69'</v>
      </c>
      <c r="B1756">
        <v>2016</v>
      </c>
      <c r="C1756" t="s">
        <v>258</v>
      </c>
      <c r="D1756" t="s">
        <v>7</v>
      </c>
      <c r="E1756" t="s">
        <v>627</v>
      </c>
      <c r="F1756">
        <v>26</v>
      </c>
      <c r="G1756">
        <v>1</v>
      </c>
      <c r="H1756" t="str">
        <f>INDEX(Bar_data!$A$3:$B$140,MATCH(C1756,Bar_data!$A$3:$A$140,FALSE),2)</f>
        <v>Trust101</v>
      </c>
      <c r="I1756" t="str">
        <f>INDEX(TrustCAHUB_map!$A$2:$D$139,MATCH($C1756,TrustCAHUB_map!$A$2:$A$139,FALSE),3)</f>
        <v>Greater Manchester</v>
      </c>
      <c r="J1756" t="str">
        <f>INDEX(TrustCAHUB_map!$A$2:$D$139,MATCH($C1756,TrustCAHUB_map!$A$2:$A$139,FALSE),4)</f>
        <v>North West</v>
      </c>
    </row>
    <row r="1757" spans="1:10" x14ac:dyDescent="0.3">
      <c r="A1757" t="str">
        <f t="shared" si="27"/>
        <v>'RRF2016Curative70+'</v>
      </c>
      <c r="B1757">
        <v>2016</v>
      </c>
      <c r="C1757" t="s">
        <v>258</v>
      </c>
      <c r="D1757" t="s">
        <v>7</v>
      </c>
      <c r="E1757" t="s">
        <v>628</v>
      </c>
      <c r="F1757">
        <v>56</v>
      </c>
      <c r="G1757">
        <v>1</v>
      </c>
      <c r="H1757" t="str">
        <f>INDEX(Bar_data!$A$3:$B$140,MATCH(C1757,Bar_data!$A$3:$A$140,FALSE),2)</f>
        <v>Trust101</v>
      </c>
      <c r="I1757" t="str">
        <f>INDEX(TrustCAHUB_map!$A$2:$D$139,MATCH($C1757,TrustCAHUB_map!$A$2:$A$139,FALSE),3)</f>
        <v>Greater Manchester</v>
      </c>
      <c r="J1757" t="str">
        <f>INDEX(TrustCAHUB_map!$A$2:$D$139,MATCH($C1757,TrustCAHUB_map!$A$2:$A$139,FALSE),4)</f>
        <v>North West</v>
      </c>
    </row>
    <row r="1758" spans="1:10" x14ac:dyDescent="0.3">
      <c r="A1758" t="str">
        <f t="shared" si="27"/>
        <v>'RRF2016Palliative70+'</v>
      </c>
      <c r="B1758">
        <v>2016</v>
      </c>
      <c r="C1758" t="s">
        <v>258</v>
      </c>
      <c r="D1758" t="s">
        <v>8</v>
      </c>
      <c r="E1758" t="s">
        <v>628</v>
      </c>
      <c r="F1758">
        <v>12</v>
      </c>
      <c r="G1758">
        <v>1</v>
      </c>
      <c r="H1758" t="str">
        <f>INDEX(Bar_data!$A$3:$B$140,MATCH(C1758,Bar_data!$A$3:$A$140,FALSE),2)</f>
        <v>Trust101</v>
      </c>
      <c r="I1758" t="str">
        <f>INDEX(TrustCAHUB_map!$A$2:$D$139,MATCH($C1758,TrustCAHUB_map!$A$2:$A$139,FALSE),3)</f>
        <v>Greater Manchester</v>
      </c>
      <c r="J1758" t="str">
        <f>INDEX(TrustCAHUB_map!$A$2:$D$139,MATCH($C1758,TrustCAHUB_map!$A$2:$A$139,FALSE),4)</f>
        <v>North West</v>
      </c>
    </row>
    <row r="1759" spans="1:10" x14ac:dyDescent="0.3">
      <c r="A1759" t="str">
        <f t="shared" si="27"/>
        <v>'RRK2016Palliative18-49'</v>
      </c>
      <c r="B1759">
        <v>2016</v>
      </c>
      <c r="C1759" t="s">
        <v>259</v>
      </c>
      <c r="D1759" t="s">
        <v>8</v>
      </c>
      <c r="E1759" t="s">
        <v>153</v>
      </c>
      <c r="F1759">
        <v>125</v>
      </c>
      <c r="G1759">
        <v>6</v>
      </c>
      <c r="H1759" t="str">
        <f>INDEX(Bar_data!$A$3:$B$140,MATCH(C1759,Bar_data!$A$3:$A$140,FALSE),2)</f>
        <v>Trust102</v>
      </c>
      <c r="I1759" t="str">
        <f>INDEX(TrustCAHUB_map!$A$2:$D$139,MATCH($C1759,TrustCAHUB_map!$A$2:$A$139,FALSE),3)</f>
        <v>West Midlands</v>
      </c>
      <c r="J1759" t="str">
        <f>INDEX(TrustCAHUB_map!$A$2:$D$139,MATCH($C1759,TrustCAHUB_map!$A$2:$A$139,FALSE),4)</f>
        <v>West Midlands</v>
      </c>
    </row>
    <row r="1760" spans="1:10" x14ac:dyDescent="0.3">
      <c r="A1760" t="str">
        <f t="shared" si="27"/>
        <v>'RRK2016Not assigned18-49'</v>
      </c>
      <c r="B1760">
        <v>2016</v>
      </c>
      <c r="C1760" t="s">
        <v>259</v>
      </c>
      <c r="D1760" t="s">
        <v>477</v>
      </c>
      <c r="E1760" t="s">
        <v>153</v>
      </c>
      <c r="F1760">
        <v>3</v>
      </c>
      <c r="G1760">
        <v>0</v>
      </c>
      <c r="H1760" t="str">
        <f>INDEX(Bar_data!$A$3:$B$140,MATCH(C1760,Bar_data!$A$3:$A$140,FALSE),2)</f>
        <v>Trust102</v>
      </c>
      <c r="I1760" t="str">
        <f>INDEX(TrustCAHUB_map!$A$2:$D$139,MATCH($C1760,TrustCAHUB_map!$A$2:$A$139,FALSE),3)</f>
        <v>West Midlands</v>
      </c>
      <c r="J1760" t="str">
        <f>INDEX(TrustCAHUB_map!$A$2:$D$139,MATCH($C1760,TrustCAHUB_map!$A$2:$A$139,FALSE),4)</f>
        <v>West Midlands</v>
      </c>
    </row>
    <row r="1761" spans="1:10" x14ac:dyDescent="0.3">
      <c r="A1761" t="str">
        <f t="shared" si="27"/>
        <v>'RRK2016Curative18-49'</v>
      </c>
      <c r="B1761">
        <v>2016</v>
      </c>
      <c r="C1761" t="s">
        <v>259</v>
      </c>
      <c r="D1761" t="s">
        <v>7</v>
      </c>
      <c r="E1761" t="s">
        <v>153</v>
      </c>
      <c r="F1761">
        <v>383</v>
      </c>
      <c r="G1761">
        <v>6</v>
      </c>
      <c r="H1761" t="str">
        <f>INDEX(Bar_data!$A$3:$B$140,MATCH(C1761,Bar_data!$A$3:$A$140,FALSE),2)</f>
        <v>Trust102</v>
      </c>
      <c r="I1761" t="str">
        <f>INDEX(TrustCAHUB_map!$A$2:$D$139,MATCH($C1761,TrustCAHUB_map!$A$2:$A$139,FALSE),3)</f>
        <v>West Midlands</v>
      </c>
      <c r="J1761" t="str">
        <f>INDEX(TrustCAHUB_map!$A$2:$D$139,MATCH($C1761,TrustCAHUB_map!$A$2:$A$139,FALSE),4)</f>
        <v>West Midlands</v>
      </c>
    </row>
    <row r="1762" spans="1:10" x14ac:dyDescent="0.3">
      <c r="A1762" t="str">
        <f t="shared" si="27"/>
        <v>'RRK2016Curative50-69'</v>
      </c>
      <c r="B1762">
        <v>2016</v>
      </c>
      <c r="C1762" t="s">
        <v>259</v>
      </c>
      <c r="D1762" t="s">
        <v>7</v>
      </c>
      <c r="E1762" t="s">
        <v>627</v>
      </c>
      <c r="F1762">
        <v>688</v>
      </c>
      <c r="G1762">
        <v>15</v>
      </c>
      <c r="H1762" t="str">
        <f>INDEX(Bar_data!$A$3:$B$140,MATCH(C1762,Bar_data!$A$3:$A$140,FALSE),2)</f>
        <v>Trust102</v>
      </c>
      <c r="I1762" t="str">
        <f>INDEX(TrustCAHUB_map!$A$2:$D$139,MATCH($C1762,TrustCAHUB_map!$A$2:$A$139,FALSE),3)</f>
        <v>West Midlands</v>
      </c>
      <c r="J1762" t="str">
        <f>INDEX(TrustCAHUB_map!$A$2:$D$139,MATCH($C1762,TrustCAHUB_map!$A$2:$A$139,FALSE),4)</f>
        <v>West Midlands</v>
      </c>
    </row>
    <row r="1763" spans="1:10" x14ac:dyDescent="0.3">
      <c r="A1763" t="str">
        <f t="shared" si="27"/>
        <v>'RRK2016Not assigned50-69'</v>
      </c>
      <c r="B1763">
        <v>2016</v>
      </c>
      <c r="C1763" t="s">
        <v>259</v>
      </c>
      <c r="D1763" t="s">
        <v>477</v>
      </c>
      <c r="E1763" t="s">
        <v>627</v>
      </c>
      <c r="F1763">
        <v>16</v>
      </c>
      <c r="G1763">
        <v>0</v>
      </c>
      <c r="H1763" t="str">
        <f>INDEX(Bar_data!$A$3:$B$140,MATCH(C1763,Bar_data!$A$3:$A$140,FALSE),2)</f>
        <v>Trust102</v>
      </c>
      <c r="I1763" t="str">
        <f>INDEX(TrustCAHUB_map!$A$2:$D$139,MATCH($C1763,TrustCAHUB_map!$A$2:$A$139,FALSE),3)</f>
        <v>West Midlands</v>
      </c>
      <c r="J1763" t="str">
        <f>INDEX(TrustCAHUB_map!$A$2:$D$139,MATCH($C1763,TrustCAHUB_map!$A$2:$A$139,FALSE),4)</f>
        <v>West Midlands</v>
      </c>
    </row>
    <row r="1764" spans="1:10" x14ac:dyDescent="0.3">
      <c r="A1764" t="str">
        <f t="shared" si="27"/>
        <v>'RRK2016Palliative50-69'</v>
      </c>
      <c r="B1764">
        <v>2016</v>
      </c>
      <c r="C1764" t="s">
        <v>259</v>
      </c>
      <c r="D1764" t="s">
        <v>8</v>
      </c>
      <c r="E1764" t="s">
        <v>627</v>
      </c>
      <c r="F1764">
        <v>544</v>
      </c>
      <c r="G1764">
        <v>31</v>
      </c>
      <c r="H1764" t="str">
        <f>INDEX(Bar_data!$A$3:$B$140,MATCH(C1764,Bar_data!$A$3:$A$140,FALSE),2)</f>
        <v>Trust102</v>
      </c>
      <c r="I1764" t="str">
        <f>INDEX(TrustCAHUB_map!$A$2:$D$139,MATCH($C1764,TrustCAHUB_map!$A$2:$A$139,FALSE),3)</f>
        <v>West Midlands</v>
      </c>
      <c r="J1764" t="str">
        <f>INDEX(TrustCAHUB_map!$A$2:$D$139,MATCH($C1764,TrustCAHUB_map!$A$2:$A$139,FALSE),4)</f>
        <v>West Midlands</v>
      </c>
    </row>
    <row r="1765" spans="1:10" x14ac:dyDescent="0.3">
      <c r="A1765" t="str">
        <f t="shared" si="27"/>
        <v>'RRK2016Not assigned70+'</v>
      </c>
      <c r="B1765">
        <v>2016</v>
      </c>
      <c r="C1765" t="s">
        <v>259</v>
      </c>
      <c r="D1765" t="s">
        <v>477</v>
      </c>
      <c r="E1765" t="s">
        <v>628</v>
      </c>
      <c r="F1765">
        <v>8</v>
      </c>
      <c r="G1765">
        <v>0</v>
      </c>
      <c r="H1765" t="str">
        <f>INDEX(Bar_data!$A$3:$B$140,MATCH(C1765,Bar_data!$A$3:$A$140,FALSE),2)</f>
        <v>Trust102</v>
      </c>
      <c r="I1765" t="str">
        <f>INDEX(TrustCAHUB_map!$A$2:$D$139,MATCH($C1765,TrustCAHUB_map!$A$2:$A$139,FALSE),3)</f>
        <v>West Midlands</v>
      </c>
      <c r="J1765" t="str">
        <f>INDEX(TrustCAHUB_map!$A$2:$D$139,MATCH($C1765,TrustCAHUB_map!$A$2:$A$139,FALSE),4)</f>
        <v>West Midlands</v>
      </c>
    </row>
    <row r="1766" spans="1:10" x14ac:dyDescent="0.3">
      <c r="A1766" t="str">
        <f t="shared" si="27"/>
        <v>'RRK2016Palliative70+'</v>
      </c>
      <c r="B1766">
        <v>2016</v>
      </c>
      <c r="C1766" t="s">
        <v>259</v>
      </c>
      <c r="D1766" t="s">
        <v>8</v>
      </c>
      <c r="E1766" t="s">
        <v>628</v>
      </c>
      <c r="F1766">
        <v>458</v>
      </c>
      <c r="G1766">
        <v>33</v>
      </c>
      <c r="H1766" t="str">
        <f>INDEX(Bar_data!$A$3:$B$140,MATCH(C1766,Bar_data!$A$3:$A$140,FALSE),2)</f>
        <v>Trust102</v>
      </c>
      <c r="I1766" t="str">
        <f>INDEX(TrustCAHUB_map!$A$2:$D$139,MATCH($C1766,TrustCAHUB_map!$A$2:$A$139,FALSE),3)</f>
        <v>West Midlands</v>
      </c>
      <c r="J1766" t="str">
        <f>INDEX(TrustCAHUB_map!$A$2:$D$139,MATCH($C1766,TrustCAHUB_map!$A$2:$A$139,FALSE),4)</f>
        <v>West Midlands</v>
      </c>
    </row>
    <row r="1767" spans="1:10" x14ac:dyDescent="0.3">
      <c r="A1767" t="str">
        <f t="shared" si="27"/>
        <v>'RRK2016Curative70+'</v>
      </c>
      <c r="B1767">
        <v>2016</v>
      </c>
      <c r="C1767" t="s">
        <v>259</v>
      </c>
      <c r="D1767" t="s">
        <v>7</v>
      </c>
      <c r="E1767" t="s">
        <v>628</v>
      </c>
      <c r="F1767">
        <v>354</v>
      </c>
      <c r="G1767">
        <v>8</v>
      </c>
      <c r="H1767" t="str">
        <f>INDEX(Bar_data!$A$3:$B$140,MATCH(C1767,Bar_data!$A$3:$A$140,FALSE),2)</f>
        <v>Trust102</v>
      </c>
      <c r="I1767" t="str">
        <f>INDEX(TrustCAHUB_map!$A$2:$D$139,MATCH($C1767,TrustCAHUB_map!$A$2:$A$139,FALSE),3)</f>
        <v>West Midlands</v>
      </c>
      <c r="J1767" t="str">
        <f>INDEX(TrustCAHUB_map!$A$2:$D$139,MATCH($C1767,TrustCAHUB_map!$A$2:$A$139,FALSE),4)</f>
        <v>West Midlands</v>
      </c>
    </row>
    <row r="1768" spans="1:10" x14ac:dyDescent="0.3">
      <c r="A1768" t="str">
        <f t="shared" si="27"/>
        <v>'RRV2016Curative18-49'</v>
      </c>
      <c r="B1768">
        <v>2016</v>
      </c>
      <c r="C1768" t="s">
        <v>260</v>
      </c>
      <c r="D1768" t="s">
        <v>7</v>
      </c>
      <c r="E1768" t="s">
        <v>153</v>
      </c>
      <c r="F1768">
        <v>450</v>
      </c>
      <c r="G1768">
        <v>13</v>
      </c>
      <c r="H1768" t="str">
        <f>INDEX(Bar_data!$A$3:$B$140,MATCH(C1768,Bar_data!$A$3:$A$140,FALSE),2)</f>
        <v>Trust103</v>
      </c>
      <c r="I1768" t="str">
        <f>INDEX(TrustCAHUB_map!$A$2:$D$139,MATCH($C1768,TrustCAHUB_map!$A$2:$A$139,FALSE),3)</f>
        <v>North Central and North East London</v>
      </c>
      <c r="J1768" t="str">
        <f>INDEX(TrustCAHUB_map!$A$2:$D$139,MATCH($C1768,TrustCAHUB_map!$A$2:$A$139,FALSE),4)</f>
        <v>London</v>
      </c>
    </row>
    <row r="1769" spans="1:10" x14ac:dyDescent="0.3">
      <c r="A1769" t="str">
        <f t="shared" si="27"/>
        <v>'RRV2016Palliative18-49'</v>
      </c>
      <c r="B1769">
        <v>2016</v>
      </c>
      <c r="C1769" t="s">
        <v>260</v>
      </c>
      <c r="D1769" t="s">
        <v>8</v>
      </c>
      <c r="E1769" t="s">
        <v>153</v>
      </c>
      <c r="F1769">
        <v>122</v>
      </c>
      <c r="G1769">
        <v>10</v>
      </c>
      <c r="H1769" t="str">
        <f>INDEX(Bar_data!$A$3:$B$140,MATCH(C1769,Bar_data!$A$3:$A$140,FALSE),2)</f>
        <v>Trust103</v>
      </c>
      <c r="I1769" t="str">
        <f>INDEX(TrustCAHUB_map!$A$2:$D$139,MATCH($C1769,TrustCAHUB_map!$A$2:$A$139,FALSE),3)</f>
        <v>North Central and North East London</v>
      </c>
      <c r="J1769" t="str">
        <f>INDEX(TrustCAHUB_map!$A$2:$D$139,MATCH($C1769,TrustCAHUB_map!$A$2:$A$139,FALSE),4)</f>
        <v>London</v>
      </c>
    </row>
    <row r="1770" spans="1:10" x14ac:dyDescent="0.3">
      <c r="A1770" t="str">
        <f t="shared" si="27"/>
        <v>'RRV2016Palliative50-69'</v>
      </c>
      <c r="B1770">
        <v>2016</v>
      </c>
      <c r="C1770" t="s">
        <v>260</v>
      </c>
      <c r="D1770" t="s">
        <v>8</v>
      </c>
      <c r="E1770" t="s">
        <v>627</v>
      </c>
      <c r="F1770">
        <v>365</v>
      </c>
      <c r="G1770">
        <v>28</v>
      </c>
      <c r="H1770" t="str">
        <f>INDEX(Bar_data!$A$3:$B$140,MATCH(C1770,Bar_data!$A$3:$A$140,FALSE),2)</f>
        <v>Trust103</v>
      </c>
      <c r="I1770" t="str">
        <f>INDEX(TrustCAHUB_map!$A$2:$D$139,MATCH($C1770,TrustCAHUB_map!$A$2:$A$139,FALSE),3)</f>
        <v>North Central and North East London</v>
      </c>
      <c r="J1770" t="str">
        <f>INDEX(TrustCAHUB_map!$A$2:$D$139,MATCH($C1770,TrustCAHUB_map!$A$2:$A$139,FALSE),4)</f>
        <v>London</v>
      </c>
    </row>
    <row r="1771" spans="1:10" x14ac:dyDescent="0.3">
      <c r="A1771" t="str">
        <f t="shared" si="27"/>
        <v>'RRV2016Curative50-69'</v>
      </c>
      <c r="B1771">
        <v>2016</v>
      </c>
      <c r="C1771" t="s">
        <v>260</v>
      </c>
      <c r="D1771" t="s">
        <v>7</v>
      </c>
      <c r="E1771" t="s">
        <v>627</v>
      </c>
      <c r="F1771">
        <v>655</v>
      </c>
      <c r="G1771">
        <v>31</v>
      </c>
      <c r="H1771" t="str">
        <f>INDEX(Bar_data!$A$3:$B$140,MATCH(C1771,Bar_data!$A$3:$A$140,FALSE),2)</f>
        <v>Trust103</v>
      </c>
      <c r="I1771" t="str">
        <f>INDEX(TrustCAHUB_map!$A$2:$D$139,MATCH($C1771,TrustCAHUB_map!$A$2:$A$139,FALSE),3)</f>
        <v>North Central and North East London</v>
      </c>
      <c r="J1771" t="str">
        <f>INDEX(TrustCAHUB_map!$A$2:$D$139,MATCH($C1771,TrustCAHUB_map!$A$2:$A$139,FALSE),4)</f>
        <v>London</v>
      </c>
    </row>
    <row r="1772" spans="1:10" x14ac:dyDescent="0.3">
      <c r="A1772" t="str">
        <f t="shared" si="27"/>
        <v>'RRV2016Not assigned70+'</v>
      </c>
      <c r="B1772">
        <v>2016</v>
      </c>
      <c r="C1772" t="s">
        <v>260</v>
      </c>
      <c r="D1772" t="s">
        <v>477</v>
      </c>
      <c r="E1772" t="s">
        <v>628</v>
      </c>
      <c r="F1772">
        <v>1</v>
      </c>
      <c r="G1772">
        <v>0</v>
      </c>
      <c r="H1772" t="str">
        <f>INDEX(Bar_data!$A$3:$B$140,MATCH(C1772,Bar_data!$A$3:$A$140,FALSE),2)</f>
        <v>Trust103</v>
      </c>
      <c r="I1772" t="str">
        <f>INDEX(TrustCAHUB_map!$A$2:$D$139,MATCH($C1772,TrustCAHUB_map!$A$2:$A$139,FALSE),3)</f>
        <v>North Central and North East London</v>
      </c>
      <c r="J1772" t="str">
        <f>INDEX(TrustCAHUB_map!$A$2:$D$139,MATCH($C1772,TrustCAHUB_map!$A$2:$A$139,FALSE),4)</f>
        <v>London</v>
      </c>
    </row>
    <row r="1773" spans="1:10" x14ac:dyDescent="0.3">
      <c r="A1773" t="str">
        <f t="shared" si="27"/>
        <v>'RRV2016Curative70+'</v>
      </c>
      <c r="B1773">
        <v>2016</v>
      </c>
      <c r="C1773" t="s">
        <v>260</v>
      </c>
      <c r="D1773" t="s">
        <v>7</v>
      </c>
      <c r="E1773" t="s">
        <v>628</v>
      </c>
      <c r="F1773">
        <v>270</v>
      </c>
      <c r="G1773">
        <v>14</v>
      </c>
      <c r="H1773" t="str">
        <f>INDEX(Bar_data!$A$3:$B$140,MATCH(C1773,Bar_data!$A$3:$A$140,FALSE),2)</f>
        <v>Trust103</v>
      </c>
      <c r="I1773" t="str">
        <f>INDEX(TrustCAHUB_map!$A$2:$D$139,MATCH($C1773,TrustCAHUB_map!$A$2:$A$139,FALSE),3)</f>
        <v>North Central and North East London</v>
      </c>
      <c r="J1773" t="str">
        <f>INDEX(TrustCAHUB_map!$A$2:$D$139,MATCH($C1773,TrustCAHUB_map!$A$2:$A$139,FALSE),4)</f>
        <v>London</v>
      </c>
    </row>
    <row r="1774" spans="1:10" x14ac:dyDescent="0.3">
      <c r="A1774" t="str">
        <f t="shared" si="27"/>
        <v>'RRV2016Palliative70+'</v>
      </c>
      <c r="B1774">
        <v>2016</v>
      </c>
      <c r="C1774" t="s">
        <v>260</v>
      </c>
      <c r="D1774" t="s">
        <v>8</v>
      </c>
      <c r="E1774" t="s">
        <v>628</v>
      </c>
      <c r="F1774">
        <v>242</v>
      </c>
      <c r="G1774">
        <v>22</v>
      </c>
      <c r="H1774" t="str">
        <f>INDEX(Bar_data!$A$3:$B$140,MATCH(C1774,Bar_data!$A$3:$A$140,FALSE),2)</f>
        <v>Trust103</v>
      </c>
      <c r="I1774" t="str">
        <f>INDEX(TrustCAHUB_map!$A$2:$D$139,MATCH($C1774,TrustCAHUB_map!$A$2:$A$139,FALSE),3)</f>
        <v>North Central and North East London</v>
      </c>
      <c r="J1774" t="str">
        <f>INDEX(TrustCAHUB_map!$A$2:$D$139,MATCH($C1774,TrustCAHUB_map!$A$2:$A$139,FALSE),4)</f>
        <v>London</v>
      </c>
    </row>
    <row r="1775" spans="1:10" x14ac:dyDescent="0.3">
      <c r="A1775" t="str">
        <f t="shared" si="27"/>
        <v>'RTD2016Curative18-49'</v>
      </c>
      <c r="B1775">
        <v>2016</v>
      </c>
      <c r="C1775" t="s">
        <v>261</v>
      </c>
      <c r="D1775" t="s">
        <v>7</v>
      </c>
      <c r="E1775" t="s">
        <v>153</v>
      </c>
      <c r="F1775">
        <v>211</v>
      </c>
      <c r="G1775">
        <v>3</v>
      </c>
      <c r="H1775" t="str">
        <f>INDEX(Bar_data!$A$3:$B$140,MATCH(C1775,Bar_data!$A$3:$A$140,FALSE),2)</f>
        <v>Trust104</v>
      </c>
      <c r="I1775" t="str">
        <f>INDEX(TrustCAHUB_map!$A$2:$D$139,MATCH($C1775,TrustCAHUB_map!$A$2:$A$139,FALSE),3)</f>
        <v>North East and Cumbria</v>
      </c>
      <c r="J1775" t="str">
        <f>INDEX(TrustCAHUB_map!$A$2:$D$139,MATCH($C1775,TrustCAHUB_map!$A$2:$A$139,FALSE),4)</f>
        <v>North East</v>
      </c>
    </row>
    <row r="1776" spans="1:10" x14ac:dyDescent="0.3">
      <c r="A1776" t="str">
        <f t="shared" si="27"/>
        <v>'RTD2016Palliative18-49'</v>
      </c>
      <c r="B1776">
        <v>2016</v>
      </c>
      <c r="C1776" t="s">
        <v>261</v>
      </c>
      <c r="D1776" t="s">
        <v>8</v>
      </c>
      <c r="E1776" t="s">
        <v>153</v>
      </c>
      <c r="F1776">
        <v>72</v>
      </c>
      <c r="G1776">
        <v>8</v>
      </c>
      <c r="H1776" t="str">
        <f>INDEX(Bar_data!$A$3:$B$140,MATCH(C1776,Bar_data!$A$3:$A$140,FALSE),2)</f>
        <v>Trust104</v>
      </c>
      <c r="I1776" t="str">
        <f>INDEX(TrustCAHUB_map!$A$2:$D$139,MATCH($C1776,TrustCAHUB_map!$A$2:$A$139,FALSE),3)</f>
        <v>North East and Cumbria</v>
      </c>
      <c r="J1776" t="str">
        <f>INDEX(TrustCAHUB_map!$A$2:$D$139,MATCH($C1776,TrustCAHUB_map!$A$2:$A$139,FALSE),4)</f>
        <v>North East</v>
      </c>
    </row>
    <row r="1777" spans="1:10" x14ac:dyDescent="0.3">
      <c r="A1777" t="str">
        <f t="shared" si="27"/>
        <v>'RTD2016Curative50-69'</v>
      </c>
      <c r="B1777">
        <v>2016</v>
      </c>
      <c r="C1777" t="s">
        <v>261</v>
      </c>
      <c r="D1777" t="s">
        <v>7</v>
      </c>
      <c r="E1777" t="s">
        <v>627</v>
      </c>
      <c r="F1777">
        <v>522</v>
      </c>
      <c r="G1777">
        <v>6</v>
      </c>
      <c r="H1777" t="str">
        <f>INDEX(Bar_data!$A$3:$B$140,MATCH(C1777,Bar_data!$A$3:$A$140,FALSE),2)</f>
        <v>Trust104</v>
      </c>
      <c r="I1777" t="str">
        <f>INDEX(TrustCAHUB_map!$A$2:$D$139,MATCH($C1777,TrustCAHUB_map!$A$2:$A$139,FALSE),3)</f>
        <v>North East and Cumbria</v>
      </c>
      <c r="J1777" t="str">
        <f>INDEX(TrustCAHUB_map!$A$2:$D$139,MATCH($C1777,TrustCAHUB_map!$A$2:$A$139,FALSE),4)</f>
        <v>North East</v>
      </c>
    </row>
    <row r="1778" spans="1:10" x14ac:dyDescent="0.3">
      <c r="A1778" t="str">
        <f t="shared" si="27"/>
        <v>'RTD2016Palliative50-69'</v>
      </c>
      <c r="B1778">
        <v>2016</v>
      </c>
      <c r="C1778" t="s">
        <v>261</v>
      </c>
      <c r="D1778" t="s">
        <v>8</v>
      </c>
      <c r="E1778" t="s">
        <v>627</v>
      </c>
      <c r="F1778">
        <v>387</v>
      </c>
      <c r="G1778">
        <v>27</v>
      </c>
      <c r="H1778" t="str">
        <f>INDEX(Bar_data!$A$3:$B$140,MATCH(C1778,Bar_data!$A$3:$A$140,FALSE),2)</f>
        <v>Trust104</v>
      </c>
      <c r="I1778" t="str">
        <f>INDEX(TrustCAHUB_map!$A$2:$D$139,MATCH($C1778,TrustCAHUB_map!$A$2:$A$139,FALSE),3)</f>
        <v>North East and Cumbria</v>
      </c>
      <c r="J1778" t="str">
        <f>INDEX(TrustCAHUB_map!$A$2:$D$139,MATCH($C1778,TrustCAHUB_map!$A$2:$A$139,FALSE),4)</f>
        <v>North East</v>
      </c>
    </row>
    <row r="1779" spans="1:10" x14ac:dyDescent="0.3">
      <c r="A1779" t="str">
        <f t="shared" si="27"/>
        <v>'RTD2016Palliative70+'</v>
      </c>
      <c r="B1779">
        <v>2016</v>
      </c>
      <c r="C1779" t="s">
        <v>261</v>
      </c>
      <c r="D1779" t="s">
        <v>8</v>
      </c>
      <c r="E1779" t="s">
        <v>628</v>
      </c>
      <c r="F1779">
        <v>290</v>
      </c>
      <c r="G1779">
        <v>14</v>
      </c>
      <c r="H1779" t="str">
        <f>INDEX(Bar_data!$A$3:$B$140,MATCH(C1779,Bar_data!$A$3:$A$140,FALSE),2)</f>
        <v>Trust104</v>
      </c>
      <c r="I1779" t="str">
        <f>INDEX(TrustCAHUB_map!$A$2:$D$139,MATCH($C1779,TrustCAHUB_map!$A$2:$A$139,FALSE),3)</f>
        <v>North East and Cumbria</v>
      </c>
      <c r="J1779" t="str">
        <f>INDEX(TrustCAHUB_map!$A$2:$D$139,MATCH($C1779,TrustCAHUB_map!$A$2:$A$139,FALSE),4)</f>
        <v>North East</v>
      </c>
    </row>
    <row r="1780" spans="1:10" x14ac:dyDescent="0.3">
      <c r="A1780" t="str">
        <f t="shared" si="27"/>
        <v>'RTD2016Curative70+'</v>
      </c>
      <c r="B1780">
        <v>2016</v>
      </c>
      <c r="C1780" t="s">
        <v>261</v>
      </c>
      <c r="D1780" t="s">
        <v>7</v>
      </c>
      <c r="E1780" t="s">
        <v>628</v>
      </c>
      <c r="F1780">
        <v>200</v>
      </c>
      <c r="G1780">
        <v>2</v>
      </c>
      <c r="H1780" t="str">
        <f>INDEX(Bar_data!$A$3:$B$140,MATCH(C1780,Bar_data!$A$3:$A$140,FALSE),2)</f>
        <v>Trust104</v>
      </c>
      <c r="I1780" t="str">
        <f>INDEX(TrustCAHUB_map!$A$2:$D$139,MATCH($C1780,TrustCAHUB_map!$A$2:$A$139,FALSE),3)</f>
        <v>North East and Cumbria</v>
      </c>
      <c r="J1780" t="str">
        <f>INDEX(TrustCAHUB_map!$A$2:$D$139,MATCH($C1780,TrustCAHUB_map!$A$2:$A$139,FALSE),4)</f>
        <v>North East</v>
      </c>
    </row>
    <row r="1781" spans="1:10" x14ac:dyDescent="0.3">
      <c r="A1781" t="str">
        <f t="shared" si="27"/>
        <v>'RTE2016Not assigned18-49'</v>
      </c>
      <c r="B1781">
        <v>2016</v>
      </c>
      <c r="C1781" t="s">
        <v>262</v>
      </c>
      <c r="D1781" t="s">
        <v>477</v>
      </c>
      <c r="E1781" t="s">
        <v>153</v>
      </c>
      <c r="F1781">
        <v>95</v>
      </c>
      <c r="G1781">
        <v>2</v>
      </c>
      <c r="H1781" t="str">
        <f>INDEX(Bar_data!$A$3:$B$140,MATCH(C1781,Bar_data!$A$3:$A$140,FALSE),2)</f>
        <v>Trust105</v>
      </c>
      <c r="I1781" t="str">
        <f>INDEX(TrustCAHUB_map!$A$2:$D$139,MATCH($C1781,TrustCAHUB_map!$A$2:$A$139,FALSE),3)</f>
        <v>Somerset, Wiltshire, Avon and Gloucester</v>
      </c>
      <c r="J1781" t="str">
        <f>INDEX(TrustCAHUB_map!$A$2:$D$139,MATCH($C1781,TrustCAHUB_map!$A$2:$A$139,FALSE),4)</f>
        <v>South West</v>
      </c>
    </row>
    <row r="1782" spans="1:10" x14ac:dyDescent="0.3">
      <c r="A1782" t="str">
        <f t="shared" si="27"/>
        <v>'RTE2016Curative18-49'</v>
      </c>
      <c r="B1782">
        <v>2016</v>
      </c>
      <c r="C1782" t="s">
        <v>262</v>
      </c>
      <c r="D1782" t="s">
        <v>7</v>
      </c>
      <c r="E1782" t="s">
        <v>153</v>
      </c>
      <c r="F1782">
        <v>112</v>
      </c>
      <c r="G1782">
        <v>0</v>
      </c>
      <c r="H1782" t="str">
        <f>INDEX(Bar_data!$A$3:$B$140,MATCH(C1782,Bar_data!$A$3:$A$140,FALSE),2)</f>
        <v>Trust105</v>
      </c>
      <c r="I1782" t="str">
        <f>INDEX(TrustCAHUB_map!$A$2:$D$139,MATCH($C1782,TrustCAHUB_map!$A$2:$A$139,FALSE),3)</f>
        <v>Somerset, Wiltshire, Avon and Gloucester</v>
      </c>
      <c r="J1782" t="str">
        <f>INDEX(TrustCAHUB_map!$A$2:$D$139,MATCH($C1782,TrustCAHUB_map!$A$2:$A$139,FALSE),4)</f>
        <v>South West</v>
      </c>
    </row>
    <row r="1783" spans="1:10" x14ac:dyDescent="0.3">
      <c r="A1783" t="str">
        <f t="shared" si="27"/>
        <v>'RTE2016Palliative18-49'</v>
      </c>
      <c r="B1783">
        <v>2016</v>
      </c>
      <c r="C1783" t="s">
        <v>262</v>
      </c>
      <c r="D1783" t="s">
        <v>8</v>
      </c>
      <c r="E1783" t="s">
        <v>153</v>
      </c>
      <c r="F1783">
        <v>56</v>
      </c>
      <c r="G1783">
        <v>6</v>
      </c>
      <c r="H1783" t="str">
        <f>INDEX(Bar_data!$A$3:$B$140,MATCH(C1783,Bar_data!$A$3:$A$140,FALSE),2)</f>
        <v>Trust105</v>
      </c>
      <c r="I1783" t="str">
        <f>INDEX(TrustCAHUB_map!$A$2:$D$139,MATCH($C1783,TrustCAHUB_map!$A$2:$A$139,FALSE),3)</f>
        <v>Somerset, Wiltshire, Avon and Gloucester</v>
      </c>
      <c r="J1783" t="str">
        <f>INDEX(TrustCAHUB_map!$A$2:$D$139,MATCH($C1783,TrustCAHUB_map!$A$2:$A$139,FALSE),4)</f>
        <v>South West</v>
      </c>
    </row>
    <row r="1784" spans="1:10" x14ac:dyDescent="0.3">
      <c r="A1784" t="str">
        <f t="shared" si="27"/>
        <v>'RTE2016Palliative50-69'</v>
      </c>
      <c r="B1784">
        <v>2016</v>
      </c>
      <c r="C1784" t="s">
        <v>262</v>
      </c>
      <c r="D1784" t="s">
        <v>8</v>
      </c>
      <c r="E1784" t="s">
        <v>627</v>
      </c>
      <c r="F1784">
        <v>302</v>
      </c>
      <c r="G1784">
        <v>15</v>
      </c>
      <c r="H1784" t="str">
        <f>INDEX(Bar_data!$A$3:$B$140,MATCH(C1784,Bar_data!$A$3:$A$140,FALSE),2)</f>
        <v>Trust105</v>
      </c>
      <c r="I1784" t="str">
        <f>INDEX(TrustCAHUB_map!$A$2:$D$139,MATCH($C1784,TrustCAHUB_map!$A$2:$A$139,FALSE),3)</f>
        <v>Somerset, Wiltshire, Avon and Gloucester</v>
      </c>
      <c r="J1784" t="str">
        <f>INDEX(TrustCAHUB_map!$A$2:$D$139,MATCH($C1784,TrustCAHUB_map!$A$2:$A$139,FALSE),4)</f>
        <v>South West</v>
      </c>
    </row>
    <row r="1785" spans="1:10" x14ac:dyDescent="0.3">
      <c r="A1785" t="str">
        <f t="shared" si="27"/>
        <v>'RTE2016Curative50-69'</v>
      </c>
      <c r="B1785">
        <v>2016</v>
      </c>
      <c r="C1785" t="s">
        <v>262</v>
      </c>
      <c r="D1785" t="s">
        <v>7</v>
      </c>
      <c r="E1785" t="s">
        <v>627</v>
      </c>
      <c r="F1785">
        <v>334</v>
      </c>
      <c r="G1785">
        <v>3</v>
      </c>
      <c r="H1785" t="str">
        <f>INDEX(Bar_data!$A$3:$B$140,MATCH(C1785,Bar_data!$A$3:$A$140,FALSE),2)</f>
        <v>Trust105</v>
      </c>
      <c r="I1785" t="str">
        <f>INDEX(TrustCAHUB_map!$A$2:$D$139,MATCH($C1785,TrustCAHUB_map!$A$2:$A$139,FALSE),3)</f>
        <v>Somerset, Wiltshire, Avon and Gloucester</v>
      </c>
      <c r="J1785" t="str">
        <f>INDEX(TrustCAHUB_map!$A$2:$D$139,MATCH($C1785,TrustCAHUB_map!$A$2:$A$139,FALSE),4)</f>
        <v>South West</v>
      </c>
    </row>
    <row r="1786" spans="1:10" x14ac:dyDescent="0.3">
      <c r="A1786" t="str">
        <f t="shared" si="27"/>
        <v>'RTE2016Not assigned50-69'</v>
      </c>
      <c r="B1786">
        <v>2016</v>
      </c>
      <c r="C1786" t="s">
        <v>262</v>
      </c>
      <c r="D1786" t="s">
        <v>477</v>
      </c>
      <c r="E1786" t="s">
        <v>627</v>
      </c>
      <c r="F1786">
        <v>346</v>
      </c>
      <c r="G1786">
        <v>24</v>
      </c>
      <c r="H1786" t="str">
        <f>INDEX(Bar_data!$A$3:$B$140,MATCH(C1786,Bar_data!$A$3:$A$140,FALSE),2)</f>
        <v>Trust105</v>
      </c>
      <c r="I1786" t="str">
        <f>INDEX(TrustCAHUB_map!$A$2:$D$139,MATCH($C1786,TrustCAHUB_map!$A$2:$A$139,FALSE),3)</f>
        <v>Somerset, Wiltshire, Avon and Gloucester</v>
      </c>
      <c r="J1786" t="str">
        <f>INDEX(TrustCAHUB_map!$A$2:$D$139,MATCH($C1786,TrustCAHUB_map!$A$2:$A$139,FALSE),4)</f>
        <v>South West</v>
      </c>
    </row>
    <row r="1787" spans="1:10" x14ac:dyDescent="0.3">
      <c r="A1787" t="str">
        <f t="shared" si="27"/>
        <v>'RTE2016Not assigned70+'</v>
      </c>
      <c r="B1787">
        <v>2016</v>
      </c>
      <c r="C1787" t="s">
        <v>262</v>
      </c>
      <c r="D1787" t="s">
        <v>477</v>
      </c>
      <c r="E1787" t="s">
        <v>628</v>
      </c>
      <c r="F1787">
        <v>245</v>
      </c>
      <c r="G1787">
        <v>23</v>
      </c>
      <c r="H1787" t="str">
        <f>INDEX(Bar_data!$A$3:$B$140,MATCH(C1787,Bar_data!$A$3:$A$140,FALSE),2)</f>
        <v>Trust105</v>
      </c>
      <c r="I1787" t="str">
        <f>INDEX(TrustCAHUB_map!$A$2:$D$139,MATCH($C1787,TrustCAHUB_map!$A$2:$A$139,FALSE),3)</f>
        <v>Somerset, Wiltshire, Avon and Gloucester</v>
      </c>
      <c r="J1787" t="str">
        <f>INDEX(TrustCAHUB_map!$A$2:$D$139,MATCH($C1787,TrustCAHUB_map!$A$2:$A$139,FALSE),4)</f>
        <v>South West</v>
      </c>
    </row>
    <row r="1788" spans="1:10" x14ac:dyDescent="0.3">
      <c r="A1788" t="str">
        <f t="shared" si="27"/>
        <v>'RTE2016Curative70+'</v>
      </c>
      <c r="B1788">
        <v>2016</v>
      </c>
      <c r="C1788" t="s">
        <v>262</v>
      </c>
      <c r="D1788" t="s">
        <v>7</v>
      </c>
      <c r="E1788" t="s">
        <v>628</v>
      </c>
      <c r="F1788">
        <v>141</v>
      </c>
      <c r="G1788">
        <v>0</v>
      </c>
      <c r="H1788" t="str">
        <f>INDEX(Bar_data!$A$3:$B$140,MATCH(C1788,Bar_data!$A$3:$A$140,FALSE),2)</f>
        <v>Trust105</v>
      </c>
      <c r="I1788" t="str">
        <f>INDEX(TrustCAHUB_map!$A$2:$D$139,MATCH($C1788,TrustCAHUB_map!$A$2:$A$139,FALSE),3)</f>
        <v>Somerset, Wiltshire, Avon and Gloucester</v>
      </c>
      <c r="J1788" t="str">
        <f>INDEX(TrustCAHUB_map!$A$2:$D$139,MATCH($C1788,TrustCAHUB_map!$A$2:$A$139,FALSE),4)</f>
        <v>South West</v>
      </c>
    </row>
    <row r="1789" spans="1:10" x14ac:dyDescent="0.3">
      <c r="A1789" t="str">
        <f t="shared" si="27"/>
        <v>'RTE2016Palliative70+'</v>
      </c>
      <c r="B1789">
        <v>2016</v>
      </c>
      <c r="C1789" t="s">
        <v>262</v>
      </c>
      <c r="D1789" t="s">
        <v>8</v>
      </c>
      <c r="E1789" t="s">
        <v>628</v>
      </c>
      <c r="F1789">
        <v>249</v>
      </c>
      <c r="G1789">
        <v>4</v>
      </c>
      <c r="H1789" t="str">
        <f>INDEX(Bar_data!$A$3:$B$140,MATCH(C1789,Bar_data!$A$3:$A$140,FALSE),2)</f>
        <v>Trust105</v>
      </c>
      <c r="I1789" t="str">
        <f>INDEX(TrustCAHUB_map!$A$2:$D$139,MATCH($C1789,TrustCAHUB_map!$A$2:$A$139,FALSE),3)</f>
        <v>Somerset, Wiltshire, Avon and Gloucester</v>
      </c>
      <c r="J1789" t="str">
        <f>INDEX(TrustCAHUB_map!$A$2:$D$139,MATCH($C1789,TrustCAHUB_map!$A$2:$A$139,FALSE),4)</f>
        <v>South West</v>
      </c>
    </row>
    <row r="1790" spans="1:10" x14ac:dyDescent="0.3">
      <c r="A1790" t="str">
        <f t="shared" si="27"/>
        <v>'RTF2016Palliative18-49'</v>
      </c>
      <c r="B1790">
        <v>2016</v>
      </c>
      <c r="C1790" t="s">
        <v>263</v>
      </c>
      <c r="D1790" t="s">
        <v>8</v>
      </c>
      <c r="E1790" t="s">
        <v>153</v>
      </c>
      <c r="F1790">
        <v>18</v>
      </c>
      <c r="G1790">
        <v>0</v>
      </c>
      <c r="H1790" t="str">
        <f>INDEX(Bar_data!$A$3:$B$140,MATCH(C1790,Bar_data!$A$3:$A$140,FALSE),2)</f>
        <v>Trust106</v>
      </c>
      <c r="I1790" t="str">
        <f>INDEX(TrustCAHUB_map!$A$2:$D$139,MATCH($C1790,TrustCAHUB_map!$A$2:$A$139,FALSE),3)</f>
        <v>North East and Cumbria</v>
      </c>
      <c r="J1790" t="str">
        <f>INDEX(TrustCAHUB_map!$A$2:$D$139,MATCH($C1790,TrustCAHUB_map!$A$2:$A$139,FALSE),4)</f>
        <v>North East</v>
      </c>
    </row>
    <row r="1791" spans="1:10" x14ac:dyDescent="0.3">
      <c r="A1791" t="str">
        <f t="shared" si="27"/>
        <v>'RTF2016Curative18-49'</v>
      </c>
      <c r="B1791">
        <v>2016</v>
      </c>
      <c r="C1791" t="s">
        <v>263</v>
      </c>
      <c r="D1791" t="s">
        <v>7</v>
      </c>
      <c r="E1791" t="s">
        <v>153</v>
      </c>
      <c r="F1791">
        <v>83</v>
      </c>
      <c r="G1791">
        <v>0</v>
      </c>
      <c r="H1791" t="str">
        <f>INDEX(Bar_data!$A$3:$B$140,MATCH(C1791,Bar_data!$A$3:$A$140,FALSE),2)</f>
        <v>Trust106</v>
      </c>
      <c r="I1791" t="str">
        <f>INDEX(TrustCAHUB_map!$A$2:$D$139,MATCH($C1791,TrustCAHUB_map!$A$2:$A$139,FALSE),3)</f>
        <v>North East and Cumbria</v>
      </c>
      <c r="J1791" t="str">
        <f>INDEX(TrustCAHUB_map!$A$2:$D$139,MATCH($C1791,TrustCAHUB_map!$A$2:$A$139,FALSE),4)</f>
        <v>North East</v>
      </c>
    </row>
    <row r="1792" spans="1:10" x14ac:dyDescent="0.3">
      <c r="A1792" t="str">
        <f t="shared" si="27"/>
        <v>'RTF2016Not assigned18-49'</v>
      </c>
      <c r="B1792">
        <v>2016</v>
      </c>
      <c r="C1792" t="s">
        <v>263</v>
      </c>
      <c r="D1792" t="s">
        <v>477</v>
      </c>
      <c r="E1792" t="s">
        <v>153</v>
      </c>
      <c r="F1792">
        <v>9</v>
      </c>
      <c r="G1792">
        <v>1</v>
      </c>
      <c r="H1792" t="str">
        <f>INDEX(Bar_data!$A$3:$B$140,MATCH(C1792,Bar_data!$A$3:$A$140,FALSE),2)</f>
        <v>Trust106</v>
      </c>
      <c r="I1792" t="str">
        <f>INDEX(TrustCAHUB_map!$A$2:$D$139,MATCH($C1792,TrustCAHUB_map!$A$2:$A$139,FALSE),3)</f>
        <v>North East and Cumbria</v>
      </c>
      <c r="J1792" t="str">
        <f>INDEX(TrustCAHUB_map!$A$2:$D$139,MATCH($C1792,TrustCAHUB_map!$A$2:$A$139,FALSE),4)</f>
        <v>North East</v>
      </c>
    </row>
    <row r="1793" spans="1:10" x14ac:dyDescent="0.3">
      <c r="A1793" t="str">
        <f t="shared" si="27"/>
        <v>'RTF2016Palliative50-69'</v>
      </c>
      <c r="B1793">
        <v>2016</v>
      </c>
      <c r="C1793" t="s">
        <v>263</v>
      </c>
      <c r="D1793" t="s">
        <v>8</v>
      </c>
      <c r="E1793" t="s">
        <v>627</v>
      </c>
      <c r="F1793">
        <v>195</v>
      </c>
      <c r="G1793">
        <v>13</v>
      </c>
      <c r="H1793" t="str">
        <f>INDEX(Bar_data!$A$3:$B$140,MATCH(C1793,Bar_data!$A$3:$A$140,FALSE),2)</f>
        <v>Trust106</v>
      </c>
      <c r="I1793" t="str">
        <f>INDEX(TrustCAHUB_map!$A$2:$D$139,MATCH($C1793,TrustCAHUB_map!$A$2:$A$139,FALSE),3)</f>
        <v>North East and Cumbria</v>
      </c>
      <c r="J1793" t="str">
        <f>INDEX(TrustCAHUB_map!$A$2:$D$139,MATCH($C1793,TrustCAHUB_map!$A$2:$A$139,FALSE),4)</f>
        <v>North East</v>
      </c>
    </row>
    <row r="1794" spans="1:10" x14ac:dyDescent="0.3">
      <c r="A1794" t="str">
        <f t="shared" si="27"/>
        <v>'RTF2016Not assigned50-69'</v>
      </c>
      <c r="B1794">
        <v>2016</v>
      </c>
      <c r="C1794" t="s">
        <v>263</v>
      </c>
      <c r="D1794" t="s">
        <v>477</v>
      </c>
      <c r="E1794" t="s">
        <v>627</v>
      </c>
      <c r="F1794">
        <v>37</v>
      </c>
      <c r="G1794">
        <v>2</v>
      </c>
      <c r="H1794" t="str">
        <f>INDEX(Bar_data!$A$3:$B$140,MATCH(C1794,Bar_data!$A$3:$A$140,FALSE),2)</f>
        <v>Trust106</v>
      </c>
      <c r="I1794" t="str">
        <f>INDEX(TrustCAHUB_map!$A$2:$D$139,MATCH($C1794,TrustCAHUB_map!$A$2:$A$139,FALSE),3)</f>
        <v>North East and Cumbria</v>
      </c>
      <c r="J1794" t="str">
        <f>INDEX(TrustCAHUB_map!$A$2:$D$139,MATCH($C1794,TrustCAHUB_map!$A$2:$A$139,FALSE),4)</f>
        <v>North East</v>
      </c>
    </row>
    <row r="1795" spans="1:10" x14ac:dyDescent="0.3">
      <c r="A1795" t="str">
        <f t="shared" ref="A1795:A1858" si="28">"'"&amp;C1795&amp;B1795&amp;D1795&amp;E1795&amp;"'"</f>
        <v>'RTF2016Curative50-69'</v>
      </c>
      <c r="B1795">
        <v>2016</v>
      </c>
      <c r="C1795" t="s">
        <v>263</v>
      </c>
      <c r="D1795" t="s">
        <v>7</v>
      </c>
      <c r="E1795" t="s">
        <v>627</v>
      </c>
      <c r="F1795">
        <v>233</v>
      </c>
      <c r="G1795">
        <v>3</v>
      </c>
      <c r="H1795" t="str">
        <f>INDEX(Bar_data!$A$3:$B$140,MATCH(C1795,Bar_data!$A$3:$A$140,FALSE),2)</f>
        <v>Trust106</v>
      </c>
      <c r="I1795" t="str">
        <f>INDEX(TrustCAHUB_map!$A$2:$D$139,MATCH($C1795,TrustCAHUB_map!$A$2:$A$139,FALSE),3)</f>
        <v>North East and Cumbria</v>
      </c>
      <c r="J1795" t="str">
        <f>INDEX(TrustCAHUB_map!$A$2:$D$139,MATCH($C1795,TrustCAHUB_map!$A$2:$A$139,FALSE),4)</f>
        <v>North East</v>
      </c>
    </row>
    <row r="1796" spans="1:10" x14ac:dyDescent="0.3">
      <c r="A1796" t="str">
        <f t="shared" si="28"/>
        <v>'RTF2016Palliative70+'</v>
      </c>
      <c r="B1796">
        <v>2016</v>
      </c>
      <c r="C1796" t="s">
        <v>263</v>
      </c>
      <c r="D1796" t="s">
        <v>8</v>
      </c>
      <c r="E1796" t="s">
        <v>628</v>
      </c>
      <c r="F1796">
        <v>191</v>
      </c>
      <c r="G1796">
        <v>15</v>
      </c>
      <c r="H1796" t="str">
        <f>INDEX(Bar_data!$A$3:$B$140,MATCH(C1796,Bar_data!$A$3:$A$140,FALSE),2)</f>
        <v>Trust106</v>
      </c>
      <c r="I1796" t="str">
        <f>INDEX(TrustCAHUB_map!$A$2:$D$139,MATCH($C1796,TrustCAHUB_map!$A$2:$A$139,FALSE),3)</f>
        <v>North East and Cumbria</v>
      </c>
      <c r="J1796" t="str">
        <f>INDEX(TrustCAHUB_map!$A$2:$D$139,MATCH($C1796,TrustCAHUB_map!$A$2:$A$139,FALSE),4)</f>
        <v>North East</v>
      </c>
    </row>
    <row r="1797" spans="1:10" x14ac:dyDescent="0.3">
      <c r="A1797" t="str">
        <f t="shared" si="28"/>
        <v>'RTF2016Not assigned70+'</v>
      </c>
      <c r="B1797">
        <v>2016</v>
      </c>
      <c r="C1797" t="s">
        <v>263</v>
      </c>
      <c r="D1797" t="s">
        <v>477</v>
      </c>
      <c r="E1797" t="s">
        <v>628</v>
      </c>
      <c r="F1797">
        <v>38</v>
      </c>
      <c r="G1797">
        <v>0</v>
      </c>
      <c r="H1797" t="str">
        <f>INDEX(Bar_data!$A$3:$B$140,MATCH(C1797,Bar_data!$A$3:$A$140,FALSE),2)</f>
        <v>Trust106</v>
      </c>
      <c r="I1797" t="str">
        <f>INDEX(TrustCAHUB_map!$A$2:$D$139,MATCH($C1797,TrustCAHUB_map!$A$2:$A$139,FALSE),3)</f>
        <v>North East and Cumbria</v>
      </c>
      <c r="J1797" t="str">
        <f>INDEX(TrustCAHUB_map!$A$2:$D$139,MATCH($C1797,TrustCAHUB_map!$A$2:$A$139,FALSE),4)</f>
        <v>North East</v>
      </c>
    </row>
    <row r="1798" spans="1:10" x14ac:dyDescent="0.3">
      <c r="A1798" t="str">
        <f t="shared" si="28"/>
        <v>'RTF2016Curative70+'</v>
      </c>
      <c r="B1798">
        <v>2016</v>
      </c>
      <c r="C1798" t="s">
        <v>263</v>
      </c>
      <c r="D1798" t="s">
        <v>7</v>
      </c>
      <c r="E1798" t="s">
        <v>628</v>
      </c>
      <c r="F1798">
        <v>82</v>
      </c>
      <c r="G1798">
        <v>1</v>
      </c>
      <c r="H1798" t="str">
        <f>INDEX(Bar_data!$A$3:$B$140,MATCH(C1798,Bar_data!$A$3:$A$140,FALSE),2)</f>
        <v>Trust106</v>
      </c>
      <c r="I1798" t="str">
        <f>INDEX(TrustCAHUB_map!$A$2:$D$139,MATCH($C1798,TrustCAHUB_map!$A$2:$A$139,FALSE),3)</f>
        <v>North East and Cumbria</v>
      </c>
      <c r="J1798" t="str">
        <f>INDEX(TrustCAHUB_map!$A$2:$D$139,MATCH($C1798,TrustCAHUB_map!$A$2:$A$139,FALSE),4)</f>
        <v>North East</v>
      </c>
    </row>
    <row r="1799" spans="1:10" x14ac:dyDescent="0.3">
      <c r="A1799" t="str">
        <f t="shared" si="28"/>
        <v>'RTG2016Not assigned18-49'</v>
      </c>
      <c r="B1799">
        <v>2016</v>
      </c>
      <c r="C1799" t="s">
        <v>264</v>
      </c>
      <c r="D1799" t="s">
        <v>477</v>
      </c>
      <c r="E1799" t="s">
        <v>153</v>
      </c>
      <c r="F1799">
        <v>37</v>
      </c>
      <c r="G1799">
        <v>2</v>
      </c>
      <c r="H1799" t="str">
        <f>INDEX(Bar_data!$A$3:$B$140,MATCH(C1799,Bar_data!$A$3:$A$140,FALSE),2)</f>
        <v>Trust107</v>
      </c>
      <c r="I1799" t="str">
        <f>INDEX(TrustCAHUB_map!$A$2:$D$139,MATCH($C1799,TrustCAHUB_map!$A$2:$A$139,FALSE),3)</f>
        <v>East Midlands</v>
      </c>
      <c r="J1799" t="str">
        <f>INDEX(TrustCAHUB_map!$A$2:$D$139,MATCH($C1799,TrustCAHUB_map!$A$2:$A$139,FALSE),4)</f>
        <v>East Midlands</v>
      </c>
    </row>
    <row r="1800" spans="1:10" x14ac:dyDescent="0.3">
      <c r="A1800" t="str">
        <f t="shared" si="28"/>
        <v>'RTG2016Curative18-49'</v>
      </c>
      <c r="B1800">
        <v>2016</v>
      </c>
      <c r="C1800" t="s">
        <v>264</v>
      </c>
      <c r="D1800" t="s">
        <v>7</v>
      </c>
      <c r="E1800" t="s">
        <v>153</v>
      </c>
      <c r="F1800">
        <v>176</v>
      </c>
      <c r="G1800">
        <v>0</v>
      </c>
      <c r="H1800" t="str">
        <f>INDEX(Bar_data!$A$3:$B$140,MATCH(C1800,Bar_data!$A$3:$A$140,FALSE),2)</f>
        <v>Trust107</v>
      </c>
      <c r="I1800" t="str">
        <f>INDEX(TrustCAHUB_map!$A$2:$D$139,MATCH($C1800,TrustCAHUB_map!$A$2:$A$139,FALSE),3)</f>
        <v>East Midlands</v>
      </c>
      <c r="J1800" t="str">
        <f>INDEX(TrustCAHUB_map!$A$2:$D$139,MATCH($C1800,TrustCAHUB_map!$A$2:$A$139,FALSE),4)</f>
        <v>East Midlands</v>
      </c>
    </row>
    <row r="1801" spans="1:10" x14ac:dyDescent="0.3">
      <c r="A1801" t="str">
        <f t="shared" si="28"/>
        <v>'RTG2016Palliative18-49'</v>
      </c>
      <c r="B1801">
        <v>2016</v>
      </c>
      <c r="C1801" t="s">
        <v>264</v>
      </c>
      <c r="D1801" t="s">
        <v>8</v>
      </c>
      <c r="E1801" t="s">
        <v>153</v>
      </c>
      <c r="F1801">
        <v>73</v>
      </c>
      <c r="G1801">
        <v>10</v>
      </c>
      <c r="H1801" t="str">
        <f>INDEX(Bar_data!$A$3:$B$140,MATCH(C1801,Bar_data!$A$3:$A$140,FALSE),2)</f>
        <v>Trust107</v>
      </c>
      <c r="I1801" t="str">
        <f>INDEX(TrustCAHUB_map!$A$2:$D$139,MATCH($C1801,TrustCAHUB_map!$A$2:$A$139,FALSE),3)</f>
        <v>East Midlands</v>
      </c>
      <c r="J1801" t="str">
        <f>INDEX(TrustCAHUB_map!$A$2:$D$139,MATCH($C1801,TrustCAHUB_map!$A$2:$A$139,FALSE),4)</f>
        <v>East Midlands</v>
      </c>
    </row>
    <row r="1802" spans="1:10" x14ac:dyDescent="0.3">
      <c r="A1802" t="str">
        <f t="shared" si="28"/>
        <v>'RTG2016Not assigned50-69'</v>
      </c>
      <c r="B1802">
        <v>2016</v>
      </c>
      <c r="C1802" t="s">
        <v>264</v>
      </c>
      <c r="D1802" t="s">
        <v>477</v>
      </c>
      <c r="E1802" t="s">
        <v>627</v>
      </c>
      <c r="F1802">
        <v>103</v>
      </c>
      <c r="G1802">
        <v>10</v>
      </c>
      <c r="H1802" t="str">
        <f>INDEX(Bar_data!$A$3:$B$140,MATCH(C1802,Bar_data!$A$3:$A$140,FALSE),2)</f>
        <v>Trust107</v>
      </c>
      <c r="I1802" t="str">
        <f>INDEX(TrustCAHUB_map!$A$2:$D$139,MATCH($C1802,TrustCAHUB_map!$A$2:$A$139,FALSE),3)</f>
        <v>East Midlands</v>
      </c>
      <c r="J1802" t="str">
        <f>INDEX(TrustCAHUB_map!$A$2:$D$139,MATCH($C1802,TrustCAHUB_map!$A$2:$A$139,FALSE),4)</f>
        <v>East Midlands</v>
      </c>
    </row>
    <row r="1803" spans="1:10" x14ac:dyDescent="0.3">
      <c r="A1803" t="str">
        <f t="shared" si="28"/>
        <v>'RTG2016Palliative50-69'</v>
      </c>
      <c r="B1803">
        <v>2016</v>
      </c>
      <c r="C1803" t="s">
        <v>264</v>
      </c>
      <c r="D1803" t="s">
        <v>8</v>
      </c>
      <c r="E1803" t="s">
        <v>627</v>
      </c>
      <c r="F1803">
        <v>407</v>
      </c>
      <c r="G1803">
        <v>31</v>
      </c>
      <c r="H1803" t="str">
        <f>INDEX(Bar_data!$A$3:$B$140,MATCH(C1803,Bar_data!$A$3:$A$140,FALSE),2)</f>
        <v>Trust107</v>
      </c>
      <c r="I1803" t="str">
        <f>INDEX(TrustCAHUB_map!$A$2:$D$139,MATCH($C1803,TrustCAHUB_map!$A$2:$A$139,FALSE),3)</f>
        <v>East Midlands</v>
      </c>
      <c r="J1803" t="str">
        <f>INDEX(TrustCAHUB_map!$A$2:$D$139,MATCH($C1803,TrustCAHUB_map!$A$2:$A$139,FALSE),4)</f>
        <v>East Midlands</v>
      </c>
    </row>
    <row r="1804" spans="1:10" x14ac:dyDescent="0.3">
      <c r="A1804" t="str">
        <f t="shared" si="28"/>
        <v>'RTG2016Curative50-69'</v>
      </c>
      <c r="B1804">
        <v>2016</v>
      </c>
      <c r="C1804" t="s">
        <v>264</v>
      </c>
      <c r="D1804" t="s">
        <v>7</v>
      </c>
      <c r="E1804" t="s">
        <v>627</v>
      </c>
      <c r="F1804">
        <v>393</v>
      </c>
      <c r="G1804">
        <v>6</v>
      </c>
      <c r="H1804" t="str">
        <f>INDEX(Bar_data!$A$3:$B$140,MATCH(C1804,Bar_data!$A$3:$A$140,FALSE),2)</f>
        <v>Trust107</v>
      </c>
      <c r="I1804" t="str">
        <f>INDEX(TrustCAHUB_map!$A$2:$D$139,MATCH($C1804,TrustCAHUB_map!$A$2:$A$139,FALSE),3)</f>
        <v>East Midlands</v>
      </c>
      <c r="J1804" t="str">
        <f>INDEX(TrustCAHUB_map!$A$2:$D$139,MATCH($C1804,TrustCAHUB_map!$A$2:$A$139,FALSE),4)</f>
        <v>East Midlands</v>
      </c>
    </row>
    <row r="1805" spans="1:10" x14ac:dyDescent="0.3">
      <c r="A1805" t="str">
        <f t="shared" si="28"/>
        <v>'RTG2016Curative70+'</v>
      </c>
      <c r="B1805">
        <v>2016</v>
      </c>
      <c r="C1805" t="s">
        <v>264</v>
      </c>
      <c r="D1805" t="s">
        <v>7</v>
      </c>
      <c r="E1805" t="s">
        <v>628</v>
      </c>
      <c r="F1805">
        <v>169</v>
      </c>
      <c r="G1805">
        <v>3</v>
      </c>
      <c r="H1805" t="str">
        <f>INDEX(Bar_data!$A$3:$B$140,MATCH(C1805,Bar_data!$A$3:$A$140,FALSE),2)</f>
        <v>Trust107</v>
      </c>
      <c r="I1805" t="str">
        <f>INDEX(TrustCAHUB_map!$A$2:$D$139,MATCH($C1805,TrustCAHUB_map!$A$2:$A$139,FALSE),3)</f>
        <v>East Midlands</v>
      </c>
      <c r="J1805" t="str">
        <f>INDEX(TrustCAHUB_map!$A$2:$D$139,MATCH($C1805,TrustCAHUB_map!$A$2:$A$139,FALSE),4)</f>
        <v>East Midlands</v>
      </c>
    </row>
    <row r="1806" spans="1:10" x14ac:dyDescent="0.3">
      <c r="A1806" t="str">
        <f t="shared" si="28"/>
        <v>'RTG2016Palliative70+'</v>
      </c>
      <c r="B1806">
        <v>2016</v>
      </c>
      <c r="C1806" t="s">
        <v>264</v>
      </c>
      <c r="D1806" t="s">
        <v>8</v>
      </c>
      <c r="E1806" t="s">
        <v>628</v>
      </c>
      <c r="F1806">
        <v>324</v>
      </c>
      <c r="G1806">
        <v>18</v>
      </c>
      <c r="H1806" t="str">
        <f>INDEX(Bar_data!$A$3:$B$140,MATCH(C1806,Bar_data!$A$3:$A$140,FALSE),2)</f>
        <v>Trust107</v>
      </c>
      <c r="I1806" t="str">
        <f>INDEX(TrustCAHUB_map!$A$2:$D$139,MATCH($C1806,TrustCAHUB_map!$A$2:$A$139,FALSE),3)</f>
        <v>East Midlands</v>
      </c>
      <c r="J1806" t="str">
        <f>INDEX(TrustCAHUB_map!$A$2:$D$139,MATCH($C1806,TrustCAHUB_map!$A$2:$A$139,FALSE),4)</f>
        <v>East Midlands</v>
      </c>
    </row>
    <row r="1807" spans="1:10" x14ac:dyDescent="0.3">
      <c r="A1807" t="str">
        <f t="shared" si="28"/>
        <v>'RTG2016Not assigned70+'</v>
      </c>
      <c r="B1807">
        <v>2016</v>
      </c>
      <c r="C1807" t="s">
        <v>264</v>
      </c>
      <c r="D1807" t="s">
        <v>477</v>
      </c>
      <c r="E1807" t="s">
        <v>628</v>
      </c>
      <c r="F1807">
        <v>94</v>
      </c>
      <c r="G1807">
        <v>8</v>
      </c>
      <c r="H1807" t="str">
        <f>INDEX(Bar_data!$A$3:$B$140,MATCH(C1807,Bar_data!$A$3:$A$140,FALSE),2)</f>
        <v>Trust107</v>
      </c>
      <c r="I1807" t="str">
        <f>INDEX(TrustCAHUB_map!$A$2:$D$139,MATCH($C1807,TrustCAHUB_map!$A$2:$A$139,FALSE),3)</f>
        <v>East Midlands</v>
      </c>
      <c r="J1807" t="str">
        <f>INDEX(TrustCAHUB_map!$A$2:$D$139,MATCH($C1807,TrustCAHUB_map!$A$2:$A$139,FALSE),4)</f>
        <v>East Midlands</v>
      </c>
    </row>
    <row r="1808" spans="1:10" x14ac:dyDescent="0.3">
      <c r="A1808" t="str">
        <f t="shared" si="28"/>
        <v>'RTH2016Curative18-49'</v>
      </c>
      <c r="B1808">
        <v>2016</v>
      </c>
      <c r="C1808" t="s">
        <v>265</v>
      </c>
      <c r="D1808" t="s">
        <v>7</v>
      </c>
      <c r="E1808" t="s">
        <v>153</v>
      </c>
      <c r="F1808">
        <v>204</v>
      </c>
      <c r="G1808">
        <v>6</v>
      </c>
      <c r="H1808" t="str">
        <f>INDEX(Bar_data!$A$3:$B$140,MATCH(C1808,Bar_data!$A$3:$A$140,FALSE),2)</f>
        <v>Trust108</v>
      </c>
      <c r="I1808" t="str">
        <f>INDEX(TrustCAHUB_map!$A$2:$D$139,MATCH($C1808,TrustCAHUB_map!$A$2:$A$139,FALSE),3)</f>
        <v>Thames Valley</v>
      </c>
      <c r="J1808" t="str">
        <f>INDEX(TrustCAHUB_map!$A$2:$D$139,MATCH($C1808,TrustCAHUB_map!$A$2:$A$139,FALSE),4)</f>
        <v>Wessex</v>
      </c>
    </row>
    <row r="1809" spans="1:10" x14ac:dyDescent="0.3">
      <c r="A1809" t="str">
        <f t="shared" si="28"/>
        <v>'RTH2016Palliative18-49'</v>
      </c>
      <c r="B1809">
        <v>2016</v>
      </c>
      <c r="C1809" t="s">
        <v>265</v>
      </c>
      <c r="D1809" t="s">
        <v>8</v>
      </c>
      <c r="E1809" t="s">
        <v>153</v>
      </c>
      <c r="F1809">
        <v>114</v>
      </c>
      <c r="G1809">
        <v>5</v>
      </c>
      <c r="H1809" t="str">
        <f>INDEX(Bar_data!$A$3:$B$140,MATCH(C1809,Bar_data!$A$3:$A$140,FALSE),2)</f>
        <v>Trust108</v>
      </c>
      <c r="I1809" t="str">
        <f>INDEX(TrustCAHUB_map!$A$2:$D$139,MATCH($C1809,TrustCAHUB_map!$A$2:$A$139,FALSE),3)</f>
        <v>Thames Valley</v>
      </c>
      <c r="J1809" t="str">
        <f>INDEX(TrustCAHUB_map!$A$2:$D$139,MATCH($C1809,TrustCAHUB_map!$A$2:$A$139,FALSE),4)</f>
        <v>Wessex</v>
      </c>
    </row>
    <row r="1810" spans="1:10" x14ac:dyDescent="0.3">
      <c r="A1810" t="str">
        <f t="shared" si="28"/>
        <v>'RTH2016Not assigned18-49'</v>
      </c>
      <c r="B1810">
        <v>2016</v>
      </c>
      <c r="C1810" t="s">
        <v>265</v>
      </c>
      <c r="D1810" t="s">
        <v>477</v>
      </c>
      <c r="E1810" t="s">
        <v>153</v>
      </c>
      <c r="F1810">
        <v>18</v>
      </c>
      <c r="G1810">
        <v>0</v>
      </c>
      <c r="H1810" t="str">
        <f>INDEX(Bar_data!$A$3:$B$140,MATCH(C1810,Bar_data!$A$3:$A$140,FALSE),2)</f>
        <v>Trust108</v>
      </c>
      <c r="I1810" t="str">
        <f>INDEX(TrustCAHUB_map!$A$2:$D$139,MATCH($C1810,TrustCAHUB_map!$A$2:$A$139,FALSE),3)</f>
        <v>Thames Valley</v>
      </c>
      <c r="J1810" t="str">
        <f>INDEX(TrustCAHUB_map!$A$2:$D$139,MATCH($C1810,TrustCAHUB_map!$A$2:$A$139,FALSE),4)</f>
        <v>Wessex</v>
      </c>
    </row>
    <row r="1811" spans="1:10" x14ac:dyDescent="0.3">
      <c r="A1811" t="str">
        <f t="shared" si="28"/>
        <v>'RTH2016Not assigned50-69'</v>
      </c>
      <c r="B1811">
        <v>2016</v>
      </c>
      <c r="C1811" t="s">
        <v>265</v>
      </c>
      <c r="D1811" t="s">
        <v>477</v>
      </c>
      <c r="E1811" t="s">
        <v>627</v>
      </c>
      <c r="F1811">
        <v>41</v>
      </c>
      <c r="G1811">
        <v>2</v>
      </c>
      <c r="H1811" t="str">
        <f>INDEX(Bar_data!$A$3:$B$140,MATCH(C1811,Bar_data!$A$3:$A$140,FALSE),2)</f>
        <v>Trust108</v>
      </c>
      <c r="I1811" t="str">
        <f>INDEX(TrustCAHUB_map!$A$2:$D$139,MATCH($C1811,TrustCAHUB_map!$A$2:$A$139,FALSE),3)</f>
        <v>Thames Valley</v>
      </c>
      <c r="J1811" t="str">
        <f>INDEX(TrustCAHUB_map!$A$2:$D$139,MATCH($C1811,TrustCAHUB_map!$A$2:$A$139,FALSE),4)</f>
        <v>Wessex</v>
      </c>
    </row>
    <row r="1812" spans="1:10" x14ac:dyDescent="0.3">
      <c r="A1812" t="str">
        <f t="shared" si="28"/>
        <v>'RTH2016Palliative50-69'</v>
      </c>
      <c r="B1812">
        <v>2016</v>
      </c>
      <c r="C1812" t="s">
        <v>265</v>
      </c>
      <c r="D1812" t="s">
        <v>8</v>
      </c>
      <c r="E1812" t="s">
        <v>627</v>
      </c>
      <c r="F1812">
        <v>443</v>
      </c>
      <c r="G1812">
        <v>30</v>
      </c>
      <c r="H1812" t="str">
        <f>INDEX(Bar_data!$A$3:$B$140,MATCH(C1812,Bar_data!$A$3:$A$140,FALSE),2)</f>
        <v>Trust108</v>
      </c>
      <c r="I1812" t="str">
        <f>INDEX(TrustCAHUB_map!$A$2:$D$139,MATCH($C1812,TrustCAHUB_map!$A$2:$A$139,FALSE),3)</f>
        <v>Thames Valley</v>
      </c>
      <c r="J1812" t="str">
        <f>INDEX(TrustCAHUB_map!$A$2:$D$139,MATCH($C1812,TrustCAHUB_map!$A$2:$A$139,FALSE),4)</f>
        <v>Wessex</v>
      </c>
    </row>
    <row r="1813" spans="1:10" x14ac:dyDescent="0.3">
      <c r="A1813" t="str">
        <f t="shared" si="28"/>
        <v>'RTH2016Curative50-69'</v>
      </c>
      <c r="B1813">
        <v>2016</v>
      </c>
      <c r="C1813" t="s">
        <v>265</v>
      </c>
      <c r="D1813" t="s">
        <v>7</v>
      </c>
      <c r="E1813" t="s">
        <v>627</v>
      </c>
      <c r="F1813">
        <v>418</v>
      </c>
      <c r="G1813">
        <v>7</v>
      </c>
      <c r="H1813" t="str">
        <f>INDEX(Bar_data!$A$3:$B$140,MATCH(C1813,Bar_data!$A$3:$A$140,FALSE),2)</f>
        <v>Trust108</v>
      </c>
      <c r="I1813" t="str">
        <f>INDEX(TrustCAHUB_map!$A$2:$D$139,MATCH($C1813,TrustCAHUB_map!$A$2:$A$139,FALSE),3)</f>
        <v>Thames Valley</v>
      </c>
      <c r="J1813" t="str">
        <f>INDEX(TrustCAHUB_map!$A$2:$D$139,MATCH($C1813,TrustCAHUB_map!$A$2:$A$139,FALSE),4)</f>
        <v>Wessex</v>
      </c>
    </row>
    <row r="1814" spans="1:10" x14ac:dyDescent="0.3">
      <c r="A1814" t="str">
        <f t="shared" si="28"/>
        <v>'RTH2016Curative70+'</v>
      </c>
      <c r="B1814">
        <v>2016</v>
      </c>
      <c r="C1814" t="s">
        <v>265</v>
      </c>
      <c r="D1814" t="s">
        <v>7</v>
      </c>
      <c r="E1814" t="s">
        <v>628</v>
      </c>
      <c r="F1814">
        <v>216</v>
      </c>
      <c r="G1814">
        <v>6</v>
      </c>
      <c r="H1814" t="str">
        <f>INDEX(Bar_data!$A$3:$B$140,MATCH(C1814,Bar_data!$A$3:$A$140,FALSE),2)</f>
        <v>Trust108</v>
      </c>
      <c r="I1814" t="str">
        <f>INDEX(TrustCAHUB_map!$A$2:$D$139,MATCH($C1814,TrustCAHUB_map!$A$2:$A$139,FALSE),3)</f>
        <v>Thames Valley</v>
      </c>
      <c r="J1814" t="str">
        <f>INDEX(TrustCAHUB_map!$A$2:$D$139,MATCH($C1814,TrustCAHUB_map!$A$2:$A$139,FALSE),4)</f>
        <v>Wessex</v>
      </c>
    </row>
    <row r="1815" spans="1:10" x14ac:dyDescent="0.3">
      <c r="A1815" t="str">
        <f t="shared" si="28"/>
        <v>'RTH2016Palliative70+'</v>
      </c>
      <c r="B1815">
        <v>2016</v>
      </c>
      <c r="C1815" t="s">
        <v>265</v>
      </c>
      <c r="D1815" t="s">
        <v>8</v>
      </c>
      <c r="E1815" t="s">
        <v>628</v>
      </c>
      <c r="F1815">
        <v>361</v>
      </c>
      <c r="G1815">
        <v>35</v>
      </c>
      <c r="H1815" t="str">
        <f>INDEX(Bar_data!$A$3:$B$140,MATCH(C1815,Bar_data!$A$3:$A$140,FALSE),2)</f>
        <v>Trust108</v>
      </c>
      <c r="I1815" t="str">
        <f>INDEX(TrustCAHUB_map!$A$2:$D$139,MATCH($C1815,TrustCAHUB_map!$A$2:$A$139,FALSE),3)</f>
        <v>Thames Valley</v>
      </c>
      <c r="J1815" t="str">
        <f>INDEX(TrustCAHUB_map!$A$2:$D$139,MATCH($C1815,TrustCAHUB_map!$A$2:$A$139,FALSE),4)</f>
        <v>Wessex</v>
      </c>
    </row>
    <row r="1816" spans="1:10" x14ac:dyDescent="0.3">
      <c r="A1816" t="str">
        <f t="shared" si="28"/>
        <v>'RTH2016Not assigned70+'</v>
      </c>
      <c r="B1816">
        <v>2016</v>
      </c>
      <c r="C1816" t="s">
        <v>265</v>
      </c>
      <c r="D1816" t="s">
        <v>477</v>
      </c>
      <c r="E1816" t="s">
        <v>628</v>
      </c>
      <c r="F1816">
        <v>16</v>
      </c>
      <c r="G1816">
        <v>1</v>
      </c>
      <c r="H1816" t="str">
        <f>INDEX(Bar_data!$A$3:$B$140,MATCH(C1816,Bar_data!$A$3:$A$140,FALSE),2)</f>
        <v>Trust108</v>
      </c>
      <c r="I1816" t="str">
        <f>INDEX(TrustCAHUB_map!$A$2:$D$139,MATCH($C1816,TrustCAHUB_map!$A$2:$A$139,FALSE),3)</f>
        <v>Thames Valley</v>
      </c>
      <c r="J1816" t="str">
        <f>INDEX(TrustCAHUB_map!$A$2:$D$139,MATCH($C1816,TrustCAHUB_map!$A$2:$A$139,FALSE),4)</f>
        <v>Wessex</v>
      </c>
    </row>
    <row r="1817" spans="1:10" x14ac:dyDescent="0.3">
      <c r="A1817" t="str">
        <f t="shared" si="28"/>
        <v>'RTK2016Palliative18-49'</v>
      </c>
      <c r="B1817">
        <v>2016</v>
      </c>
      <c r="C1817" t="s">
        <v>266</v>
      </c>
      <c r="D1817" t="s">
        <v>8</v>
      </c>
      <c r="E1817" t="s">
        <v>153</v>
      </c>
      <c r="F1817">
        <v>4</v>
      </c>
      <c r="G1817">
        <v>0</v>
      </c>
      <c r="H1817" t="str">
        <f>INDEX(Bar_data!$A$3:$B$140,MATCH(C1817,Bar_data!$A$3:$A$140,FALSE),2)</f>
        <v>Trust109</v>
      </c>
      <c r="I1817" t="str">
        <f>INDEX(TrustCAHUB_map!$A$2:$D$139,MATCH($C1817,TrustCAHUB_map!$A$2:$A$139,FALSE),3)</f>
        <v>Surrey and Sussex</v>
      </c>
      <c r="J1817" t="str">
        <f>INDEX(TrustCAHUB_map!$A$2:$D$139,MATCH($C1817,TrustCAHUB_map!$A$2:$A$139,FALSE),4)</f>
        <v>South East</v>
      </c>
    </row>
    <row r="1818" spans="1:10" x14ac:dyDescent="0.3">
      <c r="A1818" t="str">
        <f t="shared" si="28"/>
        <v>'RTK2016Curative18-49'</v>
      </c>
      <c r="B1818">
        <v>2016</v>
      </c>
      <c r="C1818" t="s">
        <v>266</v>
      </c>
      <c r="D1818" t="s">
        <v>7</v>
      </c>
      <c r="E1818" t="s">
        <v>153</v>
      </c>
      <c r="F1818">
        <v>16</v>
      </c>
      <c r="G1818">
        <v>0</v>
      </c>
      <c r="H1818" t="str">
        <f>INDEX(Bar_data!$A$3:$B$140,MATCH(C1818,Bar_data!$A$3:$A$140,FALSE),2)</f>
        <v>Trust109</v>
      </c>
      <c r="I1818" t="str">
        <f>INDEX(TrustCAHUB_map!$A$2:$D$139,MATCH($C1818,TrustCAHUB_map!$A$2:$A$139,FALSE),3)</f>
        <v>Surrey and Sussex</v>
      </c>
      <c r="J1818" t="str">
        <f>INDEX(TrustCAHUB_map!$A$2:$D$139,MATCH($C1818,TrustCAHUB_map!$A$2:$A$139,FALSE),4)</f>
        <v>South East</v>
      </c>
    </row>
    <row r="1819" spans="1:10" x14ac:dyDescent="0.3">
      <c r="A1819" t="str">
        <f t="shared" si="28"/>
        <v>'RTK2016Not assigned50-69'</v>
      </c>
      <c r="B1819">
        <v>2016</v>
      </c>
      <c r="C1819" t="s">
        <v>266</v>
      </c>
      <c r="D1819" t="s">
        <v>477</v>
      </c>
      <c r="E1819" t="s">
        <v>627</v>
      </c>
      <c r="F1819">
        <v>5</v>
      </c>
      <c r="G1819">
        <v>0</v>
      </c>
      <c r="H1819" t="str">
        <f>INDEX(Bar_data!$A$3:$B$140,MATCH(C1819,Bar_data!$A$3:$A$140,FALSE),2)</f>
        <v>Trust109</v>
      </c>
      <c r="I1819" t="str">
        <f>INDEX(TrustCAHUB_map!$A$2:$D$139,MATCH($C1819,TrustCAHUB_map!$A$2:$A$139,FALSE),3)</f>
        <v>Surrey and Sussex</v>
      </c>
      <c r="J1819" t="str">
        <f>INDEX(TrustCAHUB_map!$A$2:$D$139,MATCH($C1819,TrustCAHUB_map!$A$2:$A$139,FALSE),4)</f>
        <v>South East</v>
      </c>
    </row>
    <row r="1820" spans="1:10" x14ac:dyDescent="0.3">
      <c r="A1820" t="str">
        <f t="shared" si="28"/>
        <v>'RTK2016Curative50-69'</v>
      </c>
      <c r="B1820">
        <v>2016</v>
      </c>
      <c r="C1820" t="s">
        <v>266</v>
      </c>
      <c r="D1820" t="s">
        <v>7</v>
      </c>
      <c r="E1820" t="s">
        <v>627</v>
      </c>
      <c r="F1820">
        <v>60</v>
      </c>
      <c r="G1820">
        <v>2</v>
      </c>
      <c r="H1820" t="str">
        <f>INDEX(Bar_data!$A$3:$B$140,MATCH(C1820,Bar_data!$A$3:$A$140,FALSE),2)</f>
        <v>Trust109</v>
      </c>
      <c r="I1820" t="str">
        <f>INDEX(TrustCAHUB_map!$A$2:$D$139,MATCH($C1820,TrustCAHUB_map!$A$2:$A$139,FALSE),3)</f>
        <v>Surrey and Sussex</v>
      </c>
      <c r="J1820" t="str">
        <f>INDEX(TrustCAHUB_map!$A$2:$D$139,MATCH($C1820,TrustCAHUB_map!$A$2:$A$139,FALSE),4)</f>
        <v>South East</v>
      </c>
    </row>
    <row r="1821" spans="1:10" x14ac:dyDescent="0.3">
      <c r="A1821" t="str">
        <f t="shared" si="28"/>
        <v>'RTK2016Palliative50-69'</v>
      </c>
      <c r="B1821">
        <v>2016</v>
      </c>
      <c r="C1821" t="s">
        <v>266</v>
      </c>
      <c r="D1821" t="s">
        <v>8</v>
      </c>
      <c r="E1821" t="s">
        <v>627</v>
      </c>
      <c r="F1821">
        <v>14</v>
      </c>
      <c r="G1821">
        <v>1</v>
      </c>
      <c r="H1821" t="str">
        <f>INDEX(Bar_data!$A$3:$B$140,MATCH(C1821,Bar_data!$A$3:$A$140,FALSE),2)</f>
        <v>Trust109</v>
      </c>
      <c r="I1821" t="str">
        <f>INDEX(TrustCAHUB_map!$A$2:$D$139,MATCH($C1821,TrustCAHUB_map!$A$2:$A$139,FALSE),3)</f>
        <v>Surrey and Sussex</v>
      </c>
      <c r="J1821" t="str">
        <f>INDEX(TrustCAHUB_map!$A$2:$D$139,MATCH($C1821,TrustCAHUB_map!$A$2:$A$139,FALSE),4)</f>
        <v>South East</v>
      </c>
    </row>
    <row r="1822" spans="1:10" x14ac:dyDescent="0.3">
      <c r="A1822" t="str">
        <f t="shared" si="28"/>
        <v>'RTK2016Not assigned70+'</v>
      </c>
      <c r="B1822">
        <v>2016</v>
      </c>
      <c r="C1822" t="s">
        <v>266</v>
      </c>
      <c r="D1822" t="s">
        <v>477</v>
      </c>
      <c r="E1822" t="s">
        <v>628</v>
      </c>
      <c r="F1822">
        <v>2</v>
      </c>
      <c r="G1822">
        <v>0</v>
      </c>
      <c r="H1822" t="str">
        <f>INDEX(Bar_data!$A$3:$B$140,MATCH(C1822,Bar_data!$A$3:$A$140,FALSE),2)</f>
        <v>Trust109</v>
      </c>
      <c r="I1822" t="str">
        <f>INDEX(TrustCAHUB_map!$A$2:$D$139,MATCH($C1822,TrustCAHUB_map!$A$2:$A$139,FALSE),3)</f>
        <v>Surrey and Sussex</v>
      </c>
      <c r="J1822" t="str">
        <f>INDEX(TrustCAHUB_map!$A$2:$D$139,MATCH($C1822,TrustCAHUB_map!$A$2:$A$139,FALSE),4)</f>
        <v>South East</v>
      </c>
    </row>
    <row r="1823" spans="1:10" x14ac:dyDescent="0.3">
      <c r="A1823" t="str">
        <f t="shared" si="28"/>
        <v>'RTK2016Palliative70+'</v>
      </c>
      <c r="B1823">
        <v>2016</v>
      </c>
      <c r="C1823" t="s">
        <v>266</v>
      </c>
      <c r="D1823" t="s">
        <v>8</v>
      </c>
      <c r="E1823" t="s">
        <v>628</v>
      </c>
      <c r="F1823">
        <v>23</v>
      </c>
      <c r="G1823">
        <v>2</v>
      </c>
      <c r="H1823" t="str">
        <f>INDEX(Bar_data!$A$3:$B$140,MATCH(C1823,Bar_data!$A$3:$A$140,FALSE),2)</f>
        <v>Trust109</v>
      </c>
      <c r="I1823" t="str">
        <f>INDEX(TrustCAHUB_map!$A$2:$D$139,MATCH($C1823,TrustCAHUB_map!$A$2:$A$139,FALSE),3)</f>
        <v>Surrey and Sussex</v>
      </c>
      <c r="J1823" t="str">
        <f>INDEX(TrustCAHUB_map!$A$2:$D$139,MATCH($C1823,TrustCAHUB_map!$A$2:$A$139,FALSE),4)</f>
        <v>South East</v>
      </c>
    </row>
    <row r="1824" spans="1:10" x14ac:dyDescent="0.3">
      <c r="A1824" t="str">
        <f t="shared" si="28"/>
        <v>'RTK2016Curative70+'</v>
      </c>
      <c r="B1824">
        <v>2016</v>
      </c>
      <c r="C1824" t="s">
        <v>266</v>
      </c>
      <c r="D1824" t="s">
        <v>7</v>
      </c>
      <c r="E1824" t="s">
        <v>628</v>
      </c>
      <c r="F1824">
        <v>52</v>
      </c>
      <c r="G1824">
        <v>1</v>
      </c>
      <c r="H1824" t="str">
        <f>INDEX(Bar_data!$A$3:$B$140,MATCH(C1824,Bar_data!$A$3:$A$140,FALSE),2)</f>
        <v>Trust109</v>
      </c>
      <c r="I1824" t="str">
        <f>INDEX(TrustCAHUB_map!$A$2:$D$139,MATCH($C1824,TrustCAHUB_map!$A$2:$A$139,FALSE),3)</f>
        <v>Surrey and Sussex</v>
      </c>
      <c r="J1824" t="str">
        <f>INDEX(TrustCAHUB_map!$A$2:$D$139,MATCH($C1824,TrustCAHUB_map!$A$2:$A$139,FALSE),4)</f>
        <v>South East</v>
      </c>
    </row>
    <row r="1825" spans="1:10" x14ac:dyDescent="0.3">
      <c r="A1825" t="str">
        <f t="shared" si="28"/>
        <v>'RTP2016Not assigned18-49'</v>
      </c>
      <c r="B1825">
        <v>2016</v>
      </c>
      <c r="C1825" t="s">
        <v>267</v>
      </c>
      <c r="D1825" t="s">
        <v>477</v>
      </c>
      <c r="E1825" t="s">
        <v>153</v>
      </c>
      <c r="F1825">
        <v>22</v>
      </c>
      <c r="G1825">
        <v>0</v>
      </c>
      <c r="H1825" t="str">
        <f>INDEX(Bar_data!$A$3:$B$140,MATCH(C1825,Bar_data!$A$3:$A$140,FALSE),2)</f>
        <v>Trust110</v>
      </c>
      <c r="I1825" t="str">
        <f>INDEX(TrustCAHUB_map!$A$2:$D$139,MATCH($C1825,TrustCAHUB_map!$A$2:$A$139,FALSE),3)</f>
        <v>Surrey and Sussex</v>
      </c>
      <c r="J1825" t="str">
        <f>INDEX(TrustCAHUB_map!$A$2:$D$139,MATCH($C1825,TrustCAHUB_map!$A$2:$A$139,FALSE),4)</f>
        <v>South East</v>
      </c>
    </row>
    <row r="1826" spans="1:10" x14ac:dyDescent="0.3">
      <c r="A1826" t="str">
        <f t="shared" si="28"/>
        <v>'RTP2016Curative18-49'</v>
      </c>
      <c r="B1826">
        <v>2016</v>
      </c>
      <c r="C1826" t="s">
        <v>267</v>
      </c>
      <c r="D1826" t="s">
        <v>7</v>
      </c>
      <c r="E1826" t="s">
        <v>153</v>
      </c>
      <c r="F1826">
        <v>56</v>
      </c>
      <c r="G1826">
        <v>0</v>
      </c>
      <c r="H1826" t="str">
        <f>INDEX(Bar_data!$A$3:$B$140,MATCH(C1826,Bar_data!$A$3:$A$140,FALSE),2)</f>
        <v>Trust110</v>
      </c>
      <c r="I1826" t="str">
        <f>INDEX(TrustCAHUB_map!$A$2:$D$139,MATCH($C1826,TrustCAHUB_map!$A$2:$A$139,FALSE),3)</f>
        <v>Surrey and Sussex</v>
      </c>
      <c r="J1826" t="str">
        <f>INDEX(TrustCAHUB_map!$A$2:$D$139,MATCH($C1826,TrustCAHUB_map!$A$2:$A$139,FALSE),4)</f>
        <v>South East</v>
      </c>
    </row>
    <row r="1827" spans="1:10" x14ac:dyDescent="0.3">
      <c r="A1827" t="str">
        <f t="shared" si="28"/>
        <v>'RTP2016Palliative18-49'</v>
      </c>
      <c r="B1827">
        <v>2016</v>
      </c>
      <c r="C1827" t="s">
        <v>267</v>
      </c>
      <c r="D1827" t="s">
        <v>8</v>
      </c>
      <c r="E1827" t="s">
        <v>153</v>
      </c>
      <c r="F1827">
        <v>10</v>
      </c>
      <c r="G1827">
        <v>1</v>
      </c>
      <c r="H1827" t="str">
        <f>INDEX(Bar_data!$A$3:$B$140,MATCH(C1827,Bar_data!$A$3:$A$140,FALSE),2)</f>
        <v>Trust110</v>
      </c>
      <c r="I1827" t="str">
        <f>INDEX(TrustCAHUB_map!$A$2:$D$139,MATCH($C1827,TrustCAHUB_map!$A$2:$A$139,FALSE),3)</f>
        <v>Surrey and Sussex</v>
      </c>
      <c r="J1827" t="str">
        <f>INDEX(TrustCAHUB_map!$A$2:$D$139,MATCH($C1827,TrustCAHUB_map!$A$2:$A$139,FALSE),4)</f>
        <v>South East</v>
      </c>
    </row>
    <row r="1828" spans="1:10" x14ac:dyDescent="0.3">
      <c r="A1828" t="str">
        <f t="shared" si="28"/>
        <v>'RTP2016Curative50-69'</v>
      </c>
      <c r="B1828">
        <v>2016</v>
      </c>
      <c r="C1828" t="s">
        <v>267</v>
      </c>
      <c r="D1828" t="s">
        <v>7</v>
      </c>
      <c r="E1828" t="s">
        <v>627</v>
      </c>
      <c r="F1828">
        <v>92</v>
      </c>
      <c r="G1828">
        <v>1</v>
      </c>
      <c r="H1828" t="str">
        <f>INDEX(Bar_data!$A$3:$B$140,MATCH(C1828,Bar_data!$A$3:$A$140,FALSE),2)</f>
        <v>Trust110</v>
      </c>
      <c r="I1828" t="str">
        <f>INDEX(TrustCAHUB_map!$A$2:$D$139,MATCH($C1828,TrustCAHUB_map!$A$2:$A$139,FALSE),3)</f>
        <v>Surrey and Sussex</v>
      </c>
      <c r="J1828" t="str">
        <f>INDEX(TrustCAHUB_map!$A$2:$D$139,MATCH($C1828,TrustCAHUB_map!$A$2:$A$139,FALSE),4)</f>
        <v>South East</v>
      </c>
    </row>
    <row r="1829" spans="1:10" x14ac:dyDescent="0.3">
      <c r="A1829" t="str">
        <f t="shared" si="28"/>
        <v>'RTP2016Not assigned50-69'</v>
      </c>
      <c r="B1829">
        <v>2016</v>
      </c>
      <c r="C1829" t="s">
        <v>267</v>
      </c>
      <c r="D1829" t="s">
        <v>477</v>
      </c>
      <c r="E1829" t="s">
        <v>627</v>
      </c>
      <c r="F1829">
        <v>41</v>
      </c>
      <c r="G1829">
        <v>0</v>
      </c>
      <c r="H1829" t="str">
        <f>INDEX(Bar_data!$A$3:$B$140,MATCH(C1829,Bar_data!$A$3:$A$140,FALSE),2)</f>
        <v>Trust110</v>
      </c>
      <c r="I1829" t="str">
        <f>INDEX(TrustCAHUB_map!$A$2:$D$139,MATCH($C1829,TrustCAHUB_map!$A$2:$A$139,FALSE),3)</f>
        <v>Surrey and Sussex</v>
      </c>
      <c r="J1829" t="str">
        <f>INDEX(TrustCAHUB_map!$A$2:$D$139,MATCH($C1829,TrustCAHUB_map!$A$2:$A$139,FALSE),4)</f>
        <v>South East</v>
      </c>
    </row>
    <row r="1830" spans="1:10" x14ac:dyDescent="0.3">
      <c r="A1830" t="str">
        <f t="shared" si="28"/>
        <v>'RTP2016Palliative50-69'</v>
      </c>
      <c r="B1830">
        <v>2016</v>
      </c>
      <c r="C1830" t="s">
        <v>267</v>
      </c>
      <c r="D1830" t="s">
        <v>8</v>
      </c>
      <c r="E1830" t="s">
        <v>627</v>
      </c>
      <c r="F1830">
        <v>29</v>
      </c>
      <c r="G1830">
        <v>2</v>
      </c>
      <c r="H1830" t="str">
        <f>INDEX(Bar_data!$A$3:$B$140,MATCH(C1830,Bar_data!$A$3:$A$140,FALSE),2)</f>
        <v>Trust110</v>
      </c>
      <c r="I1830" t="str">
        <f>INDEX(TrustCAHUB_map!$A$2:$D$139,MATCH($C1830,TrustCAHUB_map!$A$2:$A$139,FALSE),3)</f>
        <v>Surrey and Sussex</v>
      </c>
      <c r="J1830" t="str">
        <f>INDEX(TrustCAHUB_map!$A$2:$D$139,MATCH($C1830,TrustCAHUB_map!$A$2:$A$139,FALSE),4)</f>
        <v>South East</v>
      </c>
    </row>
    <row r="1831" spans="1:10" x14ac:dyDescent="0.3">
      <c r="A1831" t="str">
        <f t="shared" si="28"/>
        <v>'RTP2016Curative70+'</v>
      </c>
      <c r="B1831">
        <v>2016</v>
      </c>
      <c r="C1831" t="s">
        <v>267</v>
      </c>
      <c r="D1831" t="s">
        <v>7</v>
      </c>
      <c r="E1831" t="s">
        <v>628</v>
      </c>
      <c r="F1831">
        <v>44</v>
      </c>
      <c r="G1831">
        <v>1</v>
      </c>
      <c r="H1831" t="str">
        <f>INDEX(Bar_data!$A$3:$B$140,MATCH(C1831,Bar_data!$A$3:$A$140,FALSE),2)</f>
        <v>Trust110</v>
      </c>
      <c r="I1831" t="str">
        <f>INDEX(TrustCAHUB_map!$A$2:$D$139,MATCH($C1831,TrustCAHUB_map!$A$2:$A$139,FALSE),3)</f>
        <v>Surrey and Sussex</v>
      </c>
      <c r="J1831" t="str">
        <f>INDEX(TrustCAHUB_map!$A$2:$D$139,MATCH($C1831,TrustCAHUB_map!$A$2:$A$139,FALSE),4)</f>
        <v>South East</v>
      </c>
    </row>
    <row r="1832" spans="1:10" x14ac:dyDescent="0.3">
      <c r="A1832" t="str">
        <f t="shared" si="28"/>
        <v>'RTP2016Palliative70+'</v>
      </c>
      <c r="B1832">
        <v>2016</v>
      </c>
      <c r="C1832" t="s">
        <v>267</v>
      </c>
      <c r="D1832" t="s">
        <v>8</v>
      </c>
      <c r="E1832" t="s">
        <v>628</v>
      </c>
      <c r="F1832">
        <v>46</v>
      </c>
      <c r="G1832">
        <v>4</v>
      </c>
      <c r="H1832" t="str">
        <f>INDEX(Bar_data!$A$3:$B$140,MATCH(C1832,Bar_data!$A$3:$A$140,FALSE),2)</f>
        <v>Trust110</v>
      </c>
      <c r="I1832" t="str">
        <f>INDEX(TrustCAHUB_map!$A$2:$D$139,MATCH($C1832,TrustCAHUB_map!$A$2:$A$139,FALSE),3)</f>
        <v>Surrey and Sussex</v>
      </c>
      <c r="J1832" t="str">
        <f>INDEX(TrustCAHUB_map!$A$2:$D$139,MATCH($C1832,TrustCAHUB_map!$A$2:$A$139,FALSE),4)</f>
        <v>South East</v>
      </c>
    </row>
    <row r="1833" spans="1:10" x14ac:dyDescent="0.3">
      <c r="A1833" t="str">
        <f t="shared" si="28"/>
        <v>'RTP2016Not assigned70+'</v>
      </c>
      <c r="B1833">
        <v>2016</v>
      </c>
      <c r="C1833" t="s">
        <v>267</v>
      </c>
      <c r="D1833" t="s">
        <v>477</v>
      </c>
      <c r="E1833" t="s">
        <v>628</v>
      </c>
      <c r="F1833">
        <v>54</v>
      </c>
      <c r="G1833">
        <v>3</v>
      </c>
      <c r="H1833" t="str">
        <f>INDEX(Bar_data!$A$3:$B$140,MATCH(C1833,Bar_data!$A$3:$A$140,FALSE),2)</f>
        <v>Trust110</v>
      </c>
      <c r="I1833" t="str">
        <f>INDEX(TrustCAHUB_map!$A$2:$D$139,MATCH($C1833,TrustCAHUB_map!$A$2:$A$139,FALSE),3)</f>
        <v>Surrey and Sussex</v>
      </c>
      <c r="J1833" t="str">
        <f>INDEX(TrustCAHUB_map!$A$2:$D$139,MATCH($C1833,TrustCAHUB_map!$A$2:$A$139,FALSE),4)</f>
        <v>South East</v>
      </c>
    </row>
    <row r="1834" spans="1:10" x14ac:dyDescent="0.3">
      <c r="A1834" t="str">
        <f t="shared" si="28"/>
        <v>'RTR2016Curative18-49'</v>
      </c>
      <c r="B1834">
        <v>2016</v>
      </c>
      <c r="C1834" t="s">
        <v>268</v>
      </c>
      <c r="D1834" t="s">
        <v>7</v>
      </c>
      <c r="E1834" t="s">
        <v>153</v>
      </c>
      <c r="F1834">
        <v>150</v>
      </c>
      <c r="G1834">
        <v>2</v>
      </c>
      <c r="H1834" t="str">
        <f>INDEX(Bar_data!$A$3:$B$140,MATCH(C1834,Bar_data!$A$3:$A$140,FALSE),2)</f>
        <v>Trust111</v>
      </c>
      <c r="I1834" t="str">
        <f>INDEX(TrustCAHUB_map!$A$2:$D$139,MATCH($C1834,TrustCAHUB_map!$A$2:$A$139,FALSE),3)</f>
        <v>North East and Cumbria</v>
      </c>
      <c r="J1834" t="str">
        <f>INDEX(TrustCAHUB_map!$A$2:$D$139,MATCH($C1834,TrustCAHUB_map!$A$2:$A$139,FALSE),4)</f>
        <v>North East</v>
      </c>
    </row>
    <row r="1835" spans="1:10" x14ac:dyDescent="0.3">
      <c r="A1835" t="str">
        <f t="shared" si="28"/>
        <v>'RTR2016Palliative18-49'</v>
      </c>
      <c r="B1835">
        <v>2016</v>
      </c>
      <c r="C1835" t="s">
        <v>268</v>
      </c>
      <c r="D1835" t="s">
        <v>8</v>
      </c>
      <c r="E1835" t="s">
        <v>153</v>
      </c>
      <c r="F1835">
        <v>81</v>
      </c>
      <c r="G1835">
        <v>2</v>
      </c>
      <c r="H1835" t="str">
        <f>INDEX(Bar_data!$A$3:$B$140,MATCH(C1835,Bar_data!$A$3:$A$140,FALSE),2)</f>
        <v>Trust111</v>
      </c>
      <c r="I1835" t="str">
        <f>INDEX(TrustCAHUB_map!$A$2:$D$139,MATCH($C1835,TrustCAHUB_map!$A$2:$A$139,FALSE),3)</f>
        <v>North East and Cumbria</v>
      </c>
      <c r="J1835" t="str">
        <f>INDEX(TrustCAHUB_map!$A$2:$D$139,MATCH($C1835,TrustCAHUB_map!$A$2:$A$139,FALSE),4)</f>
        <v>North East</v>
      </c>
    </row>
    <row r="1836" spans="1:10" x14ac:dyDescent="0.3">
      <c r="A1836" t="str">
        <f t="shared" si="28"/>
        <v>'RTR2016Palliative50-69'</v>
      </c>
      <c r="B1836">
        <v>2016</v>
      </c>
      <c r="C1836" t="s">
        <v>268</v>
      </c>
      <c r="D1836" t="s">
        <v>8</v>
      </c>
      <c r="E1836" t="s">
        <v>627</v>
      </c>
      <c r="F1836">
        <v>428</v>
      </c>
      <c r="G1836">
        <v>38</v>
      </c>
      <c r="H1836" t="str">
        <f>INDEX(Bar_data!$A$3:$B$140,MATCH(C1836,Bar_data!$A$3:$A$140,FALSE),2)</f>
        <v>Trust111</v>
      </c>
      <c r="I1836" t="str">
        <f>INDEX(TrustCAHUB_map!$A$2:$D$139,MATCH($C1836,TrustCAHUB_map!$A$2:$A$139,FALSE),3)</f>
        <v>North East and Cumbria</v>
      </c>
      <c r="J1836" t="str">
        <f>INDEX(TrustCAHUB_map!$A$2:$D$139,MATCH($C1836,TrustCAHUB_map!$A$2:$A$139,FALSE),4)</f>
        <v>North East</v>
      </c>
    </row>
    <row r="1837" spans="1:10" x14ac:dyDescent="0.3">
      <c r="A1837" t="str">
        <f t="shared" si="28"/>
        <v>'RTR2016Not assigned50-69'</v>
      </c>
      <c r="B1837">
        <v>2016</v>
      </c>
      <c r="C1837" t="s">
        <v>268</v>
      </c>
      <c r="D1837" t="s">
        <v>477</v>
      </c>
      <c r="E1837" t="s">
        <v>627</v>
      </c>
      <c r="F1837">
        <v>8</v>
      </c>
      <c r="G1837">
        <v>1</v>
      </c>
      <c r="H1837" t="str">
        <f>INDEX(Bar_data!$A$3:$B$140,MATCH(C1837,Bar_data!$A$3:$A$140,FALSE),2)</f>
        <v>Trust111</v>
      </c>
      <c r="I1837" t="str">
        <f>INDEX(TrustCAHUB_map!$A$2:$D$139,MATCH($C1837,TrustCAHUB_map!$A$2:$A$139,FALSE),3)</f>
        <v>North East and Cumbria</v>
      </c>
      <c r="J1837" t="str">
        <f>INDEX(TrustCAHUB_map!$A$2:$D$139,MATCH($C1837,TrustCAHUB_map!$A$2:$A$139,FALSE),4)</f>
        <v>North East</v>
      </c>
    </row>
    <row r="1838" spans="1:10" x14ac:dyDescent="0.3">
      <c r="A1838" t="str">
        <f t="shared" si="28"/>
        <v>'RTR2016Curative50-69'</v>
      </c>
      <c r="B1838">
        <v>2016</v>
      </c>
      <c r="C1838" t="s">
        <v>268</v>
      </c>
      <c r="D1838" t="s">
        <v>7</v>
      </c>
      <c r="E1838" t="s">
        <v>627</v>
      </c>
      <c r="F1838">
        <v>429</v>
      </c>
      <c r="G1838">
        <v>15</v>
      </c>
      <c r="H1838" t="str">
        <f>INDEX(Bar_data!$A$3:$B$140,MATCH(C1838,Bar_data!$A$3:$A$140,FALSE),2)</f>
        <v>Trust111</v>
      </c>
      <c r="I1838" t="str">
        <f>INDEX(TrustCAHUB_map!$A$2:$D$139,MATCH($C1838,TrustCAHUB_map!$A$2:$A$139,FALSE),3)</f>
        <v>North East and Cumbria</v>
      </c>
      <c r="J1838" t="str">
        <f>INDEX(TrustCAHUB_map!$A$2:$D$139,MATCH($C1838,TrustCAHUB_map!$A$2:$A$139,FALSE),4)</f>
        <v>North East</v>
      </c>
    </row>
    <row r="1839" spans="1:10" x14ac:dyDescent="0.3">
      <c r="A1839" t="str">
        <f t="shared" si="28"/>
        <v>'RTR2016Not assigned70+'</v>
      </c>
      <c r="B1839">
        <v>2016</v>
      </c>
      <c r="C1839" t="s">
        <v>268</v>
      </c>
      <c r="D1839" t="s">
        <v>477</v>
      </c>
      <c r="E1839" t="s">
        <v>628</v>
      </c>
      <c r="F1839">
        <v>1</v>
      </c>
      <c r="G1839">
        <v>0</v>
      </c>
      <c r="H1839" t="str">
        <f>INDEX(Bar_data!$A$3:$B$140,MATCH(C1839,Bar_data!$A$3:$A$140,FALSE),2)</f>
        <v>Trust111</v>
      </c>
      <c r="I1839" t="str">
        <f>INDEX(TrustCAHUB_map!$A$2:$D$139,MATCH($C1839,TrustCAHUB_map!$A$2:$A$139,FALSE),3)</f>
        <v>North East and Cumbria</v>
      </c>
      <c r="J1839" t="str">
        <f>INDEX(TrustCAHUB_map!$A$2:$D$139,MATCH($C1839,TrustCAHUB_map!$A$2:$A$139,FALSE),4)</f>
        <v>North East</v>
      </c>
    </row>
    <row r="1840" spans="1:10" x14ac:dyDescent="0.3">
      <c r="A1840" t="str">
        <f t="shared" si="28"/>
        <v>'RTR2016Curative70+'</v>
      </c>
      <c r="B1840">
        <v>2016</v>
      </c>
      <c r="C1840" t="s">
        <v>268</v>
      </c>
      <c r="D1840" t="s">
        <v>7</v>
      </c>
      <c r="E1840" t="s">
        <v>628</v>
      </c>
      <c r="F1840">
        <v>238</v>
      </c>
      <c r="G1840">
        <v>10</v>
      </c>
      <c r="H1840" t="str">
        <f>INDEX(Bar_data!$A$3:$B$140,MATCH(C1840,Bar_data!$A$3:$A$140,FALSE),2)</f>
        <v>Trust111</v>
      </c>
      <c r="I1840" t="str">
        <f>INDEX(TrustCAHUB_map!$A$2:$D$139,MATCH($C1840,TrustCAHUB_map!$A$2:$A$139,FALSE),3)</f>
        <v>North East and Cumbria</v>
      </c>
      <c r="J1840" t="str">
        <f>INDEX(TrustCAHUB_map!$A$2:$D$139,MATCH($C1840,TrustCAHUB_map!$A$2:$A$139,FALSE),4)</f>
        <v>North East</v>
      </c>
    </row>
    <row r="1841" spans="1:10" x14ac:dyDescent="0.3">
      <c r="A1841" t="str">
        <f t="shared" si="28"/>
        <v>'RTR2016Palliative70+'</v>
      </c>
      <c r="B1841">
        <v>2016</v>
      </c>
      <c r="C1841" t="s">
        <v>268</v>
      </c>
      <c r="D1841" t="s">
        <v>8</v>
      </c>
      <c r="E1841" t="s">
        <v>628</v>
      </c>
      <c r="F1841">
        <v>373</v>
      </c>
      <c r="G1841">
        <v>27</v>
      </c>
      <c r="H1841" t="str">
        <f>INDEX(Bar_data!$A$3:$B$140,MATCH(C1841,Bar_data!$A$3:$A$140,FALSE),2)</f>
        <v>Trust111</v>
      </c>
      <c r="I1841" t="str">
        <f>INDEX(TrustCAHUB_map!$A$2:$D$139,MATCH($C1841,TrustCAHUB_map!$A$2:$A$139,FALSE),3)</f>
        <v>North East and Cumbria</v>
      </c>
      <c r="J1841" t="str">
        <f>INDEX(TrustCAHUB_map!$A$2:$D$139,MATCH($C1841,TrustCAHUB_map!$A$2:$A$139,FALSE),4)</f>
        <v>North East</v>
      </c>
    </row>
    <row r="1842" spans="1:10" x14ac:dyDescent="0.3">
      <c r="A1842" t="str">
        <f t="shared" si="28"/>
        <v>'RTX2016Not assigned18-49'</v>
      </c>
      <c r="B1842">
        <v>2016</v>
      </c>
      <c r="C1842" t="s">
        <v>269</v>
      </c>
      <c r="D1842" t="s">
        <v>477</v>
      </c>
      <c r="E1842" t="s">
        <v>153</v>
      </c>
      <c r="F1842">
        <v>21</v>
      </c>
      <c r="G1842">
        <v>0</v>
      </c>
      <c r="H1842" t="str">
        <f>INDEX(Bar_data!$A$3:$B$140,MATCH(C1842,Bar_data!$A$3:$A$140,FALSE),2)</f>
        <v>Trust112</v>
      </c>
      <c r="I1842" t="str">
        <f>INDEX(TrustCAHUB_map!$A$2:$D$139,MATCH($C1842,TrustCAHUB_map!$A$2:$A$139,FALSE),3)</f>
        <v>Lancashire and South Cumbria</v>
      </c>
      <c r="J1842" t="str">
        <f>INDEX(TrustCAHUB_map!$A$2:$D$139,MATCH($C1842,TrustCAHUB_map!$A$2:$A$139,FALSE),4)</f>
        <v>North West</v>
      </c>
    </row>
    <row r="1843" spans="1:10" x14ac:dyDescent="0.3">
      <c r="A1843" t="str">
        <f t="shared" si="28"/>
        <v>'RTX2016Palliative18-49'</v>
      </c>
      <c r="B1843">
        <v>2016</v>
      </c>
      <c r="C1843" t="s">
        <v>269</v>
      </c>
      <c r="D1843" t="s">
        <v>8</v>
      </c>
      <c r="E1843" t="s">
        <v>153</v>
      </c>
      <c r="F1843">
        <v>31</v>
      </c>
      <c r="G1843">
        <v>3</v>
      </c>
      <c r="H1843" t="str">
        <f>INDEX(Bar_data!$A$3:$B$140,MATCH(C1843,Bar_data!$A$3:$A$140,FALSE),2)</f>
        <v>Trust112</v>
      </c>
      <c r="I1843" t="str">
        <f>INDEX(TrustCAHUB_map!$A$2:$D$139,MATCH($C1843,TrustCAHUB_map!$A$2:$A$139,FALSE),3)</f>
        <v>Lancashire and South Cumbria</v>
      </c>
      <c r="J1843" t="str">
        <f>INDEX(TrustCAHUB_map!$A$2:$D$139,MATCH($C1843,TrustCAHUB_map!$A$2:$A$139,FALSE),4)</f>
        <v>North West</v>
      </c>
    </row>
    <row r="1844" spans="1:10" x14ac:dyDescent="0.3">
      <c r="A1844" t="str">
        <f t="shared" si="28"/>
        <v>'RTX2016Curative18-49'</v>
      </c>
      <c r="B1844">
        <v>2016</v>
      </c>
      <c r="C1844" t="s">
        <v>269</v>
      </c>
      <c r="D1844" t="s">
        <v>7</v>
      </c>
      <c r="E1844" t="s">
        <v>153</v>
      </c>
      <c r="F1844">
        <v>39</v>
      </c>
      <c r="G1844">
        <v>0</v>
      </c>
      <c r="H1844" t="str">
        <f>INDEX(Bar_data!$A$3:$B$140,MATCH(C1844,Bar_data!$A$3:$A$140,FALSE),2)</f>
        <v>Trust112</v>
      </c>
      <c r="I1844" t="str">
        <f>INDEX(TrustCAHUB_map!$A$2:$D$139,MATCH($C1844,TrustCAHUB_map!$A$2:$A$139,FALSE),3)</f>
        <v>Lancashire and South Cumbria</v>
      </c>
      <c r="J1844" t="str">
        <f>INDEX(TrustCAHUB_map!$A$2:$D$139,MATCH($C1844,TrustCAHUB_map!$A$2:$A$139,FALSE),4)</f>
        <v>North West</v>
      </c>
    </row>
    <row r="1845" spans="1:10" x14ac:dyDescent="0.3">
      <c r="A1845" t="str">
        <f t="shared" si="28"/>
        <v>'RTX2016Curative50-69'</v>
      </c>
      <c r="B1845">
        <v>2016</v>
      </c>
      <c r="C1845" t="s">
        <v>269</v>
      </c>
      <c r="D1845" t="s">
        <v>7</v>
      </c>
      <c r="E1845" t="s">
        <v>627</v>
      </c>
      <c r="F1845">
        <v>87</v>
      </c>
      <c r="G1845">
        <v>0</v>
      </c>
      <c r="H1845" t="str">
        <f>INDEX(Bar_data!$A$3:$B$140,MATCH(C1845,Bar_data!$A$3:$A$140,FALSE),2)</f>
        <v>Trust112</v>
      </c>
      <c r="I1845" t="str">
        <f>INDEX(TrustCAHUB_map!$A$2:$D$139,MATCH($C1845,TrustCAHUB_map!$A$2:$A$139,FALSE),3)</f>
        <v>Lancashire and South Cumbria</v>
      </c>
      <c r="J1845" t="str">
        <f>INDEX(TrustCAHUB_map!$A$2:$D$139,MATCH($C1845,TrustCAHUB_map!$A$2:$A$139,FALSE),4)</f>
        <v>North West</v>
      </c>
    </row>
    <row r="1846" spans="1:10" x14ac:dyDescent="0.3">
      <c r="A1846" t="str">
        <f t="shared" si="28"/>
        <v>'RTX2016Palliative50-69'</v>
      </c>
      <c r="B1846">
        <v>2016</v>
      </c>
      <c r="C1846" t="s">
        <v>269</v>
      </c>
      <c r="D1846" t="s">
        <v>8</v>
      </c>
      <c r="E1846" t="s">
        <v>627</v>
      </c>
      <c r="F1846">
        <v>245</v>
      </c>
      <c r="G1846">
        <v>21</v>
      </c>
      <c r="H1846" t="str">
        <f>INDEX(Bar_data!$A$3:$B$140,MATCH(C1846,Bar_data!$A$3:$A$140,FALSE),2)</f>
        <v>Trust112</v>
      </c>
      <c r="I1846" t="str">
        <f>INDEX(TrustCAHUB_map!$A$2:$D$139,MATCH($C1846,TrustCAHUB_map!$A$2:$A$139,FALSE),3)</f>
        <v>Lancashire and South Cumbria</v>
      </c>
      <c r="J1846" t="str">
        <f>INDEX(TrustCAHUB_map!$A$2:$D$139,MATCH($C1846,TrustCAHUB_map!$A$2:$A$139,FALSE),4)</f>
        <v>North West</v>
      </c>
    </row>
    <row r="1847" spans="1:10" x14ac:dyDescent="0.3">
      <c r="A1847" t="str">
        <f t="shared" si="28"/>
        <v>'RTX2016Not assigned50-69'</v>
      </c>
      <c r="B1847">
        <v>2016</v>
      </c>
      <c r="C1847" t="s">
        <v>269</v>
      </c>
      <c r="D1847" t="s">
        <v>477</v>
      </c>
      <c r="E1847" t="s">
        <v>627</v>
      </c>
      <c r="F1847">
        <v>74</v>
      </c>
      <c r="G1847">
        <v>1</v>
      </c>
      <c r="H1847" t="str">
        <f>INDEX(Bar_data!$A$3:$B$140,MATCH(C1847,Bar_data!$A$3:$A$140,FALSE),2)</f>
        <v>Trust112</v>
      </c>
      <c r="I1847" t="str">
        <f>INDEX(TrustCAHUB_map!$A$2:$D$139,MATCH($C1847,TrustCAHUB_map!$A$2:$A$139,FALSE),3)</f>
        <v>Lancashire and South Cumbria</v>
      </c>
      <c r="J1847" t="str">
        <f>INDEX(TrustCAHUB_map!$A$2:$D$139,MATCH($C1847,TrustCAHUB_map!$A$2:$A$139,FALSE),4)</f>
        <v>North West</v>
      </c>
    </row>
    <row r="1848" spans="1:10" x14ac:dyDescent="0.3">
      <c r="A1848" t="str">
        <f t="shared" si="28"/>
        <v>'RTX2016Palliative70+'</v>
      </c>
      <c r="B1848">
        <v>2016</v>
      </c>
      <c r="C1848" t="s">
        <v>269</v>
      </c>
      <c r="D1848" t="s">
        <v>8</v>
      </c>
      <c r="E1848" t="s">
        <v>628</v>
      </c>
      <c r="F1848">
        <v>229</v>
      </c>
      <c r="G1848">
        <v>21</v>
      </c>
      <c r="H1848" t="str">
        <f>INDEX(Bar_data!$A$3:$B$140,MATCH(C1848,Bar_data!$A$3:$A$140,FALSE),2)</f>
        <v>Trust112</v>
      </c>
      <c r="I1848" t="str">
        <f>INDEX(TrustCAHUB_map!$A$2:$D$139,MATCH($C1848,TrustCAHUB_map!$A$2:$A$139,FALSE),3)</f>
        <v>Lancashire and South Cumbria</v>
      </c>
      <c r="J1848" t="str">
        <f>INDEX(TrustCAHUB_map!$A$2:$D$139,MATCH($C1848,TrustCAHUB_map!$A$2:$A$139,FALSE),4)</f>
        <v>North West</v>
      </c>
    </row>
    <row r="1849" spans="1:10" x14ac:dyDescent="0.3">
      <c r="A1849" t="str">
        <f t="shared" si="28"/>
        <v>'RTX2016Curative70+'</v>
      </c>
      <c r="B1849">
        <v>2016</v>
      </c>
      <c r="C1849" t="s">
        <v>269</v>
      </c>
      <c r="D1849" t="s">
        <v>7</v>
      </c>
      <c r="E1849" t="s">
        <v>628</v>
      </c>
      <c r="F1849">
        <v>69</v>
      </c>
      <c r="G1849">
        <v>1</v>
      </c>
      <c r="H1849" t="str">
        <f>INDEX(Bar_data!$A$3:$B$140,MATCH(C1849,Bar_data!$A$3:$A$140,FALSE),2)</f>
        <v>Trust112</v>
      </c>
      <c r="I1849" t="str">
        <f>INDEX(TrustCAHUB_map!$A$2:$D$139,MATCH($C1849,TrustCAHUB_map!$A$2:$A$139,FALSE),3)</f>
        <v>Lancashire and South Cumbria</v>
      </c>
      <c r="J1849" t="str">
        <f>INDEX(TrustCAHUB_map!$A$2:$D$139,MATCH($C1849,TrustCAHUB_map!$A$2:$A$139,FALSE),4)</f>
        <v>North West</v>
      </c>
    </row>
    <row r="1850" spans="1:10" x14ac:dyDescent="0.3">
      <c r="A1850" t="str">
        <f t="shared" si="28"/>
        <v>'RTX2016Not assigned70+'</v>
      </c>
      <c r="B1850">
        <v>2016</v>
      </c>
      <c r="C1850" t="s">
        <v>269</v>
      </c>
      <c r="D1850" t="s">
        <v>477</v>
      </c>
      <c r="E1850" t="s">
        <v>628</v>
      </c>
      <c r="F1850">
        <v>97</v>
      </c>
      <c r="G1850">
        <v>3</v>
      </c>
      <c r="H1850" t="str">
        <f>INDEX(Bar_data!$A$3:$B$140,MATCH(C1850,Bar_data!$A$3:$A$140,FALSE),2)</f>
        <v>Trust112</v>
      </c>
      <c r="I1850" t="str">
        <f>INDEX(TrustCAHUB_map!$A$2:$D$139,MATCH($C1850,TrustCAHUB_map!$A$2:$A$139,FALSE),3)</f>
        <v>Lancashire and South Cumbria</v>
      </c>
      <c r="J1850" t="str">
        <f>INDEX(TrustCAHUB_map!$A$2:$D$139,MATCH($C1850,TrustCAHUB_map!$A$2:$A$139,FALSE),4)</f>
        <v>North West</v>
      </c>
    </row>
    <row r="1851" spans="1:10" x14ac:dyDescent="0.3">
      <c r="A1851" t="str">
        <f t="shared" si="28"/>
        <v>'RVJ2016Palliative18-49'</v>
      </c>
      <c r="B1851">
        <v>2016</v>
      </c>
      <c r="C1851" t="s">
        <v>270</v>
      </c>
      <c r="D1851" t="s">
        <v>8</v>
      </c>
      <c r="E1851" t="s">
        <v>153</v>
      </c>
      <c r="F1851">
        <v>2</v>
      </c>
      <c r="G1851">
        <v>0</v>
      </c>
      <c r="H1851" t="str">
        <f>INDEX(Bar_data!$A$3:$B$140,MATCH(C1851,Bar_data!$A$3:$A$140,FALSE),2)</f>
        <v>Trust113</v>
      </c>
      <c r="I1851" t="str">
        <f>INDEX(TrustCAHUB_map!$A$2:$D$139,MATCH($C1851,TrustCAHUB_map!$A$2:$A$139,FALSE),3)</f>
        <v>Somerset, Wiltshire, Avon and Gloucester</v>
      </c>
      <c r="J1851" t="str">
        <f>INDEX(TrustCAHUB_map!$A$2:$D$139,MATCH($C1851,TrustCAHUB_map!$A$2:$A$139,FALSE),4)</f>
        <v>South West</v>
      </c>
    </row>
    <row r="1852" spans="1:10" x14ac:dyDescent="0.3">
      <c r="A1852" t="str">
        <f t="shared" si="28"/>
        <v>'RVJ2016Curative18-49'</v>
      </c>
      <c r="B1852">
        <v>2016</v>
      </c>
      <c r="C1852" t="s">
        <v>270</v>
      </c>
      <c r="D1852" t="s">
        <v>7</v>
      </c>
      <c r="E1852" t="s">
        <v>153</v>
      </c>
      <c r="F1852">
        <v>13</v>
      </c>
      <c r="G1852">
        <v>0</v>
      </c>
      <c r="H1852" t="str">
        <f>INDEX(Bar_data!$A$3:$B$140,MATCH(C1852,Bar_data!$A$3:$A$140,FALSE),2)</f>
        <v>Trust113</v>
      </c>
      <c r="I1852" t="str">
        <f>INDEX(TrustCAHUB_map!$A$2:$D$139,MATCH($C1852,TrustCAHUB_map!$A$2:$A$139,FALSE),3)</f>
        <v>Somerset, Wiltshire, Avon and Gloucester</v>
      </c>
      <c r="J1852" t="str">
        <f>INDEX(TrustCAHUB_map!$A$2:$D$139,MATCH($C1852,TrustCAHUB_map!$A$2:$A$139,FALSE),4)</f>
        <v>South West</v>
      </c>
    </row>
    <row r="1853" spans="1:10" x14ac:dyDescent="0.3">
      <c r="A1853" t="str">
        <f t="shared" si="28"/>
        <v>'RVJ2016Not assigned18-49'</v>
      </c>
      <c r="B1853">
        <v>2016</v>
      </c>
      <c r="C1853" t="s">
        <v>270</v>
      </c>
      <c r="D1853" t="s">
        <v>477</v>
      </c>
      <c r="E1853" t="s">
        <v>153</v>
      </c>
      <c r="F1853">
        <v>1</v>
      </c>
      <c r="G1853">
        <v>0</v>
      </c>
      <c r="H1853" t="str">
        <f>INDEX(Bar_data!$A$3:$B$140,MATCH(C1853,Bar_data!$A$3:$A$140,FALSE),2)</f>
        <v>Trust113</v>
      </c>
      <c r="I1853" t="str">
        <f>INDEX(TrustCAHUB_map!$A$2:$D$139,MATCH($C1853,TrustCAHUB_map!$A$2:$A$139,FALSE),3)</f>
        <v>Somerset, Wiltshire, Avon and Gloucester</v>
      </c>
      <c r="J1853" t="str">
        <f>INDEX(TrustCAHUB_map!$A$2:$D$139,MATCH($C1853,TrustCAHUB_map!$A$2:$A$139,FALSE),4)</f>
        <v>South West</v>
      </c>
    </row>
    <row r="1854" spans="1:10" x14ac:dyDescent="0.3">
      <c r="A1854" t="str">
        <f t="shared" si="28"/>
        <v>'RVJ2016Curative50-69'</v>
      </c>
      <c r="B1854">
        <v>2016</v>
      </c>
      <c r="C1854" t="s">
        <v>270</v>
      </c>
      <c r="D1854" t="s">
        <v>7</v>
      </c>
      <c r="E1854" t="s">
        <v>627</v>
      </c>
      <c r="F1854">
        <v>12</v>
      </c>
      <c r="G1854">
        <v>0</v>
      </c>
      <c r="H1854" t="str">
        <f>INDEX(Bar_data!$A$3:$B$140,MATCH(C1854,Bar_data!$A$3:$A$140,FALSE),2)</f>
        <v>Trust113</v>
      </c>
      <c r="I1854" t="str">
        <f>INDEX(TrustCAHUB_map!$A$2:$D$139,MATCH($C1854,TrustCAHUB_map!$A$2:$A$139,FALSE),3)</f>
        <v>Somerset, Wiltshire, Avon and Gloucester</v>
      </c>
      <c r="J1854" t="str">
        <f>INDEX(TrustCAHUB_map!$A$2:$D$139,MATCH($C1854,TrustCAHUB_map!$A$2:$A$139,FALSE),4)</f>
        <v>South West</v>
      </c>
    </row>
    <row r="1855" spans="1:10" x14ac:dyDescent="0.3">
      <c r="A1855" t="str">
        <f t="shared" si="28"/>
        <v>'RVJ2016Not assigned50-69'</v>
      </c>
      <c r="B1855">
        <v>2016</v>
      </c>
      <c r="C1855" t="s">
        <v>270</v>
      </c>
      <c r="D1855" t="s">
        <v>477</v>
      </c>
      <c r="E1855" t="s">
        <v>627</v>
      </c>
      <c r="F1855">
        <v>1</v>
      </c>
      <c r="G1855">
        <v>0</v>
      </c>
      <c r="H1855" t="str">
        <f>INDEX(Bar_data!$A$3:$B$140,MATCH(C1855,Bar_data!$A$3:$A$140,FALSE),2)</f>
        <v>Trust113</v>
      </c>
      <c r="I1855" t="str">
        <f>INDEX(TrustCAHUB_map!$A$2:$D$139,MATCH($C1855,TrustCAHUB_map!$A$2:$A$139,FALSE),3)</f>
        <v>Somerset, Wiltshire, Avon and Gloucester</v>
      </c>
      <c r="J1855" t="str">
        <f>INDEX(TrustCAHUB_map!$A$2:$D$139,MATCH($C1855,TrustCAHUB_map!$A$2:$A$139,FALSE),4)</f>
        <v>South West</v>
      </c>
    </row>
    <row r="1856" spans="1:10" x14ac:dyDescent="0.3">
      <c r="A1856" t="str">
        <f t="shared" si="28"/>
        <v>'RVJ2016Palliative50-69'</v>
      </c>
      <c r="B1856">
        <v>2016</v>
      </c>
      <c r="C1856" t="s">
        <v>270</v>
      </c>
      <c r="D1856" t="s">
        <v>8</v>
      </c>
      <c r="E1856" t="s">
        <v>627</v>
      </c>
      <c r="F1856">
        <v>11</v>
      </c>
      <c r="G1856">
        <v>0</v>
      </c>
      <c r="H1856" t="str">
        <f>INDEX(Bar_data!$A$3:$B$140,MATCH(C1856,Bar_data!$A$3:$A$140,FALSE),2)</f>
        <v>Trust113</v>
      </c>
      <c r="I1856" t="str">
        <f>INDEX(TrustCAHUB_map!$A$2:$D$139,MATCH($C1856,TrustCAHUB_map!$A$2:$A$139,FALSE),3)</f>
        <v>Somerset, Wiltshire, Avon and Gloucester</v>
      </c>
      <c r="J1856" t="str">
        <f>INDEX(TrustCAHUB_map!$A$2:$D$139,MATCH($C1856,TrustCAHUB_map!$A$2:$A$139,FALSE),4)</f>
        <v>South West</v>
      </c>
    </row>
    <row r="1857" spans="1:10" x14ac:dyDescent="0.3">
      <c r="A1857" t="str">
        <f t="shared" si="28"/>
        <v>'RVJ2016Curative70+'</v>
      </c>
      <c r="B1857">
        <v>2016</v>
      </c>
      <c r="C1857" t="s">
        <v>270</v>
      </c>
      <c r="D1857" t="s">
        <v>7</v>
      </c>
      <c r="E1857" t="s">
        <v>628</v>
      </c>
      <c r="F1857">
        <v>21</v>
      </c>
      <c r="G1857">
        <v>0</v>
      </c>
      <c r="H1857" t="str">
        <f>INDEX(Bar_data!$A$3:$B$140,MATCH(C1857,Bar_data!$A$3:$A$140,FALSE),2)</f>
        <v>Trust113</v>
      </c>
      <c r="I1857" t="str">
        <f>INDEX(TrustCAHUB_map!$A$2:$D$139,MATCH($C1857,TrustCAHUB_map!$A$2:$A$139,FALSE),3)</f>
        <v>Somerset, Wiltshire, Avon and Gloucester</v>
      </c>
      <c r="J1857" t="str">
        <f>INDEX(TrustCAHUB_map!$A$2:$D$139,MATCH($C1857,TrustCAHUB_map!$A$2:$A$139,FALSE),4)</f>
        <v>South West</v>
      </c>
    </row>
    <row r="1858" spans="1:10" x14ac:dyDescent="0.3">
      <c r="A1858" t="str">
        <f t="shared" si="28"/>
        <v>'RVJ2016Palliative70+'</v>
      </c>
      <c r="B1858">
        <v>2016</v>
      </c>
      <c r="C1858" t="s">
        <v>270</v>
      </c>
      <c r="D1858" t="s">
        <v>8</v>
      </c>
      <c r="E1858" t="s">
        <v>628</v>
      </c>
      <c r="F1858">
        <v>6</v>
      </c>
      <c r="G1858">
        <v>1</v>
      </c>
      <c r="H1858" t="str">
        <f>INDEX(Bar_data!$A$3:$B$140,MATCH(C1858,Bar_data!$A$3:$A$140,FALSE),2)</f>
        <v>Trust113</v>
      </c>
      <c r="I1858" t="str">
        <f>INDEX(TrustCAHUB_map!$A$2:$D$139,MATCH($C1858,TrustCAHUB_map!$A$2:$A$139,FALSE),3)</f>
        <v>Somerset, Wiltshire, Avon and Gloucester</v>
      </c>
      <c r="J1858" t="str">
        <f>INDEX(TrustCAHUB_map!$A$2:$D$139,MATCH($C1858,TrustCAHUB_map!$A$2:$A$139,FALSE),4)</f>
        <v>South West</v>
      </c>
    </row>
    <row r="1859" spans="1:10" x14ac:dyDescent="0.3">
      <c r="A1859" t="str">
        <f t="shared" ref="A1859:A1922" si="29">"'"&amp;C1859&amp;B1859&amp;D1859&amp;E1859&amp;"'"</f>
        <v>'RVR2016Curative18-49'</v>
      </c>
      <c r="B1859">
        <v>2016</v>
      </c>
      <c r="C1859" t="s">
        <v>271</v>
      </c>
      <c r="D1859" t="s">
        <v>7</v>
      </c>
      <c r="E1859" t="s">
        <v>153</v>
      </c>
      <c r="F1859">
        <v>7</v>
      </c>
      <c r="G1859">
        <v>0</v>
      </c>
      <c r="H1859" t="str">
        <f>INDEX(Bar_data!$A$3:$B$140,MATCH(C1859,Bar_data!$A$3:$A$140,FALSE),2)</f>
        <v>Trust114</v>
      </c>
      <c r="I1859" t="str">
        <f>INDEX(TrustCAHUB_map!$A$2:$D$139,MATCH($C1859,TrustCAHUB_map!$A$2:$A$139,FALSE),3)</f>
        <v>North West and South West London</v>
      </c>
      <c r="J1859" t="str">
        <f>INDEX(TrustCAHUB_map!$A$2:$D$139,MATCH($C1859,TrustCAHUB_map!$A$2:$A$139,FALSE),4)</f>
        <v>London</v>
      </c>
    </row>
    <row r="1860" spans="1:10" x14ac:dyDescent="0.3">
      <c r="A1860" t="str">
        <f t="shared" si="29"/>
        <v>'RVR2016Curative50-69'</v>
      </c>
      <c r="B1860">
        <v>2016</v>
      </c>
      <c r="C1860" t="s">
        <v>271</v>
      </c>
      <c r="D1860" t="s">
        <v>7</v>
      </c>
      <c r="E1860" t="s">
        <v>627</v>
      </c>
      <c r="F1860">
        <v>27</v>
      </c>
      <c r="G1860">
        <v>1</v>
      </c>
      <c r="H1860" t="str">
        <f>INDEX(Bar_data!$A$3:$B$140,MATCH(C1860,Bar_data!$A$3:$A$140,FALSE),2)</f>
        <v>Trust114</v>
      </c>
      <c r="I1860" t="str">
        <f>INDEX(TrustCAHUB_map!$A$2:$D$139,MATCH($C1860,TrustCAHUB_map!$A$2:$A$139,FALSE),3)</f>
        <v>North West and South West London</v>
      </c>
      <c r="J1860" t="str">
        <f>INDEX(TrustCAHUB_map!$A$2:$D$139,MATCH($C1860,TrustCAHUB_map!$A$2:$A$139,FALSE),4)</f>
        <v>London</v>
      </c>
    </row>
    <row r="1861" spans="1:10" x14ac:dyDescent="0.3">
      <c r="A1861" t="str">
        <f t="shared" si="29"/>
        <v>'RVR2016Not assigned70+'</v>
      </c>
      <c r="B1861">
        <v>2016</v>
      </c>
      <c r="C1861" t="s">
        <v>271</v>
      </c>
      <c r="D1861" t="s">
        <v>477</v>
      </c>
      <c r="E1861" t="s">
        <v>628</v>
      </c>
      <c r="F1861">
        <v>1</v>
      </c>
      <c r="G1861">
        <v>0</v>
      </c>
      <c r="H1861" t="str">
        <f>INDEX(Bar_data!$A$3:$B$140,MATCH(C1861,Bar_data!$A$3:$A$140,FALSE),2)</f>
        <v>Trust114</v>
      </c>
      <c r="I1861" t="str">
        <f>INDEX(TrustCAHUB_map!$A$2:$D$139,MATCH($C1861,TrustCAHUB_map!$A$2:$A$139,FALSE),3)</f>
        <v>North West and South West London</v>
      </c>
      <c r="J1861" t="str">
        <f>INDEX(TrustCAHUB_map!$A$2:$D$139,MATCH($C1861,TrustCAHUB_map!$A$2:$A$139,FALSE),4)</f>
        <v>London</v>
      </c>
    </row>
    <row r="1862" spans="1:10" x14ac:dyDescent="0.3">
      <c r="A1862" t="str">
        <f t="shared" si="29"/>
        <v>'RVR2016Curative70+'</v>
      </c>
      <c r="B1862">
        <v>2016</v>
      </c>
      <c r="C1862" t="s">
        <v>271</v>
      </c>
      <c r="D1862" t="s">
        <v>7</v>
      </c>
      <c r="E1862" t="s">
        <v>628</v>
      </c>
      <c r="F1862">
        <v>61</v>
      </c>
      <c r="G1862">
        <v>5</v>
      </c>
      <c r="H1862" t="str">
        <f>INDEX(Bar_data!$A$3:$B$140,MATCH(C1862,Bar_data!$A$3:$A$140,FALSE),2)</f>
        <v>Trust114</v>
      </c>
      <c r="I1862" t="str">
        <f>INDEX(TrustCAHUB_map!$A$2:$D$139,MATCH($C1862,TrustCAHUB_map!$A$2:$A$139,FALSE),3)</f>
        <v>North West and South West London</v>
      </c>
      <c r="J1862" t="str">
        <f>INDEX(TrustCAHUB_map!$A$2:$D$139,MATCH($C1862,TrustCAHUB_map!$A$2:$A$139,FALSE),4)</f>
        <v>London</v>
      </c>
    </row>
    <row r="1863" spans="1:10" x14ac:dyDescent="0.3">
      <c r="A1863" t="str">
        <f t="shared" si="29"/>
        <v>'RVR2016Palliative70+'</v>
      </c>
      <c r="B1863">
        <v>2016</v>
      </c>
      <c r="C1863" t="s">
        <v>271</v>
      </c>
      <c r="D1863" t="s">
        <v>8</v>
      </c>
      <c r="E1863" t="s">
        <v>628</v>
      </c>
      <c r="F1863">
        <v>2</v>
      </c>
      <c r="G1863">
        <v>0</v>
      </c>
      <c r="H1863" t="str">
        <f>INDEX(Bar_data!$A$3:$B$140,MATCH(C1863,Bar_data!$A$3:$A$140,FALSE),2)</f>
        <v>Trust114</v>
      </c>
      <c r="I1863" t="str">
        <f>INDEX(TrustCAHUB_map!$A$2:$D$139,MATCH($C1863,TrustCAHUB_map!$A$2:$A$139,FALSE),3)</f>
        <v>North West and South West London</v>
      </c>
      <c r="J1863" t="str">
        <f>INDEX(TrustCAHUB_map!$A$2:$D$139,MATCH($C1863,TrustCAHUB_map!$A$2:$A$139,FALSE),4)</f>
        <v>London</v>
      </c>
    </row>
    <row r="1864" spans="1:10" x14ac:dyDescent="0.3">
      <c r="A1864" t="str">
        <f t="shared" si="29"/>
        <v>'RVV2016Curative18-49'</v>
      </c>
      <c r="B1864">
        <v>2016</v>
      </c>
      <c r="C1864" t="s">
        <v>272</v>
      </c>
      <c r="D1864" t="s">
        <v>7</v>
      </c>
      <c r="E1864" t="s">
        <v>153</v>
      </c>
      <c r="F1864">
        <v>122</v>
      </c>
      <c r="G1864">
        <v>0</v>
      </c>
      <c r="H1864" t="str">
        <f>INDEX(Bar_data!$A$3:$B$140,MATCH(C1864,Bar_data!$A$3:$A$140,FALSE),2)</f>
        <v>Trust115</v>
      </c>
      <c r="I1864" t="str">
        <f>INDEX(TrustCAHUB_map!$A$2:$D$139,MATCH($C1864,TrustCAHUB_map!$A$2:$A$139,FALSE),3)</f>
        <v>Kent and Medway</v>
      </c>
      <c r="J1864" t="str">
        <f>INDEX(TrustCAHUB_map!$A$2:$D$139,MATCH($C1864,TrustCAHUB_map!$A$2:$A$139,FALSE),4)</f>
        <v>South East</v>
      </c>
    </row>
    <row r="1865" spans="1:10" x14ac:dyDescent="0.3">
      <c r="A1865" t="str">
        <f t="shared" si="29"/>
        <v>'RVV2016Palliative18-49'</v>
      </c>
      <c r="B1865">
        <v>2016</v>
      </c>
      <c r="C1865" t="s">
        <v>272</v>
      </c>
      <c r="D1865" t="s">
        <v>8</v>
      </c>
      <c r="E1865" t="s">
        <v>153</v>
      </c>
      <c r="F1865">
        <v>49</v>
      </c>
      <c r="G1865">
        <v>2</v>
      </c>
      <c r="H1865" t="str">
        <f>INDEX(Bar_data!$A$3:$B$140,MATCH(C1865,Bar_data!$A$3:$A$140,FALSE),2)</f>
        <v>Trust115</v>
      </c>
      <c r="I1865" t="str">
        <f>INDEX(TrustCAHUB_map!$A$2:$D$139,MATCH($C1865,TrustCAHUB_map!$A$2:$A$139,FALSE),3)</f>
        <v>Kent and Medway</v>
      </c>
      <c r="J1865" t="str">
        <f>INDEX(TrustCAHUB_map!$A$2:$D$139,MATCH($C1865,TrustCAHUB_map!$A$2:$A$139,FALSE),4)</f>
        <v>South East</v>
      </c>
    </row>
    <row r="1866" spans="1:10" x14ac:dyDescent="0.3">
      <c r="A1866" t="str">
        <f t="shared" si="29"/>
        <v>'RVV2016Palliative50-69'</v>
      </c>
      <c r="B1866">
        <v>2016</v>
      </c>
      <c r="C1866" t="s">
        <v>272</v>
      </c>
      <c r="D1866" t="s">
        <v>8</v>
      </c>
      <c r="E1866" t="s">
        <v>627</v>
      </c>
      <c r="F1866">
        <v>280</v>
      </c>
      <c r="G1866">
        <v>15</v>
      </c>
      <c r="H1866" t="str">
        <f>INDEX(Bar_data!$A$3:$B$140,MATCH(C1866,Bar_data!$A$3:$A$140,FALSE),2)</f>
        <v>Trust115</v>
      </c>
      <c r="I1866" t="str">
        <f>INDEX(TrustCAHUB_map!$A$2:$D$139,MATCH($C1866,TrustCAHUB_map!$A$2:$A$139,FALSE),3)</f>
        <v>Kent and Medway</v>
      </c>
      <c r="J1866" t="str">
        <f>INDEX(TrustCAHUB_map!$A$2:$D$139,MATCH($C1866,TrustCAHUB_map!$A$2:$A$139,FALSE),4)</f>
        <v>South East</v>
      </c>
    </row>
    <row r="1867" spans="1:10" x14ac:dyDescent="0.3">
      <c r="A1867" t="str">
        <f t="shared" si="29"/>
        <v>'RVV2016Curative50-69'</v>
      </c>
      <c r="B1867">
        <v>2016</v>
      </c>
      <c r="C1867" t="s">
        <v>272</v>
      </c>
      <c r="D1867" t="s">
        <v>7</v>
      </c>
      <c r="E1867" t="s">
        <v>627</v>
      </c>
      <c r="F1867">
        <v>320</v>
      </c>
      <c r="G1867">
        <v>2</v>
      </c>
      <c r="H1867" t="str">
        <f>INDEX(Bar_data!$A$3:$B$140,MATCH(C1867,Bar_data!$A$3:$A$140,FALSE),2)</f>
        <v>Trust115</v>
      </c>
      <c r="I1867" t="str">
        <f>INDEX(TrustCAHUB_map!$A$2:$D$139,MATCH($C1867,TrustCAHUB_map!$A$2:$A$139,FALSE),3)</f>
        <v>Kent and Medway</v>
      </c>
      <c r="J1867" t="str">
        <f>INDEX(TrustCAHUB_map!$A$2:$D$139,MATCH($C1867,TrustCAHUB_map!$A$2:$A$139,FALSE),4)</f>
        <v>South East</v>
      </c>
    </row>
    <row r="1868" spans="1:10" x14ac:dyDescent="0.3">
      <c r="A1868" t="str">
        <f t="shared" si="29"/>
        <v>'RVV2016Palliative70+'</v>
      </c>
      <c r="B1868">
        <v>2016</v>
      </c>
      <c r="C1868" t="s">
        <v>272</v>
      </c>
      <c r="D1868" t="s">
        <v>8</v>
      </c>
      <c r="E1868" t="s">
        <v>628</v>
      </c>
      <c r="F1868">
        <v>263</v>
      </c>
      <c r="G1868">
        <v>10</v>
      </c>
      <c r="H1868" t="str">
        <f>INDEX(Bar_data!$A$3:$B$140,MATCH(C1868,Bar_data!$A$3:$A$140,FALSE),2)</f>
        <v>Trust115</v>
      </c>
      <c r="I1868" t="str">
        <f>INDEX(TrustCAHUB_map!$A$2:$D$139,MATCH($C1868,TrustCAHUB_map!$A$2:$A$139,FALSE),3)</f>
        <v>Kent and Medway</v>
      </c>
      <c r="J1868" t="str">
        <f>INDEX(TrustCAHUB_map!$A$2:$D$139,MATCH($C1868,TrustCAHUB_map!$A$2:$A$139,FALSE),4)</f>
        <v>South East</v>
      </c>
    </row>
    <row r="1869" spans="1:10" x14ac:dyDescent="0.3">
      <c r="A1869" t="str">
        <f t="shared" si="29"/>
        <v>'RVV2016Curative70+'</v>
      </c>
      <c r="B1869">
        <v>2016</v>
      </c>
      <c r="C1869" t="s">
        <v>272</v>
      </c>
      <c r="D1869" t="s">
        <v>7</v>
      </c>
      <c r="E1869" t="s">
        <v>628</v>
      </c>
      <c r="F1869">
        <v>216</v>
      </c>
      <c r="G1869">
        <v>7</v>
      </c>
      <c r="H1869" t="str">
        <f>INDEX(Bar_data!$A$3:$B$140,MATCH(C1869,Bar_data!$A$3:$A$140,FALSE),2)</f>
        <v>Trust115</v>
      </c>
      <c r="I1869" t="str">
        <f>INDEX(TrustCAHUB_map!$A$2:$D$139,MATCH($C1869,TrustCAHUB_map!$A$2:$A$139,FALSE),3)</f>
        <v>Kent and Medway</v>
      </c>
      <c r="J1869" t="str">
        <f>INDEX(TrustCAHUB_map!$A$2:$D$139,MATCH($C1869,TrustCAHUB_map!$A$2:$A$139,FALSE),4)</f>
        <v>South East</v>
      </c>
    </row>
    <row r="1870" spans="1:10" x14ac:dyDescent="0.3">
      <c r="A1870" t="str">
        <f t="shared" si="29"/>
        <v>'RVW2016Curative18-49'</v>
      </c>
      <c r="B1870">
        <v>2016</v>
      </c>
      <c r="C1870" t="s">
        <v>273</v>
      </c>
      <c r="D1870" t="s">
        <v>7</v>
      </c>
      <c r="E1870" t="s">
        <v>153</v>
      </c>
      <c r="F1870">
        <v>34</v>
      </c>
      <c r="G1870">
        <v>0</v>
      </c>
      <c r="H1870" t="str">
        <f>INDEX(Bar_data!$A$3:$B$140,MATCH(C1870,Bar_data!$A$3:$A$140,FALSE),2)</f>
        <v>Trust116</v>
      </c>
      <c r="I1870" t="str">
        <f>INDEX(TrustCAHUB_map!$A$2:$D$139,MATCH($C1870,TrustCAHUB_map!$A$2:$A$139,FALSE),3)</f>
        <v>North East and Cumbria</v>
      </c>
      <c r="J1870" t="str">
        <f>INDEX(TrustCAHUB_map!$A$2:$D$139,MATCH($C1870,TrustCAHUB_map!$A$2:$A$139,FALSE),4)</f>
        <v>North East</v>
      </c>
    </row>
    <row r="1871" spans="1:10" x14ac:dyDescent="0.3">
      <c r="A1871" t="str">
        <f t="shared" si="29"/>
        <v>'RVW2016Palliative18-49'</v>
      </c>
      <c r="B1871">
        <v>2016</v>
      </c>
      <c r="C1871" t="s">
        <v>273</v>
      </c>
      <c r="D1871" t="s">
        <v>8</v>
      </c>
      <c r="E1871" t="s">
        <v>153</v>
      </c>
      <c r="F1871">
        <v>12</v>
      </c>
      <c r="G1871">
        <v>0</v>
      </c>
      <c r="H1871" t="str">
        <f>INDEX(Bar_data!$A$3:$B$140,MATCH(C1871,Bar_data!$A$3:$A$140,FALSE),2)</f>
        <v>Trust116</v>
      </c>
      <c r="I1871" t="str">
        <f>INDEX(TrustCAHUB_map!$A$2:$D$139,MATCH($C1871,TrustCAHUB_map!$A$2:$A$139,FALSE),3)</f>
        <v>North East and Cumbria</v>
      </c>
      <c r="J1871" t="str">
        <f>INDEX(TrustCAHUB_map!$A$2:$D$139,MATCH($C1871,TrustCAHUB_map!$A$2:$A$139,FALSE),4)</f>
        <v>North East</v>
      </c>
    </row>
    <row r="1872" spans="1:10" x14ac:dyDescent="0.3">
      <c r="A1872" t="str">
        <f t="shared" si="29"/>
        <v>'RVW2016Not assigned18-49'</v>
      </c>
      <c r="B1872">
        <v>2016</v>
      </c>
      <c r="C1872" t="s">
        <v>273</v>
      </c>
      <c r="D1872" t="s">
        <v>477</v>
      </c>
      <c r="E1872" t="s">
        <v>153</v>
      </c>
      <c r="F1872">
        <v>1</v>
      </c>
      <c r="G1872">
        <v>0</v>
      </c>
      <c r="H1872" t="str">
        <f>INDEX(Bar_data!$A$3:$B$140,MATCH(C1872,Bar_data!$A$3:$A$140,FALSE),2)</f>
        <v>Trust116</v>
      </c>
      <c r="I1872" t="str">
        <f>INDEX(TrustCAHUB_map!$A$2:$D$139,MATCH($C1872,TrustCAHUB_map!$A$2:$A$139,FALSE),3)</f>
        <v>North East and Cumbria</v>
      </c>
      <c r="J1872" t="str">
        <f>INDEX(TrustCAHUB_map!$A$2:$D$139,MATCH($C1872,TrustCAHUB_map!$A$2:$A$139,FALSE),4)</f>
        <v>North East</v>
      </c>
    </row>
    <row r="1873" spans="1:10" x14ac:dyDescent="0.3">
      <c r="A1873" t="str">
        <f t="shared" si="29"/>
        <v>'RVW2016Curative50-69'</v>
      </c>
      <c r="B1873">
        <v>2016</v>
      </c>
      <c r="C1873" t="s">
        <v>273</v>
      </c>
      <c r="D1873" t="s">
        <v>7</v>
      </c>
      <c r="E1873" t="s">
        <v>627</v>
      </c>
      <c r="F1873">
        <v>114</v>
      </c>
      <c r="G1873">
        <v>0</v>
      </c>
      <c r="H1873" t="str">
        <f>INDEX(Bar_data!$A$3:$B$140,MATCH(C1873,Bar_data!$A$3:$A$140,FALSE),2)</f>
        <v>Trust116</v>
      </c>
      <c r="I1873" t="str">
        <f>INDEX(TrustCAHUB_map!$A$2:$D$139,MATCH($C1873,TrustCAHUB_map!$A$2:$A$139,FALSE),3)</f>
        <v>North East and Cumbria</v>
      </c>
      <c r="J1873" t="str">
        <f>INDEX(TrustCAHUB_map!$A$2:$D$139,MATCH($C1873,TrustCAHUB_map!$A$2:$A$139,FALSE),4)</f>
        <v>North East</v>
      </c>
    </row>
    <row r="1874" spans="1:10" x14ac:dyDescent="0.3">
      <c r="A1874" t="str">
        <f t="shared" si="29"/>
        <v>'RVW2016Palliative50-69'</v>
      </c>
      <c r="B1874">
        <v>2016</v>
      </c>
      <c r="C1874" t="s">
        <v>273</v>
      </c>
      <c r="D1874" t="s">
        <v>8</v>
      </c>
      <c r="E1874" t="s">
        <v>627</v>
      </c>
      <c r="F1874">
        <v>108</v>
      </c>
      <c r="G1874">
        <v>5</v>
      </c>
      <c r="H1874" t="str">
        <f>INDEX(Bar_data!$A$3:$B$140,MATCH(C1874,Bar_data!$A$3:$A$140,FALSE),2)</f>
        <v>Trust116</v>
      </c>
      <c r="I1874" t="str">
        <f>INDEX(TrustCAHUB_map!$A$2:$D$139,MATCH($C1874,TrustCAHUB_map!$A$2:$A$139,FALSE),3)</f>
        <v>North East and Cumbria</v>
      </c>
      <c r="J1874" t="str">
        <f>INDEX(TrustCAHUB_map!$A$2:$D$139,MATCH($C1874,TrustCAHUB_map!$A$2:$A$139,FALSE),4)</f>
        <v>North East</v>
      </c>
    </row>
    <row r="1875" spans="1:10" x14ac:dyDescent="0.3">
      <c r="A1875" t="str">
        <f t="shared" si="29"/>
        <v>'RVW2016Not assigned50-69'</v>
      </c>
      <c r="B1875">
        <v>2016</v>
      </c>
      <c r="C1875" t="s">
        <v>273</v>
      </c>
      <c r="D1875" t="s">
        <v>477</v>
      </c>
      <c r="E1875" t="s">
        <v>627</v>
      </c>
      <c r="F1875">
        <v>4</v>
      </c>
      <c r="G1875">
        <v>0</v>
      </c>
      <c r="H1875" t="str">
        <f>INDEX(Bar_data!$A$3:$B$140,MATCH(C1875,Bar_data!$A$3:$A$140,FALSE),2)</f>
        <v>Trust116</v>
      </c>
      <c r="I1875" t="str">
        <f>INDEX(TrustCAHUB_map!$A$2:$D$139,MATCH($C1875,TrustCAHUB_map!$A$2:$A$139,FALSE),3)</f>
        <v>North East and Cumbria</v>
      </c>
      <c r="J1875" t="str">
        <f>INDEX(TrustCAHUB_map!$A$2:$D$139,MATCH($C1875,TrustCAHUB_map!$A$2:$A$139,FALSE),4)</f>
        <v>North East</v>
      </c>
    </row>
    <row r="1876" spans="1:10" x14ac:dyDescent="0.3">
      <c r="A1876" t="str">
        <f t="shared" si="29"/>
        <v>'RVW2016Not assigned70+'</v>
      </c>
      <c r="B1876">
        <v>2016</v>
      </c>
      <c r="C1876" t="s">
        <v>273</v>
      </c>
      <c r="D1876" t="s">
        <v>477</v>
      </c>
      <c r="E1876" t="s">
        <v>628</v>
      </c>
      <c r="F1876">
        <v>12</v>
      </c>
      <c r="G1876">
        <v>1</v>
      </c>
      <c r="H1876" t="str">
        <f>INDEX(Bar_data!$A$3:$B$140,MATCH(C1876,Bar_data!$A$3:$A$140,FALSE),2)</f>
        <v>Trust116</v>
      </c>
      <c r="I1876" t="str">
        <f>INDEX(TrustCAHUB_map!$A$2:$D$139,MATCH($C1876,TrustCAHUB_map!$A$2:$A$139,FALSE),3)</f>
        <v>North East and Cumbria</v>
      </c>
      <c r="J1876" t="str">
        <f>INDEX(TrustCAHUB_map!$A$2:$D$139,MATCH($C1876,TrustCAHUB_map!$A$2:$A$139,FALSE),4)</f>
        <v>North East</v>
      </c>
    </row>
    <row r="1877" spans="1:10" x14ac:dyDescent="0.3">
      <c r="A1877" t="str">
        <f t="shared" si="29"/>
        <v>'RVW2016Curative70+'</v>
      </c>
      <c r="B1877">
        <v>2016</v>
      </c>
      <c r="C1877" t="s">
        <v>273</v>
      </c>
      <c r="D1877" t="s">
        <v>7</v>
      </c>
      <c r="E1877" t="s">
        <v>628</v>
      </c>
      <c r="F1877">
        <v>70</v>
      </c>
      <c r="G1877">
        <v>3</v>
      </c>
      <c r="H1877" t="str">
        <f>INDEX(Bar_data!$A$3:$B$140,MATCH(C1877,Bar_data!$A$3:$A$140,FALSE),2)</f>
        <v>Trust116</v>
      </c>
      <c r="I1877" t="str">
        <f>INDEX(TrustCAHUB_map!$A$2:$D$139,MATCH($C1877,TrustCAHUB_map!$A$2:$A$139,FALSE),3)</f>
        <v>North East and Cumbria</v>
      </c>
      <c r="J1877" t="str">
        <f>INDEX(TrustCAHUB_map!$A$2:$D$139,MATCH($C1877,TrustCAHUB_map!$A$2:$A$139,FALSE),4)</f>
        <v>North East</v>
      </c>
    </row>
    <row r="1878" spans="1:10" x14ac:dyDescent="0.3">
      <c r="A1878" t="str">
        <f t="shared" si="29"/>
        <v>'RVW2016Palliative70+'</v>
      </c>
      <c r="B1878">
        <v>2016</v>
      </c>
      <c r="C1878" t="s">
        <v>273</v>
      </c>
      <c r="D1878" t="s">
        <v>8</v>
      </c>
      <c r="E1878" t="s">
        <v>628</v>
      </c>
      <c r="F1878">
        <v>97</v>
      </c>
      <c r="G1878">
        <v>3</v>
      </c>
      <c r="H1878" t="str">
        <f>INDEX(Bar_data!$A$3:$B$140,MATCH(C1878,Bar_data!$A$3:$A$140,FALSE),2)</f>
        <v>Trust116</v>
      </c>
      <c r="I1878" t="str">
        <f>INDEX(TrustCAHUB_map!$A$2:$D$139,MATCH($C1878,TrustCAHUB_map!$A$2:$A$139,FALSE),3)</f>
        <v>North East and Cumbria</v>
      </c>
      <c r="J1878" t="str">
        <f>INDEX(TrustCAHUB_map!$A$2:$D$139,MATCH($C1878,TrustCAHUB_map!$A$2:$A$139,FALSE),4)</f>
        <v>North East</v>
      </c>
    </row>
    <row r="1879" spans="1:10" x14ac:dyDescent="0.3">
      <c r="A1879" t="str">
        <f t="shared" si="29"/>
        <v>'RVY2016Curative18-49'</v>
      </c>
      <c r="B1879">
        <v>2016</v>
      </c>
      <c r="C1879" t="s">
        <v>274</v>
      </c>
      <c r="D1879" t="s">
        <v>7</v>
      </c>
      <c r="E1879" t="s">
        <v>153</v>
      </c>
      <c r="F1879">
        <v>4</v>
      </c>
      <c r="G1879">
        <v>0</v>
      </c>
      <c r="H1879" t="str">
        <f>INDEX(Bar_data!$A$3:$B$140,MATCH(C1879,Bar_data!$A$3:$A$140,FALSE),2)</f>
        <v>Trust117</v>
      </c>
      <c r="I1879" t="str">
        <f>INDEX(TrustCAHUB_map!$A$2:$D$139,MATCH($C1879,TrustCAHUB_map!$A$2:$A$139,FALSE),3)</f>
        <v>Cheshire and Merseyside</v>
      </c>
      <c r="J1879" t="str">
        <f>INDEX(TrustCAHUB_map!$A$2:$D$139,MATCH($C1879,TrustCAHUB_map!$A$2:$A$139,FALSE),4)</f>
        <v>North West</v>
      </c>
    </row>
    <row r="1880" spans="1:10" x14ac:dyDescent="0.3">
      <c r="A1880" t="str">
        <f t="shared" si="29"/>
        <v>'RVY2016Palliative18-49'</v>
      </c>
      <c r="B1880">
        <v>2016</v>
      </c>
      <c r="C1880" t="s">
        <v>274</v>
      </c>
      <c r="D1880" t="s">
        <v>8</v>
      </c>
      <c r="E1880" t="s">
        <v>153</v>
      </c>
      <c r="F1880">
        <v>5</v>
      </c>
      <c r="G1880">
        <v>0</v>
      </c>
      <c r="H1880" t="str">
        <f>INDEX(Bar_data!$A$3:$B$140,MATCH(C1880,Bar_data!$A$3:$A$140,FALSE),2)</f>
        <v>Trust117</v>
      </c>
      <c r="I1880" t="str">
        <f>INDEX(TrustCAHUB_map!$A$2:$D$139,MATCH($C1880,TrustCAHUB_map!$A$2:$A$139,FALSE),3)</f>
        <v>Cheshire and Merseyside</v>
      </c>
      <c r="J1880" t="str">
        <f>INDEX(TrustCAHUB_map!$A$2:$D$139,MATCH($C1880,TrustCAHUB_map!$A$2:$A$139,FALSE),4)</f>
        <v>North West</v>
      </c>
    </row>
    <row r="1881" spans="1:10" x14ac:dyDescent="0.3">
      <c r="A1881" t="str">
        <f t="shared" si="29"/>
        <v>'RVY2016Not assigned18-49'</v>
      </c>
      <c r="B1881">
        <v>2016</v>
      </c>
      <c r="C1881" t="s">
        <v>274</v>
      </c>
      <c r="D1881" t="s">
        <v>477</v>
      </c>
      <c r="E1881" t="s">
        <v>153</v>
      </c>
      <c r="F1881">
        <v>1</v>
      </c>
      <c r="G1881">
        <v>0</v>
      </c>
      <c r="H1881" t="str">
        <f>INDEX(Bar_data!$A$3:$B$140,MATCH(C1881,Bar_data!$A$3:$A$140,FALSE),2)</f>
        <v>Trust117</v>
      </c>
      <c r="I1881" t="str">
        <f>INDEX(TrustCAHUB_map!$A$2:$D$139,MATCH($C1881,TrustCAHUB_map!$A$2:$A$139,FALSE),3)</f>
        <v>Cheshire and Merseyside</v>
      </c>
      <c r="J1881" t="str">
        <f>INDEX(TrustCAHUB_map!$A$2:$D$139,MATCH($C1881,TrustCAHUB_map!$A$2:$A$139,FALSE),4)</f>
        <v>North West</v>
      </c>
    </row>
    <row r="1882" spans="1:10" x14ac:dyDescent="0.3">
      <c r="A1882" t="str">
        <f t="shared" si="29"/>
        <v>'RVY2016Palliative50-69'</v>
      </c>
      <c r="B1882">
        <v>2016</v>
      </c>
      <c r="C1882" t="s">
        <v>274</v>
      </c>
      <c r="D1882" t="s">
        <v>8</v>
      </c>
      <c r="E1882" t="s">
        <v>627</v>
      </c>
      <c r="F1882">
        <v>18</v>
      </c>
      <c r="G1882">
        <v>1</v>
      </c>
      <c r="H1882" t="str">
        <f>INDEX(Bar_data!$A$3:$B$140,MATCH(C1882,Bar_data!$A$3:$A$140,FALSE),2)</f>
        <v>Trust117</v>
      </c>
      <c r="I1882" t="str">
        <f>INDEX(TrustCAHUB_map!$A$2:$D$139,MATCH($C1882,TrustCAHUB_map!$A$2:$A$139,FALSE),3)</f>
        <v>Cheshire and Merseyside</v>
      </c>
      <c r="J1882" t="str">
        <f>INDEX(TrustCAHUB_map!$A$2:$D$139,MATCH($C1882,TrustCAHUB_map!$A$2:$A$139,FALSE),4)</f>
        <v>North West</v>
      </c>
    </row>
    <row r="1883" spans="1:10" x14ac:dyDescent="0.3">
      <c r="A1883" t="str">
        <f t="shared" si="29"/>
        <v>'RVY2016Not assigned50-69'</v>
      </c>
      <c r="B1883">
        <v>2016</v>
      </c>
      <c r="C1883" t="s">
        <v>274</v>
      </c>
      <c r="D1883" t="s">
        <v>477</v>
      </c>
      <c r="E1883" t="s">
        <v>627</v>
      </c>
      <c r="F1883">
        <v>2</v>
      </c>
      <c r="G1883">
        <v>0</v>
      </c>
      <c r="H1883" t="str">
        <f>INDEX(Bar_data!$A$3:$B$140,MATCH(C1883,Bar_data!$A$3:$A$140,FALSE),2)</f>
        <v>Trust117</v>
      </c>
      <c r="I1883" t="str">
        <f>INDEX(TrustCAHUB_map!$A$2:$D$139,MATCH($C1883,TrustCAHUB_map!$A$2:$A$139,FALSE),3)</f>
        <v>Cheshire and Merseyside</v>
      </c>
      <c r="J1883" t="str">
        <f>INDEX(TrustCAHUB_map!$A$2:$D$139,MATCH($C1883,TrustCAHUB_map!$A$2:$A$139,FALSE),4)</f>
        <v>North West</v>
      </c>
    </row>
    <row r="1884" spans="1:10" x14ac:dyDescent="0.3">
      <c r="A1884" t="str">
        <f t="shared" si="29"/>
        <v>'RVY2016Curative50-69'</v>
      </c>
      <c r="B1884">
        <v>2016</v>
      </c>
      <c r="C1884" t="s">
        <v>274</v>
      </c>
      <c r="D1884" t="s">
        <v>7</v>
      </c>
      <c r="E1884" t="s">
        <v>627</v>
      </c>
      <c r="F1884">
        <v>8</v>
      </c>
      <c r="G1884">
        <v>0</v>
      </c>
      <c r="H1884" t="str">
        <f>INDEX(Bar_data!$A$3:$B$140,MATCH(C1884,Bar_data!$A$3:$A$140,FALSE),2)</f>
        <v>Trust117</v>
      </c>
      <c r="I1884" t="str">
        <f>INDEX(TrustCAHUB_map!$A$2:$D$139,MATCH($C1884,TrustCAHUB_map!$A$2:$A$139,FALSE),3)</f>
        <v>Cheshire and Merseyside</v>
      </c>
      <c r="J1884" t="str">
        <f>INDEX(TrustCAHUB_map!$A$2:$D$139,MATCH($C1884,TrustCAHUB_map!$A$2:$A$139,FALSE),4)</f>
        <v>North West</v>
      </c>
    </row>
    <row r="1885" spans="1:10" x14ac:dyDescent="0.3">
      <c r="A1885" t="str">
        <f t="shared" si="29"/>
        <v>'RVY2016Not assigned70+'</v>
      </c>
      <c r="B1885">
        <v>2016</v>
      </c>
      <c r="C1885" t="s">
        <v>274</v>
      </c>
      <c r="D1885" t="s">
        <v>477</v>
      </c>
      <c r="E1885" t="s">
        <v>628</v>
      </c>
      <c r="F1885">
        <v>12</v>
      </c>
      <c r="G1885">
        <v>0</v>
      </c>
      <c r="H1885" t="str">
        <f>INDEX(Bar_data!$A$3:$B$140,MATCH(C1885,Bar_data!$A$3:$A$140,FALSE),2)</f>
        <v>Trust117</v>
      </c>
      <c r="I1885" t="str">
        <f>INDEX(TrustCAHUB_map!$A$2:$D$139,MATCH($C1885,TrustCAHUB_map!$A$2:$A$139,FALSE),3)</f>
        <v>Cheshire and Merseyside</v>
      </c>
      <c r="J1885" t="str">
        <f>INDEX(TrustCAHUB_map!$A$2:$D$139,MATCH($C1885,TrustCAHUB_map!$A$2:$A$139,FALSE),4)</f>
        <v>North West</v>
      </c>
    </row>
    <row r="1886" spans="1:10" x14ac:dyDescent="0.3">
      <c r="A1886" t="str">
        <f t="shared" si="29"/>
        <v>'RVY2016Curative70+'</v>
      </c>
      <c r="B1886">
        <v>2016</v>
      </c>
      <c r="C1886" t="s">
        <v>274</v>
      </c>
      <c r="D1886" t="s">
        <v>7</v>
      </c>
      <c r="E1886" t="s">
        <v>628</v>
      </c>
      <c r="F1886">
        <v>17</v>
      </c>
      <c r="G1886">
        <v>2</v>
      </c>
      <c r="H1886" t="str">
        <f>INDEX(Bar_data!$A$3:$B$140,MATCH(C1886,Bar_data!$A$3:$A$140,FALSE),2)</f>
        <v>Trust117</v>
      </c>
      <c r="I1886" t="str">
        <f>INDEX(TrustCAHUB_map!$A$2:$D$139,MATCH($C1886,TrustCAHUB_map!$A$2:$A$139,FALSE),3)</f>
        <v>Cheshire and Merseyside</v>
      </c>
      <c r="J1886" t="str">
        <f>INDEX(TrustCAHUB_map!$A$2:$D$139,MATCH($C1886,TrustCAHUB_map!$A$2:$A$139,FALSE),4)</f>
        <v>North West</v>
      </c>
    </row>
    <row r="1887" spans="1:10" x14ac:dyDescent="0.3">
      <c r="A1887" t="str">
        <f t="shared" si="29"/>
        <v>'RVY2016Palliative70+'</v>
      </c>
      <c r="B1887">
        <v>2016</v>
      </c>
      <c r="C1887" t="s">
        <v>274</v>
      </c>
      <c r="D1887" t="s">
        <v>8</v>
      </c>
      <c r="E1887" t="s">
        <v>628</v>
      </c>
      <c r="F1887">
        <v>26</v>
      </c>
      <c r="G1887">
        <v>0</v>
      </c>
      <c r="H1887" t="str">
        <f>INDEX(Bar_data!$A$3:$B$140,MATCH(C1887,Bar_data!$A$3:$A$140,FALSE),2)</f>
        <v>Trust117</v>
      </c>
      <c r="I1887" t="str">
        <f>INDEX(TrustCAHUB_map!$A$2:$D$139,MATCH($C1887,TrustCAHUB_map!$A$2:$A$139,FALSE),3)</f>
        <v>Cheshire and Merseyside</v>
      </c>
      <c r="J1887" t="str">
        <f>INDEX(TrustCAHUB_map!$A$2:$D$139,MATCH($C1887,TrustCAHUB_map!$A$2:$A$139,FALSE),4)</f>
        <v>North West</v>
      </c>
    </row>
    <row r="1888" spans="1:10" x14ac:dyDescent="0.3">
      <c r="A1888" t="str">
        <f t="shared" si="29"/>
        <v>'RW62016Not assigned18-49'</v>
      </c>
      <c r="B1888">
        <v>2016</v>
      </c>
      <c r="C1888" t="s">
        <v>275</v>
      </c>
      <c r="D1888" t="s">
        <v>477</v>
      </c>
      <c r="E1888" t="s">
        <v>153</v>
      </c>
      <c r="F1888">
        <v>3</v>
      </c>
      <c r="G1888">
        <v>0</v>
      </c>
      <c r="H1888" t="str">
        <f>INDEX(Bar_data!$A$3:$B$140,MATCH(C1888,Bar_data!$A$3:$A$140,FALSE),2)</f>
        <v>Trust118</v>
      </c>
      <c r="I1888" t="str">
        <f>INDEX(TrustCAHUB_map!$A$2:$D$139,MATCH($C1888,TrustCAHUB_map!$A$2:$A$139,FALSE),3)</f>
        <v>Greater Manchester</v>
      </c>
      <c r="J1888" t="str">
        <f>INDEX(TrustCAHUB_map!$A$2:$D$139,MATCH($C1888,TrustCAHUB_map!$A$2:$A$139,FALSE),4)</f>
        <v>North West</v>
      </c>
    </row>
    <row r="1889" spans="1:10" x14ac:dyDescent="0.3">
      <c r="A1889" t="str">
        <f t="shared" si="29"/>
        <v>'RW62016Curative18-49'</v>
      </c>
      <c r="B1889">
        <v>2016</v>
      </c>
      <c r="C1889" t="s">
        <v>275</v>
      </c>
      <c r="D1889" t="s">
        <v>7</v>
      </c>
      <c r="E1889" t="s">
        <v>153</v>
      </c>
      <c r="F1889">
        <v>8</v>
      </c>
      <c r="G1889">
        <v>0</v>
      </c>
      <c r="H1889" t="str">
        <f>INDEX(Bar_data!$A$3:$B$140,MATCH(C1889,Bar_data!$A$3:$A$140,FALSE),2)</f>
        <v>Trust118</v>
      </c>
      <c r="I1889" t="str">
        <f>INDEX(TrustCAHUB_map!$A$2:$D$139,MATCH($C1889,TrustCAHUB_map!$A$2:$A$139,FALSE),3)</f>
        <v>Greater Manchester</v>
      </c>
      <c r="J1889" t="str">
        <f>INDEX(TrustCAHUB_map!$A$2:$D$139,MATCH($C1889,TrustCAHUB_map!$A$2:$A$139,FALSE),4)</f>
        <v>North West</v>
      </c>
    </row>
    <row r="1890" spans="1:10" x14ac:dyDescent="0.3">
      <c r="A1890" t="str">
        <f t="shared" si="29"/>
        <v>'RW62016Not assigned50-69'</v>
      </c>
      <c r="B1890">
        <v>2016</v>
      </c>
      <c r="C1890" t="s">
        <v>275</v>
      </c>
      <c r="D1890" t="s">
        <v>477</v>
      </c>
      <c r="E1890" t="s">
        <v>627</v>
      </c>
      <c r="F1890">
        <v>6</v>
      </c>
      <c r="G1890">
        <v>0</v>
      </c>
      <c r="H1890" t="str">
        <f>INDEX(Bar_data!$A$3:$B$140,MATCH(C1890,Bar_data!$A$3:$A$140,FALSE),2)</f>
        <v>Trust118</v>
      </c>
      <c r="I1890" t="str">
        <f>INDEX(TrustCAHUB_map!$A$2:$D$139,MATCH($C1890,TrustCAHUB_map!$A$2:$A$139,FALSE),3)</f>
        <v>Greater Manchester</v>
      </c>
      <c r="J1890" t="str">
        <f>INDEX(TrustCAHUB_map!$A$2:$D$139,MATCH($C1890,TrustCAHUB_map!$A$2:$A$139,FALSE),4)</f>
        <v>North West</v>
      </c>
    </row>
    <row r="1891" spans="1:10" x14ac:dyDescent="0.3">
      <c r="A1891" t="str">
        <f t="shared" si="29"/>
        <v>'RW62016Curative50-69'</v>
      </c>
      <c r="B1891">
        <v>2016</v>
      </c>
      <c r="C1891" t="s">
        <v>275</v>
      </c>
      <c r="D1891" t="s">
        <v>7</v>
      </c>
      <c r="E1891" t="s">
        <v>627</v>
      </c>
      <c r="F1891">
        <v>26</v>
      </c>
      <c r="G1891">
        <v>1</v>
      </c>
      <c r="H1891" t="str">
        <f>INDEX(Bar_data!$A$3:$B$140,MATCH(C1891,Bar_data!$A$3:$A$140,FALSE),2)</f>
        <v>Trust118</v>
      </c>
      <c r="I1891" t="str">
        <f>INDEX(TrustCAHUB_map!$A$2:$D$139,MATCH($C1891,TrustCAHUB_map!$A$2:$A$139,FALSE),3)</f>
        <v>Greater Manchester</v>
      </c>
      <c r="J1891" t="str">
        <f>INDEX(TrustCAHUB_map!$A$2:$D$139,MATCH($C1891,TrustCAHUB_map!$A$2:$A$139,FALSE),4)</f>
        <v>North West</v>
      </c>
    </row>
    <row r="1892" spans="1:10" x14ac:dyDescent="0.3">
      <c r="A1892" t="str">
        <f t="shared" si="29"/>
        <v>'RW62016Curative70+'</v>
      </c>
      <c r="B1892">
        <v>2016</v>
      </c>
      <c r="C1892" t="s">
        <v>275</v>
      </c>
      <c r="D1892" t="s">
        <v>7</v>
      </c>
      <c r="E1892" t="s">
        <v>628</v>
      </c>
      <c r="F1892">
        <v>18</v>
      </c>
      <c r="G1892">
        <v>1</v>
      </c>
      <c r="H1892" t="str">
        <f>INDEX(Bar_data!$A$3:$B$140,MATCH(C1892,Bar_data!$A$3:$A$140,FALSE),2)</f>
        <v>Trust118</v>
      </c>
      <c r="I1892" t="str">
        <f>INDEX(TrustCAHUB_map!$A$2:$D$139,MATCH($C1892,TrustCAHUB_map!$A$2:$A$139,FALSE),3)</f>
        <v>Greater Manchester</v>
      </c>
      <c r="J1892" t="str">
        <f>INDEX(TrustCAHUB_map!$A$2:$D$139,MATCH($C1892,TrustCAHUB_map!$A$2:$A$139,FALSE),4)</f>
        <v>North West</v>
      </c>
    </row>
    <row r="1893" spans="1:10" x14ac:dyDescent="0.3">
      <c r="A1893" t="str">
        <f t="shared" si="29"/>
        <v>'RW62016Not assigned70+'</v>
      </c>
      <c r="B1893">
        <v>2016</v>
      </c>
      <c r="C1893" t="s">
        <v>275</v>
      </c>
      <c r="D1893" t="s">
        <v>477</v>
      </c>
      <c r="E1893" t="s">
        <v>628</v>
      </c>
      <c r="F1893">
        <v>10</v>
      </c>
      <c r="G1893">
        <v>0</v>
      </c>
      <c r="H1893" t="str">
        <f>INDEX(Bar_data!$A$3:$B$140,MATCH(C1893,Bar_data!$A$3:$A$140,FALSE),2)</f>
        <v>Trust118</v>
      </c>
      <c r="I1893" t="str">
        <f>INDEX(TrustCAHUB_map!$A$2:$D$139,MATCH($C1893,TrustCAHUB_map!$A$2:$A$139,FALSE),3)</f>
        <v>Greater Manchester</v>
      </c>
      <c r="J1893" t="str">
        <f>INDEX(TrustCAHUB_map!$A$2:$D$139,MATCH($C1893,TrustCAHUB_map!$A$2:$A$139,FALSE),4)</f>
        <v>North West</v>
      </c>
    </row>
    <row r="1894" spans="1:10" x14ac:dyDescent="0.3">
      <c r="A1894" t="str">
        <f t="shared" si="29"/>
        <v>'RW62016Palliative70+'</v>
      </c>
      <c r="B1894">
        <v>2016</v>
      </c>
      <c r="C1894" t="s">
        <v>275</v>
      </c>
      <c r="D1894" t="s">
        <v>8</v>
      </c>
      <c r="E1894" t="s">
        <v>628</v>
      </c>
      <c r="F1894">
        <v>1</v>
      </c>
      <c r="G1894">
        <v>0</v>
      </c>
      <c r="H1894" t="str">
        <f>INDEX(Bar_data!$A$3:$B$140,MATCH(C1894,Bar_data!$A$3:$A$140,FALSE),2)</f>
        <v>Trust118</v>
      </c>
      <c r="I1894" t="str">
        <f>INDEX(TrustCAHUB_map!$A$2:$D$139,MATCH($C1894,TrustCAHUB_map!$A$2:$A$139,FALSE),3)</f>
        <v>Greater Manchester</v>
      </c>
      <c r="J1894" t="str">
        <f>INDEX(TrustCAHUB_map!$A$2:$D$139,MATCH($C1894,TrustCAHUB_map!$A$2:$A$139,FALSE),4)</f>
        <v>North West</v>
      </c>
    </row>
    <row r="1895" spans="1:10" x14ac:dyDescent="0.3">
      <c r="A1895" t="str">
        <f t="shared" si="29"/>
        <v>'RWA2016Curative18-49'</v>
      </c>
      <c r="B1895">
        <v>2016</v>
      </c>
      <c r="C1895" t="s">
        <v>276</v>
      </c>
      <c r="D1895" t="s">
        <v>7</v>
      </c>
      <c r="E1895" t="s">
        <v>153</v>
      </c>
      <c r="F1895">
        <v>136</v>
      </c>
      <c r="G1895">
        <v>0</v>
      </c>
      <c r="H1895" t="str">
        <f>INDEX(Bar_data!$A$3:$B$140,MATCH(C1895,Bar_data!$A$3:$A$140,FALSE),2)</f>
        <v>Trust119</v>
      </c>
      <c r="I1895" t="str">
        <f>INDEX(TrustCAHUB_map!$A$2:$D$139,MATCH($C1895,TrustCAHUB_map!$A$2:$A$139,FALSE),3)</f>
        <v>Humber, Coast and Vale</v>
      </c>
      <c r="J1895" t="str">
        <f>INDEX(TrustCAHUB_map!$A$2:$D$139,MATCH($C1895,TrustCAHUB_map!$A$2:$A$139,FALSE),4)</f>
        <v>Yorkshire and Humber</v>
      </c>
    </row>
    <row r="1896" spans="1:10" x14ac:dyDescent="0.3">
      <c r="A1896" t="str">
        <f t="shared" si="29"/>
        <v>'RWA2016Palliative18-49'</v>
      </c>
      <c r="B1896">
        <v>2016</v>
      </c>
      <c r="C1896" t="s">
        <v>276</v>
      </c>
      <c r="D1896" t="s">
        <v>8</v>
      </c>
      <c r="E1896" t="s">
        <v>153</v>
      </c>
      <c r="F1896">
        <v>56</v>
      </c>
      <c r="G1896">
        <v>3</v>
      </c>
      <c r="H1896" t="str">
        <f>INDEX(Bar_data!$A$3:$B$140,MATCH(C1896,Bar_data!$A$3:$A$140,FALSE),2)</f>
        <v>Trust119</v>
      </c>
      <c r="I1896" t="str">
        <f>INDEX(TrustCAHUB_map!$A$2:$D$139,MATCH($C1896,TrustCAHUB_map!$A$2:$A$139,FALSE),3)</f>
        <v>Humber, Coast and Vale</v>
      </c>
      <c r="J1896" t="str">
        <f>INDEX(TrustCAHUB_map!$A$2:$D$139,MATCH($C1896,TrustCAHUB_map!$A$2:$A$139,FALSE),4)</f>
        <v>Yorkshire and Humber</v>
      </c>
    </row>
    <row r="1897" spans="1:10" x14ac:dyDescent="0.3">
      <c r="A1897" t="str">
        <f t="shared" si="29"/>
        <v>'RWA2016Not assigned18-49'</v>
      </c>
      <c r="B1897">
        <v>2016</v>
      </c>
      <c r="C1897" t="s">
        <v>276</v>
      </c>
      <c r="D1897" t="s">
        <v>477</v>
      </c>
      <c r="E1897" t="s">
        <v>153</v>
      </c>
      <c r="F1897">
        <v>9</v>
      </c>
      <c r="G1897">
        <v>1</v>
      </c>
      <c r="H1897" t="str">
        <f>INDEX(Bar_data!$A$3:$B$140,MATCH(C1897,Bar_data!$A$3:$A$140,FALSE),2)</f>
        <v>Trust119</v>
      </c>
      <c r="I1897" t="str">
        <f>INDEX(TrustCAHUB_map!$A$2:$D$139,MATCH($C1897,TrustCAHUB_map!$A$2:$A$139,FALSE),3)</f>
        <v>Humber, Coast and Vale</v>
      </c>
      <c r="J1897" t="str">
        <f>INDEX(TrustCAHUB_map!$A$2:$D$139,MATCH($C1897,TrustCAHUB_map!$A$2:$A$139,FALSE),4)</f>
        <v>Yorkshire and Humber</v>
      </c>
    </row>
    <row r="1898" spans="1:10" x14ac:dyDescent="0.3">
      <c r="A1898" t="str">
        <f t="shared" si="29"/>
        <v>'RWA2016Curative50-69'</v>
      </c>
      <c r="B1898">
        <v>2016</v>
      </c>
      <c r="C1898" t="s">
        <v>276</v>
      </c>
      <c r="D1898" t="s">
        <v>7</v>
      </c>
      <c r="E1898" t="s">
        <v>627</v>
      </c>
      <c r="F1898">
        <v>364</v>
      </c>
      <c r="G1898">
        <v>7</v>
      </c>
      <c r="H1898" t="str">
        <f>INDEX(Bar_data!$A$3:$B$140,MATCH(C1898,Bar_data!$A$3:$A$140,FALSE),2)</f>
        <v>Trust119</v>
      </c>
      <c r="I1898" t="str">
        <f>INDEX(TrustCAHUB_map!$A$2:$D$139,MATCH($C1898,TrustCAHUB_map!$A$2:$A$139,FALSE),3)</f>
        <v>Humber, Coast and Vale</v>
      </c>
      <c r="J1898" t="str">
        <f>INDEX(TrustCAHUB_map!$A$2:$D$139,MATCH($C1898,TrustCAHUB_map!$A$2:$A$139,FALSE),4)</f>
        <v>Yorkshire and Humber</v>
      </c>
    </row>
    <row r="1899" spans="1:10" x14ac:dyDescent="0.3">
      <c r="A1899" t="str">
        <f t="shared" si="29"/>
        <v>'RWA2016Not assigned50-69'</v>
      </c>
      <c r="B1899">
        <v>2016</v>
      </c>
      <c r="C1899" t="s">
        <v>276</v>
      </c>
      <c r="D1899" t="s">
        <v>477</v>
      </c>
      <c r="E1899" t="s">
        <v>627</v>
      </c>
      <c r="F1899">
        <v>25</v>
      </c>
      <c r="G1899">
        <v>0</v>
      </c>
      <c r="H1899" t="str">
        <f>INDEX(Bar_data!$A$3:$B$140,MATCH(C1899,Bar_data!$A$3:$A$140,FALSE),2)</f>
        <v>Trust119</v>
      </c>
      <c r="I1899" t="str">
        <f>INDEX(TrustCAHUB_map!$A$2:$D$139,MATCH($C1899,TrustCAHUB_map!$A$2:$A$139,FALSE),3)</f>
        <v>Humber, Coast and Vale</v>
      </c>
      <c r="J1899" t="str">
        <f>INDEX(TrustCAHUB_map!$A$2:$D$139,MATCH($C1899,TrustCAHUB_map!$A$2:$A$139,FALSE),4)</f>
        <v>Yorkshire and Humber</v>
      </c>
    </row>
    <row r="1900" spans="1:10" x14ac:dyDescent="0.3">
      <c r="A1900" t="str">
        <f t="shared" si="29"/>
        <v>'RWA2016Palliative50-69'</v>
      </c>
      <c r="B1900">
        <v>2016</v>
      </c>
      <c r="C1900" t="s">
        <v>276</v>
      </c>
      <c r="D1900" t="s">
        <v>8</v>
      </c>
      <c r="E1900" t="s">
        <v>627</v>
      </c>
      <c r="F1900">
        <v>287</v>
      </c>
      <c r="G1900">
        <v>10</v>
      </c>
      <c r="H1900" t="str">
        <f>INDEX(Bar_data!$A$3:$B$140,MATCH(C1900,Bar_data!$A$3:$A$140,FALSE),2)</f>
        <v>Trust119</v>
      </c>
      <c r="I1900" t="str">
        <f>INDEX(TrustCAHUB_map!$A$2:$D$139,MATCH($C1900,TrustCAHUB_map!$A$2:$A$139,FALSE),3)</f>
        <v>Humber, Coast and Vale</v>
      </c>
      <c r="J1900" t="str">
        <f>INDEX(TrustCAHUB_map!$A$2:$D$139,MATCH($C1900,TrustCAHUB_map!$A$2:$A$139,FALSE),4)</f>
        <v>Yorkshire and Humber</v>
      </c>
    </row>
    <row r="1901" spans="1:10" x14ac:dyDescent="0.3">
      <c r="A1901" t="str">
        <f t="shared" si="29"/>
        <v>'RWA2016Not assigned70+'</v>
      </c>
      <c r="B1901">
        <v>2016</v>
      </c>
      <c r="C1901" t="s">
        <v>276</v>
      </c>
      <c r="D1901" t="s">
        <v>477</v>
      </c>
      <c r="E1901" t="s">
        <v>628</v>
      </c>
      <c r="F1901">
        <v>8</v>
      </c>
      <c r="G1901">
        <v>1</v>
      </c>
      <c r="H1901" t="str">
        <f>INDEX(Bar_data!$A$3:$B$140,MATCH(C1901,Bar_data!$A$3:$A$140,FALSE),2)</f>
        <v>Trust119</v>
      </c>
      <c r="I1901" t="str">
        <f>INDEX(TrustCAHUB_map!$A$2:$D$139,MATCH($C1901,TrustCAHUB_map!$A$2:$A$139,FALSE),3)</f>
        <v>Humber, Coast and Vale</v>
      </c>
      <c r="J1901" t="str">
        <f>INDEX(TrustCAHUB_map!$A$2:$D$139,MATCH($C1901,TrustCAHUB_map!$A$2:$A$139,FALSE),4)</f>
        <v>Yorkshire and Humber</v>
      </c>
    </row>
    <row r="1902" spans="1:10" x14ac:dyDescent="0.3">
      <c r="A1902" t="str">
        <f t="shared" si="29"/>
        <v>'RWA2016Curative70+'</v>
      </c>
      <c r="B1902">
        <v>2016</v>
      </c>
      <c r="C1902" t="s">
        <v>276</v>
      </c>
      <c r="D1902" t="s">
        <v>7</v>
      </c>
      <c r="E1902" t="s">
        <v>628</v>
      </c>
      <c r="F1902">
        <v>213</v>
      </c>
      <c r="G1902">
        <v>7</v>
      </c>
      <c r="H1902" t="str">
        <f>INDEX(Bar_data!$A$3:$B$140,MATCH(C1902,Bar_data!$A$3:$A$140,FALSE),2)</f>
        <v>Trust119</v>
      </c>
      <c r="I1902" t="str">
        <f>INDEX(TrustCAHUB_map!$A$2:$D$139,MATCH($C1902,TrustCAHUB_map!$A$2:$A$139,FALSE),3)</f>
        <v>Humber, Coast and Vale</v>
      </c>
      <c r="J1902" t="str">
        <f>INDEX(TrustCAHUB_map!$A$2:$D$139,MATCH($C1902,TrustCAHUB_map!$A$2:$A$139,FALSE),4)</f>
        <v>Yorkshire and Humber</v>
      </c>
    </row>
    <row r="1903" spans="1:10" x14ac:dyDescent="0.3">
      <c r="A1903" t="str">
        <f t="shared" si="29"/>
        <v>'RWA2016Palliative70+'</v>
      </c>
      <c r="B1903">
        <v>2016</v>
      </c>
      <c r="C1903" t="s">
        <v>276</v>
      </c>
      <c r="D1903" t="s">
        <v>8</v>
      </c>
      <c r="E1903" t="s">
        <v>628</v>
      </c>
      <c r="F1903">
        <v>231</v>
      </c>
      <c r="G1903">
        <v>13</v>
      </c>
      <c r="H1903" t="str">
        <f>INDEX(Bar_data!$A$3:$B$140,MATCH(C1903,Bar_data!$A$3:$A$140,FALSE),2)</f>
        <v>Trust119</v>
      </c>
      <c r="I1903" t="str">
        <f>INDEX(TrustCAHUB_map!$A$2:$D$139,MATCH($C1903,TrustCAHUB_map!$A$2:$A$139,FALSE),3)</f>
        <v>Humber, Coast and Vale</v>
      </c>
      <c r="J1903" t="str">
        <f>INDEX(TrustCAHUB_map!$A$2:$D$139,MATCH($C1903,TrustCAHUB_map!$A$2:$A$139,FALSE),4)</f>
        <v>Yorkshire and Humber</v>
      </c>
    </row>
    <row r="1904" spans="1:10" x14ac:dyDescent="0.3">
      <c r="A1904" t="str">
        <f t="shared" si="29"/>
        <v>'RWD2016Not assigned18-49'</v>
      </c>
      <c r="B1904">
        <v>2016</v>
      </c>
      <c r="C1904" t="s">
        <v>277</v>
      </c>
      <c r="D1904" t="s">
        <v>477</v>
      </c>
      <c r="E1904" t="s">
        <v>153</v>
      </c>
      <c r="F1904">
        <v>23</v>
      </c>
      <c r="G1904">
        <v>0</v>
      </c>
      <c r="H1904" t="str">
        <f>INDEX(Bar_data!$A$3:$B$140,MATCH(C1904,Bar_data!$A$3:$A$140,FALSE),2)</f>
        <v>Trust120</v>
      </c>
      <c r="I1904" t="str">
        <f>INDEX(TrustCAHUB_map!$A$2:$D$139,MATCH($C1904,TrustCAHUB_map!$A$2:$A$139,FALSE),3)</f>
        <v>East Midlands</v>
      </c>
      <c r="J1904" t="str">
        <f>INDEX(TrustCAHUB_map!$A$2:$D$139,MATCH($C1904,TrustCAHUB_map!$A$2:$A$139,FALSE),4)</f>
        <v>East Midlands</v>
      </c>
    </row>
    <row r="1905" spans="1:10" x14ac:dyDescent="0.3">
      <c r="A1905" t="str">
        <f t="shared" si="29"/>
        <v>'RWD2016Curative18-49'</v>
      </c>
      <c r="B1905">
        <v>2016</v>
      </c>
      <c r="C1905" t="s">
        <v>277</v>
      </c>
      <c r="D1905" t="s">
        <v>7</v>
      </c>
      <c r="E1905" t="s">
        <v>153</v>
      </c>
      <c r="F1905">
        <v>86</v>
      </c>
      <c r="G1905">
        <v>0</v>
      </c>
      <c r="H1905" t="str">
        <f>INDEX(Bar_data!$A$3:$B$140,MATCH(C1905,Bar_data!$A$3:$A$140,FALSE),2)</f>
        <v>Trust120</v>
      </c>
      <c r="I1905" t="str">
        <f>INDEX(TrustCAHUB_map!$A$2:$D$139,MATCH($C1905,TrustCAHUB_map!$A$2:$A$139,FALSE),3)</f>
        <v>East Midlands</v>
      </c>
      <c r="J1905" t="str">
        <f>INDEX(TrustCAHUB_map!$A$2:$D$139,MATCH($C1905,TrustCAHUB_map!$A$2:$A$139,FALSE),4)</f>
        <v>East Midlands</v>
      </c>
    </row>
    <row r="1906" spans="1:10" x14ac:dyDescent="0.3">
      <c r="A1906" t="str">
        <f t="shared" si="29"/>
        <v>'RWD2016Palliative18-49'</v>
      </c>
      <c r="B1906">
        <v>2016</v>
      </c>
      <c r="C1906" t="s">
        <v>277</v>
      </c>
      <c r="D1906" t="s">
        <v>8</v>
      </c>
      <c r="E1906" t="s">
        <v>153</v>
      </c>
      <c r="F1906">
        <v>34</v>
      </c>
      <c r="G1906">
        <v>1</v>
      </c>
      <c r="H1906" t="str">
        <f>INDEX(Bar_data!$A$3:$B$140,MATCH(C1906,Bar_data!$A$3:$A$140,FALSE),2)</f>
        <v>Trust120</v>
      </c>
      <c r="I1906" t="str">
        <f>INDEX(TrustCAHUB_map!$A$2:$D$139,MATCH($C1906,TrustCAHUB_map!$A$2:$A$139,FALSE),3)</f>
        <v>East Midlands</v>
      </c>
      <c r="J1906" t="str">
        <f>INDEX(TrustCAHUB_map!$A$2:$D$139,MATCH($C1906,TrustCAHUB_map!$A$2:$A$139,FALSE),4)</f>
        <v>East Midlands</v>
      </c>
    </row>
    <row r="1907" spans="1:10" x14ac:dyDescent="0.3">
      <c r="A1907" t="str">
        <f t="shared" si="29"/>
        <v>'RWD2016Not assigned50-69'</v>
      </c>
      <c r="B1907">
        <v>2016</v>
      </c>
      <c r="C1907" t="s">
        <v>277</v>
      </c>
      <c r="D1907" t="s">
        <v>477</v>
      </c>
      <c r="E1907" t="s">
        <v>627</v>
      </c>
      <c r="F1907">
        <v>62</v>
      </c>
      <c r="G1907">
        <v>3</v>
      </c>
      <c r="H1907" t="str">
        <f>INDEX(Bar_data!$A$3:$B$140,MATCH(C1907,Bar_data!$A$3:$A$140,FALSE),2)</f>
        <v>Trust120</v>
      </c>
      <c r="I1907" t="str">
        <f>INDEX(TrustCAHUB_map!$A$2:$D$139,MATCH($C1907,TrustCAHUB_map!$A$2:$A$139,FALSE),3)</f>
        <v>East Midlands</v>
      </c>
      <c r="J1907" t="str">
        <f>INDEX(TrustCAHUB_map!$A$2:$D$139,MATCH($C1907,TrustCAHUB_map!$A$2:$A$139,FALSE),4)</f>
        <v>East Midlands</v>
      </c>
    </row>
    <row r="1908" spans="1:10" x14ac:dyDescent="0.3">
      <c r="A1908" t="str">
        <f t="shared" si="29"/>
        <v>'RWD2016Palliative50-69'</v>
      </c>
      <c r="B1908">
        <v>2016</v>
      </c>
      <c r="C1908" t="s">
        <v>277</v>
      </c>
      <c r="D1908" t="s">
        <v>8</v>
      </c>
      <c r="E1908" t="s">
        <v>627</v>
      </c>
      <c r="F1908">
        <v>276</v>
      </c>
      <c r="G1908">
        <v>13</v>
      </c>
      <c r="H1908" t="str">
        <f>INDEX(Bar_data!$A$3:$B$140,MATCH(C1908,Bar_data!$A$3:$A$140,FALSE),2)</f>
        <v>Trust120</v>
      </c>
      <c r="I1908" t="str">
        <f>INDEX(TrustCAHUB_map!$A$2:$D$139,MATCH($C1908,TrustCAHUB_map!$A$2:$A$139,FALSE),3)</f>
        <v>East Midlands</v>
      </c>
      <c r="J1908" t="str">
        <f>INDEX(TrustCAHUB_map!$A$2:$D$139,MATCH($C1908,TrustCAHUB_map!$A$2:$A$139,FALSE),4)</f>
        <v>East Midlands</v>
      </c>
    </row>
    <row r="1909" spans="1:10" x14ac:dyDescent="0.3">
      <c r="A1909" t="str">
        <f t="shared" si="29"/>
        <v>'RWD2016Curative50-69'</v>
      </c>
      <c r="B1909">
        <v>2016</v>
      </c>
      <c r="C1909" t="s">
        <v>277</v>
      </c>
      <c r="D1909" t="s">
        <v>7</v>
      </c>
      <c r="E1909" t="s">
        <v>627</v>
      </c>
      <c r="F1909">
        <v>240</v>
      </c>
      <c r="G1909">
        <v>4</v>
      </c>
      <c r="H1909" t="str">
        <f>INDEX(Bar_data!$A$3:$B$140,MATCH(C1909,Bar_data!$A$3:$A$140,FALSE),2)</f>
        <v>Trust120</v>
      </c>
      <c r="I1909" t="str">
        <f>INDEX(TrustCAHUB_map!$A$2:$D$139,MATCH($C1909,TrustCAHUB_map!$A$2:$A$139,FALSE),3)</f>
        <v>East Midlands</v>
      </c>
      <c r="J1909" t="str">
        <f>INDEX(TrustCAHUB_map!$A$2:$D$139,MATCH($C1909,TrustCAHUB_map!$A$2:$A$139,FALSE),4)</f>
        <v>East Midlands</v>
      </c>
    </row>
    <row r="1910" spans="1:10" x14ac:dyDescent="0.3">
      <c r="A1910" t="str">
        <f t="shared" si="29"/>
        <v>'RWD2016Not assigned70+'</v>
      </c>
      <c r="B1910">
        <v>2016</v>
      </c>
      <c r="C1910" t="s">
        <v>277</v>
      </c>
      <c r="D1910" t="s">
        <v>477</v>
      </c>
      <c r="E1910" t="s">
        <v>628</v>
      </c>
      <c r="F1910">
        <v>46</v>
      </c>
      <c r="G1910">
        <v>0</v>
      </c>
      <c r="H1910" t="str">
        <f>INDEX(Bar_data!$A$3:$B$140,MATCH(C1910,Bar_data!$A$3:$A$140,FALSE),2)</f>
        <v>Trust120</v>
      </c>
      <c r="I1910" t="str">
        <f>INDEX(TrustCAHUB_map!$A$2:$D$139,MATCH($C1910,TrustCAHUB_map!$A$2:$A$139,FALSE),3)</f>
        <v>East Midlands</v>
      </c>
      <c r="J1910" t="str">
        <f>INDEX(TrustCAHUB_map!$A$2:$D$139,MATCH($C1910,TrustCAHUB_map!$A$2:$A$139,FALSE),4)</f>
        <v>East Midlands</v>
      </c>
    </row>
    <row r="1911" spans="1:10" x14ac:dyDescent="0.3">
      <c r="A1911" t="str">
        <f t="shared" si="29"/>
        <v>'RWD2016Palliative70+'</v>
      </c>
      <c r="B1911">
        <v>2016</v>
      </c>
      <c r="C1911" t="s">
        <v>277</v>
      </c>
      <c r="D1911" t="s">
        <v>8</v>
      </c>
      <c r="E1911" t="s">
        <v>628</v>
      </c>
      <c r="F1911">
        <v>287</v>
      </c>
      <c r="G1911">
        <v>11</v>
      </c>
      <c r="H1911" t="str">
        <f>INDEX(Bar_data!$A$3:$B$140,MATCH(C1911,Bar_data!$A$3:$A$140,FALSE),2)</f>
        <v>Trust120</v>
      </c>
      <c r="I1911" t="str">
        <f>INDEX(TrustCAHUB_map!$A$2:$D$139,MATCH($C1911,TrustCAHUB_map!$A$2:$A$139,FALSE),3)</f>
        <v>East Midlands</v>
      </c>
      <c r="J1911" t="str">
        <f>INDEX(TrustCAHUB_map!$A$2:$D$139,MATCH($C1911,TrustCAHUB_map!$A$2:$A$139,FALSE),4)</f>
        <v>East Midlands</v>
      </c>
    </row>
    <row r="1912" spans="1:10" x14ac:dyDescent="0.3">
      <c r="A1912" t="str">
        <f t="shared" si="29"/>
        <v>'RWD2016Curative70+'</v>
      </c>
      <c r="B1912">
        <v>2016</v>
      </c>
      <c r="C1912" t="s">
        <v>277</v>
      </c>
      <c r="D1912" t="s">
        <v>7</v>
      </c>
      <c r="E1912" t="s">
        <v>628</v>
      </c>
      <c r="F1912">
        <v>153</v>
      </c>
      <c r="G1912">
        <v>3</v>
      </c>
      <c r="H1912" t="str">
        <f>INDEX(Bar_data!$A$3:$B$140,MATCH(C1912,Bar_data!$A$3:$A$140,FALSE),2)</f>
        <v>Trust120</v>
      </c>
      <c r="I1912" t="str">
        <f>INDEX(TrustCAHUB_map!$A$2:$D$139,MATCH($C1912,TrustCAHUB_map!$A$2:$A$139,FALSE),3)</f>
        <v>East Midlands</v>
      </c>
      <c r="J1912" t="str">
        <f>INDEX(TrustCAHUB_map!$A$2:$D$139,MATCH($C1912,TrustCAHUB_map!$A$2:$A$139,FALSE),4)</f>
        <v>East Midlands</v>
      </c>
    </row>
    <row r="1913" spans="1:10" x14ac:dyDescent="0.3">
      <c r="A1913" t="str">
        <f t="shared" si="29"/>
        <v>'RWE2016Palliative18-49'</v>
      </c>
      <c r="B1913">
        <v>2016</v>
      </c>
      <c r="C1913" t="s">
        <v>278</v>
      </c>
      <c r="D1913" t="s">
        <v>8</v>
      </c>
      <c r="E1913" t="s">
        <v>153</v>
      </c>
      <c r="F1913">
        <v>133</v>
      </c>
      <c r="G1913">
        <v>10</v>
      </c>
      <c r="H1913" t="str">
        <f>INDEX(Bar_data!$A$3:$B$140,MATCH(C1913,Bar_data!$A$3:$A$140,FALSE),2)</f>
        <v>Trust121</v>
      </c>
      <c r="I1913" t="str">
        <f>INDEX(TrustCAHUB_map!$A$2:$D$139,MATCH($C1913,TrustCAHUB_map!$A$2:$A$139,FALSE),3)</f>
        <v>East Midlands</v>
      </c>
      <c r="J1913" t="str">
        <f>INDEX(TrustCAHUB_map!$A$2:$D$139,MATCH($C1913,TrustCAHUB_map!$A$2:$A$139,FALSE),4)</f>
        <v>East Midlands</v>
      </c>
    </row>
    <row r="1914" spans="1:10" x14ac:dyDescent="0.3">
      <c r="A1914" t="str">
        <f t="shared" si="29"/>
        <v>'RWE2016Curative18-49'</v>
      </c>
      <c r="B1914">
        <v>2016</v>
      </c>
      <c r="C1914" t="s">
        <v>278</v>
      </c>
      <c r="D1914" t="s">
        <v>7</v>
      </c>
      <c r="E1914" t="s">
        <v>153</v>
      </c>
      <c r="F1914">
        <v>259</v>
      </c>
      <c r="G1914">
        <v>4</v>
      </c>
      <c r="H1914" t="str">
        <f>INDEX(Bar_data!$A$3:$B$140,MATCH(C1914,Bar_data!$A$3:$A$140,FALSE),2)</f>
        <v>Trust121</v>
      </c>
      <c r="I1914" t="str">
        <f>INDEX(TrustCAHUB_map!$A$2:$D$139,MATCH($C1914,TrustCAHUB_map!$A$2:$A$139,FALSE),3)</f>
        <v>East Midlands</v>
      </c>
      <c r="J1914" t="str">
        <f>INDEX(TrustCAHUB_map!$A$2:$D$139,MATCH($C1914,TrustCAHUB_map!$A$2:$A$139,FALSE),4)</f>
        <v>East Midlands</v>
      </c>
    </row>
    <row r="1915" spans="1:10" x14ac:dyDescent="0.3">
      <c r="A1915" t="str">
        <f t="shared" si="29"/>
        <v>'RWE2016Not assigned18-49'</v>
      </c>
      <c r="B1915">
        <v>2016</v>
      </c>
      <c r="C1915" t="s">
        <v>278</v>
      </c>
      <c r="D1915" t="s">
        <v>477</v>
      </c>
      <c r="E1915" t="s">
        <v>153</v>
      </c>
      <c r="F1915">
        <v>2</v>
      </c>
      <c r="G1915">
        <v>0</v>
      </c>
      <c r="H1915" t="str">
        <f>INDEX(Bar_data!$A$3:$B$140,MATCH(C1915,Bar_data!$A$3:$A$140,FALSE),2)</f>
        <v>Trust121</v>
      </c>
      <c r="I1915" t="str">
        <f>INDEX(TrustCAHUB_map!$A$2:$D$139,MATCH($C1915,TrustCAHUB_map!$A$2:$A$139,FALSE),3)</f>
        <v>East Midlands</v>
      </c>
      <c r="J1915" t="str">
        <f>INDEX(TrustCAHUB_map!$A$2:$D$139,MATCH($C1915,TrustCAHUB_map!$A$2:$A$139,FALSE),4)</f>
        <v>East Midlands</v>
      </c>
    </row>
    <row r="1916" spans="1:10" x14ac:dyDescent="0.3">
      <c r="A1916" t="str">
        <f t="shared" si="29"/>
        <v>'RWE2016Not assigned50-69'</v>
      </c>
      <c r="B1916">
        <v>2016</v>
      </c>
      <c r="C1916" t="s">
        <v>278</v>
      </c>
      <c r="D1916" t="s">
        <v>477</v>
      </c>
      <c r="E1916" t="s">
        <v>627</v>
      </c>
      <c r="F1916">
        <v>3</v>
      </c>
      <c r="G1916">
        <v>0</v>
      </c>
      <c r="H1916" t="str">
        <f>INDEX(Bar_data!$A$3:$B$140,MATCH(C1916,Bar_data!$A$3:$A$140,FALSE),2)</f>
        <v>Trust121</v>
      </c>
      <c r="I1916" t="str">
        <f>INDEX(TrustCAHUB_map!$A$2:$D$139,MATCH($C1916,TrustCAHUB_map!$A$2:$A$139,FALSE),3)</f>
        <v>East Midlands</v>
      </c>
      <c r="J1916" t="str">
        <f>INDEX(TrustCAHUB_map!$A$2:$D$139,MATCH($C1916,TrustCAHUB_map!$A$2:$A$139,FALSE),4)</f>
        <v>East Midlands</v>
      </c>
    </row>
    <row r="1917" spans="1:10" x14ac:dyDescent="0.3">
      <c r="A1917" t="str">
        <f t="shared" si="29"/>
        <v>'RWE2016Palliative50-69'</v>
      </c>
      <c r="B1917">
        <v>2016</v>
      </c>
      <c r="C1917" t="s">
        <v>278</v>
      </c>
      <c r="D1917" t="s">
        <v>8</v>
      </c>
      <c r="E1917" t="s">
        <v>627</v>
      </c>
      <c r="F1917">
        <v>521</v>
      </c>
      <c r="G1917">
        <v>29</v>
      </c>
      <c r="H1917" t="str">
        <f>INDEX(Bar_data!$A$3:$B$140,MATCH(C1917,Bar_data!$A$3:$A$140,FALSE),2)</f>
        <v>Trust121</v>
      </c>
      <c r="I1917" t="str">
        <f>INDEX(TrustCAHUB_map!$A$2:$D$139,MATCH($C1917,TrustCAHUB_map!$A$2:$A$139,FALSE),3)</f>
        <v>East Midlands</v>
      </c>
      <c r="J1917" t="str">
        <f>INDEX(TrustCAHUB_map!$A$2:$D$139,MATCH($C1917,TrustCAHUB_map!$A$2:$A$139,FALSE),4)</f>
        <v>East Midlands</v>
      </c>
    </row>
    <row r="1918" spans="1:10" x14ac:dyDescent="0.3">
      <c r="A1918" t="str">
        <f t="shared" si="29"/>
        <v>'RWE2016Curative50-69'</v>
      </c>
      <c r="B1918">
        <v>2016</v>
      </c>
      <c r="C1918" t="s">
        <v>278</v>
      </c>
      <c r="D1918" t="s">
        <v>7</v>
      </c>
      <c r="E1918" t="s">
        <v>627</v>
      </c>
      <c r="F1918">
        <v>561</v>
      </c>
      <c r="G1918">
        <v>9</v>
      </c>
      <c r="H1918" t="str">
        <f>INDEX(Bar_data!$A$3:$B$140,MATCH(C1918,Bar_data!$A$3:$A$140,FALSE),2)</f>
        <v>Trust121</v>
      </c>
      <c r="I1918" t="str">
        <f>INDEX(TrustCAHUB_map!$A$2:$D$139,MATCH($C1918,TrustCAHUB_map!$A$2:$A$139,FALSE),3)</f>
        <v>East Midlands</v>
      </c>
      <c r="J1918" t="str">
        <f>INDEX(TrustCAHUB_map!$A$2:$D$139,MATCH($C1918,TrustCAHUB_map!$A$2:$A$139,FALSE),4)</f>
        <v>East Midlands</v>
      </c>
    </row>
    <row r="1919" spans="1:10" x14ac:dyDescent="0.3">
      <c r="A1919" t="str">
        <f t="shared" si="29"/>
        <v>'RWE2016Palliative70+'</v>
      </c>
      <c r="B1919">
        <v>2016</v>
      </c>
      <c r="C1919" t="s">
        <v>278</v>
      </c>
      <c r="D1919" t="s">
        <v>8</v>
      </c>
      <c r="E1919" t="s">
        <v>628</v>
      </c>
      <c r="F1919">
        <v>491</v>
      </c>
      <c r="G1919">
        <v>41</v>
      </c>
      <c r="H1919" t="str">
        <f>INDEX(Bar_data!$A$3:$B$140,MATCH(C1919,Bar_data!$A$3:$A$140,FALSE),2)</f>
        <v>Trust121</v>
      </c>
      <c r="I1919" t="str">
        <f>INDEX(TrustCAHUB_map!$A$2:$D$139,MATCH($C1919,TrustCAHUB_map!$A$2:$A$139,FALSE),3)</f>
        <v>East Midlands</v>
      </c>
      <c r="J1919" t="str">
        <f>INDEX(TrustCAHUB_map!$A$2:$D$139,MATCH($C1919,TrustCAHUB_map!$A$2:$A$139,FALSE),4)</f>
        <v>East Midlands</v>
      </c>
    </row>
    <row r="1920" spans="1:10" x14ac:dyDescent="0.3">
      <c r="A1920" t="str">
        <f t="shared" si="29"/>
        <v>'RWE2016Curative70+'</v>
      </c>
      <c r="B1920">
        <v>2016</v>
      </c>
      <c r="C1920" t="s">
        <v>278</v>
      </c>
      <c r="D1920" t="s">
        <v>7</v>
      </c>
      <c r="E1920" t="s">
        <v>628</v>
      </c>
      <c r="F1920">
        <v>287</v>
      </c>
      <c r="G1920">
        <v>6</v>
      </c>
      <c r="H1920" t="str">
        <f>INDEX(Bar_data!$A$3:$B$140,MATCH(C1920,Bar_data!$A$3:$A$140,FALSE),2)</f>
        <v>Trust121</v>
      </c>
      <c r="I1920" t="str">
        <f>INDEX(TrustCAHUB_map!$A$2:$D$139,MATCH($C1920,TrustCAHUB_map!$A$2:$A$139,FALSE),3)</f>
        <v>East Midlands</v>
      </c>
      <c r="J1920" t="str">
        <f>INDEX(TrustCAHUB_map!$A$2:$D$139,MATCH($C1920,TrustCAHUB_map!$A$2:$A$139,FALSE),4)</f>
        <v>East Midlands</v>
      </c>
    </row>
    <row r="1921" spans="1:10" x14ac:dyDescent="0.3">
      <c r="A1921" t="str">
        <f t="shared" si="29"/>
        <v>'RWE2016Not assigned70+'</v>
      </c>
      <c r="B1921">
        <v>2016</v>
      </c>
      <c r="C1921" t="s">
        <v>278</v>
      </c>
      <c r="D1921" t="s">
        <v>477</v>
      </c>
      <c r="E1921" t="s">
        <v>628</v>
      </c>
      <c r="F1921">
        <v>4</v>
      </c>
      <c r="G1921">
        <v>0</v>
      </c>
      <c r="H1921" t="str">
        <f>INDEX(Bar_data!$A$3:$B$140,MATCH(C1921,Bar_data!$A$3:$A$140,FALSE),2)</f>
        <v>Trust121</v>
      </c>
      <c r="I1921" t="str">
        <f>INDEX(TrustCAHUB_map!$A$2:$D$139,MATCH($C1921,TrustCAHUB_map!$A$2:$A$139,FALSE),3)</f>
        <v>East Midlands</v>
      </c>
      <c r="J1921" t="str">
        <f>INDEX(TrustCAHUB_map!$A$2:$D$139,MATCH($C1921,TrustCAHUB_map!$A$2:$A$139,FALSE),4)</f>
        <v>East Midlands</v>
      </c>
    </row>
    <row r="1922" spans="1:10" x14ac:dyDescent="0.3">
      <c r="A1922" t="str">
        <f t="shared" si="29"/>
        <v>'RWF2016Not assigned18-49'</v>
      </c>
      <c r="B1922">
        <v>2016</v>
      </c>
      <c r="C1922" t="s">
        <v>279</v>
      </c>
      <c r="D1922" t="s">
        <v>477</v>
      </c>
      <c r="E1922" t="s">
        <v>153</v>
      </c>
      <c r="F1922">
        <v>1</v>
      </c>
      <c r="G1922">
        <v>0</v>
      </c>
      <c r="H1922" t="str">
        <f>INDEX(Bar_data!$A$3:$B$140,MATCH(C1922,Bar_data!$A$3:$A$140,FALSE),2)</f>
        <v>Trust122</v>
      </c>
      <c r="I1922" t="str">
        <f>INDEX(TrustCAHUB_map!$A$2:$D$139,MATCH($C1922,TrustCAHUB_map!$A$2:$A$139,FALSE),3)</f>
        <v>Kent and Medway</v>
      </c>
      <c r="J1922" t="str">
        <f>INDEX(TrustCAHUB_map!$A$2:$D$139,MATCH($C1922,TrustCAHUB_map!$A$2:$A$139,FALSE),4)</f>
        <v>South East</v>
      </c>
    </row>
    <row r="1923" spans="1:10" x14ac:dyDescent="0.3">
      <c r="A1923" t="str">
        <f t="shared" ref="A1923:A1986" si="30">"'"&amp;C1923&amp;B1923&amp;D1923&amp;E1923&amp;"'"</f>
        <v>'RWF2016Palliative18-49'</v>
      </c>
      <c r="B1923">
        <v>2016</v>
      </c>
      <c r="C1923" t="s">
        <v>279</v>
      </c>
      <c r="D1923" t="s">
        <v>8</v>
      </c>
      <c r="E1923" t="s">
        <v>153</v>
      </c>
      <c r="F1923">
        <v>55</v>
      </c>
      <c r="G1923">
        <v>4</v>
      </c>
      <c r="H1923" t="str">
        <f>INDEX(Bar_data!$A$3:$B$140,MATCH(C1923,Bar_data!$A$3:$A$140,FALSE),2)</f>
        <v>Trust122</v>
      </c>
      <c r="I1923" t="str">
        <f>INDEX(TrustCAHUB_map!$A$2:$D$139,MATCH($C1923,TrustCAHUB_map!$A$2:$A$139,FALSE),3)</f>
        <v>Kent and Medway</v>
      </c>
      <c r="J1923" t="str">
        <f>INDEX(TrustCAHUB_map!$A$2:$D$139,MATCH($C1923,TrustCAHUB_map!$A$2:$A$139,FALSE),4)</f>
        <v>South East</v>
      </c>
    </row>
    <row r="1924" spans="1:10" x14ac:dyDescent="0.3">
      <c r="A1924" t="str">
        <f t="shared" si="30"/>
        <v>'RWF2016Curative18-49'</v>
      </c>
      <c r="B1924">
        <v>2016</v>
      </c>
      <c r="C1924" t="s">
        <v>279</v>
      </c>
      <c r="D1924" t="s">
        <v>7</v>
      </c>
      <c r="E1924" t="s">
        <v>153</v>
      </c>
      <c r="F1924">
        <v>189</v>
      </c>
      <c r="G1924">
        <v>0</v>
      </c>
      <c r="H1924" t="str">
        <f>INDEX(Bar_data!$A$3:$B$140,MATCH(C1924,Bar_data!$A$3:$A$140,FALSE),2)</f>
        <v>Trust122</v>
      </c>
      <c r="I1924" t="str">
        <f>INDEX(TrustCAHUB_map!$A$2:$D$139,MATCH($C1924,TrustCAHUB_map!$A$2:$A$139,FALSE),3)</f>
        <v>Kent and Medway</v>
      </c>
      <c r="J1924" t="str">
        <f>INDEX(TrustCAHUB_map!$A$2:$D$139,MATCH($C1924,TrustCAHUB_map!$A$2:$A$139,FALSE),4)</f>
        <v>South East</v>
      </c>
    </row>
    <row r="1925" spans="1:10" x14ac:dyDescent="0.3">
      <c r="A1925" t="str">
        <f t="shared" si="30"/>
        <v>'RWF2016Palliative50-69'</v>
      </c>
      <c r="B1925">
        <v>2016</v>
      </c>
      <c r="C1925" t="s">
        <v>279</v>
      </c>
      <c r="D1925" t="s">
        <v>8</v>
      </c>
      <c r="E1925" t="s">
        <v>627</v>
      </c>
      <c r="F1925">
        <v>343</v>
      </c>
      <c r="G1925">
        <v>24</v>
      </c>
      <c r="H1925" t="str">
        <f>INDEX(Bar_data!$A$3:$B$140,MATCH(C1925,Bar_data!$A$3:$A$140,FALSE),2)</f>
        <v>Trust122</v>
      </c>
      <c r="I1925" t="str">
        <f>INDEX(TrustCAHUB_map!$A$2:$D$139,MATCH($C1925,TrustCAHUB_map!$A$2:$A$139,FALSE),3)</f>
        <v>Kent and Medway</v>
      </c>
      <c r="J1925" t="str">
        <f>INDEX(TrustCAHUB_map!$A$2:$D$139,MATCH($C1925,TrustCAHUB_map!$A$2:$A$139,FALSE),4)</f>
        <v>South East</v>
      </c>
    </row>
    <row r="1926" spans="1:10" x14ac:dyDescent="0.3">
      <c r="A1926" t="str">
        <f t="shared" si="30"/>
        <v>'RWF2016Curative50-69'</v>
      </c>
      <c r="B1926">
        <v>2016</v>
      </c>
      <c r="C1926" t="s">
        <v>279</v>
      </c>
      <c r="D1926" t="s">
        <v>7</v>
      </c>
      <c r="E1926" t="s">
        <v>627</v>
      </c>
      <c r="F1926">
        <v>473</v>
      </c>
      <c r="G1926">
        <v>5</v>
      </c>
      <c r="H1926" t="str">
        <f>INDEX(Bar_data!$A$3:$B$140,MATCH(C1926,Bar_data!$A$3:$A$140,FALSE),2)</f>
        <v>Trust122</v>
      </c>
      <c r="I1926" t="str">
        <f>INDEX(TrustCAHUB_map!$A$2:$D$139,MATCH($C1926,TrustCAHUB_map!$A$2:$A$139,FALSE),3)</f>
        <v>Kent and Medway</v>
      </c>
      <c r="J1926" t="str">
        <f>INDEX(TrustCAHUB_map!$A$2:$D$139,MATCH($C1926,TrustCAHUB_map!$A$2:$A$139,FALSE),4)</f>
        <v>South East</v>
      </c>
    </row>
    <row r="1927" spans="1:10" x14ac:dyDescent="0.3">
      <c r="A1927" t="str">
        <f t="shared" si="30"/>
        <v>'RWF2016Not assigned50-69'</v>
      </c>
      <c r="B1927">
        <v>2016</v>
      </c>
      <c r="C1927" t="s">
        <v>279</v>
      </c>
      <c r="D1927" t="s">
        <v>477</v>
      </c>
      <c r="E1927" t="s">
        <v>627</v>
      </c>
      <c r="F1927">
        <v>2</v>
      </c>
      <c r="G1927">
        <v>0</v>
      </c>
      <c r="H1927" t="str">
        <f>INDEX(Bar_data!$A$3:$B$140,MATCH(C1927,Bar_data!$A$3:$A$140,FALSE),2)</f>
        <v>Trust122</v>
      </c>
      <c r="I1927" t="str">
        <f>INDEX(TrustCAHUB_map!$A$2:$D$139,MATCH($C1927,TrustCAHUB_map!$A$2:$A$139,FALSE),3)</f>
        <v>Kent and Medway</v>
      </c>
      <c r="J1927" t="str">
        <f>INDEX(TrustCAHUB_map!$A$2:$D$139,MATCH($C1927,TrustCAHUB_map!$A$2:$A$139,FALSE),4)</f>
        <v>South East</v>
      </c>
    </row>
    <row r="1928" spans="1:10" x14ac:dyDescent="0.3">
      <c r="A1928" t="str">
        <f t="shared" si="30"/>
        <v>'RWF2016Palliative70+'</v>
      </c>
      <c r="B1928">
        <v>2016</v>
      </c>
      <c r="C1928" t="s">
        <v>279</v>
      </c>
      <c r="D1928" t="s">
        <v>8</v>
      </c>
      <c r="E1928" t="s">
        <v>628</v>
      </c>
      <c r="F1928">
        <v>352</v>
      </c>
      <c r="G1928">
        <v>25</v>
      </c>
      <c r="H1928" t="str">
        <f>INDEX(Bar_data!$A$3:$B$140,MATCH(C1928,Bar_data!$A$3:$A$140,FALSE),2)</f>
        <v>Trust122</v>
      </c>
      <c r="I1928" t="str">
        <f>INDEX(TrustCAHUB_map!$A$2:$D$139,MATCH($C1928,TrustCAHUB_map!$A$2:$A$139,FALSE),3)</f>
        <v>Kent and Medway</v>
      </c>
      <c r="J1928" t="str">
        <f>INDEX(TrustCAHUB_map!$A$2:$D$139,MATCH($C1928,TrustCAHUB_map!$A$2:$A$139,FALSE),4)</f>
        <v>South East</v>
      </c>
    </row>
    <row r="1929" spans="1:10" x14ac:dyDescent="0.3">
      <c r="A1929" t="str">
        <f t="shared" si="30"/>
        <v>'RWF2016Curative70+'</v>
      </c>
      <c r="B1929">
        <v>2016</v>
      </c>
      <c r="C1929" t="s">
        <v>279</v>
      </c>
      <c r="D1929" t="s">
        <v>7</v>
      </c>
      <c r="E1929" t="s">
        <v>628</v>
      </c>
      <c r="F1929">
        <v>264</v>
      </c>
      <c r="G1929">
        <v>11</v>
      </c>
      <c r="H1929" t="str">
        <f>INDEX(Bar_data!$A$3:$B$140,MATCH(C1929,Bar_data!$A$3:$A$140,FALSE),2)</f>
        <v>Trust122</v>
      </c>
      <c r="I1929" t="str">
        <f>INDEX(TrustCAHUB_map!$A$2:$D$139,MATCH($C1929,TrustCAHUB_map!$A$2:$A$139,FALSE),3)</f>
        <v>Kent and Medway</v>
      </c>
      <c r="J1929" t="str">
        <f>INDEX(TrustCAHUB_map!$A$2:$D$139,MATCH($C1929,TrustCAHUB_map!$A$2:$A$139,FALSE),4)</f>
        <v>South East</v>
      </c>
    </row>
    <row r="1930" spans="1:10" x14ac:dyDescent="0.3">
      <c r="A1930" t="str">
        <f t="shared" si="30"/>
        <v>'RWF2016Not assigned70+'</v>
      </c>
      <c r="B1930">
        <v>2016</v>
      </c>
      <c r="C1930" t="s">
        <v>279</v>
      </c>
      <c r="D1930" t="s">
        <v>477</v>
      </c>
      <c r="E1930" t="s">
        <v>628</v>
      </c>
      <c r="F1930">
        <v>1</v>
      </c>
      <c r="G1930">
        <v>0</v>
      </c>
      <c r="H1930" t="str">
        <f>INDEX(Bar_data!$A$3:$B$140,MATCH(C1930,Bar_data!$A$3:$A$140,FALSE),2)</f>
        <v>Trust122</v>
      </c>
      <c r="I1930" t="str">
        <f>INDEX(TrustCAHUB_map!$A$2:$D$139,MATCH($C1930,TrustCAHUB_map!$A$2:$A$139,FALSE),3)</f>
        <v>Kent and Medway</v>
      </c>
      <c r="J1930" t="str">
        <f>INDEX(TrustCAHUB_map!$A$2:$D$139,MATCH($C1930,TrustCAHUB_map!$A$2:$A$139,FALSE),4)</f>
        <v>South East</v>
      </c>
    </row>
    <row r="1931" spans="1:10" x14ac:dyDescent="0.3">
      <c r="A1931" t="str">
        <f t="shared" si="30"/>
        <v>'RWG2016Curative18-49'</v>
      </c>
      <c r="B1931">
        <v>2016</v>
      </c>
      <c r="C1931" t="s">
        <v>280</v>
      </c>
      <c r="D1931" t="s">
        <v>7</v>
      </c>
      <c r="E1931" t="s">
        <v>153</v>
      </c>
      <c r="F1931">
        <v>8</v>
      </c>
      <c r="G1931">
        <v>0</v>
      </c>
      <c r="H1931" t="str">
        <f>INDEX(Bar_data!$A$3:$B$140,MATCH(C1931,Bar_data!$A$3:$A$140,FALSE),2)</f>
        <v>Trust123</v>
      </c>
      <c r="I1931" t="str">
        <f>INDEX(TrustCAHUB_map!$A$2:$D$139,MATCH($C1931,TrustCAHUB_map!$A$2:$A$139,FALSE),3)</f>
        <v>East of England</v>
      </c>
      <c r="J1931" t="str">
        <f>INDEX(TrustCAHUB_map!$A$2:$D$139,MATCH($C1931,TrustCAHUB_map!$A$2:$A$139,FALSE),4)</f>
        <v>East of England</v>
      </c>
    </row>
    <row r="1932" spans="1:10" x14ac:dyDescent="0.3">
      <c r="A1932" t="str">
        <f t="shared" si="30"/>
        <v>'RWG2016Palliative18-49'</v>
      </c>
      <c r="B1932">
        <v>2016</v>
      </c>
      <c r="C1932" t="s">
        <v>280</v>
      </c>
      <c r="D1932" t="s">
        <v>8</v>
      </c>
      <c r="E1932" t="s">
        <v>153</v>
      </c>
      <c r="F1932">
        <v>6</v>
      </c>
      <c r="G1932">
        <v>0</v>
      </c>
      <c r="H1932" t="str">
        <f>INDEX(Bar_data!$A$3:$B$140,MATCH(C1932,Bar_data!$A$3:$A$140,FALSE),2)</f>
        <v>Trust123</v>
      </c>
      <c r="I1932" t="str">
        <f>INDEX(TrustCAHUB_map!$A$2:$D$139,MATCH($C1932,TrustCAHUB_map!$A$2:$A$139,FALSE),3)</f>
        <v>East of England</v>
      </c>
      <c r="J1932" t="str">
        <f>INDEX(TrustCAHUB_map!$A$2:$D$139,MATCH($C1932,TrustCAHUB_map!$A$2:$A$139,FALSE),4)</f>
        <v>East of England</v>
      </c>
    </row>
    <row r="1933" spans="1:10" x14ac:dyDescent="0.3">
      <c r="A1933" t="str">
        <f t="shared" si="30"/>
        <v>'RWG2016Palliative50-69'</v>
      </c>
      <c r="B1933">
        <v>2016</v>
      </c>
      <c r="C1933" t="s">
        <v>280</v>
      </c>
      <c r="D1933" t="s">
        <v>8</v>
      </c>
      <c r="E1933" t="s">
        <v>627</v>
      </c>
      <c r="F1933">
        <v>33</v>
      </c>
      <c r="G1933">
        <v>1</v>
      </c>
      <c r="H1933" t="str">
        <f>INDEX(Bar_data!$A$3:$B$140,MATCH(C1933,Bar_data!$A$3:$A$140,FALSE),2)</f>
        <v>Trust123</v>
      </c>
      <c r="I1933" t="str">
        <f>INDEX(TrustCAHUB_map!$A$2:$D$139,MATCH($C1933,TrustCAHUB_map!$A$2:$A$139,FALSE),3)</f>
        <v>East of England</v>
      </c>
      <c r="J1933" t="str">
        <f>INDEX(TrustCAHUB_map!$A$2:$D$139,MATCH($C1933,TrustCAHUB_map!$A$2:$A$139,FALSE),4)</f>
        <v>East of England</v>
      </c>
    </row>
    <row r="1934" spans="1:10" x14ac:dyDescent="0.3">
      <c r="A1934" t="str">
        <f t="shared" si="30"/>
        <v>'RWG2016Curative50-69'</v>
      </c>
      <c r="B1934">
        <v>2016</v>
      </c>
      <c r="C1934" t="s">
        <v>280</v>
      </c>
      <c r="D1934" t="s">
        <v>7</v>
      </c>
      <c r="E1934" t="s">
        <v>627</v>
      </c>
      <c r="F1934">
        <v>17</v>
      </c>
      <c r="G1934">
        <v>0</v>
      </c>
      <c r="H1934" t="str">
        <f>INDEX(Bar_data!$A$3:$B$140,MATCH(C1934,Bar_data!$A$3:$A$140,FALSE),2)</f>
        <v>Trust123</v>
      </c>
      <c r="I1934" t="str">
        <f>INDEX(TrustCAHUB_map!$A$2:$D$139,MATCH($C1934,TrustCAHUB_map!$A$2:$A$139,FALSE),3)</f>
        <v>East of England</v>
      </c>
      <c r="J1934" t="str">
        <f>INDEX(TrustCAHUB_map!$A$2:$D$139,MATCH($C1934,TrustCAHUB_map!$A$2:$A$139,FALSE),4)</f>
        <v>East of England</v>
      </c>
    </row>
    <row r="1935" spans="1:10" x14ac:dyDescent="0.3">
      <c r="A1935" t="str">
        <f t="shared" si="30"/>
        <v>'RWG2016Palliative70+'</v>
      </c>
      <c r="B1935">
        <v>2016</v>
      </c>
      <c r="C1935" t="s">
        <v>280</v>
      </c>
      <c r="D1935" t="s">
        <v>8</v>
      </c>
      <c r="E1935" t="s">
        <v>628</v>
      </c>
      <c r="F1935">
        <v>61</v>
      </c>
      <c r="G1935">
        <v>9</v>
      </c>
      <c r="H1935" t="str">
        <f>INDEX(Bar_data!$A$3:$B$140,MATCH(C1935,Bar_data!$A$3:$A$140,FALSE),2)</f>
        <v>Trust123</v>
      </c>
      <c r="I1935" t="str">
        <f>INDEX(TrustCAHUB_map!$A$2:$D$139,MATCH($C1935,TrustCAHUB_map!$A$2:$A$139,FALSE),3)</f>
        <v>East of England</v>
      </c>
      <c r="J1935" t="str">
        <f>INDEX(TrustCAHUB_map!$A$2:$D$139,MATCH($C1935,TrustCAHUB_map!$A$2:$A$139,FALSE),4)</f>
        <v>East of England</v>
      </c>
    </row>
    <row r="1936" spans="1:10" x14ac:dyDescent="0.3">
      <c r="A1936" t="str">
        <f t="shared" si="30"/>
        <v>'RWG2016Curative70+'</v>
      </c>
      <c r="B1936">
        <v>2016</v>
      </c>
      <c r="C1936" t="s">
        <v>280</v>
      </c>
      <c r="D1936" t="s">
        <v>7</v>
      </c>
      <c r="E1936" t="s">
        <v>628</v>
      </c>
      <c r="F1936">
        <v>21</v>
      </c>
      <c r="G1936">
        <v>2</v>
      </c>
      <c r="H1936" t="str">
        <f>INDEX(Bar_data!$A$3:$B$140,MATCH(C1936,Bar_data!$A$3:$A$140,FALSE),2)</f>
        <v>Trust123</v>
      </c>
      <c r="I1936" t="str">
        <f>INDEX(TrustCAHUB_map!$A$2:$D$139,MATCH($C1936,TrustCAHUB_map!$A$2:$A$139,FALSE),3)</f>
        <v>East of England</v>
      </c>
      <c r="J1936" t="str">
        <f>INDEX(TrustCAHUB_map!$A$2:$D$139,MATCH($C1936,TrustCAHUB_map!$A$2:$A$139,FALSE),4)</f>
        <v>East of England</v>
      </c>
    </row>
    <row r="1937" spans="1:10" x14ac:dyDescent="0.3">
      <c r="A1937" t="str">
        <f t="shared" si="30"/>
        <v>'RWH2016Palliative18-49'</v>
      </c>
      <c r="B1937">
        <v>2016</v>
      </c>
      <c r="C1937" t="s">
        <v>281</v>
      </c>
      <c r="D1937" t="s">
        <v>8</v>
      </c>
      <c r="E1937" t="s">
        <v>153</v>
      </c>
      <c r="F1937">
        <v>97</v>
      </c>
      <c r="G1937">
        <v>6</v>
      </c>
      <c r="H1937" t="str">
        <f>INDEX(Bar_data!$A$3:$B$140,MATCH(C1937,Bar_data!$A$3:$A$140,FALSE),2)</f>
        <v>Trust124</v>
      </c>
      <c r="I1937" t="str">
        <f>INDEX(TrustCAHUB_map!$A$2:$D$139,MATCH($C1937,TrustCAHUB_map!$A$2:$A$139,FALSE),3)</f>
        <v>East of England</v>
      </c>
      <c r="J1937" t="str">
        <f>INDEX(TrustCAHUB_map!$A$2:$D$139,MATCH($C1937,TrustCAHUB_map!$A$2:$A$139,FALSE),4)</f>
        <v>East of England</v>
      </c>
    </row>
    <row r="1938" spans="1:10" x14ac:dyDescent="0.3">
      <c r="A1938" t="str">
        <f t="shared" si="30"/>
        <v>'RWH2016Curative18-49'</v>
      </c>
      <c r="B1938">
        <v>2016</v>
      </c>
      <c r="C1938" t="s">
        <v>281</v>
      </c>
      <c r="D1938" t="s">
        <v>7</v>
      </c>
      <c r="E1938" t="s">
        <v>153</v>
      </c>
      <c r="F1938">
        <v>284</v>
      </c>
      <c r="G1938">
        <v>0</v>
      </c>
      <c r="H1938" t="str">
        <f>INDEX(Bar_data!$A$3:$B$140,MATCH(C1938,Bar_data!$A$3:$A$140,FALSE),2)</f>
        <v>Trust124</v>
      </c>
      <c r="I1938" t="str">
        <f>INDEX(TrustCAHUB_map!$A$2:$D$139,MATCH($C1938,TrustCAHUB_map!$A$2:$A$139,FALSE),3)</f>
        <v>East of England</v>
      </c>
      <c r="J1938" t="str">
        <f>INDEX(TrustCAHUB_map!$A$2:$D$139,MATCH($C1938,TrustCAHUB_map!$A$2:$A$139,FALSE),4)</f>
        <v>East of England</v>
      </c>
    </row>
    <row r="1939" spans="1:10" x14ac:dyDescent="0.3">
      <c r="A1939" t="str">
        <f t="shared" si="30"/>
        <v>'RWH2016Not assigned18-49'</v>
      </c>
      <c r="B1939">
        <v>2016</v>
      </c>
      <c r="C1939" t="s">
        <v>281</v>
      </c>
      <c r="D1939" t="s">
        <v>477</v>
      </c>
      <c r="E1939" t="s">
        <v>153</v>
      </c>
      <c r="F1939">
        <v>1</v>
      </c>
      <c r="G1939">
        <v>0</v>
      </c>
      <c r="H1939" t="str">
        <f>INDEX(Bar_data!$A$3:$B$140,MATCH(C1939,Bar_data!$A$3:$A$140,FALSE),2)</f>
        <v>Trust124</v>
      </c>
      <c r="I1939" t="str">
        <f>INDEX(TrustCAHUB_map!$A$2:$D$139,MATCH($C1939,TrustCAHUB_map!$A$2:$A$139,FALSE),3)</f>
        <v>East of England</v>
      </c>
      <c r="J1939" t="str">
        <f>INDEX(TrustCAHUB_map!$A$2:$D$139,MATCH($C1939,TrustCAHUB_map!$A$2:$A$139,FALSE),4)</f>
        <v>East of England</v>
      </c>
    </row>
    <row r="1940" spans="1:10" x14ac:dyDescent="0.3">
      <c r="A1940" t="str">
        <f t="shared" si="30"/>
        <v>'RWH2016Palliative50-69'</v>
      </c>
      <c r="B1940">
        <v>2016</v>
      </c>
      <c r="C1940" t="s">
        <v>281</v>
      </c>
      <c r="D1940" t="s">
        <v>8</v>
      </c>
      <c r="E1940" t="s">
        <v>627</v>
      </c>
      <c r="F1940">
        <v>586</v>
      </c>
      <c r="G1940">
        <v>35</v>
      </c>
      <c r="H1940" t="str">
        <f>INDEX(Bar_data!$A$3:$B$140,MATCH(C1940,Bar_data!$A$3:$A$140,FALSE),2)</f>
        <v>Trust124</v>
      </c>
      <c r="I1940" t="str">
        <f>INDEX(TrustCAHUB_map!$A$2:$D$139,MATCH($C1940,TrustCAHUB_map!$A$2:$A$139,FALSE),3)</f>
        <v>East of England</v>
      </c>
      <c r="J1940" t="str">
        <f>INDEX(TrustCAHUB_map!$A$2:$D$139,MATCH($C1940,TrustCAHUB_map!$A$2:$A$139,FALSE),4)</f>
        <v>East of England</v>
      </c>
    </row>
    <row r="1941" spans="1:10" x14ac:dyDescent="0.3">
      <c r="A1941" t="str">
        <f t="shared" si="30"/>
        <v>'RWH2016Curative50-69'</v>
      </c>
      <c r="B1941">
        <v>2016</v>
      </c>
      <c r="C1941" t="s">
        <v>281</v>
      </c>
      <c r="D1941" t="s">
        <v>7</v>
      </c>
      <c r="E1941" t="s">
        <v>627</v>
      </c>
      <c r="F1941">
        <v>598</v>
      </c>
      <c r="G1941">
        <v>4</v>
      </c>
      <c r="H1941" t="str">
        <f>INDEX(Bar_data!$A$3:$B$140,MATCH(C1941,Bar_data!$A$3:$A$140,FALSE),2)</f>
        <v>Trust124</v>
      </c>
      <c r="I1941" t="str">
        <f>INDEX(TrustCAHUB_map!$A$2:$D$139,MATCH($C1941,TrustCAHUB_map!$A$2:$A$139,FALSE),3)</f>
        <v>East of England</v>
      </c>
      <c r="J1941" t="str">
        <f>INDEX(TrustCAHUB_map!$A$2:$D$139,MATCH($C1941,TrustCAHUB_map!$A$2:$A$139,FALSE),4)</f>
        <v>East of England</v>
      </c>
    </row>
    <row r="1942" spans="1:10" x14ac:dyDescent="0.3">
      <c r="A1942" t="str">
        <f t="shared" si="30"/>
        <v>'RWH2016Not assigned70+'</v>
      </c>
      <c r="B1942">
        <v>2016</v>
      </c>
      <c r="C1942" t="s">
        <v>281</v>
      </c>
      <c r="D1942" t="s">
        <v>477</v>
      </c>
      <c r="E1942" t="s">
        <v>628</v>
      </c>
      <c r="F1942">
        <v>1</v>
      </c>
      <c r="G1942">
        <v>0</v>
      </c>
      <c r="H1942" t="str">
        <f>INDEX(Bar_data!$A$3:$B$140,MATCH(C1942,Bar_data!$A$3:$A$140,FALSE),2)</f>
        <v>Trust124</v>
      </c>
      <c r="I1942" t="str">
        <f>INDEX(TrustCAHUB_map!$A$2:$D$139,MATCH($C1942,TrustCAHUB_map!$A$2:$A$139,FALSE),3)</f>
        <v>East of England</v>
      </c>
      <c r="J1942" t="str">
        <f>INDEX(TrustCAHUB_map!$A$2:$D$139,MATCH($C1942,TrustCAHUB_map!$A$2:$A$139,FALSE),4)</f>
        <v>East of England</v>
      </c>
    </row>
    <row r="1943" spans="1:10" x14ac:dyDescent="0.3">
      <c r="A1943" t="str">
        <f t="shared" si="30"/>
        <v>'RWH2016Curative70+'</v>
      </c>
      <c r="B1943">
        <v>2016</v>
      </c>
      <c r="C1943" t="s">
        <v>281</v>
      </c>
      <c r="D1943" t="s">
        <v>7</v>
      </c>
      <c r="E1943" t="s">
        <v>628</v>
      </c>
      <c r="F1943">
        <v>282</v>
      </c>
      <c r="G1943">
        <v>8</v>
      </c>
      <c r="H1943" t="str">
        <f>INDEX(Bar_data!$A$3:$B$140,MATCH(C1943,Bar_data!$A$3:$A$140,FALSE),2)</f>
        <v>Trust124</v>
      </c>
      <c r="I1943" t="str">
        <f>INDEX(TrustCAHUB_map!$A$2:$D$139,MATCH($C1943,TrustCAHUB_map!$A$2:$A$139,FALSE),3)</f>
        <v>East of England</v>
      </c>
      <c r="J1943" t="str">
        <f>INDEX(TrustCAHUB_map!$A$2:$D$139,MATCH($C1943,TrustCAHUB_map!$A$2:$A$139,FALSE),4)</f>
        <v>East of England</v>
      </c>
    </row>
    <row r="1944" spans="1:10" x14ac:dyDescent="0.3">
      <c r="A1944" t="str">
        <f t="shared" si="30"/>
        <v>'RWH2016Palliative70+'</v>
      </c>
      <c r="B1944">
        <v>2016</v>
      </c>
      <c r="C1944" t="s">
        <v>281</v>
      </c>
      <c r="D1944" t="s">
        <v>8</v>
      </c>
      <c r="E1944" t="s">
        <v>628</v>
      </c>
      <c r="F1944">
        <v>472</v>
      </c>
      <c r="G1944">
        <v>29</v>
      </c>
      <c r="H1944" t="str">
        <f>INDEX(Bar_data!$A$3:$B$140,MATCH(C1944,Bar_data!$A$3:$A$140,FALSE),2)</f>
        <v>Trust124</v>
      </c>
      <c r="I1944" t="str">
        <f>INDEX(TrustCAHUB_map!$A$2:$D$139,MATCH($C1944,TrustCAHUB_map!$A$2:$A$139,FALSE),3)</f>
        <v>East of England</v>
      </c>
      <c r="J1944" t="str">
        <f>INDEX(TrustCAHUB_map!$A$2:$D$139,MATCH($C1944,TrustCAHUB_map!$A$2:$A$139,FALSE),4)</f>
        <v>East of England</v>
      </c>
    </row>
    <row r="1945" spans="1:10" x14ac:dyDescent="0.3">
      <c r="A1945" t="str">
        <f t="shared" si="30"/>
        <v>'RWJ2016Palliative18-49'</v>
      </c>
      <c r="B1945">
        <v>2016</v>
      </c>
      <c r="C1945" t="s">
        <v>282</v>
      </c>
      <c r="D1945" t="s">
        <v>8</v>
      </c>
      <c r="E1945" t="s">
        <v>153</v>
      </c>
      <c r="F1945">
        <v>1</v>
      </c>
      <c r="G1945">
        <v>0</v>
      </c>
      <c r="H1945" t="str">
        <f>INDEX(Bar_data!$A$3:$B$140,MATCH(C1945,Bar_data!$A$3:$A$140,FALSE),2)</f>
        <v>Trust125</v>
      </c>
      <c r="I1945" t="str">
        <f>INDEX(TrustCAHUB_map!$A$2:$D$139,MATCH($C1945,TrustCAHUB_map!$A$2:$A$139,FALSE),3)</f>
        <v>Greater Manchester</v>
      </c>
      <c r="J1945" t="str">
        <f>INDEX(TrustCAHUB_map!$A$2:$D$139,MATCH($C1945,TrustCAHUB_map!$A$2:$A$139,FALSE),4)</f>
        <v>North West</v>
      </c>
    </row>
    <row r="1946" spans="1:10" x14ac:dyDescent="0.3">
      <c r="A1946" t="str">
        <f t="shared" si="30"/>
        <v>'RWJ2016Curative50-69'</v>
      </c>
      <c r="B1946">
        <v>2016</v>
      </c>
      <c r="C1946" t="s">
        <v>282</v>
      </c>
      <c r="D1946" t="s">
        <v>7</v>
      </c>
      <c r="E1946" t="s">
        <v>627</v>
      </c>
      <c r="F1946">
        <v>1</v>
      </c>
      <c r="G1946">
        <v>0</v>
      </c>
      <c r="H1946" t="str">
        <f>INDEX(Bar_data!$A$3:$B$140,MATCH(C1946,Bar_data!$A$3:$A$140,FALSE),2)</f>
        <v>Trust125</v>
      </c>
      <c r="I1946" t="str">
        <f>INDEX(TrustCAHUB_map!$A$2:$D$139,MATCH($C1946,TrustCAHUB_map!$A$2:$A$139,FALSE),3)</f>
        <v>Greater Manchester</v>
      </c>
      <c r="J1946" t="str">
        <f>INDEX(TrustCAHUB_map!$A$2:$D$139,MATCH($C1946,TrustCAHUB_map!$A$2:$A$139,FALSE),4)</f>
        <v>North West</v>
      </c>
    </row>
    <row r="1947" spans="1:10" x14ac:dyDescent="0.3">
      <c r="A1947" t="str">
        <f t="shared" si="30"/>
        <v>'RWJ2016Palliative50-69'</v>
      </c>
      <c r="B1947">
        <v>2016</v>
      </c>
      <c r="C1947" t="s">
        <v>282</v>
      </c>
      <c r="D1947" t="s">
        <v>8</v>
      </c>
      <c r="E1947" t="s">
        <v>627</v>
      </c>
      <c r="F1947">
        <v>14</v>
      </c>
      <c r="G1947">
        <v>0</v>
      </c>
      <c r="H1947" t="str">
        <f>INDEX(Bar_data!$A$3:$B$140,MATCH(C1947,Bar_data!$A$3:$A$140,FALSE),2)</f>
        <v>Trust125</v>
      </c>
      <c r="I1947" t="str">
        <f>INDEX(TrustCAHUB_map!$A$2:$D$139,MATCH($C1947,TrustCAHUB_map!$A$2:$A$139,FALSE),3)</f>
        <v>Greater Manchester</v>
      </c>
      <c r="J1947" t="str">
        <f>INDEX(TrustCAHUB_map!$A$2:$D$139,MATCH($C1947,TrustCAHUB_map!$A$2:$A$139,FALSE),4)</f>
        <v>North West</v>
      </c>
    </row>
    <row r="1948" spans="1:10" x14ac:dyDescent="0.3">
      <c r="A1948" t="str">
        <f t="shared" si="30"/>
        <v>'RWJ2016Curative70+'</v>
      </c>
      <c r="B1948">
        <v>2016</v>
      </c>
      <c r="C1948" t="s">
        <v>282</v>
      </c>
      <c r="D1948" t="s">
        <v>7</v>
      </c>
      <c r="E1948" t="s">
        <v>628</v>
      </c>
      <c r="F1948">
        <v>3</v>
      </c>
      <c r="G1948">
        <v>0</v>
      </c>
      <c r="H1948" t="str">
        <f>INDEX(Bar_data!$A$3:$B$140,MATCH(C1948,Bar_data!$A$3:$A$140,FALSE),2)</f>
        <v>Trust125</v>
      </c>
      <c r="I1948" t="str">
        <f>INDEX(TrustCAHUB_map!$A$2:$D$139,MATCH($C1948,TrustCAHUB_map!$A$2:$A$139,FALSE),3)</f>
        <v>Greater Manchester</v>
      </c>
      <c r="J1948" t="str">
        <f>INDEX(TrustCAHUB_map!$A$2:$D$139,MATCH($C1948,TrustCAHUB_map!$A$2:$A$139,FALSE),4)</f>
        <v>North West</v>
      </c>
    </row>
    <row r="1949" spans="1:10" x14ac:dyDescent="0.3">
      <c r="A1949" t="str">
        <f t="shared" si="30"/>
        <v>'RWJ2016Palliative70+'</v>
      </c>
      <c r="B1949">
        <v>2016</v>
      </c>
      <c r="C1949" t="s">
        <v>282</v>
      </c>
      <c r="D1949" t="s">
        <v>8</v>
      </c>
      <c r="E1949" t="s">
        <v>628</v>
      </c>
      <c r="F1949">
        <v>42</v>
      </c>
      <c r="G1949">
        <v>1</v>
      </c>
      <c r="H1949" t="str">
        <f>INDEX(Bar_data!$A$3:$B$140,MATCH(C1949,Bar_data!$A$3:$A$140,FALSE),2)</f>
        <v>Trust125</v>
      </c>
      <c r="I1949" t="str">
        <f>INDEX(TrustCAHUB_map!$A$2:$D$139,MATCH($C1949,TrustCAHUB_map!$A$2:$A$139,FALSE),3)</f>
        <v>Greater Manchester</v>
      </c>
      <c r="J1949" t="str">
        <f>INDEX(TrustCAHUB_map!$A$2:$D$139,MATCH($C1949,TrustCAHUB_map!$A$2:$A$139,FALSE),4)</f>
        <v>North West</v>
      </c>
    </row>
    <row r="1950" spans="1:10" x14ac:dyDescent="0.3">
      <c r="A1950" t="str">
        <f t="shared" si="30"/>
        <v>'RWP2016Palliative18-49'</v>
      </c>
      <c r="B1950">
        <v>2016</v>
      </c>
      <c r="C1950" t="s">
        <v>283</v>
      </c>
      <c r="D1950" t="s">
        <v>8</v>
      </c>
      <c r="E1950" t="s">
        <v>153</v>
      </c>
      <c r="F1950">
        <v>31</v>
      </c>
      <c r="G1950">
        <v>2</v>
      </c>
      <c r="H1950" t="str">
        <f>INDEX(Bar_data!$A$3:$B$140,MATCH(C1950,Bar_data!$A$3:$A$140,FALSE),2)</f>
        <v>Trust126</v>
      </c>
      <c r="I1950" t="str">
        <f>INDEX(TrustCAHUB_map!$A$2:$D$139,MATCH($C1950,TrustCAHUB_map!$A$2:$A$139,FALSE),3)</f>
        <v>West Midlands</v>
      </c>
      <c r="J1950" t="str">
        <f>INDEX(TrustCAHUB_map!$A$2:$D$139,MATCH($C1950,TrustCAHUB_map!$A$2:$A$139,FALSE),4)</f>
        <v>West Midlands</v>
      </c>
    </row>
    <row r="1951" spans="1:10" x14ac:dyDescent="0.3">
      <c r="A1951" t="str">
        <f t="shared" si="30"/>
        <v>'RWP2016Curative18-49'</v>
      </c>
      <c r="B1951">
        <v>2016</v>
      </c>
      <c r="C1951" t="s">
        <v>283</v>
      </c>
      <c r="D1951" t="s">
        <v>7</v>
      </c>
      <c r="E1951" t="s">
        <v>153</v>
      </c>
      <c r="F1951">
        <v>96</v>
      </c>
      <c r="G1951">
        <v>0</v>
      </c>
      <c r="H1951" t="str">
        <f>INDEX(Bar_data!$A$3:$B$140,MATCH(C1951,Bar_data!$A$3:$A$140,FALSE),2)</f>
        <v>Trust126</v>
      </c>
      <c r="I1951" t="str">
        <f>INDEX(TrustCAHUB_map!$A$2:$D$139,MATCH($C1951,TrustCAHUB_map!$A$2:$A$139,FALSE),3)</f>
        <v>West Midlands</v>
      </c>
      <c r="J1951" t="str">
        <f>INDEX(TrustCAHUB_map!$A$2:$D$139,MATCH($C1951,TrustCAHUB_map!$A$2:$A$139,FALSE),4)</f>
        <v>West Midlands</v>
      </c>
    </row>
    <row r="1952" spans="1:10" x14ac:dyDescent="0.3">
      <c r="A1952" t="str">
        <f t="shared" si="30"/>
        <v>'RWP2016Palliative50-69'</v>
      </c>
      <c r="B1952">
        <v>2016</v>
      </c>
      <c r="C1952" t="s">
        <v>283</v>
      </c>
      <c r="D1952" t="s">
        <v>8</v>
      </c>
      <c r="E1952" t="s">
        <v>627</v>
      </c>
      <c r="F1952">
        <v>266</v>
      </c>
      <c r="G1952">
        <v>25</v>
      </c>
      <c r="H1952" t="str">
        <f>INDEX(Bar_data!$A$3:$B$140,MATCH(C1952,Bar_data!$A$3:$A$140,FALSE),2)</f>
        <v>Trust126</v>
      </c>
      <c r="I1952" t="str">
        <f>INDEX(TrustCAHUB_map!$A$2:$D$139,MATCH($C1952,TrustCAHUB_map!$A$2:$A$139,FALSE),3)</f>
        <v>West Midlands</v>
      </c>
      <c r="J1952" t="str">
        <f>INDEX(TrustCAHUB_map!$A$2:$D$139,MATCH($C1952,TrustCAHUB_map!$A$2:$A$139,FALSE),4)</f>
        <v>West Midlands</v>
      </c>
    </row>
    <row r="1953" spans="1:10" x14ac:dyDescent="0.3">
      <c r="A1953" t="str">
        <f t="shared" si="30"/>
        <v>'RWP2016Not assigned50-69'</v>
      </c>
      <c r="B1953">
        <v>2016</v>
      </c>
      <c r="C1953" t="s">
        <v>283</v>
      </c>
      <c r="D1953" t="s">
        <v>477</v>
      </c>
      <c r="E1953" t="s">
        <v>627</v>
      </c>
      <c r="F1953">
        <v>1</v>
      </c>
      <c r="G1953">
        <v>0</v>
      </c>
      <c r="H1953" t="str">
        <f>INDEX(Bar_data!$A$3:$B$140,MATCH(C1953,Bar_data!$A$3:$A$140,FALSE),2)</f>
        <v>Trust126</v>
      </c>
      <c r="I1953" t="str">
        <f>INDEX(TrustCAHUB_map!$A$2:$D$139,MATCH($C1953,TrustCAHUB_map!$A$2:$A$139,FALSE),3)</f>
        <v>West Midlands</v>
      </c>
      <c r="J1953" t="str">
        <f>INDEX(TrustCAHUB_map!$A$2:$D$139,MATCH($C1953,TrustCAHUB_map!$A$2:$A$139,FALSE),4)</f>
        <v>West Midlands</v>
      </c>
    </row>
    <row r="1954" spans="1:10" x14ac:dyDescent="0.3">
      <c r="A1954" t="str">
        <f t="shared" si="30"/>
        <v>'RWP2016Curative50-69'</v>
      </c>
      <c r="B1954">
        <v>2016</v>
      </c>
      <c r="C1954" t="s">
        <v>283</v>
      </c>
      <c r="D1954" t="s">
        <v>7</v>
      </c>
      <c r="E1954" t="s">
        <v>627</v>
      </c>
      <c r="F1954">
        <v>280</v>
      </c>
      <c r="G1954">
        <v>1</v>
      </c>
      <c r="H1954" t="str">
        <f>INDEX(Bar_data!$A$3:$B$140,MATCH(C1954,Bar_data!$A$3:$A$140,FALSE),2)</f>
        <v>Trust126</v>
      </c>
      <c r="I1954" t="str">
        <f>INDEX(TrustCAHUB_map!$A$2:$D$139,MATCH($C1954,TrustCAHUB_map!$A$2:$A$139,FALSE),3)</f>
        <v>West Midlands</v>
      </c>
      <c r="J1954" t="str">
        <f>INDEX(TrustCAHUB_map!$A$2:$D$139,MATCH($C1954,TrustCAHUB_map!$A$2:$A$139,FALSE),4)</f>
        <v>West Midlands</v>
      </c>
    </row>
    <row r="1955" spans="1:10" x14ac:dyDescent="0.3">
      <c r="A1955" t="str">
        <f t="shared" si="30"/>
        <v>'RWP2016Palliative70+'</v>
      </c>
      <c r="B1955">
        <v>2016</v>
      </c>
      <c r="C1955" t="s">
        <v>283</v>
      </c>
      <c r="D1955" t="s">
        <v>8</v>
      </c>
      <c r="E1955" t="s">
        <v>628</v>
      </c>
      <c r="F1955">
        <v>270</v>
      </c>
      <c r="G1955">
        <v>31</v>
      </c>
      <c r="H1955" t="str">
        <f>INDEX(Bar_data!$A$3:$B$140,MATCH(C1955,Bar_data!$A$3:$A$140,FALSE),2)</f>
        <v>Trust126</v>
      </c>
      <c r="I1955" t="str">
        <f>INDEX(TrustCAHUB_map!$A$2:$D$139,MATCH($C1955,TrustCAHUB_map!$A$2:$A$139,FALSE),3)</f>
        <v>West Midlands</v>
      </c>
      <c r="J1955" t="str">
        <f>INDEX(TrustCAHUB_map!$A$2:$D$139,MATCH($C1955,TrustCAHUB_map!$A$2:$A$139,FALSE),4)</f>
        <v>West Midlands</v>
      </c>
    </row>
    <row r="1956" spans="1:10" x14ac:dyDescent="0.3">
      <c r="A1956" t="str">
        <f t="shared" si="30"/>
        <v>'RWP2016Curative70+'</v>
      </c>
      <c r="B1956">
        <v>2016</v>
      </c>
      <c r="C1956" t="s">
        <v>283</v>
      </c>
      <c r="D1956" t="s">
        <v>7</v>
      </c>
      <c r="E1956" t="s">
        <v>628</v>
      </c>
      <c r="F1956">
        <v>124</v>
      </c>
      <c r="G1956">
        <v>5</v>
      </c>
      <c r="H1956" t="str">
        <f>INDEX(Bar_data!$A$3:$B$140,MATCH(C1956,Bar_data!$A$3:$A$140,FALSE),2)</f>
        <v>Trust126</v>
      </c>
      <c r="I1956" t="str">
        <f>INDEX(TrustCAHUB_map!$A$2:$D$139,MATCH($C1956,TrustCAHUB_map!$A$2:$A$139,FALSE),3)</f>
        <v>West Midlands</v>
      </c>
      <c r="J1956" t="str">
        <f>INDEX(TrustCAHUB_map!$A$2:$D$139,MATCH($C1956,TrustCAHUB_map!$A$2:$A$139,FALSE),4)</f>
        <v>West Midlands</v>
      </c>
    </row>
    <row r="1957" spans="1:10" x14ac:dyDescent="0.3">
      <c r="A1957" t="str">
        <f t="shared" si="30"/>
        <v>'RWW2016Palliative18-49'</v>
      </c>
      <c r="B1957">
        <v>2016</v>
      </c>
      <c r="C1957" t="s">
        <v>284</v>
      </c>
      <c r="D1957" t="s">
        <v>8</v>
      </c>
      <c r="E1957" t="s">
        <v>153</v>
      </c>
      <c r="F1957">
        <v>5</v>
      </c>
      <c r="G1957">
        <v>0</v>
      </c>
      <c r="H1957" t="str">
        <f>INDEX(Bar_data!$A$3:$B$140,MATCH(C1957,Bar_data!$A$3:$A$140,FALSE),2)</f>
        <v>Trust127</v>
      </c>
      <c r="I1957" t="str">
        <f>INDEX(TrustCAHUB_map!$A$2:$D$139,MATCH($C1957,TrustCAHUB_map!$A$2:$A$139,FALSE),3)</f>
        <v>Cheshire and Merseyside</v>
      </c>
      <c r="J1957" t="str">
        <f>INDEX(TrustCAHUB_map!$A$2:$D$139,MATCH($C1957,TrustCAHUB_map!$A$2:$A$139,FALSE),4)</f>
        <v>North West</v>
      </c>
    </row>
    <row r="1958" spans="1:10" x14ac:dyDescent="0.3">
      <c r="A1958" t="str">
        <f t="shared" si="30"/>
        <v>'RWW2016Curative18-49'</v>
      </c>
      <c r="B1958">
        <v>2016</v>
      </c>
      <c r="C1958" t="s">
        <v>284</v>
      </c>
      <c r="D1958" t="s">
        <v>7</v>
      </c>
      <c r="E1958" t="s">
        <v>153</v>
      </c>
      <c r="F1958">
        <v>9</v>
      </c>
      <c r="G1958">
        <v>0</v>
      </c>
      <c r="H1958" t="str">
        <f>INDEX(Bar_data!$A$3:$B$140,MATCH(C1958,Bar_data!$A$3:$A$140,FALSE),2)</f>
        <v>Trust127</v>
      </c>
      <c r="I1958" t="str">
        <f>INDEX(TrustCAHUB_map!$A$2:$D$139,MATCH($C1958,TrustCAHUB_map!$A$2:$A$139,FALSE),3)</f>
        <v>Cheshire and Merseyside</v>
      </c>
      <c r="J1958" t="str">
        <f>INDEX(TrustCAHUB_map!$A$2:$D$139,MATCH($C1958,TrustCAHUB_map!$A$2:$A$139,FALSE),4)</f>
        <v>North West</v>
      </c>
    </row>
    <row r="1959" spans="1:10" x14ac:dyDescent="0.3">
      <c r="A1959" t="str">
        <f t="shared" si="30"/>
        <v>'RWW2016Curative50-69'</v>
      </c>
      <c r="B1959">
        <v>2016</v>
      </c>
      <c r="C1959" t="s">
        <v>284</v>
      </c>
      <c r="D1959" t="s">
        <v>7</v>
      </c>
      <c r="E1959" t="s">
        <v>627</v>
      </c>
      <c r="F1959">
        <v>16</v>
      </c>
      <c r="G1959">
        <v>0</v>
      </c>
      <c r="H1959" t="str">
        <f>INDEX(Bar_data!$A$3:$B$140,MATCH(C1959,Bar_data!$A$3:$A$140,FALSE),2)</f>
        <v>Trust127</v>
      </c>
      <c r="I1959" t="str">
        <f>INDEX(TrustCAHUB_map!$A$2:$D$139,MATCH($C1959,TrustCAHUB_map!$A$2:$A$139,FALSE),3)</f>
        <v>Cheshire and Merseyside</v>
      </c>
      <c r="J1959" t="str">
        <f>INDEX(TrustCAHUB_map!$A$2:$D$139,MATCH($C1959,TrustCAHUB_map!$A$2:$A$139,FALSE),4)</f>
        <v>North West</v>
      </c>
    </row>
    <row r="1960" spans="1:10" x14ac:dyDescent="0.3">
      <c r="A1960" t="str">
        <f t="shared" si="30"/>
        <v>'RWW2016Palliative50-69'</v>
      </c>
      <c r="B1960">
        <v>2016</v>
      </c>
      <c r="C1960" t="s">
        <v>284</v>
      </c>
      <c r="D1960" t="s">
        <v>8</v>
      </c>
      <c r="E1960" t="s">
        <v>627</v>
      </c>
      <c r="F1960">
        <v>21</v>
      </c>
      <c r="G1960">
        <v>0</v>
      </c>
      <c r="H1960" t="str">
        <f>INDEX(Bar_data!$A$3:$B$140,MATCH(C1960,Bar_data!$A$3:$A$140,FALSE),2)</f>
        <v>Trust127</v>
      </c>
      <c r="I1960" t="str">
        <f>INDEX(TrustCAHUB_map!$A$2:$D$139,MATCH($C1960,TrustCAHUB_map!$A$2:$A$139,FALSE),3)</f>
        <v>Cheshire and Merseyside</v>
      </c>
      <c r="J1960" t="str">
        <f>INDEX(TrustCAHUB_map!$A$2:$D$139,MATCH($C1960,TrustCAHUB_map!$A$2:$A$139,FALSE),4)</f>
        <v>North West</v>
      </c>
    </row>
    <row r="1961" spans="1:10" x14ac:dyDescent="0.3">
      <c r="A1961" t="str">
        <f t="shared" si="30"/>
        <v>'RWW2016Curative70+'</v>
      </c>
      <c r="B1961">
        <v>2016</v>
      </c>
      <c r="C1961" t="s">
        <v>284</v>
      </c>
      <c r="D1961" t="s">
        <v>7</v>
      </c>
      <c r="E1961" t="s">
        <v>628</v>
      </c>
      <c r="F1961">
        <v>16</v>
      </c>
      <c r="G1961">
        <v>2</v>
      </c>
      <c r="H1961" t="str">
        <f>INDEX(Bar_data!$A$3:$B$140,MATCH(C1961,Bar_data!$A$3:$A$140,FALSE),2)</f>
        <v>Trust127</v>
      </c>
      <c r="I1961" t="str">
        <f>INDEX(TrustCAHUB_map!$A$2:$D$139,MATCH($C1961,TrustCAHUB_map!$A$2:$A$139,FALSE),3)</f>
        <v>Cheshire and Merseyside</v>
      </c>
      <c r="J1961" t="str">
        <f>INDEX(TrustCAHUB_map!$A$2:$D$139,MATCH($C1961,TrustCAHUB_map!$A$2:$A$139,FALSE),4)</f>
        <v>North West</v>
      </c>
    </row>
    <row r="1962" spans="1:10" x14ac:dyDescent="0.3">
      <c r="A1962" t="str">
        <f t="shared" si="30"/>
        <v>'RWW2016Palliative70+'</v>
      </c>
      <c r="B1962">
        <v>2016</v>
      </c>
      <c r="C1962" t="s">
        <v>284</v>
      </c>
      <c r="D1962" t="s">
        <v>8</v>
      </c>
      <c r="E1962" t="s">
        <v>628</v>
      </c>
      <c r="F1962">
        <v>42</v>
      </c>
      <c r="G1962">
        <v>2</v>
      </c>
      <c r="H1962" t="str">
        <f>INDEX(Bar_data!$A$3:$B$140,MATCH(C1962,Bar_data!$A$3:$A$140,FALSE),2)</f>
        <v>Trust127</v>
      </c>
      <c r="I1962" t="str">
        <f>INDEX(TrustCAHUB_map!$A$2:$D$139,MATCH($C1962,TrustCAHUB_map!$A$2:$A$139,FALSE),3)</f>
        <v>Cheshire and Merseyside</v>
      </c>
      <c r="J1962" t="str">
        <f>INDEX(TrustCAHUB_map!$A$2:$D$139,MATCH($C1962,TrustCAHUB_map!$A$2:$A$139,FALSE),4)</f>
        <v>North West</v>
      </c>
    </row>
    <row r="1963" spans="1:10" x14ac:dyDescent="0.3">
      <c r="A1963" t="str">
        <f t="shared" si="30"/>
        <v>'RWW2016Not assigned70+'</v>
      </c>
      <c r="B1963">
        <v>2016</v>
      </c>
      <c r="C1963" t="s">
        <v>284</v>
      </c>
      <c r="D1963" t="s">
        <v>477</v>
      </c>
      <c r="E1963" t="s">
        <v>628</v>
      </c>
      <c r="F1963">
        <v>2</v>
      </c>
      <c r="G1963">
        <v>0</v>
      </c>
      <c r="H1963" t="str">
        <f>INDEX(Bar_data!$A$3:$B$140,MATCH(C1963,Bar_data!$A$3:$A$140,FALSE),2)</f>
        <v>Trust127</v>
      </c>
      <c r="I1963" t="str">
        <f>INDEX(TrustCAHUB_map!$A$2:$D$139,MATCH($C1963,TrustCAHUB_map!$A$2:$A$139,FALSE),3)</f>
        <v>Cheshire and Merseyside</v>
      </c>
      <c r="J1963" t="str">
        <f>INDEX(TrustCAHUB_map!$A$2:$D$139,MATCH($C1963,TrustCAHUB_map!$A$2:$A$139,FALSE),4)</f>
        <v>North West</v>
      </c>
    </row>
    <row r="1964" spans="1:10" x14ac:dyDescent="0.3">
      <c r="A1964" t="str">
        <f t="shared" si="30"/>
        <v>'RWY2016Curative18-49'</v>
      </c>
      <c r="B1964">
        <v>2016</v>
      </c>
      <c r="C1964" t="s">
        <v>285</v>
      </c>
      <c r="D1964" t="s">
        <v>7</v>
      </c>
      <c r="E1964" t="s">
        <v>153</v>
      </c>
      <c r="F1964">
        <v>89</v>
      </c>
      <c r="G1964">
        <v>0</v>
      </c>
      <c r="H1964" t="str">
        <f>INDEX(Bar_data!$A$3:$B$140,MATCH(C1964,Bar_data!$A$3:$A$140,FALSE),2)</f>
        <v>Trust128</v>
      </c>
      <c r="I1964" t="str">
        <f>INDEX(TrustCAHUB_map!$A$2:$D$139,MATCH($C1964,TrustCAHUB_map!$A$2:$A$139,FALSE),3)</f>
        <v>West Yorkshire</v>
      </c>
      <c r="J1964" t="str">
        <f>INDEX(TrustCAHUB_map!$A$2:$D$139,MATCH($C1964,TrustCAHUB_map!$A$2:$A$139,FALSE),4)</f>
        <v>Yorkshire and Humber</v>
      </c>
    </row>
    <row r="1965" spans="1:10" x14ac:dyDescent="0.3">
      <c r="A1965" t="str">
        <f t="shared" si="30"/>
        <v>'RWY2016Palliative18-49'</v>
      </c>
      <c r="B1965">
        <v>2016</v>
      </c>
      <c r="C1965" t="s">
        <v>285</v>
      </c>
      <c r="D1965" t="s">
        <v>8</v>
      </c>
      <c r="E1965" t="s">
        <v>153</v>
      </c>
      <c r="F1965">
        <v>23</v>
      </c>
      <c r="G1965">
        <v>1</v>
      </c>
      <c r="H1965" t="str">
        <f>INDEX(Bar_data!$A$3:$B$140,MATCH(C1965,Bar_data!$A$3:$A$140,FALSE),2)</f>
        <v>Trust128</v>
      </c>
      <c r="I1965" t="str">
        <f>INDEX(TrustCAHUB_map!$A$2:$D$139,MATCH($C1965,TrustCAHUB_map!$A$2:$A$139,FALSE),3)</f>
        <v>West Yorkshire</v>
      </c>
      <c r="J1965" t="str">
        <f>INDEX(TrustCAHUB_map!$A$2:$D$139,MATCH($C1965,TrustCAHUB_map!$A$2:$A$139,FALSE),4)</f>
        <v>Yorkshire and Humber</v>
      </c>
    </row>
    <row r="1966" spans="1:10" x14ac:dyDescent="0.3">
      <c r="A1966" t="str">
        <f t="shared" si="30"/>
        <v>'RWY2016Not assigned50-69'</v>
      </c>
      <c r="B1966">
        <v>2016</v>
      </c>
      <c r="C1966" t="s">
        <v>285</v>
      </c>
      <c r="D1966" t="s">
        <v>477</v>
      </c>
      <c r="E1966" t="s">
        <v>627</v>
      </c>
      <c r="F1966">
        <v>4</v>
      </c>
      <c r="G1966">
        <v>0</v>
      </c>
      <c r="H1966" t="str">
        <f>INDEX(Bar_data!$A$3:$B$140,MATCH(C1966,Bar_data!$A$3:$A$140,FALSE),2)</f>
        <v>Trust128</v>
      </c>
      <c r="I1966" t="str">
        <f>INDEX(TrustCAHUB_map!$A$2:$D$139,MATCH($C1966,TrustCAHUB_map!$A$2:$A$139,FALSE),3)</f>
        <v>West Yorkshire</v>
      </c>
      <c r="J1966" t="str">
        <f>INDEX(TrustCAHUB_map!$A$2:$D$139,MATCH($C1966,TrustCAHUB_map!$A$2:$A$139,FALSE),4)</f>
        <v>Yorkshire and Humber</v>
      </c>
    </row>
    <row r="1967" spans="1:10" x14ac:dyDescent="0.3">
      <c r="A1967" t="str">
        <f t="shared" si="30"/>
        <v>'RWY2016Palliative50-69'</v>
      </c>
      <c r="B1967">
        <v>2016</v>
      </c>
      <c r="C1967" t="s">
        <v>285</v>
      </c>
      <c r="D1967" t="s">
        <v>8</v>
      </c>
      <c r="E1967" t="s">
        <v>627</v>
      </c>
      <c r="F1967">
        <v>246</v>
      </c>
      <c r="G1967">
        <v>21</v>
      </c>
      <c r="H1967" t="str">
        <f>INDEX(Bar_data!$A$3:$B$140,MATCH(C1967,Bar_data!$A$3:$A$140,FALSE),2)</f>
        <v>Trust128</v>
      </c>
      <c r="I1967" t="str">
        <f>INDEX(TrustCAHUB_map!$A$2:$D$139,MATCH($C1967,TrustCAHUB_map!$A$2:$A$139,FALSE),3)</f>
        <v>West Yorkshire</v>
      </c>
      <c r="J1967" t="str">
        <f>INDEX(TrustCAHUB_map!$A$2:$D$139,MATCH($C1967,TrustCAHUB_map!$A$2:$A$139,FALSE),4)</f>
        <v>Yorkshire and Humber</v>
      </c>
    </row>
    <row r="1968" spans="1:10" x14ac:dyDescent="0.3">
      <c r="A1968" t="str">
        <f t="shared" si="30"/>
        <v>'RWY2016Curative50-69'</v>
      </c>
      <c r="B1968">
        <v>2016</v>
      </c>
      <c r="C1968" t="s">
        <v>285</v>
      </c>
      <c r="D1968" t="s">
        <v>7</v>
      </c>
      <c r="E1968" t="s">
        <v>627</v>
      </c>
      <c r="F1968">
        <v>175</v>
      </c>
      <c r="G1968">
        <v>1</v>
      </c>
      <c r="H1968" t="str">
        <f>INDEX(Bar_data!$A$3:$B$140,MATCH(C1968,Bar_data!$A$3:$A$140,FALSE),2)</f>
        <v>Trust128</v>
      </c>
      <c r="I1968" t="str">
        <f>INDEX(TrustCAHUB_map!$A$2:$D$139,MATCH($C1968,TrustCAHUB_map!$A$2:$A$139,FALSE),3)</f>
        <v>West Yorkshire</v>
      </c>
      <c r="J1968" t="str">
        <f>INDEX(TrustCAHUB_map!$A$2:$D$139,MATCH($C1968,TrustCAHUB_map!$A$2:$A$139,FALSE),4)</f>
        <v>Yorkshire and Humber</v>
      </c>
    </row>
    <row r="1969" spans="1:10" x14ac:dyDescent="0.3">
      <c r="A1969" t="str">
        <f t="shared" si="30"/>
        <v>'RWY2016Not assigned70+'</v>
      </c>
      <c r="B1969">
        <v>2016</v>
      </c>
      <c r="C1969" t="s">
        <v>285</v>
      </c>
      <c r="D1969" t="s">
        <v>477</v>
      </c>
      <c r="E1969" t="s">
        <v>628</v>
      </c>
      <c r="F1969">
        <v>3</v>
      </c>
      <c r="G1969">
        <v>0</v>
      </c>
      <c r="H1969" t="str">
        <f>INDEX(Bar_data!$A$3:$B$140,MATCH(C1969,Bar_data!$A$3:$A$140,FALSE),2)</f>
        <v>Trust128</v>
      </c>
      <c r="I1969" t="str">
        <f>INDEX(TrustCAHUB_map!$A$2:$D$139,MATCH($C1969,TrustCAHUB_map!$A$2:$A$139,FALSE),3)</f>
        <v>West Yorkshire</v>
      </c>
      <c r="J1969" t="str">
        <f>INDEX(TrustCAHUB_map!$A$2:$D$139,MATCH($C1969,TrustCAHUB_map!$A$2:$A$139,FALSE),4)</f>
        <v>Yorkshire and Humber</v>
      </c>
    </row>
    <row r="1970" spans="1:10" x14ac:dyDescent="0.3">
      <c r="A1970" t="str">
        <f t="shared" si="30"/>
        <v>'RWY2016Curative70+'</v>
      </c>
      <c r="B1970">
        <v>2016</v>
      </c>
      <c r="C1970" t="s">
        <v>285</v>
      </c>
      <c r="D1970" t="s">
        <v>7</v>
      </c>
      <c r="E1970" t="s">
        <v>628</v>
      </c>
      <c r="F1970">
        <v>87</v>
      </c>
      <c r="G1970">
        <v>2</v>
      </c>
      <c r="H1970" t="str">
        <f>INDEX(Bar_data!$A$3:$B$140,MATCH(C1970,Bar_data!$A$3:$A$140,FALSE),2)</f>
        <v>Trust128</v>
      </c>
      <c r="I1970" t="str">
        <f>INDEX(TrustCAHUB_map!$A$2:$D$139,MATCH($C1970,TrustCAHUB_map!$A$2:$A$139,FALSE),3)</f>
        <v>West Yorkshire</v>
      </c>
      <c r="J1970" t="str">
        <f>INDEX(TrustCAHUB_map!$A$2:$D$139,MATCH($C1970,TrustCAHUB_map!$A$2:$A$139,FALSE),4)</f>
        <v>Yorkshire and Humber</v>
      </c>
    </row>
    <row r="1971" spans="1:10" x14ac:dyDescent="0.3">
      <c r="A1971" t="str">
        <f t="shared" si="30"/>
        <v>'RWY2016Palliative70+'</v>
      </c>
      <c r="B1971">
        <v>2016</v>
      </c>
      <c r="C1971" t="s">
        <v>285</v>
      </c>
      <c r="D1971" t="s">
        <v>8</v>
      </c>
      <c r="E1971" t="s">
        <v>628</v>
      </c>
      <c r="F1971">
        <v>187</v>
      </c>
      <c r="G1971">
        <v>17</v>
      </c>
      <c r="H1971" t="str">
        <f>INDEX(Bar_data!$A$3:$B$140,MATCH(C1971,Bar_data!$A$3:$A$140,FALSE),2)</f>
        <v>Trust128</v>
      </c>
      <c r="I1971" t="str">
        <f>INDEX(TrustCAHUB_map!$A$2:$D$139,MATCH($C1971,TrustCAHUB_map!$A$2:$A$139,FALSE),3)</f>
        <v>West Yorkshire</v>
      </c>
      <c r="J1971" t="str">
        <f>INDEX(TrustCAHUB_map!$A$2:$D$139,MATCH($C1971,TrustCAHUB_map!$A$2:$A$139,FALSE),4)</f>
        <v>Yorkshire and Humber</v>
      </c>
    </row>
    <row r="1972" spans="1:10" x14ac:dyDescent="0.3">
      <c r="A1972" t="str">
        <f t="shared" si="30"/>
        <v>'RX12016Palliative18-49'</v>
      </c>
      <c r="B1972">
        <v>2016</v>
      </c>
      <c r="C1972" t="s">
        <v>286</v>
      </c>
      <c r="D1972" t="s">
        <v>8</v>
      </c>
      <c r="E1972" t="s">
        <v>153</v>
      </c>
      <c r="F1972">
        <v>135</v>
      </c>
      <c r="G1972">
        <v>9</v>
      </c>
      <c r="H1972" t="str">
        <f>INDEX(Bar_data!$A$3:$B$140,MATCH(C1972,Bar_data!$A$3:$A$140,FALSE),2)</f>
        <v>Trust129</v>
      </c>
      <c r="I1972" t="str">
        <f>INDEX(TrustCAHUB_map!$A$2:$D$139,MATCH($C1972,TrustCAHUB_map!$A$2:$A$139,FALSE),3)</f>
        <v>East Midlands</v>
      </c>
      <c r="J1972" t="str">
        <f>INDEX(TrustCAHUB_map!$A$2:$D$139,MATCH($C1972,TrustCAHUB_map!$A$2:$A$139,FALSE),4)</f>
        <v>East Midlands</v>
      </c>
    </row>
    <row r="1973" spans="1:10" x14ac:dyDescent="0.3">
      <c r="A1973" t="str">
        <f t="shared" si="30"/>
        <v>'RX12016Curative18-49'</v>
      </c>
      <c r="B1973">
        <v>2016</v>
      </c>
      <c r="C1973" t="s">
        <v>286</v>
      </c>
      <c r="D1973" t="s">
        <v>7</v>
      </c>
      <c r="E1973" t="s">
        <v>153</v>
      </c>
      <c r="F1973">
        <v>320</v>
      </c>
      <c r="G1973">
        <v>2</v>
      </c>
      <c r="H1973" t="str">
        <f>INDEX(Bar_data!$A$3:$B$140,MATCH(C1973,Bar_data!$A$3:$A$140,FALSE),2)</f>
        <v>Trust129</v>
      </c>
      <c r="I1973" t="str">
        <f>INDEX(TrustCAHUB_map!$A$2:$D$139,MATCH($C1973,TrustCAHUB_map!$A$2:$A$139,FALSE),3)</f>
        <v>East Midlands</v>
      </c>
      <c r="J1973" t="str">
        <f>INDEX(TrustCAHUB_map!$A$2:$D$139,MATCH($C1973,TrustCAHUB_map!$A$2:$A$139,FALSE),4)</f>
        <v>East Midlands</v>
      </c>
    </row>
    <row r="1974" spans="1:10" x14ac:dyDescent="0.3">
      <c r="A1974" t="str">
        <f t="shared" si="30"/>
        <v>'RX12016Not assigned50-69'</v>
      </c>
      <c r="B1974">
        <v>2016</v>
      </c>
      <c r="C1974" t="s">
        <v>286</v>
      </c>
      <c r="D1974" t="s">
        <v>477</v>
      </c>
      <c r="E1974" t="s">
        <v>627</v>
      </c>
      <c r="F1974">
        <v>4</v>
      </c>
      <c r="G1974">
        <v>1</v>
      </c>
      <c r="H1974" t="str">
        <f>INDEX(Bar_data!$A$3:$B$140,MATCH(C1974,Bar_data!$A$3:$A$140,FALSE),2)</f>
        <v>Trust129</v>
      </c>
      <c r="I1974" t="str">
        <f>INDEX(TrustCAHUB_map!$A$2:$D$139,MATCH($C1974,TrustCAHUB_map!$A$2:$A$139,FALSE),3)</f>
        <v>East Midlands</v>
      </c>
      <c r="J1974" t="str">
        <f>INDEX(TrustCAHUB_map!$A$2:$D$139,MATCH($C1974,TrustCAHUB_map!$A$2:$A$139,FALSE),4)</f>
        <v>East Midlands</v>
      </c>
    </row>
    <row r="1975" spans="1:10" x14ac:dyDescent="0.3">
      <c r="A1975" t="str">
        <f t="shared" si="30"/>
        <v>'RX12016Palliative50-69'</v>
      </c>
      <c r="B1975">
        <v>2016</v>
      </c>
      <c r="C1975" t="s">
        <v>286</v>
      </c>
      <c r="D1975" t="s">
        <v>8</v>
      </c>
      <c r="E1975" t="s">
        <v>627</v>
      </c>
      <c r="F1975">
        <v>655</v>
      </c>
      <c r="G1975">
        <v>49</v>
      </c>
      <c r="H1975" t="str">
        <f>INDEX(Bar_data!$A$3:$B$140,MATCH(C1975,Bar_data!$A$3:$A$140,FALSE),2)</f>
        <v>Trust129</v>
      </c>
      <c r="I1975" t="str">
        <f>INDEX(TrustCAHUB_map!$A$2:$D$139,MATCH($C1975,TrustCAHUB_map!$A$2:$A$139,FALSE),3)</f>
        <v>East Midlands</v>
      </c>
      <c r="J1975" t="str">
        <f>INDEX(TrustCAHUB_map!$A$2:$D$139,MATCH($C1975,TrustCAHUB_map!$A$2:$A$139,FALSE),4)</f>
        <v>East Midlands</v>
      </c>
    </row>
    <row r="1976" spans="1:10" x14ac:dyDescent="0.3">
      <c r="A1976" t="str">
        <f t="shared" si="30"/>
        <v>'RX12016Curative50-69'</v>
      </c>
      <c r="B1976">
        <v>2016</v>
      </c>
      <c r="C1976" t="s">
        <v>286</v>
      </c>
      <c r="D1976" t="s">
        <v>7</v>
      </c>
      <c r="E1976" t="s">
        <v>627</v>
      </c>
      <c r="F1976">
        <v>713</v>
      </c>
      <c r="G1976">
        <v>10</v>
      </c>
      <c r="H1976" t="str">
        <f>INDEX(Bar_data!$A$3:$B$140,MATCH(C1976,Bar_data!$A$3:$A$140,FALSE),2)</f>
        <v>Trust129</v>
      </c>
      <c r="I1976" t="str">
        <f>INDEX(TrustCAHUB_map!$A$2:$D$139,MATCH($C1976,TrustCAHUB_map!$A$2:$A$139,FALSE),3)</f>
        <v>East Midlands</v>
      </c>
      <c r="J1976" t="str">
        <f>INDEX(TrustCAHUB_map!$A$2:$D$139,MATCH($C1976,TrustCAHUB_map!$A$2:$A$139,FALSE),4)</f>
        <v>East Midlands</v>
      </c>
    </row>
    <row r="1977" spans="1:10" x14ac:dyDescent="0.3">
      <c r="A1977" t="str">
        <f t="shared" si="30"/>
        <v>'RX12016Palliative70+'</v>
      </c>
      <c r="B1977">
        <v>2016</v>
      </c>
      <c r="C1977" t="s">
        <v>286</v>
      </c>
      <c r="D1977" t="s">
        <v>8</v>
      </c>
      <c r="E1977" t="s">
        <v>628</v>
      </c>
      <c r="F1977">
        <v>600</v>
      </c>
      <c r="G1977">
        <v>41</v>
      </c>
      <c r="H1977" t="str">
        <f>INDEX(Bar_data!$A$3:$B$140,MATCH(C1977,Bar_data!$A$3:$A$140,FALSE),2)</f>
        <v>Trust129</v>
      </c>
      <c r="I1977" t="str">
        <f>INDEX(TrustCAHUB_map!$A$2:$D$139,MATCH($C1977,TrustCAHUB_map!$A$2:$A$139,FALSE),3)</f>
        <v>East Midlands</v>
      </c>
      <c r="J1977" t="str">
        <f>INDEX(TrustCAHUB_map!$A$2:$D$139,MATCH($C1977,TrustCAHUB_map!$A$2:$A$139,FALSE),4)</f>
        <v>East Midlands</v>
      </c>
    </row>
    <row r="1978" spans="1:10" x14ac:dyDescent="0.3">
      <c r="A1978" t="str">
        <f t="shared" si="30"/>
        <v>'RX12016Not assigned70+'</v>
      </c>
      <c r="B1978">
        <v>2016</v>
      </c>
      <c r="C1978" t="s">
        <v>286</v>
      </c>
      <c r="D1978" t="s">
        <v>477</v>
      </c>
      <c r="E1978" t="s">
        <v>628</v>
      </c>
      <c r="F1978">
        <v>3</v>
      </c>
      <c r="G1978">
        <v>0</v>
      </c>
      <c r="H1978" t="str">
        <f>INDEX(Bar_data!$A$3:$B$140,MATCH(C1978,Bar_data!$A$3:$A$140,FALSE),2)</f>
        <v>Trust129</v>
      </c>
      <c r="I1978" t="str">
        <f>INDEX(TrustCAHUB_map!$A$2:$D$139,MATCH($C1978,TrustCAHUB_map!$A$2:$A$139,FALSE),3)</f>
        <v>East Midlands</v>
      </c>
      <c r="J1978" t="str">
        <f>INDEX(TrustCAHUB_map!$A$2:$D$139,MATCH($C1978,TrustCAHUB_map!$A$2:$A$139,FALSE),4)</f>
        <v>East Midlands</v>
      </c>
    </row>
    <row r="1979" spans="1:10" x14ac:dyDescent="0.3">
      <c r="A1979" t="str">
        <f t="shared" si="30"/>
        <v>'RX12016Curative70+'</v>
      </c>
      <c r="B1979">
        <v>2016</v>
      </c>
      <c r="C1979" t="s">
        <v>286</v>
      </c>
      <c r="D1979" t="s">
        <v>7</v>
      </c>
      <c r="E1979" t="s">
        <v>628</v>
      </c>
      <c r="F1979">
        <v>328</v>
      </c>
      <c r="G1979">
        <v>7</v>
      </c>
      <c r="H1979" t="str">
        <f>INDEX(Bar_data!$A$3:$B$140,MATCH(C1979,Bar_data!$A$3:$A$140,FALSE),2)</f>
        <v>Trust129</v>
      </c>
      <c r="I1979" t="str">
        <f>INDEX(TrustCAHUB_map!$A$2:$D$139,MATCH($C1979,TrustCAHUB_map!$A$2:$A$139,FALSE),3)</f>
        <v>East Midlands</v>
      </c>
      <c r="J1979" t="str">
        <f>INDEX(TrustCAHUB_map!$A$2:$D$139,MATCH($C1979,TrustCAHUB_map!$A$2:$A$139,FALSE),4)</f>
        <v>East Midlands</v>
      </c>
    </row>
    <row r="1980" spans="1:10" x14ac:dyDescent="0.3">
      <c r="A1980" t="str">
        <f t="shared" si="30"/>
        <v>'RXC2016Curative18-49'</v>
      </c>
      <c r="B1980">
        <v>2016</v>
      </c>
      <c r="C1980" t="s">
        <v>287</v>
      </c>
      <c r="D1980" t="s">
        <v>7</v>
      </c>
      <c r="E1980" t="s">
        <v>153</v>
      </c>
      <c r="F1980">
        <v>93</v>
      </c>
      <c r="G1980">
        <v>2</v>
      </c>
      <c r="H1980" t="str">
        <f>INDEX(Bar_data!$A$3:$B$140,MATCH(C1980,Bar_data!$A$3:$A$140,FALSE),2)</f>
        <v>Trust130</v>
      </c>
      <c r="I1980" t="str">
        <f>INDEX(TrustCAHUB_map!$A$2:$D$139,MATCH($C1980,TrustCAHUB_map!$A$2:$A$139,FALSE),3)</f>
        <v>Surrey and Sussex</v>
      </c>
      <c r="J1980" t="str">
        <f>INDEX(TrustCAHUB_map!$A$2:$D$139,MATCH($C1980,TrustCAHUB_map!$A$2:$A$139,FALSE),4)</f>
        <v>South East</v>
      </c>
    </row>
    <row r="1981" spans="1:10" x14ac:dyDescent="0.3">
      <c r="A1981" t="str">
        <f t="shared" si="30"/>
        <v>'RXC2016Palliative18-49'</v>
      </c>
      <c r="B1981">
        <v>2016</v>
      </c>
      <c r="C1981" t="s">
        <v>287</v>
      </c>
      <c r="D1981" t="s">
        <v>8</v>
      </c>
      <c r="E1981" t="s">
        <v>153</v>
      </c>
      <c r="F1981">
        <v>31</v>
      </c>
      <c r="G1981">
        <v>7</v>
      </c>
      <c r="H1981" t="str">
        <f>INDEX(Bar_data!$A$3:$B$140,MATCH(C1981,Bar_data!$A$3:$A$140,FALSE),2)</f>
        <v>Trust130</v>
      </c>
      <c r="I1981" t="str">
        <f>INDEX(TrustCAHUB_map!$A$2:$D$139,MATCH($C1981,TrustCAHUB_map!$A$2:$A$139,FALSE),3)</f>
        <v>Surrey and Sussex</v>
      </c>
      <c r="J1981" t="str">
        <f>INDEX(TrustCAHUB_map!$A$2:$D$139,MATCH($C1981,TrustCAHUB_map!$A$2:$A$139,FALSE),4)</f>
        <v>South East</v>
      </c>
    </row>
    <row r="1982" spans="1:10" x14ac:dyDescent="0.3">
      <c r="A1982" t="str">
        <f t="shared" si="30"/>
        <v>'RXC2016Palliative50-69'</v>
      </c>
      <c r="B1982">
        <v>2016</v>
      </c>
      <c r="C1982" t="s">
        <v>287</v>
      </c>
      <c r="D1982" t="s">
        <v>8</v>
      </c>
      <c r="E1982" t="s">
        <v>627</v>
      </c>
      <c r="F1982">
        <v>227</v>
      </c>
      <c r="G1982">
        <v>17</v>
      </c>
      <c r="H1982" t="str">
        <f>INDEX(Bar_data!$A$3:$B$140,MATCH(C1982,Bar_data!$A$3:$A$140,FALSE),2)</f>
        <v>Trust130</v>
      </c>
      <c r="I1982" t="str">
        <f>INDEX(TrustCAHUB_map!$A$2:$D$139,MATCH($C1982,TrustCAHUB_map!$A$2:$A$139,FALSE),3)</f>
        <v>Surrey and Sussex</v>
      </c>
      <c r="J1982" t="str">
        <f>INDEX(TrustCAHUB_map!$A$2:$D$139,MATCH($C1982,TrustCAHUB_map!$A$2:$A$139,FALSE),4)</f>
        <v>South East</v>
      </c>
    </row>
    <row r="1983" spans="1:10" x14ac:dyDescent="0.3">
      <c r="A1983" t="str">
        <f t="shared" si="30"/>
        <v>'RXC2016Curative50-69'</v>
      </c>
      <c r="B1983">
        <v>2016</v>
      </c>
      <c r="C1983" t="s">
        <v>287</v>
      </c>
      <c r="D1983" t="s">
        <v>7</v>
      </c>
      <c r="E1983" t="s">
        <v>627</v>
      </c>
      <c r="F1983">
        <v>215</v>
      </c>
      <c r="G1983">
        <v>3</v>
      </c>
      <c r="H1983" t="str">
        <f>INDEX(Bar_data!$A$3:$B$140,MATCH(C1983,Bar_data!$A$3:$A$140,FALSE),2)</f>
        <v>Trust130</v>
      </c>
      <c r="I1983" t="str">
        <f>INDEX(TrustCAHUB_map!$A$2:$D$139,MATCH($C1983,TrustCAHUB_map!$A$2:$A$139,FALSE),3)</f>
        <v>Surrey and Sussex</v>
      </c>
      <c r="J1983" t="str">
        <f>INDEX(TrustCAHUB_map!$A$2:$D$139,MATCH($C1983,TrustCAHUB_map!$A$2:$A$139,FALSE),4)</f>
        <v>South East</v>
      </c>
    </row>
    <row r="1984" spans="1:10" x14ac:dyDescent="0.3">
      <c r="A1984" t="str">
        <f t="shared" si="30"/>
        <v>'RXC2016Palliative70+'</v>
      </c>
      <c r="B1984">
        <v>2016</v>
      </c>
      <c r="C1984" t="s">
        <v>287</v>
      </c>
      <c r="D1984" t="s">
        <v>8</v>
      </c>
      <c r="E1984" t="s">
        <v>628</v>
      </c>
      <c r="F1984">
        <v>258</v>
      </c>
      <c r="G1984">
        <v>23</v>
      </c>
      <c r="H1984" t="str">
        <f>INDEX(Bar_data!$A$3:$B$140,MATCH(C1984,Bar_data!$A$3:$A$140,FALSE),2)</f>
        <v>Trust130</v>
      </c>
      <c r="I1984" t="str">
        <f>INDEX(TrustCAHUB_map!$A$2:$D$139,MATCH($C1984,TrustCAHUB_map!$A$2:$A$139,FALSE),3)</f>
        <v>Surrey and Sussex</v>
      </c>
      <c r="J1984" t="str">
        <f>INDEX(TrustCAHUB_map!$A$2:$D$139,MATCH($C1984,TrustCAHUB_map!$A$2:$A$139,FALSE),4)</f>
        <v>South East</v>
      </c>
    </row>
    <row r="1985" spans="1:10" x14ac:dyDescent="0.3">
      <c r="A1985" t="str">
        <f t="shared" si="30"/>
        <v>'RXC2016Curative70+'</v>
      </c>
      <c r="B1985">
        <v>2016</v>
      </c>
      <c r="C1985" t="s">
        <v>287</v>
      </c>
      <c r="D1985" t="s">
        <v>7</v>
      </c>
      <c r="E1985" t="s">
        <v>628</v>
      </c>
      <c r="F1985">
        <v>135</v>
      </c>
      <c r="G1985">
        <v>4</v>
      </c>
      <c r="H1985" t="str">
        <f>INDEX(Bar_data!$A$3:$B$140,MATCH(C1985,Bar_data!$A$3:$A$140,FALSE),2)</f>
        <v>Trust130</v>
      </c>
      <c r="I1985" t="str">
        <f>INDEX(TrustCAHUB_map!$A$2:$D$139,MATCH($C1985,TrustCAHUB_map!$A$2:$A$139,FALSE),3)</f>
        <v>Surrey and Sussex</v>
      </c>
      <c r="J1985" t="str">
        <f>INDEX(TrustCAHUB_map!$A$2:$D$139,MATCH($C1985,TrustCAHUB_map!$A$2:$A$139,FALSE),4)</f>
        <v>South East</v>
      </c>
    </row>
    <row r="1986" spans="1:10" x14ac:dyDescent="0.3">
      <c r="A1986" t="str">
        <f t="shared" si="30"/>
        <v>'RXF2016Palliative18-49'</v>
      </c>
      <c r="B1986">
        <v>2016</v>
      </c>
      <c r="C1986" t="s">
        <v>288</v>
      </c>
      <c r="D1986" t="s">
        <v>8</v>
      </c>
      <c r="E1986" t="s">
        <v>153</v>
      </c>
      <c r="F1986">
        <v>44</v>
      </c>
      <c r="G1986">
        <v>6</v>
      </c>
      <c r="H1986" t="str">
        <f>INDEX(Bar_data!$A$3:$B$140,MATCH(C1986,Bar_data!$A$3:$A$140,FALSE),2)</f>
        <v>Trust131</v>
      </c>
      <c r="I1986" t="str">
        <f>INDEX(TrustCAHUB_map!$A$2:$D$139,MATCH($C1986,TrustCAHUB_map!$A$2:$A$139,FALSE),3)</f>
        <v>West Yorkshire</v>
      </c>
      <c r="J1986" t="str">
        <f>INDEX(TrustCAHUB_map!$A$2:$D$139,MATCH($C1986,TrustCAHUB_map!$A$2:$A$139,FALSE),4)</f>
        <v>Yorkshire and Humber</v>
      </c>
    </row>
    <row r="1987" spans="1:10" x14ac:dyDescent="0.3">
      <c r="A1987" t="str">
        <f t="shared" ref="A1987:A2050" si="31">"'"&amp;C1987&amp;B1987&amp;D1987&amp;E1987&amp;"'"</f>
        <v>'RXF2016Curative18-49'</v>
      </c>
      <c r="B1987">
        <v>2016</v>
      </c>
      <c r="C1987" t="s">
        <v>288</v>
      </c>
      <c r="D1987" t="s">
        <v>7</v>
      </c>
      <c r="E1987" t="s">
        <v>153</v>
      </c>
      <c r="F1987">
        <v>109</v>
      </c>
      <c r="G1987">
        <v>0</v>
      </c>
      <c r="H1987" t="str">
        <f>INDEX(Bar_data!$A$3:$B$140,MATCH(C1987,Bar_data!$A$3:$A$140,FALSE),2)</f>
        <v>Trust131</v>
      </c>
      <c r="I1987" t="str">
        <f>INDEX(TrustCAHUB_map!$A$2:$D$139,MATCH($C1987,TrustCAHUB_map!$A$2:$A$139,FALSE),3)</f>
        <v>West Yorkshire</v>
      </c>
      <c r="J1987" t="str">
        <f>INDEX(TrustCAHUB_map!$A$2:$D$139,MATCH($C1987,TrustCAHUB_map!$A$2:$A$139,FALSE),4)</f>
        <v>Yorkshire and Humber</v>
      </c>
    </row>
    <row r="1988" spans="1:10" x14ac:dyDescent="0.3">
      <c r="A1988" t="str">
        <f t="shared" si="31"/>
        <v>'RXF2016Palliative50-69'</v>
      </c>
      <c r="B1988">
        <v>2016</v>
      </c>
      <c r="C1988" t="s">
        <v>288</v>
      </c>
      <c r="D1988" t="s">
        <v>8</v>
      </c>
      <c r="E1988" t="s">
        <v>627</v>
      </c>
      <c r="F1988">
        <v>273</v>
      </c>
      <c r="G1988">
        <v>21</v>
      </c>
      <c r="H1988" t="str">
        <f>INDEX(Bar_data!$A$3:$B$140,MATCH(C1988,Bar_data!$A$3:$A$140,FALSE),2)</f>
        <v>Trust131</v>
      </c>
      <c r="I1988" t="str">
        <f>INDEX(TrustCAHUB_map!$A$2:$D$139,MATCH($C1988,TrustCAHUB_map!$A$2:$A$139,FALSE),3)</f>
        <v>West Yorkshire</v>
      </c>
      <c r="J1988" t="str">
        <f>INDEX(TrustCAHUB_map!$A$2:$D$139,MATCH($C1988,TrustCAHUB_map!$A$2:$A$139,FALSE),4)</f>
        <v>Yorkshire and Humber</v>
      </c>
    </row>
    <row r="1989" spans="1:10" x14ac:dyDescent="0.3">
      <c r="A1989" t="str">
        <f t="shared" si="31"/>
        <v>'RXF2016Curative50-69'</v>
      </c>
      <c r="B1989">
        <v>2016</v>
      </c>
      <c r="C1989" t="s">
        <v>288</v>
      </c>
      <c r="D1989" t="s">
        <v>7</v>
      </c>
      <c r="E1989" t="s">
        <v>627</v>
      </c>
      <c r="F1989">
        <v>215</v>
      </c>
      <c r="G1989">
        <v>2</v>
      </c>
      <c r="H1989" t="str">
        <f>INDEX(Bar_data!$A$3:$B$140,MATCH(C1989,Bar_data!$A$3:$A$140,FALSE),2)</f>
        <v>Trust131</v>
      </c>
      <c r="I1989" t="str">
        <f>INDEX(TrustCAHUB_map!$A$2:$D$139,MATCH($C1989,TrustCAHUB_map!$A$2:$A$139,FALSE),3)</f>
        <v>West Yorkshire</v>
      </c>
      <c r="J1989" t="str">
        <f>INDEX(TrustCAHUB_map!$A$2:$D$139,MATCH($C1989,TrustCAHUB_map!$A$2:$A$139,FALSE),4)</f>
        <v>Yorkshire and Humber</v>
      </c>
    </row>
    <row r="1990" spans="1:10" x14ac:dyDescent="0.3">
      <c r="A1990" t="str">
        <f t="shared" si="31"/>
        <v>'RXF2016Curative70+'</v>
      </c>
      <c r="B1990">
        <v>2016</v>
      </c>
      <c r="C1990" t="s">
        <v>288</v>
      </c>
      <c r="D1990" t="s">
        <v>7</v>
      </c>
      <c r="E1990" t="s">
        <v>628</v>
      </c>
      <c r="F1990">
        <v>98</v>
      </c>
      <c r="G1990">
        <v>3</v>
      </c>
      <c r="H1990" t="str">
        <f>INDEX(Bar_data!$A$3:$B$140,MATCH(C1990,Bar_data!$A$3:$A$140,FALSE),2)</f>
        <v>Trust131</v>
      </c>
      <c r="I1990" t="str">
        <f>INDEX(TrustCAHUB_map!$A$2:$D$139,MATCH($C1990,TrustCAHUB_map!$A$2:$A$139,FALSE),3)</f>
        <v>West Yorkshire</v>
      </c>
      <c r="J1990" t="str">
        <f>INDEX(TrustCAHUB_map!$A$2:$D$139,MATCH($C1990,TrustCAHUB_map!$A$2:$A$139,FALSE),4)</f>
        <v>Yorkshire and Humber</v>
      </c>
    </row>
    <row r="1991" spans="1:10" x14ac:dyDescent="0.3">
      <c r="A1991" t="str">
        <f t="shared" si="31"/>
        <v>'RXF2016Palliative70+'</v>
      </c>
      <c r="B1991">
        <v>2016</v>
      </c>
      <c r="C1991" t="s">
        <v>288</v>
      </c>
      <c r="D1991" t="s">
        <v>8</v>
      </c>
      <c r="E1991" t="s">
        <v>628</v>
      </c>
      <c r="F1991">
        <v>257</v>
      </c>
      <c r="G1991">
        <v>19</v>
      </c>
      <c r="H1991" t="str">
        <f>INDEX(Bar_data!$A$3:$B$140,MATCH(C1991,Bar_data!$A$3:$A$140,FALSE),2)</f>
        <v>Trust131</v>
      </c>
      <c r="I1991" t="str">
        <f>INDEX(TrustCAHUB_map!$A$2:$D$139,MATCH($C1991,TrustCAHUB_map!$A$2:$A$139,FALSE),3)</f>
        <v>West Yorkshire</v>
      </c>
      <c r="J1991" t="str">
        <f>INDEX(TrustCAHUB_map!$A$2:$D$139,MATCH($C1991,TrustCAHUB_map!$A$2:$A$139,FALSE),4)</f>
        <v>Yorkshire and Humber</v>
      </c>
    </row>
    <row r="1992" spans="1:10" x14ac:dyDescent="0.3">
      <c r="A1992" t="str">
        <f t="shared" si="31"/>
        <v>'RXH2016Curative18-49'</v>
      </c>
      <c r="B1992">
        <v>2016</v>
      </c>
      <c r="C1992" t="s">
        <v>289</v>
      </c>
      <c r="D1992" t="s">
        <v>7</v>
      </c>
      <c r="E1992" t="s">
        <v>153</v>
      </c>
      <c r="F1992">
        <v>149</v>
      </c>
      <c r="G1992">
        <v>0</v>
      </c>
      <c r="H1992" t="str">
        <f>INDEX(Bar_data!$A$3:$B$140,MATCH(C1992,Bar_data!$A$3:$A$140,FALSE),2)</f>
        <v>Trust132</v>
      </c>
      <c r="I1992" t="str">
        <f>INDEX(TrustCAHUB_map!$A$2:$D$139,MATCH($C1992,TrustCAHUB_map!$A$2:$A$139,FALSE),3)</f>
        <v>Surrey and Sussex</v>
      </c>
      <c r="J1992" t="str">
        <f>INDEX(TrustCAHUB_map!$A$2:$D$139,MATCH($C1992,TrustCAHUB_map!$A$2:$A$139,FALSE),4)</f>
        <v>South East</v>
      </c>
    </row>
    <row r="1993" spans="1:10" x14ac:dyDescent="0.3">
      <c r="A1993" t="str">
        <f t="shared" si="31"/>
        <v>'RXH2016Palliative18-49'</v>
      </c>
      <c r="B1993">
        <v>2016</v>
      </c>
      <c r="C1993" t="s">
        <v>289</v>
      </c>
      <c r="D1993" t="s">
        <v>8</v>
      </c>
      <c r="E1993" t="s">
        <v>153</v>
      </c>
      <c r="F1993">
        <v>49</v>
      </c>
      <c r="G1993">
        <v>5</v>
      </c>
      <c r="H1993" t="str">
        <f>INDEX(Bar_data!$A$3:$B$140,MATCH(C1993,Bar_data!$A$3:$A$140,FALSE),2)</f>
        <v>Trust132</v>
      </c>
      <c r="I1993" t="str">
        <f>INDEX(TrustCAHUB_map!$A$2:$D$139,MATCH($C1993,TrustCAHUB_map!$A$2:$A$139,FALSE),3)</f>
        <v>Surrey and Sussex</v>
      </c>
      <c r="J1993" t="str">
        <f>INDEX(TrustCAHUB_map!$A$2:$D$139,MATCH($C1993,TrustCAHUB_map!$A$2:$A$139,FALSE),4)</f>
        <v>South East</v>
      </c>
    </row>
    <row r="1994" spans="1:10" x14ac:dyDescent="0.3">
      <c r="A1994" t="str">
        <f t="shared" si="31"/>
        <v>'RXH2016Not assigned50-69'</v>
      </c>
      <c r="B1994">
        <v>2016</v>
      </c>
      <c r="C1994" t="s">
        <v>289</v>
      </c>
      <c r="D1994" t="s">
        <v>477</v>
      </c>
      <c r="E1994" t="s">
        <v>627</v>
      </c>
      <c r="F1994">
        <v>3</v>
      </c>
      <c r="G1994">
        <v>0</v>
      </c>
      <c r="H1994" t="str">
        <f>INDEX(Bar_data!$A$3:$B$140,MATCH(C1994,Bar_data!$A$3:$A$140,FALSE),2)</f>
        <v>Trust132</v>
      </c>
      <c r="I1994" t="str">
        <f>INDEX(TrustCAHUB_map!$A$2:$D$139,MATCH($C1994,TrustCAHUB_map!$A$2:$A$139,FALSE),3)</f>
        <v>Surrey and Sussex</v>
      </c>
      <c r="J1994" t="str">
        <f>INDEX(TrustCAHUB_map!$A$2:$D$139,MATCH($C1994,TrustCAHUB_map!$A$2:$A$139,FALSE),4)</f>
        <v>South East</v>
      </c>
    </row>
    <row r="1995" spans="1:10" x14ac:dyDescent="0.3">
      <c r="A1995" t="str">
        <f t="shared" si="31"/>
        <v>'RXH2016Curative50-69'</v>
      </c>
      <c r="B1995">
        <v>2016</v>
      </c>
      <c r="C1995" t="s">
        <v>289</v>
      </c>
      <c r="D1995" t="s">
        <v>7</v>
      </c>
      <c r="E1995" t="s">
        <v>627</v>
      </c>
      <c r="F1995">
        <v>371</v>
      </c>
      <c r="G1995">
        <v>4</v>
      </c>
      <c r="H1995" t="str">
        <f>INDEX(Bar_data!$A$3:$B$140,MATCH(C1995,Bar_data!$A$3:$A$140,FALSE),2)</f>
        <v>Trust132</v>
      </c>
      <c r="I1995" t="str">
        <f>INDEX(TrustCAHUB_map!$A$2:$D$139,MATCH($C1995,TrustCAHUB_map!$A$2:$A$139,FALSE),3)</f>
        <v>Surrey and Sussex</v>
      </c>
      <c r="J1995" t="str">
        <f>INDEX(TrustCAHUB_map!$A$2:$D$139,MATCH($C1995,TrustCAHUB_map!$A$2:$A$139,FALSE),4)</f>
        <v>South East</v>
      </c>
    </row>
    <row r="1996" spans="1:10" x14ac:dyDescent="0.3">
      <c r="A1996" t="str">
        <f t="shared" si="31"/>
        <v>'RXH2016Palliative50-69'</v>
      </c>
      <c r="B1996">
        <v>2016</v>
      </c>
      <c r="C1996" t="s">
        <v>289</v>
      </c>
      <c r="D1996" t="s">
        <v>8</v>
      </c>
      <c r="E1996" t="s">
        <v>627</v>
      </c>
      <c r="F1996">
        <v>235</v>
      </c>
      <c r="G1996">
        <v>16</v>
      </c>
      <c r="H1996" t="str">
        <f>INDEX(Bar_data!$A$3:$B$140,MATCH(C1996,Bar_data!$A$3:$A$140,FALSE),2)</f>
        <v>Trust132</v>
      </c>
      <c r="I1996" t="str">
        <f>INDEX(TrustCAHUB_map!$A$2:$D$139,MATCH($C1996,TrustCAHUB_map!$A$2:$A$139,FALSE),3)</f>
        <v>Surrey and Sussex</v>
      </c>
      <c r="J1996" t="str">
        <f>INDEX(TrustCAHUB_map!$A$2:$D$139,MATCH($C1996,TrustCAHUB_map!$A$2:$A$139,FALSE),4)</f>
        <v>South East</v>
      </c>
    </row>
    <row r="1997" spans="1:10" x14ac:dyDescent="0.3">
      <c r="A1997" t="str">
        <f t="shared" si="31"/>
        <v>'RXH2016Not assigned70+'</v>
      </c>
      <c r="B1997">
        <v>2016</v>
      </c>
      <c r="C1997" t="s">
        <v>289</v>
      </c>
      <c r="D1997" t="s">
        <v>477</v>
      </c>
      <c r="E1997" t="s">
        <v>628</v>
      </c>
      <c r="F1997">
        <v>3</v>
      </c>
      <c r="G1997">
        <v>0</v>
      </c>
      <c r="H1997" t="str">
        <f>INDEX(Bar_data!$A$3:$B$140,MATCH(C1997,Bar_data!$A$3:$A$140,FALSE),2)</f>
        <v>Trust132</v>
      </c>
      <c r="I1997" t="str">
        <f>INDEX(TrustCAHUB_map!$A$2:$D$139,MATCH($C1997,TrustCAHUB_map!$A$2:$A$139,FALSE),3)</f>
        <v>Surrey and Sussex</v>
      </c>
      <c r="J1997" t="str">
        <f>INDEX(TrustCAHUB_map!$A$2:$D$139,MATCH($C1997,TrustCAHUB_map!$A$2:$A$139,FALSE),4)</f>
        <v>South East</v>
      </c>
    </row>
    <row r="1998" spans="1:10" x14ac:dyDescent="0.3">
      <c r="A1998" t="str">
        <f t="shared" si="31"/>
        <v>'RXH2016Curative70+'</v>
      </c>
      <c r="B1998">
        <v>2016</v>
      </c>
      <c r="C1998" t="s">
        <v>289</v>
      </c>
      <c r="D1998" t="s">
        <v>7</v>
      </c>
      <c r="E1998" t="s">
        <v>628</v>
      </c>
      <c r="F1998">
        <v>123</v>
      </c>
      <c r="G1998">
        <v>3</v>
      </c>
      <c r="H1998" t="str">
        <f>INDEX(Bar_data!$A$3:$B$140,MATCH(C1998,Bar_data!$A$3:$A$140,FALSE),2)</f>
        <v>Trust132</v>
      </c>
      <c r="I1998" t="str">
        <f>INDEX(TrustCAHUB_map!$A$2:$D$139,MATCH($C1998,TrustCAHUB_map!$A$2:$A$139,FALSE),3)</f>
        <v>Surrey and Sussex</v>
      </c>
      <c r="J1998" t="str">
        <f>INDEX(TrustCAHUB_map!$A$2:$D$139,MATCH($C1998,TrustCAHUB_map!$A$2:$A$139,FALSE),4)</f>
        <v>South East</v>
      </c>
    </row>
    <row r="1999" spans="1:10" x14ac:dyDescent="0.3">
      <c r="A1999" t="str">
        <f t="shared" si="31"/>
        <v>'RXH2016Palliative70+'</v>
      </c>
      <c r="B1999">
        <v>2016</v>
      </c>
      <c r="C1999" t="s">
        <v>289</v>
      </c>
      <c r="D1999" t="s">
        <v>8</v>
      </c>
      <c r="E1999" t="s">
        <v>628</v>
      </c>
      <c r="F1999">
        <v>264</v>
      </c>
      <c r="G1999">
        <v>17</v>
      </c>
      <c r="H1999" t="str">
        <f>INDEX(Bar_data!$A$3:$B$140,MATCH(C1999,Bar_data!$A$3:$A$140,FALSE),2)</f>
        <v>Trust132</v>
      </c>
      <c r="I1999" t="str">
        <f>INDEX(TrustCAHUB_map!$A$2:$D$139,MATCH($C1999,TrustCAHUB_map!$A$2:$A$139,FALSE),3)</f>
        <v>Surrey and Sussex</v>
      </c>
      <c r="J1999" t="str">
        <f>INDEX(TrustCAHUB_map!$A$2:$D$139,MATCH($C1999,TrustCAHUB_map!$A$2:$A$139,FALSE),4)</f>
        <v>South East</v>
      </c>
    </row>
    <row r="2000" spans="1:10" x14ac:dyDescent="0.3">
      <c r="A2000" t="str">
        <f t="shared" si="31"/>
        <v>'RXK2016Palliative18-49'</v>
      </c>
      <c r="B2000">
        <v>2016</v>
      </c>
      <c r="C2000" t="s">
        <v>290</v>
      </c>
      <c r="D2000" t="s">
        <v>8</v>
      </c>
      <c r="E2000" t="s">
        <v>153</v>
      </c>
      <c r="F2000">
        <v>11</v>
      </c>
      <c r="G2000">
        <v>1</v>
      </c>
      <c r="H2000" t="str">
        <f>INDEX(Bar_data!$A$3:$B$140,MATCH(C2000,Bar_data!$A$3:$A$140,FALSE),2)</f>
        <v>Trust133</v>
      </c>
      <c r="I2000" t="str">
        <f>INDEX(TrustCAHUB_map!$A$2:$D$139,MATCH($C2000,TrustCAHUB_map!$A$2:$A$139,FALSE),3)</f>
        <v>West Midlands</v>
      </c>
      <c r="J2000" t="str">
        <f>INDEX(TrustCAHUB_map!$A$2:$D$139,MATCH($C2000,TrustCAHUB_map!$A$2:$A$139,FALSE),4)</f>
        <v>West Midlands</v>
      </c>
    </row>
    <row r="2001" spans="1:10" x14ac:dyDescent="0.3">
      <c r="A2001" t="str">
        <f t="shared" si="31"/>
        <v>'RXK2016Not assigned18-49'</v>
      </c>
      <c r="B2001">
        <v>2016</v>
      </c>
      <c r="C2001" t="s">
        <v>290</v>
      </c>
      <c r="D2001" t="s">
        <v>477</v>
      </c>
      <c r="E2001" t="s">
        <v>153</v>
      </c>
      <c r="F2001">
        <v>11</v>
      </c>
      <c r="G2001">
        <v>0</v>
      </c>
      <c r="H2001" t="str">
        <f>INDEX(Bar_data!$A$3:$B$140,MATCH(C2001,Bar_data!$A$3:$A$140,FALSE),2)</f>
        <v>Trust133</v>
      </c>
      <c r="I2001" t="str">
        <f>INDEX(TrustCAHUB_map!$A$2:$D$139,MATCH($C2001,TrustCAHUB_map!$A$2:$A$139,FALSE),3)</f>
        <v>West Midlands</v>
      </c>
      <c r="J2001" t="str">
        <f>INDEX(TrustCAHUB_map!$A$2:$D$139,MATCH($C2001,TrustCAHUB_map!$A$2:$A$139,FALSE),4)</f>
        <v>West Midlands</v>
      </c>
    </row>
    <row r="2002" spans="1:10" x14ac:dyDescent="0.3">
      <c r="A2002" t="str">
        <f t="shared" si="31"/>
        <v>'RXK2016Curative18-49'</v>
      </c>
      <c r="B2002">
        <v>2016</v>
      </c>
      <c r="C2002" t="s">
        <v>290</v>
      </c>
      <c r="D2002" t="s">
        <v>7</v>
      </c>
      <c r="E2002" t="s">
        <v>153</v>
      </c>
      <c r="F2002">
        <v>93</v>
      </c>
      <c r="G2002">
        <v>2</v>
      </c>
      <c r="H2002" t="str">
        <f>INDEX(Bar_data!$A$3:$B$140,MATCH(C2002,Bar_data!$A$3:$A$140,FALSE),2)</f>
        <v>Trust133</v>
      </c>
      <c r="I2002" t="str">
        <f>INDEX(TrustCAHUB_map!$A$2:$D$139,MATCH($C2002,TrustCAHUB_map!$A$2:$A$139,FALSE),3)</f>
        <v>West Midlands</v>
      </c>
      <c r="J2002" t="str">
        <f>INDEX(TrustCAHUB_map!$A$2:$D$139,MATCH($C2002,TrustCAHUB_map!$A$2:$A$139,FALSE),4)</f>
        <v>West Midlands</v>
      </c>
    </row>
    <row r="2003" spans="1:10" x14ac:dyDescent="0.3">
      <c r="A2003" t="str">
        <f t="shared" si="31"/>
        <v>'RXK2016Curative50-69'</v>
      </c>
      <c r="B2003">
        <v>2016</v>
      </c>
      <c r="C2003" t="s">
        <v>290</v>
      </c>
      <c r="D2003" t="s">
        <v>7</v>
      </c>
      <c r="E2003" t="s">
        <v>627</v>
      </c>
      <c r="F2003">
        <v>260</v>
      </c>
      <c r="G2003">
        <v>0</v>
      </c>
      <c r="H2003" t="str">
        <f>INDEX(Bar_data!$A$3:$B$140,MATCH(C2003,Bar_data!$A$3:$A$140,FALSE),2)</f>
        <v>Trust133</v>
      </c>
      <c r="I2003" t="str">
        <f>INDEX(TrustCAHUB_map!$A$2:$D$139,MATCH($C2003,TrustCAHUB_map!$A$2:$A$139,FALSE),3)</f>
        <v>West Midlands</v>
      </c>
      <c r="J2003" t="str">
        <f>INDEX(TrustCAHUB_map!$A$2:$D$139,MATCH($C2003,TrustCAHUB_map!$A$2:$A$139,FALSE),4)</f>
        <v>West Midlands</v>
      </c>
    </row>
    <row r="2004" spans="1:10" x14ac:dyDescent="0.3">
      <c r="A2004" t="str">
        <f t="shared" si="31"/>
        <v>'RXK2016Not assigned50-69'</v>
      </c>
      <c r="B2004">
        <v>2016</v>
      </c>
      <c r="C2004" t="s">
        <v>290</v>
      </c>
      <c r="D2004" t="s">
        <v>477</v>
      </c>
      <c r="E2004" t="s">
        <v>627</v>
      </c>
      <c r="F2004">
        <v>47</v>
      </c>
      <c r="G2004">
        <v>2</v>
      </c>
      <c r="H2004" t="str">
        <f>INDEX(Bar_data!$A$3:$B$140,MATCH(C2004,Bar_data!$A$3:$A$140,FALSE),2)</f>
        <v>Trust133</v>
      </c>
      <c r="I2004" t="str">
        <f>INDEX(TrustCAHUB_map!$A$2:$D$139,MATCH($C2004,TrustCAHUB_map!$A$2:$A$139,FALSE),3)</f>
        <v>West Midlands</v>
      </c>
      <c r="J2004" t="str">
        <f>INDEX(TrustCAHUB_map!$A$2:$D$139,MATCH($C2004,TrustCAHUB_map!$A$2:$A$139,FALSE),4)</f>
        <v>West Midlands</v>
      </c>
    </row>
    <row r="2005" spans="1:10" x14ac:dyDescent="0.3">
      <c r="A2005" t="str">
        <f t="shared" si="31"/>
        <v>'RXK2016Palliative50-69'</v>
      </c>
      <c r="B2005">
        <v>2016</v>
      </c>
      <c r="C2005" t="s">
        <v>290</v>
      </c>
      <c r="D2005" t="s">
        <v>8</v>
      </c>
      <c r="E2005" t="s">
        <v>627</v>
      </c>
      <c r="F2005">
        <v>88</v>
      </c>
      <c r="G2005">
        <v>5</v>
      </c>
      <c r="H2005" t="str">
        <f>INDEX(Bar_data!$A$3:$B$140,MATCH(C2005,Bar_data!$A$3:$A$140,FALSE),2)</f>
        <v>Trust133</v>
      </c>
      <c r="I2005" t="str">
        <f>INDEX(TrustCAHUB_map!$A$2:$D$139,MATCH($C2005,TrustCAHUB_map!$A$2:$A$139,FALSE),3)</f>
        <v>West Midlands</v>
      </c>
      <c r="J2005" t="str">
        <f>INDEX(TrustCAHUB_map!$A$2:$D$139,MATCH($C2005,TrustCAHUB_map!$A$2:$A$139,FALSE),4)</f>
        <v>West Midlands</v>
      </c>
    </row>
    <row r="2006" spans="1:10" x14ac:dyDescent="0.3">
      <c r="A2006" t="str">
        <f t="shared" si="31"/>
        <v>'RXK2016Not assigned70+'</v>
      </c>
      <c r="B2006">
        <v>2016</v>
      </c>
      <c r="C2006" t="s">
        <v>290</v>
      </c>
      <c r="D2006" t="s">
        <v>477</v>
      </c>
      <c r="E2006" t="s">
        <v>628</v>
      </c>
      <c r="F2006">
        <v>34</v>
      </c>
      <c r="G2006">
        <v>2</v>
      </c>
      <c r="H2006" t="str">
        <f>INDEX(Bar_data!$A$3:$B$140,MATCH(C2006,Bar_data!$A$3:$A$140,FALSE),2)</f>
        <v>Trust133</v>
      </c>
      <c r="I2006" t="str">
        <f>INDEX(TrustCAHUB_map!$A$2:$D$139,MATCH($C2006,TrustCAHUB_map!$A$2:$A$139,FALSE),3)</f>
        <v>West Midlands</v>
      </c>
      <c r="J2006" t="str">
        <f>INDEX(TrustCAHUB_map!$A$2:$D$139,MATCH($C2006,TrustCAHUB_map!$A$2:$A$139,FALSE),4)</f>
        <v>West Midlands</v>
      </c>
    </row>
    <row r="2007" spans="1:10" x14ac:dyDescent="0.3">
      <c r="A2007" t="str">
        <f t="shared" si="31"/>
        <v>'RXK2016Curative70+'</v>
      </c>
      <c r="B2007">
        <v>2016</v>
      </c>
      <c r="C2007" t="s">
        <v>290</v>
      </c>
      <c r="D2007" t="s">
        <v>7</v>
      </c>
      <c r="E2007" t="s">
        <v>628</v>
      </c>
      <c r="F2007">
        <v>153</v>
      </c>
      <c r="G2007">
        <v>2</v>
      </c>
      <c r="H2007" t="str">
        <f>INDEX(Bar_data!$A$3:$B$140,MATCH(C2007,Bar_data!$A$3:$A$140,FALSE),2)</f>
        <v>Trust133</v>
      </c>
      <c r="I2007" t="str">
        <f>INDEX(TrustCAHUB_map!$A$2:$D$139,MATCH($C2007,TrustCAHUB_map!$A$2:$A$139,FALSE),3)</f>
        <v>West Midlands</v>
      </c>
      <c r="J2007" t="str">
        <f>INDEX(TrustCAHUB_map!$A$2:$D$139,MATCH($C2007,TrustCAHUB_map!$A$2:$A$139,FALSE),4)</f>
        <v>West Midlands</v>
      </c>
    </row>
    <row r="2008" spans="1:10" x14ac:dyDescent="0.3">
      <c r="A2008" t="str">
        <f t="shared" si="31"/>
        <v>'RXK2016Palliative70+'</v>
      </c>
      <c r="B2008">
        <v>2016</v>
      </c>
      <c r="C2008" t="s">
        <v>290</v>
      </c>
      <c r="D2008" t="s">
        <v>8</v>
      </c>
      <c r="E2008" t="s">
        <v>628</v>
      </c>
      <c r="F2008">
        <v>60</v>
      </c>
      <c r="G2008">
        <v>1</v>
      </c>
      <c r="H2008" t="str">
        <f>INDEX(Bar_data!$A$3:$B$140,MATCH(C2008,Bar_data!$A$3:$A$140,FALSE),2)</f>
        <v>Trust133</v>
      </c>
      <c r="I2008" t="str">
        <f>INDEX(TrustCAHUB_map!$A$2:$D$139,MATCH($C2008,TrustCAHUB_map!$A$2:$A$139,FALSE),3)</f>
        <v>West Midlands</v>
      </c>
      <c r="J2008" t="str">
        <f>INDEX(TrustCAHUB_map!$A$2:$D$139,MATCH($C2008,TrustCAHUB_map!$A$2:$A$139,FALSE),4)</f>
        <v>West Midlands</v>
      </c>
    </row>
    <row r="2009" spans="1:10" x14ac:dyDescent="0.3">
      <c r="A2009" t="str">
        <f t="shared" si="31"/>
        <v>'RXL2016Palliative18-49'</v>
      </c>
      <c r="B2009">
        <v>2016</v>
      </c>
      <c r="C2009" t="s">
        <v>291</v>
      </c>
      <c r="D2009" t="s">
        <v>8</v>
      </c>
      <c r="E2009" t="s">
        <v>153</v>
      </c>
      <c r="F2009">
        <v>23</v>
      </c>
      <c r="G2009">
        <v>3</v>
      </c>
      <c r="H2009" t="str">
        <f>INDEX(Bar_data!$A$3:$B$140,MATCH(C2009,Bar_data!$A$3:$A$140,FALSE),2)</f>
        <v>Trust134</v>
      </c>
      <c r="I2009" t="str">
        <f>INDEX(TrustCAHUB_map!$A$2:$D$139,MATCH($C2009,TrustCAHUB_map!$A$2:$A$139,FALSE),3)</f>
        <v>Lancashire and South Cumbria</v>
      </c>
      <c r="J2009" t="str">
        <f>INDEX(TrustCAHUB_map!$A$2:$D$139,MATCH($C2009,TrustCAHUB_map!$A$2:$A$139,FALSE),4)</f>
        <v>North West</v>
      </c>
    </row>
    <row r="2010" spans="1:10" x14ac:dyDescent="0.3">
      <c r="A2010" t="str">
        <f t="shared" si="31"/>
        <v>'RXL2016Curative18-49'</v>
      </c>
      <c r="B2010">
        <v>2016</v>
      </c>
      <c r="C2010" t="s">
        <v>291</v>
      </c>
      <c r="D2010" t="s">
        <v>7</v>
      </c>
      <c r="E2010" t="s">
        <v>153</v>
      </c>
      <c r="F2010">
        <v>67</v>
      </c>
      <c r="G2010">
        <v>1</v>
      </c>
      <c r="H2010" t="str">
        <f>INDEX(Bar_data!$A$3:$B$140,MATCH(C2010,Bar_data!$A$3:$A$140,FALSE),2)</f>
        <v>Trust134</v>
      </c>
      <c r="I2010" t="str">
        <f>INDEX(TrustCAHUB_map!$A$2:$D$139,MATCH($C2010,TrustCAHUB_map!$A$2:$A$139,FALSE),3)</f>
        <v>Lancashire and South Cumbria</v>
      </c>
      <c r="J2010" t="str">
        <f>INDEX(TrustCAHUB_map!$A$2:$D$139,MATCH($C2010,TrustCAHUB_map!$A$2:$A$139,FALSE),4)</f>
        <v>North West</v>
      </c>
    </row>
    <row r="2011" spans="1:10" x14ac:dyDescent="0.3">
      <c r="A2011" t="str">
        <f t="shared" si="31"/>
        <v>'RXL2016Not assigned18-49'</v>
      </c>
      <c r="B2011">
        <v>2016</v>
      </c>
      <c r="C2011" t="s">
        <v>291</v>
      </c>
      <c r="D2011" t="s">
        <v>477</v>
      </c>
      <c r="E2011" t="s">
        <v>153</v>
      </c>
      <c r="F2011">
        <v>15</v>
      </c>
      <c r="G2011">
        <v>3</v>
      </c>
      <c r="H2011" t="str">
        <f>INDEX(Bar_data!$A$3:$B$140,MATCH(C2011,Bar_data!$A$3:$A$140,FALSE),2)</f>
        <v>Trust134</v>
      </c>
      <c r="I2011" t="str">
        <f>INDEX(TrustCAHUB_map!$A$2:$D$139,MATCH($C2011,TrustCAHUB_map!$A$2:$A$139,FALSE),3)</f>
        <v>Lancashire and South Cumbria</v>
      </c>
      <c r="J2011" t="str">
        <f>INDEX(TrustCAHUB_map!$A$2:$D$139,MATCH($C2011,TrustCAHUB_map!$A$2:$A$139,FALSE),4)</f>
        <v>North West</v>
      </c>
    </row>
    <row r="2012" spans="1:10" x14ac:dyDescent="0.3">
      <c r="A2012" t="str">
        <f t="shared" si="31"/>
        <v>'RXL2016Curative50-69'</v>
      </c>
      <c r="B2012">
        <v>2016</v>
      </c>
      <c r="C2012" t="s">
        <v>291</v>
      </c>
      <c r="D2012" t="s">
        <v>7</v>
      </c>
      <c r="E2012" t="s">
        <v>627</v>
      </c>
      <c r="F2012">
        <v>183</v>
      </c>
      <c r="G2012">
        <v>2</v>
      </c>
      <c r="H2012" t="str">
        <f>INDEX(Bar_data!$A$3:$B$140,MATCH(C2012,Bar_data!$A$3:$A$140,FALSE),2)</f>
        <v>Trust134</v>
      </c>
      <c r="I2012" t="str">
        <f>INDEX(TrustCAHUB_map!$A$2:$D$139,MATCH($C2012,TrustCAHUB_map!$A$2:$A$139,FALSE),3)</f>
        <v>Lancashire and South Cumbria</v>
      </c>
      <c r="J2012" t="str">
        <f>INDEX(TrustCAHUB_map!$A$2:$D$139,MATCH($C2012,TrustCAHUB_map!$A$2:$A$139,FALSE),4)</f>
        <v>North West</v>
      </c>
    </row>
    <row r="2013" spans="1:10" x14ac:dyDescent="0.3">
      <c r="A2013" t="str">
        <f t="shared" si="31"/>
        <v>'RXL2016Palliative50-69'</v>
      </c>
      <c r="B2013">
        <v>2016</v>
      </c>
      <c r="C2013" t="s">
        <v>291</v>
      </c>
      <c r="D2013" t="s">
        <v>8</v>
      </c>
      <c r="E2013" t="s">
        <v>627</v>
      </c>
      <c r="F2013">
        <v>184</v>
      </c>
      <c r="G2013">
        <v>23</v>
      </c>
      <c r="H2013" t="str">
        <f>INDEX(Bar_data!$A$3:$B$140,MATCH(C2013,Bar_data!$A$3:$A$140,FALSE),2)</f>
        <v>Trust134</v>
      </c>
      <c r="I2013" t="str">
        <f>INDEX(TrustCAHUB_map!$A$2:$D$139,MATCH($C2013,TrustCAHUB_map!$A$2:$A$139,FALSE),3)</f>
        <v>Lancashire and South Cumbria</v>
      </c>
      <c r="J2013" t="str">
        <f>INDEX(TrustCAHUB_map!$A$2:$D$139,MATCH($C2013,TrustCAHUB_map!$A$2:$A$139,FALSE),4)</f>
        <v>North West</v>
      </c>
    </row>
    <row r="2014" spans="1:10" x14ac:dyDescent="0.3">
      <c r="A2014" t="str">
        <f t="shared" si="31"/>
        <v>'RXL2016Not assigned50-69'</v>
      </c>
      <c r="B2014">
        <v>2016</v>
      </c>
      <c r="C2014" t="s">
        <v>291</v>
      </c>
      <c r="D2014" t="s">
        <v>477</v>
      </c>
      <c r="E2014" t="s">
        <v>627</v>
      </c>
      <c r="F2014">
        <v>66</v>
      </c>
      <c r="G2014">
        <v>7</v>
      </c>
      <c r="H2014" t="str">
        <f>INDEX(Bar_data!$A$3:$B$140,MATCH(C2014,Bar_data!$A$3:$A$140,FALSE),2)</f>
        <v>Trust134</v>
      </c>
      <c r="I2014" t="str">
        <f>INDEX(TrustCAHUB_map!$A$2:$D$139,MATCH($C2014,TrustCAHUB_map!$A$2:$A$139,FALSE),3)</f>
        <v>Lancashire and South Cumbria</v>
      </c>
      <c r="J2014" t="str">
        <f>INDEX(TrustCAHUB_map!$A$2:$D$139,MATCH($C2014,TrustCAHUB_map!$A$2:$A$139,FALSE),4)</f>
        <v>North West</v>
      </c>
    </row>
    <row r="2015" spans="1:10" x14ac:dyDescent="0.3">
      <c r="A2015" t="str">
        <f t="shared" si="31"/>
        <v>'RXL2016Palliative70+'</v>
      </c>
      <c r="B2015">
        <v>2016</v>
      </c>
      <c r="C2015" t="s">
        <v>291</v>
      </c>
      <c r="D2015" t="s">
        <v>8</v>
      </c>
      <c r="E2015" t="s">
        <v>628</v>
      </c>
      <c r="F2015">
        <v>214</v>
      </c>
      <c r="G2015">
        <v>26</v>
      </c>
      <c r="H2015" t="str">
        <f>INDEX(Bar_data!$A$3:$B$140,MATCH(C2015,Bar_data!$A$3:$A$140,FALSE),2)</f>
        <v>Trust134</v>
      </c>
      <c r="I2015" t="str">
        <f>INDEX(TrustCAHUB_map!$A$2:$D$139,MATCH($C2015,TrustCAHUB_map!$A$2:$A$139,FALSE),3)</f>
        <v>Lancashire and South Cumbria</v>
      </c>
      <c r="J2015" t="str">
        <f>INDEX(TrustCAHUB_map!$A$2:$D$139,MATCH($C2015,TrustCAHUB_map!$A$2:$A$139,FALSE),4)</f>
        <v>North West</v>
      </c>
    </row>
    <row r="2016" spans="1:10" x14ac:dyDescent="0.3">
      <c r="A2016" t="str">
        <f t="shared" si="31"/>
        <v>'RXL2016Curative70+'</v>
      </c>
      <c r="B2016">
        <v>2016</v>
      </c>
      <c r="C2016" t="s">
        <v>291</v>
      </c>
      <c r="D2016" t="s">
        <v>7</v>
      </c>
      <c r="E2016" t="s">
        <v>628</v>
      </c>
      <c r="F2016">
        <v>94</v>
      </c>
      <c r="G2016">
        <v>5</v>
      </c>
      <c r="H2016" t="str">
        <f>INDEX(Bar_data!$A$3:$B$140,MATCH(C2016,Bar_data!$A$3:$A$140,FALSE),2)</f>
        <v>Trust134</v>
      </c>
      <c r="I2016" t="str">
        <f>INDEX(TrustCAHUB_map!$A$2:$D$139,MATCH($C2016,TrustCAHUB_map!$A$2:$A$139,FALSE),3)</f>
        <v>Lancashire and South Cumbria</v>
      </c>
      <c r="J2016" t="str">
        <f>INDEX(TrustCAHUB_map!$A$2:$D$139,MATCH($C2016,TrustCAHUB_map!$A$2:$A$139,FALSE),4)</f>
        <v>North West</v>
      </c>
    </row>
    <row r="2017" spans="1:10" x14ac:dyDescent="0.3">
      <c r="A2017" t="str">
        <f t="shared" si="31"/>
        <v>'RXL2016Not assigned70+'</v>
      </c>
      <c r="B2017">
        <v>2016</v>
      </c>
      <c r="C2017" t="s">
        <v>291</v>
      </c>
      <c r="D2017" t="s">
        <v>477</v>
      </c>
      <c r="E2017" t="s">
        <v>628</v>
      </c>
      <c r="F2017">
        <v>55</v>
      </c>
      <c r="G2017">
        <v>4</v>
      </c>
      <c r="H2017" t="str">
        <f>INDEX(Bar_data!$A$3:$B$140,MATCH(C2017,Bar_data!$A$3:$A$140,FALSE),2)</f>
        <v>Trust134</v>
      </c>
      <c r="I2017" t="str">
        <f>INDEX(TrustCAHUB_map!$A$2:$D$139,MATCH($C2017,TrustCAHUB_map!$A$2:$A$139,FALSE),3)</f>
        <v>Lancashire and South Cumbria</v>
      </c>
      <c r="J2017" t="str">
        <f>INDEX(TrustCAHUB_map!$A$2:$D$139,MATCH($C2017,TrustCAHUB_map!$A$2:$A$139,FALSE),4)</f>
        <v>North West</v>
      </c>
    </row>
    <row r="2018" spans="1:10" x14ac:dyDescent="0.3">
      <c r="A2018" t="str">
        <f t="shared" si="31"/>
        <v>'RXN2016Not assigned18-49'</v>
      </c>
      <c r="B2018">
        <v>2016</v>
      </c>
      <c r="C2018" t="s">
        <v>292</v>
      </c>
      <c r="D2018" t="s">
        <v>477</v>
      </c>
      <c r="E2018" t="s">
        <v>153</v>
      </c>
      <c r="F2018">
        <v>19</v>
      </c>
      <c r="G2018">
        <v>1</v>
      </c>
      <c r="H2018" t="str">
        <f>INDEX(Bar_data!$A$3:$B$140,MATCH(C2018,Bar_data!$A$3:$A$140,FALSE),2)</f>
        <v>Trust135</v>
      </c>
      <c r="I2018" t="str">
        <f>INDEX(TrustCAHUB_map!$A$2:$D$139,MATCH($C2018,TrustCAHUB_map!$A$2:$A$139,FALSE),3)</f>
        <v>Lancashire and South Cumbria</v>
      </c>
      <c r="J2018" t="str">
        <f>INDEX(TrustCAHUB_map!$A$2:$D$139,MATCH($C2018,TrustCAHUB_map!$A$2:$A$139,FALSE),4)</f>
        <v>North West</v>
      </c>
    </row>
    <row r="2019" spans="1:10" x14ac:dyDescent="0.3">
      <c r="A2019" t="str">
        <f t="shared" si="31"/>
        <v>'RXN2016Palliative18-49'</v>
      </c>
      <c r="B2019">
        <v>2016</v>
      </c>
      <c r="C2019" t="s">
        <v>292</v>
      </c>
      <c r="D2019" t="s">
        <v>8</v>
      </c>
      <c r="E2019" t="s">
        <v>153</v>
      </c>
      <c r="F2019">
        <v>79</v>
      </c>
      <c r="G2019">
        <v>7</v>
      </c>
      <c r="H2019" t="str">
        <f>INDEX(Bar_data!$A$3:$B$140,MATCH(C2019,Bar_data!$A$3:$A$140,FALSE),2)</f>
        <v>Trust135</v>
      </c>
      <c r="I2019" t="str">
        <f>INDEX(TrustCAHUB_map!$A$2:$D$139,MATCH($C2019,TrustCAHUB_map!$A$2:$A$139,FALSE),3)</f>
        <v>Lancashire and South Cumbria</v>
      </c>
      <c r="J2019" t="str">
        <f>INDEX(TrustCAHUB_map!$A$2:$D$139,MATCH($C2019,TrustCAHUB_map!$A$2:$A$139,FALSE),4)</f>
        <v>North West</v>
      </c>
    </row>
    <row r="2020" spans="1:10" x14ac:dyDescent="0.3">
      <c r="A2020" t="str">
        <f t="shared" si="31"/>
        <v>'RXN2016Curative18-49'</v>
      </c>
      <c r="B2020">
        <v>2016</v>
      </c>
      <c r="C2020" t="s">
        <v>292</v>
      </c>
      <c r="D2020" t="s">
        <v>7</v>
      </c>
      <c r="E2020" t="s">
        <v>153</v>
      </c>
      <c r="F2020">
        <v>126</v>
      </c>
      <c r="G2020">
        <v>3</v>
      </c>
      <c r="H2020" t="str">
        <f>INDEX(Bar_data!$A$3:$B$140,MATCH(C2020,Bar_data!$A$3:$A$140,FALSE),2)</f>
        <v>Trust135</v>
      </c>
      <c r="I2020" t="str">
        <f>INDEX(TrustCAHUB_map!$A$2:$D$139,MATCH($C2020,TrustCAHUB_map!$A$2:$A$139,FALSE),3)</f>
        <v>Lancashire and South Cumbria</v>
      </c>
      <c r="J2020" t="str">
        <f>INDEX(TrustCAHUB_map!$A$2:$D$139,MATCH($C2020,TrustCAHUB_map!$A$2:$A$139,FALSE),4)</f>
        <v>North West</v>
      </c>
    </row>
    <row r="2021" spans="1:10" x14ac:dyDescent="0.3">
      <c r="A2021" t="str">
        <f t="shared" si="31"/>
        <v>'RXN2016Palliative50-69'</v>
      </c>
      <c r="B2021">
        <v>2016</v>
      </c>
      <c r="C2021" t="s">
        <v>292</v>
      </c>
      <c r="D2021" t="s">
        <v>8</v>
      </c>
      <c r="E2021" t="s">
        <v>627</v>
      </c>
      <c r="F2021">
        <v>353</v>
      </c>
      <c r="G2021">
        <v>28</v>
      </c>
      <c r="H2021" t="str">
        <f>INDEX(Bar_data!$A$3:$B$140,MATCH(C2021,Bar_data!$A$3:$A$140,FALSE),2)</f>
        <v>Trust135</v>
      </c>
      <c r="I2021" t="str">
        <f>INDEX(TrustCAHUB_map!$A$2:$D$139,MATCH($C2021,TrustCAHUB_map!$A$2:$A$139,FALSE),3)</f>
        <v>Lancashire and South Cumbria</v>
      </c>
      <c r="J2021" t="str">
        <f>INDEX(TrustCAHUB_map!$A$2:$D$139,MATCH($C2021,TrustCAHUB_map!$A$2:$A$139,FALSE),4)</f>
        <v>North West</v>
      </c>
    </row>
    <row r="2022" spans="1:10" x14ac:dyDescent="0.3">
      <c r="A2022" t="str">
        <f t="shared" si="31"/>
        <v>'RXN2016Curative50-69'</v>
      </c>
      <c r="B2022">
        <v>2016</v>
      </c>
      <c r="C2022" t="s">
        <v>292</v>
      </c>
      <c r="D2022" t="s">
        <v>7</v>
      </c>
      <c r="E2022" t="s">
        <v>627</v>
      </c>
      <c r="F2022">
        <v>362</v>
      </c>
      <c r="G2022">
        <v>5</v>
      </c>
      <c r="H2022" t="str">
        <f>INDEX(Bar_data!$A$3:$B$140,MATCH(C2022,Bar_data!$A$3:$A$140,FALSE),2)</f>
        <v>Trust135</v>
      </c>
      <c r="I2022" t="str">
        <f>INDEX(TrustCAHUB_map!$A$2:$D$139,MATCH($C2022,TrustCAHUB_map!$A$2:$A$139,FALSE),3)</f>
        <v>Lancashire and South Cumbria</v>
      </c>
      <c r="J2022" t="str">
        <f>INDEX(TrustCAHUB_map!$A$2:$D$139,MATCH($C2022,TrustCAHUB_map!$A$2:$A$139,FALSE),4)</f>
        <v>North West</v>
      </c>
    </row>
    <row r="2023" spans="1:10" x14ac:dyDescent="0.3">
      <c r="A2023" t="str">
        <f t="shared" si="31"/>
        <v>'RXN2016Not assigned50-69'</v>
      </c>
      <c r="B2023">
        <v>2016</v>
      </c>
      <c r="C2023" t="s">
        <v>292</v>
      </c>
      <c r="D2023" t="s">
        <v>477</v>
      </c>
      <c r="E2023" t="s">
        <v>627</v>
      </c>
      <c r="F2023">
        <v>60</v>
      </c>
      <c r="G2023">
        <v>3</v>
      </c>
      <c r="H2023" t="str">
        <f>INDEX(Bar_data!$A$3:$B$140,MATCH(C2023,Bar_data!$A$3:$A$140,FALSE),2)</f>
        <v>Trust135</v>
      </c>
      <c r="I2023" t="str">
        <f>INDEX(TrustCAHUB_map!$A$2:$D$139,MATCH($C2023,TrustCAHUB_map!$A$2:$A$139,FALSE),3)</f>
        <v>Lancashire and South Cumbria</v>
      </c>
      <c r="J2023" t="str">
        <f>INDEX(TrustCAHUB_map!$A$2:$D$139,MATCH($C2023,TrustCAHUB_map!$A$2:$A$139,FALSE),4)</f>
        <v>North West</v>
      </c>
    </row>
    <row r="2024" spans="1:10" x14ac:dyDescent="0.3">
      <c r="A2024" t="str">
        <f t="shared" si="31"/>
        <v>'RXN2016Palliative70+'</v>
      </c>
      <c r="B2024">
        <v>2016</v>
      </c>
      <c r="C2024" t="s">
        <v>292</v>
      </c>
      <c r="D2024" t="s">
        <v>8</v>
      </c>
      <c r="E2024" t="s">
        <v>628</v>
      </c>
      <c r="F2024">
        <v>251</v>
      </c>
      <c r="G2024">
        <v>18</v>
      </c>
      <c r="H2024" t="str">
        <f>INDEX(Bar_data!$A$3:$B$140,MATCH(C2024,Bar_data!$A$3:$A$140,FALSE),2)</f>
        <v>Trust135</v>
      </c>
      <c r="I2024" t="str">
        <f>INDEX(TrustCAHUB_map!$A$2:$D$139,MATCH($C2024,TrustCAHUB_map!$A$2:$A$139,FALSE),3)</f>
        <v>Lancashire and South Cumbria</v>
      </c>
      <c r="J2024" t="str">
        <f>INDEX(TrustCAHUB_map!$A$2:$D$139,MATCH($C2024,TrustCAHUB_map!$A$2:$A$139,FALSE),4)</f>
        <v>North West</v>
      </c>
    </row>
    <row r="2025" spans="1:10" x14ac:dyDescent="0.3">
      <c r="A2025" t="str">
        <f t="shared" si="31"/>
        <v>'RXN2016Curative70+'</v>
      </c>
      <c r="B2025">
        <v>2016</v>
      </c>
      <c r="C2025" t="s">
        <v>292</v>
      </c>
      <c r="D2025" t="s">
        <v>7</v>
      </c>
      <c r="E2025" t="s">
        <v>628</v>
      </c>
      <c r="F2025">
        <v>176</v>
      </c>
      <c r="G2025">
        <v>0</v>
      </c>
      <c r="H2025" t="str">
        <f>INDEX(Bar_data!$A$3:$B$140,MATCH(C2025,Bar_data!$A$3:$A$140,FALSE),2)</f>
        <v>Trust135</v>
      </c>
      <c r="I2025" t="str">
        <f>INDEX(TrustCAHUB_map!$A$2:$D$139,MATCH($C2025,TrustCAHUB_map!$A$2:$A$139,FALSE),3)</f>
        <v>Lancashire and South Cumbria</v>
      </c>
      <c r="J2025" t="str">
        <f>INDEX(TrustCAHUB_map!$A$2:$D$139,MATCH($C2025,TrustCAHUB_map!$A$2:$A$139,FALSE),4)</f>
        <v>North West</v>
      </c>
    </row>
    <row r="2026" spans="1:10" x14ac:dyDescent="0.3">
      <c r="A2026" t="str">
        <f t="shared" si="31"/>
        <v>'RXN2016Not assigned70+'</v>
      </c>
      <c r="B2026">
        <v>2016</v>
      </c>
      <c r="C2026" t="s">
        <v>292</v>
      </c>
      <c r="D2026" t="s">
        <v>477</v>
      </c>
      <c r="E2026" t="s">
        <v>628</v>
      </c>
      <c r="F2026">
        <v>33</v>
      </c>
      <c r="G2026">
        <v>1</v>
      </c>
      <c r="H2026" t="str">
        <f>INDEX(Bar_data!$A$3:$B$140,MATCH(C2026,Bar_data!$A$3:$A$140,FALSE),2)</f>
        <v>Trust135</v>
      </c>
      <c r="I2026" t="str">
        <f>INDEX(TrustCAHUB_map!$A$2:$D$139,MATCH($C2026,TrustCAHUB_map!$A$2:$A$139,FALSE),3)</f>
        <v>Lancashire and South Cumbria</v>
      </c>
      <c r="J2026" t="str">
        <f>INDEX(TrustCAHUB_map!$A$2:$D$139,MATCH($C2026,TrustCAHUB_map!$A$2:$A$139,FALSE),4)</f>
        <v>North West</v>
      </c>
    </row>
    <row r="2027" spans="1:10" x14ac:dyDescent="0.3">
      <c r="A2027" t="str">
        <f t="shared" si="31"/>
        <v>'RXP2016Palliative18-49'</v>
      </c>
      <c r="B2027">
        <v>2016</v>
      </c>
      <c r="C2027" t="s">
        <v>293</v>
      </c>
      <c r="D2027" t="s">
        <v>8</v>
      </c>
      <c r="E2027" t="s">
        <v>153</v>
      </c>
      <c r="F2027">
        <v>4</v>
      </c>
      <c r="G2027">
        <v>0</v>
      </c>
      <c r="H2027" t="str">
        <f>INDEX(Bar_data!$A$3:$B$140,MATCH(C2027,Bar_data!$A$3:$A$140,FALSE),2)</f>
        <v>Trust136</v>
      </c>
      <c r="I2027" t="str">
        <f>INDEX(TrustCAHUB_map!$A$2:$D$139,MATCH($C2027,TrustCAHUB_map!$A$2:$A$139,FALSE),3)</f>
        <v>North East and Cumbria</v>
      </c>
      <c r="J2027" t="str">
        <f>INDEX(TrustCAHUB_map!$A$2:$D$139,MATCH($C2027,TrustCAHUB_map!$A$2:$A$139,FALSE),4)</f>
        <v>North East</v>
      </c>
    </row>
    <row r="2028" spans="1:10" x14ac:dyDescent="0.3">
      <c r="A2028" t="str">
        <f t="shared" si="31"/>
        <v>'RXP2016Curative18-49'</v>
      </c>
      <c r="B2028">
        <v>2016</v>
      </c>
      <c r="C2028" t="s">
        <v>293</v>
      </c>
      <c r="D2028" t="s">
        <v>7</v>
      </c>
      <c r="E2028" t="s">
        <v>153</v>
      </c>
      <c r="F2028">
        <v>11</v>
      </c>
      <c r="G2028">
        <v>0</v>
      </c>
      <c r="H2028" t="str">
        <f>INDEX(Bar_data!$A$3:$B$140,MATCH(C2028,Bar_data!$A$3:$A$140,FALSE),2)</f>
        <v>Trust136</v>
      </c>
      <c r="I2028" t="str">
        <f>INDEX(TrustCAHUB_map!$A$2:$D$139,MATCH($C2028,TrustCAHUB_map!$A$2:$A$139,FALSE),3)</f>
        <v>North East and Cumbria</v>
      </c>
      <c r="J2028" t="str">
        <f>INDEX(TrustCAHUB_map!$A$2:$D$139,MATCH($C2028,TrustCAHUB_map!$A$2:$A$139,FALSE),4)</f>
        <v>North East</v>
      </c>
    </row>
    <row r="2029" spans="1:10" x14ac:dyDescent="0.3">
      <c r="A2029" t="str">
        <f t="shared" si="31"/>
        <v>'RXP2016Not assigned18-49'</v>
      </c>
      <c r="B2029">
        <v>2016</v>
      </c>
      <c r="C2029" t="s">
        <v>293</v>
      </c>
      <c r="D2029" t="s">
        <v>477</v>
      </c>
      <c r="E2029" t="s">
        <v>153</v>
      </c>
      <c r="F2029">
        <v>47</v>
      </c>
      <c r="G2029">
        <v>1</v>
      </c>
      <c r="H2029" t="str">
        <f>INDEX(Bar_data!$A$3:$B$140,MATCH(C2029,Bar_data!$A$3:$A$140,FALSE),2)</f>
        <v>Trust136</v>
      </c>
      <c r="I2029" t="str">
        <f>INDEX(TrustCAHUB_map!$A$2:$D$139,MATCH($C2029,TrustCAHUB_map!$A$2:$A$139,FALSE),3)</f>
        <v>North East and Cumbria</v>
      </c>
      <c r="J2029" t="str">
        <f>INDEX(TrustCAHUB_map!$A$2:$D$139,MATCH($C2029,TrustCAHUB_map!$A$2:$A$139,FALSE),4)</f>
        <v>North East</v>
      </c>
    </row>
    <row r="2030" spans="1:10" x14ac:dyDescent="0.3">
      <c r="A2030" t="str">
        <f t="shared" si="31"/>
        <v>'RXP2016Palliative50-69'</v>
      </c>
      <c r="B2030">
        <v>2016</v>
      </c>
      <c r="C2030" t="s">
        <v>293</v>
      </c>
      <c r="D2030" t="s">
        <v>8</v>
      </c>
      <c r="E2030" t="s">
        <v>627</v>
      </c>
      <c r="F2030">
        <v>18</v>
      </c>
      <c r="G2030">
        <v>0</v>
      </c>
      <c r="H2030" t="str">
        <f>INDEX(Bar_data!$A$3:$B$140,MATCH(C2030,Bar_data!$A$3:$A$140,FALSE),2)</f>
        <v>Trust136</v>
      </c>
      <c r="I2030" t="str">
        <f>INDEX(TrustCAHUB_map!$A$2:$D$139,MATCH($C2030,TrustCAHUB_map!$A$2:$A$139,FALSE),3)</f>
        <v>North East and Cumbria</v>
      </c>
      <c r="J2030" t="str">
        <f>INDEX(TrustCAHUB_map!$A$2:$D$139,MATCH($C2030,TrustCAHUB_map!$A$2:$A$139,FALSE),4)</f>
        <v>North East</v>
      </c>
    </row>
    <row r="2031" spans="1:10" x14ac:dyDescent="0.3">
      <c r="A2031" t="str">
        <f t="shared" si="31"/>
        <v>'RXP2016Not assigned50-69'</v>
      </c>
      <c r="B2031">
        <v>2016</v>
      </c>
      <c r="C2031" t="s">
        <v>293</v>
      </c>
      <c r="D2031" t="s">
        <v>477</v>
      </c>
      <c r="E2031" t="s">
        <v>627</v>
      </c>
      <c r="F2031">
        <v>226</v>
      </c>
      <c r="G2031">
        <v>7</v>
      </c>
      <c r="H2031" t="str">
        <f>INDEX(Bar_data!$A$3:$B$140,MATCH(C2031,Bar_data!$A$3:$A$140,FALSE),2)</f>
        <v>Trust136</v>
      </c>
      <c r="I2031" t="str">
        <f>INDEX(TrustCAHUB_map!$A$2:$D$139,MATCH($C2031,TrustCAHUB_map!$A$2:$A$139,FALSE),3)</f>
        <v>North East and Cumbria</v>
      </c>
      <c r="J2031" t="str">
        <f>INDEX(TrustCAHUB_map!$A$2:$D$139,MATCH($C2031,TrustCAHUB_map!$A$2:$A$139,FALSE),4)</f>
        <v>North East</v>
      </c>
    </row>
    <row r="2032" spans="1:10" x14ac:dyDescent="0.3">
      <c r="A2032" t="str">
        <f t="shared" si="31"/>
        <v>'RXP2016Curative50-69'</v>
      </c>
      <c r="B2032">
        <v>2016</v>
      </c>
      <c r="C2032" t="s">
        <v>293</v>
      </c>
      <c r="D2032" t="s">
        <v>7</v>
      </c>
      <c r="E2032" t="s">
        <v>627</v>
      </c>
      <c r="F2032">
        <v>40</v>
      </c>
      <c r="G2032">
        <v>0</v>
      </c>
      <c r="H2032" t="str">
        <f>INDEX(Bar_data!$A$3:$B$140,MATCH(C2032,Bar_data!$A$3:$A$140,FALSE),2)</f>
        <v>Trust136</v>
      </c>
      <c r="I2032" t="str">
        <f>INDEX(TrustCAHUB_map!$A$2:$D$139,MATCH($C2032,TrustCAHUB_map!$A$2:$A$139,FALSE),3)</f>
        <v>North East and Cumbria</v>
      </c>
      <c r="J2032" t="str">
        <f>INDEX(TrustCAHUB_map!$A$2:$D$139,MATCH($C2032,TrustCAHUB_map!$A$2:$A$139,FALSE),4)</f>
        <v>North East</v>
      </c>
    </row>
    <row r="2033" spans="1:10" x14ac:dyDescent="0.3">
      <c r="A2033" t="str">
        <f t="shared" si="31"/>
        <v>'RXP2016Curative70+'</v>
      </c>
      <c r="B2033">
        <v>2016</v>
      </c>
      <c r="C2033" t="s">
        <v>293</v>
      </c>
      <c r="D2033" t="s">
        <v>7</v>
      </c>
      <c r="E2033" t="s">
        <v>628</v>
      </c>
      <c r="F2033">
        <v>14</v>
      </c>
      <c r="G2033">
        <v>1</v>
      </c>
      <c r="H2033" t="str">
        <f>INDEX(Bar_data!$A$3:$B$140,MATCH(C2033,Bar_data!$A$3:$A$140,FALSE),2)</f>
        <v>Trust136</v>
      </c>
      <c r="I2033" t="str">
        <f>INDEX(TrustCAHUB_map!$A$2:$D$139,MATCH($C2033,TrustCAHUB_map!$A$2:$A$139,FALSE),3)</f>
        <v>North East and Cumbria</v>
      </c>
      <c r="J2033" t="str">
        <f>INDEX(TrustCAHUB_map!$A$2:$D$139,MATCH($C2033,TrustCAHUB_map!$A$2:$A$139,FALSE),4)</f>
        <v>North East</v>
      </c>
    </row>
    <row r="2034" spans="1:10" x14ac:dyDescent="0.3">
      <c r="A2034" t="str">
        <f t="shared" si="31"/>
        <v>'RXP2016Palliative70+'</v>
      </c>
      <c r="B2034">
        <v>2016</v>
      </c>
      <c r="C2034" t="s">
        <v>293</v>
      </c>
      <c r="D2034" t="s">
        <v>8</v>
      </c>
      <c r="E2034" t="s">
        <v>628</v>
      </c>
      <c r="F2034">
        <v>20</v>
      </c>
      <c r="G2034">
        <v>0</v>
      </c>
      <c r="H2034" t="str">
        <f>INDEX(Bar_data!$A$3:$B$140,MATCH(C2034,Bar_data!$A$3:$A$140,FALSE),2)</f>
        <v>Trust136</v>
      </c>
      <c r="I2034" t="str">
        <f>INDEX(TrustCAHUB_map!$A$2:$D$139,MATCH($C2034,TrustCAHUB_map!$A$2:$A$139,FALSE),3)</f>
        <v>North East and Cumbria</v>
      </c>
      <c r="J2034" t="str">
        <f>INDEX(TrustCAHUB_map!$A$2:$D$139,MATCH($C2034,TrustCAHUB_map!$A$2:$A$139,FALSE),4)</f>
        <v>North East</v>
      </c>
    </row>
    <row r="2035" spans="1:10" x14ac:dyDescent="0.3">
      <c r="A2035" t="str">
        <f t="shared" si="31"/>
        <v>'RXP2016Not assigned70+'</v>
      </c>
      <c r="B2035">
        <v>2016</v>
      </c>
      <c r="C2035" t="s">
        <v>293</v>
      </c>
      <c r="D2035" t="s">
        <v>477</v>
      </c>
      <c r="E2035" t="s">
        <v>628</v>
      </c>
      <c r="F2035">
        <v>158</v>
      </c>
      <c r="G2035">
        <v>11</v>
      </c>
      <c r="H2035" t="str">
        <f>INDEX(Bar_data!$A$3:$B$140,MATCH(C2035,Bar_data!$A$3:$A$140,FALSE),2)</f>
        <v>Trust136</v>
      </c>
      <c r="I2035" t="str">
        <f>INDEX(TrustCAHUB_map!$A$2:$D$139,MATCH($C2035,TrustCAHUB_map!$A$2:$A$139,FALSE),3)</f>
        <v>North East and Cumbria</v>
      </c>
      <c r="J2035" t="str">
        <f>INDEX(TrustCAHUB_map!$A$2:$D$139,MATCH($C2035,TrustCAHUB_map!$A$2:$A$139,FALSE),4)</f>
        <v>North East</v>
      </c>
    </row>
    <row r="2036" spans="1:10" x14ac:dyDescent="0.3">
      <c r="A2036" t="str">
        <f t="shared" si="31"/>
        <v>'RXQ2016Curative18-49'</v>
      </c>
      <c r="B2036">
        <v>2016</v>
      </c>
      <c r="C2036" t="s">
        <v>294</v>
      </c>
      <c r="D2036" t="s">
        <v>7</v>
      </c>
      <c r="E2036" t="s">
        <v>153</v>
      </c>
      <c r="F2036">
        <v>81</v>
      </c>
      <c r="G2036">
        <v>0</v>
      </c>
      <c r="H2036" t="str">
        <f>INDEX(Bar_data!$A$3:$B$140,MATCH(C2036,Bar_data!$A$3:$A$140,FALSE),2)</f>
        <v>Trust137</v>
      </c>
      <c r="I2036" t="str">
        <f>INDEX(TrustCAHUB_map!$A$2:$D$139,MATCH($C2036,TrustCAHUB_map!$A$2:$A$139,FALSE),3)</f>
        <v>Thames Valley</v>
      </c>
      <c r="J2036" t="str">
        <f>INDEX(TrustCAHUB_map!$A$2:$D$139,MATCH($C2036,TrustCAHUB_map!$A$2:$A$139,FALSE),4)</f>
        <v>Wessex</v>
      </c>
    </row>
    <row r="2037" spans="1:10" x14ac:dyDescent="0.3">
      <c r="A2037" t="str">
        <f t="shared" si="31"/>
        <v>'RXQ2016Palliative18-49'</v>
      </c>
      <c r="B2037">
        <v>2016</v>
      </c>
      <c r="C2037" t="s">
        <v>294</v>
      </c>
      <c r="D2037" t="s">
        <v>8</v>
      </c>
      <c r="E2037" t="s">
        <v>153</v>
      </c>
      <c r="F2037">
        <v>43</v>
      </c>
      <c r="G2037">
        <v>0</v>
      </c>
      <c r="H2037" t="str">
        <f>INDEX(Bar_data!$A$3:$B$140,MATCH(C2037,Bar_data!$A$3:$A$140,FALSE),2)</f>
        <v>Trust137</v>
      </c>
      <c r="I2037" t="str">
        <f>INDEX(TrustCAHUB_map!$A$2:$D$139,MATCH($C2037,TrustCAHUB_map!$A$2:$A$139,FALSE),3)</f>
        <v>Thames Valley</v>
      </c>
      <c r="J2037" t="str">
        <f>INDEX(TrustCAHUB_map!$A$2:$D$139,MATCH($C2037,TrustCAHUB_map!$A$2:$A$139,FALSE),4)</f>
        <v>Wessex</v>
      </c>
    </row>
    <row r="2038" spans="1:10" x14ac:dyDescent="0.3">
      <c r="A2038" t="str">
        <f t="shared" si="31"/>
        <v>'RXQ2016Not assigned18-49'</v>
      </c>
      <c r="B2038">
        <v>2016</v>
      </c>
      <c r="C2038" t="s">
        <v>294</v>
      </c>
      <c r="D2038" t="s">
        <v>477</v>
      </c>
      <c r="E2038" t="s">
        <v>153</v>
      </c>
      <c r="F2038">
        <v>12</v>
      </c>
      <c r="G2038">
        <v>2</v>
      </c>
      <c r="H2038" t="str">
        <f>INDEX(Bar_data!$A$3:$B$140,MATCH(C2038,Bar_data!$A$3:$A$140,FALSE),2)</f>
        <v>Trust137</v>
      </c>
      <c r="I2038" t="str">
        <f>INDEX(TrustCAHUB_map!$A$2:$D$139,MATCH($C2038,TrustCAHUB_map!$A$2:$A$139,FALSE),3)</f>
        <v>Thames Valley</v>
      </c>
      <c r="J2038" t="str">
        <f>INDEX(TrustCAHUB_map!$A$2:$D$139,MATCH($C2038,TrustCAHUB_map!$A$2:$A$139,FALSE),4)</f>
        <v>Wessex</v>
      </c>
    </row>
    <row r="2039" spans="1:10" x14ac:dyDescent="0.3">
      <c r="A2039" t="str">
        <f t="shared" si="31"/>
        <v>'RXQ2016Palliative50-69'</v>
      </c>
      <c r="B2039">
        <v>2016</v>
      </c>
      <c r="C2039" t="s">
        <v>294</v>
      </c>
      <c r="D2039" t="s">
        <v>8</v>
      </c>
      <c r="E2039" t="s">
        <v>627</v>
      </c>
      <c r="F2039">
        <v>226</v>
      </c>
      <c r="G2039">
        <v>16</v>
      </c>
      <c r="H2039" t="str">
        <f>INDEX(Bar_data!$A$3:$B$140,MATCH(C2039,Bar_data!$A$3:$A$140,FALSE),2)</f>
        <v>Trust137</v>
      </c>
      <c r="I2039" t="str">
        <f>INDEX(TrustCAHUB_map!$A$2:$D$139,MATCH($C2039,TrustCAHUB_map!$A$2:$A$139,FALSE),3)</f>
        <v>Thames Valley</v>
      </c>
      <c r="J2039" t="str">
        <f>INDEX(TrustCAHUB_map!$A$2:$D$139,MATCH($C2039,TrustCAHUB_map!$A$2:$A$139,FALSE),4)</f>
        <v>Wessex</v>
      </c>
    </row>
    <row r="2040" spans="1:10" x14ac:dyDescent="0.3">
      <c r="A2040" t="str">
        <f t="shared" si="31"/>
        <v>'RXQ2016Curative50-69'</v>
      </c>
      <c r="B2040">
        <v>2016</v>
      </c>
      <c r="C2040" t="s">
        <v>294</v>
      </c>
      <c r="D2040" t="s">
        <v>7</v>
      </c>
      <c r="E2040" t="s">
        <v>627</v>
      </c>
      <c r="F2040">
        <v>188</v>
      </c>
      <c r="G2040">
        <v>1</v>
      </c>
      <c r="H2040" t="str">
        <f>INDEX(Bar_data!$A$3:$B$140,MATCH(C2040,Bar_data!$A$3:$A$140,FALSE),2)</f>
        <v>Trust137</v>
      </c>
      <c r="I2040" t="str">
        <f>INDEX(TrustCAHUB_map!$A$2:$D$139,MATCH($C2040,TrustCAHUB_map!$A$2:$A$139,FALSE),3)</f>
        <v>Thames Valley</v>
      </c>
      <c r="J2040" t="str">
        <f>INDEX(TrustCAHUB_map!$A$2:$D$139,MATCH($C2040,TrustCAHUB_map!$A$2:$A$139,FALSE),4)</f>
        <v>Wessex</v>
      </c>
    </row>
    <row r="2041" spans="1:10" x14ac:dyDescent="0.3">
      <c r="A2041" t="str">
        <f t="shared" si="31"/>
        <v>'RXQ2016Not assigned50-69'</v>
      </c>
      <c r="B2041">
        <v>2016</v>
      </c>
      <c r="C2041" t="s">
        <v>294</v>
      </c>
      <c r="D2041" t="s">
        <v>477</v>
      </c>
      <c r="E2041" t="s">
        <v>627</v>
      </c>
      <c r="F2041">
        <v>26</v>
      </c>
      <c r="G2041">
        <v>0</v>
      </c>
      <c r="H2041" t="str">
        <f>INDEX(Bar_data!$A$3:$B$140,MATCH(C2041,Bar_data!$A$3:$A$140,FALSE),2)</f>
        <v>Trust137</v>
      </c>
      <c r="I2041" t="str">
        <f>INDEX(TrustCAHUB_map!$A$2:$D$139,MATCH($C2041,TrustCAHUB_map!$A$2:$A$139,FALSE),3)</f>
        <v>Thames Valley</v>
      </c>
      <c r="J2041" t="str">
        <f>INDEX(TrustCAHUB_map!$A$2:$D$139,MATCH($C2041,TrustCAHUB_map!$A$2:$A$139,FALSE),4)</f>
        <v>Wessex</v>
      </c>
    </row>
    <row r="2042" spans="1:10" x14ac:dyDescent="0.3">
      <c r="A2042" t="str">
        <f t="shared" si="31"/>
        <v>'RXQ2016Not assigned70+'</v>
      </c>
      <c r="B2042">
        <v>2016</v>
      </c>
      <c r="C2042" t="s">
        <v>294</v>
      </c>
      <c r="D2042" t="s">
        <v>477</v>
      </c>
      <c r="E2042" t="s">
        <v>628</v>
      </c>
      <c r="F2042">
        <v>12</v>
      </c>
      <c r="G2042">
        <v>1</v>
      </c>
      <c r="H2042" t="str">
        <f>INDEX(Bar_data!$A$3:$B$140,MATCH(C2042,Bar_data!$A$3:$A$140,FALSE),2)</f>
        <v>Trust137</v>
      </c>
      <c r="I2042" t="str">
        <f>INDEX(TrustCAHUB_map!$A$2:$D$139,MATCH($C2042,TrustCAHUB_map!$A$2:$A$139,FALSE),3)</f>
        <v>Thames Valley</v>
      </c>
      <c r="J2042" t="str">
        <f>INDEX(TrustCAHUB_map!$A$2:$D$139,MATCH($C2042,TrustCAHUB_map!$A$2:$A$139,FALSE),4)</f>
        <v>Wessex</v>
      </c>
    </row>
    <row r="2043" spans="1:10" x14ac:dyDescent="0.3">
      <c r="A2043" t="str">
        <f t="shared" si="31"/>
        <v>'RXQ2016Palliative70+'</v>
      </c>
      <c r="B2043">
        <v>2016</v>
      </c>
      <c r="C2043" t="s">
        <v>294</v>
      </c>
      <c r="D2043" t="s">
        <v>8</v>
      </c>
      <c r="E2043" t="s">
        <v>628</v>
      </c>
      <c r="F2043">
        <v>256</v>
      </c>
      <c r="G2043">
        <v>11</v>
      </c>
      <c r="H2043" t="str">
        <f>INDEX(Bar_data!$A$3:$B$140,MATCH(C2043,Bar_data!$A$3:$A$140,FALSE),2)</f>
        <v>Trust137</v>
      </c>
      <c r="I2043" t="str">
        <f>INDEX(TrustCAHUB_map!$A$2:$D$139,MATCH($C2043,TrustCAHUB_map!$A$2:$A$139,FALSE),3)</f>
        <v>Thames Valley</v>
      </c>
      <c r="J2043" t="str">
        <f>INDEX(TrustCAHUB_map!$A$2:$D$139,MATCH($C2043,TrustCAHUB_map!$A$2:$A$139,FALSE),4)</f>
        <v>Wessex</v>
      </c>
    </row>
    <row r="2044" spans="1:10" x14ac:dyDescent="0.3">
      <c r="A2044" t="str">
        <f t="shared" si="31"/>
        <v>'RXQ2016Curative70+'</v>
      </c>
      <c r="B2044">
        <v>2016</v>
      </c>
      <c r="C2044" t="s">
        <v>294</v>
      </c>
      <c r="D2044" t="s">
        <v>7</v>
      </c>
      <c r="E2044" t="s">
        <v>628</v>
      </c>
      <c r="F2044">
        <v>102</v>
      </c>
      <c r="G2044">
        <v>2</v>
      </c>
      <c r="H2044" t="str">
        <f>INDEX(Bar_data!$A$3:$B$140,MATCH(C2044,Bar_data!$A$3:$A$140,FALSE),2)</f>
        <v>Trust137</v>
      </c>
      <c r="I2044" t="str">
        <f>INDEX(TrustCAHUB_map!$A$2:$D$139,MATCH($C2044,TrustCAHUB_map!$A$2:$A$139,FALSE),3)</f>
        <v>Thames Valley</v>
      </c>
      <c r="J2044" t="str">
        <f>INDEX(TrustCAHUB_map!$A$2:$D$139,MATCH($C2044,TrustCAHUB_map!$A$2:$A$139,FALSE),4)</f>
        <v>Wessex</v>
      </c>
    </row>
    <row r="2045" spans="1:10" x14ac:dyDescent="0.3">
      <c r="A2045" t="str">
        <f t="shared" si="31"/>
        <v>'RXR2016Palliative18-49'</v>
      </c>
      <c r="B2045">
        <v>2016</v>
      </c>
      <c r="C2045" t="s">
        <v>295</v>
      </c>
      <c r="D2045" t="s">
        <v>8</v>
      </c>
      <c r="E2045" t="s">
        <v>153</v>
      </c>
      <c r="F2045">
        <v>35</v>
      </c>
      <c r="G2045">
        <v>3</v>
      </c>
      <c r="H2045" t="str">
        <f>INDEX(Bar_data!$A$3:$B$140,MATCH(C2045,Bar_data!$A$3:$A$140,FALSE),2)</f>
        <v>Trust138</v>
      </c>
      <c r="I2045" t="str">
        <f>INDEX(TrustCAHUB_map!$A$2:$D$139,MATCH($C2045,TrustCAHUB_map!$A$2:$A$139,FALSE),3)</f>
        <v>Lancashire and South Cumbria</v>
      </c>
      <c r="J2045" t="str">
        <f>INDEX(TrustCAHUB_map!$A$2:$D$139,MATCH($C2045,TrustCAHUB_map!$A$2:$A$139,FALSE),4)</f>
        <v>North West</v>
      </c>
    </row>
    <row r="2046" spans="1:10" x14ac:dyDescent="0.3">
      <c r="A2046" t="str">
        <f t="shared" si="31"/>
        <v>'RXR2016Not assigned18-49'</v>
      </c>
      <c r="B2046">
        <v>2016</v>
      </c>
      <c r="C2046" t="s">
        <v>295</v>
      </c>
      <c r="D2046" t="s">
        <v>477</v>
      </c>
      <c r="E2046" t="s">
        <v>153</v>
      </c>
      <c r="F2046">
        <v>42</v>
      </c>
      <c r="G2046">
        <v>0</v>
      </c>
      <c r="H2046" t="str">
        <f>INDEX(Bar_data!$A$3:$B$140,MATCH(C2046,Bar_data!$A$3:$A$140,FALSE),2)</f>
        <v>Trust138</v>
      </c>
      <c r="I2046" t="str">
        <f>INDEX(TrustCAHUB_map!$A$2:$D$139,MATCH($C2046,TrustCAHUB_map!$A$2:$A$139,FALSE),3)</f>
        <v>Lancashire and South Cumbria</v>
      </c>
      <c r="J2046" t="str">
        <f>INDEX(TrustCAHUB_map!$A$2:$D$139,MATCH($C2046,TrustCAHUB_map!$A$2:$A$139,FALSE),4)</f>
        <v>North West</v>
      </c>
    </row>
    <row r="2047" spans="1:10" x14ac:dyDescent="0.3">
      <c r="A2047" t="str">
        <f t="shared" si="31"/>
        <v>'RXR2016Curative18-49'</v>
      </c>
      <c r="B2047">
        <v>2016</v>
      </c>
      <c r="C2047" t="s">
        <v>295</v>
      </c>
      <c r="D2047" t="s">
        <v>7</v>
      </c>
      <c r="E2047" t="s">
        <v>153</v>
      </c>
      <c r="F2047">
        <v>48</v>
      </c>
      <c r="G2047">
        <v>2</v>
      </c>
      <c r="H2047" t="str">
        <f>INDEX(Bar_data!$A$3:$B$140,MATCH(C2047,Bar_data!$A$3:$A$140,FALSE),2)</f>
        <v>Trust138</v>
      </c>
      <c r="I2047" t="str">
        <f>INDEX(TrustCAHUB_map!$A$2:$D$139,MATCH($C2047,TrustCAHUB_map!$A$2:$A$139,FALSE),3)</f>
        <v>Lancashire and South Cumbria</v>
      </c>
      <c r="J2047" t="str">
        <f>INDEX(TrustCAHUB_map!$A$2:$D$139,MATCH($C2047,TrustCAHUB_map!$A$2:$A$139,FALSE),4)</f>
        <v>North West</v>
      </c>
    </row>
    <row r="2048" spans="1:10" x14ac:dyDescent="0.3">
      <c r="A2048" t="str">
        <f t="shared" si="31"/>
        <v>'RXR2016Palliative50-69'</v>
      </c>
      <c r="B2048">
        <v>2016</v>
      </c>
      <c r="C2048" t="s">
        <v>295</v>
      </c>
      <c r="D2048" t="s">
        <v>8</v>
      </c>
      <c r="E2048" t="s">
        <v>627</v>
      </c>
      <c r="F2048">
        <v>237</v>
      </c>
      <c r="G2048">
        <v>15</v>
      </c>
      <c r="H2048" t="str">
        <f>INDEX(Bar_data!$A$3:$B$140,MATCH(C2048,Bar_data!$A$3:$A$140,FALSE),2)</f>
        <v>Trust138</v>
      </c>
      <c r="I2048" t="str">
        <f>INDEX(TrustCAHUB_map!$A$2:$D$139,MATCH($C2048,TrustCAHUB_map!$A$2:$A$139,FALSE),3)</f>
        <v>Lancashire and South Cumbria</v>
      </c>
      <c r="J2048" t="str">
        <f>INDEX(TrustCAHUB_map!$A$2:$D$139,MATCH($C2048,TrustCAHUB_map!$A$2:$A$139,FALSE),4)</f>
        <v>North West</v>
      </c>
    </row>
    <row r="2049" spans="1:10" x14ac:dyDescent="0.3">
      <c r="A2049" t="str">
        <f t="shared" si="31"/>
        <v>'RXR2016Curative50-69'</v>
      </c>
      <c r="B2049">
        <v>2016</v>
      </c>
      <c r="C2049" t="s">
        <v>295</v>
      </c>
      <c r="D2049" t="s">
        <v>7</v>
      </c>
      <c r="E2049" t="s">
        <v>627</v>
      </c>
      <c r="F2049">
        <v>148</v>
      </c>
      <c r="G2049">
        <v>2</v>
      </c>
      <c r="H2049" t="str">
        <f>INDEX(Bar_data!$A$3:$B$140,MATCH(C2049,Bar_data!$A$3:$A$140,FALSE),2)</f>
        <v>Trust138</v>
      </c>
      <c r="I2049" t="str">
        <f>INDEX(TrustCAHUB_map!$A$2:$D$139,MATCH($C2049,TrustCAHUB_map!$A$2:$A$139,FALSE),3)</f>
        <v>Lancashire and South Cumbria</v>
      </c>
      <c r="J2049" t="str">
        <f>INDEX(TrustCAHUB_map!$A$2:$D$139,MATCH($C2049,TrustCAHUB_map!$A$2:$A$139,FALSE),4)</f>
        <v>North West</v>
      </c>
    </row>
    <row r="2050" spans="1:10" x14ac:dyDescent="0.3">
      <c r="A2050" t="str">
        <f t="shared" si="31"/>
        <v>'RXR2016Not assigned50-69'</v>
      </c>
      <c r="B2050">
        <v>2016</v>
      </c>
      <c r="C2050" t="s">
        <v>295</v>
      </c>
      <c r="D2050" t="s">
        <v>477</v>
      </c>
      <c r="E2050" t="s">
        <v>627</v>
      </c>
      <c r="F2050">
        <v>115</v>
      </c>
      <c r="G2050">
        <v>4</v>
      </c>
      <c r="H2050" t="str">
        <f>INDEX(Bar_data!$A$3:$B$140,MATCH(C2050,Bar_data!$A$3:$A$140,FALSE),2)</f>
        <v>Trust138</v>
      </c>
      <c r="I2050" t="str">
        <f>INDEX(TrustCAHUB_map!$A$2:$D$139,MATCH($C2050,TrustCAHUB_map!$A$2:$A$139,FALSE),3)</f>
        <v>Lancashire and South Cumbria</v>
      </c>
      <c r="J2050" t="str">
        <f>INDEX(TrustCAHUB_map!$A$2:$D$139,MATCH($C2050,TrustCAHUB_map!$A$2:$A$139,FALSE),4)</f>
        <v>North West</v>
      </c>
    </row>
    <row r="2051" spans="1:10" x14ac:dyDescent="0.3">
      <c r="A2051" t="str">
        <f t="shared" ref="A2051:A2077" si="32">"'"&amp;C2051&amp;B2051&amp;D2051&amp;E2051&amp;"'"</f>
        <v>'RXR2016Curative70+'</v>
      </c>
      <c r="B2051">
        <v>2016</v>
      </c>
      <c r="C2051" t="s">
        <v>295</v>
      </c>
      <c r="D2051" t="s">
        <v>7</v>
      </c>
      <c r="E2051" t="s">
        <v>628</v>
      </c>
      <c r="F2051">
        <v>64</v>
      </c>
      <c r="G2051">
        <v>1</v>
      </c>
      <c r="H2051" t="str">
        <f>INDEX(Bar_data!$A$3:$B$140,MATCH(C2051,Bar_data!$A$3:$A$140,FALSE),2)</f>
        <v>Trust138</v>
      </c>
      <c r="I2051" t="str">
        <f>INDEX(TrustCAHUB_map!$A$2:$D$139,MATCH($C2051,TrustCAHUB_map!$A$2:$A$139,FALSE),3)</f>
        <v>Lancashire and South Cumbria</v>
      </c>
      <c r="J2051" t="str">
        <f>INDEX(TrustCAHUB_map!$A$2:$D$139,MATCH($C2051,TrustCAHUB_map!$A$2:$A$139,FALSE),4)</f>
        <v>North West</v>
      </c>
    </row>
    <row r="2052" spans="1:10" x14ac:dyDescent="0.3">
      <c r="A2052" t="str">
        <f t="shared" si="32"/>
        <v>'RXR2016Not assigned70+'</v>
      </c>
      <c r="B2052">
        <v>2016</v>
      </c>
      <c r="C2052" t="s">
        <v>295</v>
      </c>
      <c r="D2052" t="s">
        <v>477</v>
      </c>
      <c r="E2052" t="s">
        <v>628</v>
      </c>
      <c r="F2052">
        <v>80</v>
      </c>
      <c r="G2052">
        <v>3</v>
      </c>
      <c r="H2052" t="str">
        <f>INDEX(Bar_data!$A$3:$B$140,MATCH(C2052,Bar_data!$A$3:$A$140,FALSE),2)</f>
        <v>Trust138</v>
      </c>
      <c r="I2052" t="str">
        <f>INDEX(TrustCAHUB_map!$A$2:$D$139,MATCH($C2052,TrustCAHUB_map!$A$2:$A$139,FALSE),3)</f>
        <v>Lancashire and South Cumbria</v>
      </c>
      <c r="J2052" t="str">
        <f>INDEX(TrustCAHUB_map!$A$2:$D$139,MATCH($C2052,TrustCAHUB_map!$A$2:$A$139,FALSE),4)</f>
        <v>North West</v>
      </c>
    </row>
    <row r="2053" spans="1:10" x14ac:dyDescent="0.3">
      <c r="A2053" t="str">
        <f t="shared" si="32"/>
        <v>'RXR2016Palliative70+'</v>
      </c>
      <c r="B2053">
        <v>2016</v>
      </c>
      <c r="C2053" t="s">
        <v>295</v>
      </c>
      <c r="D2053" t="s">
        <v>8</v>
      </c>
      <c r="E2053" t="s">
        <v>628</v>
      </c>
      <c r="F2053">
        <v>214</v>
      </c>
      <c r="G2053">
        <v>21</v>
      </c>
      <c r="H2053" t="str">
        <f>INDEX(Bar_data!$A$3:$B$140,MATCH(C2053,Bar_data!$A$3:$A$140,FALSE),2)</f>
        <v>Trust138</v>
      </c>
      <c r="I2053" t="str">
        <f>INDEX(TrustCAHUB_map!$A$2:$D$139,MATCH($C2053,TrustCAHUB_map!$A$2:$A$139,FALSE),3)</f>
        <v>Lancashire and South Cumbria</v>
      </c>
      <c r="J2053" t="str">
        <f>INDEX(TrustCAHUB_map!$A$2:$D$139,MATCH($C2053,TrustCAHUB_map!$A$2:$A$139,FALSE),4)</f>
        <v>North West</v>
      </c>
    </row>
    <row r="2054" spans="1:10" x14ac:dyDescent="0.3">
      <c r="A2054" t="str">
        <f t="shared" si="32"/>
        <v>'RXW2016Curative18-49'</v>
      </c>
      <c r="B2054">
        <v>2016</v>
      </c>
      <c r="C2054" t="s">
        <v>296</v>
      </c>
      <c r="D2054" t="s">
        <v>7</v>
      </c>
      <c r="E2054" t="s">
        <v>153</v>
      </c>
      <c r="F2054">
        <v>76</v>
      </c>
      <c r="G2054">
        <v>0</v>
      </c>
      <c r="H2054" t="str">
        <f>INDEX(Bar_data!$A$3:$B$140,MATCH(C2054,Bar_data!$A$3:$A$140,FALSE),2)</f>
        <v>Trust139</v>
      </c>
      <c r="I2054" t="str">
        <f>INDEX(TrustCAHUB_map!$A$2:$D$139,MATCH($C2054,TrustCAHUB_map!$A$2:$A$139,FALSE),3)</f>
        <v>West Midlands</v>
      </c>
      <c r="J2054" t="str">
        <f>INDEX(TrustCAHUB_map!$A$2:$D$139,MATCH($C2054,TrustCAHUB_map!$A$2:$A$139,FALSE),4)</f>
        <v>West Midlands</v>
      </c>
    </row>
    <row r="2055" spans="1:10" x14ac:dyDescent="0.3">
      <c r="A2055" t="str">
        <f t="shared" si="32"/>
        <v>'RXW2016Not assigned18-49'</v>
      </c>
      <c r="B2055">
        <v>2016</v>
      </c>
      <c r="C2055" t="s">
        <v>296</v>
      </c>
      <c r="D2055" t="s">
        <v>477</v>
      </c>
      <c r="E2055" t="s">
        <v>153</v>
      </c>
      <c r="F2055">
        <v>1</v>
      </c>
      <c r="G2055">
        <v>0</v>
      </c>
      <c r="H2055" t="str">
        <f>INDEX(Bar_data!$A$3:$B$140,MATCH(C2055,Bar_data!$A$3:$A$140,FALSE),2)</f>
        <v>Trust139</v>
      </c>
      <c r="I2055" t="str">
        <f>INDEX(TrustCAHUB_map!$A$2:$D$139,MATCH($C2055,TrustCAHUB_map!$A$2:$A$139,FALSE),3)</f>
        <v>West Midlands</v>
      </c>
      <c r="J2055" t="str">
        <f>INDEX(TrustCAHUB_map!$A$2:$D$139,MATCH($C2055,TrustCAHUB_map!$A$2:$A$139,FALSE),4)</f>
        <v>West Midlands</v>
      </c>
    </row>
    <row r="2056" spans="1:10" x14ac:dyDescent="0.3">
      <c r="A2056" t="str">
        <f t="shared" si="32"/>
        <v>'RXW2016Palliative18-49'</v>
      </c>
      <c r="B2056">
        <v>2016</v>
      </c>
      <c r="C2056" t="s">
        <v>296</v>
      </c>
      <c r="D2056" t="s">
        <v>8</v>
      </c>
      <c r="E2056" t="s">
        <v>153</v>
      </c>
      <c r="F2056">
        <v>40</v>
      </c>
      <c r="G2056">
        <v>0</v>
      </c>
      <c r="H2056" t="str">
        <f>INDEX(Bar_data!$A$3:$B$140,MATCH(C2056,Bar_data!$A$3:$A$140,FALSE),2)</f>
        <v>Trust139</v>
      </c>
      <c r="I2056" t="str">
        <f>INDEX(TrustCAHUB_map!$A$2:$D$139,MATCH($C2056,TrustCAHUB_map!$A$2:$A$139,FALSE),3)</f>
        <v>West Midlands</v>
      </c>
      <c r="J2056" t="str">
        <f>INDEX(TrustCAHUB_map!$A$2:$D$139,MATCH($C2056,TrustCAHUB_map!$A$2:$A$139,FALSE),4)</f>
        <v>West Midlands</v>
      </c>
    </row>
    <row r="2057" spans="1:10" x14ac:dyDescent="0.3">
      <c r="A2057" t="str">
        <f t="shared" si="32"/>
        <v>'RXW2016Not assigned50-69'</v>
      </c>
      <c r="B2057">
        <v>2016</v>
      </c>
      <c r="C2057" t="s">
        <v>296</v>
      </c>
      <c r="D2057" t="s">
        <v>477</v>
      </c>
      <c r="E2057" t="s">
        <v>627</v>
      </c>
      <c r="F2057">
        <v>12</v>
      </c>
      <c r="G2057">
        <v>0</v>
      </c>
      <c r="H2057" t="str">
        <f>INDEX(Bar_data!$A$3:$B$140,MATCH(C2057,Bar_data!$A$3:$A$140,FALSE),2)</f>
        <v>Trust139</v>
      </c>
      <c r="I2057" t="str">
        <f>INDEX(TrustCAHUB_map!$A$2:$D$139,MATCH($C2057,TrustCAHUB_map!$A$2:$A$139,FALSE),3)</f>
        <v>West Midlands</v>
      </c>
      <c r="J2057" t="str">
        <f>INDEX(TrustCAHUB_map!$A$2:$D$139,MATCH($C2057,TrustCAHUB_map!$A$2:$A$139,FALSE),4)</f>
        <v>West Midlands</v>
      </c>
    </row>
    <row r="2058" spans="1:10" x14ac:dyDescent="0.3">
      <c r="A2058" t="str">
        <f t="shared" si="32"/>
        <v>'RXW2016Curative50-69'</v>
      </c>
      <c r="B2058">
        <v>2016</v>
      </c>
      <c r="C2058" t="s">
        <v>296</v>
      </c>
      <c r="D2058" t="s">
        <v>7</v>
      </c>
      <c r="E2058" t="s">
        <v>627</v>
      </c>
      <c r="F2058">
        <v>284</v>
      </c>
      <c r="G2058">
        <v>0</v>
      </c>
      <c r="H2058" t="str">
        <f>INDEX(Bar_data!$A$3:$B$140,MATCH(C2058,Bar_data!$A$3:$A$140,FALSE),2)</f>
        <v>Trust139</v>
      </c>
      <c r="I2058" t="str">
        <f>INDEX(TrustCAHUB_map!$A$2:$D$139,MATCH($C2058,TrustCAHUB_map!$A$2:$A$139,FALSE),3)</f>
        <v>West Midlands</v>
      </c>
      <c r="J2058" t="str">
        <f>INDEX(TrustCAHUB_map!$A$2:$D$139,MATCH($C2058,TrustCAHUB_map!$A$2:$A$139,FALSE),4)</f>
        <v>West Midlands</v>
      </c>
    </row>
    <row r="2059" spans="1:10" x14ac:dyDescent="0.3">
      <c r="A2059" t="str">
        <f t="shared" si="32"/>
        <v>'RXW2016Palliative50-69'</v>
      </c>
      <c r="B2059">
        <v>2016</v>
      </c>
      <c r="C2059" t="s">
        <v>296</v>
      </c>
      <c r="D2059" t="s">
        <v>8</v>
      </c>
      <c r="E2059" t="s">
        <v>627</v>
      </c>
      <c r="F2059">
        <v>193</v>
      </c>
      <c r="G2059">
        <v>8</v>
      </c>
      <c r="H2059" t="str">
        <f>INDEX(Bar_data!$A$3:$B$140,MATCH(C2059,Bar_data!$A$3:$A$140,FALSE),2)</f>
        <v>Trust139</v>
      </c>
      <c r="I2059" t="str">
        <f>INDEX(TrustCAHUB_map!$A$2:$D$139,MATCH($C2059,TrustCAHUB_map!$A$2:$A$139,FALSE),3)</f>
        <v>West Midlands</v>
      </c>
      <c r="J2059" t="str">
        <f>INDEX(TrustCAHUB_map!$A$2:$D$139,MATCH($C2059,TrustCAHUB_map!$A$2:$A$139,FALSE),4)</f>
        <v>West Midlands</v>
      </c>
    </row>
    <row r="2060" spans="1:10" x14ac:dyDescent="0.3">
      <c r="A2060" t="str">
        <f t="shared" si="32"/>
        <v>'RXW2016Palliative70+'</v>
      </c>
      <c r="B2060">
        <v>2016</v>
      </c>
      <c r="C2060" t="s">
        <v>296</v>
      </c>
      <c r="D2060" t="s">
        <v>8</v>
      </c>
      <c r="E2060" t="s">
        <v>628</v>
      </c>
      <c r="F2060">
        <v>159</v>
      </c>
      <c r="G2060">
        <v>7</v>
      </c>
      <c r="H2060" t="str">
        <f>INDEX(Bar_data!$A$3:$B$140,MATCH(C2060,Bar_data!$A$3:$A$140,FALSE),2)</f>
        <v>Trust139</v>
      </c>
      <c r="I2060" t="str">
        <f>INDEX(TrustCAHUB_map!$A$2:$D$139,MATCH($C2060,TrustCAHUB_map!$A$2:$A$139,FALSE),3)</f>
        <v>West Midlands</v>
      </c>
      <c r="J2060" t="str">
        <f>INDEX(TrustCAHUB_map!$A$2:$D$139,MATCH($C2060,TrustCAHUB_map!$A$2:$A$139,FALSE),4)</f>
        <v>West Midlands</v>
      </c>
    </row>
    <row r="2061" spans="1:10" x14ac:dyDescent="0.3">
      <c r="A2061" t="str">
        <f t="shared" si="32"/>
        <v>'RXW2016Curative70+'</v>
      </c>
      <c r="B2061">
        <v>2016</v>
      </c>
      <c r="C2061" t="s">
        <v>296</v>
      </c>
      <c r="D2061" t="s">
        <v>7</v>
      </c>
      <c r="E2061" t="s">
        <v>628</v>
      </c>
      <c r="F2061">
        <v>174</v>
      </c>
      <c r="G2061">
        <v>2</v>
      </c>
      <c r="H2061" t="str">
        <f>INDEX(Bar_data!$A$3:$B$140,MATCH(C2061,Bar_data!$A$3:$A$140,FALSE),2)</f>
        <v>Trust139</v>
      </c>
      <c r="I2061" t="str">
        <f>INDEX(TrustCAHUB_map!$A$2:$D$139,MATCH($C2061,TrustCAHUB_map!$A$2:$A$139,FALSE),3)</f>
        <v>West Midlands</v>
      </c>
      <c r="J2061" t="str">
        <f>INDEX(TrustCAHUB_map!$A$2:$D$139,MATCH($C2061,TrustCAHUB_map!$A$2:$A$139,FALSE),4)</f>
        <v>West Midlands</v>
      </c>
    </row>
    <row r="2062" spans="1:10" x14ac:dyDescent="0.3">
      <c r="A2062" t="str">
        <f t="shared" si="32"/>
        <v>'RXW2016Not assigned70+'</v>
      </c>
      <c r="B2062">
        <v>2016</v>
      </c>
      <c r="C2062" t="s">
        <v>296</v>
      </c>
      <c r="D2062" t="s">
        <v>477</v>
      </c>
      <c r="E2062" t="s">
        <v>628</v>
      </c>
      <c r="F2062">
        <v>7</v>
      </c>
      <c r="G2062">
        <v>0</v>
      </c>
      <c r="H2062" t="str">
        <f>INDEX(Bar_data!$A$3:$B$140,MATCH(C2062,Bar_data!$A$3:$A$140,FALSE),2)</f>
        <v>Trust139</v>
      </c>
      <c r="I2062" t="str">
        <f>INDEX(TrustCAHUB_map!$A$2:$D$139,MATCH($C2062,TrustCAHUB_map!$A$2:$A$139,FALSE),3)</f>
        <v>West Midlands</v>
      </c>
      <c r="J2062" t="str">
        <f>INDEX(TrustCAHUB_map!$A$2:$D$139,MATCH($C2062,TrustCAHUB_map!$A$2:$A$139,FALSE),4)</f>
        <v>West Midlands</v>
      </c>
    </row>
    <row r="2063" spans="1:10" x14ac:dyDescent="0.3">
      <c r="A2063" t="str">
        <f t="shared" si="32"/>
        <v>'RYJ2016Curative18-49'</v>
      </c>
      <c r="B2063">
        <v>2016</v>
      </c>
      <c r="C2063" t="s">
        <v>297</v>
      </c>
      <c r="D2063" t="s">
        <v>7</v>
      </c>
      <c r="E2063" t="s">
        <v>153</v>
      </c>
      <c r="F2063">
        <v>234</v>
      </c>
      <c r="G2063">
        <v>3</v>
      </c>
      <c r="H2063" t="str">
        <f>INDEX(Bar_data!$A$3:$B$140,MATCH(C2063,Bar_data!$A$3:$A$140,FALSE),2)</f>
        <v>Trust140</v>
      </c>
      <c r="I2063" t="str">
        <f>INDEX(TrustCAHUB_map!$A$2:$D$139,MATCH($C2063,TrustCAHUB_map!$A$2:$A$139,FALSE),3)</f>
        <v>North West and South West London</v>
      </c>
      <c r="J2063" t="str">
        <f>INDEX(TrustCAHUB_map!$A$2:$D$139,MATCH($C2063,TrustCAHUB_map!$A$2:$A$139,FALSE),4)</f>
        <v>London</v>
      </c>
    </row>
    <row r="2064" spans="1:10" x14ac:dyDescent="0.3">
      <c r="A2064" t="str">
        <f t="shared" si="32"/>
        <v>'RYJ2016Palliative18-49'</v>
      </c>
      <c r="B2064">
        <v>2016</v>
      </c>
      <c r="C2064" t="s">
        <v>297</v>
      </c>
      <c r="D2064" t="s">
        <v>8</v>
      </c>
      <c r="E2064" t="s">
        <v>153</v>
      </c>
      <c r="F2064">
        <v>153</v>
      </c>
      <c r="G2064">
        <v>6</v>
      </c>
      <c r="H2064" t="str">
        <f>INDEX(Bar_data!$A$3:$B$140,MATCH(C2064,Bar_data!$A$3:$A$140,FALSE),2)</f>
        <v>Trust140</v>
      </c>
      <c r="I2064" t="str">
        <f>INDEX(TrustCAHUB_map!$A$2:$D$139,MATCH($C2064,TrustCAHUB_map!$A$2:$A$139,FALSE),3)</f>
        <v>North West and South West London</v>
      </c>
      <c r="J2064" t="str">
        <f>INDEX(TrustCAHUB_map!$A$2:$D$139,MATCH($C2064,TrustCAHUB_map!$A$2:$A$139,FALSE),4)</f>
        <v>London</v>
      </c>
    </row>
    <row r="2065" spans="1:10" x14ac:dyDescent="0.3">
      <c r="A2065" t="str">
        <f t="shared" si="32"/>
        <v>'RYJ2016Palliative50-69'</v>
      </c>
      <c r="B2065">
        <v>2016</v>
      </c>
      <c r="C2065" t="s">
        <v>297</v>
      </c>
      <c r="D2065" t="s">
        <v>8</v>
      </c>
      <c r="E2065" t="s">
        <v>627</v>
      </c>
      <c r="F2065">
        <v>510</v>
      </c>
      <c r="G2065">
        <v>36</v>
      </c>
      <c r="H2065" t="str">
        <f>INDEX(Bar_data!$A$3:$B$140,MATCH(C2065,Bar_data!$A$3:$A$140,FALSE),2)</f>
        <v>Trust140</v>
      </c>
      <c r="I2065" t="str">
        <f>INDEX(TrustCAHUB_map!$A$2:$D$139,MATCH($C2065,TrustCAHUB_map!$A$2:$A$139,FALSE),3)</f>
        <v>North West and South West London</v>
      </c>
      <c r="J2065" t="str">
        <f>INDEX(TrustCAHUB_map!$A$2:$D$139,MATCH($C2065,TrustCAHUB_map!$A$2:$A$139,FALSE),4)</f>
        <v>London</v>
      </c>
    </row>
    <row r="2066" spans="1:10" x14ac:dyDescent="0.3">
      <c r="A2066" t="str">
        <f t="shared" si="32"/>
        <v>'RYJ2016Curative50-69'</v>
      </c>
      <c r="B2066">
        <v>2016</v>
      </c>
      <c r="C2066" t="s">
        <v>297</v>
      </c>
      <c r="D2066" t="s">
        <v>7</v>
      </c>
      <c r="E2066" t="s">
        <v>627</v>
      </c>
      <c r="F2066">
        <v>386</v>
      </c>
      <c r="G2066">
        <v>3</v>
      </c>
      <c r="H2066" t="str">
        <f>INDEX(Bar_data!$A$3:$B$140,MATCH(C2066,Bar_data!$A$3:$A$140,FALSE),2)</f>
        <v>Trust140</v>
      </c>
      <c r="I2066" t="str">
        <f>INDEX(TrustCAHUB_map!$A$2:$D$139,MATCH($C2066,TrustCAHUB_map!$A$2:$A$139,FALSE),3)</f>
        <v>North West and South West London</v>
      </c>
      <c r="J2066" t="str">
        <f>INDEX(TrustCAHUB_map!$A$2:$D$139,MATCH($C2066,TrustCAHUB_map!$A$2:$A$139,FALSE),4)</f>
        <v>London</v>
      </c>
    </row>
    <row r="2067" spans="1:10" x14ac:dyDescent="0.3">
      <c r="A2067" t="str">
        <f t="shared" si="32"/>
        <v>'RYJ2016Palliative70+'</v>
      </c>
      <c r="B2067">
        <v>2016</v>
      </c>
      <c r="C2067" t="s">
        <v>297</v>
      </c>
      <c r="D2067" t="s">
        <v>8</v>
      </c>
      <c r="E2067" t="s">
        <v>628</v>
      </c>
      <c r="F2067">
        <v>322</v>
      </c>
      <c r="G2067">
        <v>23</v>
      </c>
      <c r="H2067" t="str">
        <f>INDEX(Bar_data!$A$3:$B$140,MATCH(C2067,Bar_data!$A$3:$A$140,FALSE),2)</f>
        <v>Trust140</v>
      </c>
      <c r="I2067" t="str">
        <f>INDEX(TrustCAHUB_map!$A$2:$D$139,MATCH($C2067,TrustCAHUB_map!$A$2:$A$139,FALSE),3)</f>
        <v>North West and South West London</v>
      </c>
      <c r="J2067" t="str">
        <f>INDEX(TrustCAHUB_map!$A$2:$D$139,MATCH($C2067,TrustCAHUB_map!$A$2:$A$139,FALSE),4)</f>
        <v>London</v>
      </c>
    </row>
    <row r="2068" spans="1:10" x14ac:dyDescent="0.3">
      <c r="A2068" t="str">
        <f t="shared" si="32"/>
        <v>'RYJ2016Curative70+'</v>
      </c>
      <c r="B2068">
        <v>2016</v>
      </c>
      <c r="C2068" t="s">
        <v>297</v>
      </c>
      <c r="D2068" t="s">
        <v>7</v>
      </c>
      <c r="E2068" t="s">
        <v>628</v>
      </c>
      <c r="F2068">
        <v>158</v>
      </c>
      <c r="G2068">
        <v>3</v>
      </c>
      <c r="H2068" t="str">
        <f>INDEX(Bar_data!$A$3:$B$140,MATCH(C2068,Bar_data!$A$3:$A$140,FALSE),2)</f>
        <v>Trust140</v>
      </c>
      <c r="I2068" t="str">
        <f>INDEX(TrustCAHUB_map!$A$2:$D$139,MATCH($C2068,TrustCAHUB_map!$A$2:$A$139,FALSE),3)</f>
        <v>North West and South West London</v>
      </c>
      <c r="J2068" t="str">
        <f>INDEX(TrustCAHUB_map!$A$2:$D$139,MATCH($C2068,TrustCAHUB_map!$A$2:$A$139,FALSE),4)</f>
        <v>London</v>
      </c>
    </row>
    <row r="2069" spans="1:10" x14ac:dyDescent="0.3">
      <c r="A2069" t="str">
        <f t="shared" si="32"/>
        <v>'RYR2016Not assigned18-49'</v>
      </c>
      <c r="B2069">
        <v>2016</v>
      </c>
      <c r="C2069" t="s">
        <v>298</v>
      </c>
      <c r="D2069" t="s">
        <v>477</v>
      </c>
      <c r="E2069" t="s">
        <v>153</v>
      </c>
      <c r="F2069">
        <v>8</v>
      </c>
      <c r="G2069">
        <v>0</v>
      </c>
      <c r="H2069" t="str">
        <f>INDEX(Bar_data!$A$3:$B$140,MATCH(C2069,Bar_data!$A$3:$A$140,FALSE),2)</f>
        <v>Trust141</v>
      </c>
      <c r="I2069" t="str">
        <f>INDEX(TrustCAHUB_map!$A$2:$D$139,MATCH($C2069,TrustCAHUB_map!$A$2:$A$139,FALSE),3)</f>
        <v>Surrey and Sussex</v>
      </c>
      <c r="J2069" t="str">
        <f>INDEX(TrustCAHUB_map!$A$2:$D$139,MATCH($C2069,TrustCAHUB_map!$A$2:$A$139,FALSE),4)</f>
        <v>South East</v>
      </c>
    </row>
    <row r="2070" spans="1:10" x14ac:dyDescent="0.3">
      <c r="A2070" t="str">
        <f t="shared" si="32"/>
        <v>'RYR2016Curative18-49'</v>
      </c>
      <c r="B2070">
        <v>2016</v>
      </c>
      <c r="C2070" t="s">
        <v>298</v>
      </c>
      <c r="D2070" t="s">
        <v>7</v>
      </c>
      <c r="E2070" t="s">
        <v>153</v>
      </c>
      <c r="F2070">
        <v>56</v>
      </c>
      <c r="G2070">
        <v>0</v>
      </c>
      <c r="H2070" t="str">
        <f>INDEX(Bar_data!$A$3:$B$140,MATCH(C2070,Bar_data!$A$3:$A$140,FALSE),2)</f>
        <v>Trust141</v>
      </c>
      <c r="I2070" t="str">
        <f>INDEX(TrustCAHUB_map!$A$2:$D$139,MATCH($C2070,TrustCAHUB_map!$A$2:$A$139,FALSE),3)</f>
        <v>Surrey and Sussex</v>
      </c>
      <c r="J2070" t="str">
        <f>INDEX(TrustCAHUB_map!$A$2:$D$139,MATCH($C2070,TrustCAHUB_map!$A$2:$A$139,FALSE),4)</f>
        <v>South East</v>
      </c>
    </row>
    <row r="2071" spans="1:10" x14ac:dyDescent="0.3">
      <c r="A2071" t="str">
        <f t="shared" si="32"/>
        <v>'RYR2016Palliative18-49'</v>
      </c>
      <c r="B2071">
        <v>2016</v>
      </c>
      <c r="C2071" t="s">
        <v>298</v>
      </c>
      <c r="D2071" t="s">
        <v>8</v>
      </c>
      <c r="E2071" t="s">
        <v>153</v>
      </c>
      <c r="F2071">
        <v>22</v>
      </c>
      <c r="G2071">
        <v>0</v>
      </c>
      <c r="H2071" t="str">
        <f>INDEX(Bar_data!$A$3:$B$140,MATCH(C2071,Bar_data!$A$3:$A$140,FALSE),2)</f>
        <v>Trust141</v>
      </c>
      <c r="I2071" t="str">
        <f>INDEX(TrustCAHUB_map!$A$2:$D$139,MATCH($C2071,TrustCAHUB_map!$A$2:$A$139,FALSE),3)</f>
        <v>Surrey and Sussex</v>
      </c>
      <c r="J2071" t="str">
        <f>INDEX(TrustCAHUB_map!$A$2:$D$139,MATCH($C2071,TrustCAHUB_map!$A$2:$A$139,FALSE),4)</f>
        <v>South East</v>
      </c>
    </row>
    <row r="2072" spans="1:10" x14ac:dyDescent="0.3">
      <c r="A2072" t="str">
        <f t="shared" si="32"/>
        <v>'RYR2016Palliative50-69'</v>
      </c>
      <c r="B2072">
        <v>2016</v>
      </c>
      <c r="C2072" t="s">
        <v>298</v>
      </c>
      <c r="D2072" t="s">
        <v>8</v>
      </c>
      <c r="E2072" t="s">
        <v>627</v>
      </c>
      <c r="F2072">
        <v>171</v>
      </c>
      <c r="G2072">
        <v>15</v>
      </c>
      <c r="H2072" t="str">
        <f>INDEX(Bar_data!$A$3:$B$140,MATCH(C2072,Bar_data!$A$3:$A$140,FALSE),2)</f>
        <v>Trust141</v>
      </c>
      <c r="I2072" t="str">
        <f>INDEX(TrustCAHUB_map!$A$2:$D$139,MATCH($C2072,TrustCAHUB_map!$A$2:$A$139,FALSE),3)</f>
        <v>Surrey and Sussex</v>
      </c>
      <c r="J2072" t="str">
        <f>INDEX(TrustCAHUB_map!$A$2:$D$139,MATCH($C2072,TrustCAHUB_map!$A$2:$A$139,FALSE),4)</f>
        <v>South East</v>
      </c>
    </row>
    <row r="2073" spans="1:10" x14ac:dyDescent="0.3">
      <c r="A2073" t="str">
        <f t="shared" si="32"/>
        <v>'RYR2016Curative50-69'</v>
      </c>
      <c r="B2073">
        <v>2016</v>
      </c>
      <c r="C2073" t="s">
        <v>298</v>
      </c>
      <c r="D2073" t="s">
        <v>7</v>
      </c>
      <c r="E2073" t="s">
        <v>627</v>
      </c>
      <c r="F2073">
        <v>192</v>
      </c>
      <c r="G2073">
        <v>3</v>
      </c>
      <c r="H2073" t="str">
        <f>INDEX(Bar_data!$A$3:$B$140,MATCH(C2073,Bar_data!$A$3:$A$140,FALSE),2)</f>
        <v>Trust141</v>
      </c>
      <c r="I2073" t="str">
        <f>INDEX(TrustCAHUB_map!$A$2:$D$139,MATCH($C2073,TrustCAHUB_map!$A$2:$A$139,FALSE),3)</f>
        <v>Surrey and Sussex</v>
      </c>
      <c r="J2073" t="str">
        <f>INDEX(TrustCAHUB_map!$A$2:$D$139,MATCH($C2073,TrustCAHUB_map!$A$2:$A$139,FALSE),4)</f>
        <v>South East</v>
      </c>
    </row>
    <row r="2074" spans="1:10" x14ac:dyDescent="0.3">
      <c r="A2074" t="str">
        <f t="shared" si="32"/>
        <v>'RYR2016Not assigned50-69'</v>
      </c>
      <c r="B2074">
        <v>2016</v>
      </c>
      <c r="C2074" t="s">
        <v>298</v>
      </c>
      <c r="D2074" t="s">
        <v>477</v>
      </c>
      <c r="E2074" t="s">
        <v>627</v>
      </c>
      <c r="F2074">
        <v>17</v>
      </c>
      <c r="G2074">
        <v>0</v>
      </c>
      <c r="H2074" t="str">
        <f>INDEX(Bar_data!$A$3:$B$140,MATCH(C2074,Bar_data!$A$3:$A$140,FALSE),2)</f>
        <v>Trust141</v>
      </c>
      <c r="I2074" t="str">
        <f>INDEX(TrustCAHUB_map!$A$2:$D$139,MATCH($C2074,TrustCAHUB_map!$A$2:$A$139,FALSE),3)</f>
        <v>Surrey and Sussex</v>
      </c>
      <c r="J2074" t="str">
        <f>INDEX(TrustCAHUB_map!$A$2:$D$139,MATCH($C2074,TrustCAHUB_map!$A$2:$A$139,FALSE),4)</f>
        <v>South East</v>
      </c>
    </row>
    <row r="2075" spans="1:10" x14ac:dyDescent="0.3">
      <c r="A2075" t="str">
        <f t="shared" si="32"/>
        <v>'RYR2016Palliative70+'</v>
      </c>
      <c r="B2075">
        <v>2016</v>
      </c>
      <c r="C2075" t="s">
        <v>298</v>
      </c>
      <c r="D2075" t="s">
        <v>8</v>
      </c>
      <c r="E2075" t="s">
        <v>628</v>
      </c>
      <c r="F2075">
        <v>199</v>
      </c>
      <c r="G2075">
        <v>11</v>
      </c>
      <c r="H2075" t="str">
        <f>INDEX(Bar_data!$A$3:$B$140,MATCH(C2075,Bar_data!$A$3:$A$140,FALSE),2)</f>
        <v>Trust141</v>
      </c>
      <c r="I2075" t="str">
        <f>INDEX(TrustCAHUB_map!$A$2:$D$139,MATCH($C2075,TrustCAHUB_map!$A$2:$A$139,FALSE),3)</f>
        <v>Surrey and Sussex</v>
      </c>
      <c r="J2075" t="str">
        <f>INDEX(TrustCAHUB_map!$A$2:$D$139,MATCH($C2075,TrustCAHUB_map!$A$2:$A$139,FALSE),4)</f>
        <v>South East</v>
      </c>
    </row>
    <row r="2076" spans="1:10" x14ac:dyDescent="0.3">
      <c r="A2076" t="str">
        <f t="shared" si="32"/>
        <v>'RYR2016Not assigned70+'</v>
      </c>
      <c r="B2076">
        <v>2016</v>
      </c>
      <c r="C2076" t="s">
        <v>298</v>
      </c>
      <c r="D2076" t="s">
        <v>477</v>
      </c>
      <c r="E2076" t="s">
        <v>628</v>
      </c>
      <c r="F2076">
        <v>24</v>
      </c>
      <c r="G2076">
        <v>1</v>
      </c>
      <c r="H2076" t="str">
        <f>INDEX(Bar_data!$A$3:$B$140,MATCH(C2076,Bar_data!$A$3:$A$140,FALSE),2)</f>
        <v>Trust141</v>
      </c>
      <c r="I2076" t="str">
        <f>INDEX(TrustCAHUB_map!$A$2:$D$139,MATCH($C2076,TrustCAHUB_map!$A$2:$A$139,FALSE),3)</f>
        <v>Surrey and Sussex</v>
      </c>
      <c r="J2076" t="str">
        <f>INDEX(TrustCAHUB_map!$A$2:$D$139,MATCH($C2076,TrustCAHUB_map!$A$2:$A$139,FALSE),4)</f>
        <v>South East</v>
      </c>
    </row>
    <row r="2077" spans="1:10" x14ac:dyDescent="0.3">
      <c r="A2077" t="str">
        <f t="shared" si="32"/>
        <v>'RYR2016Curative70+'</v>
      </c>
      <c r="B2077">
        <v>2016</v>
      </c>
      <c r="C2077" t="s">
        <v>298</v>
      </c>
      <c r="D2077" t="s">
        <v>7</v>
      </c>
      <c r="E2077" t="s">
        <v>628</v>
      </c>
      <c r="F2077">
        <v>115</v>
      </c>
      <c r="G2077">
        <v>1</v>
      </c>
      <c r="H2077" t="str">
        <f>INDEX(Bar_data!$A$3:$B$140,MATCH(C2077,Bar_data!$A$3:$A$140,FALSE),2)</f>
        <v>Trust141</v>
      </c>
      <c r="I2077" t="str">
        <f>INDEX(TrustCAHUB_map!$A$2:$D$139,MATCH($C2077,TrustCAHUB_map!$A$2:$A$139,FALSE),3)</f>
        <v>Surrey and Sussex</v>
      </c>
      <c r="J2077" t="str">
        <f>INDEX(TrustCAHUB_map!$A$2:$D$139,MATCH($C2077,TrustCAHUB_map!$A$2:$A$139,FALSE),4)</f>
        <v>South East</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849"/>
  <sheetViews>
    <sheetView workbookViewId="0"/>
  </sheetViews>
  <sheetFormatPr defaultColWidth="8.77734375" defaultRowHeight="14.4" x14ac:dyDescent="0.3"/>
  <cols>
    <col min="1" max="1" width="23" style="22" customWidth="1"/>
    <col min="2" max="16384" width="8.77734375" style="22"/>
  </cols>
  <sheetData>
    <row r="1" spans="1:10" x14ac:dyDescent="0.3">
      <c r="A1" s="8" t="s">
        <v>147</v>
      </c>
      <c r="B1" s="22" t="s">
        <v>148</v>
      </c>
      <c r="C1" s="22" t="s">
        <v>163</v>
      </c>
      <c r="D1" s="22" t="s">
        <v>149</v>
      </c>
      <c r="E1" s="22" t="s">
        <v>150</v>
      </c>
      <c r="F1" s="22" t="s">
        <v>151</v>
      </c>
      <c r="G1" s="22" t="s">
        <v>152</v>
      </c>
      <c r="H1" s="22" t="s">
        <v>448</v>
      </c>
      <c r="I1" s="22" t="s">
        <v>450</v>
      </c>
      <c r="J1" s="22" t="s">
        <v>451</v>
      </c>
    </row>
    <row r="2" spans="1:10" x14ac:dyDescent="0.3">
      <c r="A2" s="22" t="str">
        <f>"'"&amp;C2&amp;B2&amp;D2&amp;E2&amp;"'"</f>
        <v>'R0A2015Not assigned18-49'</v>
      </c>
      <c r="B2" s="22">
        <v>2015</v>
      </c>
      <c r="C2" s="22" t="s">
        <v>164</v>
      </c>
      <c r="D2" s="22" t="s">
        <v>477</v>
      </c>
      <c r="E2" s="22" t="s">
        <v>153</v>
      </c>
      <c r="F2" s="22">
        <v>1</v>
      </c>
      <c r="G2" s="22">
        <v>0</v>
      </c>
      <c r="H2" s="22" t="str">
        <f>INDEX(Bar_data!$A$3:$B$140,MATCH(C2,Bar_data!$A$3:$A$140,FALSE),2)</f>
        <v>Trust001</v>
      </c>
      <c r="I2" s="22" t="str">
        <f>INDEX(TrustCAHUB_map!$A$2:$D$139,MATCH($C2,TrustCAHUB_map!$A$2:$A$139,FALSE),3)</f>
        <v>Greater Manchester</v>
      </c>
      <c r="J2" s="22" t="str">
        <f>INDEX(TrustCAHUB_map!$A$2:$D$139,MATCH($C2,TrustCAHUB_map!$A$2:$A$139,FALSE),4)</f>
        <v>North West</v>
      </c>
    </row>
    <row r="3" spans="1:10" x14ac:dyDescent="0.3">
      <c r="A3" s="22" t="str">
        <f t="shared" ref="A3:A66" si="0">"'"&amp;C3&amp;B3&amp;D3&amp;E3&amp;"'"</f>
        <v>'R0A2015Curative50-69'</v>
      </c>
      <c r="B3" s="22">
        <v>2015</v>
      </c>
      <c r="C3" s="22" t="s">
        <v>164</v>
      </c>
      <c r="D3" s="22" t="s">
        <v>7</v>
      </c>
      <c r="E3" s="22" t="s">
        <v>627</v>
      </c>
      <c r="F3" s="22">
        <v>1</v>
      </c>
      <c r="G3" s="22">
        <v>0</v>
      </c>
      <c r="H3" s="22" t="str">
        <f>INDEX(Bar_data!$A$3:$B$140,MATCH(C3,Bar_data!$A$3:$A$140,FALSE),2)</f>
        <v>Trust001</v>
      </c>
      <c r="I3" s="22" t="str">
        <f>INDEX(TrustCAHUB_map!$A$2:$D$139,MATCH($C3,TrustCAHUB_map!$A$2:$A$139,FALSE),3)</f>
        <v>Greater Manchester</v>
      </c>
      <c r="J3" s="22" t="str">
        <f>INDEX(TrustCAHUB_map!$A$2:$D$139,MATCH($C3,TrustCAHUB_map!$A$2:$A$139,FALSE),4)</f>
        <v>North West</v>
      </c>
    </row>
    <row r="4" spans="1:10" x14ac:dyDescent="0.3">
      <c r="A4" s="22" t="str">
        <f t="shared" si="0"/>
        <v>'R0A2015Not assigned50-69'</v>
      </c>
      <c r="B4" s="22">
        <v>2015</v>
      </c>
      <c r="C4" s="22" t="s">
        <v>164</v>
      </c>
      <c r="D4" s="22" t="s">
        <v>477</v>
      </c>
      <c r="E4" s="22" t="s">
        <v>627</v>
      </c>
      <c r="F4" s="22">
        <v>1</v>
      </c>
      <c r="G4" s="22">
        <v>0</v>
      </c>
      <c r="H4" s="22" t="str">
        <f>INDEX(Bar_data!$A$3:$B$140,MATCH(C4,Bar_data!$A$3:$A$140,FALSE),2)</f>
        <v>Trust001</v>
      </c>
      <c r="I4" s="22" t="str">
        <f>INDEX(TrustCAHUB_map!$A$2:$D$139,MATCH($C4,TrustCAHUB_map!$A$2:$A$139,FALSE),3)</f>
        <v>Greater Manchester</v>
      </c>
      <c r="J4" s="22" t="str">
        <f>INDEX(TrustCAHUB_map!$A$2:$D$139,MATCH($C4,TrustCAHUB_map!$A$2:$A$139,FALSE),4)</f>
        <v>North West</v>
      </c>
    </row>
    <row r="5" spans="1:10" x14ac:dyDescent="0.3">
      <c r="A5" s="22" t="str">
        <f t="shared" si="0"/>
        <v>'R0A2015Curative70+'</v>
      </c>
      <c r="B5" s="22">
        <v>2015</v>
      </c>
      <c r="C5" s="22" t="s">
        <v>164</v>
      </c>
      <c r="D5" s="22" t="s">
        <v>7</v>
      </c>
      <c r="E5" s="22" t="s">
        <v>628</v>
      </c>
      <c r="F5" s="22">
        <v>2</v>
      </c>
      <c r="G5" s="22">
        <v>0</v>
      </c>
      <c r="H5" s="22" t="str">
        <f>INDEX(Bar_data!$A$3:$B$140,MATCH(C5,Bar_data!$A$3:$A$140,FALSE),2)</f>
        <v>Trust001</v>
      </c>
      <c r="I5" s="22" t="str">
        <f>INDEX(TrustCAHUB_map!$A$2:$D$139,MATCH($C5,TrustCAHUB_map!$A$2:$A$139,FALSE),3)</f>
        <v>Greater Manchester</v>
      </c>
      <c r="J5" s="22" t="str">
        <f>INDEX(TrustCAHUB_map!$A$2:$D$139,MATCH($C5,TrustCAHUB_map!$A$2:$A$139,FALSE),4)</f>
        <v>North West</v>
      </c>
    </row>
    <row r="6" spans="1:10" x14ac:dyDescent="0.3">
      <c r="A6" s="22" t="str">
        <f t="shared" si="0"/>
        <v>'R0A2015Palliative70+'</v>
      </c>
      <c r="B6" s="22">
        <v>2015</v>
      </c>
      <c r="C6" s="22" t="s">
        <v>164</v>
      </c>
      <c r="D6" s="22" t="s">
        <v>8</v>
      </c>
      <c r="E6" s="22" t="s">
        <v>628</v>
      </c>
      <c r="F6" s="22">
        <v>1</v>
      </c>
      <c r="G6" s="22">
        <v>0</v>
      </c>
      <c r="H6" s="22" t="str">
        <f>INDEX(Bar_data!$A$3:$B$140,MATCH(C6,Bar_data!$A$3:$A$140,FALSE),2)</f>
        <v>Trust001</v>
      </c>
      <c r="I6" s="22" t="str">
        <f>INDEX(TrustCAHUB_map!$A$2:$D$139,MATCH($C6,TrustCAHUB_map!$A$2:$A$139,FALSE),3)</f>
        <v>Greater Manchester</v>
      </c>
      <c r="J6" s="22" t="str">
        <f>INDEX(TrustCAHUB_map!$A$2:$D$139,MATCH($C6,TrustCAHUB_map!$A$2:$A$139,FALSE),4)</f>
        <v>North West</v>
      </c>
    </row>
    <row r="7" spans="1:10" x14ac:dyDescent="0.3">
      <c r="A7" s="22" t="str">
        <f t="shared" si="0"/>
        <v>'R0A2015Not assigned70+'</v>
      </c>
      <c r="B7" s="22">
        <v>2015</v>
      </c>
      <c r="C7" s="22" t="s">
        <v>164</v>
      </c>
      <c r="D7" s="22" t="s">
        <v>477</v>
      </c>
      <c r="E7" s="22" t="s">
        <v>628</v>
      </c>
      <c r="F7" s="22">
        <v>1</v>
      </c>
      <c r="G7" s="22">
        <v>0</v>
      </c>
      <c r="H7" s="22" t="str">
        <f>INDEX(Bar_data!$A$3:$B$140,MATCH(C7,Bar_data!$A$3:$A$140,FALSE),2)</f>
        <v>Trust001</v>
      </c>
      <c r="I7" s="22" t="str">
        <f>INDEX(TrustCAHUB_map!$A$2:$D$139,MATCH($C7,TrustCAHUB_map!$A$2:$A$139,FALSE),3)</f>
        <v>Greater Manchester</v>
      </c>
      <c r="J7" s="22" t="str">
        <f>INDEX(TrustCAHUB_map!$A$2:$D$139,MATCH($C7,TrustCAHUB_map!$A$2:$A$139,FALSE),4)</f>
        <v>North West</v>
      </c>
    </row>
    <row r="8" spans="1:10" x14ac:dyDescent="0.3">
      <c r="A8" s="22" t="str">
        <f t="shared" si="0"/>
        <v>'R1F2015Palliative70+'</v>
      </c>
      <c r="B8" s="22">
        <v>2015</v>
      </c>
      <c r="C8" s="22" t="s">
        <v>165</v>
      </c>
      <c r="D8" s="22" t="s">
        <v>8</v>
      </c>
      <c r="E8" s="22" t="s">
        <v>628</v>
      </c>
      <c r="F8" s="22">
        <v>6</v>
      </c>
      <c r="G8" s="22">
        <v>1</v>
      </c>
      <c r="H8" s="22" t="str">
        <f>INDEX(Bar_data!$A$3:$B$140,MATCH(C8,Bar_data!$A$3:$A$140,FALSE),2)</f>
        <v>Trust002</v>
      </c>
      <c r="I8" s="22" t="str">
        <f>INDEX(TrustCAHUB_map!$A$2:$D$139,MATCH($C8,TrustCAHUB_map!$A$2:$A$139,FALSE),3)</f>
        <v>Wessex</v>
      </c>
      <c r="J8" s="22" t="str">
        <f>INDEX(TrustCAHUB_map!$A$2:$D$139,MATCH($C8,TrustCAHUB_map!$A$2:$A$139,FALSE),4)</f>
        <v>Wessex</v>
      </c>
    </row>
    <row r="9" spans="1:10" x14ac:dyDescent="0.3">
      <c r="A9" s="22" t="str">
        <f t="shared" si="0"/>
        <v>'R1H2015Not assigned18-49'</v>
      </c>
      <c r="B9" s="22">
        <v>2015</v>
      </c>
      <c r="C9" s="22" t="s">
        <v>166</v>
      </c>
      <c r="D9" s="22" t="s">
        <v>477</v>
      </c>
      <c r="E9" s="22" t="s">
        <v>153</v>
      </c>
      <c r="F9" s="22">
        <v>12</v>
      </c>
      <c r="G9" s="22">
        <v>2</v>
      </c>
      <c r="H9" s="22" t="str">
        <f>INDEX(Bar_data!$A$3:$B$140,MATCH(C9,Bar_data!$A$3:$A$140,FALSE),2)</f>
        <v>Trust003</v>
      </c>
      <c r="I9" s="22" t="str">
        <f>INDEX(TrustCAHUB_map!$A$2:$D$139,MATCH($C9,TrustCAHUB_map!$A$2:$A$139,FALSE),3)</f>
        <v>North Central and North East London</v>
      </c>
      <c r="J9" s="22" t="str">
        <f>INDEX(TrustCAHUB_map!$A$2:$D$139,MATCH($C9,TrustCAHUB_map!$A$2:$A$139,FALSE),4)</f>
        <v>London</v>
      </c>
    </row>
    <row r="10" spans="1:10" x14ac:dyDescent="0.3">
      <c r="A10" s="22" t="str">
        <f t="shared" si="0"/>
        <v>'R1H2015Curative18-49'</v>
      </c>
      <c r="B10" s="22">
        <v>2015</v>
      </c>
      <c r="C10" s="22" t="s">
        <v>166</v>
      </c>
      <c r="D10" s="22" t="s">
        <v>7</v>
      </c>
      <c r="E10" s="22" t="s">
        <v>153</v>
      </c>
      <c r="F10" s="22">
        <v>13</v>
      </c>
      <c r="G10" s="22">
        <v>0</v>
      </c>
      <c r="H10" s="22" t="str">
        <f>INDEX(Bar_data!$A$3:$B$140,MATCH(C10,Bar_data!$A$3:$A$140,FALSE),2)</f>
        <v>Trust003</v>
      </c>
      <c r="I10" s="22" t="str">
        <f>INDEX(TrustCAHUB_map!$A$2:$D$139,MATCH($C10,TrustCAHUB_map!$A$2:$A$139,FALSE),3)</f>
        <v>North Central and North East London</v>
      </c>
      <c r="J10" s="22" t="str">
        <f>INDEX(TrustCAHUB_map!$A$2:$D$139,MATCH($C10,TrustCAHUB_map!$A$2:$A$139,FALSE),4)</f>
        <v>London</v>
      </c>
    </row>
    <row r="11" spans="1:10" x14ac:dyDescent="0.3">
      <c r="A11" s="22" t="str">
        <f t="shared" si="0"/>
        <v>'R1H2015Not assigned50-69'</v>
      </c>
      <c r="B11" s="22">
        <v>2015</v>
      </c>
      <c r="C11" s="22" t="s">
        <v>166</v>
      </c>
      <c r="D11" s="22" t="s">
        <v>477</v>
      </c>
      <c r="E11" s="22" t="s">
        <v>627</v>
      </c>
      <c r="F11" s="22">
        <v>26</v>
      </c>
      <c r="G11" s="22">
        <v>3</v>
      </c>
      <c r="H11" s="22" t="str">
        <f>INDEX(Bar_data!$A$3:$B$140,MATCH(C11,Bar_data!$A$3:$A$140,FALSE),2)</f>
        <v>Trust003</v>
      </c>
      <c r="I11" s="22" t="str">
        <f>INDEX(TrustCAHUB_map!$A$2:$D$139,MATCH($C11,TrustCAHUB_map!$A$2:$A$139,FALSE),3)</f>
        <v>North Central and North East London</v>
      </c>
      <c r="J11" s="22" t="str">
        <f>INDEX(TrustCAHUB_map!$A$2:$D$139,MATCH($C11,TrustCAHUB_map!$A$2:$A$139,FALSE),4)</f>
        <v>London</v>
      </c>
    </row>
    <row r="12" spans="1:10" x14ac:dyDescent="0.3">
      <c r="A12" s="22" t="str">
        <f t="shared" si="0"/>
        <v>'R1H2015Curative50-69'</v>
      </c>
      <c r="B12" s="22">
        <v>2015</v>
      </c>
      <c r="C12" s="22" t="s">
        <v>166</v>
      </c>
      <c r="D12" s="22" t="s">
        <v>7</v>
      </c>
      <c r="E12" s="22" t="s">
        <v>627</v>
      </c>
      <c r="F12" s="22">
        <v>17</v>
      </c>
      <c r="G12" s="22">
        <v>3</v>
      </c>
      <c r="H12" s="22" t="str">
        <f>INDEX(Bar_data!$A$3:$B$140,MATCH(C12,Bar_data!$A$3:$A$140,FALSE),2)</f>
        <v>Trust003</v>
      </c>
      <c r="I12" s="22" t="str">
        <f>INDEX(TrustCAHUB_map!$A$2:$D$139,MATCH($C12,TrustCAHUB_map!$A$2:$A$139,FALSE),3)</f>
        <v>North Central and North East London</v>
      </c>
      <c r="J12" s="22" t="str">
        <f>INDEX(TrustCAHUB_map!$A$2:$D$139,MATCH($C12,TrustCAHUB_map!$A$2:$A$139,FALSE),4)</f>
        <v>London</v>
      </c>
    </row>
    <row r="13" spans="1:10" x14ac:dyDescent="0.3">
      <c r="A13" s="22" t="str">
        <f t="shared" si="0"/>
        <v>'R1H2015Palliative50-69'</v>
      </c>
      <c r="B13" s="22">
        <v>2015</v>
      </c>
      <c r="C13" s="22" t="s">
        <v>166</v>
      </c>
      <c r="D13" s="22" t="s">
        <v>8</v>
      </c>
      <c r="E13" s="22" t="s">
        <v>627</v>
      </c>
      <c r="F13" s="22">
        <v>4</v>
      </c>
      <c r="G13" s="22">
        <v>2</v>
      </c>
      <c r="H13" s="22" t="str">
        <f>INDEX(Bar_data!$A$3:$B$140,MATCH(C13,Bar_data!$A$3:$A$140,FALSE),2)</f>
        <v>Trust003</v>
      </c>
      <c r="I13" s="22" t="str">
        <f>INDEX(TrustCAHUB_map!$A$2:$D$139,MATCH($C13,TrustCAHUB_map!$A$2:$A$139,FALSE),3)</f>
        <v>North Central and North East London</v>
      </c>
      <c r="J13" s="22" t="str">
        <f>INDEX(TrustCAHUB_map!$A$2:$D$139,MATCH($C13,TrustCAHUB_map!$A$2:$A$139,FALSE),4)</f>
        <v>London</v>
      </c>
    </row>
    <row r="14" spans="1:10" x14ac:dyDescent="0.3">
      <c r="A14" s="22" t="str">
        <f t="shared" si="0"/>
        <v>'R1H2015Palliative70+'</v>
      </c>
      <c r="B14" s="22">
        <v>2015</v>
      </c>
      <c r="C14" s="22" t="s">
        <v>166</v>
      </c>
      <c r="D14" s="22" t="s">
        <v>8</v>
      </c>
      <c r="E14" s="22" t="s">
        <v>628</v>
      </c>
      <c r="F14" s="22">
        <v>2</v>
      </c>
      <c r="G14" s="22">
        <v>0</v>
      </c>
      <c r="H14" s="22" t="str">
        <f>INDEX(Bar_data!$A$3:$B$140,MATCH(C14,Bar_data!$A$3:$A$140,FALSE),2)</f>
        <v>Trust003</v>
      </c>
      <c r="I14" s="22" t="str">
        <f>INDEX(TrustCAHUB_map!$A$2:$D$139,MATCH($C14,TrustCAHUB_map!$A$2:$A$139,FALSE),3)</f>
        <v>North Central and North East London</v>
      </c>
      <c r="J14" s="22" t="str">
        <f>INDEX(TrustCAHUB_map!$A$2:$D$139,MATCH($C14,TrustCAHUB_map!$A$2:$A$139,FALSE),4)</f>
        <v>London</v>
      </c>
    </row>
    <row r="15" spans="1:10" x14ac:dyDescent="0.3">
      <c r="A15" s="22" t="str">
        <f t="shared" si="0"/>
        <v>'R1H2015Not assigned70+'</v>
      </c>
      <c r="B15" s="22">
        <v>2015</v>
      </c>
      <c r="C15" s="22" t="s">
        <v>166</v>
      </c>
      <c r="D15" s="22" t="s">
        <v>477</v>
      </c>
      <c r="E15" s="22" t="s">
        <v>628</v>
      </c>
      <c r="F15" s="22">
        <v>10</v>
      </c>
      <c r="G15" s="22">
        <v>2</v>
      </c>
      <c r="H15" s="22" t="str">
        <f>INDEX(Bar_data!$A$3:$B$140,MATCH(C15,Bar_data!$A$3:$A$140,FALSE),2)</f>
        <v>Trust003</v>
      </c>
      <c r="I15" s="22" t="str">
        <f>INDEX(TrustCAHUB_map!$A$2:$D$139,MATCH($C15,TrustCAHUB_map!$A$2:$A$139,FALSE),3)</f>
        <v>North Central and North East London</v>
      </c>
      <c r="J15" s="22" t="str">
        <f>INDEX(TrustCAHUB_map!$A$2:$D$139,MATCH($C15,TrustCAHUB_map!$A$2:$A$139,FALSE),4)</f>
        <v>London</v>
      </c>
    </row>
    <row r="16" spans="1:10" x14ac:dyDescent="0.3">
      <c r="A16" s="22" t="str">
        <f t="shared" si="0"/>
        <v>'R1H2015Curative70+'</v>
      </c>
      <c r="B16" s="22">
        <v>2015</v>
      </c>
      <c r="C16" s="22" t="s">
        <v>166</v>
      </c>
      <c r="D16" s="22" t="s">
        <v>7</v>
      </c>
      <c r="E16" s="22" t="s">
        <v>628</v>
      </c>
      <c r="F16" s="22">
        <v>2</v>
      </c>
      <c r="G16" s="22">
        <v>0</v>
      </c>
      <c r="H16" s="22" t="str">
        <f>INDEX(Bar_data!$A$3:$B$140,MATCH(C16,Bar_data!$A$3:$A$140,FALSE),2)</f>
        <v>Trust003</v>
      </c>
      <c r="I16" s="22" t="str">
        <f>INDEX(TrustCAHUB_map!$A$2:$D$139,MATCH($C16,TrustCAHUB_map!$A$2:$A$139,FALSE),3)</f>
        <v>North Central and North East London</v>
      </c>
      <c r="J16" s="22" t="str">
        <f>INDEX(TrustCAHUB_map!$A$2:$D$139,MATCH($C16,TrustCAHUB_map!$A$2:$A$139,FALSE),4)</f>
        <v>London</v>
      </c>
    </row>
    <row r="17" spans="1:10" x14ac:dyDescent="0.3">
      <c r="A17" s="22" t="str">
        <f t="shared" si="0"/>
        <v>'R1K2015Palliative70+'</v>
      </c>
      <c r="B17" s="22">
        <v>2015</v>
      </c>
      <c r="C17" s="22" t="s">
        <v>167</v>
      </c>
      <c r="D17" s="22" t="s">
        <v>8</v>
      </c>
      <c r="E17" s="22" t="s">
        <v>628</v>
      </c>
      <c r="F17" s="22">
        <v>2</v>
      </c>
      <c r="G17" s="22">
        <v>0</v>
      </c>
      <c r="H17" s="22" t="str">
        <f>INDEX(Bar_data!$A$3:$B$140,MATCH(C17,Bar_data!$A$3:$A$140,FALSE),2)</f>
        <v>Trust004</v>
      </c>
      <c r="I17" s="22" t="str">
        <f>INDEX(TrustCAHUB_map!$A$2:$D$139,MATCH($C17,TrustCAHUB_map!$A$2:$A$139,FALSE),3)</f>
        <v>North West and South West London</v>
      </c>
      <c r="J17" s="22" t="str">
        <f>INDEX(TrustCAHUB_map!$A$2:$D$139,MATCH($C17,TrustCAHUB_map!$A$2:$A$139,FALSE),4)</f>
        <v>London</v>
      </c>
    </row>
    <row r="18" spans="1:10" x14ac:dyDescent="0.3">
      <c r="A18" s="22" t="str">
        <f t="shared" si="0"/>
        <v>'R1K2015Curative70+'</v>
      </c>
      <c r="B18" s="22">
        <v>2015</v>
      </c>
      <c r="C18" s="22" t="s">
        <v>167</v>
      </c>
      <c r="D18" s="22" t="s">
        <v>7</v>
      </c>
      <c r="E18" s="22" t="s">
        <v>628</v>
      </c>
      <c r="F18" s="22">
        <v>1</v>
      </c>
      <c r="G18" s="22">
        <v>0</v>
      </c>
      <c r="H18" s="22" t="str">
        <f>INDEX(Bar_data!$A$3:$B$140,MATCH(C18,Bar_data!$A$3:$A$140,FALSE),2)</f>
        <v>Trust004</v>
      </c>
      <c r="I18" s="22" t="str">
        <f>INDEX(TrustCAHUB_map!$A$2:$D$139,MATCH($C18,TrustCAHUB_map!$A$2:$A$139,FALSE),3)</f>
        <v>North West and South West London</v>
      </c>
      <c r="J18" s="22" t="str">
        <f>INDEX(TrustCAHUB_map!$A$2:$D$139,MATCH($C18,TrustCAHUB_map!$A$2:$A$139,FALSE),4)</f>
        <v>London</v>
      </c>
    </row>
    <row r="19" spans="1:10" x14ac:dyDescent="0.3">
      <c r="A19" s="22" t="str">
        <f t="shared" si="0"/>
        <v>'RA22015Curative18-49'</v>
      </c>
      <c r="B19" s="22">
        <v>2015</v>
      </c>
      <c r="C19" s="22" t="s">
        <v>168</v>
      </c>
      <c r="D19" s="22" t="s">
        <v>7</v>
      </c>
      <c r="E19" s="22" t="s">
        <v>153</v>
      </c>
      <c r="F19" s="22">
        <v>3</v>
      </c>
      <c r="G19" s="22">
        <v>0</v>
      </c>
      <c r="H19" s="22" t="str">
        <f>INDEX(Bar_data!$A$3:$B$140,MATCH(C19,Bar_data!$A$3:$A$140,FALSE),2)</f>
        <v>Trust005</v>
      </c>
      <c r="I19" s="22" t="str">
        <f>INDEX(TrustCAHUB_map!$A$2:$D$139,MATCH($C19,TrustCAHUB_map!$A$2:$A$139,FALSE),3)</f>
        <v>Surrey and Sussex</v>
      </c>
      <c r="J19" s="22" t="str">
        <f>INDEX(TrustCAHUB_map!$A$2:$D$139,MATCH($C19,TrustCAHUB_map!$A$2:$A$139,FALSE),4)</f>
        <v>South East</v>
      </c>
    </row>
    <row r="20" spans="1:10" x14ac:dyDescent="0.3">
      <c r="A20" s="22" t="str">
        <f t="shared" si="0"/>
        <v>'RA22015Curative50-69'</v>
      </c>
      <c r="B20" s="22">
        <v>2015</v>
      </c>
      <c r="C20" s="22" t="s">
        <v>168</v>
      </c>
      <c r="D20" s="22" t="s">
        <v>7</v>
      </c>
      <c r="E20" s="22" t="s">
        <v>627</v>
      </c>
      <c r="F20" s="22">
        <v>11</v>
      </c>
      <c r="G20" s="22">
        <v>2</v>
      </c>
      <c r="H20" s="22" t="str">
        <f>INDEX(Bar_data!$A$3:$B$140,MATCH(C20,Bar_data!$A$3:$A$140,FALSE),2)</f>
        <v>Trust005</v>
      </c>
      <c r="I20" s="22" t="str">
        <f>INDEX(TrustCAHUB_map!$A$2:$D$139,MATCH($C20,TrustCAHUB_map!$A$2:$A$139,FALSE),3)</f>
        <v>Surrey and Sussex</v>
      </c>
      <c r="J20" s="22" t="str">
        <f>INDEX(TrustCAHUB_map!$A$2:$D$139,MATCH($C20,TrustCAHUB_map!$A$2:$A$139,FALSE),4)</f>
        <v>South East</v>
      </c>
    </row>
    <row r="21" spans="1:10" x14ac:dyDescent="0.3">
      <c r="A21" s="22" t="str">
        <f t="shared" si="0"/>
        <v>'RA22015Not assigned50-69'</v>
      </c>
      <c r="B21" s="22">
        <v>2015</v>
      </c>
      <c r="C21" s="22" t="s">
        <v>168</v>
      </c>
      <c r="D21" s="22" t="s">
        <v>477</v>
      </c>
      <c r="E21" s="22" t="s">
        <v>627</v>
      </c>
      <c r="F21" s="22">
        <v>1</v>
      </c>
      <c r="G21" s="22">
        <v>0</v>
      </c>
      <c r="H21" s="22" t="str">
        <f>INDEX(Bar_data!$A$3:$B$140,MATCH(C21,Bar_data!$A$3:$A$140,FALSE),2)</f>
        <v>Trust005</v>
      </c>
      <c r="I21" s="22" t="str">
        <f>INDEX(TrustCAHUB_map!$A$2:$D$139,MATCH($C21,TrustCAHUB_map!$A$2:$A$139,FALSE),3)</f>
        <v>Surrey and Sussex</v>
      </c>
      <c r="J21" s="22" t="str">
        <f>INDEX(TrustCAHUB_map!$A$2:$D$139,MATCH($C21,TrustCAHUB_map!$A$2:$A$139,FALSE),4)</f>
        <v>South East</v>
      </c>
    </row>
    <row r="22" spans="1:10" x14ac:dyDescent="0.3">
      <c r="A22" s="22" t="str">
        <f t="shared" si="0"/>
        <v>'RA22015Curative70+'</v>
      </c>
      <c r="B22" s="22">
        <v>2015</v>
      </c>
      <c r="C22" s="22" t="s">
        <v>168</v>
      </c>
      <c r="D22" s="22" t="s">
        <v>7</v>
      </c>
      <c r="E22" s="22" t="s">
        <v>628</v>
      </c>
      <c r="F22" s="22">
        <v>6</v>
      </c>
      <c r="G22" s="22">
        <v>0</v>
      </c>
      <c r="H22" s="22" t="str">
        <f>INDEX(Bar_data!$A$3:$B$140,MATCH(C22,Bar_data!$A$3:$A$140,FALSE),2)</f>
        <v>Trust005</v>
      </c>
      <c r="I22" s="22" t="str">
        <f>INDEX(TrustCAHUB_map!$A$2:$D$139,MATCH($C22,TrustCAHUB_map!$A$2:$A$139,FALSE),3)</f>
        <v>Surrey and Sussex</v>
      </c>
      <c r="J22" s="22" t="str">
        <f>INDEX(TrustCAHUB_map!$A$2:$D$139,MATCH($C22,TrustCAHUB_map!$A$2:$A$139,FALSE),4)</f>
        <v>South East</v>
      </c>
    </row>
    <row r="23" spans="1:10" x14ac:dyDescent="0.3">
      <c r="A23" s="22" t="str">
        <f t="shared" si="0"/>
        <v>'RA22015Palliative70+'</v>
      </c>
      <c r="B23" s="22">
        <v>2015</v>
      </c>
      <c r="C23" s="22" t="s">
        <v>168</v>
      </c>
      <c r="D23" s="22" t="s">
        <v>8</v>
      </c>
      <c r="E23" s="22" t="s">
        <v>628</v>
      </c>
      <c r="F23" s="22">
        <v>2</v>
      </c>
      <c r="G23" s="22">
        <v>1</v>
      </c>
      <c r="H23" s="22" t="str">
        <f>INDEX(Bar_data!$A$3:$B$140,MATCH(C23,Bar_data!$A$3:$A$140,FALSE),2)</f>
        <v>Trust005</v>
      </c>
      <c r="I23" s="22" t="str">
        <f>INDEX(TrustCAHUB_map!$A$2:$D$139,MATCH($C23,TrustCAHUB_map!$A$2:$A$139,FALSE),3)</f>
        <v>Surrey and Sussex</v>
      </c>
      <c r="J23" s="22" t="str">
        <f>INDEX(TrustCAHUB_map!$A$2:$D$139,MATCH($C23,TrustCAHUB_map!$A$2:$A$139,FALSE),4)</f>
        <v>South East</v>
      </c>
    </row>
    <row r="24" spans="1:10" x14ac:dyDescent="0.3">
      <c r="A24" s="22" t="str">
        <f t="shared" si="0"/>
        <v>'RA32015Not assigned70+'</v>
      </c>
      <c r="B24" s="22">
        <v>2015</v>
      </c>
      <c r="C24" s="22" t="s">
        <v>169</v>
      </c>
      <c r="D24" s="22" t="s">
        <v>477</v>
      </c>
      <c r="E24" s="22" t="s">
        <v>628</v>
      </c>
      <c r="F24" s="22">
        <v>1</v>
      </c>
      <c r="G24" s="22">
        <v>0</v>
      </c>
      <c r="H24" s="22" t="str">
        <f>INDEX(Bar_data!$A$3:$B$140,MATCH(C24,Bar_data!$A$3:$A$140,FALSE),2)</f>
        <v>Trust006</v>
      </c>
      <c r="I24" s="22" t="str">
        <f>INDEX(TrustCAHUB_map!$A$2:$D$139,MATCH($C24,TrustCAHUB_map!$A$2:$A$139,FALSE),3)</f>
        <v>Somerset, Wiltshire, Avon and Gloucester</v>
      </c>
      <c r="J24" s="22" t="str">
        <f>INDEX(TrustCAHUB_map!$A$2:$D$139,MATCH($C24,TrustCAHUB_map!$A$2:$A$139,FALSE),4)</f>
        <v>South West</v>
      </c>
    </row>
    <row r="25" spans="1:10" x14ac:dyDescent="0.3">
      <c r="A25" s="22" t="str">
        <f t="shared" si="0"/>
        <v>'RA42015Palliative70+'</v>
      </c>
      <c r="B25" s="22">
        <v>2015</v>
      </c>
      <c r="C25" s="22" t="s">
        <v>170</v>
      </c>
      <c r="D25" s="22" t="s">
        <v>8</v>
      </c>
      <c r="E25" s="22" t="s">
        <v>628</v>
      </c>
      <c r="F25" s="22">
        <v>2</v>
      </c>
      <c r="G25" s="22">
        <v>0</v>
      </c>
      <c r="H25" s="22" t="str">
        <f>INDEX(Bar_data!$A$3:$B$140,MATCH(C25,Bar_data!$A$3:$A$140,FALSE),2)</f>
        <v>Trust007</v>
      </c>
      <c r="I25" s="22" t="str">
        <f>INDEX(TrustCAHUB_map!$A$2:$D$139,MATCH($C25,TrustCAHUB_map!$A$2:$A$139,FALSE),3)</f>
        <v>Somerset, Wiltshire, Avon and Gloucester</v>
      </c>
      <c r="J25" s="22" t="str">
        <f>INDEX(TrustCAHUB_map!$A$2:$D$139,MATCH($C25,TrustCAHUB_map!$A$2:$A$139,FALSE),4)</f>
        <v>South West</v>
      </c>
    </row>
    <row r="26" spans="1:10" x14ac:dyDescent="0.3">
      <c r="A26" s="22" t="str">
        <f t="shared" si="0"/>
        <v>'RA72015Not assigned18-49'</v>
      </c>
      <c r="B26" s="22">
        <v>2015</v>
      </c>
      <c r="C26" s="22" t="s">
        <v>171</v>
      </c>
      <c r="D26" s="22" t="s">
        <v>477</v>
      </c>
      <c r="E26" s="22" t="s">
        <v>153</v>
      </c>
      <c r="F26" s="22">
        <v>2</v>
      </c>
      <c r="G26" s="22">
        <v>0</v>
      </c>
      <c r="H26" s="22" t="str">
        <f>INDEX(Bar_data!$A$3:$B$140,MATCH(C26,Bar_data!$A$3:$A$140,FALSE),2)</f>
        <v>Trust008</v>
      </c>
      <c r="I26" s="22" t="str">
        <f>INDEX(TrustCAHUB_map!$A$2:$D$139,MATCH($C26,TrustCAHUB_map!$A$2:$A$139,FALSE),3)</f>
        <v>Somerset, Wiltshire, Avon and Gloucester</v>
      </c>
      <c r="J26" s="22" t="str">
        <f>INDEX(TrustCAHUB_map!$A$2:$D$139,MATCH($C26,TrustCAHUB_map!$A$2:$A$139,FALSE),4)</f>
        <v>South West</v>
      </c>
    </row>
    <row r="27" spans="1:10" x14ac:dyDescent="0.3">
      <c r="A27" s="22" t="str">
        <f t="shared" si="0"/>
        <v>'RA72015Curative18-49'</v>
      </c>
      <c r="B27" s="22">
        <v>2015</v>
      </c>
      <c r="C27" s="22" t="s">
        <v>171</v>
      </c>
      <c r="D27" s="22" t="s">
        <v>7</v>
      </c>
      <c r="E27" s="22" t="s">
        <v>153</v>
      </c>
      <c r="F27" s="22">
        <v>2</v>
      </c>
      <c r="G27" s="22">
        <v>0</v>
      </c>
      <c r="H27" s="22" t="str">
        <f>INDEX(Bar_data!$A$3:$B$140,MATCH(C27,Bar_data!$A$3:$A$140,FALSE),2)</f>
        <v>Trust008</v>
      </c>
      <c r="I27" s="22" t="str">
        <f>INDEX(TrustCAHUB_map!$A$2:$D$139,MATCH($C27,TrustCAHUB_map!$A$2:$A$139,FALSE),3)</f>
        <v>Somerset, Wiltshire, Avon and Gloucester</v>
      </c>
      <c r="J27" s="22" t="str">
        <f>INDEX(TrustCAHUB_map!$A$2:$D$139,MATCH($C27,TrustCAHUB_map!$A$2:$A$139,FALSE),4)</f>
        <v>South West</v>
      </c>
    </row>
    <row r="28" spans="1:10" x14ac:dyDescent="0.3">
      <c r="A28" s="22" t="str">
        <f t="shared" si="0"/>
        <v>'RA72015Curative50-69'</v>
      </c>
      <c r="B28" s="22">
        <v>2015</v>
      </c>
      <c r="C28" s="22" t="s">
        <v>171</v>
      </c>
      <c r="D28" s="22" t="s">
        <v>7</v>
      </c>
      <c r="E28" s="22" t="s">
        <v>627</v>
      </c>
      <c r="F28" s="22">
        <v>14</v>
      </c>
      <c r="G28" s="22">
        <v>1</v>
      </c>
      <c r="H28" s="22" t="str">
        <f>INDEX(Bar_data!$A$3:$B$140,MATCH(C28,Bar_data!$A$3:$A$140,FALSE),2)</f>
        <v>Trust008</v>
      </c>
      <c r="I28" s="22" t="str">
        <f>INDEX(TrustCAHUB_map!$A$2:$D$139,MATCH($C28,TrustCAHUB_map!$A$2:$A$139,FALSE),3)</f>
        <v>Somerset, Wiltshire, Avon and Gloucester</v>
      </c>
      <c r="J28" s="22" t="str">
        <f>INDEX(TrustCAHUB_map!$A$2:$D$139,MATCH($C28,TrustCAHUB_map!$A$2:$A$139,FALSE),4)</f>
        <v>South West</v>
      </c>
    </row>
    <row r="29" spans="1:10" x14ac:dyDescent="0.3">
      <c r="A29" s="22" t="str">
        <f t="shared" si="0"/>
        <v>'RA72015Palliative50-69'</v>
      </c>
      <c r="B29" s="22">
        <v>2015</v>
      </c>
      <c r="C29" s="22" t="s">
        <v>171</v>
      </c>
      <c r="D29" s="22" t="s">
        <v>8</v>
      </c>
      <c r="E29" s="22" t="s">
        <v>627</v>
      </c>
      <c r="F29" s="22">
        <v>4</v>
      </c>
      <c r="G29" s="22">
        <v>1</v>
      </c>
      <c r="H29" s="22" t="str">
        <f>INDEX(Bar_data!$A$3:$B$140,MATCH(C29,Bar_data!$A$3:$A$140,FALSE),2)</f>
        <v>Trust008</v>
      </c>
      <c r="I29" s="22" t="str">
        <f>INDEX(TrustCAHUB_map!$A$2:$D$139,MATCH($C29,TrustCAHUB_map!$A$2:$A$139,FALSE),3)</f>
        <v>Somerset, Wiltshire, Avon and Gloucester</v>
      </c>
      <c r="J29" s="22" t="str">
        <f>INDEX(TrustCAHUB_map!$A$2:$D$139,MATCH($C29,TrustCAHUB_map!$A$2:$A$139,FALSE),4)</f>
        <v>South West</v>
      </c>
    </row>
    <row r="30" spans="1:10" x14ac:dyDescent="0.3">
      <c r="A30" s="22" t="str">
        <f t="shared" si="0"/>
        <v>'RA72015Not assigned50-69'</v>
      </c>
      <c r="B30" s="22">
        <v>2015</v>
      </c>
      <c r="C30" s="22" t="s">
        <v>171</v>
      </c>
      <c r="D30" s="22" t="s">
        <v>477</v>
      </c>
      <c r="E30" s="22" t="s">
        <v>627</v>
      </c>
      <c r="F30" s="22">
        <v>4</v>
      </c>
      <c r="G30" s="22">
        <v>1</v>
      </c>
      <c r="H30" s="22" t="str">
        <f>INDEX(Bar_data!$A$3:$B$140,MATCH(C30,Bar_data!$A$3:$A$140,FALSE),2)</f>
        <v>Trust008</v>
      </c>
      <c r="I30" s="22" t="str">
        <f>INDEX(TrustCAHUB_map!$A$2:$D$139,MATCH($C30,TrustCAHUB_map!$A$2:$A$139,FALSE),3)</f>
        <v>Somerset, Wiltshire, Avon and Gloucester</v>
      </c>
      <c r="J30" s="22" t="str">
        <f>INDEX(TrustCAHUB_map!$A$2:$D$139,MATCH($C30,TrustCAHUB_map!$A$2:$A$139,FALSE),4)</f>
        <v>South West</v>
      </c>
    </row>
    <row r="31" spans="1:10" x14ac:dyDescent="0.3">
      <c r="A31" s="22" t="str">
        <f t="shared" si="0"/>
        <v>'RA72015Not assigned70+'</v>
      </c>
      <c r="B31" s="22">
        <v>2015</v>
      </c>
      <c r="C31" s="22" t="s">
        <v>171</v>
      </c>
      <c r="D31" s="22" t="s">
        <v>477</v>
      </c>
      <c r="E31" s="22" t="s">
        <v>628</v>
      </c>
      <c r="F31" s="22">
        <v>2</v>
      </c>
      <c r="G31" s="22">
        <v>0</v>
      </c>
      <c r="H31" s="22" t="str">
        <f>INDEX(Bar_data!$A$3:$B$140,MATCH(C31,Bar_data!$A$3:$A$140,FALSE),2)</f>
        <v>Trust008</v>
      </c>
      <c r="I31" s="22" t="str">
        <f>INDEX(TrustCAHUB_map!$A$2:$D$139,MATCH($C31,TrustCAHUB_map!$A$2:$A$139,FALSE),3)</f>
        <v>Somerset, Wiltshire, Avon and Gloucester</v>
      </c>
      <c r="J31" s="22" t="str">
        <f>INDEX(TrustCAHUB_map!$A$2:$D$139,MATCH($C31,TrustCAHUB_map!$A$2:$A$139,FALSE),4)</f>
        <v>South West</v>
      </c>
    </row>
    <row r="32" spans="1:10" x14ac:dyDescent="0.3">
      <c r="A32" s="22" t="str">
        <f t="shared" si="0"/>
        <v>'RA72015Curative70+'</v>
      </c>
      <c r="B32" s="22">
        <v>2015</v>
      </c>
      <c r="C32" s="22" t="s">
        <v>171</v>
      </c>
      <c r="D32" s="22" t="s">
        <v>7</v>
      </c>
      <c r="E32" s="22" t="s">
        <v>628</v>
      </c>
      <c r="F32" s="22">
        <v>5</v>
      </c>
      <c r="G32" s="22">
        <v>1</v>
      </c>
      <c r="H32" s="22" t="str">
        <f>INDEX(Bar_data!$A$3:$B$140,MATCH(C32,Bar_data!$A$3:$A$140,FALSE),2)</f>
        <v>Trust008</v>
      </c>
      <c r="I32" s="22" t="str">
        <f>INDEX(TrustCAHUB_map!$A$2:$D$139,MATCH($C32,TrustCAHUB_map!$A$2:$A$139,FALSE),3)</f>
        <v>Somerset, Wiltshire, Avon and Gloucester</v>
      </c>
      <c r="J32" s="22" t="str">
        <f>INDEX(TrustCAHUB_map!$A$2:$D$139,MATCH($C32,TrustCAHUB_map!$A$2:$A$139,FALSE),4)</f>
        <v>South West</v>
      </c>
    </row>
    <row r="33" spans="1:10" x14ac:dyDescent="0.3">
      <c r="A33" s="22" t="str">
        <f t="shared" si="0"/>
        <v>'RA72015Palliative70+'</v>
      </c>
      <c r="B33" s="22">
        <v>2015</v>
      </c>
      <c r="C33" s="22" t="s">
        <v>171</v>
      </c>
      <c r="D33" s="22" t="s">
        <v>8</v>
      </c>
      <c r="E33" s="22" t="s">
        <v>628</v>
      </c>
      <c r="F33" s="22">
        <v>2</v>
      </c>
      <c r="G33" s="22">
        <v>1</v>
      </c>
      <c r="H33" s="22" t="str">
        <f>INDEX(Bar_data!$A$3:$B$140,MATCH(C33,Bar_data!$A$3:$A$140,FALSE),2)</f>
        <v>Trust008</v>
      </c>
      <c r="I33" s="22" t="str">
        <f>INDEX(TrustCAHUB_map!$A$2:$D$139,MATCH($C33,TrustCAHUB_map!$A$2:$A$139,FALSE),3)</f>
        <v>Somerset, Wiltshire, Avon and Gloucester</v>
      </c>
      <c r="J33" s="22" t="str">
        <f>INDEX(TrustCAHUB_map!$A$2:$D$139,MATCH($C33,TrustCAHUB_map!$A$2:$A$139,FALSE),4)</f>
        <v>South West</v>
      </c>
    </row>
    <row r="34" spans="1:10" x14ac:dyDescent="0.3">
      <c r="A34" s="22" t="str">
        <f t="shared" si="0"/>
        <v>'RA92015Curative18-49'</v>
      </c>
      <c r="B34" s="22">
        <v>2015</v>
      </c>
      <c r="C34" s="22" t="s">
        <v>172</v>
      </c>
      <c r="D34" s="22" t="s">
        <v>7</v>
      </c>
      <c r="E34" s="22" t="s">
        <v>153</v>
      </c>
      <c r="F34" s="22">
        <v>3</v>
      </c>
      <c r="G34" s="22">
        <v>0</v>
      </c>
      <c r="H34" s="22" t="str">
        <f>INDEX(Bar_data!$A$3:$B$140,MATCH(C34,Bar_data!$A$3:$A$140,FALSE),2)</f>
        <v>Trust009</v>
      </c>
      <c r="I34" s="22" t="str">
        <f>INDEX(TrustCAHUB_map!$A$2:$D$139,MATCH($C34,TrustCAHUB_map!$A$2:$A$139,FALSE),3)</f>
        <v>Peninsula</v>
      </c>
      <c r="J34" s="22" t="str">
        <f>INDEX(TrustCAHUB_map!$A$2:$D$139,MATCH($C34,TrustCAHUB_map!$A$2:$A$139,FALSE),4)</f>
        <v>South West</v>
      </c>
    </row>
    <row r="35" spans="1:10" x14ac:dyDescent="0.3">
      <c r="A35" s="22" t="str">
        <f t="shared" si="0"/>
        <v>'RA92015Palliative50-69'</v>
      </c>
      <c r="B35" s="22">
        <v>2015</v>
      </c>
      <c r="C35" s="22" t="s">
        <v>172</v>
      </c>
      <c r="D35" s="22" t="s">
        <v>8</v>
      </c>
      <c r="E35" s="22" t="s">
        <v>627</v>
      </c>
      <c r="F35" s="22">
        <v>1</v>
      </c>
      <c r="G35" s="22">
        <v>0</v>
      </c>
      <c r="H35" s="22" t="str">
        <f>INDEX(Bar_data!$A$3:$B$140,MATCH(C35,Bar_data!$A$3:$A$140,FALSE),2)</f>
        <v>Trust009</v>
      </c>
      <c r="I35" s="22" t="str">
        <f>INDEX(TrustCAHUB_map!$A$2:$D$139,MATCH($C35,TrustCAHUB_map!$A$2:$A$139,FALSE),3)</f>
        <v>Peninsula</v>
      </c>
      <c r="J35" s="22" t="str">
        <f>INDEX(TrustCAHUB_map!$A$2:$D$139,MATCH($C35,TrustCAHUB_map!$A$2:$A$139,FALSE),4)</f>
        <v>South West</v>
      </c>
    </row>
    <row r="36" spans="1:10" x14ac:dyDescent="0.3">
      <c r="A36" s="22" t="str">
        <f t="shared" si="0"/>
        <v>'RA92015Curative50-69'</v>
      </c>
      <c r="B36" s="22">
        <v>2015</v>
      </c>
      <c r="C36" s="22" t="s">
        <v>172</v>
      </c>
      <c r="D36" s="22" t="s">
        <v>7</v>
      </c>
      <c r="E36" s="22" t="s">
        <v>627</v>
      </c>
      <c r="F36" s="22">
        <v>4</v>
      </c>
      <c r="G36" s="22">
        <v>1</v>
      </c>
      <c r="H36" s="22" t="str">
        <f>INDEX(Bar_data!$A$3:$B$140,MATCH(C36,Bar_data!$A$3:$A$140,FALSE),2)</f>
        <v>Trust009</v>
      </c>
      <c r="I36" s="22" t="str">
        <f>INDEX(TrustCAHUB_map!$A$2:$D$139,MATCH($C36,TrustCAHUB_map!$A$2:$A$139,FALSE),3)</f>
        <v>Peninsula</v>
      </c>
      <c r="J36" s="22" t="str">
        <f>INDEX(TrustCAHUB_map!$A$2:$D$139,MATCH($C36,TrustCAHUB_map!$A$2:$A$139,FALSE),4)</f>
        <v>South West</v>
      </c>
    </row>
    <row r="37" spans="1:10" x14ac:dyDescent="0.3">
      <c r="A37" s="22" t="str">
        <f t="shared" si="0"/>
        <v>'RA92015Palliative70+'</v>
      </c>
      <c r="B37" s="22">
        <v>2015</v>
      </c>
      <c r="C37" s="22" t="s">
        <v>172</v>
      </c>
      <c r="D37" s="22" t="s">
        <v>8</v>
      </c>
      <c r="E37" s="22" t="s">
        <v>628</v>
      </c>
      <c r="F37" s="22">
        <v>1</v>
      </c>
      <c r="G37" s="22">
        <v>0</v>
      </c>
      <c r="H37" s="22" t="str">
        <f>INDEX(Bar_data!$A$3:$B$140,MATCH(C37,Bar_data!$A$3:$A$140,FALSE),2)</f>
        <v>Trust009</v>
      </c>
      <c r="I37" s="22" t="str">
        <f>INDEX(TrustCAHUB_map!$A$2:$D$139,MATCH($C37,TrustCAHUB_map!$A$2:$A$139,FALSE),3)</f>
        <v>Peninsula</v>
      </c>
      <c r="J37" s="22" t="str">
        <f>INDEX(TrustCAHUB_map!$A$2:$D$139,MATCH($C37,TrustCAHUB_map!$A$2:$A$139,FALSE),4)</f>
        <v>South West</v>
      </c>
    </row>
    <row r="38" spans="1:10" x14ac:dyDescent="0.3">
      <c r="A38" s="22" t="str">
        <f t="shared" si="0"/>
        <v>'RA92015Curative70+'</v>
      </c>
      <c r="B38" s="22">
        <v>2015</v>
      </c>
      <c r="C38" s="22" t="s">
        <v>172</v>
      </c>
      <c r="D38" s="22" t="s">
        <v>7</v>
      </c>
      <c r="E38" s="22" t="s">
        <v>628</v>
      </c>
      <c r="F38" s="22">
        <v>3</v>
      </c>
      <c r="G38" s="22">
        <v>0</v>
      </c>
      <c r="H38" s="22" t="str">
        <f>INDEX(Bar_data!$A$3:$B$140,MATCH(C38,Bar_data!$A$3:$A$140,FALSE),2)</f>
        <v>Trust009</v>
      </c>
      <c r="I38" s="22" t="str">
        <f>INDEX(TrustCAHUB_map!$A$2:$D$139,MATCH($C38,TrustCAHUB_map!$A$2:$A$139,FALSE),3)</f>
        <v>Peninsula</v>
      </c>
      <c r="J38" s="22" t="str">
        <f>INDEX(TrustCAHUB_map!$A$2:$D$139,MATCH($C38,TrustCAHUB_map!$A$2:$A$139,FALSE),4)</f>
        <v>South West</v>
      </c>
    </row>
    <row r="39" spans="1:10" x14ac:dyDescent="0.3">
      <c r="A39" s="22" t="str">
        <f t="shared" si="0"/>
        <v>'RAE2015Not assigned18-49'</v>
      </c>
      <c r="B39" s="22">
        <v>2015</v>
      </c>
      <c r="C39" s="22" t="s">
        <v>173</v>
      </c>
      <c r="D39" s="22" t="s">
        <v>477</v>
      </c>
      <c r="E39" s="22" t="s">
        <v>153</v>
      </c>
      <c r="F39" s="22">
        <v>2</v>
      </c>
      <c r="G39" s="22">
        <v>0</v>
      </c>
      <c r="H39" s="22" t="str">
        <f>INDEX(Bar_data!$A$3:$B$140,MATCH(C39,Bar_data!$A$3:$A$140,FALSE),2)</f>
        <v>Trust010</v>
      </c>
      <c r="I39" s="22" t="str">
        <f>INDEX(TrustCAHUB_map!$A$2:$D$139,MATCH($C39,TrustCAHUB_map!$A$2:$A$139,FALSE),3)</f>
        <v>West Yorkshire</v>
      </c>
      <c r="J39" s="22" t="str">
        <f>INDEX(TrustCAHUB_map!$A$2:$D$139,MATCH($C39,TrustCAHUB_map!$A$2:$A$139,FALSE),4)</f>
        <v>Yorkshire and Humber</v>
      </c>
    </row>
    <row r="40" spans="1:10" x14ac:dyDescent="0.3">
      <c r="A40" s="22" t="str">
        <f t="shared" si="0"/>
        <v>'RAE2015Not assigned50-69'</v>
      </c>
      <c r="B40" s="22">
        <v>2015</v>
      </c>
      <c r="C40" s="22" t="s">
        <v>173</v>
      </c>
      <c r="D40" s="22" t="s">
        <v>477</v>
      </c>
      <c r="E40" s="22" t="s">
        <v>627</v>
      </c>
      <c r="F40" s="22">
        <v>2</v>
      </c>
      <c r="G40" s="22">
        <v>0</v>
      </c>
      <c r="H40" s="22" t="str">
        <f>INDEX(Bar_data!$A$3:$B$140,MATCH(C40,Bar_data!$A$3:$A$140,FALSE),2)</f>
        <v>Trust010</v>
      </c>
      <c r="I40" s="22" t="str">
        <f>INDEX(TrustCAHUB_map!$A$2:$D$139,MATCH($C40,TrustCAHUB_map!$A$2:$A$139,FALSE),3)</f>
        <v>West Yorkshire</v>
      </c>
      <c r="J40" s="22" t="str">
        <f>INDEX(TrustCAHUB_map!$A$2:$D$139,MATCH($C40,TrustCAHUB_map!$A$2:$A$139,FALSE),4)</f>
        <v>Yorkshire and Humber</v>
      </c>
    </row>
    <row r="41" spans="1:10" x14ac:dyDescent="0.3">
      <c r="A41" s="22" t="str">
        <f t="shared" si="0"/>
        <v>'RAE2015Not assigned70+'</v>
      </c>
      <c r="B41" s="22">
        <v>2015</v>
      </c>
      <c r="C41" s="22" t="s">
        <v>173</v>
      </c>
      <c r="D41" s="22" t="s">
        <v>477</v>
      </c>
      <c r="E41" s="22" t="s">
        <v>628</v>
      </c>
      <c r="F41" s="22">
        <v>1</v>
      </c>
      <c r="G41" s="22">
        <v>0</v>
      </c>
      <c r="H41" s="22" t="str">
        <f>INDEX(Bar_data!$A$3:$B$140,MATCH(C41,Bar_data!$A$3:$A$140,FALSE),2)</f>
        <v>Trust010</v>
      </c>
      <c r="I41" s="22" t="str">
        <f>INDEX(TrustCAHUB_map!$A$2:$D$139,MATCH($C41,TrustCAHUB_map!$A$2:$A$139,FALSE),3)</f>
        <v>West Yorkshire</v>
      </c>
      <c r="J41" s="22" t="str">
        <f>INDEX(TrustCAHUB_map!$A$2:$D$139,MATCH($C41,TrustCAHUB_map!$A$2:$A$139,FALSE),4)</f>
        <v>Yorkshire and Humber</v>
      </c>
    </row>
    <row r="42" spans="1:10" x14ac:dyDescent="0.3">
      <c r="A42" s="22" t="str">
        <f t="shared" si="0"/>
        <v>'RAE2015Palliative70+'</v>
      </c>
      <c r="B42" s="22">
        <v>2015</v>
      </c>
      <c r="C42" s="22" t="s">
        <v>173</v>
      </c>
      <c r="D42" s="22" t="s">
        <v>8</v>
      </c>
      <c r="E42" s="22" t="s">
        <v>628</v>
      </c>
      <c r="F42" s="22">
        <v>1</v>
      </c>
      <c r="G42" s="22">
        <v>0</v>
      </c>
      <c r="H42" s="22" t="str">
        <f>INDEX(Bar_data!$A$3:$B$140,MATCH(C42,Bar_data!$A$3:$A$140,FALSE),2)</f>
        <v>Trust010</v>
      </c>
      <c r="I42" s="22" t="str">
        <f>INDEX(TrustCAHUB_map!$A$2:$D$139,MATCH($C42,TrustCAHUB_map!$A$2:$A$139,FALSE),3)</f>
        <v>West Yorkshire</v>
      </c>
      <c r="J42" s="22" t="str">
        <f>INDEX(TrustCAHUB_map!$A$2:$D$139,MATCH($C42,TrustCAHUB_map!$A$2:$A$139,FALSE),4)</f>
        <v>Yorkshire and Humber</v>
      </c>
    </row>
    <row r="43" spans="1:10" x14ac:dyDescent="0.3">
      <c r="A43" s="22" t="str">
        <f t="shared" si="0"/>
        <v>'RAE2015Curative70+'</v>
      </c>
      <c r="B43" s="22">
        <v>2015</v>
      </c>
      <c r="C43" s="22" t="s">
        <v>173</v>
      </c>
      <c r="D43" s="22" t="s">
        <v>7</v>
      </c>
      <c r="E43" s="22" t="s">
        <v>628</v>
      </c>
      <c r="F43" s="22">
        <v>1</v>
      </c>
      <c r="G43" s="22">
        <v>0</v>
      </c>
      <c r="H43" s="22" t="str">
        <f>INDEX(Bar_data!$A$3:$B$140,MATCH(C43,Bar_data!$A$3:$A$140,FALSE),2)</f>
        <v>Trust010</v>
      </c>
      <c r="I43" s="22" t="str">
        <f>INDEX(TrustCAHUB_map!$A$2:$D$139,MATCH($C43,TrustCAHUB_map!$A$2:$A$139,FALSE),3)</f>
        <v>West Yorkshire</v>
      </c>
      <c r="J43" s="22" t="str">
        <f>INDEX(TrustCAHUB_map!$A$2:$D$139,MATCH($C43,TrustCAHUB_map!$A$2:$A$139,FALSE),4)</f>
        <v>Yorkshire and Humber</v>
      </c>
    </row>
    <row r="44" spans="1:10" x14ac:dyDescent="0.3">
      <c r="A44" s="22" t="str">
        <f t="shared" si="0"/>
        <v>'RAJ2015Palliative50-69'</v>
      </c>
      <c r="B44" s="22">
        <v>2015</v>
      </c>
      <c r="C44" s="22" t="s">
        <v>174</v>
      </c>
      <c r="D44" s="22" t="s">
        <v>8</v>
      </c>
      <c r="E44" s="22" t="s">
        <v>627</v>
      </c>
      <c r="F44" s="22">
        <v>2</v>
      </c>
      <c r="G44" s="22">
        <v>1</v>
      </c>
      <c r="H44" s="22" t="str">
        <f>INDEX(Bar_data!$A$3:$B$140,MATCH(C44,Bar_data!$A$3:$A$140,FALSE),2)</f>
        <v>Trust011</v>
      </c>
      <c r="I44" s="22" t="str">
        <f>INDEX(TrustCAHUB_map!$A$2:$D$139,MATCH($C44,TrustCAHUB_map!$A$2:$A$139,FALSE),3)</f>
        <v>East of England</v>
      </c>
      <c r="J44" s="22" t="str">
        <f>INDEX(TrustCAHUB_map!$A$2:$D$139,MATCH($C44,TrustCAHUB_map!$A$2:$A$139,FALSE),4)</f>
        <v>East of England</v>
      </c>
    </row>
    <row r="45" spans="1:10" x14ac:dyDescent="0.3">
      <c r="A45" s="22" t="str">
        <f t="shared" si="0"/>
        <v>'RAJ2015Palliative70+'</v>
      </c>
      <c r="B45" s="22">
        <v>2015</v>
      </c>
      <c r="C45" s="22" t="s">
        <v>174</v>
      </c>
      <c r="D45" s="22" t="s">
        <v>8</v>
      </c>
      <c r="E45" s="22" t="s">
        <v>628</v>
      </c>
      <c r="F45" s="22">
        <v>3</v>
      </c>
      <c r="G45" s="22">
        <v>1</v>
      </c>
      <c r="H45" s="22" t="str">
        <f>INDEX(Bar_data!$A$3:$B$140,MATCH(C45,Bar_data!$A$3:$A$140,FALSE),2)</f>
        <v>Trust011</v>
      </c>
      <c r="I45" s="22" t="str">
        <f>INDEX(TrustCAHUB_map!$A$2:$D$139,MATCH($C45,TrustCAHUB_map!$A$2:$A$139,FALSE),3)</f>
        <v>East of England</v>
      </c>
      <c r="J45" s="22" t="str">
        <f>INDEX(TrustCAHUB_map!$A$2:$D$139,MATCH($C45,TrustCAHUB_map!$A$2:$A$139,FALSE),4)</f>
        <v>East of England</v>
      </c>
    </row>
    <row r="46" spans="1:10" x14ac:dyDescent="0.3">
      <c r="A46" s="22" t="str">
        <f t="shared" si="0"/>
        <v>'RAL2015Curative18-49'</v>
      </c>
      <c r="B46" s="22">
        <v>2015</v>
      </c>
      <c r="C46" s="22" t="s">
        <v>175</v>
      </c>
      <c r="D46" s="22" t="s">
        <v>7</v>
      </c>
      <c r="E46" s="22" t="s">
        <v>153</v>
      </c>
      <c r="F46" s="22">
        <v>1</v>
      </c>
      <c r="G46" s="22">
        <v>0</v>
      </c>
      <c r="H46" s="22" t="str">
        <f>INDEX(Bar_data!$A$3:$B$140,MATCH(C46,Bar_data!$A$3:$A$140,FALSE),2)</f>
        <v>Trust012</v>
      </c>
      <c r="I46" s="22" t="str">
        <f>INDEX(TrustCAHUB_map!$A$2:$D$139,MATCH($C46,TrustCAHUB_map!$A$2:$A$139,FALSE),3)</f>
        <v>North Central and North East London</v>
      </c>
      <c r="J46" s="22" t="str">
        <f>INDEX(TrustCAHUB_map!$A$2:$D$139,MATCH($C46,TrustCAHUB_map!$A$2:$A$139,FALSE),4)</f>
        <v>London</v>
      </c>
    </row>
    <row r="47" spans="1:10" x14ac:dyDescent="0.3">
      <c r="A47" s="22" t="str">
        <f t="shared" si="0"/>
        <v>'RAL2015Curative50-69'</v>
      </c>
      <c r="B47" s="22">
        <v>2015</v>
      </c>
      <c r="C47" s="22" t="s">
        <v>175</v>
      </c>
      <c r="D47" s="22" t="s">
        <v>7</v>
      </c>
      <c r="E47" s="22" t="s">
        <v>627</v>
      </c>
      <c r="F47" s="22">
        <v>14</v>
      </c>
      <c r="G47" s="22">
        <v>3</v>
      </c>
      <c r="H47" s="22" t="str">
        <f>INDEX(Bar_data!$A$3:$B$140,MATCH(C47,Bar_data!$A$3:$A$140,FALSE),2)</f>
        <v>Trust012</v>
      </c>
      <c r="I47" s="22" t="str">
        <f>INDEX(TrustCAHUB_map!$A$2:$D$139,MATCH($C47,TrustCAHUB_map!$A$2:$A$139,FALSE),3)</f>
        <v>North Central and North East London</v>
      </c>
      <c r="J47" s="22" t="str">
        <f>INDEX(TrustCAHUB_map!$A$2:$D$139,MATCH($C47,TrustCAHUB_map!$A$2:$A$139,FALSE),4)</f>
        <v>London</v>
      </c>
    </row>
    <row r="48" spans="1:10" x14ac:dyDescent="0.3">
      <c r="A48" s="22" t="str">
        <f t="shared" si="0"/>
        <v>'RAL2015Curative70+'</v>
      </c>
      <c r="B48" s="22">
        <v>2015</v>
      </c>
      <c r="C48" s="22" t="s">
        <v>175</v>
      </c>
      <c r="D48" s="22" t="s">
        <v>7</v>
      </c>
      <c r="E48" s="22" t="s">
        <v>628</v>
      </c>
      <c r="F48" s="22">
        <v>2</v>
      </c>
      <c r="G48" s="22">
        <v>0</v>
      </c>
      <c r="H48" s="22" t="str">
        <f>INDEX(Bar_data!$A$3:$B$140,MATCH(C48,Bar_data!$A$3:$A$140,FALSE),2)</f>
        <v>Trust012</v>
      </c>
      <c r="I48" s="22" t="str">
        <f>INDEX(TrustCAHUB_map!$A$2:$D$139,MATCH($C48,TrustCAHUB_map!$A$2:$A$139,FALSE),3)</f>
        <v>North Central and North East London</v>
      </c>
      <c r="J48" s="22" t="str">
        <f>INDEX(TrustCAHUB_map!$A$2:$D$139,MATCH($C48,TrustCAHUB_map!$A$2:$A$139,FALSE),4)</f>
        <v>London</v>
      </c>
    </row>
    <row r="49" spans="1:10" x14ac:dyDescent="0.3">
      <c r="A49" s="22" t="str">
        <f t="shared" si="0"/>
        <v>'RAL2015Palliative70+'</v>
      </c>
      <c r="B49" s="22">
        <v>2015</v>
      </c>
      <c r="C49" s="22" t="s">
        <v>175</v>
      </c>
      <c r="D49" s="22" t="s">
        <v>8</v>
      </c>
      <c r="E49" s="22" t="s">
        <v>628</v>
      </c>
      <c r="F49" s="22">
        <v>2</v>
      </c>
      <c r="G49" s="22">
        <v>0</v>
      </c>
      <c r="H49" s="22" t="str">
        <f>INDEX(Bar_data!$A$3:$B$140,MATCH(C49,Bar_data!$A$3:$A$140,FALSE),2)</f>
        <v>Trust012</v>
      </c>
      <c r="I49" s="22" t="str">
        <f>INDEX(TrustCAHUB_map!$A$2:$D$139,MATCH($C49,TrustCAHUB_map!$A$2:$A$139,FALSE),3)</f>
        <v>North Central and North East London</v>
      </c>
      <c r="J49" s="22" t="str">
        <f>INDEX(TrustCAHUB_map!$A$2:$D$139,MATCH($C49,TrustCAHUB_map!$A$2:$A$139,FALSE),4)</f>
        <v>London</v>
      </c>
    </row>
    <row r="50" spans="1:10" x14ac:dyDescent="0.3">
      <c r="A50" s="22" t="str">
        <f t="shared" si="0"/>
        <v>'RAP2015Palliative70+'</v>
      </c>
      <c r="B50" s="22">
        <v>2015</v>
      </c>
      <c r="C50" s="22" t="s">
        <v>176</v>
      </c>
      <c r="D50" s="22" t="s">
        <v>8</v>
      </c>
      <c r="E50" s="22" t="s">
        <v>628</v>
      </c>
      <c r="F50" s="22">
        <v>1</v>
      </c>
      <c r="G50" s="22">
        <v>0</v>
      </c>
      <c r="H50" s="22" t="str">
        <f>INDEX(Bar_data!$A$3:$B$140,MATCH(C50,Bar_data!$A$3:$A$140,FALSE),2)</f>
        <v>Trust013</v>
      </c>
      <c r="I50" s="22" t="str">
        <f>INDEX(TrustCAHUB_map!$A$2:$D$139,MATCH($C50,TrustCAHUB_map!$A$2:$A$139,FALSE),3)</f>
        <v>North Central and North East London</v>
      </c>
      <c r="J50" s="22" t="str">
        <f>INDEX(TrustCAHUB_map!$A$2:$D$139,MATCH($C50,TrustCAHUB_map!$A$2:$A$139,FALSE),4)</f>
        <v>London</v>
      </c>
    </row>
    <row r="51" spans="1:10" x14ac:dyDescent="0.3">
      <c r="A51" s="22" t="str">
        <f t="shared" si="0"/>
        <v>'RAS2015Curative18-49'</v>
      </c>
      <c r="B51" s="22">
        <v>2015</v>
      </c>
      <c r="C51" s="22" t="s">
        <v>177</v>
      </c>
      <c r="D51" s="22" t="s">
        <v>7</v>
      </c>
      <c r="E51" s="22" t="s">
        <v>153</v>
      </c>
      <c r="F51" s="22">
        <v>5</v>
      </c>
      <c r="G51" s="22">
        <v>0</v>
      </c>
      <c r="H51" s="22" t="str">
        <f>INDEX(Bar_data!$A$3:$B$140,MATCH(C51,Bar_data!$A$3:$A$140,FALSE),2)</f>
        <v>Trust014</v>
      </c>
      <c r="I51" s="22" t="str">
        <f>INDEX(TrustCAHUB_map!$A$2:$D$139,MATCH($C51,TrustCAHUB_map!$A$2:$A$139,FALSE),3)</f>
        <v>North West and South West London</v>
      </c>
      <c r="J51" s="22" t="str">
        <f>INDEX(TrustCAHUB_map!$A$2:$D$139,MATCH($C51,TrustCAHUB_map!$A$2:$A$139,FALSE),4)</f>
        <v>London</v>
      </c>
    </row>
    <row r="52" spans="1:10" x14ac:dyDescent="0.3">
      <c r="A52" s="22" t="str">
        <f t="shared" si="0"/>
        <v>'RAS2015Curative50-69'</v>
      </c>
      <c r="B52" s="22">
        <v>2015</v>
      </c>
      <c r="C52" s="22" t="s">
        <v>177</v>
      </c>
      <c r="D52" s="22" t="s">
        <v>7</v>
      </c>
      <c r="E52" s="22" t="s">
        <v>627</v>
      </c>
      <c r="F52" s="22">
        <v>4</v>
      </c>
      <c r="G52" s="22">
        <v>0</v>
      </c>
      <c r="H52" s="22" t="str">
        <f>INDEX(Bar_data!$A$3:$B$140,MATCH(C52,Bar_data!$A$3:$A$140,FALSE),2)</f>
        <v>Trust014</v>
      </c>
      <c r="I52" s="22" t="str">
        <f>INDEX(TrustCAHUB_map!$A$2:$D$139,MATCH($C52,TrustCAHUB_map!$A$2:$A$139,FALSE),3)</f>
        <v>North West and South West London</v>
      </c>
      <c r="J52" s="22" t="str">
        <f>INDEX(TrustCAHUB_map!$A$2:$D$139,MATCH($C52,TrustCAHUB_map!$A$2:$A$139,FALSE),4)</f>
        <v>London</v>
      </c>
    </row>
    <row r="53" spans="1:10" x14ac:dyDescent="0.3">
      <c r="A53" s="22" t="str">
        <f t="shared" si="0"/>
        <v>'RAS2015Palliative70+'</v>
      </c>
      <c r="B53" s="22">
        <v>2015</v>
      </c>
      <c r="C53" s="22" t="s">
        <v>177</v>
      </c>
      <c r="D53" s="22" t="s">
        <v>8</v>
      </c>
      <c r="E53" s="22" t="s">
        <v>628</v>
      </c>
      <c r="F53" s="22">
        <v>1</v>
      </c>
      <c r="G53" s="22">
        <v>0</v>
      </c>
      <c r="H53" s="22" t="str">
        <f>INDEX(Bar_data!$A$3:$B$140,MATCH(C53,Bar_data!$A$3:$A$140,FALSE),2)</f>
        <v>Trust014</v>
      </c>
      <c r="I53" s="22" t="str">
        <f>INDEX(TrustCAHUB_map!$A$2:$D$139,MATCH($C53,TrustCAHUB_map!$A$2:$A$139,FALSE),3)</f>
        <v>North West and South West London</v>
      </c>
      <c r="J53" s="22" t="str">
        <f>INDEX(TrustCAHUB_map!$A$2:$D$139,MATCH($C53,TrustCAHUB_map!$A$2:$A$139,FALSE),4)</f>
        <v>London</v>
      </c>
    </row>
    <row r="54" spans="1:10" x14ac:dyDescent="0.3">
      <c r="A54" s="22" t="str">
        <f t="shared" si="0"/>
        <v>'RAS2015Curative70+'</v>
      </c>
      <c r="B54" s="22">
        <v>2015</v>
      </c>
      <c r="C54" s="22" t="s">
        <v>177</v>
      </c>
      <c r="D54" s="22" t="s">
        <v>7</v>
      </c>
      <c r="E54" s="22" t="s">
        <v>628</v>
      </c>
      <c r="F54" s="22">
        <v>1</v>
      </c>
      <c r="G54" s="22">
        <v>0</v>
      </c>
      <c r="H54" s="22" t="str">
        <f>INDEX(Bar_data!$A$3:$B$140,MATCH(C54,Bar_data!$A$3:$A$140,FALSE),2)</f>
        <v>Trust014</v>
      </c>
      <c r="I54" s="22" t="str">
        <f>INDEX(TrustCAHUB_map!$A$2:$D$139,MATCH($C54,TrustCAHUB_map!$A$2:$A$139,FALSE),3)</f>
        <v>North West and South West London</v>
      </c>
      <c r="J54" s="22" t="str">
        <f>INDEX(TrustCAHUB_map!$A$2:$D$139,MATCH($C54,TrustCAHUB_map!$A$2:$A$139,FALSE),4)</f>
        <v>London</v>
      </c>
    </row>
    <row r="55" spans="1:10" x14ac:dyDescent="0.3">
      <c r="A55" s="22" t="str">
        <f t="shared" si="0"/>
        <v>'RAX2015Curative50-69'</v>
      </c>
      <c r="B55" s="22">
        <v>2015</v>
      </c>
      <c r="C55" s="22" t="s">
        <v>178</v>
      </c>
      <c r="D55" s="22" t="s">
        <v>7</v>
      </c>
      <c r="E55" s="22" t="s">
        <v>627</v>
      </c>
      <c r="F55" s="22">
        <v>3</v>
      </c>
      <c r="G55" s="22">
        <v>0</v>
      </c>
      <c r="H55" s="22" t="str">
        <f>INDEX(Bar_data!$A$3:$B$140,MATCH(C55,Bar_data!$A$3:$A$140,FALSE),2)</f>
        <v>Trust015</v>
      </c>
      <c r="I55" s="22" t="str">
        <f>INDEX(TrustCAHUB_map!$A$2:$D$139,MATCH($C55,TrustCAHUB_map!$A$2:$A$139,FALSE),3)</f>
        <v>North West and South West London</v>
      </c>
      <c r="J55" s="22" t="str">
        <f>INDEX(TrustCAHUB_map!$A$2:$D$139,MATCH($C55,TrustCAHUB_map!$A$2:$A$139,FALSE),4)</f>
        <v>London</v>
      </c>
    </row>
    <row r="56" spans="1:10" x14ac:dyDescent="0.3">
      <c r="A56" s="22" t="str">
        <f t="shared" si="0"/>
        <v>'RAX2015Palliative50-69'</v>
      </c>
      <c r="B56" s="22">
        <v>2015</v>
      </c>
      <c r="C56" s="22" t="s">
        <v>178</v>
      </c>
      <c r="D56" s="22" t="s">
        <v>8</v>
      </c>
      <c r="E56" s="22" t="s">
        <v>627</v>
      </c>
      <c r="F56" s="22">
        <v>1</v>
      </c>
      <c r="G56" s="22">
        <v>0</v>
      </c>
      <c r="H56" s="22" t="str">
        <f>INDEX(Bar_data!$A$3:$B$140,MATCH(C56,Bar_data!$A$3:$A$140,FALSE),2)</f>
        <v>Trust015</v>
      </c>
      <c r="I56" s="22" t="str">
        <f>INDEX(TrustCAHUB_map!$A$2:$D$139,MATCH($C56,TrustCAHUB_map!$A$2:$A$139,FALSE),3)</f>
        <v>North West and South West London</v>
      </c>
      <c r="J56" s="22" t="str">
        <f>INDEX(TrustCAHUB_map!$A$2:$D$139,MATCH($C56,TrustCAHUB_map!$A$2:$A$139,FALSE),4)</f>
        <v>London</v>
      </c>
    </row>
    <row r="57" spans="1:10" x14ac:dyDescent="0.3">
      <c r="A57" s="22" t="str">
        <f t="shared" si="0"/>
        <v>'RAX2015Curative70+'</v>
      </c>
      <c r="B57" s="22">
        <v>2015</v>
      </c>
      <c r="C57" s="22" t="s">
        <v>178</v>
      </c>
      <c r="D57" s="22" t="s">
        <v>7</v>
      </c>
      <c r="E57" s="22" t="s">
        <v>628</v>
      </c>
      <c r="F57" s="22">
        <v>1</v>
      </c>
      <c r="G57" s="22">
        <v>0</v>
      </c>
      <c r="H57" s="22" t="str">
        <f>INDEX(Bar_data!$A$3:$B$140,MATCH(C57,Bar_data!$A$3:$A$140,FALSE),2)</f>
        <v>Trust015</v>
      </c>
      <c r="I57" s="22" t="str">
        <f>INDEX(TrustCAHUB_map!$A$2:$D$139,MATCH($C57,TrustCAHUB_map!$A$2:$A$139,FALSE),3)</f>
        <v>North West and South West London</v>
      </c>
      <c r="J57" s="22" t="str">
        <f>INDEX(TrustCAHUB_map!$A$2:$D$139,MATCH($C57,TrustCAHUB_map!$A$2:$A$139,FALSE),4)</f>
        <v>London</v>
      </c>
    </row>
    <row r="58" spans="1:10" x14ac:dyDescent="0.3">
      <c r="A58" s="22" t="str">
        <f t="shared" si="0"/>
        <v>'RAX2015Palliative70+'</v>
      </c>
      <c r="B58" s="22">
        <v>2015</v>
      </c>
      <c r="C58" s="22" t="s">
        <v>178</v>
      </c>
      <c r="D58" s="22" t="s">
        <v>8</v>
      </c>
      <c r="E58" s="22" t="s">
        <v>628</v>
      </c>
      <c r="F58" s="22">
        <v>6</v>
      </c>
      <c r="G58" s="22">
        <v>0</v>
      </c>
      <c r="H58" s="22" t="str">
        <f>INDEX(Bar_data!$A$3:$B$140,MATCH(C58,Bar_data!$A$3:$A$140,FALSE),2)</f>
        <v>Trust015</v>
      </c>
      <c r="I58" s="22" t="str">
        <f>INDEX(TrustCAHUB_map!$A$2:$D$139,MATCH($C58,TrustCAHUB_map!$A$2:$A$139,FALSE),3)</f>
        <v>North West and South West London</v>
      </c>
      <c r="J58" s="22" t="str">
        <f>INDEX(TrustCAHUB_map!$A$2:$D$139,MATCH($C58,TrustCAHUB_map!$A$2:$A$139,FALSE),4)</f>
        <v>London</v>
      </c>
    </row>
    <row r="59" spans="1:10" x14ac:dyDescent="0.3">
      <c r="A59" s="22" t="str">
        <f t="shared" si="0"/>
        <v>'RBA2015Curative18-49'</v>
      </c>
      <c r="B59" s="22">
        <v>2015</v>
      </c>
      <c r="C59" s="22" t="s">
        <v>179</v>
      </c>
      <c r="D59" s="22" t="s">
        <v>7</v>
      </c>
      <c r="E59" s="22" t="s">
        <v>153</v>
      </c>
      <c r="F59" s="22">
        <v>5</v>
      </c>
      <c r="G59" s="22">
        <v>0</v>
      </c>
      <c r="H59" s="22" t="str">
        <f>INDEX(Bar_data!$A$3:$B$140,MATCH(C59,Bar_data!$A$3:$A$140,FALSE),2)</f>
        <v>Trust016</v>
      </c>
      <c r="I59" s="22" t="str">
        <f>INDEX(TrustCAHUB_map!$A$2:$D$139,MATCH($C59,TrustCAHUB_map!$A$2:$A$139,FALSE),3)</f>
        <v>Somerset, Wiltshire, Avon and Gloucester</v>
      </c>
      <c r="J59" s="22" t="str">
        <f>INDEX(TrustCAHUB_map!$A$2:$D$139,MATCH($C59,TrustCAHUB_map!$A$2:$A$139,FALSE),4)</f>
        <v>South West</v>
      </c>
    </row>
    <row r="60" spans="1:10" x14ac:dyDescent="0.3">
      <c r="A60" s="22" t="str">
        <f t="shared" si="0"/>
        <v>'RBA2015Curative50-69'</v>
      </c>
      <c r="B60" s="22">
        <v>2015</v>
      </c>
      <c r="C60" s="22" t="s">
        <v>179</v>
      </c>
      <c r="D60" s="22" t="s">
        <v>7</v>
      </c>
      <c r="E60" s="22" t="s">
        <v>627</v>
      </c>
      <c r="F60" s="22">
        <v>9</v>
      </c>
      <c r="G60" s="22">
        <v>3</v>
      </c>
      <c r="H60" s="22" t="str">
        <f>INDEX(Bar_data!$A$3:$B$140,MATCH(C60,Bar_data!$A$3:$A$140,FALSE),2)</f>
        <v>Trust016</v>
      </c>
      <c r="I60" s="22" t="str">
        <f>INDEX(TrustCAHUB_map!$A$2:$D$139,MATCH($C60,TrustCAHUB_map!$A$2:$A$139,FALSE),3)</f>
        <v>Somerset, Wiltshire, Avon and Gloucester</v>
      </c>
      <c r="J60" s="22" t="str">
        <f>INDEX(TrustCAHUB_map!$A$2:$D$139,MATCH($C60,TrustCAHUB_map!$A$2:$A$139,FALSE),4)</f>
        <v>South West</v>
      </c>
    </row>
    <row r="61" spans="1:10" x14ac:dyDescent="0.3">
      <c r="A61" s="22" t="str">
        <f t="shared" si="0"/>
        <v>'RBA2015Palliative50-69'</v>
      </c>
      <c r="B61" s="22">
        <v>2015</v>
      </c>
      <c r="C61" s="22" t="s">
        <v>179</v>
      </c>
      <c r="D61" s="22" t="s">
        <v>8</v>
      </c>
      <c r="E61" s="22" t="s">
        <v>627</v>
      </c>
      <c r="F61" s="22">
        <v>1</v>
      </c>
      <c r="G61" s="22">
        <v>0</v>
      </c>
      <c r="H61" s="22" t="str">
        <f>INDEX(Bar_data!$A$3:$B$140,MATCH(C61,Bar_data!$A$3:$A$140,FALSE),2)</f>
        <v>Trust016</v>
      </c>
      <c r="I61" s="22" t="str">
        <f>INDEX(TrustCAHUB_map!$A$2:$D$139,MATCH($C61,TrustCAHUB_map!$A$2:$A$139,FALSE),3)</f>
        <v>Somerset, Wiltshire, Avon and Gloucester</v>
      </c>
      <c r="J61" s="22" t="str">
        <f>INDEX(TrustCAHUB_map!$A$2:$D$139,MATCH($C61,TrustCAHUB_map!$A$2:$A$139,FALSE),4)</f>
        <v>South West</v>
      </c>
    </row>
    <row r="62" spans="1:10" x14ac:dyDescent="0.3">
      <c r="A62" s="22" t="str">
        <f t="shared" si="0"/>
        <v>'RBA2015Palliative70+'</v>
      </c>
      <c r="B62" s="22">
        <v>2015</v>
      </c>
      <c r="C62" s="22" t="s">
        <v>179</v>
      </c>
      <c r="D62" s="22" t="s">
        <v>8</v>
      </c>
      <c r="E62" s="22" t="s">
        <v>628</v>
      </c>
      <c r="F62" s="22">
        <v>4</v>
      </c>
      <c r="G62" s="22">
        <v>3</v>
      </c>
      <c r="H62" s="22" t="str">
        <f>INDEX(Bar_data!$A$3:$B$140,MATCH(C62,Bar_data!$A$3:$A$140,FALSE),2)</f>
        <v>Trust016</v>
      </c>
      <c r="I62" s="22" t="str">
        <f>INDEX(TrustCAHUB_map!$A$2:$D$139,MATCH($C62,TrustCAHUB_map!$A$2:$A$139,FALSE),3)</f>
        <v>Somerset, Wiltshire, Avon and Gloucester</v>
      </c>
      <c r="J62" s="22" t="str">
        <f>INDEX(TrustCAHUB_map!$A$2:$D$139,MATCH($C62,TrustCAHUB_map!$A$2:$A$139,FALSE),4)</f>
        <v>South West</v>
      </c>
    </row>
    <row r="63" spans="1:10" x14ac:dyDescent="0.3">
      <c r="A63" s="22" t="str">
        <f t="shared" si="0"/>
        <v>'RBA2015Curative70+'</v>
      </c>
      <c r="B63" s="22">
        <v>2015</v>
      </c>
      <c r="C63" s="22" t="s">
        <v>179</v>
      </c>
      <c r="D63" s="22" t="s">
        <v>7</v>
      </c>
      <c r="E63" s="22" t="s">
        <v>628</v>
      </c>
      <c r="F63" s="22">
        <v>2</v>
      </c>
      <c r="G63" s="22">
        <v>0</v>
      </c>
      <c r="H63" s="22" t="str">
        <f>INDEX(Bar_data!$A$3:$B$140,MATCH(C63,Bar_data!$A$3:$A$140,FALSE),2)</f>
        <v>Trust016</v>
      </c>
      <c r="I63" s="22" t="str">
        <f>INDEX(TrustCAHUB_map!$A$2:$D$139,MATCH($C63,TrustCAHUB_map!$A$2:$A$139,FALSE),3)</f>
        <v>Somerset, Wiltshire, Avon and Gloucester</v>
      </c>
      <c r="J63" s="22" t="str">
        <f>INDEX(TrustCAHUB_map!$A$2:$D$139,MATCH($C63,TrustCAHUB_map!$A$2:$A$139,FALSE),4)</f>
        <v>South West</v>
      </c>
    </row>
    <row r="64" spans="1:10" x14ac:dyDescent="0.3">
      <c r="A64" s="22" t="str">
        <f t="shared" si="0"/>
        <v>'RBD2015Palliative70+'</v>
      </c>
      <c r="B64" s="22">
        <v>2015</v>
      </c>
      <c r="C64" s="22" t="s">
        <v>180</v>
      </c>
      <c r="D64" s="22" t="s">
        <v>8</v>
      </c>
      <c r="E64" s="22" t="s">
        <v>628</v>
      </c>
      <c r="F64" s="22">
        <v>3</v>
      </c>
      <c r="G64" s="22">
        <v>1</v>
      </c>
      <c r="H64" s="22" t="str">
        <f>INDEX(Bar_data!$A$3:$B$140,MATCH(C64,Bar_data!$A$3:$A$140,FALSE),2)</f>
        <v>Trust017</v>
      </c>
      <c r="I64" s="22" t="str">
        <f>INDEX(TrustCAHUB_map!$A$2:$D$139,MATCH($C64,TrustCAHUB_map!$A$2:$A$139,FALSE),3)</f>
        <v>Wessex</v>
      </c>
      <c r="J64" s="22" t="str">
        <f>INDEX(TrustCAHUB_map!$A$2:$D$139,MATCH($C64,TrustCAHUB_map!$A$2:$A$139,FALSE),4)</f>
        <v>Wessex</v>
      </c>
    </row>
    <row r="65" spans="1:10" x14ac:dyDescent="0.3">
      <c r="A65" s="22" t="str">
        <f t="shared" si="0"/>
        <v>'RBL2015Palliative50-69'</v>
      </c>
      <c r="B65" s="22">
        <v>2015</v>
      </c>
      <c r="C65" s="22" t="s">
        <v>182</v>
      </c>
      <c r="D65" s="22" t="s">
        <v>8</v>
      </c>
      <c r="E65" s="22" t="s">
        <v>627</v>
      </c>
      <c r="F65" s="22">
        <v>1</v>
      </c>
      <c r="G65" s="22">
        <v>0</v>
      </c>
      <c r="H65" s="22" t="str">
        <f>INDEX(Bar_data!$A$3:$B$140,MATCH(C65,Bar_data!$A$3:$A$140,FALSE),2)</f>
        <v>Trust019</v>
      </c>
      <c r="I65" s="22" t="str">
        <f>INDEX(TrustCAHUB_map!$A$2:$D$139,MATCH($C65,TrustCAHUB_map!$A$2:$A$139,FALSE),3)</f>
        <v>Cheshire and Merseyside</v>
      </c>
      <c r="J65" s="22" t="str">
        <f>INDEX(TrustCAHUB_map!$A$2:$D$139,MATCH($C65,TrustCAHUB_map!$A$2:$A$139,FALSE),4)</f>
        <v>North West</v>
      </c>
    </row>
    <row r="66" spans="1:10" x14ac:dyDescent="0.3">
      <c r="A66" s="22" t="str">
        <f t="shared" si="0"/>
        <v>'RBL2015Palliative70+'</v>
      </c>
      <c r="B66" s="22">
        <v>2015</v>
      </c>
      <c r="C66" s="22" t="s">
        <v>182</v>
      </c>
      <c r="D66" s="22" t="s">
        <v>8</v>
      </c>
      <c r="E66" s="22" t="s">
        <v>628</v>
      </c>
      <c r="F66" s="22">
        <v>2</v>
      </c>
      <c r="G66" s="22">
        <v>1</v>
      </c>
      <c r="H66" s="22" t="str">
        <f>INDEX(Bar_data!$A$3:$B$140,MATCH(C66,Bar_data!$A$3:$A$140,FALSE),2)</f>
        <v>Trust019</v>
      </c>
      <c r="I66" s="22" t="str">
        <f>INDEX(TrustCAHUB_map!$A$2:$D$139,MATCH($C66,TrustCAHUB_map!$A$2:$A$139,FALSE),3)</f>
        <v>Cheshire and Merseyside</v>
      </c>
      <c r="J66" s="22" t="str">
        <f>INDEX(TrustCAHUB_map!$A$2:$D$139,MATCH($C66,TrustCAHUB_map!$A$2:$A$139,FALSE),4)</f>
        <v>North West</v>
      </c>
    </row>
    <row r="67" spans="1:10" x14ac:dyDescent="0.3">
      <c r="A67" s="22" t="str">
        <f t="shared" ref="A67:A130" si="1">"'"&amp;C67&amp;B67&amp;D67&amp;E67&amp;"'"</f>
        <v>'RBN2015Palliative18-49'</v>
      </c>
      <c r="B67" s="22">
        <v>2015</v>
      </c>
      <c r="C67" s="22" t="s">
        <v>183</v>
      </c>
      <c r="D67" s="22" t="s">
        <v>8</v>
      </c>
      <c r="E67" s="22" t="s">
        <v>153</v>
      </c>
      <c r="F67" s="22">
        <v>1</v>
      </c>
      <c r="G67" s="22">
        <v>0</v>
      </c>
      <c r="H67" s="22" t="str">
        <f>INDEX(Bar_data!$A$3:$B$140,MATCH(C67,Bar_data!$A$3:$A$140,FALSE),2)</f>
        <v>Trust020</v>
      </c>
      <c r="I67" s="22" t="str">
        <f>INDEX(TrustCAHUB_map!$A$2:$D$139,MATCH($C67,TrustCAHUB_map!$A$2:$A$139,FALSE),3)</f>
        <v>Cheshire and Merseyside</v>
      </c>
      <c r="J67" s="22" t="str">
        <f>INDEX(TrustCAHUB_map!$A$2:$D$139,MATCH($C67,TrustCAHUB_map!$A$2:$A$139,FALSE),4)</f>
        <v>North West</v>
      </c>
    </row>
    <row r="68" spans="1:10" x14ac:dyDescent="0.3">
      <c r="A68" s="22" t="str">
        <f t="shared" si="1"/>
        <v>'RBN2015Not assigned18-49'</v>
      </c>
      <c r="B68" s="22">
        <v>2015</v>
      </c>
      <c r="C68" s="22" t="s">
        <v>183</v>
      </c>
      <c r="D68" s="22" t="s">
        <v>477</v>
      </c>
      <c r="E68" s="22" t="s">
        <v>153</v>
      </c>
      <c r="F68" s="22">
        <v>5</v>
      </c>
      <c r="G68" s="22">
        <v>0</v>
      </c>
      <c r="H68" s="22" t="str">
        <f>INDEX(Bar_data!$A$3:$B$140,MATCH(C68,Bar_data!$A$3:$A$140,FALSE),2)</f>
        <v>Trust020</v>
      </c>
      <c r="I68" s="22" t="str">
        <f>INDEX(TrustCAHUB_map!$A$2:$D$139,MATCH($C68,TrustCAHUB_map!$A$2:$A$139,FALSE),3)</f>
        <v>Cheshire and Merseyside</v>
      </c>
      <c r="J68" s="22" t="str">
        <f>INDEX(TrustCAHUB_map!$A$2:$D$139,MATCH($C68,TrustCAHUB_map!$A$2:$A$139,FALSE),4)</f>
        <v>North West</v>
      </c>
    </row>
    <row r="69" spans="1:10" x14ac:dyDescent="0.3">
      <c r="A69" s="22" t="str">
        <f t="shared" si="1"/>
        <v>'RBN2015Not assigned50-69'</v>
      </c>
      <c r="B69" s="22">
        <v>2015</v>
      </c>
      <c r="C69" s="22" t="s">
        <v>183</v>
      </c>
      <c r="D69" s="22" t="s">
        <v>477</v>
      </c>
      <c r="E69" s="22" t="s">
        <v>627</v>
      </c>
      <c r="F69" s="22">
        <v>6</v>
      </c>
      <c r="G69" s="22">
        <v>2</v>
      </c>
      <c r="H69" s="22" t="str">
        <f>INDEX(Bar_data!$A$3:$B$140,MATCH(C69,Bar_data!$A$3:$A$140,FALSE),2)</f>
        <v>Trust020</v>
      </c>
      <c r="I69" s="22" t="str">
        <f>INDEX(TrustCAHUB_map!$A$2:$D$139,MATCH($C69,TrustCAHUB_map!$A$2:$A$139,FALSE),3)</f>
        <v>Cheshire and Merseyside</v>
      </c>
      <c r="J69" s="22" t="str">
        <f>INDEX(TrustCAHUB_map!$A$2:$D$139,MATCH($C69,TrustCAHUB_map!$A$2:$A$139,FALSE),4)</f>
        <v>North West</v>
      </c>
    </row>
    <row r="70" spans="1:10" x14ac:dyDescent="0.3">
      <c r="A70" s="22" t="str">
        <f t="shared" si="1"/>
        <v>'RBN2015Palliative50-69'</v>
      </c>
      <c r="B70" s="22">
        <v>2015</v>
      </c>
      <c r="C70" s="22" t="s">
        <v>183</v>
      </c>
      <c r="D70" s="22" t="s">
        <v>8</v>
      </c>
      <c r="E70" s="22" t="s">
        <v>627</v>
      </c>
      <c r="F70" s="22">
        <v>3</v>
      </c>
      <c r="G70" s="22">
        <v>1</v>
      </c>
      <c r="H70" s="22" t="str">
        <f>INDEX(Bar_data!$A$3:$B$140,MATCH(C70,Bar_data!$A$3:$A$140,FALSE),2)</f>
        <v>Trust020</v>
      </c>
      <c r="I70" s="22" t="str">
        <f>INDEX(TrustCAHUB_map!$A$2:$D$139,MATCH($C70,TrustCAHUB_map!$A$2:$A$139,FALSE),3)</f>
        <v>Cheshire and Merseyside</v>
      </c>
      <c r="J70" s="22" t="str">
        <f>INDEX(TrustCAHUB_map!$A$2:$D$139,MATCH($C70,TrustCAHUB_map!$A$2:$A$139,FALSE),4)</f>
        <v>North West</v>
      </c>
    </row>
    <row r="71" spans="1:10" x14ac:dyDescent="0.3">
      <c r="A71" s="22" t="str">
        <f t="shared" si="1"/>
        <v>'RBN2015Curative50-69'</v>
      </c>
      <c r="B71" s="22">
        <v>2015</v>
      </c>
      <c r="C71" s="22" t="s">
        <v>183</v>
      </c>
      <c r="D71" s="22" t="s">
        <v>7</v>
      </c>
      <c r="E71" s="22" t="s">
        <v>627</v>
      </c>
      <c r="F71" s="22">
        <v>1</v>
      </c>
      <c r="G71" s="22">
        <v>0</v>
      </c>
      <c r="H71" s="22" t="str">
        <f>INDEX(Bar_data!$A$3:$B$140,MATCH(C71,Bar_data!$A$3:$A$140,FALSE),2)</f>
        <v>Trust020</v>
      </c>
      <c r="I71" s="22" t="str">
        <f>INDEX(TrustCAHUB_map!$A$2:$D$139,MATCH($C71,TrustCAHUB_map!$A$2:$A$139,FALSE),3)</f>
        <v>Cheshire and Merseyside</v>
      </c>
      <c r="J71" s="22" t="str">
        <f>INDEX(TrustCAHUB_map!$A$2:$D$139,MATCH($C71,TrustCAHUB_map!$A$2:$A$139,FALSE),4)</f>
        <v>North West</v>
      </c>
    </row>
    <row r="72" spans="1:10" x14ac:dyDescent="0.3">
      <c r="A72" s="22" t="str">
        <f t="shared" si="1"/>
        <v>'RBN2015Palliative70+'</v>
      </c>
      <c r="B72" s="22">
        <v>2015</v>
      </c>
      <c r="C72" s="22" t="s">
        <v>183</v>
      </c>
      <c r="D72" s="22" t="s">
        <v>8</v>
      </c>
      <c r="E72" s="22" t="s">
        <v>628</v>
      </c>
      <c r="F72" s="22">
        <v>3</v>
      </c>
      <c r="G72" s="22">
        <v>1</v>
      </c>
      <c r="H72" s="22" t="str">
        <f>INDEX(Bar_data!$A$3:$B$140,MATCH(C72,Bar_data!$A$3:$A$140,FALSE),2)</f>
        <v>Trust020</v>
      </c>
      <c r="I72" s="22" t="str">
        <f>INDEX(TrustCAHUB_map!$A$2:$D$139,MATCH($C72,TrustCAHUB_map!$A$2:$A$139,FALSE),3)</f>
        <v>Cheshire and Merseyside</v>
      </c>
      <c r="J72" s="22" t="str">
        <f>INDEX(TrustCAHUB_map!$A$2:$D$139,MATCH($C72,TrustCAHUB_map!$A$2:$A$139,FALSE),4)</f>
        <v>North West</v>
      </c>
    </row>
    <row r="73" spans="1:10" x14ac:dyDescent="0.3">
      <c r="A73" s="22" t="str">
        <f t="shared" si="1"/>
        <v>'RBN2015Not assigned70+'</v>
      </c>
      <c r="B73" s="22">
        <v>2015</v>
      </c>
      <c r="C73" s="22" t="s">
        <v>183</v>
      </c>
      <c r="D73" s="22" t="s">
        <v>477</v>
      </c>
      <c r="E73" s="22" t="s">
        <v>628</v>
      </c>
      <c r="F73" s="22">
        <v>1</v>
      </c>
      <c r="G73" s="22">
        <v>0</v>
      </c>
      <c r="H73" s="22" t="str">
        <f>INDEX(Bar_data!$A$3:$B$140,MATCH(C73,Bar_data!$A$3:$A$140,FALSE),2)</f>
        <v>Trust020</v>
      </c>
      <c r="I73" s="22" t="str">
        <f>INDEX(TrustCAHUB_map!$A$2:$D$139,MATCH($C73,TrustCAHUB_map!$A$2:$A$139,FALSE),3)</f>
        <v>Cheshire and Merseyside</v>
      </c>
      <c r="J73" s="22" t="str">
        <f>INDEX(TrustCAHUB_map!$A$2:$D$139,MATCH($C73,TrustCAHUB_map!$A$2:$A$139,FALSE),4)</f>
        <v>North West</v>
      </c>
    </row>
    <row r="74" spans="1:10" x14ac:dyDescent="0.3">
      <c r="A74" s="22" t="str">
        <f t="shared" si="1"/>
        <v>'RBT2015Palliative50-69'</v>
      </c>
      <c r="B74" s="22">
        <v>2015</v>
      </c>
      <c r="C74" s="22" t="s">
        <v>185</v>
      </c>
      <c r="D74" s="22" t="s">
        <v>8</v>
      </c>
      <c r="E74" s="22" t="s">
        <v>627</v>
      </c>
      <c r="F74" s="22">
        <v>1</v>
      </c>
      <c r="G74" s="22">
        <v>0</v>
      </c>
      <c r="H74" s="22" t="str">
        <f>INDEX(Bar_data!$A$3:$B$140,MATCH(C74,Bar_data!$A$3:$A$140,FALSE),2)</f>
        <v>Trust022</v>
      </c>
      <c r="I74" s="22" t="str">
        <f>INDEX(TrustCAHUB_map!$A$2:$D$139,MATCH($C74,TrustCAHUB_map!$A$2:$A$139,FALSE),3)</f>
        <v>Cheshire and Merseyside</v>
      </c>
      <c r="J74" s="22" t="str">
        <f>INDEX(TrustCAHUB_map!$A$2:$D$139,MATCH($C74,TrustCAHUB_map!$A$2:$A$139,FALSE),4)</f>
        <v>North West</v>
      </c>
    </row>
    <row r="75" spans="1:10" x14ac:dyDescent="0.3">
      <c r="A75" s="22" t="str">
        <f t="shared" si="1"/>
        <v>'RBT2015Not assigned70+'</v>
      </c>
      <c r="B75" s="22">
        <v>2015</v>
      </c>
      <c r="C75" s="22" t="s">
        <v>185</v>
      </c>
      <c r="D75" s="22" t="s">
        <v>477</v>
      </c>
      <c r="E75" s="22" t="s">
        <v>628</v>
      </c>
      <c r="F75" s="22">
        <v>1</v>
      </c>
      <c r="G75" s="22">
        <v>0</v>
      </c>
      <c r="H75" s="22" t="str">
        <f>INDEX(Bar_data!$A$3:$B$140,MATCH(C75,Bar_data!$A$3:$A$140,FALSE),2)</f>
        <v>Trust022</v>
      </c>
      <c r="I75" s="22" t="str">
        <f>INDEX(TrustCAHUB_map!$A$2:$D$139,MATCH($C75,TrustCAHUB_map!$A$2:$A$139,FALSE),3)</f>
        <v>Cheshire and Merseyside</v>
      </c>
      <c r="J75" s="22" t="str">
        <f>INDEX(TrustCAHUB_map!$A$2:$D$139,MATCH($C75,TrustCAHUB_map!$A$2:$A$139,FALSE),4)</f>
        <v>North West</v>
      </c>
    </row>
    <row r="76" spans="1:10" x14ac:dyDescent="0.3">
      <c r="A76" s="22" t="str">
        <f t="shared" si="1"/>
        <v>'RBV2015Curative18-49'</v>
      </c>
      <c r="B76" s="22">
        <v>2015</v>
      </c>
      <c r="C76" s="22" t="s">
        <v>186</v>
      </c>
      <c r="D76" s="22" t="s">
        <v>7</v>
      </c>
      <c r="E76" s="22" t="s">
        <v>153</v>
      </c>
      <c r="F76" s="22">
        <v>1</v>
      </c>
      <c r="G76" s="22">
        <v>0</v>
      </c>
      <c r="H76" s="22" t="str">
        <f>INDEX(Bar_data!$A$3:$B$140,MATCH(C76,Bar_data!$A$3:$A$140,FALSE),2)</f>
        <v>Trust023</v>
      </c>
      <c r="I76" s="22" t="str">
        <f>INDEX(TrustCAHUB_map!$A$2:$D$139,MATCH($C76,TrustCAHUB_map!$A$2:$A$139,FALSE),3)</f>
        <v>Greater Manchester</v>
      </c>
      <c r="J76" s="22" t="str">
        <f>INDEX(TrustCAHUB_map!$A$2:$D$139,MATCH($C76,TrustCAHUB_map!$A$2:$A$139,FALSE),4)</f>
        <v>North West</v>
      </c>
    </row>
    <row r="77" spans="1:10" x14ac:dyDescent="0.3">
      <c r="A77" s="22" t="str">
        <f t="shared" si="1"/>
        <v>'RBV2015Not assigned18-49'</v>
      </c>
      <c r="B77" s="22">
        <v>2015</v>
      </c>
      <c r="C77" s="22" t="s">
        <v>186</v>
      </c>
      <c r="D77" s="22" t="s">
        <v>477</v>
      </c>
      <c r="E77" s="22" t="s">
        <v>153</v>
      </c>
      <c r="F77" s="22">
        <v>2</v>
      </c>
      <c r="G77" s="22">
        <v>0</v>
      </c>
      <c r="H77" s="22" t="str">
        <f>INDEX(Bar_data!$A$3:$B$140,MATCH(C77,Bar_data!$A$3:$A$140,FALSE),2)</f>
        <v>Trust023</v>
      </c>
      <c r="I77" s="22" t="str">
        <f>INDEX(TrustCAHUB_map!$A$2:$D$139,MATCH($C77,TrustCAHUB_map!$A$2:$A$139,FALSE),3)</f>
        <v>Greater Manchester</v>
      </c>
      <c r="J77" s="22" t="str">
        <f>INDEX(TrustCAHUB_map!$A$2:$D$139,MATCH($C77,TrustCAHUB_map!$A$2:$A$139,FALSE),4)</f>
        <v>North West</v>
      </c>
    </row>
    <row r="78" spans="1:10" x14ac:dyDescent="0.3">
      <c r="A78" s="22" t="str">
        <f t="shared" si="1"/>
        <v>'RBV2015Not assigned50-69'</v>
      </c>
      <c r="B78" s="22">
        <v>2015</v>
      </c>
      <c r="C78" s="22" t="s">
        <v>186</v>
      </c>
      <c r="D78" s="22" t="s">
        <v>477</v>
      </c>
      <c r="E78" s="22" t="s">
        <v>627</v>
      </c>
      <c r="F78" s="22">
        <v>1</v>
      </c>
      <c r="G78" s="22">
        <v>0</v>
      </c>
      <c r="H78" s="22" t="str">
        <f>INDEX(Bar_data!$A$3:$B$140,MATCH(C78,Bar_data!$A$3:$A$140,FALSE),2)</f>
        <v>Trust023</v>
      </c>
      <c r="I78" s="22" t="str">
        <f>INDEX(TrustCAHUB_map!$A$2:$D$139,MATCH($C78,TrustCAHUB_map!$A$2:$A$139,FALSE),3)</f>
        <v>Greater Manchester</v>
      </c>
      <c r="J78" s="22" t="str">
        <f>INDEX(TrustCAHUB_map!$A$2:$D$139,MATCH($C78,TrustCAHUB_map!$A$2:$A$139,FALSE),4)</f>
        <v>North West</v>
      </c>
    </row>
    <row r="79" spans="1:10" x14ac:dyDescent="0.3">
      <c r="A79" s="22" t="str">
        <f t="shared" si="1"/>
        <v>'RBV2015Palliative70+'</v>
      </c>
      <c r="B79" s="22">
        <v>2015</v>
      </c>
      <c r="C79" s="22" t="s">
        <v>186</v>
      </c>
      <c r="D79" s="22" t="s">
        <v>8</v>
      </c>
      <c r="E79" s="22" t="s">
        <v>628</v>
      </c>
      <c r="F79" s="22">
        <v>1</v>
      </c>
      <c r="G79" s="22">
        <v>0</v>
      </c>
      <c r="H79" s="22" t="str">
        <f>INDEX(Bar_data!$A$3:$B$140,MATCH(C79,Bar_data!$A$3:$A$140,FALSE),2)</f>
        <v>Trust023</v>
      </c>
      <c r="I79" s="22" t="str">
        <f>INDEX(TrustCAHUB_map!$A$2:$D$139,MATCH($C79,TrustCAHUB_map!$A$2:$A$139,FALSE),3)</f>
        <v>Greater Manchester</v>
      </c>
      <c r="J79" s="22" t="str">
        <f>INDEX(TrustCAHUB_map!$A$2:$D$139,MATCH($C79,TrustCAHUB_map!$A$2:$A$139,FALSE),4)</f>
        <v>North West</v>
      </c>
    </row>
    <row r="80" spans="1:10" x14ac:dyDescent="0.3">
      <c r="A80" s="22" t="str">
        <f t="shared" si="1"/>
        <v>'RBZ2015Palliative18-49'</v>
      </c>
      <c r="B80" s="22">
        <v>2015</v>
      </c>
      <c r="C80" s="22" t="s">
        <v>187</v>
      </c>
      <c r="D80" s="22" t="s">
        <v>8</v>
      </c>
      <c r="E80" s="22" t="s">
        <v>153</v>
      </c>
      <c r="F80" s="22">
        <v>1</v>
      </c>
      <c r="G80" s="22">
        <v>1</v>
      </c>
      <c r="H80" s="22" t="str">
        <f>INDEX(Bar_data!$A$3:$B$140,MATCH(C80,Bar_data!$A$3:$A$140,FALSE),2)</f>
        <v>Trust024</v>
      </c>
      <c r="I80" s="22" t="str">
        <f>INDEX(TrustCAHUB_map!$A$2:$D$139,MATCH($C80,TrustCAHUB_map!$A$2:$A$139,FALSE),3)</f>
        <v>Peninsula</v>
      </c>
      <c r="J80" s="22" t="str">
        <f>INDEX(TrustCAHUB_map!$A$2:$D$139,MATCH($C80,TrustCAHUB_map!$A$2:$A$139,FALSE),4)</f>
        <v>South West</v>
      </c>
    </row>
    <row r="81" spans="1:10" x14ac:dyDescent="0.3">
      <c r="A81" s="22" t="str">
        <f t="shared" si="1"/>
        <v>'RC92015Not assigned70+'</v>
      </c>
      <c r="B81" s="22">
        <v>2015</v>
      </c>
      <c r="C81" s="22" t="s">
        <v>189</v>
      </c>
      <c r="D81" s="22" t="s">
        <v>477</v>
      </c>
      <c r="E81" s="22" t="s">
        <v>628</v>
      </c>
      <c r="F81" s="22">
        <v>3</v>
      </c>
      <c r="G81" s="22">
        <v>0</v>
      </c>
      <c r="H81" s="22" t="str">
        <f>INDEX(Bar_data!$A$3:$B$140,MATCH(C81,Bar_data!$A$3:$A$140,FALSE),2)</f>
        <v>Trust026</v>
      </c>
      <c r="I81" s="22" t="str">
        <f>INDEX(TrustCAHUB_map!$A$2:$D$139,MATCH($C81,TrustCAHUB_map!$A$2:$A$139,FALSE),3)</f>
        <v>East of England</v>
      </c>
      <c r="J81" s="22" t="str">
        <f>INDEX(TrustCAHUB_map!$A$2:$D$139,MATCH($C81,TrustCAHUB_map!$A$2:$A$139,FALSE),4)</f>
        <v>East of England</v>
      </c>
    </row>
    <row r="82" spans="1:10" x14ac:dyDescent="0.3">
      <c r="A82" s="22" t="str">
        <f t="shared" si="1"/>
        <v>'RCB2015Curative18-49'</v>
      </c>
      <c r="B82" s="22">
        <v>2015</v>
      </c>
      <c r="C82" s="22" t="s">
        <v>190</v>
      </c>
      <c r="D82" s="22" t="s">
        <v>7</v>
      </c>
      <c r="E82" s="22" t="s">
        <v>153</v>
      </c>
      <c r="F82" s="22">
        <v>2</v>
      </c>
      <c r="G82" s="22">
        <v>0</v>
      </c>
      <c r="H82" s="22" t="str">
        <f>INDEX(Bar_data!$A$3:$B$140,MATCH(C82,Bar_data!$A$3:$A$140,FALSE),2)</f>
        <v>Trust027</v>
      </c>
      <c r="I82" s="22" t="str">
        <f>INDEX(TrustCAHUB_map!$A$2:$D$139,MATCH($C82,TrustCAHUB_map!$A$2:$A$139,FALSE),3)</f>
        <v>Humber, Coast and Vale</v>
      </c>
      <c r="J82" s="22" t="str">
        <f>INDEX(TrustCAHUB_map!$A$2:$D$139,MATCH($C82,TrustCAHUB_map!$A$2:$A$139,FALSE),4)</f>
        <v>Yorkshire and Humber</v>
      </c>
    </row>
    <row r="83" spans="1:10" x14ac:dyDescent="0.3">
      <c r="A83" s="22" t="str">
        <f t="shared" si="1"/>
        <v>'RCB2015Curative50-69'</v>
      </c>
      <c r="B83" s="22">
        <v>2015</v>
      </c>
      <c r="C83" s="22" t="s">
        <v>190</v>
      </c>
      <c r="D83" s="22" t="s">
        <v>7</v>
      </c>
      <c r="E83" s="22" t="s">
        <v>627</v>
      </c>
      <c r="F83" s="22">
        <v>4</v>
      </c>
      <c r="G83" s="22">
        <v>0</v>
      </c>
      <c r="H83" s="22" t="str">
        <f>INDEX(Bar_data!$A$3:$B$140,MATCH(C83,Bar_data!$A$3:$A$140,FALSE),2)</f>
        <v>Trust027</v>
      </c>
      <c r="I83" s="22" t="str">
        <f>INDEX(TrustCAHUB_map!$A$2:$D$139,MATCH($C83,TrustCAHUB_map!$A$2:$A$139,FALSE),3)</f>
        <v>Humber, Coast and Vale</v>
      </c>
      <c r="J83" s="22" t="str">
        <f>INDEX(TrustCAHUB_map!$A$2:$D$139,MATCH($C83,TrustCAHUB_map!$A$2:$A$139,FALSE),4)</f>
        <v>Yorkshire and Humber</v>
      </c>
    </row>
    <row r="84" spans="1:10" x14ac:dyDescent="0.3">
      <c r="A84" s="22" t="str">
        <f t="shared" si="1"/>
        <v>'RCB2015Palliative70+'</v>
      </c>
      <c r="B84" s="22">
        <v>2015</v>
      </c>
      <c r="C84" s="22" t="s">
        <v>190</v>
      </c>
      <c r="D84" s="22" t="s">
        <v>8</v>
      </c>
      <c r="E84" s="22" t="s">
        <v>628</v>
      </c>
      <c r="F84" s="22">
        <v>1</v>
      </c>
      <c r="G84" s="22">
        <v>0</v>
      </c>
      <c r="H84" s="22" t="str">
        <f>INDEX(Bar_data!$A$3:$B$140,MATCH(C84,Bar_data!$A$3:$A$140,FALSE),2)</f>
        <v>Trust027</v>
      </c>
      <c r="I84" s="22" t="str">
        <f>INDEX(TrustCAHUB_map!$A$2:$D$139,MATCH($C84,TrustCAHUB_map!$A$2:$A$139,FALSE),3)</f>
        <v>Humber, Coast and Vale</v>
      </c>
      <c r="J84" s="22" t="str">
        <f>INDEX(TrustCAHUB_map!$A$2:$D$139,MATCH($C84,TrustCAHUB_map!$A$2:$A$139,FALSE),4)</f>
        <v>Yorkshire and Humber</v>
      </c>
    </row>
    <row r="85" spans="1:10" x14ac:dyDescent="0.3">
      <c r="A85" s="22" t="str">
        <f t="shared" si="1"/>
        <v>'RCB2015Curative70+'</v>
      </c>
      <c r="B85" s="22">
        <v>2015</v>
      </c>
      <c r="C85" s="22" t="s">
        <v>190</v>
      </c>
      <c r="D85" s="22" t="s">
        <v>7</v>
      </c>
      <c r="E85" s="22" t="s">
        <v>628</v>
      </c>
      <c r="F85" s="22">
        <v>2</v>
      </c>
      <c r="G85" s="22">
        <v>0</v>
      </c>
      <c r="H85" s="22" t="str">
        <f>INDEX(Bar_data!$A$3:$B$140,MATCH(C85,Bar_data!$A$3:$A$140,FALSE),2)</f>
        <v>Trust027</v>
      </c>
      <c r="I85" s="22" t="str">
        <f>INDEX(TrustCAHUB_map!$A$2:$D$139,MATCH($C85,TrustCAHUB_map!$A$2:$A$139,FALSE),3)</f>
        <v>Humber, Coast and Vale</v>
      </c>
      <c r="J85" s="22" t="str">
        <f>INDEX(TrustCAHUB_map!$A$2:$D$139,MATCH($C85,TrustCAHUB_map!$A$2:$A$139,FALSE),4)</f>
        <v>Yorkshire and Humber</v>
      </c>
    </row>
    <row r="86" spans="1:10" x14ac:dyDescent="0.3">
      <c r="A86" s="22" t="str">
        <f t="shared" si="1"/>
        <v>'RCD2015Palliative50-69'</v>
      </c>
      <c r="B86" s="22">
        <v>2015</v>
      </c>
      <c r="C86" s="22" t="s">
        <v>191</v>
      </c>
      <c r="D86" s="22" t="s">
        <v>8</v>
      </c>
      <c r="E86" s="22" t="s">
        <v>627</v>
      </c>
      <c r="F86" s="22">
        <v>2</v>
      </c>
      <c r="G86" s="22">
        <v>0</v>
      </c>
      <c r="H86" s="22" t="str">
        <f>INDEX(Bar_data!$A$3:$B$140,MATCH(C86,Bar_data!$A$3:$A$140,FALSE),2)</f>
        <v>Trust028</v>
      </c>
      <c r="I86" s="22" t="str">
        <f>INDEX(TrustCAHUB_map!$A$2:$D$139,MATCH($C86,TrustCAHUB_map!$A$2:$A$139,FALSE),3)</f>
        <v>West Yorkshire</v>
      </c>
      <c r="J86" s="22" t="str">
        <f>INDEX(TrustCAHUB_map!$A$2:$D$139,MATCH($C86,TrustCAHUB_map!$A$2:$A$139,FALSE),4)</f>
        <v>Yorkshire and Humber</v>
      </c>
    </row>
    <row r="87" spans="1:10" x14ac:dyDescent="0.3">
      <c r="A87" s="22" t="str">
        <f t="shared" si="1"/>
        <v>'RCD2015Palliative70+'</v>
      </c>
      <c r="B87" s="22">
        <v>2015</v>
      </c>
      <c r="C87" s="22" t="s">
        <v>191</v>
      </c>
      <c r="D87" s="22" t="s">
        <v>8</v>
      </c>
      <c r="E87" s="22" t="s">
        <v>628</v>
      </c>
      <c r="F87" s="22">
        <v>1</v>
      </c>
      <c r="G87" s="22">
        <v>0</v>
      </c>
      <c r="H87" s="22" t="str">
        <f>INDEX(Bar_data!$A$3:$B$140,MATCH(C87,Bar_data!$A$3:$A$140,FALSE),2)</f>
        <v>Trust028</v>
      </c>
      <c r="I87" s="22" t="str">
        <f>INDEX(TrustCAHUB_map!$A$2:$D$139,MATCH($C87,TrustCAHUB_map!$A$2:$A$139,FALSE),3)</f>
        <v>West Yorkshire</v>
      </c>
      <c r="J87" s="22" t="str">
        <f>INDEX(TrustCAHUB_map!$A$2:$D$139,MATCH($C87,TrustCAHUB_map!$A$2:$A$139,FALSE),4)</f>
        <v>Yorkshire and Humber</v>
      </c>
    </row>
    <row r="88" spans="1:10" x14ac:dyDescent="0.3">
      <c r="A88" s="22" t="str">
        <f t="shared" si="1"/>
        <v>'RCF2015Palliative70+'</v>
      </c>
      <c r="B88" s="22">
        <v>2015</v>
      </c>
      <c r="C88" s="22" t="s">
        <v>192</v>
      </c>
      <c r="D88" s="22" t="s">
        <v>8</v>
      </c>
      <c r="E88" s="22" t="s">
        <v>628</v>
      </c>
      <c r="F88" s="22">
        <v>8</v>
      </c>
      <c r="G88" s="22">
        <v>1</v>
      </c>
      <c r="H88" s="22" t="str">
        <f>INDEX(Bar_data!$A$3:$B$140,MATCH(C88,Bar_data!$A$3:$A$140,FALSE),2)</f>
        <v>Trust029</v>
      </c>
      <c r="I88" s="22" t="str">
        <f>INDEX(TrustCAHUB_map!$A$2:$D$139,MATCH($C88,TrustCAHUB_map!$A$2:$A$139,FALSE),3)</f>
        <v>West Yorkshire</v>
      </c>
      <c r="J88" s="22" t="str">
        <f>INDEX(TrustCAHUB_map!$A$2:$D$139,MATCH($C88,TrustCAHUB_map!$A$2:$A$139,FALSE),4)</f>
        <v>Yorkshire and Humber</v>
      </c>
    </row>
    <row r="89" spans="1:10" x14ac:dyDescent="0.3">
      <c r="A89" s="22" t="str">
        <f t="shared" si="1"/>
        <v>'RCX2015Not assigned18-49'</v>
      </c>
      <c r="B89" s="22">
        <v>2015</v>
      </c>
      <c r="C89" s="22" t="s">
        <v>194</v>
      </c>
      <c r="D89" s="22" t="s">
        <v>477</v>
      </c>
      <c r="E89" s="22" t="s">
        <v>153</v>
      </c>
      <c r="F89" s="22">
        <v>2</v>
      </c>
      <c r="G89" s="22">
        <v>1</v>
      </c>
      <c r="H89" s="22" t="str">
        <f>INDEX(Bar_data!$A$3:$B$140,MATCH(C89,Bar_data!$A$3:$A$140,FALSE),2)</f>
        <v>Trust031</v>
      </c>
      <c r="I89" s="22" t="str">
        <f>INDEX(TrustCAHUB_map!$A$2:$D$139,MATCH($C89,TrustCAHUB_map!$A$2:$A$139,FALSE),3)</f>
        <v>East of England</v>
      </c>
      <c r="J89" s="22" t="str">
        <f>INDEX(TrustCAHUB_map!$A$2:$D$139,MATCH($C89,TrustCAHUB_map!$A$2:$A$139,FALSE),4)</f>
        <v>East of England</v>
      </c>
    </row>
    <row r="90" spans="1:10" x14ac:dyDescent="0.3">
      <c r="A90" s="22" t="str">
        <f t="shared" si="1"/>
        <v>'RCX2015Palliative50-69'</v>
      </c>
      <c r="B90" s="22">
        <v>2015</v>
      </c>
      <c r="C90" s="22" t="s">
        <v>194</v>
      </c>
      <c r="D90" s="22" t="s">
        <v>8</v>
      </c>
      <c r="E90" s="22" t="s">
        <v>627</v>
      </c>
      <c r="F90" s="22">
        <v>2</v>
      </c>
      <c r="G90" s="22">
        <v>0</v>
      </c>
      <c r="H90" s="22" t="str">
        <f>INDEX(Bar_data!$A$3:$B$140,MATCH(C90,Bar_data!$A$3:$A$140,FALSE),2)</f>
        <v>Trust031</v>
      </c>
      <c r="I90" s="22" t="str">
        <f>INDEX(TrustCAHUB_map!$A$2:$D$139,MATCH($C90,TrustCAHUB_map!$A$2:$A$139,FALSE),3)</f>
        <v>East of England</v>
      </c>
      <c r="J90" s="22" t="str">
        <f>INDEX(TrustCAHUB_map!$A$2:$D$139,MATCH($C90,TrustCAHUB_map!$A$2:$A$139,FALSE),4)</f>
        <v>East of England</v>
      </c>
    </row>
    <row r="91" spans="1:10" x14ac:dyDescent="0.3">
      <c r="A91" s="22" t="str">
        <f t="shared" si="1"/>
        <v>'RCX2015Curative70+'</v>
      </c>
      <c r="B91" s="22">
        <v>2015</v>
      </c>
      <c r="C91" s="22" t="s">
        <v>194</v>
      </c>
      <c r="D91" s="22" t="s">
        <v>7</v>
      </c>
      <c r="E91" s="22" t="s">
        <v>628</v>
      </c>
      <c r="F91" s="22">
        <v>1</v>
      </c>
      <c r="G91" s="22">
        <v>1</v>
      </c>
      <c r="H91" s="22" t="str">
        <f>INDEX(Bar_data!$A$3:$B$140,MATCH(C91,Bar_data!$A$3:$A$140,FALSE),2)</f>
        <v>Trust031</v>
      </c>
      <c r="I91" s="22" t="str">
        <f>INDEX(TrustCAHUB_map!$A$2:$D$139,MATCH($C91,TrustCAHUB_map!$A$2:$A$139,FALSE),3)</f>
        <v>East of England</v>
      </c>
      <c r="J91" s="22" t="str">
        <f>INDEX(TrustCAHUB_map!$A$2:$D$139,MATCH($C91,TrustCAHUB_map!$A$2:$A$139,FALSE),4)</f>
        <v>East of England</v>
      </c>
    </row>
    <row r="92" spans="1:10" x14ac:dyDescent="0.3">
      <c r="A92" s="22" t="str">
        <f t="shared" si="1"/>
        <v>'RD32015Curative18-49'</v>
      </c>
      <c r="B92" s="22">
        <v>2015</v>
      </c>
      <c r="C92" s="22" t="s">
        <v>196</v>
      </c>
      <c r="D92" s="22" t="s">
        <v>7</v>
      </c>
      <c r="E92" s="22" t="s">
        <v>153</v>
      </c>
      <c r="F92" s="22">
        <v>5</v>
      </c>
      <c r="G92" s="22">
        <v>0</v>
      </c>
      <c r="H92" s="22" t="str">
        <f>INDEX(Bar_data!$A$3:$B$140,MATCH(C92,Bar_data!$A$3:$A$140,FALSE),2)</f>
        <v>Trust033</v>
      </c>
      <c r="I92" s="22" t="str">
        <f>INDEX(TrustCAHUB_map!$A$2:$D$139,MATCH($C92,TrustCAHUB_map!$A$2:$A$139,FALSE),3)</f>
        <v>Wessex</v>
      </c>
      <c r="J92" s="22" t="str">
        <f>INDEX(TrustCAHUB_map!$A$2:$D$139,MATCH($C92,TrustCAHUB_map!$A$2:$A$139,FALSE),4)</f>
        <v>Wessex</v>
      </c>
    </row>
    <row r="93" spans="1:10" x14ac:dyDescent="0.3">
      <c r="A93" s="22" t="str">
        <f t="shared" si="1"/>
        <v>'RD32015Curative50-69'</v>
      </c>
      <c r="B93" s="22">
        <v>2015</v>
      </c>
      <c r="C93" s="22" t="s">
        <v>196</v>
      </c>
      <c r="D93" s="22" t="s">
        <v>7</v>
      </c>
      <c r="E93" s="22" t="s">
        <v>627</v>
      </c>
      <c r="F93" s="22">
        <v>4</v>
      </c>
      <c r="G93" s="22">
        <v>1</v>
      </c>
      <c r="H93" s="22" t="str">
        <f>INDEX(Bar_data!$A$3:$B$140,MATCH(C93,Bar_data!$A$3:$A$140,FALSE),2)</f>
        <v>Trust033</v>
      </c>
      <c r="I93" s="22" t="str">
        <f>INDEX(TrustCAHUB_map!$A$2:$D$139,MATCH($C93,TrustCAHUB_map!$A$2:$A$139,FALSE),3)</f>
        <v>Wessex</v>
      </c>
      <c r="J93" s="22" t="str">
        <f>INDEX(TrustCAHUB_map!$A$2:$D$139,MATCH($C93,TrustCAHUB_map!$A$2:$A$139,FALSE),4)</f>
        <v>Wessex</v>
      </c>
    </row>
    <row r="94" spans="1:10" x14ac:dyDescent="0.3">
      <c r="A94" s="22" t="str">
        <f t="shared" si="1"/>
        <v>'RD32015Palliative70+'</v>
      </c>
      <c r="B94" s="22">
        <v>2015</v>
      </c>
      <c r="C94" s="22" t="s">
        <v>196</v>
      </c>
      <c r="D94" s="22" t="s">
        <v>8</v>
      </c>
      <c r="E94" s="22" t="s">
        <v>628</v>
      </c>
      <c r="F94" s="22">
        <v>3</v>
      </c>
      <c r="G94" s="22">
        <v>1</v>
      </c>
      <c r="H94" s="22" t="str">
        <f>INDEX(Bar_data!$A$3:$B$140,MATCH(C94,Bar_data!$A$3:$A$140,FALSE),2)</f>
        <v>Trust033</v>
      </c>
      <c r="I94" s="22" t="str">
        <f>INDEX(TrustCAHUB_map!$A$2:$D$139,MATCH($C94,TrustCAHUB_map!$A$2:$A$139,FALSE),3)</f>
        <v>Wessex</v>
      </c>
      <c r="J94" s="22" t="str">
        <f>INDEX(TrustCAHUB_map!$A$2:$D$139,MATCH($C94,TrustCAHUB_map!$A$2:$A$139,FALSE),4)</f>
        <v>Wessex</v>
      </c>
    </row>
    <row r="95" spans="1:10" x14ac:dyDescent="0.3">
      <c r="A95" s="22" t="str">
        <f t="shared" si="1"/>
        <v>'RD32015Curative70+'</v>
      </c>
      <c r="B95" s="22">
        <v>2015</v>
      </c>
      <c r="C95" s="22" t="s">
        <v>196</v>
      </c>
      <c r="D95" s="22" t="s">
        <v>7</v>
      </c>
      <c r="E95" s="22" t="s">
        <v>628</v>
      </c>
      <c r="F95" s="22">
        <v>1</v>
      </c>
      <c r="G95" s="22">
        <v>0</v>
      </c>
      <c r="H95" s="22" t="str">
        <f>INDEX(Bar_data!$A$3:$B$140,MATCH(C95,Bar_data!$A$3:$A$140,FALSE),2)</f>
        <v>Trust033</v>
      </c>
      <c r="I95" s="22" t="str">
        <f>INDEX(TrustCAHUB_map!$A$2:$D$139,MATCH($C95,TrustCAHUB_map!$A$2:$A$139,FALSE),3)</f>
        <v>Wessex</v>
      </c>
      <c r="J95" s="22" t="str">
        <f>INDEX(TrustCAHUB_map!$A$2:$D$139,MATCH($C95,TrustCAHUB_map!$A$2:$A$139,FALSE),4)</f>
        <v>Wessex</v>
      </c>
    </row>
    <row r="96" spans="1:10" x14ac:dyDescent="0.3">
      <c r="A96" s="22" t="str">
        <f t="shared" si="1"/>
        <v>'RD82015Curative18-49'</v>
      </c>
      <c r="B96" s="22">
        <v>2015</v>
      </c>
      <c r="C96" s="22" t="s">
        <v>197</v>
      </c>
      <c r="D96" s="22" t="s">
        <v>7</v>
      </c>
      <c r="E96" s="22" t="s">
        <v>153</v>
      </c>
      <c r="F96" s="22">
        <v>1</v>
      </c>
      <c r="G96" s="22">
        <v>0</v>
      </c>
      <c r="H96" s="22" t="str">
        <f>INDEX(Bar_data!$A$3:$B$140,MATCH(C96,Bar_data!$A$3:$A$140,FALSE),2)</f>
        <v>Trust034</v>
      </c>
      <c r="I96" s="22" t="str">
        <f>INDEX(TrustCAHUB_map!$A$2:$D$139,MATCH($C96,TrustCAHUB_map!$A$2:$A$139,FALSE),3)</f>
        <v>East of England</v>
      </c>
      <c r="J96" s="22" t="str">
        <f>INDEX(TrustCAHUB_map!$A$2:$D$139,MATCH($C96,TrustCAHUB_map!$A$2:$A$139,FALSE),4)</f>
        <v>East Midlands</v>
      </c>
    </row>
    <row r="97" spans="1:10" x14ac:dyDescent="0.3">
      <c r="A97" s="22" t="str">
        <f t="shared" si="1"/>
        <v>'RD82015Curative50-69'</v>
      </c>
      <c r="B97" s="22">
        <v>2015</v>
      </c>
      <c r="C97" s="22" t="s">
        <v>197</v>
      </c>
      <c r="D97" s="22" t="s">
        <v>7</v>
      </c>
      <c r="E97" s="22" t="s">
        <v>627</v>
      </c>
      <c r="F97" s="22">
        <v>2</v>
      </c>
      <c r="G97" s="22">
        <v>0</v>
      </c>
      <c r="H97" s="22" t="str">
        <f>INDEX(Bar_data!$A$3:$B$140,MATCH(C97,Bar_data!$A$3:$A$140,FALSE),2)</f>
        <v>Trust034</v>
      </c>
      <c r="I97" s="22" t="str">
        <f>INDEX(TrustCAHUB_map!$A$2:$D$139,MATCH($C97,TrustCAHUB_map!$A$2:$A$139,FALSE),3)</f>
        <v>East of England</v>
      </c>
      <c r="J97" s="22" t="str">
        <f>INDEX(TrustCAHUB_map!$A$2:$D$139,MATCH($C97,TrustCAHUB_map!$A$2:$A$139,FALSE),4)</f>
        <v>East Midlands</v>
      </c>
    </row>
    <row r="98" spans="1:10" x14ac:dyDescent="0.3">
      <c r="A98" s="22" t="str">
        <f t="shared" si="1"/>
        <v>'RD82015Palliative50-69'</v>
      </c>
      <c r="B98" s="22">
        <v>2015</v>
      </c>
      <c r="C98" s="22" t="s">
        <v>197</v>
      </c>
      <c r="D98" s="22" t="s">
        <v>8</v>
      </c>
      <c r="E98" s="22" t="s">
        <v>627</v>
      </c>
      <c r="F98" s="22">
        <v>5</v>
      </c>
      <c r="G98" s="22">
        <v>0</v>
      </c>
      <c r="H98" s="22" t="str">
        <f>INDEX(Bar_data!$A$3:$B$140,MATCH(C98,Bar_data!$A$3:$A$140,FALSE),2)</f>
        <v>Trust034</v>
      </c>
      <c r="I98" s="22" t="str">
        <f>INDEX(TrustCAHUB_map!$A$2:$D$139,MATCH($C98,TrustCAHUB_map!$A$2:$A$139,FALSE),3)</f>
        <v>East of England</v>
      </c>
      <c r="J98" s="22" t="str">
        <f>INDEX(TrustCAHUB_map!$A$2:$D$139,MATCH($C98,TrustCAHUB_map!$A$2:$A$139,FALSE),4)</f>
        <v>East Midlands</v>
      </c>
    </row>
    <row r="99" spans="1:10" x14ac:dyDescent="0.3">
      <c r="A99" s="22" t="str">
        <f t="shared" si="1"/>
        <v>'RD82015Palliative70+'</v>
      </c>
      <c r="B99" s="22">
        <v>2015</v>
      </c>
      <c r="C99" s="22" t="s">
        <v>197</v>
      </c>
      <c r="D99" s="22" t="s">
        <v>8</v>
      </c>
      <c r="E99" s="22" t="s">
        <v>628</v>
      </c>
      <c r="F99" s="22">
        <v>3</v>
      </c>
      <c r="G99" s="22">
        <v>0</v>
      </c>
      <c r="H99" s="22" t="str">
        <f>INDEX(Bar_data!$A$3:$B$140,MATCH(C99,Bar_data!$A$3:$A$140,FALSE),2)</f>
        <v>Trust034</v>
      </c>
      <c r="I99" s="22" t="str">
        <f>INDEX(TrustCAHUB_map!$A$2:$D$139,MATCH($C99,TrustCAHUB_map!$A$2:$A$139,FALSE),3)</f>
        <v>East of England</v>
      </c>
      <c r="J99" s="22" t="str">
        <f>INDEX(TrustCAHUB_map!$A$2:$D$139,MATCH($C99,TrustCAHUB_map!$A$2:$A$139,FALSE),4)</f>
        <v>East Midlands</v>
      </c>
    </row>
    <row r="100" spans="1:10" x14ac:dyDescent="0.3">
      <c r="A100" s="22" t="str">
        <f t="shared" si="1"/>
        <v>'RD82015Curative70+'</v>
      </c>
      <c r="B100" s="22">
        <v>2015</v>
      </c>
      <c r="C100" s="22" t="s">
        <v>197</v>
      </c>
      <c r="D100" s="22" t="s">
        <v>7</v>
      </c>
      <c r="E100" s="22" t="s">
        <v>628</v>
      </c>
      <c r="F100" s="22">
        <v>3</v>
      </c>
      <c r="G100" s="22">
        <v>0</v>
      </c>
      <c r="H100" s="22" t="str">
        <f>INDEX(Bar_data!$A$3:$B$140,MATCH(C100,Bar_data!$A$3:$A$140,FALSE),2)</f>
        <v>Trust034</v>
      </c>
      <c r="I100" s="22" t="str">
        <f>INDEX(TrustCAHUB_map!$A$2:$D$139,MATCH($C100,TrustCAHUB_map!$A$2:$A$139,FALSE),3)</f>
        <v>East of England</v>
      </c>
      <c r="J100" s="22" t="str">
        <f>INDEX(TrustCAHUB_map!$A$2:$D$139,MATCH($C100,TrustCAHUB_map!$A$2:$A$139,FALSE),4)</f>
        <v>East Midlands</v>
      </c>
    </row>
    <row r="101" spans="1:10" x14ac:dyDescent="0.3">
      <c r="A101" s="22" t="str">
        <f t="shared" si="1"/>
        <v>'RDD2015Palliative70+'</v>
      </c>
      <c r="B101" s="22">
        <v>2015</v>
      </c>
      <c r="C101" s="22" t="s">
        <v>198</v>
      </c>
      <c r="D101" s="22" t="s">
        <v>8</v>
      </c>
      <c r="E101" s="22" t="s">
        <v>628</v>
      </c>
      <c r="F101" s="22">
        <v>4</v>
      </c>
      <c r="G101" s="22">
        <v>0</v>
      </c>
      <c r="H101" s="22" t="str">
        <f>INDEX(Bar_data!$A$3:$B$140,MATCH(C101,Bar_data!$A$3:$A$140,FALSE),2)</f>
        <v>Trust035</v>
      </c>
      <c r="I101" s="22" t="str">
        <f>INDEX(TrustCAHUB_map!$A$2:$D$139,MATCH($C101,TrustCAHUB_map!$A$2:$A$139,FALSE),3)</f>
        <v>East of England</v>
      </c>
      <c r="J101" s="22" t="str">
        <f>INDEX(TrustCAHUB_map!$A$2:$D$139,MATCH($C101,TrustCAHUB_map!$A$2:$A$139,FALSE),4)</f>
        <v>East of England</v>
      </c>
    </row>
    <row r="102" spans="1:10" x14ac:dyDescent="0.3">
      <c r="A102" s="22" t="str">
        <f t="shared" si="1"/>
        <v>'RDE2015Curative18-49'</v>
      </c>
      <c r="B102" s="22">
        <v>2015</v>
      </c>
      <c r="C102" s="22" t="s">
        <v>199</v>
      </c>
      <c r="D102" s="22" t="s">
        <v>7</v>
      </c>
      <c r="E102" s="22" t="s">
        <v>153</v>
      </c>
      <c r="F102" s="22">
        <v>2</v>
      </c>
      <c r="G102" s="22">
        <v>1</v>
      </c>
      <c r="H102" s="22" t="str">
        <f>INDEX(Bar_data!$A$3:$B$140,MATCH(C102,Bar_data!$A$3:$A$140,FALSE),2)</f>
        <v>Trust036</v>
      </c>
      <c r="I102" s="22" t="str">
        <f>INDEX(TrustCAHUB_map!$A$2:$D$139,MATCH($C102,TrustCAHUB_map!$A$2:$A$139,FALSE),3)</f>
        <v>East of England</v>
      </c>
      <c r="J102" s="22" t="str">
        <f>INDEX(TrustCAHUB_map!$A$2:$D$139,MATCH($C102,TrustCAHUB_map!$A$2:$A$139,FALSE),4)</f>
        <v>East of England</v>
      </c>
    </row>
    <row r="103" spans="1:10" x14ac:dyDescent="0.3">
      <c r="A103" s="22" t="str">
        <f t="shared" si="1"/>
        <v>'RDE2015Not assigned50-69'</v>
      </c>
      <c r="B103" s="22">
        <v>2015</v>
      </c>
      <c r="C103" s="22" t="s">
        <v>199</v>
      </c>
      <c r="D103" s="22" t="s">
        <v>477</v>
      </c>
      <c r="E103" s="22" t="s">
        <v>627</v>
      </c>
      <c r="F103" s="22">
        <v>4</v>
      </c>
      <c r="G103" s="22">
        <v>0</v>
      </c>
      <c r="H103" s="22" t="str">
        <f>INDEX(Bar_data!$A$3:$B$140,MATCH(C103,Bar_data!$A$3:$A$140,FALSE),2)</f>
        <v>Trust036</v>
      </c>
      <c r="I103" s="22" t="str">
        <f>INDEX(TrustCAHUB_map!$A$2:$D$139,MATCH($C103,TrustCAHUB_map!$A$2:$A$139,FALSE),3)</f>
        <v>East of England</v>
      </c>
      <c r="J103" s="22" t="str">
        <f>INDEX(TrustCAHUB_map!$A$2:$D$139,MATCH($C103,TrustCAHUB_map!$A$2:$A$139,FALSE),4)</f>
        <v>East of England</v>
      </c>
    </row>
    <row r="104" spans="1:10" x14ac:dyDescent="0.3">
      <c r="A104" s="22" t="str">
        <f t="shared" si="1"/>
        <v>'RDE2015Curative50-69'</v>
      </c>
      <c r="B104" s="22">
        <v>2015</v>
      </c>
      <c r="C104" s="22" t="s">
        <v>199</v>
      </c>
      <c r="D104" s="22" t="s">
        <v>7</v>
      </c>
      <c r="E104" s="22" t="s">
        <v>627</v>
      </c>
      <c r="F104" s="22">
        <v>4</v>
      </c>
      <c r="G104" s="22">
        <v>1</v>
      </c>
      <c r="H104" s="22" t="str">
        <f>INDEX(Bar_data!$A$3:$B$140,MATCH(C104,Bar_data!$A$3:$A$140,FALSE),2)</f>
        <v>Trust036</v>
      </c>
      <c r="I104" s="22" t="str">
        <f>INDEX(TrustCAHUB_map!$A$2:$D$139,MATCH($C104,TrustCAHUB_map!$A$2:$A$139,FALSE),3)</f>
        <v>East of England</v>
      </c>
      <c r="J104" s="22" t="str">
        <f>INDEX(TrustCAHUB_map!$A$2:$D$139,MATCH($C104,TrustCAHUB_map!$A$2:$A$139,FALSE),4)</f>
        <v>East of England</v>
      </c>
    </row>
    <row r="105" spans="1:10" x14ac:dyDescent="0.3">
      <c r="A105" s="22" t="str">
        <f t="shared" si="1"/>
        <v>'RDE2015Not assigned70+'</v>
      </c>
      <c r="B105" s="22">
        <v>2015</v>
      </c>
      <c r="C105" s="22" t="s">
        <v>199</v>
      </c>
      <c r="D105" s="22" t="s">
        <v>477</v>
      </c>
      <c r="E105" s="22" t="s">
        <v>628</v>
      </c>
      <c r="F105" s="22">
        <v>3</v>
      </c>
      <c r="G105" s="22">
        <v>1</v>
      </c>
      <c r="H105" s="22" t="str">
        <f>INDEX(Bar_data!$A$3:$B$140,MATCH(C105,Bar_data!$A$3:$A$140,FALSE),2)</f>
        <v>Trust036</v>
      </c>
      <c r="I105" s="22" t="str">
        <f>INDEX(TrustCAHUB_map!$A$2:$D$139,MATCH($C105,TrustCAHUB_map!$A$2:$A$139,FALSE),3)</f>
        <v>East of England</v>
      </c>
      <c r="J105" s="22" t="str">
        <f>INDEX(TrustCAHUB_map!$A$2:$D$139,MATCH($C105,TrustCAHUB_map!$A$2:$A$139,FALSE),4)</f>
        <v>East of England</v>
      </c>
    </row>
    <row r="106" spans="1:10" x14ac:dyDescent="0.3">
      <c r="A106" s="22" t="str">
        <f t="shared" si="1"/>
        <v>'RDE2015Palliative70+'</v>
      </c>
      <c r="B106" s="22">
        <v>2015</v>
      </c>
      <c r="C106" s="22" t="s">
        <v>199</v>
      </c>
      <c r="D106" s="22" t="s">
        <v>8</v>
      </c>
      <c r="E106" s="22" t="s">
        <v>628</v>
      </c>
      <c r="F106" s="22">
        <v>2</v>
      </c>
      <c r="G106" s="22">
        <v>0</v>
      </c>
      <c r="H106" s="22" t="str">
        <f>INDEX(Bar_data!$A$3:$B$140,MATCH(C106,Bar_data!$A$3:$A$140,FALSE),2)</f>
        <v>Trust036</v>
      </c>
      <c r="I106" s="22" t="str">
        <f>INDEX(TrustCAHUB_map!$A$2:$D$139,MATCH($C106,TrustCAHUB_map!$A$2:$A$139,FALSE),3)</f>
        <v>East of England</v>
      </c>
      <c r="J106" s="22" t="str">
        <f>INDEX(TrustCAHUB_map!$A$2:$D$139,MATCH($C106,TrustCAHUB_map!$A$2:$A$139,FALSE),4)</f>
        <v>East of England</v>
      </c>
    </row>
    <row r="107" spans="1:10" x14ac:dyDescent="0.3">
      <c r="A107" s="22" t="str">
        <f t="shared" si="1"/>
        <v>'RDE2015Curative70+'</v>
      </c>
      <c r="B107" s="22">
        <v>2015</v>
      </c>
      <c r="C107" s="22" t="s">
        <v>199</v>
      </c>
      <c r="D107" s="22" t="s">
        <v>7</v>
      </c>
      <c r="E107" s="22" t="s">
        <v>628</v>
      </c>
      <c r="F107" s="22">
        <v>2</v>
      </c>
      <c r="G107" s="22">
        <v>0</v>
      </c>
      <c r="H107" s="22" t="str">
        <f>INDEX(Bar_data!$A$3:$B$140,MATCH(C107,Bar_data!$A$3:$A$140,FALSE),2)</f>
        <v>Trust036</v>
      </c>
      <c r="I107" s="22" t="str">
        <f>INDEX(TrustCAHUB_map!$A$2:$D$139,MATCH($C107,TrustCAHUB_map!$A$2:$A$139,FALSE),3)</f>
        <v>East of England</v>
      </c>
      <c r="J107" s="22" t="str">
        <f>INDEX(TrustCAHUB_map!$A$2:$D$139,MATCH($C107,TrustCAHUB_map!$A$2:$A$139,FALSE),4)</f>
        <v>East of England</v>
      </c>
    </row>
    <row r="108" spans="1:10" x14ac:dyDescent="0.3">
      <c r="A108" s="22" t="str">
        <f t="shared" si="1"/>
        <v>'RDU2015Curative18-49'</v>
      </c>
      <c r="B108" s="22">
        <v>2015</v>
      </c>
      <c r="C108" s="22" t="s">
        <v>200</v>
      </c>
      <c r="D108" s="22" t="s">
        <v>7</v>
      </c>
      <c r="E108" s="22" t="s">
        <v>153</v>
      </c>
      <c r="F108" s="22">
        <v>2</v>
      </c>
      <c r="G108" s="22">
        <v>0</v>
      </c>
      <c r="H108" s="22" t="str">
        <f>INDEX(Bar_data!$A$3:$B$140,MATCH(C108,Bar_data!$A$3:$A$140,FALSE),2)</f>
        <v>Trust037</v>
      </c>
      <c r="I108" s="22" t="str">
        <f>INDEX(TrustCAHUB_map!$A$2:$D$139,MATCH($C108,TrustCAHUB_map!$A$2:$A$139,FALSE),3)</f>
        <v>Surrey and Sussex</v>
      </c>
      <c r="J108" s="22" t="str">
        <f>INDEX(TrustCAHUB_map!$A$2:$D$139,MATCH($C108,TrustCAHUB_map!$A$2:$A$139,FALSE),4)</f>
        <v>South East</v>
      </c>
    </row>
    <row r="109" spans="1:10" x14ac:dyDescent="0.3">
      <c r="A109" s="22" t="str">
        <f t="shared" si="1"/>
        <v>'RDU2015Palliative50-69'</v>
      </c>
      <c r="B109" s="22">
        <v>2015</v>
      </c>
      <c r="C109" s="22" t="s">
        <v>200</v>
      </c>
      <c r="D109" s="22" t="s">
        <v>8</v>
      </c>
      <c r="E109" s="22" t="s">
        <v>627</v>
      </c>
      <c r="F109" s="22">
        <v>3</v>
      </c>
      <c r="G109" s="22">
        <v>2</v>
      </c>
      <c r="H109" s="22" t="str">
        <f>INDEX(Bar_data!$A$3:$B$140,MATCH(C109,Bar_data!$A$3:$A$140,FALSE),2)</f>
        <v>Trust037</v>
      </c>
      <c r="I109" s="22" t="str">
        <f>INDEX(TrustCAHUB_map!$A$2:$D$139,MATCH($C109,TrustCAHUB_map!$A$2:$A$139,FALSE),3)</f>
        <v>Surrey and Sussex</v>
      </c>
      <c r="J109" s="22" t="str">
        <f>INDEX(TrustCAHUB_map!$A$2:$D$139,MATCH($C109,TrustCAHUB_map!$A$2:$A$139,FALSE),4)</f>
        <v>South East</v>
      </c>
    </row>
    <row r="110" spans="1:10" x14ac:dyDescent="0.3">
      <c r="A110" s="22" t="str">
        <f t="shared" si="1"/>
        <v>'RDU2015Curative50-69'</v>
      </c>
      <c r="B110" s="22">
        <v>2015</v>
      </c>
      <c r="C110" s="22" t="s">
        <v>200</v>
      </c>
      <c r="D110" s="22" t="s">
        <v>7</v>
      </c>
      <c r="E110" s="22" t="s">
        <v>627</v>
      </c>
      <c r="F110" s="22">
        <v>3</v>
      </c>
      <c r="G110" s="22">
        <v>0</v>
      </c>
      <c r="H110" s="22" t="str">
        <f>INDEX(Bar_data!$A$3:$B$140,MATCH(C110,Bar_data!$A$3:$A$140,FALSE),2)</f>
        <v>Trust037</v>
      </c>
      <c r="I110" s="22" t="str">
        <f>INDEX(TrustCAHUB_map!$A$2:$D$139,MATCH($C110,TrustCAHUB_map!$A$2:$A$139,FALSE),3)</f>
        <v>Surrey and Sussex</v>
      </c>
      <c r="J110" s="22" t="str">
        <f>INDEX(TrustCAHUB_map!$A$2:$D$139,MATCH($C110,TrustCAHUB_map!$A$2:$A$139,FALSE),4)</f>
        <v>South East</v>
      </c>
    </row>
    <row r="111" spans="1:10" x14ac:dyDescent="0.3">
      <c r="A111" s="22" t="str">
        <f t="shared" si="1"/>
        <v>'RDU2015Not assigned70+'</v>
      </c>
      <c r="B111" s="22">
        <v>2015</v>
      </c>
      <c r="C111" s="22" t="s">
        <v>200</v>
      </c>
      <c r="D111" s="22" t="s">
        <v>477</v>
      </c>
      <c r="E111" s="22" t="s">
        <v>628</v>
      </c>
      <c r="F111" s="22">
        <v>1</v>
      </c>
      <c r="G111" s="22">
        <v>0</v>
      </c>
      <c r="H111" s="22" t="str">
        <f>INDEX(Bar_data!$A$3:$B$140,MATCH(C111,Bar_data!$A$3:$A$140,FALSE),2)</f>
        <v>Trust037</v>
      </c>
      <c r="I111" s="22" t="str">
        <f>INDEX(TrustCAHUB_map!$A$2:$D$139,MATCH($C111,TrustCAHUB_map!$A$2:$A$139,FALSE),3)</f>
        <v>Surrey and Sussex</v>
      </c>
      <c r="J111" s="22" t="str">
        <f>INDEX(TrustCAHUB_map!$A$2:$D$139,MATCH($C111,TrustCAHUB_map!$A$2:$A$139,FALSE),4)</f>
        <v>South East</v>
      </c>
    </row>
    <row r="112" spans="1:10" x14ac:dyDescent="0.3">
      <c r="A112" s="22" t="str">
        <f t="shared" si="1"/>
        <v>'RDU2015Palliative70+'</v>
      </c>
      <c r="B112" s="22">
        <v>2015</v>
      </c>
      <c r="C112" s="22" t="s">
        <v>200</v>
      </c>
      <c r="D112" s="22" t="s">
        <v>8</v>
      </c>
      <c r="E112" s="22" t="s">
        <v>628</v>
      </c>
      <c r="F112" s="22">
        <v>2</v>
      </c>
      <c r="G112" s="22">
        <v>0</v>
      </c>
      <c r="H112" s="22" t="str">
        <f>INDEX(Bar_data!$A$3:$B$140,MATCH(C112,Bar_data!$A$3:$A$140,FALSE),2)</f>
        <v>Trust037</v>
      </c>
      <c r="I112" s="22" t="str">
        <f>INDEX(TrustCAHUB_map!$A$2:$D$139,MATCH($C112,TrustCAHUB_map!$A$2:$A$139,FALSE),3)</f>
        <v>Surrey and Sussex</v>
      </c>
      <c r="J112" s="22" t="str">
        <f>INDEX(TrustCAHUB_map!$A$2:$D$139,MATCH($C112,TrustCAHUB_map!$A$2:$A$139,FALSE),4)</f>
        <v>South East</v>
      </c>
    </row>
    <row r="113" spans="1:10" x14ac:dyDescent="0.3">
      <c r="A113" s="22" t="str">
        <f t="shared" si="1"/>
        <v>'RDZ2015Curative18-49'</v>
      </c>
      <c r="B113" s="22">
        <v>2015</v>
      </c>
      <c r="C113" s="22" t="s">
        <v>201</v>
      </c>
      <c r="D113" s="22" t="s">
        <v>7</v>
      </c>
      <c r="E113" s="22" t="s">
        <v>153</v>
      </c>
      <c r="F113" s="22">
        <v>1</v>
      </c>
      <c r="G113" s="22">
        <v>0</v>
      </c>
      <c r="H113" s="22" t="str">
        <f>INDEX(Bar_data!$A$3:$B$140,MATCH(C113,Bar_data!$A$3:$A$140,FALSE),2)</f>
        <v>Trust038</v>
      </c>
      <c r="I113" s="22" t="str">
        <f>INDEX(TrustCAHUB_map!$A$2:$D$139,MATCH($C113,TrustCAHUB_map!$A$2:$A$139,FALSE),3)</f>
        <v>Wessex</v>
      </c>
      <c r="J113" s="22" t="str">
        <f>INDEX(TrustCAHUB_map!$A$2:$D$139,MATCH($C113,TrustCAHUB_map!$A$2:$A$139,FALSE),4)</f>
        <v>Wessex</v>
      </c>
    </row>
    <row r="114" spans="1:10" x14ac:dyDescent="0.3">
      <c r="A114" s="22" t="str">
        <f t="shared" si="1"/>
        <v>'RDZ2015Curative50-69'</v>
      </c>
      <c r="B114" s="22">
        <v>2015</v>
      </c>
      <c r="C114" s="22" t="s">
        <v>201</v>
      </c>
      <c r="D114" s="22" t="s">
        <v>7</v>
      </c>
      <c r="E114" s="22" t="s">
        <v>627</v>
      </c>
      <c r="F114" s="22">
        <v>3</v>
      </c>
      <c r="G114" s="22">
        <v>0</v>
      </c>
      <c r="H114" s="22" t="str">
        <f>INDEX(Bar_data!$A$3:$B$140,MATCH(C114,Bar_data!$A$3:$A$140,FALSE),2)</f>
        <v>Trust038</v>
      </c>
      <c r="I114" s="22" t="str">
        <f>INDEX(TrustCAHUB_map!$A$2:$D$139,MATCH($C114,TrustCAHUB_map!$A$2:$A$139,FALSE),3)</f>
        <v>Wessex</v>
      </c>
      <c r="J114" s="22" t="str">
        <f>INDEX(TrustCAHUB_map!$A$2:$D$139,MATCH($C114,TrustCAHUB_map!$A$2:$A$139,FALSE),4)</f>
        <v>Wessex</v>
      </c>
    </row>
    <row r="115" spans="1:10" x14ac:dyDescent="0.3">
      <c r="A115" s="22" t="str">
        <f t="shared" si="1"/>
        <v>'RDZ2015Not assigned50-69'</v>
      </c>
      <c r="B115" s="22">
        <v>2015</v>
      </c>
      <c r="C115" s="22" t="s">
        <v>201</v>
      </c>
      <c r="D115" s="22" t="s">
        <v>477</v>
      </c>
      <c r="E115" s="22" t="s">
        <v>627</v>
      </c>
      <c r="F115" s="22">
        <v>2</v>
      </c>
      <c r="G115" s="22">
        <v>0</v>
      </c>
      <c r="H115" s="22" t="str">
        <f>INDEX(Bar_data!$A$3:$B$140,MATCH(C115,Bar_data!$A$3:$A$140,FALSE),2)</f>
        <v>Trust038</v>
      </c>
      <c r="I115" s="22" t="str">
        <f>INDEX(TrustCAHUB_map!$A$2:$D$139,MATCH($C115,TrustCAHUB_map!$A$2:$A$139,FALSE),3)</f>
        <v>Wessex</v>
      </c>
      <c r="J115" s="22" t="str">
        <f>INDEX(TrustCAHUB_map!$A$2:$D$139,MATCH($C115,TrustCAHUB_map!$A$2:$A$139,FALSE),4)</f>
        <v>Wessex</v>
      </c>
    </row>
    <row r="116" spans="1:10" x14ac:dyDescent="0.3">
      <c r="A116" s="22" t="str">
        <f t="shared" si="1"/>
        <v>'RDZ2015Curative70+'</v>
      </c>
      <c r="B116" s="22">
        <v>2015</v>
      </c>
      <c r="C116" s="22" t="s">
        <v>201</v>
      </c>
      <c r="D116" s="22" t="s">
        <v>7</v>
      </c>
      <c r="E116" s="22" t="s">
        <v>628</v>
      </c>
      <c r="F116" s="22">
        <v>1</v>
      </c>
      <c r="G116" s="22">
        <v>0</v>
      </c>
      <c r="H116" s="22" t="str">
        <f>INDEX(Bar_data!$A$3:$B$140,MATCH(C116,Bar_data!$A$3:$A$140,FALSE),2)</f>
        <v>Trust038</v>
      </c>
      <c r="I116" s="22" t="str">
        <f>INDEX(TrustCAHUB_map!$A$2:$D$139,MATCH($C116,TrustCAHUB_map!$A$2:$A$139,FALSE),3)</f>
        <v>Wessex</v>
      </c>
      <c r="J116" s="22" t="str">
        <f>INDEX(TrustCAHUB_map!$A$2:$D$139,MATCH($C116,TrustCAHUB_map!$A$2:$A$139,FALSE),4)</f>
        <v>Wessex</v>
      </c>
    </row>
    <row r="117" spans="1:10" x14ac:dyDescent="0.3">
      <c r="A117" s="22" t="str">
        <f t="shared" si="1"/>
        <v>'RDZ2015Palliative70+'</v>
      </c>
      <c r="B117" s="22">
        <v>2015</v>
      </c>
      <c r="C117" s="22" t="s">
        <v>201</v>
      </c>
      <c r="D117" s="22" t="s">
        <v>8</v>
      </c>
      <c r="E117" s="22" t="s">
        <v>628</v>
      </c>
      <c r="F117" s="22">
        <v>2</v>
      </c>
      <c r="G117" s="22">
        <v>1</v>
      </c>
      <c r="H117" s="22" t="str">
        <f>INDEX(Bar_data!$A$3:$B$140,MATCH(C117,Bar_data!$A$3:$A$140,FALSE),2)</f>
        <v>Trust038</v>
      </c>
      <c r="I117" s="22" t="str">
        <f>INDEX(TrustCAHUB_map!$A$2:$D$139,MATCH($C117,TrustCAHUB_map!$A$2:$A$139,FALSE),3)</f>
        <v>Wessex</v>
      </c>
      <c r="J117" s="22" t="str">
        <f>INDEX(TrustCAHUB_map!$A$2:$D$139,MATCH($C117,TrustCAHUB_map!$A$2:$A$139,FALSE),4)</f>
        <v>Wessex</v>
      </c>
    </row>
    <row r="118" spans="1:10" x14ac:dyDescent="0.3">
      <c r="A118" s="22" t="str">
        <f t="shared" si="1"/>
        <v>'RE92015Palliative70+'</v>
      </c>
      <c r="B118" s="22">
        <v>2015</v>
      </c>
      <c r="C118" s="22" t="s">
        <v>202</v>
      </c>
      <c r="D118" s="22" t="s">
        <v>8</v>
      </c>
      <c r="E118" s="22" t="s">
        <v>628</v>
      </c>
      <c r="F118" s="22">
        <v>2</v>
      </c>
      <c r="G118" s="22">
        <v>1</v>
      </c>
      <c r="H118" s="22" t="str">
        <f>INDEX(Bar_data!$A$3:$B$140,MATCH(C118,Bar_data!$A$3:$A$140,FALSE),2)</f>
        <v>Trust039</v>
      </c>
      <c r="I118" s="22" t="str">
        <f>INDEX(TrustCAHUB_map!$A$2:$D$139,MATCH($C118,TrustCAHUB_map!$A$2:$A$139,FALSE),3)</f>
        <v>North East and Cumbria</v>
      </c>
      <c r="J118" s="22" t="str">
        <f>INDEX(TrustCAHUB_map!$A$2:$D$139,MATCH($C118,TrustCAHUB_map!$A$2:$A$139,FALSE),4)</f>
        <v>North East</v>
      </c>
    </row>
    <row r="119" spans="1:10" x14ac:dyDescent="0.3">
      <c r="A119" s="22" t="str">
        <f t="shared" si="1"/>
        <v>'REF2015Curative18-49'</v>
      </c>
      <c r="B119" s="22">
        <v>2015</v>
      </c>
      <c r="C119" s="22" t="s">
        <v>203</v>
      </c>
      <c r="D119" s="22" t="s">
        <v>7</v>
      </c>
      <c r="E119" s="22" t="s">
        <v>153</v>
      </c>
      <c r="F119" s="22">
        <v>2</v>
      </c>
      <c r="G119" s="22">
        <v>0</v>
      </c>
      <c r="H119" s="22" t="str">
        <f>INDEX(Bar_data!$A$3:$B$140,MATCH(C119,Bar_data!$A$3:$A$140,FALSE),2)</f>
        <v>Trust040</v>
      </c>
      <c r="I119" s="22" t="str">
        <f>INDEX(TrustCAHUB_map!$A$2:$D$139,MATCH($C119,TrustCAHUB_map!$A$2:$A$139,FALSE),3)</f>
        <v>Peninsula</v>
      </c>
      <c r="J119" s="22" t="str">
        <f>INDEX(TrustCAHUB_map!$A$2:$D$139,MATCH($C119,TrustCAHUB_map!$A$2:$A$139,FALSE),4)</f>
        <v>South West</v>
      </c>
    </row>
    <row r="120" spans="1:10" x14ac:dyDescent="0.3">
      <c r="A120" s="22" t="str">
        <f t="shared" si="1"/>
        <v>'REF2015Palliative50-69'</v>
      </c>
      <c r="B120" s="22">
        <v>2015</v>
      </c>
      <c r="C120" s="22" t="s">
        <v>203</v>
      </c>
      <c r="D120" s="22" t="s">
        <v>8</v>
      </c>
      <c r="E120" s="22" t="s">
        <v>627</v>
      </c>
      <c r="F120" s="22">
        <v>5</v>
      </c>
      <c r="G120" s="22">
        <v>1</v>
      </c>
      <c r="H120" s="22" t="str">
        <f>INDEX(Bar_data!$A$3:$B$140,MATCH(C120,Bar_data!$A$3:$A$140,FALSE),2)</f>
        <v>Trust040</v>
      </c>
      <c r="I120" s="22" t="str">
        <f>INDEX(TrustCAHUB_map!$A$2:$D$139,MATCH($C120,TrustCAHUB_map!$A$2:$A$139,FALSE),3)</f>
        <v>Peninsula</v>
      </c>
      <c r="J120" s="22" t="str">
        <f>INDEX(TrustCAHUB_map!$A$2:$D$139,MATCH($C120,TrustCAHUB_map!$A$2:$A$139,FALSE),4)</f>
        <v>South West</v>
      </c>
    </row>
    <row r="121" spans="1:10" x14ac:dyDescent="0.3">
      <c r="A121" s="22" t="str">
        <f t="shared" si="1"/>
        <v>'REF2015Curative50-69'</v>
      </c>
      <c r="B121" s="22">
        <v>2015</v>
      </c>
      <c r="C121" s="22" t="s">
        <v>203</v>
      </c>
      <c r="D121" s="22" t="s">
        <v>7</v>
      </c>
      <c r="E121" s="22" t="s">
        <v>627</v>
      </c>
      <c r="F121" s="22">
        <v>3</v>
      </c>
      <c r="G121" s="22">
        <v>0</v>
      </c>
      <c r="H121" s="22" t="str">
        <f>INDEX(Bar_data!$A$3:$B$140,MATCH(C121,Bar_data!$A$3:$A$140,FALSE),2)</f>
        <v>Trust040</v>
      </c>
      <c r="I121" s="22" t="str">
        <f>INDEX(TrustCAHUB_map!$A$2:$D$139,MATCH($C121,TrustCAHUB_map!$A$2:$A$139,FALSE),3)</f>
        <v>Peninsula</v>
      </c>
      <c r="J121" s="22" t="str">
        <f>INDEX(TrustCAHUB_map!$A$2:$D$139,MATCH($C121,TrustCAHUB_map!$A$2:$A$139,FALSE),4)</f>
        <v>South West</v>
      </c>
    </row>
    <row r="122" spans="1:10" x14ac:dyDescent="0.3">
      <c r="A122" s="22" t="str">
        <f t="shared" si="1"/>
        <v>'REF2015Curative70+'</v>
      </c>
      <c r="B122" s="22">
        <v>2015</v>
      </c>
      <c r="C122" s="22" t="s">
        <v>203</v>
      </c>
      <c r="D122" s="22" t="s">
        <v>7</v>
      </c>
      <c r="E122" s="22" t="s">
        <v>628</v>
      </c>
      <c r="F122" s="22">
        <v>1</v>
      </c>
      <c r="G122" s="22">
        <v>0</v>
      </c>
      <c r="H122" s="22" t="str">
        <f>INDEX(Bar_data!$A$3:$B$140,MATCH(C122,Bar_data!$A$3:$A$140,FALSE),2)</f>
        <v>Trust040</v>
      </c>
      <c r="I122" s="22" t="str">
        <f>INDEX(TrustCAHUB_map!$A$2:$D$139,MATCH($C122,TrustCAHUB_map!$A$2:$A$139,FALSE),3)</f>
        <v>Peninsula</v>
      </c>
      <c r="J122" s="22" t="str">
        <f>INDEX(TrustCAHUB_map!$A$2:$D$139,MATCH($C122,TrustCAHUB_map!$A$2:$A$139,FALSE),4)</f>
        <v>South West</v>
      </c>
    </row>
    <row r="123" spans="1:10" x14ac:dyDescent="0.3">
      <c r="A123" s="22" t="str">
        <f t="shared" si="1"/>
        <v>'REF2015Palliative70+'</v>
      </c>
      <c r="B123" s="22">
        <v>2015</v>
      </c>
      <c r="C123" s="22" t="s">
        <v>203</v>
      </c>
      <c r="D123" s="22" t="s">
        <v>8</v>
      </c>
      <c r="E123" s="22" t="s">
        <v>628</v>
      </c>
      <c r="F123" s="22">
        <v>5</v>
      </c>
      <c r="G123" s="22">
        <v>2</v>
      </c>
      <c r="H123" s="22" t="str">
        <f>INDEX(Bar_data!$A$3:$B$140,MATCH(C123,Bar_data!$A$3:$A$140,FALSE),2)</f>
        <v>Trust040</v>
      </c>
      <c r="I123" s="22" t="str">
        <f>INDEX(TrustCAHUB_map!$A$2:$D$139,MATCH($C123,TrustCAHUB_map!$A$2:$A$139,FALSE),3)</f>
        <v>Peninsula</v>
      </c>
      <c r="J123" s="22" t="str">
        <f>INDEX(TrustCAHUB_map!$A$2:$D$139,MATCH($C123,TrustCAHUB_map!$A$2:$A$139,FALSE),4)</f>
        <v>South West</v>
      </c>
    </row>
    <row r="124" spans="1:10" x14ac:dyDescent="0.3">
      <c r="A124" s="22" t="str">
        <f t="shared" si="1"/>
        <v>'REM2015Curative18-49'</v>
      </c>
      <c r="B124" s="22">
        <v>2015</v>
      </c>
      <c r="C124" s="22" t="s">
        <v>204</v>
      </c>
      <c r="D124" s="22" t="s">
        <v>7</v>
      </c>
      <c r="E124" s="22" t="s">
        <v>153</v>
      </c>
      <c r="F124" s="22">
        <v>2</v>
      </c>
      <c r="G124" s="22">
        <v>0</v>
      </c>
      <c r="H124" s="22" t="str">
        <f>INDEX(Bar_data!$A$3:$B$140,MATCH(C124,Bar_data!$A$3:$A$140,FALSE),2)</f>
        <v>Trust041</v>
      </c>
      <c r="I124" s="22" t="str">
        <f>INDEX(TrustCAHUB_map!$A$2:$D$139,MATCH($C124,TrustCAHUB_map!$A$2:$A$139,FALSE),3)</f>
        <v>Cheshire and Merseyside</v>
      </c>
      <c r="J124" s="22" t="str">
        <f>INDEX(TrustCAHUB_map!$A$2:$D$139,MATCH($C124,TrustCAHUB_map!$A$2:$A$139,FALSE),4)</f>
        <v>North West</v>
      </c>
    </row>
    <row r="125" spans="1:10" x14ac:dyDescent="0.3">
      <c r="A125" s="22" t="str">
        <f t="shared" si="1"/>
        <v>'REM2015Curative50-69'</v>
      </c>
      <c r="B125" s="22">
        <v>2015</v>
      </c>
      <c r="C125" s="22" t="s">
        <v>204</v>
      </c>
      <c r="D125" s="22" t="s">
        <v>7</v>
      </c>
      <c r="E125" s="22" t="s">
        <v>627</v>
      </c>
      <c r="F125" s="22">
        <v>4</v>
      </c>
      <c r="G125" s="22">
        <v>0</v>
      </c>
      <c r="H125" s="22" t="str">
        <f>INDEX(Bar_data!$A$3:$B$140,MATCH(C125,Bar_data!$A$3:$A$140,FALSE),2)</f>
        <v>Trust041</v>
      </c>
      <c r="I125" s="22" t="str">
        <f>INDEX(TrustCAHUB_map!$A$2:$D$139,MATCH($C125,TrustCAHUB_map!$A$2:$A$139,FALSE),3)</f>
        <v>Cheshire and Merseyside</v>
      </c>
      <c r="J125" s="22" t="str">
        <f>INDEX(TrustCAHUB_map!$A$2:$D$139,MATCH($C125,TrustCAHUB_map!$A$2:$A$139,FALSE),4)</f>
        <v>North West</v>
      </c>
    </row>
    <row r="126" spans="1:10" x14ac:dyDescent="0.3">
      <c r="A126" s="22" t="str">
        <f t="shared" si="1"/>
        <v>'REM2015Palliative50-69'</v>
      </c>
      <c r="B126" s="22">
        <v>2015</v>
      </c>
      <c r="C126" s="22" t="s">
        <v>204</v>
      </c>
      <c r="D126" s="22" t="s">
        <v>8</v>
      </c>
      <c r="E126" s="22" t="s">
        <v>627</v>
      </c>
      <c r="F126" s="22">
        <v>1</v>
      </c>
      <c r="G126" s="22">
        <v>0</v>
      </c>
      <c r="H126" s="22" t="str">
        <f>INDEX(Bar_data!$A$3:$B$140,MATCH(C126,Bar_data!$A$3:$A$140,FALSE),2)</f>
        <v>Trust041</v>
      </c>
      <c r="I126" s="22" t="str">
        <f>INDEX(TrustCAHUB_map!$A$2:$D$139,MATCH($C126,TrustCAHUB_map!$A$2:$A$139,FALSE),3)</f>
        <v>Cheshire and Merseyside</v>
      </c>
      <c r="J126" s="22" t="str">
        <f>INDEX(TrustCAHUB_map!$A$2:$D$139,MATCH($C126,TrustCAHUB_map!$A$2:$A$139,FALSE),4)</f>
        <v>North West</v>
      </c>
    </row>
    <row r="127" spans="1:10" x14ac:dyDescent="0.3">
      <c r="A127" s="22" t="str">
        <f t="shared" si="1"/>
        <v>'REM2015Not assigned70+'</v>
      </c>
      <c r="B127" s="22">
        <v>2015</v>
      </c>
      <c r="C127" s="22" t="s">
        <v>204</v>
      </c>
      <c r="D127" s="22" t="s">
        <v>477</v>
      </c>
      <c r="E127" s="22" t="s">
        <v>628</v>
      </c>
      <c r="F127" s="22">
        <v>1</v>
      </c>
      <c r="G127" s="22">
        <v>0</v>
      </c>
      <c r="H127" s="22" t="str">
        <f>INDEX(Bar_data!$A$3:$B$140,MATCH(C127,Bar_data!$A$3:$A$140,FALSE),2)</f>
        <v>Trust041</v>
      </c>
      <c r="I127" s="22" t="str">
        <f>INDEX(TrustCAHUB_map!$A$2:$D$139,MATCH($C127,TrustCAHUB_map!$A$2:$A$139,FALSE),3)</f>
        <v>Cheshire and Merseyside</v>
      </c>
      <c r="J127" s="22" t="str">
        <f>INDEX(TrustCAHUB_map!$A$2:$D$139,MATCH($C127,TrustCAHUB_map!$A$2:$A$139,FALSE),4)</f>
        <v>North West</v>
      </c>
    </row>
    <row r="128" spans="1:10" x14ac:dyDescent="0.3">
      <c r="A128" s="22" t="str">
        <f t="shared" si="1"/>
        <v>'REM2015Curative70+'</v>
      </c>
      <c r="B128" s="22">
        <v>2015</v>
      </c>
      <c r="C128" s="22" t="s">
        <v>204</v>
      </c>
      <c r="D128" s="22" t="s">
        <v>7</v>
      </c>
      <c r="E128" s="22" t="s">
        <v>628</v>
      </c>
      <c r="F128" s="22">
        <v>2</v>
      </c>
      <c r="G128" s="22">
        <v>0</v>
      </c>
      <c r="H128" s="22" t="str">
        <f>INDEX(Bar_data!$A$3:$B$140,MATCH(C128,Bar_data!$A$3:$A$140,FALSE),2)</f>
        <v>Trust041</v>
      </c>
      <c r="I128" s="22" t="str">
        <f>INDEX(TrustCAHUB_map!$A$2:$D$139,MATCH($C128,TrustCAHUB_map!$A$2:$A$139,FALSE),3)</f>
        <v>Cheshire and Merseyside</v>
      </c>
      <c r="J128" s="22" t="str">
        <f>INDEX(TrustCAHUB_map!$A$2:$D$139,MATCH($C128,TrustCAHUB_map!$A$2:$A$139,FALSE),4)</f>
        <v>North West</v>
      </c>
    </row>
    <row r="129" spans="1:10" x14ac:dyDescent="0.3">
      <c r="A129" s="22" t="str">
        <f t="shared" si="1"/>
        <v>'REM2015Palliative70+'</v>
      </c>
      <c r="B129" s="22">
        <v>2015</v>
      </c>
      <c r="C129" s="22" t="s">
        <v>204</v>
      </c>
      <c r="D129" s="22" t="s">
        <v>8</v>
      </c>
      <c r="E129" s="22" t="s">
        <v>628</v>
      </c>
      <c r="F129" s="22">
        <v>5</v>
      </c>
      <c r="G129" s="22">
        <v>3</v>
      </c>
      <c r="H129" s="22" t="str">
        <f>INDEX(Bar_data!$A$3:$B$140,MATCH(C129,Bar_data!$A$3:$A$140,FALSE),2)</f>
        <v>Trust041</v>
      </c>
      <c r="I129" s="22" t="str">
        <f>INDEX(TrustCAHUB_map!$A$2:$D$139,MATCH($C129,TrustCAHUB_map!$A$2:$A$139,FALSE),3)</f>
        <v>Cheshire and Merseyside</v>
      </c>
      <c r="J129" s="22" t="str">
        <f>INDEX(TrustCAHUB_map!$A$2:$D$139,MATCH($C129,TrustCAHUB_map!$A$2:$A$139,FALSE),4)</f>
        <v>North West</v>
      </c>
    </row>
    <row r="130" spans="1:10" x14ac:dyDescent="0.3">
      <c r="A130" s="22" t="str">
        <f t="shared" si="1"/>
        <v>'RF42015Palliative50-69'</v>
      </c>
      <c r="B130" s="22">
        <v>2015</v>
      </c>
      <c r="C130" s="22" t="s">
        <v>206</v>
      </c>
      <c r="D130" s="22" t="s">
        <v>8</v>
      </c>
      <c r="E130" s="22" t="s">
        <v>627</v>
      </c>
      <c r="F130" s="22">
        <v>4</v>
      </c>
      <c r="G130" s="22">
        <v>1</v>
      </c>
      <c r="H130" s="22" t="str">
        <f>INDEX(Bar_data!$A$3:$B$140,MATCH(C130,Bar_data!$A$3:$A$140,FALSE),2)</f>
        <v>Trust043</v>
      </c>
      <c r="I130" s="22" t="str">
        <f>INDEX(TrustCAHUB_map!$A$2:$D$139,MATCH($C130,TrustCAHUB_map!$A$2:$A$139,FALSE),3)</f>
        <v>North Central and North East London</v>
      </c>
      <c r="J130" s="22" t="str">
        <f>INDEX(TrustCAHUB_map!$A$2:$D$139,MATCH($C130,TrustCAHUB_map!$A$2:$A$139,FALSE),4)</f>
        <v>London</v>
      </c>
    </row>
    <row r="131" spans="1:10" x14ac:dyDescent="0.3">
      <c r="A131" s="22" t="str">
        <f t="shared" ref="A131:A194" si="2">"'"&amp;C131&amp;B131&amp;D131&amp;E131&amp;"'"</f>
        <v>'RF42015Curative50-69'</v>
      </c>
      <c r="B131" s="22">
        <v>2015</v>
      </c>
      <c r="C131" s="22" t="s">
        <v>206</v>
      </c>
      <c r="D131" s="22" t="s">
        <v>7</v>
      </c>
      <c r="E131" s="22" t="s">
        <v>627</v>
      </c>
      <c r="F131" s="22">
        <v>1</v>
      </c>
      <c r="G131" s="22">
        <v>0</v>
      </c>
      <c r="H131" s="22" t="str">
        <f>INDEX(Bar_data!$A$3:$B$140,MATCH(C131,Bar_data!$A$3:$A$140,FALSE),2)</f>
        <v>Trust043</v>
      </c>
      <c r="I131" s="22" t="str">
        <f>INDEX(TrustCAHUB_map!$A$2:$D$139,MATCH($C131,TrustCAHUB_map!$A$2:$A$139,FALSE),3)</f>
        <v>North Central and North East London</v>
      </c>
      <c r="J131" s="22" t="str">
        <f>INDEX(TrustCAHUB_map!$A$2:$D$139,MATCH($C131,TrustCAHUB_map!$A$2:$A$139,FALSE),4)</f>
        <v>London</v>
      </c>
    </row>
    <row r="132" spans="1:10" x14ac:dyDescent="0.3">
      <c r="A132" s="22" t="str">
        <f t="shared" si="2"/>
        <v>'RF42015Palliative70+'</v>
      </c>
      <c r="B132" s="22">
        <v>2015</v>
      </c>
      <c r="C132" s="22" t="s">
        <v>206</v>
      </c>
      <c r="D132" s="22" t="s">
        <v>8</v>
      </c>
      <c r="E132" s="22" t="s">
        <v>628</v>
      </c>
      <c r="F132" s="22">
        <v>4</v>
      </c>
      <c r="G132" s="22">
        <v>1</v>
      </c>
      <c r="H132" s="22" t="str">
        <f>INDEX(Bar_data!$A$3:$B$140,MATCH(C132,Bar_data!$A$3:$A$140,FALSE),2)</f>
        <v>Trust043</v>
      </c>
      <c r="I132" s="22" t="str">
        <f>INDEX(TrustCAHUB_map!$A$2:$D$139,MATCH($C132,TrustCAHUB_map!$A$2:$A$139,FALSE),3)</f>
        <v>North Central and North East London</v>
      </c>
      <c r="J132" s="22" t="str">
        <f>INDEX(TrustCAHUB_map!$A$2:$D$139,MATCH($C132,TrustCAHUB_map!$A$2:$A$139,FALSE),4)</f>
        <v>London</v>
      </c>
    </row>
    <row r="133" spans="1:10" x14ac:dyDescent="0.3">
      <c r="A133" s="22" t="str">
        <f t="shared" si="2"/>
        <v>'RFF2015Palliative50-69'</v>
      </c>
      <c r="B133" s="22">
        <v>2015</v>
      </c>
      <c r="C133" s="22" t="s">
        <v>207</v>
      </c>
      <c r="D133" s="22" t="s">
        <v>8</v>
      </c>
      <c r="E133" s="22" t="s">
        <v>627</v>
      </c>
      <c r="F133" s="22">
        <v>3</v>
      </c>
      <c r="G133" s="22">
        <v>0</v>
      </c>
      <c r="H133" s="22" t="str">
        <f>INDEX(Bar_data!$A$3:$B$140,MATCH(C133,Bar_data!$A$3:$A$140,FALSE),2)</f>
        <v>Trust044</v>
      </c>
      <c r="I133" s="22" t="str">
        <f>INDEX(TrustCAHUB_map!$A$2:$D$139,MATCH($C133,TrustCAHUB_map!$A$2:$A$139,FALSE),3)</f>
        <v>South Yorkshire and Bassetlaw</v>
      </c>
      <c r="J133" s="22" t="str">
        <f>INDEX(TrustCAHUB_map!$A$2:$D$139,MATCH($C133,TrustCAHUB_map!$A$2:$A$139,FALSE),4)</f>
        <v>Yorkshire and Humber</v>
      </c>
    </row>
    <row r="134" spans="1:10" x14ac:dyDescent="0.3">
      <c r="A134" s="22" t="str">
        <f t="shared" si="2"/>
        <v>'RFF2015Palliative70+'</v>
      </c>
      <c r="B134" s="22">
        <v>2015</v>
      </c>
      <c r="C134" s="22" t="s">
        <v>207</v>
      </c>
      <c r="D134" s="22" t="s">
        <v>8</v>
      </c>
      <c r="E134" s="22" t="s">
        <v>628</v>
      </c>
      <c r="F134" s="22">
        <v>5</v>
      </c>
      <c r="G134" s="22">
        <v>0</v>
      </c>
      <c r="H134" s="22" t="str">
        <f>INDEX(Bar_data!$A$3:$B$140,MATCH(C134,Bar_data!$A$3:$A$140,FALSE),2)</f>
        <v>Trust044</v>
      </c>
      <c r="I134" s="22" t="str">
        <f>INDEX(TrustCAHUB_map!$A$2:$D$139,MATCH($C134,TrustCAHUB_map!$A$2:$A$139,FALSE),3)</f>
        <v>South Yorkshire and Bassetlaw</v>
      </c>
      <c r="J134" s="22" t="str">
        <f>INDEX(TrustCAHUB_map!$A$2:$D$139,MATCH($C134,TrustCAHUB_map!$A$2:$A$139,FALSE),4)</f>
        <v>Yorkshire and Humber</v>
      </c>
    </row>
    <row r="135" spans="1:10" x14ac:dyDescent="0.3">
      <c r="A135" s="22" t="str">
        <f t="shared" si="2"/>
        <v>'RFR2015Curative18-49'</v>
      </c>
      <c r="B135" s="22">
        <v>2015</v>
      </c>
      <c r="C135" s="22" t="s">
        <v>208</v>
      </c>
      <c r="D135" s="22" t="s">
        <v>7</v>
      </c>
      <c r="E135" s="22" t="s">
        <v>153</v>
      </c>
      <c r="F135" s="22">
        <v>1</v>
      </c>
      <c r="G135" s="22">
        <v>0</v>
      </c>
      <c r="H135" s="22" t="str">
        <f>INDEX(Bar_data!$A$3:$B$140,MATCH(C135,Bar_data!$A$3:$A$140,FALSE),2)</f>
        <v>Trust045</v>
      </c>
      <c r="I135" s="22" t="str">
        <f>INDEX(TrustCAHUB_map!$A$2:$D$139,MATCH($C135,TrustCAHUB_map!$A$2:$A$139,FALSE),3)</f>
        <v>South Yorkshire and Bassetlaw</v>
      </c>
      <c r="J135" s="22" t="str">
        <f>INDEX(TrustCAHUB_map!$A$2:$D$139,MATCH($C135,TrustCAHUB_map!$A$2:$A$139,FALSE),4)</f>
        <v>Yorkshire and Humber</v>
      </c>
    </row>
    <row r="136" spans="1:10" x14ac:dyDescent="0.3">
      <c r="A136" s="22" t="str">
        <f t="shared" si="2"/>
        <v>'RFR2015Palliative18-49'</v>
      </c>
      <c r="B136" s="22">
        <v>2015</v>
      </c>
      <c r="C136" s="22" t="s">
        <v>208</v>
      </c>
      <c r="D136" s="22" t="s">
        <v>8</v>
      </c>
      <c r="E136" s="22" t="s">
        <v>153</v>
      </c>
      <c r="F136" s="22">
        <v>1</v>
      </c>
      <c r="G136" s="22">
        <v>1</v>
      </c>
      <c r="H136" s="22" t="str">
        <f>INDEX(Bar_data!$A$3:$B$140,MATCH(C136,Bar_data!$A$3:$A$140,FALSE),2)</f>
        <v>Trust045</v>
      </c>
      <c r="I136" s="22" t="str">
        <f>INDEX(TrustCAHUB_map!$A$2:$D$139,MATCH($C136,TrustCAHUB_map!$A$2:$A$139,FALSE),3)</f>
        <v>South Yorkshire and Bassetlaw</v>
      </c>
      <c r="J136" s="22" t="str">
        <f>INDEX(TrustCAHUB_map!$A$2:$D$139,MATCH($C136,TrustCAHUB_map!$A$2:$A$139,FALSE),4)</f>
        <v>Yorkshire and Humber</v>
      </c>
    </row>
    <row r="137" spans="1:10" x14ac:dyDescent="0.3">
      <c r="A137" s="22" t="str">
        <f t="shared" si="2"/>
        <v>'RFR2015Palliative50-69'</v>
      </c>
      <c r="B137" s="22">
        <v>2015</v>
      </c>
      <c r="C137" s="22" t="s">
        <v>208</v>
      </c>
      <c r="D137" s="22" t="s">
        <v>8</v>
      </c>
      <c r="E137" s="22" t="s">
        <v>627</v>
      </c>
      <c r="F137" s="22">
        <v>3</v>
      </c>
      <c r="G137" s="22">
        <v>0</v>
      </c>
      <c r="H137" s="22" t="str">
        <f>INDEX(Bar_data!$A$3:$B$140,MATCH(C137,Bar_data!$A$3:$A$140,FALSE),2)</f>
        <v>Trust045</v>
      </c>
      <c r="I137" s="22" t="str">
        <f>INDEX(TrustCAHUB_map!$A$2:$D$139,MATCH($C137,TrustCAHUB_map!$A$2:$A$139,FALSE),3)</f>
        <v>South Yorkshire and Bassetlaw</v>
      </c>
      <c r="J137" s="22" t="str">
        <f>INDEX(TrustCAHUB_map!$A$2:$D$139,MATCH($C137,TrustCAHUB_map!$A$2:$A$139,FALSE),4)</f>
        <v>Yorkshire and Humber</v>
      </c>
    </row>
    <row r="138" spans="1:10" x14ac:dyDescent="0.3">
      <c r="A138" s="22" t="str">
        <f t="shared" si="2"/>
        <v>'RFR2015Curative50-69'</v>
      </c>
      <c r="B138" s="22">
        <v>2015</v>
      </c>
      <c r="C138" s="22" t="s">
        <v>208</v>
      </c>
      <c r="D138" s="22" t="s">
        <v>7</v>
      </c>
      <c r="E138" s="22" t="s">
        <v>627</v>
      </c>
      <c r="F138" s="22">
        <v>4</v>
      </c>
      <c r="G138" s="22">
        <v>1</v>
      </c>
      <c r="H138" s="22" t="str">
        <f>INDEX(Bar_data!$A$3:$B$140,MATCH(C138,Bar_data!$A$3:$A$140,FALSE),2)</f>
        <v>Trust045</v>
      </c>
      <c r="I138" s="22" t="str">
        <f>INDEX(TrustCAHUB_map!$A$2:$D$139,MATCH($C138,TrustCAHUB_map!$A$2:$A$139,FALSE),3)</f>
        <v>South Yorkshire and Bassetlaw</v>
      </c>
      <c r="J138" s="22" t="str">
        <f>INDEX(TrustCAHUB_map!$A$2:$D$139,MATCH($C138,TrustCAHUB_map!$A$2:$A$139,FALSE),4)</f>
        <v>Yorkshire and Humber</v>
      </c>
    </row>
    <row r="139" spans="1:10" x14ac:dyDescent="0.3">
      <c r="A139" s="22" t="str">
        <f t="shared" si="2"/>
        <v>'RFR2015Palliative70+'</v>
      </c>
      <c r="B139" s="22">
        <v>2015</v>
      </c>
      <c r="C139" s="22" t="s">
        <v>208</v>
      </c>
      <c r="D139" s="22" t="s">
        <v>8</v>
      </c>
      <c r="E139" s="22" t="s">
        <v>628</v>
      </c>
      <c r="F139" s="22">
        <v>3</v>
      </c>
      <c r="G139" s="22">
        <v>1</v>
      </c>
      <c r="H139" s="22" t="str">
        <f>INDEX(Bar_data!$A$3:$B$140,MATCH(C139,Bar_data!$A$3:$A$140,FALSE),2)</f>
        <v>Trust045</v>
      </c>
      <c r="I139" s="22" t="str">
        <f>INDEX(TrustCAHUB_map!$A$2:$D$139,MATCH($C139,TrustCAHUB_map!$A$2:$A$139,FALSE),3)</f>
        <v>South Yorkshire and Bassetlaw</v>
      </c>
      <c r="J139" s="22" t="str">
        <f>INDEX(TrustCAHUB_map!$A$2:$D$139,MATCH($C139,TrustCAHUB_map!$A$2:$A$139,FALSE),4)</f>
        <v>Yorkshire and Humber</v>
      </c>
    </row>
    <row r="140" spans="1:10" x14ac:dyDescent="0.3">
      <c r="A140" s="22" t="str">
        <f t="shared" si="2"/>
        <v>'RFS2015Palliative18-49'</v>
      </c>
      <c r="B140" s="22">
        <v>2015</v>
      </c>
      <c r="C140" s="22" t="s">
        <v>209</v>
      </c>
      <c r="D140" s="22" t="s">
        <v>8</v>
      </c>
      <c r="E140" s="22" t="s">
        <v>153</v>
      </c>
      <c r="F140" s="22">
        <v>1</v>
      </c>
      <c r="G140" s="22">
        <v>0</v>
      </c>
      <c r="H140" s="22" t="str">
        <f>INDEX(Bar_data!$A$3:$B$140,MATCH(C140,Bar_data!$A$3:$A$140,FALSE),2)</f>
        <v>Trust046</v>
      </c>
      <c r="I140" s="22" t="str">
        <f>INDEX(TrustCAHUB_map!$A$2:$D$139,MATCH($C140,TrustCAHUB_map!$A$2:$A$139,FALSE),3)</f>
        <v>South Yorkshire and Bassetlaw</v>
      </c>
      <c r="J140" s="22" t="str">
        <f>INDEX(TrustCAHUB_map!$A$2:$D$139,MATCH($C140,TrustCAHUB_map!$A$2:$A$139,FALSE),4)</f>
        <v>East Midlands</v>
      </c>
    </row>
    <row r="141" spans="1:10" x14ac:dyDescent="0.3">
      <c r="A141" s="22" t="str">
        <f t="shared" si="2"/>
        <v>'RFS2015Palliative50-69'</v>
      </c>
      <c r="B141" s="22">
        <v>2015</v>
      </c>
      <c r="C141" s="22" t="s">
        <v>209</v>
      </c>
      <c r="D141" s="22" t="s">
        <v>8</v>
      </c>
      <c r="E141" s="22" t="s">
        <v>627</v>
      </c>
      <c r="F141" s="22">
        <v>1</v>
      </c>
      <c r="G141" s="22">
        <v>1</v>
      </c>
      <c r="H141" s="22" t="str">
        <f>INDEX(Bar_data!$A$3:$B$140,MATCH(C141,Bar_data!$A$3:$A$140,FALSE),2)</f>
        <v>Trust046</v>
      </c>
      <c r="I141" s="22" t="str">
        <f>INDEX(TrustCAHUB_map!$A$2:$D$139,MATCH($C141,TrustCAHUB_map!$A$2:$A$139,FALSE),3)</f>
        <v>South Yorkshire and Bassetlaw</v>
      </c>
      <c r="J141" s="22" t="str">
        <f>INDEX(TrustCAHUB_map!$A$2:$D$139,MATCH($C141,TrustCAHUB_map!$A$2:$A$139,FALSE),4)</f>
        <v>East Midlands</v>
      </c>
    </row>
    <row r="142" spans="1:10" x14ac:dyDescent="0.3">
      <c r="A142" s="22" t="str">
        <f t="shared" si="2"/>
        <v>'RFS2015Curative50-69'</v>
      </c>
      <c r="B142" s="22">
        <v>2015</v>
      </c>
      <c r="C142" s="22" t="s">
        <v>209</v>
      </c>
      <c r="D142" s="22" t="s">
        <v>7</v>
      </c>
      <c r="E142" s="22" t="s">
        <v>627</v>
      </c>
      <c r="F142" s="22">
        <v>4</v>
      </c>
      <c r="G142" s="22">
        <v>0</v>
      </c>
      <c r="H142" s="22" t="str">
        <f>INDEX(Bar_data!$A$3:$B$140,MATCH(C142,Bar_data!$A$3:$A$140,FALSE),2)</f>
        <v>Trust046</v>
      </c>
      <c r="I142" s="22" t="str">
        <f>INDEX(TrustCAHUB_map!$A$2:$D$139,MATCH($C142,TrustCAHUB_map!$A$2:$A$139,FALSE),3)</f>
        <v>South Yorkshire and Bassetlaw</v>
      </c>
      <c r="J142" s="22" t="str">
        <f>INDEX(TrustCAHUB_map!$A$2:$D$139,MATCH($C142,TrustCAHUB_map!$A$2:$A$139,FALSE),4)</f>
        <v>East Midlands</v>
      </c>
    </row>
    <row r="143" spans="1:10" x14ac:dyDescent="0.3">
      <c r="A143" s="22" t="str">
        <f t="shared" si="2"/>
        <v>'RFS2015Palliative70+'</v>
      </c>
      <c r="B143" s="22">
        <v>2015</v>
      </c>
      <c r="C143" s="22" t="s">
        <v>209</v>
      </c>
      <c r="D143" s="22" t="s">
        <v>8</v>
      </c>
      <c r="E143" s="22" t="s">
        <v>628</v>
      </c>
      <c r="F143" s="22">
        <v>10</v>
      </c>
      <c r="G143" s="22">
        <v>4</v>
      </c>
      <c r="H143" s="22" t="str">
        <f>INDEX(Bar_data!$A$3:$B$140,MATCH(C143,Bar_data!$A$3:$A$140,FALSE),2)</f>
        <v>Trust046</v>
      </c>
      <c r="I143" s="22" t="str">
        <f>INDEX(TrustCAHUB_map!$A$2:$D$139,MATCH($C143,TrustCAHUB_map!$A$2:$A$139,FALSE),3)</f>
        <v>South Yorkshire and Bassetlaw</v>
      </c>
      <c r="J143" s="22" t="str">
        <f>INDEX(TrustCAHUB_map!$A$2:$D$139,MATCH($C143,TrustCAHUB_map!$A$2:$A$139,FALSE),4)</f>
        <v>East Midlands</v>
      </c>
    </row>
    <row r="144" spans="1:10" x14ac:dyDescent="0.3">
      <c r="A144" s="22" t="str">
        <f t="shared" si="2"/>
        <v>'RGN2015Not assigned50-69'</v>
      </c>
      <c r="B144" s="22">
        <v>2015</v>
      </c>
      <c r="C144" s="22" t="s">
        <v>210</v>
      </c>
      <c r="D144" s="22" t="s">
        <v>477</v>
      </c>
      <c r="E144" s="22" t="s">
        <v>627</v>
      </c>
      <c r="F144" s="22">
        <v>2</v>
      </c>
      <c r="G144" s="22">
        <v>0</v>
      </c>
      <c r="H144" s="22" t="str">
        <f>INDEX(Bar_data!$A$3:$B$140,MATCH(C144,Bar_data!$A$3:$A$140,FALSE),2)</f>
        <v>Trust047</v>
      </c>
      <c r="I144" s="22" t="str">
        <f>INDEX(TrustCAHUB_map!$A$2:$D$139,MATCH($C144,TrustCAHUB_map!$A$2:$A$139,FALSE),3)</f>
        <v>East of England</v>
      </c>
      <c r="J144" s="22" t="str">
        <f>INDEX(TrustCAHUB_map!$A$2:$D$139,MATCH($C144,TrustCAHUB_map!$A$2:$A$139,FALSE),4)</f>
        <v>East of England</v>
      </c>
    </row>
    <row r="145" spans="1:10" x14ac:dyDescent="0.3">
      <c r="A145" s="22" t="str">
        <f t="shared" si="2"/>
        <v>'RGN2015Palliative70+'</v>
      </c>
      <c r="B145" s="22">
        <v>2015</v>
      </c>
      <c r="C145" s="22" t="s">
        <v>210</v>
      </c>
      <c r="D145" s="22" t="s">
        <v>8</v>
      </c>
      <c r="E145" s="22" t="s">
        <v>628</v>
      </c>
      <c r="F145" s="22">
        <v>1</v>
      </c>
      <c r="G145" s="22">
        <v>0</v>
      </c>
      <c r="H145" s="22" t="str">
        <f>INDEX(Bar_data!$A$3:$B$140,MATCH(C145,Bar_data!$A$3:$A$140,FALSE),2)</f>
        <v>Trust047</v>
      </c>
      <c r="I145" s="22" t="str">
        <f>INDEX(TrustCAHUB_map!$A$2:$D$139,MATCH($C145,TrustCAHUB_map!$A$2:$A$139,FALSE),3)</f>
        <v>East of England</v>
      </c>
      <c r="J145" s="22" t="str">
        <f>INDEX(TrustCAHUB_map!$A$2:$D$139,MATCH($C145,TrustCAHUB_map!$A$2:$A$139,FALSE),4)</f>
        <v>East of England</v>
      </c>
    </row>
    <row r="146" spans="1:10" x14ac:dyDescent="0.3">
      <c r="A146" s="22" t="str">
        <f t="shared" si="2"/>
        <v>'RGN2015Curative70+'</v>
      </c>
      <c r="B146" s="22">
        <v>2015</v>
      </c>
      <c r="C146" s="22" t="s">
        <v>210</v>
      </c>
      <c r="D146" s="22" t="s">
        <v>7</v>
      </c>
      <c r="E146" s="22" t="s">
        <v>628</v>
      </c>
      <c r="F146" s="22">
        <v>1</v>
      </c>
      <c r="G146" s="22">
        <v>0</v>
      </c>
      <c r="H146" s="22" t="str">
        <f>INDEX(Bar_data!$A$3:$B$140,MATCH(C146,Bar_data!$A$3:$A$140,FALSE),2)</f>
        <v>Trust047</v>
      </c>
      <c r="I146" s="22" t="str">
        <f>INDEX(TrustCAHUB_map!$A$2:$D$139,MATCH($C146,TrustCAHUB_map!$A$2:$A$139,FALSE),3)</f>
        <v>East of England</v>
      </c>
      <c r="J146" s="22" t="str">
        <f>INDEX(TrustCAHUB_map!$A$2:$D$139,MATCH($C146,TrustCAHUB_map!$A$2:$A$139,FALSE),4)</f>
        <v>East of England</v>
      </c>
    </row>
    <row r="147" spans="1:10" x14ac:dyDescent="0.3">
      <c r="A147" s="22" t="str">
        <f t="shared" si="2"/>
        <v>'RGP2015Palliative18-49'</v>
      </c>
      <c r="B147" s="22">
        <v>2015</v>
      </c>
      <c r="C147" s="22" t="s">
        <v>211</v>
      </c>
      <c r="D147" s="22" t="s">
        <v>8</v>
      </c>
      <c r="E147" s="22" t="s">
        <v>153</v>
      </c>
      <c r="F147" s="22">
        <v>1</v>
      </c>
      <c r="G147" s="22">
        <v>0</v>
      </c>
      <c r="H147" s="22" t="str">
        <f>INDEX(Bar_data!$A$3:$B$140,MATCH(C147,Bar_data!$A$3:$A$140,FALSE),2)</f>
        <v>Trust048</v>
      </c>
      <c r="I147" s="22" t="str">
        <f>INDEX(TrustCAHUB_map!$A$2:$D$139,MATCH($C147,TrustCAHUB_map!$A$2:$A$139,FALSE),3)</f>
        <v>East of England</v>
      </c>
      <c r="J147" s="22" t="str">
        <f>INDEX(TrustCAHUB_map!$A$2:$D$139,MATCH($C147,TrustCAHUB_map!$A$2:$A$139,FALSE),4)</f>
        <v>East of England</v>
      </c>
    </row>
    <row r="148" spans="1:10" x14ac:dyDescent="0.3">
      <c r="A148" s="22" t="str">
        <f t="shared" si="2"/>
        <v>'RGP2015Curative50-69'</v>
      </c>
      <c r="B148" s="22">
        <v>2015</v>
      </c>
      <c r="C148" s="22" t="s">
        <v>211</v>
      </c>
      <c r="D148" s="22" t="s">
        <v>7</v>
      </c>
      <c r="E148" s="22" t="s">
        <v>627</v>
      </c>
      <c r="F148" s="22">
        <v>1</v>
      </c>
      <c r="G148" s="22">
        <v>0</v>
      </c>
      <c r="H148" s="22" t="str">
        <f>INDEX(Bar_data!$A$3:$B$140,MATCH(C148,Bar_data!$A$3:$A$140,FALSE),2)</f>
        <v>Trust048</v>
      </c>
      <c r="I148" s="22" t="str">
        <f>INDEX(TrustCAHUB_map!$A$2:$D$139,MATCH($C148,TrustCAHUB_map!$A$2:$A$139,FALSE),3)</f>
        <v>East of England</v>
      </c>
      <c r="J148" s="22" t="str">
        <f>INDEX(TrustCAHUB_map!$A$2:$D$139,MATCH($C148,TrustCAHUB_map!$A$2:$A$139,FALSE),4)</f>
        <v>East of England</v>
      </c>
    </row>
    <row r="149" spans="1:10" x14ac:dyDescent="0.3">
      <c r="A149" s="22" t="str">
        <f t="shared" si="2"/>
        <v>'RGP2015Palliative50-69'</v>
      </c>
      <c r="B149" s="22">
        <v>2015</v>
      </c>
      <c r="C149" s="22" t="s">
        <v>211</v>
      </c>
      <c r="D149" s="22" t="s">
        <v>8</v>
      </c>
      <c r="E149" s="22" t="s">
        <v>627</v>
      </c>
      <c r="F149" s="22">
        <v>1</v>
      </c>
      <c r="G149" s="22">
        <v>0</v>
      </c>
      <c r="H149" s="22" t="str">
        <f>INDEX(Bar_data!$A$3:$B$140,MATCH(C149,Bar_data!$A$3:$A$140,FALSE),2)</f>
        <v>Trust048</v>
      </c>
      <c r="I149" s="22" t="str">
        <f>INDEX(TrustCAHUB_map!$A$2:$D$139,MATCH($C149,TrustCAHUB_map!$A$2:$A$139,FALSE),3)</f>
        <v>East of England</v>
      </c>
      <c r="J149" s="22" t="str">
        <f>INDEX(TrustCAHUB_map!$A$2:$D$139,MATCH($C149,TrustCAHUB_map!$A$2:$A$139,FALSE),4)</f>
        <v>East of England</v>
      </c>
    </row>
    <row r="150" spans="1:10" x14ac:dyDescent="0.3">
      <c r="A150" s="22" t="str">
        <f t="shared" si="2"/>
        <v>'RGP2015Palliative70+'</v>
      </c>
      <c r="B150" s="22">
        <v>2015</v>
      </c>
      <c r="C150" s="22" t="s">
        <v>211</v>
      </c>
      <c r="D150" s="22" t="s">
        <v>8</v>
      </c>
      <c r="E150" s="22" t="s">
        <v>628</v>
      </c>
      <c r="F150" s="22">
        <v>1</v>
      </c>
      <c r="G150" s="22">
        <v>0</v>
      </c>
      <c r="H150" s="22" t="str">
        <f>INDEX(Bar_data!$A$3:$B$140,MATCH(C150,Bar_data!$A$3:$A$140,FALSE),2)</f>
        <v>Trust048</v>
      </c>
      <c r="I150" s="22" t="str">
        <f>INDEX(TrustCAHUB_map!$A$2:$D$139,MATCH($C150,TrustCAHUB_map!$A$2:$A$139,FALSE),3)</f>
        <v>East of England</v>
      </c>
      <c r="J150" s="22" t="str">
        <f>INDEX(TrustCAHUB_map!$A$2:$D$139,MATCH($C150,TrustCAHUB_map!$A$2:$A$139,FALSE),4)</f>
        <v>East of England</v>
      </c>
    </row>
    <row r="151" spans="1:10" x14ac:dyDescent="0.3">
      <c r="A151" s="22" t="str">
        <f t="shared" si="2"/>
        <v>'RGR2015Palliative70+'</v>
      </c>
      <c r="B151" s="22">
        <v>2015</v>
      </c>
      <c r="C151" s="22" t="s">
        <v>212</v>
      </c>
      <c r="D151" s="22" t="s">
        <v>8</v>
      </c>
      <c r="E151" s="22" t="s">
        <v>628</v>
      </c>
      <c r="F151" s="22">
        <v>1</v>
      </c>
      <c r="G151" s="22">
        <v>0</v>
      </c>
      <c r="H151" s="22" t="str">
        <f>INDEX(Bar_data!$A$3:$B$140,MATCH(C151,Bar_data!$A$3:$A$140,FALSE),2)</f>
        <v>Trust050</v>
      </c>
      <c r="I151" s="22" t="str">
        <f>INDEX(TrustCAHUB_map!$A$2:$D$139,MATCH($C151,TrustCAHUB_map!$A$2:$A$139,FALSE),3)</f>
        <v>East of England</v>
      </c>
      <c r="J151" s="22" t="str">
        <f>INDEX(TrustCAHUB_map!$A$2:$D$139,MATCH($C151,TrustCAHUB_map!$A$2:$A$139,FALSE),4)</f>
        <v>East of England</v>
      </c>
    </row>
    <row r="152" spans="1:10" x14ac:dyDescent="0.3">
      <c r="A152" s="22" t="str">
        <f t="shared" si="2"/>
        <v>'RGT2015Curative18-49'</v>
      </c>
      <c r="B152" s="22">
        <v>2015</v>
      </c>
      <c r="C152" s="22" t="s">
        <v>213</v>
      </c>
      <c r="D152" s="22" t="s">
        <v>7</v>
      </c>
      <c r="E152" s="22" t="s">
        <v>153</v>
      </c>
      <c r="F152" s="22">
        <v>14</v>
      </c>
      <c r="G152" s="22">
        <v>0</v>
      </c>
      <c r="H152" s="22" t="str">
        <f>INDEX(Bar_data!$A$3:$B$140,MATCH(C152,Bar_data!$A$3:$A$140,FALSE),2)</f>
        <v>Trust051</v>
      </c>
      <c r="I152" s="22" t="str">
        <f>INDEX(TrustCAHUB_map!$A$2:$D$139,MATCH($C152,TrustCAHUB_map!$A$2:$A$139,FALSE),3)</f>
        <v>East of England</v>
      </c>
      <c r="J152" s="22" t="str">
        <f>INDEX(TrustCAHUB_map!$A$2:$D$139,MATCH($C152,TrustCAHUB_map!$A$2:$A$139,FALSE),4)</f>
        <v>East of England</v>
      </c>
    </row>
    <row r="153" spans="1:10" x14ac:dyDescent="0.3">
      <c r="A153" s="22" t="str">
        <f t="shared" si="2"/>
        <v>'RGT2015Palliative18-49'</v>
      </c>
      <c r="B153" s="22">
        <v>2015</v>
      </c>
      <c r="C153" s="22" t="s">
        <v>213</v>
      </c>
      <c r="D153" s="22" t="s">
        <v>8</v>
      </c>
      <c r="E153" s="22" t="s">
        <v>153</v>
      </c>
      <c r="F153" s="22">
        <v>1</v>
      </c>
      <c r="G153" s="22">
        <v>0</v>
      </c>
      <c r="H153" s="22" t="str">
        <f>INDEX(Bar_data!$A$3:$B$140,MATCH(C153,Bar_data!$A$3:$A$140,FALSE),2)</f>
        <v>Trust051</v>
      </c>
      <c r="I153" s="22" t="str">
        <f>INDEX(TrustCAHUB_map!$A$2:$D$139,MATCH($C153,TrustCAHUB_map!$A$2:$A$139,FALSE),3)</f>
        <v>East of England</v>
      </c>
      <c r="J153" s="22" t="str">
        <f>INDEX(TrustCAHUB_map!$A$2:$D$139,MATCH($C153,TrustCAHUB_map!$A$2:$A$139,FALSE),4)</f>
        <v>East of England</v>
      </c>
    </row>
    <row r="154" spans="1:10" x14ac:dyDescent="0.3">
      <c r="A154" s="22" t="str">
        <f t="shared" si="2"/>
        <v>'RGT2015Curative50-69'</v>
      </c>
      <c r="B154" s="22">
        <v>2015</v>
      </c>
      <c r="C154" s="22" t="s">
        <v>213</v>
      </c>
      <c r="D154" s="22" t="s">
        <v>7</v>
      </c>
      <c r="E154" s="22" t="s">
        <v>627</v>
      </c>
      <c r="F154" s="22">
        <v>26</v>
      </c>
      <c r="G154" s="22">
        <v>2</v>
      </c>
      <c r="H154" s="22" t="str">
        <f>INDEX(Bar_data!$A$3:$B$140,MATCH(C154,Bar_data!$A$3:$A$140,FALSE),2)</f>
        <v>Trust051</v>
      </c>
      <c r="I154" s="22" t="str">
        <f>INDEX(TrustCAHUB_map!$A$2:$D$139,MATCH($C154,TrustCAHUB_map!$A$2:$A$139,FALSE),3)</f>
        <v>East of England</v>
      </c>
      <c r="J154" s="22" t="str">
        <f>INDEX(TrustCAHUB_map!$A$2:$D$139,MATCH($C154,TrustCAHUB_map!$A$2:$A$139,FALSE),4)</f>
        <v>East of England</v>
      </c>
    </row>
    <row r="155" spans="1:10" x14ac:dyDescent="0.3">
      <c r="A155" s="22" t="str">
        <f t="shared" si="2"/>
        <v>'RGT2015Palliative50-69'</v>
      </c>
      <c r="B155" s="22">
        <v>2015</v>
      </c>
      <c r="C155" s="22" t="s">
        <v>213</v>
      </c>
      <c r="D155" s="22" t="s">
        <v>8</v>
      </c>
      <c r="E155" s="22" t="s">
        <v>627</v>
      </c>
      <c r="F155" s="22">
        <v>4</v>
      </c>
      <c r="G155" s="22">
        <v>2</v>
      </c>
      <c r="H155" s="22" t="str">
        <f>INDEX(Bar_data!$A$3:$B$140,MATCH(C155,Bar_data!$A$3:$A$140,FALSE),2)</f>
        <v>Trust051</v>
      </c>
      <c r="I155" s="22" t="str">
        <f>INDEX(TrustCAHUB_map!$A$2:$D$139,MATCH($C155,TrustCAHUB_map!$A$2:$A$139,FALSE),3)</f>
        <v>East of England</v>
      </c>
      <c r="J155" s="22" t="str">
        <f>INDEX(TrustCAHUB_map!$A$2:$D$139,MATCH($C155,TrustCAHUB_map!$A$2:$A$139,FALSE),4)</f>
        <v>East of England</v>
      </c>
    </row>
    <row r="156" spans="1:10" x14ac:dyDescent="0.3">
      <c r="A156" s="22" t="str">
        <f t="shared" si="2"/>
        <v>'RGT2015Palliative70+'</v>
      </c>
      <c r="B156" s="22">
        <v>2015</v>
      </c>
      <c r="C156" s="22" t="s">
        <v>213</v>
      </c>
      <c r="D156" s="22" t="s">
        <v>8</v>
      </c>
      <c r="E156" s="22" t="s">
        <v>628</v>
      </c>
      <c r="F156" s="22">
        <v>10</v>
      </c>
      <c r="G156" s="22">
        <v>3</v>
      </c>
      <c r="H156" s="22" t="str">
        <f>INDEX(Bar_data!$A$3:$B$140,MATCH(C156,Bar_data!$A$3:$A$140,FALSE),2)</f>
        <v>Trust051</v>
      </c>
      <c r="I156" s="22" t="str">
        <f>INDEX(TrustCAHUB_map!$A$2:$D$139,MATCH($C156,TrustCAHUB_map!$A$2:$A$139,FALSE),3)</f>
        <v>East of England</v>
      </c>
      <c r="J156" s="22" t="str">
        <f>INDEX(TrustCAHUB_map!$A$2:$D$139,MATCH($C156,TrustCAHUB_map!$A$2:$A$139,FALSE),4)</f>
        <v>East of England</v>
      </c>
    </row>
    <row r="157" spans="1:10" x14ac:dyDescent="0.3">
      <c r="A157" s="22" t="str">
        <f t="shared" si="2"/>
        <v>'RGT2015Curative70+'</v>
      </c>
      <c r="B157" s="22">
        <v>2015</v>
      </c>
      <c r="C157" s="22" t="s">
        <v>213</v>
      </c>
      <c r="D157" s="22" t="s">
        <v>7</v>
      </c>
      <c r="E157" s="22" t="s">
        <v>628</v>
      </c>
      <c r="F157" s="22">
        <v>5</v>
      </c>
      <c r="G157" s="22">
        <v>0</v>
      </c>
      <c r="H157" s="22" t="str">
        <f>INDEX(Bar_data!$A$3:$B$140,MATCH(C157,Bar_data!$A$3:$A$140,FALSE),2)</f>
        <v>Trust051</v>
      </c>
      <c r="I157" s="22" t="str">
        <f>INDEX(TrustCAHUB_map!$A$2:$D$139,MATCH($C157,TrustCAHUB_map!$A$2:$A$139,FALSE),3)</f>
        <v>East of England</v>
      </c>
      <c r="J157" s="22" t="str">
        <f>INDEX(TrustCAHUB_map!$A$2:$D$139,MATCH($C157,TrustCAHUB_map!$A$2:$A$139,FALSE),4)</f>
        <v>East of England</v>
      </c>
    </row>
    <row r="158" spans="1:10" x14ac:dyDescent="0.3">
      <c r="A158" s="22" t="str">
        <f t="shared" si="2"/>
        <v>'RH82015Palliative18-49'</v>
      </c>
      <c r="B158" s="22">
        <v>2015</v>
      </c>
      <c r="C158" s="22" t="s">
        <v>214</v>
      </c>
      <c r="D158" s="22" t="s">
        <v>8</v>
      </c>
      <c r="E158" s="22" t="s">
        <v>153</v>
      </c>
      <c r="F158" s="22">
        <v>2</v>
      </c>
      <c r="G158" s="22">
        <v>1</v>
      </c>
      <c r="H158" s="22" t="str">
        <f>INDEX(Bar_data!$A$3:$B$140,MATCH(C158,Bar_data!$A$3:$A$140,FALSE),2)</f>
        <v>Trust052</v>
      </c>
      <c r="I158" s="22" t="str">
        <f>INDEX(TrustCAHUB_map!$A$2:$D$139,MATCH($C158,TrustCAHUB_map!$A$2:$A$139,FALSE),3)</f>
        <v>Peninsula</v>
      </c>
      <c r="J158" s="22" t="str">
        <f>INDEX(TrustCAHUB_map!$A$2:$D$139,MATCH($C158,TrustCAHUB_map!$A$2:$A$139,FALSE),4)</f>
        <v>South West</v>
      </c>
    </row>
    <row r="159" spans="1:10" x14ac:dyDescent="0.3">
      <c r="A159" s="22" t="str">
        <f t="shared" si="2"/>
        <v>'RH82015Curative18-49'</v>
      </c>
      <c r="B159" s="22">
        <v>2015</v>
      </c>
      <c r="C159" s="22" t="s">
        <v>214</v>
      </c>
      <c r="D159" s="22" t="s">
        <v>7</v>
      </c>
      <c r="E159" s="22" t="s">
        <v>153</v>
      </c>
      <c r="F159" s="22">
        <v>4</v>
      </c>
      <c r="G159" s="22">
        <v>0</v>
      </c>
      <c r="H159" s="22" t="str">
        <f>INDEX(Bar_data!$A$3:$B$140,MATCH(C159,Bar_data!$A$3:$A$140,FALSE),2)</f>
        <v>Trust052</v>
      </c>
      <c r="I159" s="22" t="str">
        <f>INDEX(TrustCAHUB_map!$A$2:$D$139,MATCH($C159,TrustCAHUB_map!$A$2:$A$139,FALSE),3)</f>
        <v>Peninsula</v>
      </c>
      <c r="J159" s="22" t="str">
        <f>INDEX(TrustCAHUB_map!$A$2:$D$139,MATCH($C159,TrustCAHUB_map!$A$2:$A$139,FALSE),4)</f>
        <v>South West</v>
      </c>
    </row>
    <row r="160" spans="1:10" x14ac:dyDescent="0.3">
      <c r="A160" s="22" t="str">
        <f t="shared" si="2"/>
        <v>'RH82015Palliative50-69'</v>
      </c>
      <c r="B160" s="22">
        <v>2015</v>
      </c>
      <c r="C160" s="22" t="s">
        <v>214</v>
      </c>
      <c r="D160" s="22" t="s">
        <v>8</v>
      </c>
      <c r="E160" s="22" t="s">
        <v>627</v>
      </c>
      <c r="F160" s="22">
        <v>1</v>
      </c>
      <c r="G160" s="22">
        <v>0</v>
      </c>
      <c r="H160" s="22" t="str">
        <f>INDEX(Bar_data!$A$3:$B$140,MATCH(C160,Bar_data!$A$3:$A$140,FALSE),2)</f>
        <v>Trust052</v>
      </c>
      <c r="I160" s="22" t="str">
        <f>INDEX(TrustCAHUB_map!$A$2:$D$139,MATCH($C160,TrustCAHUB_map!$A$2:$A$139,FALSE),3)</f>
        <v>Peninsula</v>
      </c>
      <c r="J160" s="22" t="str">
        <f>INDEX(TrustCAHUB_map!$A$2:$D$139,MATCH($C160,TrustCAHUB_map!$A$2:$A$139,FALSE),4)</f>
        <v>South West</v>
      </c>
    </row>
    <row r="161" spans="1:10" x14ac:dyDescent="0.3">
      <c r="A161" s="22" t="str">
        <f t="shared" si="2"/>
        <v>'RH82015Curative50-69'</v>
      </c>
      <c r="B161" s="22">
        <v>2015</v>
      </c>
      <c r="C161" s="22" t="s">
        <v>214</v>
      </c>
      <c r="D161" s="22" t="s">
        <v>7</v>
      </c>
      <c r="E161" s="22" t="s">
        <v>627</v>
      </c>
      <c r="F161" s="22">
        <v>4</v>
      </c>
      <c r="G161" s="22">
        <v>0</v>
      </c>
      <c r="H161" s="22" t="str">
        <f>INDEX(Bar_data!$A$3:$B$140,MATCH(C161,Bar_data!$A$3:$A$140,FALSE),2)</f>
        <v>Trust052</v>
      </c>
      <c r="I161" s="22" t="str">
        <f>INDEX(TrustCAHUB_map!$A$2:$D$139,MATCH($C161,TrustCAHUB_map!$A$2:$A$139,FALSE),3)</f>
        <v>Peninsula</v>
      </c>
      <c r="J161" s="22" t="str">
        <f>INDEX(TrustCAHUB_map!$A$2:$D$139,MATCH($C161,TrustCAHUB_map!$A$2:$A$139,FALSE),4)</f>
        <v>South West</v>
      </c>
    </row>
    <row r="162" spans="1:10" x14ac:dyDescent="0.3">
      <c r="A162" s="22" t="str">
        <f t="shared" si="2"/>
        <v>'RH82015Palliative70+'</v>
      </c>
      <c r="B162" s="22">
        <v>2015</v>
      </c>
      <c r="C162" s="22" t="s">
        <v>214</v>
      </c>
      <c r="D162" s="22" t="s">
        <v>8</v>
      </c>
      <c r="E162" s="22" t="s">
        <v>628</v>
      </c>
      <c r="F162" s="22">
        <v>7</v>
      </c>
      <c r="G162" s="22">
        <v>2</v>
      </c>
      <c r="H162" s="22" t="str">
        <f>INDEX(Bar_data!$A$3:$B$140,MATCH(C162,Bar_data!$A$3:$A$140,FALSE),2)</f>
        <v>Trust052</v>
      </c>
      <c r="I162" s="22" t="str">
        <f>INDEX(TrustCAHUB_map!$A$2:$D$139,MATCH($C162,TrustCAHUB_map!$A$2:$A$139,FALSE),3)</f>
        <v>Peninsula</v>
      </c>
      <c r="J162" s="22" t="str">
        <f>INDEX(TrustCAHUB_map!$A$2:$D$139,MATCH($C162,TrustCAHUB_map!$A$2:$A$139,FALSE),4)</f>
        <v>South West</v>
      </c>
    </row>
    <row r="163" spans="1:10" x14ac:dyDescent="0.3">
      <c r="A163" s="22" t="str">
        <f t="shared" si="2"/>
        <v>'RH82015Curative70+'</v>
      </c>
      <c r="B163" s="22">
        <v>2015</v>
      </c>
      <c r="C163" s="22" t="s">
        <v>214</v>
      </c>
      <c r="D163" s="22" t="s">
        <v>7</v>
      </c>
      <c r="E163" s="22" t="s">
        <v>628</v>
      </c>
      <c r="F163" s="22">
        <v>3</v>
      </c>
      <c r="G163" s="22">
        <v>0</v>
      </c>
      <c r="H163" s="22" t="str">
        <f>INDEX(Bar_data!$A$3:$B$140,MATCH(C163,Bar_data!$A$3:$A$140,FALSE),2)</f>
        <v>Trust052</v>
      </c>
      <c r="I163" s="22" t="str">
        <f>INDEX(TrustCAHUB_map!$A$2:$D$139,MATCH($C163,TrustCAHUB_map!$A$2:$A$139,FALSE),3)</f>
        <v>Peninsula</v>
      </c>
      <c r="J163" s="22" t="str">
        <f>INDEX(TrustCAHUB_map!$A$2:$D$139,MATCH($C163,TrustCAHUB_map!$A$2:$A$139,FALSE),4)</f>
        <v>South West</v>
      </c>
    </row>
    <row r="164" spans="1:10" x14ac:dyDescent="0.3">
      <c r="A164" s="22" t="str">
        <f t="shared" si="2"/>
        <v>'RHQ2015Curative18-49'</v>
      </c>
      <c r="B164" s="22">
        <v>2015</v>
      </c>
      <c r="C164" s="22" t="s">
        <v>216</v>
      </c>
      <c r="D164" s="22" t="s">
        <v>7</v>
      </c>
      <c r="E164" s="22" t="s">
        <v>153</v>
      </c>
      <c r="F164" s="22">
        <v>12</v>
      </c>
      <c r="G164" s="22">
        <v>3</v>
      </c>
      <c r="H164" s="22" t="str">
        <f>INDEX(Bar_data!$A$3:$B$140,MATCH(C164,Bar_data!$A$3:$A$140,FALSE),2)</f>
        <v>Trust054</v>
      </c>
      <c r="I164" s="22" t="str">
        <f>INDEX(TrustCAHUB_map!$A$2:$D$139,MATCH($C164,TrustCAHUB_map!$A$2:$A$139,FALSE),3)</f>
        <v>South Yorkshire and Bassetlaw</v>
      </c>
      <c r="J164" s="22" t="str">
        <f>INDEX(TrustCAHUB_map!$A$2:$D$139,MATCH($C164,TrustCAHUB_map!$A$2:$A$139,FALSE),4)</f>
        <v>Yorkshire and Humber</v>
      </c>
    </row>
    <row r="165" spans="1:10" x14ac:dyDescent="0.3">
      <c r="A165" s="22" t="str">
        <f t="shared" si="2"/>
        <v>'RHQ2015Palliative50-69'</v>
      </c>
      <c r="B165" s="22">
        <v>2015</v>
      </c>
      <c r="C165" s="22" t="s">
        <v>216</v>
      </c>
      <c r="D165" s="22" t="s">
        <v>8</v>
      </c>
      <c r="E165" s="22" t="s">
        <v>627</v>
      </c>
      <c r="F165" s="22">
        <v>7</v>
      </c>
      <c r="G165" s="22">
        <v>2</v>
      </c>
      <c r="H165" s="22" t="str">
        <f>INDEX(Bar_data!$A$3:$B$140,MATCH(C165,Bar_data!$A$3:$A$140,FALSE),2)</f>
        <v>Trust054</v>
      </c>
      <c r="I165" s="22" t="str">
        <f>INDEX(TrustCAHUB_map!$A$2:$D$139,MATCH($C165,TrustCAHUB_map!$A$2:$A$139,FALSE),3)</f>
        <v>South Yorkshire and Bassetlaw</v>
      </c>
      <c r="J165" s="22" t="str">
        <f>INDEX(TrustCAHUB_map!$A$2:$D$139,MATCH($C165,TrustCAHUB_map!$A$2:$A$139,FALSE),4)</f>
        <v>Yorkshire and Humber</v>
      </c>
    </row>
    <row r="166" spans="1:10" x14ac:dyDescent="0.3">
      <c r="A166" s="22" t="str">
        <f t="shared" si="2"/>
        <v>'RHQ2015Curative50-69'</v>
      </c>
      <c r="B166" s="22">
        <v>2015</v>
      </c>
      <c r="C166" s="22" t="s">
        <v>216</v>
      </c>
      <c r="D166" s="22" t="s">
        <v>7</v>
      </c>
      <c r="E166" s="22" t="s">
        <v>627</v>
      </c>
      <c r="F166" s="22">
        <v>8</v>
      </c>
      <c r="G166" s="22">
        <v>1</v>
      </c>
      <c r="H166" s="22" t="str">
        <f>INDEX(Bar_data!$A$3:$B$140,MATCH(C166,Bar_data!$A$3:$A$140,FALSE),2)</f>
        <v>Trust054</v>
      </c>
      <c r="I166" s="22" t="str">
        <f>INDEX(TrustCAHUB_map!$A$2:$D$139,MATCH($C166,TrustCAHUB_map!$A$2:$A$139,FALSE),3)</f>
        <v>South Yorkshire and Bassetlaw</v>
      </c>
      <c r="J166" s="22" t="str">
        <f>INDEX(TrustCAHUB_map!$A$2:$D$139,MATCH($C166,TrustCAHUB_map!$A$2:$A$139,FALSE),4)</f>
        <v>Yorkshire and Humber</v>
      </c>
    </row>
    <row r="167" spans="1:10" x14ac:dyDescent="0.3">
      <c r="A167" s="22" t="str">
        <f t="shared" si="2"/>
        <v>'RHQ2015Curative70+'</v>
      </c>
      <c r="B167" s="22">
        <v>2015</v>
      </c>
      <c r="C167" s="22" t="s">
        <v>216</v>
      </c>
      <c r="D167" s="22" t="s">
        <v>7</v>
      </c>
      <c r="E167" s="22" t="s">
        <v>628</v>
      </c>
      <c r="F167" s="22">
        <v>6</v>
      </c>
      <c r="G167" s="22">
        <v>3</v>
      </c>
      <c r="H167" s="22" t="str">
        <f>INDEX(Bar_data!$A$3:$B$140,MATCH(C167,Bar_data!$A$3:$A$140,FALSE),2)</f>
        <v>Trust054</v>
      </c>
      <c r="I167" s="22" t="str">
        <f>INDEX(TrustCAHUB_map!$A$2:$D$139,MATCH($C167,TrustCAHUB_map!$A$2:$A$139,FALSE),3)</f>
        <v>South Yorkshire and Bassetlaw</v>
      </c>
      <c r="J167" s="22" t="str">
        <f>INDEX(TrustCAHUB_map!$A$2:$D$139,MATCH($C167,TrustCAHUB_map!$A$2:$A$139,FALSE),4)</f>
        <v>Yorkshire and Humber</v>
      </c>
    </row>
    <row r="168" spans="1:10" x14ac:dyDescent="0.3">
      <c r="A168" s="22" t="str">
        <f t="shared" si="2"/>
        <v>'RHQ2015Palliative70+'</v>
      </c>
      <c r="B168" s="22">
        <v>2015</v>
      </c>
      <c r="C168" s="22" t="s">
        <v>216</v>
      </c>
      <c r="D168" s="22" t="s">
        <v>8</v>
      </c>
      <c r="E168" s="22" t="s">
        <v>628</v>
      </c>
      <c r="F168" s="22">
        <v>10</v>
      </c>
      <c r="G168" s="22">
        <v>1</v>
      </c>
      <c r="H168" s="22" t="str">
        <f>INDEX(Bar_data!$A$3:$B$140,MATCH(C168,Bar_data!$A$3:$A$140,FALSE),2)</f>
        <v>Trust054</v>
      </c>
      <c r="I168" s="22" t="str">
        <f>INDEX(TrustCAHUB_map!$A$2:$D$139,MATCH($C168,TrustCAHUB_map!$A$2:$A$139,FALSE),3)</f>
        <v>South Yorkshire and Bassetlaw</v>
      </c>
      <c r="J168" s="22" t="str">
        <f>INDEX(TrustCAHUB_map!$A$2:$D$139,MATCH($C168,TrustCAHUB_map!$A$2:$A$139,FALSE),4)</f>
        <v>Yorkshire and Humber</v>
      </c>
    </row>
    <row r="169" spans="1:10" x14ac:dyDescent="0.3">
      <c r="A169" s="22" t="str">
        <f t="shared" si="2"/>
        <v>'RHW2015Curative18-49'</v>
      </c>
      <c r="B169" s="22">
        <v>2015</v>
      </c>
      <c r="C169" s="22" t="s">
        <v>218</v>
      </c>
      <c r="D169" s="22" t="s">
        <v>7</v>
      </c>
      <c r="E169" s="22" t="s">
        <v>153</v>
      </c>
      <c r="F169" s="22">
        <v>4</v>
      </c>
      <c r="G169" s="22">
        <v>0</v>
      </c>
      <c r="H169" s="22" t="str">
        <f>INDEX(Bar_data!$A$3:$B$140,MATCH(C169,Bar_data!$A$3:$A$140,FALSE),2)</f>
        <v>Trust056</v>
      </c>
      <c r="I169" s="22" t="str">
        <f>INDEX(TrustCAHUB_map!$A$2:$D$139,MATCH($C169,TrustCAHUB_map!$A$2:$A$139,FALSE),3)</f>
        <v>Thames Valley</v>
      </c>
      <c r="J169" s="22" t="str">
        <f>INDEX(TrustCAHUB_map!$A$2:$D$139,MATCH($C169,TrustCAHUB_map!$A$2:$A$139,FALSE),4)</f>
        <v>Wessex</v>
      </c>
    </row>
    <row r="170" spans="1:10" x14ac:dyDescent="0.3">
      <c r="A170" s="22" t="str">
        <f t="shared" si="2"/>
        <v>'RHW2015Curative50-69'</v>
      </c>
      <c r="B170" s="22">
        <v>2015</v>
      </c>
      <c r="C170" s="22" t="s">
        <v>218</v>
      </c>
      <c r="D170" s="22" t="s">
        <v>7</v>
      </c>
      <c r="E170" s="22" t="s">
        <v>627</v>
      </c>
      <c r="F170" s="22">
        <v>9</v>
      </c>
      <c r="G170" s="22">
        <v>0</v>
      </c>
      <c r="H170" s="22" t="str">
        <f>INDEX(Bar_data!$A$3:$B$140,MATCH(C170,Bar_data!$A$3:$A$140,FALSE),2)</f>
        <v>Trust056</v>
      </c>
      <c r="I170" s="22" t="str">
        <f>INDEX(TrustCAHUB_map!$A$2:$D$139,MATCH($C170,TrustCAHUB_map!$A$2:$A$139,FALSE),3)</f>
        <v>Thames Valley</v>
      </c>
      <c r="J170" s="22" t="str">
        <f>INDEX(TrustCAHUB_map!$A$2:$D$139,MATCH($C170,TrustCAHUB_map!$A$2:$A$139,FALSE),4)</f>
        <v>Wessex</v>
      </c>
    </row>
    <row r="171" spans="1:10" x14ac:dyDescent="0.3">
      <c r="A171" s="22" t="str">
        <f t="shared" si="2"/>
        <v>'RHW2015Curative70+'</v>
      </c>
      <c r="B171" s="22">
        <v>2015</v>
      </c>
      <c r="C171" s="22" t="s">
        <v>218</v>
      </c>
      <c r="D171" s="22" t="s">
        <v>7</v>
      </c>
      <c r="E171" s="22" t="s">
        <v>628</v>
      </c>
      <c r="F171" s="22">
        <v>1</v>
      </c>
      <c r="G171" s="22">
        <v>0</v>
      </c>
      <c r="H171" s="22" t="str">
        <f>INDEX(Bar_data!$A$3:$B$140,MATCH(C171,Bar_data!$A$3:$A$140,FALSE),2)</f>
        <v>Trust056</v>
      </c>
      <c r="I171" s="22" t="str">
        <f>INDEX(TrustCAHUB_map!$A$2:$D$139,MATCH($C171,TrustCAHUB_map!$A$2:$A$139,FALSE),3)</f>
        <v>Thames Valley</v>
      </c>
      <c r="J171" s="22" t="str">
        <f>INDEX(TrustCAHUB_map!$A$2:$D$139,MATCH($C171,TrustCAHUB_map!$A$2:$A$139,FALSE),4)</f>
        <v>Wessex</v>
      </c>
    </row>
    <row r="172" spans="1:10" x14ac:dyDescent="0.3">
      <c r="A172" s="22" t="str">
        <f t="shared" si="2"/>
        <v>'RHW2015Palliative70+'</v>
      </c>
      <c r="B172" s="22">
        <v>2015</v>
      </c>
      <c r="C172" s="22" t="s">
        <v>218</v>
      </c>
      <c r="D172" s="22" t="s">
        <v>8</v>
      </c>
      <c r="E172" s="22" t="s">
        <v>628</v>
      </c>
      <c r="F172" s="22">
        <v>7</v>
      </c>
      <c r="G172" s="22">
        <v>2</v>
      </c>
      <c r="H172" s="22" t="str">
        <f>INDEX(Bar_data!$A$3:$B$140,MATCH(C172,Bar_data!$A$3:$A$140,FALSE),2)</f>
        <v>Trust056</v>
      </c>
      <c r="I172" s="22" t="str">
        <f>INDEX(TrustCAHUB_map!$A$2:$D$139,MATCH($C172,TrustCAHUB_map!$A$2:$A$139,FALSE),3)</f>
        <v>Thames Valley</v>
      </c>
      <c r="J172" s="22" t="str">
        <f>INDEX(TrustCAHUB_map!$A$2:$D$139,MATCH($C172,TrustCAHUB_map!$A$2:$A$139,FALSE),4)</f>
        <v>Wessex</v>
      </c>
    </row>
    <row r="173" spans="1:10" x14ac:dyDescent="0.3">
      <c r="A173" s="22" t="str">
        <f t="shared" si="2"/>
        <v>'RJ12015Curative18-49'</v>
      </c>
      <c r="B173" s="22">
        <v>2015</v>
      </c>
      <c r="C173" s="22" t="s">
        <v>219</v>
      </c>
      <c r="D173" s="22" t="s">
        <v>7</v>
      </c>
      <c r="E173" s="22" t="s">
        <v>153</v>
      </c>
      <c r="F173" s="22">
        <v>2</v>
      </c>
      <c r="G173" s="22">
        <v>0</v>
      </c>
      <c r="H173" s="22" t="str">
        <f>INDEX(Bar_data!$A$3:$B$140,MATCH(C173,Bar_data!$A$3:$A$140,FALSE),2)</f>
        <v>Trust057</v>
      </c>
      <c r="I173" s="22" t="str">
        <f>INDEX(TrustCAHUB_map!$A$2:$D$139,MATCH($C173,TrustCAHUB_map!$A$2:$A$139,FALSE),3)</f>
        <v>South East London</v>
      </c>
      <c r="J173" s="22" t="str">
        <f>INDEX(TrustCAHUB_map!$A$2:$D$139,MATCH($C173,TrustCAHUB_map!$A$2:$A$139,FALSE),4)</f>
        <v>London</v>
      </c>
    </row>
    <row r="174" spans="1:10" x14ac:dyDescent="0.3">
      <c r="A174" s="22" t="str">
        <f t="shared" si="2"/>
        <v>'RJ12015Not assigned18-49'</v>
      </c>
      <c r="B174" s="22">
        <v>2015</v>
      </c>
      <c r="C174" s="22" t="s">
        <v>219</v>
      </c>
      <c r="D174" s="22" t="s">
        <v>477</v>
      </c>
      <c r="E174" s="22" t="s">
        <v>153</v>
      </c>
      <c r="F174" s="22">
        <v>5</v>
      </c>
      <c r="G174" s="22">
        <v>0</v>
      </c>
      <c r="H174" s="22" t="str">
        <f>INDEX(Bar_data!$A$3:$B$140,MATCH(C174,Bar_data!$A$3:$A$140,FALSE),2)</f>
        <v>Trust057</v>
      </c>
      <c r="I174" s="22" t="str">
        <f>INDEX(TrustCAHUB_map!$A$2:$D$139,MATCH($C174,TrustCAHUB_map!$A$2:$A$139,FALSE),3)</f>
        <v>South East London</v>
      </c>
      <c r="J174" s="22" t="str">
        <f>INDEX(TrustCAHUB_map!$A$2:$D$139,MATCH($C174,TrustCAHUB_map!$A$2:$A$139,FALSE),4)</f>
        <v>London</v>
      </c>
    </row>
    <row r="175" spans="1:10" x14ac:dyDescent="0.3">
      <c r="A175" s="22" t="str">
        <f t="shared" si="2"/>
        <v>'RJ12015Not assigned50-69'</v>
      </c>
      <c r="B175" s="22">
        <v>2015</v>
      </c>
      <c r="C175" s="22" t="s">
        <v>219</v>
      </c>
      <c r="D175" s="22" t="s">
        <v>477</v>
      </c>
      <c r="E175" s="22" t="s">
        <v>627</v>
      </c>
      <c r="F175" s="22">
        <v>4</v>
      </c>
      <c r="G175" s="22">
        <v>0</v>
      </c>
      <c r="H175" s="22" t="str">
        <f>INDEX(Bar_data!$A$3:$B$140,MATCH(C175,Bar_data!$A$3:$A$140,FALSE),2)</f>
        <v>Trust057</v>
      </c>
      <c r="I175" s="22" t="str">
        <f>INDEX(TrustCAHUB_map!$A$2:$D$139,MATCH($C175,TrustCAHUB_map!$A$2:$A$139,FALSE),3)</f>
        <v>South East London</v>
      </c>
      <c r="J175" s="22" t="str">
        <f>INDEX(TrustCAHUB_map!$A$2:$D$139,MATCH($C175,TrustCAHUB_map!$A$2:$A$139,FALSE),4)</f>
        <v>London</v>
      </c>
    </row>
    <row r="176" spans="1:10" x14ac:dyDescent="0.3">
      <c r="A176" s="22" t="str">
        <f t="shared" si="2"/>
        <v>'RJ12015Palliative50-69'</v>
      </c>
      <c r="B176" s="22">
        <v>2015</v>
      </c>
      <c r="C176" s="22" t="s">
        <v>219</v>
      </c>
      <c r="D176" s="22" t="s">
        <v>8</v>
      </c>
      <c r="E176" s="22" t="s">
        <v>627</v>
      </c>
      <c r="F176" s="22">
        <v>1</v>
      </c>
      <c r="G176" s="22">
        <v>0</v>
      </c>
      <c r="H176" s="22" t="str">
        <f>INDEX(Bar_data!$A$3:$B$140,MATCH(C176,Bar_data!$A$3:$A$140,FALSE),2)</f>
        <v>Trust057</v>
      </c>
      <c r="I176" s="22" t="str">
        <f>INDEX(TrustCAHUB_map!$A$2:$D$139,MATCH($C176,TrustCAHUB_map!$A$2:$A$139,FALSE),3)</f>
        <v>South East London</v>
      </c>
      <c r="J176" s="22" t="str">
        <f>INDEX(TrustCAHUB_map!$A$2:$D$139,MATCH($C176,TrustCAHUB_map!$A$2:$A$139,FALSE),4)</f>
        <v>London</v>
      </c>
    </row>
    <row r="177" spans="1:10" x14ac:dyDescent="0.3">
      <c r="A177" s="22" t="str">
        <f t="shared" si="2"/>
        <v>'RJ12015Curative50-69'</v>
      </c>
      <c r="B177" s="22">
        <v>2015</v>
      </c>
      <c r="C177" s="22" t="s">
        <v>219</v>
      </c>
      <c r="D177" s="22" t="s">
        <v>7</v>
      </c>
      <c r="E177" s="22" t="s">
        <v>627</v>
      </c>
      <c r="F177" s="22">
        <v>1</v>
      </c>
      <c r="G177" s="22">
        <v>0</v>
      </c>
      <c r="H177" s="22" t="str">
        <f>INDEX(Bar_data!$A$3:$B$140,MATCH(C177,Bar_data!$A$3:$A$140,FALSE),2)</f>
        <v>Trust057</v>
      </c>
      <c r="I177" s="22" t="str">
        <f>INDEX(TrustCAHUB_map!$A$2:$D$139,MATCH($C177,TrustCAHUB_map!$A$2:$A$139,FALSE),3)</f>
        <v>South East London</v>
      </c>
      <c r="J177" s="22" t="str">
        <f>INDEX(TrustCAHUB_map!$A$2:$D$139,MATCH($C177,TrustCAHUB_map!$A$2:$A$139,FALSE),4)</f>
        <v>London</v>
      </c>
    </row>
    <row r="178" spans="1:10" x14ac:dyDescent="0.3">
      <c r="A178" s="22" t="str">
        <f t="shared" si="2"/>
        <v>'RJ12015Not assigned70+'</v>
      </c>
      <c r="B178" s="22">
        <v>2015</v>
      </c>
      <c r="C178" s="22" t="s">
        <v>219</v>
      </c>
      <c r="D178" s="22" t="s">
        <v>477</v>
      </c>
      <c r="E178" s="22" t="s">
        <v>628</v>
      </c>
      <c r="F178" s="22">
        <v>1</v>
      </c>
      <c r="G178" s="22">
        <v>0</v>
      </c>
      <c r="H178" s="22" t="str">
        <f>INDEX(Bar_data!$A$3:$B$140,MATCH(C178,Bar_data!$A$3:$A$140,FALSE),2)</f>
        <v>Trust057</v>
      </c>
      <c r="I178" s="22" t="str">
        <f>INDEX(TrustCAHUB_map!$A$2:$D$139,MATCH($C178,TrustCAHUB_map!$A$2:$A$139,FALSE),3)</f>
        <v>South East London</v>
      </c>
      <c r="J178" s="22" t="str">
        <f>INDEX(TrustCAHUB_map!$A$2:$D$139,MATCH($C178,TrustCAHUB_map!$A$2:$A$139,FALSE),4)</f>
        <v>London</v>
      </c>
    </row>
    <row r="179" spans="1:10" x14ac:dyDescent="0.3">
      <c r="A179" s="22" t="str">
        <f t="shared" si="2"/>
        <v>'RJ12015Palliative70+'</v>
      </c>
      <c r="B179" s="22">
        <v>2015</v>
      </c>
      <c r="C179" s="22" t="s">
        <v>219</v>
      </c>
      <c r="D179" s="22" t="s">
        <v>8</v>
      </c>
      <c r="E179" s="22" t="s">
        <v>628</v>
      </c>
      <c r="F179" s="22">
        <v>1</v>
      </c>
      <c r="G179" s="22">
        <v>0</v>
      </c>
      <c r="H179" s="22" t="str">
        <f>INDEX(Bar_data!$A$3:$B$140,MATCH(C179,Bar_data!$A$3:$A$140,FALSE),2)</f>
        <v>Trust057</v>
      </c>
      <c r="I179" s="22" t="str">
        <f>INDEX(TrustCAHUB_map!$A$2:$D$139,MATCH($C179,TrustCAHUB_map!$A$2:$A$139,FALSE),3)</f>
        <v>South East London</v>
      </c>
      <c r="J179" s="22" t="str">
        <f>INDEX(TrustCAHUB_map!$A$2:$D$139,MATCH($C179,TrustCAHUB_map!$A$2:$A$139,FALSE),4)</f>
        <v>London</v>
      </c>
    </row>
    <row r="180" spans="1:10" x14ac:dyDescent="0.3">
      <c r="A180" s="22" t="str">
        <f t="shared" si="2"/>
        <v>'RJ22015Curative18-49'</v>
      </c>
      <c r="B180" s="22">
        <v>2015</v>
      </c>
      <c r="C180" s="22" t="s">
        <v>220</v>
      </c>
      <c r="D180" s="22" t="s">
        <v>7</v>
      </c>
      <c r="E180" s="22" t="s">
        <v>153</v>
      </c>
      <c r="F180" s="22">
        <v>2</v>
      </c>
      <c r="G180" s="22">
        <v>0</v>
      </c>
      <c r="H180" s="22" t="str">
        <f>INDEX(Bar_data!$A$3:$B$140,MATCH(C180,Bar_data!$A$3:$A$140,FALSE),2)</f>
        <v>Trust058</v>
      </c>
      <c r="I180" s="22" t="str">
        <f>INDEX(TrustCAHUB_map!$A$2:$D$139,MATCH($C180,TrustCAHUB_map!$A$2:$A$139,FALSE),3)</f>
        <v>South East London</v>
      </c>
      <c r="J180" s="22" t="str">
        <f>INDEX(TrustCAHUB_map!$A$2:$D$139,MATCH($C180,TrustCAHUB_map!$A$2:$A$139,FALSE),4)</f>
        <v>London</v>
      </c>
    </row>
    <row r="181" spans="1:10" x14ac:dyDescent="0.3">
      <c r="A181" s="22" t="str">
        <f t="shared" si="2"/>
        <v>'RJ22015Palliative50-69'</v>
      </c>
      <c r="B181" s="22">
        <v>2015</v>
      </c>
      <c r="C181" s="22" t="s">
        <v>220</v>
      </c>
      <c r="D181" s="22" t="s">
        <v>8</v>
      </c>
      <c r="E181" s="22" t="s">
        <v>627</v>
      </c>
      <c r="F181" s="22">
        <v>1</v>
      </c>
      <c r="G181" s="22">
        <v>0</v>
      </c>
      <c r="H181" s="22" t="str">
        <f>INDEX(Bar_data!$A$3:$B$140,MATCH(C181,Bar_data!$A$3:$A$140,FALSE),2)</f>
        <v>Trust058</v>
      </c>
      <c r="I181" s="22" t="str">
        <f>INDEX(TrustCAHUB_map!$A$2:$D$139,MATCH($C181,TrustCAHUB_map!$A$2:$A$139,FALSE),3)</f>
        <v>South East London</v>
      </c>
      <c r="J181" s="22" t="str">
        <f>INDEX(TrustCAHUB_map!$A$2:$D$139,MATCH($C181,TrustCAHUB_map!$A$2:$A$139,FALSE),4)</f>
        <v>London</v>
      </c>
    </row>
    <row r="182" spans="1:10" x14ac:dyDescent="0.3">
      <c r="A182" s="22" t="str">
        <f t="shared" si="2"/>
        <v>'RJ22015Curative50-69'</v>
      </c>
      <c r="B182" s="22">
        <v>2015</v>
      </c>
      <c r="C182" s="22" t="s">
        <v>220</v>
      </c>
      <c r="D182" s="22" t="s">
        <v>7</v>
      </c>
      <c r="E182" s="22" t="s">
        <v>627</v>
      </c>
      <c r="F182" s="22">
        <v>3</v>
      </c>
      <c r="G182" s="22">
        <v>1</v>
      </c>
      <c r="H182" s="22" t="str">
        <f>INDEX(Bar_data!$A$3:$B$140,MATCH(C182,Bar_data!$A$3:$A$140,FALSE),2)</f>
        <v>Trust058</v>
      </c>
      <c r="I182" s="22" t="str">
        <f>INDEX(TrustCAHUB_map!$A$2:$D$139,MATCH($C182,TrustCAHUB_map!$A$2:$A$139,FALSE),3)</f>
        <v>South East London</v>
      </c>
      <c r="J182" s="22" t="str">
        <f>INDEX(TrustCAHUB_map!$A$2:$D$139,MATCH($C182,TrustCAHUB_map!$A$2:$A$139,FALSE),4)</f>
        <v>London</v>
      </c>
    </row>
    <row r="183" spans="1:10" x14ac:dyDescent="0.3">
      <c r="A183" s="22" t="str">
        <f t="shared" si="2"/>
        <v>'RJ22015Palliative70+'</v>
      </c>
      <c r="B183" s="22">
        <v>2015</v>
      </c>
      <c r="C183" s="22" t="s">
        <v>220</v>
      </c>
      <c r="D183" s="22" t="s">
        <v>8</v>
      </c>
      <c r="E183" s="22" t="s">
        <v>628</v>
      </c>
      <c r="F183" s="22">
        <v>2</v>
      </c>
      <c r="G183" s="22">
        <v>0</v>
      </c>
      <c r="H183" s="22" t="str">
        <f>INDEX(Bar_data!$A$3:$B$140,MATCH(C183,Bar_data!$A$3:$A$140,FALSE),2)</f>
        <v>Trust058</v>
      </c>
      <c r="I183" s="22" t="str">
        <f>INDEX(TrustCAHUB_map!$A$2:$D$139,MATCH($C183,TrustCAHUB_map!$A$2:$A$139,FALSE),3)</f>
        <v>South East London</v>
      </c>
      <c r="J183" s="22" t="str">
        <f>INDEX(TrustCAHUB_map!$A$2:$D$139,MATCH($C183,TrustCAHUB_map!$A$2:$A$139,FALSE),4)</f>
        <v>London</v>
      </c>
    </row>
    <row r="184" spans="1:10" x14ac:dyDescent="0.3">
      <c r="A184" s="22" t="str">
        <f t="shared" si="2"/>
        <v>'RJ62015Not assigned70+'</v>
      </c>
      <c r="B184" s="22">
        <v>2015</v>
      </c>
      <c r="C184" s="22" t="s">
        <v>221</v>
      </c>
      <c r="D184" s="22" t="s">
        <v>477</v>
      </c>
      <c r="E184" s="22" t="s">
        <v>628</v>
      </c>
      <c r="F184" s="22">
        <v>1</v>
      </c>
      <c r="G184" s="22">
        <v>0</v>
      </c>
      <c r="H184" s="22" t="str">
        <f>INDEX(Bar_data!$A$3:$B$140,MATCH(C184,Bar_data!$A$3:$A$140,FALSE),2)</f>
        <v>Trust059</v>
      </c>
      <c r="I184" s="22" t="str">
        <f>INDEX(TrustCAHUB_map!$A$2:$D$139,MATCH($C184,TrustCAHUB_map!$A$2:$A$139,FALSE),3)</f>
        <v>North West and South West London</v>
      </c>
      <c r="J184" s="22" t="str">
        <f>INDEX(TrustCAHUB_map!$A$2:$D$139,MATCH($C184,TrustCAHUB_map!$A$2:$A$139,FALSE),4)</f>
        <v>London</v>
      </c>
    </row>
    <row r="185" spans="1:10" x14ac:dyDescent="0.3">
      <c r="A185" s="22" t="str">
        <f t="shared" si="2"/>
        <v>'RJ62015Palliative70+'</v>
      </c>
      <c r="B185" s="22">
        <v>2015</v>
      </c>
      <c r="C185" s="22" t="s">
        <v>221</v>
      </c>
      <c r="D185" s="22" t="s">
        <v>8</v>
      </c>
      <c r="E185" s="22" t="s">
        <v>628</v>
      </c>
      <c r="F185" s="22">
        <v>2</v>
      </c>
      <c r="G185" s="22">
        <v>0</v>
      </c>
      <c r="H185" s="22" t="str">
        <f>INDEX(Bar_data!$A$3:$B$140,MATCH(C185,Bar_data!$A$3:$A$140,FALSE),2)</f>
        <v>Trust059</v>
      </c>
      <c r="I185" s="22" t="str">
        <f>INDEX(TrustCAHUB_map!$A$2:$D$139,MATCH($C185,TrustCAHUB_map!$A$2:$A$139,FALSE),3)</f>
        <v>North West and South West London</v>
      </c>
      <c r="J185" s="22" t="str">
        <f>INDEX(TrustCAHUB_map!$A$2:$D$139,MATCH($C185,TrustCAHUB_map!$A$2:$A$139,FALSE),4)</f>
        <v>London</v>
      </c>
    </row>
    <row r="186" spans="1:10" x14ac:dyDescent="0.3">
      <c r="A186" s="22" t="str">
        <f t="shared" si="2"/>
        <v>'RJ72015Palliative18-49'</v>
      </c>
      <c r="B186" s="22">
        <v>2015</v>
      </c>
      <c r="C186" s="22" t="s">
        <v>222</v>
      </c>
      <c r="D186" s="22" t="s">
        <v>8</v>
      </c>
      <c r="E186" s="22" t="s">
        <v>153</v>
      </c>
      <c r="F186" s="22">
        <v>3</v>
      </c>
      <c r="G186" s="22">
        <v>0</v>
      </c>
      <c r="H186" s="22" t="str">
        <f>INDEX(Bar_data!$A$3:$B$140,MATCH(C186,Bar_data!$A$3:$A$140,FALSE),2)</f>
        <v>Trust060</v>
      </c>
      <c r="I186" s="22" t="str">
        <f>INDEX(TrustCAHUB_map!$A$2:$D$139,MATCH($C186,TrustCAHUB_map!$A$2:$A$139,FALSE),3)</f>
        <v>North West and South West London</v>
      </c>
      <c r="J186" s="22" t="str">
        <f>INDEX(TrustCAHUB_map!$A$2:$D$139,MATCH($C186,TrustCAHUB_map!$A$2:$A$139,FALSE),4)</f>
        <v>London</v>
      </c>
    </row>
    <row r="187" spans="1:10" x14ac:dyDescent="0.3">
      <c r="A187" s="22" t="str">
        <f t="shared" si="2"/>
        <v>'RJ72015Curative18-49'</v>
      </c>
      <c r="B187" s="22">
        <v>2015</v>
      </c>
      <c r="C187" s="22" t="s">
        <v>222</v>
      </c>
      <c r="D187" s="22" t="s">
        <v>7</v>
      </c>
      <c r="E187" s="22" t="s">
        <v>153</v>
      </c>
      <c r="F187" s="22">
        <v>4</v>
      </c>
      <c r="G187" s="22">
        <v>1</v>
      </c>
      <c r="H187" s="22" t="str">
        <f>INDEX(Bar_data!$A$3:$B$140,MATCH(C187,Bar_data!$A$3:$A$140,FALSE),2)</f>
        <v>Trust060</v>
      </c>
      <c r="I187" s="22" t="str">
        <f>INDEX(TrustCAHUB_map!$A$2:$D$139,MATCH($C187,TrustCAHUB_map!$A$2:$A$139,FALSE),3)</f>
        <v>North West and South West London</v>
      </c>
      <c r="J187" s="22" t="str">
        <f>INDEX(TrustCAHUB_map!$A$2:$D$139,MATCH($C187,TrustCAHUB_map!$A$2:$A$139,FALSE),4)</f>
        <v>London</v>
      </c>
    </row>
    <row r="188" spans="1:10" x14ac:dyDescent="0.3">
      <c r="A188" s="22" t="str">
        <f t="shared" si="2"/>
        <v>'RJ72015Palliative50-69'</v>
      </c>
      <c r="B188" s="22">
        <v>2015</v>
      </c>
      <c r="C188" s="22" t="s">
        <v>222</v>
      </c>
      <c r="D188" s="22" t="s">
        <v>8</v>
      </c>
      <c r="E188" s="22" t="s">
        <v>627</v>
      </c>
      <c r="F188" s="22">
        <v>1</v>
      </c>
      <c r="G188" s="22">
        <v>1</v>
      </c>
      <c r="H188" s="22" t="str">
        <f>INDEX(Bar_data!$A$3:$B$140,MATCH(C188,Bar_data!$A$3:$A$140,FALSE),2)</f>
        <v>Trust060</v>
      </c>
      <c r="I188" s="22" t="str">
        <f>INDEX(TrustCAHUB_map!$A$2:$D$139,MATCH($C188,TrustCAHUB_map!$A$2:$A$139,FALSE),3)</f>
        <v>North West and South West London</v>
      </c>
      <c r="J188" s="22" t="str">
        <f>INDEX(TrustCAHUB_map!$A$2:$D$139,MATCH($C188,TrustCAHUB_map!$A$2:$A$139,FALSE),4)</f>
        <v>London</v>
      </c>
    </row>
    <row r="189" spans="1:10" x14ac:dyDescent="0.3">
      <c r="A189" s="22" t="str">
        <f t="shared" si="2"/>
        <v>'RJ72015Curative50-69'</v>
      </c>
      <c r="B189" s="22">
        <v>2015</v>
      </c>
      <c r="C189" s="22" t="s">
        <v>222</v>
      </c>
      <c r="D189" s="22" t="s">
        <v>7</v>
      </c>
      <c r="E189" s="22" t="s">
        <v>627</v>
      </c>
      <c r="F189" s="22">
        <v>4</v>
      </c>
      <c r="G189" s="22">
        <v>0</v>
      </c>
      <c r="H189" s="22" t="str">
        <f>INDEX(Bar_data!$A$3:$B$140,MATCH(C189,Bar_data!$A$3:$A$140,FALSE),2)</f>
        <v>Trust060</v>
      </c>
      <c r="I189" s="22" t="str">
        <f>INDEX(TrustCAHUB_map!$A$2:$D$139,MATCH($C189,TrustCAHUB_map!$A$2:$A$139,FALSE),3)</f>
        <v>North West and South West London</v>
      </c>
      <c r="J189" s="22" t="str">
        <f>INDEX(TrustCAHUB_map!$A$2:$D$139,MATCH($C189,TrustCAHUB_map!$A$2:$A$139,FALSE),4)</f>
        <v>London</v>
      </c>
    </row>
    <row r="190" spans="1:10" x14ac:dyDescent="0.3">
      <c r="A190" s="22" t="str">
        <f t="shared" si="2"/>
        <v>'RJ72015Curative70+'</v>
      </c>
      <c r="B190" s="22">
        <v>2015</v>
      </c>
      <c r="C190" s="22" t="s">
        <v>222</v>
      </c>
      <c r="D190" s="22" t="s">
        <v>7</v>
      </c>
      <c r="E190" s="22" t="s">
        <v>628</v>
      </c>
      <c r="F190" s="22">
        <v>1</v>
      </c>
      <c r="G190" s="22">
        <v>0</v>
      </c>
      <c r="H190" s="22" t="str">
        <f>INDEX(Bar_data!$A$3:$B$140,MATCH(C190,Bar_data!$A$3:$A$140,FALSE),2)</f>
        <v>Trust060</v>
      </c>
      <c r="I190" s="22" t="str">
        <f>INDEX(TrustCAHUB_map!$A$2:$D$139,MATCH($C190,TrustCAHUB_map!$A$2:$A$139,FALSE),3)</f>
        <v>North West and South West London</v>
      </c>
      <c r="J190" s="22" t="str">
        <f>INDEX(TrustCAHUB_map!$A$2:$D$139,MATCH($C190,TrustCAHUB_map!$A$2:$A$139,FALSE),4)</f>
        <v>London</v>
      </c>
    </row>
    <row r="191" spans="1:10" x14ac:dyDescent="0.3">
      <c r="A191" s="22" t="str">
        <f t="shared" si="2"/>
        <v>'RJ72015Palliative70+'</v>
      </c>
      <c r="B191" s="22">
        <v>2015</v>
      </c>
      <c r="C191" s="22" t="s">
        <v>222</v>
      </c>
      <c r="D191" s="22" t="s">
        <v>8</v>
      </c>
      <c r="E191" s="22" t="s">
        <v>628</v>
      </c>
      <c r="F191" s="22">
        <v>2</v>
      </c>
      <c r="G191" s="22">
        <v>0</v>
      </c>
      <c r="H191" s="22" t="str">
        <f>INDEX(Bar_data!$A$3:$B$140,MATCH(C191,Bar_data!$A$3:$A$140,FALSE),2)</f>
        <v>Trust060</v>
      </c>
      <c r="I191" s="22" t="str">
        <f>INDEX(TrustCAHUB_map!$A$2:$D$139,MATCH($C191,TrustCAHUB_map!$A$2:$A$139,FALSE),3)</f>
        <v>North West and South West London</v>
      </c>
      <c r="J191" s="22" t="str">
        <f>INDEX(TrustCAHUB_map!$A$2:$D$139,MATCH($C191,TrustCAHUB_map!$A$2:$A$139,FALSE),4)</f>
        <v>London</v>
      </c>
    </row>
    <row r="192" spans="1:10" x14ac:dyDescent="0.3">
      <c r="A192" s="22" t="str">
        <f t="shared" si="2"/>
        <v>'RJC2015Curative70+'</v>
      </c>
      <c r="B192" s="22">
        <v>2015</v>
      </c>
      <c r="C192" s="22" t="s">
        <v>223</v>
      </c>
      <c r="D192" s="22" t="s">
        <v>7</v>
      </c>
      <c r="E192" s="22" t="s">
        <v>628</v>
      </c>
      <c r="F192" s="22">
        <v>2</v>
      </c>
      <c r="G192" s="22">
        <v>1</v>
      </c>
      <c r="H192" s="22" t="str">
        <f>INDEX(Bar_data!$A$3:$B$140,MATCH(C192,Bar_data!$A$3:$A$140,FALSE),2)</f>
        <v>Trust061</v>
      </c>
      <c r="I192" s="22" t="str">
        <f>INDEX(TrustCAHUB_map!$A$2:$D$139,MATCH($C192,TrustCAHUB_map!$A$2:$A$139,FALSE),3)</f>
        <v>West Midlands</v>
      </c>
      <c r="J192" s="22" t="str">
        <f>INDEX(TrustCAHUB_map!$A$2:$D$139,MATCH($C192,TrustCAHUB_map!$A$2:$A$139,FALSE),4)</f>
        <v>West Midlands</v>
      </c>
    </row>
    <row r="193" spans="1:10" x14ac:dyDescent="0.3">
      <c r="A193" s="22" t="str">
        <f t="shared" si="2"/>
        <v>'RJE2015Curative18-49'</v>
      </c>
      <c r="B193" s="22">
        <v>2015</v>
      </c>
      <c r="C193" s="22" t="s">
        <v>224</v>
      </c>
      <c r="D193" s="22" t="s">
        <v>7</v>
      </c>
      <c r="E193" s="22" t="s">
        <v>153</v>
      </c>
      <c r="F193" s="22">
        <v>3</v>
      </c>
      <c r="G193" s="22">
        <v>0</v>
      </c>
      <c r="H193" s="22" t="str">
        <f>INDEX(Bar_data!$A$3:$B$140,MATCH(C193,Bar_data!$A$3:$A$140,FALSE),2)</f>
        <v>Trust062</v>
      </c>
      <c r="I193" s="22" t="str">
        <f>INDEX(TrustCAHUB_map!$A$2:$D$139,MATCH($C193,TrustCAHUB_map!$A$2:$A$139,FALSE),3)</f>
        <v>West Midlands</v>
      </c>
      <c r="J193" s="22" t="str">
        <f>INDEX(TrustCAHUB_map!$A$2:$D$139,MATCH($C193,TrustCAHUB_map!$A$2:$A$139,FALSE),4)</f>
        <v>West Midlands</v>
      </c>
    </row>
    <row r="194" spans="1:10" x14ac:dyDescent="0.3">
      <c r="A194" s="22" t="str">
        <f t="shared" si="2"/>
        <v>'RJE2015Palliative18-49'</v>
      </c>
      <c r="B194" s="22">
        <v>2015</v>
      </c>
      <c r="C194" s="22" t="s">
        <v>224</v>
      </c>
      <c r="D194" s="22" t="s">
        <v>8</v>
      </c>
      <c r="E194" s="22" t="s">
        <v>153</v>
      </c>
      <c r="F194" s="22">
        <v>1</v>
      </c>
      <c r="G194" s="22">
        <v>0</v>
      </c>
      <c r="H194" s="22" t="str">
        <f>INDEX(Bar_data!$A$3:$B$140,MATCH(C194,Bar_data!$A$3:$A$140,FALSE),2)</f>
        <v>Trust062</v>
      </c>
      <c r="I194" s="22" t="str">
        <f>INDEX(TrustCAHUB_map!$A$2:$D$139,MATCH($C194,TrustCAHUB_map!$A$2:$A$139,FALSE),3)</f>
        <v>West Midlands</v>
      </c>
      <c r="J194" s="22" t="str">
        <f>INDEX(TrustCAHUB_map!$A$2:$D$139,MATCH($C194,TrustCAHUB_map!$A$2:$A$139,FALSE),4)</f>
        <v>West Midlands</v>
      </c>
    </row>
    <row r="195" spans="1:10" x14ac:dyDescent="0.3">
      <c r="A195" s="22" t="str">
        <f t="shared" ref="A195:A258" si="3">"'"&amp;C195&amp;B195&amp;D195&amp;E195&amp;"'"</f>
        <v>'RJE2015Curative50-69'</v>
      </c>
      <c r="B195" s="22">
        <v>2015</v>
      </c>
      <c r="C195" s="22" t="s">
        <v>224</v>
      </c>
      <c r="D195" s="22" t="s">
        <v>7</v>
      </c>
      <c r="E195" s="22" t="s">
        <v>627</v>
      </c>
      <c r="F195" s="22">
        <v>11</v>
      </c>
      <c r="G195" s="22">
        <v>0</v>
      </c>
      <c r="H195" s="22" t="str">
        <f>INDEX(Bar_data!$A$3:$B$140,MATCH(C195,Bar_data!$A$3:$A$140,FALSE),2)</f>
        <v>Trust062</v>
      </c>
      <c r="I195" s="22" t="str">
        <f>INDEX(TrustCAHUB_map!$A$2:$D$139,MATCH($C195,TrustCAHUB_map!$A$2:$A$139,FALSE),3)</f>
        <v>West Midlands</v>
      </c>
      <c r="J195" s="22" t="str">
        <f>INDEX(TrustCAHUB_map!$A$2:$D$139,MATCH($C195,TrustCAHUB_map!$A$2:$A$139,FALSE),4)</f>
        <v>West Midlands</v>
      </c>
    </row>
    <row r="196" spans="1:10" x14ac:dyDescent="0.3">
      <c r="A196" s="22" t="str">
        <f t="shared" si="3"/>
        <v>'RJE2015Palliative50-69'</v>
      </c>
      <c r="B196" s="22">
        <v>2015</v>
      </c>
      <c r="C196" s="22" t="s">
        <v>224</v>
      </c>
      <c r="D196" s="22" t="s">
        <v>8</v>
      </c>
      <c r="E196" s="22" t="s">
        <v>627</v>
      </c>
      <c r="F196" s="22">
        <v>2</v>
      </c>
      <c r="G196" s="22">
        <v>1</v>
      </c>
      <c r="H196" s="22" t="str">
        <f>INDEX(Bar_data!$A$3:$B$140,MATCH(C196,Bar_data!$A$3:$A$140,FALSE),2)</f>
        <v>Trust062</v>
      </c>
      <c r="I196" s="22" t="str">
        <f>INDEX(TrustCAHUB_map!$A$2:$D$139,MATCH($C196,TrustCAHUB_map!$A$2:$A$139,FALSE),3)</f>
        <v>West Midlands</v>
      </c>
      <c r="J196" s="22" t="str">
        <f>INDEX(TrustCAHUB_map!$A$2:$D$139,MATCH($C196,TrustCAHUB_map!$A$2:$A$139,FALSE),4)</f>
        <v>West Midlands</v>
      </c>
    </row>
    <row r="197" spans="1:10" x14ac:dyDescent="0.3">
      <c r="A197" s="22" t="str">
        <f t="shared" si="3"/>
        <v>'RJE2015Palliative70+'</v>
      </c>
      <c r="B197" s="22">
        <v>2015</v>
      </c>
      <c r="C197" s="22" t="s">
        <v>224</v>
      </c>
      <c r="D197" s="22" t="s">
        <v>8</v>
      </c>
      <c r="E197" s="22" t="s">
        <v>628</v>
      </c>
      <c r="F197" s="22">
        <v>6</v>
      </c>
      <c r="G197" s="22">
        <v>2</v>
      </c>
      <c r="H197" s="22" t="str">
        <f>INDEX(Bar_data!$A$3:$B$140,MATCH(C197,Bar_data!$A$3:$A$140,FALSE),2)</f>
        <v>Trust062</v>
      </c>
      <c r="I197" s="22" t="str">
        <f>INDEX(TrustCAHUB_map!$A$2:$D$139,MATCH($C197,TrustCAHUB_map!$A$2:$A$139,FALSE),3)</f>
        <v>West Midlands</v>
      </c>
      <c r="J197" s="22" t="str">
        <f>INDEX(TrustCAHUB_map!$A$2:$D$139,MATCH($C197,TrustCAHUB_map!$A$2:$A$139,FALSE),4)</f>
        <v>West Midlands</v>
      </c>
    </row>
    <row r="198" spans="1:10" x14ac:dyDescent="0.3">
      <c r="A198" s="22" t="str">
        <f t="shared" si="3"/>
        <v>'RJE2015Curative70+'</v>
      </c>
      <c r="B198" s="22">
        <v>2015</v>
      </c>
      <c r="C198" s="22" t="s">
        <v>224</v>
      </c>
      <c r="D198" s="22" t="s">
        <v>7</v>
      </c>
      <c r="E198" s="22" t="s">
        <v>628</v>
      </c>
      <c r="F198" s="22">
        <v>2</v>
      </c>
      <c r="G198" s="22">
        <v>1</v>
      </c>
      <c r="H198" s="22" t="str">
        <f>INDEX(Bar_data!$A$3:$B$140,MATCH(C198,Bar_data!$A$3:$A$140,FALSE),2)</f>
        <v>Trust062</v>
      </c>
      <c r="I198" s="22" t="str">
        <f>INDEX(TrustCAHUB_map!$A$2:$D$139,MATCH($C198,TrustCAHUB_map!$A$2:$A$139,FALSE),3)</f>
        <v>West Midlands</v>
      </c>
      <c r="J198" s="22" t="str">
        <f>INDEX(TrustCAHUB_map!$A$2:$D$139,MATCH($C198,TrustCAHUB_map!$A$2:$A$139,FALSE),4)</f>
        <v>West Midlands</v>
      </c>
    </row>
    <row r="199" spans="1:10" x14ac:dyDescent="0.3">
      <c r="A199" s="22" t="str">
        <f t="shared" si="3"/>
        <v>'RJL2015Palliative70+'</v>
      </c>
      <c r="B199" s="22">
        <v>2015</v>
      </c>
      <c r="C199" s="22" t="s">
        <v>225</v>
      </c>
      <c r="D199" s="22" t="s">
        <v>8</v>
      </c>
      <c r="E199" s="22" t="s">
        <v>628</v>
      </c>
      <c r="F199" s="22">
        <v>1</v>
      </c>
      <c r="G199" s="22">
        <v>0</v>
      </c>
      <c r="H199" s="22" t="str">
        <f>INDEX(Bar_data!$A$3:$B$140,MATCH(C199,Bar_data!$A$3:$A$140,FALSE),2)</f>
        <v>Trust064</v>
      </c>
      <c r="I199" s="22" t="str">
        <f>INDEX(TrustCAHUB_map!$A$2:$D$139,MATCH($C199,TrustCAHUB_map!$A$2:$A$139,FALSE),3)</f>
        <v>Humber, Coast and Vale</v>
      </c>
      <c r="J199" s="22" t="str">
        <f>INDEX(TrustCAHUB_map!$A$2:$D$139,MATCH($C199,TrustCAHUB_map!$A$2:$A$139,FALSE),4)</f>
        <v>Yorkshire and Humber</v>
      </c>
    </row>
    <row r="200" spans="1:10" x14ac:dyDescent="0.3">
      <c r="A200" s="22" t="str">
        <f t="shared" si="3"/>
        <v>'RJL2015Curative70+'</v>
      </c>
      <c r="B200" s="22">
        <v>2015</v>
      </c>
      <c r="C200" s="22" t="s">
        <v>225</v>
      </c>
      <c r="D200" s="22" t="s">
        <v>7</v>
      </c>
      <c r="E200" s="22" t="s">
        <v>628</v>
      </c>
      <c r="F200" s="22">
        <v>2</v>
      </c>
      <c r="G200" s="22">
        <v>0</v>
      </c>
      <c r="H200" s="22" t="str">
        <f>INDEX(Bar_data!$A$3:$B$140,MATCH(C200,Bar_data!$A$3:$A$140,FALSE),2)</f>
        <v>Trust064</v>
      </c>
      <c r="I200" s="22" t="str">
        <f>INDEX(TrustCAHUB_map!$A$2:$D$139,MATCH($C200,TrustCAHUB_map!$A$2:$A$139,FALSE),3)</f>
        <v>Humber, Coast and Vale</v>
      </c>
      <c r="J200" s="22" t="str">
        <f>INDEX(TrustCAHUB_map!$A$2:$D$139,MATCH($C200,TrustCAHUB_map!$A$2:$A$139,FALSE),4)</f>
        <v>Yorkshire and Humber</v>
      </c>
    </row>
    <row r="201" spans="1:10" x14ac:dyDescent="0.3">
      <c r="A201" s="22" t="str">
        <f t="shared" si="3"/>
        <v>'RJR2015Curative18-49'</v>
      </c>
      <c r="B201" s="22">
        <v>2015</v>
      </c>
      <c r="C201" s="22" t="s">
        <v>227</v>
      </c>
      <c r="D201" s="22" t="s">
        <v>7</v>
      </c>
      <c r="E201" s="22" t="s">
        <v>153</v>
      </c>
      <c r="F201" s="22">
        <v>1</v>
      </c>
      <c r="G201" s="22">
        <v>0</v>
      </c>
      <c r="H201" s="22" t="str">
        <f>INDEX(Bar_data!$A$3:$B$140,MATCH(C201,Bar_data!$A$3:$A$140,FALSE),2)</f>
        <v>Trust066</v>
      </c>
      <c r="I201" s="22" t="str">
        <f>INDEX(TrustCAHUB_map!$A$2:$D$139,MATCH($C201,TrustCAHUB_map!$A$2:$A$139,FALSE),3)</f>
        <v>Cheshire and Merseyside</v>
      </c>
      <c r="J201" s="22" t="str">
        <f>INDEX(TrustCAHUB_map!$A$2:$D$139,MATCH($C201,TrustCAHUB_map!$A$2:$A$139,FALSE),4)</f>
        <v>North West</v>
      </c>
    </row>
    <row r="202" spans="1:10" x14ac:dyDescent="0.3">
      <c r="A202" s="22" t="str">
        <f t="shared" si="3"/>
        <v>'RJR2015Palliative50-69'</v>
      </c>
      <c r="B202" s="22">
        <v>2015</v>
      </c>
      <c r="C202" s="22" t="s">
        <v>227</v>
      </c>
      <c r="D202" s="22" t="s">
        <v>8</v>
      </c>
      <c r="E202" s="22" t="s">
        <v>627</v>
      </c>
      <c r="F202" s="22">
        <v>2</v>
      </c>
      <c r="G202" s="22">
        <v>0</v>
      </c>
      <c r="H202" s="22" t="str">
        <f>INDEX(Bar_data!$A$3:$B$140,MATCH(C202,Bar_data!$A$3:$A$140,FALSE),2)</f>
        <v>Trust066</v>
      </c>
      <c r="I202" s="22" t="str">
        <f>INDEX(TrustCAHUB_map!$A$2:$D$139,MATCH($C202,TrustCAHUB_map!$A$2:$A$139,FALSE),3)</f>
        <v>Cheshire and Merseyside</v>
      </c>
      <c r="J202" s="22" t="str">
        <f>INDEX(TrustCAHUB_map!$A$2:$D$139,MATCH($C202,TrustCAHUB_map!$A$2:$A$139,FALSE),4)</f>
        <v>North West</v>
      </c>
    </row>
    <row r="203" spans="1:10" x14ac:dyDescent="0.3">
      <c r="A203" s="22" t="str">
        <f t="shared" si="3"/>
        <v>'RJR2015Not assigned50-69'</v>
      </c>
      <c r="B203" s="22">
        <v>2015</v>
      </c>
      <c r="C203" s="22" t="s">
        <v>227</v>
      </c>
      <c r="D203" s="22" t="s">
        <v>477</v>
      </c>
      <c r="E203" s="22" t="s">
        <v>627</v>
      </c>
      <c r="F203" s="22">
        <v>2</v>
      </c>
      <c r="G203" s="22">
        <v>0</v>
      </c>
      <c r="H203" s="22" t="str">
        <f>INDEX(Bar_data!$A$3:$B$140,MATCH(C203,Bar_data!$A$3:$A$140,FALSE),2)</f>
        <v>Trust066</v>
      </c>
      <c r="I203" s="22" t="str">
        <f>INDEX(TrustCAHUB_map!$A$2:$D$139,MATCH($C203,TrustCAHUB_map!$A$2:$A$139,FALSE),3)</f>
        <v>Cheshire and Merseyside</v>
      </c>
      <c r="J203" s="22" t="str">
        <f>INDEX(TrustCAHUB_map!$A$2:$D$139,MATCH($C203,TrustCAHUB_map!$A$2:$A$139,FALSE),4)</f>
        <v>North West</v>
      </c>
    </row>
    <row r="204" spans="1:10" x14ac:dyDescent="0.3">
      <c r="A204" s="22" t="str">
        <f t="shared" si="3"/>
        <v>'RJR2015Curative50-69'</v>
      </c>
      <c r="B204" s="22">
        <v>2015</v>
      </c>
      <c r="C204" s="22" t="s">
        <v>227</v>
      </c>
      <c r="D204" s="22" t="s">
        <v>7</v>
      </c>
      <c r="E204" s="22" t="s">
        <v>627</v>
      </c>
      <c r="F204" s="22">
        <v>3</v>
      </c>
      <c r="G204" s="22">
        <v>0</v>
      </c>
      <c r="H204" s="22" t="str">
        <f>INDEX(Bar_data!$A$3:$B$140,MATCH(C204,Bar_data!$A$3:$A$140,FALSE),2)</f>
        <v>Trust066</v>
      </c>
      <c r="I204" s="22" t="str">
        <f>INDEX(TrustCAHUB_map!$A$2:$D$139,MATCH($C204,TrustCAHUB_map!$A$2:$A$139,FALSE),3)</f>
        <v>Cheshire and Merseyside</v>
      </c>
      <c r="J204" s="22" t="str">
        <f>INDEX(TrustCAHUB_map!$A$2:$D$139,MATCH($C204,TrustCAHUB_map!$A$2:$A$139,FALSE),4)</f>
        <v>North West</v>
      </c>
    </row>
    <row r="205" spans="1:10" x14ac:dyDescent="0.3">
      <c r="A205" s="22" t="str">
        <f t="shared" si="3"/>
        <v>'RJR2015Not assigned70+'</v>
      </c>
      <c r="B205" s="22">
        <v>2015</v>
      </c>
      <c r="C205" s="22" t="s">
        <v>227</v>
      </c>
      <c r="D205" s="22" t="s">
        <v>477</v>
      </c>
      <c r="E205" s="22" t="s">
        <v>628</v>
      </c>
      <c r="F205" s="22">
        <v>1</v>
      </c>
      <c r="G205" s="22">
        <v>0</v>
      </c>
      <c r="H205" s="22" t="str">
        <f>INDEX(Bar_data!$A$3:$B$140,MATCH(C205,Bar_data!$A$3:$A$140,FALSE),2)</f>
        <v>Trust066</v>
      </c>
      <c r="I205" s="22" t="str">
        <f>INDEX(TrustCAHUB_map!$A$2:$D$139,MATCH($C205,TrustCAHUB_map!$A$2:$A$139,FALSE),3)</f>
        <v>Cheshire and Merseyside</v>
      </c>
      <c r="J205" s="22" t="str">
        <f>INDEX(TrustCAHUB_map!$A$2:$D$139,MATCH($C205,TrustCAHUB_map!$A$2:$A$139,FALSE),4)</f>
        <v>North West</v>
      </c>
    </row>
    <row r="206" spans="1:10" x14ac:dyDescent="0.3">
      <c r="A206" s="22" t="str">
        <f t="shared" si="3"/>
        <v>'RJR2015Palliative70+'</v>
      </c>
      <c r="B206" s="22">
        <v>2015</v>
      </c>
      <c r="C206" s="22" t="s">
        <v>227</v>
      </c>
      <c r="D206" s="22" t="s">
        <v>8</v>
      </c>
      <c r="E206" s="22" t="s">
        <v>628</v>
      </c>
      <c r="F206" s="22">
        <v>1</v>
      </c>
      <c r="G206" s="22">
        <v>1</v>
      </c>
      <c r="H206" s="22" t="str">
        <f>INDEX(Bar_data!$A$3:$B$140,MATCH(C206,Bar_data!$A$3:$A$140,FALSE),2)</f>
        <v>Trust066</v>
      </c>
      <c r="I206" s="22" t="str">
        <f>INDEX(TrustCAHUB_map!$A$2:$D$139,MATCH($C206,TrustCAHUB_map!$A$2:$A$139,FALSE),3)</f>
        <v>Cheshire and Merseyside</v>
      </c>
      <c r="J206" s="22" t="str">
        <f>INDEX(TrustCAHUB_map!$A$2:$D$139,MATCH($C206,TrustCAHUB_map!$A$2:$A$139,FALSE),4)</f>
        <v>North West</v>
      </c>
    </row>
    <row r="207" spans="1:10" x14ac:dyDescent="0.3">
      <c r="A207" s="22" t="str">
        <f t="shared" si="3"/>
        <v>'RJZ2015Curative18-49'</v>
      </c>
      <c r="B207" s="22">
        <v>2015</v>
      </c>
      <c r="C207" s="22" t="s">
        <v>228</v>
      </c>
      <c r="D207" s="22" t="s">
        <v>7</v>
      </c>
      <c r="E207" s="22" t="s">
        <v>153</v>
      </c>
      <c r="F207" s="22">
        <v>4</v>
      </c>
      <c r="G207" s="22">
        <v>0</v>
      </c>
      <c r="H207" s="22" t="str">
        <f>INDEX(Bar_data!$A$3:$B$140,MATCH(C207,Bar_data!$A$3:$A$140,FALSE),2)</f>
        <v>Trust067</v>
      </c>
      <c r="I207" s="22" t="str">
        <f>INDEX(TrustCAHUB_map!$A$2:$D$139,MATCH($C207,TrustCAHUB_map!$A$2:$A$139,FALSE),3)</f>
        <v>South East London</v>
      </c>
      <c r="J207" s="22" t="str">
        <f>INDEX(TrustCAHUB_map!$A$2:$D$139,MATCH($C207,TrustCAHUB_map!$A$2:$A$139,FALSE),4)</f>
        <v>London</v>
      </c>
    </row>
    <row r="208" spans="1:10" x14ac:dyDescent="0.3">
      <c r="A208" s="22" t="str">
        <f t="shared" si="3"/>
        <v>'RJZ2015Curative50-69'</v>
      </c>
      <c r="B208" s="22">
        <v>2015</v>
      </c>
      <c r="C208" s="22" t="s">
        <v>228</v>
      </c>
      <c r="D208" s="22" t="s">
        <v>7</v>
      </c>
      <c r="E208" s="22" t="s">
        <v>627</v>
      </c>
      <c r="F208" s="22">
        <v>4</v>
      </c>
      <c r="G208" s="22">
        <v>0</v>
      </c>
      <c r="H208" s="22" t="str">
        <f>INDEX(Bar_data!$A$3:$B$140,MATCH(C208,Bar_data!$A$3:$A$140,FALSE),2)</f>
        <v>Trust067</v>
      </c>
      <c r="I208" s="22" t="str">
        <f>INDEX(TrustCAHUB_map!$A$2:$D$139,MATCH($C208,TrustCAHUB_map!$A$2:$A$139,FALSE),3)</f>
        <v>South East London</v>
      </c>
      <c r="J208" s="22" t="str">
        <f>INDEX(TrustCAHUB_map!$A$2:$D$139,MATCH($C208,TrustCAHUB_map!$A$2:$A$139,FALSE),4)</f>
        <v>London</v>
      </c>
    </row>
    <row r="209" spans="1:10" x14ac:dyDescent="0.3">
      <c r="A209" s="22" t="str">
        <f t="shared" si="3"/>
        <v>'RJZ2015Palliative50-69'</v>
      </c>
      <c r="B209" s="22">
        <v>2015</v>
      </c>
      <c r="C209" s="22" t="s">
        <v>228</v>
      </c>
      <c r="D209" s="22" t="s">
        <v>8</v>
      </c>
      <c r="E209" s="22" t="s">
        <v>627</v>
      </c>
      <c r="F209" s="22">
        <v>1</v>
      </c>
      <c r="G209" s="22">
        <v>0</v>
      </c>
      <c r="H209" s="22" t="str">
        <f>INDEX(Bar_data!$A$3:$B$140,MATCH(C209,Bar_data!$A$3:$A$140,FALSE),2)</f>
        <v>Trust067</v>
      </c>
      <c r="I209" s="22" t="str">
        <f>INDEX(TrustCAHUB_map!$A$2:$D$139,MATCH($C209,TrustCAHUB_map!$A$2:$A$139,FALSE),3)</f>
        <v>South East London</v>
      </c>
      <c r="J209" s="22" t="str">
        <f>INDEX(TrustCAHUB_map!$A$2:$D$139,MATCH($C209,TrustCAHUB_map!$A$2:$A$139,FALSE),4)</f>
        <v>London</v>
      </c>
    </row>
    <row r="210" spans="1:10" x14ac:dyDescent="0.3">
      <c r="A210" s="22" t="str">
        <f t="shared" si="3"/>
        <v>'RJZ2015Palliative70+'</v>
      </c>
      <c r="B210" s="22">
        <v>2015</v>
      </c>
      <c r="C210" s="22" t="s">
        <v>228</v>
      </c>
      <c r="D210" s="22" t="s">
        <v>8</v>
      </c>
      <c r="E210" s="22" t="s">
        <v>628</v>
      </c>
      <c r="F210" s="22">
        <v>3</v>
      </c>
      <c r="G210" s="22">
        <v>1</v>
      </c>
      <c r="H210" s="22" t="str">
        <f>INDEX(Bar_data!$A$3:$B$140,MATCH(C210,Bar_data!$A$3:$A$140,FALSE),2)</f>
        <v>Trust067</v>
      </c>
      <c r="I210" s="22" t="str">
        <f>INDEX(TrustCAHUB_map!$A$2:$D$139,MATCH($C210,TrustCAHUB_map!$A$2:$A$139,FALSE),3)</f>
        <v>South East London</v>
      </c>
      <c r="J210" s="22" t="str">
        <f>INDEX(TrustCAHUB_map!$A$2:$D$139,MATCH($C210,TrustCAHUB_map!$A$2:$A$139,FALSE),4)</f>
        <v>London</v>
      </c>
    </row>
    <row r="211" spans="1:10" x14ac:dyDescent="0.3">
      <c r="A211" s="22" t="str">
        <f t="shared" si="3"/>
        <v>'RJZ2015Not assigned70+'</v>
      </c>
      <c r="B211" s="22">
        <v>2015</v>
      </c>
      <c r="C211" s="22" t="s">
        <v>228</v>
      </c>
      <c r="D211" s="22" t="s">
        <v>477</v>
      </c>
      <c r="E211" s="22" t="s">
        <v>628</v>
      </c>
      <c r="F211" s="22">
        <v>1</v>
      </c>
      <c r="G211" s="22">
        <v>0</v>
      </c>
      <c r="H211" s="22" t="str">
        <f>INDEX(Bar_data!$A$3:$B$140,MATCH(C211,Bar_data!$A$3:$A$140,FALSE),2)</f>
        <v>Trust067</v>
      </c>
      <c r="I211" s="22" t="str">
        <f>INDEX(TrustCAHUB_map!$A$2:$D$139,MATCH($C211,TrustCAHUB_map!$A$2:$A$139,FALSE),3)</f>
        <v>South East London</v>
      </c>
      <c r="J211" s="22" t="str">
        <f>INDEX(TrustCAHUB_map!$A$2:$D$139,MATCH($C211,TrustCAHUB_map!$A$2:$A$139,FALSE),4)</f>
        <v>London</v>
      </c>
    </row>
    <row r="212" spans="1:10" x14ac:dyDescent="0.3">
      <c r="A212" s="22" t="str">
        <f t="shared" si="3"/>
        <v>'RK52015Palliative70+'</v>
      </c>
      <c r="B212" s="22">
        <v>2015</v>
      </c>
      <c r="C212" s="22" t="s">
        <v>229</v>
      </c>
      <c r="D212" s="22" t="s">
        <v>8</v>
      </c>
      <c r="E212" s="22" t="s">
        <v>628</v>
      </c>
      <c r="F212" s="22">
        <v>3</v>
      </c>
      <c r="G212" s="22">
        <v>0</v>
      </c>
      <c r="H212" s="22" t="str">
        <f>INDEX(Bar_data!$A$3:$B$140,MATCH(C212,Bar_data!$A$3:$A$140,FALSE),2)</f>
        <v>Trust068</v>
      </c>
      <c r="I212" s="22" t="str">
        <f>INDEX(TrustCAHUB_map!$A$2:$D$139,MATCH($C212,TrustCAHUB_map!$A$2:$A$139,FALSE),3)</f>
        <v>East Midlands</v>
      </c>
      <c r="J212" s="22" t="str">
        <f>INDEX(TrustCAHUB_map!$A$2:$D$139,MATCH($C212,TrustCAHUB_map!$A$2:$A$139,FALSE),4)</f>
        <v>East Midlands</v>
      </c>
    </row>
    <row r="213" spans="1:10" x14ac:dyDescent="0.3">
      <c r="A213" s="22" t="str">
        <f t="shared" si="3"/>
        <v>'RK92015Curative18-49'</v>
      </c>
      <c r="B213" s="22">
        <v>2015</v>
      </c>
      <c r="C213" s="22" t="s">
        <v>230</v>
      </c>
      <c r="D213" s="22" t="s">
        <v>7</v>
      </c>
      <c r="E213" s="22" t="s">
        <v>153</v>
      </c>
      <c r="F213" s="22">
        <v>4</v>
      </c>
      <c r="G213" s="22">
        <v>1</v>
      </c>
      <c r="H213" s="22" t="str">
        <f>INDEX(Bar_data!$A$3:$B$140,MATCH(C213,Bar_data!$A$3:$A$140,FALSE),2)</f>
        <v>Trust069</v>
      </c>
      <c r="I213" s="22" t="str">
        <f>INDEX(TrustCAHUB_map!$A$2:$D$139,MATCH($C213,TrustCAHUB_map!$A$2:$A$139,FALSE),3)</f>
        <v>Peninsula</v>
      </c>
      <c r="J213" s="22" t="str">
        <f>INDEX(TrustCAHUB_map!$A$2:$D$139,MATCH($C213,TrustCAHUB_map!$A$2:$A$139,FALSE),4)</f>
        <v>South West</v>
      </c>
    </row>
    <row r="214" spans="1:10" x14ac:dyDescent="0.3">
      <c r="A214" s="22" t="str">
        <f t="shared" si="3"/>
        <v>'RK92015Palliative50-69'</v>
      </c>
      <c r="B214" s="22">
        <v>2015</v>
      </c>
      <c r="C214" s="22" t="s">
        <v>230</v>
      </c>
      <c r="D214" s="22" t="s">
        <v>8</v>
      </c>
      <c r="E214" s="22" t="s">
        <v>627</v>
      </c>
      <c r="F214" s="22">
        <v>2</v>
      </c>
      <c r="G214" s="22">
        <v>0</v>
      </c>
      <c r="H214" s="22" t="str">
        <f>INDEX(Bar_data!$A$3:$B$140,MATCH(C214,Bar_data!$A$3:$A$140,FALSE),2)</f>
        <v>Trust069</v>
      </c>
      <c r="I214" s="22" t="str">
        <f>INDEX(TrustCAHUB_map!$A$2:$D$139,MATCH($C214,TrustCAHUB_map!$A$2:$A$139,FALSE),3)</f>
        <v>Peninsula</v>
      </c>
      <c r="J214" s="22" t="str">
        <f>INDEX(TrustCAHUB_map!$A$2:$D$139,MATCH($C214,TrustCAHUB_map!$A$2:$A$139,FALSE),4)</f>
        <v>South West</v>
      </c>
    </row>
    <row r="215" spans="1:10" x14ac:dyDescent="0.3">
      <c r="A215" s="22" t="str">
        <f t="shared" si="3"/>
        <v>'RK92015Curative50-69'</v>
      </c>
      <c r="B215" s="22">
        <v>2015</v>
      </c>
      <c r="C215" s="22" t="s">
        <v>230</v>
      </c>
      <c r="D215" s="22" t="s">
        <v>7</v>
      </c>
      <c r="E215" s="22" t="s">
        <v>627</v>
      </c>
      <c r="F215" s="22">
        <v>8</v>
      </c>
      <c r="G215" s="22">
        <v>2</v>
      </c>
      <c r="H215" s="22" t="str">
        <f>INDEX(Bar_data!$A$3:$B$140,MATCH(C215,Bar_data!$A$3:$A$140,FALSE),2)</f>
        <v>Trust069</v>
      </c>
      <c r="I215" s="22" t="str">
        <f>INDEX(TrustCAHUB_map!$A$2:$D$139,MATCH($C215,TrustCAHUB_map!$A$2:$A$139,FALSE),3)</f>
        <v>Peninsula</v>
      </c>
      <c r="J215" s="22" t="str">
        <f>INDEX(TrustCAHUB_map!$A$2:$D$139,MATCH($C215,TrustCAHUB_map!$A$2:$A$139,FALSE),4)</f>
        <v>South West</v>
      </c>
    </row>
    <row r="216" spans="1:10" x14ac:dyDescent="0.3">
      <c r="A216" s="22" t="str">
        <f t="shared" si="3"/>
        <v>'RK92015Palliative70+'</v>
      </c>
      <c r="B216" s="22">
        <v>2015</v>
      </c>
      <c r="C216" s="22" t="s">
        <v>230</v>
      </c>
      <c r="D216" s="22" t="s">
        <v>8</v>
      </c>
      <c r="E216" s="22" t="s">
        <v>628</v>
      </c>
      <c r="F216" s="22">
        <v>8</v>
      </c>
      <c r="G216" s="22">
        <v>4</v>
      </c>
      <c r="H216" s="22" t="str">
        <f>INDEX(Bar_data!$A$3:$B$140,MATCH(C216,Bar_data!$A$3:$A$140,FALSE),2)</f>
        <v>Trust069</v>
      </c>
      <c r="I216" s="22" t="str">
        <f>INDEX(TrustCAHUB_map!$A$2:$D$139,MATCH($C216,TrustCAHUB_map!$A$2:$A$139,FALSE),3)</f>
        <v>Peninsula</v>
      </c>
      <c r="J216" s="22" t="str">
        <f>INDEX(TrustCAHUB_map!$A$2:$D$139,MATCH($C216,TrustCAHUB_map!$A$2:$A$139,FALSE),4)</f>
        <v>South West</v>
      </c>
    </row>
    <row r="217" spans="1:10" x14ac:dyDescent="0.3">
      <c r="A217" s="22" t="str">
        <f t="shared" si="3"/>
        <v>'RK92015Curative70+'</v>
      </c>
      <c r="B217" s="22">
        <v>2015</v>
      </c>
      <c r="C217" s="22" t="s">
        <v>230</v>
      </c>
      <c r="D217" s="22" t="s">
        <v>7</v>
      </c>
      <c r="E217" s="22" t="s">
        <v>628</v>
      </c>
      <c r="F217" s="22">
        <v>1</v>
      </c>
      <c r="G217" s="22">
        <v>0</v>
      </c>
      <c r="H217" s="22" t="str">
        <f>INDEX(Bar_data!$A$3:$B$140,MATCH(C217,Bar_data!$A$3:$A$140,FALSE),2)</f>
        <v>Trust069</v>
      </c>
      <c r="I217" s="22" t="str">
        <f>INDEX(TrustCAHUB_map!$A$2:$D$139,MATCH($C217,TrustCAHUB_map!$A$2:$A$139,FALSE),3)</f>
        <v>Peninsula</v>
      </c>
      <c r="J217" s="22" t="str">
        <f>INDEX(TrustCAHUB_map!$A$2:$D$139,MATCH($C217,TrustCAHUB_map!$A$2:$A$139,FALSE),4)</f>
        <v>South West</v>
      </c>
    </row>
    <row r="218" spans="1:10" x14ac:dyDescent="0.3">
      <c r="A218" s="22" t="str">
        <f t="shared" si="3"/>
        <v>'RL42015Palliative18-49'</v>
      </c>
      <c r="B218" s="22">
        <v>2015</v>
      </c>
      <c r="C218" s="22" t="s">
        <v>232</v>
      </c>
      <c r="D218" s="22" t="s">
        <v>8</v>
      </c>
      <c r="E218" s="22" t="s">
        <v>153</v>
      </c>
      <c r="F218" s="22">
        <v>2</v>
      </c>
      <c r="G218" s="22">
        <v>0</v>
      </c>
      <c r="H218" s="22" t="str">
        <f>INDEX(Bar_data!$A$3:$B$140,MATCH(C218,Bar_data!$A$3:$A$140,FALSE),2)</f>
        <v>Trust072</v>
      </c>
      <c r="I218" s="22" t="str">
        <f>INDEX(TrustCAHUB_map!$A$2:$D$139,MATCH($C218,TrustCAHUB_map!$A$2:$A$139,FALSE),3)</f>
        <v>West Midlands</v>
      </c>
      <c r="J218" s="22" t="str">
        <f>INDEX(TrustCAHUB_map!$A$2:$D$139,MATCH($C218,TrustCAHUB_map!$A$2:$A$139,FALSE),4)</f>
        <v>West Midlands</v>
      </c>
    </row>
    <row r="219" spans="1:10" x14ac:dyDescent="0.3">
      <c r="A219" s="22" t="str">
        <f t="shared" si="3"/>
        <v>'RL42015Curative18-49'</v>
      </c>
      <c r="B219" s="22">
        <v>2015</v>
      </c>
      <c r="C219" s="22" t="s">
        <v>232</v>
      </c>
      <c r="D219" s="22" t="s">
        <v>7</v>
      </c>
      <c r="E219" s="22" t="s">
        <v>153</v>
      </c>
      <c r="F219" s="22">
        <v>1</v>
      </c>
      <c r="G219" s="22">
        <v>0</v>
      </c>
      <c r="H219" s="22" t="str">
        <f>INDEX(Bar_data!$A$3:$B$140,MATCH(C219,Bar_data!$A$3:$A$140,FALSE),2)</f>
        <v>Trust072</v>
      </c>
      <c r="I219" s="22" t="str">
        <f>INDEX(TrustCAHUB_map!$A$2:$D$139,MATCH($C219,TrustCAHUB_map!$A$2:$A$139,FALSE),3)</f>
        <v>West Midlands</v>
      </c>
      <c r="J219" s="22" t="str">
        <f>INDEX(TrustCAHUB_map!$A$2:$D$139,MATCH($C219,TrustCAHUB_map!$A$2:$A$139,FALSE),4)</f>
        <v>West Midlands</v>
      </c>
    </row>
    <row r="220" spans="1:10" x14ac:dyDescent="0.3">
      <c r="A220" s="22" t="str">
        <f t="shared" si="3"/>
        <v>'RL42015Palliative50-69'</v>
      </c>
      <c r="B220" s="22">
        <v>2015</v>
      </c>
      <c r="C220" s="22" t="s">
        <v>232</v>
      </c>
      <c r="D220" s="22" t="s">
        <v>8</v>
      </c>
      <c r="E220" s="22" t="s">
        <v>627</v>
      </c>
      <c r="F220" s="22">
        <v>1</v>
      </c>
      <c r="G220" s="22">
        <v>1</v>
      </c>
      <c r="H220" s="22" t="str">
        <f>INDEX(Bar_data!$A$3:$B$140,MATCH(C220,Bar_data!$A$3:$A$140,FALSE),2)</f>
        <v>Trust072</v>
      </c>
      <c r="I220" s="22" t="str">
        <f>INDEX(TrustCAHUB_map!$A$2:$D$139,MATCH($C220,TrustCAHUB_map!$A$2:$A$139,FALSE),3)</f>
        <v>West Midlands</v>
      </c>
      <c r="J220" s="22" t="str">
        <f>INDEX(TrustCAHUB_map!$A$2:$D$139,MATCH($C220,TrustCAHUB_map!$A$2:$A$139,FALSE),4)</f>
        <v>West Midlands</v>
      </c>
    </row>
    <row r="221" spans="1:10" x14ac:dyDescent="0.3">
      <c r="A221" s="22" t="str">
        <f t="shared" si="3"/>
        <v>'RL42015Curative50-69'</v>
      </c>
      <c r="B221" s="22">
        <v>2015</v>
      </c>
      <c r="C221" s="22" t="s">
        <v>232</v>
      </c>
      <c r="D221" s="22" t="s">
        <v>7</v>
      </c>
      <c r="E221" s="22" t="s">
        <v>627</v>
      </c>
      <c r="F221" s="22">
        <v>8</v>
      </c>
      <c r="G221" s="22">
        <v>1</v>
      </c>
      <c r="H221" s="22" t="str">
        <f>INDEX(Bar_data!$A$3:$B$140,MATCH(C221,Bar_data!$A$3:$A$140,FALSE),2)</f>
        <v>Trust072</v>
      </c>
      <c r="I221" s="22" t="str">
        <f>INDEX(TrustCAHUB_map!$A$2:$D$139,MATCH($C221,TrustCAHUB_map!$A$2:$A$139,FALSE),3)</f>
        <v>West Midlands</v>
      </c>
      <c r="J221" s="22" t="str">
        <f>INDEX(TrustCAHUB_map!$A$2:$D$139,MATCH($C221,TrustCAHUB_map!$A$2:$A$139,FALSE),4)</f>
        <v>West Midlands</v>
      </c>
    </row>
    <row r="222" spans="1:10" x14ac:dyDescent="0.3">
      <c r="A222" s="22" t="str">
        <f t="shared" si="3"/>
        <v>'RL42015Palliative70+'</v>
      </c>
      <c r="B222" s="22">
        <v>2015</v>
      </c>
      <c r="C222" s="22" t="s">
        <v>232</v>
      </c>
      <c r="D222" s="22" t="s">
        <v>8</v>
      </c>
      <c r="E222" s="22" t="s">
        <v>628</v>
      </c>
      <c r="F222" s="22">
        <v>3</v>
      </c>
      <c r="G222" s="22">
        <v>0</v>
      </c>
      <c r="H222" s="22" t="str">
        <f>INDEX(Bar_data!$A$3:$B$140,MATCH(C222,Bar_data!$A$3:$A$140,FALSE),2)</f>
        <v>Trust072</v>
      </c>
      <c r="I222" s="22" t="str">
        <f>INDEX(TrustCAHUB_map!$A$2:$D$139,MATCH($C222,TrustCAHUB_map!$A$2:$A$139,FALSE),3)</f>
        <v>West Midlands</v>
      </c>
      <c r="J222" s="22" t="str">
        <f>INDEX(TrustCAHUB_map!$A$2:$D$139,MATCH($C222,TrustCAHUB_map!$A$2:$A$139,FALSE),4)</f>
        <v>West Midlands</v>
      </c>
    </row>
    <row r="223" spans="1:10" x14ac:dyDescent="0.3">
      <c r="A223" s="22" t="str">
        <f t="shared" si="3"/>
        <v>'RL42015Curative70+'</v>
      </c>
      <c r="B223" s="22">
        <v>2015</v>
      </c>
      <c r="C223" s="22" t="s">
        <v>232</v>
      </c>
      <c r="D223" s="22" t="s">
        <v>7</v>
      </c>
      <c r="E223" s="22" t="s">
        <v>628</v>
      </c>
      <c r="F223" s="22">
        <v>2</v>
      </c>
      <c r="G223" s="22">
        <v>1</v>
      </c>
      <c r="H223" s="22" t="str">
        <f>INDEX(Bar_data!$A$3:$B$140,MATCH(C223,Bar_data!$A$3:$A$140,FALSE),2)</f>
        <v>Trust072</v>
      </c>
      <c r="I223" s="22" t="str">
        <f>INDEX(TrustCAHUB_map!$A$2:$D$139,MATCH($C223,TrustCAHUB_map!$A$2:$A$139,FALSE),3)</f>
        <v>West Midlands</v>
      </c>
      <c r="J223" s="22" t="str">
        <f>INDEX(TrustCAHUB_map!$A$2:$D$139,MATCH($C223,TrustCAHUB_map!$A$2:$A$139,FALSE),4)</f>
        <v>West Midlands</v>
      </c>
    </row>
    <row r="224" spans="1:10" x14ac:dyDescent="0.3">
      <c r="A224" s="22" t="str">
        <f t="shared" si="3"/>
        <v>'RLN2015Palliative18-49'</v>
      </c>
      <c r="B224" s="22">
        <v>2015</v>
      </c>
      <c r="C224" s="22" t="s">
        <v>233</v>
      </c>
      <c r="D224" s="22" t="s">
        <v>8</v>
      </c>
      <c r="E224" s="22" t="s">
        <v>153</v>
      </c>
      <c r="F224" s="22">
        <v>1</v>
      </c>
      <c r="G224" s="22">
        <v>0</v>
      </c>
      <c r="H224" s="22" t="str">
        <f>INDEX(Bar_data!$A$3:$B$140,MATCH(C224,Bar_data!$A$3:$A$140,FALSE),2)</f>
        <v>Trust073</v>
      </c>
      <c r="I224" s="22" t="str">
        <f>INDEX(TrustCAHUB_map!$A$2:$D$139,MATCH($C224,TrustCAHUB_map!$A$2:$A$139,FALSE),3)</f>
        <v>North East and Cumbria</v>
      </c>
      <c r="J224" s="22" t="str">
        <f>INDEX(TrustCAHUB_map!$A$2:$D$139,MATCH($C224,TrustCAHUB_map!$A$2:$A$139,FALSE),4)</f>
        <v>North East</v>
      </c>
    </row>
    <row r="225" spans="1:10" x14ac:dyDescent="0.3">
      <c r="A225" s="22" t="str">
        <f t="shared" si="3"/>
        <v>'RLN2015Curative18-49'</v>
      </c>
      <c r="B225" s="22">
        <v>2015</v>
      </c>
      <c r="C225" s="22" t="s">
        <v>233</v>
      </c>
      <c r="D225" s="22" t="s">
        <v>7</v>
      </c>
      <c r="E225" s="22" t="s">
        <v>153</v>
      </c>
      <c r="F225" s="22">
        <v>7</v>
      </c>
      <c r="G225" s="22">
        <v>0</v>
      </c>
      <c r="H225" s="22" t="str">
        <f>INDEX(Bar_data!$A$3:$B$140,MATCH(C225,Bar_data!$A$3:$A$140,FALSE),2)</f>
        <v>Trust073</v>
      </c>
      <c r="I225" s="22" t="str">
        <f>INDEX(TrustCAHUB_map!$A$2:$D$139,MATCH($C225,TrustCAHUB_map!$A$2:$A$139,FALSE),3)</f>
        <v>North East and Cumbria</v>
      </c>
      <c r="J225" s="22" t="str">
        <f>INDEX(TrustCAHUB_map!$A$2:$D$139,MATCH($C225,TrustCAHUB_map!$A$2:$A$139,FALSE),4)</f>
        <v>North East</v>
      </c>
    </row>
    <row r="226" spans="1:10" x14ac:dyDescent="0.3">
      <c r="A226" s="22" t="str">
        <f t="shared" si="3"/>
        <v>'RLN2015Palliative50-69'</v>
      </c>
      <c r="B226" s="22">
        <v>2015</v>
      </c>
      <c r="C226" s="22" t="s">
        <v>233</v>
      </c>
      <c r="D226" s="22" t="s">
        <v>8</v>
      </c>
      <c r="E226" s="22" t="s">
        <v>627</v>
      </c>
      <c r="F226" s="22">
        <v>1</v>
      </c>
      <c r="G226" s="22">
        <v>1</v>
      </c>
      <c r="H226" s="22" t="str">
        <f>INDEX(Bar_data!$A$3:$B$140,MATCH(C226,Bar_data!$A$3:$A$140,FALSE),2)</f>
        <v>Trust073</v>
      </c>
      <c r="I226" s="22" t="str">
        <f>INDEX(TrustCAHUB_map!$A$2:$D$139,MATCH($C226,TrustCAHUB_map!$A$2:$A$139,FALSE),3)</f>
        <v>North East and Cumbria</v>
      </c>
      <c r="J226" s="22" t="str">
        <f>INDEX(TrustCAHUB_map!$A$2:$D$139,MATCH($C226,TrustCAHUB_map!$A$2:$A$139,FALSE),4)</f>
        <v>North East</v>
      </c>
    </row>
    <row r="227" spans="1:10" x14ac:dyDescent="0.3">
      <c r="A227" s="22" t="str">
        <f t="shared" si="3"/>
        <v>'RLN2015Curative50-69'</v>
      </c>
      <c r="B227" s="22">
        <v>2015</v>
      </c>
      <c r="C227" s="22" t="s">
        <v>233</v>
      </c>
      <c r="D227" s="22" t="s">
        <v>7</v>
      </c>
      <c r="E227" s="22" t="s">
        <v>627</v>
      </c>
      <c r="F227" s="22">
        <v>8</v>
      </c>
      <c r="G227" s="22">
        <v>0</v>
      </c>
      <c r="H227" s="22" t="str">
        <f>INDEX(Bar_data!$A$3:$B$140,MATCH(C227,Bar_data!$A$3:$A$140,FALSE),2)</f>
        <v>Trust073</v>
      </c>
      <c r="I227" s="22" t="str">
        <f>INDEX(TrustCAHUB_map!$A$2:$D$139,MATCH($C227,TrustCAHUB_map!$A$2:$A$139,FALSE),3)</f>
        <v>North East and Cumbria</v>
      </c>
      <c r="J227" s="22" t="str">
        <f>INDEX(TrustCAHUB_map!$A$2:$D$139,MATCH($C227,TrustCAHUB_map!$A$2:$A$139,FALSE),4)</f>
        <v>North East</v>
      </c>
    </row>
    <row r="228" spans="1:10" x14ac:dyDescent="0.3">
      <c r="A228" s="22" t="str">
        <f t="shared" si="3"/>
        <v>'RLN2015Palliative70+'</v>
      </c>
      <c r="B228" s="22">
        <v>2015</v>
      </c>
      <c r="C228" s="22" t="s">
        <v>233</v>
      </c>
      <c r="D228" s="22" t="s">
        <v>8</v>
      </c>
      <c r="E228" s="22" t="s">
        <v>628</v>
      </c>
      <c r="F228" s="22">
        <v>4</v>
      </c>
      <c r="G228" s="22">
        <v>3</v>
      </c>
      <c r="H228" s="22" t="str">
        <f>INDEX(Bar_data!$A$3:$B$140,MATCH(C228,Bar_data!$A$3:$A$140,FALSE),2)</f>
        <v>Trust073</v>
      </c>
      <c r="I228" s="22" t="str">
        <f>INDEX(TrustCAHUB_map!$A$2:$D$139,MATCH($C228,TrustCAHUB_map!$A$2:$A$139,FALSE),3)</f>
        <v>North East and Cumbria</v>
      </c>
      <c r="J228" s="22" t="str">
        <f>INDEX(TrustCAHUB_map!$A$2:$D$139,MATCH($C228,TrustCAHUB_map!$A$2:$A$139,FALSE),4)</f>
        <v>North East</v>
      </c>
    </row>
    <row r="229" spans="1:10" x14ac:dyDescent="0.3">
      <c r="A229" s="22" t="str">
        <f t="shared" si="3"/>
        <v>'RLN2015Curative70+'</v>
      </c>
      <c r="B229" s="22">
        <v>2015</v>
      </c>
      <c r="C229" s="22" t="s">
        <v>233</v>
      </c>
      <c r="D229" s="22" t="s">
        <v>7</v>
      </c>
      <c r="E229" s="22" t="s">
        <v>628</v>
      </c>
      <c r="F229" s="22">
        <v>2</v>
      </c>
      <c r="G229" s="22">
        <v>0</v>
      </c>
      <c r="H229" s="22" t="str">
        <f>INDEX(Bar_data!$A$3:$B$140,MATCH(C229,Bar_data!$A$3:$A$140,FALSE),2)</f>
        <v>Trust073</v>
      </c>
      <c r="I229" s="22" t="str">
        <f>INDEX(TrustCAHUB_map!$A$2:$D$139,MATCH($C229,TrustCAHUB_map!$A$2:$A$139,FALSE),3)</f>
        <v>North East and Cumbria</v>
      </c>
      <c r="J229" s="22" t="str">
        <f>INDEX(TrustCAHUB_map!$A$2:$D$139,MATCH($C229,TrustCAHUB_map!$A$2:$A$139,FALSE),4)</f>
        <v>North East</v>
      </c>
    </row>
    <row r="230" spans="1:10" x14ac:dyDescent="0.3">
      <c r="A230" s="22" t="str">
        <f t="shared" si="3"/>
        <v>'RLQ2015Palliative50-69'</v>
      </c>
      <c r="B230" s="22">
        <v>2015</v>
      </c>
      <c r="C230" s="22" t="s">
        <v>234</v>
      </c>
      <c r="D230" s="22" t="s">
        <v>8</v>
      </c>
      <c r="E230" s="22" t="s">
        <v>627</v>
      </c>
      <c r="F230" s="22">
        <v>1</v>
      </c>
      <c r="G230" s="22">
        <v>0</v>
      </c>
      <c r="H230" s="22" t="str">
        <f>INDEX(Bar_data!$A$3:$B$140,MATCH(C230,Bar_data!$A$3:$A$140,FALSE),2)</f>
        <v>Trust074</v>
      </c>
      <c r="I230" s="22" t="str">
        <f>INDEX(TrustCAHUB_map!$A$2:$D$139,MATCH($C230,TrustCAHUB_map!$A$2:$A$139,FALSE),3)</f>
        <v>West Midlands</v>
      </c>
      <c r="J230" s="22" t="str">
        <f>INDEX(TrustCAHUB_map!$A$2:$D$139,MATCH($C230,TrustCAHUB_map!$A$2:$A$139,FALSE),4)</f>
        <v>West Midlands</v>
      </c>
    </row>
    <row r="231" spans="1:10" x14ac:dyDescent="0.3">
      <c r="A231" s="22" t="str">
        <f t="shared" si="3"/>
        <v>'RLQ2015Not assigned50-69'</v>
      </c>
      <c r="B231" s="22">
        <v>2015</v>
      </c>
      <c r="C231" s="22" t="s">
        <v>234</v>
      </c>
      <c r="D231" s="22" t="s">
        <v>477</v>
      </c>
      <c r="E231" s="22" t="s">
        <v>627</v>
      </c>
      <c r="F231" s="22">
        <v>2</v>
      </c>
      <c r="G231" s="22">
        <v>1</v>
      </c>
      <c r="H231" s="22" t="str">
        <f>INDEX(Bar_data!$A$3:$B$140,MATCH(C231,Bar_data!$A$3:$A$140,FALSE),2)</f>
        <v>Trust074</v>
      </c>
      <c r="I231" s="22" t="str">
        <f>INDEX(TrustCAHUB_map!$A$2:$D$139,MATCH($C231,TrustCAHUB_map!$A$2:$A$139,FALSE),3)</f>
        <v>West Midlands</v>
      </c>
      <c r="J231" s="22" t="str">
        <f>INDEX(TrustCAHUB_map!$A$2:$D$139,MATCH($C231,TrustCAHUB_map!$A$2:$A$139,FALSE),4)</f>
        <v>West Midlands</v>
      </c>
    </row>
    <row r="232" spans="1:10" x14ac:dyDescent="0.3">
      <c r="A232" s="22" t="str">
        <f t="shared" si="3"/>
        <v>'RLQ2015Palliative70+'</v>
      </c>
      <c r="B232" s="22">
        <v>2015</v>
      </c>
      <c r="C232" s="22" t="s">
        <v>234</v>
      </c>
      <c r="D232" s="22" t="s">
        <v>8</v>
      </c>
      <c r="E232" s="22" t="s">
        <v>628</v>
      </c>
      <c r="F232" s="22">
        <v>3</v>
      </c>
      <c r="G232" s="22">
        <v>0</v>
      </c>
      <c r="H232" s="22" t="str">
        <f>INDEX(Bar_data!$A$3:$B$140,MATCH(C232,Bar_data!$A$3:$A$140,FALSE),2)</f>
        <v>Trust074</v>
      </c>
      <c r="I232" s="22" t="str">
        <f>INDEX(TrustCAHUB_map!$A$2:$D$139,MATCH($C232,TrustCAHUB_map!$A$2:$A$139,FALSE),3)</f>
        <v>West Midlands</v>
      </c>
      <c r="J232" s="22" t="str">
        <f>INDEX(TrustCAHUB_map!$A$2:$D$139,MATCH($C232,TrustCAHUB_map!$A$2:$A$139,FALSE),4)</f>
        <v>West Midlands</v>
      </c>
    </row>
    <row r="233" spans="1:10" x14ac:dyDescent="0.3">
      <c r="A233" s="22" t="str">
        <f t="shared" si="3"/>
        <v>'RLT2015Palliative70+'</v>
      </c>
      <c r="B233" s="22">
        <v>2015</v>
      </c>
      <c r="C233" s="22" t="s">
        <v>235</v>
      </c>
      <c r="D233" s="22" t="s">
        <v>8</v>
      </c>
      <c r="E233" s="22" t="s">
        <v>628</v>
      </c>
      <c r="F233" s="22">
        <v>2</v>
      </c>
      <c r="G233" s="22">
        <v>2</v>
      </c>
      <c r="H233" s="22" t="str">
        <f>INDEX(Bar_data!$A$3:$B$140,MATCH(C233,Bar_data!$A$3:$A$140,FALSE),2)</f>
        <v>Trust075</v>
      </c>
      <c r="I233" s="22" t="str">
        <f>INDEX(TrustCAHUB_map!$A$2:$D$139,MATCH($C233,TrustCAHUB_map!$A$2:$A$139,FALSE),3)</f>
        <v>West Midlands</v>
      </c>
      <c r="J233" s="22" t="str">
        <f>INDEX(TrustCAHUB_map!$A$2:$D$139,MATCH($C233,TrustCAHUB_map!$A$2:$A$139,FALSE),4)</f>
        <v>West Midlands</v>
      </c>
    </row>
    <row r="234" spans="1:10" x14ac:dyDescent="0.3">
      <c r="A234" s="22" t="str">
        <f t="shared" si="3"/>
        <v>'RM12015Curative18-49'</v>
      </c>
      <c r="B234" s="22">
        <v>2015</v>
      </c>
      <c r="C234" s="22" t="s">
        <v>236</v>
      </c>
      <c r="D234" s="22" t="s">
        <v>7</v>
      </c>
      <c r="E234" s="22" t="s">
        <v>153</v>
      </c>
      <c r="F234" s="22">
        <v>2</v>
      </c>
      <c r="G234" s="22">
        <v>0</v>
      </c>
      <c r="H234" s="22" t="str">
        <f>INDEX(Bar_data!$A$3:$B$140,MATCH(C234,Bar_data!$A$3:$A$140,FALSE),2)</f>
        <v>Trust076</v>
      </c>
      <c r="I234" s="22" t="str">
        <f>INDEX(TrustCAHUB_map!$A$2:$D$139,MATCH($C234,TrustCAHUB_map!$A$2:$A$139,FALSE),3)</f>
        <v>East of England</v>
      </c>
      <c r="J234" s="22" t="str">
        <f>INDEX(TrustCAHUB_map!$A$2:$D$139,MATCH($C234,TrustCAHUB_map!$A$2:$A$139,FALSE),4)</f>
        <v>East of England</v>
      </c>
    </row>
    <row r="235" spans="1:10" x14ac:dyDescent="0.3">
      <c r="A235" s="22" t="str">
        <f t="shared" si="3"/>
        <v>'RM12015Palliative50-69'</v>
      </c>
      <c r="B235" s="22">
        <v>2015</v>
      </c>
      <c r="C235" s="22" t="s">
        <v>236</v>
      </c>
      <c r="D235" s="22" t="s">
        <v>8</v>
      </c>
      <c r="E235" s="22" t="s">
        <v>627</v>
      </c>
      <c r="F235" s="22">
        <v>6</v>
      </c>
      <c r="G235" s="22">
        <v>1</v>
      </c>
      <c r="H235" s="22" t="str">
        <f>INDEX(Bar_data!$A$3:$B$140,MATCH(C235,Bar_data!$A$3:$A$140,FALSE),2)</f>
        <v>Trust076</v>
      </c>
      <c r="I235" s="22" t="str">
        <f>INDEX(TrustCAHUB_map!$A$2:$D$139,MATCH($C235,TrustCAHUB_map!$A$2:$A$139,FALSE),3)</f>
        <v>East of England</v>
      </c>
      <c r="J235" s="22" t="str">
        <f>INDEX(TrustCAHUB_map!$A$2:$D$139,MATCH($C235,TrustCAHUB_map!$A$2:$A$139,FALSE),4)</f>
        <v>East of England</v>
      </c>
    </row>
    <row r="236" spans="1:10" x14ac:dyDescent="0.3">
      <c r="A236" s="22" t="str">
        <f t="shared" si="3"/>
        <v>'RM12015Curative50-69'</v>
      </c>
      <c r="B236" s="22">
        <v>2015</v>
      </c>
      <c r="C236" s="22" t="s">
        <v>236</v>
      </c>
      <c r="D236" s="22" t="s">
        <v>7</v>
      </c>
      <c r="E236" s="22" t="s">
        <v>627</v>
      </c>
      <c r="F236" s="22">
        <v>4</v>
      </c>
      <c r="G236" s="22">
        <v>0</v>
      </c>
      <c r="H236" s="22" t="str">
        <f>INDEX(Bar_data!$A$3:$B$140,MATCH(C236,Bar_data!$A$3:$A$140,FALSE),2)</f>
        <v>Trust076</v>
      </c>
      <c r="I236" s="22" t="str">
        <f>INDEX(TrustCAHUB_map!$A$2:$D$139,MATCH($C236,TrustCAHUB_map!$A$2:$A$139,FALSE),3)</f>
        <v>East of England</v>
      </c>
      <c r="J236" s="22" t="str">
        <f>INDEX(TrustCAHUB_map!$A$2:$D$139,MATCH($C236,TrustCAHUB_map!$A$2:$A$139,FALSE),4)</f>
        <v>East of England</v>
      </c>
    </row>
    <row r="237" spans="1:10" x14ac:dyDescent="0.3">
      <c r="A237" s="22" t="str">
        <f t="shared" si="3"/>
        <v>'RM12015Palliative70+'</v>
      </c>
      <c r="B237" s="22">
        <v>2015</v>
      </c>
      <c r="C237" s="22" t="s">
        <v>236</v>
      </c>
      <c r="D237" s="22" t="s">
        <v>8</v>
      </c>
      <c r="E237" s="22" t="s">
        <v>628</v>
      </c>
      <c r="F237" s="22">
        <v>3</v>
      </c>
      <c r="G237" s="22">
        <v>1</v>
      </c>
      <c r="H237" s="22" t="str">
        <f>INDEX(Bar_data!$A$3:$B$140,MATCH(C237,Bar_data!$A$3:$A$140,FALSE),2)</f>
        <v>Trust076</v>
      </c>
      <c r="I237" s="22" t="str">
        <f>INDEX(TrustCAHUB_map!$A$2:$D$139,MATCH($C237,TrustCAHUB_map!$A$2:$A$139,FALSE),3)</f>
        <v>East of England</v>
      </c>
      <c r="J237" s="22" t="str">
        <f>INDEX(TrustCAHUB_map!$A$2:$D$139,MATCH($C237,TrustCAHUB_map!$A$2:$A$139,FALSE),4)</f>
        <v>East of England</v>
      </c>
    </row>
    <row r="238" spans="1:10" x14ac:dyDescent="0.3">
      <c r="A238" s="22" t="str">
        <f t="shared" si="3"/>
        <v>'RM32015Curative18-49'</v>
      </c>
      <c r="B238" s="22">
        <v>2015</v>
      </c>
      <c r="C238" s="22" t="s">
        <v>237</v>
      </c>
      <c r="D238" s="22" t="s">
        <v>7</v>
      </c>
      <c r="E238" s="22" t="s">
        <v>153</v>
      </c>
      <c r="F238" s="22">
        <v>5</v>
      </c>
      <c r="G238" s="22">
        <v>0</v>
      </c>
      <c r="H238" s="22" t="str">
        <f>INDEX(Bar_data!$A$3:$B$140,MATCH(C238,Bar_data!$A$3:$A$140,FALSE),2)</f>
        <v>Trust077</v>
      </c>
      <c r="I238" s="22" t="str">
        <f>INDEX(TrustCAHUB_map!$A$2:$D$139,MATCH($C238,TrustCAHUB_map!$A$2:$A$139,FALSE),3)</f>
        <v>Greater Manchester</v>
      </c>
      <c r="J238" s="22" t="str">
        <f>INDEX(TrustCAHUB_map!$A$2:$D$139,MATCH($C238,TrustCAHUB_map!$A$2:$A$139,FALSE),4)</f>
        <v>North West</v>
      </c>
    </row>
    <row r="239" spans="1:10" x14ac:dyDescent="0.3">
      <c r="A239" s="22" t="str">
        <f t="shared" si="3"/>
        <v>'RM32015Curative50-69'</v>
      </c>
      <c r="B239" s="22">
        <v>2015</v>
      </c>
      <c r="C239" s="22" t="s">
        <v>237</v>
      </c>
      <c r="D239" s="22" t="s">
        <v>7</v>
      </c>
      <c r="E239" s="22" t="s">
        <v>627</v>
      </c>
      <c r="F239" s="22">
        <v>6</v>
      </c>
      <c r="G239" s="22">
        <v>0</v>
      </c>
      <c r="H239" s="22" t="str">
        <f>INDEX(Bar_data!$A$3:$B$140,MATCH(C239,Bar_data!$A$3:$A$140,FALSE),2)</f>
        <v>Trust077</v>
      </c>
      <c r="I239" s="22" t="str">
        <f>INDEX(TrustCAHUB_map!$A$2:$D$139,MATCH($C239,TrustCAHUB_map!$A$2:$A$139,FALSE),3)</f>
        <v>Greater Manchester</v>
      </c>
      <c r="J239" s="22" t="str">
        <f>INDEX(TrustCAHUB_map!$A$2:$D$139,MATCH($C239,TrustCAHUB_map!$A$2:$A$139,FALSE),4)</f>
        <v>North West</v>
      </c>
    </row>
    <row r="240" spans="1:10" x14ac:dyDescent="0.3">
      <c r="A240" s="22" t="str">
        <f t="shared" si="3"/>
        <v>'RM32015Palliative50-69'</v>
      </c>
      <c r="B240" s="22">
        <v>2015</v>
      </c>
      <c r="C240" s="22" t="s">
        <v>237</v>
      </c>
      <c r="D240" s="22" t="s">
        <v>8</v>
      </c>
      <c r="E240" s="22" t="s">
        <v>627</v>
      </c>
      <c r="F240" s="22">
        <v>1</v>
      </c>
      <c r="G240" s="22">
        <v>0</v>
      </c>
      <c r="H240" s="22" t="str">
        <f>INDEX(Bar_data!$A$3:$B$140,MATCH(C240,Bar_data!$A$3:$A$140,FALSE),2)</f>
        <v>Trust077</v>
      </c>
      <c r="I240" s="22" t="str">
        <f>INDEX(TrustCAHUB_map!$A$2:$D$139,MATCH($C240,TrustCAHUB_map!$A$2:$A$139,FALSE),3)</f>
        <v>Greater Manchester</v>
      </c>
      <c r="J240" s="22" t="str">
        <f>INDEX(TrustCAHUB_map!$A$2:$D$139,MATCH($C240,TrustCAHUB_map!$A$2:$A$139,FALSE),4)</f>
        <v>North West</v>
      </c>
    </row>
    <row r="241" spans="1:10" x14ac:dyDescent="0.3">
      <c r="A241" s="22" t="str">
        <f t="shared" si="3"/>
        <v>'RM32015Palliative70+'</v>
      </c>
      <c r="B241" s="22">
        <v>2015</v>
      </c>
      <c r="C241" s="22" t="s">
        <v>237</v>
      </c>
      <c r="D241" s="22" t="s">
        <v>8</v>
      </c>
      <c r="E241" s="22" t="s">
        <v>628</v>
      </c>
      <c r="F241" s="22">
        <v>4</v>
      </c>
      <c r="G241" s="22">
        <v>0</v>
      </c>
      <c r="H241" s="22" t="str">
        <f>INDEX(Bar_data!$A$3:$B$140,MATCH(C241,Bar_data!$A$3:$A$140,FALSE),2)</f>
        <v>Trust077</v>
      </c>
      <c r="I241" s="22" t="str">
        <f>INDEX(TrustCAHUB_map!$A$2:$D$139,MATCH($C241,TrustCAHUB_map!$A$2:$A$139,FALSE),3)</f>
        <v>Greater Manchester</v>
      </c>
      <c r="J241" s="22" t="str">
        <f>INDEX(TrustCAHUB_map!$A$2:$D$139,MATCH($C241,TrustCAHUB_map!$A$2:$A$139,FALSE),4)</f>
        <v>North West</v>
      </c>
    </row>
    <row r="242" spans="1:10" x14ac:dyDescent="0.3">
      <c r="A242" s="22" t="str">
        <f t="shared" si="3"/>
        <v>'RM32015Curative70+'</v>
      </c>
      <c r="B242" s="22">
        <v>2015</v>
      </c>
      <c r="C242" s="22" t="s">
        <v>237</v>
      </c>
      <c r="D242" s="22" t="s">
        <v>7</v>
      </c>
      <c r="E242" s="22" t="s">
        <v>628</v>
      </c>
      <c r="F242" s="22">
        <v>1</v>
      </c>
      <c r="G242" s="22">
        <v>0</v>
      </c>
      <c r="H242" s="22" t="str">
        <f>INDEX(Bar_data!$A$3:$B$140,MATCH(C242,Bar_data!$A$3:$A$140,FALSE),2)</f>
        <v>Trust077</v>
      </c>
      <c r="I242" s="22" t="str">
        <f>INDEX(TrustCAHUB_map!$A$2:$D$139,MATCH($C242,TrustCAHUB_map!$A$2:$A$139,FALSE),3)</f>
        <v>Greater Manchester</v>
      </c>
      <c r="J242" s="22" t="str">
        <f>INDEX(TrustCAHUB_map!$A$2:$D$139,MATCH($C242,TrustCAHUB_map!$A$2:$A$139,FALSE),4)</f>
        <v>North West</v>
      </c>
    </row>
    <row r="243" spans="1:10" x14ac:dyDescent="0.3">
      <c r="A243" s="22" t="str">
        <f t="shared" si="3"/>
        <v>'RMC2015Palliative70+'</v>
      </c>
      <c r="B243" s="22">
        <v>2015</v>
      </c>
      <c r="C243" s="22" t="s">
        <v>238</v>
      </c>
      <c r="D243" s="22" t="s">
        <v>8</v>
      </c>
      <c r="E243" s="22" t="s">
        <v>628</v>
      </c>
      <c r="F243" s="22">
        <v>1</v>
      </c>
      <c r="G243" s="22">
        <v>0</v>
      </c>
      <c r="H243" s="22" t="str">
        <f>INDEX(Bar_data!$A$3:$B$140,MATCH(C243,Bar_data!$A$3:$A$140,FALSE),2)</f>
        <v>Trust078</v>
      </c>
      <c r="I243" s="22" t="str">
        <f>INDEX(TrustCAHUB_map!$A$2:$D$139,MATCH($C243,TrustCAHUB_map!$A$2:$A$139,FALSE),3)</f>
        <v>Greater Manchester</v>
      </c>
      <c r="J243" s="22" t="str">
        <f>INDEX(TrustCAHUB_map!$A$2:$D$139,MATCH($C243,TrustCAHUB_map!$A$2:$A$139,FALSE),4)</f>
        <v>North West</v>
      </c>
    </row>
    <row r="244" spans="1:10" x14ac:dyDescent="0.3">
      <c r="A244" s="22" t="str">
        <f t="shared" si="3"/>
        <v>'RN32015Curative18-49'</v>
      </c>
      <c r="B244" s="22">
        <v>2015</v>
      </c>
      <c r="C244" s="22" t="s">
        <v>240</v>
      </c>
      <c r="D244" s="22" t="s">
        <v>7</v>
      </c>
      <c r="E244" s="22" t="s">
        <v>153</v>
      </c>
      <c r="F244" s="22">
        <v>1</v>
      </c>
      <c r="G244" s="22">
        <v>0</v>
      </c>
      <c r="H244" s="22" t="str">
        <f>INDEX(Bar_data!$A$3:$B$140,MATCH(C244,Bar_data!$A$3:$A$140,FALSE),2)</f>
        <v>Trust080</v>
      </c>
      <c r="I244" s="22" t="str">
        <f>INDEX(TrustCAHUB_map!$A$2:$D$139,MATCH($C244,TrustCAHUB_map!$A$2:$A$139,FALSE),3)</f>
        <v>Thames Valley</v>
      </c>
      <c r="J244" s="22" t="str">
        <f>INDEX(TrustCAHUB_map!$A$2:$D$139,MATCH($C244,TrustCAHUB_map!$A$2:$A$139,FALSE),4)</f>
        <v>South East</v>
      </c>
    </row>
    <row r="245" spans="1:10" x14ac:dyDescent="0.3">
      <c r="A245" s="22" t="str">
        <f t="shared" si="3"/>
        <v>'RN32015Palliative18-49'</v>
      </c>
      <c r="B245" s="22">
        <v>2015</v>
      </c>
      <c r="C245" s="22" t="s">
        <v>240</v>
      </c>
      <c r="D245" s="22" t="s">
        <v>8</v>
      </c>
      <c r="E245" s="22" t="s">
        <v>153</v>
      </c>
      <c r="F245" s="22">
        <v>1</v>
      </c>
      <c r="G245" s="22">
        <v>0</v>
      </c>
      <c r="H245" s="22" t="str">
        <f>INDEX(Bar_data!$A$3:$B$140,MATCH(C245,Bar_data!$A$3:$A$140,FALSE),2)</f>
        <v>Trust080</v>
      </c>
      <c r="I245" s="22" t="str">
        <f>INDEX(TrustCAHUB_map!$A$2:$D$139,MATCH($C245,TrustCAHUB_map!$A$2:$A$139,FALSE),3)</f>
        <v>Thames Valley</v>
      </c>
      <c r="J245" s="22" t="str">
        <f>INDEX(TrustCAHUB_map!$A$2:$D$139,MATCH($C245,TrustCAHUB_map!$A$2:$A$139,FALSE),4)</f>
        <v>South East</v>
      </c>
    </row>
    <row r="246" spans="1:10" x14ac:dyDescent="0.3">
      <c r="A246" s="22" t="str">
        <f t="shared" si="3"/>
        <v>'RN32015Curative50-69'</v>
      </c>
      <c r="B246" s="22">
        <v>2015</v>
      </c>
      <c r="C246" s="22" t="s">
        <v>240</v>
      </c>
      <c r="D246" s="22" t="s">
        <v>7</v>
      </c>
      <c r="E246" s="22" t="s">
        <v>627</v>
      </c>
      <c r="F246" s="22">
        <v>2</v>
      </c>
      <c r="G246" s="22">
        <v>0</v>
      </c>
      <c r="H246" s="22" t="str">
        <f>INDEX(Bar_data!$A$3:$B$140,MATCH(C246,Bar_data!$A$3:$A$140,FALSE),2)</f>
        <v>Trust080</v>
      </c>
      <c r="I246" s="22" t="str">
        <f>INDEX(TrustCAHUB_map!$A$2:$D$139,MATCH($C246,TrustCAHUB_map!$A$2:$A$139,FALSE),3)</f>
        <v>Thames Valley</v>
      </c>
      <c r="J246" s="22" t="str">
        <f>INDEX(TrustCAHUB_map!$A$2:$D$139,MATCH($C246,TrustCAHUB_map!$A$2:$A$139,FALSE),4)</f>
        <v>South East</v>
      </c>
    </row>
    <row r="247" spans="1:10" x14ac:dyDescent="0.3">
      <c r="A247" s="22" t="str">
        <f t="shared" si="3"/>
        <v>'RN32015Palliative50-69'</v>
      </c>
      <c r="B247" s="22">
        <v>2015</v>
      </c>
      <c r="C247" s="22" t="s">
        <v>240</v>
      </c>
      <c r="D247" s="22" t="s">
        <v>8</v>
      </c>
      <c r="E247" s="22" t="s">
        <v>627</v>
      </c>
      <c r="F247" s="22">
        <v>2</v>
      </c>
      <c r="G247" s="22">
        <v>0</v>
      </c>
      <c r="H247" s="22" t="str">
        <f>INDEX(Bar_data!$A$3:$B$140,MATCH(C247,Bar_data!$A$3:$A$140,FALSE),2)</f>
        <v>Trust080</v>
      </c>
      <c r="I247" s="22" t="str">
        <f>INDEX(TrustCAHUB_map!$A$2:$D$139,MATCH($C247,TrustCAHUB_map!$A$2:$A$139,FALSE),3)</f>
        <v>Thames Valley</v>
      </c>
      <c r="J247" s="22" t="str">
        <f>INDEX(TrustCAHUB_map!$A$2:$D$139,MATCH($C247,TrustCAHUB_map!$A$2:$A$139,FALSE),4)</f>
        <v>South East</v>
      </c>
    </row>
    <row r="248" spans="1:10" x14ac:dyDescent="0.3">
      <c r="A248" s="22" t="str">
        <f t="shared" si="3"/>
        <v>'RN32015Palliative70+'</v>
      </c>
      <c r="B248" s="22">
        <v>2015</v>
      </c>
      <c r="C248" s="22" t="s">
        <v>240</v>
      </c>
      <c r="D248" s="22" t="s">
        <v>8</v>
      </c>
      <c r="E248" s="22" t="s">
        <v>628</v>
      </c>
      <c r="F248" s="22">
        <v>2</v>
      </c>
      <c r="G248" s="22">
        <v>2</v>
      </c>
      <c r="H248" s="22" t="str">
        <f>INDEX(Bar_data!$A$3:$B$140,MATCH(C248,Bar_data!$A$3:$A$140,FALSE),2)</f>
        <v>Trust080</v>
      </c>
      <c r="I248" s="22" t="str">
        <f>INDEX(TrustCAHUB_map!$A$2:$D$139,MATCH($C248,TrustCAHUB_map!$A$2:$A$139,FALSE),3)</f>
        <v>Thames Valley</v>
      </c>
      <c r="J248" s="22" t="str">
        <f>INDEX(TrustCAHUB_map!$A$2:$D$139,MATCH($C248,TrustCAHUB_map!$A$2:$A$139,FALSE),4)</f>
        <v>South East</v>
      </c>
    </row>
    <row r="249" spans="1:10" x14ac:dyDescent="0.3">
      <c r="A249" s="22" t="str">
        <f t="shared" si="3"/>
        <v>'RN72015Curative18-49'</v>
      </c>
      <c r="B249" s="22">
        <v>2015</v>
      </c>
      <c r="C249" s="22" t="s">
        <v>242</v>
      </c>
      <c r="D249" s="22" t="s">
        <v>7</v>
      </c>
      <c r="E249" s="22" t="s">
        <v>153</v>
      </c>
      <c r="F249" s="22">
        <v>1</v>
      </c>
      <c r="G249" s="22">
        <v>0</v>
      </c>
      <c r="H249" s="22" t="str">
        <f>INDEX(Bar_data!$A$3:$B$140,MATCH(C249,Bar_data!$A$3:$A$140,FALSE),2)</f>
        <v>Trust082</v>
      </c>
      <c r="I249" s="22" t="str">
        <f>INDEX(TrustCAHUB_map!$A$2:$D$139,MATCH($C249,TrustCAHUB_map!$A$2:$A$139,FALSE),3)</f>
        <v>Kent and Medway</v>
      </c>
      <c r="J249" s="22" t="str">
        <f>INDEX(TrustCAHUB_map!$A$2:$D$139,MATCH($C249,TrustCAHUB_map!$A$2:$A$139,FALSE),4)</f>
        <v>South East</v>
      </c>
    </row>
    <row r="250" spans="1:10" x14ac:dyDescent="0.3">
      <c r="A250" s="22" t="str">
        <f t="shared" si="3"/>
        <v>'RN72015Curative50-69'</v>
      </c>
      <c r="B250" s="22">
        <v>2015</v>
      </c>
      <c r="C250" s="22" t="s">
        <v>242</v>
      </c>
      <c r="D250" s="22" t="s">
        <v>7</v>
      </c>
      <c r="E250" s="22" t="s">
        <v>627</v>
      </c>
      <c r="F250" s="22">
        <v>2</v>
      </c>
      <c r="G250" s="22">
        <v>0</v>
      </c>
      <c r="H250" s="22" t="str">
        <f>INDEX(Bar_data!$A$3:$B$140,MATCH(C250,Bar_data!$A$3:$A$140,FALSE),2)</f>
        <v>Trust082</v>
      </c>
      <c r="I250" s="22" t="str">
        <f>INDEX(TrustCAHUB_map!$A$2:$D$139,MATCH($C250,TrustCAHUB_map!$A$2:$A$139,FALSE),3)</f>
        <v>Kent and Medway</v>
      </c>
      <c r="J250" s="22" t="str">
        <f>INDEX(TrustCAHUB_map!$A$2:$D$139,MATCH($C250,TrustCAHUB_map!$A$2:$A$139,FALSE),4)</f>
        <v>South East</v>
      </c>
    </row>
    <row r="251" spans="1:10" x14ac:dyDescent="0.3">
      <c r="A251" s="22" t="str">
        <f t="shared" si="3"/>
        <v>'RN72015Palliative50-69'</v>
      </c>
      <c r="B251" s="22">
        <v>2015</v>
      </c>
      <c r="C251" s="22" t="s">
        <v>242</v>
      </c>
      <c r="D251" s="22" t="s">
        <v>8</v>
      </c>
      <c r="E251" s="22" t="s">
        <v>627</v>
      </c>
      <c r="F251" s="22">
        <v>1</v>
      </c>
      <c r="G251" s="22">
        <v>0</v>
      </c>
      <c r="H251" s="22" t="str">
        <f>INDEX(Bar_data!$A$3:$B$140,MATCH(C251,Bar_data!$A$3:$A$140,FALSE),2)</f>
        <v>Trust082</v>
      </c>
      <c r="I251" s="22" t="str">
        <f>INDEX(TrustCAHUB_map!$A$2:$D$139,MATCH($C251,TrustCAHUB_map!$A$2:$A$139,FALSE),3)</f>
        <v>Kent and Medway</v>
      </c>
      <c r="J251" s="22" t="str">
        <f>INDEX(TrustCAHUB_map!$A$2:$D$139,MATCH($C251,TrustCAHUB_map!$A$2:$A$139,FALSE),4)</f>
        <v>South East</v>
      </c>
    </row>
    <row r="252" spans="1:10" x14ac:dyDescent="0.3">
      <c r="A252" s="22" t="str">
        <f t="shared" si="3"/>
        <v>'RN72015Palliative70+'</v>
      </c>
      <c r="B252" s="22">
        <v>2015</v>
      </c>
      <c r="C252" s="22" t="s">
        <v>242</v>
      </c>
      <c r="D252" s="22" t="s">
        <v>8</v>
      </c>
      <c r="E252" s="22" t="s">
        <v>628</v>
      </c>
      <c r="F252" s="22">
        <v>3</v>
      </c>
      <c r="G252" s="22">
        <v>1</v>
      </c>
      <c r="H252" s="22" t="str">
        <f>INDEX(Bar_data!$A$3:$B$140,MATCH(C252,Bar_data!$A$3:$A$140,FALSE),2)</f>
        <v>Trust082</v>
      </c>
      <c r="I252" s="22" t="str">
        <f>INDEX(TrustCAHUB_map!$A$2:$D$139,MATCH($C252,TrustCAHUB_map!$A$2:$A$139,FALSE),3)</f>
        <v>Kent and Medway</v>
      </c>
      <c r="J252" s="22" t="str">
        <f>INDEX(TrustCAHUB_map!$A$2:$D$139,MATCH($C252,TrustCAHUB_map!$A$2:$A$139,FALSE),4)</f>
        <v>South East</v>
      </c>
    </row>
    <row r="253" spans="1:10" x14ac:dyDescent="0.3">
      <c r="A253" s="22" t="str">
        <f t="shared" si="3"/>
        <v>'RN72015Curative70+'</v>
      </c>
      <c r="B253" s="22">
        <v>2015</v>
      </c>
      <c r="C253" s="22" t="s">
        <v>242</v>
      </c>
      <c r="D253" s="22" t="s">
        <v>7</v>
      </c>
      <c r="E253" s="22" t="s">
        <v>628</v>
      </c>
      <c r="F253" s="22">
        <v>2</v>
      </c>
      <c r="G253" s="22">
        <v>0</v>
      </c>
      <c r="H253" s="22" t="str">
        <f>INDEX(Bar_data!$A$3:$B$140,MATCH(C253,Bar_data!$A$3:$A$140,FALSE),2)</f>
        <v>Trust082</v>
      </c>
      <c r="I253" s="22" t="str">
        <f>INDEX(TrustCAHUB_map!$A$2:$D$139,MATCH($C253,TrustCAHUB_map!$A$2:$A$139,FALSE),3)</f>
        <v>Kent and Medway</v>
      </c>
      <c r="J253" s="22" t="str">
        <f>INDEX(TrustCAHUB_map!$A$2:$D$139,MATCH($C253,TrustCAHUB_map!$A$2:$A$139,FALSE),4)</f>
        <v>South East</v>
      </c>
    </row>
    <row r="254" spans="1:10" x14ac:dyDescent="0.3">
      <c r="A254" s="22" t="str">
        <f t="shared" si="3"/>
        <v>'RNA2015Not assigned50-69'</v>
      </c>
      <c r="B254" s="22">
        <v>2015</v>
      </c>
      <c r="C254" s="22" t="s">
        <v>243</v>
      </c>
      <c r="D254" s="22" t="s">
        <v>477</v>
      </c>
      <c r="E254" s="22" t="s">
        <v>627</v>
      </c>
      <c r="F254" s="22">
        <v>2</v>
      </c>
      <c r="G254" s="22">
        <v>0</v>
      </c>
      <c r="H254" s="22" t="str">
        <f>INDEX(Bar_data!$A$3:$B$140,MATCH(C254,Bar_data!$A$3:$A$140,FALSE),2)</f>
        <v>Trust083</v>
      </c>
      <c r="I254" s="22" t="str">
        <f>INDEX(TrustCAHUB_map!$A$2:$D$139,MATCH($C254,TrustCAHUB_map!$A$2:$A$139,FALSE),3)</f>
        <v>West Midlands</v>
      </c>
      <c r="J254" s="22" t="str">
        <f>INDEX(TrustCAHUB_map!$A$2:$D$139,MATCH($C254,TrustCAHUB_map!$A$2:$A$139,FALSE),4)</f>
        <v>West Midlands</v>
      </c>
    </row>
    <row r="255" spans="1:10" x14ac:dyDescent="0.3">
      <c r="A255" s="22" t="str">
        <f t="shared" si="3"/>
        <v>'RNA2015Not assigned70+'</v>
      </c>
      <c r="B255" s="22">
        <v>2015</v>
      </c>
      <c r="C255" s="22" t="s">
        <v>243</v>
      </c>
      <c r="D255" s="22" t="s">
        <v>477</v>
      </c>
      <c r="E255" s="22" t="s">
        <v>628</v>
      </c>
      <c r="F255" s="22">
        <v>1</v>
      </c>
      <c r="G255" s="22">
        <v>0</v>
      </c>
      <c r="H255" s="22" t="str">
        <f>INDEX(Bar_data!$A$3:$B$140,MATCH(C255,Bar_data!$A$3:$A$140,FALSE),2)</f>
        <v>Trust083</v>
      </c>
      <c r="I255" s="22" t="str">
        <f>INDEX(TrustCAHUB_map!$A$2:$D$139,MATCH($C255,TrustCAHUB_map!$A$2:$A$139,FALSE),3)</f>
        <v>West Midlands</v>
      </c>
      <c r="J255" s="22" t="str">
        <f>INDEX(TrustCAHUB_map!$A$2:$D$139,MATCH($C255,TrustCAHUB_map!$A$2:$A$139,FALSE),4)</f>
        <v>West Midlands</v>
      </c>
    </row>
    <row r="256" spans="1:10" x14ac:dyDescent="0.3">
      <c r="A256" s="22" t="str">
        <f t="shared" si="3"/>
        <v>'RNQ2015Curative18-49'</v>
      </c>
      <c r="B256" s="22">
        <v>2015</v>
      </c>
      <c r="C256" s="22" t="s">
        <v>245</v>
      </c>
      <c r="D256" s="22" t="s">
        <v>7</v>
      </c>
      <c r="E256" s="22" t="s">
        <v>153</v>
      </c>
      <c r="F256" s="22">
        <v>1</v>
      </c>
      <c r="G256" s="22">
        <v>0</v>
      </c>
      <c r="H256" s="22" t="str">
        <f>INDEX(Bar_data!$A$3:$B$140,MATCH(C256,Bar_data!$A$3:$A$140,FALSE),2)</f>
        <v>Trust085</v>
      </c>
      <c r="I256" s="22" t="str">
        <f>INDEX(TrustCAHUB_map!$A$2:$D$139,MATCH($C256,TrustCAHUB_map!$A$2:$A$139,FALSE),3)</f>
        <v>East Midlands</v>
      </c>
      <c r="J256" s="22" t="str">
        <f>INDEX(TrustCAHUB_map!$A$2:$D$139,MATCH($C256,TrustCAHUB_map!$A$2:$A$139,FALSE),4)</f>
        <v>East Midlands</v>
      </c>
    </row>
    <row r="257" spans="1:10" x14ac:dyDescent="0.3">
      <c r="A257" s="22" t="str">
        <f t="shared" si="3"/>
        <v>'RNQ2015Palliative50-69'</v>
      </c>
      <c r="B257" s="22">
        <v>2015</v>
      </c>
      <c r="C257" s="22" t="s">
        <v>245</v>
      </c>
      <c r="D257" s="22" t="s">
        <v>8</v>
      </c>
      <c r="E257" s="22" t="s">
        <v>627</v>
      </c>
      <c r="F257" s="22">
        <v>1</v>
      </c>
      <c r="G257" s="22">
        <v>0</v>
      </c>
      <c r="H257" s="22" t="str">
        <f>INDEX(Bar_data!$A$3:$B$140,MATCH(C257,Bar_data!$A$3:$A$140,FALSE),2)</f>
        <v>Trust085</v>
      </c>
      <c r="I257" s="22" t="str">
        <f>INDEX(TrustCAHUB_map!$A$2:$D$139,MATCH($C257,TrustCAHUB_map!$A$2:$A$139,FALSE),3)</f>
        <v>East Midlands</v>
      </c>
      <c r="J257" s="22" t="str">
        <f>INDEX(TrustCAHUB_map!$A$2:$D$139,MATCH($C257,TrustCAHUB_map!$A$2:$A$139,FALSE),4)</f>
        <v>East Midlands</v>
      </c>
    </row>
    <row r="258" spans="1:10" x14ac:dyDescent="0.3">
      <c r="A258" s="22" t="str">
        <f t="shared" si="3"/>
        <v>'RNQ2015Curative50-69'</v>
      </c>
      <c r="B258" s="22">
        <v>2015</v>
      </c>
      <c r="C258" s="22" t="s">
        <v>245</v>
      </c>
      <c r="D258" s="22" t="s">
        <v>7</v>
      </c>
      <c r="E258" s="22" t="s">
        <v>627</v>
      </c>
      <c r="F258" s="22">
        <v>3</v>
      </c>
      <c r="G258" s="22">
        <v>0</v>
      </c>
      <c r="H258" s="22" t="str">
        <f>INDEX(Bar_data!$A$3:$B$140,MATCH(C258,Bar_data!$A$3:$A$140,FALSE),2)</f>
        <v>Trust085</v>
      </c>
      <c r="I258" s="22" t="str">
        <f>INDEX(TrustCAHUB_map!$A$2:$D$139,MATCH($C258,TrustCAHUB_map!$A$2:$A$139,FALSE),3)</f>
        <v>East Midlands</v>
      </c>
      <c r="J258" s="22" t="str">
        <f>INDEX(TrustCAHUB_map!$A$2:$D$139,MATCH($C258,TrustCAHUB_map!$A$2:$A$139,FALSE),4)</f>
        <v>East Midlands</v>
      </c>
    </row>
    <row r="259" spans="1:10" x14ac:dyDescent="0.3">
      <c r="A259" s="22" t="str">
        <f t="shared" ref="A259:A322" si="4">"'"&amp;C259&amp;B259&amp;D259&amp;E259&amp;"'"</f>
        <v>'RNQ2015Palliative70+'</v>
      </c>
      <c r="B259" s="22">
        <v>2015</v>
      </c>
      <c r="C259" s="22" t="s">
        <v>245</v>
      </c>
      <c r="D259" s="22" t="s">
        <v>8</v>
      </c>
      <c r="E259" s="22" t="s">
        <v>628</v>
      </c>
      <c r="F259" s="22">
        <v>1</v>
      </c>
      <c r="G259" s="22">
        <v>0</v>
      </c>
      <c r="H259" s="22" t="str">
        <f>INDEX(Bar_data!$A$3:$B$140,MATCH(C259,Bar_data!$A$3:$A$140,FALSE),2)</f>
        <v>Trust085</v>
      </c>
      <c r="I259" s="22" t="str">
        <f>INDEX(TrustCAHUB_map!$A$2:$D$139,MATCH($C259,TrustCAHUB_map!$A$2:$A$139,FALSE),3)</f>
        <v>East Midlands</v>
      </c>
      <c r="J259" s="22" t="str">
        <f>INDEX(TrustCAHUB_map!$A$2:$D$139,MATCH($C259,TrustCAHUB_map!$A$2:$A$139,FALSE),4)</f>
        <v>East Midlands</v>
      </c>
    </row>
    <row r="260" spans="1:10" x14ac:dyDescent="0.3">
      <c r="A260" s="22" t="str">
        <f t="shared" si="4"/>
        <v>'RNQ2015Curative70+'</v>
      </c>
      <c r="B260" s="22">
        <v>2015</v>
      </c>
      <c r="C260" s="22" t="s">
        <v>245</v>
      </c>
      <c r="D260" s="22" t="s">
        <v>7</v>
      </c>
      <c r="E260" s="22" t="s">
        <v>628</v>
      </c>
      <c r="F260" s="22">
        <v>3</v>
      </c>
      <c r="G260" s="22">
        <v>0</v>
      </c>
      <c r="H260" s="22" t="str">
        <f>INDEX(Bar_data!$A$3:$B$140,MATCH(C260,Bar_data!$A$3:$A$140,FALSE),2)</f>
        <v>Trust085</v>
      </c>
      <c r="I260" s="22" t="str">
        <f>INDEX(TrustCAHUB_map!$A$2:$D$139,MATCH($C260,TrustCAHUB_map!$A$2:$A$139,FALSE),3)</f>
        <v>East Midlands</v>
      </c>
      <c r="J260" s="22" t="str">
        <f>INDEX(TrustCAHUB_map!$A$2:$D$139,MATCH($C260,TrustCAHUB_map!$A$2:$A$139,FALSE),4)</f>
        <v>East Midlands</v>
      </c>
    </row>
    <row r="261" spans="1:10" x14ac:dyDescent="0.3">
      <c r="A261" s="22" t="str">
        <f t="shared" si="4"/>
        <v>'RNS2015Palliative18-49'</v>
      </c>
      <c r="B261" s="22">
        <v>2015</v>
      </c>
      <c r="C261" s="22" t="s">
        <v>246</v>
      </c>
      <c r="D261" s="22" t="s">
        <v>8</v>
      </c>
      <c r="E261" s="22" t="s">
        <v>153</v>
      </c>
      <c r="F261" s="22">
        <v>1</v>
      </c>
      <c r="G261" s="22">
        <v>0</v>
      </c>
      <c r="H261" s="22" t="str">
        <f>INDEX(Bar_data!$A$3:$B$140,MATCH(C261,Bar_data!$A$3:$A$140,FALSE),2)</f>
        <v>Trust086</v>
      </c>
      <c r="I261" s="22" t="str">
        <f>INDEX(TrustCAHUB_map!$A$2:$D$139,MATCH($C261,TrustCAHUB_map!$A$2:$A$139,FALSE),3)</f>
        <v>East Midlands</v>
      </c>
      <c r="J261" s="22" t="str">
        <f>INDEX(TrustCAHUB_map!$A$2:$D$139,MATCH($C261,TrustCAHUB_map!$A$2:$A$139,FALSE),4)</f>
        <v>East Midlands</v>
      </c>
    </row>
    <row r="262" spans="1:10" x14ac:dyDescent="0.3">
      <c r="A262" s="22" t="str">
        <f t="shared" si="4"/>
        <v>'RNS2015Curative18-49'</v>
      </c>
      <c r="B262" s="22">
        <v>2015</v>
      </c>
      <c r="C262" s="22" t="s">
        <v>246</v>
      </c>
      <c r="D262" s="22" t="s">
        <v>7</v>
      </c>
      <c r="E262" s="22" t="s">
        <v>153</v>
      </c>
      <c r="F262" s="22">
        <v>1</v>
      </c>
      <c r="G262" s="22">
        <v>0</v>
      </c>
      <c r="H262" s="22" t="str">
        <f>INDEX(Bar_data!$A$3:$B$140,MATCH(C262,Bar_data!$A$3:$A$140,FALSE),2)</f>
        <v>Trust086</v>
      </c>
      <c r="I262" s="22" t="str">
        <f>INDEX(TrustCAHUB_map!$A$2:$D$139,MATCH($C262,TrustCAHUB_map!$A$2:$A$139,FALSE),3)</f>
        <v>East Midlands</v>
      </c>
      <c r="J262" s="22" t="str">
        <f>INDEX(TrustCAHUB_map!$A$2:$D$139,MATCH($C262,TrustCAHUB_map!$A$2:$A$139,FALSE),4)</f>
        <v>East Midlands</v>
      </c>
    </row>
    <row r="263" spans="1:10" x14ac:dyDescent="0.3">
      <c r="A263" s="22" t="str">
        <f t="shared" si="4"/>
        <v>'RNS2015Curative50-69'</v>
      </c>
      <c r="B263" s="22">
        <v>2015</v>
      </c>
      <c r="C263" s="22" t="s">
        <v>246</v>
      </c>
      <c r="D263" s="22" t="s">
        <v>7</v>
      </c>
      <c r="E263" s="22" t="s">
        <v>627</v>
      </c>
      <c r="F263" s="22">
        <v>3</v>
      </c>
      <c r="G263" s="22">
        <v>0</v>
      </c>
      <c r="H263" s="22" t="str">
        <f>INDEX(Bar_data!$A$3:$B$140,MATCH(C263,Bar_data!$A$3:$A$140,FALSE),2)</f>
        <v>Trust086</v>
      </c>
      <c r="I263" s="22" t="str">
        <f>INDEX(TrustCAHUB_map!$A$2:$D$139,MATCH($C263,TrustCAHUB_map!$A$2:$A$139,FALSE),3)</f>
        <v>East Midlands</v>
      </c>
      <c r="J263" s="22" t="str">
        <f>INDEX(TrustCAHUB_map!$A$2:$D$139,MATCH($C263,TrustCAHUB_map!$A$2:$A$139,FALSE),4)</f>
        <v>East Midlands</v>
      </c>
    </row>
    <row r="264" spans="1:10" x14ac:dyDescent="0.3">
      <c r="A264" s="22" t="str">
        <f t="shared" si="4"/>
        <v>'RNS2015Palliative70+'</v>
      </c>
      <c r="B264" s="22">
        <v>2015</v>
      </c>
      <c r="C264" s="22" t="s">
        <v>246</v>
      </c>
      <c r="D264" s="22" t="s">
        <v>8</v>
      </c>
      <c r="E264" s="22" t="s">
        <v>628</v>
      </c>
      <c r="F264" s="22">
        <v>2</v>
      </c>
      <c r="G264" s="22">
        <v>0</v>
      </c>
      <c r="H264" s="22" t="str">
        <f>INDEX(Bar_data!$A$3:$B$140,MATCH(C264,Bar_data!$A$3:$A$140,FALSE),2)</f>
        <v>Trust086</v>
      </c>
      <c r="I264" s="22" t="str">
        <f>INDEX(TrustCAHUB_map!$A$2:$D$139,MATCH($C264,TrustCAHUB_map!$A$2:$A$139,FALSE),3)</f>
        <v>East Midlands</v>
      </c>
      <c r="J264" s="22" t="str">
        <f>INDEX(TrustCAHUB_map!$A$2:$D$139,MATCH($C264,TrustCAHUB_map!$A$2:$A$139,FALSE),4)</f>
        <v>East Midlands</v>
      </c>
    </row>
    <row r="265" spans="1:10" x14ac:dyDescent="0.3">
      <c r="A265" s="22" t="str">
        <f t="shared" si="4"/>
        <v>'RP52015Curative18-49'</v>
      </c>
      <c r="B265" s="22">
        <v>2015</v>
      </c>
      <c r="C265" s="22" t="s">
        <v>248</v>
      </c>
      <c r="D265" s="22" t="s">
        <v>7</v>
      </c>
      <c r="E265" s="22" t="s">
        <v>153</v>
      </c>
      <c r="F265" s="22">
        <v>1</v>
      </c>
      <c r="G265" s="22">
        <v>0</v>
      </c>
      <c r="H265" s="22" t="str">
        <f>INDEX(Bar_data!$A$3:$B$140,MATCH(C265,Bar_data!$A$3:$A$140,FALSE),2)</f>
        <v>Trust089</v>
      </c>
      <c r="I265" s="22" t="str">
        <f>INDEX(TrustCAHUB_map!$A$2:$D$139,MATCH($C265,TrustCAHUB_map!$A$2:$A$139,FALSE),3)</f>
        <v>South Yorkshire and Bassetlaw</v>
      </c>
      <c r="J265" s="22" t="str">
        <f>INDEX(TrustCAHUB_map!$A$2:$D$139,MATCH($C265,TrustCAHUB_map!$A$2:$A$139,FALSE),4)</f>
        <v>Yorkshire and Humber</v>
      </c>
    </row>
    <row r="266" spans="1:10" x14ac:dyDescent="0.3">
      <c r="A266" s="22" t="str">
        <f t="shared" si="4"/>
        <v>'RP52015Palliative50-69'</v>
      </c>
      <c r="B266" s="22">
        <v>2015</v>
      </c>
      <c r="C266" s="22" t="s">
        <v>248</v>
      </c>
      <c r="D266" s="22" t="s">
        <v>8</v>
      </c>
      <c r="E266" s="22" t="s">
        <v>627</v>
      </c>
      <c r="F266" s="22">
        <v>4</v>
      </c>
      <c r="G266" s="22">
        <v>0</v>
      </c>
      <c r="H266" s="22" t="str">
        <f>INDEX(Bar_data!$A$3:$B$140,MATCH(C266,Bar_data!$A$3:$A$140,FALSE),2)</f>
        <v>Trust089</v>
      </c>
      <c r="I266" s="22" t="str">
        <f>INDEX(TrustCAHUB_map!$A$2:$D$139,MATCH($C266,TrustCAHUB_map!$A$2:$A$139,FALSE),3)</f>
        <v>South Yorkshire and Bassetlaw</v>
      </c>
      <c r="J266" s="22" t="str">
        <f>INDEX(TrustCAHUB_map!$A$2:$D$139,MATCH($C266,TrustCAHUB_map!$A$2:$A$139,FALSE),4)</f>
        <v>Yorkshire and Humber</v>
      </c>
    </row>
    <row r="267" spans="1:10" x14ac:dyDescent="0.3">
      <c r="A267" s="22" t="str">
        <f t="shared" si="4"/>
        <v>'RP52015Curative50-69'</v>
      </c>
      <c r="B267" s="22">
        <v>2015</v>
      </c>
      <c r="C267" s="22" t="s">
        <v>248</v>
      </c>
      <c r="D267" s="22" t="s">
        <v>7</v>
      </c>
      <c r="E267" s="22" t="s">
        <v>627</v>
      </c>
      <c r="F267" s="22">
        <v>8</v>
      </c>
      <c r="G267" s="22">
        <v>0</v>
      </c>
      <c r="H267" s="22" t="str">
        <f>INDEX(Bar_data!$A$3:$B$140,MATCH(C267,Bar_data!$A$3:$A$140,FALSE),2)</f>
        <v>Trust089</v>
      </c>
      <c r="I267" s="22" t="str">
        <f>INDEX(TrustCAHUB_map!$A$2:$D$139,MATCH($C267,TrustCAHUB_map!$A$2:$A$139,FALSE),3)</f>
        <v>South Yorkshire and Bassetlaw</v>
      </c>
      <c r="J267" s="22" t="str">
        <f>INDEX(TrustCAHUB_map!$A$2:$D$139,MATCH($C267,TrustCAHUB_map!$A$2:$A$139,FALSE),4)</f>
        <v>Yorkshire and Humber</v>
      </c>
    </row>
    <row r="268" spans="1:10" x14ac:dyDescent="0.3">
      <c r="A268" s="22" t="str">
        <f t="shared" si="4"/>
        <v>'RP52015Curative70+'</v>
      </c>
      <c r="B268" s="22">
        <v>2015</v>
      </c>
      <c r="C268" s="22" t="s">
        <v>248</v>
      </c>
      <c r="D268" s="22" t="s">
        <v>7</v>
      </c>
      <c r="E268" s="22" t="s">
        <v>628</v>
      </c>
      <c r="F268" s="22">
        <v>1</v>
      </c>
      <c r="G268" s="22">
        <v>0</v>
      </c>
      <c r="H268" s="22" t="str">
        <f>INDEX(Bar_data!$A$3:$B$140,MATCH(C268,Bar_data!$A$3:$A$140,FALSE),2)</f>
        <v>Trust089</v>
      </c>
      <c r="I268" s="22" t="str">
        <f>INDEX(TrustCAHUB_map!$A$2:$D$139,MATCH($C268,TrustCAHUB_map!$A$2:$A$139,FALSE),3)</f>
        <v>South Yorkshire and Bassetlaw</v>
      </c>
      <c r="J268" s="22" t="str">
        <f>INDEX(TrustCAHUB_map!$A$2:$D$139,MATCH($C268,TrustCAHUB_map!$A$2:$A$139,FALSE),4)</f>
        <v>Yorkshire and Humber</v>
      </c>
    </row>
    <row r="269" spans="1:10" x14ac:dyDescent="0.3">
      <c r="A269" s="22" t="str">
        <f t="shared" si="4"/>
        <v>'RP52015Palliative70+'</v>
      </c>
      <c r="B269" s="22">
        <v>2015</v>
      </c>
      <c r="C269" s="22" t="s">
        <v>248</v>
      </c>
      <c r="D269" s="22" t="s">
        <v>8</v>
      </c>
      <c r="E269" s="22" t="s">
        <v>628</v>
      </c>
      <c r="F269" s="22">
        <v>6</v>
      </c>
      <c r="G269" s="22">
        <v>0</v>
      </c>
      <c r="H269" s="22" t="str">
        <f>INDEX(Bar_data!$A$3:$B$140,MATCH(C269,Bar_data!$A$3:$A$140,FALSE),2)</f>
        <v>Trust089</v>
      </c>
      <c r="I269" s="22" t="str">
        <f>INDEX(TrustCAHUB_map!$A$2:$D$139,MATCH($C269,TrustCAHUB_map!$A$2:$A$139,FALSE),3)</f>
        <v>South Yorkshire and Bassetlaw</v>
      </c>
      <c r="J269" s="22" t="str">
        <f>INDEX(TrustCAHUB_map!$A$2:$D$139,MATCH($C269,TrustCAHUB_map!$A$2:$A$139,FALSE),4)</f>
        <v>Yorkshire and Humber</v>
      </c>
    </row>
    <row r="270" spans="1:10" x14ac:dyDescent="0.3">
      <c r="A270" s="22" t="str">
        <f t="shared" si="4"/>
        <v>'RPA2015Curative18-49'</v>
      </c>
      <c r="B270" s="22">
        <v>2015</v>
      </c>
      <c r="C270" s="22" t="s">
        <v>249</v>
      </c>
      <c r="D270" s="22" t="s">
        <v>7</v>
      </c>
      <c r="E270" s="22" t="s">
        <v>153</v>
      </c>
      <c r="F270" s="22">
        <v>1</v>
      </c>
      <c r="G270" s="22">
        <v>0</v>
      </c>
      <c r="H270" s="22" t="str">
        <f>INDEX(Bar_data!$A$3:$B$140,MATCH(C270,Bar_data!$A$3:$A$140,FALSE),2)</f>
        <v>Trust090</v>
      </c>
      <c r="I270" s="22" t="str">
        <f>INDEX(TrustCAHUB_map!$A$2:$D$139,MATCH($C270,TrustCAHUB_map!$A$2:$A$139,FALSE),3)</f>
        <v>Kent and Medway</v>
      </c>
      <c r="J270" s="22" t="str">
        <f>INDEX(TrustCAHUB_map!$A$2:$D$139,MATCH($C270,TrustCAHUB_map!$A$2:$A$139,FALSE),4)</f>
        <v>South East</v>
      </c>
    </row>
    <row r="271" spans="1:10" x14ac:dyDescent="0.3">
      <c r="A271" s="22" t="str">
        <f t="shared" si="4"/>
        <v>'RPA2015Palliative50-69'</v>
      </c>
      <c r="B271" s="22">
        <v>2015</v>
      </c>
      <c r="C271" s="22" t="s">
        <v>249</v>
      </c>
      <c r="D271" s="22" t="s">
        <v>8</v>
      </c>
      <c r="E271" s="22" t="s">
        <v>627</v>
      </c>
      <c r="F271" s="22">
        <v>1</v>
      </c>
      <c r="G271" s="22">
        <v>0</v>
      </c>
      <c r="H271" s="22" t="str">
        <f>INDEX(Bar_data!$A$3:$B$140,MATCH(C271,Bar_data!$A$3:$A$140,FALSE),2)</f>
        <v>Trust090</v>
      </c>
      <c r="I271" s="22" t="str">
        <f>INDEX(TrustCAHUB_map!$A$2:$D$139,MATCH($C271,TrustCAHUB_map!$A$2:$A$139,FALSE),3)</f>
        <v>Kent and Medway</v>
      </c>
      <c r="J271" s="22" t="str">
        <f>INDEX(TrustCAHUB_map!$A$2:$D$139,MATCH($C271,TrustCAHUB_map!$A$2:$A$139,FALSE),4)</f>
        <v>South East</v>
      </c>
    </row>
    <row r="272" spans="1:10" x14ac:dyDescent="0.3">
      <c r="A272" s="22" t="str">
        <f t="shared" si="4"/>
        <v>'RPA2015Curative50-69'</v>
      </c>
      <c r="B272" s="22">
        <v>2015</v>
      </c>
      <c r="C272" s="22" t="s">
        <v>249</v>
      </c>
      <c r="D272" s="22" t="s">
        <v>7</v>
      </c>
      <c r="E272" s="22" t="s">
        <v>627</v>
      </c>
      <c r="F272" s="22">
        <v>2</v>
      </c>
      <c r="G272" s="22">
        <v>0</v>
      </c>
      <c r="H272" s="22" t="str">
        <f>INDEX(Bar_data!$A$3:$B$140,MATCH(C272,Bar_data!$A$3:$A$140,FALSE),2)</f>
        <v>Trust090</v>
      </c>
      <c r="I272" s="22" t="str">
        <f>INDEX(TrustCAHUB_map!$A$2:$D$139,MATCH($C272,TrustCAHUB_map!$A$2:$A$139,FALSE),3)</f>
        <v>Kent and Medway</v>
      </c>
      <c r="J272" s="22" t="str">
        <f>INDEX(TrustCAHUB_map!$A$2:$D$139,MATCH($C272,TrustCAHUB_map!$A$2:$A$139,FALSE),4)</f>
        <v>South East</v>
      </c>
    </row>
    <row r="273" spans="1:10" x14ac:dyDescent="0.3">
      <c r="A273" s="22" t="str">
        <f t="shared" si="4"/>
        <v>'RPA2015Curative70+'</v>
      </c>
      <c r="B273" s="22">
        <v>2015</v>
      </c>
      <c r="C273" s="22" t="s">
        <v>249</v>
      </c>
      <c r="D273" s="22" t="s">
        <v>7</v>
      </c>
      <c r="E273" s="22" t="s">
        <v>628</v>
      </c>
      <c r="F273" s="22">
        <v>3</v>
      </c>
      <c r="G273" s="22">
        <v>1</v>
      </c>
      <c r="H273" s="22" t="str">
        <f>INDEX(Bar_data!$A$3:$B$140,MATCH(C273,Bar_data!$A$3:$A$140,FALSE),2)</f>
        <v>Trust090</v>
      </c>
      <c r="I273" s="22" t="str">
        <f>INDEX(TrustCAHUB_map!$A$2:$D$139,MATCH($C273,TrustCAHUB_map!$A$2:$A$139,FALSE),3)</f>
        <v>Kent and Medway</v>
      </c>
      <c r="J273" s="22" t="str">
        <f>INDEX(TrustCAHUB_map!$A$2:$D$139,MATCH($C273,TrustCAHUB_map!$A$2:$A$139,FALSE),4)</f>
        <v>South East</v>
      </c>
    </row>
    <row r="274" spans="1:10" x14ac:dyDescent="0.3">
      <c r="A274" s="22" t="str">
        <f t="shared" si="4"/>
        <v>'RPA2015Palliative70+'</v>
      </c>
      <c r="B274" s="22">
        <v>2015</v>
      </c>
      <c r="C274" s="22" t="s">
        <v>249</v>
      </c>
      <c r="D274" s="22" t="s">
        <v>8</v>
      </c>
      <c r="E274" s="22" t="s">
        <v>628</v>
      </c>
      <c r="F274" s="22">
        <v>1</v>
      </c>
      <c r="G274" s="22">
        <v>0</v>
      </c>
      <c r="H274" s="22" t="str">
        <f>INDEX(Bar_data!$A$3:$B$140,MATCH(C274,Bar_data!$A$3:$A$140,FALSE),2)</f>
        <v>Trust090</v>
      </c>
      <c r="I274" s="22" t="str">
        <f>INDEX(TrustCAHUB_map!$A$2:$D$139,MATCH($C274,TrustCAHUB_map!$A$2:$A$139,FALSE),3)</f>
        <v>Kent and Medway</v>
      </c>
      <c r="J274" s="22" t="str">
        <f>INDEX(TrustCAHUB_map!$A$2:$D$139,MATCH($C274,TrustCAHUB_map!$A$2:$A$139,FALSE),4)</f>
        <v>South East</v>
      </c>
    </row>
    <row r="275" spans="1:10" x14ac:dyDescent="0.3">
      <c r="A275" s="22" t="str">
        <f t="shared" si="4"/>
        <v>'RPY2015Palliative18-49'</v>
      </c>
      <c r="B275" s="22">
        <v>2015</v>
      </c>
      <c r="C275" s="22" t="s">
        <v>250</v>
      </c>
      <c r="D275" s="22" t="s">
        <v>8</v>
      </c>
      <c r="E275" s="22" t="s">
        <v>153</v>
      </c>
      <c r="F275" s="22">
        <v>3</v>
      </c>
      <c r="G275" s="22">
        <v>1</v>
      </c>
      <c r="H275" s="22" t="str">
        <f>INDEX(Bar_data!$A$3:$B$140,MATCH(C275,Bar_data!$A$3:$A$140,FALSE),2)</f>
        <v>Trust091</v>
      </c>
      <c r="I275" s="22" t="str">
        <f>INDEX(TrustCAHUB_map!$A$2:$D$139,MATCH($C275,TrustCAHUB_map!$A$2:$A$139,FALSE),3)</f>
        <v>North West and South West London</v>
      </c>
      <c r="J275" s="22" t="str">
        <f>INDEX(TrustCAHUB_map!$A$2:$D$139,MATCH($C275,TrustCAHUB_map!$A$2:$A$139,FALSE),4)</f>
        <v>London</v>
      </c>
    </row>
    <row r="276" spans="1:10" x14ac:dyDescent="0.3">
      <c r="A276" s="22" t="str">
        <f t="shared" si="4"/>
        <v>'RPY2015Not assigned18-49'</v>
      </c>
      <c r="B276" s="22">
        <v>2015</v>
      </c>
      <c r="C276" s="22" t="s">
        <v>250</v>
      </c>
      <c r="D276" s="22" t="s">
        <v>477</v>
      </c>
      <c r="E276" s="22" t="s">
        <v>153</v>
      </c>
      <c r="F276" s="22">
        <v>1</v>
      </c>
      <c r="G276" s="22">
        <v>0</v>
      </c>
      <c r="H276" s="22" t="str">
        <f>INDEX(Bar_data!$A$3:$B$140,MATCH(C276,Bar_data!$A$3:$A$140,FALSE),2)</f>
        <v>Trust091</v>
      </c>
      <c r="I276" s="22" t="str">
        <f>INDEX(TrustCAHUB_map!$A$2:$D$139,MATCH($C276,TrustCAHUB_map!$A$2:$A$139,FALSE),3)</f>
        <v>North West and South West London</v>
      </c>
      <c r="J276" s="22" t="str">
        <f>INDEX(TrustCAHUB_map!$A$2:$D$139,MATCH($C276,TrustCAHUB_map!$A$2:$A$139,FALSE),4)</f>
        <v>London</v>
      </c>
    </row>
    <row r="277" spans="1:10" x14ac:dyDescent="0.3">
      <c r="A277" s="22" t="str">
        <f t="shared" si="4"/>
        <v>'RPY2015Curative18-49'</v>
      </c>
      <c r="B277" s="22">
        <v>2015</v>
      </c>
      <c r="C277" s="22" t="s">
        <v>250</v>
      </c>
      <c r="D277" s="22" t="s">
        <v>7</v>
      </c>
      <c r="E277" s="22" t="s">
        <v>153</v>
      </c>
      <c r="F277" s="22">
        <v>11</v>
      </c>
      <c r="G277" s="22">
        <v>1</v>
      </c>
      <c r="H277" s="22" t="str">
        <f>INDEX(Bar_data!$A$3:$B$140,MATCH(C277,Bar_data!$A$3:$A$140,FALSE),2)</f>
        <v>Trust091</v>
      </c>
      <c r="I277" s="22" t="str">
        <f>INDEX(TrustCAHUB_map!$A$2:$D$139,MATCH($C277,TrustCAHUB_map!$A$2:$A$139,FALSE),3)</f>
        <v>North West and South West London</v>
      </c>
      <c r="J277" s="22" t="str">
        <f>INDEX(TrustCAHUB_map!$A$2:$D$139,MATCH($C277,TrustCAHUB_map!$A$2:$A$139,FALSE),4)</f>
        <v>London</v>
      </c>
    </row>
    <row r="278" spans="1:10" x14ac:dyDescent="0.3">
      <c r="A278" s="22" t="str">
        <f t="shared" si="4"/>
        <v>'RPY2015Not assigned50-69'</v>
      </c>
      <c r="B278" s="22">
        <v>2015</v>
      </c>
      <c r="C278" s="22" t="s">
        <v>250</v>
      </c>
      <c r="D278" s="22" t="s">
        <v>477</v>
      </c>
      <c r="E278" s="22" t="s">
        <v>627</v>
      </c>
      <c r="F278" s="22">
        <v>4</v>
      </c>
      <c r="G278" s="22">
        <v>0</v>
      </c>
      <c r="H278" s="22" t="str">
        <f>INDEX(Bar_data!$A$3:$B$140,MATCH(C278,Bar_data!$A$3:$A$140,FALSE),2)</f>
        <v>Trust091</v>
      </c>
      <c r="I278" s="22" t="str">
        <f>INDEX(TrustCAHUB_map!$A$2:$D$139,MATCH($C278,TrustCAHUB_map!$A$2:$A$139,FALSE),3)</f>
        <v>North West and South West London</v>
      </c>
      <c r="J278" s="22" t="str">
        <f>INDEX(TrustCAHUB_map!$A$2:$D$139,MATCH($C278,TrustCAHUB_map!$A$2:$A$139,FALSE),4)</f>
        <v>London</v>
      </c>
    </row>
    <row r="279" spans="1:10" x14ac:dyDescent="0.3">
      <c r="A279" s="22" t="str">
        <f t="shared" si="4"/>
        <v>'RPY2015Palliative50-69'</v>
      </c>
      <c r="B279" s="22">
        <v>2015</v>
      </c>
      <c r="C279" s="22" t="s">
        <v>250</v>
      </c>
      <c r="D279" s="22" t="s">
        <v>8</v>
      </c>
      <c r="E279" s="22" t="s">
        <v>627</v>
      </c>
      <c r="F279" s="22">
        <v>4</v>
      </c>
      <c r="G279" s="22">
        <v>0</v>
      </c>
      <c r="H279" s="22" t="str">
        <f>INDEX(Bar_data!$A$3:$B$140,MATCH(C279,Bar_data!$A$3:$A$140,FALSE),2)</f>
        <v>Trust091</v>
      </c>
      <c r="I279" s="22" t="str">
        <f>INDEX(TrustCAHUB_map!$A$2:$D$139,MATCH($C279,TrustCAHUB_map!$A$2:$A$139,FALSE),3)</f>
        <v>North West and South West London</v>
      </c>
      <c r="J279" s="22" t="str">
        <f>INDEX(TrustCAHUB_map!$A$2:$D$139,MATCH($C279,TrustCAHUB_map!$A$2:$A$139,FALSE),4)</f>
        <v>London</v>
      </c>
    </row>
    <row r="280" spans="1:10" x14ac:dyDescent="0.3">
      <c r="A280" s="22" t="str">
        <f t="shared" si="4"/>
        <v>'RPY2015Curative50-69'</v>
      </c>
      <c r="B280" s="22">
        <v>2015</v>
      </c>
      <c r="C280" s="22" t="s">
        <v>250</v>
      </c>
      <c r="D280" s="22" t="s">
        <v>7</v>
      </c>
      <c r="E280" s="22" t="s">
        <v>627</v>
      </c>
      <c r="F280" s="22">
        <v>18</v>
      </c>
      <c r="G280" s="22">
        <v>1</v>
      </c>
      <c r="H280" s="22" t="str">
        <f>INDEX(Bar_data!$A$3:$B$140,MATCH(C280,Bar_data!$A$3:$A$140,FALSE),2)</f>
        <v>Trust091</v>
      </c>
      <c r="I280" s="22" t="str">
        <f>INDEX(TrustCAHUB_map!$A$2:$D$139,MATCH($C280,TrustCAHUB_map!$A$2:$A$139,FALSE),3)</f>
        <v>North West and South West London</v>
      </c>
      <c r="J280" s="22" t="str">
        <f>INDEX(TrustCAHUB_map!$A$2:$D$139,MATCH($C280,TrustCAHUB_map!$A$2:$A$139,FALSE),4)</f>
        <v>London</v>
      </c>
    </row>
    <row r="281" spans="1:10" x14ac:dyDescent="0.3">
      <c r="A281" s="22" t="str">
        <f t="shared" si="4"/>
        <v>'RPY2015Curative70+'</v>
      </c>
      <c r="B281" s="22">
        <v>2015</v>
      </c>
      <c r="C281" s="22" t="s">
        <v>250</v>
      </c>
      <c r="D281" s="22" t="s">
        <v>7</v>
      </c>
      <c r="E281" s="22" t="s">
        <v>628</v>
      </c>
      <c r="F281" s="22">
        <v>1</v>
      </c>
      <c r="G281" s="22">
        <v>0</v>
      </c>
      <c r="H281" s="22" t="str">
        <f>INDEX(Bar_data!$A$3:$B$140,MATCH(C281,Bar_data!$A$3:$A$140,FALSE),2)</f>
        <v>Trust091</v>
      </c>
      <c r="I281" s="22" t="str">
        <f>INDEX(TrustCAHUB_map!$A$2:$D$139,MATCH($C281,TrustCAHUB_map!$A$2:$A$139,FALSE),3)</f>
        <v>North West and South West London</v>
      </c>
      <c r="J281" s="22" t="str">
        <f>INDEX(TrustCAHUB_map!$A$2:$D$139,MATCH($C281,TrustCAHUB_map!$A$2:$A$139,FALSE),4)</f>
        <v>London</v>
      </c>
    </row>
    <row r="282" spans="1:10" x14ac:dyDescent="0.3">
      <c r="A282" s="22" t="str">
        <f t="shared" si="4"/>
        <v>'RPY2015Palliative70+'</v>
      </c>
      <c r="B282" s="22">
        <v>2015</v>
      </c>
      <c r="C282" s="22" t="s">
        <v>250</v>
      </c>
      <c r="D282" s="22" t="s">
        <v>8</v>
      </c>
      <c r="E282" s="22" t="s">
        <v>628</v>
      </c>
      <c r="F282" s="22">
        <v>4</v>
      </c>
      <c r="G282" s="22">
        <v>1</v>
      </c>
      <c r="H282" s="22" t="str">
        <f>INDEX(Bar_data!$A$3:$B$140,MATCH(C282,Bar_data!$A$3:$A$140,FALSE),2)</f>
        <v>Trust091</v>
      </c>
      <c r="I282" s="22" t="str">
        <f>INDEX(TrustCAHUB_map!$A$2:$D$139,MATCH($C282,TrustCAHUB_map!$A$2:$A$139,FALSE),3)</f>
        <v>North West and South West London</v>
      </c>
      <c r="J282" s="22" t="str">
        <f>INDEX(TrustCAHUB_map!$A$2:$D$139,MATCH($C282,TrustCAHUB_map!$A$2:$A$139,FALSE),4)</f>
        <v>London</v>
      </c>
    </row>
    <row r="283" spans="1:10" x14ac:dyDescent="0.3">
      <c r="A283" s="22" t="str">
        <f t="shared" si="4"/>
        <v>'RPY2015Not assigned70+'</v>
      </c>
      <c r="B283" s="22">
        <v>2015</v>
      </c>
      <c r="C283" s="22" t="s">
        <v>250</v>
      </c>
      <c r="D283" s="22" t="s">
        <v>477</v>
      </c>
      <c r="E283" s="22" t="s">
        <v>628</v>
      </c>
      <c r="F283" s="22">
        <v>1</v>
      </c>
      <c r="G283" s="22">
        <v>0</v>
      </c>
      <c r="H283" s="22" t="str">
        <f>INDEX(Bar_data!$A$3:$B$140,MATCH(C283,Bar_data!$A$3:$A$140,FALSE),2)</f>
        <v>Trust091</v>
      </c>
      <c r="I283" s="22" t="str">
        <f>INDEX(TrustCAHUB_map!$A$2:$D$139,MATCH($C283,TrustCAHUB_map!$A$2:$A$139,FALSE),3)</f>
        <v>North West and South West London</v>
      </c>
      <c r="J283" s="22" t="str">
        <f>INDEX(TrustCAHUB_map!$A$2:$D$139,MATCH($C283,TrustCAHUB_map!$A$2:$A$139,FALSE),4)</f>
        <v>London</v>
      </c>
    </row>
    <row r="284" spans="1:10" x14ac:dyDescent="0.3">
      <c r="A284" s="22" t="str">
        <f t="shared" si="4"/>
        <v>'RQ62015Not assigned18-49'</v>
      </c>
      <c r="B284" s="22">
        <v>2015</v>
      </c>
      <c r="C284" s="22" t="s">
        <v>251</v>
      </c>
      <c r="D284" s="22" t="s">
        <v>477</v>
      </c>
      <c r="E284" s="22" t="s">
        <v>153</v>
      </c>
      <c r="F284" s="22">
        <v>1</v>
      </c>
      <c r="G284" s="22">
        <v>0</v>
      </c>
      <c r="H284" s="22" t="str">
        <f>INDEX(Bar_data!$A$3:$B$140,MATCH(C284,Bar_data!$A$3:$A$140,FALSE),2)</f>
        <v>Trust093</v>
      </c>
      <c r="I284" s="22" t="str">
        <f>INDEX(TrustCAHUB_map!$A$2:$D$139,MATCH($C284,TrustCAHUB_map!$A$2:$A$139,FALSE),3)</f>
        <v>Cheshire and Merseyside</v>
      </c>
      <c r="J284" s="22" t="str">
        <f>INDEX(TrustCAHUB_map!$A$2:$D$139,MATCH($C284,TrustCAHUB_map!$A$2:$A$139,FALSE),4)</f>
        <v>North West</v>
      </c>
    </row>
    <row r="285" spans="1:10" x14ac:dyDescent="0.3">
      <c r="A285" s="22" t="str">
        <f t="shared" si="4"/>
        <v>'RQ62015Palliative18-49'</v>
      </c>
      <c r="B285" s="22">
        <v>2015</v>
      </c>
      <c r="C285" s="22" t="s">
        <v>251</v>
      </c>
      <c r="D285" s="22" t="s">
        <v>8</v>
      </c>
      <c r="E285" s="22" t="s">
        <v>153</v>
      </c>
      <c r="F285" s="22">
        <v>6</v>
      </c>
      <c r="G285" s="22">
        <v>2</v>
      </c>
      <c r="H285" s="22" t="str">
        <f>INDEX(Bar_data!$A$3:$B$140,MATCH(C285,Bar_data!$A$3:$A$140,FALSE),2)</f>
        <v>Trust093</v>
      </c>
      <c r="I285" s="22" t="str">
        <f>INDEX(TrustCAHUB_map!$A$2:$D$139,MATCH($C285,TrustCAHUB_map!$A$2:$A$139,FALSE),3)</f>
        <v>Cheshire and Merseyside</v>
      </c>
      <c r="J285" s="22" t="str">
        <f>INDEX(TrustCAHUB_map!$A$2:$D$139,MATCH($C285,TrustCAHUB_map!$A$2:$A$139,FALSE),4)</f>
        <v>North West</v>
      </c>
    </row>
    <row r="286" spans="1:10" x14ac:dyDescent="0.3">
      <c r="A286" s="22" t="str">
        <f t="shared" si="4"/>
        <v>'RQ62015Palliative50-69'</v>
      </c>
      <c r="B286" s="22">
        <v>2015</v>
      </c>
      <c r="C286" s="22" t="s">
        <v>251</v>
      </c>
      <c r="D286" s="22" t="s">
        <v>8</v>
      </c>
      <c r="E286" s="22" t="s">
        <v>627</v>
      </c>
      <c r="F286" s="22">
        <v>13</v>
      </c>
      <c r="G286" s="22">
        <v>1</v>
      </c>
      <c r="H286" s="22" t="str">
        <f>INDEX(Bar_data!$A$3:$B$140,MATCH(C286,Bar_data!$A$3:$A$140,FALSE),2)</f>
        <v>Trust093</v>
      </c>
      <c r="I286" s="22" t="str">
        <f>INDEX(TrustCAHUB_map!$A$2:$D$139,MATCH($C286,TrustCAHUB_map!$A$2:$A$139,FALSE),3)</f>
        <v>Cheshire and Merseyside</v>
      </c>
      <c r="J286" s="22" t="str">
        <f>INDEX(TrustCAHUB_map!$A$2:$D$139,MATCH($C286,TrustCAHUB_map!$A$2:$A$139,FALSE),4)</f>
        <v>North West</v>
      </c>
    </row>
    <row r="287" spans="1:10" x14ac:dyDescent="0.3">
      <c r="A287" s="22" t="str">
        <f t="shared" si="4"/>
        <v>'RQ62015Curative50-69'</v>
      </c>
      <c r="B287" s="22">
        <v>2015</v>
      </c>
      <c r="C287" s="22" t="s">
        <v>251</v>
      </c>
      <c r="D287" s="22" t="s">
        <v>7</v>
      </c>
      <c r="E287" s="22" t="s">
        <v>627</v>
      </c>
      <c r="F287" s="22">
        <v>1</v>
      </c>
      <c r="G287" s="22">
        <v>0</v>
      </c>
      <c r="H287" s="22" t="str">
        <f>INDEX(Bar_data!$A$3:$B$140,MATCH(C287,Bar_data!$A$3:$A$140,FALSE),2)</f>
        <v>Trust093</v>
      </c>
      <c r="I287" s="22" t="str">
        <f>INDEX(TrustCAHUB_map!$A$2:$D$139,MATCH($C287,TrustCAHUB_map!$A$2:$A$139,FALSE),3)</f>
        <v>Cheshire and Merseyside</v>
      </c>
      <c r="J287" s="22" t="str">
        <f>INDEX(TrustCAHUB_map!$A$2:$D$139,MATCH($C287,TrustCAHUB_map!$A$2:$A$139,FALSE),4)</f>
        <v>North West</v>
      </c>
    </row>
    <row r="288" spans="1:10" x14ac:dyDescent="0.3">
      <c r="A288" s="22" t="str">
        <f t="shared" si="4"/>
        <v>'RQ62015Not assigned50-69'</v>
      </c>
      <c r="B288" s="22">
        <v>2015</v>
      </c>
      <c r="C288" s="22" t="s">
        <v>251</v>
      </c>
      <c r="D288" s="22" t="s">
        <v>477</v>
      </c>
      <c r="E288" s="22" t="s">
        <v>627</v>
      </c>
      <c r="F288" s="22">
        <v>2</v>
      </c>
      <c r="G288" s="22">
        <v>1</v>
      </c>
      <c r="H288" s="22" t="str">
        <f>INDEX(Bar_data!$A$3:$B$140,MATCH(C288,Bar_data!$A$3:$A$140,FALSE),2)</f>
        <v>Trust093</v>
      </c>
      <c r="I288" s="22" t="str">
        <f>INDEX(TrustCAHUB_map!$A$2:$D$139,MATCH($C288,TrustCAHUB_map!$A$2:$A$139,FALSE),3)</f>
        <v>Cheshire and Merseyside</v>
      </c>
      <c r="J288" s="22" t="str">
        <f>INDEX(TrustCAHUB_map!$A$2:$D$139,MATCH($C288,TrustCAHUB_map!$A$2:$A$139,FALSE),4)</f>
        <v>North West</v>
      </c>
    </row>
    <row r="289" spans="1:10" x14ac:dyDescent="0.3">
      <c r="A289" s="22" t="str">
        <f t="shared" si="4"/>
        <v>'RQ62015Palliative70+'</v>
      </c>
      <c r="B289" s="22">
        <v>2015</v>
      </c>
      <c r="C289" s="22" t="s">
        <v>251</v>
      </c>
      <c r="D289" s="22" t="s">
        <v>8</v>
      </c>
      <c r="E289" s="22" t="s">
        <v>628</v>
      </c>
      <c r="F289" s="22">
        <v>1</v>
      </c>
      <c r="G289" s="22">
        <v>0</v>
      </c>
      <c r="H289" s="22" t="str">
        <f>INDEX(Bar_data!$A$3:$B$140,MATCH(C289,Bar_data!$A$3:$A$140,FALSE),2)</f>
        <v>Trust093</v>
      </c>
      <c r="I289" s="22" t="str">
        <f>INDEX(TrustCAHUB_map!$A$2:$D$139,MATCH($C289,TrustCAHUB_map!$A$2:$A$139,FALSE),3)</f>
        <v>Cheshire and Merseyside</v>
      </c>
      <c r="J289" s="22" t="str">
        <f>INDEX(TrustCAHUB_map!$A$2:$D$139,MATCH($C289,TrustCAHUB_map!$A$2:$A$139,FALSE),4)</f>
        <v>North West</v>
      </c>
    </row>
    <row r="290" spans="1:10" x14ac:dyDescent="0.3">
      <c r="A290" s="22" t="str">
        <f t="shared" si="4"/>
        <v>'RQ82015Palliative70+'</v>
      </c>
      <c r="B290" s="22">
        <v>2015</v>
      </c>
      <c r="C290" s="22" t="s">
        <v>252</v>
      </c>
      <c r="D290" s="22" t="s">
        <v>8</v>
      </c>
      <c r="E290" s="22" t="s">
        <v>628</v>
      </c>
      <c r="F290" s="22">
        <v>1</v>
      </c>
      <c r="G290" s="22">
        <v>0</v>
      </c>
      <c r="H290" s="22" t="str">
        <f>INDEX(Bar_data!$A$3:$B$140,MATCH(C290,Bar_data!$A$3:$A$140,FALSE),2)</f>
        <v>Trust094</v>
      </c>
      <c r="I290" s="22" t="str">
        <f>INDEX(TrustCAHUB_map!$A$2:$D$139,MATCH($C290,TrustCAHUB_map!$A$2:$A$139,FALSE),3)</f>
        <v>East of England</v>
      </c>
      <c r="J290" s="22" t="str">
        <f>INDEX(TrustCAHUB_map!$A$2:$D$139,MATCH($C290,TrustCAHUB_map!$A$2:$A$139,FALSE),4)</f>
        <v>East of England</v>
      </c>
    </row>
    <row r="291" spans="1:10" x14ac:dyDescent="0.3">
      <c r="A291" s="22" t="str">
        <f t="shared" si="4"/>
        <v>'RQM2015Not assigned70+'</v>
      </c>
      <c r="B291" s="22">
        <v>2015</v>
      </c>
      <c r="C291" s="22" t="s">
        <v>253</v>
      </c>
      <c r="D291" s="22" t="s">
        <v>477</v>
      </c>
      <c r="E291" s="22" t="s">
        <v>628</v>
      </c>
      <c r="F291" s="22">
        <v>1</v>
      </c>
      <c r="G291" s="22">
        <v>0</v>
      </c>
      <c r="H291" s="22" t="str">
        <f>INDEX(Bar_data!$A$3:$B$140,MATCH(C291,Bar_data!$A$3:$A$140,FALSE),2)</f>
        <v>Trust095</v>
      </c>
      <c r="I291" s="22" t="str">
        <f>INDEX(TrustCAHUB_map!$A$2:$D$139,MATCH($C291,TrustCAHUB_map!$A$2:$A$139,FALSE),3)</f>
        <v>North West and South West London</v>
      </c>
      <c r="J291" s="22" t="str">
        <f>INDEX(TrustCAHUB_map!$A$2:$D$139,MATCH($C291,TrustCAHUB_map!$A$2:$A$139,FALSE),4)</f>
        <v>London</v>
      </c>
    </row>
    <row r="292" spans="1:10" x14ac:dyDescent="0.3">
      <c r="A292" s="22" t="str">
        <f t="shared" si="4"/>
        <v>'RQM2015Palliative70+'</v>
      </c>
      <c r="B292" s="22">
        <v>2015</v>
      </c>
      <c r="C292" s="22" t="s">
        <v>253</v>
      </c>
      <c r="D292" s="22" t="s">
        <v>8</v>
      </c>
      <c r="E292" s="22" t="s">
        <v>628</v>
      </c>
      <c r="F292" s="22">
        <v>1</v>
      </c>
      <c r="G292" s="22">
        <v>0</v>
      </c>
      <c r="H292" s="22" t="str">
        <f>INDEX(Bar_data!$A$3:$B$140,MATCH(C292,Bar_data!$A$3:$A$140,FALSE),2)</f>
        <v>Trust095</v>
      </c>
      <c r="I292" s="22" t="str">
        <f>INDEX(TrustCAHUB_map!$A$2:$D$139,MATCH($C292,TrustCAHUB_map!$A$2:$A$139,FALSE),3)</f>
        <v>North West and South West London</v>
      </c>
      <c r="J292" s="22" t="str">
        <f>INDEX(TrustCAHUB_map!$A$2:$D$139,MATCH($C292,TrustCAHUB_map!$A$2:$A$139,FALSE),4)</f>
        <v>London</v>
      </c>
    </row>
    <row r="293" spans="1:10" x14ac:dyDescent="0.3">
      <c r="A293" s="22" t="str">
        <f t="shared" si="4"/>
        <v>'RR72015Not assigned70+'</v>
      </c>
      <c r="B293" s="22">
        <v>2015</v>
      </c>
      <c r="C293" s="22" t="s">
        <v>256</v>
      </c>
      <c r="D293" s="22" t="s">
        <v>477</v>
      </c>
      <c r="E293" s="22" t="s">
        <v>628</v>
      </c>
      <c r="F293" s="22">
        <v>1</v>
      </c>
      <c r="G293" s="22">
        <v>0</v>
      </c>
      <c r="H293" s="22" t="str">
        <f>INDEX(Bar_data!$A$3:$B$140,MATCH(C293,Bar_data!$A$3:$A$140,FALSE),2)</f>
        <v>Trust099</v>
      </c>
      <c r="I293" s="22" t="str">
        <f>INDEX(TrustCAHUB_map!$A$2:$D$139,MATCH($C293,TrustCAHUB_map!$A$2:$A$139,FALSE),3)</f>
        <v>North East and Cumbria</v>
      </c>
      <c r="J293" s="22" t="str">
        <f>INDEX(TrustCAHUB_map!$A$2:$D$139,MATCH($C293,TrustCAHUB_map!$A$2:$A$139,FALSE),4)</f>
        <v>North East</v>
      </c>
    </row>
    <row r="294" spans="1:10" x14ac:dyDescent="0.3">
      <c r="A294" s="22" t="str">
        <f t="shared" si="4"/>
        <v>'RR82015Curative18-49'</v>
      </c>
      <c r="B294" s="22">
        <v>2015</v>
      </c>
      <c r="C294" s="22" t="s">
        <v>257</v>
      </c>
      <c r="D294" s="22" t="s">
        <v>7</v>
      </c>
      <c r="E294" s="22" t="s">
        <v>153</v>
      </c>
      <c r="F294" s="22">
        <v>10</v>
      </c>
      <c r="G294" s="22">
        <v>1</v>
      </c>
      <c r="H294" s="22" t="str">
        <f>INDEX(Bar_data!$A$3:$B$140,MATCH(C294,Bar_data!$A$3:$A$140,FALSE),2)</f>
        <v>Trust100</v>
      </c>
      <c r="I294" s="22" t="str">
        <f>INDEX(TrustCAHUB_map!$A$2:$D$139,MATCH($C294,TrustCAHUB_map!$A$2:$A$139,FALSE),3)</f>
        <v>West Yorkshire</v>
      </c>
      <c r="J294" s="22" t="str">
        <f>INDEX(TrustCAHUB_map!$A$2:$D$139,MATCH($C294,TrustCAHUB_map!$A$2:$A$139,FALSE),4)</f>
        <v>Yorkshire and Humber</v>
      </c>
    </row>
    <row r="295" spans="1:10" x14ac:dyDescent="0.3">
      <c r="A295" s="22" t="str">
        <f t="shared" si="4"/>
        <v>'RR82015Palliative18-49'</v>
      </c>
      <c r="B295" s="22">
        <v>2015</v>
      </c>
      <c r="C295" s="22" t="s">
        <v>257</v>
      </c>
      <c r="D295" s="22" t="s">
        <v>8</v>
      </c>
      <c r="E295" s="22" t="s">
        <v>153</v>
      </c>
      <c r="F295" s="22">
        <v>3</v>
      </c>
      <c r="G295" s="22">
        <v>0</v>
      </c>
      <c r="H295" s="22" t="str">
        <f>INDEX(Bar_data!$A$3:$B$140,MATCH(C295,Bar_data!$A$3:$A$140,FALSE),2)</f>
        <v>Trust100</v>
      </c>
      <c r="I295" s="22" t="str">
        <f>INDEX(TrustCAHUB_map!$A$2:$D$139,MATCH($C295,TrustCAHUB_map!$A$2:$A$139,FALSE),3)</f>
        <v>West Yorkshire</v>
      </c>
      <c r="J295" s="22" t="str">
        <f>INDEX(TrustCAHUB_map!$A$2:$D$139,MATCH($C295,TrustCAHUB_map!$A$2:$A$139,FALSE),4)</f>
        <v>Yorkshire and Humber</v>
      </c>
    </row>
    <row r="296" spans="1:10" x14ac:dyDescent="0.3">
      <c r="A296" s="22" t="str">
        <f t="shared" si="4"/>
        <v>'RR82015Palliative50-69'</v>
      </c>
      <c r="B296" s="22">
        <v>2015</v>
      </c>
      <c r="C296" s="22" t="s">
        <v>257</v>
      </c>
      <c r="D296" s="22" t="s">
        <v>8</v>
      </c>
      <c r="E296" s="22" t="s">
        <v>627</v>
      </c>
      <c r="F296" s="22">
        <v>4</v>
      </c>
      <c r="G296" s="22">
        <v>2</v>
      </c>
      <c r="H296" s="22" t="str">
        <f>INDEX(Bar_data!$A$3:$B$140,MATCH(C296,Bar_data!$A$3:$A$140,FALSE),2)</f>
        <v>Trust100</v>
      </c>
      <c r="I296" s="22" t="str">
        <f>INDEX(TrustCAHUB_map!$A$2:$D$139,MATCH($C296,TrustCAHUB_map!$A$2:$A$139,FALSE),3)</f>
        <v>West Yorkshire</v>
      </c>
      <c r="J296" s="22" t="str">
        <f>INDEX(TrustCAHUB_map!$A$2:$D$139,MATCH($C296,TrustCAHUB_map!$A$2:$A$139,FALSE),4)</f>
        <v>Yorkshire and Humber</v>
      </c>
    </row>
    <row r="297" spans="1:10" x14ac:dyDescent="0.3">
      <c r="A297" s="22" t="str">
        <f t="shared" si="4"/>
        <v>'RR82015Curative50-69'</v>
      </c>
      <c r="B297" s="22">
        <v>2015</v>
      </c>
      <c r="C297" s="22" t="s">
        <v>257</v>
      </c>
      <c r="D297" s="22" t="s">
        <v>7</v>
      </c>
      <c r="E297" s="22" t="s">
        <v>627</v>
      </c>
      <c r="F297" s="22">
        <v>21</v>
      </c>
      <c r="G297" s="22">
        <v>2</v>
      </c>
      <c r="H297" s="22" t="str">
        <f>INDEX(Bar_data!$A$3:$B$140,MATCH(C297,Bar_data!$A$3:$A$140,FALSE),2)</f>
        <v>Trust100</v>
      </c>
      <c r="I297" s="22" t="str">
        <f>INDEX(TrustCAHUB_map!$A$2:$D$139,MATCH($C297,TrustCAHUB_map!$A$2:$A$139,FALSE),3)</f>
        <v>West Yorkshire</v>
      </c>
      <c r="J297" s="22" t="str">
        <f>INDEX(TrustCAHUB_map!$A$2:$D$139,MATCH($C297,TrustCAHUB_map!$A$2:$A$139,FALSE),4)</f>
        <v>Yorkshire and Humber</v>
      </c>
    </row>
    <row r="298" spans="1:10" x14ac:dyDescent="0.3">
      <c r="A298" s="22" t="str">
        <f t="shared" si="4"/>
        <v>'RR82015Curative70+'</v>
      </c>
      <c r="B298" s="22">
        <v>2015</v>
      </c>
      <c r="C298" s="22" t="s">
        <v>257</v>
      </c>
      <c r="D298" s="22" t="s">
        <v>7</v>
      </c>
      <c r="E298" s="22" t="s">
        <v>628</v>
      </c>
      <c r="F298" s="22">
        <v>8</v>
      </c>
      <c r="G298" s="22">
        <v>2</v>
      </c>
      <c r="H298" s="22" t="str">
        <f>INDEX(Bar_data!$A$3:$B$140,MATCH(C298,Bar_data!$A$3:$A$140,FALSE),2)</f>
        <v>Trust100</v>
      </c>
      <c r="I298" s="22" t="str">
        <f>INDEX(TrustCAHUB_map!$A$2:$D$139,MATCH($C298,TrustCAHUB_map!$A$2:$A$139,FALSE),3)</f>
        <v>West Yorkshire</v>
      </c>
      <c r="J298" s="22" t="str">
        <f>INDEX(TrustCAHUB_map!$A$2:$D$139,MATCH($C298,TrustCAHUB_map!$A$2:$A$139,FALSE),4)</f>
        <v>Yorkshire and Humber</v>
      </c>
    </row>
    <row r="299" spans="1:10" x14ac:dyDescent="0.3">
      <c r="A299" s="22" t="str">
        <f t="shared" si="4"/>
        <v>'RR82015Palliative70+'</v>
      </c>
      <c r="B299" s="22">
        <v>2015</v>
      </c>
      <c r="C299" s="22" t="s">
        <v>257</v>
      </c>
      <c r="D299" s="22" t="s">
        <v>8</v>
      </c>
      <c r="E299" s="22" t="s">
        <v>628</v>
      </c>
      <c r="F299" s="22">
        <v>12</v>
      </c>
      <c r="G299" s="22">
        <v>7</v>
      </c>
      <c r="H299" s="22" t="str">
        <f>INDEX(Bar_data!$A$3:$B$140,MATCH(C299,Bar_data!$A$3:$A$140,FALSE),2)</f>
        <v>Trust100</v>
      </c>
      <c r="I299" s="22" t="str">
        <f>INDEX(TrustCAHUB_map!$A$2:$D$139,MATCH($C299,TrustCAHUB_map!$A$2:$A$139,FALSE),3)</f>
        <v>West Yorkshire</v>
      </c>
      <c r="J299" s="22" t="str">
        <f>INDEX(TrustCAHUB_map!$A$2:$D$139,MATCH($C299,TrustCAHUB_map!$A$2:$A$139,FALSE),4)</f>
        <v>Yorkshire and Humber</v>
      </c>
    </row>
    <row r="300" spans="1:10" x14ac:dyDescent="0.3">
      <c r="A300" s="22" t="str">
        <f t="shared" si="4"/>
        <v>'RRF2015Palliative50-69'</v>
      </c>
      <c r="B300" s="22">
        <v>2015</v>
      </c>
      <c r="C300" s="22" t="s">
        <v>258</v>
      </c>
      <c r="D300" s="22" t="s">
        <v>8</v>
      </c>
      <c r="E300" s="22" t="s">
        <v>627</v>
      </c>
      <c r="F300" s="22">
        <v>1</v>
      </c>
      <c r="G300" s="22">
        <v>1</v>
      </c>
      <c r="H300" s="22" t="str">
        <f>INDEX(Bar_data!$A$3:$B$140,MATCH(C300,Bar_data!$A$3:$A$140,FALSE),2)</f>
        <v>Trust101</v>
      </c>
      <c r="I300" s="22" t="str">
        <f>INDEX(TrustCAHUB_map!$A$2:$D$139,MATCH($C300,TrustCAHUB_map!$A$2:$A$139,FALSE),3)</f>
        <v>Greater Manchester</v>
      </c>
      <c r="J300" s="22" t="str">
        <f>INDEX(TrustCAHUB_map!$A$2:$D$139,MATCH($C300,TrustCAHUB_map!$A$2:$A$139,FALSE),4)</f>
        <v>North West</v>
      </c>
    </row>
    <row r="301" spans="1:10" x14ac:dyDescent="0.3">
      <c r="A301" s="22" t="str">
        <f t="shared" si="4"/>
        <v>'RRF2015Curative70+'</v>
      </c>
      <c r="B301" s="22">
        <v>2015</v>
      </c>
      <c r="C301" s="22" t="s">
        <v>258</v>
      </c>
      <c r="D301" s="22" t="s">
        <v>7</v>
      </c>
      <c r="E301" s="22" t="s">
        <v>628</v>
      </c>
      <c r="F301" s="22">
        <v>1</v>
      </c>
      <c r="G301" s="22">
        <v>0</v>
      </c>
      <c r="H301" s="22" t="str">
        <f>INDEX(Bar_data!$A$3:$B$140,MATCH(C301,Bar_data!$A$3:$A$140,FALSE),2)</f>
        <v>Trust101</v>
      </c>
      <c r="I301" s="22" t="str">
        <f>INDEX(TrustCAHUB_map!$A$2:$D$139,MATCH($C301,TrustCAHUB_map!$A$2:$A$139,FALSE),3)</f>
        <v>Greater Manchester</v>
      </c>
      <c r="J301" s="22" t="str">
        <f>INDEX(TrustCAHUB_map!$A$2:$D$139,MATCH($C301,TrustCAHUB_map!$A$2:$A$139,FALSE),4)</f>
        <v>North West</v>
      </c>
    </row>
    <row r="302" spans="1:10" x14ac:dyDescent="0.3">
      <c r="A302" s="22" t="str">
        <f t="shared" si="4"/>
        <v>'RRF2015Palliative70+'</v>
      </c>
      <c r="B302" s="22">
        <v>2015</v>
      </c>
      <c r="C302" s="22" t="s">
        <v>258</v>
      </c>
      <c r="D302" s="22" t="s">
        <v>8</v>
      </c>
      <c r="E302" s="22" t="s">
        <v>628</v>
      </c>
      <c r="F302" s="22">
        <v>2</v>
      </c>
      <c r="G302" s="22">
        <v>0</v>
      </c>
      <c r="H302" s="22" t="str">
        <f>INDEX(Bar_data!$A$3:$B$140,MATCH(C302,Bar_data!$A$3:$A$140,FALSE),2)</f>
        <v>Trust101</v>
      </c>
      <c r="I302" s="22" t="str">
        <f>INDEX(TrustCAHUB_map!$A$2:$D$139,MATCH($C302,TrustCAHUB_map!$A$2:$A$139,FALSE),3)</f>
        <v>Greater Manchester</v>
      </c>
      <c r="J302" s="22" t="str">
        <f>INDEX(TrustCAHUB_map!$A$2:$D$139,MATCH($C302,TrustCAHUB_map!$A$2:$A$139,FALSE),4)</f>
        <v>North West</v>
      </c>
    </row>
    <row r="303" spans="1:10" x14ac:dyDescent="0.3">
      <c r="A303" s="22" t="str">
        <f t="shared" si="4"/>
        <v>'RRK2015Palliative18-49'</v>
      </c>
      <c r="B303" s="22">
        <v>2015</v>
      </c>
      <c r="C303" s="22" t="s">
        <v>259</v>
      </c>
      <c r="D303" s="22" t="s">
        <v>8</v>
      </c>
      <c r="E303" s="22" t="s">
        <v>153</v>
      </c>
      <c r="F303" s="22">
        <v>3</v>
      </c>
      <c r="G303" s="22">
        <v>0</v>
      </c>
      <c r="H303" s="22" t="str">
        <f>INDEX(Bar_data!$A$3:$B$140,MATCH(C303,Bar_data!$A$3:$A$140,FALSE),2)</f>
        <v>Trust102</v>
      </c>
      <c r="I303" s="22" t="str">
        <f>INDEX(TrustCAHUB_map!$A$2:$D$139,MATCH($C303,TrustCAHUB_map!$A$2:$A$139,FALSE),3)</f>
        <v>West Midlands</v>
      </c>
      <c r="J303" s="22" t="str">
        <f>INDEX(TrustCAHUB_map!$A$2:$D$139,MATCH($C303,TrustCAHUB_map!$A$2:$A$139,FALSE),4)</f>
        <v>West Midlands</v>
      </c>
    </row>
    <row r="304" spans="1:10" x14ac:dyDescent="0.3">
      <c r="A304" s="22" t="str">
        <f t="shared" si="4"/>
        <v>'RRK2015Curative18-49'</v>
      </c>
      <c r="B304" s="22">
        <v>2015</v>
      </c>
      <c r="C304" s="22" t="s">
        <v>259</v>
      </c>
      <c r="D304" s="22" t="s">
        <v>7</v>
      </c>
      <c r="E304" s="22" t="s">
        <v>153</v>
      </c>
      <c r="F304" s="22">
        <v>4</v>
      </c>
      <c r="G304" s="22">
        <v>1</v>
      </c>
      <c r="H304" s="22" t="str">
        <f>INDEX(Bar_data!$A$3:$B$140,MATCH(C304,Bar_data!$A$3:$A$140,FALSE),2)</f>
        <v>Trust102</v>
      </c>
      <c r="I304" s="22" t="str">
        <f>INDEX(TrustCAHUB_map!$A$2:$D$139,MATCH($C304,TrustCAHUB_map!$A$2:$A$139,FALSE),3)</f>
        <v>West Midlands</v>
      </c>
      <c r="J304" s="22" t="str">
        <f>INDEX(TrustCAHUB_map!$A$2:$D$139,MATCH($C304,TrustCAHUB_map!$A$2:$A$139,FALSE),4)</f>
        <v>West Midlands</v>
      </c>
    </row>
    <row r="305" spans="1:10" x14ac:dyDescent="0.3">
      <c r="A305" s="22" t="str">
        <f t="shared" si="4"/>
        <v>'RRK2015Curative50-69'</v>
      </c>
      <c r="B305" s="22">
        <v>2015</v>
      </c>
      <c r="C305" s="22" t="s">
        <v>259</v>
      </c>
      <c r="D305" s="22" t="s">
        <v>7</v>
      </c>
      <c r="E305" s="22" t="s">
        <v>627</v>
      </c>
      <c r="F305" s="22">
        <v>8</v>
      </c>
      <c r="G305" s="22">
        <v>1</v>
      </c>
      <c r="H305" s="22" t="str">
        <f>INDEX(Bar_data!$A$3:$B$140,MATCH(C305,Bar_data!$A$3:$A$140,FALSE),2)</f>
        <v>Trust102</v>
      </c>
      <c r="I305" s="22" t="str">
        <f>INDEX(TrustCAHUB_map!$A$2:$D$139,MATCH($C305,TrustCAHUB_map!$A$2:$A$139,FALSE),3)</f>
        <v>West Midlands</v>
      </c>
      <c r="J305" s="22" t="str">
        <f>INDEX(TrustCAHUB_map!$A$2:$D$139,MATCH($C305,TrustCAHUB_map!$A$2:$A$139,FALSE),4)</f>
        <v>West Midlands</v>
      </c>
    </row>
    <row r="306" spans="1:10" x14ac:dyDescent="0.3">
      <c r="A306" s="22" t="str">
        <f t="shared" si="4"/>
        <v>'RRK2015Palliative50-69'</v>
      </c>
      <c r="B306" s="22">
        <v>2015</v>
      </c>
      <c r="C306" s="22" t="s">
        <v>259</v>
      </c>
      <c r="D306" s="22" t="s">
        <v>8</v>
      </c>
      <c r="E306" s="22" t="s">
        <v>627</v>
      </c>
      <c r="F306" s="22">
        <v>2</v>
      </c>
      <c r="G306" s="22">
        <v>0</v>
      </c>
      <c r="H306" s="22" t="str">
        <f>INDEX(Bar_data!$A$3:$B$140,MATCH(C306,Bar_data!$A$3:$A$140,FALSE),2)</f>
        <v>Trust102</v>
      </c>
      <c r="I306" s="22" t="str">
        <f>INDEX(TrustCAHUB_map!$A$2:$D$139,MATCH($C306,TrustCAHUB_map!$A$2:$A$139,FALSE),3)</f>
        <v>West Midlands</v>
      </c>
      <c r="J306" s="22" t="str">
        <f>INDEX(TrustCAHUB_map!$A$2:$D$139,MATCH($C306,TrustCAHUB_map!$A$2:$A$139,FALSE),4)</f>
        <v>West Midlands</v>
      </c>
    </row>
    <row r="307" spans="1:10" x14ac:dyDescent="0.3">
      <c r="A307" s="22" t="str">
        <f t="shared" si="4"/>
        <v>'RRK2015Not assigned70+'</v>
      </c>
      <c r="B307" s="22">
        <v>2015</v>
      </c>
      <c r="C307" s="22" t="s">
        <v>259</v>
      </c>
      <c r="D307" s="22" t="s">
        <v>477</v>
      </c>
      <c r="E307" s="22" t="s">
        <v>628</v>
      </c>
      <c r="F307" s="22">
        <v>4</v>
      </c>
      <c r="G307" s="22">
        <v>0</v>
      </c>
      <c r="H307" s="22" t="str">
        <f>INDEX(Bar_data!$A$3:$B$140,MATCH(C307,Bar_data!$A$3:$A$140,FALSE),2)</f>
        <v>Trust102</v>
      </c>
      <c r="I307" s="22" t="str">
        <f>INDEX(TrustCAHUB_map!$A$2:$D$139,MATCH($C307,TrustCAHUB_map!$A$2:$A$139,FALSE),3)</f>
        <v>West Midlands</v>
      </c>
      <c r="J307" s="22" t="str">
        <f>INDEX(TrustCAHUB_map!$A$2:$D$139,MATCH($C307,TrustCAHUB_map!$A$2:$A$139,FALSE),4)</f>
        <v>West Midlands</v>
      </c>
    </row>
    <row r="308" spans="1:10" x14ac:dyDescent="0.3">
      <c r="A308" s="22" t="str">
        <f t="shared" si="4"/>
        <v>'RRK2015Palliative70+'</v>
      </c>
      <c r="B308" s="22">
        <v>2015</v>
      </c>
      <c r="C308" s="22" t="s">
        <v>259</v>
      </c>
      <c r="D308" s="22" t="s">
        <v>8</v>
      </c>
      <c r="E308" s="22" t="s">
        <v>628</v>
      </c>
      <c r="F308" s="22">
        <v>10</v>
      </c>
      <c r="G308" s="22">
        <v>3</v>
      </c>
      <c r="H308" s="22" t="str">
        <f>INDEX(Bar_data!$A$3:$B$140,MATCH(C308,Bar_data!$A$3:$A$140,FALSE),2)</f>
        <v>Trust102</v>
      </c>
      <c r="I308" s="22" t="str">
        <f>INDEX(TrustCAHUB_map!$A$2:$D$139,MATCH($C308,TrustCAHUB_map!$A$2:$A$139,FALSE),3)</f>
        <v>West Midlands</v>
      </c>
      <c r="J308" s="22" t="str">
        <f>INDEX(TrustCAHUB_map!$A$2:$D$139,MATCH($C308,TrustCAHUB_map!$A$2:$A$139,FALSE),4)</f>
        <v>West Midlands</v>
      </c>
    </row>
    <row r="309" spans="1:10" x14ac:dyDescent="0.3">
      <c r="A309" s="22" t="str">
        <f t="shared" si="4"/>
        <v>'RRK2015Curative70+'</v>
      </c>
      <c r="B309" s="22">
        <v>2015</v>
      </c>
      <c r="C309" s="22" t="s">
        <v>259</v>
      </c>
      <c r="D309" s="22" t="s">
        <v>7</v>
      </c>
      <c r="E309" s="22" t="s">
        <v>628</v>
      </c>
      <c r="F309" s="22">
        <v>4</v>
      </c>
      <c r="G309" s="22">
        <v>0</v>
      </c>
      <c r="H309" s="22" t="str">
        <f>INDEX(Bar_data!$A$3:$B$140,MATCH(C309,Bar_data!$A$3:$A$140,FALSE),2)</f>
        <v>Trust102</v>
      </c>
      <c r="I309" s="22" t="str">
        <f>INDEX(TrustCAHUB_map!$A$2:$D$139,MATCH($C309,TrustCAHUB_map!$A$2:$A$139,FALSE),3)</f>
        <v>West Midlands</v>
      </c>
      <c r="J309" s="22" t="str">
        <f>INDEX(TrustCAHUB_map!$A$2:$D$139,MATCH($C309,TrustCAHUB_map!$A$2:$A$139,FALSE),4)</f>
        <v>West Midlands</v>
      </c>
    </row>
    <row r="310" spans="1:10" x14ac:dyDescent="0.3">
      <c r="A310" s="22" t="str">
        <f t="shared" si="4"/>
        <v>'RRV2015Curative18-49'</v>
      </c>
      <c r="B310" s="22">
        <v>2015</v>
      </c>
      <c r="C310" s="22" t="s">
        <v>260</v>
      </c>
      <c r="D310" s="22" t="s">
        <v>7</v>
      </c>
      <c r="E310" s="22" t="s">
        <v>153</v>
      </c>
      <c r="F310" s="22">
        <v>35</v>
      </c>
      <c r="G310" s="22">
        <v>2</v>
      </c>
      <c r="H310" s="22" t="str">
        <f>INDEX(Bar_data!$A$3:$B$140,MATCH(C310,Bar_data!$A$3:$A$140,FALSE),2)</f>
        <v>Trust103</v>
      </c>
      <c r="I310" s="22" t="str">
        <f>INDEX(TrustCAHUB_map!$A$2:$D$139,MATCH($C310,TrustCAHUB_map!$A$2:$A$139,FALSE),3)</f>
        <v>North Central and North East London</v>
      </c>
      <c r="J310" s="22" t="str">
        <f>INDEX(TrustCAHUB_map!$A$2:$D$139,MATCH($C310,TrustCAHUB_map!$A$2:$A$139,FALSE),4)</f>
        <v>London</v>
      </c>
    </row>
    <row r="311" spans="1:10" x14ac:dyDescent="0.3">
      <c r="A311" s="22" t="str">
        <f t="shared" si="4"/>
        <v>'RRV2015Palliative18-49'</v>
      </c>
      <c r="B311" s="22">
        <v>2015</v>
      </c>
      <c r="C311" s="22" t="s">
        <v>260</v>
      </c>
      <c r="D311" s="22" t="s">
        <v>8</v>
      </c>
      <c r="E311" s="22" t="s">
        <v>153</v>
      </c>
      <c r="F311" s="22">
        <v>1</v>
      </c>
      <c r="G311" s="22">
        <v>1</v>
      </c>
      <c r="H311" s="22" t="str">
        <f>INDEX(Bar_data!$A$3:$B$140,MATCH(C311,Bar_data!$A$3:$A$140,FALSE),2)</f>
        <v>Trust103</v>
      </c>
      <c r="I311" s="22" t="str">
        <f>INDEX(TrustCAHUB_map!$A$2:$D$139,MATCH($C311,TrustCAHUB_map!$A$2:$A$139,FALSE),3)</f>
        <v>North Central and North East London</v>
      </c>
      <c r="J311" s="22" t="str">
        <f>INDEX(TrustCAHUB_map!$A$2:$D$139,MATCH($C311,TrustCAHUB_map!$A$2:$A$139,FALSE),4)</f>
        <v>London</v>
      </c>
    </row>
    <row r="312" spans="1:10" x14ac:dyDescent="0.3">
      <c r="A312" s="22" t="str">
        <f t="shared" si="4"/>
        <v>'RRV2015Palliative50-69'</v>
      </c>
      <c r="B312" s="22">
        <v>2015</v>
      </c>
      <c r="C312" s="22" t="s">
        <v>260</v>
      </c>
      <c r="D312" s="22" t="s">
        <v>8</v>
      </c>
      <c r="E312" s="22" t="s">
        <v>627</v>
      </c>
      <c r="F312" s="22">
        <v>7</v>
      </c>
      <c r="G312" s="22">
        <v>4</v>
      </c>
      <c r="H312" s="22" t="str">
        <f>INDEX(Bar_data!$A$3:$B$140,MATCH(C312,Bar_data!$A$3:$A$140,FALSE),2)</f>
        <v>Trust103</v>
      </c>
      <c r="I312" s="22" t="str">
        <f>INDEX(TrustCAHUB_map!$A$2:$D$139,MATCH($C312,TrustCAHUB_map!$A$2:$A$139,FALSE),3)</f>
        <v>North Central and North East London</v>
      </c>
      <c r="J312" s="22" t="str">
        <f>INDEX(TrustCAHUB_map!$A$2:$D$139,MATCH($C312,TrustCAHUB_map!$A$2:$A$139,FALSE),4)</f>
        <v>London</v>
      </c>
    </row>
    <row r="313" spans="1:10" x14ac:dyDescent="0.3">
      <c r="A313" s="22" t="str">
        <f t="shared" si="4"/>
        <v>'RRV2015Curative50-69'</v>
      </c>
      <c r="B313" s="22">
        <v>2015</v>
      </c>
      <c r="C313" s="22" t="s">
        <v>260</v>
      </c>
      <c r="D313" s="22" t="s">
        <v>7</v>
      </c>
      <c r="E313" s="22" t="s">
        <v>627</v>
      </c>
      <c r="F313" s="22">
        <v>32</v>
      </c>
      <c r="G313" s="22">
        <v>2</v>
      </c>
      <c r="H313" s="22" t="str">
        <f>INDEX(Bar_data!$A$3:$B$140,MATCH(C313,Bar_data!$A$3:$A$140,FALSE),2)</f>
        <v>Trust103</v>
      </c>
      <c r="I313" s="22" t="str">
        <f>INDEX(TrustCAHUB_map!$A$2:$D$139,MATCH($C313,TrustCAHUB_map!$A$2:$A$139,FALSE),3)</f>
        <v>North Central and North East London</v>
      </c>
      <c r="J313" s="22" t="str">
        <f>INDEX(TrustCAHUB_map!$A$2:$D$139,MATCH($C313,TrustCAHUB_map!$A$2:$A$139,FALSE),4)</f>
        <v>London</v>
      </c>
    </row>
    <row r="314" spans="1:10" x14ac:dyDescent="0.3">
      <c r="A314" s="22" t="str">
        <f t="shared" si="4"/>
        <v>'RRV2015Curative70+'</v>
      </c>
      <c r="B314" s="22">
        <v>2015</v>
      </c>
      <c r="C314" s="22" t="s">
        <v>260</v>
      </c>
      <c r="D314" s="22" t="s">
        <v>7</v>
      </c>
      <c r="E314" s="22" t="s">
        <v>628</v>
      </c>
      <c r="F314" s="22">
        <v>10</v>
      </c>
      <c r="G314" s="22">
        <v>1</v>
      </c>
      <c r="H314" s="22" t="str">
        <f>INDEX(Bar_data!$A$3:$B$140,MATCH(C314,Bar_data!$A$3:$A$140,FALSE),2)</f>
        <v>Trust103</v>
      </c>
      <c r="I314" s="22" t="str">
        <f>INDEX(TrustCAHUB_map!$A$2:$D$139,MATCH($C314,TrustCAHUB_map!$A$2:$A$139,FALSE),3)</f>
        <v>North Central and North East London</v>
      </c>
      <c r="J314" s="22" t="str">
        <f>INDEX(TrustCAHUB_map!$A$2:$D$139,MATCH($C314,TrustCAHUB_map!$A$2:$A$139,FALSE),4)</f>
        <v>London</v>
      </c>
    </row>
    <row r="315" spans="1:10" x14ac:dyDescent="0.3">
      <c r="A315" s="22" t="str">
        <f t="shared" si="4"/>
        <v>'RRV2015Palliative70+'</v>
      </c>
      <c r="B315" s="22">
        <v>2015</v>
      </c>
      <c r="C315" s="22" t="s">
        <v>260</v>
      </c>
      <c r="D315" s="22" t="s">
        <v>8</v>
      </c>
      <c r="E315" s="22" t="s">
        <v>628</v>
      </c>
      <c r="F315" s="22">
        <v>2</v>
      </c>
      <c r="G315" s="22">
        <v>1</v>
      </c>
      <c r="H315" s="22" t="str">
        <f>INDEX(Bar_data!$A$3:$B$140,MATCH(C315,Bar_data!$A$3:$A$140,FALSE),2)</f>
        <v>Trust103</v>
      </c>
      <c r="I315" s="22" t="str">
        <f>INDEX(TrustCAHUB_map!$A$2:$D$139,MATCH($C315,TrustCAHUB_map!$A$2:$A$139,FALSE),3)</f>
        <v>North Central and North East London</v>
      </c>
      <c r="J315" s="22" t="str">
        <f>INDEX(TrustCAHUB_map!$A$2:$D$139,MATCH($C315,TrustCAHUB_map!$A$2:$A$139,FALSE),4)</f>
        <v>London</v>
      </c>
    </row>
    <row r="316" spans="1:10" x14ac:dyDescent="0.3">
      <c r="A316" s="22" t="str">
        <f t="shared" si="4"/>
        <v>'RTD2015Curative18-49'</v>
      </c>
      <c r="B316" s="22">
        <v>2015</v>
      </c>
      <c r="C316" s="22" t="s">
        <v>261</v>
      </c>
      <c r="D316" s="22" t="s">
        <v>7</v>
      </c>
      <c r="E316" s="22" t="s">
        <v>153</v>
      </c>
      <c r="F316" s="22">
        <v>11</v>
      </c>
      <c r="G316" s="22">
        <v>0</v>
      </c>
      <c r="H316" s="22" t="str">
        <f>INDEX(Bar_data!$A$3:$B$140,MATCH(C316,Bar_data!$A$3:$A$140,FALSE),2)</f>
        <v>Trust104</v>
      </c>
      <c r="I316" s="22" t="str">
        <f>INDEX(TrustCAHUB_map!$A$2:$D$139,MATCH($C316,TrustCAHUB_map!$A$2:$A$139,FALSE),3)</f>
        <v>North East and Cumbria</v>
      </c>
      <c r="J316" s="22" t="str">
        <f>INDEX(TrustCAHUB_map!$A$2:$D$139,MATCH($C316,TrustCAHUB_map!$A$2:$A$139,FALSE),4)</f>
        <v>North East</v>
      </c>
    </row>
    <row r="317" spans="1:10" x14ac:dyDescent="0.3">
      <c r="A317" s="22" t="str">
        <f t="shared" si="4"/>
        <v>'RTD2015Palliative50-69'</v>
      </c>
      <c r="B317" s="22">
        <v>2015</v>
      </c>
      <c r="C317" s="22" t="s">
        <v>261</v>
      </c>
      <c r="D317" s="22" t="s">
        <v>8</v>
      </c>
      <c r="E317" s="22" t="s">
        <v>627</v>
      </c>
      <c r="F317" s="22">
        <v>1</v>
      </c>
      <c r="G317" s="22">
        <v>1</v>
      </c>
      <c r="H317" s="22" t="str">
        <f>INDEX(Bar_data!$A$3:$B$140,MATCH(C317,Bar_data!$A$3:$A$140,FALSE),2)</f>
        <v>Trust104</v>
      </c>
      <c r="I317" s="22" t="str">
        <f>INDEX(TrustCAHUB_map!$A$2:$D$139,MATCH($C317,TrustCAHUB_map!$A$2:$A$139,FALSE),3)</f>
        <v>North East and Cumbria</v>
      </c>
      <c r="J317" s="22" t="str">
        <f>INDEX(TrustCAHUB_map!$A$2:$D$139,MATCH($C317,TrustCAHUB_map!$A$2:$A$139,FALSE),4)</f>
        <v>North East</v>
      </c>
    </row>
    <row r="318" spans="1:10" x14ac:dyDescent="0.3">
      <c r="A318" s="22" t="str">
        <f t="shared" si="4"/>
        <v>'RTD2015Curative50-69'</v>
      </c>
      <c r="B318" s="22">
        <v>2015</v>
      </c>
      <c r="C318" s="22" t="s">
        <v>261</v>
      </c>
      <c r="D318" s="22" t="s">
        <v>7</v>
      </c>
      <c r="E318" s="22" t="s">
        <v>627</v>
      </c>
      <c r="F318" s="22">
        <v>16</v>
      </c>
      <c r="G318" s="22">
        <v>1</v>
      </c>
      <c r="H318" s="22" t="str">
        <f>INDEX(Bar_data!$A$3:$B$140,MATCH(C318,Bar_data!$A$3:$A$140,FALSE),2)</f>
        <v>Trust104</v>
      </c>
      <c r="I318" s="22" t="str">
        <f>INDEX(TrustCAHUB_map!$A$2:$D$139,MATCH($C318,TrustCAHUB_map!$A$2:$A$139,FALSE),3)</f>
        <v>North East and Cumbria</v>
      </c>
      <c r="J318" s="22" t="str">
        <f>INDEX(TrustCAHUB_map!$A$2:$D$139,MATCH($C318,TrustCAHUB_map!$A$2:$A$139,FALSE),4)</f>
        <v>North East</v>
      </c>
    </row>
    <row r="319" spans="1:10" x14ac:dyDescent="0.3">
      <c r="A319" s="22" t="str">
        <f t="shared" si="4"/>
        <v>'RTD2015Curative70+'</v>
      </c>
      <c r="B319" s="22">
        <v>2015</v>
      </c>
      <c r="C319" s="22" t="s">
        <v>261</v>
      </c>
      <c r="D319" s="22" t="s">
        <v>7</v>
      </c>
      <c r="E319" s="22" t="s">
        <v>628</v>
      </c>
      <c r="F319" s="22">
        <v>1</v>
      </c>
      <c r="G319" s="22">
        <v>0</v>
      </c>
      <c r="H319" s="22" t="str">
        <f>INDEX(Bar_data!$A$3:$B$140,MATCH(C319,Bar_data!$A$3:$A$140,FALSE),2)</f>
        <v>Trust104</v>
      </c>
      <c r="I319" s="22" t="str">
        <f>INDEX(TrustCAHUB_map!$A$2:$D$139,MATCH($C319,TrustCAHUB_map!$A$2:$A$139,FALSE),3)</f>
        <v>North East and Cumbria</v>
      </c>
      <c r="J319" s="22" t="str">
        <f>INDEX(TrustCAHUB_map!$A$2:$D$139,MATCH($C319,TrustCAHUB_map!$A$2:$A$139,FALSE),4)</f>
        <v>North East</v>
      </c>
    </row>
    <row r="320" spans="1:10" x14ac:dyDescent="0.3">
      <c r="A320" s="22" t="str">
        <f t="shared" si="4"/>
        <v>'RTE2015Palliative50-69'</v>
      </c>
      <c r="B320" s="22">
        <v>2015</v>
      </c>
      <c r="C320" s="22" t="s">
        <v>262</v>
      </c>
      <c r="D320" s="22" t="s">
        <v>8</v>
      </c>
      <c r="E320" s="22" t="s">
        <v>627</v>
      </c>
      <c r="F320" s="22">
        <v>2</v>
      </c>
      <c r="G320" s="22">
        <v>0</v>
      </c>
      <c r="H320" s="22" t="str">
        <f>INDEX(Bar_data!$A$3:$B$140,MATCH(C320,Bar_data!$A$3:$A$140,FALSE),2)</f>
        <v>Trust105</v>
      </c>
      <c r="I320" s="22" t="str">
        <f>INDEX(TrustCAHUB_map!$A$2:$D$139,MATCH($C320,TrustCAHUB_map!$A$2:$A$139,FALSE),3)</f>
        <v>Somerset, Wiltshire, Avon and Gloucester</v>
      </c>
      <c r="J320" s="22" t="str">
        <f>INDEX(TrustCAHUB_map!$A$2:$D$139,MATCH($C320,TrustCAHUB_map!$A$2:$A$139,FALSE),4)</f>
        <v>South West</v>
      </c>
    </row>
    <row r="321" spans="1:10" x14ac:dyDescent="0.3">
      <c r="A321" s="22" t="str">
        <f t="shared" si="4"/>
        <v>'RTE2015Not assigned50-69'</v>
      </c>
      <c r="B321" s="22">
        <v>2015</v>
      </c>
      <c r="C321" s="22" t="s">
        <v>262</v>
      </c>
      <c r="D321" s="22" t="s">
        <v>477</v>
      </c>
      <c r="E321" s="22" t="s">
        <v>627</v>
      </c>
      <c r="F321" s="22">
        <v>1</v>
      </c>
      <c r="G321" s="22">
        <v>0</v>
      </c>
      <c r="H321" s="22" t="str">
        <f>INDEX(Bar_data!$A$3:$B$140,MATCH(C321,Bar_data!$A$3:$A$140,FALSE),2)</f>
        <v>Trust105</v>
      </c>
      <c r="I321" s="22" t="str">
        <f>INDEX(TrustCAHUB_map!$A$2:$D$139,MATCH($C321,TrustCAHUB_map!$A$2:$A$139,FALSE),3)</f>
        <v>Somerset, Wiltshire, Avon and Gloucester</v>
      </c>
      <c r="J321" s="22" t="str">
        <f>INDEX(TrustCAHUB_map!$A$2:$D$139,MATCH($C321,TrustCAHUB_map!$A$2:$A$139,FALSE),4)</f>
        <v>South West</v>
      </c>
    </row>
    <row r="322" spans="1:10" x14ac:dyDescent="0.3">
      <c r="A322" s="22" t="str">
        <f t="shared" si="4"/>
        <v>'RTE2015Curative50-69'</v>
      </c>
      <c r="B322" s="22">
        <v>2015</v>
      </c>
      <c r="C322" s="22" t="s">
        <v>262</v>
      </c>
      <c r="D322" s="22" t="s">
        <v>7</v>
      </c>
      <c r="E322" s="22" t="s">
        <v>627</v>
      </c>
      <c r="F322" s="22">
        <v>4</v>
      </c>
      <c r="G322" s="22">
        <v>0</v>
      </c>
      <c r="H322" s="22" t="str">
        <f>INDEX(Bar_data!$A$3:$B$140,MATCH(C322,Bar_data!$A$3:$A$140,FALSE),2)</f>
        <v>Trust105</v>
      </c>
      <c r="I322" s="22" t="str">
        <f>INDEX(TrustCAHUB_map!$A$2:$D$139,MATCH($C322,TrustCAHUB_map!$A$2:$A$139,FALSE),3)</f>
        <v>Somerset, Wiltshire, Avon and Gloucester</v>
      </c>
      <c r="J322" s="22" t="str">
        <f>INDEX(TrustCAHUB_map!$A$2:$D$139,MATCH($C322,TrustCAHUB_map!$A$2:$A$139,FALSE),4)</f>
        <v>South West</v>
      </c>
    </row>
    <row r="323" spans="1:10" x14ac:dyDescent="0.3">
      <c r="A323" s="22" t="str">
        <f t="shared" ref="A323:A386" si="5">"'"&amp;C323&amp;B323&amp;D323&amp;E323&amp;"'"</f>
        <v>'RTE2015Curative70+'</v>
      </c>
      <c r="B323" s="22">
        <v>2015</v>
      </c>
      <c r="C323" s="22" t="s">
        <v>262</v>
      </c>
      <c r="D323" s="22" t="s">
        <v>7</v>
      </c>
      <c r="E323" s="22" t="s">
        <v>628</v>
      </c>
      <c r="F323" s="22">
        <v>1</v>
      </c>
      <c r="G323" s="22">
        <v>0</v>
      </c>
      <c r="H323" s="22" t="str">
        <f>INDEX(Bar_data!$A$3:$B$140,MATCH(C323,Bar_data!$A$3:$A$140,FALSE),2)</f>
        <v>Trust105</v>
      </c>
      <c r="I323" s="22" t="str">
        <f>INDEX(TrustCAHUB_map!$A$2:$D$139,MATCH($C323,TrustCAHUB_map!$A$2:$A$139,FALSE),3)</f>
        <v>Somerset, Wiltshire, Avon and Gloucester</v>
      </c>
      <c r="J323" s="22" t="str">
        <f>INDEX(TrustCAHUB_map!$A$2:$D$139,MATCH($C323,TrustCAHUB_map!$A$2:$A$139,FALSE),4)</f>
        <v>South West</v>
      </c>
    </row>
    <row r="324" spans="1:10" x14ac:dyDescent="0.3">
      <c r="A324" s="22" t="str">
        <f t="shared" si="5"/>
        <v>'RTE2015Palliative70+'</v>
      </c>
      <c r="B324" s="22">
        <v>2015</v>
      </c>
      <c r="C324" s="22" t="s">
        <v>262</v>
      </c>
      <c r="D324" s="22" t="s">
        <v>8</v>
      </c>
      <c r="E324" s="22" t="s">
        <v>628</v>
      </c>
      <c r="F324" s="22">
        <v>1</v>
      </c>
      <c r="G324" s="22">
        <v>0</v>
      </c>
      <c r="H324" s="22" t="str">
        <f>INDEX(Bar_data!$A$3:$B$140,MATCH(C324,Bar_data!$A$3:$A$140,FALSE),2)</f>
        <v>Trust105</v>
      </c>
      <c r="I324" s="22" t="str">
        <f>INDEX(TrustCAHUB_map!$A$2:$D$139,MATCH($C324,TrustCAHUB_map!$A$2:$A$139,FALSE),3)</f>
        <v>Somerset, Wiltshire, Avon and Gloucester</v>
      </c>
      <c r="J324" s="22" t="str">
        <f>INDEX(TrustCAHUB_map!$A$2:$D$139,MATCH($C324,TrustCAHUB_map!$A$2:$A$139,FALSE),4)</f>
        <v>South West</v>
      </c>
    </row>
    <row r="325" spans="1:10" x14ac:dyDescent="0.3">
      <c r="A325" s="22" t="str">
        <f t="shared" si="5"/>
        <v>'RTF2015Palliative70+'</v>
      </c>
      <c r="B325" s="22">
        <v>2015</v>
      </c>
      <c r="C325" s="22" t="s">
        <v>263</v>
      </c>
      <c r="D325" s="22" t="s">
        <v>8</v>
      </c>
      <c r="E325" s="22" t="s">
        <v>628</v>
      </c>
      <c r="F325" s="22">
        <v>3</v>
      </c>
      <c r="G325" s="22">
        <v>0</v>
      </c>
      <c r="H325" s="22" t="str">
        <f>INDEX(Bar_data!$A$3:$B$140,MATCH(C325,Bar_data!$A$3:$A$140,FALSE),2)</f>
        <v>Trust106</v>
      </c>
      <c r="I325" s="22" t="str">
        <f>INDEX(TrustCAHUB_map!$A$2:$D$139,MATCH($C325,TrustCAHUB_map!$A$2:$A$139,FALSE),3)</f>
        <v>North East and Cumbria</v>
      </c>
      <c r="J325" s="22" t="str">
        <f>INDEX(TrustCAHUB_map!$A$2:$D$139,MATCH($C325,TrustCAHUB_map!$A$2:$A$139,FALSE),4)</f>
        <v>North East</v>
      </c>
    </row>
    <row r="326" spans="1:10" x14ac:dyDescent="0.3">
      <c r="A326" s="22" t="str">
        <f t="shared" si="5"/>
        <v>'RTF2015Not assigned70+'</v>
      </c>
      <c r="B326" s="22">
        <v>2015</v>
      </c>
      <c r="C326" s="22" t="s">
        <v>263</v>
      </c>
      <c r="D326" s="22" t="s">
        <v>477</v>
      </c>
      <c r="E326" s="22" t="s">
        <v>628</v>
      </c>
      <c r="F326" s="22">
        <v>2</v>
      </c>
      <c r="G326" s="22">
        <v>0</v>
      </c>
      <c r="H326" s="22" t="str">
        <f>INDEX(Bar_data!$A$3:$B$140,MATCH(C326,Bar_data!$A$3:$A$140,FALSE),2)</f>
        <v>Trust106</v>
      </c>
      <c r="I326" s="22" t="str">
        <f>INDEX(TrustCAHUB_map!$A$2:$D$139,MATCH($C326,TrustCAHUB_map!$A$2:$A$139,FALSE),3)</f>
        <v>North East and Cumbria</v>
      </c>
      <c r="J326" s="22" t="str">
        <f>INDEX(TrustCAHUB_map!$A$2:$D$139,MATCH($C326,TrustCAHUB_map!$A$2:$A$139,FALSE),4)</f>
        <v>North East</v>
      </c>
    </row>
    <row r="327" spans="1:10" x14ac:dyDescent="0.3">
      <c r="A327" s="22" t="str">
        <f t="shared" si="5"/>
        <v>'RTG2015Palliative18-49'</v>
      </c>
      <c r="B327" s="22">
        <v>2015</v>
      </c>
      <c r="C327" s="22" t="s">
        <v>264</v>
      </c>
      <c r="D327" s="22" t="s">
        <v>8</v>
      </c>
      <c r="E327" s="22" t="s">
        <v>153</v>
      </c>
      <c r="F327" s="22">
        <v>2</v>
      </c>
      <c r="G327" s="22">
        <v>0</v>
      </c>
      <c r="H327" s="22" t="str">
        <f>INDEX(Bar_data!$A$3:$B$140,MATCH(C327,Bar_data!$A$3:$A$140,FALSE),2)</f>
        <v>Trust107</v>
      </c>
      <c r="I327" s="22" t="str">
        <f>INDEX(TrustCAHUB_map!$A$2:$D$139,MATCH($C327,TrustCAHUB_map!$A$2:$A$139,FALSE),3)</f>
        <v>East Midlands</v>
      </c>
      <c r="J327" s="22" t="str">
        <f>INDEX(TrustCAHUB_map!$A$2:$D$139,MATCH($C327,TrustCAHUB_map!$A$2:$A$139,FALSE),4)</f>
        <v>East Midlands</v>
      </c>
    </row>
    <row r="328" spans="1:10" x14ac:dyDescent="0.3">
      <c r="A328" s="22" t="str">
        <f t="shared" si="5"/>
        <v>'RTG2015Curative18-49'</v>
      </c>
      <c r="B328" s="22">
        <v>2015</v>
      </c>
      <c r="C328" s="22" t="s">
        <v>264</v>
      </c>
      <c r="D328" s="22" t="s">
        <v>7</v>
      </c>
      <c r="E328" s="22" t="s">
        <v>153</v>
      </c>
      <c r="F328" s="22">
        <v>2</v>
      </c>
      <c r="G328" s="22">
        <v>0</v>
      </c>
      <c r="H328" s="22" t="str">
        <f>INDEX(Bar_data!$A$3:$B$140,MATCH(C328,Bar_data!$A$3:$A$140,FALSE),2)</f>
        <v>Trust107</v>
      </c>
      <c r="I328" s="22" t="str">
        <f>INDEX(TrustCAHUB_map!$A$2:$D$139,MATCH($C328,TrustCAHUB_map!$A$2:$A$139,FALSE),3)</f>
        <v>East Midlands</v>
      </c>
      <c r="J328" s="22" t="str">
        <f>INDEX(TrustCAHUB_map!$A$2:$D$139,MATCH($C328,TrustCAHUB_map!$A$2:$A$139,FALSE),4)</f>
        <v>East Midlands</v>
      </c>
    </row>
    <row r="329" spans="1:10" x14ac:dyDescent="0.3">
      <c r="A329" s="22" t="str">
        <f t="shared" si="5"/>
        <v>'RTG2015Palliative50-69'</v>
      </c>
      <c r="B329" s="22">
        <v>2015</v>
      </c>
      <c r="C329" s="22" t="s">
        <v>264</v>
      </c>
      <c r="D329" s="22" t="s">
        <v>8</v>
      </c>
      <c r="E329" s="22" t="s">
        <v>627</v>
      </c>
      <c r="F329" s="22">
        <v>5</v>
      </c>
      <c r="G329" s="22">
        <v>1</v>
      </c>
      <c r="H329" s="22" t="str">
        <f>INDEX(Bar_data!$A$3:$B$140,MATCH(C329,Bar_data!$A$3:$A$140,FALSE),2)</f>
        <v>Trust107</v>
      </c>
      <c r="I329" s="22" t="str">
        <f>INDEX(TrustCAHUB_map!$A$2:$D$139,MATCH($C329,TrustCAHUB_map!$A$2:$A$139,FALSE),3)</f>
        <v>East Midlands</v>
      </c>
      <c r="J329" s="22" t="str">
        <f>INDEX(TrustCAHUB_map!$A$2:$D$139,MATCH($C329,TrustCAHUB_map!$A$2:$A$139,FALSE),4)</f>
        <v>East Midlands</v>
      </c>
    </row>
    <row r="330" spans="1:10" x14ac:dyDescent="0.3">
      <c r="A330" s="22" t="str">
        <f t="shared" si="5"/>
        <v>'RTG2015Curative50-69'</v>
      </c>
      <c r="B330" s="22">
        <v>2015</v>
      </c>
      <c r="C330" s="22" t="s">
        <v>264</v>
      </c>
      <c r="D330" s="22" t="s">
        <v>7</v>
      </c>
      <c r="E330" s="22" t="s">
        <v>627</v>
      </c>
      <c r="F330" s="22">
        <v>4</v>
      </c>
      <c r="G330" s="22">
        <v>1</v>
      </c>
      <c r="H330" s="22" t="str">
        <f>INDEX(Bar_data!$A$3:$B$140,MATCH(C330,Bar_data!$A$3:$A$140,FALSE),2)</f>
        <v>Trust107</v>
      </c>
      <c r="I330" s="22" t="str">
        <f>INDEX(TrustCAHUB_map!$A$2:$D$139,MATCH($C330,TrustCAHUB_map!$A$2:$A$139,FALSE),3)</f>
        <v>East Midlands</v>
      </c>
      <c r="J330" s="22" t="str">
        <f>INDEX(TrustCAHUB_map!$A$2:$D$139,MATCH($C330,TrustCAHUB_map!$A$2:$A$139,FALSE),4)</f>
        <v>East Midlands</v>
      </c>
    </row>
    <row r="331" spans="1:10" x14ac:dyDescent="0.3">
      <c r="A331" s="22" t="str">
        <f t="shared" si="5"/>
        <v>'RTG2015Curative70+'</v>
      </c>
      <c r="B331" s="22">
        <v>2015</v>
      </c>
      <c r="C331" s="22" t="s">
        <v>264</v>
      </c>
      <c r="D331" s="22" t="s">
        <v>7</v>
      </c>
      <c r="E331" s="22" t="s">
        <v>628</v>
      </c>
      <c r="F331" s="22">
        <v>2</v>
      </c>
      <c r="G331" s="22">
        <v>0</v>
      </c>
      <c r="H331" s="22" t="str">
        <f>INDEX(Bar_data!$A$3:$B$140,MATCH(C331,Bar_data!$A$3:$A$140,FALSE),2)</f>
        <v>Trust107</v>
      </c>
      <c r="I331" s="22" t="str">
        <f>INDEX(TrustCAHUB_map!$A$2:$D$139,MATCH($C331,TrustCAHUB_map!$A$2:$A$139,FALSE),3)</f>
        <v>East Midlands</v>
      </c>
      <c r="J331" s="22" t="str">
        <f>INDEX(TrustCAHUB_map!$A$2:$D$139,MATCH($C331,TrustCAHUB_map!$A$2:$A$139,FALSE),4)</f>
        <v>East Midlands</v>
      </c>
    </row>
    <row r="332" spans="1:10" x14ac:dyDescent="0.3">
      <c r="A332" s="22" t="str">
        <f t="shared" si="5"/>
        <v>'RTG2015Palliative70+'</v>
      </c>
      <c r="B332" s="22">
        <v>2015</v>
      </c>
      <c r="C332" s="22" t="s">
        <v>264</v>
      </c>
      <c r="D332" s="22" t="s">
        <v>8</v>
      </c>
      <c r="E332" s="22" t="s">
        <v>628</v>
      </c>
      <c r="F332" s="22">
        <v>7</v>
      </c>
      <c r="G332" s="22">
        <v>2</v>
      </c>
      <c r="H332" s="22" t="str">
        <f>INDEX(Bar_data!$A$3:$B$140,MATCH(C332,Bar_data!$A$3:$A$140,FALSE),2)</f>
        <v>Trust107</v>
      </c>
      <c r="I332" s="22" t="str">
        <f>INDEX(TrustCAHUB_map!$A$2:$D$139,MATCH($C332,TrustCAHUB_map!$A$2:$A$139,FALSE),3)</f>
        <v>East Midlands</v>
      </c>
      <c r="J332" s="22" t="str">
        <f>INDEX(TrustCAHUB_map!$A$2:$D$139,MATCH($C332,TrustCAHUB_map!$A$2:$A$139,FALSE),4)</f>
        <v>East Midlands</v>
      </c>
    </row>
    <row r="333" spans="1:10" x14ac:dyDescent="0.3">
      <c r="A333" s="22" t="str">
        <f t="shared" si="5"/>
        <v>'RTH2015Curative18-49'</v>
      </c>
      <c r="B333" s="22">
        <v>2015</v>
      </c>
      <c r="C333" s="22" t="s">
        <v>265</v>
      </c>
      <c r="D333" s="22" t="s">
        <v>7</v>
      </c>
      <c r="E333" s="22" t="s">
        <v>153</v>
      </c>
      <c r="F333" s="22">
        <v>5</v>
      </c>
      <c r="G333" s="22">
        <v>1</v>
      </c>
      <c r="H333" s="22" t="str">
        <f>INDEX(Bar_data!$A$3:$B$140,MATCH(C333,Bar_data!$A$3:$A$140,FALSE),2)</f>
        <v>Trust108</v>
      </c>
      <c r="I333" s="22" t="str">
        <f>INDEX(TrustCAHUB_map!$A$2:$D$139,MATCH($C333,TrustCAHUB_map!$A$2:$A$139,FALSE),3)</f>
        <v>Thames Valley</v>
      </c>
      <c r="J333" s="22" t="str">
        <f>INDEX(TrustCAHUB_map!$A$2:$D$139,MATCH($C333,TrustCAHUB_map!$A$2:$A$139,FALSE),4)</f>
        <v>Wessex</v>
      </c>
    </row>
    <row r="334" spans="1:10" x14ac:dyDescent="0.3">
      <c r="A334" s="22" t="str">
        <f t="shared" si="5"/>
        <v>'RTH2015Palliative18-49'</v>
      </c>
      <c r="B334" s="22">
        <v>2015</v>
      </c>
      <c r="C334" s="22" t="s">
        <v>265</v>
      </c>
      <c r="D334" s="22" t="s">
        <v>8</v>
      </c>
      <c r="E334" s="22" t="s">
        <v>153</v>
      </c>
      <c r="F334" s="22">
        <v>3</v>
      </c>
      <c r="G334" s="22">
        <v>1</v>
      </c>
      <c r="H334" s="22" t="str">
        <f>INDEX(Bar_data!$A$3:$B$140,MATCH(C334,Bar_data!$A$3:$A$140,FALSE),2)</f>
        <v>Trust108</v>
      </c>
      <c r="I334" s="22" t="str">
        <f>INDEX(TrustCAHUB_map!$A$2:$D$139,MATCH($C334,TrustCAHUB_map!$A$2:$A$139,FALSE),3)</f>
        <v>Thames Valley</v>
      </c>
      <c r="J334" s="22" t="str">
        <f>INDEX(TrustCAHUB_map!$A$2:$D$139,MATCH($C334,TrustCAHUB_map!$A$2:$A$139,FALSE),4)</f>
        <v>Wessex</v>
      </c>
    </row>
    <row r="335" spans="1:10" x14ac:dyDescent="0.3">
      <c r="A335" s="22" t="str">
        <f t="shared" si="5"/>
        <v>'RTH2015Not assigned18-49'</v>
      </c>
      <c r="B335" s="22">
        <v>2015</v>
      </c>
      <c r="C335" s="22" t="s">
        <v>265</v>
      </c>
      <c r="D335" s="22" t="s">
        <v>477</v>
      </c>
      <c r="E335" s="22" t="s">
        <v>153</v>
      </c>
      <c r="F335" s="22">
        <v>2</v>
      </c>
      <c r="G335" s="22">
        <v>0</v>
      </c>
      <c r="H335" s="22" t="str">
        <f>INDEX(Bar_data!$A$3:$B$140,MATCH(C335,Bar_data!$A$3:$A$140,FALSE),2)</f>
        <v>Trust108</v>
      </c>
      <c r="I335" s="22" t="str">
        <f>INDEX(TrustCAHUB_map!$A$2:$D$139,MATCH($C335,TrustCAHUB_map!$A$2:$A$139,FALSE),3)</f>
        <v>Thames Valley</v>
      </c>
      <c r="J335" s="22" t="str">
        <f>INDEX(TrustCAHUB_map!$A$2:$D$139,MATCH($C335,TrustCAHUB_map!$A$2:$A$139,FALSE),4)</f>
        <v>Wessex</v>
      </c>
    </row>
    <row r="336" spans="1:10" x14ac:dyDescent="0.3">
      <c r="A336" s="22" t="str">
        <f t="shared" si="5"/>
        <v>'RTH2015Curative50-69'</v>
      </c>
      <c r="B336" s="22">
        <v>2015</v>
      </c>
      <c r="C336" s="22" t="s">
        <v>265</v>
      </c>
      <c r="D336" s="22" t="s">
        <v>7</v>
      </c>
      <c r="E336" s="22" t="s">
        <v>627</v>
      </c>
      <c r="F336" s="22">
        <v>2</v>
      </c>
      <c r="G336" s="22">
        <v>0</v>
      </c>
      <c r="H336" s="22" t="str">
        <f>INDEX(Bar_data!$A$3:$B$140,MATCH(C336,Bar_data!$A$3:$A$140,FALSE),2)</f>
        <v>Trust108</v>
      </c>
      <c r="I336" s="22" t="str">
        <f>INDEX(TrustCAHUB_map!$A$2:$D$139,MATCH($C336,TrustCAHUB_map!$A$2:$A$139,FALSE),3)</f>
        <v>Thames Valley</v>
      </c>
      <c r="J336" s="22" t="str">
        <f>INDEX(TrustCAHUB_map!$A$2:$D$139,MATCH($C336,TrustCAHUB_map!$A$2:$A$139,FALSE),4)</f>
        <v>Wessex</v>
      </c>
    </row>
    <row r="337" spans="1:10" x14ac:dyDescent="0.3">
      <c r="A337" s="22" t="str">
        <f t="shared" si="5"/>
        <v>'RTH2015Palliative50-69'</v>
      </c>
      <c r="B337" s="22">
        <v>2015</v>
      </c>
      <c r="C337" s="22" t="s">
        <v>265</v>
      </c>
      <c r="D337" s="22" t="s">
        <v>8</v>
      </c>
      <c r="E337" s="22" t="s">
        <v>627</v>
      </c>
      <c r="F337" s="22">
        <v>5</v>
      </c>
      <c r="G337" s="22">
        <v>0</v>
      </c>
      <c r="H337" s="22" t="str">
        <f>INDEX(Bar_data!$A$3:$B$140,MATCH(C337,Bar_data!$A$3:$A$140,FALSE),2)</f>
        <v>Trust108</v>
      </c>
      <c r="I337" s="22" t="str">
        <f>INDEX(TrustCAHUB_map!$A$2:$D$139,MATCH($C337,TrustCAHUB_map!$A$2:$A$139,FALSE),3)</f>
        <v>Thames Valley</v>
      </c>
      <c r="J337" s="22" t="str">
        <f>INDEX(TrustCAHUB_map!$A$2:$D$139,MATCH($C337,TrustCAHUB_map!$A$2:$A$139,FALSE),4)</f>
        <v>Wessex</v>
      </c>
    </row>
    <row r="338" spans="1:10" x14ac:dyDescent="0.3">
      <c r="A338" s="22" t="str">
        <f t="shared" si="5"/>
        <v>'RTH2015Palliative70+'</v>
      </c>
      <c r="B338" s="22">
        <v>2015</v>
      </c>
      <c r="C338" s="22" t="s">
        <v>265</v>
      </c>
      <c r="D338" s="22" t="s">
        <v>8</v>
      </c>
      <c r="E338" s="22" t="s">
        <v>628</v>
      </c>
      <c r="F338" s="22">
        <v>14</v>
      </c>
      <c r="G338" s="22">
        <v>2</v>
      </c>
      <c r="H338" s="22" t="str">
        <f>INDEX(Bar_data!$A$3:$B$140,MATCH(C338,Bar_data!$A$3:$A$140,FALSE),2)</f>
        <v>Trust108</v>
      </c>
      <c r="I338" s="22" t="str">
        <f>INDEX(TrustCAHUB_map!$A$2:$D$139,MATCH($C338,TrustCAHUB_map!$A$2:$A$139,FALSE),3)</f>
        <v>Thames Valley</v>
      </c>
      <c r="J338" s="22" t="str">
        <f>INDEX(TrustCAHUB_map!$A$2:$D$139,MATCH($C338,TrustCAHUB_map!$A$2:$A$139,FALSE),4)</f>
        <v>Wessex</v>
      </c>
    </row>
    <row r="339" spans="1:10" x14ac:dyDescent="0.3">
      <c r="A339" s="22" t="str">
        <f t="shared" si="5"/>
        <v>'RTH2015Curative70+'</v>
      </c>
      <c r="B339" s="22">
        <v>2015</v>
      </c>
      <c r="C339" s="22" t="s">
        <v>265</v>
      </c>
      <c r="D339" s="22" t="s">
        <v>7</v>
      </c>
      <c r="E339" s="22" t="s">
        <v>628</v>
      </c>
      <c r="F339" s="22">
        <v>3</v>
      </c>
      <c r="G339" s="22">
        <v>1</v>
      </c>
      <c r="H339" s="22" t="str">
        <f>INDEX(Bar_data!$A$3:$B$140,MATCH(C339,Bar_data!$A$3:$A$140,FALSE),2)</f>
        <v>Trust108</v>
      </c>
      <c r="I339" s="22" t="str">
        <f>INDEX(TrustCAHUB_map!$A$2:$D$139,MATCH($C339,TrustCAHUB_map!$A$2:$A$139,FALSE),3)</f>
        <v>Thames Valley</v>
      </c>
      <c r="J339" s="22" t="str">
        <f>INDEX(TrustCAHUB_map!$A$2:$D$139,MATCH($C339,TrustCAHUB_map!$A$2:$A$139,FALSE),4)</f>
        <v>Wessex</v>
      </c>
    </row>
    <row r="340" spans="1:10" x14ac:dyDescent="0.3">
      <c r="A340" s="22" t="str">
        <f t="shared" si="5"/>
        <v>'RTH2015Not assigned70+'</v>
      </c>
      <c r="B340" s="22">
        <v>2015</v>
      </c>
      <c r="C340" s="22" t="s">
        <v>265</v>
      </c>
      <c r="D340" s="22" t="s">
        <v>477</v>
      </c>
      <c r="E340" s="22" t="s">
        <v>628</v>
      </c>
      <c r="F340" s="22">
        <v>1</v>
      </c>
      <c r="G340" s="22">
        <v>1</v>
      </c>
      <c r="H340" s="22" t="str">
        <f>INDEX(Bar_data!$A$3:$B$140,MATCH(C340,Bar_data!$A$3:$A$140,FALSE),2)</f>
        <v>Trust108</v>
      </c>
      <c r="I340" s="22" t="str">
        <f>INDEX(TrustCAHUB_map!$A$2:$D$139,MATCH($C340,TrustCAHUB_map!$A$2:$A$139,FALSE),3)</f>
        <v>Thames Valley</v>
      </c>
      <c r="J340" s="22" t="str">
        <f>INDEX(TrustCAHUB_map!$A$2:$D$139,MATCH($C340,TrustCAHUB_map!$A$2:$A$139,FALSE),4)</f>
        <v>Wessex</v>
      </c>
    </row>
    <row r="341" spans="1:10" x14ac:dyDescent="0.3">
      <c r="A341" s="22" t="str">
        <f t="shared" si="5"/>
        <v>'RTK2015Curative50-69'</v>
      </c>
      <c r="B341" s="22">
        <v>2015</v>
      </c>
      <c r="C341" s="22" t="s">
        <v>266</v>
      </c>
      <c r="D341" s="22" t="s">
        <v>7</v>
      </c>
      <c r="E341" s="22" t="s">
        <v>627</v>
      </c>
      <c r="F341" s="22">
        <v>1</v>
      </c>
      <c r="G341" s="22">
        <v>0</v>
      </c>
      <c r="H341" s="22" t="str">
        <f>INDEX(Bar_data!$A$3:$B$140,MATCH(C341,Bar_data!$A$3:$A$140,FALSE),2)</f>
        <v>Trust109</v>
      </c>
      <c r="I341" s="22" t="str">
        <f>INDEX(TrustCAHUB_map!$A$2:$D$139,MATCH($C341,TrustCAHUB_map!$A$2:$A$139,FALSE),3)</f>
        <v>Surrey and Sussex</v>
      </c>
      <c r="J341" s="22" t="str">
        <f>INDEX(TrustCAHUB_map!$A$2:$D$139,MATCH($C341,TrustCAHUB_map!$A$2:$A$139,FALSE),4)</f>
        <v>South East</v>
      </c>
    </row>
    <row r="342" spans="1:10" x14ac:dyDescent="0.3">
      <c r="A342" s="22" t="str">
        <f t="shared" si="5"/>
        <v>'RTK2015Not assigned70+'</v>
      </c>
      <c r="B342" s="22">
        <v>2015</v>
      </c>
      <c r="C342" s="22" t="s">
        <v>266</v>
      </c>
      <c r="D342" s="22" t="s">
        <v>477</v>
      </c>
      <c r="E342" s="22" t="s">
        <v>628</v>
      </c>
      <c r="F342" s="22">
        <v>2</v>
      </c>
      <c r="G342" s="22">
        <v>0</v>
      </c>
      <c r="H342" s="22" t="str">
        <f>INDEX(Bar_data!$A$3:$B$140,MATCH(C342,Bar_data!$A$3:$A$140,FALSE),2)</f>
        <v>Trust109</v>
      </c>
      <c r="I342" s="22" t="str">
        <f>INDEX(TrustCAHUB_map!$A$2:$D$139,MATCH($C342,TrustCAHUB_map!$A$2:$A$139,FALSE),3)</f>
        <v>Surrey and Sussex</v>
      </c>
      <c r="J342" s="22" t="str">
        <f>INDEX(TrustCAHUB_map!$A$2:$D$139,MATCH($C342,TrustCAHUB_map!$A$2:$A$139,FALSE),4)</f>
        <v>South East</v>
      </c>
    </row>
    <row r="343" spans="1:10" x14ac:dyDescent="0.3">
      <c r="A343" s="22" t="str">
        <f t="shared" si="5"/>
        <v>'RTK2015Palliative70+'</v>
      </c>
      <c r="B343" s="22">
        <v>2015</v>
      </c>
      <c r="C343" s="22" t="s">
        <v>266</v>
      </c>
      <c r="D343" s="22" t="s">
        <v>8</v>
      </c>
      <c r="E343" s="22" t="s">
        <v>628</v>
      </c>
      <c r="F343" s="22">
        <v>2</v>
      </c>
      <c r="G343" s="22">
        <v>0</v>
      </c>
      <c r="H343" s="22" t="str">
        <f>INDEX(Bar_data!$A$3:$B$140,MATCH(C343,Bar_data!$A$3:$A$140,FALSE),2)</f>
        <v>Trust109</v>
      </c>
      <c r="I343" s="22" t="str">
        <f>INDEX(TrustCAHUB_map!$A$2:$D$139,MATCH($C343,TrustCAHUB_map!$A$2:$A$139,FALSE),3)</f>
        <v>Surrey and Sussex</v>
      </c>
      <c r="J343" s="22" t="str">
        <f>INDEX(TrustCAHUB_map!$A$2:$D$139,MATCH($C343,TrustCAHUB_map!$A$2:$A$139,FALSE),4)</f>
        <v>South East</v>
      </c>
    </row>
    <row r="344" spans="1:10" x14ac:dyDescent="0.3">
      <c r="A344" s="22" t="str">
        <f t="shared" si="5"/>
        <v>'RTK2015Curative70+'</v>
      </c>
      <c r="B344" s="22">
        <v>2015</v>
      </c>
      <c r="C344" s="22" t="s">
        <v>266</v>
      </c>
      <c r="D344" s="22" t="s">
        <v>7</v>
      </c>
      <c r="E344" s="22" t="s">
        <v>628</v>
      </c>
      <c r="F344" s="22">
        <v>1</v>
      </c>
      <c r="G344" s="22">
        <v>0</v>
      </c>
      <c r="H344" s="22" t="str">
        <f>INDEX(Bar_data!$A$3:$B$140,MATCH(C344,Bar_data!$A$3:$A$140,FALSE),2)</f>
        <v>Trust109</v>
      </c>
      <c r="I344" s="22" t="str">
        <f>INDEX(TrustCAHUB_map!$A$2:$D$139,MATCH($C344,TrustCAHUB_map!$A$2:$A$139,FALSE),3)</f>
        <v>Surrey and Sussex</v>
      </c>
      <c r="J344" s="22" t="str">
        <f>INDEX(TrustCAHUB_map!$A$2:$D$139,MATCH($C344,TrustCAHUB_map!$A$2:$A$139,FALSE),4)</f>
        <v>South East</v>
      </c>
    </row>
    <row r="345" spans="1:10" x14ac:dyDescent="0.3">
      <c r="A345" s="22" t="str">
        <f t="shared" si="5"/>
        <v>'RTP2015Curative18-49'</v>
      </c>
      <c r="B345" s="22">
        <v>2015</v>
      </c>
      <c r="C345" s="22" t="s">
        <v>267</v>
      </c>
      <c r="D345" s="22" t="s">
        <v>7</v>
      </c>
      <c r="E345" s="22" t="s">
        <v>153</v>
      </c>
      <c r="F345" s="22">
        <v>1</v>
      </c>
      <c r="G345" s="22">
        <v>0</v>
      </c>
      <c r="H345" s="22" t="str">
        <f>INDEX(Bar_data!$A$3:$B$140,MATCH(C345,Bar_data!$A$3:$A$140,FALSE),2)</f>
        <v>Trust110</v>
      </c>
      <c r="I345" s="22" t="str">
        <f>INDEX(TrustCAHUB_map!$A$2:$D$139,MATCH($C345,TrustCAHUB_map!$A$2:$A$139,FALSE),3)</f>
        <v>Surrey and Sussex</v>
      </c>
      <c r="J345" s="22" t="str">
        <f>INDEX(TrustCAHUB_map!$A$2:$D$139,MATCH($C345,TrustCAHUB_map!$A$2:$A$139,FALSE),4)</f>
        <v>South East</v>
      </c>
    </row>
    <row r="346" spans="1:10" x14ac:dyDescent="0.3">
      <c r="A346" s="22" t="str">
        <f t="shared" si="5"/>
        <v>'RTP2015Not assigned70+'</v>
      </c>
      <c r="B346" s="22">
        <v>2015</v>
      </c>
      <c r="C346" s="22" t="s">
        <v>267</v>
      </c>
      <c r="D346" s="22" t="s">
        <v>477</v>
      </c>
      <c r="E346" s="22" t="s">
        <v>628</v>
      </c>
      <c r="F346" s="22">
        <v>4</v>
      </c>
      <c r="G346" s="22">
        <v>1</v>
      </c>
      <c r="H346" s="22" t="str">
        <f>INDEX(Bar_data!$A$3:$B$140,MATCH(C346,Bar_data!$A$3:$A$140,FALSE),2)</f>
        <v>Trust110</v>
      </c>
      <c r="I346" s="22" t="str">
        <f>INDEX(TrustCAHUB_map!$A$2:$D$139,MATCH($C346,TrustCAHUB_map!$A$2:$A$139,FALSE),3)</f>
        <v>Surrey and Sussex</v>
      </c>
      <c r="J346" s="22" t="str">
        <f>INDEX(TrustCAHUB_map!$A$2:$D$139,MATCH($C346,TrustCAHUB_map!$A$2:$A$139,FALSE),4)</f>
        <v>South East</v>
      </c>
    </row>
    <row r="347" spans="1:10" x14ac:dyDescent="0.3">
      <c r="A347" s="22" t="str">
        <f t="shared" si="5"/>
        <v>'RTP2015Palliative70+'</v>
      </c>
      <c r="B347" s="22">
        <v>2015</v>
      </c>
      <c r="C347" s="22" t="s">
        <v>267</v>
      </c>
      <c r="D347" s="22" t="s">
        <v>8</v>
      </c>
      <c r="E347" s="22" t="s">
        <v>628</v>
      </c>
      <c r="F347" s="22">
        <v>1</v>
      </c>
      <c r="G347" s="22">
        <v>0</v>
      </c>
      <c r="H347" s="22" t="str">
        <f>INDEX(Bar_data!$A$3:$B$140,MATCH(C347,Bar_data!$A$3:$A$140,FALSE),2)</f>
        <v>Trust110</v>
      </c>
      <c r="I347" s="22" t="str">
        <f>INDEX(TrustCAHUB_map!$A$2:$D$139,MATCH($C347,TrustCAHUB_map!$A$2:$A$139,FALSE),3)</f>
        <v>Surrey and Sussex</v>
      </c>
      <c r="J347" s="22" t="str">
        <f>INDEX(TrustCAHUB_map!$A$2:$D$139,MATCH($C347,TrustCAHUB_map!$A$2:$A$139,FALSE),4)</f>
        <v>South East</v>
      </c>
    </row>
    <row r="348" spans="1:10" x14ac:dyDescent="0.3">
      <c r="A348" s="22" t="str">
        <f t="shared" si="5"/>
        <v>'RTR2015Curative18-49'</v>
      </c>
      <c r="B348" s="22">
        <v>2015</v>
      </c>
      <c r="C348" s="22" t="s">
        <v>268</v>
      </c>
      <c r="D348" s="22" t="s">
        <v>7</v>
      </c>
      <c r="E348" s="22" t="s">
        <v>153</v>
      </c>
      <c r="F348" s="22">
        <v>3</v>
      </c>
      <c r="G348" s="22">
        <v>0</v>
      </c>
      <c r="H348" s="22" t="str">
        <f>INDEX(Bar_data!$A$3:$B$140,MATCH(C348,Bar_data!$A$3:$A$140,FALSE),2)</f>
        <v>Trust111</v>
      </c>
      <c r="I348" s="22" t="str">
        <f>INDEX(TrustCAHUB_map!$A$2:$D$139,MATCH($C348,TrustCAHUB_map!$A$2:$A$139,FALSE),3)</f>
        <v>North East and Cumbria</v>
      </c>
      <c r="J348" s="22" t="str">
        <f>INDEX(TrustCAHUB_map!$A$2:$D$139,MATCH($C348,TrustCAHUB_map!$A$2:$A$139,FALSE),4)</f>
        <v>North East</v>
      </c>
    </row>
    <row r="349" spans="1:10" x14ac:dyDescent="0.3">
      <c r="A349" s="22" t="str">
        <f t="shared" si="5"/>
        <v>'RTR2015Curative50-69'</v>
      </c>
      <c r="B349" s="22">
        <v>2015</v>
      </c>
      <c r="C349" s="22" t="s">
        <v>268</v>
      </c>
      <c r="D349" s="22" t="s">
        <v>7</v>
      </c>
      <c r="E349" s="22" t="s">
        <v>627</v>
      </c>
      <c r="F349" s="22">
        <v>8</v>
      </c>
      <c r="G349" s="22">
        <v>0</v>
      </c>
      <c r="H349" s="22" t="str">
        <f>INDEX(Bar_data!$A$3:$B$140,MATCH(C349,Bar_data!$A$3:$A$140,FALSE),2)</f>
        <v>Trust111</v>
      </c>
      <c r="I349" s="22" t="str">
        <f>INDEX(TrustCAHUB_map!$A$2:$D$139,MATCH($C349,TrustCAHUB_map!$A$2:$A$139,FALSE),3)</f>
        <v>North East and Cumbria</v>
      </c>
      <c r="J349" s="22" t="str">
        <f>INDEX(TrustCAHUB_map!$A$2:$D$139,MATCH($C349,TrustCAHUB_map!$A$2:$A$139,FALSE),4)</f>
        <v>North East</v>
      </c>
    </row>
    <row r="350" spans="1:10" x14ac:dyDescent="0.3">
      <c r="A350" s="22" t="str">
        <f t="shared" si="5"/>
        <v>'RTR2015Palliative50-69'</v>
      </c>
      <c r="B350" s="22">
        <v>2015</v>
      </c>
      <c r="C350" s="22" t="s">
        <v>268</v>
      </c>
      <c r="D350" s="22" t="s">
        <v>8</v>
      </c>
      <c r="E350" s="22" t="s">
        <v>627</v>
      </c>
      <c r="F350" s="22">
        <v>2</v>
      </c>
      <c r="G350" s="22">
        <v>0</v>
      </c>
      <c r="H350" s="22" t="str">
        <f>INDEX(Bar_data!$A$3:$B$140,MATCH(C350,Bar_data!$A$3:$A$140,FALSE),2)</f>
        <v>Trust111</v>
      </c>
      <c r="I350" s="22" t="str">
        <f>INDEX(TrustCAHUB_map!$A$2:$D$139,MATCH($C350,TrustCAHUB_map!$A$2:$A$139,FALSE),3)</f>
        <v>North East and Cumbria</v>
      </c>
      <c r="J350" s="22" t="str">
        <f>INDEX(TrustCAHUB_map!$A$2:$D$139,MATCH($C350,TrustCAHUB_map!$A$2:$A$139,FALSE),4)</f>
        <v>North East</v>
      </c>
    </row>
    <row r="351" spans="1:10" x14ac:dyDescent="0.3">
      <c r="A351" s="22" t="str">
        <f t="shared" si="5"/>
        <v>'RTR2015Palliative70+'</v>
      </c>
      <c r="B351" s="22">
        <v>2015</v>
      </c>
      <c r="C351" s="22" t="s">
        <v>268</v>
      </c>
      <c r="D351" s="22" t="s">
        <v>8</v>
      </c>
      <c r="E351" s="22" t="s">
        <v>628</v>
      </c>
      <c r="F351" s="22">
        <v>3</v>
      </c>
      <c r="G351" s="22">
        <v>0</v>
      </c>
      <c r="H351" s="22" t="str">
        <f>INDEX(Bar_data!$A$3:$B$140,MATCH(C351,Bar_data!$A$3:$A$140,FALSE),2)</f>
        <v>Trust111</v>
      </c>
      <c r="I351" s="22" t="str">
        <f>INDEX(TrustCAHUB_map!$A$2:$D$139,MATCH($C351,TrustCAHUB_map!$A$2:$A$139,FALSE),3)</f>
        <v>North East and Cumbria</v>
      </c>
      <c r="J351" s="22" t="str">
        <f>INDEX(TrustCAHUB_map!$A$2:$D$139,MATCH($C351,TrustCAHUB_map!$A$2:$A$139,FALSE),4)</f>
        <v>North East</v>
      </c>
    </row>
    <row r="352" spans="1:10" x14ac:dyDescent="0.3">
      <c r="A352" s="22" t="str">
        <f t="shared" si="5"/>
        <v>'RTR2015Curative70+'</v>
      </c>
      <c r="B352" s="22">
        <v>2015</v>
      </c>
      <c r="C352" s="22" t="s">
        <v>268</v>
      </c>
      <c r="D352" s="22" t="s">
        <v>7</v>
      </c>
      <c r="E352" s="22" t="s">
        <v>628</v>
      </c>
      <c r="F352" s="22">
        <v>2</v>
      </c>
      <c r="G352" s="22">
        <v>1</v>
      </c>
      <c r="H352" s="22" t="str">
        <f>INDEX(Bar_data!$A$3:$B$140,MATCH(C352,Bar_data!$A$3:$A$140,FALSE),2)</f>
        <v>Trust111</v>
      </c>
      <c r="I352" s="22" t="str">
        <f>INDEX(TrustCAHUB_map!$A$2:$D$139,MATCH($C352,TrustCAHUB_map!$A$2:$A$139,FALSE),3)</f>
        <v>North East and Cumbria</v>
      </c>
      <c r="J352" s="22" t="str">
        <f>INDEX(TrustCAHUB_map!$A$2:$D$139,MATCH($C352,TrustCAHUB_map!$A$2:$A$139,FALSE),4)</f>
        <v>North East</v>
      </c>
    </row>
    <row r="353" spans="1:10" x14ac:dyDescent="0.3">
      <c r="A353" s="22" t="str">
        <f t="shared" si="5"/>
        <v>'RVR2015Not assigned18-49'</v>
      </c>
      <c r="B353" s="22">
        <v>2015</v>
      </c>
      <c r="C353" s="22" t="s">
        <v>271</v>
      </c>
      <c r="D353" s="22" t="s">
        <v>477</v>
      </c>
      <c r="E353" s="22" t="s">
        <v>153</v>
      </c>
      <c r="F353" s="22">
        <v>1</v>
      </c>
      <c r="G353" s="22">
        <v>0</v>
      </c>
      <c r="H353" s="22" t="str">
        <f>INDEX(Bar_data!$A$3:$B$140,MATCH(C353,Bar_data!$A$3:$A$140,FALSE),2)</f>
        <v>Trust114</v>
      </c>
      <c r="I353" s="22" t="str">
        <f>INDEX(TrustCAHUB_map!$A$2:$D$139,MATCH($C353,TrustCAHUB_map!$A$2:$A$139,FALSE),3)</f>
        <v>North West and South West London</v>
      </c>
      <c r="J353" s="22" t="str">
        <f>INDEX(TrustCAHUB_map!$A$2:$D$139,MATCH($C353,TrustCAHUB_map!$A$2:$A$139,FALSE),4)</f>
        <v>London</v>
      </c>
    </row>
    <row r="354" spans="1:10" x14ac:dyDescent="0.3">
      <c r="A354" s="22" t="str">
        <f t="shared" si="5"/>
        <v>'RVR2015Not assigned50-69'</v>
      </c>
      <c r="B354" s="22">
        <v>2015</v>
      </c>
      <c r="C354" s="22" t="s">
        <v>271</v>
      </c>
      <c r="D354" s="22" t="s">
        <v>477</v>
      </c>
      <c r="E354" s="22" t="s">
        <v>627</v>
      </c>
      <c r="F354" s="22">
        <v>4</v>
      </c>
      <c r="G354" s="22">
        <v>1</v>
      </c>
      <c r="H354" s="22" t="str">
        <f>INDEX(Bar_data!$A$3:$B$140,MATCH(C354,Bar_data!$A$3:$A$140,FALSE),2)</f>
        <v>Trust114</v>
      </c>
      <c r="I354" s="22" t="str">
        <f>INDEX(TrustCAHUB_map!$A$2:$D$139,MATCH($C354,TrustCAHUB_map!$A$2:$A$139,FALSE),3)</f>
        <v>North West and South West London</v>
      </c>
      <c r="J354" s="22" t="str">
        <f>INDEX(TrustCAHUB_map!$A$2:$D$139,MATCH($C354,TrustCAHUB_map!$A$2:$A$139,FALSE),4)</f>
        <v>London</v>
      </c>
    </row>
    <row r="355" spans="1:10" x14ac:dyDescent="0.3">
      <c r="A355" s="22" t="str">
        <f t="shared" si="5"/>
        <v>'RVR2015Not assigned70+'</v>
      </c>
      <c r="B355" s="22">
        <v>2015</v>
      </c>
      <c r="C355" s="22" t="s">
        <v>271</v>
      </c>
      <c r="D355" s="22" t="s">
        <v>477</v>
      </c>
      <c r="E355" s="22" t="s">
        <v>628</v>
      </c>
      <c r="F355" s="22">
        <v>6</v>
      </c>
      <c r="G355" s="22">
        <v>4</v>
      </c>
      <c r="H355" s="22" t="str">
        <f>INDEX(Bar_data!$A$3:$B$140,MATCH(C355,Bar_data!$A$3:$A$140,FALSE),2)</f>
        <v>Trust114</v>
      </c>
      <c r="I355" s="22" t="str">
        <f>INDEX(TrustCAHUB_map!$A$2:$D$139,MATCH($C355,TrustCAHUB_map!$A$2:$A$139,FALSE),3)</f>
        <v>North West and South West London</v>
      </c>
      <c r="J355" s="22" t="str">
        <f>INDEX(TrustCAHUB_map!$A$2:$D$139,MATCH($C355,TrustCAHUB_map!$A$2:$A$139,FALSE),4)</f>
        <v>London</v>
      </c>
    </row>
    <row r="356" spans="1:10" x14ac:dyDescent="0.3">
      <c r="A356" s="22" t="str">
        <f t="shared" si="5"/>
        <v>'RVR2015Curative70+'</v>
      </c>
      <c r="B356" s="22">
        <v>2015</v>
      </c>
      <c r="C356" s="22" t="s">
        <v>271</v>
      </c>
      <c r="D356" s="22" t="s">
        <v>7</v>
      </c>
      <c r="E356" s="22" t="s">
        <v>628</v>
      </c>
      <c r="F356" s="22">
        <v>1</v>
      </c>
      <c r="G356" s="22">
        <v>0</v>
      </c>
      <c r="H356" s="22" t="str">
        <f>INDEX(Bar_data!$A$3:$B$140,MATCH(C356,Bar_data!$A$3:$A$140,FALSE),2)</f>
        <v>Trust114</v>
      </c>
      <c r="I356" s="22" t="str">
        <f>INDEX(TrustCAHUB_map!$A$2:$D$139,MATCH($C356,TrustCAHUB_map!$A$2:$A$139,FALSE),3)</f>
        <v>North West and South West London</v>
      </c>
      <c r="J356" s="22" t="str">
        <f>INDEX(TrustCAHUB_map!$A$2:$D$139,MATCH($C356,TrustCAHUB_map!$A$2:$A$139,FALSE),4)</f>
        <v>London</v>
      </c>
    </row>
    <row r="357" spans="1:10" x14ac:dyDescent="0.3">
      <c r="A357" s="22" t="str">
        <f t="shared" si="5"/>
        <v>'RVR2015Palliative70+'</v>
      </c>
      <c r="B357" s="22">
        <v>2015</v>
      </c>
      <c r="C357" s="22" t="s">
        <v>271</v>
      </c>
      <c r="D357" s="22" t="s">
        <v>8</v>
      </c>
      <c r="E357" s="22" t="s">
        <v>628</v>
      </c>
      <c r="F357" s="22">
        <v>1</v>
      </c>
      <c r="G357" s="22">
        <v>1</v>
      </c>
      <c r="H357" s="22" t="str">
        <f>INDEX(Bar_data!$A$3:$B$140,MATCH(C357,Bar_data!$A$3:$A$140,FALSE),2)</f>
        <v>Trust114</v>
      </c>
      <c r="I357" s="22" t="str">
        <f>INDEX(TrustCAHUB_map!$A$2:$D$139,MATCH($C357,TrustCAHUB_map!$A$2:$A$139,FALSE),3)</f>
        <v>North West and South West London</v>
      </c>
      <c r="J357" s="22" t="str">
        <f>INDEX(TrustCAHUB_map!$A$2:$D$139,MATCH($C357,TrustCAHUB_map!$A$2:$A$139,FALSE),4)</f>
        <v>London</v>
      </c>
    </row>
    <row r="358" spans="1:10" x14ac:dyDescent="0.3">
      <c r="A358" s="22" t="str">
        <f t="shared" si="5"/>
        <v>'RVW2015Not assigned70+'</v>
      </c>
      <c r="B358" s="22">
        <v>2015</v>
      </c>
      <c r="C358" s="22" t="s">
        <v>273</v>
      </c>
      <c r="D358" s="22" t="s">
        <v>477</v>
      </c>
      <c r="E358" s="22" t="s">
        <v>628</v>
      </c>
      <c r="F358" s="22">
        <v>3</v>
      </c>
      <c r="G358" s="22">
        <v>1</v>
      </c>
      <c r="H358" s="22" t="str">
        <f>INDEX(Bar_data!$A$3:$B$140,MATCH(C358,Bar_data!$A$3:$A$140,FALSE),2)</f>
        <v>Trust116</v>
      </c>
      <c r="I358" s="22" t="str">
        <f>INDEX(TrustCAHUB_map!$A$2:$D$139,MATCH($C358,TrustCAHUB_map!$A$2:$A$139,FALSE),3)</f>
        <v>North East and Cumbria</v>
      </c>
      <c r="J358" s="22" t="str">
        <f>INDEX(TrustCAHUB_map!$A$2:$D$139,MATCH($C358,TrustCAHUB_map!$A$2:$A$139,FALSE),4)</f>
        <v>North East</v>
      </c>
    </row>
    <row r="359" spans="1:10" x14ac:dyDescent="0.3">
      <c r="A359" s="22" t="str">
        <f t="shared" si="5"/>
        <v>'RVY2015Not assigned70+'</v>
      </c>
      <c r="B359" s="22">
        <v>2015</v>
      </c>
      <c r="C359" s="22" t="s">
        <v>274</v>
      </c>
      <c r="D359" s="22" t="s">
        <v>477</v>
      </c>
      <c r="E359" s="22" t="s">
        <v>628</v>
      </c>
      <c r="F359" s="22">
        <v>2</v>
      </c>
      <c r="G359" s="22">
        <v>0</v>
      </c>
      <c r="H359" s="22" t="str">
        <f>INDEX(Bar_data!$A$3:$B$140,MATCH(C359,Bar_data!$A$3:$A$140,FALSE),2)</f>
        <v>Trust117</v>
      </c>
      <c r="I359" s="22" t="str">
        <f>INDEX(TrustCAHUB_map!$A$2:$D$139,MATCH($C359,TrustCAHUB_map!$A$2:$A$139,FALSE),3)</f>
        <v>Cheshire and Merseyside</v>
      </c>
      <c r="J359" s="22" t="str">
        <f>INDEX(TrustCAHUB_map!$A$2:$D$139,MATCH($C359,TrustCAHUB_map!$A$2:$A$139,FALSE),4)</f>
        <v>North West</v>
      </c>
    </row>
    <row r="360" spans="1:10" x14ac:dyDescent="0.3">
      <c r="A360" s="22" t="str">
        <f t="shared" si="5"/>
        <v>'RVY2015Palliative70+'</v>
      </c>
      <c r="B360" s="22">
        <v>2015</v>
      </c>
      <c r="C360" s="22" t="s">
        <v>274</v>
      </c>
      <c r="D360" s="22" t="s">
        <v>8</v>
      </c>
      <c r="E360" s="22" t="s">
        <v>628</v>
      </c>
      <c r="F360" s="22">
        <v>2</v>
      </c>
      <c r="G360" s="22">
        <v>1</v>
      </c>
      <c r="H360" s="22" t="str">
        <f>INDEX(Bar_data!$A$3:$B$140,MATCH(C360,Bar_data!$A$3:$A$140,FALSE),2)</f>
        <v>Trust117</v>
      </c>
      <c r="I360" s="22" t="str">
        <f>INDEX(TrustCAHUB_map!$A$2:$D$139,MATCH($C360,TrustCAHUB_map!$A$2:$A$139,FALSE),3)</f>
        <v>Cheshire and Merseyside</v>
      </c>
      <c r="J360" s="22" t="str">
        <f>INDEX(TrustCAHUB_map!$A$2:$D$139,MATCH($C360,TrustCAHUB_map!$A$2:$A$139,FALSE),4)</f>
        <v>North West</v>
      </c>
    </row>
    <row r="361" spans="1:10" x14ac:dyDescent="0.3">
      <c r="A361" s="22" t="str">
        <f t="shared" si="5"/>
        <v>'RW62015Curative18-49'</v>
      </c>
      <c r="B361" s="22">
        <v>2015</v>
      </c>
      <c r="C361" s="22" t="s">
        <v>275</v>
      </c>
      <c r="D361" s="22" t="s">
        <v>7</v>
      </c>
      <c r="E361" s="22" t="s">
        <v>153</v>
      </c>
      <c r="F361" s="22">
        <v>1</v>
      </c>
      <c r="G361" s="22">
        <v>0</v>
      </c>
      <c r="H361" s="22" t="str">
        <f>INDEX(Bar_data!$A$3:$B$140,MATCH(C361,Bar_data!$A$3:$A$140,FALSE),2)</f>
        <v>Trust118</v>
      </c>
      <c r="I361" s="22" t="str">
        <f>INDEX(TrustCAHUB_map!$A$2:$D$139,MATCH($C361,TrustCAHUB_map!$A$2:$A$139,FALSE),3)</f>
        <v>Greater Manchester</v>
      </c>
      <c r="J361" s="22" t="str">
        <f>INDEX(TrustCAHUB_map!$A$2:$D$139,MATCH($C361,TrustCAHUB_map!$A$2:$A$139,FALSE),4)</f>
        <v>North West</v>
      </c>
    </row>
    <row r="362" spans="1:10" x14ac:dyDescent="0.3">
      <c r="A362" s="22" t="str">
        <f t="shared" si="5"/>
        <v>'RW62015Not assigned50-69'</v>
      </c>
      <c r="B362" s="22">
        <v>2015</v>
      </c>
      <c r="C362" s="22" t="s">
        <v>275</v>
      </c>
      <c r="D362" s="22" t="s">
        <v>477</v>
      </c>
      <c r="E362" s="22" t="s">
        <v>627</v>
      </c>
      <c r="F362" s="22">
        <v>1</v>
      </c>
      <c r="G362" s="22">
        <v>0</v>
      </c>
      <c r="H362" s="22" t="str">
        <f>INDEX(Bar_data!$A$3:$B$140,MATCH(C362,Bar_data!$A$3:$A$140,FALSE),2)</f>
        <v>Trust118</v>
      </c>
      <c r="I362" s="22" t="str">
        <f>INDEX(TrustCAHUB_map!$A$2:$D$139,MATCH($C362,TrustCAHUB_map!$A$2:$A$139,FALSE),3)</f>
        <v>Greater Manchester</v>
      </c>
      <c r="J362" s="22" t="str">
        <f>INDEX(TrustCAHUB_map!$A$2:$D$139,MATCH($C362,TrustCAHUB_map!$A$2:$A$139,FALSE),4)</f>
        <v>North West</v>
      </c>
    </row>
    <row r="363" spans="1:10" x14ac:dyDescent="0.3">
      <c r="A363" s="22" t="str">
        <f t="shared" si="5"/>
        <v>'RW62015Curative50-69'</v>
      </c>
      <c r="B363" s="22">
        <v>2015</v>
      </c>
      <c r="C363" s="22" t="s">
        <v>275</v>
      </c>
      <c r="D363" s="22" t="s">
        <v>7</v>
      </c>
      <c r="E363" s="22" t="s">
        <v>627</v>
      </c>
      <c r="F363" s="22">
        <v>2</v>
      </c>
      <c r="G363" s="22">
        <v>0</v>
      </c>
      <c r="H363" s="22" t="str">
        <f>INDEX(Bar_data!$A$3:$B$140,MATCH(C363,Bar_data!$A$3:$A$140,FALSE),2)</f>
        <v>Trust118</v>
      </c>
      <c r="I363" s="22" t="str">
        <f>INDEX(TrustCAHUB_map!$A$2:$D$139,MATCH($C363,TrustCAHUB_map!$A$2:$A$139,FALSE),3)</f>
        <v>Greater Manchester</v>
      </c>
      <c r="J363" s="22" t="str">
        <f>INDEX(TrustCAHUB_map!$A$2:$D$139,MATCH($C363,TrustCAHUB_map!$A$2:$A$139,FALSE),4)</f>
        <v>North West</v>
      </c>
    </row>
    <row r="364" spans="1:10" x14ac:dyDescent="0.3">
      <c r="A364" s="22" t="str">
        <f t="shared" si="5"/>
        <v>'RW62015Curative70+'</v>
      </c>
      <c r="B364" s="22">
        <v>2015</v>
      </c>
      <c r="C364" s="22" t="s">
        <v>275</v>
      </c>
      <c r="D364" s="22" t="s">
        <v>7</v>
      </c>
      <c r="E364" s="22" t="s">
        <v>628</v>
      </c>
      <c r="F364" s="22">
        <v>3</v>
      </c>
      <c r="G364" s="22">
        <v>0</v>
      </c>
      <c r="H364" s="22" t="str">
        <f>INDEX(Bar_data!$A$3:$B$140,MATCH(C364,Bar_data!$A$3:$A$140,FALSE),2)</f>
        <v>Trust118</v>
      </c>
      <c r="I364" s="22" t="str">
        <f>INDEX(TrustCAHUB_map!$A$2:$D$139,MATCH($C364,TrustCAHUB_map!$A$2:$A$139,FALSE),3)</f>
        <v>Greater Manchester</v>
      </c>
      <c r="J364" s="22" t="str">
        <f>INDEX(TrustCAHUB_map!$A$2:$D$139,MATCH($C364,TrustCAHUB_map!$A$2:$A$139,FALSE),4)</f>
        <v>North West</v>
      </c>
    </row>
    <row r="365" spans="1:10" x14ac:dyDescent="0.3">
      <c r="A365" s="22" t="str">
        <f t="shared" si="5"/>
        <v>'RWA2015Curative18-49'</v>
      </c>
      <c r="B365" s="22">
        <v>2015</v>
      </c>
      <c r="C365" s="22" t="s">
        <v>276</v>
      </c>
      <c r="D365" s="22" t="s">
        <v>7</v>
      </c>
      <c r="E365" s="22" t="s">
        <v>153</v>
      </c>
      <c r="F365" s="22">
        <v>1</v>
      </c>
      <c r="G365" s="22">
        <v>0</v>
      </c>
      <c r="H365" s="22" t="str">
        <f>INDEX(Bar_data!$A$3:$B$140,MATCH(C365,Bar_data!$A$3:$A$140,FALSE),2)</f>
        <v>Trust119</v>
      </c>
      <c r="I365" s="22" t="str">
        <f>INDEX(TrustCAHUB_map!$A$2:$D$139,MATCH($C365,TrustCAHUB_map!$A$2:$A$139,FALSE),3)</f>
        <v>Humber, Coast and Vale</v>
      </c>
      <c r="J365" s="22" t="str">
        <f>INDEX(TrustCAHUB_map!$A$2:$D$139,MATCH($C365,TrustCAHUB_map!$A$2:$A$139,FALSE),4)</f>
        <v>Yorkshire and Humber</v>
      </c>
    </row>
    <row r="366" spans="1:10" x14ac:dyDescent="0.3">
      <c r="A366" s="22" t="str">
        <f t="shared" si="5"/>
        <v>'RWA2015Palliative50-69'</v>
      </c>
      <c r="B366" s="22">
        <v>2015</v>
      </c>
      <c r="C366" s="22" t="s">
        <v>276</v>
      </c>
      <c r="D366" s="22" t="s">
        <v>8</v>
      </c>
      <c r="E366" s="22" t="s">
        <v>627</v>
      </c>
      <c r="F366" s="22">
        <v>2</v>
      </c>
      <c r="G366" s="22">
        <v>2</v>
      </c>
      <c r="H366" s="22" t="str">
        <f>INDEX(Bar_data!$A$3:$B$140,MATCH(C366,Bar_data!$A$3:$A$140,FALSE),2)</f>
        <v>Trust119</v>
      </c>
      <c r="I366" s="22" t="str">
        <f>INDEX(TrustCAHUB_map!$A$2:$D$139,MATCH($C366,TrustCAHUB_map!$A$2:$A$139,FALSE),3)</f>
        <v>Humber, Coast and Vale</v>
      </c>
      <c r="J366" s="22" t="str">
        <f>INDEX(TrustCAHUB_map!$A$2:$D$139,MATCH($C366,TrustCAHUB_map!$A$2:$A$139,FALSE),4)</f>
        <v>Yorkshire and Humber</v>
      </c>
    </row>
    <row r="367" spans="1:10" x14ac:dyDescent="0.3">
      <c r="A367" s="22" t="str">
        <f t="shared" si="5"/>
        <v>'RWA2015Curative50-69'</v>
      </c>
      <c r="B367" s="22">
        <v>2015</v>
      </c>
      <c r="C367" s="22" t="s">
        <v>276</v>
      </c>
      <c r="D367" s="22" t="s">
        <v>7</v>
      </c>
      <c r="E367" s="22" t="s">
        <v>627</v>
      </c>
      <c r="F367" s="22">
        <v>8</v>
      </c>
      <c r="G367" s="22">
        <v>0</v>
      </c>
      <c r="H367" s="22" t="str">
        <f>INDEX(Bar_data!$A$3:$B$140,MATCH(C367,Bar_data!$A$3:$A$140,FALSE),2)</f>
        <v>Trust119</v>
      </c>
      <c r="I367" s="22" t="str">
        <f>INDEX(TrustCAHUB_map!$A$2:$D$139,MATCH($C367,TrustCAHUB_map!$A$2:$A$139,FALSE),3)</f>
        <v>Humber, Coast and Vale</v>
      </c>
      <c r="J367" s="22" t="str">
        <f>INDEX(TrustCAHUB_map!$A$2:$D$139,MATCH($C367,TrustCAHUB_map!$A$2:$A$139,FALSE),4)</f>
        <v>Yorkshire and Humber</v>
      </c>
    </row>
    <row r="368" spans="1:10" x14ac:dyDescent="0.3">
      <c r="A368" s="22" t="str">
        <f t="shared" si="5"/>
        <v>'RWA2015Palliative70+'</v>
      </c>
      <c r="B368" s="22">
        <v>2015</v>
      </c>
      <c r="C368" s="22" t="s">
        <v>276</v>
      </c>
      <c r="D368" s="22" t="s">
        <v>8</v>
      </c>
      <c r="E368" s="22" t="s">
        <v>628</v>
      </c>
      <c r="F368" s="22">
        <v>1</v>
      </c>
      <c r="G368" s="22">
        <v>1</v>
      </c>
      <c r="H368" s="22" t="str">
        <f>INDEX(Bar_data!$A$3:$B$140,MATCH(C368,Bar_data!$A$3:$A$140,FALSE),2)</f>
        <v>Trust119</v>
      </c>
      <c r="I368" s="22" t="str">
        <f>INDEX(TrustCAHUB_map!$A$2:$D$139,MATCH($C368,TrustCAHUB_map!$A$2:$A$139,FALSE),3)</f>
        <v>Humber, Coast and Vale</v>
      </c>
      <c r="J368" s="22" t="str">
        <f>INDEX(TrustCAHUB_map!$A$2:$D$139,MATCH($C368,TrustCAHUB_map!$A$2:$A$139,FALSE),4)</f>
        <v>Yorkshire and Humber</v>
      </c>
    </row>
    <row r="369" spans="1:10" x14ac:dyDescent="0.3">
      <c r="A369" s="22" t="str">
        <f t="shared" si="5"/>
        <v>'RWA2015Curative70+'</v>
      </c>
      <c r="B369" s="22">
        <v>2015</v>
      </c>
      <c r="C369" s="22" t="s">
        <v>276</v>
      </c>
      <c r="D369" s="22" t="s">
        <v>7</v>
      </c>
      <c r="E369" s="22" t="s">
        <v>628</v>
      </c>
      <c r="F369" s="22">
        <v>4</v>
      </c>
      <c r="G369" s="22">
        <v>2</v>
      </c>
      <c r="H369" s="22" t="str">
        <f>INDEX(Bar_data!$A$3:$B$140,MATCH(C369,Bar_data!$A$3:$A$140,FALSE),2)</f>
        <v>Trust119</v>
      </c>
      <c r="I369" s="22" t="str">
        <f>INDEX(TrustCAHUB_map!$A$2:$D$139,MATCH($C369,TrustCAHUB_map!$A$2:$A$139,FALSE),3)</f>
        <v>Humber, Coast and Vale</v>
      </c>
      <c r="J369" s="22" t="str">
        <f>INDEX(TrustCAHUB_map!$A$2:$D$139,MATCH($C369,TrustCAHUB_map!$A$2:$A$139,FALSE),4)</f>
        <v>Yorkshire and Humber</v>
      </c>
    </row>
    <row r="370" spans="1:10" x14ac:dyDescent="0.3">
      <c r="A370" s="22" t="str">
        <f t="shared" si="5"/>
        <v>'RWD2015Not assigned50-69'</v>
      </c>
      <c r="B370" s="22">
        <v>2015</v>
      </c>
      <c r="C370" s="22" t="s">
        <v>277</v>
      </c>
      <c r="D370" s="22" t="s">
        <v>477</v>
      </c>
      <c r="E370" s="22" t="s">
        <v>627</v>
      </c>
      <c r="F370" s="22">
        <v>1</v>
      </c>
      <c r="G370" s="22">
        <v>0</v>
      </c>
      <c r="H370" s="22" t="str">
        <f>INDEX(Bar_data!$A$3:$B$140,MATCH(C370,Bar_data!$A$3:$A$140,FALSE),2)</f>
        <v>Trust120</v>
      </c>
      <c r="I370" s="22" t="str">
        <f>INDEX(TrustCAHUB_map!$A$2:$D$139,MATCH($C370,TrustCAHUB_map!$A$2:$A$139,FALSE),3)</f>
        <v>East Midlands</v>
      </c>
      <c r="J370" s="22" t="str">
        <f>INDEX(TrustCAHUB_map!$A$2:$D$139,MATCH($C370,TrustCAHUB_map!$A$2:$A$139,FALSE),4)</f>
        <v>East Midlands</v>
      </c>
    </row>
    <row r="371" spans="1:10" x14ac:dyDescent="0.3">
      <c r="A371" s="22" t="str">
        <f t="shared" si="5"/>
        <v>'RWD2015Not assigned70+'</v>
      </c>
      <c r="B371" s="22">
        <v>2015</v>
      </c>
      <c r="C371" s="22" t="s">
        <v>277</v>
      </c>
      <c r="D371" s="22" t="s">
        <v>477</v>
      </c>
      <c r="E371" s="22" t="s">
        <v>628</v>
      </c>
      <c r="F371" s="22">
        <v>1</v>
      </c>
      <c r="G371" s="22">
        <v>0</v>
      </c>
      <c r="H371" s="22" t="str">
        <f>INDEX(Bar_data!$A$3:$B$140,MATCH(C371,Bar_data!$A$3:$A$140,FALSE),2)</f>
        <v>Trust120</v>
      </c>
      <c r="I371" s="22" t="str">
        <f>INDEX(TrustCAHUB_map!$A$2:$D$139,MATCH($C371,TrustCAHUB_map!$A$2:$A$139,FALSE),3)</f>
        <v>East Midlands</v>
      </c>
      <c r="J371" s="22" t="str">
        <f>INDEX(TrustCAHUB_map!$A$2:$D$139,MATCH($C371,TrustCAHUB_map!$A$2:$A$139,FALSE),4)</f>
        <v>East Midlands</v>
      </c>
    </row>
    <row r="372" spans="1:10" x14ac:dyDescent="0.3">
      <c r="A372" s="22" t="str">
        <f t="shared" si="5"/>
        <v>'RWE2015Curative18-49'</v>
      </c>
      <c r="B372" s="22">
        <v>2015</v>
      </c>
      <c r="C372" s="22" t="s">
        <v>278</v>
      </c>
      <c r="D372" s="22" t="s">
        <v>7</v>
      </c>
      <c r="E372" s="22" t="s">
        <v>153</v>
      </c>
      <c r="F372" s="22">
        <v>5</v>
      </c>
      <c r="G372" s="22">
        <v>1</v>
      </c>
      <c r="H372" s="22" t="str">
        <f>INDEX(Bar_data!$A$3:$B$140,MATCH(C372,Bar_data!$A$3:$A$140,FALSE),2)</f>
        <v>Trust121</v>
      </c>
      <c r="I372" s="22" t="str">
        <f>INDEX(TrustCAHUB_map!$A$2:$D$139,MATCH($C372,TrustCAHUB_map!$A$2:$A$139,FALSE),3)</f>
        <v>East Midlands</v>
      </c>
      <c r="J372" s="22" t="str">
        <f>INDEX(TrustCAHUB_map!$A$2:$D$139,MATCH($C372,TrustCAHUB_map!$A$2:$A$139,FALSE),4)</f>
        <v>East Midlands</v>
      </c>
    </row>
    <row r="373" spans="1:10" x14ac:dyDescent="0.3">
      <c r="A373" s="22" t="str">
        <f t="shared" si="5"/>
        <v>'RWE2015Palliative50-69'</v>
      </c>
      <c r="B373" s="22">
        <v>2015</v>
      </c>
      <c r="C373" s="22" t="s">
        <v>278</v>
      </c>
      <c r="D373" s="22" t="s">
        <v>8</v>
      </c>
      <c r="E373" s="22" t="s">
        <v>627</v>
      </c>
      <c r="F373" s="22">
        <v>3</v>
      </c>
      <c r="G373" s="22">
        <v>2</v>
      </c>
      <c r="H373" s="22" t="str">
        <f>INDEX(Bar_data!$A$3:$B$140,MATCH(C373,Bar_data!$A$3:$A$140,FALSE),2)</f>
        <v>Trust121</v>
      </c>
      <c r="I373" s="22" t="str">
        <f>INDEX(TrustCAHUB_map!$A$2:$D$139,MATCH($C373,TrustCAHUB_map!$A$2:$A$139,FALSE),3)</f>
        <v>East Midlands</v>
      </c>
      <c r="J373" s="22" t="str">
        <f>INDEX(TrustCAHUB_map!$A$2:$D$139,MATCH($C373,TrustCAHUB_map!$A$2:$A$139,FALSE),4)</f>
        <v>East Midlands</v>
      </c>
    </row>
    <row r="374" spans="1:10" x14ac:dyDescent="0.3">
      <c r="A374" s="22" t="str">
        <f t="shared" si="5"/>
        <v>'RWE2015Curative50-69'</v>
      </c>
      <c r="B374" s="22">
        <v>2015</v>
      </c>
      <c r="C374" s="22" t="s">
        <v>278</v>
      </c>
      <c r="D374" s="22" t="s">
        <v>7</v>
      </c>
      <c r="E374" s="22" t="s">
        <v>627</v>
      </c>
      <c r="F374" s="22">
        <v>20</v>
      </c>
      <c r="G374" s="22">
        <v>5</v>
      </c>
      <c r="H374" s="22" t="str">
        <f>INDEX(Bar_data!$A$3:$B$140,MATCH(C374,Bar_data!$A$3:$A$140,FALSE),2)</f>
        <v>Trust121</v>
      </c>
      <c r="I374" s="22" t="str">
        <f>INDEX(TrustCAHUB_map!$A$2:$D$139,MATCH($C374,TrustCAHUB_map!$A$2:$A$139,FALSE),3)</f>
        <v>East Midlands</v>
      </c>
      <c r="J374" s="22" t="str">
        <f>INDEX(TrustCAHUB_map!$A$2:$D$139,MATCH($C374,TrustCAHUB_map!$A$2:$A$139,FALSE),4)</f>
        <v>East Midlands</v>
      </c>
    </row>
    <row r="375" spans="1:10" x14ac:dyDescent="0.3">
      <c r="A375" s="22" t="str">
        <f t="shared" si="5"/>
        <v>'RWE2015Curative70+'</v>
      </c>
      <c r="B375" s="22">
        <v>2015</v>
      </c>
      <c r="C375" s="22" t="s">
        <v>278</v>
      </c>
      <c r="D375" s="22" t="s">
        <v>7</v>
      </c>
      <c r="E375" s="22" t="s">
        <v>628</v>
      </c>
      <c r="F375" s="22">
        <v>5</v>
      </c>
      <c r="G375" s="22">
        <v>1</v>
      </c>
      <c r="H375" s="22" t="str">
        <f>INDEX(Bar_data!$A$3:$B$140,MATCH(C375,Bar_data!$A$3:$A$140,FALSE),2)</f>
        <v>Trust121</v>
      </c>
      <c r="I375" s="22" t="str">
        <f>INDEX(TrustCAHUB_map!$A$2:$D$139,MATCH($C375,TrustCAHUB_map!$A$2:$A$139,FALSE),3)</f>
        <v>East Midlands</v>
      </c>
      <c r="J375" s="22" t="str">
        <f>INDEX(TrustCAHUB_map!$A$2:$D$139,MATCH($C375,TrustCAHUB_map!$A$2:$A$139,FALSE),4)</f>
        <v>East Midlands</v>
      </c>
    </row>
    <row r="376" spans="1:10" x14ac:dyDescent="0.3">
      <c r="A376" s="22" t="str">
        <f t="shared" si="5"/>
        <v>'RWE2015Palliative70+'</v>
      </c>
      <c r="B376" s="22">
        <v>2015</v>
      </c>
      <c r="C376" s="22" t="s">
        <v>278</v>
      </c>
      <c r="D376" s="22" t="s">
        <v>8</v>
      </c>
      <c r="E376" s="22" t="s">
        <v>628</v>
      </c>
      <c r="F376" s="22">
        <v>14</v>
      </c>
      <c r="G376" s="22">
        <v>7</v>
      </c>
      <c r="H376" s="22" t="str">
        <f>INDEX(Bar_data!$A$3:$B$140,MATCH(C376,Bar_data!$A$3:$A$140,FALSE),2)</f>
        <v>Trust121</v>
      </c>
      <c r="I376" s="22" t="str">
        <f>INDEX(TrustCAHUB_map!$A$2:$D$139,MATCH($C376,TrustCAHUB_map!$A$2:$A$139,FALSE),3)</f>
        <v>East Midlands</v>
      </c>
      <c r="J376" s="22" t="str">
        <f>INDEX(TrustCAHUB_map!$A$2:$D$139,MATCH($C376,TrustCAHUB_map!$A$2:$A$139,FALSE),4)</f>
        <v>East Midlands</v>
      </c>
    </row>
    <row r="377" spans="1:10" x14ac:dyDescent="0.3">
      <c r="A377" s="22" t="str">
        <f t="shared" si="5"/>
        <v>'RWF2015Curative50-69'</v>
      </c>
      <c r="B377" s="22">
        <v>2015</v>
      </c>
      <c r="C377" s="22" t="s">
        <v>279</v>
      </c>
      <c r="D377" s="22" t="s">
        <v>7</v>
      </c>
      <c r="E377" s="22" t="s">
        <v>627</v>
      </c>
      <c r="F377" s="22">
        <v>6</v>
      </c>
      <c r="G377" s="22">
        <v>0</v>
      </c>
      <c r="H377" s="22" t="str">
        <f>INDEX(Bar_data!$A$3:$B$140,MATCH(C377,Bar_data!$A$3:$A$140,FALSE),2)</f>
        <v>Trust122</v>
      </c>
      <c r="I377" s="22" t="str">
        <f>INDEX(TrustCAHUB_map!$A$2:$D$139,MATCH($C377,TrustCAHUB_map!$A$2:$A$139,FALSE),3)</f>
        <v>Kent and Medway</v>
      </c>
      <c r="J377" s="22" t="str">
        <f>INDEX(TrustCAHUB_map!$A$2:$D$139,MATCH($C377,TrustCAHUB_map!$A$2:$A$139,FALSE),4)</f>
        <v>South East</v>
      </c>
    </row>
    <row r="378" spans="1:10" x14ac:dyDescent="0.3">
      <c r="A378" s="22" t="str">
        <f t="shared" si="5"/>
        <v>'RWF2015Palliative50-69'</v>
      </c>
      <c r="B378" s="22">
        <v>2015</v>
      </c>
      <c r="C378" s="22" t="s">
        <v>279</v>
      </c>
      <c r="D378" s="22" t="s">
        <v>8</v>
      </c>
      <c r="E378" s="22" t="s">
        <v>627</v>
      </c>
      <c r="F378" s="22">
        <v>1</v>
      </c>
      <c r="G378" s="22">
        <v>1</v>
      </c>
      <c r="H378" s="22" t="str">
        <f>INDEX(Bar_data!$A$3:$B$140,MATCH(C378,Bar_data!$A$3:$A$140,FALSE),2)</f>
        <v>Trust122</v>
      </c>
      <c r="I378" s="22" t="str">
        <f>INDEX(TrustCAHUB_map!$A$2:$D$139,MATCH($C378,TrustCAHUB_map!$A$2:$A$139,FALSE),3)</f>
        <v>Kent and Medway</v>
      </c>
      <c r="J378" s="22" t="str">
        <f>INDEX(TrustCAHUB_map!$A$2:$D$139,MATCH($C378,TrustCAHUB_map!$A$2:$A$139,FALSE),4)</f>
        <v>South East</v>
      </c>
    </row>
    <row r="379" spans="1:10" x14ac:dyDescent="0.3">
      <c r="A379" s="22" t="str">
        <f t="shared" si="5"/>
        <v>'RWF2015Palliative70+'</v>
      </c>
      <c r="B379" s="22">
        <v>2015</v>
      </c>
      <c r="C379" s="22" t="s">
        <v>279</v>
      </c>
      <c r="D379" s="22" t="s">
        <v>8</v>
      </c>
      <c r="E379" s="22" t="s">
        <v>628</v>
      </c>
      <c r="F379" s="22">
        <v>7</v>
      </c>
      <c r="G379" s="22">
        <v>3</v>
      </c>
      <c r="H379" s="22" t="str">
        <f>INDEX(Bar_data!$A$3:$B$140,MATCH(C379,Bar_data!$A$3:$A$140,FALSE),2)</f>
        <v>Trust122</v>
      </c>
      <c r="I379" s="22" t="str">
        <f>INDEX(TrustCAHUB_map!$A$2:$D$139,MATCH($C379,TrustCAHUB_map!$A$2:$A$139,FALSE),3)</f>
        <v>Kent and Medway</v>
      </c>
      <c r="J379" s="22" t="str">
        <f>INDEX(TrustCAHUB_map!$A$2:$D$139,MATCH($C379,TrustCAHUB_map!$A$2:$A$139,FALSE),4)</f>
        <v>South East</v>
      </c>
    </row>
    <row r="380" spans="1:10" x14ac:dyDescent="0.3">
      <c r="A380" s="22" t="str">
        <f t="shared" si="5"/>
        <v>'RWF2015Curative70+'</v>
      </c>
      <c r="B380" s="22">
        <v>2015</v>
      </c>
      <c r="C380" s="22" t="s">
        <v>279</v>
      </c>
      <c r="D380" s="22" t="s">
        <v>7</v>
      </c>
      <c r="E380" s="22" t="s">
        <v>628</v>
      </c>
      <c r="F380" s="22">
        <v>2</v>
      </c>
      <c r="G380" s="22">
        <v>0</v>
      </c>
      <c r="H380" s="22" t="str">
        <f>INDEX(Bar_data!$A$3:$B$140,MATCH(C380,Bar_data!$A$3:$A$140,FALSE),2)</f>
        <v>Trust122</v>
      </c>
      <c r="I380" s="22" t="str">
        <f>INDEX(TrustCAHUB_map!$A$2:$D$139,MATCH($C380,TrustCAHUB_map!$A$2:$A$139,FALSE),3)</f>
        <v>Kent and Medway</v>
      </c>
      <c r="J380" s="22" t="str">
        <f>INDEX(TrustCAHUB_map!$A$2:$D$139,MATCH($C380,TrustCAHUB_map!$A$2:$A$139,FALSE),4)</f>
        <v>South East</v>
      </c>
    </row>
    <row r="381" spans="1:10" x14ac:dyDescent="0.3">
      <c r="A381" s="22" t="str">
        <f t="shared" si="5"/>
        <v>'RWG2015Palliative50-69'</v>
      </c>
      <c r="B381" s="22">
        <v>2015</v>
      </c>
      <c r="C381" s="22" t="s">
        <v>280</v>
      </c>
      <c r="D381" s="22" t="s">
        <v>8</v>
      </c>
      <c r="E381" s="22" t="s">
        <v>627</v>
      </c>
      <c r="F381" s="22">
        <v>1</v>
      </c>
      <c r="G381" s="22">
        <v>1</v>
      </c>
      <c r="H381" s="22" t="str">
        <f>INDEX(Bar_data!$A$3:$B$140,MATCH(C381,Bar_data!$A$3:$A$140,FALSE),2)</f>
        <v>Trust123</v>
      </c>
      <c r="I381" s="22" t="str">
        <f>INDEX(TrustCAHUB_map!$A$2:$D$139,MATCH($C381,TrustCAHUB_map!$A$2:$A$139,FALSE),3)</f>
        <v>East of England</v>
      </c>
      <c r="J381" s="22" t="str">
        <f>INDEX(TrustCAHUB_map!$A$2:$D$139,MATCH($C381,TrustCAHUB_map!$A$2:$A$139,FALSE),4)</f>
        <v>East of England</v>
      </c>
    </row>
    <row r="382" spans="1:10" x14ac:dyDescent="0.3">
      <c r="A382" s="22" t="str">
        <f t="shared" si="5"/>
        <v>'RWG2015Palliative70+'</v>
      </c>
      <c r="B382" s="22">
        <v>2015</v>
      </c>
      <c r="C382" s="22" t="s">
        <v>280</v>
      </c>
      <c r="D382" s="22" t="s">
        <v>8</v>
      </c>
      <c r="E382" s="22" t="s">
        <v>628</v>
      </c>
      <c r="F382" s="22">
        <v>2</v>
      </c>
      <c r="G382" s="22">
        <v>0</v>
      </c>
      <c r="H382" s="22" t="str">
        <f>INDEX(Bar_data!$A$3:$B$140,MATCH(C382,Bar_data!$A$3:$A$140,FALSE),2)</f>
        <v>Trust123</v>
      </c>
      <c r="I382" s="22" t="str">
        <f>INDEX(TrustCAHUB_map!$A$2:$D$139,MATCH($C382,TrustCAHUB_map!$A$2:$A$139,FALSE),3)</f>
        <v>East of England</v>
      </c>
      <c r="J382" s="22" t="str">
        <f>INDEX(TrustCAHUB_map!$A$2:$D$139,MATCH($C382,TrustCAHUB_map!$A$2:$A$139,FALSE),4)</f>
        <v>East of England</v>
      </c>
    </row>
    <row r="383" spans="1:10" x14ac:dyDescent="0.3">
      <c r="A383" s="22" t="str">
        <f t="shared" si="5"/>
        <v>'RWH2015Palliative70+'</v>
      </c>
      <c r="B383" s="22">
        <v>2015</v>
      </c>
      <c r="C383" s="22" t="s">
        <v>281</v>
      </c>
      <c r="D383" s="22" t="s">
        <v>8</v>
      </c>
      <c r="E383" s="22" t="s">
        <v>628</v>
      </c>
      <c r="F383" s="22">
        <v>5</v>
      </c>
      <c r="G383" s="22">
        <v>2</v>
      </c>
      <c r="H383" s="22" t="str">
        <f>INDEX(Bar_data!$A$3:$B$140,MATCH(C383,Bar_data!$A$3:$A$140,FALSE),2)</f>
        <v>Trust124</v>
      </c>
      <c r="I383" s="22" t="str">
        <f>INDEX(TrustCAHUB_map!$A$2:$D$139,MATCH($C383,TrustCAHUB_map!$A$2:$A$139,FALSE),3)</f>
        <v>East of England</v>
      </c>
      <c r="J383" s="22" t="str">
        <f>INDEX(TrustCAHUB_map!$A$2:$D$139,MATCH($C383,TrustCAHUB_map!$A$2:$A$139,FALSE),4)</f>
        <v>East of England</v>
      </c>
    </row>
    <row r="384" spans="1:10" x14ac:dyDescent="0.3">
      <c r="A384" s="22" t="str">
        <f t="shared" si="5"/>
        <v>'RWH2015Curative70+'</v>
      </c>
      <c r="B384" s="22">
        <v>2015</v>
      </c>
      <c r="C384" s="22" t="s">
        <v>281</v>
      </c>
      <c r="D384" s="22" t="s">
        <v>7</v>
      </c>
      <c r="E384" s="22" t="s">
        <v>628</v>
      </c>
      <c r="F384" s="22">
        <v>1</v>
      </c>
      <c r="G384" s="22">
        <v>0</v>
      </c>
      <c r="H384" s="22" t="str">
        <f>INDEX(Bar_data!$A$3:$B$140,MATCH(C384,Bar_data!$A$3:$A$140,FALSE),2)</f>
        <v>Trust124</v>
      </c>
      <c r="I384" s="22" t="str">
        <f>INDEX(TrustCAHUB_map!$A$2:$D$139,MATCH($C384,TrustCAHUB_map!$A$2:$A$139,FALSE),3)</f>
        <v>East of England</v>
      </c>
      <c r="J384" s="22" t="str">
        <f>INDEX(TrustCAHUB_map!$A$2:$D$139,MATCH($C384,TrustCAHUB_map!$A$2:$A$139,FALSE),4)</f>
        <v>East of England</v>
      </c>
    </row>
    <row r="385" spans="1:10" x14ac:dyDescent="0.3">
      <c r="A385" s="22" t="str">
        <f t="shared" si="5"/>
        <v>'RWP2015Palliative70+'</v>
      </c>
      <c r="B385" s="22">
        <v>2015</v>
      </c>
      <c r="C385" s="22" t="s">
        <v>283</v>
      </c>
      <c r="D385" s="22" t="s">
        <v>8</v>
      </c>
      <c r="E385" s="22" t="s">
        <v>628</v>
      </c>
      <c r="F385" s="22">
        <v>1</v>
      </c>
      <c r="G385" s="22">
        <v>1</v>
      </c>
      <c r="H385" s="22" t="str">
        <f>INDEX(Bar_data!$A$3:$B$140,MATCH(C385,Bar_data!$A$3:$A$140,FALSE),2)</f>
        <v>Trust126</v>
      </c>
      <c r="I385" s="22" t="str">
        <f>INDEX(TrustCAHUB_map!$A$2:$D$139,MATCH($C385,TrustCAHUB_map!$A$2:$A$139,FALSE),3)</f>
        <v>West Midlands</v>
      </c>
      <c r="J385" s="22" t="str">
        <f>INDEX(TrustCAHUB_map!$A$2:$D$139,MATCH($C385,TrustCAHUB_map!$A$2:$A$139,FALSE),4)</f>
        <v>West Midlands</v>
      </c>
    </row>
    <row r="386" spans="1:10" x14ac:dyDescent="0.3">
      <c r="A386" s="22" t="str">
        <f t="shared" si="5"/>
        <v>'RWW2015Curative70+'</v>
      </c>
      <c r="B386" s="22">
        <v>2015</v>
      </c>
      <c r="C386" s="22" t="s">
        <v>284</v>
      </c>
      <c r="D386" s="22" t="s">
        <v>7</v>
      </c>
      <c r="E386" s="22" t="s">
        <v>628</v>
      </c>
      <c r="F386" s="22">
        <v>1</v>
      </c>
      <c r="G386" s="22">
        <v>0</v>
      </c>
      <c r="H386" s="22" t="str">
        <f>INDEX(Bar_data!$A$3:$B$140,MATCH(C386,Bar_data!$A$3:$A$140,FALSE),2)</f>
        <v>Trust127</v>
      </c>
      <c r="I386" s="22" t="str">
        <f>INDEX(TrustCAHUB_map!$A$2:$D$139,MATCH($C386,TrustCAHUB_map!$A$2:$A$139,FALSE),3)</f>
        <v>Cheshire and Merseyside</v>
      </c>
      <c r="J386" s="22" t="str">
        <f>INDEX(TrustCAHUB_map!$A$2:$D$139,MATCH($C386,TrustCAHUB_map!$A$2:$A$139,FALSE),4)</f>
        <v>North West</v>
      </c>
    </row>
    <row r="387" spans="1:10" x14ac:dyDescent="0.3">
      <c r="A387" s="22" t="str">
        <f t="shared" ref="A387:A450" si="6">"'"&amp;C387&amp;B387&amp;D387&amp;E387&amp;"'"</f>
        <v>'RWY2015Palliative50-69'</v>
      </c>
      <c r="B387" s="22">
        <v>2015</v>
      </c>
      <c r="C387" s="22" t="s">
        <v>285</v>
      </c>
      <c r="D387" s="22" t="s">
        <v>8</v>
      </c>
      <c r="E387" s="22" t="s">
        <v>627</v>
      </c>
      <c r="F387" s="22">
        <v>1</v>
      </c>
      <c r="G387" s="22">
        <v>0</v>
      </c>
      <c r="H387" s="22" t="str">
        <f>INDEX(Bar_data!$A$3:$B$140,MATCH(C387,Bar_data!$A$3:$A$140,FALSE),2)</f>
        <v>Trust128</v>
      </c>
      <c r="I387" s="22" t="str">
        <f>INDEX(TrustCAHUB_map!$A$2:$D$139,MATCH($C387,TrustCAHUB_map!$A$2:$A$139,FALSE),3)</f>
        <v>West Yorkshire</v>
      </c>
      <c r="J387" s="22" t="str">
        <f>INDEX(TrustCAHUB_map!$A$2:$D$139,MATCH($C387,TrustCAHUB_map!$A$2:$A$139,FALSE),4)</f>
        <v>Yorkshire and Humber</v>
      </c>
    </row>
    <row r="388" spans="1:10" x14ac:dyDescent="0.3">
      <c r="A388" s="22" t="str">
        <f t="shared" si="6"/>
        <v>'RWY2015Palliative70+'</v>
      </c>
      <c r="B388" s="22">
        <v>2015</v>
      </c>
      <c r="C388" s="22" t="s">
        <v>285</v>
      </c>
      <c r="D388" s="22" t="s">
        <v>8</v>
      </c>
      <c r="E388" s="22" t="s">
        <v>628</v>
      </c>
      <c r="F388" s="22">
        <v>5</v>
      </c>
      <c r="G388" s="22">
        <v>2</v>
      </c>
      <c r="H388" s="22" t="str">
        <f>INDEX(Bar_data!$A$3:$B$140,MATCH(C388,Bar_data!$A$3:$A$140,FALSE),2)</f>
        <v>Trust128</v>
      </c>
      <c r="I388" s="22" t="str">
        <f>INDEX(TrustCAHUB_map!$A$2:$D$139,MATCH($C388,TrustCAHUB_map!$A$2:$A$139,FALSE),3)</f>
        <v>West Yorkshire</v>
      </c>
      <c r="J388" s="22" t="str">
        <f>INDEX(TrustCAHUB_map!$A$2:$D$139,MATCH($C388,TrustCAHUB_map!$A$2:$A$139,FALSE),4)</f>
        <v>Yorkshire and Humber</v>
      </c>
    </row>
    <row r="389" spans="1:10" x14ac:dyDescent="0.3">
      <c r="A389" s="22" t="str">
        <f t="shared" si="6"/>
        <v>'RX12015Palliative18-49'</v>
      </c>
      <c r="B389" s="22">
        <v>2015</v>
      </c>
      <c r="C389" s="22" t="s">
        <v>286</v>
      </c>
      <c r="D389" s="22" t="s">
        <v>8</v>
      </c>
      <c r="E389" s="22" t="s">
        <v>153</v>
      </c>
      <c r="F389" s="22">
        <v>3</v>
      </c>
      <c r="G389" s="22">
        <v>0</v>
      </c>
      <c r="H389" s="22" t="str">
        <f>INDEX(Bar_data!$A$3:$B$140,MATCH(C389,Bar_data!$A$3:$A$140,FALSE),2)</f>
        <v>Trust129</v>
      </c>
      <c r="I389" s="22" t="str">
        <f>INDEX(TrustCAHUB_map!$A$2:$D$139,MATCH($C389,TrustCAHUB_map!$A$2:$A$139,FALSE),3)</f>
        <v>East Midlands</v>
      </c>
      <c r="J389" s="22" t="str">
        <f>INDEX(TrustCAHUB_map!$A$2:$D$139,MATCH($C389,TrustCAHUB_map!$A$2:$A$139,FALSE),4)</f>
        <v>East Midlands</v>
      </c>
    </row>
    <row r="390" spans="1:10" x14ac:dyDescent="0.3">
      <c r="A390" s="22" t="str">
        <f t="shared" si="6"/>
        <v>'RX12015Curative18-49'</v>
      </c>
      <c r="B390" s="22">
        <v>2015</v>
      </c>
      <c r="C390" s="22" t="s">
        <v>286</v>
      </c>
      <c r="D390" s="22" t="s">
        <v>7</v>
      </c>
      <c r="E390" s="22" t="s">
        <v>153</v>
      </c>
      <c r="F390" s="22">
        <v>14</v>
      </c>
      <c r="G390" s="22">
        <v>2</v>
      </c>
      <c r="H390" s="22" t="str">
        <f>INDEX(Bar_data!$A$3:$B$140,MATCH(C390,Bar_data!$A$3:$A$140,FALSE),2)</f>
        <v>Trust129</v>
      </c>
      <c r="I390" s="22" t="str">
        <f>INDEX(TrustCAHUB_map!$A$2:$D$139,MATCH($C390,TrustCAHUB_map!$A$2:$A$139,FALSE),3)</f>
        <v>East Midlands</v>
      </c>
      <c r="J390" s="22" t="str">
        <f>INDEX(TrustCAHUB_map!$A$2:$D$139,MATCH($C390,TrustCAHUB_map!$A$2:$A$139,FALSE),4)</f>
        <v>East Midlands</v>
      </c>
    </row>
    <row r="391" spans="1:10" x14ac:dyDescent="0.3">
      <c r="A391" s="22" t="str">
        <f t="shared" si="6"/>
        <v>'RX12015Curative50-69'</v>
      </c>
      <c r="B391" s="22">
        <v>2015</v>
      </c>
      <c r="C391" s="22" t="s">
        <v>286</v>
      </c>
      <c r="D391" s="22" t="s">
        <v>7</v>
      </c>
      <c r="E391" s="22" t="s">
        <v>627</v>
      </c>
      <c r="F391" s="22">
        <v>20</v>
      </c>
      <c r="G391" s="22">
        <v>1</v>
      </c>
      <c r="H391" s="22" t="str">
        <f>INDEX(Bar_data!$A$3:$B$140,MATCH(C391,Bar_data!$A$3:$A$140,FALSE),2)</f>
        <v>Trust129</v>
      </c>
      <c r="I391" s="22" t="str">
        <f>INDEX(TrustCAHUB_map!$A$2:$D$139,MATCH($C391,TrustCAHUB_map!$A$2:$A$139,FALSE),3)</f>
        <v>East Midlands</v>
      </c>
      <c r="J391" s="22" t="str">
        <f>INDEX(TrustCAHUB_map!$A$2:$D$139,MATCH($C391,TrustCAHUB_map!$A$2:$A$139,FALSE),4)</f>
        <v>East Midlands</v>
      </c>
    </row>
    <row r="392" spans="1:10" x14ac:dyDescent="0.3">
      <c r="A392" s="22" t="str">
        <f t="shared" si="6"/>
        <v>'RX12015Palliative50-69'</v>
      </c>
      <c r="B392" s="22">
        <v>2015</v>
      </c>
      <c r="C392" s="22" t="s">
        <v>286</v>
      </c>
      <c r="D392" s="22" t="s">
        <v>8</v>
      </c>
      <c r="E392" s="22" t="s">
        <v>627</v>
      </c>
      <c r="F392" s="22">
        <v>5</v>
      </c>
      <c r="G392" s="22">
        <v>1</v>
      </c>
      <c r="H392" s="22" t="str">
        <f>INDEX(Bar_data!$A$3:$B$140,MATCH(C392,Bar_data!$A$3:$A$140,FALSE),2)</f>
        <v>Trust129</v>
      </c>
      <c r="I392" s="22" t="str">
        <f>INDEX(TrustCAHUB_map!$A$2:$D$139,MATCH($C392,TrustCAHUB_map!$A$2:$A$139,FALSE),3)</f>
        <v>East Midlands</v>
      </c>
      <c r="J392" s="22" t="str">
        <f>INDEX(TrustCAHUB_map!$A$2:$D$139,MATCH($C392,TrustCAHUB_map!$A$2:$A$139,FALSE),4)</f>
        <v>East Midlands</v>
      </c>
    </row>
    <row r="393" spans="1:10" x14ac:dyDescent="0.3">
      <c r="A393" s="22" t="str">
        <f t="shared" si="6"/>
        <v>'RX12015Curative70+'</v>
      </c>
      <c r="B393" s="22">
        <v>2015</v>
      </c>
      <c r="C393" s="22" t="s">
        <v>286</v>
      </c>
      <c r="D393" s="22" t="s">
        <v>7</v>
      </c>
      <c r="E393" s="22" t="s">
        <v>628</v>
      </c>
      <c r="F393" s="22">
        <v>3</v>
      </c>
      <c r="G393" s="22">
        <v>0</v>
      </c>
      <c r="H393" s="22" t="str">
        <f>INDEX(Bar_data!$A$3:$B$140,MATCH(C393,Bar_data!$A$3:$A$140,FALSE),2)</f>
        <v>Trust129</v>
      </c>
      <c r="I393" s="22" t="str">
        <f>INDEX(TrustCAHUB_map!$A$2:$D$139,MATCH($C393,TrustCAHUB_map!$A$2:$A$139,FALSE),3)</f>
        <v>East Midlands</v>
      </c>
      <c r="J393" s="22" t="str">
        <f>INDEX(TrustCAHUB_map!$A$2:$D$139,MATCH($C393,TrustCAHUB_map!$A$2:$A$139,FALSE),4)</f>
        <v>East Midlands</v>
      </c>
    </row>
    <row r="394" spans="1:10" x14ac:dyDescent="0.3">
      <c r="A394" s="22" t="str">
        <f t="shared" si="6"/>
        <v>'RX12015Palliative70+'</v>
      </c>
      <c r="B394" s="22">
        <v>2015</v>
      </c>
      <c r="C394" s="22" t="s">
        <v>286</v>
      </c>
      <c r="D394" s="22" t="s">
        <v>8</v>
      </c>
      <c r="E394" s="22" t="s">
        <v>628</v>
      </c>
      <c r="F394" s="22">
        <v>12</v>
      </c>
      <c r="G394" s="22">
        <v>1</v>
      </c>
      <c r="H394" s="22" t="str">
        <f>INDEX(Bar_data!$A$3:$B$140,MATCH(C394,Bar_data!$A$3:$A$140,FALSE),2)</f>
        <v>Trust129</v>
      </c>
      <c r="I394" s="22" t="str">
        <f>INDEX(TrustCAHUB_map!$A$2:$D$139,MATCH($C394,TrustCAHUB_map!$A$2:$A$139,FALSE),3)</f>
        <v>East Midlands</v>
      </c>
      <c r="J394" s="22" t="str">
        <f>INDEX(TrustCAHUB_map!$A$2:$D$139,MATCH($C394,TrustCAHUB_map!$A$2:$A$139,FALSE),4)</f>
        <v>East Midlands</v>
      </c>
    </row>
    <row r="395" spans="1:10" x14ac:dyDescent="0.3">
      <c r="A395" s="22" t="str">
        <f t="shared" si="6"/>
        <v>'RXC2015Curative18-49'</v>
      </c>
      <c r="B395" s="22">
        <v>2015</v>
      </c>
      <c r="C395" s="22" t="s">
        <v>287</v>
      </c>
      <c r="D395" s="22" t="s">
        <v>7</v>
      </c>
      <c r="E395" s="22" t="s">
        <v>153</v>
      </c>
      <c r="F395" s="22">
        <v>2</v>
      </c>
      <c r="G395" s="22">
        <v>0</v>
      </c>
      <c r="H395" s="22" t="str">
        <f>INDEX(Bar_data!$A$3:$B$140,MATCH(C395,Bar_data!$A$3:$A$140,FALSE),2)</f>
        <v>Trust130</v>
      </c>
      <c r="I395" s="22" t="str">
        <f>INDEX(TrustCAHUB_map!$A$2:$D$139,MATCH($C395,TrustCAHUB_map!$A$2:$A$139,FALSE),3)</f>
        <v>Surrey and Sussex</v>
      </c>
      <c r="J395" s="22" t="str">
        <f>INDEX(TrustCAHUB_map!$A$2:$D$139,MATCH($C395,TrustCAHUB_map!$A$2:$A$139,FALSE),4)</f>
        <v>South East</v>
      </c>
    </row>
    <row r="396" spans="1:10" x14ac:dyDescent="0.3">
      <c r="A396" s="22" t="str">
        <f t="shared" si="6"/>
        <v>'RXC2015Curative50-69'</v>
      </c>
      <c r="B396" s="22">
        <v>2015</v>
      </c>
      <c r="C396" s="22" t="s">
        <v>287</v>
      </c>
      <c r="D396" s="22" t="s">
        <v>7</v>
      </c>
      <c r="E396" s="22" t="s">
        <v>627</v>
      </c>
      <c r="F396" s="22">
        <v>6</v>
      </c>
      <c r="G396" s="22">
        <v>1</v>
      </c>
      <c r="H396" s="22" t="str">
        <f>INDEX(Bar_data!$A$3:$B$140,MATCH(C396,Bar_data!$A$3:$A$140,FALSE),2)</f>
        <v>Trust130</v>
      </c>
      <c r="I396" s="22" t="str">
        <f>INDEX(TrustCAHUB_map!$A$2:$D$139,MATCH($C396,TrustCAHUB_map!$A$2:$A$139,FALSE),3)</f>
        <v>Surrey and Sussex</v>
      </c>
      <c r="J396" s="22" t="str">
        <f>INDEX(TrustCAHUB_map!$A$2:$D$139,MATCH($C396,TrustCAHUB_map!$A$2:$A$139,FALSE),4)</f>
        <v>South East</v>
      </c>
    </row>
    <row r="397" spans="1:10" x14ac:dyDescent="0.3">
      <c r="A397" s="22" t="str">
        <f t="shared" si="6"/>
        <v>'RXC2015Palliative50-69'</v>
      </c>
      <c r="B397" s="22">
        <v>2015</v>
      </c>
      <c r="C397" s="22" t="s">
        <v>287</v>
      </c>
      <c r="D397" s="22" t="s">
        <v>8</v>
      </c>
      <c r="E397" s="22" t="s">
        <v>627</v>
      </c>
      <c r="F397" s="22">
        <v>1</v>
      </c>
      <c r="G397" s="22">
        <v>1</v>
      </c>
      <c r="H397" s="22" t="str">
        <f>INDEX(Bar_data!$A$3:$B$140,MATCH(C397,Bar_data!$A$3:$A$140,FALSE),2)</f>
        <v>Trust130</v>
      </c>
      <c r="I397" s="22" t="str">
        <f>INDEX(TrustCAHUB_map!$A$2:$D$139,MATCH($C397,TrustCAHUB_map!$A$2:$A$139,FALSE),3)</f>
        <v>Surrey and Sussex</v>
      </c>
      <c r="J397" s="22" t="str">
        <f>INDEX(TrustCAHUB_map!$A$2:$D$139,MATCH($C397,TrustCAHUB_map!$A$2:$A$139,FALSE),4)</f>
        <v>South East</v>
      </c>
    </row>
    <row r="398" spans="1:10" x14ac:dyDescent="0.3">
      <c r="A398" s="22" t="str">
        <f t="shared" si="6"/>
        <v>'RXC2015Palliative70+'</v>
      </c>
      <c r="B398" s="22">
        <v>2015</v>
      </c>
      <c r="C398" s="22" t="s">
        <v>287</v>
      </c>
      <c r="D398" s="22" t="s">
        <v>8</v>
      </c>
      <c r="E398" s="22" t="s">
        <v>628</v>
      </c>
      <c r="F398" s="22">
        <v>15</v>
      </c>
      <c r="G398" s="22">
        <v>6</v>
      </c>
      <c r="H398" s="22" t="str">
        <f>INDEX(Bar_data!$A$3:$B$140,MATCH(C398,Bar_data!$A$3:$A$140,FALSE),2)</f>
        <v>Trust130</v>
      </c>
      <c r="I398" s="22" t="str">
        <f>INDEX(TrustCAHUB_map!$A$2:$D$139,MATCH($C398,TrustCAHUB_map!$A$2:$A$139,FALSE),3)</f>
        <v>Surrey and Sussex</v>
      </c>
      <c r="J398" s="22" t="str">
        <f>INDEX(TrustCAHUB_map!$A$2:$D$139,MATCH($C398,TrustCAHUB_map!$A$2:$A$139,FALSE),4)</f>
        <v>South East</v>
      </c>
    </row>
    <row r="399" spans="1:10" x14ac:dyDescent="0.3">
      <c r="A399" s="22" t="str">
        <f t="shared" si="6"/>
        <v>'RXC2015Curative70+'</v>
      </c>
      <c r="B399" s="22">
        <v>2015</v>
      </c>
      <c r="C399" s="22" t="s">
        <v>287</v>
      </c>
      <c r="D399" s="22" t="s">
        <v>7</v>
      </c>
      <c r="E399" s="22" t="s">
        <v>628</v>
      </c>
      <c r="F399" s="22">
        <v>1</v>
      </c>
      <c r="G399" s="22">
        <v>0</v>
      </c>
      <c r="H399" s="22" t="str">
        <f>INDEX(Bar_data!$A$3:$B$140,MATCH(C399,Bar_data!$A$3:$A$140,FALSE),2)</f>
        <v>Trust130</v>
      </c>
      <c r="I399" s="22" t="str">
        <f>INDEX(TrustCAHUB_map!$A$2:$D$139,MATCH($C399,TrustCAHUB_map!$A$2:$A$139,FALSE),3)</f>
        <v>Surrey and Sussex</v>
      </c>
      <c r="J399" s="22" t="str">
        <f>INDEX(TrustCAHUB_map!$A$2:$D$139,MATCH($C399,TrustCAHUB_map!$A$2:$A$139,FALSE),4)</f>
        <v>South East</v>
      </c>
    </row>
    <row r="400" spans="1:10" x14ac:dyDescent="0.3">
      <c r="A400" s="22" t="str">
        <f t="shared" si="6"/>
        <v>'RXF2015Palliative50-69'</v>
      </c>
      <c r="B400" s="22">
        <v>2015</v>
      </c>
      <c r="C400" s="22" t="s">
        <v>288</v>
      </c>
      <c r="D400" s="22" t="s">
        <v>8</v>
      </c>
      <c r="E400" s="22" t="s">
        <v>627</v>
      </c>
      <c r="F400" s="22">
        <v>1</v>
      </c>
      <c r="G400" s="22">
        <v>0</v>
      </c>
      <c r="H400" s="22" t="str">
        <f>INDEX(Bar_data!$A$3:$B$140,MATCH(C400,Bar_data!$A$3:$A$140,FALSE),2)</f>
        <v>Trust131</v>
      </c>
      <c r="I400" s="22" t="str">
        <f>INDEX(TrustCAHUB_map!$A$2:$D$139,MATCH($C400,TrustCAHUB_map!$A$2:$A$139,FALSE),3)</f>
        <v>West Yorkshire</v>
      </c>
      <c r="J400" s="22" t="str">
        <f>INDEX(TrustCAHUB_map!$A$2:$D$139,MATCH($C400,TrustCAHUB_map!$A$2:$A$139,FALSE),4)</f>
        <v>Yorkshire and Humber</v>
      </c>
    </row>
    <row r="401" spans="1:10" x14ac:dyDescent="0.3">
      <c r="A401" s="22" t="str">
        <f t="shared" si="6"/>
        <v>'RXF2015Curative50-69'</v>
      </c>
      <c r="B401" s="22">
        <v>2015</v>
      </c>
      <c r="C401" s="22" t="s">
        <v>288</v>
      </c>
      <c r="D401" s="22" t="s">
        <v>7</v>
      </c>
      <c r="E401" s="22" t="s">
        <v>627</v>
      </c>
      <c r="F401" s="22">
        <v>3</v>
      </c>
      <c r="G401" s="22">
        <v>1</v>
      </c>
      <c r="H401" s="22" t="str">
        <f>INDEX(Bar_data!$A$3:$B$140,MATCH(C401,Bar_data!$A$3:$A$140,FALSE),2)</f>
        <v>Trust131</v>
      </c>
      <c r="I401" s="22" t="str">
        <f>INDEX(TrustCAHUB_map!$A$2:$D$139,MATCH($C401,TrustCAHUB_map!$A$2:$A$139,FALSE),3)</f>
        <v>West Yorkshire</v>
      </c>
      <c r="J401" s="22" t="str">
        <f>INDEX(TrustCAHUB_map!$A$2:$D$139,MATCH($C401,TrustCAHUB_map!$A$2:$A$139,FALSE),4)</f>
        <v>Yorkshire and Humber</v>
      </c>
    </row>
    <row r="402" spans="1:10" x14ac:dyDescent="0.3">
      <c r="A402" s="22" t="str">
        <f t="shared" si="6"/>
        <v>'RXF2015Palliative70+'</v>
      </c>
      <c r="B402" s="22">
        <v>2015</v>
      </c>
      <c r="C402" s="22" t="s">
        <v>288</v>
      </c>
      <c r="D402" s="22" t="s">
        <v>8</v>
      </c>
      <c r="E402" s="22" t="s">
        <v>628</v>
      </c>
      <c r="F402" s="22">
        <v>7</v>
      </c>
      <c r="G402" s="22">
        <v>3</v>
      </c>
      <c r="H402" s="22" t="str">
        <f>INDEX(Bar_data!$A$3:$B$140,MATCH(C402,Bar_data!$A$3:$A$140,FALSE),2)</f>
        <v>Trust131</v>
      </c>
      <c r="I402" s="22" t="str">
        <f>INDEX(TrustCAHUB_map!$A$2:$D$139,MATCH($C402,TrustCAHUB_map!$A$2:$A$139,FALSE),3)</f>
        <v>West Yorkshire</v>
      </c>
      <c r="J402" s="22" t="str">
        <f>INDEX(TrustCAHUB_map!$A$2:$D$139,MATCH($C402,TrustCAHUB_map!$A$2:$A$139,FALSE),4)</f>
        <v>Yorkshire and Humber</v>
      </c>
    </row>
    <row r="403" spans="1:10" x14ac:dyDescent="0.3">
      <c r="A403" s="22" t="str">
        <f t="shared" si="6"/>
        <v>'RXF2015Curative70+'</v>
      </c>
      <c r="B403" s="22">
        <v>2015</v>
      </c>
      <c r="C403" s="22" t="s">
        <v>288</v>
      </c>
      <c r="D403" s="22" t="s">
        <v>7</v>
      </c>
      <c r="E403" s="22" t="s">
        <v>628</v>
      </c>
      <c r="F403" s="22">
        <v>1</v>
      </c>
      <c r="G403" s="22">
        <v>1</v>
      </c>
      <c r="H403" s="22" t="str">
        <f>INDEX(Bar_data!$A$3:$B$140,MATCH(C403,Bar_data!$A$3:$A$140,FALSE),2)</f>
        <v>Trust131</v>
      </c>
      <c r="I403" s="22" t="str">
        <f>INDEX(TrustCAHUB_map!$A$2:$D$139,MATCH($C403,TrustCAHUB_map!$A$2:$A$139,FALSE),3)</f>
        <v>West Yorkshire</v>
      </c>
      <c r="J403" s="22" t="str">
        <f>INDEX(TrustCAHUB_map!$A$2:$D$139,MATCH($C403,TrustCAHUB_map!$A$2:$A$139,FALSE),4)</f>
        <v>Yorkshire and Humber</v>
      </c>
    </row>
    <row r="404" spans="1:10" x14ac:dyDescent="0.3">
      <c r="A404" s="22" t="str">
        <f t="shared" si="6"/>
        <v>'RXH2015Palliative18-49'</v>
      </c>
      <c r="B404" s="22">
        <v>2015</v>
      </c>
      <c r="C404" s="22" t="s">
        <v>289</v>
      </c>
      <c r="D404" s="22" t="s">
        <v>8</v>
      </c>
      <c r="E404" s="22" t="s">
        <v>153</v>
      </c>
      <c r="F404" s="22">
        <v>1</v>
      </c>
      <c r="G404" s="22">
        <v>0</v>
      </c>
      <c r="H404" s="22" t="str">
        <f>INDEX(Bar_data!$A$3:$B$140,MATCH(C404,Bar_data!$A$3:$A$140,FALSE),2)</f>
        <v>Trust132</v>
      </c>
      <c r="I404" s="22" t="str">
        <f>INDEX(TrustCAHUB_map!$A$2:$D$139,MATCH($C404,TrustCAHUB_map!$A$2:$A$139,FALSE),3)</f>
        <v>Surrey and Sussex</v>
      </c>
      <c r="J404" s="22" t="str">
        <f>INDEX(TrustCAHUB_map!$A$2:$D$139,MATCH($C404,TrustCAHUB_map!$A$2:$A$139,FALSE),4)</f>
        <v>South East</v>
      </c>
    </row>
    <row r="405" spans="1:10" x14ac:dyDescent="0.3">
      <c r="A405" s="22" t="str">
        <f t="shared" si="6"/>
        <v>'RXH2015Curative18-49'</v>
      </c>
      <c r="B405" s="22">
        <v>2015</v>
      </c>
      <c r="C405" s="22" t="s">
        <v>289</v>
      </c>
      <c r="D405" s="22" t="s">
        <v>7</v>
      </c>
      <c r="E405" s="22" t="s">
        <v>153</v>
      </c>
      <c r="F405" s="22">
        <v>2</v>
      </c>
      <c r="G405" s="22">
        <v>0</v>
      </c>
      <c r="H405" s="22" t="str">
        <f>INDEX(Bar_data!$A$3:$B$140,MATCH(C405,Bar_data!$A$3:$A$140,FALSE),2)</f>
        <v>Trust132</v>
      </c>
      <c r="I405" s="22" t="str">
        <f>INDEX(TrustCAHUB_map!$A$2:$D$139,MATCH($C405,TrustCAHUB_map!$A$2:$A$139,FALSE),3)</f>
        <v>Surrey and Sussex</v>
      </c>
      <c r="J405" s="22" t="str">
        <f>INDEX(TrustCAHUB_map!$A$2:$D$139,MATCH($C405,TrustCAHUB_map!$A$2:$A$139,FALSE),4)</f>
        <v>South East</v>
      </c>
    </row>
    <row r="406" spans="1:10" x14ac:dyDescent="0.3">
      <c r="A406" s="22" t="str">
        <f t="shared" si="6"/>
        <v>'RXH2015Curative50-69'</v>
      </c>
      <c r="B406" s="22">
        <v>2015</v>
      </c>
      <c r="C406" s="22" t="s">
        <v>289</v>
      </c>
      <c r="D406" s="22" t="s">
        <v>7</v>
      </c>
      <c r="E406" s="22" t="s">
        <v>627</v>
      </c>
      <c r="F406" s="22">
        <v>3</v>
      </c>
      <c r="G406" s="22">
        <v>0</v>
      </c>
      <c r="H406" s="22" t="str">
        <f>INDEX(Bar_data!$A$3:$B$140,MATCH(C406,Bar_data!$A$3:$A$140,FALSE),2)</f>
        <v>Trust132</v>
      </c>
      <c r="I406" s="22" t="str">
        <f>INDEX(TrustCAHUB_map!$A$2:$D$139,MATCH($C406,TrustCAHUB_map!$A$2:$A$139,FALSE),3)</f>
        <v>Surrey and Sussex</v>
      </c>
      <c r="J406" s="22" t="str">
        <f>INDEX(TrustCAHUB_map!$A$2:$D$139,MATCH($C406,TrustCAHUB_map!$A$2:$A$139,FALSE),4)</f>
        <v>South East</v>
      </c>
    </row>
    <row r="407" spans="1:10" x14ac:dyDescent="0.3">
      <c r="A407" s="22" t="str">
        <f t="shared" si="6"/>
        <v>'RXH2015Palliative50-69'</v>
      </c>
      <c r="B407" s="22">
        <v>2015</v>
      </c>
      <c r="C407" s="22" t="s">
        <v>289</v>
      </c>
      <c r="D407" s="22" t="s">
        <v>8</v>
      </c>
      <c r="E407" s="22" t="s">
        <v>627</v>
      </c>
      <c r="F407" s="22">
        <v>3</v>
      </c>
      <c r="G407" s="22">
        <v>1</v>
      </c>
      <c r="H407" s="22" t="str">
        <f>INDEX(Bar_data!$A$3:$B$140,MATCH(C407,Bar_data!$A$3:$A$140,FALSE),2)</f>
        <v>Trust132</v>
      </c>
      <c r="I407" s="22" t="str">
        <f>INDEX(TrustCAHUB_map!$A$2:$D$139,MATCH($C407,TrustCAHUB_map!$A$2:$A$139,FALSE),3)</f>
        <v>Surrey and Sussex</v>
      </c>
      <c r="J407" s="22" t="str">
        <f>INDEX(TrustCAHUB_map!$A$2:$D$139,MATCH($C407,TrustCAHUB_map!$A$2:$A$139,FALSE),4)</f>
        <v>South East</v>
      </c>
    </row>
    <row r="408" spans="1:10" x14ac:dyDescent="0.3">
      <c r="A408" s="22" t="str">
        <f t="shared" si="6"/>
        <v>'RXH2015Palliative70+'</v>
      </c>
      <c r="B408" s="22">
        <v>2015</v>
      </c>
      <c r="C408" s="22" t="s">
        <v>289</v>
      </c>
      <c r="D408" s="22" t="s">
        <v>8</v>
      </c>
      <c r="E408" s="22" t="s">
        <v>628</v>
      </c>
      <c r="F408" s="22">
        <v>12</v>
      </c>
      <c r="G408" s="22">
        <v>2</v>
      </c>
      <c r="H408" s="22" t="str">
        <f>INDEX(Bar_data!$A$3:$B$140,MATCH(C408,Bar_data!$A$3:$A$140,FALSE),2)</f>
        <v>Trust132</v>
      </c>
      <c r="I408" s="22" t="str">
        <f>INDEX(TrustCAHUB_map!$A$2:$D$139,MATCH($C408,TrustCAHUB_map!$A$2:$A$139,FALSE),3)</f>
        <v>Surrey and Sussex</v>
      </c>
      <c r="J408" s="22" t="str">
        <f>INDEX(TrustCAHUB_map!$A$2:$D$139,MATCH($C408,TrustCAHUB_map!$A$2:$A$139,FALSE),4)</f>
        <v>South East</v>
      </c>
    </row>
    <row r="409" spans="1:10" x14ac:dyDescent="0.3">
      <c r="A409" s="22" t="str">
        <f t="shared" si="6"/>
        <v>'RXK2015Curative50-69'</v>
      </c>
      <c r="B409" s="22">
        <v>2015</v>
      </c>
      <c r="C409" s="22" t="s">
        <v>290</v>
      </c>
      <c r="D409" s="22" t="s">
        <v>7</v>
      </c>
      <c r="E409" s="22" t="s">
        <v>627</v>
      </c>
      <c r="F409" s="22">
        <v>1</v>
      </c>
      <c r="G409" s="22">
        <v>0</v>
      </c>
      <c r="H409" s="22" t="str">
        <f>INDEX(Bar_data!$A$3:$B$140,MATCH(C409,Bar_data!$A$3:$A$140,FALSE),2)</f>
        <v>Trust133</v>
      </c>
      <c r="I409" s="22" t="str">
        <f>INDEX(TrustCAHUB_map!$A$2:$D$139,MATCH($C409,TrustCAHUB_map!$A$2:$A$139,FALSE),3)</f>
        <v>West Midlands</v>
      </c>
      <c r="J409" s="22" t="str">
        <f>INDEX(TrustCAHUB_map!$A$2:$D$139,MATCH($C409,TrustCAHUB_map!$A$2:$A$139,FALSE),4)</f>
        <v>West Midlands</v>
      </c>
    </row>
    <row r="410" spans="1:10" x14ac:dyDescent="0.3">
      <c r="A410" s="22" t="str">
        <f t="shared" si="6"/>
        <v>'RXK2015Curative70+'</v>
      </c>
      <c r="B410" s="22">
        <v>2015</v>
      </c>
      <c r="C410" s="22" t="s">
        <v>290</v>
      </c>
      <c r="D410" s="22" t="s">
        <v>7</v>
      </c>
      <c r="E410" s="22" t="s">
        <v>628</v>
      </c>
      <c r="F410" s="22">
        <v>1</v>
      </c>
      <c r="G410" s="22">
        <v>0</v>
      </c>
      <c r="H410" s="22" t="str">
        <f>INDEX(Bar_data!$A$3:$B$140,MATCH(C410,Bar_data!$A$3:$A$140,FALSE),2)</f>
        <v>Trust133</v>
      </c>
      <c r="I410" s="22" t="str">
        <f>INDEX(TrustCAHUB_map!$A$2:$D$139,MATCH($C410,TrustCAHUB_map!$A$2:$A$139,FALSE),3)</f>
        <v>West Midlands</v>
      </c>
      <c r="J410" s="22" t="str">
        <f>INDEX(TrustCAHUB_map!$A$2:$D$139,MATCH($C410,TrustCAHUB_map!$A$2:$A$139,FALSE),4)</f>
        <v>West Midlands</v>
      </c>
    </row>
    <row r="411" spans="1:10" x14ac:dyDescent="0.3">
      <c r="A411" s="22" t="str">
        <f t="shared" si="6"/>
        <v>'RXK2015Palliative70+'</v>
      </c>
      <c r="B411" s="22">
        <v>2015</v>
      </c>
      <c r="C411" s="22" t="s">
        <v>290</v>
      </c>
      <c r="D411" s="22" t="s">
        <v>8</v>
      </c>
      <c r="E411" s="22" t="s">
        <v>628</v>
      </c>
      <c r="F411" s="22">
        <v>1</v>
      </c>
      <c r="G411" s="22">
        <v>0</v>
      </c>
      <c r="H411" s="22" t="str">
        <f>INDEX(Bar_data!$A$3:$B$140,MATCH(C411,Bar_data!$A$3:$A$140,FALSE),2)</f>
        <v>Trust133</v>
      </c>
      <c r="I411" s="22" t="str">
        <f>INDEX(TrustCAHUB_map!$A$2:$D$139,MATCH($C411,TrustCAHUB_map!$A$2:$A$139,FALSE),3)</f>
        <v>West Midlands</v>
      </c>
      <c r="J411" s="22" t="str">
        <f>INDEX(TrustCAHUB_map!$A$2:$D$139,MATCH($C411,TrustCAHUB_map!$A$2:$A$139,FALSE),4)</f>
        <v>West Midlands</v>
      </c>
    </row>
    <row r="412" spans="1:10" x14ac:dyDescent="0.3">
      <c r="A412" s="22" t="str">
        <f t="shared" si="6"/>
        <v>'RXL2015Not assigned18-49'</v>
      </c>
      <c r="B412" s="22">
        <v>2015</v>
      </c>
      <c r="C412" s="22" t="s">
        <v>291</v>
      </c>
      <c r="D412" s="22" t="s">
        <v>477</v>
      </c>
      <c r="E412" s="22" t="s">
        <v>153</v>
      </c>
      <c r="F412" s="22">
        <v>5</v>
      </c>
      <c r="G412" s="22">
        <v>0</v>
      </c>
      <c r="H412" s="22" t="str">
        <f>INDEX(Bar_data!$A$3:$B$140,MATCH(C412,Bar_data!$A$3:$A$140,FALSE),2)</f>
        <v>Trust134</v>
      </c>
      <c r="I412" s="22" t="str">
        <f>INDEX(TrustCAHUB_map!$A$2:$D$139,MATCH($C412,TrustCAHUB_map!$A$2:$A$139,FALSE),3)</f>
        <v>Lancashire and South Cumbria</v>
      </c>
      <c r="J412" s="22" t="str">
        <f>INDEX(TrustCAHUB_map!$A$2:$D$139,MATCH($C412,TrustCAHUB_map!$A$2:$A$139,FALSE),4)</f>
        <v>North West</v>
      </c>
    </row>
    <row r="413" spans="1:10" x14ac:dyDescent="0.3">
      <c r="A413" s="22" t="str">
        <f t="shared" si="6"/>
        <v>'RXL2015Not assigned50-69'</v>
      </c>
      <c r="B413" s="22">
        <v>2015</v>
      </c>
      <c r="C413" s="22" t="s">
        <v>291</v>
      </c>
      <c r="D413" s="22" t="s">
        <v>477</v>
      </c>
      <c r="E413" s="22" t="s">
        <v>627</v>
      </c>
      <c r="F413" s="22">
        <v>18</v>
      </c>
      <c r="G413" s="22">
        <v>2</v>
      </c>
      <c r="H413" s="22" t="str">
        <f>INDEX(Bar_data!$A$3:$B$140,MATCH(C413,Bar_data!$A$3:$A$140,FALSE),2)</f>
        <v>Trust134</v>
      </c>
      <c r="I413" s="22" t="str">
        <f>INDEX(TrustCAHUB_map!$A$2:$D$139,MATCH($C413,TrustCAHUB_map!$A$2:$A$139,FALSE),3)</f>
        <v>Lancashire and South Cumbria</v>
      </c>
      <c r="J413" s="22" t="str">
        <f>INDEX(TrustCAHUB_map!$A$2:$D$139,MATCH($C413,TrustCAHUB_map!$A$2:$A$139,FALSE),4)</f>
        <v>North West</v>
      </c>
    </row>
    <row r="414" spans="1:10" x14ac:dyDescent="0.3">
      <c r="A414" s="22" t="str">
        <f t="shared" si="6"/>
        <v>'RXL2015Not assigned70+'</v>
      </c>
      <c r="B414" s="22">
        <v>2015</v>
      </c>
      <c r="C414" s="22" t="s">
        <v>291</v>
      </c>
      <c r="D414" s="22" t="s">
        <v>477</v>
      </c>
      <c r="E414" s="22" t="s">
        <v>628</v>
      </c>
      <c r="F414" s="22">
        <v>7</v>
      </c>
      <c r="G414" s="22">
        <v>1</v>
      </c>
      <c r="H414" s="22" t="str">
        <f>INDEX(Bar_data!$A$3:$B$140,MATCH(C414,Bar_data!$A$3:$A$140,FALSE),2)</f>
        <v>Trust134</v>
      </c>
      <c r="I414" s="22" t="str">
        <f>INDEX(TrustCAHUB_map!$A$2:$D$139,MATCH($C414,TrustCAHUB_map!$A$2:$A$139,FALSE),3)</f>
        <v>Lancashire and South Cumbria</v>
      </c>
      <c r="J414" s="22" t="str">
        <f>INDEX(TrustCAHUB_map!$A$2:$D$139,MATCH($C414,TrustCAHUB_map!$A$2:$A$139,FALSE),4)</f>
        <v>North West</v>
      </c>
    </row>
    <row r="415" spans="1:10" x14ac:dyDescent="0.3">
      <c r="A415" s="22" t="str">
        <f t="shared" si="6"/>
        <v>'RXP2015Not assigned50-69'</v>
      </c>
      <c r="B415" s="22">
        <v>2015</v>
      </c>
      <c r="C415" s="22" t="s">
        <v>293</v>
      </c>
      <c r="D415" s="22" t="s">
        <v>477</v>
      </c>
      <c r="E415" s="22" t="s">
        <v>627</v>
      </c>
      <c r="F415" s="22">
        <v>1</v>
      </c>
      <c r="G415" s="22">
        <v>0</v>
      </c>
      <c r="H415" s="22" t="str">
        <f>INDEX(Bar_data!$A$3:$B$140,MATCH(C415,Bar_data!$A$3:$A$140,FALSE),2)</f>
        <v>Trust136</v>
      </c>
      <c r="I415" s="22" t="str">
        <f>INDEX(TrustCAHUB_map!$A$2:$D$139,MATCH($C415,TrustCAHUB_map!$A$2:$A$139,FALSE),3)</f>
        <v>North East and Cumbria</v>
      </c>
      <c r="J415" s="22" t="str">
        <f>INDEX(TrustCAHUB_map!$A$2:$D$139,MATCH($C415,TrustCAHUB_map!$A$2:$A$139,FALSE),4)</f>
        <v>North East</v>
      </c>
    </row>
    <row r="416" spans="1:10" x14ac:dyDescent="0.3">
      <c r="A416" s="22" t="str">
        <f t="shared" si="6"/>
        <v>'RXP2015Not assigned70+'</v>
      </c>
      <c r="B416" s="22">
        <v>2015</v>
      </c>
      <c r="C416" s="22" t="s">
        <v>293</v>
      </c>
      <c r="D416" s="22" t="s">
        <v>477</v>
      </c>
      <c r="E416" s="22" t="s">
        <v>628</v>
      </c>
      <c r="F416" s="22">
        <v>2</v>
      </c>
      <c r="G416" s="22">
        <v>0</v>
      </c>
      <c r="H416" s="22" t="str">
        <f>INDEX(Bar_data!$A$3:$B$140,MATCH(C416,Bar_data!$A$3:$A$140,FALSE),2)</f>
        <v>Trust136</v>
      </c>
      <c r="I416" s="22" t="str">
        <f>INDEX(TrustCAHUB_map!$A$2:$D$139,MATCH($C416,TrustCAHUB_map!$A$2:$A$139,FALSE),3)</f>
        <v>North East and Cumbria</v>
      </c>
      <c r="J416" s="22" t="str">
        <f>INDEX(TrustCAHUB_map!$A$2:$D$139,MATCH($C416,TrustCAHUB_map!$A$2:$A$139,FALSE),4)</f>
        <v>North East</v>
      </c>
    </row>
    <row r="417" spans="1:10" x14ac:dyDescent="0.3">
      <c r="A417" s="22" t="str">
        <f t="shared" si="6"/>
        <v>'RXQ2015Curative18-49'</v>
      </c>
      <c r="B417" s="22">
        <v>2015</v>
      </c>
      <c r="C417" s="22" t="s">
        <v>294</v>
      </c>
      <c r="D417" s="22" t="s">
        <v>7</v>
      </c>
      <c r="E417" s="22" t="s">
        <v>153</v>
      </c>
      <c r="F417" s="22">
        <v>4</v>
      </c>
      <c r="G417" s="22">
        <v>0</v>
      </c>
      <c r="H417" s="22" t="str">
        <f>INDEX(Bar_data!$A$3:$B$140,MATCH(C417,Bar_data!$A$3:$A$140,FALSE),2)</f>
        <v>Trust137</v>
      </c>
      <c r="I417" s="22" t="str">
        <f>INDEX(TrustCAHUB_map!$A$2:$D$139,MATCH($C417,TrustCAHUB_map!$A$2:$A$139,FALSE),3)</f>
        <v>Thames Valley</v>
      </c>
      <c r="J417" s="22" t="str">
        <f>INDEX(TrustCAHUB_map!$A$2:$D$139,MATCH($C417,TrustCAHUB_map!$A$2:$A$139,FALSE),4)</f>
        <v>Wessex</v>
      </c>
    </row>
    <row r="418" spans="1:10" x14ac:dyDescent="0.3">
      <c r="A418" s="22" t="str">
        <f t="shared" si="6"/>
        <v>'RXQ2015Curative50-69'</v>
      </c>
      <c r="B418" s="22">
        <v>2015</v>
      </c>
      <c r="C418" s="22" t="s">
        <v>294</v>
      </c>
      <c r="D418" s="22" t="s">
        <v>7</v>
      </c>
      <c r="E418" s="22" t="s">
        <v>627</v>
      </c>
      <c r="F418" s="22">
        <v>5</v>
      </c>
      <c r="G418" s="22">
        <v>2</v>
      </c>
      <c r="H418" s="22" t="str">
        <f>INDEX(Bar_data!$A$3:$B$140,MATCH(C418,Bar_data!$A$3:$A$140,FALSE),2)</f>
        <v>Trust137</v>
      </c>
      <c r="I418" s="22" t="str">
        <f>INDEX(TrustCAHUB_map!$A$2:$D$139,MATCH($C418,TrustCAHUB_map!$A$2:$A$139,FALSE),3)</f>
        <v>Thames Valley</v>
      </c>
      <c r="J418" s="22" t="str">
        <f>INDEX(TrustCAHUB_map!$A$2:$D$139,MATCH($C418,TrustCAHUB_map!$A$2:$A$139,FALSE),4)</f>
        <v>Wessex</v>
      </c>
    </row>
    <row r="419" spans="1:10" x14ac:dyDescent="0.3">
      <c r="A419" s="22" t="str">
        <f t="shared" si="6"/>
        <v>'RXQ2015Palliative50-69'</v>
      </c>
      <c r="B419" s="22">
        <v>2015</v>
      </c>
      <c r="C419" s="22" t="s">
        <v>294</v>
      </c>
      <c r="D419" s="22" t="s">
        <v>8</v>
      </c>
      <c r="E419" s="22" t="s">
        <v>627</v>
      </c>
      <c r="F419" s="22">
        <v>1</v>
      </c>
      <c r="G419" s="22">
        <v>1</v>
      </c>
      <c r="H419" s="22" t="str">
        <f>INDEX(Bar_data!$A$3:$B$140,MATCH(C419,Bar_data!$A$3:$A$140,FALSE),2)</f>
        <v>Trust137</v>
      </c>
      <c r="I419" s="22" t="str">
        <f>INDEX(TrustCAHUB_map!$A$2:$D$139,MATCH($C419,TrustCAHUB_map!$A$2:$A$139,FALSE),3)</f>
        <v>Thames Valley</v>
      </c>
      <c r="J419" s="22" t="str">
        <f>INDEX(TrustCAHUB_map!$A$2:$D$139,MATCH($C419,TrustCAHUB_map!$A$2:$A$139,FALSE),4)</f>
        <v>Wessex</v>
      </c>
    </row>
    <row r="420" spans="1:10" x14ac:dyDescent="0.3">
      <c r="A420" s="22" t="str">
        <f t="shared" si="6"/>
        <v>'RXQ2015Palliative70+'</v>
      </c>
      <c r="B420" s="22">
        <v>2015</v>
      </c>
      <c r="C420" s="22" t="s">
        <v>294</v>
      </c>
      <c r="D420" s="22" t="s">
        <v>8</v>
      </c>
      <c r="E420" s="22" t="s">
        <v>628</v>
      </c>
      <c r="F420" s="22">
        <v>6</v>
      </c>
      <c r="G420" s="22">
        <v>0</v>
      </c>
      <c r="H420" s="22" t="str">
        <f>INDEX(Bar_data!$A$3:$B$140,MATCH(C420,Bar_data!$A$3:$A$140,FALSE),2)</f>
        <v>Trust137</v>
      </c>
      <c r="I420" s="22" t="str">
        <f>INDEX(TrustCAHUB_map!$A$2:$D$139,MATCH($C420,TrustCAHUB_map!$A$2:$A$139,FALSE),3)</f>
        <v>Thames Valley</v>
      </c>
      <c r="J420" s="22" t="str">
        <f>INDEX(TrustCAHUB_map!$A$2:$D$139,MATCH($C420,TrustCAHUB_map!$A$2:$A$139,FALSE),4)</f>
        <v>Wessex</v>
      </c>
    </row>
    <row r="421" spans="1:10" x14ac:dyDescent="0.3">
      <c r="A421" s="22" t="str">
        <f t="shared" si="6"/>
        <v>'RXQ2015Curative70+'</v>
      </c>
      <c r="B421" s="22">
        <v>2015</v>
      </c>
      <c r="C421" s="22" t="s">
        <v>294</v>
      </c>
      <c r="D421" s="22" t="s">
        <v>7</v>
      </c>
      <c r="E421" s="22" t="s">
        <v>628</v>
      </c>
      <c r="F421" s="22">
        <v>1</v>
      </c>
      <c r="G421" s="22">
        <v>0</v>
      </c>
      <c r="H421" s="22" t="str">
        <f>INDEX(Bar_data!$A$3:$B$140,MATCH(C421,Bar_data!$A$3:$A$140,FALSE),2)</f>
        <v>Trust137</v>
      </c>
      <c r="I421" s="22" t="str">
        <f>INDEX(TrustCAHUB_map!$A$2:$D$139,MATCH($C421,TrustCAHUB_map!$A$2:$A$139,FALSE),3)</f>
        <v>Thames Valley</v>
      </c>
      <c r="J421" s="22" t="str">
        <f>INDEX(TrustCAHUB_map!$A$2:$D$139,MATCH($C421,TrustCAHUB_map!$A$2:$A$139,FALSE),4)</f>
        <v>Wessex</v>
      </c>
    </row>
    <row r="422" spans="1:10" x14ac:dyDescent="0.3">
      <c r="A422" s="22" t="str">
        <f t="shared" si="6"/>
        <v>'RXQ2015Not assigned70+'</v>
      </c>
      <c r="B422" s="22">
        <v>2015</v>
      </c>
      <c r="C422" s="22" t="s">
        <v>294</v>
      </c>
      <c r="D422" s="22" t="s">
        <v>477</v>
      </c>
      <c r="E422" s="22" t="s">
        <v>628</v>
      </c>
      <c r="F422" s="22">
        <v>1</v>
      </c>
      <c r="G422" s="22">
        <v>0</v>
      </c>
      <c r="H422" s="22" t="str">
        <f>INDEX(Bar_data!$A$3:$B$140,MATCH(C422,Bar_data!$A$3:$A$140,FALSE),2)</f>
        <v>Trust137</v>
      </c>
      <c r="I422" s="22" t="str">
        <f>INDEX(TrustCAHUB_map!$A$2:$D$139,MATCH($C422,TrustCAHUB_map!$A$2:$A$139,FALSE),3)</f>
        <v>Thames Valley</v>
      </c>
      <c r="J422" s="22" t="str">
        <f>INDEX(TrustCAHUB_map!$A$2:$D$139,MATCH($C422,TrustCAHUB_map!$A$2:$A$139,FALSE),4)</f>
        <v>Wessex</v>
      </c>
    </row>
    <row r="423" spans="1:10" x14ac:dyDescent="0.3">
      <c r="A423" s="22" t="str">
        <f t="shared" si="6"/>
        <v>'RXR2015Palliative50-69'</v>
      </c>
      <c r="B423" s="22">
        <v>2015</v>
      </c>
      <c r="C423" s="22" t="s">
        <v>295</v>
      </c>
      <c r="D423" s="22" t="s">
        <v>8</v>
      </c>
      <c r="E423" s="22" t="s">
        <v>627</v>
      </c>
      <c r="F423" s="22">
        <v>1</v>
      </c>
      <c r="G423" s="22">
        <v>0</v>
      </c>
      <c r="H423" s="22" t="str">
        <f>INDEX(Bar_data!$A$3:$B$140,MATCH(C423,Bar_data!$A$3:$A$140,FALSE),2)</f>
        <v>Trust138</v>
      </c>
      <c r="I423" s="22" t="str">
        <f>INDEX(TrustCAHUB_map!$A$2:$D$139,MATCH($C423,TrustCAHUB_map!$A$2:$A$139,FALSE),3)</f>
        <v>Lancashire and South Cumbria</v>
      </c>
      <c r="J423" s="22" t="str">
        <f>INDEX(TrustCAHUB_map!$A$2:$D$139,MATCH($C423,TrustCAHUB_map!$A$2:$A$139,FALSE),4)</f>
        <v>North West</v>
      </c>
    </row>
    <row r="424" spans="1:10" x14ac:dyDescent="0.3">
      <c r="A424" s="22" t="str">
        <f t="shared" si="6"/>
        <v>'RXR2015Not assigned70+'</v>
      </c>
      <c r="B424" s="22">
        <v>2015</v>
      </c>
      <c r="C424" s="22" t="s">
        <v>295</v>
      </c>
      <c r="D424" s="22" t="s">
        <v>477</v>
      </c>
      <c r="E424" s="22" t="s">
        <v>628</v>
      </c>
      <c r="F424" s="22">
        <v>6</v>
      </c>
      <c r="G424" s="22">
        <v>1</v>
      </c>
      <c r="H424" s="22" t="str">
        <f>INDEX(Bar_data!$A$3:$B$140,MATCH(C424,Bar_data!$A$3:$A$140,FALSE),2)</f>
        <v>Trust138</v>
      </c>
      <c r="I424" s="22" t="str">
        <f>INDEX(TrustCAHUB_map!$A$2:$D$139,MATCH($C424,TrustCAHUB_map!$A$2:$A$139,FALSE),3)</f>
        <v>Lancashire and South Cumbria</v>
      </c>
      <c r="J424" s="22" t="str">
        <f>INDEX(TrustCAHUB_map!$A$2:$D$139,MATCH($C424,TrustCAHUB_map!$A$2:$A$139,FALSE),4)</f>
        <v>North West</v>
      </c>
    </row>
    <row r="425" spans="1:10" x14ac:dyDescent="0.3">
      <c r="A425" s="22" t="str">
        <f t="shared" si="6"/>
        <v>'RXW2015Curative18-49'</v>
      </c>
      <c r="B425" s="22">
        <v>2015</v>
      </c>
      <c r="C425" s="22" t="s">
        <v>296</v>
      </c>
      <c r="D425" s="22" t="s">
        <v>7</v>
      </c>
      <c r="E425" s="22" t="s">
        <v>153</v>
      </c>
      <c r="F425" s="22">
        <v>1</v>
      </c>
      <c r="G425" s="22">
        <v>0</v>
      </c>
      <c r="H425" s="22" t="str">
        <f>INDEX(Bar_data!$A$3:$B$140,MATCH(C425,Bar_data!$A$3:$A$140,FALSE),2)</f>
        <v>Trust139</v>
      </c>
      <c r="I425" s="22" t="str">
        <f>INDEX(TrustCAHUB_map!$A$2:$D$139,MATCH($C425,TrustCAHUB_map!$A$2:$A$139,FALSE),3)</f>
        <v>West Midlands</v>
      </c>
      <c r="J425" s="22" t="str">
        <f>INDEX(TrustCAHUB_map!$A$2:$D$139,MATCH($C425,TrustCAHUB_map!$A$2:$A$139,FALSE),4)</f>
        <v>West Midlands</v>
      </c>
    </row>
    <row r="426" spans="1:10" x14ac:dyDescent="0.3">
      <c r="A426" s="22" t="str">
        <f t="shared" si="6"/>
        <v>'RXW2015Not assigned18-49'</v>
      </c>
      <c r="B426" s="22">
        <v>2015</v>
      </c>
      <c r="C426" s="22" t="s">
        <v>296</v>
      </c>
      <c r="D426" s="22" t="s">
        <v>477</v>
      </c>
      <c r="E426" s="22" t="s">
        <v>153</v>
      </c>
      <c r="F426" s="22">
        <v>1</v>
      </c>
      <c r="G426" s="22">
        <v>0</v>
      </c>
      <c r="H426" s="22" t="str">
        <f>INDEX(Bar_data!$A$3:$B$140,MATCH(C426,Bar_data!$A$3:$A$140,FALSE),2)</f>
        <v>Trust139</v>
      </c>
      <c r="I426" s="22" t="str">
        <f>INDEX(TrustCAHUB_map!$A$2:$D$139,MATCH($C426,TrustCAHUB_map!$A$2:$A$139,FALSE),3)</f>
        <v>West Midlands</v>
      </c>
      <c r="J426" s="22" t="str">
        <f>INDEX(TrustCAHUB_map!$A$2:$D$139,MATCH($C426,TrustCAHUB_map!$A$2:$A$139,FALSE),4)</f>
        <v>West Midlands</v>
      </c>
    </row>
    <row r="427" spans="1:10" x14ac:dyDescent="0.3">
      <c r="A427" s="22" t="str">
        <f t="shared" si="6"/>
        <v>'RXW2015Not assigned50-69'</v>
      </c>
      <c r="B427" s="22">
        <v>2015</v>
      </c>
      <c r="C427" s="22" t="s">
        <v>296</v>
      </c>
      <c r="D427" s="22" t="s">
        <v>477</v>
      </c>
      <c r="E427" s="22" t="s">
        <v>627</v>
      </c>
      <c r="F427" s="22">
        <v>4</v>
      </c>
      <c r="G427" s="22">
        <v>1</v>
      </c>
      <c r="H427" s="22" t="str">
        <f>INDEX(Bar_data!$A$3:$B$140,MATCH(C427,Bar_data!$A$3:$A$140,FALSE),2)</f>
        <v>Trust139</v>
      </c>
      <c r="I427" s="22" t="str">
        <f>INDEX(TrustCAHUB_map!$A$2:$D$139,MATCH($C427,TrustCAHUB_map!$A$2:$A$139,FALSE),3)</f>
        <v>West Midlands</v>
      </c>
      <c r="J427" s="22" t="str">
        <f>INDEX(TrustCAHUB_map!$A$2:$D$139,MATCH($C427,TrustCAHUB_map!$A$2:$A$139,FALSE),4)</f>
        <v>West Midlands</v>
      </c>
    </row>
    <row r="428" spans="1:10" x14ac:dyDescent="0.3">
      <c r="A428" s="22" t="str">
        <f t="shared" si="6"/>
        <v>'RXW2015Curative50-69'</v>
      </c>
      <c r="B428" s="22">
        <v>2015</v>
      </c>
      <c r="C428" s="22" t="s">
        <v>296</v>
      </c>
      <c r="D428" s="22" t="s">
        <v>7</v>
      </c>
      <c r="E428" s="22" t="s">
        <v>627</v>
      </c>
      <c r="F428" s="22">
        <v>1</v>
      </c>
      <c r="G428" s="22">
        <v>0</v>
      </c>
      <c r="H428" s="22" t="str">
        <f>INDEX(Bar_data!$A$3:$B$140,MATCH(C428,Bar_data!$A$3:$A$140,FALSE),2)</f>
        <v>Trust139</v>
      </c>
      <c r="I428" s="22" t="str">
        <f>INDEX(TrustCAHUB_map!$A$2:$D$139,MATCH($C428,TrustCAHUB_map!$A$2:$A$139,FALSE),3)</f>
        <v>West Midlands</v>
      </c>
      <c r="J428" s="22" t="str">
        <f>INDEX(TrustCAHUB_map!$A$2:$D$139,MATCH($C428,TrustCAHUB_map!$A$2:$A$139,FALSE),4)</f>
        <v>West Midlands</v>
      </c>
    </row>
    <row r="429" spans="1:10" x14ac:dyDescent="0.3">
      <c r="A429" s="22" t="str">
        <f t="shared" si="6"/>
        <v>'RXW2015Not assigned70+'</v>
      </c>
      <c r="B429" s="22">
        <v>2015</v>
      </c>
      <c r="C429" s="22" t="s">
        <v>296</v>
      </c>
      <c r="D429" s="22" t="s">
        <v>477</v>
      </c>
      <c r="E429" s="22" t="s">
        <v>628</v>
      </c>
      <c r="F429" s="22">
        <v>1</v>
      </c>
      <c r="G429" s="22">
        <v>0</v>
      </c>
      <c r="H429" s="22" t="str">
        <f>INDEX(Bar_data!$A$3:$B$140,MATCH(C429,Bar_data!$A$3:$A$140,FALSE),2)</f>
        <v>Trust139</v>
      </c>
      <c r="I429" s="22" t="str">
        <f>INDEX(TrustCAHUB_map!$A$2:$D$139,MATCH($C429,TrustCAHUB_map!$A$2:$A$139,FALSE),3)</f>
        <v>West Midlands</v>
      </c>
      <c r="J429" s="22" t="str">
        <f>INDEX(TrustCAHUB_map!$A$2:$D$139,MATCH($C429,TrustCAHUB_map!$A$2:$A$139,FALSE),4)</f>
        <v>West Midlands</v>
      </c>
    </row>
    <row r="430" spans="1:10" x14ac:dyDescent="0.3">
      <c r="A430" s="22" t="str">
        <f t="shared" si="6"/>
        <v>'RXW2015Curative70+'</v>
      </c>
      <c r="B430" s="22">
        <v>2015</v>
      </c>
      <c r="C430" s="22" t="s">
        <v>296</v>
      </c>
      <c r="D430" s="22" t="s">
        <v>7</v>
      </c>
      <c r="E430" s="22" t="s">
        <v>628</v>
      </c>
      <c r="F430" s="22">
        <v>1</v>
      </c>
      <c r="G430" s="22">
        <v>1</v>
      </c>
      <c r="H430" s="22" t="str">
        <f>INDEX(Bar_data!$A$3:$B$140,MATCH(C430,Bar_data!$A$3:$A$140,FALSE),2)</f>
        <v>Trust139</v>
      </c>
      <c r="I430" s="22" t="str">
        <f>INDEX(TrustCAHUB_map!$A$2:$D$139,MATCH($C430,TrustCAHUB_map!$A$2:$A$139,FALSE),3)</f>
        <v>West Midlands</v>
      </c>
      <c r="J430" s="22" t="str">
        <f>INDEX(TrustCAHUB_map!$A$2:$D$139,MATCH($C430,TrustCAHUB_map!$A$2:$A$139,FALSE),4)</f>
        <v>West Midlands</v>
      </c>
    </row>
    <row r="431" spans="1:10" x14ac:dyDescent="0.3">
      <c r="A431" s="22" t="str">
        <f t="shared" si="6"/>
        <v>'RYR2015Curative50-69'</v>
      </c>
      <c r="B431" s="22">
        <v>2015</v>
      </c>
      <c r="C431" s="22" t="s">
        <v>298</v>
      </c>
      <c r="D431" s="22" t="s">
        <v>7</v>
      </c>
      <c r="E431" s="22" t="s">
        <v>627</v>
      </c>
      <c r="F431" s="22">
        <v>7</v>
      </c>
      <c r="G431" s="22">
        <v>1</v>
      </c>
      <c r="H431" s="22" t="str">
        <f>INDEX(Bar_data!$A$3:$B$140,MATCH(C431,Bar_data!$A$3:$A$140,FALSE),2)</f>
        <v>Trust141</v>
      </c>
      <c r="I431" s="22" t="str">
        <f>INDEX(TrustCAHUB_map!$A$2:$D$139,MATCH($C431,TrustCAHUB_map!$A$2:$A$139,FALSE),3)</f>
        <v>Surrey and Sussex</v>
      </c>
      <c r="J431" s="22" t="str">
        <f>INDEX(TrustCAHUB_map!$A$2:$D$139,MATCH($C431,TrustCAHUB_map!$A$2:$A$139,FALSE),4)</f>
        <v>South East</v>
      </c>
    </row>
    <row r="432" spans="1:10" x14ac:dyDescent="0.3">
      <c r="A432" s="22" t="str">
        <f t="shared" si="6"/>
        <v>'RYR2015Palliative70+'</v>
      </c>
      <c r="B432" s="22">
        <v>2015</v>
      </c>
      <c r="C432" s="22" t="s">
        <v>298</v>
      </c>
      <c r="D432" s="22" t="s">
        <v>8</v>
      </c>
      <c r="E432" s="22" t="s">
        <v>628</v>
      </c>
      <c r="F432" s="22">
        <v>2</v>
      </c>
      <c r="G432" s="22">
        <v>0</v>
      </c>
      <c r="H432" s="22" t="str">
        <f>INDEX(Bar_data!$A$3:$B$140,MATCH(C432,Bar_data!$A$3:$A$140,FALSE),2)</f>
        <v>Trust141</v>
      </c>
      <c r="I432" s="22" t="str">
        <f>INDEX(TrustCAHUB_map!$A$2:$D$139,MATCH($C432,TrustCAHUB_map!$A$2:$A$139,FALSE),3)</f>
        <v>Surrey and Sussex</v>
      </c>
      <c r="J432" s="22" t="str">
        <f>INDEX(TrustCAHUB_map!$A$2:$D$139,MATCH($C432,TrustCAHUB_map!$A$2:$A$139,FALSE),4)</f>
        <v>South East</v>
      </c>
    </row>
    <row r="433" spans="1:10" x14ac:dyDescent="0.3">
      <c r="A433" s="22" t="str">
        <f t="shared" si="6"/>
        <v>'R0A2016Not assigned18-49'</v>
      </c>
      <c r="B433" s="22">
        <v>2016</v>
      </c>
      <c r="C433" s="22" t="s">
        <v>164</v>
      </c>
      <c r="D433" s="22" t="s">
        <v>477</v>
      </c>
      <c r="E433" s="22" t="s">
        <v>153</v>
      </c>
      <c r="F433" s="22">
        <v>1</v>
      </c>
      <c r="G433" s="22">
        <v>0</v>
      </c>
      <c r="H433" s="22" t="str">
        <f>INDEX(Bar_data!$A$3:$B$140,MATCH(C433,Bar_data!$A$3:$A$140,FALSE),2)</f>
        <v>Trust001</v>
      </c>
      <c r="I433" s="22" t="str">
        <f>INDEX(TrustCAHUB_map!$A$2:$D$139,MATCH($C433,TrustCAHUB_map!$A$2:$A$139,FALSE),3)</f>
        <v>Greater Manchester</v>
      </c>
      <c r="J433" s="22" t="str">
        <f>INDEX(TrustCAHUB_map!$A$2:$D$139,MATCH($C433,TrustCAHUB_map!$A$2:$A$139,FALSE),4)</f>
        <v>North West</v>
      </c>
    </row>
    <row r="434" spans="1:10" x14ac:dyDescent="0.3">
      <c r="A434" s="22" t="str">
        <f t="shared" si="6"/>
        <v>'R0A2016Not assigned50-69'</v>
      </c>
      <c r="B434" s="22">
        <v>2016</v>
      </c>
      <c r="C434" s="22" t="s">
        <v>164</v>
      </c>
      <c r="D434" s="22" t="s">
        <v>477</v>
      </c>
      <c r="E434" s="22" t="s">
        <v>627</v>
      </c>
      <c r="F434" s="22">
        <v>1</v>
      </c>
      <c r="G434" s="22">
        <v>0</v>
      </c>
      <c r="H434" s="22" t="str">
        <f>INDEX(Bar_data!$A$3:$B$140,MATCH(C434,Bar_data!$A$3:$A$140,FALSE),2)</f>
        <v>Trust001</v>
      </c>
      <c r="I434" s="22" t="str">
        <f>INDEX(TrustCAHUB_map!$A$2:$D$139,MATCH($C434,TrustCAHUB_map!$A$2:$A$139,FALSE),3)</f>
        <v>Greater Manchester</v>
      </c>
      <c r="J434" s="22" t="str">
        <f>INDEX(TrustCAHUB_map!$A$2:$D$139,MATCH($C434,TrustCAHUB_map!$A$2:$A$139,FALSE),4)</f>
        <v>North West</v>
      </c>
    </row>
    <row r="435" spans="1:10" x14ac:dyDescent="0.3">
      <c r="A435" s="22" t="str">
        <f t="shared" si="6"/>
        <v>'R0A2016Curative50-69'</v>
      </c>
      <c r="B435" s="22">
        <v>2016</v>
      </c>
      <c r="C435" s="22" t="s">
        <v>164</v>
      </c>
      <c r="D435" s="22" t="s">
        <v>7</v>
      </c>
      <c r="E435" s="22" t="s">
        <v>627</v>
      </c>
      <c r="F435" s="22">
        <v>2</v>
      </c>
      <c r="G435" s="22">
        <v>0</v>
      </c>
      <c r="H435" s="22" t="str">
        <f>INDEX(Bar_data!$A$3:$B$140,MATCH(C435,Bar_data!$A$3:$A$140,FALSE),2)</f>
        <v>Trust001</v>
      </c>
      <c r="I435" s="22" t="str">
        <f>INDEX(TrustCAHUB_map!$A$2:$D$139,MATCH($C435,TrustCAHUB_map!$A$2:$A$139,FALSE),3)</f>
        <v>Greater Manchester</v>
      </c>
      <c r="J435" s="22" t="str">
        <f>INDEX(TrustCAHUB_map!$A$2:$D$139,MATCH($C435,TrustCAHUB_map!$A$2:$A$139,FALSE),4)</f>
        <v>North West</v>
      </c>
    </row>
    <row r="436" spans="1:10" x14ac:dyDescent="0.3">
      <c r="A436" s="22" t="str">
        <f t="shared" si="6"/>
        <v>'R0A2016Palliative70+'</v>
      </c>
      <c r="B436" s="22">
        <v>2016</v>
      </c>
      <c r="C436" s="22" t="s">
        <v>164</v>
      </c>
      <c r="D436" s="22" t="s">
        <v>8</v>
      </c>
      <c r="E436" s="22" t="s">
        <v>628</v>
      </c>
      <c r="F436" s="22">
        <v>1</v>
      </c>
      <c r="G436" s="22">
        <v>1</v>
      </c>
      <c r="H436" s="22" t="str">
        <f>INDEX(Bar_data!$A$3:$B$140,MATCH(C436,Bar_data!$A$3:$A$140,FALSE),2)</f>
        <v>Trust001</v>
      </c>
      <c r="I436" s="22" t="str">
        <f>INDEX(TrustCAHUB_map!$A$2:$D$139,MATCH($C436,TrustCAHUB_map!$A$2:$A$139,FALSE),3)</f>
        <v>Greater Manchester</v>
      </c>
      <c r="J436" s="22" t="str">
        <f>INDEX(TrustCAHUB_map!$A$2:$D$139,MATCH($C436,TrustCAHUB_map!$A$2:$A$139,FALSE),4)</f>
        <v>North West</v>
      </c>
    </row>
    <row r="437" spans="1:10" x14ac:dyDescent="0.3">
      <c r="A437" s="22" t="str">
        <f t="shared" si="6"/>
        <v>'R0A2016Curative70+'</v>
      </c>
      <c r="B437" s="22">
        <v>2016</v>
      </c>
      <c r="C437" s="22" t="s">
        <v>164</v>
      </c>
      <c r="D437" s="22" t="s">
        <v>7</v>
      </c>
      <c r="E437" s="22" t="s">
        <v>628</v>
      </c>
      <c r="F437" s="22">
        <v>1</v>
      </c>
      <c r="G437" s="22">
        <v>1</v>
      </c>
      <c r="H437" s="22" t="str">
        <f>INDEX(Bar_data!$A$3:$B$140,MATCH(C437,Bar_data!$A$3:$A$140,FALSE),2)</f>
        <v>Trust001</v>
      </c>
      <c r="I437" s="22" t="str">
        <f>INDEX(TrustCAHUB_map!$A$2:$D$139,MATCH($C437,TrustCAHUB_map!$A$2:$A$139,FALSE),3)</f>
        <v>Greater Manchester</v>
      </c>
      <c r="J437" s="22" t="str">
        <f>INDEX(TrustCAHUB_map!$A$2:$D$139,MATCH($C437,TrustCAHUB_map!$A$2:$A$139,FALSE),4)</f>
        <v>North West</v>
      </c>
    </row>
    <row r="438" spans="1:10" x14ac:dyDescent="0.3">
      <c r="A438" s="22" t="str">
        <f t="shared" si="6"/>
        <v>'R1F2016Palliative70+'</v>
      </c>
      <c r="B438" s="22">
        <v>2016</v>
      </c>
      <c r="C438" s="22" t="s">
        <v>165</v>
      </c>
      <c r="D438" s="22" t="s">
        <v>8</v>
      </c>
      <c r="E438" s="22" t="s">
        <v>628</v>
      </c>
      <c r="F438" s="22">
        <v>5</v>
      </c>
      <c r="G438" s="22">
        <v>2</v>
      </c>
      <c r="H438" s="22" t="str">
        <f>INDEX(Bar_data!$A$3:$B$140,MATCH(C438,Bar_data!$A$3:$A$140,FALSE),2)</f>
        <v>Trust002</v>
      </c>
      <c r="I438" s="22" t="str">
        <f>INDEX(TrustCAHUB_map!$A$2:$D$139,MATCH($C438,TrustCAHUB_map!$A$2:$A$139,FALSE),3)</f>
        <v>Wessex</v>
      </c>
      <c r="J438" s="22" t="str">
        <f>INDEX(TrustCAHUB_map!$A$2:$D$139,MATCH($C438,TrustCAHUB_map!$A$2:$A$139,FALSE),4)</f>
        <v>Wessex</v>
      </c>
    </row>
    <row r="439" spans="1:10" x14ac:dyDescent="0.3">
      <c r="A439" s="22" t="str">
        <f t="shared" si="6"/>
        <v>'R1H2016Palliative18-49'</v>
      </c>
      <c r="B439" s="22">
        <v>2016</v>
      </c>
      <c r="C439" s="22" t="s">
        <v>166</v>
      </c>
      <c r="D439" s="22" t="s">
        <v>8</v>
      </c>
      <c r="E439" s="22" t="s">
        <v>153</v>
      </c>
      <c r="F439" s="22">
        <v>4</v>
      </c>
      <c r="G439" s="22">
        <v>2</v>
      </c>
      <c r="H439" s="22" t="str">
        <f>INDEX(Bar_data!$A$3:$B$140,MATCH(C439,Bar_data!$A$3:$A$140,FALSE),2)</f>
        <v>Trust003</v>
      </c>
      <c r="I439" s="22" t="str">
        <f>INDEX(TrustCAHUB_map!$A$2:$D$139,MATCH($C439,TrustCAHUB_map!$A$2:$A$139,FALSE),3)</f>
        <v>North Central and North East London</v>
      </c>
      <c r="J439" s="22" t="str">
        <f>INDEX(TrustCAHUB_map!$A$2:$D$139,MATCH($C439,TrustCAHUB_map!$A$2:$A$139,FALSE),4)</f>
        <v>London</v>
      </c>
    </row>
    <row r="440" spans="1:10" x14ac:dyDescent="0.3">
      <c r="A440" s="22" t="str">
        <f t="shared" si="6"/>
        <v>'R1H2016Curative18-49'</v>
      </c>
      <c r="B440" s="22">
        <v>2016</v>
      </c>
      <c r="C440" s="22" t="s">
        <v>166</v>
      </c>
      <c r="D440" s="22" t="s">
        <v>7</v>
      </c>
      <c r="E440" s="22" t="s">
        <v>153</v>
      </c>
      <c r="F440" s="22">
        <v>25</v>
      </c>
      <c r="G440" s="22">
        <v>1</v>
      </c>
      <c r="H440" s="22" t="str">
        <f>INDEX(Bar_data!$A$3:$B$140,MATCH(C440,Bar_data!$A$3:$A$140,FALSE),2)</f>
        <v>Trust003</v>
      </c>
      <c r="I440" s="22" t="str">
        <f>INDEX(TrustCAHUB_map!$A$2:$D$139,MATCH($C440,TrustCAHUB_map!$A$2:$A$139,FALSE),3)</f>
        <v>North Central and North East London</v>
      </c>
      <c r="J440" s="22" t="str">
        <f>INDEX(TrustCAHUB_map!$A$2:$D$139,MATCH($C440,TrustCAHUB_map!$A$2:$A$139,FALSE),4)</f>
        <v>London</v>
      </c>
    </row>
    <row r="441" spans="1:10" x14ac:dyDescent="0.3">
      <c r="A441" s="22" t="str">
        <f t="shared" si="6"/>
        <v>'R1H2016Not assigned18-49'</v>
      </c>
      <c r="B441" s="22">
        <v>2016</v>
      </c>
      <c r="C441" s="22" t="s">
        <v>166</v>
      </c>
      <c r="D441" s="22" t="s">
        <v>477</v>
      </c>
      <c r="E441" s="22" t="s">
        <v>153</v>
      </c>
      <c r="F441" s="22">
        <v>1</v>
      </c>
      <c r="G441" s="22">
        <v>0</v>
      </c>
      <c r="H441" s="22" t="str">
        <f>INDEX(Bar_data!$A$3:$B$140,MATCH(C441,Bar_data!$A$3:$A$140,FALSE),2)</f>
        <v>Trust003</v>
      </c>
      <c r="I441" s="22" t="str">
        <f>INDEX(TrustCAHUB_map!$A$2:$D$139,MATCH($C441,TrustCAHUB_map!$A$2:$A$139,FALSE),3)</f>
        <v>North Central and North East London</v>
      </c>
      <c r="J441" s="22" t="str">
        <f>INDEX(TrustCAHUB_map!$A$2:$D$139,MATCH($C441,TrustCAHUB_map!$A$2:$A$139,FALSE),4)</f>
        <v>London</v>
      </c>
    </row>
    <row r="442" spans="1:10" x14ac:dyDescent="0.3">
      <c r="A442" s="22" t="str">
        <f t="shared" si="6"/>
        <v>'R1H2016Curative50-69'</v>
      </c>
      <c r="B442" s="22">
        <v>2016</v>
      </c>
      <c r="C442" s="22" t="s">
        <v>166</v>
      </c>
      <c r="D442" s="22" t="s">
        <v>7</v>
      </c>
      <c r="E442" s="22" t="s">
        <v>627</v>
      </c>
      <c r="F442" s="22">
        <v>31</v>
      </c>
      <c r="G442" s="22">
        <v>1</v>
      </c>
      <c r="H442" s="22" t="str">
        <f>INDEX(Bar_data!$A$3:$B$140,MATCH(C442,Bar_data!$A$3:$A$140,FALSE),2)</f>
        <v>Trust003</v>
      </c>
      <c r="I442" s="22" t="str">
        <f>INDEX(TrustCAHUB_map!$A$2:$D$139,MATCH($C442,TrustCAHUB_map!$A$2:$A$139,FALSE),3)</f>
        <v>North Central and North East London</v>
      </c>
      <c r="J442" s="22" t="str">
        <f>INDEX(TrustCAHUB_map!$A$2:$D$139,MATCH($C442,TrustCAHUB_map!$A$2:$A$139,FALSE),4)</f>
        <v>London</v>
      </c>
    </row>
    <row r="443" spans="1:10" x14ac:dyDescent="0.3">
      <c r="A443" s="22" t="str">
        <f t="shared" si="6"/>
        <v>'R1H2016Palliative50-69'</v>
      </c>
      <c r="B443" s="22">
        <v>2016</v>
      </c>
      <c r="C443" s="22" t="s">
        <v>166</v>
      </c>
      <c r="D443" s="22" t="s">
        <v>8</v>
      </c>
      <c r="E443" s="22" t="s">
        <v>627</v>
      </c>
      <c r="F443" s="22">
        <v>12</v>
      </c>
      <c r="G443" s="22">
        <v>4</v>
      </c>
      <c r="H443" s="22" t="str">
        <f>INDEX(Bar_data!$A$3:$B$140,MATCH(C443,Bar_data!$A$3:$A$140,FALSE),2)</f>
        <v>Trust003</v>
      </c>
      <c r="I443" s="22" t="str">
        <f>INDEX(TrustCAHUB_map!$A$2:$D$139,MATCH($C443,TrustCAHUB_map!$A$2:$A$139,FALSE),3)</f>
        <v>North Central and North East London</v>
      </c>
      <c r="J443" s="22" t="str">
        <f>INDEX(TrustCAHUB_map!$A$2:$D$139,MATCH($C443,TrustCAHUB_map!$A$2:$A$139,FALSE),4)</f>
        <v>London</v>
      </c>
    </row>
    <row r="444" spans="1:10" x14ac:dyDescent="0.3">
      <c r="A444" s="22" t="str">
        <f t="shared" si="6"/>
        <v>'R1H2016Curative70+'</v>
      </c>
      <c r="B444" s="22">
        <v>2016</v>
      </c>
      <c r="C444" s="22" t="s">
        <v>166</v>
      </c>
      <c r="D444" s="22" t="s">
        <v>7</v>
      </c>
      <c r="E444" s="22" t="s">
        <v>628</v>
      </c>
      <c r="F444" s="22">
        <v>6</v>
      </c>
      <c r="G444" s="22">
        <v>2</v>
      </c>
      <c r="H444" s="22" t="str">
        <f>INDEX(Bar_data!$A$3:$B$140,MATCH(C444,Bar_data!$A$3:$A$140,FALSE),2)</f>
        <v>Trust003</v>
      </c>
      <c r="I444" s="22" t="str">
        <f>INDEX(TrustCAHUB_map!$A$2:$D$139,MATCH($C444,TrustCAHUB_map!$A$2:$A$139,FALSE),3)</f>
        <v>North Central and North East London</v>
      </c>
      <c r="J444" s="22" t="str">
        <f>INDEX(TrustCAHUB_map!$A$2:$D$139,MATCH($C444,TrustCAHUB_map!$A$2:$A$139,FALSE),4)</f>
        <v>London</v>
      </c>
    </row>
    <row r="445" spans="1:10" x14ac:dyDescent="0.3">
      <c r="A445" s="22" t="str">
        <f t="shared" si="6"/>
        <v>'R1H2016Not assigned70+'</v>
      </c>
      <c r="B445" s="22">
        <v>2016</v>
      </c>
      <c r="C445" s="22" t="s">
        <v>166</v>
      </c>
      <c r="D445" s="22" t="s">
        <v>477</v>
      </c>
      <c r="E445" s="22" t="s">
        <v>628</v>
      </c>
      <c r="F445" s="22">
        <v>1</v>
      </c>
      <c r="G445" s="22">
        <v>0</v>
      </c>
      <c r="H445" s="22" t="str">
        <f>INDEX(Bar_data!$A$3:$B$140,MATCH(C445,Bar_data!$A$3:$A$140,FALSE),2)</f>
        <v>Trust003</v>
      </c>
      <c r="I445" s="22" t="str">
        <f>INDEX(TrustCAHUB_map!$A$2:$D$139,MATCH($C445,TrustCAHUB_map!$A$2:$A$139,FALSE),3)</f>
        <v>North Central and North East London</v>
      </c>
      <c r="J445" s="22" t="str">
        <f>INDEX(TrustCAHUB_map!$A$2:$D$139,MATCH($C445,TrustCAHUB_map!$A$2:$A$139,FALSE),4)</f>
        <v>London</v>
      </c>
    </row>
    <row r="446" spans="1:10" x14ac:dyDescent="0.3">
      <c r="A446" s="22" t="str">
        <f t="shared" si="6"/>
        <v>'R1H2016Palliative70+'</v>
      </c>
      <c r="B446" s="22">
        <v>2016</v>
      </c>
      <c r="C446" s="22" t="s">
        <v>166</v>
      </c>
      <c r="D446" s="22" t="s">
        <v>8</v>
      </c>
      <c r="E446" s="22" t="s">
        <v>628</v>
      </c>
      <c r="F446" s="22">
        <v>14</v>
      </c>
      <c r="G446" s="22">
        <v>5</v>
      </c>
      <c r="H446" s="22" t="str">
        <f>INDEX(Bar_data!$A$3:$B$140,MATCH(C446,Bar_data!$A$3:$A$140,FALSE),2)</f>
        <v>Trust003</v>
      </c>
      <c r="I446" s="22" t="str">
        <f>INDEX(TrustCAHUB_map!$A$2:$D$139,MATCH($C446,TrustCAHUB_map!$A$2:$A$139,FALSE),3)</f>
        <v>North Central and North East London</v>
      </c>
      <c r="J446" s="22" t="str">
        <f>INDEX(TrustCAHUB_map!$A$2:$D$139,MATCH($C446,TrustCAHUB_map!$A$2:$A$139,FALSE),4)</f>
        <v>London</v>
      </c>
    </row>
    <row r="447" spans="1:10" x14ac:dyDescent="0.3">
      <c r="A447" s="22" t="str">
        <f t="shared" si="6"/>
        <v>'R1K2016Curative50-69'</v>
      </c>
      <c r="B447" s="22">
        <v>2016</v>
      </c>
      <c r="C447" s="22" t="s">
        <v>167</v>
      </c>
      <c r="D447" s="22" t="s">
        <v>7</v>
      </c>
      <c r="E447" s="22" t="s">
        <v>627</v>
      </c>
      <c r="F447" s="22">
        <v>1</v>
      </c>
      <c r="G447" s="22">
        <v>0</v>
      </c>
      <c r="H447" s="22" t="str">
        <f>INDEX(Bar_data!$A$3:$B$140,MATCH(C447,Bar_data!$A$3:$A$140,FALSE),2)</f>
        <v>Trust004</v>
      </c>
      <c r="I447" s="22" t="str">
        <f>INDEX(TrustCAHUB_map!$A$2:$D$139,MATCH($C447,TrustCAHUB_map!$A$2:$A$139,FALSE),3)</f>
        <v>North West and South West London</v>
      </c>
      <c r="J447" s="22" t="str">
        <f>INDEX(TrustCAHUB_map!$A$2:$D$139,MATCH($C447,TrustCAHUB_map!$A$2:$A$139,FALSE),4)</f>
        <v>London</v>
      </c>
    </row>
    <row r="448" spans="1:10" x14ac:dyDescent="0.3">
      <c r="A448" s="22" t="str">
        <f t="shared" si="6"/>
        <v>'R1K2016Palliative50-69'</v>
      </c>
      <c r="B448" s="22">
        <v>2016</v>
      </c>
      <c r="C448" s="22" t="s">
        <v>167</v>
      </c>
      <c r="D448" s="22" t="s">
        <v>8</v>
      </c>
      <c r="E448" s="22" t="s">
        <v>627</v>
      </c>
      <c r="F448" s="22">
        <v>1</v>
      </c>
      <c r="G448" s="22">
        <v>0</v>
      </c>
      <c r="H448" s="22" t="str">
        <f>INDEX(Bar_data!$A$3:$B$140,MATCH(C448,Bar_data!$A$3:$A$140,FALSE),2)</f>
        <v>Trust004</v>
      </c>
      <c r="I448" s="22" t="str">
        <f>INDEX(TrustCAHUB_map!$A$2:$D$139,MATCH($C448,TrustCAHUB_map!$A$2:$A$139,FALSE),3)</f>
        <v>North West and South West London</v>
      </c>
      <c r="J448" s="22" t="str">
        <f>INDEX(TrustCAHUB_map!$A$2:$D$139,MATCH($C448,TrustCAHUB_map!$A$2:$A$139,FALSE),4)</f>
        <v>London</v>
      </c>
    </row>
    <row r="449" spans="1:10" x14ac:dyDescent="0.3">
      <c r="A449" s="22" t="str">
        <f t="shared" si="6"/>
        <v>'R1K2016Palliative70+'</v>
      </c>
      <c r="B449" s="22">
        <v>2016</v>
      </c>
      <c r="C449" s="22" t="s">
        <v>167</v>
      </c>
      <c r="D449" s="22" t="s">
        <v>8</v>
      </c>
      <c r="E449" s="22" t="s">
        <v>628</v>
      </c>
      <c r="F449" s="22">
        <v>6</v>
      </c>
      <c r="G449" s="22">
        <v>0</v>
      </c>
      <c r="H449" s="22" t="str">
        <f>INDEX(Bar_data!$A$3:$B$140,MATCH(C449,Bar_data!$A$3:$A$140,FALSE),2)</f>
        <v>Trust004</v>
      </c>
      <c r="I449" s="22" t="str">
        <f>INDEX(TrustCAHUB_map!$A$2:$D$139,MATCH($C449,TrustCAHUB_map!$A$2:$A$139,FALSE),3)</f>
        <v>North West and South West London</v>
      </c>
      <c r="J449" s="22" t="str">
        <f>INDEX(TrustCAHUB_map!$A$2:$D$139,MATCH($C449,TrustCAHUB_map!$A$2:$A$139,FALSE),4)</f>
        <v>London</v>
      </c>
    </row>
    <row r="450" spans="1:10" x14ac:dyDescent="0.3">
      <c r="A450" s="22" t="str">
        <f t="shared" si="6"/>
        <v>'R1K2016Curative70+'</v>
      </c>
      <c r="B450" s="22">
        <v>2016</v>
      </c>
      <c r="C450" s="22" t="s">
        <v>167</v>
      </c>
      <c r="D450" s="22" t="s">
        <v>7</v>
      </c>
      <c r="E450" s="22" t="s">
        <v>628</v>
      </c>
      <c r="F450" s="22">
        <v>2</v>
      </c>
      <c r="G450" s="22">
        <v>0</v>
      </c>
      <c r="H450" s="22" t="str">
        <f>INDEX(Bar_data!$A$3:$B$140,MATCH(C450,Bar_data!$A$3:$A$140,FALSE),2)</f>
        <v>Trust004</v>
      </c>
      <c r="I450" s="22" t="str">
        <f>INDEX(TrustCAHUB_map!$A$2:$D$139,MATCH($C450,TrustCAHUB_map!$A$2:$A$139,FALSE),3)</f>
        <v>North West and South West London</v>
      </c>
      <c r="J450" s="22" t="str">
        <f>INDEX(TrustCAHUB_map!$A$2:$D$139,MATCH($C450,TrustCAHUB_map!$A$2:$A$139,FALSE),4)</f>
        <v>London</v>
      </c>
    </row>
    <row r="451" spans="1:10" x14ac:dyDescent="0.3">
      <c r="A451" s="22" t="str">
        <f t="shared" ref="A451:A514" si="7">"'"&amp;C451&amp;B451&amp;D451&amp;E451&amp;"'"</f>
        <v>'RA22016Curative18-49'</v>
      </c>
      <c r="B451" s="22">
        <v>2016</v>
      </c>
      <c r="C451" s="22" t="s">
        <v>168</v>
      </c>
      <c r="D451" s="22" t="s">
        <v>7</v>
      </c>
      <c r="E451" s="22" t="s">
        <v>153</v>
      </c>
      <c r="F451" s="22">
        <v>3</v>
      </c>
      <c r="G451" s="22">
        <v>1</v>
      </c>
      <c r="H451" s="22" t="str">
        <f>INDEX(Bar_data!$A$3:$B$140,MATCH(C451,Bar_data!$A$3:$A$140,FALSE),2)</f>
        <v>Trust005</v>
      </c>
      <c r="I451" s="22" t="str">
        <f>INDEX(TrustCAHUB_map!$A$2:$D$139,MATCH($C451,TrustCAHUB_map!$A$2:$A$139,FALSE),3)</f>
        <v>Surrey and Sussex</v>
      </c>
      <c r="J451" s="22" t="str">
        <f>INDEX(TrustCAHUB_map!$A$2:$D$139,MATCH($C451,TrustCAHUB_map!$A$2:$A$139,FALSE),4)</f>
        <v>South East</v>
      </c>
    </row>
    <row r="452" spans="1:10" x14ac:dyDescent="0.3">
      <c r="A452" s="22" t="str">
        <f t="shared" si="7"/>
        <v>'RA22016Palliative50-69'</v>
      </c>
      <c r="B452" s="22">
        <v>2016</v>
      </c>
      <c r="C452" s="22" t="s">
        <v>168</v>
      </c>
      <c r="D452" s="22" t="s">
        <v>8</v>
      </c>
      <c r="E452" s="22" t="s">
        <v>627</v>
      </c>
      <c r="F452" s="22">
        <v>1</v>
      </c>
      <c r="G452" s="22">
        <v>0</v>
      </c>
      <c r="H452" s="22" t="str">
        <f>INDEX(Bar_data!$A$3:$B$140,MATCH(C452,Bar_data!$A$3:$A$140,FALSE),2)</f>
        <v>Trust005</v>
      </c>
      <c r="I452" s="22" t="str">
        <f>INDEX(TrustCAHUB_map!$A$2:$D$139,MATCH($C452,TrustCAHUB_map!$A$2:$A$139,FALSE),3)</f>
        <v>Surrey and Sussex</v>
      </c>
      <c r="J452" s="22" t="str">
        <f>INDEX(TrustCAHUB_map!$A$2:$D$139,MATCH($C452,TrustCAHUB_map!$A$2:$A$139,FALSE),4)</f>
        <v>South East</v>
      </c>
    </row>
    <row r="453" spans="1:10" x14ac:dyDescent="0.3">
      <c r="A453" s="22" t="str">
        <f t="shared" si="7"/>
        <v>'RA22016Curative50-69'</v>
      </c>
      <c r="B453" s="22">
        <v>2016</v>
      </c>
      <c r="C453" s="22" t="s">
        <v>168</v>
      </c>
      <c r="D453" s="22" t="s">
        <v>7</v>
      </c>
      <c r="E453" s="22" t="s">
        <v>627</v>
      </c>
      <c r="F453" s="22">
        <v>14</v>
      </c>
      <c r="G453" s="22">
        <v>0</v>
      </c>
      <c r="H453" s="22" t="str">
        <f>INDEX(Bar_data!$A$3:$B$140,MATCH(C453,Bar_data!$A$3:$A$140,FALSE),2)</f>
        <v>Trust005</v>
      </c>
      <c r="I453" s="22" t="str">
        <f>INDEX(TrustCAHUB_map!$A$2:$D$139,MATCH($C453,TrustCAHUB_map!$A$2:$A$139,FALSE),3)</f>
        <v>Surrey and Sussex</v>
      </c>
      <c r="J453" s="22" t="str">
        <f>INDEX(TrustCAHUB_map!$A$2:$D$139,MATCH($C453,TrustCAHUB_map!$A$2:$A$139,FALSE),4)</f>
        <v>South East</v>
      </c>
    </row>
    <row r="454" spans="1:10" x14ac:dyDescent="0.3">
      <c r="A454" s="22" t="str">
        <f t="shared" si="7"/>
        <v>'RA22016Curative70+'</v>
      </c>
      <c r="B454" s="22">
        <v>2016</v>
      </c>
      <c r="C454" s="22" t="s">
        <v>168</v>
      </c>
      <c r="D454" s="22" t="s">
        <v>7</v>
      </c>
      <c r="E454" s="22" t="s">
        <v>628</v>
      </c>
      <c r="F454" s="22">
        <v>2</v>
      </c>
      <c r="G454" s="22">
        <v>0</v>
      </c>
      <c r="H454" s="22" t="str">
        <f>INDEX(Bar_data!$A$3:$B$140,MATCH(C454,Bar_data!$A$3:$A$140,FALSE),2)</f>
        <v>Trust005</v>
      </c>
      <c r="I454" s="22" t="str">
        <f>INDEX(TrustCAHUB_map!$A$2:$D$139,MATCH($C454,TrustCAHUB_map!$A$2:$A$139,FALSE),3)</f>
        <v>Surrey and Sussex</v>
      </c>
      <c r="J454" s="22" t="str">
        <f>INDEX(TrustCAHUB_map!$A$2:$D$139,MATCH($C454,TrustCAHUB_map!$A$2:$A$139,FALSE),4)</f>
        <v>South East</v>
      </c>
    </row>
    <row r="455" spans="1:10" x14ac:dyDescent="0.3">
      <c r="A455" s="22" t="str">
        <f t="shared" si="7"/>
        <v>'RA22016Palliative70+'</v>
      </c>
      <c r="B455" s="22">
        <v>2016</v>
      </c>
      <c r="C455" s="22" t="s">
        <v>168</v>
      </c>
      <c r="D455" s="22" t="s">
        <v>8</v>
      </c>
      <c r="E455" s="22" t="s">
        <v>628</v>
      </c>
      <c r="F455" s="22">
        <v>3</v>
      </c>
      <c r="G455" s="22">
        <v>0</v>
      </c>
      <c r="H455" s="22" t="str">
        <f>INDEX(Bar_data!$A$3:$B$140,MATCH(C455,Bar_data!$A$3:$A$140,FALSE),2)</f>
        <v>Trust005</v>
      </c>
      <c r="I455" s="22" t="str">
        <f>INDEX(TrustCAHUB_map!$A$2:$D$139,MATCH($C455,TrustCAHUB_map!$A$2:$A$139,FALSE),3)</f>
        <v>Surrey and Sussex</v>
      </c>
      <c r="J455" s="22" t="str">
        <f>INDEX(TrustCAHUB_map!$A$2:$D$139,MATCH($C455,TrustCAHUB_map!$A$2:$A$139,FALSE),4)</f>
        <v>South East</v>
      </c>
    </row>
    <row r="456" spans="1:10" x14ac:dyDescent="0.3">
      <c r="A456" s="22" t="str">
        <f t="shared" si="7"/>
        <v>'RA42016Palliative70+'</v>
      </c>
      <c r="B456" s="22">
        <v>2016</v>
      </c>
      <c r="C456" s="22" t="s">
        <v>170</v>
      </c>
      <c r="D456" s="22" t="s">
        <v>8</v>
      </c>
      <c r="E456" s="22" t="s">
        <v>628</v>
      </c>
      <c r="F456" s="22">
        <v>1</v>
      </c>
      <c r="G456" s="22">
        <v>0</v>
      </c>
      <c r="H456" s="22" t="str">
        <f>INDEX(Bar_data!$A$3:$B$140,MATCH(C456,Bar_data!$A$3:$A$140,FALSE),2)</f>
        <v>Trust007</v>
      </c>
      <c r="I456" s="22" t="str">
        <f>INDEX(TrustCAHUB_map!$A$2:$D$139,MATCH($C456,TrustCAHUB_map!$A$2:$A$139,FALSE),3)</f>
        <v>Somerset, Wiltshire, Avon and Gloucester</v>
      </c>
      <c r="J456" s="22" t="str">
        <f>INDEX(TrustCAHUB_map!$A$2:$D$139,MATCH($C456,TrustCAHUB_map!$A$2:$A$139,FALSE),4)</f>
        <v>South West</v>
      </c>
    </row>
    <row r="457" spans="1:10" x14ac:dyDescent="0.3">
      <c r="A457" s="22" t="str">
        <f t="shared" si="7"/>
        <v>'RA72016Curative18-49'</v>
      </c>
      <c r="B457" s="22">
        <v>2016</v>
      </c>
      <c r="C457" s="22" t="s">
        <v>171</v>
      </c>
      <c r="D457" s="22" t="s">
        <v>7</v>
      </c>
      <c r="E457" s="22" t="s">
        <v>153</v>
      </c>
      <c r="F457" s="22">
        <v>11</v>
      </c>
      <c r="G457" s="22">
        <v>2</v>
      </c>
      <c r="H457" s="22" t="str">
        <f>INDEX(Bar_data!$A$3:$B$140,MATCH(C457,Bar_data!$A$3:$A$140,FALSE),2)</f>
        <v>Trust008</v>
      </c>
      <c r="I457" s="22" t="str">
        <f>INDEX(TrustCAHUB_map!$A$2:$D$139,MATCH($C457,TrustCAHUB_map!$A$2:$A$139,FALSE),3)</f>
        <v>Somerset, Wiltshire, Avon and Gloucester</v>
      </c>
      <c r="J457" s="22" t="str">
        <f>INDEX(TrustCAHUB_map!$A$2:$D$139,MATCH($C457,TrustCAHUB_map!$A$2:$A$139,FALSE),4)</f>
        <v>South West</v>
      </c>
    </row>
    <row r="458" spans="1:10" x14ac:dyDescent="0.3">
      <c r="A458" s="22" t="str">
        <f t="shared" si="7"/>
        <v>'RA72016Palliative50-69'</v>
      </c>
      <c r="B458" s="22">
        <v>2016</v>
      </c>
      <c r="C458" s="22" t="s">
        <v>171</v>
      </c>
      <c r="D458" s="22" t="s">
        <v>8</v>
      </c>
      <c r="E458" s="22" t="s">
        <v>627</v>
      </c>
      <c r="F458" s="22">
        <v>1</v>
      </c>
      <c r="G458" s="22">
        <v>0</v>
      </c>
      <c r="H458" s="22" t="str">
        <f>INDEX(Bar_data!$A$3:$B$140,MATCH(C458,Bar_data!$A$3:$A$140,FALSE),2)</f>
        <v>Trust008</v>
      </c>
      <c r="I458" s="22" t="str">
        <f>INDEX(TrustCAHUB_map!$A$2:$D$139,MATCH($C458,TrustCAHUB_map!$A$2:$A$139,FALSE),3)</f>
        <v>Somerset, Wiltshire, Avon and Gloucester</v>
      </c>
      <c r="J458" s="22" t="str">
        <f>INDEX(TrustCAHUB_map!$A$2:$D$139,MATCH($C458,TrustCAHUB_map!$A$2:$A$139,FALSE),4)</f>
        <v>South West</v>
      </c>
    </row>
    <row r="459" spans="1:10" x14ac:dyDescent="0.3">
      <c r="A459" s="22" t="str">
        <f t="shared" si="7"/>
        <v>'RA72016Curative50-69'</v>
      </c>
      <c r="B459" s="22">
        <v>2016</v>
      </c>
      <c r="C459" s="22" t="s">
        <v>171</v>
      </c>
      <c r="D459" s="22" t="s">
        <v>7</v>
      </c>
      <c r="E459" s="22" t="s">
        <v>627</v>
      </c>
      <c r="F459" s="22">
        <v>13</v>
      </c>
      <c r="G459" s="22">
        <v>1</v>
      </c>
      <c r="H459" s="22" t="str">
        <f>INDEX(Bar_data!$A$3:$B$140,MATCH(C459,Bar_data!$A$3:$A$140,FALSE),2)</f>
        <v>Trust008</v>
      </c>
      <c r="I459" s="22" t="str">
        <f>INDEX(TrustCAHUB_map!$A$2:$D$139,MATCH($C459,TrustCAHUB_map!$A$2:$A$139,FALSE),3)</f>
        <v>Somerset, Wiltshire, Avon and Gloucester</v>
      </c>
      <c r="J459" s="22" t="str">
        <f>INDEX(TrustCAHUB_map!$A$2:$D$139,MATCH($C459,TrustCAHUB_map!$A$2:$A$139,FALSE),4)</f>
        <v>South West</v>
      </c>
    </row>
    <row r="460" spans="1:10" x14ac:dyDescent="0.3">
      <c r="A460" s="22" t="str">
        <f t="shared" si="7"/>
        <v>'RA72016Palliative70+'</v>
      </c>
      <c r="B460" s="22">
        <v>2016</v>
      </c>
      <c r="C460" s="22" t="s">
        <v>171</v>
      </c>
      <c r="D460" s="22" t="s">
        <v>8</v>
      </c>
      <c r="E460" s="22" t="s">
        <v>628</v>
      </c>
      <c r="F460" s="22">
        <v>2</v>
      </c>
      <c r="G460" s="22">
        <v>0</v>
      </c>
      <c r="H460" s="22" t="str">
        <f>INDEX(Bar_data!$A$3:$B$140,MATCH(C460,Bar_data!$A$3:$A$140,FALSE),2)</f>
        <v>Trust008</v>
      </c>
      <c r="I460" s="22" t="str">
        <f>INDEX(TrustCAHUB_map!$A$2:$D$139,MATCH($C460,TrustCAHUB_map!$A$2:$A$139,FALSE),3)</f>
        <v>Somerset, Wiltshire, Avon and Gloucester</v>
      </c>
      <c r="J460" s="22" t="str">
        <f>INDEX(TrustCAHUB_map!$A$2:$D$139,MATCH($C460,TrustCAHUB_map!$A$2:$A$139,FALSE),4)</f>
        <v>South West</v>
      </c>
    </row>
    <row r="461" spans="1:10" x14ac:dyDescent="0.3">
      <c r="A461" s="22" t="str">
        <f t="shared" si="7"/>
        <v>'RA72016Curative70+'</v>
      </c>
      <c r="B461" s="22">
        <v>2016</v>
      </c>
      <c r="C461" s="22" t="s">
        <v>171</v>
      </c>
      <c r="D461" s="22" t="s">
        <v>7</v>
      </c>
      <c r="E461" s="22" t="s">
        <v>628</v>
      </c>
      <c r="F461" s="22">
        <v>10</v>
      </c>
      <c r="G461" s="22">
        <v>1</v>
      </c>
      <c r="H461" s="22" t="str">
        <f>INDEX(Bar_data!$A$3:$B$140,MATCH(C461,Bar_data!$A$3:$A$140,FALSE),2)</f>
        <v>Trust008</v>
      </c>
      <c r="I461" s="22" t="str">
        <f>INDEX(TrustCAHUB_map!$A$2:$D$139,MATCH($C461,TrustCAHUB_map!$A$2:$A$139,FALSE),3)</f>
        <v>Somerset, Wiltshire, Avon and Gloucester</v>
      </c>
      <c r="J461" s="22" t="str">
        <f>INDEX(TrustCAHUB_map!$A$2:$D$139,MATCH($C461,TrustCAHUB_map!$A$2:$A$139,FALSE),4)</f>
        <v>South West</v>
      </c>
    </row>
    <row r="462" spans="1:10" x14ac:dyDescent="0.3">
      <c r="A462" s="22" t="str">
        <f t="shared" si="7"/>
        <v>'RA92016Curative18-49'</v>
      </c>
      <c r="B462" s="22">
        <v>2016</v>
      </c>
      <c r="C462" s="22" t="s">
        <v>172</v>
      </c>
      <c r="D462" s="22" t="s">
        <v>7</v>
      </c>
      <c r="E462" s="22" t="s">
        <v>153</v>
      </c>
      <c r="F462" s="22">
        <v>1</v>
      </c>
      <c r="G462" s="22">
        <v>0</v>
      </c>
      <c r="H462" s="22" t="str">
        <f>INDEX(Bar_data!$A$3:$B$140,MATCH(C462,Bar_data!$A$3:$A$140,FALSE),2)</f>
        <v>Trust009</v>
      </c>
      <c r="I462" s="22" t="str">
        <f>INDEX(TrustCAHUB_map!$A$2:$D$139,MATCH($C462,TrustCAHUB_map!$A$2:$A$139,FALSE),3)</f>
        <v>Peninsula</v>
      </c>
      <c r="J462" s="22" t="str">
        <f>INDEX(TrustCAHUB_map!$A$2:$D$139,MATCH($C462,TrustCAHUB_map!$A$2:$A$139,FALSE),4)</f>
        <v>South West</v>
      </c>
    </row>
    <row r="463" spans="1:10" x14ac:dyDescent="0.3">
      <c r="A463" s="22" t="str">
        <f t="shared" si="7"/>
        <v>'RA92016Palliative50-69'</v>
      </c>
      <c r="B463" s="22">
        <v>2016</v>
      </c>
      <c r="C463" s="22" t="s">
        <v>172</v>
      </c>
      <c r="D463" s="22" t="s">
        <v>8</v>
      </c>
      <c r="E463" s="22" t="s">
        <v>627</v>
      </c>
      <c r="F463" s="22">
        <v>4</v>
      </c>
      <c r="G463" s="22">
        <v>0</v>
      </c>
      <c r="H463" s="22" t="str">
        <f>INDEX(Bar_data!$A$3:$B$140,MATCH(C463,Bar_data!$A$3:$A$140,FALSE),2)</f>
        <v>Trust009</v>
      </c>
      <c r="I463" s="22" t="str">
        <f>INDEX(TrustCAHUB_map!$A$2:$D$139,MATCH($C463,TrustCAHUB_map!$A$2:$A$139,FALSE),3)</f>
        <v>Peninsula</v>
      </c>
      <c r="J463" s="22" t="str">
        <f>INDEX(TrustCAHUB_map!$A$2:$D$139,MATCH($C463,TrustCAHUB_map!$A$2:$A$139,FALSE),4)</f>
        <v>South West</v>
      </c>
    </row>
    <row r="464" spans="1:10" x14ac:dyDescent="0.3">
      <c r="A464" s="22" t="str">
        <f t="shared" si="7"/>
        <v>'RA92016Curative50-69'</v>
      </c>
      <c r="B464" s="22">
        <v>2016</v>
      </c>
      <c r="C464" s="22" t="s">
        <v>172</v>
      </c>
      <c r="D464" s="22" t="s">
        <v>7</v>
      </c>
      <c r="E464" s="22" t="s">
        <v>627</v>
      </c>
      <c r="F464" s="22">
        <v>2</v>
      </c>
      <c r="G464" s="22">
        <v>0</v>
      </c>
      <c r="H464" s="22" t="str">
        <f>INDEX(Bar_data!$A$3:$B$140,MATCH(C464,Bar_data!$A$3:$A$140,FALSE),2)</f>
        <v>Trust009</v>
      </c>
      <c r="I464" s="22" t="str">
        <f>INDEX(TrustCAHUB_map!$A$2:$D$139,MATCH($C464,TrustCAHUB_map!$A$2:$A$139,FALSE),3)</f>
        <v>Peninsula</v>
      </c>
      <c r="J464" s="22" t="str">
        <f>INDEX(TrustCAHUB_map!$A$2:$D$139,MATCH($C464,TrustCAHUB_map!$A$2:$A$139,FALSE),4)</f>
        <v>South West</v>
      </c>
    </row>
    <row r="465" spans="1:10" x14ac:dyDescent="0.3">
      <c r="A465" s="22" t="str">
        <f t="shared" si="7"/>
        <v>'RA92016Palliative70+'</v>
      </c>
      <c r="B465" s="22">
        <v>2016</v>
      </c>
      <c r="C465" s="22" t="s">
        <v>172</v>
      </c>
      <c r="D465" s="22" t="s">
        <v>8</v>
      </c>
      <c r="E465" s="22" t="s">
        <v>628</v>
      </c>
      <c r="F465" s="22">
        <v>2</v>
      </c>
      <c r="G465" s="22">
        <v>1</v>
      </c>
      <c r="H465" s="22" t="str">
        <f>INDEX(Bar_data!$A$3:$B$140,MATCH(C465,Bar_data!$A$3:$A$140,FALSE),2)</f>
        <v>Trust009</v>
      </c>
      <c r="I465" s="22" t="str">
        <f>INDEX(TrustCAHUB_map!$A$2:$D$139,MATCH($C465,TrustCAHUB_map!$A$2:$A$139,FALSE),3)</f>
        <v>Peninsula</v>
      </c>
      <c r="J465" s="22" t="str">
        <f>INDEX(TrustCAHUB_map!$A$2:$D$139,MATCH($C465,TrustCAHUB_map!$A$2:$A$139,FALSE),4)</f>
        <v>South West</v>
      </c>
    </row>
    <row r="466" spans="1:10" x14ac:dyDescent="0.3">
      <c r="A466" s="22" t="str">
        <f t="shared" si="7"/>
        <v>'RA92016Curative70+'</v>
      </c>
      <c r="B466" s="22">
        <v>2016</v>
      </c>
      <c r="C466" s="22" t="s">
        <v>172</v>
      </c>
      <c r="D466" s="22" t="s">
        <v>7</v>
      </c>
      <c r="E466" s="22" t="s">
        <v>628</v>
      </c>
      <c r="F466" s="22">
        <v>2</v>
      </c>
      <c r="G466" s="22">
        <v>1</v>
      </c>
      <c r="H466" s="22" t="str">
        <f>INDEX(Bar_data!$A$3:$B$140,MATCH(C466,Bar_data!$A$3:$A$140,FALSE),2)</f>
        <v>Trust009</v>
      </c>
      <c r="I466" s="22" t="str">
        <f>INDEX(TrustCAHUB_map!$A$2:$D$139,MATCH($C466,TrustCAHUB_map!$A$2:$A$139,FALSE),3)</f>
        <v>Peninsula</v>
      </c>
      <c r="J466" s="22" t="str">
        <f>INDEX(TrustCAHUB_map!$A$2:$D$139,MATCH($C466,TrustCAHUB_map!$A$2:$A$139,FALSE),4)</f>
        <v>South West</v>
      </c>
    </row>
    <row r="467" spans="1:10" x14ac:dyDescent="0.3">
      <c r="A467" s="22" t="str">
        <f t="shared" si="7"/>
        <v>'RAE2016Not assigned18-49'</v>
      </c>
      <c r="B467" s="22">
        <v>2016</v>
      </c>
      <c r="C467" s="22" t="s">
        <v>173</v>
      </c>
      <c r="D467" s="22" t="s">
        <v>477</v>
      </c>
      <c r="E467" s="22" t="s">
        <v>153</v>
      </c>
      <c r="F467" s="22">
        <v>2</v>
      </c>
      <c r="G467" s="22">
        <v>0</v>
      </c>
      <c r="H467" s="22" t="str">
        <f>INDEX(Bar_data!$A$3:$B$140,MATCH(C467,Bar_data!$A$3:$A$140,FALSE),2)</f>
        <v>Trust010</v>
      </c>
      <c r="I467" s="22" t="str">
        <f>INDEX(TrustCAHUB_map!$A$2:$D$139,MATCH($C467,TrustCAHUB_map!$A$2:$A$139,FALSE),3)</f>
        <v>West Yorkshire</v>
      </c>
      <c r="J467" s="22" t="str">
        <f>INDEX(TrustCAHUB_map!$A$2:$D$139,MATCH($C467,TrustCAHUB_map!$A$2:$A$139,FALSE),4)</f>
        <v>Yorkshire and Humber</v>
      </c>
    </row>
    <row r="468" spans="1:10" x14ac:dyDescent="0.3">
      <c r="A468" s="22" t="str">
        <f t="shared" si="7"/>
        <v>'RAE2016Curative50-69'</v>
      </c>
      <c r="B468" s="22">
        <v>2016</v>
      </c>
      <c r="C468" s="22" t="s">
        <v>173</v>
      </c>
      <c r="D468" s="22" t="s">
        <v>7</v>
      </c>
      <c r="E468" s="22" t="s">
        <v>627</v>
      </c>
      <c r="F468" s="22">
        <v>1</v>
      </c>
      <c r="G468" s="22">
        <v>0</v>
      </c>
      <c r="H468" s="22" t="str">
        <f>INDEX(Bar_data!$A$3:$B$140,MATCH(C468,Bar_data!$A$3:$A$140,FALSE),2)</f>
        <v>Trust010</v>
      </c>
      <c r="I468" s="22" t="str">
        <f>INDEX(TrustCAHUB_map!$A$2:$D$139,MATCH($C468,TrustCAHUB_map!$A$2:$A$139,FALSE),3)</f>
        <v>West Yorkshire</v>
      </c>
      <c r="J468" s="22" t="str">
        <f>INDEX(TrustCAHUB_map!$A$2:$D$139,MATCH($C468,TrustCAHUB_map!$A$2:$A$139,FALSE),4)</f>
        <v>Yorkshire and Humber</v>
      </c>
    </row>
    <row r="469" spans="1:10" x14ac:dyDescent="0.3">
      <c r="A469" s="22" t="str">
        <f t="shared" si="7"/>
        <v>'RAE2016Not assigned50-69'</v>
      </c>
      <c r="B469" s="22">
        <v>2016</v>
      </c>
      <c r="C469" s="22" t="s">
        <v>173</v>
      </c>
      <c r="D469" s="22" t="s">
        <v>477</v>
      </c>
      <c r="E469" s="22" t="s">
        <v>627</v>
      </c>
      <c r="F469" s="22">
        <v>2</v>
      </c>
      <c r="G469" s="22">
        <v>0</v>
      </c>
      <c r="H469" s="22" t="str">
        <f>INDEX(Bar_data!$A$3:$B$140,MATCH(C469,Bar_data!$A$3:$A$140,FALSE),2)</f>
        <v>Trust010</v>
      </c>
      <c r="I469" s="22" t="str">
        <f>INDEX(TrustCAHUB_map!$A$2:$D$139,MATCH($C469,TrustCAHUB_map!$A$2:$A$139,FALSE),3)</f>
        <v>West Yorkshire</v>
      </c>
      <c r="J469" s="22" t="str">
        <f>INDEX(TrustCAHUB_map!$A$2:$D$139,MATCH($C469,TrustCAHUB_map!$A$2:$A$139,FALSE),4)</f>
        <v>Yorkshire and Humber</v>
      </c>
    </row>
    <row r="470" spans="1:10" x14ac:dyDescent="0.3">
      <c r="A470" s="22" t="str">
        <f t="shared" si="7"/>
        <v>'RAE2016Curative70+'</v>
      </c>
      <c r="B470" s="22">
        <v>2016</v>
      </c>
      <c r="C470" s="22" t="s">
        <v>173</v>
      </c>
      <c r="D470" s="22" t="s">
        <v>7</v>
      </c>
      <c r="E470" s="22" t="s">
        <v>628</v>
      </c>
      <c r="F470" s="22">
        <v>1</v>
      </c>
      <c r="G470" s="22">
        <v>0</v>
      </c>
      <c r="H470" s="22" t="str">
        <f>INDEX(Bar_data!$A$3:$B$140,MATCH(C470,Bar_data!$A$3:$A$140,FALSE),2)</f>
        <v>Trust010</v>
      </c>
      <c r="I470" s="22" t="str">
        <f>INDEX(TrustCAHUB_map!$A$2:$D$139,MATCH($C470,TrustCAHUB_map!$A$2:$A$139,FALSE),3)</f>
        <v>West Yorkshire</v>
      </c>
      <c r="J470" s="22" t="str">
        <f>INDEX(TrustCAHUB_map!$A$2:$D$139,MATCH($C470,TrustCAHUB_map!$A$2:$A$139,FALSE),4)</f>
        <v>Yorkshire and Humber</v>
      </c>
    </row>
    <row r="471" spans="1:10" x14ac:dyDescent="0.3">
      <c r="A471" s="22" t="str">
        <f t="shared" si="7"/>
        <v>'RAE2016Not assigned70+'</v>
      </c>
      <c r="B471" s="22">
        <v>2016</v>
      </c>
      <c r="C471" s="22" t="s">
        <v>173</v>
      </c>
      <c r="D471" s="22" t="s">
        <v>477</v>
      </c>
      <c r="E471" s="22" t="s">
        <v>628</v>
      </c>
      <c r="F471" s="22">
        <v>3</v>
      </c>
      <c r="G471" s="22">
        <v>0</v>
      </c>
      <c r="H471" s="22" t="str">
        <f>INDEX(Bar_data!$A$3:$B$140,MATCH(C471,Bar_data!$A$3:$A$140,FALSE),2)</f>
        <v>Trust010</v>
      </c>
      <c r="I471" s="22" t="str">
        <f>INDEX(TrustCAHUB_map!$A$2:$D$139,MATCH($C471,TrustCAHUB_map!$A$2:$A$139,FALSE),3)</f>
        <v>West Yorkshire</v>
      </c>
      <c r="J471" s="22" t="str">
        <f>INDEX(TrustCAHUB_map!$A$2:$D$139,MATCH($C471,TrustCAHUB_map!$A$2:$A$139,FALSE),4)</f>
        <v>Yorkshire and Humber</v>
      </c>
    </row>
    <row r="472" spans="1:10" x14ac:dyDescent="0.3">
      <c r="A472" s="22" t="str">
        <f t="shared" si="7"/>
        <v>'RAE2016Palliative70+'</v>
      </c>
      <c r="B472" s="22">
        <v>2016</v>
      </c>
      <c r="C472" s="22" t="s">
        <v>173</v>
      </c>
      <c r="D472" s="22" t="s">
        <v>8</v>
      </c>
      <c r="E472" s="22" t="s">
        <v>628</v>
      </c>
      <c r="F472" s="22">
        <v>1</v>
      </c>
      <c r="G472" s="22">
        <v>0</v>
      </c>
      <c r="H472" s="22" t="str">
        <f>INDEX(Bar_data!$A$3:$B$140,MATCH(C472,Bar_data!$A$3:$A$140,FALSE),2)</f>
        <v>Trust010</v>
      </c>
      <c r="I472" s="22" t="str">
        <f>INDEX(TrustCAHUB_map!$A$2:$D$139,MATCH($C472,TrustCAHUB_map!$A$2:$A$139,FALSE),3)</f>
        <v>West Yorkshire</v>
      </c>
      <c r="J472" s="22" t="str">
        <f>INDEX(TrustCAHUB_map!$A$2:$D$139,MATCH($C472,TrustCAHUB_map!$A$2:$A$139,FALSE),4)</f>
        <v>Yorkshire and Humber</v>
      </c>
    </row>
    <row r="473" spans="1:10" x14ac:dyDescent="0.3">
      <c r="A473" s="22" t="str">
        <f t="shared" si="7"/>
        <v>'RAJ2016Palliative50-69'</v>
      </c>
      <c r="B473" s="22">
        <v>2016</v>
      </c>
      <c r="C473" s="22" t="s">
        <v>174</v>
      </c>
      <c r="D473" s="22" t="s">
        <v>8</v>
      </c>
      <c r="E473" s="22" t="s">
        <v>627</v>
      </c>
      <c r="F473" s="22">
        <v>2</v>
      </c>
      <c r="G473" s="22">
        <v>1</v>
      </c>
      <c r="H473" s="22" t="str">
        <f>INDEX(Bar_data!$A$3:$B$140,MATCH(C473,Bar_data!$A$3:$A$140,FALSE),2)</f>
        <v>Trust011</v>
      </c>
      <c r="I473" s="22" t="str">
        <f>INDEX(TrustCAHUB_map!$A$2:$D$139,MATCH($C473,TrustCAHUB_map!$A$2:$A$139,FALSE),3)</f>
        <v>East of England</v>
      </c>
      <c r="J473" s="22" t="str">
        <f>INDEX(TrustCAHUB_map!$A$2:$D$139,MATCH($C473,TrustCAHUB_map!$A$2:$A$139,FALSE),4)</f>
        <v>East of England</v>
      </c>
    </row>
    <row r="474" spans="1:10" x14ac:dyDescent="0.3">
      <c r="A474" s="22" t="str">
        <f t="shared" si="7"/>
        <v>'RAJ2016Curative70+'</v>
      </c>
      <c r="B474" s="22">
        <v>2016</v>
      </c>
      <c r="C474" s="22" t="s">
        <v>174</v>
      </c>
      <c r="D474" s="22" t="s">
        <v>7</v>
      </c>
      <c r="E474" s="22" t="s">
        <v>628</v>
      </c>
      <c r="F474" s="22">
        <v>2</v>
      </c>
      <c r="G474" s="22">
        <v>0</v>
      </c>
      <c r="H474" s="22" t="str">
        <f>INDEX(Bar_data!$A$3:$B$140,MATCH(C474,Bar_data!$A$3:$A$140,FALSE),2)</f>
        <v>Trust011</v>
      </c>
      <c r="I474" s="22" t="str">
        <f>INDEX(TrustCAHUB_map!$A$2:$D$139,MATCH($C474,TrustCAHUB_map!$A$2:$A$139,FALSE),3)</f>
        <v>East of England</v>
      </c>
      <c r="J474" s="22" t="str">
        <f>INDEX(TrustCAHUB_map!$A$2:$D$139,MATCH($C474,TrustCAHUB_map!$A$2:$A$139,FALSE),4)</f>
        <v>East of England</v>
      </c>
    </row>
    <row r="475" spans="1:10" x14ac:dyDescent="0.3">
      <c r="A475" s="22" t="str">
        <f t="shared" si="7"/>
        <v>'RAJ2016Palliative70+'</v>
      </c>
      <c r="B475" s="22">
        <v>2016</v>
      </c>
      <c r="C475" s="22" t="s">
        <v>174</v>
      </c>
      <c r="D475" s="22" t="s">
        <v>8</v>
      </c>
      <c r="E475" s="22" t="s">
        <v>628</v>
      </c>
      <c r="F475" s="22">
        <v>7</v>
      </c>
      <c r="G475" s="22">
        <v>3</v>
      </c>
      <c r="H475" s="22" t="str">
        <f>INDEX(Bar_data!$A$3:$B$140,MATCH(C475,Bar_data!$A$3:$A$140,FALSE),2)</f>
        <v>Trust011</v>
      </c>
      <c r="I475" s="22" t="str">
        <f>INDEX(TrustCAHUB_map!$A$2:$D$139,MATCH($C475,TrustCAHUB_map!$A$2:$A$139,FALSE),3)</f>
        <v>East of England</v>
      </c>
      <c r="J475" s="22" t="str">
        <f>INDEX(TrustCAHUB_map!$A$2:$D$139,MATCH($C475,TrustCAHUB_map!$A$2:$A$139,FALSE),4)</f>
        <v>East of England</v>
      </c>
    </row>
    <row r="476" spans="1:10" x14ac:dyDescent="0.3">
      <c r="A476" s="22" t="str">
        <f t="shared" si="7"/>
        <v>'RAL2016Palliative70+'</v>
      </c>
      <c r="B476" s="22">
        <v>2016</v>
      </c>
      <c r="C476" s="22" t="s">
        <v>175</v>
      </c>
      <c r="D476" s="22" t="s">
        <v>8</v>
      </c>
      <c r="E476" s="22" t="s">
        <v>628</v>
      </c>
      <c r="F476" s="22">
        <v>7</v>
      </c>
      <c r="G476" s="22">
        <v>1</v>
      </c>
      <c r="H476" s="22" t="str">
        <f>INDEX(Bar_data!$A$3:$B$140,MATCH(C476,Bar_data!$A$3:$A$140,FALSE),2)</f>
        <v>Trust012</v>
      </c>
      <c r="I476" s="22" t="str">
        <f>INDEX(TrustCAHUB_map!$A$2:$D$139,MATCH($C476,TrustCAHUB_map!$A$2:$A$139,FALSE),3)</f>
        <v>North Central and North East London</v>
      </c>
      <c r="J476" s="22" t="str">
        <f>INDEX(TrustCAHUB_map!$A$2:$D$139,MATCH($C476,TrustCAHUB_map!$A$2:$A$139,FALSE),4)</f>
        <v>London</v>
      </c>
    </row>
    <row r="477" spans="1:10" x14ac:dyDescent="0.3">
      <c r="A477" s="22" t="str">
        <f t="shared" si="7"/>
        <v>'RAP2016Palliative70+'</v>
      </c>
      <c r="B477" s="22">
        <v>2016</v>
      </c>
      <c r="C477" s="22" t="s">
        <v>176</v>
      </c>
      <c r="D477" s="22" t="s">
        <v>8</v>
      </c>
      <c r="E477" s="22" t="s">
        <v>628</v>
      </c>
      <c r="F477" s="22">
        <v>1</v>
      </c>
      <c r="G477" s="22">
        <v>0</v>
      </c>
      <c r="H477" s="22" t="str">
        <f>INDEX(Bar_data!$A$3:$B$140,MATCH(C477,Bar_data!$A$3:$A$140,FALSE),2)</f>
        <v>Trust013</v>
      </c>
      <c r="I477" s="22" t="str">
        <f>INDEX(TrustCAHUB_map!$A$2:$D$139,MATCH($C477,TrustCAHUB_map!$A$2:$A$139,FALSE),3)</f>
        <v>North Central and North East London</v>
      </c>
      <c r="J477" s="22" t="str">
        <f>INDEX(TrustCAHUB_map!$A$2:$D$139,MATCH($C477,TrustCAHUB_map!$A$2:$A$139,FALSE),4)</f>
        <v>London</v>
      </c>
    </row>
    <row r="478" spans="1:10" x14ac:dyDescent="0.3">
      <c r="A478" s="22" t="str">
        <f t="shared" si="7"/>
        <v>'RAS2016Curative50-69'</v>
      </c>
      <c r="B478" s="22">
        <v>2016</v>
      </c>
      <c r="C478" s="22" t="s">
        <v>177</v>
      </c>
      <c r="D478" s="22" t="s">
        <v>7</v>
      </c>
      <c r="E478" s="22" t="s">
        <v>627</v>
      </c>
      <c r="F478" s="22">
        <v>1</v>
      </c>
      <c r="G478" s="22">
        <v>0</v>
      </c>
      <c r="H478" s="22" t="str">
        <f>INDEX(Bar_data!$A$3:$B$140,MATCH(C478,Bar_data!$A$3:$A$140,FALSE),2)</f>
        <v>Trust014</v>
      </c>
      <c r="I478" s="22" t="str">
        <f>INDEX(TrustCAHUB_map!$A$2:$D$139,MATCH($C478,TrustCAHUB_map!$A$2:$A$139,FALSE),3)</f>
        <v>North West and South West London</v>
      </c>
      <c r="J478" s="22" t="str">
        <f>INDEX(TrustCAHUB_map!$A$2:$D$139,MATCH($C478,TrustCAHUB_map!$A$2:$A$139,FALSE),4)</f>
        <v>London</v>
      </c>
    </row>
    <row r="479" spans="1:10" x14ac:dyDescent="0.3">
      <c r="A479" s="22" t="str">
        <f t="shared" si="7"/>
        <v>'RAS2016Curative70+'</v>
      </c>
      <c r="B479" s="22">
        <v>2016</v>
      </c>
      <c r="C479" s="22" t="s">
        <v>177</v>
      </c>
      <c r="D479" s="22" t="s">
        <v>7</v>
      </c>
      <c r="E479" s="22" t="s">
        <v>628</v>
      </c>
      <c r="F479" s="22">
        <v>3</v>
      </c>
      <c r="G479" s="22">
        <v>0</v>
      </c>
      <c r="H479" s="22" t="str">
        <f>INDEX(Bar_data!$A$3:$B$140,MATCH(C479,Bar_data!$A$3:$A$140,FALSE),2)</f>
        <v>Trust014</v>
      </c>
      <c r="I479" s="22" t="str">
        <f>INDEX(TrustCAHUB_map!$A$2:$D$139,MATCH($C479,TrustCAHUB_map!$A$2:$A$139,FALSE),3)</f>
        <v>North West and South West London</v>
      </c>
      <c r="J479" s="22" t="str">
        <f>INDEX(TrustCAHUB_map!$A$2:$D$139,MATCH($C479,TrustCAHUB_map!$A$2:$A$139,FALSE),4)</f>
        <v>London</v>
      </c>
    </row>
    <row r="480" spans="1:10" x14ac:dyDescent="0.3">
      <c r="A480" s="22" t="str">
        <f t="shared" si="7"/>
        <v>'RAX2016Palliative50-69'</v>
      </c>
      <c r="B480" s="22">
        <v>2016</v>
      </c>
      <c r="C480" s="22" t="s">
        <v>178</v>
      </c>
      <c r="D480" s="22" t="s">
        <v>8</v>
      </c>
      <c r="E480" s="22" t="s">
        <v>627</v>
      </c>
      <c r="F480" s="22">
        <v>3</v>
      </c>
      <c r="G480" s="22">
        <v>1</v>
      </c>
      <c r="H480" s="22" t="str">
        <f>INDEX(Bar_data!$A$3:$B$140,MATCH(C480,Bar_data!$A$3:$A$140,FALSE),2)</f>
        <v>Trust015</v>
      </c>
      <c r="I480" s="22" t="str">
        <f>INDEX(TrustCAHUB_map!$A$2:$D$139,MATCH($C480,TrustCAHUB_map!$A$2:$A$139,FALSE),3)</f>
        <v>North West and South West London</v>
      </c>
      <c r="J480" s="22" t="str">
        <f>INDEX(TrustCAHUB_map!$A$2:$D$139,MATCH($C480,TrustCAHUB_map!$A$2:$A$139,FALSE),4)</f>
        <v>London</v>
      </c>
    </row>
    <row r="481" spans="1:10" x14ac:dyDescent="0.3">
      <c r="A481" s="22" t="str">
        <f t="shared" si="7"/>
        <v>'RAX2016Curative50-69'</v>
      </c>
      <c r="B481" s="22">
        <v>2016</v>
      </c>
      <c r="C481" s="22" t="s">
        <v>178</v>
      </c>
      <c r="D481" s="22" t="s">
        <v>7</v>
      </c>
      <c r="E481" s="22" t="s">
        <v>627</v>
      </c>
      <c r="F481" s="22">
        <v>2</v>
      </c>
      <c r="G481" s="22">
        <v>0</v>
      </c>
      <c r="H481" s="22" t="str">
        <f>INDEX(Bar_data!$A$3:$B$140,MATCH(C481,Bar_data!$A$3:$A$140,FALSE),2)</f>
        <v>Trust015</v>
      </c>
      <c r="I481" s="22" t="str">
        <f>INDEX(TrustCAHUB_map!$A$2:$D$139,MATCH($C481,TrustCAHUB_map!$A$2:$A$139,FALSE),3)</f>
        <v>North West and South West London</v>
      </c>
      <c r="J481" s="22" t="str">
        <f>INDEX(TrustCAHUB_map!$A$2:$D$139,MATCH($C481,TrustCAHUB_map!$A$2:$A$139,FALSE),4)</f>
        <v>London</v>
      </c>
    </row>
    <row r="482" spans="1:10" x14ac:dyDescent="0.3">
      <c r="A482" s="22" t="str">
        <f t="shared" si="7"/>
        <v>'RAX2016Palliative70+'</v>
      </c>
      <c r="B482" s="22">
        <v>2016</v>
      </c>
      <c r="C482" s="22" t="s">
        <v>178</v>
      </c>
      <c r="D482" s="22" t="s">
        <v>8</v>
      </c>
      <c r="E482" s="22" t="s">
        <v>628</v>
      </c>
      <c r="F482" s="22">
        <v>6</v>
      </c>
      <c r="G482" s="22">
        <v>2</v>
      </c>
      <c r="H482" s="22" t="str">
        <f>INDEX(Bar_data!$A$3:$B$140,MATCH(C482,Bar_data!$A$3:$A$140,FALSE),2)</f>
        <v>Trust015</v>
      </c>
      <c r="I482" s="22" t="str">
        <f>INDEX(TrustCAHUB_map!$A$2:$D$139,MATCH($C482,TrustCAHUB_map!$A$2:$A$139,FALSE),3)</f>
        <v>North West and South West London</v>
      </c>
      <c r="J482" s="22" t="str">
        <f>INDEX(TrustCAHUB_map!$A$2:$D$139,MATCH($C482,TrustCAHUB_map!$A$2:$A$139,FALSE),4)</f>
        <v>London</v>
      </c>
    </row>
    <row r="483" spans="1:10" x14ac:dyDescent="0.3">
      <c r="A483" s="22" t="str">
        <f t="shared" si="7"/>
        <v>'RBA2016Curative18-49'</v>
      </c>
      <c r="B483" s="22">
        <v>2016</v>
      </c>
      <c r="C483" s="22" t="s">
        <v>179</v>
      </c>
      <c r="D483" s="22" t="s">
        <v>7</v>
      </c>
      <c r="E483" s="22" t="s">
        <v>153</v>
      </c>
      <c r="F483" s="22">
        <v>2</v>
      </c>
      <c r="G483" s="22">
        <v>0</v>
      </c>
      <c r="H483" s="22" t="str">
        <f>INDEX(Bar_data!$A$3:$B$140,MATCH(C483,Bar_data!$A$3:$A$140,FALSE),2)</f>
        <v>Trust016</v>
      </c>
      <c r="I483" s="22" t="str">
        <f>INDEX(TrustCAHUB_map!$A$2:$D$139,MATCH($C483,TrustCAHUB_map!$A$2:$A$139,FALSE),3)</f>
        <v>Somerset, Wiltshire, Avon and Gloucester</v>
      </c>
      <c r="J483" s="22" t="str">
        <f>INDEX(TrustCAHUB_map!$A$2:$D$139,MATCH($C483,TrustCAHUB_map!$A$2:$A$139,FALSE),4)</f>
        <v>South West</v>
      </c>
    </row>
    <row r="484" spans="1:10" x14ac:dyDescent="0.3">
      <c r="A484" s="22" t="str">
        <f t="shared" si="7"/>
        <v>'RBA2016Curative50-69'</v>
      </c>
      <c r="B484" s="22">
        <v>2016</v>
      </c>
      <c r="C484" s="22" t="s">
        <v>179</v>
      </c>
      <c r="D484" s="22" t="s">
        <v>7</v>
      </c>
      <c r="E484" s="22" t="s">
        <v>627</v>
      </c>
      <c r="F484" s="22">
        <v>11</v>
      </c>
      <c r="G484" s="22">
        <v>0</v>
      </c>
      <c r="H484" s="22" t="str">
        <f>INDEX(Bar_data!$A$3:$B$140,MATCH(C484,Bar_data!$A$3:$A$140,FALSE),2)</f>
        <v>Trust016</v>
      </c>
      <c r="I484" s="22" t="str">
        <f>INDEX(TrustCAHUB_map!$A$2:$D$139,MATCH($C484,TrustCAHUB_map!$A$2:$A$139,FALSE),3)</f>
        <v>Somerset, Wiltshire, Avon and Gloucester</v>
      </c>
      <c r="J484" s="22" t="str">
        <f>INDEX(TrustCAHUB_map!$A$2:$D$139,MATCH($C484,TrustCAHUB_map!$A$2:$A$139,FALSE),4)</f>
        <v>South West</v>
      </c>
    </row>
    <row r="485" spans="1:10" x14ac:dyDescent="0.3">
      <c r="A485" s="22" t="str">
        <f t="shared" si="7"/>
        <v>'RBA2016Palliative50-69'</v>
      </c>
      <c r="B485" s="22">
        <v>2016</v>
      </c>
      <c r="C485" s="22" t="s">
        <v>179</v>
      </c>
      <c r="D485" s="22" t="s">
        <v>8</v>
      </c>
      <c r="E485" s="22" t="s">
        <v>627</v>
      </c>
      <c r="F485" s="22">
        <v>1</v>
      </c>
      <c r="G485" s="22">
        <v>0</v>
      </c>
      <c r="H485" s="22" t="str">
        <f>INDEX(Bar_data!$A$3:$B$140,MATCH(C485,Bar_data!$A$3:$A$140,FALSE),2)</f>
        <v>Trust016</v>
      </c>
      <c r="I485" s="22" t="str">
        <f>INDEX(TrustCAHUB_map!$A$2:$D$139,MATCH($C485,TrustCAHUB_map!$A$2:$A$139,FALSE),3)</f>
        <v>Somerset, Wiltshire, Avon and Gloucester</v>
      </c>
      <c r="J485" s="22" t="str">
        <f>INDEX(TrustCAHUB_map!$A$2:$D$139,MATCH($C485,TrustCAHUB_map!$A$2:$A$139,FALSE),4)</f>
        <v>South West</v>
      </c>
    </row>
    <row r="486" spans="1:10" x14ac:dyDescent="0.3">
      <c r="A486" s="22" t="str">
        <f t="shared" si="7"/>
        <v>'RBA2016Palliative70+'</v>
      </c>
      <c r="B486" s="22">
        <v>2016</v>
      </c>
      <c r="C486" s="22" t="s">
        <v>179</v>
      </c>
      <c r="D486" s="22" t="s">
        <v>8</v>
      </c>
      <c r="E486" s="22" t="s">
        <v>628</v>
      </c>
      <c r="F486" s="22">
        <v>2</v>
      </c>
      <c r="G486" s="22">
        <v>0</v>
      </c>
      <c r="H486" s="22" t="str">
        <f>INDEX(Bar_data!$A$3:$B$140,MATCH(C486,Bar_data!$A$3:$A$140,FALSE),2)</f>
        <v>Trust016</v>
      </c>
      <c r="I486" s="22" t="str">
        <f>INDEX(TrustCAHUB_map!$A$2:$D$139,MATCH($C486,TrustCAHUB_map!$A$2:$A$139,FALSE),3)</f>
        <v>Somerset, Wiltshire, Avon and Gloucester</v>
      </c>
      <c r="J486" s="22" t="str">
        <f>INDEX(TrustCAHUB_map!$A$2:$D$139,MATCH($C486,TrustCAHUB_map!$A$2:$A$139,FALSE),4)</f>
        <v>South West</v>
      </c>
    </row>
    <row r="487" spans="1:10" x14ac:dyDescent="0.3">
      <c r="A487" s="22" t="str">
        <f t="shared" si="7"/>
        <v>'RBA2016Curative70+'</v>
      </c>
      <c r="B487" s="22">
        <v>2016</v>
      </c>
      <c r="C487" s="22" t="s">
        <v>179</v>
      </c>
      <c r="D487" s="22" t="s">
        <v>7</v>
      </c>
      <c r="E487" s="22" t="s">
        <v>628</v>
      </c>
      <c r="F487" s="22">
        <v>1</v>
      </c>
      <c r="G487" s="22">
        <v>0</v>
      </c>
      <c r="H487" s="22" t="str">
        <f>INDEX(Bar_data!$A$3:$B$140,MATCH(C487,Bar_data!$A$3:$A$140,FALSE),2)</f>
        <v>Trust016</v>
      </c>
      <c r="I487" s="22" t="str">
        <f>INDEX(TrustCAHUB_map!$A$2:$D$139,MATCH($C487,TrustCAHUB_map!$A$2:$A$139,FALSE),3)</f>
        <v>Somerset, Wiltshire, Avon and Gloucester</v>
      </c>
      <c r="J487" s="22" t="str">
        <f>INDEX(TrustCAHUB_map!$A$2:$D$139,MATCH($C487,TrustCAHUB_map!$A$2:$A$139,FALSE),4)</f>
        <v>South West</v>
      </c>
    </row>
    <row r="488" spans="1:10" x14ac:dyDescent="0.3">
      <c r="A488" s="22" t="str">
        <f t="shared" si="7"/>
        <v>'RBD2016Palliative70+'</v>
      </c>
      <c r="B488" s="22">
        <v>2016</v>
      </c>
      <c r="C488" s="22" t="s">
        <v>180</v>
      </c>
      <c r="D488" s="22" t="s">
        <v>8</v>
      </c>
      <c r="E488" s="22" t="s">
        <v>628</v>
      </c>
      <c r="F488" s="22">
        <v>1</v>
      </c>
      <c r="G488" s="22">
        <v>0</v>
      </c>
      <c r="H488" s="22" t="str">
        <f>INDEX(Bar_data!$A$3:$B$140,MATCH(C488,Bar_data!$A$3:$A$140,FALSE),2)</f>
        <v>Trust017</v>
      </c>
      <c r="I488" s="22" t="str">
        <f>INDEX(TrustCAHUB_map!$A$2:$D$139,MATCH($C488,TrustCAHUB_map!$A$2:$A$139,FALSE),3)</f>
        <v>Wessex</v>
      </c>
      <c r="J488" s="22" t="str">
        <f>INDEX(TrustCAHUB_map!$A$2:$D$139,MATCH($C488,TrustCAHUB_map!$A$2:$A$139,FALSE),4)</f>
        <v>Wessex</v>
      </c>
    </row>
    <row r="489" spans="1:10" x14ac:dyDescent="0.3">
      <c r="A489" s="22" t="str">
        <f t="shared" si="7"/>
        <v>'RBL2016Palliative70+'</v>
      </c>
      <c r="B489" s="22">
        <v>2016</v>
      </c>
      <c r="C489" s="22" t="s">
        <v>182</v>
      </c>
      <c r="D489" s="22" t="s">
        <v>8</v>
      </c>
      <c r="E489" s="22" t="s">
        <v>628</v>
      </c>
      <c r="F489" s="22">
        <v>2</v>
      </c>
      <c r="G489" s="22">
        <v>0</v>
      </c>
      <c r="H489" s="22" t="str">
        <f>INDEX(Bar_data!$A$3:$B$140,MATCH(C489,Bar_data!$A$3:$A$140,FALSE),2)</f>
        <v>Trust019</v>
      </c>
      <c r="I489" s="22" t="str">
        <f>INDEX(TrustCAHUB_map!$A$2:$D$139,MATCH($C489,TrustCAHUB_map!$A$2:$A$139,FALSE),3)</f>
        <v>Cheshire and Merseyside</v>
      </c>
      <c r="J489" s="22" t="str">
        <f>INDEX(TrustCAHUB_map!$A$2:$D$139,MATCH($C489,TrustCAHUB_map!$A$2:$A$139,FALSE),4)</f>
        <v>North West</v>
      </c>
    </row>
    <row r="490" spans="1:10" x14ac:dyDescent="0.3">
      <c r="A490" s="22" t="str">
        <f t="shared" si="7"/>
        <v>'RBN2016Curative18-49'</v>
      </c>
      <c r="B490" s="22">
        <v>2016</v>
      </c>
      <c r="C490" s="22" t="s">
        <v>183</v>
      </c>
      <c r="D490" s="22" t="s">
        <v>7</v>
      </c>
      <c r="E490" s="22" t="s">
        <v>153</v>
      </c>
      <c r="F490" s="22">
        <v>2</v>
      </c>
      <c r="G490" s="22">
        <v>0</v>
      </c>
      <c r="H490" s="22" t="str">
        <f>INDEX(Bar_data!$A$3:$B$140,MATCH(C490,Bar_data!$A$3:$A$140,FALSE),2)</f>
        <v>Trust020</v>
      </c>
      <c r="I490" s="22" t="str">
        <f>INDEX(TrustCAHUB_map!$A$2:$D$139,MATCH($C490,TrustCAHUB_map!$A$2:$A$139,FALSE),3)</f>
        <v>Cheshire and Merseyside</v>
      </c>
      <c r="J490" s="22" t="str">
        <f>INDEX(TrustCAHUB_map!$A$2:$D$139,MATCH($C490,TrustCAHUB_map!$A$2:$A$139,FALSE),4)</f>
        <v>North West</v>
      </c>
    </row>
    <row r="491" spans="1:10" x14ac:dyDescent="0.3">
      <c r="A491" s="22" t="str">
        <f t="shared" si="7"/>
        <v>'RBN2016Curative50-69'</v>
      </c>
      <c r="B491" s="22">
        <v>2016</v>
      </c>
      <c r="C491" s="22" t="s">
        <v>183</v>
      </c>
      <c r="D491" s="22" t="s">
        <v>7</v>
      </c>
      <c r="E491" s="22" t="s">
        <v>627</v>
      </c>
      <c r="F491" s="22">
        <v>3</v>
      </c>
      <c r="G491" s="22">
        <v>1</v>
      </c>
      <c r="H491" s="22" t="str">
        <f>INDEX(Bar_data!$A$3:$B$140,MATCH(C491,Bar_data!$A$3:$A$140,FALSE),2)</f>
        <v>Trust020</v>
      </c>
      <c r="I491" s="22" t="str">
        <f>INDEX(TrustCAHUB_map!$A$2:$D$139,MATCH($C491,TrustCAHUB_map!$A$2:$A$139,FALSE),3)</f>
        <v>Cheshire and Merseyside</v>
      </c>
      <c r="J491" s="22" t="str">
        <f>INDEX(TrustCAHUB_map!$A$2:$D$139,MATCH($C491,TrustCAHUB_map!$A$2:$A$139,FALSE),4)</f>
        <v>North West</v>
      </c>
    </row>
    <row r="492" spans="1:10" x14ac:dyDescent="0.3">
      <c r="A492" s="22" t="str">
        <f t="shared" si="7"/>
        <v>'RBN2016Palliative50-69'</v>
      </c>
      <c r="B492" s="22">
        <v>2016</v>
      </c>
      <c r="C492" s="22" t="s">
        <v>183</v>
      </c>
      <c r="D492" s="22" t="s">
        <v>8</v>
      </c>
      <c r="E492" s="22" t="s">
        <v>627</v>
      </c>
      <c r="F492" s="22">
        <v>1</v>
      </c>
      <c r="G492" s="22">
        <v>0</v>
      </c>
      <c r="H492" s="22" t="str">
        <f>INDEX(Bar_data!$A$3:$B$140,MATCH(C492,Bar_data!$A$3:$A$140,FALSE),2)</f>
        <v>Trust020</v>
      </c>
      <c r="I492" s="22" t="str">
        <f>INDEX(TrustCAHUB_map!$A$2:$D$139,MATCH($C492,TrustCAHUB_map!$A$2:$A$139,FALSE),3)</f>
        <v>Cheshire and Merseyside</v>
      </c>
      <c r="J492" s="22" t="str">
        <f>INDEX(TrustCAHUB_map!$A$2:$D$139,MATCH($C492,TrustCAHUB_map!$A$2:$A$139,FALSE),4)</f>
        <v>North West</v>
      </c>
    </row>
    <row r="493" spans="1:10" x14ac:dyDescent="0.3">
      <c r="A493" s="22" t="str">
        <f t="shared" si="7"/>
        <v>'RBN2016Palliative70+'</v>
      </c>
      <c r="B493" s="22">
        <v>2016</v>
      </c>
      <c r="C493" s="22" t="s">
        <v>183</v>
      </c>
      <c r="D493" s="22" t="s">
        <v>8</v>
      </c>
      <c r="E493" s="22" t="s">
        <v>628</v>
      </c>
      <c r="F493" s="22">
        <v>2</v>
      </c>
      <c r="G493" s="22">
        <v>0</v>
      </c>
      <c r="H493" s="22" t="str">
        <f>INDEX(Bar_data!$A$3:$B$140,MATCH(C493,Bar_data!$A$3:$A$140,FALSE),2)</f>
        <v>Trust020</v>
      </c>
      <c r="I493" s="22" t="str">
        <f>INDEX(TrustCAHUB_map!$A$2:$D$139,MATCH($C493,TrustCAHUB_map!$A$2:$A$139,FALSE),3)</f>
        <v>Cheshire and Merseyside</v>
      </c>
      <c r="J493" s="22" t="str">
        <f>INDEX(TrustCAHUB_map!$A$2:$D$139,MATCH($C493,TrustCAHUB_map!$A$2:$A$139,FALSE),4)</f>
        <v>North West</v>
      </c>
    </row>
    <row r="494" spans="1:10" x14ac:dyDescent="0.3">
      <c r="A494" s="22" t="str">
        <f t="shared" si="7"/>
        <v>'RBN2016Curative70+'</v>
      </c>
      <c r="B494" s="22">
        <v>2016</v>
      </c>
      <c r="C494" s="22" t="s">
        <v>183</v>
      </c>
      <c r="D494" s="22" t="s">
        <v>7</v>
      </c>
      <c r="E494" s="22" t="s">
        <v>628</v>
      </c>
      <c r="F494" s="22">
        <v>2</v>
      </c>
      <c r="G494" s="22">
        <v>0</v>
      </c>
      <c r="H494" s="22" t="str">
        <f>INDEX(Bar_data!$A$3:$B$140,MATCH(C494,Bar_data!$A$3:$A$140,FALSE),2)</f>
        <v>Trust020</v>
      </c>
      <c r="I494" s="22" t="str">
        <f>INDEX(TrustCAHUB_map!$A$2:$D$139,MATCH($C494,TrustCAHUB_map!$A$2:$A$139,FALSE),3)</f>
        <v>Cheshire and Merseyside</v>
      </c>
      <c r="J494" s="22" t="str">
        <f>INDEX(TrustCAHUB_map!$A$2:$D$139,MATCH($C494,TrustCAHUB_map!$A$2:$A$139,FALSE),4)</f>
        <v>North West</v>
      </c>
    </row>
    <row r="495" spans="1:10" x14ac:dyDescent="0.3">
      <c r="A495" s="22" t="str">
        <f t="shared" si="7"/>
        <v>'RBT2016Palliative50-69'</v>
      </c>
      <c r="B495" s="22">
        <v>2016</v>
      </c>
      <c r="C495" s="22" t="s">
        <v>185</v>
      </c>
      <c r="D495" s="22" t="s">
        <v>8</v>
      </c>
      <c r="E495" s="22" t="s">
        <v>627</v>
      </c>
      <c r="F495" s="22">
        <v>1</v>
      </c>
      <c r="G495" s="22">
        <v>0</v>
      </c>
      <c r="H495" s="22" t="str">
        <f>INDEX(Bar_data!$A$3:$B$140,MATCH(C495,Bar_data!$A$3:$A$140,FALSE),2)</f>
        <v>Trust022</v>
      </c>
      <c r="I495" s="22" t="str">
        <f>INDEX(TrustCAHUB_map!$A$2:$D$139,MATCH($C495,TrustCAHUB_map!$A$2:$A$139,FALSE),3)</f>
        <v>Cheshire and Merseyside</v>
      </c>
      <c r="J495" s="22" t="str">
        <f>INDEX(TrustCAHUB_map!$A$2:$D$139,MATCH($C495,TrustCAHUB_map!$A$2:$A$139,FALSE),4)</f>
        <v>North West</v>
      </c>
    </row>
    <row r="496" spans="1:10" x14ac:dyDescent="0.3">
      <c r="A496" s="22" t="str">
        <f t="shared" si="7"/>
        <v>'RBV2016Not assigned18-49'</v>
      </c>
      <c r="B496" s="22">
        <v>2016</v>
      </c>
      <c r="C496" s="22" t="s">
        <v>186</v>
      </c>
      <c r="D496" s="22" t="s">
        <v>477</v>
      </c>
      <c r="E496" s="22" t="s">
        <v>153</v>
      </c>
      <c r="F496" s="22">
        <v>1</v>
      </c>
      <c r="G496" s="22">
        <v>0</v>
      </c>
      <c r="H496" s="22" t="str">
        <f>INDEX(Bar_data!$A$3:$B$140,MATCH(C496,Bar_data!$A$3:$A$140,FALSE),2)</f>
        <v>Trust023</v>
      </c>
      <c r="I496" s="22" t="str">
        <f>INDEX(TrustCAHUB_map!$A$2:$D$139,MATCH($C496,TrustCAHUB_map!$A$2:$A$139,FALSE),3)</f>
        <v>Greater Manchester</v>
      </c>
      <c r="J496" s="22" t="str">
        <f>INDEX(TrustCAHUB_map!$A$2:$D$139,MATCH($C496,TrustCAHUB_map!$A$2:$A$139,FALSE),4)</f>
        <v>North West</v>
      </c>
    </row>
    <row r="497" spans="1:10" x14ac:dyDescent="0.3">
      <c r="A497" s="22" t="str">
        <f t="shared" si="7"/>
        <v>'RBV2016Not assigned50-69'</v>
      </c>
      <c r="B497" s="22">
        <v>2016</v>
      </c>
      <c r="C497" s="22" t="s">
        <v>186</v>
      </c>
      <c r="D497" s="22" t="s">
        <v>477</v>
      </c>
      <c r="E497" s="22" t="s">
        <v>627</v>
      </c>
      <c r="F497" s="22">
        <v>2</v>
      </c>
      <c r="G497" s="22">
        <v>1</v>
      </c>
      <c r="H497" s="22" t="str">
        <f>INDEX(Bar_data!$A$3:$B$140,MATCH(C497,Bar_data!$A$3:$A$140,FALSE),2)</f>
        <v>Trust023</v>
      </c>
      <c r="I497" s="22" t="str">
        <f>INDEX(TrustCAHUB_map!$A$2:$D$139,MATCH($C497,TrustCAHUB_map!$A$2:$A$139,FALSE),3)</f>
        <v>Greater Manchester</v>
      </c>
      <c r="J497" s="22" t="str">
        <f>INDEX(TrustCAHUB_map!$A$2:$D$139,MATCH($C497,TrustCAHUB_map!$A$2:$A$139,FALSE),4)</f>
        <v>North West</v>
      </c>
    </row>
    <row r="498" spans="1:10" x14ac:dyDescent="0.3">
      <c r="A498" s="22" t="str">
        <f t="shared" si="7"/>
        <v>'RBV2016Not assigned70+'</v>
      </c>
      <c r="B498" s="22">
        <v>2016</v>
      </c>
      <c r="C498" s="22" t="s">
        <v>186</v>
      </c>
      <c r="D498" s="22" t="s">
        <v>477</v>
      </c>
      <c r="E498" s="22" t="s">
        <v>628</v>
      </c>
      <c r="F498" s="22">
        <v>1</v>
      </c>
      <c r="G498" s="22">
        <v>0</v>
      </c>
      <c r="H498" s="22" t="str">
        <f>INDEX(Bar_data!$A$3:$B$140,MATCH(C498,Bar_data!$A$3:$A$140,FALSE),2)</f>
        <v>Trust023</v>
      </c>
      <c r="I498" s="22" t="str">
        <f>INDEX(TrustCAHUB_map!$A$2:$D$139,MATCH($C498,TrustCAHUB_map!$A$2:$A$139,FALSE),3)</f>
        <v>Greater Manchester</v>
      </c>
      <c r="J498" s="22" t="str">
        <f>INDEX(TrustCAHUB_map!$A$2:$D$139,MATCH($C498,TrustCAHUB_map!$A$2:$A$139,FALSE),4)</f>
        <v>North West</v>
      </c>
    </row>
    <row r="499" spans="1:10" x14ac:dyDescent="0.3">
      <c r="A499" s="22" t="str">
        <f t="shared" si="7"/>
        <v>'RBV2016Palliative70+'</v>
      </c>
      <c r="B499" s="22">
        <v>2016</v>
      </c>
      <c r="C499" s="22" t="s">
        <v>186</v>
      </c>
      <c r="D499" s="22" t="s">
        <v>8</v>
      </c>
      <c r="E499" s="22" t="s">
        <v>628</v>
      </c>
      <c r="F499" s="22">
        <v>1</v>
      </c>
      <c r="G499" s="22">
        <v>0</v>
      </c>
      <c r="H499" s="22" t="str">
        <f>INDEX(Bar_data!$A$3:$B$140,MATCH(C499,Bar_data!$A$3:$A$140,FALSE),2)</f>
        <v>Trust023</v>
      </c>
      <c r="I499" s="22" t="str">
        <f>INDEX(TrustCAHUB_map!$A$2:$D$139,MATCH($C499,TrustCAHUB_map!$A$2:$A$139,FALSE),3)</f>
        <v>Greater Manchester</v>
      </c>
      <c r="J499" s="22" t="str">
        <f>INDEX(TrustCAHUB_map!$A$2:$D$139,MATCH($C499,TrustCAHUB_map!$A$2:$A$139,FALSE),4)</f>
        <v>North West</v>
      </c>
    </row>
    <row r="500" spans="1:10" x14ac:dyDescent="0.3">
      <c r="A500" s="22" t="str">
        <f t="shared" si="7"/>
        <v>'RBZ2016Curative18-49'</v>
      </c>
      <c r="B500" s="22">
        <v>2016</v>
      </c>
      <c r="C500" s="22" t="s">
        <v>187</v>
      </c>
      <c r="D500" s="22" t="s">
        <v>7</v>
      </c>
      <c r="E500" s="22" t="s">
        <v>153</v>
      </c>
      <c r="F500" s="22">
        <v>1</v>
      </c>
      <c r="G500" s="22">
        <v>1</v>
      </c>
      <c r="H500" s="22" t="str">
        <f>INDEX(Bar_data!$A$3:$B$140,MATCH(C500,Bar_data!$A$3:$A$140,FALSE),2)</f>
        <v>Trust024</v>
      </c>
      <c r="I500" s="22" t="str">
        <f>INDEX(TrustCAHUB_map!$A$2:$D$139,MATCH($C500,TrustCAHUB_map!$A$2:$A$139,FALSE),3)</f>
        <v>Peninsula</v>
      </c>
      <c r="J500" s="22" t="str">
        <f>INDEX(TrustCAHUB_map!$A$2:$D$139,MATCH($C500,TrustCAHUB_map!$A$2:$A$139,FALSE),4)</f>
        <v>South West</v>
      </c>
    </row>
    <row r="501" spans="1:10" x14ac:dyDescent="0.3">
      <c r="A501" s="22" t="str">
        <f t="shared" si="7"/>
        <v>'RC92016Not assigned70+'</v>
      </c>
      <c r="B501" s="22">
        <v>2016</v>
      </c>
      <c r="C501" s="22" t="s">
        <v>189</v>
      </c>
      <c r="D501" s="22" t="s">
        <v>477</v>
      </c>
      <c r="E501" s="22" t="s">
        <v>628</v>
      </c>
      <c r="F501" s="22">
        <v>3</v>
      </c>
      <c r="G501" s="22">
        <v>0</v>
      </c>
      <c r="H501" s="22" t="str">
        <f>INDEX(Bar_data!$A$3:$B$140,MATCH(C501,Bar_data!$A$3:$A$140,FALSE),2)</f>
        <v>Trust026</v>
      </c>
      <c r="I501" s="22" t="str">
        <f>INDEX(TrustCAHUB_map!$A$2:$D$139,MATCH($C501,TrustCAHUB_map!$A$2:$A$139,FALSE),3)</f>
        <v>East of England</v>
      </c>
      <c r="J501" s="22" t="str">
        <f>INDEX(TrustCAHUB_map!$A$2:$D$139,MATCH($C501,TrustCAHUB_map!$A$2:$A$139,FALSE),4)</f>
        <v>East of England</v>
      </c>
    </row>
    <row r="502" spans="1:10" x14ac:dyDescent="0.3">
      <c r="A502" s="22" t="str">
        <f t="shared" si="7"/>
        <v>'RCB2016Curative18-49'</v>
      </c>
      <c r="B502" s="22">
        <v>2016</v>
      </c>
      <c r="C502" s="22" t="s">
        <v>190</v>
      </c>
      <c r="D502" s="22" t="s">
        <v>7</v>
      </c>
      <c r="E502" s="22" t="s">
        <v>153</v>
      </c>
      <c r="F502" s="22">
        <v>1</v>
      </c>
      <c r="G502" s="22">
        <v>0</v>
      </c>
      <c r="H502" s="22" t="str">
        <f>INDEX(Bar_data!$A$3:$B$140,MATCH(C502,Bar_data!$A$3:$A$140,FALSE),2)</f>
        <v>Trust027</v>
      </c>
      <c r="I502" s="22" t="str">
        <f>INDEX(TrustCAHUB_map!$A$2:$D$139,MATCH($C502,TrustCAHUB_map!$A$2:$A$139,FALSE),3)</f>
        <v>Humber, Coast and Vale</v>
      </c>
      <c r="J502" s="22" t="str">
        <f>INDEX(TrustCAHUB_map!$A$2:$D$139,MATCH($C502,TrustCAHUB_map!$A$2:$A$139,FALSE),4)</f>
        <v>Yorkshire and Humber</v>
      </c>
    </row>
    <row r="503" spans="1:10" x14ac:dyDescent="0.3">
      <c r="A503" s="22" t="str">
        <f t="shared" si="7"/>
        <v>'RCB2016Curative50-69'</v>
      </c>
      <c r="B503" s="22">
        <v>2016</v>
      </c>
      <c r="C503" s="22" t="s">
        <v>190</v>
      </c>
      <c r="D503" s="22" t="s">
        <v>7</v>
      </c>
      <c r="E503" s="22" t="s">
        <v>627</v>
      </c>
      <c r="F503" s="22">
        <v>6</v>
      </c>
      <c r="G503" s="22">
        <v>0</v>
      </c>
      <c r="H503" s="22" t="str">
        <f>INDEX(Bar_data!$A$3:$B$140,MATCH(C503,Bar_data!$A$3:$A$140,FALSE),2)</f>
        <v>Trust027</v>
      </c>
      <c r="I503" s="22" t="str">
        <f>INDEX(TrustCAHUB_map!$A$2:$D$139,MATCH($C503,TrustCAHUB_map!$A$2:$A$139,FALSE),3)</f>
        <v>Humber, Coast and Vale</v>
      </c>
      <c r="J503" s="22" t="str">
        <f>INDEX(TrustCAHUB_map!$A$2:$D$139,MATCH($C503,TrustCAHUB_map!$A$2:$A$139,FALSE),4)</f>
        <v>Yorkshire and Humber</v>
      </c>
    </row>
    <row r="504" spans="1:10" x14ac:dyDescent="0.3">
      <c r="A504" s="22" t="str">
        <f t="shared" si="7"/>
        <v>'RCB2016Curative70+'</v>
      </c>
      <c r="B504" s="22">
        <v>2016</v>
      </c>
      <c r="C504" s="22" t="s">
        <v>190</v>
      </c>
      <c r="D504" s="22" t="s">
        <v>7</v>
      </c>
      <c r="E504" s="22" t="s">
        <v>628</v>
      </c>
      <c r="F504" s="22">
        <v>6</v>
      </c>
      <c r="G504" s="22">
        <v>1</v>
      </c>
      <c r="H504" s="22" t="str">
        <f>INDEX(Bar_data!$A$3:$B$140,MATCH(C504,Bar_data!$A$3:$A$140,FALSE),2)</f>
        <v>Trust027</v>
      </c>
      <c r="I504" s="22" t="str">
        <f>INDEX(TrustCAHUB_map!$A$2:$D$139,MATCH($C504,TrustCAHUB_map!$A$2:$A$139,FALSE),3)</f>
        <v>Humber, Coast and Vale</v>
      </c>
      <c r="J504" s="22" t="str">
        <f>INDEX(TrustCAHUB_map!$A$2:$D$139,MATCH($C504,TrustCAHUB_map!$A$2:$A$139,FALSE),4)</f>
        <v>Yorkshire and Humber</v>
      </c>
    </row>
    <row r="505" spans="1:10" x14ac:dyDescent="0.3">
      <c r="A505" s="22" t="str">
        <f t="shared" si="7"/>
        <v>'RCB2016Palliative70+'</v>
      </c>
      <c r="B505" s="22">
        <v>2016</v>
      </c>
      <c r="C505" s="22" t="s">
        <v>190</v>
      </c>
      <c r="D505" s="22" t="s">
        <v>8</v>
      </c>
      <c r="E505" s="22" t="s">
        <v>628</v>
      </c>
      <c r="F505" s="22">
        <v>2</v>
      </c>
      <c r="G505" s="22">
        <v>1</v>
      </c>
      <c r="H505" s="22" t="str">
        <f>INDEX(Bar_data!$A$3:$B$140,MATCH(C505,Bar_data!$A$3:$A$140,FALSE),2)</f>
        <v>Trust027</v>
      </c>
      <c r="I505" s="22" t="str">
        <f>INDEX(TrustCAHUB_map!$A$2:$D$139,MATCH($C505,TrustCAHUB_map!$A$2:$A$139,FALSE),3)</f>
        <v>Humber, Coast and Vale</v>
      </c>
      <c r="J505" s="22" t="str">
        <f>INDEX(TrustCAHUB_map!$A$2:$D$139,MATCH($C505,TrustCAHUB_map!$A$2:$A$139,FALSE),4)</f>
        <v>Yorkshire and Humber</v>
      </c>
    </row>
    <row r="506" spans="1:10" x14ac:dyDescent="0.3">
      <c r="A506" s="22" t="str">
        <f t="shared" si="7"/>
        <v>'RCD2016Palliative50-69'</v>
      </c>
      <c r="B506" s="22">
        <v>2016</v>
      </c>
      <c r="C506" s="22" t="s">
        <v>191</v>
      </c>
      <c r="D506" s="22" t="s">
        <v>8</v>
      </c>
      <c r="E506" s="22" t="s">
        <v>627</v>
      </c>
      <c r="F506" s="22">
        <v>2</v>
      </c>
      <c r="G506" s="22">
        <v>2</v>
      </c>
      <c r="H506" s="22" t="str">
        <f>INDEX(Bar_data!$A$3:$B$140,MATCH(C506,Bar_data!$A$3:$A$140,FALSE),2)</f>
        <v>Trust028</v>
      </c>
      <c r="I506" s="22" t="str">
        <f>INDEX(TrustCAHUB_map!$A$2:$D$139,MATCH($C506,TrustCAHUB_map!$A$2:$A$139,FALSE),3)</f>
        <v>West Yorkshire</v>
      </c>
      <c r="J506" s="22" t="str">
        <f>INDEX(TrustCAHUB_map!$A$2:$D$139,MATCH($C506,TrustCAHUB_map!$A$2:$A$139,FALSE),4)</f>
        <v>Yorkshire and Humber</v>
      </c>
    </row>
    <row r="507" spans="1:10" x14ac:dyDescent="0.3">
      <c r="A507" s="22" t="str">
        <f t="shared" si="7"/>
        <v>'RCD2016Palliative70+'</v>
      </c>
      <c r="B507" s="22">
        <v>2016</v>
      </c>
      <c r="C507" s="22" t="s">
        <v>191</v>
      </c>
      <c r="D507" s="22" t="s">
        <v>8</v>
      </c>
      <c r="E507" s="22" t="s">
        <v>628</v>
      </c>
      <c r="F507" s="22">
        <v>3</v>
      </c>
      <c r="G507" s="22">
        <v>3</v>
      </c>
      <c r="H507" s="22" t="str">
        <f>INDEX(Bar_data!$A$3:$B$140,MATCH(C507,Bar_data!$A$3:$A$140,FALSE),2)</f>
        <v>Trust028</v>
      </c>
      <c r="I507" s="22" t="str">
        <f>INDEX(TrustCAHUB_map!$A$2:$D$139,MATCH($C507,TrustCAHUB_map!$A$2:$A$139,FALSE),3)</f>
        <v>West Yorkshire</v>
      </c>
      <c r="J507" s="22" t="str">
        <f>INDEX(TrustCAHUB_map!$A$2:$D$139,MATCH($C507,TrustCAHUB_map!$A$2:$A$139,FALSE),4)</f>
        <v>Yorkshire and Humber</v>
      </c>
    </row>
    <row r="508" spans="1:10" x14ac:dyDescent="0.3">
      <c r="A508" s="22" t="str">
        <f t="shared" si="7"/>
        <v>'RCF2016Palliative70+'</v>
      </c>
      <c r="B508" s="22">
        <v>2016</v>
      </c>
      <c r="C508" s="22" t="s">
        <v>192</v>
      </c>
      <c r="D508" s="22" t="s">
        <v>8</v>
      </c>
      <c r="E508" s="22" t="s">
        <v>628</v>
      </c>
      <c r="F508" s="22">
        <v>5</v>
      </c>
      <c r="G508" s="22">
        <v>1</v>
      </c>
      <c r="H508" s="22" t="str">
        <f>INDEX(Bar_data!$A$3:$B$140,MATCH(C508,Bar_data!$A$3:$A$140,FALSE),2)</f>
        <v>Trust029</v>
      </c>
      <c r="I508" s="22" t="str">
        <f>INDEX(TrustCAHUB_map!$A$2:$D$139,MATCH($C508,TrustCAHUB_map!$A$2:$A$139,FALSE),3)</f>
        <v>West Yorkshire</v>
      </c>
      <c r="J508" s="22" t="str">
        <f>INDEX(TrustCAHUB_map!$A$2:$D$139,MATCH($C508,TrustCAHUB_map!$A$2:$A$139,FALSE),4)</f>
        <v>Yorkshire and Humber</v>
      </c>
    </row>
    <row r="509" spans="1:10" x14ac:dyDescent="0.3">
      <c r="A509" s="22" t="str">
        <f t="shared" si="7"/>
        <v>'RCX2016Not assigned50-69'</v>
      </c>
      <c r="B509" s="22">
        <v>2016</v>
      </c>
      <c r="C509" s="22" t="s">
        <v>194</v>
      </c>
      <c r="D509" s="22" t="s">
        <v>477</v>
      </c>
      <c r="E509" s="22" t="s">
        <v>627</v>
      </c>
      <c r="F509" s="22">
        <v>2</v>
      </c>
      <c r="G509" s="22">
        <v>0</v>
      </c>
      <c r="H509" s="22" t="str">
        <f>INDEX(Bar_data!$A$3:$B$140,MATCH(C509,Bar_data!$A$3:$A$140,FALSE),2)</f>
        <v>Trust031</v>
      </c>
      <c r="I509" s="22" t="str">
        <f>INDEX(TrustCAHUB_map!$A$2:$D$139,MATCH($C509,TrustCAHUB_map!$A$2:$A$139,FALSE),3)</f>
        <v>East of England</v>
      </c>
      <c r="J509" s="22" t="str">
        <f>INDEX(TrustCAHUB_map!$A$2:$D$139,MATCH($C509,TrustCAHUB_map!$A$2:$A$139,FALSE),4)</f>
        <v>East of England</v>
      </c>
    </row>
    <row r="510" spans="1:10" x14ac:dyDescent="0.3">
      <c r="A510" s="22" t="str">
        <f t="shared" si="7"/>
        <v>'RCX2016Palliative50-69'</v>
      </c>
      <c r="B510" s="22">
        <v>2016</v>
      </c>
      <c r="C510" s="22" t="s">
        <v>194</v>
      </c>
      <c r="D510" s="22" t="s">
        <v>8</v>
      </c>
      <c r="E510" s="22" t="s">
        <v>627</v>
      </c>
      <c r="F510" s="22">
        <v>2</v>
      </c>
      <c r="G510" s="22">
        <v>0</v>
      </c>
      <c r="H510" s="22" t="str">
        <f>INDEX(Bar_data!$A$3:$B$140,MATCH(C510,Bar_data!$A$3:$A$140,FALSE),2)</f>
        <v>Trust031</v>
      </c>
      <c r="I510" s="22" t="str">
        <f>INDEX(TrustCAHUB_map!$A$2:$D$139,MATCH($C510,TrustCAHUB_map!$A$2:$A$139,FALSE),3)</f>
        <v>East of England</v>
      </c>
      <c r="J510" s="22" t="str">
        <f>INDEX(TrustCAHUB_map!$A$2:$D$139,MATCH($C510,TrustCAHUB_map!$A$2:$A$139,FALSE),4)</f>
        <v>East of England</v>
      </c>
    </row>
    <row r="511" spans="1:10" x14ac:dyDescent="0.3">
      <c r="A511" s="22" t="str">
        <f t="shared" si="7"/>
        <v>'RCX2016Palliative70+'</v>
      </c>
      <c r="B511" s="22">
        <v>2016</v>
      </c>
      <c r="C511" s="22" t="s">
        <v>194</v>
      </c>
      <c r="D511" s="22" t="s">
        <v>8</v>
      </c>
      <c r="E511" s="22" t="s">
        <v>628</v>
      </c>
      <c r="F511" s="22">
        <v>2</v>
      </c>
      <c r="G511" s="22">
        <v>2</v>
      </c>
      <c r="H511" s="22" t="str">
        <f>INDEX(Bar_data!$A$3:$B$140,MATCH(C511,Bar_data!$A$3:$A$140,FALSE),2)</f>
        <v>Trust031</v>
      </c>
      <c r="I511" s="22" t="str">
        <f>INDEX(TrustCAHUB_map!$A$2:$D$139,MATCH($C511,TrustCAHUB_map!$A$2:$A$139,FALSE),3)</f>
        <v>East of England</v>
      </c>
      <c r="J511" s="22" t="str">
        <f>INDEX(TrustCAHUB_map!$A$2:$D$139,MATCH($C511,TrustCAHUB_map!$A$2:$A$139,FALSE),4)</f>
        <v>East of England</v>
      </c>
    </row>
    <row r="512" spans="1:10" x14ac:dyDescent="0.3">
      <c r="A512" s="22" t="str">
        <f t="shared" si="7"/>
        <v>'RCX2016Not assigned70+'</v>
      </c>
      <c r="B512" s="22">
        <v>2016</v>
      </c>
      <c r="C512" s="22" t="s">
        <v>194</v>
      </c>
      <c r="D512" s="22" t="s">
        <v>477</v>
      </c>
      <c r="E512" s="22" t="s">
        <v>628</v>
      </c>
      <c r="F512" s="22">
        <v>1</v>
      </c>
      <c r="G512" s="22">
        <v>0</v>
      </c>
      <c r="H512" s="22" t="str">
        <f>INDEX(Bar_data!$A$3:$B$140,MATCH(C512,Bar_data!$A$3:$A$140,FALSE),2)</f>
        <v>Trust031</v>
      </c>
      <c r="I512" s="22" t="str">
        <f>INDEX(TrustCAHUB_map!$A$2:$D$139,MATCH($C512,TrustCAHUB_map!$A$2:$A$139,FALSE),3)</f>
        <v>East of England</v>
      </c>
      <c r="J512" s="22" t="str">
        <f>INDEX(TrustCAHUB_map!$A$2:$D$139,MATCH($C512,TrustCAHUB_map!$A$2:$A$139,FALSE),4)</f>
        <v>East of England</v>
      </c>
    </row>
    <row r="513" spans="1:10" x14ac:dyDescent="0.3">
      <c r="A513" s="22" t="str">
        <f t="shared" si="7"/>
        <v>'RD32016Curative18-49'</v>
      </c>
      <c r="B513" s="22">
        <v>2016</v>
      </c>
      <c r="C513" s="22" t="s">
        <v>196</v>
      </c>
      <c r="D513" s="22" t="s">
        <v>7</v>
      </c>
      <c r="E513" s="22" t="s">
        <v>153</v>
      </c>
      <c r="F513" s="22">
        <v>4</v>
      </c>
      <c r="G513" s="22">
        <v>0</v>
      </c>
      <c r="H513" s="22" t="str">
        <f>INDEX(Bar_data!$A$3:$B$140,MATCH(C513,Bar_data!$A$3:$A$140,FALSE),2)</f>
        <v>Trust033</v>
      </c>
      <c r="I513" s="22" t="str">
        <f>INDEX(TrustCAHUB_map!$A$2:$D$139,MATCH($C513,TrustCAHUB_map!$A$2:$A$139,FALSE),3)</f>
        <v>Wessex</v>
      </c>
      <c r="J513" s="22" t="str">
        <f>INDEX(TrustCAHUB_map!$A$2:$D$139,MATCH($C513,TrustCAHUB_map!$A$2:$A$139,FALSE),4)</f>
        <v>Wessex</v>
      </c>
    </row>
    <row r="514" spans="1:10" x14ac:dyDescent="0.3">
      <c r="A514" s="22" t="str">
        <f t="shared" si="7"/>
        <v>'RD32016Palliative50-69'</v>
      </c>
      <c r="B514" s="22">
        <v>2016</v>
      </c>
      <c r="C514" s="22" t="s">
        <v>196</v>
      </c>
      <c r="D514" s="22" t="s">
        <v>8</v>
      </c>
      <c r="E514" s="22" t="s">
        <v>627</v>
      </c>
      <c r="F514" s="22">
        <v>1</v>
      </c>
      <c r="G514" s="22">
        <v>0</v>
      </c>
      <c r="H514" s="22" t="str">
        <f>INDEX(Bar_data!$A$3:$B$140,MATCH(C514,Bar_data!$A$3:$A$140,FALSE),2)</f>
        <v>Trust033</v>
      </c>
      <c r="I514" s="22" t="str">
        <f>INDEX(TrustCAHUB_map!$A$2:$D$139,MATCH($C514,TrustCAHUB_map!$A$2:$A$139,FALSE),3)</f>
        <v>Wessex</v>
      </c>
      <c r="J514" s="22" t="str">
        <f>INDEX(TrustCAHUB_map!$A$2:$D$139,MATCH($C514,TrustCAHUB_map!$A$2:$A$139,FALSE),4)</f>
        <v>Wessex</v>
      </c>
    </row>
    <row r="515" spans="1:10" x14ac:dyDescent="0.3">
      <c r="A515" s="22" t="str">
        <f t="shared" ref="A515:A578" si="8">"'"&amp;C515&amp;B515&amp;D515&amp;E515&amp;"'"</f>
        <v>'RD32016Curative50-69'</v>
      </c>
      <c r="B515" s="22">
        <v>2016</v>
      </c>
      <c r="C515" s="22" t="s">
        <v>196</v>
      </c>
      <c r="D515" s="22" t="s">
        <v>7</v>
      </c>
      <c r="E515" s="22" t="s">
        <v>627</v>
      </c>
      <c r="F515" s="22">
        <v>10</v>
      </c>
      <c r="G515" s="22">
        <v>1</v>
      </c>
      <c r="H515" s="22" t="str">
        <f>INDEX(Bar_data!$A$3:$B$140,MATCH(C515,Bar_data!$A$3:$A$140,FALSE),2)</f>
        <v>Trust033</v>
      </c>
      <c r="I515" s="22" t="str">
        <f>INDEX(TrustCAHUB_map!$A$2:$D$139,MATCH($C515,TrustCAHUB_map!$A$2:$A$139,FALSE),3)</f>
        <v>Wessex</v>
      </c>
      <c r="J515" s="22" t="str">
        <f>INDEX(TrustCAHUB_map!$A$2:$D$139,MATCH($C515,TrustCAHUB_map!$A$2:$A$139,FALSE),4)</f>
        <v>Wessex</v>
      </c>
    </row>
    <row r="516" spans="1:10" x14ac:dyDescent="0.3">
      <c r="A516" s="22" t="str">
        <f t="shared" si="8"/>
        <v>'RD32016Palliative70+'</v>
      </c>
      <c r="B516" s="22">
        <v>2016</v>
      </c>
      <c r="C516" s="22" t="s">
        <v>196</v>
      </c>
      <c r="D516" s="22" t="s">
        <v>8</v>
      </c>
      <c r="E516" s="22" t="s">
        <v>628</v>
      </c>
      <c r="F516" s="22">
        <v>4</v>
      </c>
      <c r="G516" s="22">
        <v>2</v>
      </c>
      <c r="H516" s="22" t="str">
        <f>INDEX(Bar_data!$A$3:$B$140,MATCH(C516,Bar_data!$A$3:$A$140,FALSE),2)</f>
        <v>Trust033</v>
      </c>
      <c r="I516" s="22" t="str">
        <f>INDEX(TrustCAHUB_map!$A$2:$D$139,MATCH($C516,TrustCAHUB_map!$A$2:$A$139,FALSE),3)</f>
        <v>Wessex</v>
      </c>
      <c r="J516" s="22" t="str">
        <f>INDEX(TrustCAHUB_map!$A$2:$D$139,MATCH($C516,TrustCAHUB_map!$A$2:$A$139,FALSE),4)</f>
        <v>Wessex</v>
      </c>
    </row>
    <row r="517" spans="1:10" x14ac:dyDescent="0.3">
      <c r="A517" s="22" t="str">
        <f t="shared" si="8"/>
        <v>'RD82016Curative18-49'</v>
      </c>
      <c r="B517" s="22">
        <v>2016</v>
      </c>
      <c r="C517" s="22" t="s">
        <v>197</v>
      </c>
      <c r="D517" s="22" t="s">
        <v>7</v>
      </c>
      <c r="E517" s="22" t="s">
        <v>153</v>
      </c>
      <c r="F517" s="22">
        <v>3</v>
      </c>
      <c r="G517" s="22">
        <v>0</v>
      </c>
      <c r="H517" s="22" t="str">
        <f>INDEX(Bar_data!$A$3:$B$140,MATCH(C517,Bar_data!$A$3:$A$140,FALSE),2)</f>
        <v>Trust034</v>
      </c>
      <c r="I517" s="22" t="str">
        <f>INDEX(TrustCAHUB_map!$A$2:$D$139,MATCH($C517,TrustCAHUB_map!$A$2:$A$139,FALSE),3)</f>
        <v>East of England</v>
      </c>
      <c r="J517" s="22" t="str">
        <f>INDEX(TrustCAHUB_map!$A$2:$D$139,MATCH($C517,TrustCAHUB_map!$A$2:$A$139,FALSE),4)</f>
        <v>East Midlands</v>
      </c>
    </row>
    <row r="518" spans="1:10" x14ac:dyDescent="0.3">
      <c r="A518" s="22" t="str">
        <f t="shared" si="8"/>
        <v>'RD82016Curative50-69'</v>
      </c>
      <c r="B518" s="22">
        <v>2016</v>
      </c>
      <c r="C518" s="22" t="s">
        <v>197</v>
      </c>
      <c r="D518" s="22" t="s">
        <v>7</v>
      </c>
      <c r="E518" s="22" t="s">
        <v>627</v>
      </c>
      <c r="F518" s="22">
        <v>1</v>
      </c>
      <c r="G518" s="22">
        <v>0</v>
      </c>
      <c r="H518" s="22" t="str">
        <f>INDEX(Bar_data!$A$3:$B$140,MATCH(C518,Bar_data!$A$3:$A$140,FALSE),2)</f>
        <v>Trust034</v>
      </c>
      <c r="I518" s="22" t="str">
        <f>INDEX(TrustCAHUB_map!$A$2:$D$139,MATCH($C518,TrustCAHUB_map!$A$2:$A$139,FALSE),3)</f>
        <v>East of England</v>
      </c>
      <c r="J518" s="22" t="str">
        <f>INDEX(TrustCAHUB_map!$A$2:$D$139,MATCH($C518,TrustCAHUB_map!$A$2:$A$139,FALSE),4)</f>
        <v>East Midlands</v>
      </c>
    </row>
    <row r="519" spans="1:10" x14ac:dyDescent="0.3">
      <c r="A519" s="22" t="str">
        <f t="shared" si="8"/>
        <v>'RD82016Palliative50-69'</v>
      </c>
      <c r="B519" s="22">
        <v>2016</v>
      </c>
      <c r="C519" s="22" t="s">
        <v>197</v>
      </c>
      <c r="D519" s="22" t="s">
        <v>8</v>
      </c>
      <c r="E519" s="22" t="s">
        <v>627</v>
      </c>
      <c r="F519" s="22">
        <v>3</v>
      </c>
      <c r="G519" s="22">
        <v>0</v>
      </c>
      <c r="H519" s="22" t="str">
        <f>INDEX(Bar_data!$A$3:$B$140,MATCH(C519,Bar_data!$A$3:$A$140,FALSE),2)</f>
        <v>Trust034</v>
      </c>
      <c r="I519" s="22" t="str">
        <f>INDEX(TrustCAHUB_map!$A$2:$D$139,MATCH($C519,TrustCAHUB_map!$A$2:$A$139,FALSE),3)</f>
        <v>East of England</v>
      </c>
      <c r="J519" s="22" t="str">
        <f>INDEX(TrustCAHUB_map!$A$2:$D$139,MATCH($C519,TrustCAHUB_map!$A$2:$A$139,FALSE),4)</f>
        <v>East Midlands</v>
      </c>
    </row>
    <row r="520" spans="1:10" x14ac:dyDescent="0.3">
      <c r="A520" s="22" t="str">
        <f t="shared" si="8"/>
        <v>'RD82016Palliative70+'</v>
      </c>
      <c r="B520" s="22">
        <v>2016</v>
      </c>
      <c r="C520" s="22" t="s">
        <v>197</v>
      </c>
      <c r="D520" s="22" t="s">
        <v>8</v>
      </c>
      <c r="E520" s="22" t="s">
        <v>628</v>
      </c>
      <c r="F520" s="22">
        <v>7</v>
      </c>
      <c r="G520" s="22">
        <v>2</v>
      </c>
      <c r="H520" s="22" t="str">
        <f>INDEX(Bar_data!$A$3:$B$140,MATCH(C520,Bar_data!$A$3:$A$140,FALSE),2)</f>
        <v>Trust034</v>
      </c>
      <c r="I520" s="22" t="str">
        <f>INDEX(TrustCAHUB_map!$A$2:$D$139,MATCH($C520,TrustCAHUB_map!$A$2:$A$139,FALSE),3)</f>
        <v>East of England</v>
      </c>
      <c r="J520" s="22" t="str">
        <f>INDEX(TrustCAHUB_map!$A$2:$D$139,MATCH($C520,TrustCAHUB_map!$A$2:$A$139,FALSE),4)</f>
        <v>East Midlands</v>
      </c>
    </row>
    <row r="521" spans="1:10" x14ac:dyDescent="0.3">
      <c r="A521" s="22" t="str">
        <f t="shared" si="8"/>
        <v>'RD82016Curative70+'</v>
      </c>
      <c r="B521" s="22">
        <v>2016</v>
      </c>
      <c r="C521" s="22" t="s">
        <v>197</v>
      </c>
      <c r="D521" s="22" t="s">
        <v>7</v>
      </c>
      <c r="E521" s="22" t="s">
        <v>628</v>
      </c>
      <c r="F521" s="22">
        <v>1</v>
      </c>
      <c r="G521" s="22">
        <v>0</v>
      </c>
      <c r="H521" s="22" t="str">
        <f>INDEX(Bar_data!$A$3:$B$140,MATCH(C521,Bar_data!$A$3:$A$140,FALSE),2)</f>
        <v>Trust034</v>
      </c>
      <c r="I521" s="22" t="str">
        <f>INDEX(TrustCAHUB_map!$A$2:$D$139,MATCH($C521,TrustCAHUB_map!$A$2:$A$139,FALSE),3)</f>
        <v>East of England</v>
      </c>
      <c r="J521" s="22" t="str">
        <f>INDEX(TrustCAHUB_map!$A$2:$D$139,MATCH($C521,TrustCAHUB_map!$A$2:$A$139,FALSE),4)</f>
        <v>East Midlands</v>
      </c>
    </row>
    <row r="522" spans="1:10" x14ac:dyDescent="0.3">
      <c r="A522" s="22" t="str">
        <f t="shared" si="8"/>
        <v>'RDD2016Palliative70+'</v>
      </c>
      <c r="B522" s="22">
        <v>2016</v>
      </c>
      <c r="C522" s="22" t="s">
        <v>198</v>
      </c>
      <c r="D522" s="22" t="s">
        <v>8</v>
      </c>
      <c r="E522" s="22" t="s">
        <v>628</v>
      </c>
      <c r="F522" s="22">
        <v>2</v>
      </c>
      <c r="G522" s="22">
        <v>0</v>
      </c>
      <c r="H522" s="22" t="str">
        <f>INDEX(Bar_data!$A$3:$B$140,MATCH(C522,Bar_data!$A$3:$A$140,FALSE),2)</f>
        <v>Trust035</v>
      </c>
      <c r="I522" s="22" t="str">
        <f>INDEX(TrustCAHUB_map!$A$2:$D$139,MATCH($C522,TrustCAHUB_map!$A$2:$A$139,FALSE),3)</f>
        <v>East of England</v>
      </c>
      <c r="J522" s="22" t="str">
        <f>INDEX(TrustCAHUB_map!$A$2:$D$139,MATCH($C522,TrustCAHUB_map!$A$2:$A$139,FALSE),4)</f>
        <v>East of England</v>
      </c>
    </row>
    <row r="523" spans="1:10" x14ac:dyDescent="0.3">
      <c r="A523" s="22" t="str">
        <f t="shared" si="8"/>
        <v>'RDE2016Curative18-49'</v>
      </c>
      <c r="B523" s="22">
        <v>2016</v>
      </c>
      <c r="C523" s="22" t="s">
        <v>199</v>
      </c>
      <c r="D523" s="22" t="s">
        <v>7</v>
      </c>
      <c r="E523" s="22" t="s">
        <v>153</v>
      </c>
      <c r="F523" s="22">
        <v>3</v>
      </c>
      <c r="G523" s="22">
        <v>0</v>
      </c>
      <c r="H523" s="22" t="str">
        <f>INDEX(Bar_data!$A$3:$B$140,MATCH(C523,Bar_data!$A$3:$A$140,FALSE),2)</f>
        <v>Trust036</v>
      </c>
      <c r="I523" s="22" t="str">
        <f>INDEX(TrustCAHUB_map!$A$2:$D$139,MATCH($C523,TrustCAHUB_map!$A$2:$A$139,FALSE),3)</f>
        <v>East of England</v>
      </c>
      <c r="J523" s="22" t="str">
        <f>INDEX(TrustCAHUB_map!$A$2:$D$139,MATCH($C523,TrustCAHUB_map!$A$2:$A$139,FALSE),4)</f>
        <v>East of England</v>
      </c>
    </row>
    <row r="524" spans="1:10" x14ac:dyDescent="0.3">
      <c r="A524" s="22" t="str">
        <f t="shared" si="8"/>
        <v>'RDE2016Not assigned50-69'</v>
      </c>
      <c r="B524" s="22">
        <v>2016</v>
      </c>
      <c r="C524" s="22" t="s">
        <v>199</v>
      </c>
      <c r="D524" s="22" t="s">
        <v>477</v>
      </c>
      <c r="E524" s="22" t="s">
        <v>627</v>
      </c>
      <c r="F524" s="22">
        <v>1</v>
      </c>
      <c r="G524" s="22">
        <v>0</v>
      </c>
      <c r="H524" s="22" t="str">
        <f>INDEX(Bar_data!$A$3:$B$140,MATCH(C524,Bar_data!$A$3:$A$140,FALSE),2)</f>
        <v>Trust036</v>
      </c>
      <c r="I524" s="22" t="str">
        <f>INDEX(TrustCAHUB_map!$A$2:$D$139,MATCH($C524,TrustCAHUB_map!$A$2:$A$139,FALSE),3)</f>
        <v>East of England</v>
      </c>
      <c r="J524" s="22" t="str">
        <f>INDEX(TrustCAHUB_map!$A$2:$D$139,MATCH($C524,TrustCAHUB_map!$A$2:$A$139,FALSE),4)</f>
        <v>East of England</v>
      </c>
    </row>
    <row r="525" spans="1:10" x14ac:dyDescent="0.3">
      <c r="A525" s="22" t="str">
        <f t="shared" si="8"/>
        <v>'RDE2016Not assigned70+'</v>
      </c>
      <c r="B525" s="22">
        <v>2016</v>
      </c>
      <c r="C525" s="22" t="s">
        <v>199</v>
      </c>
      <c r="D525" s="22" t="s">
        <v>477</v>
      </c>
      <c r="E525" s="22" t="s">
        <v>628</v>
      </c>
      <c r="F525" s="22">
        <v>7</v>
      </c>
      <c r="G525" s="22">
        <v>2</v>
      </c>
      <c r="H525" s="22" t="str">
        <f>INDEX(Bar_data!$A$3:$B$140,MATCH(C525,Bar_data!$A$3:$A$140,FALSE),2)</f>
        <v>Trust036</v>
      </c>
      <c r="I525" s="22" t="str">
        <f>INDEX(TrustCAHUB_map!$A$2:$D$139,MATCH($C525,TrustCAHUB_map!$A$2:$A$139,FALSE),3)</f>
        <v>East of England</v>
      </c>
      <c r="J525" s="22" t="str">
        <f>INDEX(TrustCAHUB_map!$A$2:$D$139,MATCH($C525,TrustCAHUB_map!$A$2:$A$139,FALSE),4)</f>
        <v>East of England</v>
      </c>
    </row>
    <row r="526" spans="1:10" x14ac:dyDescent="0.3">
      <c r="A526" s="22" t="str">
        <f t="shared" si="8"/>
        <v>'RDE2016Curative70+'</v>
      </c>
      <c r="B526" s="22">
        <v>2016</v>
      </c>
      <c r="C526" s="22" t="s">
        <v>199</v>
      </c>
      <c r="D526" s="22" t="s">
        <v>7</v>
      </c>
      <c r="E526" s="22" t="s">
        <v>628</v>
      </c>
      <c r="F526" s="22">
        <v>3</v>
      </c>
      <c r="G526" s="22">
        <v>0</v>
      </c>
      <c r="H526" s="22" t="str">
        <f>INDEX(Bar_data!$A$3:$B$140,MATCH(C526,Bar_data!$A$3:$A$140,FALSE),2)</f>
        <v>Trust036</v>
      </c>
      <c r="I526" s="22" t="str">
        <f>INDEX(TrustCAHUB_map!$A$2:$D$139,MATCH($C526,TrustCAHUB_map!$A$2:$A$139,FALSE),3)</f>
        <v>East of England</v>
      </c>
      <c r="J526" s="22" t="str">
        <f>INDEX(TrustCAHUB_map!$A$2:$D$139,MATCH($C526,TrustCAHUB_map!$A$2:$A$139,FALSE),4)</f>
        <v>East of England</v>
      </c>
    </row>
    <row r="527" spans="1:10" x14ac:dyDescent="0.3">
      <c r="A527" s="22" t="str">
        <f t="shared" si="8"/>
        <v>'RDE2016Palliative70+'</v>
      </c>
      <c r="B527" s="22">
        <v>2016</v>
      </c>
      <c r="C527" s="22" t="s">
        <v>199</v>
      </c>
      <c r="D527" s="22" t="s">
        <v>8</v>
      </c>
      <c r="E527" s="22" t="s">
        <v>628</v>
      </c>
      <c r="F527" s="22">
        <v>5</v>
      </c>
      <c r="G527" s="22">
        <v>0</v>
      </c>
      <c r="H527" s="22" t="str">
        <f>INDEX(Bar_data!$A$3:$B$140,MATCH(C527,Bar_data!$A$3:$A$140,FALSE),2)</f>
        <v>Trust036</v>
      </c>
      <c r="I527" s="22" t="str">
        <f>INDEX(TrustCAHUB_map!$A$2:$D$139,MATCH($C527,TrustCAHUB_map!$A$2:$A$139,FALSE),3)</f>
        <v>East of England</v>
      </c>
      <c r="J527" s="22" t="str">
        <f>INDEX(TrustCAHUB_map!$A$2:$D$139,MATCH($C527,TrustCAHUB_map!$A$2:$A$139,FALSE),4)</f>
        <v>East of England</v>
      </c>
    </row>
    <row r="528" spans="1:10" x14ac:dyDescent="0.3">
      <c r="A528" s="22" t="str">
        <f t="shared" si="8"/>
        <v>'RDU2016Palliative50-69'</v>
      </c>
      <c r="B528" s="22">
        <v>2016</v>
      </c>
      <c r="C528" s="22" t="s">
        <v>200</v>
      </c>
      <c r="D528" s="22" t="s">
        <v>8</v>
      </c>
      <c r="E528" s="22" t="s">
        <v>627</v>
      </c>
      <c r="F528" s="22">
        <v>1</v>
      </c>
      <c r="G528" s="22">
        <v>1</v>
      </c>
      <c r="H528" s="22" t="str">
        <f>INDEX(Bar_data!$A$3:$B$140,MATCH(C528,Bar_data!$A$3:$A$140,FALSE),2)</f>
        <v>Trust037</v>
      </c>
      <c r="I528" s="22" t="str">
        <f>INDEX(TrustCAHUB_map!$A$2:$D$139,MATCH($C528,TrustCAHUB_map!$A$2:$A$139,FALSE),3)</f>
        <v>Surrey and Sussex</v>
      </c>
      <c r="J528" s="22" t="str">
        <f>INDEX(TrustCAHUB_map!$A$2:$D$139,MATCH($C528,TrustCAHUB_map!$A$2:$A$139,FALSE),4)</f>
        <v>South East</v>
      </c>
    </row>
    <row r="529" spans="1:10" x14ac:dyDescent="0.3">
      <c r="A529" s="22" t="str">
        <f t="shared" si="8"/>
        <v>'RDU2016Curative50-69'</v>
      </c>
      <c r="B529" s="22">
        <v>2016</v>
      </c>
      <c r="C529" s="22" t="s">
        <v>200</v>
      </c>
      <c r="D529" s="22" t="s">
        <v>7</v>
      </c>
      <c r="E529" s="22" t="s">
        <v>627</v>
      </c>
      <c r="F529" s="22">
        <v>6</v>
      </c>
      <c r="G529" s="22">
        <v>1</v>
      </c>
      <c r="H529" s="22" t="str">
        <f>INDEX(Bar_data!$A$3:$B$140,MATCH(C529,Bar_data!$A$3:$A$140,FALSE),2)</f>
        <v>Trust037</v>
      </c>
      <c r="I529" s="22" t="str">
        <f>INDEX(TrustCAHUB_map!$A$2:$D$139,MATCH($C529,TrustCAHUB_map!$A$2:$A$139,FALSE),3)</f>
        <v>Surrey and Sussex</v>
      </c>
      <c r="J529" s="22" t="str">
        <f>INDEX(TrustCAHUB_map!$A$2:$D$139,MATCH($C529,TrustCAHUB_map!$A$2:$A$139,FALSE),4)</f>
        <v>South East</v>
      </c>
    </row>
    <row r="530" spans="1:10" x14ac:dyDescent="0.3">
      <c r="A530" s="22" t="str">
        <f t="shared" si="8"/>
        <v>'RDU2016Not assigned70+'</v>
      </c>
      <c r="B530" s="22">
        <v>2016</v>
      </c>
      <c r="C530" s="22" t="s">
        <v>200</v>
      </c>
      <c r="D530" s="22" t="s">
        <v>477</v>
      </c>
      <c r="E530" s="22" t="s">
        <v>628</v>
      </c>
      <c r="F530" s="22">
        <v>9</v>
      </c>
      <c r="G530" s="22">
        <v>2</v>
      </c>
      <c r="H530" s="22" t="str">
        <f>INDEX(Bar_data!$A$3:$B$140,MATCH(C530,Bar_data!$A$3:$A$140,FALSE),2)</f>
        <v>Trust037</v>
      </c>
      <c r="I530" s="22" t="str">
        <f>INDEX(TrustCAHUB_map!$A$2:$D$139,MATCH($C530,TrustCAHUB_map!$A$2:$A$139,FALSE),3)</f>
        <v>Surrey and Sussex</v>
      </c>
      <c r="J530" s="22" t="str">
        <f>INDEX(TrustCAHUB_map!$A$2:$D$139,MATCH($C530,TrustCAHUB_map!$A$2:$A$139,FALSE),4)</f>
        <v>South East</v>
      </c>
    </row>
    <row r="531" spans="1:10" x14ac:dyDescent="0.3">
      <c r="A531" s="22" t="str">
        <f t="shared" si="8"/>
        <v>'RDU2016Palliative70+'</v>
      </c>
      <c r="B531" s="22">
        <v>2016</v>
      </c>
      <c r="C531" s="22" t="s">
        <v>200</v>
      </c>
      <c r="D531" s="22" t="s">
        <v>8</v>
      </c>
      <c r="E531" s="22" t="s">
        <v>628</v>
      </c>
      <c r="F531" s="22">
        <v>2</v>
      </c>
      <c r="G531" s="22">
        <v>0</v>
      </c>
      <c r="H531" s="22" t="str">
        <f>INDEX(Bar_data!$A$3:$B$140,MATCH(C531,Bar_data!$A$3:$A$140,FALSE),2)</f>
        <v>Trust037</v>
      </c>
      <c r="I531" s="22" t="str">
        <f>INDEX(TrustCAHUB_map!$A$2:$D$139,MATCH($C531,TrustCAHUB_map!$A$2:$A$139,FALSE),3)</f>
        <v>Surrey and Sussex</v>
      </c>
      <c r="J531" s="22" t="str">
        <f>INDEX(TrustCAHUB_map!$A$2:$D$139,MATCH($C531,TrustCAHUB_map!$A$2:$A$139,FALSE),4)</f>
        <v>South East</v>
      </c>
    </row>
    <row r="532" spans="1:10" x14ac:dyDescent="0.3">
      <c r="A532" s="22" t="str">
        <f t="shared" si="8"/>
        <v>'RDU2016Curative70+'</v>
      </c>
      <c r="B532" s="22">
        <v>2016</v>
      </c>
      <c r="C532" s="22" t="s">
        <v>200</v>
      </c>
      <c r="D532" s="22" t="s">
        <v>7</v>
      </c>
      <c r="E532" s="22" t="s">
        <v>628</v>
      </c>
      <c r="F532" s="22">
        <v>1</v>
      </c>
      <c r="G532" s="22">
        <v>0</v>
      </c>
      <c r="H532" s="22" t="str">
        <f>INDEX(Bar_data!$A$3:$B$140,MATCH(C532,Bar_data!$A$3:$A$140,FALSE),2)</f>
        <v>Trust037</v>
      </c>
      <c r="I532" s="22" t="str">
        <f>INDEX(TrustCAHUB_map!$A$2:$D$139,MATCH($C532,TrustCAHUB_map!$A$2:$A$139,FALSE),3)</f>
        <v>Surrey and Sussex</v>
      </c>
      <c r="J532" s="22" t="str">
        <f>INDEX(TrustCAHUB_map!$A$2:$D$139,MATCH($C532,TrustCAHUB_map!$A$2:$A$139,FALSE),4)</f>
        <v>South East</v>
      </c>
    </row>
    <row r="533" spans="1:10" x14ac:dyDescent="0.3">
      <c r="A533" s="22" t="str">
        <f t="shared" si="8"/>
        <v>'RDZ2016Curative18-49'</v>
      </c>
      <c r="B533" s="22">
        <v>2016</v>
      </c>
      <c r="C533" s="22" t="s">
        <v>201</v>
      </c>
      <c r="D533" s="22" t="s">
        <v>7</v>
      </c>
      <c r="E533" s="22" t="s">
        <v>153</v>
      </c>
      <c r="F533" s="22">
        <v>2</v>
      </c>
      <c r="G533" s="22">
        <v>0</v>
      </c>
      <c r="H533" s="22" t="str">
        <f>INDEX(Bar_data!$A$3:$B$140,MATCH(C533,Bar_data!$A$3:$A$140,FALSE),2)</f>
        <v>Trust038</v>
      </c>
      <c r="I533" s="22" t="str">
        <f>INDEX(TrustCAHUB_map!$A$2:$D$139,MATCH($C533,TrustCAHUB_map!$A$2:$A$139,FALSE),3)</f>
        <v>Wessex</v>
      </c>
      <c r="J533" s="22" t="str">
        <f>INDEX(TrustCAHUB_map!$A$2:$D$139,MATCH($C533,TrustCAHUB_map!$A$2:$A$139,FALSE),4)</f>
        <v>Wessex</v>
      </c>
    </row>
    <row r="534" spans="1:10" x14ac:dyDescent="0.3">
      <c r="A534" s="22" t="str">
        <f t="shared" si="8"/>
        <v>'RDZ2016Not assigned50-69'</v>
      </c>
      <c r="B534" s="22">
        <v>2016</v>
      </c>
      <c r="C534" s="22" t="s">
        <v>201</v>
      </c>
      <c r="D534" s="22" t="s">
        <v>477</v>
      </c>
      <c r="E534" s="22" t="s">
        <v>627</v>
      </c>
      <c r="F534" s="22">
        <v>2</v>
      </c>
      <c r="G534" s="22">
        <v>0</v>
      </c>
      <c r="H534" s="22" t="str">
        <f>INDEX(Bar_data!$A$3:$B$140,MATCH(C534,Bar_data!$A$3:$A$140,FALSE),2)</f>
        <v>Trust038</v>
      </c>
      <c r="I534" s="22" t="str">
        <f>INDEX(TrustCAHUB_map!$A$2:$D$139,MATCH($C534,TrustCAHUB_map!$A$2:$A$139,FALSE),3)</f>
        <v>Wessex</v>
      </c>
      <c r="J534" s="22" t="str">
        <f>INDEX(TrustCAHUB_map!$A$2:$D$139,MATCH($C534,TrustCAHUB_map!$A$2:$A$139,FALSE),4)</f>
        <v>Wessex</v>
      </c>
    </row>
    <row r="535" spans="1:10" x14ac:dyDescent="0.3">
      <c r="A535" s="22" t="str">
        <f t="shared" si="8"/>
        <v>'RDZ2016Curative50-69'</v>
      </c>
      <c r="B535" s="22">
        <v>2016</v>
      </c>
      <c r="C535" s="22" t="s">
        <v>201</v>
      </c>
      <c r="D535" s="22" t="s">
        <v>7</v>
      </c>
      <c r="E535" s="22" t="s">
        <v>627</v>
      </c>
      <c r="F535" s="22">
        <v>2</v>
      </c>
      <c r="G535" s="22">
        <v>0</v>
      </c>
      <c r="H535" s="22" t="str">
        <f>INDEX(Bar_data!$A$3:$B$140,MATCH(C535,Bar_data!$A$3:$A$140,FALSE),2)</f>
        <v>Trust038</v>
      </c>
      <c r="I535" s="22" t="str">
        <f>INDEX(TrustCAHUB_map!$A$2:$D$139,MATCH($C535,TrustCAHUB_map!$A$2:$A$139,FALSE),3)</f>
        <v>Wessex</v>
      </c>
      <c r="J535" s="22" t="str">
        <f>INDEX(TrustCAHUB_map!$A$2:$D$139,MATCH($C535,TrustCAHUB_map!$A$2:$A$139,FALSE),4)</f>
        <v>Wessex</v>
      </c>
    </row>
    <row r="536" spans="1:10" x14ac:dyDescent="0.3">
      <c r="A536" s="22" t="str">
        <f t="shared" si="8"/>
        <v>'RDZ2016Palliative70+'</v>
      </c>
      <c r="B536" s="22">
        <v>2016</v>
      </c>
      <c r="C536" s="22" t="s">
        <v>201</v>
      </c>
      <c r="D536" s="22" t="s">
        <v>8</v>
      </c>
      <c r="E536" s="22" t="s">
        <v>628</v>
      </c>
      <c r="F536" s="22">
        <v>3</v>
      </c>
      <c r="G536" s="22">
        <v>0</v>
      </c>
      <c r="H536" s="22" t="str">
        <f>INDEX(Bar_data!$A$3:$B$140,MATCH(C536,Bar_data!$A$3:$A$140,FALSE),2)</f>
        <v>Trust038</v>
      </c>
      <c r="I536" s="22" t="str">
        <f>INDEX(TrustCAHUB_map!$A$2:$D$139,MATCH($C536,TrustCAHUB_map!$A$2:$A$139,FALSE),3)</f>
        <v>Wessex</v>
      </c>
      <c r="J536" s="22" t="str">
        <f>INDEX(TrustCAHUB_map!$A$2:$D$139,MATCH($C536,TrustCAHUB_map!$A$2:$A$139,FALSE),4)</f>
        <v>Wessex</v>
      </c>
    </row>
    <row r="537" spans="1:10" x14ac:dyDescent="0.3">
      <c r="A537" s="22" t="str">
        <f t="shared" si="8"/>
        <v>'RDZ2016Curative70+'</v>
      </c>
      <c r="B537" s="22">
        <v>2016</v>
      </c>
      <c r="C537" s="22" t="s">
        <v>201</v>
      </c>
      <c r="D537" s="22" t="s">
        <v>7</v>
      </c>
      <c r="E537" s="22" t="s">
        <v>628</v>
      </c>
      <c r="F537" s="22">
        <v>3</v>
      </c>
      <c r="G537" s="22">
        <v>0</v>
      </c>
      <c r="H537" s="22" t="str">
        <f>INDEX(Bar_data!$A$3:$B$140,MATCH(C537,Bar_data!$A$3:$A$140,FALSE),2)</f>
        <v>Trust038</v>
      </c>
      <c r="I537" s="22" t="str">
        <f>INDEX(TrustCAHUB_map!$A$2:$D$139,MATCH($C537,TrustCAHUB_map!$A$2:$A$139,FALSE),3)</f>
        <v>Wessex</v>
      </c>
      <c r="J537" s="22" t="str">
        <f>INDEX(TrustCAHUB_map!$A$2:$D$139,MATCH($C537,TrustCAHUB_map!$A$2:$A$139,FALSE),4)</f>
        <v>Wessex</v>
      </c>
    </row>
    <row r="538" spans="1:10" x14ac:dyDescent="0.3">
      <c r="A538" s="22" t="str">
        <f t="shared" si="8"/>
        <v>'RE92016Palliative70+'</v>
      </c>
      <c r="B538" s="22">
        <v>2016</v>
      </c>
      <c r="C538" s="22" t="s">
        <v>202</v>
      </c>
      <c r="D538" s="22" t="s">
        <v>8</v>
      </c>
      <c r="E538" s="22" t="s">
        <v>628</v>
      </c>
      <c r="F538" s="22">
        <v>1</v>
      </c>
      <c r="G538" s="22">
        <v>1</v>
      </c>
      <c r="H538" s="22" t="str">
        <f>INDEX(Bar_data!$A$3:$B$140,MATCH(C538,Bar_data!$A$3:$A$140,FALSE),2)</f>
        <v>Trust039</v>
      </c>
      <c r="I538" s="22" t="str">
        <f>INDEX(TrustCAHUB_map!$A$2:$D$139,MATCH($C538,TrustCAHUB_map!$A$2:$A$139,FALSE),3)</f>
        <v>North East and Cumbria</v>
      </c>
      <c r="J538" s="22" t="str">
        <f>INDEX(TrustCAHUB_map!$A$2:$D$139,MATCH($C538,TrustCAHUB_map!$A$2:$A$139,FALSE),4)</f>
        <v>North East</v>
      </c>
    </row>
    <row r="539" spans="1:10" x14ac:dyDescent="0.3">
      <c r="A539" s="22" t="str">
        <f t="shared" si="8"/>
        <v>'REF2016Palliative18-49'</v>
      </c>
      <c r="B539" s="22">
        <v>2016</v>
      </c>
      <c r="C539" s="22" t="s">
        <v>203</v>
      </c>
      <c r="D539" s="22" t="s">
        <v>8</v>
      </c>
      <c r="E539" s="22" t="s">
        <v>153</v>
      </c>
      <c r="F539" s="22">
        <v>1</v>
      </c>
      <c r="G539" s="22">
        <v>0</v>
      </c>
      <c r="H539" s="22" t="str">
        <f>INDEX(Bar_data!$A$3:$B$140,MATCH(C539,Bar_data!$A$3:$A$140,FALSE),2)</f>
        <v>Trust040</v>
      </c>
      <c r="I539" s="22" t="str">
        <f>INDEX(TrustCAHUB_map!$A$2:$D$139,MATCH($C539,TrustCAHUB_map!$A$2:$A$139,FALSE),3)</f>
        <v>Peninsula</v>
      </c>
      <c r="J539" s="22" t="str">
        <f>INDEX(TrustCAHUB_map!$A$2:$D$139,MATCH($C539,TrustCAHUB_map!$A$2:$A$139,FALSE),4)</f>
        <v>South West</v>
      </c>
    </row>
    <row r="540" spans="1:10" x14ac:dyDescent="0.3">
      <c r="A540" s="22" t="str">
        <f t="shared" si="8"/>
        <v>'REF2016Curative18-49'</v>
      </c>
      <c r="B540" s="22">
        <v>2016</v>
      </c>
      <c r="C540" s="22" t="s">
        <v>203</v>
      </c>
      <c r="D540" s="22" t="s">
        <v>7</v>
      </c>
      <c r="E540" s="22" t="s">
        <v>153</v>
      </c>
      <c r="F540" s="22">
        <v>1</v>
      </c>
      <c r="G540" s="22">
        <v>0</v>
      </c>
      <c r="H540" s="22" t="str">
        <f>INDEX(Bar_data!$A$3:$B$140,MATCH(C540,Bar_data!$A$3:$A$140,FALSE),2)</f>
        <v>Trust040</v>
      </c>
      <c r="I540" s="22" t="str">
        <f>INDEX(TrustCAHUB_map!$A$2:$D$139,MATCH($C540,TrustCAHUB_map!$A$2:$A$139,FALSE),3)</f>
        <v>Peninsula</v>
      </c>
      <c r="J540" s="22" t="str">
        <f>INDEX(TrustCAHUB_map!$A$2:$D$139,MATCH($C540,TrustCAHUB_map!$A$2:$A$139,FALSE),4)</f>
        <v>South West</v>
      </c>
    </row>
    <row r="541" spans="1:10" x14ac:dyDescent="0.3">
      <c r="A541" s="22" t="str">
        <f t="shared" si="8"/>
        <v>'REF2016Palliative50-69'</v>
      </c>
      <c r="B541" s="22">
        <v>2016</v>
      </c>
      <c r="C541" s="22" t="s">
        <v>203</v>
      </c>
      <c r="D541" s="22" t="s">
        <v>8</v>
      </c>
      <c r="E541" s="22" t="s">
        <v>627</v>
      </c>
      <c r="F541" s="22">
        <v>5</v>
      </c>
      <c r="G541" s="22">
        <v>1</v>
      </c>
      <c r="H541" s="22" t="str">
        <f>INDEX(Bar_data!$A$3:$B$140,MATCH(C541,Bar_data!$A$3:$A$140,FALSE),2)</f>
        <v>Trust040</v>
      </c>
      <c r="I541" s="22" t="str">
        <f>INDEX(TrustCAHUB_map!$A$2:$D$139,MATCH($C541,TrustCAHUB_map!$A$2:$A$139,FALSE),3)</f>
        <v>Peninsula</v>
      </c>
      <c r="J541" s="22" t="str">
        <f>INDEX(TrustCAHUB_map!$A$2:$D$139,MATCH($C541,TrustCAHUB_map!$A$2:$A$139,FALSE),4)</f>
        <v>South West</v>
      </c>
    </row>
    <row r="542" spans="1:10" x14ac:dyDescent="0.3">
      <c r="A542" s="22" t="str">
        <f t="shared" si="8"/>
        <v>'REF2016Curative50-69'</v>
      </c>
      <c r="B542" s="22">
        <v>2016</v>
      </c>
      <c r="C542" s="22" t="s">
        <v>203</v>
      </c>
      <c r="D542" s="22" t="s">
        <v>7</v>
      </c>
      <c r="E542" s="22" t="s">
        <v>627</v>
      </c>
      <c r="F542" s="22">
        <v>5</v>
      </c>
      <c r="G542" s="22">
        <v>1</v>
      </c>
      <c r="H542" s="22" t="str">
        <f>INDEX(Bar_data!$A$3:$B$140,MATCH(C542,Bar_data!$A$3:$A$140,FALSE),2)</f>
        <v>Trust040</v>
      </c>
      <c r="I542" s="22" t="str">
        <f>INDEX(TrustCAHUB_map!$A$2:$D$139,MATCH($C542,TrustCAHUB_map!$A$2:$A$139,FALSE),3)</f>
        <v>Peninsula</v>
      </c>
      <c r="J542" s="22" t="str">
        <f>INDEX(TrustCAHUB_map!$A$2:$D$139,MATCH($C542,TrustCAHUB_map!$A$2:$A$139,FALSE),4)</f>
        <v>South West</v>
      </c>
    </row>
    <row r="543" spans="1:10" x14ac:dyDescent="0.3">
      <c r="A543" s="22" t="str">
        <f t="shared" si="8"/>
        <v>'REF2016Not assigned70+'</v>
      </c>
      <c r="B543" s="22">
        <v>2016</v>
      </c>
      <c r="C543" s="22" t="s">
        <v>203</v>
      </c>
      <c r="D543" s="22" t="s">
        <v>477</v>
      </c>
      <c r="E543" s="22" t="s">
        <v>628</v>
      </c>
      <c r="F543" s="22">
        <v>1</v>
      </c>
      <c r="G543" s="22">
        <v>0</v>
      </c>
      <c r="H543" s="22" t="str">
        <f>INDEX(Bar_data!$A$3:$B$140,MATCH(C543,Bar_data!$A$3:$A$140,FALSE),2)</f>
        <v>Trust040</v>
      </c>
      <c r="I543" s="22" t="str">
        <f>INDEX(TrustCAHUB_map!$A$2:$D$139,MATCH($C543,TrustCAHUB_map!$A$2:$A$139,FALSE),3)</f>
        <v>Peninsula</v>
      </c>
      <c r="J543" s="22" t="str">
        <f>INDEX(TrustCAHUB_map!$A$2:$D$139,MATCH($C543,TrustCAHUB_map!$A$2:$A$139,FALSE),4)</f>
        <v>South West</v>
      </c>
    </row>
    <row r="544" spans="1:10" x14ac:dyDescent="0.3">
      <c r="A544" s="22" t="str">
        <f t="shared" si="8"/>
        <v>'REF2016Curative70+'</v>
      </c>
      <c r="B544" s="22">
        <v>2016</v>
      </c>
      <c r="C544" s="22" t="s">
        <v>203</v>
      </c>
      <c r="D544" s="22" t="s">
        <v>7</v>
      </c>
      <c r="E544" s="22" t="s">
        <v>628</v>
      </c>
      <c r="F544" s="22">
        <v>3</v>
      </c>
      <c r="G544" s="22">
        <v>1</v>
      </c>
      <c r="H544" s="22" t="str">
        <f>INDEX(Bar_data!$A$3:$B$140,MATCH(C544,Bar_data!$A$3:$A$140,FALSE),2)</f>
        <v>Trust040</v>
      </c>
      <c r="I544" s="22" t="str">
        <f>INDEX(TrustCAHUB_map!$A$2:$D$139,MATCH($C544,TrustCAHUB_map!$A$2:$A$139,FALSE),3)</f>
        <v>Peninsula</v>
      </c>
      <c r="J544" s="22" t="str">
        <f>INDEX(TrustCAHUB_map!$A$2:$D$139,MATCH($C544,TrustCAHUB_map!$A$2:$A$139,FALSE),4)</f>
        <v>South West</v>
      </c>
    </row>
    <row r="545" spans="1:10" x14ac:dyDescent="0.3">
      <c r="A545" s="22" t="str">
        <f t="shared" si="8"/>
        <v>'REF2016Palliative70+'</v>
      </c>
      <c r="B545" s="22">
        <v>2016</v>
      </c>
      <c r="C545" s="22" t="s">
        <v>203</v>
      </c>
      <c r="D545" s="22" t="s">
        <v>8</v>
      </c>
      <c r="E545" s="22" t="s">
        <v>628</v>
      </c>
      <c r="F545" s="22">
        <v>4</v>
      </c>
      <c r="G545" s="22">
        <v>3</v>
      </c>
      <c r="H545" s="22" t="str">
        <f>INDEX(Bar_data!$A$3:$B$140,MATCH(C545,Bar_data!$A$3:$A$140,FALSE),2)</f>
        <v>Trust040</v>
      </c>
      <c r="I545" s="22" t="str">
        <f>INDEX(TrustCAHUB_map!$A$2:$D$139,MATCH($C545,TrustCAHUB_map!$A$2:$A$139,FALSE),3)</f>
        <v>Peninsula</v>
      </c>
      <c r="J545" s="22" t="str">
        <f>INDEX(TrustCAHUB_map!$A$2:$D$139,MATCH($C545,TrustCAHUB_map!$A$2:$A$139,FALSE),4)</f>
        <v>South West</v>
      </c>
    </row>
    <row r="546" spans="1:10" x14ac:dyDescent="0.3">
      <c r="A546" s="22" t="str">
        <f t="shared" si="8"/>
        <v>'REM2016Curative18-49'</v>
      </c>
      <c r="B546" s="22">
        <v>2016</v>
      </c>
      <c r="C546" s="22" t="s">
        <v>204</v>
      </c>
      <c r="D546" s="22" t="s">
        <v>7</v>
      </c>
      <c r="E546" s="22" t="s">
        <v>153</v>
      </c>
      <c r="F546" s="22">
        <v>2</v>
      </c>
      <c r="G546" s="22">
        <v>0</v>
      </c>
      <c r="H546" s="22" t="str">
        <f>INDEX(Bar_data!$A$3:$B$140,MATCH(C546,Bar_data!$A$3:$A$140,FALSE),2)</f>
        <v>Trust041</v>
      </c>
      <c r="I546" s="22" t="str">
        <f>INDEX(TrustCAHUB_map!$A$2:$D$139,MATCH($C546,TrustCAHUB_map!$A$2:$A$139,FALSE),3)</f>
        <v>Cheshire and Merseyside</v>
      </c>
      <c r="J546" s="22" t="str">
        <f>INDEX(TrustCAHUB_map!$A$2:$D$139,MATCH($C546,TrustCAHUB_map!$A$2:$A$139,FALSE),4)</f>
        <v>North West</v>
      </c>
    </row>
    <row r="547" spans="1:10" x14ac:dyDescent="0.3">
      <c r="A547" s="22" t="str">
        <f t="shared" si="8"/>
        <v>'REM2016Palliative50-69'</v>
      </c>
      <c r="B547" s="22">
        <v>2016</v>
      </c>
      <c r="C547" s="22" t="s">
        <v>204</v>
      </c>
      <c r="D547" s="22" t="s">
        <v>8</v>
      </c>
      <c r="E547" s="22" t="s">
        <v>627</v>
      </c>
      <c r="F547" s="22">
        <v>1</v>
      </c>
      <c r="G547" s="22">
        <v>1</v>
      </c>
      <c r="H547" s="22" t="str">
        <f>INDEX(Bar_data!$A$3:$B$140,MATCH(C547,Bar_data!$A$3:$A$140,FALSE),2)</f>
        <v>Trust041</v>
      </c>
      <c r="I547" s="22" t="str">
        <f>INDEX(TrustCAHUB_map!$A$2:$D$139,MATCH($C547,TrustCAHUB_map!$A$2:$A$139,FALSE),3)</f>
        <v>Cheshire and Merseyside</v>
      </c>
      <c r="J547" s="22" t="str">
        <f>INDEX(TrustCAHUB_map!$A$2:$D$139,MATCH($C547,TrustCAHUB_map!$A$2:$A$139,FALSE),4)</f>
        <v>North West</v>
      </c>
    </row>
    <row r="548" spans="1:10" x14ac:dyDescent="0.3">
      <c r="A548" s="22" t="str">
        <f t="shared" si="8"/>
        <v>'REM2016Curative50-69'</v>
      </c>
      <c r="B548" s="22">
        <v>2016</v>
      </c>
      <c r="C548" s="22" t="s">
        <v>204</v>
      </c>
      <c r="D548" s="22" t="s">
        <v>7</v>
      </c>
      <c r="E548" s="22" t="s">
        <v>627</v>
      </c>
      <c r="F548" s="22">
        <v>1</v>
      </c>
      <c r="G548" s="22">
        <v>0</v>
      </c>
      <c r="H548" s="22" t="str">
        <f>INDEX(Bar_data!$A$3:$B$140,MATCH(C548,Bar_data!$A$3:$A$140,FALSE),2)</f>
        <v>Trust041</v>
      </c>
      <c r="I548" s="22" t="str">
        <f>INDEX(TrustCAHUB_map!$A$2:$D$139,MATCH($C548,TrustCAHUB_map!$A$2:$A$139,FALSE),3)</f>
        <v>Cheshire and Merseyside</v>
      </c>
      <c r="J548" s="22" t="str">
        <f>INDEX(TrustCAHUB_map!$A$2:$D$139,MATCH($C548,TrustCAHUB_map!$A$2:$A$139,FALSE),4)</f>
        <v>North West</v>
      </c>
    </row>
    <row r="549" spans="1:10" x14ac:dyDescent="0.3">
      <c r="A549" s="22" t="str">
        <f t="shared" si="8"/>
        <v>'REM2016Palliative70+'</v>
      </c>
      <c r="B549" s="22">
        <v>2016</v>
      </c>
      <c r="C549" s="22" t="s">
        <v>204</v>
      </c>
      <c r="D549" s="22" t="s">
        <v>8</v>
      </c>
      <c r="E549" s="22" t="s">
        <v>628</v>
      </c>
      <c r="F549" s="22">
        <v>3</v>
      </c>
      <c r="G549" s="22">
        <v>1</v>
      </c>
      <c r="H549" s="22" t="str">
        <f>INDEX(Bar_data!$A$3:$B$140,MATCH(C549,Bar_data!$A$3:$A$140,FALSE),2)</f>
        <v>Trust041</v>
      </c>
      <c r="I549" s="22" t="str">
        <f>INDEX(TrustCAHUB_map!$A$2:$D$139,MATCH($C549,TrustCAHUB_map!$A$2:$A$139,FALSE),3)</f>
        <v>Cheshire and Merseyside</v>
      </c>
      <c r="J549" s="22" t="str">
        <f>INDEX(TrustCAHUB_map!$A$2:$D$139,MATCH($C549,TrustCAHUB_map!$A$2:$A$139,FALSE),4)</f>
        <v>North West</v>
      </c>
    </row>
    <row r="550" spans="1:10" x14ac:dyDescent="0.3">
      <c r="A550" s="22" t="str">
        <f t="shared" si="8"/>
        <v>'RF42016Curative18-49'</v>
      </c>
      <c r="B550" s="22">
        <v>2016</v>
      </c>
      <c r="C550" s="22" t="s">
        <v>206</v>
      </c>
      <c r="D550" s="22" t="s">
        <v>7</v>
      </c>
      <c r="E550" s="22" t="s">
        <v>153</v>
      </c>
      <c r="F550" s="22">
        <v>1</v>
      </c>
      <c r="G550" s="22">
        <v>0</v>
      </c>
      <c r="H550" s="22" t="str">
        <f>INDEX(Bar_data!$A$3:$B$140,MATCH(C550,Bar_data!$A$3:$A$140,FALSE),2)</f>
        <v>Trust043</v>
      </c>
      <c r="I550" s="22" t="str">
        <f>INDEX(TrustCAHUB_map!$A$2:$D$139,MATCH($C550,TrustCAHUB_map!$A$2:$A$139,FALSE),3)</f>
        <v>North Central and North East London</v>
      </c>
      <c r="J550" s="22" t="str">
        <f>INDEX(TrustCAHUB_map!$A$2:$D$139,MATCH($C550,TrustCAHUB_map!$A$2:$A$139,FALSE),4)</f>
        <v>London</v>
      </c>
    </row>
    <row r="551" spans="1:10" x14ac:dyDescent="0.3">
      <c r="A551" s="22" t="str">
        <f t="shared" si="8"/>
        <v>'RF42016Curative50-69'</v>
      </c>
      <c r="B551" s="22">
        <v>2016</v>
      </c>
      <c r="C551" s="22" t="s">
        <v>206</v>
      </c>
      <c r="D551" s="22" t="s">
        <v>7</v>
      </c>
      <c r="E551" s="22" t="s">
        <v>627</v>
      </c>
      <c r="F551" s="22">
        <v>2</v>
      </c>
      <c r="G551" s="22">
        <v>0</v>
      </c>
      <c r="H551" s="22" t="str">
        <f>INDEX(Bar_data!$A$3:$B$140,MATCH(C551,Bar_data!$A$3:$A$140,FALSE),2)</f>
        <v>Trust043</v>
      </c>
      <c r="I551" s="22" t="str">
        <f>INDEX(TrustCAHUB_map!$A$2:$D$139,MATCH($C551,TrustCAHUB_map!$A$2:$A$139,FALSE),3)</f>
        <v>North Central and North East London</v>
      </c>
      <c r="J551" s="22" t="str">
        <f>INDEX(TrustCAHUB_map!$A$2:$D$139,MATCH($C551,TrustCAHUB_map!$A$2:$A$139,FALSE),4)</f>
        <v>London</v>
      </c>
    </row>
    <row r="552" spans="1:10" x14ac:dyDescent="0.3">
      <c r="A552" s="22" t="str">
        <f t="shared" si="8"/>
        <v>'RF42016Palliative50-69'</v>
      </c>
      <c r="B552" s="22">
        <v>2016</v>
      </c>
      <c r="C552" s="22" t="s">
        <v>206</v>
      </c>
      <c r="D552" s="22" t="s">
        <v>8</v>
      </c>
      <c r="E552" s="22" t="s">
        <v>627</v>
      </c>
      <c r="F552" s="22">
        <v>2</v>
      </c>
      <c r="G552" s="22">
        <v>1</v>
      </c>
      <c r="H552" s="22" t="str">
        <f>INDEX(Bar_data!$A$3:$B$140,MATCH(C552,Bar_data!$A$3:$A$140,FALSE),2)</f>
        <v>Trust043</v>
      </c>
      <c r="I552" s="22" t="str">
        <f>INDEX(TrustCAHUB_map!$A$2:$D$139,MATCH($C552,TrustCAHUB_map!$A$2:$A$139,FALSE),3)</f>
        <v>North Central and North East London</v>
      </c>
      <c r="J552" s="22" t="str">
        <f>INDEX(TrustCAHUB_map!$A$2:$D$139,MATCH($C552,TrustCAHUB_map!$A$2:$A$139,FALSE),4)</f>
        <v>London</v>
      </c>
    </row>
    <row r="553" spans="1:10" x14ac:dyDescent="0.3">
      <c r="A553" s="22" t="str">
        <f t="shared" si="8"/>
        <v>'RF42016Palliative70+'</v>
      </c>
      <c r="B553" s="22">
        <v>2016</v>
      </c>
      <c r="C553" s="22" t="s">
        <v>206</v>
      </c>
      <c r="D553" s="22" t="s">
        <v>8</v>
      </c>
      <c r="E553" s="22" t="s">
        <v>628</v>
      </c>
      <c r="F553" s="22">
        <v>9</v>
      </c>
      <c r="G553" s="22">
        <v>4</v>
      </c>
      <c r="H553" s="22" t="str">
        <f>INDEX(Bar_data!$A$3:$B$140,MATCH(C553,Bar_data!$A$3:$A$140,FALSE),2)</f>
        <v>Trust043</v>
      </c>
      <c r="I553" s="22" t="str">
        <f>INDEX(TrustCAHUB_map!$A$2:$D$139,MATCH($C553,TrustCAHUB_map!$A$2:$A$139,FALSE),3)</f>
        <v>North Central and North East London</v>
      </c>
      <c r="J553" s="22" t="str">
        <f>INDEX(TrustCAHUB_map!$A$2:$D$139,MATCH($C553,TrustCAHUB_map!$A$2:$A$139,FALSE),4)</f>
        <v>London</v>
      </c>
    </row>
    <row r="554" spans="1:10" x14ac:dyDescent="0.3">
      <c r="A554" s="22" t="str">
        <f t="shared" si="8"/>
        <v>'RF42016Curative70+'</v>
      </c>
      <c r="B554" s="22">
        <v>2016</v>
      </c>
      <c r="C554" s="22" t="s">
        <v>206</v>
      </c>
      <c r="D554" s="22" t="s">
        <v>7</v>
      </c>
      <c r="E554" s="22" t="s">
        <v>628</v>
      </c>
      <c r="F554" s="22">
        <v>1</v>
      </c>
      <c r="G554" s="22">
        <v>0</v>
      </c>
      <c r="H554" s="22" t="str">
        <f>INDEX(Bar_data!$A$3:$B$140,MATCH(C554,Bar_data!$A$3:$A$140,FALSE),2)</f>
        <v>Trust043</v>
      </c>
      <c r="I554" s="22" t="str">
        <f>INDEX(TrustCAHUB_map!$A$2:$D$139,MATCH($C554,TrustCAHUB_map!$A$2:$A$139,FALSE),3)</f>
        <v>North Central and North East London</v>
      </c>
      <c r="J554" s="22" t="str">
        <f>INDEX(TrustCAHUB_map!$A$2:$D$139,MATCH($C554,TrustCAHUB_map!$A$2:$A$139,FALSE),4)</f>
        <v>London</v>
      </c>
    </row>
    <row r="555" spans="1:10" x14ac:dyDescent="0.3">
      <c r="A555" s="22" t="str">
        <f t="shared" si="8"/>
        <v>'RFF2016Palliative50-69'</v>
      </c>
      <c r="B555" s="22">
        <v>2016</v>
      </c>
      <c r="C555" s="22" t="s">
        <v>207</v>
      </c>
      <c r="D555" s="22" t="s">
        <v>8</v>
      </c>
      <c r="E555" s="22" t="s">
        <v>627</v>
      </c>
      <c r="F555" s="22">
        <v>3</v>
      </c>
      <c r="G555" s="22">
        <v>1</v>
      </c>
      <c r="H555" s="22" t="str">
        <f>INDEX(Bar_data!$A$3:$B$140,MATCH(C555,Bar_data!$A$3:$A$140,FALSE),2)</f>
        <v>Trust044</v>
      </c>
      <c r="I555" s="22" t="str">
        <f>INDEX(TrustCAHUB_map!$A$2:$D$139,MATCH($C555,TrustCAHUB_map!$A$2:$A$139,FALSE),3)</f>
        <v>South Yorkshire and Bassetlaw</v>
      </c>
      <c r="J555" s="22" t="str">
        <f>INDEX(TrustCAHUB_map!$A$2:$D$139,MATCH($C555,TrustCAHUB_map!$A$2:$A$139,FALSE),4)</f>
        <v>Yorkshire and Humber</v>
      </c>
    </row>
    <row r="556" spans="1:10" x14ac:dyDescent="0.3">
      <c r="A556" s="22" t="str">
        <f t="shared" si="8"/>
        <v>'RFF2016Palliative70+'</v>
      </c>
      <c r="B556" s="22">
        <v>2016</v>
      </c>
      <c r="C556" s="22" t="s">
        <v>207</v>
      </c>
      <c r="D556" s="22" t="s">
        <v>8</v>
      </c>
      <c r="E556" s="22" t="s">
        <v>628</v>
      </c>
      <c r="F556" s="22">
        <v>5</v>
      </c>
      <c r="G556" s="22">
        <v>1</v>
      </c>
      <c r="H556" s="22" t="str">
        <f>INDEX(Bar_data!$A$3:$B$140,MATCH(C556,Bar_data!$A$3:$A$140,FALSE),2)</f>
        <v>Trust044</v>
      </c>
      <c r="I556" s="22" t="str">
        <f>INDEX(TrustCAHUB_map!$A$2:$D$139,MATCH($C556,TrustCAHUB_map!$A$2:$A$139,FALSE),3)</f>
        <v>South Yorkshire and Bassetlaw</v>
      </c>
      <c r="J556" s="22" t="str">
        <f>INDEX(TrustCAHUB_map!$A$2:$D$139,MATCH($C556,TrustCAHUB_map!$A$2:$A$139,FALSE),4)</f>
        <v>Yorkshire and Humber</v>
      </c>
    </row>
    <row r="557" spans="1:10" x14ac:dyDescent="0.3">
      <c r="A557" s="22" t="str">
        <f t="shared" si="8"/>
        <v>'RFR2016Curative18-49'</v>
      </c>
      <c r="B557" s="22">
        <v>2016</v>
      </c>
      <c r="C557" s="22" t="s">
        <v>208</v>
      </c>
      <c r="D557" s="22" t="s">
        <v>7</v>
      </c>
      <c r="E557" s="22" t="s">
        <v>153</v>
      </c>
      <c r="F557" s="22">
        <v>2</v>
      </c>
      <c r="G557" s="22">
        <v>1</v>
      </c>
      <c r="H557" s="22" t="str">
        <f>INDEX(Bar_data!$A$3:$B$140,MATCH(C557,Bar_data!$A$3:$A$140,FALSE),2)</f>
        <v>Trust045</v>
      </c>
      <c r="I557" s="22" t="str">
        <f>INDEX(TrustCAHUB_map!$A$2:$D$139,MATCH($C557,TrustCAHUB_map!$A$2:$A$139,FALSE),3)</f>
        <v>South Yorkshire and Bassetlaw</v>
      </c>
      <c r="J557" s="22" t="str">
        <f>INDEX(TrustCAHUB_map!$A$2:$D$139,MATCH($C557,TrustCAHUB_map!$A$2:$A$139,FALSE),4)</f>
        <v>Yorkshire and Humber</v>
      </c>
    </row>
    <row r="558" spans="1:10" x14ac:dyDescent="0.3">
      <c r="A558" s="22" t="str">
        <f t="shared" si="8"/>
        <v>'RFR2016Palliative50-69'</v>
      </c>
      <c r="B558" s="22">
        <v>2016</v>
      </c>
      <c r="C558" s="22" t="s">
        <v>208</v>
      </c>
      <c r="D558" s="22" t="s">
        <v>8</v>
      </c>
      <c r="E558" s="22" t="s">
        <v>627</v>
      </c>
      <c r="F558" s="22">
        <v>2</v>
      </c>
      <c r="G558" s="22">
        <v>0</v>
      </c>
      <c r="H558" s="22" t="str">
        <f>INDEX(Bar_data!$A$3:$B$140,MATCH(C558,Bar_data!$A$3:$A$140,FALSE),2)</f>
        <v>Trust045</v>
      </c>
      <c r="I558" s="22" t="str">
        <f>INDEX(TrustCAHUB_map!$A$2:$D$139,MATCH($C558,TrustCAHUB_map!$A$2:$A$139,FALSE),3)</f>
        <v>South Yorkshire and Bassetlaw</v>
      </c>
      <c r="J558" s="22" t="str">
        <f>INDEX(TrustCAHUB_map!$A$2:$D$139,MATCH($C558,TrustCAHUB_map!$A$2:$A$139,FALSE),4)</f>
        <v>Yorkshire and Humber</v>
      </c>
    </row>
    <row r="559" spans="1:10" x14ac:dyDescent="0.3">
      <c r="A559" s="22" t="str">
        <f t="shared" si="8"/>
        <v>'RFR2016Curative50-69'</v>
      </c>
      <c r="B559" s="22">
        <v>2016</v>
      </c>
      <c r="C559" s="22" t="s">
        <v>208</v>
      </c>
      <c r="D559" s="22" t="s">
        <v>7</v>
      </c>
      <c r="E559" s="22" t="s">
        <v>627</v>
      </c>
      <c r="F559" s="22">
        <v>3</v>
      </c>
      <c r="G559" s="22">
        <v>1</v>
      </c>
      <c r="H559" s="22" t="str">
        <f>INDEX(Bar_data!$A$3:$B$140,MATCH(C559,Bar_data!$A$3:$A$140,FALSE),2)</f>
        <v>Trust045</v>
      </c>
      <c r="I559" s="22" t="str">
        <f>INDEX(TrustCAHUB_map!$A$2:$D$139,MATCH($C559,TrustCAHUB_map!$A$2:$A$139,FALSE),3)</f>
        <v>South Yorkshire and Bassetlaw</v>
      </c>
      <c r="J559" s="22" t="str">
        <f>INDEX(TrustCAHUB_map!$A$2:$D$139,MATCH($C559,TrustCAHUB_map!$A$2:$A$139,FALSE),4)</f>
        <v>Yorkshire and Humber</v>
      </c>
    </row>
    <row r="560" spans="1:10" x14ac:dyDescent="0.3">
      <c r="A560" s="22" t="str">
        <f t="shared" si="8"/>
        <v>'RFR2016Curative70+'</v>
      </c>
      <c r="B560" s="22">
        <v>2016</v>
      </c>
      <c r="C560" s="22" t="s">
        <v>208</v>
      </c>
      <c r="D560" s="22" t="s">
        <v>7</v>
      </c>
      <c r="E560" s="22" t="s">
        <v>628</v>
      </c>
      <c r="F560" s="22">
        <v>2</v>
      </c>
      <c r="G560" s="22">
        <v>0</v>
      </c>
      <c r="H560" s="22" t="str">
        <f>INDEX(Bar_data!$A$3:$B$140,MATCH(C560,Bar_data!$A$3:$A$140,FALSE),2)</f>
        <v>Trust045</v>
      </c>
      <c r="I560" s="22" t="str">
        <f>INDEX(TrustCAHUB_map!$A$2:$D$139,MATCH($C560,TrustCAHUB_map!$A$2:$A$139,FALSE),3)</f>
        <v>South Yorkshire and Bassetlaw</v>
      </c>
      <c r="J560" s="22" t="str">
        <f>INDEX(TrustCAHUB_map!$A$2:$D$139,MATCH($C560,TrustCAHUB_map!$A$2:$A$139,FALSE),4)</f>
        <v>Yorkshire and Humber</v>
      </c>
    </row>
    <row r="561" spans="1:10" x14ac:dyDescent="0.3">
      <c r="A561" s="22" t="str">
        <f t="shared" si="8"/>
        <v>'RFR2016Palliative70+'</v>
      </c>
      <c r="B561" s="22">
        <v>2016</v>
      </c>
      <c r="C561" s="22" t="s">
        <v>208</v>
      </c>
      <c r="D561" s="22" t="s">
        <v>8</v>
      </c>
      <c r="E561" s="22" t="s">
        <v>628</v>
      </c>
      <c r="F561" s="22">
        <v>5</v>
      </c>
      <c r="G561" s="22">
        <v>1</v>
      </c>
      <c r="H561" s="22" t="str">
        <f>INDEX(Bar_data!$A$3:$B$140,MATCH(C561,Bar_data!$A$3:$A$140,FALSE),2)</f>
        <v>Trust045</v>
      </c>
      <c r="I561" s="22" t="str">
        <f>INDEX(TrustCAHUB_map!$A$2:$D$139,MATCH($C561,TrustCAHUB_map!$A$2:$A$139,FALSE),3)</f>
        <v>South Yorkshire and Bassetlaw</v>
      </c>
      <c r="J561" s="22" t="str">
        <f>INDEX(TrustCAHUB_map!$A$2:$D$139,MATCH($C561,TrustCAHUB_map!$A$2:$A$139,FALSE),4)</f>
        <v>Yorkshire and Humber</v>
      </c>
    </row>
    <row r="562" spans="1:10" x14ac:dyDescent="0.3">
      <c r="A562" s="22" t="str">
        <f t="shared" si="8"/>
        <v>'RFS2016Curative50-69'</v>
      </c>
      <c r="B562" s="22">
        <v>2016</v>
      </c>
      <c r="C562" s="22" t="s">
        <v>209</v>
      </c>
      <c r="D562" s="22" t="s">
        <v>7</v>
      </c>
      <c r="E562" s="22" t="s">
        <v>627</v>
      </c>
      <c r="F562" s="22">
        <v>6</v>
      </c>
      <c r="G562" s="22">
        <v>0</v>
      </c>
      <c r="H562" s="22" t="str">
        <f>INDEX(Bar_data!$A$3:$B$140,MATCH(C562,Bar_data!$A$3:$A$140,FALSE),2)</f>
        <v>Trust046</v>
      </c>
      <c r="I562" s="22" t="str">
        <f>INDEX(TrustCAHUB_map!$A$2:$D$139,MATCH($C562,TrustCAHUB_map!$A$2:$A$139,FALSE),3)</f>
        <v>South Yorkshire and Bassetlaw</v>
      </c>
      <c r="J562" s="22" t="str">
        <f>INDEX(TrustCAHUB_map!$A$2:$D$139,MATCH($C562,TrustCAHUB_map!$A$2:$A$139,FALSE),4)</f>
        <v>East Midlands</v>
      </c>
    </row>
    <row r="563" spans="1:10" x14ac:dyDescent="0.3">
      <c r="A563" s="22" t="str">
        <f t="shared" si="8"/>
        <v>'RFS2016Palliative50-69'</v>
      </c>
      <c r="B563" s="22">
        <v>2016</v>
      </c>
      <c r="C563" s="22" t="s">
        <v>209</v>
      </c>
      <c r="D563" s="22" t="s">
        <v>8</v>
      </c>
      <c r="E563" s="22" t="s">
        <v>627</v>
      </c>
      <c r="F563" s="22">
        <v>3</v>
      </c>
      <c r="G563" s="22">
        <v>2</v>
      </c>
      <c r="H563" s="22" t="str">
        <f>INDEX(Bar_data!$A$3:$B$140,MATCH(C563,Bar_data!$A$3:$A$140,FALSE),2)</f>
        <v>Trust046</v>
      </c>
      <c r="I563" s="22" t="str">
        <f>INDEX(TrustCAHUB_map!$A$2:$D$139,MATCH($C563,TrustCAHUB_map!$A$2:$A$139,FALSE),3)</f>
        <v>South Yorkshire and Bassetlaw</v>
      </c>
      <c r="J563" s="22" t="str">
        <f>INDEX(TrustCAHUB_map!$A$2:$D$139,MATCH($C563,TrustCAHUB_map!$A$2:$A$139,FALSE),4)</f>
        <v>East Midlands</v>
      </c>
    </row>
    <row r="564" spans="1:10" x14ac:dyDescent="0.3">
      <c r="A564" s="22" t="str">
        <f t="shared" si="8"/>
        <v>'RFS2016Palliative70+'</v>
      </c>
      <c r="B564" s="22">
        <v>2016</v>
      </c>
      <c r="C564" s="22" t="s">
        <v>209</v>
      </c>
      <c r="D564" s="22" t="s">
        <v>8</v>
      </c>
      <c r="E564" s="22" t="s">
        <v>628</v>
      </c>
      <c r="F564" s="22">
        <v>9</v>
      </c>
      <c r="G564" s="22">
        <v>3</v>
      </c>
      <c r="H564" s="22" t="str">
        <f>INDEX(Bar_data!$A$3:$B$140,MATCH(C564,Bar_data!$A$3:$A$140,FALSE),2)</f>
        <v>Trust046</v>
      </c>
      <c r="I564" s="22" t="str">
        <f>INDEX(TrustCAHUB_map!$A$2:$D$139,MATCH($C564,TrustCAHUB_map!$A$2:$A$139,FALSE),3)</f>
        <v>South Yorkshire and Bassetlaw</v>
      </c>
      <c r="J564" s="22" t="str">
        <f>INDEX(TrustCAHUB_map!$A$2:$D$139,MATCH($C564,TrustCAHUB_map!$A$2:$A$139,FALSE),4)</f>
        <v>East Midlands</v>
      </c>
    </row>
    <row r="565" spans="1:10" x14ac:dyDescent="0.3">
      <c r="A565" s="22" t="str">
        <f t="shared" si="8"/>
        <v>'RGN2016Curative70+'</v>
      </c>
      <c r="B565" s="22">
        <v>2016</v>
      </c>
      <c r="C565" s="22" t="s">
        <v>210</v>
      </c>
      <c r="D565" s="22" t="s">
        <v>7</v>
      </c>
      <c r="E565" s="22" t="s">
        <v>628</v>
      </c>
      <c r="F565" s="22">
        <v>2</v>
      </c>
      <c r="G565" s="22">
        <v>1</v>
      </c>
      <c r="H565" s="22" t="str">
        <f>INDEX(Bar_data!$A$3:$B$140,MATCH(C565,Bar_data!$A$3:$A$140,FALSE),2)</f>
        <v>Trust047</v>
      </c>
      <c r="I565" s="22" t="str">
        <f>INDEX(TrustCAHUB_map!$A$2:$D$139,MATCH($C565,TrustCAHUB_map!$A$2:$A$139,FALSE),3)</f>
        <v>East of England</v>
      </c>
      <c r="J565" s="22" t="str">
        <f>INDEX(TrustCAHUB_map!$A$2:$D$139,MATCH($C565,TrustCAHUB_map!$A$2:$A$139,FALSE),4)</f>
        <v>East of England</v>
      </c>
    </row>
    <row r="566" spans="1:10" x14ac:dyDescent="0.3">
      <c r="A566" s="22" t="str">
        <f t="shared" si="8"/>
        <v>'RGN2016Palliative70+'</v>
      </c>
      <c r="B566" s="22">
        <v>2016</v>
      </c>
      <c r="C566" s="22" t="s">
        <v>210</v>
      </c>
      <c r="D566" s="22" t="s">
        <v>8</v>
      </c>
      <c r="E566" s="22" t="s">
        <v>628</v>
      </c>
      <c r="F566" s="22">
        <v>1</v>
      </c>
      <c r="G566" s="22">
        <v>0</v>
      </c>
      <c r="H566" s="22" t="str">
        <f>INDEX(Bar_data!$A$3:$B$140,MATCH(C566,Bar_data!$A$3:$A$140,FALSE),2)</f>
        <v>Trust047</v>
      </c>
      <c r="I566" s="22" t="str">
        <f>INDEX(TrustCAHUB_map!$A$2:$D$139,MATCH($C566,TrustCAHUB_map!$A$2:$A$139,FALSE),3)</f>
        <v>East of England</v>
      </c>
      <c r="J566" s="22" t="str">
        <f>INDEX(TrustCAHUB_map!$A$2:$D$139,MATCH($C566,TrustCAHUB_map!$A$2:$A$139,FALSE),4)</f>
        <v>East of England</v>
      </c>
    </row>
    <row r="567" spans="1:10" x14ac:dyDescent="0.3">
      <c r="A567" s="22" t="str">
        <f t="shared" si="8"/>
        <v>'RGP2016Curative18-49'</v>
      </c>
      <c r="B567" s="22">
        <v>2016</v>
      </c>
      <c r="C567" s="22" t="s">
        <v>211</v>
      </c>
      <c r="D567" s="22" t="s">
        <v>7</v>
      </c>
      <c r="E567" s="22" t="s">
        <v>153</v>
      </c>
      <c r="F567" s="22">
        <v>1</v>
      </c>
      <c r="G567" s="22">
        <v>0</v>
      </c>
      <c r="H567" s="22" t="str">
        <f>INDEX(Bar_data!$A$3:$B$140,MATCH(C567,Bar_data!$A$3:$A$140,FALSE),2)</f>
        <v>Trust048</v>
      </c>
      <c r="I567" s="22" t="str">
        <f>INDEX(TrustCAHUB_map!$A$2:$D$139,MATCH($C567,TrustCAHUB_map!$A$2:$A$139,FALSE),3)</f>
        <v>East of England</v>
      </c>
      <c r="J567" s="22" t="str">
        <f>INDEX(TrustCAHUB_map!$A$2:$D$139,MATCH($C567,TrustCAHUB_map!$A$2:$A$139,FALSE),4)</f>
        <v>East of England</v>
      </c>
    </row>
    <row r="568" spans="1:10" x14ac:dyDescent="0.3">
      <c r="A568" s="22" t="str">
        <f t="shared" si="8"/>
        <v>'RGP2016Palliative50-69'</v>
      </c>
      <c r="B568" s="22">
        <v>2016</v>
      </c>
      <c r="C568" s="22" t="s">
        <v>211</v>
      </c>
      <c r="D568" s="22" t="s">
        <v>8</v>
      </c>
      <c r="E568" s="22" t="s">
        <v>627</v>
      </c>
      <c r="F568" s="22">
        <v>3</v>
      </c>
      <c r="G568" s="22">
        <v>0</v>
      </c>
      <c r="H568" s="22" t="str">
        <f>INDEX(Bar_data!$A$3:$B$140,MATCH(C568,Bar_data!$A$3:$A$140,FALSE),2)</f>
        <v>Trust048</v>
      </c>
      <c r="I568" s="22" t="str">
        <f>INDEX(TrustCAHUB_map!$A$2:$D$139,MATCH($C568,TrustCAHUB_map!$A$2:$A$139,FALSE),3)</f>
        <v>East of England</v>
      </c>
      <c r="J568" s="22" t="str">
        <f>INDEX(TrustCAHUB_map!$A$2:$D$139,MATCH($C568,TrustCAHUB_map!$A$2:$A$139,FALSE),4)</f>
        <v>East of England</v>
      </c>
    </row>
    <row r="569" spans="1:10" x14ac:dyDescent="0.3">
      <c r="A569" s="22" t="str">
        <f t="shared" si="8"/>
        <v>'RGP2016Curative50-69'</v>
      </c>
      <c r="B569" s="22">
        <v>2016</v>
      </c>
      <c r="C569" s="22" t="s">
        <v>211</v>
      </c>
      <c r="D569" s="22" t="s">
        <v>7</v>
      </c>
      <c r="E569" s="22" t="s">
        <v>627</v>
      </c>
      <c r="F569" s="22">
        <v>3</v>
      </c>
      <c r="G569" s="22">
        <v>0</v>
      </c>
      <c r="H569" s="22" t="str">
        <f>INDEX(Bar_data!$A$3:$B$140,MATCH(C569,Bar_data!$A$3:$A$140,FALSE),2)</f>
        <v>Trust048</v>
      </c>
      <c r="I569" s="22" t="str">
        <f>INDEX(TrustCAHUB_map!$A$2:$D$139,MATCH($C569,TrustCAHUB_map!$A$2:$A$139,FALSE),3)</f>
        <v>East of England</v>
      </c>
      <c r="J569" s="22" t="str">
        <f>INDEX(TrustCAHUB_map!$A$2:$D$139,MATCH($C569,TrustCAHUB_map!$A$2:$A$139,FALSE),4)</f>
        <v>East of England</v>
      </c>
    </row>
    <row r="570" spans="1:10" x14ac:dyDescent="0.3">
      <c r="A570" s="22" t="str">
        <f t="shared" si="8"/>
        <v>'RGP2016Curative70+'</v>
      </c>
      <c r="B570" s="22">
        <v>2016</v>
      </c>
      <c r="C570" s="22" t="s">
        <v>211</v>
      </c>
      <c r="D570" s="22" t="s">
        <v>7</v>
      </c>
      <c r="E570" s="22" t="s">
        <v>628</v>
      </c>
      <c r="F570" s="22">
        <v>2</v>
      </c>
      <c r="G570" s="22">
        <v>0</v>
      </c>
      <c r="H570" s="22" t="str">
        <f>INDEX(Bar_data!$A$3:$B$140,MATCH(C570,Bar_data!$A$3:$A$140,FALSE),2)</f>
        <v>Trust048</v>
      </c>
      <c r="I570" s="22" t="str">
        <f>INDEX(TrustCAHUB_map!$A$2:$D$139,MATCH($C570,TrustCAHUB_map!$A$2:$A$139,FALSE),3)</f>
        <v>East of England</v>
      </c>
      <c r="J570" s="22" t="str">
        <f>INDEX(TrustCAHUB_map!$A$2:$D$139,MATCH($C570,TrustCAHUB_map!$A$2:$A$139,FALSE),4)</f>
        <v>East of England</v>
      </c>
    </row>
    <row r="571" spans="1:10" x14ac:dyDescent="0.3">
      <c r="A571" s="22" t="str">
        <f t="shared" si="8"/>
        <v>'RGP2016Palliative70+'</v>
      </c>
      <c r="B571" s="22">
        <v>2016</v>
      </c>
      <c r="C571" s="22" t="s">
        <v>211</v>
      </c>
      <c r="D571" s="22" t="s">
        <v>8</v>
      </c>
      <c r="E571" s="22" t="s">
        <v>628</v>
      </c>
      <c r="F571" s="22">
        <v>6</v>
      </c>
      <c r="G571" s="22">
        <v>0</v>
      </c>
      <c r="H571" s="22" t="str">
        <f>INDEX(Bar_data!$A$3:$B$140,MATCH(C571,Bar_data!$A$3:$A$140,FALSE),2)</f>
        <v>Trust048</v>
      </c>
      <c r="I571" s="22" t="str">
        <f>INDEX(TrustCAHUB_map!$A$2:$D$139,MATCH($C571,TrustCAHUB_map!$A$2:$A$139,FALSE),3)</f>
        <v>East of England</v>
      </c>
      <c r="J571" s="22" t="str">
        <f>INDEX(TrustCAHUB_map!$A$2:$D$139,MATCH($C571,TrustCAHUB_map!$A$2:$A$139,FALSE),4)</f>
        <v>East of England</v>
      </c>
    </row>
    <row r="572" spans="1:10" x14ac:dyDescent="0.3">
      <c r="A572" s="22" t="str">
        <f t="shared" si="8"/>
        <v>'RGR2016Palliative50-69'</v>
      </c>
      <c r="B572" s="22">
        <v>2016</v>
      </c>
      <c r="C572" s="22" t="s">
        <v>212</v>
      </c>
      <c r="D572" s="22" t="s">
        <v>8</v>
      </c>
      <c r="E572" s="22" t="s">
        <v>627</v>
      </c>
      <c r="F572" s="22">
        <v>1</v>
      </c>
      <c r="G572" s="22">
        <v>0</v>
      </c>
      <c r="H572" s="22" t="str">
        <f>INDEX(Bar_data!$A$3:$B$140,MATCH(C572,Bar_data!$A$3:$A$140,FALSE),2)</f>
        <v>Trust050</v>
      </c>
      <c r="I572" s="22" t="str">
        <f>INDEX(TrustCAHUB_map!$A$2:$D$139,MATCH($C572,TrustCAHUB_map!$A$2:$A$139,FALSE),3)</f>
        <v>East of England</v>
      </c>
      <c r="J572" s="22" t="str">
        <f>INDEX(TrustCAHUB_map!$A$2:$D$139,MATCH($C572,TrustCAHUB_map!$A$2:$A$139,FALSE),4)</f>
        <v>East of England</v>
      </c>
    </row>
    <row r="573" spans="1:10" x14ac:dyDescent="0.3">
      <c r="A573" s="22" t="str">
        <f t="shared" si="8"/>
        <v>'RGR2016Palliative70+'</v>
      </c>
      <c r="B573" s="22">
        <v>2016</v>
      </c>
      <c r="C573" s="22" t="s">
        <v>212</v>
      </c>
      <c r="D573" s="22" t="s">
        <v>8</v>
      </c>
      <c r="E573" s="22" t="s">
        <v>628</v>
      </c>
      <c r="F573" s="22">
        <v>3</v>
      </c>
      <c r="G573" s="22">
        <v>1</v>
      </c>
      <c r="H573" s="22" t="str">
        <f>INDEX(Bar_data!$A$3:$B$140,MATCH(C573,Bar_data!$A$3:$A$140,FALSE),2)</f>
        <v>Trust050</v>
      </c>
      <c r="I573" s="22" t="str">
        <f>INDEX(TrustCAHUB_map!$A$2:$D$139,MATCH($C573,TrustCAHUB_map!$A$2:$A$139,FALSE),3)</f>
        <v>East of England</v>
      </c>
      <c r="J573" s="22" t="str">
        <f>INDEX(TrustCAHUB_map!$A$2:$D$139,MATCH($C573,TrustCAHUB_map!$A$2:$A$139,FALSE),4)</f>
        <v>East of England</v>
      </c>
    </row>
    <row r="574" spans="1:10" x14ac:dyDescent="0.3">
      <c r="A574" s="22" t="str">
        <f t="shared" si="8"/>
        <v>'RGR2016Not assigned70+'</v>
      </c>
      <c r="B574" s="22">
        <v>2016</v>
      </c>
      <c r="C574" s="22" t="s">
        <v>212</v>
      </c>
      <c r="D574" s="22" t="s">
        <v>477</v>
      </c>
      <c r="E574" s="22" t="s">
        <v>628</v>
      </c>
      <c r="F574" s="22">
        <v>1</v>
      </c>
      <c r="G574" s="22">
        <v>0</v>
      </c>
      <c r="H574" s="22" t="str">
        <f>INDEX(Bar_data!$A$3:$B$140,MATCH(C574,Bar_data!$A$3:$A$140,FALSE),2)</f>
        <v>Trust050</v>
      </c>
      <c r="I574" s="22" t="str">
        <f>INDEX(TrustCAHUB_map!$A$2:$D$139,MATCH($C574,TrustCAHUB_map!$A$2:$A$139,FALSE),3)</f>
        <v>East of England</v>
      </c>
      <c r="J574" s="22" t="str">
        <f>INDEX(TrustCAHUB_map!$A$2:$D$139,MATCH($C574,TrustCAHUB_map!$A$2:$A$139,FALSE),4)</f>
        <v>East of England</v>
      </c>
    </row>
    <row r="575" spans="1:10" x14ac:dyDescent="0.3">
      <c r="A575" s="22" t="str">
        <f t="shared" si="8"/>
        <v>'RGT2016Curative18-49'</v>
      </c>
      <c r="B575" s="22">
        <v>2016</v>
      </c>
      <c r="C575" s="22" t="s">
        <v>213</v>
      </c>
      <c r="D575" s="22" t="s">
        <v>7</v>
      </c>
      <c r="E575" s="22" t="s">
        <v>153</v>
      </c>
      <c r="F575" s="22">
        <v>19</v>
      </c>
      <c r="G575" s="22">
        <v>1</v>
      </c>
      <c r="H575" s="22" t="str">
        <f>INDEX(Bar_data!$A$3:$B$140,MATCH(C575,Bar_data!$A$3:$A$140,FALSE),2)</f>
        <v>Trust051</v>
      </c>
      <c r="I575" s="22" t="str">
        <f>INDEX(TrustCAHUB_map!$A$2:$D$139,MATCH($C575,TrustCAHUB_map!$A$2:$A$139,FALSE),3)</f>
        <v>East of England</v>
      </c>
      <c r="J575" s="22" t="str">
        <f>INDEX(TrustCAHUB_map!$A$2:$D$139,MATCH($C575,TrustCAHUB_map!$A$2:$A$139,FALSE),4)</f>
        <v>East of England</v>
      </c>
    </row>
    <row r="576" spans="1:10" x14ac:dyDescent="0.3">
      <c r="A576" s="22" t="str">
        <f t="shared" si="8"/>
        <v>'RGT2016Curative50-69'</v>
      </c>
      <c r="B576" s="22">
        <v>2016</v>
      </c>
      <c r="C576" s="22" t="s">
        <v>213</v>
      </c>
      <c r="D576" s="22" t="s">
        <v>7</v>
      </c>
      <c r="E576" s="22" t="s">
        <v>627</v>
      </c>
      <c r="F576" s="22">
        <v>23</v>
      </c>
      <c r="G576" s="22">
        <v>3</v>
      </c>
      <c r="H576" s="22" t="str">
        <f>INDEX(Bar_data!$A$3:$B$140,MATCH(C576,Bar_data!$A$3:$A$140,FALSE),2)</f>
        <v>Trust051</v>
      </c>
      <c r="I576" s="22" t="str">
        <f>INDEX(TrustCAHUB_map!$A$2:$D$139,MATCH($C576,TrustCAHUB_map!$A$2:$A$139,FALSE),3)</f>
        <v>East of England</v>
      </c>
      <c r="J576" s="22" t="str">
        <f>INDEX(TrustCAHUB_map!$A$2:$D$139,MATCH($C576,TrustCAHUB_map!$A$2:$A$139,FALSE),4)</f>
        <v>East of England</v>
      </c>
    </row>
    <row r="577" spans="1:10" x14ac:dyDescent="0.3">
      <c r="A577" s="22" t="str">
        <f t="shared" si="8"/>
        <v>'RGT2016Palliative50-69'</v>
      </c>
      <c r="B577" s="22">
        <v>2016</v>
      </c>
      <c r="C577" s="22" t="s">
        <v>213</v>
      </c>
      <c r="D577" s="22" t="s">
        <v>8</v>
      </c>
      <c r="E577" s="22" t="s">
        <v>627</v>
      </c>
      <c r="F577" s="22">
        <v>5</v>
      </c>
      <c r="G577" s="22">
        <v>0</v>
      </c>
      <c r="H577" s="22" t="str">
        <f>INDEX(Bar_data!$A$3:$B$140,MATCH(C577,Bar_data!$A$3:$A$140,FALSE),2)</f>
        <v>Trust051</v>
      </c>
      <c r="I577" s="22" t="str">
        <f>INDEX(TrustCAHUB_map!$A$2:$D$139,MATCH($C577,TrustCAHUB_map!$A$2:$A$139,FALSE),3)</f>
        <v>East of England</v>
      </c>
      <c r="J577" s="22" t="str">
        <f>INDEX(TrustCAHUB_map!$A$2:$D$139,MATCH($C577,TrustCAHUB_map!$A$2:$A$139,FALSE),4)</f>
        <v>East of England</v>
      </c>
    </row>
    <row r="578" spans="1:10" x14ac:dyDescent="0.3">
      <c r="A578" s="22" t="str">
        <f t="shared" si="8"/>
        <v>'RGT2016Curative70+'</v>
      </c>
      <c r="B578" s="22">
        <v>2016</v>
      </c>
      <c r="C578" s="22" t="s">
        <v>213</v>
      </c>
      <c r="D578" s="22" t="s">
        <v>7</v>
      </c>
      <c r="E578" s="22" t="s">
        <v>628</v>
      </c>
      <c r="F578" s="22">
        <v>5</v>
      </c>
      <c r="G578" s="22">
        <v>0</v>
      </c>
      <c r="H578" s="22" t="str">
        <f>INDEX(Bar_data!$A$3:$B$140,MATCH(C578,Bar_data!$A$3:$A$140,FALSE),2)</f>
        <v>Trust051</v>
      </c>
      <c r="I578" s="22" t="str">
        <f>INDEX(TrustCAHUB_map!$A$2:$D$139,MATCH($C578,TrustCAHUB_map!$A$2:$A$139,FALSE),3)</f>
        <v>East of England</v>
      </c>
      <c r="J578" s="22" t="str">
        <f>INDEX(TrustCAHUB_map!$A$2:$D$139,MATCH($C578,TrustCAHUB_map!$A$2:$A$139,FALSE),4)</f>
        <v>East of England</v>
      </c>
    </row>
    <row r="579" spans="1:10" x14ac:dyDescent="0.3">
      <c r="A579" s="22" t="str">
        <f t="shared" ref="A579:A642" si="9">"'"&amp;C579&amp;B579&amp;D579&amp;E579&amp;"'"</f>
        <v>'RGT2016Palliative70+'</v>
      </c>
      <c r="B579" s="22">
        <v>2016</v>
      </c>
      <c r="C579" s="22" t="s">
        <v>213</v>
      </c>
      <c r="D579" s="22" t="s">
        <v>8</v>
      </c>
      <c r="E579" s="22" t="s">
        <v>628</v>
      </c>
      <c r="F579" s="22">
        <v>10</v>
      </c>
      <c r="G579" s="22">
        <v>3</v>
      </c>
      <c r="H579" s="22" t="str">
        <f>INDEX(Bar_data!$A$3:$B$140,MATCH(C579,Bar_data!$A$3:$A$140,FALSE),2)</f>
        <v>Trust051</v>
      </c>
      <c r="I579" s="22" t="str">
        <f>INDEX(TrustCAHUB_map!$A$2:$D$139,MATCH($C579,TrustCAHUB_map!$A$2:$A$139,FALSE),3)</f>
        <v>East of England</v>
      </c>
      <c r="J579" s="22" t="str">
        <f>INDEX(TrustCAHUB_map!$A$2:$D$139,MATCH($C579,TrustCAHUB_map!$A$2:$A$139,FALSE),4)</f>
        <v>East of England</v>
      </c>
    </row>
    <row r="580" spans="1:10" x14ac:dyDescent="0.3">
      <c r="A580" s="22" t="str">
        <f t="shared" si="9"/>
        <v>'RH82016Curative18-49'</v>
      </c>
      <c r="B580" s="22">
        <v>2016</v>
      </c>
      <c r="C580" s="22" t="s">
        <v>214</v>
      </c>
      <c r="D580" s="22" t="s">
        <v>7</v>
      </c>
      <c r="E580" s="22" t="s">
        <v>153</v>
      </c>
      <c r="F580" s="22">
        <v>7</v>
      </c>
      <c r="G580" s="22">
        <v>0</v>
      </c>
      <c r="H580" s="22" t="str">
        <f>INDEX(Bar_data!$A$3:$B$140,MATCH(C580,Bar_data!$A$3:$A$140,FALSE),2)</f>
        <v>Trust052</v>
      </c>
      <c r="I580" s="22" t="str">
        <f>INDEX(TrustCAHUB_map!$A$2:$D$139,MATCH($C580,TrustCAHUB_map!$A$2:$A$139,FALSE),3)</f>
        <v>Peninsula</v>
      </c>
      <c r="J580" s="22" t="str">
        <f>INDEX(TrustCAHUB_map!$A$2:$D$139,MATCH($C580,TrustCAHUB_map!$A$2:$A$139,FALSE),4)</f>
        <v>South West</v>
      </c>
    </row>
    <row r="581" spans="1:10" x14ac:dyDescent="0.3">
      <c r="A581" s="22" t="str">
        <f t="shared" si="9"/>
        <v>'RH82016Palliative50-69'</v>
      </c>
      <c r="B581" s="22">
        <v>2016</v>
      </c>
      <c r="C581" s="22" t="s">
        <v>214</v>
      </c>
      <c r="D581" s="22" t="s">
        <v>8</v>
      </c>
      <c r="E581" s="22" t="s">
        <v>627</v>
      </c>
      <c r="F581" s="22">
        <v>2</v>
      </c>
      <c r="G581" s="22">
        <v>1</v>
      </c>
      <c r="H581" s="22" t="str">
        <f>INDEX(Bar_data!$A$3:$B$140,MATCH(C581,Bar_data!$A$3:$A$140,FALSE),2)</f>
        <v>Trust052</v>
      </c>
      <c r="I581" s="22" t="str">
        <f>INDEX(TrustCAHUB_map!$A$2:$D$139,MATCH($C581,TrustCAHUB_map!$A$2:$A$139,FALSE),3)</f>
        <v>Peninsula</v>
      </c>
      <c r="J581" s="22" t="str">
        <f>INDEX(TrustCAHUB_map!$A$2:$D$139,MATCH($C581,TrustCAHUB_map!$A$2:$A$139,FALSE),4)</f>
        <v>South West</v>
      </c>
    </row>
    <row r="582" spans="1:10" x14ac:dyDescent="0.3">
      <c r="A582" s="22" t="str">
        <f t="shared" si="9"/>
        <v>'RH82016Curative50-69'</v>
      </c>
      <c r="B582" s="22">
        <v>2016</v>
      </c>
      <c r="C582" s="22" t="s">
        <v>214</v>
      </c>
      <c r="D582" s="22" t="s">
        <v>7</v>
      </c>
      <c r="E582" s="22" t="s">
        <v>627</v>
      </c>
      <c r="F582" s="22">
        <v>16</v>
      </c>
      <c r="G582" s="22">
        <v>3</v>
      </c>
      <c r="H582" s="22" t="str">
        <f>INDEX(Bar_data!$A$3:$B$140,MATCH(C582,Bar_data!$A$3:$A$140,FALSE),2)</f>
        <v>Trust052</v>
      </c>
      <c r="I582" s="22" t="str">
        <f>INDEX(TrustCAHUB_map!$A$2:$D$139,MATCH($C582,TrustCAHUB_map!$A$2:$A$139,FALSE),3)</f>
        <v>Peninsula</v>
      </c>
      <c r="J582" s="22" t="str">
        <f>INDEX(TrustCAHUB_map!$A$2:$D$139,MATCH($C582,TrustCAHUB_map!$A$2:$A$139,FALSE),4)</f>
        <v>South West</v>
      </c>
    </row>
    <row r="583" spans="1:10" x14ac:dyDescent="0.3">
      <c r="A583" s="22" t="str">
        <f t="shared" si="9"/>
        <v>'RH82016Palliative70+'</v>
      </c>
      <c r="B583" s="22">
        <v>2016</v>
      </c>
      <c r="C583" s="22" t="s">
        <v>214</v>
      </c>
      <c r="D583" s="22" t="s">
        <v>8</v>
      </c>
      <c r="E583" s="22" t="s">
        <v>628</v>
      </c>
      <c r="F583" s="22">
        <v>9</v>
      </c>
      <c r="G583" s="22">
        <v>4</v>
      </c>
      <c r="H583" s="22" t="str">
        <f>INDEX(Bar_data!$A$3:$B$140,MATCH(C583,Bar_data!$A$3:$A$140,FALSE),2)</f>
        <v>Trust052</v>
      </c>
      <c r="I583" s="22" t="str">
        <f>INDEX(TrustCAHUB_map!$A$2:$D$139,MATCH($C583,TrustCAHUB_map!$A$2:$A$139,FALSE),3)</f>
        <v>Peninsula</v>
      </c>
      <c r="J583" s="22" t="str">
        <f>INDEX(TrustCAHUB_map!$A$2:$D$139,MATCH($C583,TrustCAHUB_map!$A$2:$A$139,FALSE),4)</f>
        <v>South West</v>
      </c>
    </row>
    <row r="584" spans="1:10" x14ac:dyDescent="0.3">
      <c r="A584" s="22" t="str">
        <f t="shared" si="9"/>
        <v>'RHQ2016Curative18-49'</v>
      </c>
      <c r="B584" s="22">
        <v>2016</v>
      </c>
      <c r="C584" s="22" t="s">
        <v>216</v>
      </c>
      <c r="D584" s="22" t="s">
        <v>7</v>
      </c>
      <c r="E584" s="22" t="s">
        <v>153</v>
      </c>
      <c r="F584" s="22">
        <v>8</v>
      </c>
      <c r="G584" s="22">
        <v>1</v>
      </c>
      <c r="H584" s="22" t="str">
        <f>INDEX(Bar_data!$A$3:$B$140,MATCH(C584,Bar_data!$A$3:$A$140,FALSE),2)</f>
        <v>Trust054</v>
      </c>
      <c r="I584" s="22" t="str">
        <f>INDEX(TrustCAHUB_map!$A$2:$D$139,MATCH($C584,TrustCAHUB_map!$A$2:$A$139,FALSE),3)</f>
        <v>South Yorkshire and Bassetlaw</v>
      </c>
      <c r="J584" s="22" t="str">
        <f>INDEX(TrustCAHUB_map!$A$2:$D$139,MATCH($C584,TrustCAHUB_map!$A$2:$A$139,FALSE),4)</f>
        <v>Yorkshire and Humber</v>
      </c>
    </row>
    <row r="585" spans="1:10" x14ac:dyDescent="0.3">
      <c r="A585" s="22" t="str">
        <f t="shared" si="9"/>
        <v>'RHQ2016Palliative18-49'</v>
      </c>
      <c r="B585" s="22">
        <v>2016</v>
      </c>
      <c r="C585" s="22" t="s">
        <v>216</v>
      </c>
      <c r="D585" s="22" t="s">
        <v>8</v>
      </c>
      <c r="E585" s="22" t="s">
        <v>153</v>
      </c>
      <c r="F585" s="22">
        <v>1</v>
      </c>
      <c r="G585" s="22">
        <v>0</v>
      </c>
      <c r="H585" s="22" t="str">
        <f>INDEX(Bar_data!$A$3:$B$140,MATCH(C585,Bar_data!$A$3:$A$140,FALSE),2)</f>
        <v>Trust054</v>
      </c>
      <c r="I585" s="22" t="str">
        <f>INDEX(TrustCAHUB_map!$A$2:$D$139,MATCH($C585,TrustCAHUB_map!$A$2:$A$139,FALSE),3)</f>
        <v>South Yorkshire and Bassetlaw</v>
      </c>
      <c r="J585" s="22" t="str">
        <f>INDEX(TrustCAHUB_map!$A$2:$D$139,MATCH($C585,TrustCAHUB_map!$A$2:$A$139,FALSE),4)</f>
        <v>Yorkshire and Humber</v>
      </c>
    </row>
    <row r="586" spans="1:10" x14ac:dyDescent="0.3">
      <c r="A586" s="22" t="str">
        <f t="shared" si="9"/>
        <v>'RHQ2016Curative50-69'</v>
      </c>
      <c r="B586" s="22">
        <v>2016</v>
      </c>
      <c r="C586" s="22" t="s">
        <v>216</v>
      </c>
      <c r="D586" s="22" t="s">
        <v>7</v>
      </c>
      <c r="E586" s="22" t="s">
        <v>627</v>
      </c>
      <c r="F586" s="22">
        <v>10</v>
      </c>
      <c r="G586" s="22">
        <v>1</v>
      </c>
      <c r="H586" s="22" t="str">
        <f>INDEX(Bar_data!$A$3:$B$140,MATCH(C586,Bar_data!$A$3:$A$140,FALSE),2)</f>
        <v>Trust054</v>
      </c>
      <c r="I586" s="22" t="str">
        <f>INDEX(TrustCAHUB_map!$A$2:$D$139,MATCH($C586,TrustCAHUB_map!$A$2:$A$139,FALSE),3)</f>
        <v>South Yorkshire and Bassetlaw</v>
      </c>
      <c r="J586" s="22" t="str">
        <f>INDEX(TrustCAHUB_map!$A$2:$D$139,MATCH($C586,TrustCAHUB_map!$A$2:$A$139,FALSE),4)</f>
        <v>Yorkshire and Humber</v>
      </c>
    </row>
    <row r="587" spans="1:10" x14ac:dyDescent="0.3">
      <c r="A587" s="22" t="str">
        <f t="shared" si="9"/>
        <v>'RHQ2016Palliative50-69'</v>
      </c>
      <c r="B587" s="22">
        <v>2016</v>
      </c>
      <c r="C587" s="22" t="s">
        <v>216</v>
      </c>
      <c r="D587" s="22" t="s">
        <v>8</v>
      </c>
      <c r="E587" s="22" t="s">
        <v>627</v>
      </c>
      <c r="F587" s="22">
        <v>9</v>
      </c>
      <c r="G587" s="22">
        <v>2</v>
      </c>
      <c r="H587" s="22" t="str">
        <f>INDEX(Bar_data!$A$3:$B$140,MATCH(C587,Bar_data!$A$3:$A$140,FALSE),2)</f>
        <v>Trust054</v>
      </c>
      <c r="I587" s="22" t="str">
        <f>INDEX(TrustCAHUB_map!$A$2:$D$139,MATCH($C587,TrustCAHUB_map!$A$2:$A$139,FALSE),3)</f>
        <v>South Yorkshire and Bassetlaw</v>
      </c>
      <c r="J587" s="22" t="str">
        <f>INDEX(TrustCAHUB_map!$A$2:$D$139,MATCH($C587,TrustCAHUB_map!$A$2:$A$139,FALSE),4)</f>
        <v>Yorkshire and Humber</v>
      </c>
    </row>
    <row r="588" spans="1:10" x14ac:dyDescent="0.3">
      <c r="A588" s="22" t="str">
        <f t="shared" si="9"/>
        <v>'RHQ2016Curative70+'</v>
      </c>
      <c r="B588" s="22">
        <v>2016</v>
      </c>
      <c r="C588" s="22" t="s">
        <v>216</v>
      </c>
      <c r="D588" s="22" t="s">
        <v>7</v>
      </c>
      <c r="E588" s="22" t="s">
        <v>628</v>
      </c>
      <c r="F588" s="22">
        <v>1</v>
      </c>
      <c r="G588" s="22">
        <v>0</v>
      </c>
      <c r="H588" s="22" t="str">
        <f>INDEX(Bar_data!$A$3:$B$140,MATCH(C588,Bar_data!$A$3:$A$140,FALSE),2)</f>
        <v>Trust054</v>
      </c>
      <c r="I588" s="22" t="str">
        <f>INDEX(TrustCAHUB_map!$A$2:$D$139,MATCH($C588,TrustCAHUB_map!$A$2:$A$139,FALSE),3)</f>
        <v>South Yorkshire and Bassetlaw</v>
      </c>
      <c r="J588" s="22" t="str">
        <f>INDEX(TrustCAHUB_map!$A$2:$D$139,MATCH($C588,TrustCAHUB_map!$A$2:$A$139,FALSE),4)</f>
        <v>Yorkshire and Humber</v>
      </c>
    </row>
    <row r="589" spans="1:10" x14ac:dyDescent="0.3">
      <c r="A589" s="22" t="str">
        <f t="shared" si="9"/>
        <v>'RHQ2016Palliative70+'</v>
      </c>
      <c r="B589" s="22">
        <v>2016</v>
      </c>
      <c r="C589" s="22" t="s">
        <v>216</v>
      </c>
      <c r="D589" s="22" t="s">
        <v>8</v>
      </c>
      <c r="E589" s="22" t="s">
        <v>628</v>
      </c>
      <c r="F589" s="22">
        <v>14</v>
      </c>
      <c r="G589" s="22">
        <v>4</v>
      </c>
      <c r="H589" s="22" t="str">
        <f>INDEX(Bar_data!$A$3:$B$140,MATCH(C589,Bar_data!$A$3:$A$140,FALSE),2)</f>
        <v>Trust054</v>
      </c>
      <c r="I589" s="22" t="str">
        <f>INDEX(TrustCAHUB_map!$A$2:$D$139,MATCH($C589,TrustCAHUB_map!$A$2:$A$139,FALSE),3)</f>
        <v>South Yorkshire and Bassetlaw</v>
      </c>
      <c r="J589" s="22" t="str">
        <f>INDEX(TrustCAHUB_map!$A$2:$D$139,MATCH($C589,TrustCAHUB_map!$A$2:$A$139,FALSE),4)</f>
        <v>Yorkshire and Humber</v>
      </c>
    </row>
    <row r="590" spans="1:10" x14ac:dyDescent="0.3">
      <c r="A590" s="22" t="str">
        <f t="shared" si="9"/>
        <v>'RHW2016Curative18-49'</v>
      </c>
      <c r="B590" s="22">
        <v>2016</v>
      </c>
      <c r="C590" s="22" t="s">
        <v>218</v>
      </c>
      <c r="D590" s="22" t="s">
        <v>7</v>
      </c>
      <c r="E590" s="22" t="s">
        <v>153</v>
      </c>
      <c r="F590" s="22">
        <v>2</v>
      </c>
      <c r="G590" s="22">
        <v>1</v>
      </c>
      <c r="H590" s="22" t="str">
        <f>INDEX(Bar_data!$A$3:$B$140,MATCH(C590,Bar_data!$A$3:$A$140,FALSE),2)</f>
        <v>Trust056</v>
      </c>
      <c r="I590" s="22" t="str">
        <f>INDEX(TrustCAHUB_map!$A$2:$D$139,MATCH($C590,TrustCAHUB_map!$A$2:$A$139,FALSE),3)</f>
        <v>Thames Valley</v>
      </c>
      <c r="J590" s="22" t="str">
        <f>INDEX(TrustCAHUB_map!$A$2:$D$139,MATCH($C590,TrustCAHUB_map!$A$2:$A$139,FALSE),4)</f>
        <v>Wessex</v>
      </c>
    </row>
    <row r="591" spans="1:10" x14ac:dyDescent="0.3">
      <c r="A591" s="22" t="str">
        <f t="shared" si="9"/>
        <v>'RHW2016Palliative18-49'</v>
      </c>
      <c r="B591" s="22">
        <v>2016</v>
      </c>
      <c r="C591" s="22" t="s">
        <v>218</v>
      </c>
      <c r="D591" s="22" t="s">
        <v>8</v>
      </c>
      <c r="E591" s="22" t="s">
        <v>153</v>
      </c>
      <c r="F591" s="22">
        <v>1</v>
      </c>
      <c r="G591" s="22">
        <v>0</v>
      </c>
      <c r="H591" s="22" t="str">
        <f>INDEX(Bar_data!$A$3:$B$140,MATCH(C591,Bar_data!$A$3:$A$140,FALSE),2)</f>
        <v>Trust056</v>
      </c>
      <c r="I591" s="22" t="str">
        <f>INDEX(TrustCAHUB_map!$A$2:$D$139,MATCH($C591,TrustCAHUB_map!$A$2:$A$139,FALSE),3)</f>
        <v>Thames Valley</v>
      </c>
      <c r="J591" s="22" t="str">
        <f>INDEX(TrustCAHUB_map!$A$2:$D$139,MATCH($C591,TrustCAHUB_map!$A$2:$A$139,FALSE),4)</f>
        <v>Wessex</v>
      </c>
    </row>
    <row r="592" spans="1:10" x14ac:dyDescent="0.3">
      <c r="A592" s="22" t="str">
        <f t="shared" si="9"/>
        <v>'RHW2016Curative50-69'</v>
      </c>
      <c r="B592" s="22">
        <v>2016</v>
      </c>
      <c r="C592" s="22" t="s">
        <v>218</v>
      </c>
      <c r="D592" s="22" t="s">
        <v>7</v>
      </c>
      <c r="E592" s="22" t="s">
        <v>627</v>
      </c>
      <c r="F592" s="22">
        <v>5</v>
      </c>
      <c r="G592" s="22">
        <v>1</v>
      </c>
      <c r="H592" s="22" t="str">
        <f>INDEX(Bar_data!$A$3:$B$140,MATCH(C592,Bar_data!$A$3:$A$140,FALSE),2)</f>
        <v>Trust056</v>
      </c>
      <c r="I592" s="22" t="str">
        <f>INDEX(TrustCAHUB_map!$A$2:$D$139,MATCH($C592,TrustCAHUB_map!$A$2:$A$139,FALSE),3)</f>
        <v>Thames Valley</v>
      </c>
      <c r="J592" s="22" t="str">
        <f>INDEX(TrustCAHUB_map!$A$2:$D$139,MATCH($C592,TrustCAHUB_map!$A$2:$A$139,FALSE),4)</f>
        <v>Wessex</v>
      </c>
    </row>
    <row r="593" spans="1:10" x14ac:dyDescent="0.3">
      <c r="A593" s="22" t="str">
        <f t="shared" si="9"/>
        <v>'RHW2016Palliative50-69'</v>
      </c>
      <c r="B593" s="22">
        <v>2016</v>
      </c>
      <c r="C593" s="22" t="s">
        <v>218</v>
      </c>
      <c r="D593" s="22" t="s">
        <v>8</v>
      </c>
      <c r="E593" s="22" t="s">
        <v>627</v>
      </c>
      <c r="F593" s="22">
        <v>1</v>
      </c>
      <c r="G593" s="22">
        <v>1</v>
      </c>
      <c r="H593" s="22" t="str">
        <f>INDEX(Bar_data!$A$3:$B$140,MATCH(C593,Bar_data!$A$3:$A$140,FALSE),2)</f>
        <v>Trust056</v>
      </c>
      <c r="I593" s="22" t="str">
        <f>INDEX(TrustCAHUB_map!$A$2:$D$139,MATCH($C593,TrustCAHUB_map!$A$2:$A$139,FALSE),3)</f>
        <v>Thames Valley</v>
      </c>
      <c r="J593" s="22" t="str">
        <f>INDEX(TrustCAHUB_map!$A$2:$D$139,MATCH($C593,TrustCAHUB_map!$A$2:$A$139,FALSE),4)</f>
        <v>Wessex</v>
      </c>
    </row>
    <row r="594" spans="1:10" x14ac:dyDescent="0.3">
      <c r="A594" s="22" t="str">
        <f t="shared" si="9"/>
        <v>'RHW2016Palliative70+'</v>
      </c>
      <c r="B594" s="22">
        <v>2016</v>
      </c>
      <c r="C594" s="22" t="s">
        <v>218</v>
      </c>
      <c r="D594" s="22" t="s">
        <v>8</v>
      </c>
      <c r="E594" s="22" t="s">
        <v>628</v>
      </c>
      <c r="F594" s="22">
        <v>6</v>
      </c>
      <c r="G594" s="22">
        <v>2</v>
      </c>
      <c r="H594" s="22" t="str">
        <f>INDEX(Bar_data!$A$3:$B$140,MATCH(C594,Bar_data!$A$3:$A$140,FALSE),2)</f>
        <v>Trust056</v>
      </c>
      <c r="I594" s="22" t="str">
        <f>INDEX(TrustCAHUB_map!$A$2:$D$139,MATCH($C594,TrustCAHUB_map!$A$2:$A$139,FALSE),3)</f>
        <v>Thames Valley</v>
      </c>
      <c r="J594" s="22" t="str">
        <f>INDEX(TrustCAHUB_map!$A$2:$D$139,MATCH($C594,TrustCAHUB_map!$A$2:$A$139,FALSE),4)</f>
        <v>Wessex</v>
      </c>
    </row>
    <row r="595" spans="1:10" x14ac:dyDescent="0.3">
      <c r="A595" s="22" t="str">
        <f t="shared" si="9"/>
        <v>'RHW2016Curative70+'</v>
      </c>
      <c r="B595" s="22">
        <v>2016</v>
      </c>
      <c r="C595" s="22" t="s">
        <v>218</v>
      </c>
      <c r="D595" s="22" t="s">
        <v>7</v>
      </c>
      <c r="E595" s="22" t="s">
        <v>628</v>
      </c>
      <c r="F595" s="22">
        <v>1</v>
      </c>
      <c r="G595" s="22">
        <v>0</v>
      </c>
      <c r="H595" s="22" t="str">
        <f>INDEX(Bar_data!$A$3:$B$140,MATCH(C595,Bar_data!$A$3:$A$140,FALSE),2)</f>
        <v>Trust056</v>
      </c>
      <c r="I595" s="22" t="str">
        <f>INDEX(TrustCAHUB_map!$A$2:$D$139,MATCH($C595,TrustCAHUB_map!$A$2:$A$139,FALSE),3)</f>
        <v>Thames Valley</v>
      </c>
      <c r="J595" s="22" t="str">
        <f>INDEX(TrustCAHUB_map!$A$2:$D$139,MATCH($C595,TrustCAHUB_map!$A$2:$A$139,FALSE),4)</f>
        <v>Wessex</v>
      </c>
    </row>
    <row r="596" spans="1:10" x14ac:dyDescent="0.3">
      <c r="A596" s="22" t="str">
        <f t="shared" si="9"/>
        <v>'RJ12016Curative18-49'</v>
      </c>
      <c r="B596" s="22">
        <v>2016</v>
      </c>
      <c r="C596" s="22" t="s">
        <v>219</v>
      </c>
      <c r="D596" s="22" t="s">
        <v>7</v>
      </c>
      <c r="E596" s="22" t="s">
        <v>153</v>
      </c>
      <c r="F596" s="22">
        <v>1</v>
      </c>
      <c r="G596" s="22">
        <v>0</v>
      </c>
      <c r="H596" s="22" t="str">
        <f>INDEX(Bar_data!$A$3:$B$140,MATCH(C596,Bar_data!$A$3:$A$140,FALSE),2)</f>
        <v>Trust057</v>
      </c>
      <c r="I596" s="22" t="str">
        <f>INDEX(TrustCAHUB_map!$A$2:$D$139,MATCH($C596,TrustCAHUB_map!$A$2:$A$139,FALSE),3)</f>
        <v>South East London</v>
      </c>
      <c r="J596" s="22" t="str">
        <f>INDEX(TrustCAHUB_map!$A$2:$D$139,MATCH($C596,TrustCAHUB_map!$A$2:$A$139,FALSE),4)</f>
        <v>London</v>
      </c>
    </row>
    <row r="597" spans="1:10" x14ac:dyDescent="0.3">
      <c r="A597" s="22" t="str">
        <f t="shared" si="9"/>
        <v>'RJ12016Not assigned18-49'</v>
      </c>
      <c r="B597" s="22">
        <v>2016</v>
      </c>
      <c r="C597" s="22" t="s">
        <v>219</v>
      </c>
      <c r="D597" s="22" t="s">
        <v>477</v>
      </c>
      <c r="E597" s="22" t="s">
        <v>153</v>
      </c>
      <c r="F597" s="22">
        <v>5</v>
      </c>
      <c r="G597" s="22">
        <v>0</v>
      </c>
      <c r="H597" s="22" t="str">
        <f>INDEX(Bar_data!$A$3:$B$140,MATCH(C597,Bar_data!$A$3:$A$140,FALSE),2)</f>
        <v>Trust057</v>
      </c>
      <c r="I597" s="22" t="str">
        <f>INDEX(TrustCAHUB_map!$A$2:$D$139,MATCH($C597,TrustCAHUB_map!$A$2:$A$139,FALSE),3)</f>
        <v>South East London</v>
      </c>
      <c r="J597" s="22" t="str">
        <f>INDEX(TrustCAHUB_map!$A$2:$D$139,MATCH($C597,TrustCAHUB_map!$A$2:$A$139,FALSE),4)</f>
        <v>London</v>
      </c>
    </row>
    <row r="598" spans="1:10" x14ac:dyDescent="0.3">
      <c r="A598" s="22" t="str">
        <f t="shared" si="9"/>
        <v>'RJ12016Not assigned50-69'</v>
      </c>
      <c r="B598" s="22">
        <v>2016</v>
      </c>
      <c r="C598" s="22" t="s">
        <v>219</v>
      </c>
      <c r="D598" s="22" t="s">
        <v>477</v>
      </c>
      <c r="E598" s="22" t="s">
        <v>627</v>
      </c>
      <c r="F598" s="22">
        <v>6</v>
      </c>
      <c r="G598" s="22">
        <v>1</v>
      </c>
      <c r="H598" s="22" t="str">
        <f>INDEX(Bar_data!$A$3:$B$140,MATCH(C598,Bar_data!$A$3:$A$140,FALSE),2)</f>
        <v>Trust057</v>
      </c>
      <c r="I598" s="22" t="str">
        <f>INDEX(TrustCAHUB_map!$A$2:$D$139,MATCH($C598,TrustCAHUB_map!$A$2:$A$139,FALSE),3)</f>
        <v>South East London</v>
      </c>
      <c r="J598" s="22" t="str">
        <f>INDEX(TrustCAHUB_map!$A$2:$D$139,MATCH($C598,TrustCAHUB_map!$A$2:$A$139,FALSE),4)</f>
        <v>London</v>
      </c>
    </row>
    <row r="599" spans="1:10" x14ac:dyDescent="0.3">
      <c r="A599" s="22" t="str">
        <f t="shared" si="9"/>
        <v>'RJ12016Not assigned70+'</v>
      </c>
      <c r="B599" s="22">
        <v>2016</v>
      </c>
      <c r="C599" s="22" t="s">
        <v>219</v>
      </c>
      <c r="D599" s="22" t="s">
        <v>477</v>
      </c>
      <c r="E599" s="22" t="s">
        <v>628</v>
      </c>
      <c r="F599" s="22">
        <v>2</v>
      </c>
      <c r="G599" s="22">
        <v>0</v>
      </c>
      <c r="H599" s="22" t="str">
        <f>INDEX(Bar_data!$A$3:$B$140,MATCH(C599,Bar_data!$A$3:$A$140,FALSE),2)</f>
        <v>Trust057</v>
      </c>
      <c r="I599" s="22" t="str">
        <f>INDEX(TrustCAHUB_map!$A$2:$D$139,MATCH($C599,TrustCAHUB_map!$A$2:$A$139,FALSE),3)</f>
        <v>South East London</v>
      </c>
      <c r="J599" s="22" t="str">
        <f>INDEX(TrustCAHUB_map!$A$2:$D$139,MATCH($C599,TrustCAHUB_map!$A$2:$A$139,FALSE),4)</f>
        <v>London</v>
      </c>
    </row>
    <row r="600" spans="1:10" x14ac:dyDescent="0.3">
      <c r="A600" s="22" t="str">
        <f t="shared" si="9"/>
        <v>'RJ22016Not assigned18-49'</v>
      </c>
      <c r="B600" s="22">
        <v>2016</v>
      </c>
      <c r="C600" s="22" t="s">
        <v>220</v>
      </c>
      <c r="D600" s="22" t="s">
        <v>477</v>
      </c>
      <c r="E600" s="22" t="s">
        <v>153</v>
      </c>
      <c r="F600" s="22">
        <v>1</v>
      </c>
      <c r="G600" s="22">
        <v>0</v>
      </c>
      <c r="H600" s="22" t="str">
        <f>INDEX(Bar_data!$A$3:$B$140,MATCH(C600,Bar_data!$A$3:$A$140,FALSE),2)</f>
        <v>Trust058</v>
      </c>
      <c r="I600" s="22" t="str">
        <f>INDEX(TrustCAHUB_map!$A$2:$D$139,MATCH($C600,TrustCAHUB_map!$A$2:$A$139,FALSE),3)</f>
        <v>South East London</v>
      </c>
      <c r="J600" s="22" t="str">
        <f>INDEX(TrustCAHUB_map!$A$2:$D$139,MATCH($C600,TrustCAHUB_map!$A$2:$A$139,FALSE),4)</f>
        <v>London</v>
      </c>
    </row>
    <row r="601" spans="1:10" x14ac:dyDescent="0.3">
      <c r="A601" s="22" t="str">
        <f t="shared" si="9"/>
        <v>'RJ22016Curative50-69'</v>
      </c>
      <c r="B601" s="22">
        <v>2016</v>
      </c>
      <c r="C601" s="22" t="s">
        <v>220</v>
      </c>
      <c r="D601" s="22" t="s">
        <v>7</v>
      </c>
      <c r="E601" s="22" t="s">
        <v>627</v>
      </c>
      <c r="F601" s="22">
        <v>2</v>
      </c>
      <c r="G601" s="22">
        <v>0</v>
      </c>
      <c r="H601" s="22" t="str">
        <f>INDEX(Bar_data!$A$3:$B$140,MATCH(C601,Bar_data!$A$3:$A$140,FALSE),2)</f>
        <v>Trust058</v>
      </c>
      <c r="I601" s="22" t="str">
        <f>INDEX(TrustCAHUB_map!$A$2:$D$139,MATCH($C601,TrustCAHUB_map!$A$2:$A$139,FALSE),3)</f>
        <v>South East London</v>
      </c>
      <c r="J601" s="22" t="str">
        <f>INDEX(TrustCAHUB_map!$A$2:$D$139,MATCH($C601,TrustCAHUB_map!$A$2:$A$139,FALSE),4)</f>
        <v>London</v>
      </c>
    </row>
    <row r="602" spans="1:10" x14ac:dyDescent="0.3">
      <c r="A602" s="22" t="str">
        <f t="shared" si="9"/>
        <v>'RJ22016Not assigned50-69'</v>
      </c>
      <c r="B602" s="22">
        <v>2016</v>
      </c>
      <c r="C602" s="22" t="s">
        <v>220</v>
      </c>
      <c r="D602" s="22" t="s">
        <v>477</v>
      </c>
      <c r="E602" s="22" t="s">
        <v>627</v>
      </c>
      <c r="F602" s="22">
        <v>1</v>
      </c>
      <c r="G602" s="22">
        <v>0</v>
      </c>
      <c r="H602" s="22" t="str">
        <f>INDEX(Bar_data!$A$3:$B$140,MATCH(C602,Bar_data!$A$3:$A$140,FALSE),2)</f>
        <v>Trust058</v>
      </c>
      <c r="I602" s="22" t="str">
        <f>INDEX(TrustCAHUB_map!$A$2:$D$139,MATCH($C602,TrustCAHUB_map!$A$2:$A$139,FALSE),3)</f>
        <v>South East London</v>
      </c>
      <c r="J602" s="22" t="str">
        <f>INDEX(TrustCAHUB_map!$A$2:$D$139,MATCH($C602,TrustCAHUB_map!$A$2:$A$139,FALSE),4)</f>
        <v>London</v>
      </c>
    </row>
    <row r="603" spans="1:10" x14ac:dyDescent="0.3">
      <c r="A603" s="22" t="str">
        <f t="shared" si="9"/>
        <v>'RJ22016Not assigned70+'</v>
      </c>
      <c r="B603" s="22">
        <v>2016</v>
      </c>
      <c r="C603" s="22" t="s">
        <v>220</v>
      </c>
      <c r="D603" s="22" t="s">
        <v>477</v>
      </c>
      <c r="E603" s="22" t="s">
        <v>628</v>
      </c>
      <c r="F603" s="22">
        <v>3</v>
      </c>
      <c r="G603" s="22">
        <v>0</v>
      </c>
      <c r="H603" s="22" t="str">
        <f>INDEX(Bar_data!$A$3:$B$140,MATCH(C603,Bar_data!$A$3:$A$140,FALSE),2)</f>
        <v>Trust058</v>
      </c>
      <c r="I603" s="22" t="str">
        <f>INDEX(TrustCAHUB_map!$A$2:$D$139,MATCH($C603,TrustCAHUB_map!$A$2:$A$139,FALSE),3)</f>
        <v>South East London</v>
      </c>
      <c r="J603" s="22" t="str">
        <f>INDEX(TrustCAHUB_map!$A$2:$D$139,MATCH($C603,TrustCAHUB_map!$A$2:$A$139,FALSE),4)</f>
        <v>London</v>
      </c>
    </row>
    <row r="604" spans="1:10" x14ac:dyDescent="0.3">
      <c r="A604" s="22" t="str">
        <f t="shared" si="9"/>
        <v>'RJ22016Curative70+'</v>
      </c>
      <c r="B604" s="22">
        <v>2016</v>
      </c>
      <c r="C604" s="22" t="s">
        <v>220</v>
      </c>
      <c r="D604" s="22" t="s">
        <v>7</v>
      </c>
      <c r="E604" s="22" t="s">
        <v>628</v>
      </c>
      <c r="F604" s="22">
        <v>2</v>
      </c>
      <c r="G604" s="22">
        <v>0</v>
      </c>
      <c r="H604" s="22" t="str">
        <f>INDEX(Bar_data!$A$3:$B$140,MATCH(C604,Bar_data!$A$3:$A$140,FALSE),2)</f>
        <v>Trust058</v>
      </c>
      <c r="I604" s="22" t="str">
        <f>INDEX(TrustCAHUB_map!$A$2:$D$139,MATCH($C604,TrustCAHUB_map!$A$2:$A$139,FALSE),3)</f>
        <v>South East London</v>
      </c>
      <c r="J604" s="22" t="str">
        <f>INDEX(TrustCAHUB_map!$A$2:$D$139,MATCH($C604,TrustCAHUB_map!$A$2:$A$139,FALSE),4)</f>
        <v>London</v>
      </c>
    </row>
    <row r="605" spans="1:10" x14ac:dyDescent="0.3">
      <c r="A605" s="22" t="str">
        <f t="shared" si="9"/>
        <v>'RJ62016Palliative70+'</v>
      </c>
      <c r="B605" s="22">
        <v>2016</v>
      </c>
      <c r="C605" s="22" t="s">
        <v>221</v>
      </c>
      <c r="D605" s="22" t="s">
        <v>8</v>
      </c>
      <c r="E605" s="22" t="s">
        <v>628</v>
      </c>
      <c r="F605" s="22">
        <v>1</v>
      </c>
      <c r="G605" s="22">
        <v>0</v>
      </c>
      <c r="H605" s="22" t="str">
        <f>INDEX(Bar_data!$A$3:$B$140,MATCH(C605,Bar_data!$A$3:$A$140,FALSE),2)</f>
        <v>Trust059</v>
      </c>
      <c r="I605" s="22" t="str">
        <f>INDEX(TrustCAHUB_map!$A$2:$D$139,MATCH($C605,TrustCAHUB_map!$A$2:$A$139,FALSE),3)</f>
        <v>North West and South West London</v>
      </c>
      <c r="J605" s="22" t="str">
        <f>INDEX(TrustCAHUB_map!$A$2:$D$139,MATCH($C605,TrustCAHUB_map!$A$2:$A$139,FALSE),4)</f>
        <v>London</v>
      </c>
    </row>
    <row r="606" spans="1:10" x14ac:dyDescent="0.3">
      <c r="A606" s="22" t="str">
        <f t="shared" si="9"/>
        <v>'RJ72016Palliative18-49'</v>
      </c>
      <c r="B606" s="22">
        <v>2016</v>
      </c>
      <c r="C606" s="22" t="s">
        <v>222</v>
      </c>
      <c r="D606" s="22" t="s">
        <v>8</v>
      </c>
      <c r="E606" s="22" t="s">
        <v>153</v>
      </c>
      <c r="F606" s="22">
        <v>4</v>
      </c>
      <c r="G606" s="22">
        <v>0</v>
      </c>
      <c r="H606" s="22" t="str">
        <f>INDEX(Bar_data!$A$3:$B$140,MATCH(C606,Bar_data!$A$3:$A$140,FALSE),2)</f>
        <v>Trust060</v>
      </c>
      <c r="I606" s="22" t="str">
        <f>INDEX(TrustCAHUB_map!$A$2:$D$139,MATCH($C606,TrustCAHUB_map!$A$2:$A$139,FALSE),3)</f>
        <v>North West and South West London</v>
      </c>
      <c r="J606" s="22" t="str">
        <f>INDEX(TrustCAHUB_map!$A$2:$D$139,MATCH($C606,TrustCAHUB_map!$A$2:$A$139,FALSE),4)</f>
        <v>London</v>
      </c>
    </row>
    <row r="607" spans="1:10" x14ac:dyDescent="0.3">
      <c r="A607" s="22" t="str">
        <f t="shared" si="9"/>
        <v>'RJ72016Curative18-49'</v>
      </c>
      <c r="B607" s="22">
        <v>2016</v>
      </c>
      <c r="C607" s="22" t="s">
        <v>222</v>
      </c>
      <c r="D607" s="22" t="s">
        <v>7</v>
      </c>
      <c r="E607" s="22" t="s">
        <v>153</v>
      </c>
      <c r="F607" s="22">
        <v>5</v>
      </c>
      <c r="G607" s="22">
        <v>1</v>
      </c>
      <c r="H607" s="22" t="str">
        <f>INDEX(Bar_data!$A$3:$B$140,MATCH(C607,Bar_data!$A$3:$A$140,FALSE),2)</f>
        <v>Trust060</v>
      </c>
      <c r="I607" s="22" t="str">
        <f>INDEX(TrustCAHUB_map!$A$2:$D$139,MATCH($C607,TrustCAHUB_map!$A$2:$A$139,FALSE),3)</f>
        <v>North West and South West London</v>
      </c>
      <c r="J607" s="22" t="str">
        <f>INDEX(TrustCAHUB_map!$A$2:$D$139,MATCH($C607,TrustCAHUB_map!$A$2:$A$139,FALSE),4)</f>
        <v>London</v>
      </c>
    </row>
    <row r="608" spans="1:10" x14ac:dyDescent="0.3">
      <c r="A608" s="22" t="str">
        <f t="shared" si="9"/>
        <v>'RJ72016Curative50-69'</v>
      </c>
      <c r="B608" s="22">
        <v>2016</v>
      </c>
      <c r="C608" s="22" t="s">
        <v>222</v>
      </c>
      <c r="D608" s="22" t="s">
        <v>7</v>
      </c>
      <c r="E608" s="22" t="s">
        <v>627</v>
      </c>
      <c r="F608" s="22">
        <v>9</v>
      </c>
      <c r="G608" s="22">
        <v>1</v>
      </c>
      <c r="H608" s="22" t="str">
        <f>INDEX(Bar_data!$A$3:$B$140,MATCH(C608,Bar_data!$A$3:$A$140,FALSE),2)</f>
        <v>Trust060</v>
      </c>
      <c r="I608" s="22" t="str">
        <f>INDEX(TrustCAHUB_map!$A$2:$D$139,MATCH($C608,TrustCAHUB_map!$A$2:$A$139,FALSE),3)</f>
        <v>North West and South West London</v>
      </c>
      <c r="J608" s="22" t="str">
        <f>INDEX(TrustCAHUB_map!$A$2:$D$139,MATCH($C608,TrustCAHUB_map!$A$2:$A$139,FALSE),4)</f>
        <v>London</v>
      </c>
    </row>
    <row r="609" spans="1:10" x14ac:dyDescent="0.3">
      <c r="A609" s="22" t="str">
        <f t="shared" si="9"/>
        <v>'RJ72016Palliative50-69'</v>
      </c>
      <c r="B609" s="22">
        <v>2016</v>
      </c>
      <c r="C609" s="22" t="s">
        <v>222</v>
      </c>
      <c r="D609" s="22" t="s">
        <v>8</v>
      </c>
      <c r="E609" s="22" t="s">
        <v>627</v>
      </c>
      <c r="F609" s="22">
        <v>2</v>
      </c>
      <c r="G609" s="22">
        <v>0</v>
      </c>
      <c r="H609" s="22" t="str">
        <f>INDEX(Bar_data!$A$3:$B$140,MATCH(C609,Bar_data!$A$3:$A$140,FALSE),2)</f>
        <v>Trust060</v>
      </c>
      <c r="I609" s="22" t="str">
        <f>INDEX(TrustCAHUB_map!$A$2:$D$139,MATCH($C609,TrustCAHUB_map!$A$2:$A$139,FALSE),3)</f>
        <v>North West and South West London</v>
      </c>
      <c r="J609" s="22" t="str">
        <f>INDEX(TrustCAHUB_map!$A$2:$D$139,MATCH($C609,TrustCAHUB_map!$A$2:$A$139,FALSE),4)</f>
        <v>London</v>
      </c>
    </row>
    <row r="610" spans="1:10" x14ac:dyDescent="0.3">
      <c r="A610" s="22" t="str">
        <f t="shared" si="9"/>
        <v>'RJ72016Curative70+'</v>
      </c>
      <c r="B610" s="22">
        <v>2016</v>
      </c>
      <c r="C610" s="22" t="s">
        <v>222</v>
      </c>
      <c r="D610" s="22" t="s">
        <v>7</v>
      </c>
      <c r="E610" s="22" t="s">
        <v>628</v>
      </c>
      <c r="F610" s="22">
        <v>3</v>
      </c>
      <c r="G610" s="22">
        <v>0</v>
      </c>
      <c r="H610" s="22" t="str">
        <f>INDEX(Bar_data!$A$3:$B$140,MATCH(C610,Bar_data!$A$3:$A$140,FALSE),2)</f>
        <v>Trust060</v>
      </c>
      <c r="I610" s="22" t="str">
        <f>INDEX(TrustCAHUB_map!$A$2:$D$139,MATCH($C610,TrustCAHUB_map!$A$2:$A$139,FALSE),3)</f>
        <v>North West and South West London</v>
      </c>
      <c r="J610" s="22" t="str">
        <f>INDEX(TrustCAHUB_map!$A$2:$D$139,MATCH($C610,TrustCAHUB_map!$A$2:$A$139,FALSE),4)</f>
        <v>London</v>
      </c>
    </row>
    <row r="611" spans="1:10" x14ac:dyDescent="0.3">
      <c r="A611" s="22" t="str">
        <f t="shared" si="9"/>
        <v>'RJ72016Palliative70+'</v>
      </c>
      <c r="B611" s="22">
        <v>2016</v>
      </c>
      <c r="C611" s="22" t="s">
        <v>222</v>
      </c>
      <c r="D611" s="22" t="s">
        <v>8</v>
      </c>
      <c r="E611" s="22" t="s">
        <v>628</v>
      </c>
      <c r="F611" s="22">
        <v>2</v>
      </c>
      <c r="G611" s="22">
        <v>1</v>
      </c>
      <c r="H611" s="22" t="str">
        <f>INDEX(Bar_data!$A$3:$B$140,MATCH(C611,Bar_data!$A$3:$A$140,FALSE),2)</f>
        <v>Trust060</v>
      </c>
      <c r="I611" s="22" t="str">
        <f>INDEX(TrustCAHUB_map!$A$2:$D$139,MATCH($C611,TrustCAHUB_map!$A$2:$A$139,FALSE),3)</f>
        <v>North West and South West London</v>
      </c>
      <c r="J611" s="22" t="str">
        <f>INDEX(TrustCAHUB_map!$A$2:$D$139,MATCH($C611,TrustCAHUB_map!$A$2:$A$139,FALSE),4)</f>
        <v>London</v>
      </c>
    </row>
    <row r="612" spans="1:10" x14ac:dyDescent="0.3">
      <c r="A612" s="22" t="str">
        <f t="shared" si="9"/>
        <v>'RJC2016Palliative70+'</v>
      </c>
      <c r="B612" s="22">
        <v>2016</v>
      </c>
      <c r="C612" s="22" t="s">
        <v>223</v>
      </c>
      <c r="D612" s="22" t="s">
        <v>8</v>
      </c>
      <c r="E612" s="22" t="s">
        <v>628</v>
      </c>
      <c r="F612" s="22">
        <v>2</v>
      </c>
      <c r="G612" s="22">
        <v>1</v>
      </c>
      <c r="H612" s="22" t="str">
        <f>INDEX(Bar_data!$A$3:$B$140,MATCH(C612,Bar_data!$A$3:$A$140,FALSE),2)</f>
        <v>Trust061</v>
      </c>
      <c r="I612" s="22" t="str">
        <f>INDEX(TrustCAHUB_map!$A$2:$D$139,MATCH($C612,TrustCAHUB_map!$A$2:$A$139,FALSE),3)</f>
        <v>West Midlands</v>
      </c>
      <c r="J612" s="22" t="str">
        <f>INDEX(TrustCAHUB_map!$A$2:$D$139,MATCH($C612,TrustCAHUB_map!$A$2:$A$139,FALSE),4)</f>
        <v>West Midlands</v>
      </c>
    </row>
    <row r="613" spans="1:10" x14ac:dyDescent="0.3">
      <c r="A613" s="22" t="str">
        <f t="shared" si="9"/>
        <v>'RJC2016Curative70+'</v>
      </c>
      <c r="B613" s="22">
        <v>2016</v>
      </c>
      <c r="C613" s="22" t="s">
        <v>223</v>
      </c>
      <c r="D613" s="22" t="s">
        <v>7</v>
      </c>
      <c r="E613" s="22" t="s">
        <v>628</v>
      </c>
      <c r="F613" s="22">
        <v>1</v>
      </c>
      <c r="G613" s="22">
        <v>0</v>
      </c>
      <c r="H613" s="22" t="str">
        <f>INDEX(Bar_data!$A$3:$B$140,MATCH(C613,Bar_data!$A$3:$A$140,FALSE),2)</f>
        <v>Trust061</v>
      </c>
      <c r="I613" s="22" t="str">
        <f>INDEX(TrustCAHUB_map!$A$2:$D$139,MATCH($C613,TrustCAHUB_map!$A$2:$A$139,FALSE),3)</f>
        <v>West Midlands</v>
      </c>
      <c r="J613" s="22" t="str">
        <f>INDEX(TrustCAHUB_map!$A$2:$D$139,MATCH($C613,TrustCAHUB_map!$A$2:$A$139,FALSE),4)</f>
        <v>West Midlands</v>
      </c>
    </row>
    <row r="614" spans="1:10" x14ac:dyDescent="0.3">
      <c r="A614" s="22" t="str">
        <f t="shared" si="9"/>
        <v>'RJE2016Curative18-49'</v>
      </c>
      <c r="B614" s="22">
        <v>2016</v>
      </c>
      <c r="C614" s="22" t="s">
        <v>224</v>
      </c>
      <c r="D614" s="22" t="s">
        <v>7</v>
      </c>
      <c r="E614" s="22" t="s">
        <v>153</v>
      </c>
      <c r="F614" s="22">
        <v>1</v>
      </c>
      <c r="G614" s="22">
        <v>0</v>
      </c>
      <c r="H614" s="22" t="str">
        <f>INDEX(Bar_data!$A$3:$B$140,MATCH(C614,Bar_data!$A$3:$A$140,FALSE),2)</f>
        <v>Trust062</v>
      </c>
      <c r="I614" s="22" t="str">
        <f>INDEX(TrustCAHUB_map!$A$2:$D$139,MATCH($C614,TrustCAHUB_map!$A$2:$A$139,FALSE),3)</f>
        <v>West Midlands</v>
      </c>
      <c r="J614" s="22" t="str">
        <f>INDEX(TrustCAHUB_map!$A$2:$D$139,MATCH($C614,TrustCAHUB_map!$A$2:$A$139,FALSE),4)</f>
        <v>West Midlands</v>
      </c>
    </row>
    <row r="615" spans="1:10" x14ac:dyDescent="0.3">
      <c r="A615" s="22" t="str">
        <f t="shared" si="9"/>
        <v>'RJE2016Palliative50-69'</v>
      </c>
      <c r="B615" s="22">
        <v>2016</v>
      </c>
      <c r="C615" s="22" t="s">
        <v>224</v>
      </c>
      <c r="D615" s="22" t="s">
        <v>8</v>
      </c>
      <c r="E615" s="22" t="s">
        <v>627</v>
      </c>
      <c r="F615" s="22">
        <v>6</v>
      </c>
      <c r="G615" s="22">
        <v>3</v>
      </c>
      <c r="H615" s="22" t="str">
        <f>INDEX(Bar_data!$A$3:$B$140,MATCH(C615,Bar_data!$A$3:$A$140,FALSE),2)</f>
        <v>Trust062</v>
      </c>
      <c r="I615" s="22" t="str">
        <f>INDEX(TrustCAHUB_map!$A$2:$D$139,MATCH($C615,TrustCAHUB_map!$A$2:$A$139,FALSE),3)</f>
        <v>West Midlands</v>
      </c>
      <c r="J615" s="22" t="str">
        <f>INDEX(TrustCAHUB_map!$A$2:$D$139,MATCH($C615,TrustCAHUB_map!$A$2:$A$139,FALSE),4)</f>
        <v>West Midlands</v>
      </c>
    </row>
    <row r="616" spans="1:10" x14ac:dyDescent="0.3">
      <c r="A616" s="22" t="str">
        <f t="shared" si="9"/>
        <v>'RJE2016Curative50-69'</v>
      </c>
      <c r="B616" s="22">
        <v>2016</v>
      </c>
      <c r="C616" s="22" t="s">
        <v>224</v>
      </c>
      <c r="D616" s="22" t="s">
        <v>7</v>
      </c>
      <c r="E616" s="22" t="s">
        <v>627</v>
      </c>
      <c r="F616" s="22">
        <v>8</v>
      </c>
      <c r="G616" s="22">
        <v>1</v>
      </c>
      <c r="H616" s="22" t="str">
        <f>INDEX(Bar_data!$A$3:$B$140,MATCH(C616,Bar_data!$A$3:$A$140,FALSE),2)</f>
        <v>Trust062</v>
      </c>
      <c r="I616" s="22" t="str">
        <f>INDEX(TrustCAHUB_map!$A$2:$D$139,MATCH($C616,TrustCAHUB_map!$A$2:$A$139,FALSE),3)</f>
        <v>West Midlands</v>
      </c>
      <c r="J616" s="22" t="str">
        <f>INDEX(TrustCAHUB_map!$A$2:$D$139,MATCH($C616,TrustCAHUB_map!$A$2:$A$139,FALSE),4)</f>
        <v>West Midlands</v>
      </c>
    </row>
    <row r="617" spans="1:10" x14ac:dyDescent="0.3">
      <c r="A617" s="22" t="str">
        <f t="shared" si="9"/>
        <v>'RJE2016Palliative70+'</v>
      </c>
      <c r="B617" s="22">
        <v>2016</v>
      </c>
      <c r="C617" s="22" t="s">
        <v>224</v>
      </c>
      <c r="D617" s="22" t="s">
        <v>8</v>
      </c>
      <c r="E617" s="22" t="s">
        <v>628</v>
      </c>
      <c r="F617" s="22">
        <v>10</v>
      </c>
      <c r="G617" s="22">
        <v>1</v>
      </c>
      <c r="H617" s="22" t="str">
        <f>INDEX(Bar_data!$A$3:$B$140,MATCH(C617,Bar_data!$A$3:$A$140,FALSE),2)</f>
        <v>Trust062</v>
      </c>
      <c r="I617" s="22" t="str">
        <f>INDEX(TrustCAHUB_map!$A$2:$D$139,MATCH($C617,TrustCAHUB_map!$A$2:$A$139,FALSE),3)</f>
        <v>West Midlands</v>
      </c>
      <c r="J617" s="22" t="str">
        <f>INDEX(TrustCAHUB_map!$A$2:$D$139,MATCH($C617,TrustCAHUB_map!$A$2:$A$139,FALSE),4)</f>
        <v>West Midlands</v>
      </c>
    </row>
    <row r="618" spans="1:10" x14ac:dyDescent="0.3">
      <c r="A618" s="22" t="str">
        <f t="shared" si="9"/>
        <v>'RJE2016Curative70+'</v>
      </c>
      <c r="B618" s="22">
        <v>2016</v>
      </c>
      <c r="C618" s="22" t="s">
        <v>224</v>
      </c>
      <c r="D618" s="22" t="s">
        <v>7</v>
      </c>
      <c r="E618" s="22" t="s">
        <v>628</v>
      </c>
      <c r="F618" s="22">
        <v>2</v>
      </c>
      <c r="G618" s="22">
        <v>0</v>
      </c>
      <c r="H618" s="22" t="str">
        <f>INDEX(Bar_data!$A$3:$B$140,MATCH(C618,Bar_data!$A$3:$A$140,FALSE),2)</f>
        <v>Trust062</v>
      </c>
      <c r="I618" s="22" t="str">
        <f>INDEX(TrustCAHUB_map!$A$2:$D$139,MATCH($C618,TrustCAHUB_map!$A$2:$A$139,FALSE),3)</f>
        <v>West Midlands</v>
      </c>
      <c r="J618" s="22" t="str">
        <f>INDEX(TrustCAHUB_map!$A$2:$D$139,MATCH($C618,TrustCAHUB_map!$A$2:$A$139,FALSE),4)</f>
        <v>West Midlands</v>
      </c>
    </row>
    <row r="619" spans="1:10" x14ac:dyDescent="0.3">
      <c r="A619" s="22" t="str">
        <f t="shared" si="9"/>
        <v>'RJL2016Palliative70+'</v>
      </c>
      <c r="B619" s="22">
        <v>2016</v>
      </c>
      <c r="C619" s="22" t="s">
        <v>225</v>
      </c>
      <c r="D619" s="22" t="s">
        <v>8</v>
      </c>
      <c r="E619" s="22" t="s">
        <v>628</v>
      </c>
      <c r="F619" s="22">
        <v>1</v>
      </c>
      <c r="G619" s="22">
        <v>0</v>
      </c>
      <c r="H619" s="22" t="str">
        <f>INDEX(Bar_data!$A$3:$B$140,MATCH(C619,Bar_data!$A$3:$A$140,FALSE),2)</f>
        <v>Trust064</v>
      </c>
      <c r="I619" s="22" t="str">
        <f>INDEX(TrustCAHUB_map!$A$2:$D$139,MATCH($C619,TrustCAHUB_map!$A$2:$A$139,FALSE),3)</f>
        <v>Humber, Coast and Vale</v>
      </c>
      <c r="J619" s="22" t="str">
        <f>INDEX(TrustCAHUB_map!$A$2:$D$139,MATCH($C619,TrustCAHUB_map!$A$2:$A$139,FALSE),4)</f>
        <v>Yorkshire and Humber</v>
      </c>
    </row>
    <row r="620" spans="1:10" x14ac:dyDescent="0.3">
      <c r="A620" s="22" t="str">
        <f t="shared" si="9"/>
        <v>'RJL2016Curative70+'</v>
      </c>
      <c r="B620" s="22">
        <v>2016</v>
      </c>
      <c r="C620" s="22" t="s">
        <v>225</v>
      </c>
      <c r="D620" s="22" t="s">
        <v>7</v>
      </c>
      <c r="E620" s="22" t="s">
        <v>628</v>
      </c>
      <c r="F620" s="22">
        <v>2</v>
      </c>
      <c r="G620" s="22">
        <v>0</v>
      </c>
      <c r="H620" s="22" t="str">
        <f>INDEX(Bar_data!$A$3:$B$140,MATCH(C620,Bar_data!$A$3:$A$140,FALSE),2)</f>
        <v>Trust064</v>
      </c>
      <c r="I620" s="22" t="str">
        <f>INDEX(TrustCAHUB_map!$A$2:$D$139,MATCH($C620,TrustCAHUB_map!$A$2:$A$139,FALSE),3)</f>
        <v>Humber, Coast and Vale</v>
      </c>
      <c r="J620" s="22" t="str">
        <f>INDEX(TrustCAHUB_map!$A$2:$D$139,MATCH($C620,TrustCAHUB_map!$A$2:$A$139,FALSE),4)</f>
        <v>Yorkshire and Humber</v>
      </c>
    </row>
    <row r="621" spans="1:10" x14ac:dyDescent="0.3">
      <c r="A621" s="22" t="str">
        <f t="shared" si="9"/>
        <v>'RJR2016Curative18-49'</v>
      </c>
      <c r="B621" s="22">
        <v>2016</v>
      </c>
      <c r="C621" s="22" t="s">
        <v>227</v>
      </c>
      <c r="D621" s="22" t="s">
        <v>7</v>
      </c>
      <c r="E621" s="22" t="s">
        <v>153</v>
      </c>
      <c r="F621" s="22">
        <v>4</v>
      </c>
      <c r="G621" s="22">
        <v>0</v>
      </c>
      <c r="H621" s="22" t="str">
        <f>INDEX(Bar_data!$A$3:$B$140,MATCH(C621,Bar_data!$A$3:$A$140,FALSE),2)</f>
        <v>Trust066</v>
      </c>
      <c r="I621" s="22" t="str">
        <f>INDEX(TrustCAHUB_map!$A$2:$D$139,MATCH($C621,TrustCAHUB_map!$A$2:$A$139,FALSE),3)</f>
        <v>Cheshire and Merseyside</v>
      </c>
      <c r="J621" s="22" t="str">
        <f>INDEX(TrustCAHUB_map!$A$2:$D$139,MATCH($C621,TrustCAHUB_map!$A$2:$A$139,FALSE),4)</f>
        <v>North West</v>
      </c>
    </row>
    <row r="622" spans="1:10" x14ac:dyDescent="0.3">
      <c r="A622" s="22" t="str">
        <f t="shared" si="9"/>
        <v>'RJR2016Curative50-69'</v>
      </c>
      <c r="B622" s="22">
        <v>2016</v>
      </c>
      <c r="C622" s="22" t="s">
        <v>227</v>
      </c>
      <c r="D622" s="22" t="s">
        <v>7</v>
      </c>
      <c r="E622" s="22" t="s">
        <v>627</v>
      </c>
      <c r="F622" s="22">
        <v>3</v>
      </c>
      <c r="G622" s="22">
        <v>0</v>
      </c>
      <c r="H622" s="22" t="str">
        <f>INDEX(Bar_data!$A$3:$B$140,MATCH(C622,Bar_data!$A$3:$A$140,FALSE),2)</f>
        <v>Trust066</v>
      </c>
      <c r="I622" s="22" t="str">
        <f>INDEX(TrustCAHUB_map!$A$2:$D$139,MATCH($C622,TrustCAHUB_map!$A$2:$A$139,FALSE),3)</f>
        <v>Cheshire and Merseyside</v>
      </c>
      <c r="J622" s="22" t="str">
        <f>INDEX(TrustCAHUB_map!$A$2:$D$139,MATCH($C622,TrustCAHUB_map!$A$2:$A$139,FALSE),4)</f>
        <v>North West</v>
      </c>
    </row>
    <row r="623" spans="1:10" x14ac:dyDescent="0.3">
      <c r="A623" s="22" t="str">
        <f t="shared" si="9"/>
        <v>'RJR2016Palliative50-69'</v>
      </c>
      <c r="B623" s="22">
        <v>2016</v>
      </c>
      <c r="C623" s="22" t="s">
        <v>227</v>
      </c>
      <c r="D623" s="22" t="s">
        <v>8</v>
      </c>
      <c r="E623" s="22" t="s">
        <v>627</v>
      </c>
      <c r="F623" s="22">
        <v>2</v>
      </c>
      <c r="G623" s="22">
        <v>0</v>
      </c>
      <c r="H623" s="22" t="str">
        <f>INDEX(Bar_data!$A$3:$B$140,MATCH(C623,Bar_data!$A$3:$A$140,FALSE),2)</f>
        <v>Trust066</v>
      </c>
      <c r="I623" s="22" t="str">
        <f>INDEX(TrustCAHUB_map!$A$2:$D$139,MATCH($C623,TrustCAHUB_map!$A$2:$A$139,FALSE),3)</f>
        <v>Cheshire and Merseyside</v>
      </c>
      <c r="J623" s="22" t="str">
        <f>INDEX(TrustCAHUB_map!$A$2:$D$139,MATCH($C623,TrustCAHUB_map!$A$2:$A$139,FALSE),4)</f>
        <v>North West</v>
      </c>
    </row>
    <row r="624" spans="1:10" x14ac:dyDescent="0.3">
      <c r="A624" s="22" t="str">
        <f t="shared" si="9"/>
        <v>'RJR2016Not assigned50-69'</v>
      </c>
      <c r="B624" s="22">
        <v>2016</v>
      </c>
      <c r="C624" s="22" t="s">
        <v>227</v>
      </c>
      <c r="D624" s="22" t="s">
        <v>477</v>
      </c>
      <c r="E624" s="22" t="s">
        <v>627</v>
      </c>
      <c r="F624" s="22">
        <v>1</v>
      </c>
      <c r="G624" s="22">
        <v>0</v>
      </c>
      <c r="H624" s="22" t="str">
        <f>INDEX(Bar_data!$A$3:$B$140,MATCH(C624,Bar_data!$A$3:$A$140,FALSE),2)</f>
        <v>Trust066</v>
      </c>
      <c r="I624" s="22" t="str">
        <f>INDEX(TrustCAHUB_map!$A$2:$D$139,MATCH($C624,TrustCAHUB_map!$A$2:$A$139,FALSE),3)</f>
        <v>Cheshire and Merseyside</v>
      </c>
      <c r="J624" s="22" t="str">
        <f>INDEX(TrustCAHUB_map!$A$2:$D$139,MATCH($C624,TrustCAHUB_map!$A$2:$A$139,FALSE),4)</f>
        <v>North West</v>
      </c>
    </row>
    <row r="625" spans="1:10" x14ac:dyDescent="0.3">
      <c r="A625" s="22" t="str">
        <f t="shared" si="9"/>
        <v>'RJR2016Palliative70+'</v>
      </c>
      <c r="B625" s="22">
        <v>2016</v>
      </c>
      <c r="C625" s="22" t="s">
        <v>227</v>
      </c>
      <c r="D625" s="22" t="s">
        <v>8</v>
      </c>
      <c r="E625" s="22" t="s">
        <v>628</v>
      </c>
      <c r="F625" s="22">
        <v>1</v>
      </c>
      <c r="G625" s="22">
        <v>0</v>
      </c>
      <c r="H625" s="22" t="str">
        <f>INDEX(Bar_data!$A$3:$B$140,MATCH(C625,Bar_data!$A$3:$A$140,FALSE),2)</f>
        <v>Trust066</v>
      </c>
      <c r="I625" s="22" t="str">
        <f>INDEX(TrustCAHUB_map!$A$2:$D$139,MATCH($C625,TrustCAHUB_map!$A$2:$A$139,FALSE),3)</f>
        <v>Cheshire and Merseyside</v>
      </c>
      <c r="J625" s="22" t="str">
        <f>INDEX(TrustCAHUB_map!$A$2:$D$139,MATCH($C625,TrustCAHUB_map!$A$2:$A$139,FALSE),4)</f>
        <v>North West</v>
      </c>
    </row>
    <row r="626" spans="1:10" x14ac:dyDescent="0.3">
      <c r="A626" s="22" t="str">
        <f t="shared" si="9"/>
        <v>'RJZ2016Not assigned18-49'</v>
      </c>
      <c r="B626" s="22">
        <v>2016</v>
      </c>
      <c r="C626" s="22" t="s">
        <v>228</v>
      </c>
      <c r="D626" s="22" t="s">
        <v>477</v>
      </c>
      <c r="E626" s="22" t="s">
        <v>153</v>
      </c>
      <c r="F626" s="22">
        <v>4</v>
      </c>
      <c r="G626" s="22">
        <v>0</v>
      </c>
      <c r="H626" s="22" t="str">
        <f>INDEX(Bar_data!$A$3:$B$140,MATCH(C626,Bar_data!$A$3:$A$140,FALSE),2)</f>
        <v>Trust067</v>
      </c>
      <c r="I626" s="22" t="str">
        <f>INDEX(TrustCAHUB_map!$A$2:$D$139,MATCH($C626,TrustCAHUB_map!$A$2:$A$139,FALSE),3)</f>
        <v>South East London</v>
      </c>
      <c r="J626" s="22" t="str">
        <f>INDEX(TrustCAHUB_map!$A$2:$D$139,MATCH($C626,TrustCAHUB_map!$A$2:$A$139,FALSE),4)</f>
        <v>London</v>
      </c>
    </row>
    <row r="627" spans="1:10" x14ac:dyDescent="0.3">
      <c r="A627" s="22" t="str">
        <f t="shared" si="9"/>
        <v>'RJZ2016Palliative18-49'</v>
      </c>
      <c r="B627" s="22">
        <v>2016</v>
      </c>
      <c r="C627" s="22" t="s">
        <v>228</v>
      </c>
      <c r="D627" s="22" t="s">
        <v>8</v>
      </c>
      <c r="E627" s="22" t="s">
        <v>153</v>
      </c>
      <c r="F627" s="22">
        <v>1</v>
      </c>
      <c r="G627" s="22">
        <v>1</v>
      </c>
      <c r="H627" s="22" t="str">
        <f>INDEX(Bar_data!$A$3:$B$140,MATCH(C627,Bar_data!$A$3:$A$140,FALSE),2)</f>
        <v>Trust067</v>
      </c>
      <c r="I627" s="22" t="str">
        <f>INDEX(TrustCAHUB_map!$A$2:$D$139,MATCH($C627,TrustCAHUB_map!$A$2:$A$139,FALSE),3)</f>
        <v>South East London</v>
      </c>
      <c r="J627" s="22" t="str">
        <f>INDEX(TrustCAHUB_map!$A$2:$D$139,MATCH($C627,TrustCAHUB_map!$A$2:$A$139,FALSE),4)</f>
        <v>London</v>
      </c>
    </row>
    <row r="628" spans="1:10" x14ac:dyDescent="0.3">
      <c r="A628" s="22" t="str">
        <f t="shared" si="9"/>
        <v>'RJZ2016Curative18-49'</v>
      </c>
      <c r="B628" s="22">
        <v>2016</v>
      </c>
      <c r="C628" s="22" t="s">
        <v>228</v>
      </c>
      <c r="D628" s="22" t="s">
        <v>7</v>
      </c>
      <c r="E628" s="22" t="s">
        <v>153</v>
      </c>
      <c r="F628" s="22">
        <v>4</v>
      </c>
      <c r="G628" s="22">
        <v>0</v>
      </c>
      <c r="H628" s="22" t="str">
        <f>INDEX(Bar_data!$A$3:$B$140,MATCH(C628,Bar_data!$A$3:$A$140,FALSE),2)</f>
        <v>Trust067</v>
      </c>
      <c r="I628" s="22" t="str">
        <f>INDEX(TrustCAHUB_map!$A$2:$D$139,MATCH($C628,TrustCAHUB_map!$A$2:$A$139,FALSE),3)</f>
        <v>South East London</v>
      </c>
      <c r="J628" s="22" t="str">
        <f>INDEX(TrustCAHUB_map!$A$2:$D$139,MATCH($C628,TrustCAHUB_map!$A$2:$A$139,FALSE),4)</f>
        <v>London</v>
      </c>
    </row>
    <row r="629" spans="1:10" x14ac:dyDescent="0.3">
      <c r="A629" s="22" t="str">
        <f t="shared" si="9"/>
        <v>'RJZ2016Curative50-69'</v>
      </c>
      <c r="B629" s="22">
        <v>2016</v>
      </c>
      <c r="C629" s="22" t="s">
        <v>228</v>
      </c>
      <c r="D629" s="22" t="s">
        <v>7</v>
      </c>
      <c r="E629" s="22" t="s">
        <v>627</v>
      </c>
      <c r="F629" s="22">
        <v>5</v>
      </c>
      <c r="G629" s="22">
        <v>1</v>
      </c>
      <c r="H629" s="22" t="str">
        <f>INDEX(Bar_data!$A$3:$B$140,MATCH(C629,Bar_data!$A$3:$A$140,FALSE),2)</f>
        <v>Trust067</v>
      </c>
      <c r="I629" s="22" t="str">
        <f>INDEX(TrustCAHUB_map!$A$2:$D$139,MATCH($C629,TrustCAHUB_map!$A$2:$A$139,FALSE),3)</f>
        <v>South East London</v>
      </c>
      <c r="J629" s="22" t="str">
        <f>INDEX(TrustCAHUB_map!$A$2:$D$139,MATCH($C629,TrustCAHUB_map!$A$2:$A$139,FALSE),4)</f>
        <v>London</v>
      </c>
    </row>
    <row r="630" spans="1:10" x14ac:dyDescent="0.3">
      <c r="A630" s="22" t="str">
        <f t="shared" si="9"/>
        <v>'RJZ2016Palliative50-69'</v>
      </c>
      <c r="B630" s="22">
        <v>2016</v>
      </c>
      <c r="C630" s="22" t="s">
        <v>228</v>
      </c>
      <c r="D630" s="22" t="s">
        <v>8</v>
      </c>
      <c r="E630" s="22" t="s">
        <v>627</v>
      </c>
      <c r="F630" s="22">
        <v>3</v>
      </c>
      <c r="G630" s="22">
        <v>0</v>
      </c>
      <c r="H630" s="22" t="str">
        <f>INDEX(Bar_data!$A$3:$B$140,MATCH(C630,Bar_data!$A$3:$A$140,FALSE),2)</f>
        <v>Trust067</v>
      </c>
      <c r="I630" s="22" t="str">
        <f>INDEX(TrustCAHUB_map!$A$2:$D$139,MATCH($C630,TrustCAHUB_map!$A$2:$A$139,FALSE),3)</f>
        <v>South East London</v>
      </c>
      <c r="J630" s="22" t="str">
        <f>INDEX(TrustCAHUB_map!$A$2:$D$139,MATCH($C630,TrustCAHUB_map!$A$2:$A$139,FALSE),4)</f>
        <v>London</v>
      </c>
    </row>
    <row r="631" spans="1:10" x14ac:dyDescent="0.3">
      <c r="A631" s="22" t="str">
        <f t="shared" si="9"/>
        <v>'RJZ2016Not assigned50-69'</v>
      </c>
      <c r="B631" s="22">
        <v>2016</v>
      </c>
      <c r="C631" s="22" t="s">
        <v>228</v>
      </c>
      <c r="D631" s="22" t="s">
        <v>477</v>
      </c>
      <c r="E631" s="22" t="s">
        <v>627</v>
      </c>
      <c r="F631" s="22">
        <v>9</v>
      </c>
      <c r="G631" s="22">
        <v>1</v>
      </c>
      <c r="H631" s="22" t="str">
        <f>INDEX(Bar_data!$A$3:$B$140,MATCH(C631,Bar_data!$A$3:$A$140,FALSE),2)</f>
        <v>Trust067</v>
      </c>
      <c r="I631" s="22" t="str">
        <f>INDEX(TrustCAHUB_map!$A$2:$D$139,MATCH($C631,TrustCAHUB_map!$A$2:$A$139,FALSE),3)</f>
        <v>South East London</v>
      </c>
      <c r="J631" s="22" t="str">
        <f>INDEX(TrustCAHUB_map!$A$2:$D$139,MATCH($C631,TrustCAHUB_map!$A$2:$A$139,FALSE),4)</f>
        <v>London</v>
      </c>
    </row>
    <row r="632" spans="1:10" x14ac:dyDescent="0.3">
      <c r="A632" s="22" t="str">
        <f t="shared" si="9"/>
        <v>'RJZ2016Not assigned70+'</v>
      </c>
      <c r="B632" s="22">
        <v>2016</v>
      </c>
      <c r="C632" s="22" t="s">
        <v>228</v>
      </c>
      <c r="D632" s="22" t="s">
        <v>477</v>
      </c>
      <c r="E632" s="22" t="s">
        <v>628</v>
      </c>
      <c r="F632" s="22">
        <v>1</v>
      </c>
      <c r="G632" s="22">
        <v>0</v>
      </c>
      <c r="H632" s="22" t="str">
        <f>INDEX(Bar_data!$A$3:$B$140,MATCH(C632,Bar_data!$A$3:$A$140,FALSE),2)</f>
        <v>Trust067</v>
      </c>
      <c r="I632" s="22" t="str">
        <f>INDEX(TrustCAHUB_map!$A$2:$D$139,MATCH($C632,TrustCAHUB_map!$A$2:$A$139,FALSE),3)</f>
        <v>South East London</v>
      </c>
      <c r="J632" s="22" t="str">
        <f>INDEX(TrustCAHUB_map!$A$2:$D$139,MATCH($C632,TrustCAHUB_map!$A$2:$A$139,FALSE),4)</f>
        <v>London</v>
      </c>
    </row>
    <row r="633" spans="1:10" x14ac:dyDescent="0.3">
      <c r="A633" s="22" t="str">
        <f t="shared" si="9"/>
        <v>'RJZ2016Palliative70+'</v>
      </c>
      <c r="B633" s="22">
        <v>2016</v>
      </c>
      <c r="C633" s="22" t="s">
        <v>228</v>
      </c>
      <c r="D633" s="22" t="s">
        <v>8</v>
      </c>
      <c r="E633" s="22" t="s">
        <v>628</v>
      </c>
      <c r="F633" s="22">
        <v>2</v>
      </c>
      <c r="G633" s="22">
        <v>0</v>
      </c>
      <c r="H633" s="22" t="str">
        <f>INDEX(Bar_data!$A$3:$B$140,MATCH(C633,Bar_data!$A$3:$A$140,FALSE),2)</f>
        <v>Trust067</v>
      </c>
      <c r="I633" s="22" t="str">
        <f>INDEX(TrustCAHUB_map!$A$2:$D$139,MATCH($C633,TrustCAHUB_map!$A$2:$A$139,FALSE),3)</f>
        <v>South East London</v>
      </c>
      <c r="J633" s="22" t="str">
        <f>INDEX(TrustCAHUB_map!$A$2:$D$139,MATCH($C633,TrustCAHUB_map!$A$2:$A$139,FALSE),4)</f>
        <v>London</v>
      </c>
    </row>
    <row r="634" spans="1:10" x14ac:dyDescent="0.3">
      <c r="A634" s="22" t="str">
        <f t="shared" si="9"/>
        <v>'RK52016Palliative70+'</v>
      </c>
      <c r="B634" s="22">
        <v>2016</v>
      </c>
      <c r="C634" s="22" t="s">
        <v>229</v>
      </c>
      <c r="D634" s="22" t="s">
        <v>8</v>
      </c>
      <c r="E634" s="22" t="s">
        <v>628</v>
      </c>
      <c r="F634" s="22">
        <v>6</v>
      </c>
      <c r="G634" s="22">
        <v>2</v>
      </c>
      <c r="H634" s="22" t="str">
        <f>INDEX(Bar_data!$A$3:$B$140,MATCH(C634,Bar_data!$A$3:$A$140,FALSE),2)</f>
        <v>Trust068</v>
      </c>
      <c r="I634" s="22" t="str">
        <f>INDEX(TrustCAHUB_map!$A$2:$D$139,MATCH($C634,TrustCAHUB_map!$A$2:$A$139,FALSE),3)</f>
        <v>East Midlands</v>
      </c>
      <c r="J634" s="22" t="str">
        <f>INDEX(TrustCAHUB_map!$A$2:$D$139,MATCH($C634,TrustCAHUB_map!$A$2:$A$139,FALSE),4)</f>
        <v>East Midlands</v>
      </c>
    </row>
    <row r="635" spans="1:10" x14ac:dyDescent="0.3">
      <c r="A635" s="22" t="str">
        <f t="shared" si="9"/>
        <v>'RK92016Curative18-49'</v>
      </c>
      <c r="B635" s="22">
        <v>2016</v>
      </c>
      <c r="C635" s="22" t="s">
        <v>230</v>
      </c>
      <c r="D635" s="22" t="s">
        <v>7</v>
      </c>
      <c r="E635" s="22" t="s">
        <v>153</v>
      </c>
      <c r="F635" s="22">
        <v>2</v>
      </c>
      <c r="G635" s="22">
        <v>1</v>
      </c>
      <c r="H635" s="22" t="str">
        <f>INDEX(Bar_data!$A$3:$B$140,MATCH(C635,Bar_data!$A$3:$A$140,FALSE),2)</f>
        <v>Trust069</v>
      </c>
      <c r="I635" s="22" t="str">
        <f>INDEX(TrustCAHUB_map!$A$2:$D$139,MATCH($C635,TrustCAHUB_map!$A$2:$A$139,FALSE),3)</f>
        <v>Peninsula</v>
      </c>
      <c r="J635" s="22" t="str">
        <f>INDEX(TrustCAHUB_map!$A$2:$D$139,MATCH($C635,TrustCAHUB_map!$A$2:$A$139,FALSE),4)</f>
        <v>South West</v>
      </c>
    </row>
    <row r="636" spans="1:10" x14ac:dyDescent="0.3">
      <c r="A636" s="22" t="str">
        <f t="shared" si="9"/>
        <v>'RK92016Not assigned18-49'</v>
      </c>
      <c r="B636" s="22">
        <v>2016</v>
      </c>
      <c r="C636" s="22" t="s">
        <v>230</v>
      </c>
      <c r="D636" s="22" t="s">
        <v>477</v>
      </c>
      <c r="E636" s="22" t="s">
        <v>153</v>
      </c>
      <c r="F636" s="22">
        <v>1</v>
      </c>
      <c r="G636" s="22">
        <v>0</v>
      </c>
      <c r="H636" s="22" t="str">
        <f>INDEX(Bar_data!$A$3:$B$140,MATCH(C636,Bar_data!$A$3:$A$140,FALSE),2)</f>
        <v>Trust069</v>
      </c>
      <c r="I636" s="22" t="str">
        <f>INDEX(TrustCAHUB_map!$A$2:$D$139,MATCH($C636,TrustCAHUB_map!$A$2:$A$139,FALSE),3)</f>
        <v>Peninsula</v>
      </c>
      <c r="J636" s="22" t="str">
        <f>INDEX(TrustCAHUB_map!$A$2:$D$139,MATCH($C636,TrustCAHUB_map!$A$2:$A$139,FALSE),4)</f>
        <v>South West</v>
      </c>
    </row>
    <row r="637" spans="1:10" x14ac:dyDescent="0.3">
      <c r="A637" s="22" t="str">
        <f t="shared" si="9"/>
        <v>'RK92016Curative50-69'</v>
      </c>
      <c r="B637" s="22">
        <v>2016</v>
      </c>
      <c r="C637" s="22" t="s">
        <v>230</v>
      </c>
      <c r="D637" s="22" t="s">
        <v>7</v>
      </c>
      <c r="E637" s="22" t="s">
        <v>627</v>
      </c>
      <c r="F637" s="22">
        <v>4</v>
      </c>
      <c r="G637" s="22">
        <v>0</v>
      </c>
      <c r="H637" s="22" t="str">
        <f>INDEX(Bar_data!$A$3:$B$140,MATCH(C637,Bar_data!$A$3:$A$140,FALSE),2)</f>
        <v>Trust069</v>
      </c>
      <c r="I637" s="22" t="str">
        <f>INDEX(TrustCAHUB_map!$A$2:$D$139,MATCH($C637,TrustCAHUB_map!$A$2:$A$139,FALSE),3)</f>
        <v>Peninsula</v>
      </c>
      <c r="J637" s="22" t="str">
        <f>INDEX(TrustCAHUB_map!$A$2:$D$139,MATCH($C637,TrustCAHUB_map!$A$2:$A$139,FALSE),4)</f>
        <v>South West</v>
      </c>
    </row>
    <row r="638" spans="1:10" x14ac:dyDescent="0.3">
      <c r="A638" s="22" t="str">
        <f t="shared" si="9"/>
        <v>'RK92016Palliative70+'</v>
      </c>
      <c r="B638" s="22">
        <v>2016</v>
      </c>
      <c r="C638" s="22" t="s">
        <v>230</v>
      </c>
      <c r="D638" s="22" t="s">
        <v>8</v>
      </c>
      <c r="E638" s="22" t="s">
        <v>628</v>
      </c>
      <c r="F638" s="22">
        <v>8</v>
      </c>
      <c r="G638" s="22">
        <v>3</v>
      </c>
      <c r="H638" s="22" t="str">
        <f>INDEX(Bar_data!$A$3:$B$140,MATCH(C638,Bar_data!$A$3:$A$140,FALSE),2)</f>
        <v>Trust069</v>
      </c>
      <c r="I638" s="22" t="str">
        <f>INDEX(TrustCAHUB_map!$A$2:$D$139,MATCH($C638,TrustCAHUB_map!$A$2:$A$139,FALSE),3)</f>
        <v>Peninsula</v>
      </c>
      <c r="J638" s="22" t="str">
        <f>INDEX(TrustCAHUB_map!$A$2:$D$139,MATCH($C638,TrustCAHUB_map!$A$2:$A$139,FALSE),4)</f>
        <v>South West</v>
      </c>
    </row>
    <row r="639" spans="1:10" x14ac:dyDescent="0.3">
      <c r="A639" s="22" t="str">
        <f t="shared" si="9"/>
        <v>'RK92016Curative70+'</v>
      </c>
      <c r="B639" s="22">
        <v>2016</v>
      </c>
      <c r="C639" s="22" t="s">
        <v>230</v>
      </c>
      <c r="D639" s="22" t="s">
        <v>7</v>
      </c>
      <c r="E639" s="22" t="s">
        <v>628</v>
      </c>
      <c r="F639" s="22">
        <v>3</v>
      </c>
      <c r="G639" s="22">
        <v>0</v>
      </c>
      <c r="H639" s="22" t="str">
        <f>INDEX(Bar_data!$A$3:$B$140,MATCH(C639,Bar_data!$A$3:$A$140,FALSE),2)</f>
        <v>Trust069</v>
      </c>
      <c r="I639" s="22" t="str">
        <f>INDEX(TrustCAHUB_map!$A$2:$D$139,MATCH($C639,TrustCAHUB_map!$A$2:$A$139,FALSE),3)</f>
        <v>Peninsula</v>
      </c>
      <c r="J639" s="22" t="str">
        <f>INDEX(TrustCAHUB_map!$A$2:$D$139,MATCH($C639,TrustCAHUB_map!$A$2:$A$139,FALSE),4)</f>
        <v>South West</v>
      </c>
    </row>
    <row r="640" spans="1:10" x14ac:dyDescent="0.3">
      <c r="A640" s="22" t="str">
        <f t="shared" si="9"/>
        <v>'RKB2016Curative18-49'</v>
      </c>
      <c r="B640" s="22">
        <v>2016</v>
      </c>
      <c r="C640" s="22" t="s">
        <v>299</v>
      </c>
      <c r="D640" s="22" t="s">
        <v>7</v>
      </c>
      <c r="E640" s="22" t="s">
        <v>153</v>
      </c>
      <c r="F640" s="22">
        <v>4</v>
      </c>
      <c r="G640" s="22">
        <v>0</v>
      </c>
      <c r="H640" s="22" t="str">
        <f>INDEX(Bar_data!$A$3:$B$140,MATCH(C640,Bar_data!$A$3:$A$140,FALSE),2)</f>
        <v>Trust070</v>
      </c>
      <c r="I640" s="22" t="str">
        <f>INDEX(TrustCAHUB_map!$A$2:$D$139,MATCH($C640,TrustCAHUB_map!$A$2:$A$139,FALSE),3)</f>
        <v>West Midlands</v>
      </c>
      <c r="J640" s="22" t="str">
        <f>INDEX(TrustCAHUB_map!$A$2:$D$139,MATCH($C640,TrustCAHUB_map!$A$2:$A$139,FALSE),4)</f>
        <v>West Midlands</v>
      </c>
    </row>
    <row r="641" spans="1:10" x14ac:dyDescent="0.3">
      <c r="A641" s="22" t="str">
        <f t="shared" si="9"/>
        <v>'RKB2016Curative50-69'</v>
      </c>
      <c r="B641" s="22">
        <v>2016</v>
      </c>
      <c r="C641" s="22" t="s">
        <v>299</v>
      </c>
      <c r="D641" s="22" t="s">
        <v>7</v>
      </c>
      <c r="E641" s="22" t="s">
        <v>627</v>
      </c>
      <c r="F641" s="22">
        <v>13</v>
      </c>
      <c r="G641" s="22">
        <v>0</v>
      </c>
      <c r="H641" s="22" t="str">
        <f>INDEX(Bar_data!$A$3:$B$140,MATCH(C641,Bar_data!$A$3:$A$140,FALSE),2)</f>
        <v>Trust070</v>
      </c>
      <c r="I641" s="22" t="str">
        <f>INDEX(TrustCAHUB_map!$A$2:$D$139,MATCH($C641,TrustCAHUB_map!$A$2:$A$139,FALSE),3)</f>
        <v>West Midlands</v>
      </c>
      <c r="J641" s="22" t="str">
        <f>INDEX(TrustCAHUB_map!$A$2:$D$139,MATCH($C641,TrustCAHUB_map!$A$2:$A$139,FALSE),4)</f>
        <v>West Midlands</v>
      </c>
    </row>
    <row r="642" spans="1:10" x14ac:dyDescent="0.3">
      <c r="A642" s="22" t="str">
        <f t="shared" si="9"/>
        <v>'RKB2016Palliative50-69'</v>
      </c>
      <c r="B642" s="22">
        <v>2016</v>
      </c>
      <c r="C642" s="22" t="s">
        <v>299</v>
      </c>
      <c r="D642" s="22" t="s">
        <v>8</v>
      </c>
      <c r="E642" s="22" t="s">
        <v>627</v>
      </c>
      <c r="F642" s="22">
        <v>1</v>
      </c>
      <c r="G642" s="22">
        <v>0</v>
      </c>
      <c r="H642" s="22" t="str">
        <f>INDEX(Bar_data!$A$3:$B$140,MATCH(C642,Bar_data!$A$3:$A$140,FALSE),2)</f>
        <v>Trust070</v>
      </c>
      <c r="I642" s="22" t="str">
        <f>INDEX(TrustCAHUB_map!$A$2:$D$139,MATCH($C642,TrustCAHUB_map!$A$2:$A$139,FALSE),3)</f>
        <v>West Midlands</v>
      </c>
      <c r="J642" s="22" t="str">
        <f>INDEX(TrustCAHUB_map!$A$2:$D$139,MATCH($C642,TrustCAHUB_map!$A$2:$A$139,FALSE),4)</f>
        <v>West Midlands</v>
      </c>
    </row>
    <row r="643" spans="1:10" x14ac:dyDescent="0.3">
      <c r="A643" s="22" t="str">
        <f t="shared" ref="A643:A706" si="10">"'"&amp;C643&amp;B643&amp;D643&amp;E643&amp;"'"</f>
        <v>'RKB2016Curative70+'</v>
      </c>
      <c r="B643" s="22">
        <v>2016</v>
      </c>
      <c r="C643" s="22" t="s">
        <v>299</v>
      </c>
      <c r="D643" s="22" t="s">
        <v>7</v>
      </c>
      <c r="E643" s="22" t="s">
        <v>628</v>
      </c>
      <c r="F643" s="22">
        <v>1</v>
      </c>
      <c r="G643" s="22">
        <v>0</v>
      </c>
      <c r="H643" s="22" t="str">
        <f>INDEX(Bar_data!$A$3:$B$140,MATCH(C643,Bar_data!$A$3:$A$140,FALSE),2)</f>
        <v>Trust070</v>
      </c>
      <c r="I643" s="22" t="str">
        <f>INDEX(TrustCAHUB_map!$A$2:$D$139,MATCH($C643,TrustCAHUB_map!$A$2:$A$139,FALSE),3)</f>
        <v>West Midlands</v>
      </c>
      <c r="J643" s="22" t="str">
        <f>INDEX(TrustCAHUB_map!$A$2:$D$139,MATCH($C643,TrustCAHUB_map!$A$2:$A$139,FALSE),4)</f>
        <v>West Midlands</v>
      </c>
    </row>
    <row r="644" spans="1:10" x14ac:dyDescent="0.3">
      <c r="A644" s="22" t="str">
        <f t="shared" si="10"/>
        <v>'RKB2016Palliative70+'</v>
      </c>
      <c r="B644" s="22">
        <v>2016</v>
      </c>
      <c r="C644" s="22" t="s">
        <v>299</v>
      </c>
      <c r="D644" s="22" t="s">
        <v>8</v>
      </c>
      <c r="E644" s="22" t="s">
        <v>628</v>
      </c>
      <c r="F644" s="22">
        <v>2</v>
      </c>
      <c r="G644" s="22">
        <v>0</v>
      </c>
      <c r="H644" s="22" t="str">
        <f>INDEX(Bar_data!$A$3:$B$140,MATCH(C644,Bar_data!$A$3:$A$140,FALSE),2)</f>
        <v>Trust070</v>
      </c>
      <c r="I644" s="22" t="str">
        <f>INDEX(TrustCAHUB_map!$A$2:$D$139,MATCH($C644,TrustCAHUB_map!$A$2:$A$139,FALSE),3)</f>
        <v>West Midlands</v>
      </c>
      <c r="J644" s="22" t="str">
        <f>INDEX(TrustCAHUB_map!$A$2:$D$139,MATCH($C644,TrustCAHUB_map!$A$2:$A$139,FALSE),4)</f>
        <v>West Midlands</v>
      </c>
    </row>
    <row r="645" spans="1:10" x14ac:dyDescent="0.3">
      <c r="A645" s="22" t="str">
        <f t="shared" si="10"/>
        <v>'RL42016Curative18-49'</v>
      </c>
      <c r="B645" s="22">
        <v>2016</v>
      </c>
      <c r="C645" s="22" t="s">
        <v>232</v>
      </c>
      <c r="D645" s="22" t="s">
        <v>7</v>
      </c>
      <c r="E645" s="22" t="s">
        <v>153</v>
      </c>
      <c r="F645" s="22">
        <v>3</v>
      </c>
      <c r="G645" s="22">
        <v>0</v>
      </c>
      <c r="H645" s="22" t="str">
        <f>INDEX(Bar_data!$A$3:$B$140,MATCH(C645,Bar_data!$A$3:$A$140,FALSE),2)</f>
        <v>Trust072</v>
      </c>
      <c r="I645" s="22" t="str">
        <f>INDEX(TrustCAHUB_map!$A$2:$D$139,MATCH($C645,TrustCAHUB_map!$A$2:$A$139,FALSE),3)</f>
        <v>West Midlands</v>
      </c>
      <c r="J645" s="22" t="str">
        <f>INDEX(TrustCAHUB_map!$A$2:$D$139,MATCH($C645,TrustCAHUB_map!$A$2:$A$139,FALSE),4)</f>
        <v>West Midlands</v>
      </c>
    </row>
    <row r="646" spans="1:10" x14ac:dyDescent="0.3">
      <c r="A646" s="22" t="str">
        <f t="shared" si="10"/>
        <v>'RL42016Curative50-69'</v>
      </c>
      <c r="B646" s="22">
        <v>2016</v>
      </c>
      <c r="C646" s="22" t="s">
        <v>232</v>
      </c>
      <c r="D646" s="22" t="s">
        <v>7</v>
      </c>
      <c r="E646" s="22" t="s">
        <v>627</v>
      </c>
      <c r="F646" s="22">
        <v>3</v>
      </c>
      <c r="G646" s="22">
        <v>0</v>
      </c>
      <c r="H646" s="22" t="str">
        <f>INDEX(Bar_data!$A$3:$B$140,MATCH(C646,Bar_data!$A$3:$A$140,FALSE),2)</f>
        <v>Trust072</v>
      </c>
      <c r="I646" s="22" t="str">
        <f>INDEX(TrustCAHUB_map!$A$2:$D$139,MATCH($C646,TrustCAHUB_map!$A$2:$A$139,FALSE),3)</f>
        <v>West Midlands</v>
      </c>
      <c r="J646" s="22" t="str">
        <f>INDEX(TrustCAHUB_map!$A$2:$D$139,MATCH($C646,TrustCAHUB_map!$A$2:$A$139,FALSE),4)</f>
        <v>West Midlands</v>
      </c>
    </row>
    <row r="647" spans="1:10" x14ac:dyDescent="0.3">
      <c r="A647" s="22" t="str">
        <f t="shared" si="10"/>
        <v>'RL42016Palliative70+'</v>
      </c>
      <c r="B647" s="22">
        <v>2016</v>
      </c>
      <c r="C647" s="22" t="s">
        <v>232</v>
      </c>
      <c r="D647" s="22" t="s">
        <v>8</v>
      </c>
      <c r="E647" s="22" t="s">
        <v>628</v>
      </c>
      <c r="F647" s="22">
        <v>1</v>
      </c>
      <c r="G647" s="22">
        <v>1</v>
      </c>
      <c r="H647" s="22" t="str">
        <f>INDEX(Bar_data!$A$3:$B$140,MATCH(C647,Bar_data!$A$3:$A$140,FALSE),2)</f>
        <v>Trust072</v>
      </c>
      <c r="I647" s="22" t="str">
        <f>INDEX(TrustCAHUB_map!$A$2:$D$139,MATCH($C647,TrustCAHUB_map!$A$2:$A$139,FALSE),3)</f>
        <v>West Midlands</v>
      </c>
      <c r="J647" s="22" t="str">
        <f>INDEX(TrustCAHUB_map!$A$2:$D$139,MATCH($C647,TrustCAHUB_map!$A$2:$A$139,FALSE),4)</f>
        <v>West Midlands</v>
      </c>
    </row>
    <row r="648" spans="1:10" x14ac:dyDescent="0.3">
      <c r="A648" s="22" t="str">
        <f t="shared" si="10"/>
        <v>'RL42016Curative70+'</v>
      </c>
      <c r="B648" s="22">
        <v>2016</v>
      </c>
      <c r="C648" s="22" t="s">
        <v>232</v>
      </c>
      <c r="D648" s="22" t="s">
        <v>7</v>
      </c>
      <c r="E648" s="22" t="s">
        <v>628</v>
      </c>
      <c r="F648" s="22">
        <v>1</v>
      </c>
      <c r="G648" s="22">
        <v>0</v>
      </c>
      <c r="H648" s="22" t="str">
        <f>INDEX(Bar_data!$A$3:$B$140,MATCH(C648,Bar_data!$A$3:$A$140,FALSE),2)</f>
        <v>Trust072</v>
      </c>
      <c r="I648" s="22" t="str">
        <f>INDEX(TrustCAHUB_map!$A$2:$D$139,MATCH($C648,TrustCAHUB_map!$A$2:$A$139,FALSE),3)</f>
        <v>West Midlands</v>
      </c>
      <c r="J648" s="22" t="str">
        <f>INDEX(TrustCAHUB_map!$A$2:$D$139,MATCH($C648,TrustCAHUB_map!$A$2:$A$139,FALSE),4)</f>
        <v>West Midlands</v>
      </c>
    </row>
    <row r="649" spans="1:10" x14ac:dyDescent="0.3">
      <c r="A649" s="22" t="str">
        <f t="shared" si="10"/>
        <v>'RLN2016Curative18-49'</v>
      </c>
      <c r="B649" s="22">
        <v>2016</v>
      </c>
      <c r="C649" s="22" t="s">
        <v>233</v>
      </c>
      <c r="D649" s="22" t="s">
        <v>7</v>
      </c>
      <c r="E649" s="22" t="s">
        <v>153</v>
      </c>
      <c r="F649" s="22">
        <v>7</v>
      </c>
      <c r="G649" s="22">
        <v>0</v>
      </c>
      <c r="H649" s="22" t="str">
        <f>INDEX(Bar_data!$A$3:$B$140,MATCH(C649,Bar_data!$A$3:$A$140,FALSE),2)</f>
        <v>Trust073</v>
      </c>
      <c r="I649" s="22" t="str">
        <f>INDEX(TrustCAHUB_map!$A$2:$D$139,MATCH($C649,TrustCAHUB_map!$A$2:$A$139,FALSE),3)</f>
        <v>North East and Cumbria</v>
      </c>
      <c r="J649" s="22" t="str">
        <f>INDEX(TrustCAHUB_map!$A$2:$D$139,MATCH($C649,TrustCAHUB_map!$A$2:$A$139,FALSE),4)</f>
        <v>North East</v>
      </c>
    </row>
    <row r="650" spans="1:10" x14ac:dyDescent="0.3">
      <c r="A650" s="22" t="str">
        <f t="shared" si="10"/>
        <v>'RLN2016Curative50-69'</v>
      </c>
      <c r="B650" s="22">
        <v>2016</v>
      </c>
      <c r="C650" s="22" t="s">
        <v>233</v>
      </c>
      <c r="D650" s="22" t="s">
        <v>7</v>
      </c>
      <c r="E650" s="22" t="s">
        <v>627</v>
      </c>
      <c r="F650" s="22">
        <v>9</v>
      </c>
      <c r="G650" s="22">
        <v>2</v>
      </c>
      <c r="H650" s="22" t="str">
        <f>INDEX(Bar_data!$A$3:$B$140,MATCH(C650,Bar_data!$A$3:$A$140,FALSE),2)</f>
        <v>Trust073</v>
      </c>
      <c r="I650" s="22" t="str">
        <f>INDEX(TrustCAHUB_map!$A$2:$D$139,MATCH($C650,TrustCAHUB_map!$A$2:$A$139,FALSE),3)</f>
        <v>North East and Cumbria</v>
      </c>
      <c r="J650" s="22" t="str">
        <f>INDEX(TrustCAHUB_map!$A$2:$D$139,MATCH($C650,TrustCAHUB_map!$A$2:$A$139,FALSE),4)</f>
        <v>North East</v>
      </c>
    </row>
    <row r="651" spans="1:10" x14ac:dyDescent="0.3">
      <c r="A651" s="22" t="str">
        <f t="shared" si="10"/>
        <v>'RLN2016Palliative50-69'</v>
      </c>
      <c r="B651" s="22">
        <v>2016</v>
      </c>
      <c r="C651" s="22" t="s">
        <v>233</v>
      </c>
      <c r="D651" s="22" t="s">
        <v>8</v>
      </c>
      <c r="E651" s="22" t="s">
        <v>627</v>
      </c>
      <c r="F651" s="22">
        <v>3</v>
      </c>
      <c r="G651" s="22">
        <v>1</v>
      </c>
      <c r="H651" s="22" t="str">
        <f>INDEX(Bar_data!$A$3:$B$140,MATCH(C651,Bar_data!$A$3:$A$140,FALSE),2)</f>
        <v>Trust073</v>
      </c>
      <c r="I651" s="22" t="str">
        <f>INDEX(TrustCAHUB_map!$A$2:$D$139,MATCH($C651,TrustCAHUB_map!$A$2:$A$139,FALSE),3)</f>
        <v>North East and Cumbria</v>
      </c>
      <c r="J651" s="22" t="str">
        <f>INDEX(TrustCAHUB_map!$A$2:$D$139,MATCH($C651,TrustCAHUB_map!$A$2:$A$139,FALSE),4)</f>
        <v>North East</v>
      </c>
    </row>
    <row r="652" spans="1:10" x14ac:dyDescent="0.3">
      <c r="A652" s="22" t="str">
        <f t="shared" si="10"/>
        <v>'RLN2016Palliative70+'</v>
      </c>
      <c r="B652" s="22">
        <v>2016</v>
      </c>
      <c r="C652" s="22" t="s">
        <v>233</v>
      </c>
      <c r="D652" s="22" t="s">
        <v>8</v>
      </c>
      <c r="E652" s="22" t="s">
        <v>628</v>
      </c>
      <c r="F652" s="22">
        <v>5</v>
      </c>
      <c r="G652" s="22">
        <v>2</v>
      </c>
      <c r="H652" s="22" t="str">
        <f>INDEX(Bar_data!$A$3:$B$140,MATCH(C652,Bar_data!$A$3:$A$140,FALSE),2)</f>
        <v>Trust073</v>
      </c>
      <c r="I652" s="22" t="str">
        <f>INDEX(TrustCAHUB_map!$A$2:$D$139,MATCH($C652,TrustCAHUB_map!$A$2:$A$139,FALSE),3)</f>
        <v>North East and Cumbria</v>
      </c>
      <c r="J652" s="22" t="str">
        <f>INDEX(TrustCAHUB_map!$A$2:$D$139,MATCH($C652,TrustCAHUB_map!$A$2:$A$139,FALSE),4)</f>
        <v>North East</v>
      </c>
    </row>
    <row r="653" spans="1:10" x14ac:dyDescent="0.3">
      <c r="A653" s="22" t="str">
        <f t="shared" si="10"/>
        <v>'RLN2016Curative70+'</v>
      </c>
      <c r="B653" s="22">
        <v>2016</v>
      </c>
      <c r="C653" s="22" t="s">
        <v>233</v>
      </c>
      <c r="D653" s="22" t="s">
        <v>7</v>
      </c>
      <c r="E653" s="22" t="s">
        <v>628</v>
      </c>
      <c r="F653" s="22">
        <v>1</v>
      </c>
      <c r="G653" s="22">
        <v>0</v>
      </c>
      <c r="H653" s="22" t="str">
        <f>INDEX(Bar_data!$A$3:$B$140,MATCH(C653,Bar_data!$A$3:$A$140,FALSE),2)</f>
        <v>Trust073</v>
      </c>
      <c r="I653" s="22" t="str">
        <f>INDEX(TrustCAHUB_map!$A$2:$D$139,MATCH($C653,TrustCAHUB_map!$A$2:$A$139,FALSE),3)</f>
        <v>North East and Cumbria</v>
      </c>
      <c r="J653" s="22" t="str">
        <f>INDEX(TrustCAHUB_map!$A$2:$D$139,MATCH($C653,TrustCAHUB_map!$A$2:$A$139,FALSE),4)</f>
        <v>North East</v>
      </c>
    </row>
    <row r="654" spans="1:10" x14ac:dyDescent="0.3">
      <c r="A654" s="22" t="str">
        <f t="shared" si="10"/>
        <v>'RLQ2016Palliative50-69'</v>
      </c>
      <c r="B654" s="22">
        <v>2016</v>
      </c>
      <c r="C654" s="22" t="s">
        <v>234</v>
      </c>
      <c r="D654" s="22" t="s">
        <v>8</v>
      </c>
      <c r="E654" s="22" t="s">
        <v>627</v>
      </c>
      <c r="F654" s="22">
        <v>1</v>
      </c>
      <c r="G654" s="22">
        <v>1</v>
      </c>
      <c r="H654" s="22" t="str">
        <f>INDEX(Bar_data!$A$3:$B$140,MATCH(C654,Bar_data!$A$3:$A$140,FALSE),2)</f>
        <v>Trust074</v>
      </c>
      <c r="I654" s="22" t="str">
        <f>INDEX(TrustCAHUB_map!$A$2:$D$139,MATCH($C654,TrustCAHUB_map!$A$2:$A$139,FALSE),3)</f>
        <v>West Midlands</v>
      </c>
      <c r="J654" s="22" t="str">
        <f>INDEX(TrustCAHUB_map!$A$2:$D$139,MATCH($C654,TrustCAHUB_map!$A$2:$A$139,FALSE),4)</f>
        <v>West Midlands</v>
      </c>
    </row>
    <row r="655" spans="1:10" x14ac:dyDescent="0.3">
      <c r="A655" s="22" t="str">
        <f t="shared" si="10"/>
        <v>'RLQ2016Palliative70+'</v>
      </c>
      <c r="B655" s="22">
        <v>2016</v>
      </c>
      <c r="C655" s="22" t="s">
        <v>234</v>
      </c>
      <c r="D655" s="22" t="s">
        <v>8</v>
      </c>
      <c r="E655" s="22" t="s">
        <v>628</v>
      </c>
      <c r="F655" s="22">
        <v>2</v>
      </c>
      <c r="G655" s="22">
        <v>0</v>
      </c>
      <c r="H655" s="22" t="str">
        <f>INDEX(Bar_data!$A$3:$B$140,MATCH(C655,Bar_data!$A$3:$A$140,FALSE),2)</f>
        <v>Trust074</v>
      </c>
      <c r="I655" s="22" t="str">
        <f>INDEX(TrustCAHUB_map!$A$2:$D$139,MATCH($C655,TrustCAHUB_map!$A$2:$A$139,FALSE),3)</f>
        <v>West Midlands</v>
      </c>
      <c r="J655" s="22" t="str">
        <f>INDEX(TrustCAHUB_map!$A$2:$D$139,MATCH($C655,TrustCAHUB_map!$A$2:$A$139,FALSE),4)</f>
        <v>West Midlands</v>
      </c>
    </row>
    <row r="656" spans="1:10" x14ac:dyDescent="0.3">
      <c r="A656" s="22" t="str">
        <f t="shared" si="10"/>
        <v>'RLT2016Palliative70+'</v>
      </c>
      <c r="B656" s="22">
        <v>2016</v>
      </c>
      <c r="C656" s="22" t="s">
        <v>235</v>
      </c>
      <c r="D656" s="22" t="s">
        <v>8</v>
      </c>
      <c r="E656" s="22" t="s">
        <v>628</v>
      </c>
      <c r="F656" s="22">
        <v>1</v>
      </c>
      <c r="G656" s="22">
        <v>0</v>
      </c>
      <c r="H656" s="22" t="str">
        <f>INDEX(Bar_data!$A$3:$B$140,MATCH(C656,Bar_data!$A$3:$A$140,FALSE),2)</f>
        <v>Trust075</v>
      </c>
      <c r="I656" s="22" t="str">
        <f>INDEX(TrustCAHUB_map!$A$2:$D$139,MATCH($C656,TrustCAHUB_map!$A$2:$A$139,FALSE),3)</f>
        <v>West Midlands</v>
      </c>
      <c r="J656" s="22" t="str">
        <f>INDEX(TrustCAHUB_map!$A$2:$D$139,MATCH($C656,TrustCAHUB_map!$A$2:$A$139,FALSE),4)</f>
        <v>West Midlands</v>
      </c>
    </row>
    <row r="657" spans="1:10" x14ac:dyDescent="0.3">
      <c r="A657" s="22" t="str">
        <f t="shared" si="10"/>
        <v>'RM12016Curative18-49'</v>
      </c>
      <c r="B657" s="22">
        <v>2016</v>
      </c>
      <c r="C657" s="22" t="s">
        <v>236</v>
      </c>
      <c r="D657" s="22" t="s">
        <v>7</v>
      </c>
      <c r="E657" s="22" t="s">
        <v>153</v>
      </c>
      <c r="F657" s="22">
        <v>3</v>
      </c>
      <c r="G657" s="22">
        <v>0</v>
      </c>
      <c r="H657" s="22" t="str">
        <f>INDEX(Bar_data!$A$3:$B$140,MATCH(C657,Bar_data!$A$3:$A$140,FALSE),2)</f>
        <v>Trust076</v>
      </c>
      <c r="I657" s="22" t="str">
        <f>INDEX(TrustCAHUB_map!$A$2:$D$139,MATCH($C657,TrustCAHUB_map!$A$2:$A$139,FALSE),3)</f>
        <v>East of England</v>
      </c>
      <c r="J657" s="22" t="str">
        <f>INDEX(TrustCAHUB_map!$A$2:$D$139,MATCH($C657,TrustCAHUB_map!$A$2:$A$139,FALSE),4)</f>
        <v>East of England</v>
      </c>
    </row>
    <row r="658" spans="1:10" x14ac:dyDescent="0.3">
      <c r="A658" s="22" t="str">
        <f t="shared" si="10"/>
        <v>'RM12016Palliative50-69'</v>
      </c>
      <c r="B658" s="22">
        <v>2016</v>
      </c>
      <c r="C658" s="22" t="s">
        <v>236</v>
      </c>
      <c r="D658" s="22" t="s">
        <v>8</v>
      </c>
      <c r="E658" s="22" t="s">
        <v>627</v>
      </c>
      <c r="F658" s="22">
        <v>8</v>
      </c>
      <c r="G658" s="22">
        <v>0</v>
      </c>
      <c r="H658" s="22" t="str">
        <f>INDEX(Bar_data!$A$3:$B$140,MATCH(C658,Bar_data!$A$3:$A$140,FALSE),2)</f>
        <v>Trust076</v>
      </c>
      <c r="I658" s="22" t="str">
        <f>INDEX(TrustCAHUB_map!$A$2:$D$139,MATCH($C658,TrustCAHUB_map!$A$2:$A$139,FALSE),3)</f>
        <v>East of England</v>
      </c>
      <c r="J658" s="22" t="str">
        <f>INDEX(TrustCAHUB_map!$A$2:$D$139,MATCH($C658,TrustCAHUB_map!$A$2:$A$139,FALSE),4)</f>
        <v>East of England</v>
      </c>
    </row>
    <row r="659" spans="1:10" x14ac:dyDescent="0.3">
      <c r="A659" s="22" t="str">
        <f t="shared" si="10"/>
        <v>'RM12016Curative50-69'</v>
      </c>
      <c r="B659" s="22">
        <v>2016</v>
      </c>
      <c r="C659" s="22" t="s">
        <v>236</v>
      </c>
      <c r="D659" s="22" t="s">
        <v>7</v>
      </c>
      <c r="E659" s="22" t="s">
        <v>627</v>
      </c>
      <c r="F659" s="22">
        <v>1</v>
      </c>
      <c r="G659" s="22">
        <v>0</v>
      </c>
      <c r="H659" s="22" t="str">
        <f>INDEX(Bar_data!$A$3:$B$140,MATCH(C659,Bar_data!$A$3:$A$140,FALSE),2)</f>
        <v>Trust076</v>
      </c>
      <c r="I659" s="22" t="str">
        <f>INDEX(TrustCAHUB_map!$A$2:$D$139,MATCH($C659,TrustCAHUB_map!$A$2:$A$139,FALSE),3)</f>
        <v>East of England</v>
      </c>
      <c r="J659" s="22" t="str">
        <f>INDEX(TrustCAHUB_map!$A$2:$D$139,MATCH($C659,TrustCAHUB_map!$A$2:$A$139,FALSE),4)</f>
        <v>East of England</v>
      </c>
    </row>
    <row r="660" spans="1:10" x14ac:dyDescent="0.3">
      <c r="A660" s="22" t="str">
        <f t="shared" si="10"/>
        <v>'RM12016Palliative70+'</v>
      </c>
      <c r="B660" s="22">
        <v>2016</v>
      </c>
      <c r="C660" s="22" t="s">
        <v>236</v>
      </c>
      <c r="D660" s="22" t="s">
        <v>8</v>
      </c>
      <c r="E660" s="22" t="s">
        <v>628</v>
      </c>
      <c r="F660" s="22">
        <v>6</v>
      </c>
      <c r="G660" s="22">
        <v>0</v>
      </c>
      <c r="H660" s="22" t="str">
        <f>INDEX(Bar_data!$A$3:$B$140,MATCH(C660,Bar_data!$A$3:$A$140,FALSE),2)</f>
        <v>Trust076</v>
      </c>
      <c r="I660" s="22" t="str">
        <f>INDEX(TrustCAHUB_map!$A$2:$D$139,MATCH($C660,TrustCAHUB_map!$A$2:$A$139,FALSE),3)</f>
        <v>East of England</v>
      </c>
      <c r="J660" s="22" t="str">
        <f>INDEX(TrustCAHUB_map!$A$2:$D$139,MATCH($C660,TrustCAHUB_map!$A$2:$A$139,FALSE),4)</f>
        <v>East of England</v>
      </c>
    </row>
    <row r="661" spans="1:10" x14ac:dyDescent="0.3">
      <c r="A661" s="22" t="str">
        <f t="shared" si="10"/>
        <v>'RM32016Curative18-49'</v>
      </c>
      <c r="B661" s="22">
        <v>2016</v>
      </c>
      <c r="C661" s="22" t="s">
        <v>237</v>
      </c>
      <c r="D661" s="22" t="s">
        <v>7</v>
      </c>
      <c r="E661" s="22" t="s">
        <v>153</v>
      </c>
      <c r="F661" s="22">
        <v>2</v>
      </c>
      <c r="G661" s="22">
        <v>0</v>
      </c>
      <c r="H661" s="22" t="str">
        <f>INDEX(Bar_data!$A$3:$B$140,MATCH(C661,Bar_data!$A$3:$A$140,FALSE),2)</f>
        <v>Trust077</v>
      </c>
      <c r="I661" s="22" t="str">
        <f>INDEX(TrustCAHUB_map!$A$2:$D$139,MATCH($C661,TrustCAHUB_map!$A$2:$A$139,FALSE),3)</f>
        <v>Greater Manchester</v>
      </c>
      <c r="J661" s="22" t="str">
        <f>INDEX(TrustCAHUB_map!$A$2:$D$139,MATCH($C661,TrustCAHUB_map!$A$2:$A$139,FALSE),4)</f>
        <v>North West</v>
      </c>
    </row>
    <row r="662" spans="1:10" x14ac:dyDescent="0.3">
      <c r="A662" s="22" t="str">
        <f t="shared" si="10"/>
        <v>'RM32016Palliative50-69'</v>
      </c>
      <c r="B662" s="22">
        <v>2016</v>
      </c>
      <c r="C662" s="22" t="s">
        <v>237</v>
      </c>
      <c r="D662" s="22" t="s">
        <v>8</v>
      </c>
      <c r="E662" s="22" t="s">
        <v>627</v>
      </c>
      <c r="F662" s="22">
        <v>2</v>
      </c>
      <c r="G662" s="22">
        <v>1</v>
      </c>
      <c r="H662" s="22" t="str">
        <f>INDEX(Bar_data!$A$3:$B$140,MATCH(C662,Bar_data!$A$3:$A$140,FALSE),2)</f>
        <v>Trust077</v>
      </c>
      <c r="I662" s="22" t="str">
        <f>INDEX(TrustCAHUB_map!$A$2:$D$139,MATCH($C662,TrustCAHUB_map!$A$2:$A$139,FALSE),3)</f>
        <v>Greater Manchester</v>
      </c>
      <c r="J662" s="22" t="str">
        <f>INDEX(TrustCAHUB_map!$A$2:$D$139,MATCH($C662,TrustCAHUB_map!$A$2:$A$139,FALSE),4)</f>
        <v>North West</v>
      </c>
    </row>
    <row r="663" spans="1:10" x14ac:dyDescent="0.3">
      <c r="A663" s="22" t="str">
        <f t="shared" si="10"/>
        <v>'RM32016Curative50-69'</v>
      </c>
      <c r="B663" s="22">
        <v>2016</v>
      </c>
      <c r="C663" s="22" t="s">
        <v>237</v>
      </c>
      <c r="D663" s="22" t="s">
        <v>7</v>
      </c>
      <c r="E663" s="22" t="s">
        <v>627</v>
      </c>
      <c r="F663" s="22">
        <v>8</v>
      </c>
      <c r="G663" s="22">
        <v>1</v>
      </c>
      <c r="H663" s="22" t="str">
        <f>INDEX(Bar_data!$A$3:$B$140,MATCH(C663,Bar_data!$A$3:$A$140,FALSE),2)</f>
        <v>Trust077</v>
      </c>
      <c r="I663" s="22" t="str">
        <f>INDEX(TrustCAHUB_map!$A$2:$D$139,MATCH($C663,TrustCAHUB_map!$A$2:$A$139,FALSE),3)</f>
        <v>Greater Manchester</v>
      </c>
      <c r="J663" s="22" t="str">
        <f>INDEX(TrustCAHUB_map!$A$2:$D$139,MATCH($C663,TrustCAHUB_map!$A$2:$A$139,FALSE),4)</f>
        <v>North West</v>
      </c>
    </row>
    <row r="664" spans="1:10" x14ac:dyDescent="0.3">
      <c r="A664" s="22" t="str">
        <f t="shared" si="10"/>
        <v>'RM32016Curative70+'</v>
      </c>
      <c r="B664" s="22">
        <v>2016</v>
      </c>
      <c r="C664" s="22" t="s">
        <v>237</v>
      </c>
      <c r="D664" s="22" t="s">
        <v>7</v>
      </c>
      <c r="E664" s="22" t="s">
        <v>628</v>
      </c>
      <c r="F664" s="22">
        <v>1</v>
      </c>
      <c r="G664" s="22">
        <v>0</v>
      </c>
      <c r="H664" s="22" t="str">
        <f>INDEX(Bar_data!$A$3:$B$140,MATCH(C664,Bar_data!$A$3:$A$140,FALSE),2)</f>
        <v>Trust077</v>
      </c>
      <c r="I664" s="22" t="str">
        <f>INDEX(TrustCAHUB_map!$A$2:$D$139,MATCH($C664,TrustCAHUB_map!$A$2:$A$139,FALSE),3)</f>
        <v>Greater Manchester</v>
      </c>
      <c r="J664" s="22" t="str">
        <f>INDEX(TrustCAHUB_map!$A$2:$D$139,MATCH($C664,TrustCAHUB_map!$A$2:$A$139,FALSE),4)</f>
        <v>North West</v>
      </c>
    </row>
    <row r="665" spans="1:10" x14ac:dyDescent="0.3">
      <c r="A665" s="22" t="str">
        <f t="shared" si="10"/>
        <v>'RM32016Palliative70+'</v>
      </c>
      <c r="B665" s="22">
        <v>2016</v>
      </c>
      <c r="C665" s="22" t="s">
        <v>237</v>
      </c>
      <c r="D665" s="22" t="s">
        <v>8</v>
      </c>
      <c r="E665" s="22" t="s">
        <v>628</v>
      </c>
      <c r="F665" s="22">
        <v>3</v>
      </c>
      <c r="G665" s="22">
        <v>0</v>
      </c>
      <c r="H665" s="22" t="str">
        <f>INDEX(Bar_data!$A$3:$B$140,MATCH(C665,Bar_data!$A$3:$A$140,FALSE),2)</f>
        <v>Trust077</v>
      </c>
      <c r="I665" s="22" t="str">
        <f>INDEX(TrustCAHUB_map!$A$2:$D$139,MATCH($C665,TrustCAHUB_map!$A$2:$A$139,FALSE),3)</f>
        <v>Greater Manchester</v>
      </c>
      <c r="J665" s="22" t="str">
        <f>INDEX(TrustCAHUB_map!$A$2:$D$139,MATCH($C665,TrustCAHUB_map!$A$2:$A$139,FALSE),4)</f>
        <v>North West</v>
      </c>
    </row>
    <row r="666" spans="1:10" x14ac:dyDescent="0.3">
      <c r="A666" s="22" t="str">
        <f t="shared" si="10"/>
        <v>'RMC2016Palliative50-69'</v>
      </c>
      <c r="B666" s="22">
        <v>2016</v>
      </c>
      <c r="C666" s="22" t="s">
        <v>238</v>
      </c>
      <c r="D666" s="22" t="s">
        <v>8</v>
      </c>
      <c r="E666" s="22" t="s">
        <v>627</v>
      </c>
      <c r="F666" s="22">
        <v>1</v>
      </c>
      <c r="G666" s="22">
        <v>0</v>
      </c>
      <c r="H666" s="22" t="str">
        <f>INDEX(Bar_data!$A$3:$B$140,MATCH(C666,Bar_data!$A$3:$A$140,FALSE),2)</f>
        <v>Trust078</v>
      </c>
      <c r="I666" s="22" t="str">
        <f>INDEX(TrustCAHUB_map!$A$2:$D$139,MATCH($C666,TrustCAHUB_map!$A$2:$A$139,FALSE),3)</f>
        <v>Greater Manchester</v>
      </c>
      <c r="J666" s="22" t="str">
        <f>INDEX(TrustCAHUB_map!$A$2:$D$139,MATCH($C666,TrustCAHUB_map!$A$2:$A$139,FALSE),4)</f>
        <v>North West</v>
      </c>
    </row>
    <row r="667" spans="1:10" x14ac:dyDescent="0.3">
      <c r="A667" s="22" t="str">
        <f t="shared" si="10"/>
        <v>'RMC2016Palliative70+'</v>
      </c>
      <c r="B667" s="22">
        <v>2016</v>
      </c>
      <c r="C667" s="22" t="s">
        <v>238</v>
      </c>
      <c r="D667" s="22" t="s">
        <v>8</v>
      </c>
      <c r="E667" s="22" t="s">
        <v>628</v>
      </c>
      <c r="F667" s="22">
        <v>3</v>
      </c>
      <c r="G667" s="22">
        <v>0</v>
      </c>
      <c r="H667" s="22" t="str">
        <f>INDEX(Bar_data!$A$3:$B$140,MATCH(C667,Bar_data!$A$3:$A$140,FALSE),2)</f>
        <v>Trust078</v>
      </c>
      <c r="I667" s="22" t="str">
        <f>INDEX(TrustCAHUB_map!$A$2:$D$139,MATCH($C667,TrustCAHUB_map!$A$2:$A$139,FALSE),3)</f>
        <v>Greater Manchester</v>
      </c>
      <c r="J667" s="22" t="str">
        <f>INDEX(TrustCAHUB_map!$A$2:$D$139,MATCH($C667,TrustCAHUB_map!$A$2:$A$139,FALSE),4)</f>
        <v>North West</v>
      </c>
    </row>
    <row r="668" spans="1:10" x14ac:dyDescent="0.3">
      <c r="A668" s="22" t="str">
        <f t="shared" si="10"/>
        <v>'RMP2016Palliative70+'</v>
      </c>
      <c r="B668" s="22">
        <v>2016</v>
      </c>
      <c r="C668" s="22" t="s">
        <v>239</v>
      </c>
      <c r="D668" s="22" t="s">
        <v>8</v>
      </c>
      <c r="E668" s="22" t="s">
        <v>628</v>
      </c>
      <c r="F668" s="22">
        <v>1</v>
      </c>
      <c r="G668" s="22">
        <v>0</v>
      </c>
      <c r="H668" s="22" t="str">
        <f>INDEX(Bar_data!$A$3:$B$140,MATCH(C668,Bar_data!$A$3:$A$140,FALSE),2)</f>
        <v>Trust079</v>
      </c>
      <c r="I668" s="22" t="str">
        <f>INDEX(TrustCAHUB_map!$A$2:$D$139,MATCH($C668,TrustCAHUB_map!$A$2:$A$139,FALSE),3)</f>
        <v>Greater Manchester</v>
      </c>
      <c r="J668" s="22" t="str">
        <f>INDEX(TrustCAHUB_map!$A$2:$D$139,MATCH($C668,TrustCAHUB_map!$A$2:$A$139,FALSE),4)</f>
        <v>North West</v>
      </c>
    </row>
    <row r="669" spans="1:10" x14ac:dyDescent="0.3">
      <c r="A669" s="22" t="str">
        <f t="shared" si="10"/>
        <v>'RN32016Curative50-69'</v>
      </c>
      <c r="B669" s="22">
        <v>2016</v>
      </c>
      <c r="C669" s="22" t="s">
        <v>240</v>
      </c>
      <c r="D669" s="22" t="s">
        <v>7</v>
      </c>
      <c r="E669" s="22" t="s">
        <v>627</v>
      </c>
      <c r="F669" s="22">
        <v>5</v>
      </c>
      <c r="G669" s="22">
        <v>0</v>
      </c>
      <c r="H669" s="22" t="str">
        <f>INDEX(Bar_data!$A$3:$B$140,MATCH(C669,Bar_data!$A$3:$A$140,FALSE),2)</f>
        <v>Trust080</v>
      </c>
      <c r="I669" s="22" t="str">
        <f>INDEX(TrustCAHUB_map!$A$2:$D$139,MATCH($C669,TrustCAHUB_map!$A$2:$A$139,FALSE),3)</f>
        <v>Thames Valley</v>
      </c>
      <c r="J669" s="22" t="str">
        <f>INDEX(TrustCAHUB_map!$A$2:$D$139,MATCH($C669,TrustCAHUB_map!$A$2:$A$139,FALSE),4)</f>
        <v>South East</v>
      </c>
    </row>
    <row r="670" spans="1:10" x14ac:dyDescent="0.3">
      <c r="A670" s="22" t="str">
        <f t="shared" si="10"/>
        <v>'RN32016Palliative50-69'</v>
      </c>
      <c r="B670" s="22">
        <v>2016</v>
      </c>
      <c r="C670" s="22" t="s">
        <v>240</v>
      </c>
      <c r="D670" s="22" t="s">
        <v>8</v>
      </c>
      <c r="E670" s="22" t="s">
        <v>627</v>
      </c>
      <c r="F670" s="22">
        <v>2</v>
      </c>
      <c r="G670" s="22">
        <v>0</v>
      </c>
      <c r="H670" s="22" t="str">
        <f>INDEX(Bar_data!$A$3:$B$140,MATCH(C670,Bar_data!$A$3:$A$140,FALSE),2)</f>
        <v>Trust080</v>
      </c>
      <c r="I670" s="22" t="str">
        <f>INDEX(TrustCAHUB_map!$A$2:$D$139,MATCH($C670,TrustCAHUB_map!$A$2:$A$139,FALSE),3)</f>
        <v>Thames Valley</v>
      </c>
      <c r="J670" s="22" t="str">
        <f>INDEX(TrustCAHUB_map!$A$2:$D$139,MATCH($C670,TrustCAHUB_map!$A$2:$A$139,FALSE),4)</f>
        <v>South East</v>
      </c>
    </row>
    <row r="671" spans="1:10" x14ac:dyDescent="0.3">
      <c r="A671" s="22" t="str">
        <f t="shared" si="10"/>
        <v>'RN32016Palliative70+'</v>
      </c>
      <c r="B671" s="22">
        <v>2016</v>
      </c>
      <c r="C671" s="22" t="s">
        <v>240</v>
      </c>
      <c r="D671" s="22" t="s">
        <v>8</v>
      </c>
      <c r="E671" s="22" t="s">
        <v>628</v>
      </c>
      <c r="F671" s="22">
        <v>5</v>
      </c>
      <c r="G671" s="22">
        <v>1</v>
      </c>
      <c r="H671" s="22" t="str">
        <f>INDEX(Bar_data!$A$3:$B$140,MATCH(C671,Bar_data!$A$3:$A$140,FALSE),2)</f>
        <v>Trust080</v>
      </c>
      <c r="I671" s="22" t="str">
        <f>INDEX(TrustCAHUB_map!$A$2:$D$139,MATCH($C671,TrustCAHUB_map!$A$2:$A$139,FALSE),3)</f>
        <v>Thames Valley</v>
      </c>
      <c r="J671" s="22" t="str">
        <f>INDEX(TrustCAHUB_map!$A$2:$D$139,MATCH($C671,TrustCAHUB_map!$A$2:$A$139,FALSE),4)</f>
        <v>South East</v>
      </c>
    </row>
    <row r="672" spans="1:10" x14ac:dyDescent="0.3">
      <c r="A672" s="22" t="str">
        <f t="shared" si="10"/>
        <v>'RN72016Palliative50-69'</v>
      </c>
      <c r="B672" s="22">
        <v>2016</v>
      </c>
      <c r="C672" s="22" t="s">
        <v>242</v>
      </c>
      <c r="D672" s="22" t="s">
        <v>8</v>
      </c>
      <c r="E672" s="22" t="s">
        <v>627</v>
      </c>
      <c r="F672" s="22">
        <v>1</v>
      </c>
      <c r="G672" s="22">
        <v>0</v>
      </c>
      <c r="H672" s="22" t="str">
        <f>INDEX(Bar_data!$A$3:$B$140,MATCH(C672,Bar_data!$A$3:$A$140,FALSE),2)</f>
        <v>Trust082</v>
      </c>
      <c r="I672" s="22" t="str">
        <f>INDEX(TrustCAHUB_map!$A$2:$D$139,MATCH($C672,TrustCAHUB_map!$A$2:$A$139,FALSE),3)</f>
        <v>Kent and Medway</v>
      </c>
      <c r="J672" s="22" t="str">
        <f>INDEX(TrustCAHUB_map!$A$2:$D$139,MATCH($C672,TrustCAHUB_map!$A$2:$A$139,FALSE),4)</f>
        <v>South East</v>
      </c>
    </row>
    <row r="673" spans="1:10" x14ac:dyDescent="0.3">
      <c r="A673" s="22" t="str">
        <f t="shared" si="10"/>
        <v>'RN72016Curative70+'</v>
      </c>
      <c r="B673" s="22">
        <v>2016</v>
      </c>
      <c r="C673" s="22" t="s">
        <v>242</v>
      </c>
      <c r="D673" s="22" t="s">
        <v>7</v>
      </c>
      <c r="E673" s="22" t="s">
        <v>628</v>
      </c>
      <c r="F673" s="22">
        <v>1</v>
      </c>
      <c r="G673" s="22">
        <v>0</v>
      </c>
      <c r="H673" s="22" t="str">
        <f>INDEX(Bar_data!$A$3:$B$140,MATCH(C673,Bar_data!$A$3:$A$140,FALSE),2)</f>
        <v>Trust082</v>
      </c>
      <c r="I673" s="22" t="str">
        <f>INDEX(TrustCAHUB_map!$A$2:$D$139,MATCH($C673,TrustCAHUB_map!$A$2:$A$139,FALSE),3)</f>
        <v>Kent and Medway</v>
      </c>
      <c r="J673" s="22" t="str">
        <f>INDEX(TrustCAHUB_map!$A$2:$D$139,MATCH($C673,TrustCAHUB_map!$A$2:$A$139,FALSE),4)</f>
        <v>South East</v>
      </c>
    </row>
    <row r="674" spans="1:10" x14ac:dyDescent="0.3">
      <c r="A674" s="22" t="str">
        <f t="shared" si="10"/>
        <v>'RNA2016Not assigned18-49'</v>
      </c>
      <c r="B674" s="22">
        <v>2016</v>
      </c>
      <c r="C674" s="22" t="s">
        <v>243</v>
      </c>
      <c r="D674" s="22" t="s">
        <v>477</v>
      </c>
      <c r="E674" s="22" t="s">
        <v>153</v>
      </c>
      <c r="F674" s="22">
        <v>1</v>
      </c>
      <c r="G674" s="22">
        <v>1</v>
      </c>
      <c r="H674" s="22" t="str">
        <f>INDEX(Bar_data!$A$3:$B$140,MATCH(C674,Bar_data!$A$3:$A$140,FALSE),2)</f>
        <v>Trust083</v>
      </c>
      <c r="I674" s="22" t="str">
        <f>INDEX(TrustCAHUB_map!$A$2:$D$139,MATCH($C674,TrustCAHUB_map!$A$2:$A$139,FALSE),3)</f>
        <v>West Midlands</v>
      </c>
      <c r="J674" s="22" t="str">
        <f>INDEX(TrustCAHUB_map!$A$2:$D$139,MATCH($C674,TrustCAHUB_map!$A$2:$A$139,FALSE),4)</f>
        <v>West Midlands</v>
      </c>
    </row>
    <row r="675" spans="1:10" x14ac:dyDescent="0.3">
      <c r="A675" s="22" t="str">
        <f t="shared" si="10"/>
        <v>'RNA2016Not assigned50-69'</v>
      </c>
      <c r="B675" s="22">
        <v>2016</v>
      </c>
      <c r="C675" s="22" t="s">
        <v>243</v>
      </c>
      <c r="D675" s="22" t="s">
        <v>477</v>
      </c>
      <c r="E675" s="22" t="s">
        <v>627</v>
      </c>
      <c r="F675" s="22">
        <v>2</v>
      </c>
      <c r="G675" s="22">
        <v>0</v>
      </c>
      <c r="H675" s="22" t="str">
        <f>INDEX(Bar_data!$A$3:$B$140,MATCH(C675,Bar_data!$A$3:$A$140,FALSE),2)</f>
        <v>Trust083</v>
      </c>
      <c r="I675" s="22" t="str">
        <f>INDEX(TrustCAHUB_map!$A$2:$D$139,MATCH($C675,TrustCAHUB_map!$A$2:$A$139,FALSE),3)</f>
        <v>West Midlands</v>
      </c>
      <c r="J675" s="22" t="str">
        <f>INDEX(TrustCAHUB_map!$A$2:$D$139,MATCH($C675,TrustCAHUB_map!$A$2:$A$139,FALSE),4)</f>
        <v>West Midlands</v>
      </c>
    </row>
    <row r="676" spans="1:10" x14ac:dyDescent="0.3">
      <c r="A676" s="22" t="str">
        <f t="shared" si="10"/>
        <v>'RNA2016Not assigned70+'</v>
      </c>
      <c r="B676" s="22">
        <v>2016</v>
      </c>
      <c r="C676" s="22" t="s">
        <v>243</v>
      </c>
      <c r="D676" s="22" t="s">
        <v>477</v>
      </c>
      <c r="E676" s="22" t="s">
        <v>628</v>
      </c>
      <c r="F676" s="22">
        <v>2</v>
      </c>
      <c r="G676" s="22">
        <v>0</v>
      </c>
      <c r="H676" s="22" t="str">
        <f>INDEX(Bar_data!$A$3:$B$140,MATCH(C676,Bar_data!$A$3:$A$140,FALSE),2)</f>
        <v>Trust083</v>
      </c>
      <c r="I676" s="22" t="str">
        <f>INDEX(TrustCAHUB_map!$A$2:$D$139,MATCH($C676,TrustCAHUB_map!$A$2:$A$139,FALSE),3)</f>
        <v>West Midlands</v>
      </c>
      <c r="J676" s="22" t="str">
        <f>INDEX(TrustCAHUB_map!$A$2:$D$139,MATCH($C676,TrustCAHUB_map!$A$2:$A$139,FALSE),4)</f>
        <v>West Midlands</v>
      </c>
    </row>
    <row r="677" spans="1:10" x14ac:dyDescent="0.3">
      <c r="A677" s="22" t="str">
        <f t="shared" si="10"/>
        <v>'RNQ2016Curative50-69'</v>
      </c>
      <c r="B677" s="22">
        <v>2016</v>
      </c>
      <c r="C677" s="22" t="s">
        <v>245</v>
      </c>
      <c r="D677" s="22" t="s">
        <v>7</v>
      </c>
      <c r="E677" s="22" t="s">
        <v>627</v>
      </c>
      <c r="F677" s="22">
        <v>3</v>
      </c>
      <c r="G677" s="22">
        <v>1</v>
      </c>
      <c r="H677" s="22" t="str">
        <f>INDEX(Bar_data!$A$3:$B$140,MATCH(C677,Bar_data!$A$3:$A$140,FALSE),2)</f>
        <v>Trust085</v>
      </c>
      <c r="I677" s="22" t="str">
        <f>INDEX(TrustCAHUB_map!$A$2:$D$139,MATCH($C677,TrustCAHUB_map!$A$2:$A$139,FALSE),3)</f>
        <v>East Midlands</v>
      </c>
      <c r="J677" s="22" t="str">
        <f>INDEX(TrustCAHUB_map!$A$2:$D$139,MATCH($C677,TrustCAHUB_map!$A$2:$A$139,FALSE),4)</f>
        <v>East Midlands</v>
      </c>
    </row>
    <row r="678" spans="1:10" x14ac:dyDescent="0.3">
      <c r="A678" s="22" t="str">
        <f t="shared" si="10"/>
        <v>'RNQ2016Not assigned50-69'</v>
      </c>
      <c r="B678" s="22">
        <v>2016</v>
      </c>
      <c r="C678" s="22" t="s">
        <v>245</v>
      </c>
      <c r="D678" s="22" t="s">
        <v>477</v>
      </c>
      <c r="E678" s="22" t="s">
        <v>627</v>
      </c>
      <c r="F678" s="22">
        <v>1</v>
      </c>
      <c r="G678" s="22">
        <v>0</v>
      </c>
      <c r="H678" s="22" t="str">
        <f>INDEX(Bar_data!$A$3:$B$140,MATCH(C678,Bar_data!$A$3:$A$140,FALSE),2)</f>
        <v>Trust085</v>
      </c>
      <c r="I678" s="22" t="str">
        <f>INDEX(TrustCAHUB_map!$A$2:$D$139,MATCH($C678,TrustCAHUB_map!$A$2:$A$139,FALSE),3)</f>
        <v>East Midlands</v>
      </c>
      <c r="J678" s="22" t="str">
        <f>INDEX(TrustCAHUB_map!$A$2:$D$139,MATCH($C678,TrustCAHUB_map!$A$2:$A$139,FALSE),4)</f>
        <v>East Midlands</v>
      </c>
    </row>
    <row r="679" spans="1:10" x14ac:dyDescent="0.3">
      <c r="A679" s="22" t="str">
        <f t="shared" si="10"/>
        <v>'RNQ2016Palliative50-69'</v>
      </c>
      <c r="B679" s="22">
        <v>2016</v>
      </c>
      <c r="C679" s="22" t="s">
        <v>245</v>
      </c>
      <c r="D679" s="22" t="s">
        <v>8</v>
      </c>
      <c r="E679" s="22" t="s">
        <v>627</v>
      </c>
      <c r="F679" s="22">
        <v>1</v>
      </c>
      <c r="G679" s="22">
        <v>0</v>
      </c>
      <c r="H679" s="22" t="str">
        <f>INDEX(Bar_data!$A$3:$B$140,MATCH(C679,Bar_data!$A$3:$A$140,FALSE),2)</f>
        <v>Trust085</v>
      </c>
      <c r="I679" s="22" t="str">
        <f>INDEX(TrustCAHUB_map!$A$2:$D$139,MATCH($C679,TrustCAHUB_map!$A$2:$A$139,FALSE),3)</f>
        <v>East Midlands</v>
      </c>
      <c r="J679" s="22" t="str">
        <f>INDEX(TrustCAHUB_map!$A$2:$D$139,MATCH($C679,TrustCAHUB_map!$A$2:$A$139,FALSE),4)</f>
        <v>East Midlands</v>
      </c>
    </row>
    <row r="680" spans="1:10" x14ac:dyDescent="0.3">
      <c r="A680" s="22" t="str">
        <f t="shared" si="10"/>
        <v>'RNQ2016Curative70+'</v>
      </c>
      <c r="B680" s="22">
        <v>2016</v>
      </c>
      <c r="C680" s="22" t="s">
        <v>245</v>
      </c>
      <c r="D680" s="22" t="s">
        <v>7</v>
      </c>
      <c r="E680" s="22" t="s">
        <v>628</v>
      </c>
      <c r="F680" s="22">
        <v>1</v>
      </c>
      <c r="G680" s="22">
        <v>0</v>
      </c>
      <c r="H680" s="22" t="str">
        <f>INDEX(Bar_data!$A$3:$B$140,MATCH(C680,Bar_data!$A$3:$A$140,FALSE),2)</f>
        <v>Trust085</v>
      </c>
      <c r="I680" s="22" t="str">
        <f>INDEX(TrustCAHUB_map!$A$2:$D$139,MATCH($C680,TrustCAHUB_map!$A$2:$A$139,FALSE),3)</f>
        <v>East Midlands</v>
      </c>
      <c r="J680" s="22" t="str">
        <f>INDEX(TrustCAHUB_map!$A$2:$D$139,MATCH($C680,TrustCAHUB_map!$A$2:$A$139,FALSE),4)</f>
        <v>East Midlands</v>
      </c>
    </row>
    <row r="681" spans="1:10" x14ac:dyDescent="0.3">
      <c r="A681" s="22" t="str">
        <f t="shared" si="10"/>
        <v>'RNQ2016Not assigned70+'</v>
      </c>
      <c r="B681" s="22">
        <v>2016</v>
      </c>
      <c r="C681" s="22" t="s">
        <v>245</v>
      </c>
      <c r="D681" s="22" t="s">
        <v>477</v>
      </c>
      <c r="E681" s="22" t="s">
        <v>628</v>
      </c>
      <c r="F681" s="22">
        <v>1</v>
      </c>
      <c r="G681" s="22">
        <v>0</v>
      </c>
      <c r="H681" s="22" t="str">
        <f>INDEX(Bar_data!$A$3:$B$140,MATCH(C681,Bar_data!$A$3:$A$140,FALSE),2)</f>
        <v>Trust085</v>
      </c>
      <c r="I681" s="22" t="str">
        <f>INDEX(TrustCAHUB_map!$A$2:$D$139,MATCH($C681,TrustCAHUB_map!$A$2:$A$139,FALSE),3)</f>
        <v>East Midlands</v>
      </c>
      <c r="J681" s="22" t="str">
        <f>INDEX(TrustCAHUB_map!$A$2:$D$139,MATCH($C681,TrustCAHUB_map!$A$2:$A$139,FALSE),4)</f>
        <v>East Midlands</v>
      </c>
    </row>
    <row r="682" spans="1:10" x14ac:dyDescent="0.3">
      <c r="A682" s="22" t="str">
        <f t="shared" si="10"/>
        <v>'RNQ2016Palliative70+'</v>
      </c>
      <c r="B682" s="22">
        <v>2016</v>
      </c>
      <c r="C682" s="22" t="s">
        <v>245</v>
      </c>
      <c r="D682" s="22" t="s">
        <v>8</v>
      </c>
      <c r="E682" s="22" t="s">
        <v>628</v>
      </c>
      <c r="F682" s="22">
        <v>2</v>
      </c>
      <c r="G682" s="22">
        <v>0</v>
      </c>
      <c r="H682" s="22" t="str">
        <f>INDEX(Bar_data!$A$3:$B$140,MATCH(C682,Bar_data!$A$3:$A$140,FALSE),2)</f>
        <v>Trust085</v>
      </c>
      <c r="I682" s="22" t="str">
        <f>INDEX(TrustCAHUB_map!$A$2:$D$139,MATCH($C682,TrustCAHUB_map!$A$2:$A$139,FALSE),3)</f>
        <v>East Midlands</v>
      </c>
      <c r="J682" s="22" t="str">
        <f>INDEX(TrustCAHUB_map!$A$2:$D$139,MATCH($C682,TrustCAHUB_map!$A$2:$A$139,FALSE),4)</f>
        <v>East Midlands</v>
      </c>
    </row>
    <row r="683" spans="1:10" x14ac:dyDescent="0.3">
      <c r="A683" s="22" t="str">
        <f t="shared" si="10"/>
        <v>'RNS2016Curative18-49'</v>
      </c>
      <c r="B683" s="22">
        <v>2016</v>
      </c>
      <c r="C683" s="22" t="s">
        <v>246</v>
      </c>
      <c r="D683" s="22" t="s">
        <v>7</v>
      </c>
      <c r="E683" s="22" t="s">
        <v>153</v>
      </c>
      <c r="F683" s="22">
        <v>6</v>
      </c>
      <c r="G683" s="22">
        <v>0</v>
      </c>
      <c r="H683" s="22" t="str">
        <f>INDEX(Bar_data!$A$3:$B$140,MATCH(C683,Bar_data!$A$3:$A$140,FALSE),2)</f>
        <v>Trust086</v>
      </c>
      <c r="I683" s="22" t="str">
        <f>INDEX(TrustCAHUB_map!$A$2:$D$139,MATCH($C683,TrustCAHUB_map!$A$2:$A$139,FALSE),3)</f>
        <v>East Midlands</v>
      </c>
      <c r="J683" s="22" t="str">
        <f>INDEX(TrustCAHUB_map!$A$2:$D$139,MATCH($C683,TrustCAHUB_map!$A$2:$A$139,FALSE),4)</f>
        <v>East Midlands</v>
      </c>
    </row>
    <row r="684" spans="1:10" x14ac:dyDescent="0.3">
      <c r="A684" s="22" t="str">
        <f t="shared" si="10"/>
        <v>'RNS2016Curative50-69'</v>
      </c>
      <c r="B684" s="22">
        <v>2016</v>
      </c>
      <c r="C684" s="22" t="s">
        <v>246</v>
      </c>
      <c r="D684" s="22" t="s">
        <v>7</v>
      </c>
      <c r="E684" s="22" t="s">
        <v>627</v>
      </c>
      <c r="F684" s="22">
        <v>3</v>
      </c>
      <c r="G684" s="22">
        <v>1</v>
      </c>
      <c r="H684" s="22" t="str">
        <f>INDEX(Bar_data!$A$3:$B$140,MATCH(C684,Bar_data!$A$3:$A$140,FALSE),2)</f>
        <v>Trust086</v>
      </c>
      <c r="I684" s="22" t="str">
        <f>INDEX(TrustCAHUB_map!$A$2:$D$139,MATCH($C684,TrustCAHUB_map!$A$2:$A$139,FALSE),3)</f>
        <v>East Midlands</v>
      </c>
      <c r="J684" s="22" t="str">
        <f>INDEX(TrustCAHUB_map!$A$2:$D$139,MATCH($C684,TrustCAHUB_map!$A$2:$A$139,FALSE),4)</f>
        <v>East Midlands</v>
      </c>
    </row>
    <row r="685" spans="1:10" x14ac:dyDescent="0.3">
      <c r="A685" s="22" t="str">
        <f t="shared" si="10"/>
        <v>'RNS2016Palliative70+'</v>
      </c>
      <c r="B685" s="22">
        <v>2016</v>
      </c>
      <c r="C685" s="22" t="s">
        <v>246</v>
      </c>
      <c r="D685" s="22" t="s">
        <v>8</v>
      </c>
      <c r="E685" s="22" t="s">
        <v>628</v>
      </c>
      <c r="F685" s="22">
        <v>7</v>
      </c>
      <c r="G685" s="22">
        <v>2</v>
      </c>
      <c r="H685" s="22" t="str">
        <f>INDEX(Bar_data!$A$3:$B$140,MATCH(C685,Bar_data!$A$3:$A$140,FALSE),2)</f>
        <v>Trust086</v>
      </c>
      <c r="I685" s="22" t="str">
        <f>INDEX(TrustCAHUB_map!$A$2:$D$139,MATCH($C685,TrustCAHUB_map!$A$2:$A$139,FALSE),3)</f>
        <v>East Midlands</v>
      </c>
      <c r="J685" s="22" t="str">
        <f>INDEX(TrustCAHUB_map!$A$2:$D$139,MATCH($C685,TrustCAHUB_map!$A$2:$A$139,FALSE),4)</f>
        <v>East Midlands</v>
      </c>
    </row>
    <row r="686" spans="1:10" x14ac:dyDescent="0.3">
      <c r="A686" s="22" t="str">
        <f t="shared" si="10"/>
        <v>'RNS2016Curative70+'</v>
      </c>
      <c r="B686" s="22">
        <v>2016</v>
      </c>
      <c r="C686" s="22" t="s">
        <v>246</v>
      </c>
      <c r="D686" s="22" t="s">
        <v>7</v>
      </c>
      <c r="E686" s="22" t="s">
        <v>628</v>
      </c>
      <c r="F686" s="22">
        <v>1</v>
      </c>
      <c r="G686" s="22">
        <v>0</v>
      </c>
      <c r="H686" s="22" t="str">
        <f>INDEX(Bar_data!$A$3:$B$140,MATCH(C686,Bar_data!$A$3:$A$140,FALSE),2)</f>
        <v>Trust086</v>
      </c>
      <c r="I686" s="22" t="str">
        <f>INDEX(TrustCAHUB_map!$A$2:$D$139,MATCH($C686,TrustCAHUB_map!$A$2:$A$139,FALSE),3)</f>
        <v>East Midlands</v>
      </c>
      <c r="J686" s="22" t="str">
        <f>INDEX(TrustCAHUB_map!$A$2:$D$139,MATCH($C686,TrustCAHUB_map!$A$2:$A$139,FALSE),4)</f>
        <v>East Midlands</v>
      </c>
    </row>
    <row r="687" spans="1:10" x14ac:dyDescent="0.3">
      <c r="A687" s="22" t="str">
        <f t="shared" si="10"/>
        <v>'RP52016Curative18-49'</v>
      </c>
      <c r="B687" s="22">
        <v>2016</v>
      </c>
      <c r="C687" s="22" t="s">
        <v>248</v>
      </c>
      <c r="D687" s="22" t="s">
        <v>7</v>
      </c>
      <c r="E687" s="22" t="s">
        <v>153</v>
      </c>
      <c r="F687" s="22">
        <v>5</v>
      </c>
      <c r="G687" s="22">
        <v>0</v>
      </c>
      <c r="H687" s="22" t="str">
        <f>INDEX(Bar_data!$A$3:$B$140,MATCH(C687,Bar_data!$A$3:$A$140,FALSE),2)</f>
        <v>Trust089</v>
      </c>
      <c r="I687" s="22" t="str">
        <f>INDEX(TrustCAHUB_map!$A$2:$D$139,MATCH($C687,TrustCAHUB_map!$A$2:$A$139,FALSE),3)</f>
        <v>South Yorkshire and Bassetlaw</v>
      </c>
      <c r="J687" s="22" t="str">
        <f>INDEX(TrustCAHUB_map!$A$2:$D$139,MATCH($C687,TrustCAHUB_map!$A$2:$A$139,FALSE),4)</f>
        <v>Yorkshire and Humber</v>
      </c>
    </row>
    <row r="688" spans="1:10" x14ac:dyDescent="0.3">
      <c r="A688" s="22" t="str">
        <f t="shared" si="10"/>
        <v>'RP52016Palliative50-69'</v>
      </c>
      <c r="B688" s="22">
        <v>2016</v>
      </c>
      <c r="C688" s="22" t="s">
        <v>248</v>
      </c>
      <c r="D688" s="22" t="s">
        <v>8</v>
      </c>
      <c r="E688" s="22" t="s">
        <v>627</v>
      </c>
      <c r="F688" s="22">
        <v>6</v>
      </c>
      <c r="G688" s="22">
        <v>1</v>
      </c>
      <c r="H688" s="22" t="str">
        <f>INDEX(Bar_data!$A$3:$B$140,MATCH(C688,Bar_data!$A$3:$A$140,FALSE),2)</f>
        <v>Trust089</v>
      </c>
      <c r="I688" s="22" t="str">
        <f>INDEX(TrustCAHUB_map!$A$2:$D$139,MATCH($C688,TrustCAHUB_map!$A$2:$A$139,FALSE),3)</f>
        <v>South Yorkshire and Bassetlaw</v>
      </c>
      <c r="J688" s="22" t="str">
        <f>INDEX(TrustCAHUB_map!$A$2:$D$139,MATCH($C688,TrustCAHUB_map!$A$2:$A$139,FALSE),4)</f>
        <v>Yorkshire and Humber</v>
      </c>
    </row>
    <row r="689" spans="1:10" x14ac:dyDescent="0.3">
      <c r="A689" s="22" t="str">
        <f t="shared" si="10"/>
        <v>'RP52016Curative50-69'</v>
      </c>
      <c r="B689" s="22">
        <v>2016</v>
      </c>
      <c r="C689" s="22" t="s">
        <v>248</v>
      </c>
      <c r="D689" s="22" t="s">
        <v>7</v>
      </c>
      <c r="E689" s="22" t="s">
        <v>627</v>
      </c>
      <c r="F689" s="22">
        <v>4</v>
      </c>
      <c r="G689" s="22">
        <v>0</v>
      </c>
      <c r="H689" s="22" t="str">
        <f>INDEX(Bar_data!$A$3:$B$140,MATCH(C689,Bar_data!$A$3:$A$140,FALSE),2)</f>
        <v>Trust089</v>
      </c>
      <c r="I689" s="22" t="str">
        <f>INDEX(TrustCAHUB_map!$A$2:$D$139,MATCH($C689,TrustCAHUB_map!$A$2:$A$139,FALSE),3)</f>
        <v>South Yorkshire and Bassetlaw</v>
      </c>
      <c r="J689" s="22" t="str">
        <f>INDEX(TrustCAHUB_map!$A$2:$D$139,MATCH($C689,TrustCAHUB_map!$A$2:$A$139,FALSE),4)</f>
        <v>Yorkshire and Humber</v>
      </c>
    </row>
    <row r="690" spans="1:10" x14ac:dyDescent="0.3">
      <c r="A690" s="22" t="str">
        <f t="shared" si="10"/>
        <v>'RP52016Curative70+'</v>
      </c>
      <c r="B690" s="22">
        <v>2016</v>
      </c>
      <c r="C690" s="22" t="s">
        <v>248</v>
      </c>
      <c r="D690" s="22" t="s">
        <v>7</v>
      </c>
      <c r="E690" s="22" t="s">
        <v>628</v>
      </c>
      <c r="F690" s="22">
        <v>1</v>
      </c>
      <c r="G690" s="22">
        <v>0</v>
      </c>
      <c r="H690" s="22" t="str">
        <f>INDEX(Bar_data!$A$3:$B$140,MATCH(C690,Bar_data!$A$3:$A$140,FALSE),2)</f>
        <v>Trust089</v>
      </c>
      <c r="I690" s="22" t="str">
        <f>INDEX(TrustCAHUB_map!$A$2:$D$139,MATCH($C690,TrustCAHUB_map!$A$2:$A$139,FALSE),3)</f>
        <v>South Yorkshire and Bassetlaw</v>
      </c>
      <c r="J690" s="22" t="str">
        <f>INDEX(TrustCAHUB_map!$A$2:$D$139,MATCH($C690,TrustCAHUB_map!$A$2:$A$139,FALSE),4)</f>
        <v>Yorkshire and Humber</v>
      </c>
    </row>
    <row r="691" spans="1:10" x14ac:dyDescent="0.3">
      <c r="A691" s="22" t="str">
        <f t="shared" si="10"/>
        <v>'RP52016Palliative70+'</v>
      </c>
      <c r="B691" s="22">
        <v>2016</v>
      </c>
      <c r="C691" s="22" t="s">
        <v>248</v>
      </c>
      <c r="D691" s="22" t="s">
        <v>8</v>
      </c>
      <c r="E691" s="22" t="s">
        <v>628</v>
      </c>
      <c r="F691" s="22">
        <v>8</v>
      </c>
      <c r="G691" s="22">
        <v>1</v>
      </c>
      <c r="H691" s="22" t="str">
        <f>INDEX(Bar_data!$A$3:$B$140,MATCH(C691,Bar_data!$A$3:$A$140,FALSE),2)</f>
        <v>Trust089</v>
      </c>
      <c r="I691" s="22" t="str">
        <f>INDEX(TrustCAHUB_map!$A$2:$D$139,MATCH($C691,TrustCAHUB_map!$A$2:$A$139,FALSE),3)</f>
        <v>South Yorkshire and Bassetlaw</v>
      </c>
      <c r="J691" s="22" t="str">
        <f>INDEX(TrustCAHUB_map!$A$2:$D$139,MATCH($C691,TrustCAHUB_map!$A$2:$A$139,FALSE),4)</f>
        <v>Yorkshire and Humber</v>
      </c>
    </row>
    <row r="692" spans="1:10" x14ac:dyDescent="0.3">
      <c r="A692" s="22" t="str">
        <f t="shared" si="10"/>
        <v>'RPA2016Curative18-49'</v>
      </c>
      <c r="B692" s="22">
        <v>2016</v>
      </c>
      <c r="C692" s="22" t="s">
        <v>249</v>
      </c>
      <c r="D692" s="22" t="s">
        <v>7</v>
      </c>
      <c r="E692" s="22" t="s">
        <v>153</v>
      </c>
      <c r="F692" s="22">
        <v>1</v>
      </c>
      <c r="G692" s="22">
        <v>0</v>
      </c>
      <c r="H692" s="22" t="str">
        <f>INDEX(Bar_data!$A$3:$B$140,MATCH(C692,Bar_data!$A$3:$A$140,FALSE),2)</f>
        <v>Trust090</v>
      </c>
      <c r="I692" s="22" t="str">
        <f>INDEX(TrustCAHUB_map!$A$2:$D$139,MATCH($C692,TrustCAHUB_map!$A$2:$A$139,FALSE),3)</f>
        <v>Kent and Medway</v>
      </c>
      <c r="J692" s="22" t="str">
        <f>INDEX(TrustCAHUB_map!$A$2:$D$139,MATCH($C692,TrustCAHUB_map!$A$2:$A$139,FALSE),4)</f>
        <v>South East</v>
      </c>
    </row>
    <row r="693" spans="1:10" x14ac:dyDescent="0.3">
      <c r="A693" s="22" t="str">
        <f t="shared" si="10"/>
        <v>'RPA2016Curative70+'</v>
      </c>
      <c r="B693" s="22">
        <v>2016</v>
      </c>
      <c r="C693" s="22" t="s">
        <v>249</v>
      </c>
      <c r="D693" s="22" t="s">
        <v>7</v>
      </c>
      <c r="E693" s="22" t="s">
        <v>628</v>
      </c>
      <c r="F693" s="22">
        <v>2</v>
      </c>
      <c r="G693" s="22">
        <v>0</v>
      </c>
      <c r="H693" s="22" t="str">
        <f>INDEX(Bar_data!$A$3:$B$140,MATCH(C693,Bar_data!$A$3:$A$140,FALSE),2)</f>
        <v>Trust090</v>
      </c>
      <c r="I693" s="22" t="str">
        <f>INDEX(TrustCAHUB_map!$A$2:$D$139,MATCH($C693,TrustCAHUB_map!$A$2:$A$139,FALSE),3)</f>
        <v>Kent and Medway</v>
      </c>
      <c r="J693" s="22" t="str">
        <f>INDEX(TrustCAHUB_map!$A$2:$D$139,MATCH($C693,TrustCAHUB_map!$A$2:$A$139,FALSE),4)</f>
        <v>South East</v>
      </c>
    </row>
    <row r="694" spans="1:10" x14ac:dyDescent="0.3">
      <c r="A694" s="22" t="str">
        <f t="shared" si="10"/>
        <v>'RPA2016Palliative70+'</v>
      </c>
      <c r="B694" s="22">
        <v>2016</v>
      </c>
      <c r="C694" s="22" t="s">
        <v>249</v>
      </c>
      <c r="D694" s="22" t="s">
        <v>8</v>
      </c>
      <c r="E694" s="22" t="s">
        <v>628</v>
      </c>
      <c r="F694" s="22">
        <v>1</v>
      </c>
      <c r="G694" s="22">
        <v>1</v>
      </c>
      <c r="H694" s="22" t="str">
        <f>INDEX(Bar_data!$A$3:$B$140,MATCH(C694,Bar_data!$A$3:$A$140,FALSE),2)</f>
        <v>Trust090</v>
      </c>
      <c r="I694" s="22" t="str">
        <f>INDEX(TrustCAHUB_map!$A$2:$D$139,MATCH($C694,TrustCAHUB_map!$A$2:$A$139,FALSE),3)</f>
        <v>Kent and Medway</v>
      </c>
      <c r="J694" s="22" t="str">
        <f>INDEX(TrustCAHUB_map!$A$2:$D$139,MATCH($C694,TrustCAHUB_map!$A$2:$A$139,FALSE),4)</f>
        <v>South East</v>
      </c>
    </row>
    <row r="695" spans="1:10" x14ac:dyDescent="0.3">
      <c r="A695" s="22" t="str">
        <f t="shared" si="10"/>
        <v>'RPY2016Not assigned18-49'</v>
      </c>
      <c r="B695" s="22">
        <v>2016</v>
      </c>
      <c r="C695" s="22" t="s">
        <v>250</v>
      </c>
      <c r="D695" s="22" t="s">
        <v>477</v>
      </c>
      <c r="E695" s="22" t="s">
        <v>153</v>
      </c>
      <c r="F695" s="22">
        <v>2</v>
      </c>
      <c r="G695" s="22">
        <v>0</v>
      </c>
      <c r="H695" s="22" t="str">
        <f>INDEX(Bar_data!$A$3:$B$140,MATCH(C695,Bar_data!$A$3:$A$140,FALSE),2)</f>
        <v>Trust091</v>
      </c>
      <c r="I695" s="22" t="str">
        <f>INDEX(TrustCAHUB_map!$A$2:$D$139,MATCH($C695,TrustCAHUB_map!$A$2:$A$139,FALSE),3)</f>
        <v>North West and South West London</v>
      </c>
      <c r="J695" s="22" t="str">
        <f>INDEX(TrustCAHUB_map!$A$2:$D$139,MATCH($C695,TrustCAHUB_map!$A$2:$A$139,FALSE),4)</f>
        <v>London</v>
      </c>
    </row>
    <row r="696" spans="1:10" x14ac:dyDescent="0.3">
      <c r="A696" s="22" t="str">
        <f t="shared" si="10"/>
        <v>'RPY2016Palliative18-49'</v>
      </c>
      <c r="B696" s="22">
        <v>2016</v>
      </c>
      <c r="C696" s="22" t="s">
        <v>250</v>
      </c>
      <c r="D696" s="22" t="s">
        <v>8</v>
      </c>
      <c r="E696" s="22" t="s">
        <v>153</v>
      </c>
      <c r="F696" s="22">
        <v>5</v>
      </c>
      <c r="G696" s="22">
        <v>1</v>
      </c>
      <c r="H696" s="22" t="str">
        <f>INDEX(Bar_data!$A$3:$B$140,MATCH(C696,Bar_data!$A$3:$A$140,FALSE),2)</f>
        <v>Trust091</v>
      </c>
      <c r="I696" s="22" t="str">
        <f>INDEX(TrustCAHUB_map!$A$2:$D$139,MATCH($C696,TrustCAHUB_map!$A$2:$A$139,FALSE),3)</f>
        <v>North West and South West London</v>
      </c>
      <c r="J696" s="22" t="str">
        <f>INDEX(TrustCAHUB_map!$A$2:$D$139,MATCH($C696,TrustCAHUB_map!$A$2:$A$139,FALSE),4)</f>
        <v>London</v>
      </c>
    </row>
    <row r="697" spans="1:10" x14ac:dyDescent="0.3">
      <c r="A697" s="22" t="str">
        <f t="shared" si="10"/>
        <v>'RPY2016Curative18-49'</v>
      </c>
      <c r="B697" s="22">
        <v>2016</v>
      </c>
      <c r="C697" s="22" t="s">
        <v>250</v>
      </c>
      <c r="D697" s="22" t="s">
        <v>7</v>
      </c>
      <c r="E697" s="22" t="s">
        <v>153</v>
      </c>
      <c r="F697" s="22">
        <v>8</v>
      </c>
      <c r="G697" s="22">
        <v>0</v>
      </c>
      <c r="H697" s="22" t="str">
        <f>INDEX(Bar_data!$A$3:$B$140,MATCH(C697,Bar_data!$A$3:$A$140,FALSE),2)</f>
        <v>Trust091</v>
      </c>
      <c r="I697" s="22" t="str">
        <f>INDEX(TrustCAHUB_map!$A$2:$D$139,MATCH($C697,TrustCAHUB_map!$A$2:$A$139,FALSE),3)</f>
        <v>North West and South West London</v>
      </c>
      <c r="J697" s="22" t="str">
        <f>INDEX(TrustCAHUB_map!$A$2:$D$139,MATCH($C697,TrustCAHUB_map!$A$2:$A$139,FALSE),4)</f>
        <v>London</v>
      </c>
    </row>
    <row r="698" spans="1:10" x14ac:dyDescent="0.3">
      <c r="A698" s="22" t="str">
        <f t="shared" si="10"/>
        <v>'RPY2016Not assigned50-69'</v>
      </c>
      <c r="B698" s="22">
        <v>2016</v>
      </c>
      <c r="C698" s="22" t="s">
        <v>250</v>
      </c>
      <c r="D698" s="22" t="s">
        <v>477</v>
      </c>
      <c r="E698" s="22" t="s">
        <v>627</v>
      </c>
      <c r="F698" s="22">
        <v>7</v>
      </c>
      <c r="G698" s="22">
        <v>1</v>
      </c>
      <c r="H698" s="22" t="str">
        <f>INDEX(Bar_data!$A$3:$B$140,MATCH(C698,Bar_data!$A$3:$A$140,FALSE),2)</f>
        <v>Trust091</v>
      </c>
      <c r="I698" s="22" t="str">
        <f>INDEX(TrustCAHUB_map!$A$2:$D$139,MATCH($C698,TrustCAHUB_map!$A$2:$A$139,FALSE),3)</f>
        <v>North West and South West London</v>
      </c>
      <c r="J698" s="22" t="str">
        <f>INDEX(TrustCAHUB_map!$A$2:$D$139,MATCH($C698,TrustCAHUB_map!$A$2:$A$139,FALSE),4)</f>
        <v>London</v>
      </c>
    </row>
    <row r="699" spans="1:10" x14ac:dyDescent="0.3">
      <c r="A699" s="22" t="str">
        <f t="shared" si="10"/>
        <v>'RPY2016Curative50-69'</v>
      </c>
      <c r="B699" s="22">
        <v>2016</v>
      </c>
      <c r="C699" s="22" t="s">
        <v>250</v>
      </c>
      <c r="D699" s="22" t="s">
        <v>7</v>
      </c>
      <c r="E699" s="22" t="s">
        <v>627</v>
      </c>
      <c r="F699" s="22">
        <v>16</v>
      </c>
      <c r="G699" s="22">
        <v>0</v>
      </c>
      <c r="H699" s="22" t="str">
        <f>INDEX(Bar_data!$A$3:$B$140,MATCH(C699,Bar_data!$A$3:$A$140,FALSE),2)</f>
        <v>Trust091</v>
      </c>
      <c r="I699" s="22" t="str">
        <f>INDEX(TrustCAHUB_map!$A$2:$D$139,MATCH($C699,TrustCAHUB_map!$A$2:$A$139,FALSE),3)</f>
        <v>North West and South West London</v>
      </c>
      <c r="J699" s="22" t="str">
        <f>INDEX(TrustCAHUB_map!$A$2:$D$139,MATCH($C699,TrustCAHUB_map!$A$2:$A$139,FALSE),4)</f>
        <v>London</v>
      </c>
    </row>
    <row r="700" spans="1:10" x14ac:dyDescent="0.3">
      <c r="A700" s="22" t="str">
        <f t="shared" si="10"/>
        <v>'RPY2016Palliative50-69'</v>
      </c>
      <c r="B700" s="22">
        <v>2016</v>
      </c>
      <c r="C700" s="22" t="s">
        <v>250</v>
      </c>
      <c r="D700" s="22" t="s">
        <v>8</v>
      </c>
      <c r="E700" s="22" t="s">
        <v>627</v>
      </c>
      <c r="F700" s="22">
        <v>6</v>
      </c>
      <c r="G700" s="22">
        <v>1</v>
      </c>
      <c r="H700" s="22" t="str">
        <f>INDEX(Bar_data!$A$3:$B$140,MATCH(C700,Bar_data!$A$3:$A$140,FALSE),2)</f>
        <v>Trust091</v>
      </c>
      <c r="I700" s="22" t="str">
        <f>INDEX(TrustCAHUB_map!$A$2:$D$139,MATCH($C700,TrustCAHUB_map!$A$2:$A$139,FALSE),3)</f>
        <v>North West and South West London</v>
      </c>
      <c r="J700" s="22" t="str">
        <f>INDEX(TrustCAHUB_map!$A$2:$D$139,MATCH($C700,TrustCAHUB_map!$A$2:$A$139,FALSE),4)</f>
        <v>London</v>
      </c>
    </row>
    <row r="701" spans="1:10" x14ac:dyDescent="0.3">
      <c r="A701" s="22" t="str">
        <f t="shared" si="10"/>
        <v>'RPY2016Not assigned70+'</v>
      </c>
      <c r="B701" s="22">
        <v>2016</v>
      </c>
      <c r="C701" s="22" t="s">
        <v>250</v>
      </c>
      <c r="D701" s="22" t="s">
        <v>477</v>
      </c>
      <c r="E701" s="22" t="s">
        <v>628</v>
      </c>
      <c r="F701" s="22">
        <v>1</v>
      </c>
      <c r="G701" s="22">
        <v>0</v>
      </c>
      <c r="H701" s="22" t="str">
        <f>INDEX(Bar_data!$A$3:$B$140,MATCH(C701,Bar_data!$A$3:$A$140,FALSE),2)</f>
        <v>Trust091</v>
      </c>
      <c r="I701" s="22" t="str">
        <f>INDEX(TrustCAHUB_map!$A$2:$D$139,MATCH($C701,TrustCAHUB_map!$A$2:$A$139,FALSE),3)</f>
        <v>North West and South West London</v>
      </c>
      <c r="J701" s="22" t="str">
        <f>INDEX(TrustCAHUB_map!$A$2:$D$139,MATCH($C701,TrustCAHUB_map!$A$2:$A$139,FALSE),4)</f>
        <v>London</v>
      </c>
    </row>
    <row r="702" spans="1:10" x14ac:dyDescent="0.3">
      <c r="A702" s="22" t="str">
        <f t="shared" si="10"/>
        <v>'RPY2016Curative70+'</v>
      </c>
      <c r="B702" s="22">
        <v>2016</v>
      </c>
      <c r="C702" s="22" t="s">
        <v>250</v>
      </c>
      <c r="D702" s="22" t="s">
        <v>7</v>
      </c>
      <c r="E702" s="22" t="s">
        <v>628</v>
      </c>
      <c r="F702" s="22">
        <v>3</v>
      </c>
      <c r="G702" s="22">
        <v>0</v>
      </c>
      <c r="H702" s="22" t="str">
        <f>INDEX(Bar_data!$A$3:$B$140,MATCH(C702,Bar_data!$A$3:$A$140,FALSE),2)</f>
        <v>Trust091</v>
      </c>
      <c r="I702" s="22" t="str">
        <f>INDEX(TrustCAHUB_map!$A$2:$D$139,MATCH($C702,TrustCAHUB_map!$A$2:$A$139,FALSE),3)</f>
        <v>North West and South West London</v>
      </c>
      <c r="J702" s="22" t="str">
        <f>INDEX(TrustCAHUB_map!$A$2:$D$139,MATCH($C702,TrustCAHUB_map!$A$2:$A$139,FALSE),4)</f>
        <v>London</v>
      </c>
    </row>
    <row r="703" spans="1:10" x14ac:dyDescent="0.3">
      <c r="A703" s="22" t="str">
        <f t="shared" si="10"/>
        <v>'RPY2016Palliative70+'</v>
      </c>
      <c r="B703" s="22">
        <v>2016</v>
      </c>
      <c r="C703" s="22" t="s">
        <v>250</v>
      </c>
      <c r="D703" s="22" t="s">
        <v>8</v>
      </c>
      <c r="E703" s="22" t="s">
        <v>628</v>
      </c>
      <c r="F703" s="22">
        <v>5</v>
      </c>
      <c r="G703" s="22">
        <v>0</v>
      </c>
      <c r="H703" s="22" t="str">
        <f>INDEX(Bar_data!$A$3:$B$140,MATCH(C703,Bar_data!$A$3:$A$140,FALSE),2)</f>
        <v>Trust091</v>
      </c>
      <c r="I703" s="22" t="str">
        <f>INDEX(TrustCAHUB_map!$A$2:$D$139,MATCH($C703,TrustCAHUB_map!$A$2:$A$139,FALSE),3)</f>
        <v>North West and South West London</v>
      </c>
      <c r="J703" s="22" t="str">
        <f>INDEX(TrustCAHUB_map!$A$2:$D$139,MATCH($C703,TrustCAHUB_map!$A$2:$A$139,FALSE),4)</f>
        <v>London</v>
      </c>
    </row>
    <row r="704" spans="1:10" x14ac:dyDescent="0.3">
      <c r="A704" s="22" t="str">
        <f t="shared" si="10"/>
        <v>'RQ62016Palliative18-49'</v>
      </c>
      <c r="B704" s="22">
        <v>2016</v>
      </c>
      <c r="C704" s="22" t="s">
        <v>251</v>
      </c>
      <c r="D704" s="22" t="s">
        <v>8</v>
      </c>
      <c r="E704" s="22" t="s">
        <v>153</v>
      </c>
      <c r="F704" s="22">
        <v>1</v>
      </c>
      <c r="G704" s="22">
        <v>1</v>
      </c>
      <c r="H704" s="22" t="str">
        <f>INDEX(Bar_data!$A$3:$B$140,MATCH(C704,Bar_data!$A$3:$A$140,FALSE),2)</f>
        <v>Trust093</v>
      </c>
      <c r="I704" s="22" t="str">
        <f>INDEX(TrustCAHUB_map!$A$2:$D$139,MATCH($C704,TrustCAHUB_map!$A$2:$A$139,FALSE),3)</f>
        <v>Cheshire and Merseyside</v>
      </c>
      <c r="J704" s="22" t="str">
        <f>INDEX(TrustCAHUB_map!$A$2:$D$139,MATCH($C704,TrustCAHUB_map!$A$2:$A$139,FALSE),4)</f>
        <v>North West</v>
      </c>
    </row>
    <row r="705" spans="1:10" x14ac:dyDescent="0.3">
      <c r="A705" s="22" t="str">
        <f t="shared" si="10"/>
        <v>'RQ62016Not assigned50-69'</v>
      </c>
      <c r="B705" s="22">
        <v>2016</v>
      </c>
      <c r="C705" s="22" t="s">
        <v>251</v>
      </c>
      <c r="D705" s="22" t="s">
        <v>477</v>
      </c>
      <c r="E705" s="22" t="s">
        <v>627</v>
      </c>
      <c r="F705" s="22">
        <v>2</v>
      </c>
      <c r="G705" s="22">
        <v>0</v>
      </c>
      <c r="H705" s="22" t="str">
        <f>INDEX(Bar_data!$A$3:$B$140,MATCH(C705,Bar_data!$A$3:$A$140,FALSE),2)</f>
        <v>Trust093</v>
      </c>
      <c r="I705" s="22" t="str">
        <f>INDEX(TrustCAHUB_map!$A$2:$D$139,MATCH($C705,TrustCAHUB_map!$A$2:$A$139,FALSE),3)</f>
        <v>Cheshire and Merseyside</v>
      </c>
      <c r="J705" s="22" t="str">
        <f>INDEX(TrustCAHUB_map!$A$2:$D$139,MATCH($C705,TrustCAHUB_map!$A$2:$A$139,FALSE),4)</f>
        <v>North West</v>
      </c>
    </row>
    <row r="706" spans="1:10" x14ac:dyDescent="0.3">
      <c r="A706" s="22" t="str">
        <f t="shared" si="10"/>
        <v>'RQ62016Palliative50-69'</v>
      </c>
      <c r="B706" s="22">
        <v>2016</v>
      </c>
      <c r="C706" s="22" t="s">
        <v>251</v>
      </c>
      <c r="D706" s="22" t="s">
        <v>8</v>
      </c>
      <c r="E706" s="22" t="s">
        <v>627</v>
      </c>
      <c r="F706" s="22">
        <v>8</v>
      </c>
      <c r="G706" s="22">
        <v>1</v>
      </c>
      <c r="H706" s="22" t="str">
        <f>INDEX(Bar_data!$A$3:$B$140,MATCH(C706,Bar_data!$A$3:$A$140,FALSE),2)</f>
        <v>Trust093</v>
      </c>
      <c r="I706" s="22" t="str">
        <f>INDEX(TrustCAHUB_map!$A$2:$D$139,MATCH($C706,TrustCAHUB_map!$A$2:$A$139,FALSE),3)</f>
        <v>Cheshire and Merseyside</v>
      </c>
      <c r="J706" s="22" t="str">
        <f>INDEX(TrustCAHUB_map!$A$2:$D$139,MATCH($C706,TrustCAHUB_map!$A$2:$A$139,FALSE),4)</f>
        <v>North West</v>
      </c>
    </row>
    <row r="707" spans="1:10" x14ac:dyDescent="0.3">
      <c r="A707" s="22" t="str">
        <f t="shared" ref="A707:A770" si="11">"'"&amp;C707&amp;B707&amp;D707&amp;E707&amp;"'"</f>
        <v>'RQ62016Palliative70+'</v>
      </c>
      <c r="B707" s="22">
        <v>2016</v>
      </c>
      <c r="C707" s="22" t="s">
        <v>251</v>
      </c>
      <c r="D707" s="22" t="s">
        <v>8</v>
      </c>
      <c r="E707" s="22" t="s">
        <v>628</v>
      </c>
      <c r="F707" s="22">
        <v>5</v>
      </c>
      <c r="G707" s="22">
        <v>0</v>
      </c>
      <c r="H707" s="22" t="str">
        <f>INDEX(Bar_data!$A$3:$B$140,MATCH(C707,Bar_data!$A$3:$A$140,FALSE),2)</f>
        <v>Trust093</v>
      </c>
      <c r="I707" s="22" t="str">
        <f>INDEX(TrustCAHUB_map!$A$2:$D$139,MATCH($C707,TrustCAHUB_map!$A$2:$A$139,FALSE),3)</f>
        <v>Cheshire and Merseyside</v>
      </c>
      <c r="J707" s="22" t="str">
        <f>INDEX(TrustCAHUB_map!$A$2:$D$139,MATCH($C707,TrustCAHUB_map!$A$2:$A$139,FALSE),4)</f>
        <v>North West</v>
      </c>
    </row>
    <row r="708" spans="1:10" x14ac:dyDescent="0.3">
      <c r="A708" s="22" t="str">
        <f t="shared" si="11"/>
        <v>'RQ82016Palliative70+'</v>
      </c>
      <c r="B708" s="22">
        <v>2016</v>
      </c>
      <c r="C708" s="22" t="s">
        <v>252</v>
      </c>
      <c r="D708" s="22" t="s">
        <v>8</v>
      </c>
      <c r="E708" s="22" t="s">
        <v>628</v>
      </c>
      <c r="F708" s="22">
        <v>5</v>
      </c>
      <c r="G708" s="22">
        <v>1</v>
      </c>
      <c r="H708" s="22" t="str">
        <f>INDEX(Bar_data!$A$3:$B$140,MATCH(C708,Bar_data!$A$3:$A$140,FALSE),2)</f>
        <v>Trust094</v>
      </c>
      <c r="I708" s="22" t="str">
        <f>INDEX(TrustCAHUB_map!$A$2:$D$139,MATCH($C708,TrustCAHUB_map!$A$2:$A$139,FALSE),3)</f>
        <v>East of England</v>
      </c>
      <c r="J708" s="22" t="str">
        <f>INDEX(TrustCAHUB_map!$A$2:$D$139,MATCH($C708,TrustCAHUB_map!$A$2:$A$139,FALSE),4)</f>
        <v>East of England</v>
      </c>
    </row>
    <row r="709" spans="1:10" x14ac:dyDescent="0.3">
      <c r="A709" s="22" t="str">
        <f t="shared" si="11"/>
        <v>'RQM2016Curative70+'</v>
      </c>
      <c r="B709" s="22">
        <v>2016</v>
      </c>
      <c r="C709" s="22" t="s">
        <v>253</v>
      </c>
      <c r="D709" s="22" t="s">
        <v>7</v>
      </c>
      <c r="E709" s="22" t="s">
        <v>628</v>
      </c>
      <c r="F709" s="22">
        <v>1</v>
      </c>
      <c r="G709" s="22">
        <v>1</v>
      </c>
      <c r="H709" s="22" t="str">
        <f>INDEX(Bar_data!$A$3:$B$140,MATCH(C709,Bar_data!$A$3:$A$140,FALSE),2)</f>
        <v>Trust095</v>
      </c>
      <c r="I709" s="22" t="str">
        <f>INDEX(TrustCAHUB_map!$A$2:$D$139,MATCH($C709,TrustCAHUB_map!$A$2:$A$139,FALSE),3)</f>
        <v>North West and South West London</v>
      </c>
      <c r="J709" s="22" t="str">
        <f>INDEX(TrustCAHUB_map!$A$2:$D$139,MATCH($C709,TrustCAHUB_map!$A$2:$A$139,FALSE),4)</f>
        <v>London</v>
      </c>
    </row>
    <row r="710" spans="1:10" x14ac:dyDescent="0.3">
      <c r="A710" s="22" t="str">
        <f t="shared" si="11"/>
        <v>'RQM2016Palliative70+'</v>
      </c>
      <c r="B710" s="22">
        <v>2016</v>
      </c>
      <c r="C710" s="22" t="s">
        <v>253</v>
      </c>
      <c r="D710" s="22" t="s">
        <v>8</v>
      </c>
      <c r="E710" s="22" t="s">
        <v>628</v>
      </c>
      <c r="F710" s="22">
        <v>5</v>
      </c>
      <c r="G710" s="22">
        <v>2</v>
      </c>
      <c r="H710" s="22" t="str">
        <f>INDEX(Bar_data!$A$3:$B$140,MATCH(C710,Bar_data!$A$3:$A$140,FALSE),2)</f>
        <v>Trust095</v>
      </c>
      <c r="I710" s="22" t="str">
        <f>INDEX(TrustCAHUB_map!$A$2:$D$139,MATCH($C710,TrustCAHUB_map!$A$2:$A$139,FALSE),3)</f>
        <v>North West and South West London</v>
      </c>
      <c r="J710" s="22" t="str">
        <f>INDEX(TrustCAHUB_map!$A$2:$D$139,MATCH($C710,TrustCAHUB_map!$A$2:$A$139,FALSE),4)</f>
        <v>London</v>
      </c>
    </row>
    <row r="711" spans="1:10" x14ac:dyDescent="0.3">
      <c r="A711" s="22" t="str">
        <f t="shared" si="11"/>
        <v>'RQW2016Not assigned70+'</v>
      </c>
      <c r="B711" s="22">
        <v>2016</v>
      </c>
      <c r="C711" s="22" t="s">
        <v>254</v>
      </c>
      <c r="D711" s="22" t="s">
        <v>477</v>
      </c>
      <c r="E711" s="22" t="s">
        <v>628</v>
      </c>
      <c r="F711" s="22">
        <v>4</v>
      </c>
      <c r="G711" s="22">
        <v>0</v>
      </c>
      <c r="H711" s="22" t="str">
        <f>INDEX(Bar_data!$A$3:$B$140,MATCH(C711,Bar_data!$A$3:$A$140,FALSE),2)</f>
        <v>Trust096</v>
      </c>
      <c r="I711" s="22" t="str">
        <f>INDEX(TrustCAHUB_map!$A$2:$D$139,MATCH($C711,TrustCAHUB_map!$A$2:$A$139,FALSE),3)</f>
        <v>East of England</v>
      </c>
      <c r="J711" s="22" t="str">
        <f>INDEX(TrustCAHUB_map!$A$2:$D$139,MATCH($C711,TrustCAHUB_map!$A$2:$A$139,FALSE),4)</f>
        <v>East of England</v>
      </c>
    </row>
    <row r="712" spans="1:10" x14ac:dyDescent="0.3">
      <c r="A712" s="22" t="str">
        <f t="shared" si="11"/>
        <v>'RR72016Not assigned70+'</v>
      </c>
      <c r="B712" s="22">
        <v>2016</v>
      </c>
      <c r="C712" s="22" t="s">
        <v>256</v>
      </c>
      <c r="D712" s="22" t="s">
        <v>477</v>
      </c>
      <c r="E712" s="22" t="s">
        <v>628</v>
      </c>
      <c r="F712" s="22">
        <v>1</v>
      </c>
      <c r="G712" s="22">
        <v>1</v>
      </c>
      <c r="H712" s="22" t="str">
        <f>INDEX(Bar_data!$A$3:$B$140,MATCH(C712,Bar_data!$A$3:$A$140,FALSE),2)</f>
        <v>Trust099</v>
      </c>
      <c r="I712" s="22" t="str">
        <f>INDEX(TrustCAHUB_map!$A$2:$D$139,MATCH($C712,TrustCAHUB_map!$A$2:$A$139,FALSE),3)</f>
        <v>North East and Cumbria</v>
      </c>
      <c r="J712" s="22" t="str">
        <f>INDEX(TrustCAHUB_map!$A$2:$D$139,MATCH($C712,TrustCAHUB_map!$A$2:$A$139,FALSE),4)</f>
        <v>North East</v>
      </c>
    </row>
    <row r="713" spans="1:10" x14ac:dyDescent="0.3">
      <c r="A713" s="22" t="str">
        <f t="shared" si="11"/>
        <v>'RR82016Palliative18-49'</v>
      </c>
      <c r="B713" s="22">
        <v>2016</v>
      </c>
      <c r="C713" s="22" t="s">
        <v>257</v>
      </c>
      <c r="D713" s="22" t="s">
        <v>8</v>
      </c>
      <c r="E713" s="22" t="s">
        <v>153</v>
      </c>
      <c r="F713" s="22">
        <v>1</v>
      </c>
      <c r="G713" s="22">
        <v>1</v>
      </c>
      <c r="H713" s="22" t="str">
        <f>INDEX(Bar_data!$A$3:$B$140,MATCH(C713,Bar_data!$A$3:$A$140,FALSE),2)</f>
        <v>Trust100</v>
      </c>
      <c r="I713" s="22" t="str">
        <f>INDEX(TrustCAHUB_map!$A$2:$D$139,MATCH($C713,TrustCAHUB_map!$A$2:$A$139,FALSE),3)</f>
        <v>West Yorkshire</v>
      </c>
      <c r="J713" s="22" t="str">
        <f>INDEX(TrustCAHUB_map!$A$2:$D$139,MATCH($C713,TrustCAHUB_map!$A$2:$A$139,FALSE),4)</f>
        <v>Yorkshire and Humber</v>
      </c>
    </row>
    <row r="714" spans="1:10" x14ac:dyDescent="0.3">
      <c r="A714" s="22" t="str">
        <f t="shared" si="11"/>
        <v>'RR82016Curative18-49'</v>
      </c>
      <c r="B714" s="22">
        <v>2016</v>
      </c>
      <c r="C714" s="22" t="s">
        <v>257</v>
      </c>
      <c r="D714" s="22" t="s">
        <v>7</v>
      </c>
      <c r="E714" s="22" t="s">
        <v>153</v>
      </c>
      <c r="F714" s="22">
        <v>12</v>
      </c>
      <c r="G714" s="22">
        <v>2</v>
      </c>
      <c r="H714" s="22" t="str">
        <f>INDEX(Bar_data!$A$3:$B$140,MATCH(C714,Bar_data!$A$3:$A$140,FALSE),2)</f>
        <v>Trust100</v>
      </c>
      <c r="I714" s="22" t="str">
        <f>INDEX(TrustCAHUB_map!$A$2:$D$139,MATCH($C714,TrustCAHUB_map!$A$2:$A$139,FALSE),3)</f>
        <v>West Yorkshire</v>
      </c>
      <c r="J714" s="22" t="str">
        <f>INDEX(TrustCAHUB_map!$A$2:$D$139,MATCH($C714,TrustCAHUB_map!$A$2:$A$139,FALSE),4)</f>
        <v>Yorkshire and Humber</v>
      </c>
    </row>
    <row r="715" spans="1:10" x14ac:dyDescent="0.3">
      <c r="A715" s="22" t="str">
        <f t="shared" si="11"/>
        <v>'RR82016Palliative50-69'</v>
      </c>
      <c r="B715" s="22">
        <v>2016</v>
      </c>
      <c r="C715" s="22" t="s">
        <v>257</v>
      </c>
      <c r="D715" s="22" t="s">
        <v>8</v>
      </c>
      <c r="E715" s="22" t="s">
        <v>627</v>
      </c>
      <c r="F715" s="22">
        <v>8</v>
      </c>
      <c r="G715" s="22">
        <v>1</v>
      </c>
      <c r="H715" s="22" t="str">
        <f>INDEX(Bar_data!$A$3:$B$140,MATCH(C715,Bar_data!$A$3:$A$140,FALSE),2)</f>
        <v>Trust100</v>
      </c>
      <c r="I715" s="22" t="str">
        <f>INDEX(TrustCAHUB_map!$A$2:$D$139,MATCH($C715,TrustCAHUB_map!$A$2:$A$139,FALSE),3)</f>
        <v>West Yorkshire</v>
      </c>
      <c r="J715" s="22" t="str">
        <f>INDEX(TrustCAHUB_map!$A$2:$D$139,MATCH($C715,TrustCAHUB_map!$A$2:$A$139,FALSE),4)</f>
        <v>Yorkshire and Humber</v>
      </c>
    </row>
    <row r="716" spans="1:10" x14ac:dyDescent="0.3">
      <c r="A716" s="22" t="str">
        <f t="shared" si="11"/>
        <v>'RR82016Curative50-69'</v>
      </c>
      <c r="B716" s="22">
        <v>2016</v>
      </c>
      <c r="C716" s="22" t="s">
        <v>257</v>
      </c>
      <c r="D716" s="22" t="s">
        <v>7</v>
      </c>
      <c r="E716" s="22" t="s">
        <v>627</v>
      </c>
      <c r="F716" s="22">
        <v>14</v>
      </c>
      <c r="G716" s="22">
        <v>3</v>
      </c>
      <c r="H716" s="22" t="str">
        <f>INDEX(Bar_data!$A$3:$B$140,MATCH(C716,Bar_data!$A$3:$A$140,FALSE),2)</f>
        <v>Trust100</v>
      </c>
      <c r="I716" s="22" t="str">
        <f>INDEX(TrustCAHUB_map!$A$2:$D$139,MATCH($C716,TrustCAHUB_map!$A$2:$A$139,FALSE),3)</f>
        <v>West Yorkshire</v>
      </c>
      <c r="J716" s="22" t="str">
        <f>INDEX(TrustCAHUB_map!$A$2:$D$139,MATCH($C716,TrustCAHUB_map!$A$2:$A$139,FALSE),4)</f>
        <v>Yorkshire and Humber</v>
      </c>
    </row>
    <row r="717" spans="1:10" x14ac:dyDescent="0.3">
      <c r="A717" s="22" t="str">
        <f t="shared" si="11"/>
        <v>'RR82016Palliative70+'</v>
      </c>
      <c r="B717" s="22">
        <v>2016</v>
      </c>
      <c r="C717" s="22" t="s">
        <v>257</v>
      </c>
      <c r="D717" s="22" t="s">
        <v>8</v>
      </c>
      <c r="E717" s="22" t="s">
        <v>628</v>
      </c>
      <c r="F717" s="22">
        <v>10</v>
      </c>
      <c r="G717" s="22">
        <v>3</v>
      </c>
      <c r="H717" s="22" t="str">
        <f>INDEX(Bar_data!$A$3:$B$140,MATCH(C717,Bar_data!$A$3:$A$140,FALSE),2)</f>
        <v>Trust100</v>
      </c>
      <c r="I717" s="22" t="str">
        <f>INDEX(TrustCAHUB_map!$A$2:$D$139,MATCH($C717,TrustCAHUB_map!$A$2:$A$139,FALSE),3)</f>
        <v>West Yorkshire</v>
      </c>
      <c r="J717" s="22" t="str">
        <f>INDEX(TrustCAHUB_map!$A$2:$D$139,MATCH($C717,TrustCAHUB_map!$A$2:$A$139,FALSE),4)</f>
        <v>Yorkshire and Humber</v>
      </c>
    </row>
    <row r="718" spans="1:10" x14ac:dyDescent="0.3">
      <c r="A718" s="22" t="str">
        <f t="shared" si="11"/>
        <v>'RR82016Curative70+'</v>
      </c>
      <c r="B718" s="22">
        <v>2016</v>
      </c>
      <c r="C718" s="22" t="s">
        <v>257</v>
      </c>
      <c r="D718" s="22" t="s">
        <v>7</v>
      </c>
      <c r="E718" s="22" t="s">
        <v>628</v>
      </c>
      <c r="F718" s="22">
        <v>8</v>
      </c>
      <c r="G718" s="22">
        <v>2</v>
      </c>
      <c r="H718" s="22" t="str">
        <f>INDEX(Bar_data!$A$3:$B$140,MATCH(C718,Bar_data!$A$3:$A$140,FALSE),2)</f>
        <v>Trust100</v>
      </c>
      <c r="I718" s="22" t="str">
        <f>INDEX(TrustCAHUB_map!$A$2:$D$139,MATCH($C718,TrustCAHUB_map!$A$2:$A$139,FALSE),3)</f>
        <v>West Yorkshire</v>
      </c>
      <c r="J718" s="22" t="str">
        <f>INDEX(TrustCAHUB_map!$A$2:$D$139,MATCH($C718,TrustCAHUB_map!$A$2:$A$139,FALSE),4)</f>
        <v>Yorkshire and Humber</v>
      </c>
    </row>
    <row r="719" spans="1:10" x14ac:dyDescent="0.3">
      <c r="A719" s="22" t="str">
        <f t="shared" si="11"/>
        <v>'RRF2016Palliative70+'</v>
      </c>
      <c r="B719" s="22">
        <v>2016</v>
      </c>
      <c r="C719" s="22" t="s">
        <v>258</v>
      </c>
      <c r="D719" s="22" t="s">
        <v>8</v>
      </c>
      <c r="E719" s="22" t="s">
        <v>628</v>
      </c>
      <c r="F719" s="22">
        <v>1</v>
      </c>
      <c r="G719" s="22">
        <v>0</v>
      </c>
      <c r="H719" s="22" t="str">
        <f>INDEX(Bar_data!$A$3:$B$140,MATCH(C719,Bar_data!$A$3:$A$140,FALSE),2)</f>
        <v>Trust101</v>
      </c>
      <c r="I719" s="22" t="str">
        <f>INDEX(TrustCAHUB_map!$A$2:$D$139,MATCH($C719,TrustCAHUB_map!$A$2:$A$139,FALSE),3)</f>
        <v>Greater Manchester</v>
      </c>
      <c r="J719" s="22" t="str">
        <f>INDEX(TrustCAHUB_map!$A$2:$D$139,MATCH($C719,TrustCAHUB_map!$A$2:$A$139,FALSE),4)</f>
        <v>North West</v>
      </c>
    </row>
    <row r="720" spans="1:10" x14ac:dyDescent="0.3">
      <c r="A720" s="22" t="str">
        <f t="shared" si="11"/>
        <v>'RRF2016Curative70+'</v>
      </c>
      <c r="B720" s="22">
        <v>2016</v>
      </c>
      <c r="C720" s="22" t="s">
        <v>258</v>
      </c>
      <c r="D720" s="22" t="s">
        <v>7</v>
      </c>
      <c r="E720" s="22" t="s">
        <v>628</v>
      </c>
      <c r="F720" s="22">
        <v>2</v>
      </c>
      <c r="G720" s="22">
        <v>0</v>
      </c>
      <c r="H720" s="22" t="str">
        <f>INDEX(Bar_data!$A$3:$B$140,MATCH(C720,Bar_data!$A$3:$A$140,FALSE),2)</f>
        <v>Trust101</v>
      </c>
      <c r="I720" s="22" t="str">
        <f>INDEX(TrustCAHUB_map!$A$2:$D$139,MATCH($C720,TrustCAHUB_map!$A$2:$A$139,FALSE),3)</f>
        <v>Greater Manchester</v>
      </c>
      <c r="J720" s="22" t="str">
        <f>INDEX(TrustCAHUB_map!$A$2:$D$139,MATCH($C720,TrustCAHUB_map!$A$2:$A$139,FALSE),4)</f>
        <v>North West</v>
      </c>
    </row>
    <row r="721" spans="1:10" x14ac:dyDescent="0.3">
      <c r="A721" s="22" t="str">
        <f t="shared" si="11"/>
        <v>'RRK2016Palliative18-49'</v>
      </c>
      <c r="B721" s="22">
        <v>2016</v>
      </c>
      <c r="C721" s="22" t="s">
        <v>259</v>
      </c>
      <c r="D721" s="22" t="s">
        <v>8</v>
      </c>
      <c r="E721" s="22" t="s">
        <v>153</v>
      </c>
      <c r="F721" s="22">
        <v>3</v>
      </c>
      <c r="G721" s="22">
        <v>0</v>
      </c>
      <c r="H721" s="22" t="str">
        <f>INDEX(Bar_data!$A$3:$B$140,MATCH(C721,Bar_data!$A$3:$A$140,FALSE),2)</f>
        <v>Trust102</v>
      </c>
      <c r="I721" s="22" t="str">
        <f>INDEX(TrustCAHUB_map!$A$2:$D$139,MATCH($C721,TrustCAHUB_map!$A$2:$A$139,FALSE),3)</f>
        <v>West Midlands</v>
      </c>
      <c r="J721" s="22" t="str">
        <f>INDEX(TrustCAHUB_map!$A$2:$D$139,MATCH($C721,TrustCAHUB_map!$A$2:$A$139,FALSE),4)</f>
        <v>West Midlands</v>
      </c>
    </row>
    <row r="722" spans="1:10" x14ac:dyDescent="0.3">
      <c r="A722" s="22" t="str">
        <f t="shared" si="11"/>
        <v>'RRK2016Curative18-49'</v>
      </c>
      <c r="B722" s="22">
        <v>2016</v>
      </c>
      <c r="C722" s="22" t="s">
        <v>259</v>
      </c>
      <c r="D722" s="22" t="s">
        <v>7</v>
      </c>
      <c r="E722" s="22" t="s">
        <v>153</v>
      </c>
      <c r="F722" s="22">
        <v>6</v>
      </c>
      <c r="G722" s="22">
        <v>2</v>
      </c>
      <c r="H722" s="22" t="str">
        <f>INDEX(Bar_data!$A$3:$B$140,MATCH(C722,Bar_data!$A$3:$A$140,FALSE),2)</f>
        <v>Trust102</v>
      </c>
      <c r="I722" s="22" t="str">
        <f>INDEX(TrustCAHUB_map!$A$2:$D$139,MATCH($C722,TrustCAHUB_map!$A$2:$A$139,FALSE),3)</f>
        <v>West Midlands</v>
      </c>
      <c r="J722" s="22" t="str">
        <f>INDEX(TrustCAHUB_map!$A$2:$D$139,MATCH($C722,TrustCAHUB_map!$A$2:$A$139,FALSE),4)</f>
        <v>West Midlands</v>
      </c>
    </row>
    <row r="723" spans="1:10" x14ac:dyDescent="0.3">
      <c r="A723" s="22" t="str">
        <f t="shared" si="11"/>
        <v>'RRK2016Curative50-69'</v>
      </c>
      <c r="B723" s="22">
        <v>2016</v>
      </c>
      <c r="C723" s="22" t="s">
        <v>259</v>
      </c>
      <c r="D723" s="22" t="s">
        <v>7</v>
      </c>
      <c r="E723" s="22" t="s">
        <v>627</v>
      </c>
      <c r="F723" s="22">
        <v>5</v>
      </c>
      <c r="G723" s="22">
        <v>2</v>
      </c>
      <c r="H723" s="22" t="str">
        <f>INDEX(Bar_data!$A$3:$B$140,MATCH(C723,Bar_data!$A$3:$A$140,FALSE),2)</f>
        <v>Trust102</v>
      </c>
      <c r="I723" s="22" t="str">
        <f>INDEX(TrustCAHUB_map!$A$2:$D$139,MATCH($C723,TrustCAHUB_map!$A$2:$A$139,FALSE),3)</f>
        <v>West Midlands</v>
      </c>
      <c r="J723" s="22" t="str">
        <f>INDEX(TrustCAHUB_map!$A$2:$D$139,MATCH($C723,TrustCAHUB_map!$A$2:$A$139,FALSE),4)</f>
        <v>West Midlands</v>
      </c>
    </row>
    <row r="724" spans="1:10" x14ac:dyDescent="0.3">
      <c r="A724" s="22" t="str">
        <f t="shared" si="11"/>
        <v>'RRK2016Palliative50-69'</v>
      </c>
      <c r="B724" s="22">
        <v>2016</v>
      </c>
      <c r="C724" s="22" t="s">
        <v>259</v>
      </c>
      <c r="D724" s="22" t="s">
        <v>8</v>
      </c>
      <c r="E724" s="22" t="s">
        <v>627</v>
      </c>
      <c r="F724" s="22">
        <v>1</v>
      </c>
      <c r="G724" s="22">
        <v>0</v>
      </c>
      <c r="H724" s="22" t="str">
        <f>INDEX(Bar_data!$A$3:$B$140,MATCH(C724,Bar_data!$A$3:$A$140,FALSE),2)</f>
        <v>Trust102</v>
      </c>
      <c r="I724" s="22" t="str">
        <f>INDEX(TrustCAHUB_map!$A$2:$D$139,MATCH($C724,TrustCAHUB_map!$A$2:$A$139,FALSE),3)</f>
        <v>West Midlands</v>
      </c>
      <c r="J724" s="22" t="str">
        <f>INDEX(TrustCAHUB_map!$A$2:$D$139,MATCH($C724,TrustCAHUB_map!$A$2:$A$139,FALSE),4)</f>
        <v>West Midlands</v>
      </c>
    </row>
    <row r="725" spans="1:10" x14ac:dyDescent="0.3">
      <c r="A725" s="22" t="str">
        <f t="shared" si="11"/>
        <v>'RRK2016Curative70+'</v>
      </c>
      <c r="B725" s="22">
        <v>2016</v>
      </c>
      <c r="C725" s="22" t="s">
        <v>259</v>
      </c>
      <c r="D725" s="22" t="s">
        <v>7</v>
      </c>
      <c r="E725" s="22" t="s">
        <v>628</v>
      </c>
      <c r="F725" s="22">
        <v>2</v>
      </c>
      <c r="G725" s="22">
        <v>0</v>
      </c>
      <c r="H725" s="22" t="str">
        <f>INDEX(Bar_data!$A$3:$B$140,MATCH(C725,Bar_data!$A$3:$A$140,FALSE),2)</f>
        <v>Trust102</v>
      </c>
      <c r="I725" s="22" t="str">
        <f>INDEX(TrustCAHUB_map!$A$2:$D$139,MATCH($C725,TrustCAHUB_map!$A$2:$A$139,FALSE),3)</f>
        <v>West Midlands</v>
      </c>
      <c r="J725" s="22" t="str">
        <f>INDEX(TrustCAHUB_map!$A$2:$D$139,MATCH($C725,TrustCAHUB_map!$A$2:$A$139,FALSE),4)</f>
        <v>West Midlands</v>
      </c>
    </row>
    <row r="726" spans="1:10" x14ac:dyDescent="0.3">
      <c r="A726" s="22" t="str">
        <f t="shared" si="11"/>
        <v>'RRK2016Palliative70+'</v>
      </c>
      <c r="B726" s="22">
        <v>2016</v>
      </c>
      <c r="C726" s="22" t="s">
        <v>259</v>
      </c>
      <c r="D726" s="22" t="s">
        <v>8</v>
      </c>
      <c r="E726" s="22" t="s">
        <v>628</v>
      </c>
      <c r="F726" s="22">
        <v>5</v>
      </c>
      <c r="G726" s="22">
        <v>0</v>
      </c>
      <c r="H726" s="22" t="str">
        <f>INDEX(Bar_data!$A$3:$B$140,MATCH(C726,Bar_data!$A$3:$A$140,FALSE),2)</f>
        <v>Trust102</v>
      </c>
      <c r="I726" s="22" t="str">
        <f>INDEX(TrustCAHUB_map!$A$2:$D$139,MATCH($C726,TrustCAHUB_map!$A$2:$A$139,FALSE),3)</f>
        <v>West Midlands</v>
      </c>
      <c r="J726" s="22" t="str">
        <f>INDEX(TrustCAHUB_map!$A$2:$D$139,MATCH($C726,TrustCAHUB_map!$A$2:$A$139,FALSE),4)</f>
        <v>West Midlands</v>
      </c>
    </row>
    <row r="727" spans="1:10" x14ac:dyDescent="0.3">
      <c r="A727" s="22" t="str">
        <f t="shared" si="11"/>
        <v>'RRV2016Palliative18-49'</v>
      </c>
      <c r="B727" s="22">
        <v>2016</v>
      </c>
      <c r="C727" s="22" t="s">
        <v>260</v>
      </c>
      <c r="D727" s="22" t="s">
        <v>8</v>
      </c>
      <c r="E727" s="22" t="s">
        <v>153</v>
      </c>
      <c r="F727" s="22">
        <v>2</v>
      </c>
      <c r="G727" s="22">
        <v>2</v>
      </c>
      <c r="H727" s="22" t="str">
        <f>INDEX(Bar_data!$A$3:$B$140,MATCH(C727,Bar_data!$A$3:$A$140,FALSE),2)</f>
        <v>Trust103</v>
      </c>
      <c r="I727" s="22" t="str">
        <f>INDEX(TrustCAHUB_map!$A$2:$D$139,MATCH($C727,TrustCAHUB_map!$A$2:$A$139,FALSE),3)</f>
        <v>North Central and North East London</v>
      </c>
      <c r="J727" s="22" t="str">
        <f>INDEX(TrustCAHUB_map!$A$2:$D$139,MATCH($C727,TrustCAHUB_map!$A$2:$A$139,FALSE),4)</f>
        <v>London</v>
      </c>
    </row>
    <row r="728" spans="1:10" x14ac:dyDescent="0.3">
      <c r="A728" s="22" t="str">
        <f t="shared" si="11"/>
        <v>'RRV2016Curative18-49'</v>
      </c>
      <c r="B728" s="22">
        <v>2016</v>
      </c>
      <c r="C728" s="22" t="s">
        <v>260</v>
      </c>
      <c r="D728" s="22" t="s">
        <v>7</v>
      </c>
      <c r="E728" s="22" t="s">
        <v>153</v>
      </c>
      <c r="F728" s="22">
        <v>35</v>
      </c>
      <c r="G728" s="22">
        <v>6</v>
      </c>
      <c r="H728" s="22" t="str">
        <f>INDEX(Bar_data!$A$3:$B$140,MATCH(C728,Bar_data!$A$3:$A$140,FALSE),2)</f>
        <v>Trust103</v>
      </c>
      <c r="I728" s="22" t="str">
        <f>INDEX(TrustCAHUB_map!$A$2:$D$139,MATCH($C728,TrustCAHUB_map!$A$2:$A$139,FALSE),3)</f>
        <v>North Central and North East London</v>
      </c>
      <c r="J728" s="22" t="str">
        <f>INDEX(TrustCAHUB_map!$A$2:$D$139,MATCH($C728,TrustCAHUB_map!$A$2:$A$139,FALSE),4)</f>
        <v>London</v>
      </c>
    </row>
    <row r="729" spans="1:10" x14ac:dyDescent="0.3">
      <c r="A729" s="22" t="str">
        <f t="shared" si="11"/>
        <v>'RRV2016Curative50-69'</v>
      </c>
      <c r="B729" s="22">
        <v>2016</v>
      </c>
      <c r="C729" s="22" t="s">
        <v>260</v>
      </c>
      <c r="D729" s="22" t="s">
        <v>7</v>
      </c>
      <c r="E729" s="22" t="s">
        <v>627</v>
      </c>
      <c r="F729" s="22">
        <v>41</v>
      </c>
      <c r="G729" s="22">
        <v>5</v>
      </c>
      <c r="H729" s="22" t="str">
        <f>INDEX(Bar_data!$A$3:$B$140,MATCH(C729,Bar_data!$A$3:$A$140,FALSE),2)</f>
        <v>Trust103</v>
      </c>
      <c r="I729" s="22" t="str">
        <f>INDEX(TrustCAHUB_map!$A$2:$D$139,MATCH($C729,TrustCAHUB_map!$A$2:$A$139,FALSE),3)</f>
        <v>North Central and North East London</v>
      </c>
      <c r="J729" s="22" t="str">
        <f>INDEX(TrustCAHUB_map!$A$2:$D$139,MATCH($C729,TrustCAHUB_map!$A$2:$A$139,FALSE),4)</f>
        <v>London</v>
      </c>
    </row>
    <row r="730" spans="1:10" x14ac:dyDescent="0.3">
      <c r="A730" s="22" t="str">
        <f t="shared" si="11"/>
        <v>'RRV2016Palliative50-69'</v>
      </c>
      <c r="B730" s="22">
        <v>2016</v>
      </c>
      <c r="C730" s="22" t="s">
        <v>260</v>
      </c>
      <c r="D730" s="22" t="s">
        <v>8</v>
      </c>
      <c r="E730" s="22" t="s">
        <v>627</v>
      </c>
      <c r="F730" s="22">
        <v>5</v>
      </c>
      <c r="G730" s="22">
        <v>1</v>
      </c>
      <c r="H730" s="22" t="str">
        <f>INDEX(Bar_data!$A$3:$B$140,MATCH(C730,Bar_data!$A$3:$A$140,FALSE),2)</f>
        <v>Trust103</v>
      </c>
      <c r="I730" s="22" t="str">
        <f>INDEX(TrustCAHUB_map!$A$2:$D$139,MATCH($C730,TrustCAHUB_map!$A$2:$A$139,FALSE),3)</f>
        <v>North Central and North East London</v>
      </c>
      <c r="J730" s="22" t="str">
        <f>INDEX(TrustCAHUB_map!$A$2:$D$139,MATCH($C730,TrustCAHUB_map!$A$2:$A$139,FALSE),4)</f>
        <v>London</v>
      </c>
    </row>
    <row r="731" spans="1:10" x14ac:dyDescent="0.3">
      <c r="A731" s="22" t="str">
        <f t="shared" si="11"/>
        <v>'RRV2016Curative70+'</v>
      </c>
      <c r="B731" s="22">
        <v>2016</v>
      </c>
      <c r="C731" s="22" t="s">
        <v>260</v>
      </c>
      <c r="D731" s="22" t="s">
        <v>7</v>
      </c>
      <c r="E731" s="22" t="s">
        <v>628</v>
      </c>
      <c r="F731" s="22">
        <v>20</v>
      </c>
      <c r="G731" s="22">
        <v>2</v>
      </c>
      <c r="H731" s="22" t="str">
        <f>INDEX(Bar_data!$A$3:$B$140,MATCH(C731,Bar_data!$A$3:$A$140,FALSE),2)</f>
        <v>Trust103</v>
      </c>
      <c r="I731" s="22" t="str">
        <f>INDEX(TrustCAHUB_map!$A$2:$D$139,MATCH($C731,TrustCAHUB_map!$A$2:$A$139,FALSE),3)</f>
        <v>North Central and North East London</v>
      </c>
      <c r="J731" s="22" t="str">
        <f>INDEX(TrustCAHUB_map!$A$2:$D$139,MATCH($C731,TrustCAHUB_map!$A$2:$A$139,FALSE),4)</f>
        <v>London</v>
      </c>
    </row>
    <row r="732" spans="1:10" x14ac:dyDescent="0.3">
      <c r="A732" s="22" t="str">
        <f t="shared" si="11"/>
        <v>'RRV2016Palliative70+'</v>
      </c>
      <c r="B732" s="22">
        <v>2016</v>
      </c>
      <c r="C732" s="22" t="s">
        <v>260</v>
      </c>
      <c r="D732" s="22" t="s">
        <v>8</v>
      </c>
      <c r="E732" s="22" t="s">
        <v>628</v>
      </c>
      <c r="F732" s="22">
        <v>3</v>
      </c>
      <c r="G732" s="22">
        <v>0</v>
      </c>
      <c r="H732" s="22" t="str">
        <f>INDEX(Bar_data!$A$3:$B$140,MATCH(C732,Bar_data!$A$3:$A$140,FALSE),2)</f>
        <v>Trust103</v>
      </c>
      <c r="I732" s="22" t="str">
        <f>INDEX(TrustCAHUB_map!$A$2:$D$139,MATCH($C732,TrustCAHUB_map!$A$2:$A$139,FALSE),3)</f>
        <v>North Central and North East London</v>
      </c>
      <c r="J732" s="22" t="str">
        <f>INDEX(TrustCAHUB_map!$A$2:$D$139,MATCH($C732,TrustCAHUB_map!$A$2:$A$139,FALSE),4)</f>
        <v>London</v>
      </c>
    </row>
    <row r="733" spans="1:10" x14ac:dyDescent="0.3">
      <c r="A733" s="22" t="str">
        <f t="shared" si="11"/>
        <v>'RTD2016Curative18-49'</v>
      </c>
      <c r="B733" s="22">
        <v>2016</v>
      </c>
      <c r="C733" s="22" t="s">
        <v>261</v>
      </c>
      <c r="D733" s="22" t="s">
        <v>7</v>
      </c>
      <c r="E733" s="22" t="s">
        <v>153</v>
      </c>
      <c r="F733" s="22">
        <v>3</v>
      </c>
      <c r="G733" s="22">
        <v>1</v>
      </c>
      <c r="H733" s="22" t="str">
        <f>INDEX(Bar_data!$A$3:$B$140,MATCH(C733,Bar_data!$A$3:$A$140,FALSE),2)</f>
        <v>Trust104</v>
      </c>
      <c r="I733" s="22" t="str">
        <f>INDEX(TrustCAHUB_map!$A$2:$D$139,MATCH($C733,TrustCAHUB_map!$A$2:$A$139,FALSE),3)</f>
        <v>North East and Cumbria</v>
      </c>
      <c r="J733" s="22" t="str">
        <f>INDEX(TrustCAHUB_map!$A$2:$D$139,MATCH($C733,TrustCAHUB_map!$A$2:$A$139,FALSE),4)</f>
        <v>North East</v>
      </c>
    </row>
    <row r="734" spans="1:10" x14ac:dyDescent="0.3">
      <c r="A734" s="22" t="str">
        <f t="shared" si="11"/>
        <v>'RTD2016Palliative50-69'</v>
      </c>
      <c r="B734" s="22">
        <v>2016</v>
      </c>
      <c r="C734" s="22" t="s">
        <v>261</v>
      </c>
      <c r="D734" s="22" t="s">
        <v>8</v>
      </c>
      <c r="E734" s="22" t="s">
        <v>627</v>
      </c>
      <c r="F734" s="22">
        <v>2</v>
      </c>
      <c r="G734" s="22">
        <v>1</v>
      </c>
      <c r="H734" s="22" t="str">
        <f>INDEX(Bar_data!$A$3:$B$140,MATCH(C734,Bar_data!$A$3:$A$140,FALSE),2)</f>
        <v>Trust104</v>
      </c>
      <c r="I734" s="22" t="str">
        <f>INDEX(TrustCAHUB_map!$A$2:$D$139,MATCH($C734,TrustCAHUB_map!$A$2:$A$139,FALSE),3)</f>
        <v>North East and Cumbria</v>
      </c>
      <c r="J734" s="22" t="str">
        <f>INDEX(TrustCAHUB_map!$A$2:$D$139,MATCH($C734,TrustCAHUB_map!$A$2:$A$139,FALSE),4)</f>
        <v>North East</v>
      </c>
    </row>
    <row r="735" spans="1:10" x14ac:dyDescent="0.3">
      <c r="A735" s="22" t="str">
        <f t="shared" si="11"/>
        <v>'RTD2016Curative50-69'</v>
      </c>
      <c r="B735" s="22">
        <v>2016</v>
      </c>
      <c r="C735" s="22" t="s">
        <v>261</v>
      </c>
      <c r="D735" s="22" t="s">
        <v>7</v>
      </c>
      <c r="E735" s="22" t="s">
        <v>627</v>
      </c>
      <c r="F735" s="22">
        <v>7</v>
      </c>
      <c r="G735" s="22">
        <v>0</v>
      </c>
      <c r="H735" s="22" t="str">
        <f>INDEX(Bar_data!$A$3:$B$140,MATCH(C735,Bar_data!$A$3:$A$140,FALSE),2)</f>
        <v>Trust104</v>
      </c>
      <c r="I735" s="22" t="str">
        <f>INDEX(TrustCAHUB_map!$A$2:$D$139,MATCH($C735,TrustCAHUB_map!$A$2:$A$139,FALSE),3)</f>
        <v>North East and Cumbria</v>
      </c>
      <c r="J735" s="22" t="str">
        <f>INDEX(TrustCAHUB_map!$A$2:$D$139,MATCH($C735,TrustCAHUB_map!$A$2:$A$139,FALSE),4)</f>
        <v>North East</v>
      </c>
    </row>
    <row r="736" spans="1:10" x14ac:dyDescent="0.3">
      <c r="A736" s="22" t="str">
        <f t="shared" si="11"/>
        <v>'RTD2016Curative70+'</v>
      </c>
      <c r="B736" s="22">
        <v>2016</v>
      </c>
      <c r="C736" s="22" t="s">
        <v>261</v>
      </c>
      <c r="D736" s="22" t="s">
        <v>7</v>
      </c>
      <c r="E736" s="22" t="s">
        <v>628</v>
      </c>
      <c r="F736" s="22">
        <v>1</v>
      </c>
      <c r="G736" s="22">
        <v>1</v>
      </c>
      <c r="H736" s="22" t="str">
        <f>INDEX(Bar_data!$A$3:$B$140,MATCH(C736,Bar_data!$A$3:$A$140,FALSE),2)</f>
        <v>Trust104</v>
      </c>
      <c r="I736" s="22" t="str">
        <f>INDEX(TrustCAHUB_map!$A$2:$D$139,MATCH($C736,TrustCAHUB_map!$A$2:$A$139,FALSE),3)</f>
        <v>North East and Cumbria</v>
      </c>
      <c r="J736" s="22" t="str">
        <f>INDEX(TrustCAHUB_map!$A$2:$D$139,MATCH($C736,TrustCAHUB_map!$A$2:$A$139,FALSE),4)</f>
        <v>North East</v>
      </c>
    </row>
    <row r="737" spans="1:10" x14ac:dyDescent="0.3">
      <c r="A737" s="22" t="str">
        <f t="shared" si="11"/>
        <v>'RTE2016Not assigned50-69'</v>
      </c>
      <c r="B737" s="22">
        <v>2016</v>
      </c>
      <c r="C737" s="22" t="s">
        <v>262</v>
      </c>
      <c r="D737" s="22" t="s">
        <v>477</v>
      </c>
      <c r="E737" s="22" t="s">
        <v>627</v>
      </c>
      <c r="F737" s="22">
        <v>5</v>
      </c>
      <c r="G737" s="22">
        <v>1</v>
      </c>
      <c r="H737" s="22" t="str">
        <f>INDEX(Bar_data!$A$3:$B$140,MATCH(C737,Bar_data!$A$3:$A$140,FALSE),2)</f>
        <v>Trust105</v>
      </c>
      <c r="I737" s="22" t="str">
        <f>INDEX(TrustCAHUB_map!$A$2:$D$139,MATCH($C737,TrustCAHUB_map!$A$2:$A$139,FALSE),3)</f>
        <v>Somerset, Wiltshire, Avon and Gloucester</v>
      </c>
      <c r="J737" s="22" t="str">
        <f>INDEX(TrustCAHUB_map!$A$2:$D$139,MATCH($C737,TrustCAHUB_map!$A$2:$A$139,FALSE),4)</f>
        <v>South West</v>
      </c>
    </row>
    <row r="738" spans="1:10" x14ac:dyDescent="0.3">
      <c r="A738" s="22" t="str">
        <f t="shared" si="11"/>
        <v>'RTE2016Curative70+'</v>
      </c>
      <c r="B738" s="22">
        <v>2016</v>
      </c>
      <c r="C738" s="22" t="s">
        <v>262</v>
      </c>
      <c r="D738" s="22" t="s">
        <v>7</v>
      </c>
      <c r="E738" s="22" t="s">
        <v>628</v>
      </c>
      <c r="F738" s="22">
        <v>1</v>
      </c>
      <c r="G738" s="22">
        <v>0</v>
      </c>
      <c r="H738" s="22" t="str">
        <f>INDEX(Bar_data!$A$3:$B$140,MATCH(C738,Bar_data!$A$3:$A$140,FALSE),2)</f>
        <v>Trust105</v>
      </c>
      <c r="I738" s="22" t="str">
        <f>INDEX(TrustCAHUB_map!$A$2:$D$139,MATCH($C738,TrustCAHUB_map!$A$2:$A$139,FALSE),3)</f>
        <v>Somerset, Wiltshire, Avon and Gloucester</v>
      </c>
      <c r="J738" s="22" t="str">
        <f>INDEX(TrustCAHUB_map!$A$2:$D$139,MATCH($C738,TrustCAHUB_map!$A$2:$A$139,FALSE),4)</f>
        <v>South West</v>
      </c>
    </row>
    <row r="739" spans="1:10" x14ac:dyDescent="0.3">
      <c r="A739" s="22" t="str">
        <f t="shared" si="11"/>
        <v>'RTE2016Palliative70+'</v>
      </c>
      <c r="B739" s="22">
        <v>2016</v>
      </c>
      <c r="C739" s="22" t="s">
        <v>262</v>
      </c>
      <c r="D739" s="22" t="s">
        <v>8</v>
      </c>
      <c r="E739" s="22" t="s">
        <v>628</v>
      </c>
      <c r="F739" s="22">
        <v>1</v>
      </c>
      <c r="G739" s="22">
        <v>0</v>
      </c>
      <c r="H739" s="22" t="str">
        <f>INDEX(Bar_data!$A$3:$B$140,MATCH(C739,Bar_data!$A$3:$A$140,FALSE),2)</f>
        <v>Trust105</v>
      </c>
      <c r="I739" s="22" t="str">
        <f>INDEX(TrustCAHUB_map!$A$2:$D$139,MATCH($C739,TrustCAHUB_map!$A$2:$A$139,FALSE),3)</f>
        <v>Somerset, Wiltshire, Avon and Gloucester</v>
      </c>
      <c r="J739" s="22" t="str">
        <f>INDEX(TrustCAHUB_map!$A$2:$D$139,MATCH($C739,TrustCAHUB_map!$A$2:$A$139,FALSE),4)</f>
        <v>South West</v>
      </c>
    </row>
    <row r="740" spans="1:10" x14ac:dyDescent="0.3">
      <c r="A740" s="22" t="str">
        <f t="shared" si="11"/>
        <v>'RTE2016Not assigned70+'</v>
      </c>
      <c r="B740" s="22">
        <v>2016</v>
      </c>
      <c r="C740" s="22" t="s">
        <v>262</v>
      </c>
      <c r="D740" s="22" t="s">
        <v>477</v>
      </c>
      <c r="E740" s="22" t="s">
        <v>628</v>
      </c>
      <c r="F740" s="22">
        <v>1</v>
      </c>
      <c r="G740" s="22">
        <v>0</v>
      </c>
      <c r="H740" s="22" t="str">
        <f>INDEX(Bar_data!$A$3:$B$140,MATCH(C740,Bar_data!$A$3:$A$140,FALSE),2)</f>
        <v>Trust105</v>
      </c>
      <c r="I740" s="22" t="str">
        <f>INDEX(TrustCAHUB_map!$A$2:$D$139,MATCH($C740,TrustCAHUB_map!$A$2:$A$139,FALSE),3)</f>
        <v>Somerset, Wiltshire, Avon and Gloucester</v>
      </c>
      <c r="J740" s="22" t="str">
        <f>INDEX(TrustCAHUB_map!$A$2:$D$139,MATCH($C740,TrustCAHUB_map!$A$2:$A$139,FALSE),4)</f>
        <v>South West</v>
      </c>
    </row>
    <row r="741" spans="1:10" x14ac:dyDescent="0.3">
      <c r="A741" s="22" t="str">
        <f t="shared" si="11"/>
        <v>'RTF2016Palliative70+'</v>
      </c>
      <c r="B741" s="22">
        <v>2016</v>
      </c>
      <c r="C741" s="22" t="s">
        <v>263</v>
      </c>
      <c r="D741" s="22" t="s">
        <v>8</v>
      </c>
      <c r="E741" s="22" t="s">
        <v>628</v>
      </c>
      <c r="F741" s="22">
        <v>1</v>
      </c>
      <c r="G741" s="22">
        <v>0</v>
      </c>
      <c r="H741" s="22" t="str">
        <f>INDEX(Bar_data!$A$3:$B$140,MATCH(C741,Bar_data!$A$3:$A$140,FALSE),2)</f>
        <v>Trust106</v>
      </c>
      <c r="I741" s="22" t="str">
        <f>INDEX(TrustCAHUB_map!$A$2:$D$139,MATCH($C741,TrustCAHUB_map!$A$2:$A$139,FALSE),3)</f>
        <v>North East and Cumbria</v>
      </c>
      <c r="J741" s="22" t="str">
        <f>INDEX(TrustCAHUB_map!$A$2:$D$139,MATCH($C741,TrustCAHUB_map!$A$2:$A$139,FALSE),4)</f>
        <v>North East</v>
      </c>
    </row>
    <row r="742" spans="1:10" x14ac:dyDescent="0.3">
      <c r="A742" s="22" t="str">
        <f t="shared" si="11"/>
        <v>'RTF2016Not assigned70+'</v>
      </c>
      <c r="B742" s="22">
        <v>2016</v>
      </c>
      <c r="C742" s="22" t="s">
        <v>263</v>
      </c>
      <c r="D742" s="22" t="s">
        <v>477</v>
      </c>
      <c r="E742" s="22" t="s">
        <v>628</v>
      </c>
      <c r="F742" s="22">
        <v>3</v>
      </c>
      <c r="G742" s="22">
        <v>0</v>
      </c>
      <c r="H742" s="22" t="str">
        <f>INDEX(Bar_data!$A$3:$B$140,MATCH(C742,Bar_data!$A$3:$A$140,FALSE),2)</f>
        <v>Trust106</v>
      </c>
      <c r="I742" s="22" t="str">
        <f>INDEX(TrustCAHUB_map!$A$2:$D$139,MATCH($C742,TrustCAHUB_map!$A$2:$A$139,FALSE),3)</f>
        <v>North East and Cumbria</v>
      </c>
      <c r="J742" s="22" t="str">
        <f>INDEX(TrustCAHUB_map!$A$2:$D$139,MATCH($C742,TrustCAHUB_map!$A$2:$A$139,FALSE),4)</f>
        <v>North East</v>
      </c>
    </row>
    <row r="743" spans="1:10" x14ac:dyDescent="0.3">
      <c r="A743" s="22" t="str">
        <f t="shared" si="11"/>
        <v>'RTG2016Palliative18-49'</v>
      </c>
      <c r="B743" s="22">
        <v>2016</v>
      </c>
      <c r="C743" s="22" t="s">
        <v>264</v>
      </c>
      <c r="D743" s="22" t="s">
        <v>8</v>
      </c>
      <c r="E743" s="22" t="s">
        <v>153</v>
      </c>
      <c r="F743" s="22">
        <v>1</v>
      </c>
      <c r="G743" s="22">
        <v>1</v>
      </c>
      <c r="H743" s="22" t="str">
        <f>INDEX(Bar_data!$A$3:$B$140,MATCH(C743,Bar_data!$A$3:$A$140,FALSE),2)</f>
        <v>Trust107</v>
      </c>
      <c r="I743" s="22" t="str">
        <f>INDEX(TrustCAHUB_map!$A$2:$D$139,MATCH($C743,TrustCAHUB_map!$A$2:$A$139,FALSE),3)</f>
        <v>East Midlands</v>
      </c>
      <c r="J743" s="22" t="str">
        <f>INDEX(TrustCAHUB_map!$A$2:$D$139,MATCH($C743,TrustCAHUB_map!$A$2:$A$139,FALSE),4)</f>
        <v>East Midlands</v>
      </c>
    </row>
    <row r="744" spans="1:10" x14ac:dyDescent="0.3">
      <c r="A744" s="22" t="str">
        <f t="shared" si="11"/>
        <v>'RTG2016Curative18-49'</v>
      </c>
      <c r="B744" s="22">
        <v>2016</v>
      </c>
      <c r="C744" s="22" t="s">
        <v>264</v>
      </c>
      <c r="D744" s="22" t="s">
        <v>7</v>
      </c>
      <c r="E744" s="22" t="s">
        <v>153</v>
      </c>
      <c r="F744" s="22">
        <v>6</v>
      </c>
      <c r="G744" s="22">
        <v>0</v>
      </c>
      <c r="H744" s="22" t="str">
        <f>INDEX(Bar_data!$A$3:$B$140,MATCH(C744,Bar_data!$A$3:$A$140,FALSE),2)</f>
        <v>Trust107</v>
      </c>
      <c r="I744" s="22" t="str">
        <f>INDEX(TrustCAHUB_map!$A$2:$D$139,MATCH($C744,TrustCAHUB_map!$A$2:$A$139,FALSE),3)</f>
        <v>East Midlands</v>
      </c>
      <c r="J744" s="22" t="str">
        <f>INDEX(TrustCAHUB_map!$A$2:$D$139,MATCH($C744,TrustCAHUB_map!$A$2:$A$139,FALSE),4)</f>
        <v>East Midlands</v>
      </c>
    </row>
    <row r="745" spans="1:10" x14ac:dyDescent="0.3">
      <c r="A745" s="22" t="str">
        <f t="shared" si="11"/>
        <v>'RTG2016Not assigned50-69'</v>
      </c>
      <c r="B745" s="22">
        <v>2016</v>
      </c>
      <c r="C745" s="22" t="s">
        <v>264</v>
      </c>
      <c r="D745" s="22" t="s">
        <v>477</v>
      </c>
      <c r="E745" s="22" t="s">
        <v>627</v>
      </c>
      <c r="F745" s="22">
        <v>2</v>
      </c>
      <c r="G745" s="22">
        <v>0</v>
      </c>
      <c r="H745" s="22" t="str">
        <f>INDEX(Bar_data!$A$3:$B$140,MATCH(C745,Bar_data!$A$3:$A$140,FALSE),2)</f>
        <v>Trust107</v>
      </c>
      <c r="I745" s="22" t="str">
        <f>INDEX(TrustCAHUB_map!$A$2:$D$139,MATCH($C745,TrustCAHUB_map!$A$2:$A$139,FALSE),3)</f>
        <v>East Midlands</v>
      </c>
      <c r="J745" s="22" t="str">
        <f>INDEX(TrustCAHUB_map!$A$2:$D$139,MATCH($C745,TrustCAHUB_map!$A$2:$A$139,FALSE),4)</f>
        <v>East Midlands</v>
      </c>
    </row>
    <row r="746" spans="1:10" x14ac:dyDescent="0.3">
      <c r="A746" s="22" t="str">
        <f t="shared" si="11"/>
        <v>'RTG2016Curative50-69'</v>
      </c>
      <c r="B746" s="22">
        <v>2016</v>
      </c>
      <c r="C746" s="22" t="s">
        <v>264</v>
      </c>
      <c r="D746" s="22" t="s">
        <v>7</v>
      </c>
      <c r="E746" s="22" t="s">
        <v>627</v>
      </c>
      <c r="F746" s="22">
        <v>5</v>
      </c>
      <c r="G746" s="22">
        <v>0</v>
      </c>
      <c r="H746" s="22" t="str">
        <f>INDEX(Bar_data!$A$3:$B$140,MATCH(C746,Bar_data!$A$3:$A$140,FALSE),2)</f>
        <v>Trust107</v>
      </c>
      <c r="I746" s="22" t="str">
        <f>INDEX(TrustCAHUB_map!$A$2:$D$139,MATCH($C746,TrustCAHUB_map!$A$2:$A$139,FALSE),3)</f>
        <v>East Midlands</v>
      </c>
      <c r="J746" s="22" t="str">
        <f>INDEX(TrustCAHUB_map!$A$2:$D$139,MATCH($C746,TrustCAHUB_map!$A$2:$A$139,FALSE),4)</f>
        <v>East Midlands</v>
      </c>
    </row>
    <row r="747" spans="1:10" x14ac:dyDescent="0.3">
      <c r="A747" s="22" t="str">
        <f t="shared" si="11"/>
        <v>'RTG2016Palliative70+'</v>
      </c>
      <c r="B747" s="22">
        <v>2016</v>
      </c>
      <c r="C747" s="22" t="s">
        <v>264</v>
      </c>
      <c r="D747" s="22" t="s">
        <v>8</v>
      </c>
      <c r="E747" s="22" t="s">
        <v>628</v>
      </c>
      <c r="F747" s="22">
        <v>3</v>
      </c>
      <c r="G747" s="22">
        <v>0</v>
      </c>
      <c r="H747" s="22" t="str">
        <f>INDEX(Bar_data!$A$3:$B$140,MATCH(C747,Bar_data!$A$3:$A$140,FALSE),2)</f>
        <v>Trust107</v>
      </c>
      <c r="I747" s="22" t="str">
        <f>INDEX(TrustCAHUB_map!$A$2:$D$139,MATCH($C747,TrustCAHUB_map!$A$2:$A$139,FALSE),3)</f>
        <v>East Midlands</v>
      </c>
      <c r="J747" s="22" t="str">
        <f>INDEX(TrustCAHUB_map!$A$2:$D$139,MATCH($C747,TrustCAHUB_map!$A$2:$A$139,FALSE),4)</f>
        <v>East Midlands</v>
      </c>
    </row>
    <row r="748" spans="1:10" x14ac:dyDescent="0.3">
      <c r="A748" s="22" t="str">
        <f t="shared" si="11"/>
        <v>'RTG2016Curative70+'</v>
      </c>
      <c r="B748" s="22">
        <v>2016</v>
      </c>
      <c r="C748" s="22" t="s">
        <v>264</v>
      </c>
      <c r="D748" s="22" t="s">
        <v>7</v>
      </c>
      <c r="E748" s="22" t="s">
        <v>628</v>
      </c>
      <c r="F748" s="22">
        <v>2</v>
      </c>
      <c r="G748" s="22">
        <v>0</v>
      </c>
      <c r="H748" s="22" t="str">
        <f>INDEX(Bar_data!$A$3:$B$140,MATCH(C748,Bar_data!$A$3:$A$140,FALSE),2)</f>
        <v>Trust107</v>
      </c>
      <c r="I748" s="22" t="str">
        <f>INDEX(TrustCAHUB_map!$A$2:$D$139,MATCH($C748,TrustCAHUB_map!$A$2:$A$139,FALSE),3)</f>
        <v>East Midlands</v>
      </c>
      <c r="J748" s="22" t="str">
        <f>INDEX(TrustCAHUB_map!$A$2:$D$139,MATCH($C748,TrustCAHUB_map!$A$2:$A$139,FALSE),4)</f>
        <v>East Midlands</v>
      </c>
    </row>
    <row r="749" spans="1:10" x14ac:dyDescent="0.3">
      <c r="A749" s="22" t="str">
        <f t="shared" si="11"/>
        <v>'RTH2016Not assigned18-49'</v>
      </c>
      <c r="B749" s="22">
        <v>2016</v>
      </c>
      <c r="C749" s="22" t="s">
        <v>265</v>
      </c>
      <c r="D749" s="22" t="s">
        <v>477</v>
      </c>
      <c r="E749" s="22" t="s">
        <v>153</v>
      </c>
      <c r="F749" s="22">
        <v>1</v>
      </c>
      <c r="G749" s="22">
        <v>0</v>
      </c>
      <c r="H749" s="22" t="str">
        <f>INDEX(Bar_data!$A$3:$B$140,MATCH(C749,Bar_data!$A$3:$A$140,FALSE),2)</f>
        <v>Trust108</v>
      </c>
      <c r="I749" s="22" t="str">
        <f>INDEX(TrustCAHUB_map!$A$2:$D$139,MATCH($C749,TrustCAHUB_map!$A$2:$A$139,FALSE),3)</f>
        <v>Thames Valley</v>
      </c>
      <c r="J749" s="22" t="str">
        <f>INDEX(TrustCAHUB_map!$A$2:$D$139,MATCH($C749,TrustCAHUB_map!$A$2:$A$139,FALSE),4)</f>
        <v>Wessex</v>
      </c>
    </row>
    <row r="750" spans="1:10" x14ac:dyDescent="0.3">
      <c r="A750" s="22" t="str">
        <f t="shared" si="11"/>
        <v>'RTH2016Curative18-49'</v>
      </c>
      <c r="B750" s="22">
        <v>2016</v>
      </c>
      <c r="C750" s="22" t="s">
        <v>265</v>
      </c>
      <c r="D750" s="22" t="s">
        <v>7</v>
      </c>
      <c r="E750" s="22" t="s">
        <v>153</v>
      </c>
      <c r="F750" s="22">
        <v>3</v>
      </c>
      <c r="G750" s="22">
        <v>1</v>
      </c>
      <c r="H750" s="22" t="str">
        <f>INDEX(Bar_data!$A$3:$B$140,MATCH(C750,Bar_data!$A$3:$A$140,FALSE),2)</f>
        <v>Trust108</v>
      </c>
      <c r="I750" s="22" t="str">
        <f>INDEX(TrustCAHUB_map!$A$2:$D$139,MATCH($C750,TrustCAHUB_map!$A$2:$A$139,FALSE),3)</f>
        <v>Thames Valley</v>
      </c>
      <c r="J750" s="22" t="str">
        <f>INDEX(TrustCAHUB_map!$A$2:$D$139,MATCH($C750,TrustCAHUB_map!$A$2:$A$139,FALSE),4)</f>
        <v>Wessex</v>
      </c>
    </row>
    <row r="751" spans="1:10" x14ac:dyDescent="0.3">
      <c r="A751" s="22" t="str">
        <f t="shared" si="11"/>
        <v>'RTH2016Palliative50-69'</v>
      </c>
      <c r="B751" s="22">
        <v>2016</v>
      </c>
      <c r="C751" s="22" t="s">
        <v>265</v>
      </c>
      <c r="D751" s="22" t="s">
        <v>8</v>
      </c>
      <c r="E751" s="22" t="s">
        <v>627</v>
      </c>
      <c r="F751" s="22">
        <v>5</v>
      </c>
      <c r="G751" s="22">
        <v>0</v>
      </c>
      <c r="H751" s="22" t="str">
        <f>INDEX(Bar_data!$A$3:$B$140,MATCH(C751,Bar_data!$A$3:$A$140,FALSE),2)</f>
        <v>Trust108</v>
      </c>
      <c r="I751" s="22" t="str">
        <f>INDEX(TrustCAHUB_map!$A$2:$D$139,MATCH($C751,TrustCAHUB_map!$A$2:$A$139,FALSE),3)</f>
        <v>Thames Valley</v>
      </c>
      <c r="J751" s="22" t="str">
        <f>INDEX(TrustCAHUB_map!$A$2:$D$139,MATCH($C751,TrustCAHUB_map!$A$2:$A$139,FALSE),4)</f>
        <v>Wessex</v>
      </c>
    </row>
    <row r="752" spans="1:10" x14ac:dyDescent="0.3">
      <c r="A752" s="22" t="str">
        <f t="shared" si="11"/>
        <v>'RTH2016Curative50-69'</v>
      </c>
      <c r="B752" s="22">
        <v>2016</v>
      </c>
      <c r="C752" s="22" t="s">
        <v>265</v>
      </c>
      <c r="D752" s="22" t="s">
        <v>7</v>
      </c>
      <c r="E752" s="22" t="s">
        <v>627</v>
      </c>
      <c r="F752" s="22">
        <v>6</v>
      </c>
      <c r="G752" s="22">
        <v>1</v>
      </c>
      <c r="H752" s="22" t="str">
        <f>INDEX(Bar_data!$A$3:$B$140,MATCH(C752,Bar_data!$A$3:$A$140,FALSE),2)</f>
        <v>Trust108</v>
      </c>
      <c r="I752" s="22" t="str">
        <f>INDEX(TrustCAHUB_map!$A$2:$D$139,MATCH($C752,TrustCAHUB_map!$A$2:$A$139,FALSE),3)</f>
        <v>Thames Valley</v>
      </c>
      <c r="J752" s="22" t="str">
        <f>INDEX(TrustCAHUB_map!$A$2:$D$139,MATCH($C752,TrustCAHUB_map!$A$2:$A$139,FALSE),4)</f>
        <v>Wessex</v>
      </c>
    </row>
    <row r="753" spans="1:10" x14ac:dyDescent="0.3">
      <c r="A753" s="22" t="str">
        <f t="shared" si="11"/>
        <v>'RTH2016Palliative70+'</v>
      </c>
      <c r="B753" s="22">
        <v>2016</v>
      </c>
      <c r="C753" s="22" t="s">
        <v>265</v>
      </c>
      <c r="D753" s="22" t="s">
        <v>8</v>
      </c>
      <c r="E753" s="22" t="s">
        <v>628</v>
      </c>
      <c r="F753" s="22">
        <v>15</v>
      </c>
      <c r="G753" s="22">
        <v>2</v>
      </c>
      <c r="H753" s="22" t="str">
        <f>INDEX(Bar_data!$A$3:$B$140,MATCH(C753,Bar_data!$A$3:$A$140,FALSE),2)</f>
        <v>Trust108</v>
      </c>
      <c r="I753" s="22" t="str">
        <f>INDEX(TrustCAHUB_map!$A$2:$D$139,MATCH($C753,TrustCAHUB_map!$A$2:$A$139,FALSE),3)</f>
        <v>Thames Valley</v>
      </c>
      <c r="J753" s="22" t="str">
        <f>INDEX(TrustCAHUB_map!$A$2:$D$139,MATCH($C753,TrustCAHUB_map!$A$2:$A$139,FALSE),4)</f>
        <v>Wessex</v>
      </c>
    </row>
    <row r="754" spans="1:10" x14ac:dyDescent="0.3">
      <c r="A754" s="22" t="str">
        <f t="shared" si="11"/>
        <v>'RTH2016Curative70+'</v>
      </c>
      <c r="B754" s="22">
        <v>2016</v>
      </c>
      <c r="C754" s="22" t="s">
        <v>265</v>
      </c>
      <c r="D754" s="22" t="s">
        <v>7</v>
      </c>
      <c r="E754" s="22" t="s">
        <v>628</v>
      </c>
      <c r="F754" s="22">
        <v>1</v>
      </c>
      <c r="G754" s="22">
        <v>0</v>
      </c>
      <c r="H754" s="22" t="str">
        <f>INDEX(Bar_data!$A$3:$B$140,MATCH(C754,Bar_data!$A$3:$A$140,FALSE),2)</f>
        <v>Trust108</v>
      </c>
      <c r="I754" s="22" t="str">
        <f>INDEX(TrustCAHUB_map!$A$2:$D$139,MATCH($C754,TrustCAHUB_map!$A$2:$A$139,FALSE),3)</f>
        <v>Thames Valley</v>
      </c>
      <c r="J754" s="22" t="str">
        <f>INDEX(TrustCAHUB_map!$A$2:$D$139,MATCH($C754,TrustCAHUB_map!$A$2:$A$139,FALSE),4)</f>
        <v>Wessex</v>
      </c>
    </row>
    <row r="755" spans="1:10" x14ac:dyDescent="0.3">
      <c r="A755" s="22" t="str">
        <f t="shared" si="11"/>
        <v>'RTK2016Curative50-69'</v>
      </c>
      <c r="B755" s="22">
        <v>2016</v>
      </c>
      <c r="C755" s="22" t="s">
        <v>266</v>
      </c>
      <c r="D755" s="22" t="s">
        <v>7</v>
      </c>
      <c r="E755" s="22" t="s">
        <v>627</v>
      </c>
      <c r="F755" s="22">
        <v>5</v>
      </c>
      <c r="G755" s="22">
        <v>1</v>
      </c>
      <c r="H755" s="22" t="str">
        <f>INDEX(Bar_data!$A$3:$B$140,MATCH(C755,Bar_data!$A$3:$A$140,FALSE),2)</f>
        <v>Trust109</v>
      </c>
      <c r="I755" s="22" t="str">
        <f>INDEX(TrustCAHUB_map!$A$2:$D$139,MATCH($C755,TrustCAHUB_map!$A$2:$A$139,FALSE),3)</f>
        <v>Surrey and Sussex</v>
      </c>
      <c r="J755" s="22" t="str">
        <f>INDEX(TrustCAHUB_map!$A$2:$D$139,MATCH($C755,TrustCAHUB_map!$A$2:$A$139,FALSE),4)</f>
        <v>South East</v>
      </c>
    </row>
    <row r="756" spans="1:10" x14ac:dyDescent="0.3">
      <c r="A756" s="22" t="str">
        <f t="shared" si="11"/>
        <v>'RTK2016Curative70+'</v>
      </c>
      <c r="B756" s="22">
        <v>2016</v>
      </c>
      <c r="C756" s="22" t="s">
        <v>266</v>
      </c>
      <c r="D756" s="22" t="s">
        <v>7</v>
      </c>
      <c r="E756" s="22" t="s">
        <v>628</v>
      </c>
      <c r="F756" s="22">
        <v>1</v>
      </c>
      <c r="G756" s="22">
        <v>0</v>
      </c>
      <c r="H756" s="22" t="str">
        <f>INDEX(Bar_data!$A$3:$B$140,MATCH(C756,Bar_data!$A$3:$A$140,FALSE),2)</f>
        <v>Trust109</v>
      </c>
      <c r="I756" s="22" t="str">
        <f>INDEX(TrustCAHUB_map!$A$2:$D$139,MATCH($C756,TrustCAHUB_map!$A$2:$A$139,FALSE),3)</f>
        <v>Surrey and Sussex</v>
      </c>
      <c r="J756" s="22" t="str">
        <f>INDEX(TrustCAHUB_map!$A$2:$D$139,MATCH($C756,TrustCAHUB_map!$A$2:$A$139,FALSE),4)</f>
        <v>South East</v>
      </c>
    </row>
    <row r="757" spans="1:10" x14ac:dyDescent="0.3">
      <c r="A757" s="22" t="str">
        <f t="shared" si="11"/>
        <v>'RTK2016Palliative70+'</v>
      </c>
      <c r="B757" s="22">
        <v>2016</v>
      </c>
      <c r="C757" s="22" t="s">
        <v>266</v>
      </c>
      <c r="D757" s="22" t="s">
        <v>8</v>
      </c>
      <c r="E757" s="22" t="s">
        <v>628</v>
      </c>
      <c r="F757" s="22">
        <v>1</v>
      </c>
      <c r="G757" s="22">
        <v>0</v>
      </c>
      <c r="H757" s="22" t="str">
        <f>INDEX(Bar_data!$A$3:$B$140,MATCH(C757,Bar_data!$A$3:$A$140,FALSE),2)</f>
        <v>Trust109</v>
      </c>
      <c r="I757" s="22" t="str">
        <f>INDEX(TrustCAHUB_map!$A$2:$D$139,MATCH($C757,TrustCAHUB_map!$A$2:$A$139,FALSE),3)</f>
        <v>Surrey and Sussex</v>
      </c>
      <c r="J757" s="22" t="str">
        <f>INDEX(TrustCAHUB_map!$A$2:$D$139,MATCH($C757,TrustCAHUB_map!$A$2:$A$139,FALSE),4)</f>
        <v>South East</v>
      </c>
    </row>
    <row r="758" spans="1:10" x14ac:dyDescent="0.3">
      <c r="A758" s="22" t="str">
        <f t="shared" si="11"/>
        <v>'RTP2016Palliative50-69'</v>
      </c>
      <c r="B758" s="22">
        <v>2016</v>
      </c>
      <c r="C758" s="22" t="s">
        <v>267</v>
      </c>
      <c r="D758" s="22" t="s">
        <v>8</v>
      </c>
      <c r="E758" s="22" t="s">
        <v>627</v>
      </c>
      <c r="F758" s="22">
        <v>1</v>
      </c>
      <c r="G758" s="22">
        <v>0</v>
      </c>
      <c r="H758" s="22" t="str">
        <f>INDEX(Bar_data!$A$3:$B$140,MATCH(C758,Bar_data!$A$3:$A$140,FALSE),2)</f>
        <v>Trust110</v>
      </c>
      <c r="I758" s="22" t="str">
        <f>INDEX(TrustCAHUB_map!$A$2:$D$139,MATCH($C758,TrustCAHUB_map!$A$2:$A$139,FALSE),3)</f>
        <v>Surrey and Sussex</v>
      </c>
      <c r="J758" s="22" t="str">
        <f>INDEX(TrustCAHUB_map!$A$2:$D$139,MATCH($C758,TrustCAHUB_map!$A$2:$A$139,FALSE),4)</f>
        <v>South East</v>
      </c>
    </row>
    <row r="759" spans="1:10" x14ac:dyDescent="0.3">
      <c r="A759" s="22" t="str">
        <f t="shared" si="11"/>
        <v>'RTP2016Curative50-69'</v>
      </c>
      <c r="B759" s="22">
        <v>2016</v>
      </c>
      <c r="C759" s="22" t="s">
        <v>267</v>
      </c>
      <c r="D759" s="22" t="s">
        <v>7</v>
      </c>
      <c r="E759" s="22" t="s">
        <v>627</v>
      </c>
      <c r="F759" s="22">
        <v>1</v>
      </c>
      <c r="G759" s="22">
        <v>0</v>
      </c>
      <c r="H759" s="22" t="str">
        <f>INDEX(Bar_data!$A$3:$B$140,MATCH(C759,Bar_data!$A$3:$A$140,FALSE),2)</f>
        <v>Trust110</v>
      </c>
      <c r="I759" s="22" t="str">
        <f>INDEX(TrustCAHUB_map!$A$2:$D$139,MATCH($C759,TrustCAHUB_map!$A$2:$A$139,FALSE),3)</f>
        <v>Surrey and Sussex</v>
      </c>
      <c r="J759" s="22" t="str">
        <f>INDEX(TrustCAHUB_map!$A$2:$D$139,MATCH($C759,TrustCAHUB_map!$A$2:$A$139,FALSE),4)</f>
        <v>South East</v>
      </c>
    </row>
    <row r="760" spans="1:10" x14ac:dyDescent="0.3">
      <c r="A760" s="22" t="str">
        <f t="shared" si="11"/>
        <v>'RTP2016Palliative70+'</v>
      </c>
      <c r="B760" s="22">
        <v>2016</v>
      </c>
      <c r="C760" s="22" t="s">
        <v>267</v>
      </c>
      <c r="D760" s="22" t="s">
        <v>8</v>
      </c>
      <c r="E760" s="22" t="s">
        <v>628</v>
      </c>
      <c r="F760" s="22">
        <v>3</v>
      </c>
      <c r="G760" s="22">
        <v>1</v>
      </c>
      <c r="H760" s="22" t="str">
        <f>INDEX(Bar_data!$A$3:$B$140,MATCH(C760,Bar_data!$A$3:$A$140,FALSE),2)</f>
        <v>Trust110</v>
      </c>
      <c r="I760" s="22" t="str">
        <f>INDEX(TrustCAHUB_map!$A$2:$D$139,MATCH($C760,TrustCAHUB_map!$A$2:$A$139,FALSE),3)</f>
        <v>Surrey and Sussex</v>
      </c>
      <c r="J760" s="22" t="str">
        <f>INDEX(TrustCAHUB_map!$A$2:$D$139,MATCH($C760,TrustCAHUB_map!$A$2:$A$139,FALSE),4)</f>
        <v>South East</v>
      </c>
    </row>
    <row r="761" spans="1:10" x14ac:dyDescent="0.3">
      <c r="A761" s="22" t="str">
        <f t="shared" si="11"/>
        <v>'RTP2016Not assigned70+'</v>
      </c>
      <c r="B761" s="22">
        <v>2016</v>
      </c>
      <c r="C761" s="22" t="s">
        <v>267</v>
      </c>
      <c r="D761" s="22" t="s">
        <v>477</v>
      </c>
      <c r="E761" s="22" t="s">
        <v>628</v>
      </c>
      <c r="F761" s="22">
        <v>4</v>
      </c>
      <c r="G761" s="22">
        <v>0</v>
      </c>
      <c r="H761" s="22" t="str">
        <f>INDEX(Bar_data!$A$3:$B$140,MATCH(C761,Bar_data!$A$3:$A$140,FALSE),2)</f>
        <v>Trust110</v>
      </c>
      <c r="I761" s="22" t="str">
        <f>INDEX(TrustCAHUB_map!$A$2:$D$139,MATCH($C761,TrustCAHUB_map!$A$2:$A$139,FALSE),3)</f>
        <v>Surrey and Sussex</v>
      </c>
      <c r="J761" s="22" t="str">
        <f>INDEX(TrustCAHUB_map!$A$2:$D$139,MATCH($C761,TrustCAHUB_map!$A$2:$A$139,FALSE),4)</f>
        <v>South East</v>
      </c>
    </row>
    <row r="762" spans="1:10" x14ac:dyDescent="0.3">
      <c r="A762" s="22" t="str">
        <f t="shared" si="11"/>
        <v>'RTR2016Curative18-49'</v>
      </c>
      <c r="B762" s="22">
        <v>2016</v>
      </c>
      <c r="C762" s="22" t="s">
        <v>268</v>
      </c>
      <c r="D762" s="22" t="s">
        <v>7</v>
      </c>
      <c r="E762" s="22" t="s">
        <v>153</v>
      </c>
      <c r="F762" s="22">
        <v>3</v>
      </c>
      <c r="G762" s="22">
        <v>0</v>
      </c>
      <c r="H762" s="22" t="str">
        <f>INDEX(Bar_data!$A$3:$B$140,MATCH(C762,Bar_data!$A$3:$A$140,FALSE),2)</f>
        <v>Trust111</v>
      </c>
      <c r="I762" s="22" t="str">
        <f>INDEX(TrustCAHUB_map!$A$2:$D$139,MATCH($C762,TrustCAHUB_map!$A$2:$A$139,FALSE),3)</f>
        <v>North East and Cumbria</v>
      </c>
      <c r="J762" s="22" t="str">
        <f>INDEX(TrustCAHUB_map!$A$2:$D$139,MATCH($C762,TrustCAHUB_map!$A$2:$A$139,FALSE),4)</f>
        <v>North East</v>
      </c>
    </row>
    <row r="763" spans="1:10" x14ac:dyDescent="0.3">
      <c r="A763" s="22" t="str">
        <f t="shared" si="11"/>
        <v>'RTR2016Palliative50-69'</v>
      </c>
      <c r="B763" s="22">
        <v>2016</v>
      </c>
      <c r="C763" s="22" t="s">
        <v>268</v>
      </c>
      <c r="D763" s="22" t="s">
        <v>8</v>
      </c>
      <c r="E763" s="22" t="s">
        <v>627</v>
      </c>
      <c r="F763" s="22">
        <v>2</v>
      </c>
      <c r="G763" s="22">
        <v>1</v>
      </c>
      <c r="H763" s="22" t="str">
        <f>INDEX(Bar_data!$A$3:$B$140,MATCH(C763,Bar_data!$A$3:$A$140,FALSE),2)</f>
        <v>Trust111</v>
      </c>
      <c r="I763" s="22" t="str">
        <f>INDEX(TrustCAHUB_map!$A$2:$D$139,MATCH($C763,TrustCAHUB_map!$A$2:$A$139,FALSE),3)</f>
        <v>North East and Cumbria</v>
      </c>
      <c r="J763" s="22" t="str">
        <f>INDEX(TrustCAHUB_map!$A$2:$D$139,MATCH($C763,TrustCAHUB_map!$A$2:$A$139,FALSE),4)</f>
        <v>North East</v>
      </c>
    </row>
    <row r="764" spans="1:10" x14ac:dyDescent="0.3">
      <c r="A764" s="22" t="str">
        <f t="shared" si="11"/>
        <v>'RTR2016Curative50-69'</v>
      </c>
      <c r="B764" s="22">
        <v>2016</v>
      </c>
      <c r="C764" s="22" t="s">
        <v>268</v>
      </c>
      <c r="D764" s="22" t="s">
        <v>7</v>
      </c>
      <c r="E764" s="22" t="s">
        <v>627</v>
      </c>
      <c r="F764" s="22">
        <v>12</v>
      </c>
      <c r="G764" s="22">
        <v>3</v>
      </c>
      <c r="H764" s="22" t="str">
        <f>INDEX(Bar_data!$A$3:$B$140,MATCH(C764,Bar_data!$A$3:$A$140,FALSE),2)</f>
        <v>Trust111</v>
      </c>
      <c r="I764" s="22" t="str">
        <f>INDEX(TrustCAHUB_map!$A$2:$D$139,MATCH($C764,TrustCAHUB_map!$A$2:$A$139,FALSE),3)</f>
        <v>North East and Cumbria</v>
      </c>
      <c r="J764" s="22" t="str">
        <f>INDEX(TrustCAHUB_map!$A$2:$D$139,MATCH($C764,TrustCAHUB_map!$A$2:$A$139,FALSE),4)</f>
        <v>North East</v>
      </c>
    </row>
    <row r="765" spans="1:10" x14ac:dyDescent="0.3">
      <c r="A765" s="22" t="str">
        <f t="shared" si="11"/>
        <v>'RTR2016Curative70+'</v>
      </c>
      <c r="B765" s="22">
        <v>2016</v>
      </c>
      <c r="C765" s="22" t="s">
        <v>268</v>
      </c>
      <c r="D765" s="22" t="s">
        <v>7</v>
      </c>
      <c r="E765" s="22" t="s">
        <v>628</v>
      </c>
      <c r="F765" s="22">
        <v>3</v>
      </c>
      <c r="G765" s="22">
        <v>2</v>
      </c>
      <c r="H765" s="22" t="str">
        <f>INDEX(Bar_data!$A$3:$B$140,MATCH(C765,Bar_data!$A$3:$A$140,FALSE),2)</f>
        <v>Trust111</v>
      </c>
      <c r="I765" s="22" t="str">
        <f>INDEX(TrustCAHUB_map!$A$2:$D$139,MATCH($C765,TrustCAHUB_map!$A$2:$A$139,FALSE),3)</f>
        <v>North East and Cumbria</v>
      </c>
      <c r="J765" s="22" t="str">
        <f>INDEX(TrustCAHUB_map!$A$2:$D$139,MATCH($C765,TrustCAHUB_map!$A$2:$A$139,FALSE),4)</f>
        <v>North East</v>
      </c>
    </row>
    <row r="766" spans="1:10" x14ac:dyDescent="0.3">
      <c r="A766" s="22" t="str">
        <f t="shared" si="11"/>
        <v>'RTR2016Palliative70+'</v>
      </c>
      <c r="B766" s="22">
        <v>2016</v>
      </c>
      <c r="C766" s="22" t="s">
        <v>268</v>
      </c>
      <c r="D766" s="22" t="s">
        <v>8</v>
      </c>
      <c r="E766" s="22" t="s">
        <v>628</v>
      </c>
      <c r="F766" s="22">
        <v>8</v>
      </c>
      <c r="G766" s="22">
        <v>4</v>
      </c>
      <c r="H766" s="22" t="str">
        <f>INDEX(Bar_data!$A$3:$B$140,MATCH(C766,Bar_data!$A$3:$A$140,FALSE),2)</f>
        <v>Trust111</v>
      </c>
      <c r="I766" s="22" t="str">
        <f>INDEX(TrustCAHUB_map!$A$2:$D$139,MATCH($C766,TrustCAHUB_map!$A$2:$A$139,FALSE),3)</f>
        <v>North East and Cumbria</v>
      </c>
      <c r="J766" s="22" t="str">
        <f>INDEX(TrustCAHUB_map!$A$2:$D$139,MATCH($C766,TrustCAHUB_map!$A$2:$A$139,FALSE),4)</f>
        <v>North East</v>
      </c>
    </row>
    <row r="767" spans="1:10" x14ac:dyDescent="0.3">
      <c r="A767" s="22" t="str">
        <f t="shared" si="11"/>
        <v>'RTX2016Palliative50-69'</v>
      </c>
      <c r="B767" s="22">
        <v>2016</v>
      </c>
      <c r="C767" s="22" t="s">
        <v>269</v>
      </c>
      <c r="D767" s="22" t="s">
        <v>8</v>
      </c>
      <c r="E767" s="22" t="s">
        <v>627</v>
      </c>
      <c r="F767" s="22">
        <v>1</v>
      </c>
      <c r="G767" s="22">
        <v>0</v>
      </c>
      <c r="H767" s="22" t="str">
        <f>INDEX(Bar_data!$A$3:$B$140,MATCH(C767,Bar_data!$A$3:$A$140,FALSE),2)</f>
        <v>Trust112</v>
      </c>
      <c r="I767" s="22" t="str">
        <f>INDEX(TrustCAHUB_map!$A$2:$D$139,MATCH($C767,TrustCAHUB_map!$A$2:$A$139,FALSE),3)</f>
        <v>Lancashire and South Cumbria</v>
      </c>
      <c r="J767" s="22" t="str">
        <f>INDEX(TrustCAHUB_map!$A$2:$D$139,MATCH($C767,TrustCAHUB_map!$A$2:$A$139,FALSE),4)</f>
        <v>North West</v>
      </c>
    </row>
    <row r="768" spans="1:10" x14ac:dyDescent="0.3">
      <c r="A768" s="22" t="str">
        <f t="shared" si="11"/>
        <v>'RTX2016Curative70+'</v>
      </c>
      <c r="B768" s="22">
        <v>2016</v>
      </c>
      <c r="C768" s="22" t="s">
        <v>269</v>
      </c>
      <c r="D768" s="22" t="s">
        <v>7</v>
      </c>
      <c r="E768" s="22" t="s">
        <v>628</v>
      </c>
      <c r="F768" s="22">
        <v>1</v>
      </c>
      <c r="G768" s="22">
        <v>0</v>
      </c>
      <c r="H768" s="22" t="str">
        <f>INDEX(Bar_data!$A$3:$B$140,MATCH(C768,Bar_data!$A$3:$A$140,FALSE),2)</f>
        <v>Trust112</v>
      </c>
      <c r="I768" s="22" t="str">
        <f>INDEX(TrustCAHUB_map!$A$2:$D$139,MATCH($C768,TrustCAHUB_map!$A$2:$A$139,FALSE),3)</f>
        <v>Lancashire and South Cumbria</v>
      </c>
      <c r="J768" s="22" t="str">
        <f>INDEX(TrustCAHUB_map!$A$2:$D$139,MATCH($C768,TrustCAHUB_map!$A$2:$A$139,FALSE),4)</f>
        <v>North West</v>
      </c>
    </row>
    <row r="769" spans="1:10" x14ac:dyDescent="0.3">
      <c r="A769" s="22" t="str">
        <f t="shared" si="11"/>
        <v>'RTX2016Palliative70+'</v>
      </c>
      <c r="B769" s="22">
        <v>2016</v>
      </c>
      <c r="C769" s="22" t="s">
        <v>269</v>
      </c>
      <c r="D769" s="22" t="s">
        <v>8</v>
      </c>
      <c r="E769" s="22" t="s">
        <v>628</v>
      </c>
      <c r="F769" s="22">
        <v>1</v>
      </c>
      <c r="G769" s="22">
        <v>0</v>
      </c>
      <c r="H769" s="22" t="str">
        <f>INDEX(Bar_data!$A$3:$B$140,MATCH(C769,Bar_data!$A$3:$A$140,FALSE),2)</f>
        <v>Trust112</v>
      </c>
      <c r="I769" s="22" t="str">
        <f>INDEX(TrustCAHUB_map!$A$2:$D$139,MATCH($C769,TrustCAHUB_map!$A$2:$A$139,FALSE),3)</f>
        <v>Lancashire and South Cumbria</v>
      </c>
      <c r="J769" s="22" t="str">
        <f>INDEX(TrustCAHUB_map!$A$2:$D$139,MATCH($C769,TrustCAHUB_map!$A$2:$A$139,FALSE),4)</f>
        <v>North West</v>
      </c>
    </row>
    <row r="770" spans="1:10" x14ac:dyDescent="0.3">
      <c r="A770" s="22" t="str">
        <f t="shared" si="11"/>
        <v>'RVR2016Curative50-69'</v>
      </c>
      <c r="B770" s="22">
        <v>2016</v>
      </c>
      <c r="C770" s="22" t="s">
        <v>271</v>
      </c>
      <c r="D770" s="22" t="s">
        <v>7</v>
      </c>
      <c r="E770" s="22" t="s">
        <v>627</v>
      </c>
      <c r="F770" s="22">
        <v>2</v>
      </c>
      <c r="G770" s="22">
        <v>1</v>
      </c>
      <c r="H770" s="22" t="str">
        <f>INDEX(Bar_data!$A$3:$B$140,MATCH(C770,Bar_data!$A$3:$A$140,FALSE),2)</f>
        <v>Trust114</v>
      </c>
      <c r="I770" s="22" t="str">
        <f>INDEX(TrustCAHUB_map!$A$2:$D$139,MATCH($C770,TrustCAHUB_map!$A$2:$A$139,FALSE),3)</f>
        <v>North West and South West London</v>
      </c>
      <c r="J770" s="22" t="str">
        <f>INDEX(TrustCAHUB_map!$A$2:$D$139,MATCH($C770,TrustCAHUB_map!$A$2:$A$139,FALSE),4)</f>
        <v>London</v>
      </c>
    </row>
    <row r="771" spans="1:10" x14ac:dyDescent="0.3">
      <c r="A771" s="22" t="str">
        <f t="shared" ref="A771:A834" si="12">"'"&amp;C771&amp;B771&amp;D771&amp;E771&amp;"'"</f>
        <v>'RVR2016Curative70+'</v>
      </c>
      <c r="B771" s="22">
        <v>2016</v>
      </c>
      <c r="C771" s="22" t="s">
        <v>271</v>
      </c>
      <c r="D771" s="22" t="s">
        <v>7</v>
      </c>
      <c r="E771" s="22" t="s">
        <v>628</v>
      </c>
      <c r="F771" s="22">
        <v>3</v>
      </c>
      <c r="G771" s="22">
        <v>0</v>
      </c>
      <c r="H771" s="22" t="str">
        <f>INDEX(Bar_data!$A$3:$B$140,MATCH(C771,Bar_data!$A$3:$A$140,FALSE),2)</f>
        <v>Trust114</v>
      </c>
      <c r="I771" s="22" t="str">
        <f>INDEX(TrustCAHUB_map!$A$2:$D$139,MATCH($C771,TrustCAHUB_map!$A$2:$A$139,FALSE),3)</f>
        <v>North West and South West London</v>
      </c>
      <c r="J771" s="22" t="str">
        <f>INDEX(TrustCAHUB_map!$A$2:$D$139,MATCH($C771,TrustCAHUB_map!$A$2:$A$139,FALSE),4)</f>
        <v>London</v>
      </c>
    </row>
    <row r="772" spans="1:10" x14ac:dyDescent="0.3">
      <c r="A772" s="22" t="str">
        <f t="shared" si="12"/>
        <v>'RVV2016Palliative70+'</v>
      </c>
      <c r="B772" s="22">
        <v>2016</v>
      </c>
      <c r="C772" s="22" t="s">
        <v>272</v>
      </c>
      <c r="D772" s="22" t="s">
        <v>8</v>
      </c>
      <c r="E772" s="22" t="s">
        <v>628</v>
      </c>
      <c r="F772" s="22">
        <v>2</v>
      </c>
      <c r="G772" s="22">
        <v>0</v>
      </c>
      <c r="H772" s="22" t="str">
        <f>INDEX(Bar_data!$A$3:$B$140,MATCH(C772,Bar_data!$A$3:$A$140,FALSE),2)</f>
        <v>Trust115</v>
      </c>
      <c r="I772" s="22" t="str">
        <f>INDEX(TrustCAHUB_map!$A$2:$D$139,MATCH($C772,TrustCAHUB_map!$A$2:$A$139,FALSE),3)</f>
        <v>Kent and Medway</v>
      </c>
      <c r="J772" s="22" t="str">
        <f>INDEX(TrustCAHUB_map!$A$2:$D$139,MATCH($C772,TrustCAHUB_map!$A$2:$A$139,FALSE),4)</f>
        <v>South East</v>
      </c>
    </row>
    <row r="773" spans="1:10" x14ac:dyDescent="0.3">
      <c r="A773" s="22" t="str">
        <f t="shared" si="12"/>
        <v>'RVW2016Curative50-69'</v>
      </c>
      <c r="B773" s="22">
        <v>2016</v>
      </c>
      <c r="C773" s="22" t="s">
        <v>273</v>
      </c>
      <c r="D773" s="22" t="s">
        <v>7</v>
      </c>
      <c r="E773" s="22" t="s">
        <v>627</v>
      </c>
      <c r="F773" s="22">
        <v>1</v>
      </c>
      <c r="G773" s="22">
        <v>0</v>
      </c>
      <c r="H773" s="22" t="str">
        <f>INDEX(Bar_data!$A$3:$B$140,MATCH(C773,Bar_data!$A$3:$A$140,FALSE),2)</f>
        <v>Trust116</v>
      </c>
      <c r="I773" s="22" t="str">
        <f>INDEX(TrustCAHUB_map!$A$2:$D$139,MATCH($C773,TrustCAHUB_map!$A$2:$A$139,FALSE),3)</f>
        <v>North East and Cumbria</v>
      </c>
      <c r="J773" s="22" t="str">
        <f>INDEX(TrustCAHUB_map!$A$2:$D$139,MATCH($C773,TrustCAHUB_map!$A$2:$A$139,FALSE),4)</f>
        <v>North East</v>
      </c>
    </row>
    <row r="774" spans="1:10" x14ac:dyDescent="0.3">
      <c r="A774" s="22" t="str">
        <f t="shared" si="12"/>
        <v>'RVY2016Palliative70+'</v>
      </c>
      <c r="B774" s="22">
        <v>2016</v>
      </c>
      <c r="C774" s="22" t="s">
        <v>274</v>
      </c>
      <c r="D774" s="22" t="s">
        <v>8</v>
      </c>
      <c r="E774" s="22" t="s">
        <v>628</v>
      </c>
      <c r="F774" s="22">
        <v>1</v>
      </c>
      <c r="G774" s="22">
        <v>0</v>
      </c>
      <c r="H774" s="22" t="str">
        <f>INDEX(Bar_data!$A$3:$B$140,MATCH(C774,Bar_data!$A$3:$A$140,FALSE),2)</f>
        <v>Trust117</v>
      </c>
      <c r="I774" s="22" t="str">
        <f>INDEX(TrustCAHUB_map!$A$2:$D$139,MATCH($C774,TrustCAHUB_map!$A$2:$A$139,FALSE),3)</f>
        <v>Cheshire and Merseyside</v>
      </c>
      <c r="J774" s="22" t="str">
        <f>INDEX(TrustCAHUB_map!$A$2:$D$139,MATCH($C774,TrustCAHUB_map!$A$2:$A$139,FALSE),4)</f>
        <v>North West</v>
      </c>
    </row>
    <row r="775" spans="1:10" x14ac:dyDescent="0.3">
      <c r="A775" s="22" t="str">
        <f t="shared" si="12"/>
        <v>'RW62016Not assigned50-69'</v>
      </c>
      <c r="B775" s="22">
        <v>2016</v>
      </c>
      <c r="C775" s="22" t="s">
        <v>275</v>
      </c>
      <c r="D775" s="22" t="s">
        <v>477</v>
      </c>
      <c r="E775" s="22" t="s">
        <v>627</v>
      </c>
      <c r="F775" s="22">
        <v>1</v>
      </c>
      <c r="G775" s="22">
        <v>0</v>
      </c>
      <c r="H775" s="22" t="str">
        <f>INDEX(Bar_data!$A$3:$B$140,MATCH(C775,Bar_data!$A$3:$A$140,FALSE),2)</f>
        <v>Trust118</v>
      </c>
      <c r="I775" s="22" t="str">
        <f>INDEX(TrustCAHUB_map!$A$2:$D$139,MATCH($C775,TrustCAHUB_map!$A$2:$A$139,FALSE),3)</f>
        <v>Greater Manchester</v>
      </c>
      <c r="J775" s="22" t="str">
        <f>INDEX(TrustCAHUB_map!$A$2:$D$139,MATCH($C775,TrustCAHUB_map!$A$2:$A$139,FALSE),4)</f>
        <v>North West</v>
      </c>
    </row>
    <row r="776" spans="1:10" x14ac:dyDescent="0.3">
      <c r="A776" s="22" t="str">
        <f t="shared" si="12"/>
        <v>'RW62016Curative50-69'</v>
      </c>
      <c r="B776" s="22">
        <v>2016</v>
      </c>
      <c r="C776" s="22" t="s">
        <v>275</v>
      </c>
      <c r="D776" s="22" t="s">
        <v>7</v>
      </c>
      <c r="E776" s="22" t="s">
        <v>627</v>
      </c>
      <c r="F776" s="22">
        <v>2</v>
      </c>
      <c r="G776" s="22">
        <v>0</v>
      </c>
      <c r="H776" s="22" t="str">
        <f>INDEX(Bar_data!$A$3:$B$140,MATCH(C776,Bar_data!$A$3:$A$140,FALSE),2)</f>
        <v>Trust118</v>
      </c>
      <c r="I776" s="22" t="str">
        <f>INDEX(TrustCAHUB_map!$A$2:$D$139,MATCH($C776,TrustCAHUB_map!$A$2:$A$139,FALSE),3)</f>
        <v>Greater Manchester</v>
      </c>
      <c r="J776" s="22" t="str">
        <f>INDEX(TrustCAHUB_map!$A$2:$D$139,MATCH($C776,TrustCAHUB_map!$A$2:$A$139,FALSE),4)</f>
        <v>North West</v>
      </c>
    </row>
    <row r="777" spans="1:10" x14ac:dyDescent="0.3">
      <c r="A777" s="22" t="str">
        <f t="shared" si="12"/>
        <v>'RW62016Curative70+'</v>
      </c>
      <c r="B777" s="22">
        <v>2016</v>
      </c>
      <c r="C777" s="22" t="s">
        <v>275</v>
      </c>
      <c r="D777" s="22" t="s">
        <v>7</v>
      </c>
      <c r="E777" s="22" t="s">
        <v>628</v>
      </c>
      <c r="F777" s="22">
        <v>2</v>
      </c>
      <c r="G777" s="22">
        <v>0</v>
      </c>
      <c r="H777" s="22" t="str">
        <f>INDEX(Bar_data!$A$3:$B$140,MATCH(C777,Bar_data!$A$3:$A$140,FALSE),2)</f>
        <v>Trust118</v>
      </c>
      <c r="I777" s="22" t="str">
        <f>INDEX(TrustCAHUB_map!$A$2:$D$139,MATCH($C777,TrustCAHUB_map!$A$2:$A$139,FALSE),3)</f>
        <v>Greater Manchester</v>
      </c>
      <c r="J777" s="22" t="str">
        <f>INDEX(TrustCAHUB_map!$A$2:$D$139,MATCH($C777,TrustCAHUB_map!$A$2:$A$139,FALSE),4)</f>
        <v>North West</v>
      </c>
    </row>
    <row r="778" spans="1:10" x14ac:dyDescent="0.3">
      <c r="A778" s="22" t="str">
        <f t="shared" si="12"/>
        <v>'RWA2016Curative18-49'</v>
      </c>
      <c r="B778" s="22">
        <v>2016</v>
      </c>
      <c r="C778" s="22" t="s">
        <v>276</v>
      </c>
      <c r="D778" s="22" t="s">
        <v>7</v>
      </c>
      <c r="E778" s="22" t="s">
        <v>153</v>
      </c>
      <c r="F778" s="22">
        <v>7</v>
      </c>
      <c r="G778" s="22">
        <v>0</v>
      </c>
      <c r="H778" s="22" t="str">
        <f>INDEX(Bar_data!$A$3:$B$140,MATCH(C778,Bar_data!$A$3:$A$140,FALSE),2)</f>
        <v>Trust119</v>
      </c>
      <c r="I778" s="22" t="str">
        <f>INDEX(TrustCAHUB_map!$A$2:$D$139,MATCH($C778,TrustCAHUB_map!$A$2:$A$139,FALSE),3)</f>
        <v>Humber, Coast and Vale</v>
      </c>
      <c r="J778" s="22" t="str">
        <f>INDEX(TrustCAHUB_map!$A$2:$D$139,MATCH($C778,TrustCAHUB_map!$A$2:$A$139,FALSE),4)</f>
        <v>Yorkshire and Humber</v>
      </c>
    </row>
    <row r="779" spans="1:10" x14ac:dyDescent="0.3">
      <c r="A779" s="22" t="str">
        <f t="shared" si="12"/>
        <v>'RWA2016Not assigned18-49'</v>
      </c>
      <c r="B779" s="22">
        <v>2016</v>
      </c>
      <c r="C779" s="22" t="s">
        <v>276</v>
      </c>
      <c r="D779" s="22" t="s">
        <v>477</v>
      </c>
      <c r="E779" s="22" t="s">
        <v>153</v>
      </c>
      <c r="F779" s="22">
        <v>1</v>
      </c>
      <c r="G779" s="22">
        <v>1</v>
      </c>
      <c r="H779" s="22" t="str">
        <f>INDEX(Bar_data!$A$3:$B$140,MATCH(C779,Bar_data!$A$3:$A$140,FALSE),2)</f>
        <v>Trust119</v>
      </c>
      <c r="I779" s="22" t="str">
        <f>INDEX(TrustCAHUB_map!$A$2:$D$139,MATCH($C779,TrustCAHUB_map!$A$2:$A$139,FALSE),3)</f>
        <v>Humber, Coast and Vale</v>
      </c>
      <c r="J779" s="22" t="str">
        <f>INDEX(TrustCAHUB_map!$A$2:$D$139,MATCH($C779,TrustCAHUB_map!$A$2:$A$139,FALSE),4)</f>
        <v>Yorkshire and Humber</v>
      </c>
    </row>
    <row r="780" spans="1:10" x14ac:dyDescent="0.3">
      <c r="A780" s="22" t="str">
        <f t="shared" si="12"/>
        <v>'RWA2016Curative50-69'</v>
      </c>
      <c r="B780" s="22">
        <v>2016</v>
      </c>
      <c r="C780" s="22" t="s">
        <v>276</v>
      </c>
      <c r="D780" s="22" t="s">
        <v>7</v>
      </c>
      <c r="E780" s="22" t="s">
        <v>627</v>
      </c>
      <c r="F780" s="22">
        <v>12</v>
      </c>
      <c r="G780" s="22">
        <v>0</v>
      </c>
      <c r="H780" s="22" t="str">
        <f>INDEX(Bar_data!$A$3:$B$140,MATCH(C780,Bar_data!$A$3:$A$140,FALSE),2)</f>
        <v>Trust119</v>
      </c>
      <c r="I780" s="22" t="str">
        <f>INDEX(TrustCAHUB_map!$A$2:$D$139,MATCH($C780,TrustCAHUB_map!$A$2:$A$139,FALSE),3)</f>
        <v>Humber, Coast and Vale</v>
      </c>
      <c r="J780" s="22" t="str">
        <f>INDEX(TrustCAHUB_map!$A$2:$D$139,MATCH($C780,TrustCAHUB_map!$A$2:$A$139,FALSE),4)</f>
        <v>Yorkshire and Humber</v>
      </c>
    </row>
    <row r="781" spans="1:10" x14ac:dyDescent="0.3">
      <c r="A781" s="22" t="str">
        <f t="shared" si="12"/>
        <v>'RWA2016Palliative50-69'</v>
      </c>
      <c r="B781" s="22">
        <v>2016</v>
      </c>
      <c r="C781" s="22" t="s">
        <v>276</v>
      </c>
      <c r="D781" s="22" t="s">
        <v>8</v>
      </c>
      <c r="E781" s="22" t="s">
        <v>627</v>
      </c>
      <c r="F781" s="22">
        <v>2</v>
      </c>
      <c r="G781" s="22">
        <v>1</v>
      </c>
      <c r="H781" s="22" t="str">
        <f>INDEX(Bar_data!$A$3:$B$140,MATCH(C781,Bar_data!$A$3:$A$140,FALSE),2)</f>
        <v>Trust119</v>
      </c>
      <c r="I781" s="22" t="str">
        <f>INDEX(TrustCAHUB_map!$A$2:$D$139,MATCH($C781,TrustCAHUB_map!$A$2:$A$139,FALSE),3)</f>
        <v>Humber, Coast and Vale</v>
      </c>
      <c r="J781" s="22" t="str">
        <f>INDEX(TrustCAHUB_map!$A$2:$D$139,MATCH($C781,TrustCAHUB_map!$A$2:$A$139,FALSE),4)</f>
        <v>Yorkshire and Humber</v>
      </c>
    </row>
    <row r="782" spans="1:10" x14ac:dyDescent="0.3">
      <c r="A782" s="22" t="str">
        <f t="shared" si="12"/>
        <v>'RWA2016Curative70+'</v>
      </c>
      <c r="B782" s="22">
        <v>2016</v>
      </c>
      <c r="C782" s="22" t="s">
        <v>276</v>
      </c>
      <c r="D782" s="22" t="s">
        <v>7</v>
      </c>
      <c r="E782" s="22" t="s">
        <v>628</v>
      </c>
      <c r="F782" s="22">
        <v>5</v>
      </c>
      <c r="G782" s="22">
        <v>1</v>
      </c>
      <c r="H782" s="22" t="str">
        <f>INDEX(Bar_data!$A$3:$B$140,MATCH(C782,Bar_data!$A$3:$A$140,FALSE),2)</f>
        <v>Trust119</v>
      </c>
      <c r="I782" s="22" t="str">
        <f>INDEX(TrustCAHUB_map!$A$2:$D$139,MATCH($C782,TrustCAHUB_map!$A$2:$A$139,FALSE),3)</f>
        <v>Humber, Coast and Vale</v>
      </c>
      <c r="J782" s="22" t="str">
        <f>INDEX(TrustCAHUB_map!$A$2:$D$139,MATCH($C782,TrustCAHUB_map!$A$2:$A$139,FALSE),4)</f>
        <v>Yorkshire and Humber</v>
      </c>
    </row>
    <row r="783" spans="1:10" x14ac:dyDescent="0.3">
      <c r="A783" s="22" t="str">
        <f t="shared" si="12"/>
        <v>'RWA2016Palliative70+'</v>
      </c>
      <c r="B783" s="22">
        <v>2016</v>
      </c>
      <c r="C783" s="22" t="s">
        <v>276</v>
      </c>
      <c r="D783" s="22" t="s">
        <v>8</v>
      </c>
      <c r="E783" s="22" t="s">
        <v>628</v>
      </c>
      <c r="F783" s="22">
        <v>1</v>
      </c>
      <c r="G783" s="22">
        <v>1</v>
      </c>
      <c r="H783" s="22" t="str">
        <f>INDEX(Bar_data!$A$3:$B$140,MATCH(C783,Bar_data!$A$3:$A$140,FALSE),2)</f>
        <v>Trust119</v>
      </c>
      <c r="I783" s="22" t="str">
        <f>INDEX(TrustCAHUB_map!$A$2:$D$139,MATCH($C783,TrustCAHUB_map!$A$2:$A$139,FALSE),3)</f>
        <v>Humber, Coast and Vale</v>
      </c>
      <c r="J783" s="22" t="str">
        <f>INDEX(TrustCAHUB_map!$A$2:$D$139,MATCH($C783,TrustCAHUB_map!$A$2:$A$139,FALSE),4)</f>
        <v>Yorkshire and Humber</v>
      </c>
    </row>
    <row r="784" spans="1:10" x14ac:dyDescent="0.3">
      <c r="A784" s="22" t="str">
        <f t="shared" si="12"/>
        <v>'RWD2016Not assigned50-69'</v>
      </c>
      <c r="B784" s="22">
        <v>2016</v>
      </c>
      <c r="C784" s="22" t="s">
        <v>277</v>
      </c>
      <c r="D784" s="22" t="s">
        <v>477</v>
      </c>
      <c r="E784" s="22" t="s">
        <v>627</v>
      </c>
      <c r="F784" s="22">
        <v>1</v>
      </c>
      <c r="G784" s="22">
        <v>0</v>
      </c>
      <c r="H784" s="22" t="str">
        <f>INDEX(Bar_data!$A$3:$B$140,MATCH(C784,Bar_data!$A$3:$A$140,FALSE),2)</f>
        <v>Trust120</v>
      </c>
      <c r="I784" s="22" t="str">
        <f>INDEX(TrustCAHUB_map!$A$2:$D$139,MATCH($C784,TrustCAHUB_map!$A$2:$A$139,FALSE),3)</f>
        <v>East Midlands</v>
      </c>
      <c r="J784" s="22" t="str">
        <f>INDEX(TrustCAHUB_map!$A$2:$D$139,MATCH($C784,TrustCAHUB_map!$A$2:$A$139,FALSE),4)</f>
        <v>East Midlands</v>
      </c>
    </row>
    <row r="785" spans="1:10" x14ac:dyDescent="0.3">
      <c r="A785" s="22" t="str">
        <f t="shared" si="12"/>
        <v>'RWD2016Palliative50-69'</v>
      </c>
      <c r="B785" s="22">
        <v>2016</v>
      </c>
      <c r="C785" s="22" t="s">
        <v>277</v>
      </c>
      <c r="D785" s="22" t="s">
        <v>8</v>
      </c>
      <c r="E785" s="22" t="s">
        <v>627</v>
      </c>
      <c r="F785" s="22">
        <v>1</v>
      </c>
      <c r="G785" s="22">
        <v>0</v>
      </c>
      <c r="H785" s="22" t="str">
        <f>INDEX(Bar_data!$A$3:$B$140,MATCH(C785,Bar_data!$A$3:$A$140,FALSE),2)</f>
        <v>Trust120</v>
      </c>
      <c r="I785" s="22" t="str">
        <f>INDEX(TrustCAHUB_map!$A$2:$D$139,MATCH($C785,TrustCAHUB_map!$A$2:$A$139,FALSE),3)</f>
        <v>East Midlands</v>
      </c>
      <c r="J785" s="22" t="str">
        <f>INDEX(TrustCAHUB_map!$A$2:$D$139,MATCH($C785,TrustCAHUB_map!$A$2:$A$139,FALSE),4)</f>
        <v>East Midlands</v>
      </c>
    </row>
    <row r="786" spans="1:10" x14ac:dyDescent="0.3">
      <c r="A786" s="22" t="str">
        <f t="shared" si="12"/>
        <v>'RWD2016Palliative70+'</v>
      </c>
      <c r="B786" s="22">
        <v>2016</v>
      </c>
      <c r="C786" s="22" t="s">
        <v>277</v>
      </c>
      <c r="D786" s="22" t="s">
        <v>8</v>
      </c>
      <c r="E786" s="22" t="s">
        <v>628</v>
      </c>
      <c r="F786" s="22">
        <v>5</v>
      </c>
      <c r="G786" s="22">
        <v>3</v>
      </c>
      <c r="H786" s="22" t="str">
        <f>INDEX(Bar_data!$A$3:$B$140,MATCH(C786,Bar_data!$A$3:$A$140,FALSE),2)</f>
        <v>Trust120</v>
      </c>
      <c r="I786" s="22" t="str">
        <f>INDEX(TrustCAHUB_map!$A$2:$D$139,MATCH($C786,TrustCAHUB_map!$A$2:$A$139,FALSE),3)</f>
        <v>East Midlands</v>
      </c>
      <c r="J786" s="22" t="str">
        <f>INDEX(TrustCAHUB_map!$A$2:$D$139,MATCH($C786,TrustCAHUB_map!$A$2:$A$139,FALSE),4)</f>
        <v>East Midlands</v>
      </c>
    </row>
    <row r="787" spans="1:10" x14ac:dyDescent="0.3">
      <c r="A787" s="22" t="str">
        <f t="shared" si="12"/>
        <v>'RWE2016Curative18-49'</v>
      </c>
      <c r="B787" s="22">
        <v>2016</v>
      </c>
      <c r="C787" s="22" t="s">
        <v>278</v>
      </c>
      <c r="D787" s="22" t="s">
        <v>7</v>
      </c>
      <c r="E787" s="22" t="s">
        <v>153</v>
      </c>
      <c r="F787" s="22">
        <v>7</v>
      </c>
      <c r="G787" s="22">
        <v>1</v>
      </c>
      <c r="H787" s="22" t="str">
        <f>INDEX(Bar_data!$A$3:$B$140,MATCH(C787,Bar_data!$A$3:$A$140,FALSE),2)</f>
        <v>Trust121</v>
      </c>
      <c r="I787" s="22" t="str">
        <f>INDEX(TrustCAHUB_map!$A$2:$D$139,MATCH($C787,TrustCAHUB_map!$A$2:$A$139,FALSE),3)</f>
        <v>East Midlands</v>
      </c>
      <c r="J787" s="22" t="str">
        <f>INDEX(TrustCAHUB_map!$A$2:$D$139,MATCH($C787,TrustCAHUB_map!$A$2:$A$139,FALSE),4)</f>
        <v>East Midlands</v>
      </c>
    </row>
    <row r="788" spans="1:10" x14ac:dyDescent="0.3">
      <c r="A788" s="22" t="str">
        <f t="shared" si="12"/>
        <v>'RWE2016Palliative50-69'</v>
      </c>
      <c r="B788" s="22">
        <v>2016</v>
      </c>
      <c r="C788" s="22" t="s">
        <v>278</v>
      </c>
      <c r="D788" s="22" t="s">
        <v>8</v>
      </c>
      <c r="E788" s="22" t="s">
        <v>627</v>
      </c>
      <c r="F788" s="22">
        <v>2</v>
      </c>
      <c r="G788" s="22">
        <v>0</v>
      </c>
      <c r="H788" s="22" t="str">
        <f>INDEX(Bar_data!$A$3:$B$140,MATCH(C788,Bar_data!$A$3:$A$140,FALSE),2)</f>
        <v>Trust121</v>
      </c>
      <c r="I788" s="22" t="str">
        <f>INDEX(TrustCAHUB_map!$A$2:$D$139,MATCH($C788,TrustCAHUB_map!$A$2:$A$139,FALSE),3)</f>
        <v>East Midlands</v>
      </c>
      <c r="J788" s="22" t="str">
        <f>INDEX(TrustCAHUB_map!$A$2:$D$139,MATCH($C788,TrustCAHUB_map!$A$2:$A$139,FALSE),4)</f>
        <v>East Midlands</v>
      </c>
    </row>
    <row r="789" spans="1:10" x14ac:dyDescent="0.3">
      <c r="A789" s="22" t="str">
        <f t="shared" si="12"/>
        <v>'RWE2016Curative50-69'</v>
      </c>
      <c r="B789" s="22">
        <v>2016</v>
      </c>
      <c r="C789" s="22" t="s">
        <v>278</v>
      </c>
      <c r="D789" s="22" t="s">
        <v>7</v>
      </c>
      <c r="E789" s="22" t="s">
        <v>627</v>
      </c>
      <c r="F789" s="22">
        <v>18</v>
      </c>
      <c r="G789" s="22">
        <v>4</v>
      </c>
      <c r="H789" s="22" t="str">
        <f>INDEX(Bar_data!$A$3:$B$140,MATCH(C789,Bar_data!$A$3:$A$140,FALSE),2)</f>
        <v>Trust121</v>
      </c>
      <c r="I789" s="22" t="str">
        <f>INDEX(TrustCAHUB_map!$A$2:$D$139,MATCH($C789,TrustCAHUB_map!$A$2:$A$139,FALSE),3)</f>
        <v>East Midlands</v>
      </c>
      <c r="J789" s="22" t="str">
        <f>INDEX(TrustCAHUB_map!$A$2:$D$139,MATCH($C789,TrustCAHUB_map!$A$2:$A$139,FALSE),4)</f>
        <v>East Midlands</v>
      </c>
    </row>
    <row r="790" spans="1:10" x14ac:dyDescent="0.3">
      <c r="A790" s="22" t="str">
        <f t="shared" si="12"/>
        <v>'RWE2016Curative70+'</v>
      </c>
      <c r="B790" s="22">
        <v>2016</v>
      </c>
      <c r="C790" s="22" t="s">
        <v>278</v>
      </c>
      <c r="D790" s="22" t="s">
        <v>7</v>
      </c>
      <c r="E790" s="22" t="s">
        <v>628</v>
      </c>
      <c r="F790" s="22">
        <v>4</v>
      </c>
      <c r="G790" s="22">
        <v>0</v>
      </c>
      <c r="H790" s="22" t="str">
        <f>INDEX(Bar_data!$A$3:$B$140,MATCH(C790,Bar_data!$A$3:$A$140,FALSE),2)</f>
        <v>Trust121</v>
      </c>
      <c r="I790" s="22" t="str">
        <f>INDEX(TrustCAHUB_map!$A$2:$D$139,MATCH($C790,TrustCAHUB_map!$A$2:$A$139,FALSE),3)</f>
        <v>East Midlands</v>
      </c>
      <c r="J790" s="22" t="str">
        <f>INDEX(TrustCAHUB_map!$A$2:$D$139,MATCH($C790,TrustCAHUB_map!$A$2:$A$139,FALSE),4)</f>
        <v>East Midlands</v>
      </c>
    </row>
    <row r="791" spans="1:10" x14ac:dyDescent="0.3">
      <c r="A791" s="22" t="str">
        <f t="shared" si="12"/>
        <v>'RWE2016Palliative70+'</v>
      </c>
      <c r="B791" s="22">
        <v>2016</v>
      </c>
      <c r="C791" s="22" t="s">
        <v>278</v>
      </c>
      <c r="D791" s="22" t="s">
        <v>8</v>
      </c>
      <c r="E791" s="22" t="s">
        <v>628</v>
      </c>
      <c r="F791" s="22">
        <v>9</v>
      </c>
      <c r="G791" s="22">
        <v>1</v>
      </c>
      <c r="H791" s="22" t="str">
        <f>INDEX(Bar_data!$A$3:$B$140,MATCH(C791,Bar_data!$A$3:$A$140,FALSE),2)</f>
        <v>Trust121</v>
      </c>
      <c r="I791" s="22" t="str">
        <f>INDEX(TrustCAHUB_map!$A$2:$D$139,MATCH($C791,TrustCAHUB_map!$A$2:$A$139,FALSE),3)</f>
        <v>East Midlands</v>
      </c>
      <c r="J791" s="22" t="str">
        <f>INDEX(TrustCAHUB_map!$A$2:$D$139,MATCH($C791,TrustCAHUB_map!$A$2:$A$139,FALSE),4)</f>
        <v>East Midlands</v>
      </c>
    </row>
    <row r="792" spans="1:10" x14ac:dyDescent="0.3">
      <c r="A792" s="22" t="str">
        <f t="shared" si="12"/>
        <v>'RWF2016Curative18-49'</v>
      </c>
      <c r="B792" s="22">
        <v>2016</v>
      </c>
      <c r="C792" s="22" t="s">
        <v>279</v>
      </c>
      <c r="D792" s="22" t="s">
        <v>7</v>
      </c>
      <c r="E792" s="22" t="s">
        <v>153</v>
      </c>
      <c r="F792" s="22">
        <v>1</v>
      </c>
      <c r="G792" s="22">
        <v>0</v>
      </c>
      <c r="H792" s="22" t="str">
        <f>INDEX(Bar_data!$A$3:$B$140,MATCH(C792,Bar_data!$A$3:$A$140,FALSE),2)</f>
        <v>Trust122</v>
      </c>
      <c r="I792" s="22" t="str">
        <f>INDEX(TrustCAHUB_map!$A$2:$D$139,MATCH($C792,TrustCAHUB_map!$A$2:$A$139,FALSE),3)</f>
        <v>Kent and Medway</v>
      </c>
      <c r="J792" s="22" t="str">
        <f>INDEX(TrustCAHUB_map!$A$2:$D$139,MATCH($C792,TrustCAHUB_map!$A$2:$A$139,FALSE),4)</f>
        <v>South East</v>
      </c>
    </row>
    <row r="793" spans="1:10" x14ac:dyDescent="0.3">
      <c r="A793" s="22" t="str">
        <f t="shared" si="12"/>
        <v>'RWF2016Curative50-69'</v>
      </c>
      <c r="B793" s="22">
        <v>2016</v>
      </c>
      <c r="C793" s="22" t="s">
        <v>279</v>
      </c>
      <c r="D793" s="22" t="s">
        <v>7</v>
      </c>
      <c r="E793" s="22" t="s">
        <v>627</v>
      </c>
      <c r="F793" s="22">
        <v>3</v>
      </c>
      <c r="G793" s="22">
        <v>0</v>
      </c>
      <c r="H793" s="22" t="str">
        <f>INDEX(Bar_data!$A$3:$B$140,MATCH(C793,Bar_data!$A$3:$A$140,FALSE),2)</f>
        <v>Trust122</v>
      </c>
      <c r="I793" s="22" t="str">
        <f>INDEX(TrustCAHUB_map!$A$2:$D$139,MATCH($C793,TrustCAHUB_map!$A$2:$A$139,FALSE),3)</f>
        <v>Kent and Medway</v>
      </c>
      <c r="J793" s="22" t="str">
        <f>INDEX(TrustCAHUB_map!$A$2:$D$139,MATCH($C793,TrustCAHUB_map!$A$2:$A$139,FALSE),4)</f>
        <v>South East</v>
      </c>
    </row>
    <row r="794" spans="1:10" x14ac:dyDescent="0.3">
      <c r="A794" s="22" t="str">
        <f t="shared" si="12"/>
        <v>'RWF2016Palliative70+'</v>
      </c>
      <c r="B794" s="22">
        <v>2016</v>
      </c>
      <c r="C794" s="22" t="s">
        <v>279</v>
      </c>
      <c r="D794" s="22" t="s">
        <v>8</v>
      </c>
      <c r="E794" s="22" t="s">
        <v>628</v>
      </c>
      <c r="F794" s="22">
        <v>7</v>
      </c>
      <c r="G794" s="22">
        <v>0</v>
      </c>
      <c r="H794" s="22" t="str">
        <f>INDEX(Bar_data!$A$3:$B$140,MATCH(C794,Bar_data!$A$3:$A$140,FALSE),2)</f>
        <v>Trust122</v>
      </c>
      <c r="I794" s="22" t="str">
        <f>INDEX(TrustCAHUB_map!$A$2:$D$139,MATCH($C794,TrustCAHUB_map!$A$2:$A$139,FALSE),3)</f>
        <v>Kent and Medway</v>
      </c>
      <c r="J794" s="22" t="str">
        <f>INDEX(TrustCAHUB_map!$A$2:$D$139,MATCH($C794,TrustCAHUB_map!$A$2:$A$139,FALSE),4)</f>
        <v>South East</v>
      </c>
    </row>
    <row r="795" spans="1:10" x14ac:dyDescent="0.3">
      <c r="A795" s="22" t="str">
        <f t="shared" si="12"/>
        <v>'RWF2016Curative70+'</v>
      </c>
      <c r="B795" s="22">
        <v>2016</v>
      </c>
      <c r="C795" s="22" t="s">
        <v>279</v>
      </c>
      <c r="D795" s="22" t="s">
        <v>7</v>
      </c>
      <c r="E795" s="22" t="s">
        <v>628</v>
      </c>
      <c r="F795" s="22">
        <v>4</v>
      </c>
      <c r="G795" s="22">
        <v>0</v>
      </c>
      <c r="H795" s="22" t="str">
        <f>INDEX(Bar_data!$A$3:$B$140,MATCH(C795,Bar_data!$A$3:$A$140,FALSE),2)</f>
        <v>Trust122</v>
      </c>
      <c r="I795" s="22" t="str">
        <f>INDEX(TrustCAHUB_map!$A$2:$D$139,MATCH($C795,TrustCAHUB_map!$A$2:$A$139,FALSE),3)</f>
        <v>Kent and Medway</v>
      </c>
      <c r="J795" s="22" t="str">
        <f>INDEX(TrustCAHUB_map!$A$2:$D$139,MATCH($C795,TrustCAHUB_map!$A$2:$A$139,FALSE),4)</f>
        <v>South East</v>
      </c>
    </row>
    <row r="796" spans="1:10" x14ac:dyDescent="0.3">
      <c r="A796" s="22" t="str">
        <f t="shared" si="12"/>
        <v>'RWG2016Palliative70+'</v>
      </c>
      <c r="B796" s="22">
        <v>2016</v>
      </c>
      <c r="C796" s="22" t="s">
        <v>280</v>
      </c>
      <c r="D796" s="22" t="s">
        <v>8</v>
      </c>
      <c r="E796" s="22" t="s">
        <v>628</v>
      </c>
      <c r="F796" s="22">
        <v>3</v>
      </c>
      <c r="G796" s="22">
        <v>1</v>
      </c>
      <c r="H796" s="22" t="str">
        <f>INDEX(Bar_data!$A$3:$B$140,MATCH(C796,Bar_data!$A$3:$A$140,FALSE),2)</f>
        <v>Trust123</v>
      </c>
      <c r="I796" s="22" t="str">
        <f>INDEX(TrustCAHUB_map!$A$2:$D$139,MATCH($C796,TrustCAHUB_map!$A$2:$A$139,FALSE),3)</f>
        <v>East of England</v>
      </c>
      <c r="J796" s="22" t="str">
        <f>INDEX(TrustCAHUB_map!$A$2:$D$139,MATCH($C796,TrustCAHUB_map!$A$2:$A$139,FALSE),4)</f>
        <v>East of England</v>
      </c>
    </row>
    <row r="797" spans="1:10" x14ac:dyDescent="0.3">
      <c r="A797" s="22" t="str">
        <f t="shared" si="12"/>
        <v>'RWP2016Palliative50-69'</v>
      </c>
      <c r="B797" s="22">
        <v>2016</v>
      </c>
      <c r="C797" s="22" t="s">
        <v>283</v>
      </c>
      <c r="D797" s="22" t="s">
        <v>8</v>
      </c>
      <c r="E797" s="22" t="s">
        <v>627</v>
      </c>
      <c r="F797" s="22">
        <v>1</v>
      </c>
      <c r="G797" s="22">
        <v>0</v>
      </c>
      <c r="H797" s="22" t="str">
        <f>INDEX(Bar_data!$A$3:$B$140,MATCH(C797,Bar_data!$A$3:$A$140,FALSE),2)</f>
        <v>Trust126</v>
      </c>
      <c r="I797" s="22" t="str">
        <f>INDEX(TrustCAHUB_map!$A$2:$D$139,MATCH($C797,TrustCAHUB_map!$A$2:$A$139,FALSE),3)</f>
        <v>West Midlands</v>
      </c>
      <c r="J797" s="22" t="str">
        <f>INDEX(TrustCAHUB_map!$A$2:$D$139,MATCH($C797,TrustCAHUB_map!$A$2:$A$139,FALSE),4)</f>
        <v>West Midlands</v>
      </c>
    </row>
    <row r="798" spans="1:10" x14ac:dyDescent="0.3">
      <c r="A798" s="22" t="str">
        <f t="shared" si="12"/>
        <v>'RWP2016Curative50-69'</v>
      </c>
      <c r="B798" s="22">
        <v>2016</v>
      </c>
      <c r="C798" s="22" t="s">
        <v>283</v>
      </c>
      <c r="D798" s="22" t="s">
        <v>7</v>
      </c>
      <c r="E798" s="22" t="s">
        <v>627</v>
      </c>
      <c r="F798" s="22">
        <v>4</v>
      </c>
      <c r="G798" s="22">
        <v>0</v>
      </c>
      <c r="H798" s="22" t="str">
        <f>INDEX(Bar_data!$A$3:$B$140,MATCH(C798,Bar_data!$A$3:$A$140,FALSE),2)</f>
        <v>Trust126</v>
      </c>
      <c r="I798" s="22" t="str">
        <f>INDEX(TrustCAHUB_map!$A$2:$D$139,MATCH($C798,TrustCAHUB_map!$A$2:$A$139,FALSE),3)</f>
        <v>West Midlands</v>
      </c>
      <c r="J798" s="22" t="str">
        <f>INDEX(TrustCAHUB_map!$A$2:$D$139,MATCH($C798,TrustCAHUB_map!$A$2:$A$139,FALSE),4)</f>
        <v>West Midlands</v>
      </c>
    </row>
    <row r="799" spans="1:10" x14ac:dyDescent="0.3">
      <c r="A799" s="22" t="str">
        <f t="shared" si="12"/>
        <v>'RWP2016Palliative70+'</v>
      </c>
      <c r="B799" s="22">
        <v>2016</v>
      </c>
      <c r="C799" s="22" t="s">
        <v>283</v>
      </c>
      <c r="D799" s="22" t="s">
        <v>8</v>
      </c>
      <c r="E799" s="22" t="s">
        <v>628</v>
      </c>
      <c r="F799" s="22">
        <v>5</v>
      </c>
      <c r="G799" s="22">
        <v>2</v>
      </c>
      <c r="H799" s="22" t="str">
        <f>INDEX(Bar_data!$A$3:$B$140,MATCH(C799,Bar_data!$A$3:$A$140,FALSE),2)</f>
        <v>Trust126</v>
      </c>
      <c r="I799" s="22" t="str">
        <f>INDEX(TrustCAHUB_map!$A$2:$D$139,MATCH($C799,TrustCAHUB_map!$A$2:$A$139,FALSE),3)</f>
        <v>West Midlands</v>
      </c>
      <c r="J799" s="22" t="str">
        <f>INDEX(TrustCAHUB_map!$A$2:$D$139,MATCH($C799,TrustCAHUB_map!$A$2:$A$139,FALSE),4)</f>
        <v>West Midlands</v>
      </c>
    </row>
    <row r="800" spans="1:10" x14ac:dyDescent="0.3">
      <c r="A800" s="22" t="str">
        <f t="shared" si="12"/>
        <v>'RWW2016Palliative50-69'</v>
      </c>
      <c r="B800" s="22">
        <v>2016</v>
      </c>
      <c r="C800" s="22" t="s">
        <v>284</v>
      </c>
      <c r="D800" s="22" t="s">
        <v>8</v>
      </c>
      <c r="E800" s="22" t="s">
        <v>627</v>
      </c>
      <c r="F800" s="22">
        <v>1</v>
      </c>
      <c r="G800" s="22">
        <v>0</v>
      </c>
      <c r="H800" s="22" t="str">
        <f>INDEX(Bar_data!$A$3:$B$140,MATCH(C800,Bar_data!$A$3:$A$140,FALSE),2)</f>
        <v>Trust127</v>
      </c>
      <c r="I800" s="22" t="str">
        <f>INDEX(TrustCAHUB_map!$A$2:$D$139,MATCH($C800,TrustCAHUB_map!$A$2:$A$139,FALSE),3)</f>
        <v>Cheshire and Merseyside</v>
      </c>
      <c r="J800" s="22" t="str">
        <f>INDEX(TrustCAHUB_map!$A$2:$D$139,MATCH($C800,TrustCAHUB_map!$A$2:$A$139,FALSE),4)</f>
        <v>North West</v>
      </c>
    </row>
    <row r="801" spans="1:10" x14ac:dyDescent="0.3">
      <c r="A801" s="22" t="str">
        <f t="shared" si="12"/>
        <v>'RWW2016Curative70+'</v>
      </c>
      <c r="B801" s="22">
        <v>2016</v>
      </c>
      <c r="C801" s="22" t="s">
        <v>284</v>
      </c>
      <c r="D801" s="22" t="s">
        <v>7</v>
      </c>
      <c r="E801" s="22" t="s">
        <v>628</v>
      </c>
      <c r="F801" s="22">
        <v>1</v>
      </c>
      <c r="G801" s="22">
        <v>0</v>
      </c>
      <c r="H801" s="22" t="str">
        <f>INDEX(Bar_data!$A$3:$B$140,MATCH(C801,Bar_data!$A$3:$A$140,FALSE),2)</f>
        <v>Trust127</v>
      </c>
      <c r="I801" s="22" t="str">
        <f>INDEX(TrustCAHUB_map!$A$2:$D$139,MATCH($C801,TrustCAHUB_map!$A$2:$A$139,FALSE),3)</f>
        <v>Cheshire and Merseyside</v>
      </c>
      <c r="J801" s="22" t="str">
        <f>INDEX(TrustCAHUB_map!$A$2:$D$139,MATCH($C801,TrustCAHUB_map!$A$2:$A$139,FALSE),4)</f>
        <v>North West</v>
      </c>
    </row>
    <row r="802" spans="1:10" x14ac:dyDescent="0.3">
      <c r="A802" s="22" t="str">
        <f t="shared" si="12"/>
        <v>'RWW2016Palliative70+'</v>
      </c>
      <c r="B802" s="22">
        <v>2016</v>
      </c>
      <c r="C802" s="22" t="s">
        <v>284</v>
      </c>
      <c r="D802" s="22" t="s">
        <v>8</v>
      </c>
      <c r="E802" s="22" t="s">
        <v>628</v>
      </c>
      <c r="F802" s="22">
        <v>2</v>
      </c>
      <c r="G802" s="22">
        <v>1</v>
      </c>
      <c r="H802" s="22" t="str">
        <f>INDEX(Bar_data!$A$3:$B$140,MATCH(C802,Bar_data!$A$3:$A$140,FALSE),2)</f>
        <v>Trust127</v>
      </c>
      <c r="I802" s="22" t="str">
        <f>INDEX(TrustCAHUB_map!$A$2:$D$139,MATCH($C802,TrustCAHUB_map!$A$2:$A$139,FALSE),3)</f>
        <v>Cheshire and Merseyside</v>
      </c>
      <c r="J802" s="22" t="str">
        <f>INDEX(TrustCAHUB_map!$A$2:$D$139,MATCH($C802,TrustCAHUB_map!$A$2:$A$139,FALSE),4)</f>
        <v>North West</v>
      </c>
    </row>
    <row r="803" spans="1:10" x14ac:dyDescent="0.3">
      <c r="A803" s="22" t="str">
        <f t="shared" si="12"/>
        <v>'RWY2016Palliative70+'</v>
      </c>
      <c r="B803" s="22">
        <v>2016</v>
      </c>
      <c r="C803" s="22" t="s">
        <v>285</v>
      </c>
      <c r="D803" s="22" t="s">
        <v>8</v>
      </c>
      <c r="E803" s="22" t="s">
        <v>628</v>
      </c>
      <c r="F803" s="22">
        <v>8</v>
      </c>
      <c r="G803" s="22">
        <v>0</v>
      </c>
      <c r="H803" s="22" t="str">
        <f>INDEX(Bar_data!$A$3:$B$140,MATCH(C803,Bar_data!$A$3:$A$140,FALSE),2)</f>
        <v>Trust128</v>
      </c>
      <c r="I803" s="22" t="str">
        <f>INDEX(TrustCAHUB_map!$A$2:$D$139,MATCH($C803,TrustCAHUB_map!$A$2:$A$139,FALSE),3)</f>
        <v>West Yorkshire</v>
      </c>
      <c r="J803" s="22" t="str">
        <f>INDEX(TrustCAHUB_map!$A$2:$D$139,MATCH($C803,TrustCAHUB_map!$A$2:$A$139,FALSE),4)</f>
        <v>Yorkshire and Humber</v>
      </c>
    </row>
    <row r="804" spans="1:10" x14ac:dyDescent="0.3">
      <c r="A804" s="22" t="str">
        <f t="shared" si="12"/>
        <v>'RX12016Palliative18-49'</v>
      </c>
      <c r="B804" s="22">
        <v>2016</v>
      </c>
      <c r="C804" s="22" t="s">
        <v>286</v>
      </c>
      <c r="D804" s="22" t="s">
        <v>8</v>
      </c>
      <c r="E804" s="22" t="s">
        <v>153</v>
      </c>
      <c r="F804" s="22">
        <v>1</v>
      </c>
      <c r="G804" s="22">
        <v>0</v>
      </c>
      <c r="H804" s="22" t="str">
        <f>INDEX(Bar_data!$A$3:$B$140,MATCH(C804,Bar_data!$A$3:$A$140,FALSE),2)</f>
        <v>Trust129</v>
      </c>
      <c r="I804" s="22" t="str">
        <f>INDEX(TrustCAHUB_map!$A$2:$D$139,MATCH($C804,TrustCAHUB_map!$A$2:$A$139,FALSE),3)</f>
        <v>East Midlands</v>
      </c>
      <c r="J804" s="22" t="str">
        <f>INDEX(TrustCAHUB_map!$A$2:$D$139,MATCH($C804,TrustCAHUB_map!$A$2:$A$139,FALSE),4)</f>
        <v>East Midlands</v>
      </c>
    </row>
    <row r="805" spans="1:10" x14ac:dyDescent="0.3">
      <c r="A805" s="22" t="str">
        <f t="shared" si="12"/>
        <v>'RX12016Curative18-49'</v>
      </c>
      <c r="B805" s="22">
        <v>2016</v>
      </c>
      <c r="C805" s="22" t="s">
        <v>286</v>
      </c>
      <c r="D805" s="22" t="s">
        <v>7</v>
      </c>
      <c r="E805" s="22" t="s">
        <v>153</v>
      </c>
      <c r="F805" s="22">
        <v>8</v>
      </c>
      <c r="G805" s="22">
        <v>1</v>
      </c>
      <c r="H805" s="22" t="str">
        <f>INDEX(Bar_data!$A$3:$B$140,MATCH(C805,Bar_data!$A$3:$A$140,FALSE),2)</f>
        <v>Trust129</v>
      </c>
      <c r="I805" s="22" t="str">
        <f>INDEX(TrustCAHUB_map!$A$2:$D$139,MATCH($C805,TrustCAHUB_map!$A$2:$A$139,FALSE),3)</f>
        <v>East Midlands</v>
      </c>
      <c r="J805" s="22" t="str">
        <f>INDEX(TrustCAHUB_map!$A$2:$D$139,MATCH($C805,TrustCAHUB_map!$A$2:$A$139,FALSE),4)</f>
        <v>East Midlands</v>
      </c>
    </row>
    <row r="806" spans="1:10" x14ac:dyDescent="0.3">
      <c r="A806" s="22" t="str">
        <f t="shared" si="12"/>
        <v>'RX12016Curative50-69'</v>
      </c>
      <c r="B806" s="22">
        <v>2016</v>
      </c>
      <c r="C806" s="22" t="s">
        <v>286</v>
      </c>
      <c r="D806" s="22" t="s">
        <v>7</v>
      </c>
      <c r="E806" s="22" t="s">
        <v>627</v>
      </c>
      <c r="F806" s="22">
        <v>28</v>
      </c>
      <c r="G806" s="22">
        <v>3</v>
      </c>
      <c r="H806" s="22" t="str">
        <f>INDEX(Bar_data!$A$3:$B$140,MATCH(C806,Bar_data!$A$3:$A$140,FALSE),2)</f>
        <v>Trust129</v>
      </c>
      <c r="I806" s="22" t="str">
        <f>INDEX(TrustCAHUB_map!$A$2:$D$139,MATCH($C806,TrustCAHUB_map!$A$2:$A$139,FALSE),3)</f>
        <v>East Midlands</v>
      </c>
      <c r="J806" s="22" t="str">
        <f>INDEX(TrustCAHUB_map!$A$2:$D$139,MATCH($C806,TrustCAHUB_map!$A$2:$A$139,FALSE),4)</f>
        <v>East Midlands</v>
      </c>
    </row>
    <row r="807" spans="1:10" x14ac:dyDescent="0.3">
      <c r="A807" s="22" t="str">
        <f t="shared" si="12"/>
        <v>'RX12016Palliative50-69'</v>
      </c>
      <c r="B807" s="22">
        <v>2016</v>
      </c>
      <c r="C807" s="22" t="s">
        <v>286</v>
      </c>
      <c r="D807" s="22" t="s">
        <v>8</v>
      </c>
      <c r="E807" s="22" t="s">
        <v>627</v>
      </c>
      <c r="F807" s="22">
        <v>1</v>
      </c>
      <c r="G807" s="22">
        <v>0</v>
      </c>
      <c r="H807" s="22" t="str">
        <f>INDEX(Bar_data!$A$3:$B$140,MATCH(C807,Bar_data!$A$3:$A$140,FALSE),2)</f>
        <v>Trust129</v>
      </c>
      <c r="I807" s="22" t="str">
        <f>INDEX(TrustCAHUB_map!$A$2:$D$139,MATCH($C807,TrustCAHUB_map!$A$2:$A$139,FALSE),3)</f>
        <v>East Midlands</v>
      </c>
      <c r="J807" s="22" t="str">
        <f>INDEX(TrustCAHUB_map!$A$2:$D$139,MATCH($C807,TrustCAHUB_map!$A$2:$A$139,FALSE),4)</f>
        <v>East Midlands</v>
      </c>
    </row>
    <row r="808" spans="1:10" x14ac:dyDescent="0.3">
      <c r="A808" s="22" t="str">
        <f t="shared" si="12"/>
        <v>'RX12016Palliative70+'</v>
      </c>
      <c r="B808" s="22">
        <v>2016</v>
      </c>
      <c r="C808" s="22" t="s">
        <v>286</v>
      </c>
      <c r="D808" s="22" t="s">
        <v>8</v>
      </c>
      <c r="E808" s="22" t="s">
        <v>628</v>
      </c>
      <c r="F808" s="22">
        <v>16</v>
      </c>
      <c r="G808" s="22">
        <v>4</v>
      </c>
      <c r="H808" s="22" t="str">
        <f>INDEX(Bar_data!$A$3:$B$140,MATCH(C808,Bar_data!$A$3:$A$140,FALSE),2)</f>
        <v>Trust129</v>
      </c>
      <c r="I808" s="22" t="str">
        <f>INDEX(TrustCAHUB_map!$A$2:$D$139,MATCH($C808,TrustCAHUB_map!$A$2:$A$139,FALSE),3)</f>
        <v>East Midlands</v>
      </c>
      <c r="J808" s="22" t="str">
        <f>INDEX(TrustCAHUB_map!$A$2:$D$139,MATCH($C808,TrustCAHUB_map!$A$2:$A$139,FALSE),4)</f>
        <v>East Midlands</v>
      </c>
    </row>
    <row r="809" spans="1:10" x14ac:dyDescent="0.3">
      <c r="A809" s="22" t="str">
        <f t="shared" si="12"/>
        <v>'RX12016Curative70+'</v>
      </c>
      <c r="B809" s="22">
        <v>2016</v>
      </c>
      <c r="C809" s="22" t="s">
        <v>286</v>
      </c>
      <c r="D809" s="22" t="s">
        <v>7</v>
      </c>
      <c r="E809" s="22" t="s">
        <v>628</v>
      </c>
      <c r="F809" s="22">
        <v>17</v>
      </c>
      <c r="G809" s="22">
        <v>1</v>
      </c>
      <c r="H809" s="22" t="str">
        <f>INDEX(Bar_data!$A$3:$B$140,MATCH(C809,Bar_data!$A$3:$A$140,FALSE),2)</f>
        <v>Trust129</v>
      </c>
      <c r="I809" s="22" t="str">
        <f>INDEX(TrustCAHUB_map!$A$2:$D$139,MATCH($C809,TrustCAHUB_map!$A$2:$A$139,FALSE),3)</f>
        <v>East Midlands</v>
      </c>
      <c r="J809" s="22" t="str">
        <f>INDEX(TrustCAHUB_map!$A$2:$D$139,MATCH($C809,TrustCAHUB_map!$A$2:$A$139,FALSE),4)</f>
        <v>East Midlands</v>
      </c>
    </row>
    <row r="810" spans="1:10" x14ac:dyDescent="0.3">
      <c r="A810" s="22" t="str">
        <f t="shared" si="12"/>
        <v>'RXC2016Curative18-49'</v>
      </c>
      <c r="B810" s="22">
        <v>2016</v>
      </c>
      <c r="C810" s="22" t="s">
        <v>287</v>
      </c>
      <c r="D810" s="22" t="s">
        <v>7</v>
      </c>
      <c r="E810" s="22" t="s">
        <v>153</v>
      </c>
      <c r="F810" s="22">
        <v>1</v>
      </c>
      <c r="G810" s="22">
        <v>1</v>
      </c>
      <c r="H810" s="22" t="str">
        <f>INDEX(Bar_data!$A$3:$B$140,MATCH(C810,Bar_data!$A$3:$A$140,FALSE),2)</f>
        <v>Trust130</v>
      </c>
      <c r="I810" s="22" t="str">
        <f>INDEX(TrustCAHUB_map!$A$2:$D$139,MATCH($C810,TrustCAHUB_map!$A$2:$A$139,FALSE),3)</f>
        <v>Surrey and Sussex</v>
      </c>
      <c r="J810" s="22" t="str">
        <f>INDEX(TrustCAHUB_map!$A$2:$D$139,MATCH($C810,TrustCAHUB_map!$A$2:$A$139,FALSE),4)</f>
        <v>South East</v>
      </c>
    </row>
    <row r="811" spans="1:10" x14ac:dyDescent="0.3">
      <c r="A811" s="22" t="str">
        <f t="shared" si="12"/>
        <v>'RXC2016Curative50-69'</v>
      </c>
      <c r="B811" s="22">
        <v>2016</v>
      </c>
      <c r="C811" s="22" t="s">
        <v>287</v>
      </c>
      <c r="D811" s="22" t="s">
        <v>7</v>
      </c>
      <c r="E811" s="22" t="s">
        <v>627</v>
      </c>
      <c r="F811" s="22">
        <v>3</v>
      </c>
      <c r="G811" s="22">
        <v>0</v>
      </c>
      <c r="H811" s="22" t="str">
        <f>INDEX(Bar_data!$A$3:$B$140,MATCH(C811,Bar_data!$A$3:$A$140,FALSE),2)</f>
        <v>Trust130</v>
      </c>
      <c r="I811" s="22" t="str">
        <f>INDEX(TrustCAHUB_map!$A$2:$D$139,MATCH($C811,TrustCAHUB_map!$A$2:$A$139,FALSE),3)</f>
        <v>Surrey and Sussex</v>
      </c>
      <c r="J811" s="22" t="str">
        <f>INDEX(TrustCAHUB_map!$A$2:$D$139,MATCH($C811,TrustCAHUB_map!$A$2:$A$139,FALSE),4)</f>
        <v>South East</v>
      </c>
    </row>
    <row r="812" spans="1:10" x14ac:dyDescent="0.3">
      <c r="A812" s="22" t="str">
        <f t="shared" si="12"/>
        <v>'RXC2016Palliative50-69'</v>
      </c>
      <c r="B812" s="22">
        <v>2016</v>
      </c>
      <c r="C812" s="22" t="s">
        <v>287</v>
      </c>
      <c r="D812" s="22" t="s">
        <v>8</v>
      </c>
      <c r="E812" s="22" t="s">
        <v>627</v>
      </c>
      <c r="F812" s="22">
        <v>2</v>
      </c>
      <c r="G812" s="22">
        <v>1</v>
      </c>
      <c r="H812" s="22" t="str">
        <f>INDEX(Bar_data!$A$3:$B$140,MATCH(C812,Bar_data!$A$3:$A$140,FALSE),2)</f>
        <v>Trust130</v>
      </c>
      <c r="I812" s="22" t="str">
        <f>INDEX(TrustCAHUB_map!$A$2:$D$139,MATCH($C812,TrustCAHUB_map!$A$2:$A$139,FALSE),3)</f>
        <v>Surrey and Sussex</v>
      </c>
      <c r="J812" s="22" t="str">
        <f>INDEX(TrustCAHUB_map!$A$2:$D$139,MATCH($C812,TrustCAHUB_map!$A$2:$A$139,FALSE),4)</f>
        <v>South East</v>
      </c>
    </row>
    <row r="813" spans="1:10" x14ac:dyDescent="0.3">
      <c r="A813" s="22" t="str">
        <f t="shared" si="12"/>
        <v>'RXC2016Palliative70+'</v>
      </c>
      <c r="B813" s="22">
        <v>2016</v>
      </c>
      <c r="C813" s="22" t="s">
        <v>287</v>
      </c>
      <c r="D813" s="22" t="s">
        <v>8</v>
      </c>
      <c r="E813" s="22" t="s">
        <v>628</v>
      </c>
      <c r="F813" s="22">
        <v>9</v>
      </c>
      <c r="G813" s="22">
        <v>3</v>
      </c>
      <c r="H813" s="22" t="str">
        <f>INDEX(Bar_data!$A$3:$B$140,MATCH(C813,Bar_data!$A$3:$A$140,FALSE),2)</f>
        <v>Trust130</v>
      </c>
      <c r="I813" s="22" t="str">
        <f>INDEX(TrustCAHUB_map!$A$2:$D$139,MATCH($C813,TrustCAHUB_map!$A$2:$A$139,FALSE),3)</f>
        <v>Surrey and Sussex</v>
      </c>
      <c r="J813" s="22" t="str">
        <f>INDEX(TrustCAHUB_map!$A$2:$D$139,MATCH($C813,TrustCAHUB_map!$A$2:$A$139,FALSE),4)</f>
        <v>South East</v>
      </c>
    </row>
    <row r="814" spans="1:10" x14ac:dyDescent="0.3">
      <c r="A814" s="22" t="str">
        <f t="shared" si="12"/>
        <v>'RXC2016Curative70+'</v>
      </c>
      <c r="B814" s="22">
        <v>2016</v>
      </c>
      <c r="C814" s="22" t="s">
        <v>287</v>
      </c>
      <c r="D814" s="22" t="s">
        <v>7</v>
      </c>
      <c r="E814" s="22" t="s">
        <v>628</v>
      </c>
      <c r="F814" s="22">
        <v>1</v>
      </c>
      <c r="G814" s="22">
        <v>0</v>
      </c>
      <c r="H814" s="22" t="str">
        <f>INDEX(Bar_data!$A$3:$B$140,MATCH(C814,Bar_data!$A$3:$A$140,FALSE),2)</f>
        <v>Trust130</v>
      </c>
      <c r="I814" s="22" t="str">
        <f>INDEX(TrustCAHUB_map!$A$2:$D$139,MATCH($C814,TrustCAHUB_map!$A$2:$A$139,FALSE),3)</f>
        <v>Surrey and Sussex</v>
      </c>
      <c r="J814" s="22" t="str">
        <f>INDEX(TrustCAHUB_map!$A$2:$D$139,MATCH($C814,TrustCAHUB_map!$A$2:$A$139,FALSE),4)</f>
        <v>South East</v>
      </c>
    </row>
    <row r="815" spans="1:10" x14ac:dyDescent="0.3">
      <c r="A815" s="22" t="str">
        <f t="shared" si="12"/>
        <v>'RXF2016Curative18-49'</v>
      </c>
      <c r="B815" s="22">
        <v>2016</v>
      </c>
      <c r="C815" s="22" t="s">
        <v>288</v>
      </c>
      <c r="D815" s="22" t="s">
        <v>7</v>
      </c>
      <c r="E815" s="22" t="s">
        <v>153</v>
      </c>
      <c r="F815" s="22">
        <v>3</v>
      </c>
      <c r="G815" s="22">
        <v>0</v>
      </c>
      <c r="H815" s="22" t="str">
        <f>INDEX(Bar_data!$A$3:$B$140,MATCH(C815,Bar_data!$A$3:$A$140,FALSE),2)</f>
        <v>Trust131</v>
      </c>
      <c r="I815" s="22" t="str">
        <f>INDEX(TrustCAHUB_map!$A$2:$D$139,MATCH($C815,TrustCAHUB_map!$A$2:$A$139,FALSE),3)</f>
        <v>West Yorkshire</v>
      </c>
      <c r="J815" s="22" t="str">
        <f>INDEX(TrustCAHUB_map!$A$2:$D$139,MATCH($C815,TrustCAHUB_map!$A$2:$A$139,FALSE),4)</f>
        <v>Yorkshire and Humber</v>
      </c>
    </row>
    <row r="816" spans="1:10" x14ac:dyDescent="0.3">
      <c r="A816" s="22" t="str">
        <f t="shared" si="12"/>
        <v>'RXF2016Palliative50-69'</v>
      </c>
      <c r="B816" s="22">
        <v>2016</v>
      </c>
      <c r="C816" s="22" t="s">
        <v>288</v>
      </c>
      <c r="D816" s="22" t="s">
        <v>8</v>
      </c>
      <c r="E816" s="22" t="s">
        <v>627</v>
      </c>
      <c r="F816" s="22">
        <v>1</v>
      </c>
      <c r="G816" s="22">
        <v>0</v>
      </c>
      <c r="H816" s="22" t="str">
        <f>INDEX(Bar_data!$A$3:$B$140,MATCH(C816,Bar_data!$A$3:$A$140,FALSE),2)</f>
        <v>Trust131</v>
      </c>
      <c r="I816" s="22" t="str">
        <f>INDEX(TrustCAHUB_map!$A$2:$D$139,MATCH($C816,TrustCAHUB_map!$A$2:$A$139,FALSE),3)</f>
        <v>West Yorkshire</v>
      </c>
      <c r="J816" s="22" t="str">
        <f>INDEX(TrustCAHUB_map!$A$2:$D$139,MATCH($C816,TrustCAHUB_map!$A$2:$A$139,FALSE),4)</f>
        <v>Yorkshire and Humber</v>
      </c>
    </row>
    <row r="817" spans="1:10" x14ac:dyDescent="0.3">
      <c r="A817" s="22" t="str">
        <f t="shared" si="12"/>
        <v>'RXF2016Curative50-69'</v>
      </c>
      <c r="B817" s="22">
        <v>2016</v>
      </c>
      <c r="C817" s="22" t="s">
        <v>288</v>
      </c>
      <c r="D817" s="22" t="s">
        <v>7</v>
      </c>
      <c r="E817" s="22" t="s">
        <v>627</v>
      </c>
      <c r="F817" s="22">
        <v>1</v>
      </c>
      <c r="G817" s="22">
        <v>1</v>
      </c>
      <c r="H817" s="22" t="str">
        <f>INDEX(Bar_data!$A$3:$B$140,MATCH(C817,Bar_data!$A$3:$A$140,FALSE),2)</f>
        <v>Trust131</v>
      </c>
      <c r="I817" s="22" t="str">
        <f>INDEX(TrustCAHUB_map!$A$2:$D$139,MATCH($C817,TrustCAHUB_map!$A$2:$A$139,FALSE),3)</f>
        <v>West Yorkshire</v>
      </c>
      <c r="J817" s="22" t="str">
        <f>INDEX(TrustCAHUB_map!$A$2:$D$139,MATCH($C817,TrustCAHUB_map!$A$2:$A$139,FALSE),4)</f>
        <v>Yorkshire and Humber</v>
      </c>
    </row>
    <row r="818" spans="1:10" x14ac:dyDescent="0.3">
      <c r="A818" s="22" t="str">
        <f t="shared" si="12"/>
        <v>'RXF2016Palliative70+'</v>
      </c>
      <c r="B818" s="22">
        <v>2016</v>
      </c>
      <c r="C818" s="22" t="s">
        <v>288</v>
      </c>
      <c r="D818" s="22" t="s">
        <v>8</v>
      </c>
      <c r="E818" s="22" t="s">
        <v>628</v>
      </c>
      <c r="F818" s="22">
        <v>7</v>
      </c>
      <c r="G818" s="22">
        <v>0</v>
      </c>
      <c r="H818" s="22" t="str">
        <f>INDEX(Bar_data!$A$3:$B$140,MATCH(C818,Bar_data!$A$3:$A$140,FALSE),2)</f>
        <v>Trust131</v>
      </c>
      <c r="I818" s="22" t="str">
        <f>INDEX(TrustCAHUB_map!$A$2:$D$139,MATCH($C818,TrustCAHUB_map!$A$2:$A$139,FALSE),3)</f>
        <v>West Yorkshire</v>
      </c>
      <c r="J818" s="22" t="str">
        <f>INDEX(TrustCAHUB_map!$A$2:$D$139,MATCH($C818,TrustCAHUB_map!$A$2:$A$139,FALSE),4)</f>
        <v>Yorkshire and Humber</v>
      </c>
    </row>
    <row r="819" spans="1:10" x14ac:dyDescent="0.3">
      <c r="A819" s="22" t="str">
        <f t="shared" si="12"/>
        <v>'RXH2016Palliative18-49'</v>
      </c>
      <c r="B819" s="22">
        <v>2016</v>
      </c>
      <c r="C819" s="22" t="s">
        <v>289</v>
      </c>
      <c r="D819" s="22" t="s">
        <v>8</v>
      </c>
      <c r="E819" s="22" t="s">
        <v>153</v>
      </c>
      <c r="F819" s="22">
        <v>1</v>
      </c>
      <c r="G819" s="22">
        <v>0</v>
      </c>
      <c r="H819" s="22" t="str">
        <f>INDEX(Bar_data!$A$3:$B$140,MATCH(C819,Bar_data!$A$3:$A$140,FALSE),2)</f>
        <v>Trust132</v>
      </c>
      <c r="I819" s="22" t="str">
        <f>INDEX(TrustCAHUB_map!$A$2:$D$139,MATCH($C819,TrustCAHUB_map!$A$2:$A$139,FALSE),3)</f>
        <v>Surrey and Sussex</v>
      </c>
      <c r="J819" s="22" t="str">
        <f>INDEX(TrustCAHUB_map!$A$2:$D$139,MATCH($C819,TrustCAHUB_map!$A$2:$A$139,FALSE),4)</f>
        <v>South East</v>
      </c>
    </row>
    <row r="820" spans="1:10" x14ac:dyDescent="0.3">
      <c r="A820" s="22" t="str">
        <f t="shared" si="12"/>
        <v>'RXH2016Curative18-49'</v>
      </c>
      <c r="B820" s="22">
        <v>2016</v>
      </c>
      <c r="C820" s="22" t="s">
        <v>289</v>
      </c>
      <c r="D820" s="22" t="s">
        <v>7</v>
      </c>
      <c r="E820" s="22" t="s">
        <v>153</v>
      </c>
      <c r="F820" s="22">
        <v>1</v>
      </c>
      <c r="G820" s="22">
        <v>0</v>
      </c>
      <c r="H820" s="22" t="str">
        <f>INDEX(Bar_data!$A$3:$B$140,MATCH(C820,Bar_data!$A$3:$A$140,FALSE),2)</f>
        <v>Trust132</v>
      </c>
      <c r="I820" s="22" t="str">
        <f>INDEX(TrustCAHUB_map!$A$2:$D$139,MATCH($C820,TrustCAHUB_map!$A$2:$A$139,FALSE),3)</f>
        <v>Surrey and Sussex</v>
      </c>
      <c r="J820" s="22" t="str">
        <f>INDEX(TrustCAHUB_map!$A$2:$D$139,MATCH($C820,TrustCAHUB_map!$A$2:$A$139,FALSE),4)</f>
        <v>South East</v>
      </c>
    </row>
    <row r="821" spans="1:10" x14ac:dyDescent="0.3">
      <c r="A821" s="22" t="str">
        <f t="shared" si="12"/>
        <v>'RXH2016Curative50-69'</v>
      </c>
      <c r="B821" s="22">
        <v>2016</v>
      </c>
      <c r="C821" s="22" t="s">
        <v>289</v>
      </c>
      <c r="D821" s="22" t="s">
        <v>7</v>
      </c>
      <c r="E821" s="22" t="s">
        <v>627</v>
      </c>
      <c r="F821" s="22">
        <v>5</v>
      </c>
      <c r="G821" s="22">
        <v>0</v>
      </c>
      <c r="H821" s="22" t="str">
        <f>INDEX(Bar_data!$A$3:$B$140,MATCH(C821,Bar_data!$A$3:$A$140,FALSE),2)</f>
        <v>Trust132</v>
      </c>
      <c r="I821" s="22" t="str">
        <f>INDEX(TrustCAHUB_map!$A$2:$D$139,MATCH($C821,TrustCAHUB_map!$A$2:$A$139,FALSE),3)</f>
        <v>Surrey and Sussex</v>
      </c>
      <c r="J821" s="22" t="str">
        <f>INDEX(TrustCAHUB_map!$A$2:$D$139,MATCH($C821,TrustCAHUB_map!$A$2:$A$139,FALSE),4)</f>
        <v>South East</v>
      </c>
    </row>
    <row r="822" spans="1:10" x14ac:dyDescent="0.3">
      <c r="A822" s="22" t="str">
        <f t="shared" si="12"/>
        <v>'RXH2016Palliative50-69'</v>
      </c>
      <c r="B822" s="22">
        <v>2016</v>
      </c>
      <c r="C822" s="22" t="s">
        <v>289</v>
      </c>
      <c r="D822" s="22" t="s">
        <v>8</v>
      </c>
      <c r="E822" s="22" t="s">
        <v>627</v>
      </c>
      <c r="F822" s="22">
        <v>3</v>
      </c>
      <c r="G822" s="22">
        <v>0</v>
      </c>
      <c r="H822" s="22" t="str">
        <f>INDEX(Bar_data!$A$3:$B$140,MATCH(C822,Bar_data!$A$3:$A$140,FALSE),2)</f>
        <v>Trust132</v>
      </c>
      <c r="I822" s="22" t="str">
        <f>INDEX(TrustCAHUB_map!$A$2:$D$139,MATCH($C822,TrustCAHUB_map!$A$2:$A$139,FALSE),3)</f>
        <v>Surrey and Sussex</v>
      </c>
      <c r="J822" s="22" t="str">
        <f>INDEX(TrustCAHUB_map!$A$2:$D$139,MATCH($C822,TrustCAHUB_map!$A$2:$A$139,FALSE),4)</f>
        <v>South East</v>
      </c>
    </row>
    <row r="823" spans="1:10" x14ac:dyDescent="0.3">
      <c r="A823" s="22" t="str">
        <f t="shared" si="12"/>
        <v>'RXH2016Palliative70+'</v>
      </c>
      <c r="B823" s="22">
        <v>2016</v>
      </c>
      <c r="C823" s="22" t="s">
        <v>289</v>
      </c>
      <c r="D823" s="22" t="s">
        <v>8</v>
      </c>
      <c r="E823" s="22" t="s">
        <v>628</v>
      </c>
      <c r="F823" s="22">
        <v>9</v>
      </c>
      <c r="G823" s="22">
        <v>2</v>
      </c>
      <c r="H823" s="22" t="str">
        <f>INDEX(Bar_data!$A$3:$B$140,MATCH(C823,Bar_data!$A$3:$A$140,FALSE),2)</f>
        <v>Trust132</v>
      </c>
      <c r="I823" s="22" t="str">
        <f>INDEX(TrustCAHUB_map!$A$2:$D$139,MATCH($C823,TrustCAHUB_map!$A$2:$A$139,FALSE),3)</f>
        <v>Surrey and Sussex</v>
      </c>
      <c r="J823" s="22" t="str">
        <f>INDEX(TrustCAHUB_map!$A$2:$D$139,MATCH($C823,TrustCAHUB_map!$A$2:$A$139,FALSE),4)</f>
        <v>South East</v>
      </c>
    </row>
    <row r="824" spans="1:10" x14ac:dyDescent="0.3">
      <c r="A824" s="22" t="str">
        <f t="shared" si="12"/>
        <v>'RXK2016Not assigned50-69'</v>
      </c>
      <c r="B824" s="22">
        <v>2016</v>
      </c>
      <c r="C824" s="22" t="s">
        <v>290</v>
      </c>
      <c r="D824" s="22" t="s">
        <v>477</v>
      </c>
      <c r="E824" s="22" t="s">
        <v>627</v>
      </c>
      <c r="F824" s="22">
        <v>1</v>
      </c>
      <c r="G824" s="22">
        <v>0</v>
      </c>
      <c r="H824" s="22" t="str">
        <f>INDEX(Bar_data!$A$3:$B$140,MATCH(C824,Bar_data!$A$3:$A$140,FALSE),2)</f>
        <v>Trust133</v>
      </c>
      <c r="I824" s="22" t="str">
        <f>INDEX(TrustCAHUB_map!$A$2:$D$139,MATCH($C824,TrustCAHUB_map!$A$2:$A$139,FALSE),3)</f>
        <v>West Midlands</v>
      </c>
      <c r="J824" s="22" t="str">
        <f>INDEX(TrustCAHUB_map!$A$2:$D$139,MATCH($C824,TrustCAHUB_map!$A$2:$A$139,FALSE),4)</f>
        <v>West Midlands</v>
      </c>
    </row>
    <row r="825" spans="1:10" x14ac:dyDescent="0.3">
      <c r="A825" s="22" t="str">
        <f t="shared" si="12"/>
        <v>'RXL2016Curative18-49'</v>
      </c>
      <c r="B825" s="22">
        <v>2016</v>
      </c>
      <c r="C825" s="22" t="s">
        <v>291</v>
      </c>
      <c r="D825" s="22" t="s">
        <v>7</v>
      </c>
      <c r="E825" s="22" t="s">
        <v>153</v>
      </c>
      <c r="F825" s="22">
        <v>6</v>
      </c>
      <c r="G825" s="22">
        <v>0</v>
      </c>
      <c r="H825" s="22" t="str">
        <f>INDEX(Bar_data!$A$3:$B$140,MATCH(C825,Bar_data!$A$3:$A$140,FALSE),2)</f>
        <v>Trust134</v>
      </c>
      <c r="I825" s="22" t="str">
        <f>INDEX(TrustCAHUB_map!$A$2:$D$139,MATCH($C825,TrustCAHUB_map!$A$2:$A$139,FALSE),3)</f>
        <v>Lancashire and South Cumbria</v>
      </c>
      <c r="J825" s="22" t="str">
        <f>INDEX(TrustCAHUB_map!$A$2:$D$139,MATCH($C825,TrustCAHUB_map!$A$2:$A$139,FALSE),4)</f>
        <v>North West</v>
      </c>
    </row>
    <row r="826" spans="1:10" x14ac:dyDescent="0.3">
      <c r="A826" s="22" t="str">
        <f t="shared" si="12"/>
        <v>'RXL2016Not assigned18-49'</v>
      </c>
      <c r="B826" s="22">
        <v>2016</v>
      </c>
      <c r="C826" s="22" t="s">
        <v>291</v>
      </c>
      <c r="D826" s="22" t="s">
        <v>477</v>
      </c>
      <c r="E826" s="22" t="s">
        <v>153</v>
      </c>
      <c r="F826" s="22">
        <v>2</v>
      </c>
      <c r="G826" s="22">
        <v>1</v>
      </c>
      <c r="H826" s="22" t="str">
        <f>INDEX(Bar_data!$A$3:$B$140,MATCH(C826,Bar_data!$A$3:$A$140,FALSE),2)</f>
        <v>Trust134</v>
      </c>
      <c r="I826" s="22" t="str">
        <f>INDEX(TrustCAHUB_map!$A$2:$D$139,MATCH($C826,TrustCAHUB_map!$A$2:$A$139,FALSE),3)</f>
        <v>Lancashire and South Cumbria</v>
      </c>
      <c r="J826" s="22" t="str">
        <f>INDEX(TrustCAHUB_map!$A$2:$D$139,MATCH($C826,TrustCAHUB_map!$A$2:$A$139,FALSE),4)</f>
        <v>North West</v>
      </c>
    </row>
    <row r="827" spans="1:10" x14ac:dyDescent="0.3">
      <c r="A827" s="22" t="str">
        <f t="shared" si="12"/>
        <v>'RXL2016Palliative50-69'</v>
      </c>
      <c r="B827" s="22">
        <v>2016</v>
      </c>
      <c r="C827" s="22" t="s">
        <v>291</v>
      </c>
      <c r="D827" s="22" t="s">
        <v>8</v>
      </c>
      <c r="E827" s="22" t="s">
        <v>627</v>
      </c>
      <c r="F827" s="22">
        <v>1</v>
      </c>
      <c r="G827" s="22">
        <v>0</v>
      </c>
      <c r="H827" s="22" t="str">
        <f>INDEX(Bar_data!$A$3:$B$140,MATCH(C827,Bar_data!$A$3:$A$140,FALSE),2)</f>
        <v>Trust134</v>
      </c>
      <c r="I827" s="22" t="str">
        <f>INDEX(TrustCAHUB_map!$A$2:$D$139,MATCH($C827,TrustCAHUB_map!$A$2:$A$139,FALSE),3)</f>
        <v>Lancashire and South Cumbria</v>
      </c>
      <c r="J827" s="22" t="str">
        <f>INDEX(TrustCAHUB_map!$A$2:$D$139,MATCH($C827,TrustCAHUB_map!$A$2:$A$139,FALSE),4)</f>
        <v>North West</v>
      </c>
    </row>
    <row r="828" spans="1:10" x14ac:dyDescent="0.3">
      <c r="A828" s="22" t="str">
        <f t="shared" si="12"/>
        <v>'RXL2016Curative50-69'</v>
      </c>
      <c r="B828" s="22">
        <v>2016</v>
      </c>
      <c r="C828" s="22" t="s">
        <v>291</v>
      </c>
      <c r="D828" s="22" t="s">
        <v>7</v>
      </c>
      <c r="E828" s="22" t="s">
        <v>627</v>
      </c>
      <c r="F828" s="22">
        <v>9</v>
      </c>
      <c r="G828" s="22">
        <v>1</v>
      </c>
      <c r="H828" s="22" t="str">
        <f>INDEX(Bar_data!$A$3:$B$140,MATCH(C828,Bar_data!$A$3:$A$140,FALSE),2)</f>
        <v>Trust134</v>
      </c>
      <c r="I828" s="22" t="str">
        <f>INDEX(TrustCAHUB_map!$A$2:$D$139,MATCH($C828,TrustCAHUB_map!$A$2:$A$139,FALSE),3)</f>
        <v>Lancashire and South Cumbria</v>
      </c>
      <c r="J828" s="22" t="str">
        <f>INDEX(TrustCAHUB_map!$A$2:$D$139,MATCH($C828,TrustCAHUB_map!$A$2:$A$139,FALSE),4)</f>
        <v>North West</v>
      </c>
    </row>
    <row r="829" spans="1:10" x14ac:dyDescent="0.3">
      <c r="A829" s="22" t="str">
        <f t="shared" si="12"/>
        <v>'RXL2016Not assigned50-69'</v>
      </c>
      <c r="B829" s="22">
        <v>2016</v>
      </c>
      <c r="C829" s="22" t="s">
        <v>291</v>
      </c>
      <c r="D829" s="22" t="s">
        <v>477</v>
      </c>
      <c r="E829" s="22" t="s">
        <v>627</v>
      </c>
      <c r="F829" s="22">
        <v>3</v>
      </c>
      <c r="G829" s="22">
        <v>1</v>
      </c>
      <c r="H829" s="22" t="str">
        <f>INDEX(Bar_data!$A$3:$B$140,MATCH(C829,Bar_data!$A$3:$A$140,FALSE),2)</f>
        <v>Trust134</v>
      </c>
      <c r="I829" s="22" t="str">
        <f>INDEX(TrustCAHUB_map!$A$2:$D$139,MATCH($C829,TrustCAHUB_map!$A$2:$A$139,FALSE),3)</f>
        <v>Lancashire and South Cumbria</v>
      </c>
      <c r="J829" s="22" t="str">
        <f>INDEX(TrustCAHUB_map!$A$2:$D$139,MATCH($C829,TrustCAHUB_map!$A$2:$A$139,FALSE),4)</f>
        <v>North West</v>
      </c>
    </row>
    <row r="830" spans="1:10" x14ac:dyDescent="0.3">
      <c r="A830" s="22" t="str">
        <f t="shared" si="12"/>
        <v>'RXL2016Curative70+'</v>
      </c>
      <c r="B830" s="22">
        <v>2016</v>
      </c>
      <c r="C830" s="22" t="s">
        <v>291</v>
      </c>
      <c r="D830" s="22" t="s">
        <v>7</v>
      </c>
      <c r="E830" s="22" t="s">
        <v>628</v>
      </c>
      <c r="F830" s="22">
        <v>5</v>
      </c>
      <c r="G830" s="22">
        <v>1</v>
      </c>
      <c r="H830" s="22" t="str">
        <f>INDEX(Bar_data!$A$3:$B$140,MATCH(C830,Bar_data!$A$3:$A$140,FALSE),2)</f>
        <v>Trust134</v>
      </c>
      <c r="I830" s="22" t="str">
        <f>INDEX(TrustCAHUB_map!$A$2:$D$139,MATCH($C830,TrustCAHUB_map!$A$2:$A$139,FALSE),3)</f>
        <v>Lancashire and South Cumbria</v>
      </c>
      <c r="J830" s="22" t="str">
        <f>INDEX(TrustCAHUB_map!$A$2:$D$139,MATCH($C830,TrustCAHUB_map!$A$2:$A$139,FALSE),4)</f>
        <v>North West</v>
      </c>
    </row>
    <row r="831" spans="1:10" x14ac:dyDescent="0.3">
      <c r="A831" s="22" t="str">
        <f t="shared" si="12"/>
        <v>'RXL2016Palliative70+'</v>
      </c>
      <c r="B831" s="22">
        <v>2016</v>
      </c>
      <c r="C831" s="22" t="s">
        <v>291</v>
      </c>
      <c r="D831" s="22" t="s">
        <v>8</v>
      </c>
      <c r="E831" s="22" t="s">
        <v>628</v>
      </c>
      <c r="F831" s="22">
        <v>5</v>
      </c>
      <c r="G831" s="22">
        <v>0</v>
      </c>
      <c r="H831" s="22" t="str">
        <f>INDEX(Bar_data!$A$3:$B$140,MATCH(C831,Bar_data!$A$3:$A$140,FALSE),2)</f>
        <v>Trust134</v>
      </c>
      <c r="I831" s="22" t="str">
        <f>INDEX(TrustCAHUB_map!$A$2:$D$139,MATCH($C831,TrustCAHUB_map!$A$2:$A$139,FALSE),3)</f>
        <v>Lancashire and South Cumbria</v>
      </c>
      <c r="J831" s="22" t="str">
        <f>INDEX(TrustCAHUB_map!$A$2:$D$139,MATCH($C831,TrustCAHUB_map!$A$2:$A$139,FALSE),4)</f>
        <v>North West</v>
      </c>
    </row>
    <row r="832" spans="1:10" x14ac:dyDescent="0.3">
      <c r="A832" s="22" t="str">
        <f t="shared" si="12"/>
        <v>'RXL2016Not assigned70+'</v>
      </c>
      <c r="B832" s="22">
        <v>2016</v>
      </c>
      <c r="C832" s="22" t="s">
        <v>291</v>
      </c>
      <c r="D832" s="22" t="s">
        <v>477</v>
      </c>
      <c r="E832" s="22" t="s">
        <v>628</v>
      </c>
      <c r="F832" s="22">
        <v>4</v>
      </c>
      <c r="G832" s="22">
        <v>0</v>
      </c>
      <c r="H832" s="22" t="str">
        <f>INDEX(Bar_data!$A$3:$B$140,MATCH(C832,Bar_data!$A$3:$A$140,FALSE),2)</f>
        <v>Trust134</v>
      </c>
      <c r="I832" s="22" t="str">
        <f>INDEX(TrustCAHUB_map!$A$2:$D$139,MATCH($C832,TrustCAHUB_map!$A$2:$A$139,FALSE),3)</f>
        <v>Lancashire and South Cumbria</v>
      </c>
      <c r="J832" s="22" t="str">
        <f>INDEX(TrustCAHUB_map!$A$2:$D$139,MATCH($C832,TrustCAHUB_map!$A$2:$A$139,FALSE),4)</f>
        <v>North West</v>
      </c>
    </row>
    <row r="833" spans="1:10" x14ac:dyDescent="0.3">
      <c r="A833" s="22" t="str">
        <f t="shared" si="12"/>
        <v>'RXN2016Palliative70+'</v>
      </c>
      <c r="B833" s="22">
        <v>2016</v>
      </c>
      <c r="C833" s="22" t="s">
        <v>292</v>
      </c>
      <c r="D833" s="22" t="s">
        <v>8</v>
      </c>
      <c r="E833" s="22" t="s">
        <v>628</v>
      </c>
      <c r="F833" s="22">
        <v>1</v>
      </c>
      <c r="G833" s="22">
        <v>0</v>
      </c>
      <c r="H833" s="22" t="str">
        <f>INDEX(Bar_data!$A$3:$B$140,MATCH(C833,Bar_data!$A$3:$A$140,FALSE),2)</f>
        <v>Trust135</v>
      </c>
      <c r="I833" s="22" t="str">
        <f>INDEX(TrustCAHUB_map!$A$2:$D$139,MATCH($C833,TrustCAHUB_map!$A$2:$A$139,FALSE),3)</f>
        <v>Lancashire and South Cumbria</v>
      </c>
      <c r="J833" s="22" t="str">
        <f>INDEX(TrustCAHUB_map!$A$2:$D$139,MATCH($C833,TrustCAHUB_map!$A$2:$A$139,FALSE),4)</f>
        <v>North West</v>
      </c>
    </row>
    <row r="834" spans="1:10" x14ac:dyDescent="0.3">
      <c r="A834" s="22" t="str">
        <f t="shared" si="12"/>
        <v>'RXP2016Not assigned70+'</v>
      </c>
      <c r="B834" s="22">
        <v>2016</v>
      </c>
      <c r="C834" s="22" t="s">
        <v>293</v>
      </c>
      <c r="D834" s="22" t="s">
        <v>477</v>
      </c>
      <c r="E834" s="22" t="s">
        <v>628</v>
      </c>
      <c r="F834" s="22">
        <v>8</v>
      </c>
      <c r="G834" s="22">
        <v>2</v>
      </c>
      <c r="H834" s="22" t="str">
        <f>INDEX(Bar_data!$A$3:$B$140,MATCH(C834,Bar_data!$A$3:$A$140,FALSE),2)</f>
        <v>Trust136</v>
      </c>
      <c r="I834" s="22" t="str">
        <f>INDEX(TrustCAHUB_map!$A$2:$D$139,MATCH($C834,TrustCAHUB_map!$A$2:$A$139,FALSE),3)</f>
        <v>North East and Cumbria</v>
      </c>
      <c r="J834" s="22" t="str">
        <f>INDEX(TrustCAHUB_map!$A$2:$D$139,MATCH($C834,TrustCAHUB_map!$A$2:$A$139,FALSE),4)</f>
        <v>North East</v>
      </c>
    </row>
    <row r="835" spans="1:10" x14ac:dyDescent="0.3">
      <c r="A835" s="22" t="str">
        <f t="shared" ref="A835:A849" si="13">"'"&amp;C835&amp;B835&amp;D835&amp;E835&amp;"'"</f>
        <v>'RXQ2016Curative18-49'</v>
      </c>
      <c r="B835" s="22">
        <v>2016</v>
      </c>
      <c r="C835" s="22" t="s">
        <v>294</v>
      </c>
      <c r="D835" s="22" t="s">
        <v>7</v>
      </c>
      <c r="E835" s="22" t="s">
        <v>153</v>
      </c>
      <c r="F835" s="22">
        <v>2</v>
      </c>
      <c r="G835" s="22">
        <v>0</v>
      </c>
      <c r="H835" s="22" t="str">
        <f>INDEX(Bar_data!$A$3:$B$140,MATCH(C835,Bar_data!$A$3:$A$140,FALSE),2)</f>
        <v>Trust137</v>
      </c>
      <c r="I835" s="22" t="str">
        <f>INDEX(TrustCAHUB_map!$A$2:$D$139,MATCH($C835,TrustCAHUB_map!$A$2:$A$139,FALSE),3)</f>
        <v>Thames Valley</v>
      </c>
      <c r="J835" s="22" t="str">
        <f>INDEX(TrustCAHUB_map!$A$2:$D$139,MATCH($C835,TrustCAHUB_map!$A$2:$A$139,FALSE),4)</f>
        <v>Wessex</v>
      </c>
    </row>
    <row r="836" spans="1:10" x14ac:dyDescent="0.3">
      <c r="A836" s="22" t="str">
        <f t="shared" si="13"/>
        <v>'RXQ2016Palliative50-69'</v>
      </c>
      <c r="B836" s="22">
        <v>2016</v>
      </c>
      <c r="C836" s="22" t="s">
        <v>294</v>
      </c>
      <c r="D836" s="22" t="s">
        <v>8</v>
      </c>
      <c r="E836" s="22" t="s">
        <v>627</v>
      </c>
      <c r="F836" s="22">
        <v>3</v>
      </c>
      <c r="G836" s="22">
        <v>1</v>
      </c>
      <c r="H836" s="22" t="str">
        <f>INDEX(Bar_data!$A$3:$B$140,MATCH(C836,Bar_data!$A$3:$A$140,FALSE),2)</f>
        <v>Trust137</v>
      </c>
      <c r="I836" s="22" t="str">
        <f>INDEX(TrustCAHUB_map!$A$2:$D$139,MATCH($C836,TrustCAHUB_map!$A$2:$A$139,FALSE),3)</f>
        <v>Thames Valley</v>
      </c>
      <c r="J836" s="22" t="str">
        <f>INDEX(TrustCAHUB_map!$A$2:$D$139,MATCH($C836,TrustCAHUB_map!$A$2:$A$139,FALSE),4)</f>
        <v>Wessex</v>
      </c>
    </row>
    <row r="837" spans="1:10" x14ac:dyDescent="0.3">
      <c r="A837" s="22" t="str">
        <f t="shared" si="13"/>
        <v>'RXQ2016Curative50-69'</v>
      </c>
      <c r="B837" s="22">
        <v>2016</v>
      </c>
      <c r="C837" s="22" t="s">
        <v>294</v>
      </c>
      <c r="D837" s="22" t="s">
        <v>7</v>
      </c>
      <c r="E837" s="22" t="s">
        <v>627</v>
      </c>
      <c r="F837" s="22">
        <v>6</v>
      </c>
      <c r="G837" s="22">
        <v>1</v>
      </c>
      <c r="H837" s="22" t="str">
        <f>INDEX(Bar_data!$A$3:$B$140,MATCH(C837,Bar_data!$A$3:$A$140,FALSE),2)</f>
        <v>Trust137</v>
      </c>
      <c r="I837" s="22" t="str">
        <f>INDEX(TrustCAHUB_map!$A$2:$D$139,MATCH($C837,TrustCAHUB_map!$A$2:$A$139,FALSE),3)</f>
        <v>Thames Valley</v>
      </c>
      <c r="J837" s="22" t="str">
        <f>INDEX(TrustCAHUB_map!$A$2:$D$139,MATCH($C837,TrustCAHUB_map!$A$2:$A$139,FALSE),4)</f>
        <v>Wessex</v>
      </c>
    </row>
    <row r="838" spans="1:10" x14ac:dyDescent="0.3">
      <c r="A838" s="22" t="str">
        <f t="shared" si="13"/>
        <v>'RXQ2016Palliative70+'</v>
      </c>
      <c r="B838" s="22">
        <v>2016</v>
      </c>
      <c r="C838" s="22" t="s">
        <v>294</v>
      </c>
      <c r="D838" s="22" t="s">
        <v>8</v>
      </c>
      <c r="E838" s="22" t="s">
        <v>628</v>
      </c>
      <c r="F838" s="22">
        <v>7</v>
      </c>
      <c r="G838" s="22">
        <v>0</v>
      </c>
      <c r="H838" s="22" t="str">
        <f>INDEX(Bar_data!$A$3:$B$140,MATCH(C838,Bar_data!$A$3:$A$140,FALSE),2)</f>
        <v>Trust137</v>
      </c>
      <c r="I838" s="22" t="str">
        <f>INDEX(TrustCAHUB_map!$A$2:$D$139,MATCH($C838,TrustCAHUB_map!$A$2:$A$139,FALSE),3)</f>
        <v>Thames Valley</v>
      </c>
      <c r="J838" s="22" t="str">
        <f>INDEX(TrustCAHUB_map!$A$2:$D$139,MATCH($C838,TrustCAHUB_map!$A$2:$A$139,FALSE),4)</f>
        <v>Wessex</v>
      </c>
    </row>
    <row r="839" spans="1:10" x14ac:dyDescent="0.3">
      <c r="A839" s="22" t="str">
        <f t="shared" si="13"/>
        <v>'RXR2016Palliative70+'</v>
      </c>
      <c r="B839" s="22">
        <v>2016</v>
      </c>
      <c r="C839" s="22" t="s">
        <v>295</v>
      </c>
      <c r="D839" s="22" t="s">
        <v>8</v>
      </c>
      <c r="E839" s="22" t="s">
        <v>628</v>
      </c>
      <c r="F839" s="22">
        <v>6</v>
      </c>
      <c r="G839" s="22">
        <v>1</v>
      </c>
      <c r="H839" s="22" t="str">
        <f>INDEX(Bar_data!$A$3:$B$140,MATCH(C839,Bar_data!$A$3:$A$140,FALSE),2)</f>
        <v>Trust138</v>
      </c>
      <c r="I839" s="22" t="str">
        <f>INDEX(TrustCAHUB_map!$A$2:$D$139,MATCH($C839,TrustCAHUB_map!$A$2:$A$139,FALSE),3)</f>
        <v>Lancashire and South Cumbria</v>
      </c>
      <c r="J839" s="22" t="str">
        <f>INDEX(TrustCAHUB_map!$A$2:$D$139,MATCH($C839,TrustCAHUB_map!$A$2:$A$139,FALSE),4)</f>
        <v>North West</v>
      </c>
    </row>
    <row r="840" spans="1:10" x14ac:dyDescent="0.3">
      <c r="A840" s="22" t="str">
        <f t="shared" si="13"/>
        <v>'RXR2016Not assigned70+'</v>
      </c>
      <c r="B840" s="22">
        <v>2016</v>
      </c>
      <c r="C840" s="22" t="s">
        <v>295</v>
      </c>
      <c r="D840" s="22" t="s">
        <v>477</v>
      </c>
      <c r="E840" s="22" t="s">
        <v>628</v>
      </c>
      <c r="F840" s="22">
        <v>1</v>
      </c>
      <c r="G840" s="22">
        <v>0</v>
      </c>
      <c r="H840" s="22" t="str">
        <f>INDEX(Bar_data!$A$3:$B$140,MATCH(C840,Bar_data!$A$3:$A$140,FALSE),2)</f>
        <v>Trust138</v>
      </c>
      <c r="I840" s="22" t="str">
        <f>INDEX(TrustCAHUB_map!$A$2:$D$139,MATCH($C840,TrustCAHUB_map!$A$2:$A$139,FALSE),3)</f>
        <v>Lancashire and South Cumbria</v>
      </c>
      <c r="J840" s="22" t="str">
        <f>INDEX(TrustCAHUB_map!$A$2:$D$139,MATCH($C840,TrustCAHUB_map!$A$2:$A$139,FALSE),4)</f>
        <v>North West</v>
      </c>
    </row>
    <row r="841" spans="1:10" x14ac:dyDescent="0.3">
      <c r="A841" s="22" t="str">
        <f t="shared" si="13"/>
        <v>'RXW2016Curative18-49'</v>
      </c>
      <c r="B841" s="22">
        <v>2016</v>
      </c>
      <c r="C841" s="22" t="s">
        <v>296</v>
      </c>
      <c r="D841" s="22" t="s">
        <v>7</v>
      </c>
      <c r="E841" s="22" t="s">
        <v>153</v>
      </c>
      <c r="F841" s="22">
        <v>1</v>
      </c>
      <c r="G841" s="22">
        <v>0</v>
      </c>
      <c r="H841" s="22" t="str">
        <f>INDEX(Bar_data!$A$3:$B$140,MATCH(C841,Bar_data!$A$3:$A$140,FALSE),2)</f>
        <v>Trust139</v>
      </c>
      <c r="I841" s="22" t="str">
        <f>INDEX(TrustCAHUB_map!$A$2:$D$139,MATCH($C841,TrustCAHUB_map!$A$2:$A$139,FALSE),3)</f>
        <v>West Midlands</v>
      </c>
      <c r="J841" s="22" t="str">
        <f>INDEX(TrustCAHUB_map!$A$2:$D$139,MATCH($C841,TrustCAHUB_map!$A$2:$A$139,FALSE),4)</f>
        <v>West Midlands</v>
      </c>
    </row>
    <row r="842" spans="1:10" x14ac:dyDescent="0.3">
      <c r="A842" s="22" t="str">
        <f t="shared" si="13"/>
        <v>'RXW2016Curative70+'</v>
      </c>
      <c r="B842" s="22">
        <v>2016</v>
      </c>
      <c r="C842" s="22" t="s">
        <v>296</v>
      </c>
      <c r="D842" s="22" t="s">
        <v>7</v>
      </c>
      <c r="E842" s="22" t="s">
        <v>628</v>
      </c>
      <c r="F842" s="22">
        <v>2</v>
      </c>
      <c r="G842" s="22">
        <v>1</v>
      </c>
      <c r="H842" s="22" t="str">
        <f>INDEX(Bar_data!$A$3:$B$140,MATCH(C842,Bar_data!$A$3:$A$140,FALSE),2)</f>
        <v>Trust139</v>
      </c>
      <c r="I842" s="22" t="str">
        <f>INDEX(TrustCAHUB_map!$A$2:$D$139,MATCH($C842,TrustCAHUB_map!$A$2:$A$139,FALSE),3)</f>
        <v>West Midlands</v>
      </c>
      <c r="J842" s="22" t="str">
        <f>INDEX(TrustCAHUB_map!$A$2:$D$139,MATCH($C842,TrustCAHUB_map!$A$2:$A$139,FALSE),4)</f>
        <v>West Midlands</v>
      </c>
    </row>
    <row r="843" spans="1:10" x14ac:dyDescent="0.3">
      <c r="A843" s="22" t="str">
        <f t="shared" si="13"/>
        <v>'RYJ2016Curative18-49'</v>
      </c>
      <c r="B843" s="22">
        <v>2016</v>
      </c>
      <c r="C843" s="22" t="s">
        <v>297</v>
      </c>
      <c r="D843" s="22" t="s">
        <v>7</v>
      </c>
      <c r="E843" s="22" t="s">
        <v>153</v>
      </c>
      <c r="F843" s="22">
        <v>1</v>
      </c>
      <c r="G843" s="22">
        <v>0</v>
      </c>
      <c r="H843" s="22" t="str">
        <f>INDEX(Bar_data!$A$3:$B$140,MATCH(C843,Bar_data!$A$3:$A$140,FALSE),2)</f>
        <v>Trust140</v>
      </c>
      <c r="I843" s="22" t="str">
        <f>INDEX(TrustCAHUB_map!$A$2:$D$139,MATCH($C843,TrustCAHUB_map!$A$2:$A$139,FALSE),3)</f>
        <v>North West and South West London</v>
      </c>
      <c r="J843" s="22" t="str">
        <f>INDEX(TrustCAHUB_map!$A$2:$D$139,MATCH($C843,TrustCAHUB_map!$A$2:$A$139,FALSE),4)</f>
        <v>London</v>
      </c>
    </row>
    <row r="844" spans="1:10" x14ac:dyDescent="0.3">
      <c r="A844" s="22" t="str">
        <f t="shared" si="13"/>
        <v>'RYJ2016Curative50-69'</v>
      </c>
      <c r="B844" s="22">
        <v>2016</v>
      </c>
      <c r="C844" s="22" t="s">
        <v>297</v>
      </c>
      <c r="D844" s="22" t="s">
        <v>7</v>
      </c>
      <c r="E844" s="22" t="s">
        <v>627</v>
      </c>
      <c r="F844" s="22">
        <v>2</v>
      </c>
      <c r="G844" s="22">
        <v>0</v>
      </c>
      <c r="H844" s="22" t="str">
        <f>INDEX(Bar_data!$A$3:$B$140,MATCH(C844,Bar_data!$A$3:$A$140,FALSE),2)</f>
        <v>Trust140</v>
      </c>
      <c r="I844" s="22" t="str">
        <f>INDEX(TrustCAHUB_map!$A$2:$D$139,MATCH($C844,TrustCAHUB_map!$A$2:$A$139,FALSE),3)</f>
        <v>North West and South West London</v>
      </c>
      <c r="J844" s="22" t="str">
        <f>INDEX(TrustCAHUB_map!$A$2:$D$139,MATCH($C844,TrustCAHUB_map!$A$2:$A$139,FALSE),4)</f>
        <v>London</v>
      </c>
    </row>
    <row r="845" spans="1:10" x14ac:dyDescent="0.3">
      <c r="A845" s="22" t="str">
        <f t="shared" si="13"/>
        <v>'RYR2016Curative18-49'</v>
      </c>
      <c r="B845" s="22">
        <v>2016</v>
      </c>
      <c r="C845" s="22" t="s">
        <v>298</v>
      </c>
      <c r="D845" s="22" t="s">
        <v>7</v>
      </c>
      <c r="E845" s="22" t="s">
        <v>153</v>
      </c>
      <c r="F845" s="22">
        <v>1</v>
      </c>
      <c r="G845" s="22">
        <v>0</v>
      </c>
      <c r="H845" s="22" t="str">
        <f>INDEX(Bar_data!$A$3:$B$140,MATCH(C845,Bar_data!$A$3:$A$140,FALSE),2)</f>
        <v>Trust141</v>
      </c>
      <c r="I845" s="22" t="str">
        <f>INDEX(TrustCAHUB_map!$A$2:$D$139,MATCH($C845,TrustCAHUB_map!$A$2:$A$139,FALSE),3)</f>
        <v>Surrey and Sussex</v>
      </c>
      <c r="J845" s="22" t="str">
        <f>INDEX(TrustCAHUB_map!$A$2:$D$139,MATCH($C845,TrustCAHUB_map!$A$2:$A$139,FALSE),4)</f>
        <v>South East</v>
      </c>
    </row>
    <row r="846" spans="1:10" x14ac:dyDescent="0.3">
      <c r="A846" s="22" t="str">
        <f t="shared" si="13"/>
        <v>'RYR2016Palliative50-69'</v>
      </c>
      <c r="B846" s="22">
        <v>2016</v>
      </c>
      <c r="C846" s="22" t="s">
        <v>298</v>
      </c>
      <c r="D846" s="22" t="s">
        <v>8</v>
      </c>
      <c r="E846" s="22" t="s">
        <v>627</v>
      </c>
      <c r="F846" s="22">
        <v>2</v>
      </c>
      <c r="G846" s="22">
        <v>0</v>
      </c>
      <c r="H846" s="22" t="str">
        <f>INDEX(Bar_data!$A$3:$B$140,MATCH(C846,Bar_data!$A$3:$A$140,FALSE),2)</f>
        <v>Trust141</v>
      </c>
      <c r="I846" s="22" t="str">
        <f>INDEX(TrustCAHUB_map!$A$2:$D$139,MATCH($C846,TrustCAHUB_map!$A$2:$A$139,FALSE),3)</f>
        <v>Surrey and Sussex</v>
      </c>
      <c r="J846" s="22" t="str">
        <f>INDEX(TrustCAHUB_map!$A$2:$D$139,MATCH($C846,TrustCAHUB_map!$A$2:$A$139,FALSE),4)</f>
        <v>South East</v>
      </c>
    </row>
    <row r="847" spans="1:10" x14ac:dyDescent="0.3">
      <c r="A847" s="22" t="str">
        <f t="shared" si="13"/>
        <v>'RYR2016Curative50-69'</v>
      </c>
      <c r="B847" s="22">
        <v>2016</v>
      </c>
      <c r="C847" s="22" t="s">
        <v>298</v>
      </c>
      <c r="D847" s="22" t="s">
        <v>7</v>
      </c>
      <c r="E847" s="22" t="s">
        <v>627</v>
      </c>
      <c r="F847" s="22">
        <v>2</v>
      </c>
      <c r="G847" s="22">
        <v>0</v>
      </c>
      <c r="H847" s="22" t="str">
        <f>INDEX(Bar_data!$A$3:$B$140,MATCH(C847,Bar_data!$A$3:$A$140,FALSE),2)</f>
        <v>Trust141</v>
      </c>
      <c r="I847" s="22" t="str">
        <f>INDEX(TrustCAHUB_map!$A$2:$D$139,MATCH($C847,TrustCAHUB_map!$A$2:$A$139,FALSE),3)</f>
        <v>Surrey and Sussex</v>
      </c>
      <c r="J847" s="22" t="str">
        <f>INDEX(TrustCAHUB_map!$A$2:$D$139,MATCH($C847,TrustCAHUB_map!$A$2:$A$139,FALSE),4)</f>
        <v>South East</v>
      </c>
    </row>
    <row r="848" spans="1:10" x14ac:dyDescent="0.3">
      <c r="A848" s="22" t="str">
        <f t="shared" si="13"/>
        <v>'RYR2016Palliative70+'</v>
      </c>
      <c r="B848" s="22">
        <v>2016</v>
      </c>
      <c r="C848" s="22" t="s">
        <v>298</v>
      </c>
      <c r="D848" s="22" t="s">
        <v>8</v>
      </c>
      <c r="E848" s="22" t="s">
        <v>628</v>
      </c>
      <c r="F848" s="22">
        <v>4</v>
      </c>
      <c r="G848" s="22">
        <v>2</v>
      </c>
      <c r="H848" s="22" t="str">
        <f>INDEX(Bar_data!$A$3:$B$140,MATCH(C848,Bar_data!$A$3:$A$140,FALSE),2)</f>
        <v>Trust141</v>
      </c>
      <c r="I848" s="22" t="str">
        <f>INDEX(TrustCAHUB_map!$A$2:$D$139,MATCH($C848,TrustCAHUB_map!$A$2:$A$139,FALSE),3)</f>
        <v>Surrey and Sussex</v>
      </c>
      <c r="J848" s="22" t="str">
        <f>INDEX(TrustCAHUB_map!$A$2:$D$139,MATCH($C848,TrustCAHUB_map!$A$2:$A$139,FALSE),4)</f>
        <v>South East</v>
      </c>
    </row>
    <row r="849" spans="1:10" x14ac:dyDescent="0.3">
      <c r="A849" s="22" t="str">
        <f t="shared" si="13"/>
        <v>'RYR2016Curative70+'</v>
      </c>
      <c r="B849" s="22">
        <v>2016</v>
      </c>
      <c r="C849" s="22" t="s">
        <v>298</v>
      </c>
      <c r="D849" s="22" t="s">
        <v>7</v>
      </c>
      <c r="E849" s="22" t="s">
        <v>628</v>
      </c>
      <c r="F849" s="22">
        <v>1</v>
      </c>
      <c r="G849" s="22">
        <v>0</v>
      </c>
      <c r="H849" s="22" t="str">
        <f>INDEX(Bar_data!$A$3:$B$140,MATCH(C849,Bar_data!$A$3:$A$140,FALSE),2)</f>
        <v>Trust141</v>
      </c>
      <c r="I849" s="22" t="str">
        <f>INDEX(TrustCAHUB_map!$A$2:$D$139,MATCH($C849,TrustCAHUB_map!$A$2:$A$139,FALSE),3)</f>
        <v>Surrey and Sussex</v>
      </c>
      <c r="J849" s="22" t="str">
        <f>INDEX(TrustCAHUB_map!$A$2:$D$139,MATCH($C849,TrustCAHUB_map!$A$2:$A$139,FALSE),4)</f>
        <v>South East</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J1479"/>
  <sheetViews>
    <sheetView workbookViewId="0">
      <selection activeCell="I2" sqref="I2"/>
    </sheetView>
  </sheetViews>
  <sheetFormatPr defaultColWidth="8.77734375" defaultRowHeight="14.4" x14ac:dyDescent="0.3"/>
  <cols>
    <col min="1" max="1" width="23" style="22" customWidth="1"/>
    <col min="2" max="8" width="8.77734375" style="22"/>
    <col min="9" max="9" width="44.44140625" style="22" customWidth="1"/>
    <col min="10" max="10" width="39.77734375" style="22" customWidth="1"/>
    <col min="11" max="16384" width="8.77734375" style="22"/>
  </cols>
  <sheetData>
    <row r="1" spans="1:10" x14ac:dyDescent="0.3">
      <c r="A1" s="8" t="s">
        <v>147</v>
      </c>
      <c r="B1" s="22" t="s">
        <v>148</v>
      </c>
      <c r="C1" s="22" t="s">
        <v>163</v>
      </c>
      <c r="D1" s="22" t="s">
        <v>149</v>
      </c>
      <c r="E1" s="22" t="s">
        <v>150</v>
      </c>
      <c r="F1" s="22" t="s">
        <v>151</v>
      </c>
      <c r="G1" s="22" t="s">
        <v>152</v>
      </c>
      <c r="H1" s="22" t="s">
        <v>448</v>
      </c>
      <c r="I1" s="22" t="s">
        <v>450</v>
      </c>
      <c r="J1" s="22" t="s">
        <v>451</v>
      </c>
    </row>
    <row r="2" spans="1:10" x14ac:dyDescent="0.3">
      <c r="A2" s="22" t="str">
        <f>"'"&amp;C2&amp;B2&amp;D2&amp;E2&amp;"'"</f>
        <v>'R1F2015Curative18-49'</v>
      </c>
      <c r="B2" s="22">
        <v>2015</v>
      </c>
      <c r="C2" s="22" t="s">
        <v>165</v>
      </c>
      <c r="D2" s="22" t="s">
        <v>7</v>
      </c>
      <c r="E2" s="22" t="s">
        <v>153</v>
      </c>
      <c r="F2" s="22">
        <v>2</v>
      </c>
      <c r="G2" s="22">
        <v>0</v>
      </c>
      <c r="H2" s="22" t="str">
        <f>INDEX(Bar_data!$A$3:$B$140,MATCH(C2,Bar_data!$A$3:$A$140,FALSE),2)</f>
        <v>Trust002</v>
      </c>
      <c r="I2" s="22" t="str">
        <f>INDEX(TrustCAHUB_map!$A$2:$D$139,MATCH($C2,TrustCAHUB_map!$A$2:$A$139,FALSE),3)</f>
        <v>Wessex</v>
      </c>
      <c r="J2" s="22" t="str">
        <f>INDEX(TrustCAHUB_map!$A$2:$D$139,MATCH($C2,TrustCAHUB_map!$A$2:$A$139,FALSE),4)</f>
        <v>Wessex</v>
      </c>
    </row>
    <row r="3" spans="1:10" x14ac:dyDescent="0.3">
      <c r="A3" s="22" t="str">
        <f t="shared" ref="A3:A66" si="0">"'"&amp;C3&amp;B3&amp;D3&amp;E3&amp;"'"</f>
        <v>'R1F2015Not assigned18-49'</v>
      </c>
      <c r="B3" s="22">
        <v>2015</v>
      </c>
      <c r="C3" s="22" t="s">
        <v>165</v>
      </c>
      <c r="D3" s="22" t="s">
        <v>477</v>
      </c>
      <c r="E3" s="22" t="s">
        <v>153</v>
      </c>
      <c r="F3" s="22">
        <v>22</v>
      </c>
      <c r="G3" s="22">
        <v>0</v>
      </c>
      <c r="H3" s="22" t="str">
        <f>INDEX(Bar_data!$A$3:$B$140,MATCH(C3,Bar_data!$A$3:$A$140,FALSE),2)</f>
        <v>Trust002</v>
      </c>
      <c r="I3" s="22" t="str">
        <f>INDEX(TrustCAHUB_map!$A$2:$D$139,MATCH($C3,TrustCAHUB_map!$A$2:$A$139,FALSE),3)</f>
        <v>Wessex</v>
      </c>
      <c r="J3" s="22" t="str">
        <f>INDEX(TrustCAHUB_map!$A$2:$D$139,MATCH($C3,TrustCAHUB_map!$A$2:$A$139,FALSE),4)</f>
        <v>Wessex</v>
      </c>
    </row>
    <row r="4" spans="1:10" x14ac:dyDescent="0.3">
      <c r="A4" s="22" t="str">
        <f t="shared" si="0"/>
        <v>'R1F2015Palliative18-49'</v>
      </c>
      <c r="B4" s="22">
        <v>2015</v>
      </c>
      <c r="C4" s="22" t="s">
        <v>165</v>
      </c>
      <c r="D4" s="22" t="s">
        <v>8</v>
      </c>
      <c r="E4" s="22" t="s">
        <v>153</v>
      </c>
      <c r="F4" s="22">
        <v>3</v>
      </c>
      <c r="G4" s="22">
        <v>0</v>
      </c>
      <c r="H4" s="22" t="str">
        <f>INDEX(Bar_data!$A$3:$B$140,MATCH(C4,Bar_data!$A$3:$A$140,FALSE),2)</f>
        <v>Trust002</v>
      </c>
      <c r="I4" s="22" t="str">
        <f>INDEX(TrustCAHUB_map!$A$2:$D$139,MATCH($C4,TrustCAHUB_map!$A$2:$A$139,FALSE),3)</f>
        <v>Wessex</v>
      </c>
      <c r="J4" s="22" t="str">
        <f>INDEX(TrustCAHUB_map!$A$2:$D$139,MATCH($C4,TrustCAHUB_map!$A$2:$A$139,FALSE),4)</f>
        <v>Wessex</v>
      </c>
    </row>
    <row r="5" spans="1:10" x14ac:dyDescent="0.3">
      <c r="A5" s="22" t="str">
        <f t="shared" si="0"/>
        <v>'R1F2015Palliative50-69'</v>
      </c>
      <c r="B5" s="22">
        <v>2015</v>
      </c>
      <c r="C5" s="22" t="s">
        <v>165</v>
      </c>
      <c r="D5" s="22" t="s">
        <v>8</v>
      </c>
      <c r="E5" s="22" t="s">
        <v>627</v>
      </c>
      <c r="F5" s="22">
        <v>15</v>
      </c>
      <c r="G5" s="22">
        <v>0</v>
      </c>
      <c r="H5" s="22" t="str">
        <f>INDEX(Bar_data!$A$3:$B$140,MATCH(C5,Bar_data!$A$3:$A$140,FALSE),2)</f>
        <v>Trust002</v>
      </c>
      <c r="I5" s="22" t="str">
        <f>INDEX(TrustCAHUB_map!$A$2:$D$139,MATCH($C5,TrustCAHUB_map!$A$2:$A$139,FALSE),3)</f>
        <v>Wessex</v>
      </c>
      <c r="J5" s="22" t="str">
        <f>INDEX(TrustCAHUB_map!$A$2:$D$139,MATCH($C5,TrustCAHUB_map!$A$2:$A$139,FALSE),4)</f>
        <v>Wessex</v>
      </c>
    </row>
    <row r="6" spans="1:10" x14ac:dyDescent="0.3">
      <c r="A6" s="22" t="str">
        <f t="shared" si="0"/>
        <v>'R1F2015Not assigned50-69'</v>
      </c>
      <c r="B6" s="22">
        <v>2015</v>
      </c>
      <c r="C6" s="22" t="s">
        <v>165</v>
      </c>
      <c r="D6" s="22" t="s">
        <v>477</v>
      </c>
      <c r="E6" s="22" t="s">
        <v>627</v>
      </c>
      <c r="F6" s="22">
        <v>23</v>
      </c>
      <c r="G6" s="22">
        <v>0</v>
      </c>
      <c r="H6" s="22" t="str">
        <f>INDEX(Bar_data!$A$3:$B$140,MATCH(C6,Bar_data!$A$3:$A$140,FALSE),2)</f>
        <v>Trust002</v>
      </c>
      <c r="I6" s="22" t="str">
        <f>INDEX(TrustCAHUB_map!$A$2:$D$139,MATCH($C6,TrustCAHUB_map!$A$2:$A$139,FALSE),3)</f>
        <v>Wessex</v>
      </c>
      <c r="J6" s="22" t="str">
        <f>INDEX(TrustCAHUB_map!$A$2:$D$139,MATCH($C6,TrustCAHUB_map!$A$2:$A$139,FALSE),4)</f>
        <v>Wessex</v>
      </c>
    </row>
    <row r="7" spans="1:10" x14ac:dyDescent="0.3">
      <c r="A7" s="22" t="str">
        <f t="shared" si="0"/>
        <v>'R1F2015Curative50-69'</v>
      </c>
      <c r="B7" s="22">
        <v>2015</v>
      </c>
      <c r="C7" s="22" t="s">
        <v>165</v>
      </c>
      <c r="D7" s="22" t="s">
        <v>7</v>
      </c>
      <c r="E7" s="22" t="s">
        <v>627</v>
      </c>
      <c r="F7" s="22">
        <v>2</v>
      </c>
      <c r="G7" s="22">
        <v>0</v>
      </c>
      <c r="H7" s="22" t="str">
        <f>INDEX(Bar_data!$A$3:$B$140,MATCH(C7,Bar_data!$A$3:$A$140,FALSE),2)</f>
        <v>Trust002</v>
      </c>
      <c r="I7" s="22" t="str">
        <f>INDEX(TrustCAHUB_map!$A$2:$D$139,MATCH($C7,TrustCAHUB_map!$A$2:$A$139,FALSE),3)</f>
        <v>Wessex</v>
      </c>
      <c r="J7" s="22" t="str">
        <f>INDEX(TrustCAHUB_map!$A$2:$D$139,MATCH($C7,TrustCAHUB_map!$A$2:$A$139,FALSE),4)</f>
        <v>Wessex</v>
      </c>
    </row>
    <row r="8" spans="1:10" x14ac:dyDescent="0.3">
      <c r="A8" s="22" t="str">
        <f t="shared" si="0"/>
        <v>'R1F2015Not assigned70+'</v>
      </c>
      <c r="B8" s="22">
        <v>2015</v>
      </c>
      <c r="C8" s="22" t="s">
        <v>165</v>
      </c>
      <c r="D8" s="22" t="s">
        <v>477</v>
      </c>
      <c r="E8" s="22" t="s">
        <v>628</v>
      </c>
      <c r="F8" s="22">
        <v>5</v>
      </c>
      <c r="G8" s="22">
        <v>0</v>
      </c>
      <c r="H8" s="22" t="str">
        <f>INDEX(Bar_data!$A$3:$B$140,MATCH(C8,Bar_data!$A$3:$A$140,FALSE),2)</f>
        <v>Trust002</v>
      </c>
      <c r="I8" s="22" t="str">
        <f>INDEX(TrustCAHUB_map!$A$2:$D$139,MATCH($C8,TrustCAHUB_map!$A$2:$A$139,FALSE),3)</f>
        <v>Wessex</v>
      </c>
      <c r="J8" s="22" t="str">
        <f>INDEX(TrustCAHUB_map!$A$2:$D$139,MATCH($C8,TrustCAHUB_map!$A$2:$A$139,FALSE),4)</f>
        <v>Wessex</v>
      </c>
    </row>
    <row r="9" spans="1:10" x14ac:dyDescent="0.3">
      <c r="A9" s="22" t="str">
        <f t="shared" si="0"/>
        <v>'R1F2015Palliative70+'</v>
      </c>
      <c r="B9" s="22">
        <v>2015</v>
      </c>
      <c r="C9" s="22" t="s">
        <v>165</v>
      </c>
      <c r="D9" s="22" t="s">
        <v>8</v>
      </c>
      <c r="E9" s="22" t="s">
        <v>628</v>
      </c>
      <c r="F9" s="22">
        <v>4</v>
      </c>
      <c r="G9" s="22">
        <v>0</v>
      </c>
      <c r="H9" s="22" t="str">
        <f>INDEX(Bar_data!$A$3:$B$140,MATCH(C9,Bar_data!$A$3:$A$140,FALSE),2)</f>
        <v>Trust002</v>
      </c>
      <c r="I9" s="22" t="str">
        <f>INDEX(TrustCAHUB_map!$A$2:$D$139,MATCH($C9,TrustCAHUB_map!$A$2:$A$139,FALSE),3)</f>
        <v>Wessex</v>
      </c>
      <c r="J9" s="22" t="str">
        <f>INDEX(TrustCAHUB_map!$A$2:$D$139,MATCH($C9,TrustCAHUB_map!$A$2:$A$139,FALSE),4)</f>
        <v>Wessex</v>
      </c>
    </row>
    <row r="10" spans="1:10" x14ac:dyDescent="0.3">
      <c r="A10" s="22" t="str">
        <f t="shared" si="0"/>
        <v>'R1H2015Curative18-49'</v>
      </c>
      <c r="B10" s="22">
        <v>2015</v>
      </c>
      <c r="C10" s="22" t="s">
        <v>166</v>
      </c>
      <c r="D10" s="22" t="s">
        <v>7</v>
      </c>
      <c r="E10" s="22" t="s">
        <v>153</v>
      </c>
      <c r="F10" s="22">
        <v>72</v>
      </c>
      <c r="G10" s="22">
        <v>0</v>
      </c>
      <c r="H10" s="22" t="str">
        <f>INDEX(Bar_data!$A$3:$B$140,MATCH(C10,Bar_data!$A$3:$A$140,FALSE),2)</f>
        <v>Trust003</v>
      </c>
      <c r="I10" s="22" t="str">
        <f>INDEX(TrustCAHUB_map!$A$2:$D$139,MATCH($C10,TrustCAHUB_map!$A$2:$A$139,FALSE),3)</f>
        <v>North Central and North East London</v>
      </c>
      <c r="J10" s="22" t="str">
        <f>INDEX(TrustCAHUB_map!$A$2:$D$139,MATCH($C10,TrustCAHUB_map!$A$2:$A$139,FALSE),4)</f>
        <v>London</v>
      </c>
    </row>
    <row r="11" spans="1:10" x14ac:dyDescent="0.3">
      <c r="A11" s="22" t="str">
        <f t="shared" si="0"/>
        <v>'R1H2015Not assigned18-49'</v>
      </c>
      <c r="B11" s="22">
        <v>2015</v>
      </c>
      <c r="C11" s="22" t="s">
        <v>166</v>
      </c>
      <c r="D11" s="22" t="s">
        <v>477</v>
      </c>
      <c r="E11" s="22" t="s">
        <v>153</v>
      </c>
      <c r="F11" s="22">
        <v>76</v>
      </c>
      <c r="G11" s="22">
        <v>1</v>
      </c>
      <c r="H11" s="22" t="str">
        <f>INDEX(Bar_data!$A$3:$B$140,MATCH(C11,Bar_data!$A$3:$A$140,FALSE),2)</f>
        <v>Trust003</v>
      </c>
      <c r="I11" s="22" t="str">
        <f>INDEX(TrustCAHUB_map!$A$2:$D$139,MATCH($C11,TrustCAHUB_map!$A$2:$A$139,FALSE),3)</f>
        <v>North Central and North East London</v>
      </c>
      <c r="J11" s="22" t="str">
        <f>INDEX(TrustCAHUB_map!$A$2:$D$139,MATCH($C11,TrustCAHUB_map!$A$2:$A$139,FALSE),4)</f>
        <v>London</v>
      </c>
    </row>
    <row r="12" spans="1:10" x14ac:dyDescent="0.3">
      <c r="A12" s="22" t="str">
        <f t="shared" si="0"/>
        <v>'R1H2015Palliative18-49'</v>
      </c>
      <c r="B12" s="22">
        <v>2015</v>
      </c>
      <c r="C12" s="22" t="s">
        <v>166</v>
      </c>
      <c r="D12" s="22" t="s">
        <v>8</v>
      </c>
      <c r="E12" s="22" t="s">
        <v>153</v>
      </c>
      <c r="F12" s="22">
        <v>29</v>
      </c>
      <c r="G12" s="22">
        <v>1</v>
      </c>
      <c r="H12" s="22" t="str">
        <f>INDEX(Bar_data!$A$3:$B$140,MATCH(C12,Bar_data!$A$3:$A$140,FALSE),2)</f>
        <v>Trust003</v>
      </c>
      <c r="I12" s="22" t="str">
        <f>INDEX(TrustCAHUB_map!$A$2:$D$139,MATCH($C12,TrustCAHUB_map!$A$2:$A$139,FALSE),3)</f>
        <v>North Central and North East London</v>
      </c>
      <c r="J12" s="22" t="str">
        <f>INDEX(TrustCAHUB_map!$A$2:$D$139,MATCH($C12,TrustCAHUB_map!$A$2:$A$139,FALSE),4)</f>
        <v>London</v>
      </c>
    </row>
    <row r="13" spans="1:10" x14ac:dyDescent="0.3">
      <c r="A13" s="22" t="str">
        <f t="shared" si="0"/>
        <v>'R1H2015Palliative50-69'</v>
      </c>
      <c r="B13" s="22">
        <v>2015</v>
      </c>
      <c r="C13" s="22" t="s">
        <v>166</v>
      </c>
      <c r="D13" s="22" t="s">
        <v>8</v>
      </c>
      <c r="E13" s="22" t="s">
        <v>627</v>
      </c>
      <c r="F13" s="22">
        <v>33</v>
      </c>
      <c r="G13" s="22">
        <v>0</v>
      </c>
      <c r="H13" s="22" t="str">
        <f>INDEX(Bar_data!$A$3:$B$140,MATCH(C13,Bar_data!$A$3:$A$140,FALSE),2)</f>
        <v>Trust003</v>
      </c>
      <c r="I13" s="22" t="str">
        <f>INDEX(TrustCAHUB_map!$A$2:$D$139,MATCH($C13,TrustCAHUB_map!$A$2:$A$139,FALSE),3)</f>
        <v>North Central and North East London</v>
      </c>
      <c r="J13" s="22" t="str">
        <f>INDEX(TrustCAHUB_map!$A$2:$D$139,MATCH($C13,TrustCAHUB_map!$A$2:$A$139,FALSE),4)</f>
        <v>London</v>
      </c>
    </row>
    <row r="14" spans="1:10" x14ac:dyDescent="0.3">
      <c r="A14" s="22" t="str">
        <f t="shared" si="0"/>
        <v>'R1H2015Not assigned50-69'</v>
      </c>
      <c r="B14" s="22">
        <v>2015</v>
      </c>
      <c r="C14" s="22" t="s">
        <v>166</v>
      </c>
      <c r="D14" s="22" t="s">
        <v>477</v>
      </c>
      <c r="E14" s="22" t="s">
        <v>627</v>
      </c>
      <c r="F14" s="22">
        <v>89</v>
      </c>
      <c r="G14" s="22">
        <v>2</v>
      </c>
      <c r="H14" s="22" t="str">
        <f>INDEX(Bar_data!$A$3:$B$140,MATCH(C14,Bar_data!$A$3:$A$140,FALSE),2)</f>
        <v>Trust003</v>
      </c>
      <c r="I14" s="22" t="str">
        <f>INDEX(TrustCAHUB_map!$A$2:$D$139,MATCH($C14,TrustCAHUB_map!$A$2:$A$139,FALSE),3)</f>
        <v>North Central and North East London</v>
      </c>
      <c r="J14" s="22" t="str">
        <f>INDEX(TrustCAHUB_map!$A$2:$D$139,MATCH($C14,TrustCAHUB_map!$A$2:$A$139,FALSE),4)</f>
        <v>London</v>
      </c>
    </row>
    <row r="15" spans="1:10" x14ac:dyDescent="0.3">
      <c r="A15" s="22" t="str">
        <f t="shared" si="0"/>
        <v>'R1H2015Curative50-69'</v>
      </c>
      <c r="B15" s="22">
        <v>2015</v>
      </c>
      <c r="C15" s="22" t="s">
        <v>166</v>
      </c>
      <c r="D15" s="22" t="s">
        <v>7</v>
      </c>
      <c r="E15" s="22" t="s">
        <v>627</v>
      </c>
      <c r="F15" s="22">
        <v>86</v>
      </c>
      <c r="G15" s="22">
        <v>0</v>
      </c>
      <c r="H15" s="22" t="str">
        <f>INDEX(Bar_data!$A$3:$B$140,MATCH(C15,Bar_data!$A$3:$A$140,FALSE),2)</f>
        <v>Trust003</v>
      </c>
      <c r="I15" s="22" t="str">
        <f>INDEX(TrustCAHUB_map!$A$2:$D$139,MATCH($C15,TrustCAHUB_map!$A$2:$A$139,FALSE),3)</f>
        <v>North Central and North East London</v>
      </c>
      <c r="J15" s="22" t="str">
        <f>INDEX(TrustCAHUB_map!$A$2:$D$139,MATCH($C15,TrustCAHUB_map!$A$2:$A$139,FALSE),4)</f>
        <v>London</v>
      </c>
    </row>
    <row r="16" spans="1:10" x14ac:dyDescent="0.3">
      <c r="A16" s="22" t="str">
        <f t="shared" si="0"/>
        <v>'R1H2015Not assigned70+'</v>
      </c>
      <c r="B16" s="22">
        <v>2015</v>
      </c>
      <c r="C16" s="22" t="s">
        <v>166</v>
      </c>
      <c r="D16" s="22" t="s">
        <v>477</v>
      </c>
      <c r="E16" s="22" t="s">
        <v>628</v>
      </c>
      <c r="F16" s="22">
        <v>19</v>
      </c>
      <c r="G16" s="22">
        <v>0</v>
      </c>
      <c r="H16" s="22" t="str">
        <f>INDEX(Bar_data!$A$3:$B$140,MATCH(C16,Bar_data!$A$3:$A$140,FALSE),2)</f>
        <v>Trust003</v>
      </c>
      <c r="I16" s="22" t="str">
        <f>INDEX(TrustCAHUB_map!$A$2:$D$139,MATCH($C16,TrustCAHUB_map!$A$2:$A$139,FALSE),3)</f>
        <v>North Central and North East London</v>
      </c>
      <c r="J16" s="22" t="str">
        <f>INDEX(TrustCAHUB_map!$A$2:$D$139,MATCH($C16,TrustCAHUB_map!$A$2:$A$139,FALSE),4)</f>
        <v>London</v>
      </c>
    </row>
    <row r="17" spans="1:10" x14ac:dyDescent="0.3">
      <c r="A17" s="22" t="str">
        <f t="shared" si="0"/>
        <v>'R1H2015Palliative70+'</v>
      </c>
      <c r="B17" s="22">
        <v>2015</v>
      </c>
      <c r="C17" s="22" t="s">
        <v>166</v>
      </c>
      <c r="D17" s="22" t="s">
        <v>8</v>
      </c>
      <c r="E17" s="22" t="s">
        <v>628</v>
      </c>
      <c r="F17" s="22">
        <v>7</v>
      </c>
      <c r="G17" s="22">
        <v>0</v>
      </c>
      <c r="H17" s="22" t="str">
        <f>INDEX(Bar_data!$A$3:$B$140,MATCH(C17,Bar_data!$A$3:$A$140,FALSE),2)</f>
        <v>Trust003</v>
      </c>
      <c r="I17" s="22" t="str">
        <f>INDEX(TrustCAHUB_map!$A$2:$D$139,MATCH($C17,TrustCAHUB_map!$A$2:$A$139,FALSE),3)</f>
        <v>North Central and North East London</v>
      </c>
      <c r="J17" s="22" t="str">
        <f>INDEX(TrustCAHUB_map!$A$2:$D$139,MATCH($C17,TrustCAHUB_map!$A$2:$A$139,FALSE),4)</f>
        <v>London</v>
      </c>
    </row>
    <row r="18" spans="1:10" x14ac:dyDescent="0.3">
      <c r="A18" s="22" t="str">
        <f t="shared" si="0"/>
        <v>'R1H2015Curative70+'</v>
      </c>
      <c r="B18" s="22">
        <v>2015</v>
      </c>
      <c r="C18" s="22" t="s">
        <v>166</v>
      </c>
      <c r="D18" s="22" t="s">
        <v>7</v>
      </c>
      <c r="E18" s="22" t="s">
        <v>628</v>
      </c>
      <c r="F18" s="22">
        <v>6</v>
      </c>
      <c r="G18" s="22">
        <v>0</v>
      </c>
      <c r="H18" s="22" t="str">
        <f>INDEX(Bar_data!$A$3:$B$140,MATCH(C18,Bar_data!$A$3:$A$140,FALSE),2)</f>
        <v>Trust003</v>
      </c>
      <c r="I18" s="22" t="str">
        <f>INDEX(TrustCAHUB_map!$A$2:$D$139,MATCH($C18,TrustCAHUB_map!$A$2:$A$139,FALSE),3)</f>
        <v>North Central and North East London</v>
      </c>
      <c r="J18" s="22" t="str">
        <f>INDEX(TrustCAHUB_map!$A$2:$D$139,MATCH($C18,TrustCAHUB_map!$A$2:$A$139,FALSE),4)</f>
        <v>London</v>
      </c>
    </row>
    <row r="19" spans="1:10" x14ac:dyDescent="0.3">
      <c r="A19" s="22" t="str">
        <f t="shared" si="0"/>
        <v>'R1K2015Curative18-49'</v>
      </c>
      <c r="B19" s="22">
        <v>2015</v>
      </c>
      <c r="C19" s="22" t="s">
        <v>167</v>
      </c>
      <c r="D19" s="22" t="s">
        <v>7</v>
      </c>
      <c r="E19" s="22" t="s">
        <v>153</v>
      </c>
      <c r="F19" s="22">
        <v>8</v>
      </c>
      <c r="G19" s="22">
        <v>0</v>
      </c>
      <c r="H19" s="22" t="str">
        <f>INDEX(Bar_data!$A$3:$B$140,MATCH(C19,Bar_data!$A$3:$A$140,FALSE),2)</f>
        <v>Trust004</v>
      </c>
      <c r="I19" s="22" t="str">
        <f>INDEX(TrustCAHUB_map!$A$2:$D$139,MATCH($C19,TrustCAHUB_map!$A$2:$A$139,FALSE),3)</f>
        <v>North West and South West London</v>
      </c>
      <c r="J19" s="22" t="str">
        <f>INDEX(TrustCAHUB_map!$A$2:$D$139,MATCH($C19,TrustCAHUB_map!$A$2:$A$139,FALSE),4)</f>
        <v>London</v>
      </c>
    </row>
    <row r="20" spans="1:10" x14ac:dyDescent="0.3">
      <c r="A20" s="22" t="str">
        <f t="shared" si="0"/>
        <v>'R1K2015Palliative18-49'</v>
      </c>
      <c r="B20" s="22">
        <v>2015</v>
      </c>
      <c r="C20" s="22" t="s">
        <v>167</v>
      </c>
      <c r="D20" s="22" t="s">
        <v>8</v>
      </c>
      <c r="E20" s="22" t="s">
        <v>153</v>
      </c>
      <c r="F20" s="22">
        <v>4</v>
      </c>
      <c r="G20" s="22">
        <v>0</v>
      </c>
      <c r="H20" s="22" t="str">
        <f>INDEX(Bar_data!$A$3:$B$140,MATCH(C20,Bar_data!$A$3:$A$140,FALSE),2)</f>
        <v>Trust004</v>
      </c>
      <c r="I20" s="22" t="str">
        <f>INDEX(TrustCAHUB_map!$A$2:$D$139,MATCH($C20,TrustCAHUB_map!$A$2:$A$139,FALSE),3)</f>
        <v>North West and South West London</v>
      </c>
      <c r="J20" s="22" t="str">
        <f>INDEX(TrustCAHUB_map!$A$2:$D$139,MATCH($C20,TrustCAHUB_map!$A$2:$A$139,FALSE),4)</f>
        <v>London</v>
      </c>
    </row>
    <row r="21" spans="1:10" x14ac:dyDescent="0.3">
      <c r="A21" s="22" t="str">
        <f t="shared" si="0"/>
        <v>'R1K2015Palliative50-69'</v>
      </c>
      <c r="B21" s="22">
        <v>2015</v>
      </c>
      <c r="C21" s="22" t="s">
        <v>167</v>
      </c>
      <c r="D21" s="22" t="s">
        <v>8</v>
      </c>
      <c r="E21" s="22" t="s">
        <v>627</v>
      </c>
      <c r="F21" s="22">
        <v>3</v>
      </c>
      <c r="G21" s="22">
        <v>1</v>
      </c>
      <c r="H21" s="22" t="str">
        <f>INDEX(Bar_data!$A$3:$B$140,MATCH(C21,Bar_data!$A$3:$A$140,FALSE),2)</f>
        <v>Trust004</v>
      </c>
      <c r="I21" s="22" t="str">
        <f>INDEX(TrustCAHUB_map!$A$2:$D$139,MATCH($C21,TrustCAHUB_map!$A$2:$A$139,FALSE),3)</f>
        <v>North West and South West London</v>
      </c>
      <c r="J21" s="22" t="str">
        <f>INDEX(TrustCAHUB_map!$A$2:$D$139,MATCH($C21,TrustCAHUB_map!$A$2:$A$139,FALSE),4)</f>
        <v>London</v>
      </c>
    </row>
    <row r="22" spans="1:10" x14ac:dyDescent="0.3">
      <c r="A22" s="22" t="str">
        <f t="shared" si="0"/>
        <v>'R1K2015Curative50-69'</v>
      </c>
      <c r="B22" s="22">
        <v>2015</v>
      </c>
      <c r="C22" s="22" t="s">
        <v>167</v>
      </c>
      <c r="D22" s="22" t="s">
        <v>7</v>
      </c>
      <c r="E22" s="22" t="s">
        <v>627</v>
      </c>
      <c r="F22" s="22">
        <v>13</v>
      </c>
      <c r="G22" s="22">
        <v>0</v>
      </c>
      <c r="H22" s="22" t="str">
        <f>INDEX(Bar_data!$A$3:$B$140,MATCH(C22,Bar_data!$A$3:$A$140,FALSE),2)</f>
        <v>Trust004</v>
      </c>
      <c r="I22" s="22" t="str">
        <f>INDEX(TrustCAHUB_map!$A$2:$D$139,MATCH($C22,TrustCAHUB_map!$A$2:$A$139,FALSE),3)</f>
        <v>North West and South West London</v>
      </c>
      <c r="J22" s="22" t="str">
        <f>INDEX(TrustCAHUB_map!$A$2:$D$139,MATCH($C22,TrustCAHUB_map!$A$2:$A$139,FALSE),4)</f>
        <v>London</v>
      </c>
    </row>
    <row r="23" spans="1:10" x14ac:dyDescent="0.3">
      <c r="A23" s="22" t="str">
        <f t="shared" si="0"/>
        <v>'R1K2015Palliative70+'</v>
      </c>
      <c r="B23" s="22">
        <v>2015</v>
      </c>
      <c r="C23" s="22" t="s">
        <v>167</v>
      </c>
      <c r="D23" s="22" t="s">
        <v>8</v>
      </c>
      <c r="E23" s="22" t="s">
        <v>628</v>
      </c>
      <c r="F23" s="22">
        <v>3</v>
      </c>
      <c r="G23" s="22">
        <v>0</v>
      </c>
      <c r="H23" s="22" t="str">
        <f>INDEX(Bar_data!$A$3:$B$140,MATCH(C23,Bar_data!$A$3:$A$140,FALSE),2)</f>
        <v>Trust004</v>
      </c>
      <c r="I23" s="22" t="str">
        <f>INDEX(TrustCAHUB_map!$A$2:$D$139,MATCH($C23,TrustCAHUB_map!$A$2:$A$139,FALSE),3)</f>
        <v>North West and South West London</v>
      </c>
      <c r="J23" s="22" t="str">
        <f>INDEX(TrustCAHUB_map!$A$2:$D$139,MATCH($C23,TrustCAHUB_map!$A$2:$A$139,FALSE),4)</f>
        <v>London</v>
      </c>
    </row>
    <row r="24" spans="1:10" x14ac:dyDescent="0.3">
      <c r="A24" s="22" t="str">
        <f t="shared" si="0"/>
        <v>'RA22015Not assigned18-49'</v>
      </c>
      <c r="B24" s="22">
        <v>2015</v>
      </c>
      <c r="C24" s="22" t="s">
        <v>168</v>
      </c>
      <c r="D24" s="22" t="s">
        <v>477</v>
      </c>
      <c r="E24" s="22" t="s">
        <v>153</v>
      </c>
      <c r="F24" s="22">
        <v>11</v>
      </c>
      <c r="G24" s="22">
        <v>0</v>
      </c>
      <c r="H24" s="22" t="str">
        <f>INDEX(Bar_data!$A$3:$B$140,MATCH(C24,Bar_data!$A$3:$A$140,FALSE),2)</f>
        <v>Trust005</v>
      </c>
      <c r="I24" s="22" t="str">
        <f>INDEX(TrustCAHUB_map!$A$2:$D$139,MATCH($C24,TrustCAHUB_map!$A$2:$A$139,FALSE),3)</f>
        <v>Surrey and Sussex</v>
      </c>
      <c r="J24" s="22" t="str">
        <f>INDEX(TrustCAHUB_map!$A$2:$D$139,MATCH($C24,TrustCAHUB_map!$A$2:$A$139,FALSE),4)</f>
        <v>South East</v>
      </c>
    </row>
    <row r="25" spans="1:10" x14ac:dyDescent="0.3">
      <c r="A25" s="22" t="str">
        <f t="shared" si="0"/>
        <v>'RA22015Palliative18-49'</v>
      </c>
      <c r="B25" s="22">
        <v>2015</v>
      </c>
      <c r="C25" s="22" t="s">
        <v>168</v>
      </c>
      <c r="D25" s="22" t="s">
        <v>8</v>
      </c>
      <c r="E25" s="22" t="s">
        <v>153</v>
      </c>
      <c r="F25" s="22">
        <v>27</v>
      </c>
      <c r="G25" s="22">
        <v>2</v>
      </c>
      <c r="H25" s="22" t="str">
        <f>INDEX(Bar_data!$A$3:$B$140,MATCH(C25,Bar_data!$A$3:$A$140,FALSE),2)</f>
        <v>Trust005</v>
      </c>
      <c r="I25" s="22" t="str">
        <f>INDEX(TrustCAHUB_map!$A$2:$D$139,MATCH($C25,TrustCAHUB_map!$A$2:$A$139,FALSE),3)</f>
        <v>Surrey and Sussex</v>
      </c>
      <c r="J25" s="22" t="str">
        <f>INDEX(TrustCAHUB_map!$A$2:$D$139,MATCH($C25,TrustCAHUB_map!$A$2:$A$139,FALSE),4)</f>
        <v>South East</v>
      </c>
    </row>
    <row r="26" spans="1:10" x14ac:dyDescent="0.3">
      <c r="A26" s="22" t="str">
        <f t="shared" si="0"/>
        <v>'RA22015Curative18-49'</v>
      </c>
      <c r="B26" s="22">
        <v>2015</v>
      </c>
      <c r="C26" s="22" t="s">
        <v>168</v>
      </c>
      <c r="D26" s="22" t="s">
        <v>7</v>
      </c>
      <c r="E26" s="22" t="s">
        <v>153</v>
      </c>
      <c r="F26" s="22">
        <v>67</v>
      </c>
      <c r="G26" s="22">
        <v>0</v>
      </c>
      <c r="H26" s="22" t="str">
        <f>INDEX(Bar_data!$A$3:$B$140,MATCH(C26,Bar_data!$A$3:$A$140,FALSE),2)</f>
        <v>Trust005</v>
      </c>
      <c r="I26" s="22" t="str">
        <f>INDEX(TrustCAHUB_map!$A$2:$D$139,MATCH($C26,TrustCAHUB_map!$A$2:$A$139,FALSE),3)</f>
        <v>Surrey and Sussex</v>
      </c>
      <c r="J26" s="22" t="str">
        <f>INDEX(TrustCAHUB_map!$A$2:$D$139,MATCH($C26,TrustCAHUB_map!$A$2:$A$139,FALSE),4)</f>
        <v>South East</v>
      </c>
    </row>
    <row r="27" spans="1:10" x14ac:dyDescent="0.3">
      <c r="A27" s="22" t="str">
        <f t="shared" si="0"/>
        <v>'RA22015Not assigned50-69'</v>
      </c>
      <c r="B27" s="22">
        <v>2015</v>
      </c>
      <c r="C27" s="22" t="s">
        <v>168</v>
      </c>
      <c r="D27" s="22" t="s">
        <v>477</v>
      </c>
      <c r="E27" s="22" t="s">
        <v>627</v>
      </c>
      <c r="F27" s="22">
        <v>19</v>
      </c>
      <c r="G27" s="22">
        <v>1</v>
      </c>
      <c r="H27" s="22" t="str">
        <f>INDEX(Bar_data!$A$3:$B$140,MATCH(C27,Bar_data!$A$3:$A$140,FALSE),2)</f>
        <v>Trust005</v>
      </c>
      <c r="I27" s="22" t="str">
        <f>INDEX(TrustCAHUB_map!$A$2:$D$139,MATCH($C27,TrustCAHUB_map!$A$2:$A$139,FALSE),3)</f>
        <v>Surrey and Sussex</v>
      </c>
      <c r="J27" s="22" t="str">
        <f>INDEX(TrustCAHUB_map!$A$2:$D$139,MATCH($C27,TrustCAHUB_map!$A$2:$A$139,FALSE),4)</f>
        <v>South East</v>
      </c>
    </row>
    <row r="28" spans="1:10" x14ac:dyDescent="0.3">
      <c r="A28" s="22" t="str">
        <f t="shared" si="0"/>
        <v>'RA22015Palliative50-69'</v>
      </c>
      <c r="B28" s="22">
        <v>2015</v>
      </c>
      <c r="C28" s="22" t="s">
        <v>168</v>
      </c>
      <c r="D28" s="22" t="s">
        <v>8</v>
      </c>
      <c r="E28" s="22" t="s">
        <v>627</v>
      </c>
      <c r="F28" s="22">
        <v>45</v>
      </c>
      <c r="G28" s="22">
        <v>3</v>
      </c>
      <c r="H28" s="22" t="str">
        <f>INDEX(Bar_data!$A$3:$B$140,MATCH(C28,Bar_data!$A$3:$A$140,FALSE),2)</f>
        <v>Trust005</v>
      </c>
      <c r="I28" s="22" t="str">
        <f>INDEX(TrustCAHUB_map!$A$2:$D$139,MATCH($C28,TrustCAHUB_map!$A$2:$A$139,FALSE),3)</f>
        <v>Surrey and Sussex</v>
      </c>
      <c r="J28" s="22" t="str">
        <f>INDEX(TrustCAHUB_map!$A$2:$D$139,MATCH($C28,TrustCAHUB_map!$A$2:$A$139,FALSE),4)</f>
        <v>South East</v>
      </c>
    </row>
    <row r="29" spans="1:10" x14ac:dyDescent="0.3">
      <c r="A29" s="22" t="str">
        <f t="shared" si="0"/>
        <v>'RA22015Curative50-69'</v>
      </c>
      <c r="B29" s="22">
        <v>2015</v>
      </c>
      <c r="C29" s="22" t="s">
        <v>168</v>
      </c>
      <c r="D29" s="22" t="s">
        <v>7</v>
      </c>
      <c r="E29" s="22" t="s">
        <v>627</v>
      </c>
      <c r="F29" s="22">
        <v>84</v>
      </c>
      <c r="G29" s="22">
        <v>0</v>
      </c>
      <c r="H29" s="22" t="str">
        <f>INDEX(Bar_data!$A$3:$B$140,MATCH(C29,Bar_data!$A$3:$A$140,FALSE),2)</f>
        <v>Trust005</v>
      </c>
      <c r="I29" s="22" t="str">
        <f>INDEX(TrustCAHUB_map!$A$2:$D$139,MATCH($C29,TrustCAHUB_map!$A$2:$A$139,FALSE),3)</f>
        <v>Surrey and Sussex</v>
      </c>
      <c r="J29" s="22" t="str">
        <f>INDEX(TrustCAHUB_map!$A$2:$D$139,MATCH($C29,TrustCAHUB_map!$A$2:$A$139,FALSE),4)</f>
        <v>South East</v>
      </c>
    </row>
    <row r="30" spans="1:10" x14ac:dyDescent="0.3">
      <c r="A30" s="22" t="str">
        <f t="shared" si="0"/>
        <v>'RA22015Palliative70+'</v>
      </c>
      <c r="B30" s="22">
        <v>2015</v>
      </c>
      <c r="C30" s="22" t="s">
        <v>168</v>
      </c>
      <c r="D30" s="22" t="s">
        <v>8</v>
      </c>
      <c r="E30" s="22" t="s">
        <v>628</v>
      </c>
      <c r="F30" s="22">
        <v>15</v>
      </c>
      <c r="G30" s="22">
        <v>0</v>
      </c>
      <c r="H30" s="22" t="str">
        <f>INDEX(Bar_data!$A$3:$B$140,MATCH(C30,Bar_data!$A$3:$A$140,FALSE),2)</f>
        <v>Trust005</v>
      </c>
      <c r="I30" s="22" t="str">
        <f>INDEX(TrustCAHUB_map!$A$2:$D$139,MATCH($C30,TrustCAHUB_map!$A$2:$A$139,FALSE),3)</f>
        <v>Surrey and Sussex</v>
      </c>
      <c r="J30" s="22" t="str">
        <f>INDEX(TrustCAHUB_map!$A$2:$D$139,MATCH($C30,TrustCAHUB_map!$A$2:$A$139,FALSE),4)</f>
        <v>South East</v>
      </c>
    </row>
    <row r="31" spans="1:10" x14ac:dyDescent="0.3">
      <c r="A31" s="22" t="str">
        <f t="shared" si="0"/>
        <v>'RA22015Curative70+'</v>
      </c>
      <c r="B31" s="22">
        <v>2015</v>
      </c>
      <c r="C31" s="22" t="s">
        <v>168</v>
      </c>
      <c r="D31" s="22" t="s">
        <v>7</v>
      </c>
      <c r="E31" s="22" t="s">
        <v>628</v>
      </c>
      <c r="F31" s="22">
        <v>11</v>
      </c>
      <c r="G31" s="22">
        <v>0</v>
      </c>
      <c r="H31" s="22" t="str">
        <f>INDEX(Bar_data!$A$3:$B$140,MATCH(C31,Bar_data!$A$3:$A$140,FALSE),2)</f>
        <v>Trust005</v>
      </c>
      <c r="I31" s="22" t="str">
        <f>INDEX(TrustCAHUB_map!$A$2:$D$139,MATCH($C31,TrustCAHUB_map!$A$2:$A$139,FALSE),3)</f>
        <v>Surrey and Sussex</v>
      </c>
      <c r="J31" s="22" t="str">
        <f>INDEX(TrustCAHUB_map!$A$2:$D$139,MATCH($C31,TrustCAHUB_map!$A$2:$A$139,FALSE),4)</f>
        <v>South East</v>
      </c>
    </row>
    <row r="32" spans="1:10" x14ac:dyDescent="0.3">
      <c r="A32" s="22" t="str">
        <f t="shared" si="0"/>
        <v>'RA22015Not assigned70+'</v>
      </c>
      <c r="B32" s="22">
        <v>2015</v>
      </c>
      <c r="C32" s="22" t="s">
        <v>168</v>
      </c>
      <c r="D32" s="22" t="s">
        <v>477</v>
      </c>
      <c r="E32" s="22" t="s">
        <v>628</v>
      </c>
      <c r="F32" s="22">
        <v>2</v>
      </c>
      <c r="G32" s="22">
        <v>0</v>
      </c>
      <c r="H32" s="22" t="str">
        <f>INDEX(Bar_data!$A$3:$B$140,MATCH(C32,Bar_data!$A$3:$A$140,FALSE),2)</f>
        <v>Trust005</v>
      </c>
      <c r="I32" s="22" t="str">
        <f>INDEX(TrustCAHUB_map!$A$2:$D$139,MATCH($C32,TrustCAHUB_map!$A$2:$A$139,FALSE),3)</f>
        <v>Surrey and Sussex</v>
      </c>
      <c r="J32" s="22" t="str">
        <f>INDEX(TrustCAHUB_map!$A$2:$D$139,MATCH($C32,TrustCAHUB_map!$A$2:$A$139,FALSE),4)</f>
        <v>South East</v>
      </c>
    </row>
    <row r="33" spans="1:10" x14ac:dyDescent="0.3">
      <c r="A33" s="22" t="str">
        <f t="shared" si="0"/>
        <v>'RA32015Not assigned18-49'</v>
      </c>
      <c r="B33" s="22">
        <v>2015</v>
      </c>
      <c r="C33" s="22" t="s">
        <v>169</v>
      </c>
      <c r="D33" s="22" t="s">
        <v>477</v>
      </c>
      <c r="E33" s="22" t="s">
        <v>153</v>
      </c>
      <c r="F33" s="22">
        <v>1</v>
      </c>
      <c r="G33" s="22">
        <v>0</v>
      </c>
      <c r="H33" s="22" t="str">
        <f>INDEX(Bar_data!$A$3:$B$140,MATCH(C33,Bar_data!$A$3:$A$140,FALSE),2)</f>
        <v>Trust006</v>
      </c>
      <c r="I33" s="22" t="str">
        <f>INDEX(TrustCAHUB_map!$A$2:$D$139,MATCH($C33,TrustCAHUB_map!$A$2:$A$139,FALSE),3)</f>
        <v>Somerset, Wiltshire, Avon and Gloucester</v>
      </c>
      <c r="J33" s="22" t="str">
        <f>INDEX(TrustCAHUB_map!$A$2:$D$139,MATCH($C33,TrustCAHUB_map!$A$2:$A$139,FALSE),4)</f>
        <v>South West</v>
      </c>
    </row>
    <row r="34" spans="1:10" x14ac:dyDescent="0.3">
      <c r="A34" s="22" t="str">
        <f t="shared" si="0"/>
        <v>'RA32015Curative18-49'</v>
      </c>
      <c r="B34" s="22">
        <v>2015</v>
      </c>
      <c r="C34" s="22" t="s">
        <v>169</v>
      </c>
      <c r="D34" s="22" t="s">
        <v>7</v>
      </c>
      <c r="E34" s="22" t="s">
        <v>153</v>
      </c>
      <c r="F34" s="22">
        <v>10</v>
      </c>
      <c r="G34" s="22">
        <v>0</v>
      </c>
      <c r="H34" s="22" t="str">
        <f>INDEX(Bar_data!$A$3:$B$140,MATCH(C34,Bar_data!$A$3:$A$140,FALSE),2)</f>
        <v>Trust006</v>
      </c>
      <c r="I34" s="22" t="str">
        <f>INDEX(TrustCAHUB_map!$A$2:$D$139,MATCH($C34,TrustCAHUB_map!$A$2:$A$139,FALSE),3)</f>
        <v>Somerset, Wiltshire, Avon and Gloucester</v>
      </c>
      <c r="J34" s="22" t="str">
        <f>INDEX(TrustCAHUB_map!$A$2:$D$139,MATCH($C34,TrustCAHUB_map!$A$2:$A$139,FALSE),4)</f>
        <v>South West</v>
      </c>
    </row>
    <row r="35" spans="1:10" x14ac:dyDescent="0.3">
      <c r="A35" s="22" t="str">
        <f t="shared" si="0"/>
        <v>'RA32015Palliative18-49'</v>
      </c>
      <c r="B35" s="22">
        <v>2015</v>
      </c>
      <c r="C35" s="22" t="s">
        <v>169</v>
      </c>
      <c r="D35" s="22" t="s">
        <v>8</v>
      </c>
      <c r="E35" s="22" t="s">
        <v>153</v>
      </c>
      <c r="F35" s="22">
        <v>3</v>
      </c>
      <c r="G35" s="22">
        <v>0</v>
      </c>
      <c r="H35" s="22" t="str">
        <f>INDEX(Bar_data!$A$3:$B$140,MATCH(C35,Bar_data!$A$3:$A$140,FALSE),2)</f>
        <v>Trust006</v>
      </c>
      <c r="I35" s="22" t="str">
        <f>INDEX(TrustCAHUB_map!$A$2:$D$139,MATCH($C35,TrustCAHUB_map!$A$2:$A$139,FALSE),3)</f>
        <v>Somerset, Wiltshire, Avon and Gloucester</v>
      </c>
      <c r="J35" s="22" t="str">
        <f>INDEX(TrustCAHUB_map!$A$2:$D$139,MATCH($C35,TrustCAHUB_map!$A$2:$A$139,FALSE),4)</f>
        <v>South West</v>
      </c>
    </row>
    <row r="36" spans="1:10" x14ac:dyDescent="0.3">
      <c r="A36" s="22" t="str">
        <f t="shared" si="0"/>
        <v>'RA32015Curative50-69'</v>
      </c>
      <c r="B36" s="22">
        <v>2015</v>
      </c>
      <c r="C36" s="22" t="s">
        <v>169</v>
      </c>
      <c r="D36" s="22" t="s">
        <v>7</v>
      </c>
      <c r="E36" s="22" t="s">
        <v>627</v>
      </c>
      <c r="F36" s="22">
        <v>32</v>
      </c>
      <c r="G36" s="22">
        <v>0</v>
      </c>
      <c r="H36" s="22" t="str">
        <f>INDEX(Bar_data!$A$3:$B$140,MATCH(C36,Bar_data!$A$3:$A$140,FALSE),2)</f>
        <v>Trust006</v>
      </c>
      <c r="I36" s="22" t="str">
        <f>INDEX(TrustCAHUB_map!$A$2:$D$139,MATCH($C36,TrustCAHUB_map!$A$2:$A$139,FALSE),3)</f>
        <v>Somerset, Wiltshire, Avon and Gloucester</v>
      </c>
      <c r="J36" s="22" t="str">
        <f>INDEX(TrustCAHUB_map!$A$2:$D$139,MATCH($C36,TrustCAHUB_map!$A$2:$A$139,FALSE),4)</f>
        <v>South West</v>
      </c>
    </row>
    <row r="37" spans="1:10" x14ac:dyDescent="0.3">
      <c r="A37" s="22" t="str">
        <f t="shared" si="0"/>
        <v>'RA32015Palliative50-69'</v>
      </c>
      <c r="B37" s="22">
        <v>2015</v>
      </c>
      <c r="C37" s="22" t="s">
        <v>169</v>
      </c>
      <c r="D37" s="22" t="s">
        <v>8</v>
      </c>
      <c r="E37" s="22" t="s">
        <v>627</v>
      </c>
      <c r="F37" s="22">
        <v>1</v>
      </c>
      <c r="G37" s="22">
        <v>0</v>
      </c>
      <c r="H37" s="22" t="str">
        <f>INDEX(Bar_data!$A$3:$B$140,MATCH(C37,Bar_data!$A$3:$A$140,FALSE),2)</f>
        <v>Trust006</v>
      </c>
      <c r="I37" s="22" t="str">
        <f>INDEX(TrustCAHUB_map!$A$2:$D$139,MATCH($C37,TrustCAHUB_map!$A$2:$A$139,FALSE),3)</f>
        <v>Somerset, Wiltshire, Avon and Gloucester</v>
      </c>
      <c r="J37" s="22" t="str">
        <f>INDEX(TrustCAHUB_map!$A$2:$D$139,MATCH($C37,TrustCAHUB_map!$A$2:$A$139,FALSE),4)</f>
        <v>South West</v>
      </c>
    </row>
    <row r="38" spans="1:10" x14ac:dyDescent="0.3">
      <c r="A38" s="22" t="str">
        <f t="shared" si="0"/>
        <v>'RA32015Curative70+'</v>
      </c>
      <c r="B38" s="22">
        <v>2015</v>
      </c>
      <c r="C38" s="22" t="s">
        <v>169</v>
      </c>
      <c r="D38" s="22" t="s">
        <v>7</v>
      </c>
      <c r="E38" s="22" t="s">
        <v>628</v>
      </c>
      <c r="F38" s="22">
        <v>7</v>
      </c>
      <c r="G38" s="22">
        <v>0</v>
      </c>
      <c r="H38" s="22" t="str">
        <f>INDEX(Bar_data!$A$3:$B$140,MATCH(C38,Bar_data!$A$3:$A$140,FALSE),2)</f>
        <v>Trust006</v>
      </c>
      <c r="I38" s="22" t="str">
        <f>INDEX(TrustCAHUB_map!$A$2:$D$139,MATCH($C38,TrustCAHUB_map!$A$2:$A$139,FALSE),3)</f>
        <v>Somerset, Wiltshire, Avon and Gloucester</v>
      </c>
      <c r="J38" s="22" t="str">
        <f>INDEX(TrustCAHUB_map!$A$2:$D$139,MATCH($C38,TrustCAHUB_map!$A$2:$A$139,FALSE),4)</f>
        <v>South West</v>
      </c>
    </row>
    <row r="39" spans="1:10" x14ac:dyDescent="0.3">
      <c r="A39" s="22" t="str">
        <f t="shared" si="0"/>
        <v>'RA42015Curative18-49'</v>
      </c>
      <c r="B39" s="22">
        <v>2015</v>
      </c>
      <c r="C39" s="22" t="s">
        <v>170</v>
      </c>
      <c r="D39" s="22" t="s">
        <v>7</v>
      </c>
      <c r="E39" s="22" t="s">
        <v>153</v>
      </c>
      <c r="F39" s="22">
        <v>13</v>
      </c>
      <c r="G39" s="22">
        <v>0</v>
      </c>
      <c r="H39" s="22" t="str">
        <f>INDEX(Bar_data!$A$3:$B$140,MATCH(C39,Bar_data!$A$3:$A$140,FALSE),2)</f>
        <v>Trust007</v>
      </c>
      <c r="I39" s="22" t="str">
        <f>INDEX(TrustCAHUB_map!$A$2:$D$139,MATCH($C39,TrustCAHUB_map!$A$2:$A$139,FALSE),3)</f>
        <v>Somerset, Wiltshire, Avon and Gloucester</v>
      </c>
      <c r="J39" s="22" t="str">
        <f>INDEX(TrustCAHUB_map!$A$2:$D$139,MATCH($C39,TrustCAHUB_map!$A$2:$A$139,FALSE),4)</f>
        <v>South West</v>
      </c>
    </row>
    <row r="40" spans="1:10" x14ac:dyDescent="0.3">
      <c r="A40" s="22" t="str">
        <f t="shared" si="0"/>
        <v>'RA42015Palliative18-49'</v>
      </c>
      <c r="B40" s="22">
        <v>2015</v>
      </c>
      <c r="C40" s="22" t="s">
        <v>170</v>
      </c>
      <c r="D40" s="22" t="s">
        <v>8</v>
      </c>
      <c r="E40" s="22" t="s">
        <v>153</v>
      </c>
      <c r="F40" s="22">
        <v>4</v>
      </c>
      <c r="G40" s="22">
        <v>0</v>
      </c>
      <c r="H40" s="22" t="str">
        <f>INDEX(Bar_data!$A$3:$B$140,MATCH(C40,Bar_data!$A$3:$A$140,FALSE),2)</f>
        <v>Trust007</v>
      </c>
      <c r="I40" s="22" t="str">
        <f>INDEX(TrustCAHUB_map!$A$2:$D$139,MATCH($C40,TrustCAHUB_map!$A$2:$A$139,FALSE),3)</f>
        <v>Somerset, Wiltshire, Avon and Gloucester</v>
      </c>
      <c r="J40" s="22" t="str">
        <f>INDEX(TrustCAHUB_map!$A$2:$D$139,MATCH($C40,TrustCAHUB_map!$A$2:$A$139,FALSE),4)</f>
        <v>South West</v>
      </c>
    </row>
    <row r="41" spans="1:10" x14ac:dyDescent="0.3">
      <c r="A41" s="22" t="str">
        <f t="shared" si="0"/>
        <v>'RA42015Palliative50-69'</v>
      </c>
      <c r="B41" s="22">
        <v>2015</v>
      </c>
      <c r="C41" s="22" t="s">
        <v>170</v>
      </c>
      <c r="D41" s="22" t="s">
        <v>8</v>
      </c>
      <c r="E41" s="22" t="s">
        <v>627</v>
      </c>
      <c r="F41" s="22">
        <v>10</v>
      </c>
      <c r="G41" s="22">
        <v>0</v>
      </c>
      <c r="H41" s="22" t="str">
        <f>INDEX(Bar_data!$A$3:$B$140,MATCH(C41,Bar_data!$A$3:$A$140,FALSE),2)</f>
        <v>Trust007</v>
      </c>
      <c r="I41" s="22" t="str">
        <f>INDEX(TrustCAHUB_map!$A$2:$D$139,MATCH($C41,TrustCAHUB_map!$A$2:$A$139,FALSE),3)</f>
        <v>Somerset, Wiltshire, Avon and Gloucester</v>
      </c>
      <c r="J41" s="22" t="str">
        <f>INDEX(TrustCAHUB_map!$A$2:$D$139,MATCH($C41,TrustCAHUB_map!$A$2:$A$139,FALSE),4)</f>
        <v>South West</v>
      </c>
    </row>
    <row r="42" spans="1:10" x14ac:dyDescent="0.3">
      <c r="A42" s="22" t="str">
        <f t="shared" si="0"/>
        <v>'RA42015Curative50-69'</v>
      </c>
      <c r="B42" s="22">
        <v>2015</v>
      </c>
      <c r="C42" s="22" t="s">
        <v>170</v>
      </c>
      <c r="D42" s="22" t="s">
        <v>7</v>
      </c>
      <c r="E42" s="22" t="s">
        <v>627</v>
      </c>
      <c r="F42" s="22">
        <v>29</v>
      </c>
      <c r="G42" s="22">
        <v>0</v>
      </c>
      <c r="H42" s="22" t="str">
        <f>INDEX(Bar_data!$A$3:$B$140,MATCH(C42,Bar_data!$A$3:$A$140,FALSE),2)</f>
        <v>Trust007</v>
      </c>
      <c r="I42" s="22" t="str">
        <f>INDEX(TrustCAHUB_map!$A$2:$D$139,MATCH($C42,TrustCAHUB_map!$A$2:$A$139,FALSE),3)</f>
        <v>Somerset, Wiltshire, Avon and Gloucester</v>
      </c>
      <c r="J42" s="22" t="str">
        <f>INDEX(TrustCAHUB_map!$A$2:$D$139,MATCH($C42,TrustCAHUB_map!$A$2:$A$139,FALSE),4)</f>
        <v>South West</v>
      </c>
    </row>
    <row r="43" spans="1:10" x14ac:dyDescent="0.3">
      <c r="A43" s="22" t="str">
        <f t="shared" si="0"/>
        <v>'RA42015Curative70+'</v>
      </c>
      <c r="B43" s="22">
        <v>2015</v>
      </c>
      <c r="C43" s="22" t="s">
        <v>170</v>
      </c>
      <c r="D43" s="22" t="s">
        <v>7</v>
      </c>
      <c r="E43" s="22" t="s">
        <v>628</v>
      </c>
      <c r="F43" s="22">
        <v>8</v>
      </c>
      <c r="G43" s="22">
        <v>0</v>
      </c>
      <c r="H43" s="22" t="str">
        <f>INDEX(Bar_data!$A$3:$B$140,MATCH(C43,Bar_data!$A$3:$A$140,FALSE),2)</f>
        <v>Trust007</v>
      </c>
      <c r="I43" s="22" t="str">
        <f>INDEX(TrustCAHUB_map!$A$2:$D$139,MATCH($C43,TrustCAHUB_map!$A$2:$A$139,FALSE),3)</f>
        <v>Somerset, Wiltshire, Avon and Gloucester</v>
      </c>
      <c r="J43" s="22" t="str">
        <f>INDEX(TrustCAHUB_map!$A$2:$D$139,MATCH($C43,TrustCAHUB_map!$A$2:$A$139,FALSE),4)</f>
        <v>South West</v>
      </c>
    </row>
    <row r="44" spans="1:10" x14ac:dyDescent="0.3">
      <c r="A44" s="22" t="str">
        <f t="shared" si="0"/>
        <v>'RA42015Palliative70+'</v>
      </c>
      <c r="B44" s="22">
        <v>2015</v>
      </c>
      <c r="C44" s="22" t="s">
        <v>170</v>
      </c>
      <c r="D44" s="22" t="s">
        <v>8</v>
      </c>
      <c r="E44" s="22" t="s">
        <v>628</v>
      </c>
      <c r="F44" s="22">
        <v>6</v>
      </c>
      <c r="G44" s="22">
        <v>0</v>
      </c>
      <c r="H44" s="22" t="str">
        <f>INDEX(Bar_data!$A$3:$B$140,MATCH(C44,Bar_data!$A$3:$A$140,FALSE),2)</f>
        <v>Trust007</v>
      </c>
      <c r="I44" s="22" t="str">
        <f>INDEX(TrustCAHUB_map!$A$2:$D$139,MATCH($C44,TrustCAHUB_map!$A$2:$A$139,FALSE),3)</f>
        <v>Somerset, Wiltshire, Avon and Gloucester</v>
      </c>
      <c r="J44" s="22" t="str">
        <f>INDEX(TrustCAHUB_map!$A$2:$D$139,MATCH($C44,TrustCAHUB_map!$A$2:$A$139,FALSE),4)</f>
        <v>South West</v>
      </c>
    </row>
    <row r="45" spans="1:10" x14ac:dyDescent="0.3">
      <c r="A45" s="22" t="str">
        <f t="shared" si="0"/>
        <v>'RA72015Palliative18-49'</v>
      </c>
      <c r="B45" s="22">
        <v>2015</v>
      </c>
      <c r="C45" s="22" t="s">
        <v>171</v>
      </c>
      <c r="D45" s="22" t="s">
        <v>8</v>
      </c>
      <c r="E45" s="22" t="s">
        <v>153</v>
      </c>
      <c r="F45" s="22">
        <v>18</v>
      </c>
      <c r="G45" s="22">
        <v>2</v>
      </c>
      <c r="H45" s="22" t="str">
        <f>INDEX(Bar_data!$A$3:$B$140,MATCH(C45,Bar_data!$A$3:$A$140,FALSE),2)</f>
        <v>Trust008</v>
      </c>
      <c r="I45" s="22" t="str">
        <f>INDEX(TrustCAHUB_map!$A$2:$D$139,MATCH($C45,TrustCAHUB_map!$A$2:$A$139,FALSE),3)</f>
        <v>Somerset, Wiltshire, Avon and Gloucester</v>
      </c>
      <c r="J45" s="22" t="str">
        <f>INDEX(TrustCAHUB_map!$A$2:$D$139,MATCH($C45,TrustCAHUB_map!$A$2:$A$139,FALSE),4)</f>
        <v>South West</v>
      </c>
    </row>
    <row r="46" spans="1:10" x14ac:dyDescent="0.3">
      <c r="A46" s="22" t="str">
        <f t="shared" si="0"/>
        <v>'RA72015Curative18-49'</v>
      </c>
      <c r="B46" s="22">
        <v>2015</v>
      </c>
      <c r="C46" s="22" t="s">
        <v>171</v>
      </c>
      <c r="D46" s="22" t="s">
        <v>7</v>
      </c>
      <c r="E46" s="22" t="s">
        <v>153</v>
      </c>
      <c r="F46" s="22">
        <v>111</v>
      </c>
      <c r="G46" s="22">
        <v>0</v>
      </c>
      <c r="H46" s="22" t="str">
        <f>INDEX(Bar_data!$A$3:$B$140,MATCH(C46,Bar_data!$A$3:$A$140,FALSE),2)</f>
        <v>Trust008</v>
      </c>
      <c r="I46" s="22" t="str">
        <f>INDEX(TrustCAHUB_map!$A$2:$D$139,MATCH($C46,TrustCAHUB_map!$A$2:$A$139,FALSE),3)</f>
        <v>Somerset, Wiltshire, Avon and Gloucester</v>
      </c>
      <c r="J46" s="22" t="str">
        <f>INDEX(TrustCAHUB_map!$A$2:$D$139,MATCH($C46,TrustCAHUB_map!$A$2:$A$139,FALSE),4)</f>
        <v>South West</v>
      </c>
    </row>
    <row r="47" spans="1:10" x14ac:dyDescent="0.3">
      <c r="A47" s="22" t="str">
        <f t="shared" si="0"/>
        <v>'RA72015Not assigned18-49'</v>
      </c>
      <c r="B47" s="22">
        <v>2015</v>
      </c>
      <c r="C47" s="22" t="s">
        <v>171</v>
      </c>
      <c r="D47" s="22" t="s">
        <v>477</v>
      </c>
      <c r="E47" s="22" t="s">
        <v>153</v>
      </c>
      <c r="F47" s="22">
        <v>12</v>
      </c>
      <c r="G47" s="22">
        <v>0</v>
      </c>
      <c r="H47" s="22" t="str">
        <f>INDEX(Bar_data!$A$3:$B$140,MATCH(C47,Bar_data!$A$3:$A$140,FALSE),2)</f>
        <v>Trust008</v>
      </c>
      <c r="I47" s="22" t="str">
        <f>INDEX(TrustCAHUB_map!$A$2:$D$139,MATCH($C47,TrustCAHUB_map!$A$2:$A$139,FALSE),3)</f>
        <v>Somerset, Wiltshire, Avon and Gloucester</v>
      </c>
      <c r="J47" s="22" t="str">
        <f>INDEX(TrustCAHUB_map!$A$2:$D$139,MATCH($C47,TrustCAHUB_map!$A$2:$A$139,FALSE),4)</f>
        <v>South West</v>
      </c>
    </row>
    <row r="48" spans="1:10" x14ac:dyDescent="0.3">
      <c r="A48" s="22" t="str">
        <f t="shared" si="0"/>
        <v>'RA72015Palliative50-69'</v>
      </c>
      <c r="B48" s="22">
        <v>2015</v>
      </c>
      <c r="C48" s="22" t="s">
        <v>171</v>
      </c>
      <c r="D48" s="22" t="s">
        <v>8</v>
      </c>
      <c r="E48" s="22" t="s">
        <v>627</v>
      </c>
      <c r="F48" s="22">
        <v>32</v>
      </c>
      <c r="G48" s="22">
        <v>3</v>
      </c>
      <c r="H48" s="22" t="str">
        <f>INDEX(Bar_data!$A$3:$B$140,MATCH(C48,Bar_data!$A$3:$A$140,FALSE),2)</f>
        <v>Trust008</v>
      </c>
      <c r="I48" s="22" t="str">
        <f>INDEX(TrustCAHUB_map!$A$2:$D$139,MATCH($C48,TrustCAHUB_map!$A$2:$A$139,FALSE),3)</f>
        <v>Somerset, Wiltshire, Avon and Gloucester</v>
      </c>
      <c r="J48" s="22" t="str">
        <f>INDEX(TrustCAHUB_map!$A$2:$D$139,MATCH($C48,TrustCAHUB_map!$A$2:$A$139,FALSE),4)</f>
        <v>South West</v>
      </c>
    </row>
    <row r="49" spans="1:10" x14ac:dyDescent="0.3">
      <c r="A49" s="22" t="str">
        <f t="shared" si="0"/>
        <v>'RA72015Not assigned50-69'</v>
      </c>
      <c r="B49" s="22">
        <v>2015</v>
      </c>
      <c r="C49" s="22" t="s">
        <v>171</v>
      </c>
      <c r="D49" s="22" t="s">
        <v>477</v>
      </c>
      <c r="E49" s="22" t="s">
        <v>627</v>
      </c>
      <c r="F49" s="22">
        <v>13</v>
      </c>
      <c r="G49" s="22">
        <v>2</v>
      </c>
      <c r="H49" s="22" t="str">
        <f>INDEX(Bar_data!$A$3:$B$140,MATCH(C49,Bar_data!$A$3:$A$140,FALSE),2)</f>
        <v>Trust008</v>
      </c>
      <c r="I49" s="22" t="str">
        <f>INDEX(TrustCAHUB_map!$A$2:$D$139,MATCH($C49,TrustCAHUB_map!$A$2:$A$139,FALSE),3)</f>
        <v>Somerset, Wiltshire, Avon and Gloucester</v>
      </c>
      <c r="J49" s="22" t="str">
        <f>INDEX(TrustCAHUB_map!$A$2:$D$139,MATCH($C49,TrustCAHUB_map!$A$2:$A$139,FALSE),4)</f>
        <v>South West</v>
      </c>
    </row>
    <row r="50" spans="1:10" x14ac:dyDescent="0.3">
      <c r="A50" s="22" t="str">
        <f t="shared" si="0"/>
        <v>'RA72015Curative50-69'</v>
      </c>
      <c r="B50" s="22">
        <v>2015</v>
      </c>
      <c r="C50" s="22" t="s">
        <v>171</v>
      </c>
      <c r="D50" s="22" t="s">
        <v>7</v>
      </c>
      <c r="E50" s="22" t="s">
        <v>627</v>
      </c>
      <c r="F50" s="22">
        <v>173</v>
      </c>
      <c r="G50" s="22">
        <v>1</v>
      </c>
      <c r="H50" s="22" t="str">
        <f>INDEX(Bar_data!$A$3:$B$140,MATCH(C50,Bar_data!$A$3:$A$140,FALSE),2)</f>
        <v>Trust008</v>
      </c>
      <c r="I50" s="22" t="str">
        <f>INDEX(TrustCAHUB_map!$A$2:$D$139,MATCH($C50,TrustCAHUB_map!$A$2:$A$139,FALSE),3)</f>
        <v>Somerset, Wiltshire, Avon and Gloucester</v>
      </c>
      <c r="J50" s="22" t="str">
        <f>INDEX(TrustCAHUB_map!$A$2:$D$139,MATCH($C50,TrustCAHUB_map!$A$2:$A$139,FALSE),4)</f>
        <v>South West</v>
      </c>
    </row>
    <row r="51" spans="1:10" x14ac:dyDescent="0.3">
      <c r="A51" s="22" t="str">
        <f t="shared" si="0"/>
        <v>'RA72015Curative70+'</v>
      </c>
      <c r="B51" s="22">
        <v>2015</v>
      </c>
      <c r="C51" s="22" t="s">
        <v>171</v>
      </c>
      <c r="D51" s="22" t="s">
        <v>7</v>
      </c>
      <c r="E51" s="22" t="s">
        <v>628</v>
      </c>
      <c r="F51" s="22">
        <v>39</v>
      </c>
      <c r="G51" s="22">
        <v>1</v>
      </c>
      <c r="H51" s="22" t="str">
        <f>INDEX(Bar_data!$A$3:$B$140,MATCH(C51,Bar_data!$A$3:$A$140,FALSE),2)</f>
        <v>Trust008</v>
      </c>
      <c r="I51" s="22" t="str">
        <f>INDEX(TrustCAHUB_map!$A$2:$D$139,MATCH($C51,TrustCAHUB_map!$A$2:$A$139,FALSE),3)</f>
        <v>Somerset, Wiltshire, Avon and Gloucester</v>
      </c>
      <c r="J51" s="22" t="str">
        <f>INDEX(TrustCAHUB_map!$A$2:$D$139,MATCH($C51,TrustCAHUB_map!$A$2:$A$139,FALSE),4)</f>
        <v>South West</v>
      </c>
    </row>
    <row r="52" spans="1:10" x14ac:dyDescent="0.3">
      <c r="A52" s="22" t="str">
        <f t="shared" si="0"/>
        <v>'RA72015Not assigned70+'</v>
      </c>
      <c r="B52" s="22">
        <v>2015</v>
      </c>
      <c r="C52" s="22" t="s">
        <v>171</v>
      </c>
      <c r="D52" s="22" t="s">
        <v>477</v>
      </c>
      <c r="E52" s="22" t="s">
        <v>628</v>
      </c>
      <c r="F52" s="22">
        <v>5</v>
      </c>
      <c r="G52" s="22">
        <v>1</v>
      </c>
      <c r="H52" s="22" t="str">
        <f>INDEX(Bar_data!$A$3:$B$140,MATCH(C52,Bar_data!$A$3:$A$140,FALSE),2)</f>
        <v>Trust008</v>
      </c>
      <c r="I52" s="22" t="str">
        <f>INDEX(TrustCAHUB_map!$A$2:$D$139,MATCH($C52,TrustCAHUB_map!$A$2:$A$139,FALSE),3)</f>
        <v>Somerset, Wiltshire, Avon and Gloucester</v>
      </c>
      <c r="J52" s="22" t="str">
        <f>INDEX(TrustCAHUB_map!$A$2:$D$139,MATCH($C52,TrustCAHUB_map!$A$2:$A$139,FALSE),4)</f>
        <v>South West</v>
      </c>
    </row>
    <row r="53" spans="1:10" x14ac:dyDescent="0.3">
      <c r="A53" s="22" t="str">
        <f t="shared" si="0"/>
        <v>'RA72015Palliative70+'</v>
      </c>
      <c r="B53" s="22">
        <v>2015</v>
      </c>
      <c r="C53" s="22" t="s">
        <v>171</v>
      </c>
      <c r="D53" s="22" t="s">
        <v>8</v>
      </c>
      <c r="E53" s="22" t="s">
        <v>628</v>
      </c>
      <c r="F53" s="22">
        <v>9</v>
      </c>
      <c r="G53" s="22">
        <v>1</v>
      </c>
      <c r="H53" s="22" t="str">
        <f>INDEX(Bar_data!$A$3:$B$140,MATCH(C53,Bar_data!$A$3:$A$140,FALSE),2)</f>
        <v>Trust008</v>
      </c>
      <c r="I53" s="22" t="str">
        <f>INDEX(TrustCAHUB_map!$A$2:$D$139,MATCH($C53,TrustCAHUB_map!$A$2:$A$139,FALSE),3)</f>
        <v>Somerset, Wiltshire, Avon and Gloucester</v>
      </c>
      <c r="J53" s="22" t="str">
        <f>INDEX(TrustCAHUB_map!$A$2:$D$139,MATCH($C53,TrustCAHUB_map!$A$2:$A$139,FALSE),4)</f>
        <v>South West</v>
      </c>
    </row>
    <row r="54" spans="1:10" x14ac:dyDescent="0.3">
      <c r="A54" s="22" t="str">
        <f t="shared" si="0"/>
        <v>'RA92015Curative18-49'</v>
      </c>
      <c r="B54" s="22">
        <v>2015</v>
      </c>
      <c r="C54" s="22" t="s">
        <v>172</v>
      </c>
      <c r="D54" s="22" t="s">
        <v>7</v>
      </c>
      <c r="E54" s="22" t="s">
        <v>153</v>
      </c>
      <c r="F54" s="22">
        <v>29</v>
      </c>
      <c r="G54" s="22">
        <v>0</v>
      </c>
      <c r="H54" s="22" t="str">
        <f>INDEX(Bar_data!$A$3:$B$140,MATCH(C54,Bar_data!$A$3:$A$140,FALSE),2)</f>
        <v>Trust009</v>
      </c>
      <c r="I54" s="22" t="str">
        <f>INDEX(TrustCAHUB_map!$A$2:$D$139,MATCH($C54,TrustCAHUB_map!$A$2:$A$139,FALSE),3)</f>
        <v>Peninsula</v>
      </c>
      <c r="J54" s="22" t="str">
        <f>INDEX(TrustCAHUB_map!$A$2:$D$139,MATCH($C54,TrustCAHUB_map!$A$2:$A$139,FALSE),4)</f>
        <v>South West</v>
      </c>
    </row>
    <row r="55" spans="1:10" x14ac:dyDescent="0.3">
      <c r="A55" s="22" t="str">
        <f t="shared" si="0"/>
        <v>'RA92015Palliative18-49'</v>
      </c>
      <c r="B55" s="22">
        <v>2015</v>
      </c>
      <c r="C55" s="22" t="s">
        <v>172</v>
      </c>
      <c r="D55" s="22" t="s">
        <v>8</v>
      </c>
      <c r="E55" s="22" t="s">
        <v>153</v>
      </c>
      <c r="F55" s="22">
        <v>1</v>
      </c>
      <c r="G55" s="22">
        <v>0</v>
      </c>
      <c r="H55" s="22" t="str">
        <f>INDEX(Bar_data!$A$3:$B$140,MATCH(C55,Bar_data!$A$3:$A$140,FALSE),2)</f>
        <v>Trust009</v>
      </c>
      <c r="I55" s="22" t="str">
        <f>INDEX(TrustCAHUB_map!$A$2:$D$139,MATCH($C55,TrustCAHUB_map!$A$2:$A$139,FALSE),3)</f>
        <v>Peninsula</v>
      </c>
      <c r="J55" s="22" t="str">
        <f>INDEX(TrustCAHUB_map!$A$2:$D$139,MATCH($C55,TrustCAHUB_map!$A$2:$A$139,FALSE),4)</f>
        <v>South West</v>
      </c>
    </row>
    <row r="56" spans="1:10" x14ac:dyDescent="0.3">
      <c r="A56" s="22" t="str">
        <f t="shared" si="0"/>
        <v>'RA92015Palliative50-69'</v>
      </c>
      <c r="B56" s="22">
        <v>2015</v>
      </c>
      <c r="C56" s="22" t="s">
        <v>172</v>
      </c>
      <c r="D56" s="22" t="s">
        <v>8</v>
      </c>
      <c r="E56" s="22" t="s">
        <v>627</v>
      </c>
      <c r="F56" s="22">
        <v>7</v>
      </c>
      <c r="G56" s="22">
        <v>1</v>
      </c>
      <c r="H56" s="22" t="str">
        <f>INDEX(Bar_data!$A$3:$B$140,MATCH(C56,Bar_data!$A$3:$A$140,FALSE),2)</f>
        <v>Trust009</v>
      </c>
      <c r="I56" s="22" t="str">
        <f>INDEX(TrustCAHUB_map!$A$2:$D$139,MATCH($C56,TrustCAHUB_map!$A$2:$A$139,FALSE),3)</f>
        <v>Peninsula</v>
      </c>
      <c r="J56" s="22" t="str">
        <f>INDEX(TrustCAHUB_map!$A$2:$D$139,MATCH($C56,TrustCAHUB_map!$A$2:$A$139,FALSE),4)</f>
        <v>South West</v>
      </c>
    </row>
    <row r="57" spans="1:10" x14ac:dyDescent="0.3">
      <c r="A57" s="22" t="str">
        <f t="shared" si="0"/>
        <v>'RA92015Curative50-69'</v>
      </c>
      <c r="B57" s="22">
        <v>2015</v>
      </c>
      <c r="C57" s="22" t="s">
        <v>172</v>
      </c>
      <c r="D57" s="22" t="s">
        <v>7</v>
      </c>
      <c r="E57" s="22" t="s">
        <v>627</v>
      </c>
      <c r="F57" s="22">
        <v>50</v>
      </c>
      <c r="G57" s="22">
        <v>1</v>
      </c>
      <c r="H57" s="22" t="str">
        <f>INDEX(Bar_data!$A$3:$B$140,MATCH(C57,Bar_data!$A$3:$A$140,FALSE),2)</f>
        <v>Trust009</v>
      </c>
      <c r="I57" s="22" t="str">
        <f>INDEX(TrustCAHUB_map!$A$2:$D$139,MATCH($C57,TrustCAHUB_map!$A$2:$A$139,FALSE),3)</f>
        <v>Peninsula</v>
      </c>
      <c r="J57" s="22" t="str">
        <f>INDEX(TrustCAHUB_map!$A$2:$D$139,MATCH($C57,TrustCAHUB_map!$A$2:$A$139,FALSE),4)</f>
        <v>South West</v>
      </c>
    </row>
    <row r="58" spans="1:10" x14ac:dyDescent="0.3">
      <c r="A58" s="22" t="str">
        <f t="shared" si="0"/>
        <v>'RA92015Palliative70+'</v>
      </c>
      <c r="B58" s="22">
        <v>2015</v>
      </c>
      <c r="C58" s="22" t="s">
        <v>172</v>
      </c>
      <c r="D58" s="22" t="s">
        <v>8</v>
      </c>
      <c r="E58" s="22" t="s">
        <v>628</v>
      </c>
      <c r="F58" s="22">
        <v>4</v>
      </c>
      <c r="G58" s="22">
        <v>0</v>
      </c>
      <c r="H58" s="22" t="str">
        <f>INDEX(Bar_data!$A$3:$B$140,MATCH(C58,Bar_data!$A$3:$A$140,FALSE),2)</f>
        <v>Trust009</v>
      </c>
      <c r="I58" s="22" t="str">
        <f>INDEX(TrustCAHUB_map!$A$2:$D$139,MATCH($C58,TrustCAHUB_map!$A$2:$A$139,FALSE),3)</f>
        <v>Peninsula</v>
      </c>
      <c r="J58" s="22" t="str">
        <f>INDEX(TrustCAHUB_map!$A$2:$D$139,MATCH($C58,TrustCAHUB_map!$A$2:$A$139,FALSE),4)</f>
        <v>South West</v>
      </c>
    </row>
    <row r="59" spans="1:10" x14ac:dyDescent="0.3">
      <c r="A59" s="22" t="str">
        <f t="shared" si="0"/>
        <v>'RA92015Curative70+'</v>
      </c>
      <c r="B59" s="22">
        <v>2015</v>
      </c>
      <c r="C59" s="22" t="s">
        <v>172</v>
      </c>
      <c r="D59" s="22" t="s">
        <v>7</v>
      </c>
      <c r="E59" s="22" t="s">
        <v>628</v>
      </c>
      <c r="F59" s="22">
        <v>12</v>
      </c>
      <c r="G59" s="22">
        <v>0</v>
      </c>
      <c r="H59" s="22" t="str">
        <f>INDEX(Bar_data!$A$3:$B$140,MATCH(C59,Bar_data!$A$3:$A$140,FALSE),2)</f>
        <v>Trust009</v>
      </c>
      <c r="I59" s="22" t="str">
        <f>INDEX(TrustCAHUB_map!$A$2:$D$139,MATCH($C59,TrustCAHUB_map!$A$2:$A$139,FALSE),3)</f>
        <v>Peninsula</v>
      </c>
      <c r="J59" s="22" t="str">
        <f>INDEX(TrustCAHUB_map!$A$2:$D$139,MATCH($C59,TrustCAHUB_map!$A$2:$A$139,FALSE),4)</f>
        <v>South West</v>
      </c>
    </row>
    <row r="60" spans="1:10" x14ac:dyDescent="0.3">
      <c r="A60" s="22" t="str">
        <f t="shared" si="0"/>
        <v>'RAE2015Not assigned18-49'</v>
      </c>
      <c r="B60" s="22">
        <v>2015</v>
      </c>
      <c r="C60" s="22" t="s">
        <v>173</v>
      </c>
      <c r="D60" s="22" t="s">
        <v>477</v>
      </c>
      <c r="E60" s="22" t="s">
        <v>153</v>
      </c>
      <c r="F60" s="22">
        <v>1</v>
      </c>
      <c r="G60" s="22">
        <v>0</v>
      </c>
      <c r="H60" s="22" t="str">
        <f>INDEX(Bar_data!$A$3:$B$140,MATCH(C60,Bar_data!$A$3:$A$140,FALSE),2)</f>
        <v>Trust010</v>
      </c>
      <c r="I60" s="22" t="str">
        <f>INDEX(TrustCAHUB_map!$A$2:$D$139,MATCH($C60,TrustCAHUB_map!$A$2:$A$139,FALSE),3)</f>
        <v>West Yorkshire</v>
      </c>
      <c r="J60" s="22" t="str">
        <f>INDEX(TrustCAHUB_map!$A$2:$D$139,MATCH($C60,TrustCAHUB_map!$A$2:$A$139,FALSE),4)</f>
        <v>Yorkshire and Humber</v>
      </c>
    </row>
    <row r="61" spans="1:10" x14ac:dyDescent="0.3">
      <c r="A61" s="22" t="str">
        <f t="shared" si="0"/>
        <v>'RAE2015Palliative18-49'</v>
      </c>
      <c r="B61" s="22">
        <v>2015</v>
      </c>
      <c r="C61" s="22" t="s">
        <v>173</v>
      </c>
      <c r="D61" s="22" t="s">
        <v>8</v>
      </c>
      <c r="E61" s="22" t="s">
        <v>153</v>
      </c>
      <c r="F61" s="22">
        <v>10</v>
      </c>
      <c r="G61" s="22">
        <v>0</v>
      </c>
      <c r="H61" s="22" t="str">
        <f>INDEX(Bar_data!$A$3:$B$140,MATCH(C61,Bar_data!$A$3:$A$140,FALSE),2)</f>
        <v>Trust010</v>
      </c>
      <c r="I61" s="22" t="str">
        <f>INDEX(TrustCAHUB_map!$A$2:$D$139,MATCH($C61,TrustCAHUB_map!$A$2:$A$139,FALSE),3)</f>
        <v>West Yorkshire</v>
      </c>
      <c r="J61" s="22" t="str">
        <f>INDEX(TrustCAHUB_map!$A$2:$D$139,MATCH($C61,TrustCAHUB_map!$A$2:$A$139,FALSE),4)</f>
        <v>Yorkshire and Humber</v>
      </c>
    </row>
    <row r="62" spans="1:10" x14ac:dyDescent="0.3">
      <c r="A62" s="22" t="str">
        <f t="shared" si="0"/>
        <v>'RAE2015Curative18-49'</v>
      </c>
      <c r="B62" s="22">
        <v>2015</v>
      </c>
      <c r="C62" s="22" t="s">
        <v>173</v>
      </c>
      <c r="D62" s="22" t="s">
        <v>7</v>
      </c>
      <c r="E62" s="22" t="s">
        <v>153</v>
      </c>
      <c r="F62" s="22">
        <v>40</v>
      </c>
      <c r="G62" s="22">
        <v>1</v>
      </c>
      <c r="H62" s="22" t="str">
        <f>INDEX(Bar_data!$A$3:$B$140,MATCH(C62,Bar_data!$A$3:$A$140,FALSE),2)</f>
        <v>Trust010</v>
      </c>
      <c r="I62" s="22" t="str">
        <f>INDEX(TrustCAHUB_map!$A$2:$D$139,MATCH($C62,TrustCAHUB_map!$A$2:$A$139,FALSE),3)</f>
        <v>West Yorkshire</v>
      </c>
      <c r="J62" s="22" t="str">
        <f>INDEX(TrustCAHUB_map!$A$2:$D$139,MATCH($C62,TrustCAHUB_map!$A$2:$A$139,FALSE),4)</f>
        <v>Yorkshire and Humber</v>
      </c>
    </row>
    <row r="63" spans="1:10" x14ac:dyDescent="0.3">
      <c r="A63" s="22" t="str">
        <f t="shared" si="0"/>
        <v>'RAE2015Curative50-69'</v>
      </c>
      <c r="B63" s="22">
        <v>2015</v>
      </c>
      <c r="C63" s="22" t="s">
        <v>173</v>
      </c>
      <c r="D63" s="22" t="s">
        <v>7</v>
      </c>
      <c r="E63" s="22" t="s">
        <v>627</v>
      </c>
      <c r="F63" s="22">
        <v>64</v>
      </c>
      <c r="G63" s="22">
        <v>0</v>
      </c>
      <c r="H63" s="22" t="str">
        <f>INDEX(Bar_data!$A$3:$B$140,MATCH(C63,Bar_data!$A$3:$A$140,FALSE),2)</f>
        <v>Trust010</v>
      </c>
      <c r="I63" s="22" t="str">
        <f>INDEX(TrustCAHUB_map!$A$2:$D$139,MATCH($C63,TrustCAHUB_map!$A$2:$A$139,FALSE),3)</f>
        <v>West Yorkshire</v>
      </c>
      <c r="J63" s="22" t="str">
        <f>INDEX(TrustCAHUB_map!$A$2:$D$139,MATCH($C63,TrustCAHUB_map!$A$2:$A$139,FALSE),4)</f>
        <v>Yorkshire and Humber</v>
      </c>
    </row>
    <row r="64" spans="1:10" x14ac:dyDescent="0.3">
      <c r="A64" s="22" t="str">
        <f t="shared" si="0"/>
        <v>'RAE2015Not assigned50-69'</v>
      </c>
      <c r="B64" s="22">
        <v>2015</v>
      </c>
      <c r="C64" s="22" t="s">
        <v>173</v>
      </c>
      <c r="D64" s="22" t="s">
        <v>477</v>
      </c>
      <c r="E64" s="22" t="s">
        <v>627</v>
      </c>
      <c r="F64" s="22">
        <v>2</v>
      </c>
      <c r="G64" s="22">
        <v>0</v>
      </c>
      <c r="H64" s="22" t="str">
        <f>INDEX(Bar_data!$A$3:$B$140,MATCH(C64,Bar_data!$A$3:$A$140,FALSE),2)</f>
        <v>Trust010</v>
      </c>
      <c r="I64" s="22" t="str">
        <f>INDEX(TrustCAHUB_map!$A$2:$D$139,MATCH($C64,TrustCAHUB_map!$A$2:$A$139,FALSE),3)</f>
        <v>West Yorkshire</v>
      </c>
      <c r="J64" s="22" t="str">
        <f>INDEX(TrustCAHUB_map!$A$2:$D$139,MATCH($C64,TrustCAHUB_map!$A$2:$A$139,FALSE),4)</f>
        <v>Yorkshire and Humber</v>
      </c>
    </row>
    <row r="65" spans="1:10" x14ac:dyDescent="0.3">
      <c r="A65" s="22" t="str">
        <f t="shared" si="0"/>
        <v>'RAE2015Palliative50-69'</v>
      </c>
      <c r="B65" s="22">
        <v>2015</v>
      </c>
      <c r="C65" s="22" t="s">
        <v>173</v>
      </c>
      <c r="D65" s="22" t="s">
        <v>8</v>
      </c>
      <c r="E65" s="22" t="s">
        <v>627</v>
      </c>
      <c r="F65" s="22">
        <v>13</v>
      </c>
      <c r="G65" s="22">
        <v>0</v>
      </c>
      <c r="H65" s="22" t="str">
        <f>INDEX(Bar_data!$A$3:$B$140,MATCH(C65,Bar_data!$A$3:$A$140,FALSE),2)</f>
        <v>Trust010</v>
      </c>
      <c r="I65" s="22" t="str">
        <f>INDEX(TrustCAHUB_map!$A$2:$D$139,MATCH($C65,TrustCAHUB_map!$A$2:$A$139,FALSE),3)</f>
        <v>West Yorkshire</v>
      </c>
      <c r="J65" s="22" t="str">
        <f>INDEX(TrustCAHUB_map!$A$2:$D$139,MATCH($C65,TrustCAHUB_map!$A$2:$A$139,FALSE),4)</f>
        <v>Yorkshire and Humber</v>
      </c>
    </row>
    <row r="66" spans="1:10" x14ac:dyDescent="0.3">
      <c r="A66" s="22" t="str">
        <f t="shared" si="0"/>
        <v>'RAE2015Curative70+'</v>
      </c>
      <c r="B66" s="22">
        <v>2015</v>
      </c>
      <c r="C66" s="22" t="s">
        <v>173</v>
      </c>
      <c r="D66" s="22" t="s">
        <v>7</v>
      </c>
      <c r="E66" s="22" t="s">
        <v>628</v>
      </c>
      <c r="F66" s="22">
        <v>7</v>
      </c>
      <c r="G66" s="22">
        <v>0</v>
      </c>
      <c r="H66" s="22" t="str">
        <f>INDEX(Bar_data!$A$3:$B$140,MATCH(C66,Bar_data!$A$3:$A$140,FALSE),2)</f>
        <v>Trust010</v>
      </c>
      <c r="I66" s="22" t="str">
        <f>INDEX(TrustCAHUB_map!$A$2:$D$139,MATCH($C66,TrustCAHUB_map!$A$2:$A$139,FALSE),3)</f>
        <v>West Yorkshire</v>
      </c>
      <c r="J66" s="22" t="str">
        <f>INDEX(TrustCAHUB_map!$A$2:$D$139,MATCH($C66,TrustCAHUB_map!$A$2:$A$139,FALSE),4)</f>
        <v>Yorkshire and Humber</v>
      </c>
    </row>
    <row r="67" spans="1:10" x14ac:dyDescent="0.3">
      <c r="A67" s="22" t="str">
        <f t="shared" ref="A67:A130" si="1">"'"&amp;C67&amp;B67&amp;D67&amp;E67&amp;"'"</f>
        <v>'RAE2015Not assigned70+'</v>
      </c>
      <c r="B67" s="22">
        <v>2015</v>
      </c>
      <c r="C67" s="22" t="s">
        <v>173</v>
      </c>
      <c r="D67" s="22" t="s">
        <v>477</v>
      </c>
      <c r="E67" s="22" t="s">
        <v>628</v>
      </c>
      <c r="F67" s="22">
        <v>1</v>
      </c>
      <c r="G67" s="22">
        <v>0</v>
      </c>
      <c r="H67" s="22" t="str">
        <f>INDEX(Bar_data!$A$3:$B$140,MATCH(C67,Bar_data!$A$3:$A$140,FALSE),2)</f>
        <v>Trust010</v>
      </c>
      <c r="I67" s="22" t="str">
        <f>INDEX(TrustCAHUB_map!$A$2:$D$139,MATCH($C67,TrustCAHUB_map!$A$2:$A$139,FALSE),3)</f>
        <v>West Yorkshire</v>
      </c>
      <c r="J67" s="22" t="str">
        <f>INDEX(TrustCAHUB_map!$A$2:$D$139,MATCH($C67,TrustCAHUB_map!$A$2:$A$139,FALSE),4)</f>
        <v>Yorkshire and Humber</v>
      </c>
    </row>
    <row r="68" spans="1:10" x14ac:dyDescent="0.3">
      <c r="A68" s="22" t="str">
        <f t="shared" si="1"/>
        <v>'RAE2015Palliative70+'</v>
      </c>
      <c r="B68" s="22">
        <v>2015</v>
      </c>
      <c r="C68" s="22" t="s">
        <v>173</v>
      </c>
      <c r="D68" s="22" t="s">
        <v>8</v>
      </c>
      <c r="E68" s="22" t="s">
        <v>628</v>
      </c>
      <c r="F68" s="22">
        <v>5</v>
      </c>
      <c r="G68" s="22">
        <v>0</v>
      </c>
      <c r="H68" s="22" t="str">
        <f>INDEX(Bar_data!$A$3:$B$140,MATCH(C68,Bar_data!$A$3:$A$140,FALSE),2)</f>
        <v>Trust010</v>
      </c>
      <c r="I68" s="22" t="str">
        <f>INDEX(TrustCAHUB_map!$A$2:$D$139,MATCH($C68,TrustCAHUB_map!$A$2:$A$139,FALSE),3)</f>
        <v>West Yorkshire</v>
      </c>
      <c r="J68" s="22" t="str">
        <f>INDEX(TrustCAHUB_map!$A$2:$D$139,MATCH($C68,TrustCAHUB_map!$A$2:$A$139,FALSE),4)</f>
        <v>Yorkshire and Humber</v>
      </c>
    </row>
    <row r="69" spans="1:10" x14ac:dyDescent="0.3">
      <c r="A69" s="22" t="str">
        <f t="shared" si="1"/>
        <v>'RAJ2015Curative18-49'</v>
      </c>
      <c r="B69" s="22">
        <v>2015</v>
      </c>
      <c r="C69" s="22" t="s">
        <v>174</v>
      </c>
      <c r="D69" s="22" t="s">
        <v>7</v>
      </c>
      <c r="E69" s="22" t="s">
        <v>153</v>
      </c>
      <c r="F69" s="22">
        <v>108</v>
      </c>
      <c r="G69" s="22">
        <v>0</v>
      </c>
      <c r="H69" s="22" t="str">
        <f>INDEX(Bar_data!$A$3:$B$140,MATCH(C69,Bar_data!$A$3:$A$140,FALSE),2)</f>
        <v>Trust011</v>
      </c>
      <c r="I69" s="22" t="str">
        <f>INDEX(TrustCAHUB_map!$A$2:$D$139,MATCH($C69,TrustCAHUB_map!$A$2:$A$139,FALSE),3)</f>
        <v>East of England</v>
      </c>
      <c r="J69" s="22" t="str">
        <f>INDEX(TrustCAHUB_map!$A$2:$D$139,MATCH($C69,TrustCAHUB_map!$A$2:$A$139,FALSE),4)</f>
        <v>East of England</v>
      </c>
    </row>
    <row r="70" spans="1:10" x14ac:dyDescent="0.3">
      <c r="A70" s="22" t="str">
        <f t="shared" si="1"/>
        <v>'RAJ2015Not assigned18-49'</v>
      </c>
      <c r="B70" s="22">
        <v>2015</v>
      </c>
      <c r="C70" s="22" t="s">
        <v>174</v>
      </c>
      <c r="D70" s="22" t="s">
        <v>477</v>
      </c>
      <c r="E70" s="22" t="s">
        <v>153</v>
      </c>
      <c r="F70" s="22">
        <v>2</v>
      </c>
      <c r="G70" s="22">
        <v>0</v>
      </c>
      <c r="H70" s="22" t="str">
        <f>INDEX(Bar_data!$A$3:$B$140,MATCH(C70,Bar_data!$A$3:$A$140,FALSE),2)</f>
        <v>Trust011</v>
      </c>
      <c r="I70" s="22" t="str">
        <f>INDEX(TrustCAHUB_map!$A$2:$D$139,MATCH($C70,TrustCAHUB_map!$A$2:$A$139,FALSE),3)</f>
        <v>East of England</v>
      </c>
      <c r="J70" s="22" t="str">
        <f>INDEX(TrustCAHUB_map!$A$2:$D$139,MATCH($C70,TrustCAHUB_map!$A$2:$A$139,FALSE),4)</f>
        <v>East of England</v>
      </c>
    </row>
    <row r="71" spans="1:10" x14ac:dyDescent="0.3">
      <c r="A71" s="22" t="str">
        <f t="shared" si="1"/>
        <v>'RAJ2015Palliative18-49'</v>
      </c>
      <c r="B71" s="22">
        <v>2015</v>
      </c>
      <c r="C71" s="22" t="s">
        <v>174</v>
      </c>
      <c r="D71" s="22" t="s">
        <v>8</v>
      </c>
      <c r="E71" s="22" t="s">
        <v>153</v>
      </c>
      <c r="F71" s="22">
        <v>9</v>
      </c>
      <c r="G71" s="22">
        <v>3</v>
      </c>
      <c r="H71" s="22" t="str">
        <f>INDEX(Bar_data!$A$3:$B$140,MATCH(C71,Bar_data!$A$3:$A$140,FALSE),2)</f>
        <v>Trust011</v>
      </c>
      <c r="I71" s="22" t="str">
        <f>INDEX(TrustCAHUB_map!$A$2:$D$139,MATCH($C71,TrustCAHUB_map!$A$2:$A$139,FALSE),3)</f>
        <v>East of England</v>
      </c>
      <c r="J71" s="22" t="str">
        <f>INDEX(TrustCAHUB_map!$A$2:$D$139,MATCH($C71,TrustCAHUB_map!$A$2:$A$139,FALSE),4)</f>
        <v>East of England</v>
      </c>
    </row>
    <row r="72" spans="1:10" x14ac:dyDescent="0.3">
      <c r="A72" s="22" t="str">
        <f t="shared" si="1"/>
        <v>'RAJ2015Not assigned50-69'</v>
      </c>
      <c r="B72" s="22">
        <v>2015</v>
      </c>
      <c r="C72" s="22" t="s">
        <v>174</v>
      </c>
      <c r="D72" s="22" t="s">
        <v>477</v>
      </c>
      <c r="E72" s="22" t="s">
        <v>627</v>
      </c>
      <c r="F72" s="22">
        <v>3</v>
      </c>
      <c r="G72" s="22">
        <v>1</v>
      </c>
      <c r="H72" s="22" t="str">
        <f>INDEX(Bar_data!$A$3:$B$140,MATCH(C72,Bar_data!$A$3:$A$140,FALSE),2)</f>
        <v>Trust011</v>
      </c>
      <c r="I72" s="22" t="str">
        <f>INDEX(TrustCAHUB_map!$A$2:$D$139,MATCH($C72,TrustCAHUB_map!$A$2:$A$139,FALSE),3)</f>
        <v>East of England</v>
      </c>
      <c r="J72" s="22" t="str">
        <f>INDEX(TrustCAHUB_map!$A$2:$D$139,MATCH($C72,TrustCAHUB_map!$A$2:$A$139,FALSE),4)</f>
        <v>East of England</v>
      </c>
    </row>
    <row r="73" spans="1:10" x14ac:dyDescent="0.3">
      <c r="A73" s="22" t="str">
        <f t="shared" si="1"/>
        <v>'RAJ2015Palliative50-69'</v>
      </c>
      <c r="B73" s="22">
        <v>2015</v>
      </c>
      <c r="C73" s="22" t="s">
        <v>174</v>
      </c>
      <c r="D73" s="22" t="s">
        <v>8</v>
      </c>
      <c r="E73" s="22" t="s">
        <v>627</v>
      </c>
      <c r="F73" s="22">
        <v>33</v>
      </c>
      <c r="G73" s="22">
        <v>4</v>
      </c>
      <c r="H73" s="22" t="str">
        <f>INDEX(Bar_data!$A$3:$B$140,MATCH(C73,Bar_data!$A$3:$A$140,FALSE),2)</f>
        <v>Trust011</v>
      </c>
      <c r="I73" s="22" t="str">
        <f>INDEX(TrustCAHUB_map!$A$2:$D$139,MATCH($C73,TrustCAHUB_map!$A$2:$A$139,FALSE),3)</f>
        <v>East of England</v>
      </c>
      <c r="J73" s="22" t="str">
        <f>INDEX(TrustCAHUB_map!$A$2:$D$139,MATCH($C73,TrustCAHUB_map!$A$2:$A$139,FALSE),4)</f>
        <v>East of England</v>
      </c>
    </row>
    <row r="74" spans="1:10" x14ac:dyDescent="0.3">
      <c r="A74" s="22" t="str">
        <f t="shared" si="1"/>
        <v>'RAJ2015Curative50-69'</v>
      </c>
      <c r="B74" s="22">
        <v>2015</v>
      </c>
      <c r="C74" s="22" t="s">
        <v>174</v>
      </c>
      <c r="D74" s="22" t="s">
        <v>7</v>
      </c>
      <c r="E74" s="22" t="s">
        <v>627</v>
      </c>
      <c r="F74" s="22">
        <v>157</v>
      </c>
      <c r="G74" s="22">
        <v>0</v>
      </c>
      <c r="H74" s="22" t="str">
        <f>INDEX(Bar_data!$A$3:$B$140,MATCH(C74,Bar_data!$A$3:$A$140,FALSE),2)</f>
        <v>Trust011</v>
      </c>
      <c r="I74" s="22" t="str">
        <f>INDEX(TrustCAHUB_map!$A$2:$D$139,MATCH($C74,TrustCAHUB_map!$A$2:$A$139,FALSE),3)</f>
        <v>East of England</v>
      </c>
      <c r="J74" s="22" t="str">
        <f>INDEX(TrustCAHUB_map!$A$2:$D$139,MATCH($C74,TrustCAHUB_map!$A$2:$A$139,FALSE),4)</f>
        <v>East of England</v>
      </c>
    </row>
    <row r="75" spans="1:10" x14ac:dyDescent="0.3">
      <c r="A75" s="22" t="str">
        <f t="shared" si="1"/>
        <v>'RAJ2015Not assigned70+'</v>
      </c>
      <c r="B75" s="22">
        <v>2015</v>
      </c>
      <c r="C75" s="22" t="s">
        <v>174</v>
      </c>
      <c r="D75" s="22" t="s">
        <v>477</v>
      </c>
      <c r="E75" s="22" t="s">
        <v>628</v>
      </c>
      <c r="F75" s="22">
        <v>1</v>
      </c>
      <c r="G75" s="22">
        <v>0</v>
      </c>
      <c r="H75" s="22" t="str">
        <f>INDEX(Bar_data!$A$3:$B$140,MATCH(C75,Bar_data!$A$3:$A$140,FALSE),2)</f>
        <v>Trust011</v>
      </c>
      <c r="I75" s="22" t="str">
        <f>INDEX(TrustCAHUB_map!$A$2:$D$139,MATCH($C75,TrustCAHUB_map!$A$2:$A$139,FALSE),3)</f>
        <v>East of England</v>
      </c>
      <c r="J75" s="22" t="str">
        <f>INDEX(TrustCAHUB_map!$A$2:$D$139,MATCH($C75,TrustCAHUB_map!$A$2:$A$139,FALSE),4)</f>
        <v>East of England</v>
      </c>
    </row>
    <row r="76" spans="1:10" x14ac:dyDescent="0.3">
      <c r="A76" s="22" t="str">
        <f t="shared" si="1"/>
        <v>'RAJ2015Curative70+'</v>
      </c>
      <c r="B76" s="22">
        <v>2015</v>
      </c>
      <c r="C76" s="22" t="s">
        <v>174</v>
      </c>
      <c r="D76" s="22" t="s">
        <v>7</v>
      </c>
      <c r="E76" s="22" t="s">
        <v>628</v>
      </c>
      <c r="F76" s="22">
        <v>30</v>
      </c>
      <c r="G76" s="22">
        <v>0</v>
      </c>
      <c r="H76" s="22" t="str">
        <f>INDEX(Bar_data!$A$3:$B$140,MATCH(C76,Bar_data!$A$3:$A$140,FALSE),2)</f>
        <v>Trust011</v>
      </c>
      <c r="I76" s="22" t="str">
        <f>INDEX(TrustCAHUB_map!$A$2:$D$139,MATCH($C76,TrustCAHUB_map!$A$2:$A$139,FALSE),3)</f>
        <v>East of England</v>
      </c>
      <c r="J76" s="22" t="str">
        <f>INDEX(TrustCAHUB_map!$A$2:$D$139,MATCH($C76,TrustCAHUB_map!$A$2:$A$139,FALSE),4)</f>
        <v>East of England</v>
      </c>
    </row>
    <row r="77" spans="1:10" x14ac:dyDescent="0.3">
      <c r="A77" s="22" t="str">
        <f t="shared" si="1"/>
        <v>'RAJ2015Palliative70+'</v>
      </c>
      <c r="B77" s="22">
        <v>2015</v>
      </c>
      <c r="C77" s="22" t="s">
        <v>174</v>
      </c>
      <c r="D77" s="22" t="s">
        <v>8</v>
      </c>
      <c r="E77" s="22" t="s">
        <v>628</v>
      </c>
      <c r="F77" s="22">
        <v>17</v>
      </c>
      <c r="G77" s="22">
        <v>1</v>
      </c>
      <c r="H77" s="22" t="str">
        <f>INDEX(Bar_data!$A$3:$B$140,MATCH(C77,Bar_data!$A$3:$A$140,FALSE),2)</f>
        <v>Trust011</v>
      </c>
      <c r="I77" s="22" t="str">
        <f>INDEX(TrustCAHUB_map!$A$2:$D$139,MATCH($C77,TrustCAHUB_map!$A$2:$A$139,FALSE),3)</f>
        <v>East of England</v>
      </c>
      <c r="J77" s="22" t="str">
        <f>INDEX(TrustCAHUB_map!$A$2:$D$139,MATCH($C77,TrustCAHUB_map!$A$2:$A$139,FALSE),4)</f>
        <v>East of England</v>
      </c>
    </row>
    <row r="78" spans="1:10" x14ac:dyDescent="0.3">
      <c r="A78" s="22" t="str">
        <f t="shared" si="1"/>
        <v>'RAL2015Curative18-49'</v>
      </c>
      <c r="B78" s="22">
        <v>2015</v>
      </c>
      <c r="C78" s="22" t="s">
        <v>175</v>
      </c>
      <c r="D78" s="22" t="s">
        <v>7</v>
      </c>
      <c r="E78" s="22" t="s">
        <v>153</v>
      </c>
      <c r="F78" s="22">
        <v>75</v>
      </c>
      <c r="G78" s="22">
        <v>0</v>
      </c>
      <c r="H78" s="22" t="str">
        <f>INDEX(Bar_data!$A$3:$B$140,MATCH(C78,Bar_data!$A$3:$A$140,FALSE),2)</f>
        <v>Trust012</v>
      </c>
      <c r="I78" s="22" t="str">
        <f>INDEX(TrustCAHUB_map!$A$2:$D$139,MATCH($C78,TrustCAHUB_map!$A$2:$A$139,FALSE),3)</f>
        <v>North Central and North East London</v>
      </c>
      <c r="J78" s="22" t="str">
        <f>INDEX(TrustCAHUB_map!$A$2:$D$139,MATCH($C78,TrustCAHUB_map!$A$2:$A$139,FALSE),4)</f>
        <v>London</v>
      </c>
    </row>
    <row r="79" spans="1:10" x14ac:dyDescent="0.3">
      <c r="A79" s="22" t="str">
        <f t="shared" si="1"/>
        <v>'RAL2015Palliative18-49'</v>
      </c>
      <c r="B79" s="22">
        <v>2015</v>
      </c>
      <c r="C79" s="22" t="s">
        <v>175</v>
      </c>
      <c r="D79" s="22" t="s">
        <v>8</v>
      </c>
      <c r="E79" s="22" t="s">
        <v>153</v>
      </c>
      <c r="F79" s="22">
        <v>21</v>
      </c>
      <c r="G79" s="22">
        <v>1</v>
      </c>
      <c r="H79" s="22" t="str">
        <f>INDEX(Bar_data!$A$3:$B$140,MATCH(C79,Bar_data!$A$3:$A$140,FALSE),2)</f>
        <v>Trust012</v>
      </c>
      <c r="I79" s="22" t="str">
        <f>INDEX(TrustCAHUB_map!$A$2:$D$139,MATCH($C79,TrustCAHUB_map!$A$2:$A$139,FALSE),3)</f>
        <v>North Central and North East London</v>
      </c>
      <c r="J79" s="22" t="str">
        <f>INDEX(TrustCAHUB_map!$A$2:$D$139,MATCH($C79,TrustCAHUB_map!$A$2:$A$139,FALSE),4)</f>
        <v>London</v>
      </c>
    </row>
    <row r="80" spans="1:10" x14ac:dyDescent="0.3">
      <c r="A80" s="22" t="str">
        <f t="shared" si="1"/>
        <v>'RAL2015Curative50-69'</v>
      </c>
      <c r="B80" s="22">
        <v>2015</v>
      </c>
      <c r="C80" s="22" t="s">
        <v>175</v>
      </c>
      <c r="D80" s="22" t="s">
        <v>7</v>
      </c>
      <c r="E80" s="22" t="s">
        <v>627</v>
      </c>
      <c r="F80" s="22">
        <v>74</v>
      </c>
      <c r="G80" s="22">
        <v>1</v>
      </c>
      <c r="H80" s="22" t="str">
        <f>INDEX(Bar_data!$A$3:$B$140,MATCH(C80,Bar_data!$A$3:$A$140,FALSE),2)</f>
        <v>Trust012</v>
      </c>
      <c r="I80" s="22" t="str">
        <f>INDEX(TrustCAHUB_map!$A$2:$D$139,MATCH($C80,TrustCAHUB_map!$A$2:$A$139,FALSE),3)</f>
        <v>North Central and North East London</v>
      </c>
      <c r="J80" s="22" t="str">
        <f>INDEX(TrustCAHUB_map!$A$2:$D$139,MATCH($C80,TrustCAHUB_map!$A$2:$A$139,FALSE),4)</f>
        <v>London</v>
      </c>
    </row>
    <row r="81" spans="1:10" x14ac:dyDescent="0.3">
      <c r="A81" s="22" t="str">
        <f t="shared" si="1"/>
        <v>'RAL2015Palliative50-69'</v>
      </c>
      <c r="B81" s="22">
        <v>2015</v>
      </c>
      <c r="C81" s="22" t="s">
        <v>175</v>
      </c>
      <c r="D81" s="22" t="s">
        <v>8</v>
      </c>
      <c r="E81" s="22" t="s">
        <v>627</v>
      </c>
      <c r="F81" s="22">
        <v>17</v>
      </c>
      <c r="G81" s="22">
        <v>1</v>
      </c>
      <c r="H81" s="22" t="str">
        <f>INDEX(Bar_data!$A$3:$B$140,MATCH(C81,Bar_data!$A$3:$A$140,FALSE),2)</f>
        <v>Trust012</v>
      </c>
      <c r="I81" s="22" t="str">
        <f>INDEX(TrustCAHUB_map!$A$2:$D$139,MATCH($C81,TrustCAHUB_map!$A$2:$A$139,FALSE),3)</f>
        <v>North Central and North East London</v>
      </c>
      <c r="J81" s="22" t="str">
        <f>INDEX(TrustCAHUB_map!$A$2:$D$139,MATCH($C81,TrustCAHUB_map!$A$2:$A$139,FALSE),4)</f>
        <v>London</v>
      </c>
    </row>
    <row r="82" spans="1:10" x14ac:dyDescent="0.3">
      <c r="A82" s="22" t="str">
        <f t="shared" si="1"/>
        <v>'RAL2015Curative70+'</v>
      </c>
      <c r="B82" s="22">
        <v>2015</v>
      </c>
      <c r="C82" s="22" t="s">
        <v>175</v>
      </c>
      <c r="D82" s="22" t="s">
        <v>7</v>
      </c>
      <c r="E82" s="22" t="s">
        <v>628</v>
      </c>
      <c r="F82" s="22">
        <v>15</v>
      </c>
      <c r="G82" s="22">
        <v>0</v>
      </c>
      <c r="H82" s="22" t="str">
        <f>INDEX(Bar_data!$A$3:$B$140,MATCH(C82,Bar_data!$A$3:$A$140,FALSE),2)</f>
        <v>Trust012</v>
      </c>
      <c r="I82" s="22" t="str">
        <f>INDEX(TrustCAHUB_map!$A$2:$D$139,MATCH($C82,TrustCAHUB_map!$A$2:$A$139,FALSE),3)</f>
        <v>North Central and North East London</v>
      </c>
      <c r="J82" s="22" t="str">
        <f>INDEX(TrustCAHUB_map!$A$2:$D$139,MATCH($C82,TrustCAHUB_map!$A$2:$A$139,FALSE),4)</f>
        <v>London</v>
      </c>
    </row>
    <row r="83" spans="1:10" x14ac:dyDescent="0.3">
      <c r="A83" s="22" t="str">
        <f t="shared" si="1"/>
        <v>'RAL2015Palliative70+'</v>
      </c>
      <c r="B83" s="22">
        <v>2015</v>
      </c>
      <c r="C83" s="22" t="s">
        <v>175</v>
      </c>
      <c r="D83" s="22" t="s">
        <v>8</v>
      </c>
      <c r="E83" s="22" t="s">
        <v>628</v>
      </c>
      <c r="F83" s="22">
        <v>14</v>
      </c>
      <c r="G83" s="22">
        <v>1</v>
      </c>
      <c r="H83" s="22" t="str">
        <f>INDEX(Bar_data!$A$3:$B$140,MATCH(C83,Bar_data!$A$3:$A$140,FALSE),2)</f>
        <v>Trust012</v>
      </c>
      <c r="I83" s="22" t="str">
        <f>INDEX(TrustCAHUB_map!$A$2:$D$139,MATCH($C83,TrustCAHUB_map!$A$2:$A$139,FALSE),3)</f>
        <v>North Central and North East London</v>
      </c>
      <c r="J83" s="22" t="str">
        <f>INDEX(TrustCAHUB_map!$A$2:$D$139,MATCH($C83,TrustCAHUB_map!$A$2:$A$139,FALSE),4)</f>
        <v>London</v>
      </c>
    </row>
    <row r="84" spans="1:10" x14ac:dyDescent="0.3">
      <c r="A84" s="22" t="str">
        <f t="shared" si="1"/>
        <v>'RAP2015Palliative18-49'</v>
      </c>
      <c r="B84" s="22">
        <v>2015</v>
      </c>
      <c r="C84" s="22" t="s">
        <v>176</v>
      </c>
      <c r="D84" s="22" t="s">
        <v>8</v>
      </c>
      <c r="E84" s="22" t="s">
        <v>153</v>
      </c>
      <c r="F84" s="22">
        <v>8</v>
      </c>
      <c r="G84" s="22">
        <v>1</v>
      </c>
      <c r="H84" s="22" t="str">
        <f>INDEX(Bar_data!$A$3:$B$140,MATCH(C84,Bar_data!$A$3:$A$140,FALSE),2)</f>
        <v>Trust013</v>
      </c>
      <c r="I84" s="22" t="str">
        <f>INDEX(TrustCAHUB_map!$A$2:$D$139,MATCH($C84,TrustCAHUB_map!$A$2:$A$139,FALSE),3)</f>
        <v>North Central and North East London</v>
      </c>
      <c r="J84" s="22" t="str">
        <f>INDEX(TrustCAHUB_map!$A$2:$D$139,MATCH($C84,TrustCAHUB_map!$A$2:$A$139,FALSE),4)</f>
        <v>London</v>
      </c>
    </row>
    <row r="85" spans="1:10" x14ac:dyDescent="0.3">
      <c r="A85" s="22" t="str">
        <f t="shared" si="1"/>
        <v>'RAP2015Curative18-49'</v>
      </c>
      <c r="B85" s="22">
        <v>2015</v>
      </c>
      <c r="C85" s="22" t="s">
        <v>176</v>
      </c>
      <c r="D85" s="22" t="s">
        <v>7</v>
      </c>
      <c r="E85" s="22" t="s">
        <v>153</v>
      </c>
      <c r="F85" s="22">
        <v>63</v>
      </c>
      <c r="G85" s="22">
        <v>0</v>
      </c>
      <c r="H85" s="22" t="str">
        <f>INDEX(Bar_data!$A$3:$B$140,MATCH(C85,Bar_data!$A$3:$A$140,FALSE),2)</f>
        <v>Trust013</v>
      </c>
      <c r="I85" s="22" t="str">
        <f>INDEX(TrustCAHUB_map!$A$2:$D$139,MATCH($C85,TrustCAHUB_map!$A$2:$A$139,FALSE),3)</f>
        <v>North Central and North East London</v>
      </c>
      <c r="J85" s="22" t="str">
        <f>INDEX(TrustCAHUB_map!$A$2:$D$139,MATCH($C85,TrustCAHUB_map!$A$2:$A$139,FALSE),4)</f>
        <v>London</v>
      </c>
    </row>
    <row r="86" spans="1:10" x14ac:dyDescent="0.3">
      <c r="A86" s="22" t="str">
        <f t="shared" si="1"/>
        <v>'RAP2015Curative50-69'</v>
      </c>
      <c r="B86" s="22">
        <v>2015</v>
      </c>
      <c r="C86" s="22" t="s">
        <v>176</v>
      </c>
      <c r="D86" s="22" t="s">
        <v>7</v>
      </c>
      <c r="E86" s="22" t="s">
        <v>627</v>
      </c>
      <c r="F86" s="22">
        <v>80</v>
      </c>
      <c r="G86" s="22">
        <v>0</v>
      </c>
      <c r="H86" s="22" t="str">
        <f>INDEX(Bar_data!$A$3:$B$140,MATCH(C86,Bar_data!$A$3:$A$140,FALSE),2)</f>
        <v>Trust013</v>
      </c>
      <c r="I86" s="22" t="str">
        <f>INDEX(TrustCAHUB_map!$A$2:$D$139,MATCH($C86,TrustCAHUB_map!$A$2:$A$139,FALSE),3)</f>
        <v>North Central and North East London</v>
      </c>
      <c r="J86" s="22" t="str">
        <f>INDEX(TrustCAHUB_map!$A$2:$D$139,MATCH($C86,TrustCAHUB_map!$A$2:$A$139,FALSE),4)</f>
        <v>London</v>
      </c>
    </row>
    <row r="87" spans="1:10" x14ac:dyDescent="0.3">
      <c r="A87" s="22" t="str">
        <f t="shared" si="1"/>
        <v>'RAP2015Palliative50-69'</v>
      </c>
      <c r="B87" s="22">
        <v>2015</v>
      </c>
      <c r="C87" s="22" t="s">
        <v>176</v>
      </c>
      <c r="D87" s="22" t="s">
        <v>8</v>
      </c>
      <c r="E87" s="22" t="s">
        <v>627</v>
      </c>
      <c r="F87" s="22">
        <v>15</v>
      </c>
      <c r="G87" s="22">
        <v>2</v>
      </c>
      <c r="H87" s="22" t="str">
        <f>INDEX(Bar_data!$A$3:$B$140,MATCH(C87,Bar_data!$A$3:$A$140,FALSE),2)</f>
        <v>Trust013</v>
      </c>
      <c r="I87" s="22" t="str">
        <f>INDEX(TrustCAHUB_map!$A$2:$D$139,MATCH($C87,TrustCAHUB_map!$A$2:$A$139,FALSE),3)</f>
        <v>North Central and North East London</v>
      </c>
      <c r="J87" s="22" t="str">
        <f>INDEX(TrustCAHUB_map!$A$2:$D$139,MATCH($C87,TrustCAHUB_map!$A$2:$A$139,FALSE),4)</f>
        <v>London</v>
      </c>
    </row>
    <row r="88" spans="1:10" x14ac:dyDescent="0.3">
      <c r="A88" s="22" t="str">
        <f t="shared" si="1"/>
        <v>'RAP2015Not assigned50-69'</v>
      </c>
      <c r="B88" s="22">
        <v>2015</v>
      </c>
      <c r="C88" s="22" t="s">
        <v>176</v>
      </c>
      <c r="D88" s="22" t="s">
        <v>477</v>
      </c>
      <c r="E88" s="22" t="s">
        <v>627</v>
      </c>
      <c r="F88" s="22">
        <v>1</v>
      </c>
      <c r="G88" s="22">
        <v>0</v>
      </c>
      <c r="H88" s="22" t="str">
        <f>INDEX(Bar_data!$A$3:$B$140,MATCH(C88,Bar_data!$A$3:$A$140,FALSE),2)</f>
        <v>Trust013</v>
      </c>
      <c r="I88" s="22" t="str">
        <f>INDEX(TrustCAHUB_map!$A$2:$D$139,MATCH($C88,TrustCAHUB_map!$A$2:$A$139,FALSE),3)</f>
        <v>North Central and North East London</v>
      </c>
      <c r="J88" s="22" t="str">
        <f>INDEX(TrustCAHUB_map!$A$2:$D$139,MATCH($C88,TrustCAHUB_map!$A$2:$A$139,FALSE),4)</f>
        <v>London</v>
      </c>
    </row>
    <row r="89" spans="1:10" x14ac:dyDescent="0.3">
      <c r="A89" s="22" t="str">
        <f t="shared" si="1"/>
        <v>'RAP2015Curative70+'</v>
      </c>
      <c r="B89" s="22">
        <v>2015</v>
      </c>
      <c r="C89" s="22" t="s">
        <v>176</v>
      </c>
      <c r="D89" s="22" t="s">
        <v>7</v>
      </c>
      <c r="E89" s="22" t="s">
        <v>628</v>
      </c>
      <c r="F89" s="22">
        <v>24</v>
      </c>
      <c r="G89" s="22">
        <v>1</v>
      </c>
      <c r="H89" s="22" t="str">
        <f>INDEX(Bar_data!$A$3:$B$140,MATCH(C89,Bar_data!$A$3:$A$140,FALSE),2)</f>
        <v>Trust013</v>
      </c>
      <c r="I89" s="22" t="str">
        <f>INDEX(TrustCAHUB_map!$A$2:$D$139,MATCH($C89,TrustCAHUB_map!$A$2:$A$139,FALSE),3)</f>
        <v>North Central and North East London</v>
      </c>
      <c r="J89" s="22" t="str">
        <f>INDEX(TrustCAHUB_map!$A$2:$D$139,MATCH($C89,TrustCAHUB_map!$A$2:$A$139,FALSE),4)</f>
        <v>London</v>
      </c>
    </row>
    <row r="90" spans="1:10" x14ac:dyDescent="0.3">
      <c r="A90" s="22" t="str">
        <f t="shared" si="1"/>
        <v>'RAP2015Palliative70+'</v>
      </c>
      <c r="B90" s="22">
        <v>2015</v>
      </c>
      <c r="C90" s="22" t="s">
        <v>176</v>
      </c>
      <c r="D90" s="22" t="s">
        <v>8</v>
      </c>
      <c r="E90" s="22" t="s">
        <v>628</v>
      </c>
      <c r="F90" s="22">
        <v>7</v>
      </c>
      <c r="G90" s="22">
        <v>1</v>
      </c>
      <c r="H90" s="22" t="str">
        <f>INDEX(Bar_data!$A$3:$B$140,MATCH(C90,Bar_data!$A$3:$A$140,FALSE),2)</f>
        <v>Trust013</v>
      </c>
      <c r="I90" s="22" t="str">
        <f>INDEX(TrustCAHUB_map!$A$2:$D$139,MATCH($C90,TrustCAHUB_map!$A$2:$A$139,FALSE),3)</f>
        <v>North Central and North East London</v>
      </c>
      <c r="J90" s="22" t="str">
        <f>INDEX(TrustCAHUB_map!$A$2:$D$139,MATCH($C90,TrustCAHUB_map!$A$2:$A$139,FALSE),4)</f>
        <v>London</v>
      </c>
    </row>
    <row r="91" spans="1:10" x14ac:dyDescent="0.3">
      <c r="A91" s="22" t="str">
        <f t="shared" si="1"/>
        <v>'RBA2015Palliative18-49'</v>
      </c>
      <c r="B91" s="22">
        <v>2015</v>
      </c>
      <c r="C91" s="22" t="s">
        <v>179</v>
      </c>
      <c r="D91" s="22" t="s">
        <v>8</v>
      </c>
      <c r="E91" s="22" t="s">
        <v>153</v>
      </c>
      <c r="F91" s="22">
        <v>8</v>
      </c>
      <c r="G91" s="22">
        <v>0</v>
      </c>
      <c r="H91" s="22" t="str">
        <f>INDEX(Bar_data!$A$3:$B$140,MATCH(C91,Bar_data!$A$3:$A$140,FALSE),2)</f>
        <v>Trust016</v>
      </c>
      <c r="I91" s="22" t="str">
        <f>INDEX(TrustCAHUB_map!$A$2:$D$139,MATCH($C91,TrustCAHUB_map!$A$2:$A$139,FALSE),3)</f>
        <v>Somerset, Wiltshire, Avon and Gloucester</v>
      </c>
      <c r="J91" s="22" t="str">
        <f>INDEX(TrustCAHUB_map!$A$2:$D$139,MATCH($C91,TrustCAHUB_map!$A$2:$A$139,FALSE),4)</f>
        <v>South West</v>
      </c>
    </row>
    <row r="92" spans="1:10" x14ac:dyDescent="0.3">
      <c r="A92" s="22" t="str">
        <f t="shared" si="1"/>
        <v>'RBA2015Curative18-49'</v>
      </c>
      <c r="B92" s="22">
        <v>2015</v>
      </c>
      <c r="C92" s="22" t="s">
        <v>179</v>
      </c>
      <c r="D92" s="22" t="s">
        <v>7</v>
      </c>
      <c r="E92" s="22" t="s">
        <v>153</v>
      </c>
      <c r="F92" s="22">
        <v>40</v>
      </c>
      <c r="G92" s="22">
        <v>0</v>
      </c>
      <c r="H92" s="22" t="str">
        <f>INDEX(Bar_data!$A$3:$B$140,MATCH(C92,Bar_data!$A$3:$A$140,FALSE),2)</f>
        <v>Trust016</v>
      </c>
      <c r="I92" s="22" t="str">
        <f>INDEX(TrustCAHUB_map!$A$2:$D$139,MATCH($C92,TrustCAHUB_map!$A$2:$A$139,FALSE),3)</f>
        <v>Somerset, Wiltshire, Avon and Gloucester</v>
      </c>
      <c r="J92" s="22" t="str">
        <f>INDEX(TrustCAHUB_map!$A$2:$D$139,MATCH($C92,TrustCAHUB_map!$A$2:$A$139,FALSE),4)</f>
        <v>South West</v>
      </c>
    </row>
    <row r="93" spans="1:10" x14ac:dyDescent="0.3">
      <c r="A93" s="22" t="str">
        <f t="shared" si="1"/>
        <v>'RBA2015Curative50-69'</v>
      </c>
      <c r="B93" s="22">
        <v>2015</v>
      </c>
      <c r="C93" s="22" t="s">
        <v>179</v>
      </c>
      <c r="D93" s="22" t="s">
        <v>7</v>
      </c>
      <c r="E93" s="22" t="s">
        <v>627</v>
      </c>
      <c r="F93" s="22">
        <v>77</v>
      </c>
      <c r="G93" s="22">
        <v>0</v>
      </c>
      <c r="H93" s="22" t="str">
        <f>INDEX(Bar_data!$A$3:$B$140,MATCH(C93,Bar_data!$A$3:$A$140,FALSE),2)</f>
        <v>Trust016</v>
      </c>
      <c r="I93" s="22" t="str">
        <f>INDEX(TrustCAHUB_map!$A$2:$D$139,MATCH($C93,TrustCAHUB_map!$A$2:$A$139,FALSE),3)</f>
        <v>Somerset, Wiltshire, Avon and Gloucester</v>
      </c>
      <c r="J93" s="22" t="str">
        <f>INDEX(TrustCAHUB_map!$A$2:$D$139,MATCH($C93,TrustCAHUB_map!$A$2:$A$139,FALSE),4)</f>
        <v>South West</v>
      </c>
    </row>
    <row r="94" spans="1:10" x14ac:dyDescent="0.3">
      <c r="A94" s="22" t="str">
        <f t="shared" si="1"/>
        <v>'RBA2015Palliative50-69'</v>
      </c>
      <c r="B94" s="22">
        <v>2015</v>
      </c>
      <c r="C94" s="22" t="s">
        <v>179</v>
      </c>
      <c r="D94" s="22" t="s">
        <v>8</v>
      </c>
      <c r="E94" s="22" t="s">
        <v>627</v>
      </c>
      <c r="F94" s="22">
        <v>17</v>
      </c>
      <c r="G94" s="22">
        <v>0</v>
      </c>
      <c r="H94" s="22" t="str">
        <f>INDEX(Bar_data!$A$3:$B$140,MATCH(C94,Bar_data!$A$3:$A$140,FALSE),2)</f>
        <v>Trust016</v>
      </c>
      <c r="I94" s="22" t="str">
        <f>INDEX(TrustCAHUB_map!$A$2:$D$139,MATCH($C94,TrustCAHUB_map!$A$2:$A$139,FALSE),3)</f>
        <v>Somerset, Wiltshire, Avon and Gloucester</v>
      </c>
      <c r="J94" s="22" t="str">
        <f>INDEX(TrustCAHUB_map!$A$2:$D$139,MATCH($C94,TrustCAHUB_map!$A$2:$A$139,FALSE),4)</f>
        <v>South West</v>
      </c>
    </row>
    <row r="95" spans="1:10" x14ac:dyDescent="0.3">
      <c r="A95" s="22" t="str">
        <f t="shared" si="1"/>
        <v>'RBA2015Curative70+'</v>
      </c>
      <c r="B95" s="22">
        <v>2015</v>
      </c>
      <c r="C95" s="22" t="s">
        <v>179</v>
      </c>
      <c r="D95" s="22" t="s">
        <v>7</v>
      </c>
      <c r="E95" s="22" t="s">
        <v>628</v>
      </c>
      <c r="F95" s="22">
        <v>19</v>
      </c>
      <c r="G95" s="22">
        <v>0</v>
      </c>
      <c r="H95" s="22" t="str">
        <f>INDEX(Bar_data!$A$3:$B$140,MATCH(C95,Bar_data!$A$3:$A$140,FALSE),2)</f>
        <v>Trust016</v>
      </c>
      <c r="I95" s="22" t="str">
        <f>INDEX(TrustCAHUB_map!$A$2:$D$139,MATCH($C95,TrustCAHUB_map!$A$2:$A$139,FALSE),3)</f>
        <v>Somerset, Wiltshire, Avon and Gloucester</v>
      </c>
      <c r="J95" s="22" t="str">
        <f>INDEX(TrustCAHUB_map!$A$2:$D$139,MATCH($C95,TrustCAHUB_map!$A$2:$A$139,FALSE),4)</f>
        <v>South West</v>
      </c>
    </row>
    <row r="96" spans="1:10" x14ac:dyDescent="0.3">
      <c r="A96" s="22" t="str">
        <f t="shared" si="1"/>
        <v>'RBA2015Palliative70+'</v>
      </c>
      <c r="B96" s="22">
        <v>2015</v>
      </c>
      <c r="C96" s="22" t="s">
        <v>179</v>
      </c>
      <c r="D96" s="22" t="s">
        <v>8</v>
      </c>
      <c r="E96" s="22" t="s">
        <v>628</v>
      </c>
      <c r="F96" s="22">
        <v>9</v>
      </c>
      <c r="G96" s="22">
        <v>2</v>
      </c>
      <c r="H96" s="22" t="str">
        <f>INDEX(Bar_data!$A$3:$B$140,MATCH(C96,Bar_data!$A$3:$A$140,FALSE),2)</f>
        <v>Trust016</v>
      </c>
      <c r="I96" s="22" t="str">
        <f>INDEX(TrustCAHUB_map!$A$2:$D$139,MATCH($C96,TrustCAHUB_map!$A$2:$A$139,FALSE),3)</f>
        <v>Somerset, Wiltshire, Avon and Gloucester</v>
      </c>
      <c r="J96" s="22" t="str">
        <f>INDEX(TrustCAHUB_map!$A$2:$D$139,MATCH($C96,TrustCAHUB_map!$A$2:$A$139,FALSE),4)</f>
        <v>South West</v>
      </c>
    </row>
    <row r="97" spans="1:10" x14ac:dyDescent="0.3">
      <c r="A97" s="22" t="str">
        <f t="shared" si="1"/>
        <v>'RBD2015Curative18-49'</v>
      </c>
      <c r="B97" s="22">
        <v>2015</v>
      </c>
      <c r="C97" s="22" t="s">
        <v>180</v>
      </c>
      <c r="D97" s="22" t="s">
        <v>7</v>
      </c>
      <c r="E97" s="22" t="s">
        <v>153</v>
      </c>
      <c r="F97" s="22">
        <v>21</v>
      </c>
      <c r="G97" s="22">
        <v>0</v>
      </c>
      <c r="H97" s="22" t="str">
        <f>INDEX(Bar_data!$A$3:$B$140,MATCH(C97,Bar_data!$A$3:$A$140,FALSE),2)</f>
        <v>Trust017</v>
      </c>
      <c r="I97" s="22" t="str">
        <f>INDEX(TrustCAHUB_map!$A$2:$D$139,MATCH($C97,TrustCAHUB_map!$A$2:$A$139,FALSE),3)</f>
        <v>Wessex</v>
      </c>
      <c r="J97" s="22" t="str">
        <f>INDEX(TrustCAHUB_map!$A$2:$D$139,MATCH($C97,TrustCAHUB_map!$A$2:$A$139,FALSE),4)</f>
        <v>Wessex</v>
      </c>
    </row>
    <row r="98" spans="1:10" x14ac:dyDescent="0.3">
      <c r="A98" s="22" t="str">
        <f t="shared" si="1"/>
        <v>'RBD2015Palliative18-49'</v>
      </c>
      <c r="B98" s="22">
        <v>2015</v>
      </c>
      <c r="C98" s="22" t="s">
        <v>180</v>
      </c>
      <c r="D98" s="22" t="s">
        <v>8</v>
      </c>
      <c r="E98" s="22" t="s">
        <v>153</v>
      </c>
      <c r="F98" s="22">
        <v>6</v>
      </c>
      <c r="G98" s="22">
        <v>1</v>
      </c>
      <c r="H98" s="22" t="str">
        <f>INDEX(Bar_data!$A$3:$B$140,MATCH(C98,Bar_data!$A$3:$A$140,FALSE),2)</f>
        <v>Trust017</v>
      </c>
      <c r="I98" s="22" t="str">
        <f>INDEX(TrustCAHUB_map!$A$2:$D$139,MATCH($C98,TrustCAHUB_map!$A$2:$A$139,FALSE),3)</f>
        <v>Wessex</v>
      </c>
      <c r="J98" s="22" t="str">
        <f>INDEX(TrustCAHUB_map!$A$2:$D$139,MATCH($C98,TrustCAHUB_map!$A$2:$A$139,FALSE),4)</f>
        <v>Wessex</v>
      </c>
    </row>
    <row r="99" spans="1:10" x14ac:dyDescent="0.3">
      <c r="A99" s="22" t="str">
        <f t="shared" si="1"/>
        <v>'RBD2015Curative50-69'</v>
      </c>
      <c r="B99" s="22">
        <v>2015</v>
      </c>
      <c r="C99" s="22" t="s">
        <v>180</v>
      </c>
      <c r="D99" s="22" t="s">
        <v>7</v>
      </c>
      <c r="E99" s="22" t="s">
        <v>627</v>
      </c>
      <c r="F99" s="22">
        <v>41</v>
      </c>
      <c r="G99" s="22">
        <v>0</v>
      </c>
      <c r="H99" s="22" t="str">
        <f>INDEX(Bar_data!$A$3:$B$140,MATCH(C99,Bar_data!$A$3:$A$140,FALSE),2)</f>
        <v>Trust017</v>
      </c>
      <c r="I99" s="22" t="str">
        <f>INDEX(TrustCAHUB_map!$A$2:$D$139,MATCH($C99,TrustCAHUB_map!$A$2:$A$139,FALSE),3)</f>
        <v>Wessex</v>
      </c>
      <c r="J99" s="22" t="str">
        <f>INDEX(TrustCAHUB_map!$A$2:$D$139,MATCH($C99,TrustCAHUB_map!$A$2:$A$139,FALSE),4)</f>
        <v>Wessex</v>
      </c>
    </row>
    <row r="100" spans="1:10" x14ac:dyDescent="0.3">
      <c r="A100" s="22" t="str">
        <f t="shared" si="1"/>
        <v>'RBD2015Palliative50-69'</v>
      </c>
      <c r="B100" s="22">
        <v>2015</v>
      </c>
      <c r="C100" s="22" t="s">
        <v>180</v>
      </c>
      <c r="D100" s="22" t="s">
        <v>8</v>
      </c>
      <c r="E100" s="22" t="s">
        <v>627</v>
      </c>
      <c r="F100" s="22">
        <v>16</v>
      </c>
      <c r="G100" s="22">
        <v>3</v>
      </c>
      <c r="H100" s="22" t="str">
        <f>INDEX(Bar_data!$A$3:$B$140,MATCH(C100,Bar_data!$A$3:$A$140,FALSE),2)</f>
        <v>Trust017</v>
      </c>
      <c r="I100" s="22" t="str">
        <f>INDEX(TrustCAHUB_map!$A$2:$D$139,MATCH($C100,TrustCAHUB_map!$A$2:$A$139,FALSE),3)</f>
        <v>Wessex</v>
      </c>
      <c r="J100" s="22" t="str">
        <f>INDEX(TrustCAHUB_map!$A$2:$D$139,MATCH($C100,TrustCAHUB_map!$A$2:$A$139,FALSE),4)</f>
        <v>Wessex</v>
      </c>
    </row>
    <row r="101" spans="1:10" x14ac:dyDescent="0.3">
      <c r="A101" s="22" t="str">
        <f t="shared" si="1"/>
        <v>'RBD2015Palliative70+'</v>
      </c>
      <c r="B101" s="22">
        <v>2015</v>
      </c>
      <c r="C101" s="22" t="s">
        <v>180</v>
      </c>
      <c r="D101" s="22" t="s">
        <v>8</v>
      </c>
      <c r="E101" s="22" t="s">
        <v>628</v>
      </c>
      <c r="F101" s="22">
        <v>6</v>
      </c>
      <c r="G101" s="22">
        <v>0</v>
      </c>
      <c r="H101" s="22" t="str">
        <f>INDEX(Bar_data!$A$3:$B$140,MATCH(C101,Bar_data!$A$3:$A$140,FALSE),2)</f>
        <v>Trust017</v>
      </c>
      <c r="I101" s="22" t="str">
        <f>INDEX(TrustCAHUB_map!$A$2:$D$139,MATCH($C101,TrustCAHUB_map!$A$2:$A$139,FALSE),3)</f>
        <v>Wessex</v>
      </c>
      <c r="J101" s="22" t="str">
        <f>INDEX(TrustCAHUB_map!$A$2:$D$139,MATCH($C101,TrustCAHUB_map!$A$2:$A$139,FALSE),4)</f>
        <v>Wessex</v>
      </c>
    </row>
    <row r="102" spans="1:10" x14ac:dyDescent="0.3">
      <c r="A102" s="22" t="str">
        <f t="shared" si="1"/>
        <v>'RBD2015Curative70+'</v>
      </c>
      <c r="B102" s="22">
        <v>2015</v>
      </c>
      <c r="C102" s="22" t="s">
        <v>180</v>
      </c>
      <c r="D102" s="22" t="s">
        <v>7</v>
      </c>
      <c r="E102" s="22" t="s">
        <v>628</v>
      </c>
      <c r="F102" s="22">
        <v>15</v>
      </c>
      <c r="G102" s="22">
        <v>0</v>
      </c>
      <c r="H102" s="22" t="str">
        <f>INDEX(Bar_data!$A$3:$B$140,MATCH(C102,Bar_data!$A$3:$A$140,FALSE),2)</f>
        <v>Trust017</v>
      </c>
      <c r="I102" s="22" t="str">
        <f>INDEX(TrustCAHUB_map!$A$2:$D$139,MATCH($C102,TrustCAHUB_map!$A$2:$A$139,FALSE),3)</f>
        <v>Wessex</v>
      </c>
      <c r="J102" s="22" t="str">
        <f>INDEX(TrustCAHUB_map!$A$2:$D$139,MATCH($C102,TrustCAHUB_map!$A$2:$A$139,FALSE),4)</f>
        <v>Wessex</v>
      </c>
    </row>
    <row r="103" spans="1:10" x14ac:dyDescent="0.3">
      <c r="A103" s="22" t="str">
        <f t="shared" si="1"/>
        <v>'RBK2015Curative18-49'</v>
      </c>
      <c r="B103" s="22">
        <v>2015</v>
      </c>
      <c r="C103" s="22" t="s">
        <v>181</v>
      </c>
      <c r="D103" s="22" t="s">
        <v>7</v>
      </c>
      <c r="E103" s="22" t="s">
        <v>153</v>
      </c>
      <c r="F103" s="22">
        <v>22</v>
      </c>
      <c r="G103" s="22">
        <v>0</v>
      </c>
      <c r="H103" s="22" t="str">
        <f>INDEX(Bar_data!$A$3:$B$140,MATCH(C103,Bar_data!$A$3:$A$140,FALSE),2)</f>
        <v>Trust018</v>
      </c>
      <c r="I103" s="22" t="str">
        <f>INDEX(TrustCAHUB_map!$A$2:$D$139,MATCH($C103,TrustCAHUB_map!$A$2:$A$139,FALSE),3)</f>
        <v>West Midlands</v>
      </c>
      <c r="J103" s="22" t="str">
        <f>INDEX(TrustCAHUB_map!$A$2:$D$139,MATCH($C103,TrustCAHUB_map!$A$2:$A$139,FALSE),4)</f>
        <v>West Midlands</v>
      </c>
    </row>
    <row r="104" spans="1:10" x14ac:dyDescent="0.3">
      <c r="A104" s="22" t="str">
        <f t="shared" si="1"/>
        <v>'RBK2015Palliative18-49'</v>
      </c>
      <c r="B104" s="22">
        <v>2015</v>
      </c>
      <c r="C104" s="22" t="s">
        <v>181</v>
      </c>
      <c r="D104" s="22" t="s">
        <v>8</v>
      </c>
      <c r="E104" s="22" t="s">
        <v>153</v>
      </c>
      <c r="F104" s="22">
        <v>4</v>
      </c>
      <c r="G104" s="22">
        <v>0</v>
      </c>
      <c r="H104" s="22" t="str">
        <f>INDEX(Bar_data!$A$3:$B$140,MATCH(C104,Bar_data!$A$3:$A$140,FALSE),2)</f>
        <v>Trust018</v>
      </c>
      <c r="I104" s="22" t="str">
        <f>INDEX(TrustCAHUB_map!$A$2:$D$139,MATCH($C104,TrustCAHUB_map!$A$2:$A$139,FALSE),3)</f>
        <v>West Midlands</v>
      </c>
      <c r="J104" s="22" t="str">
        <f>INDEX(TrustCAHUB_map!$A$2:$D$139,MATCH($C104,TrustCAHUB_map!$A$2:$A$139,FALSE),4)</f>
        <v>West Midlands</v>
      </c>
    </row>
    <row r="105" spans="1:10" x14ac:dyDescent="0.3">
      <c r="A105" s="22" t="str">
        <f t="shared" si="1"/>
        <v>'RBK2015Not assigned18-49'</v>
      </c>
      <c r="B105" s="22">
        <v>2015</v>
      </c>
      <c r="C105" s="22" t="s">
        <v>181</v>
      </c>
      <c r="D105" s="22" t="s">
        <v>477</v>
      </c>
      <c r="E105" s="22" t="s">
        <v>153</v>
      </c>
      <c r="F105" s="22">
        <v>4</v>
      </c>
      <c r="G105" s="22">
        <v>0</v>
      </c>
      <c r="H105" s="22" t="str">
        <f>INDEX(Bar_data!$A$3:$B$140,MATCH(C105,Bar_data!$A$3:$A$140,FALSE),2)</f>
        <v>Trust018</v>
      </c>
      <c r="I105" s="22" t="str">
        <f>INDEX(TrustCAHUB_map!$A$2:$D$139,MATCH($C105,TrustCAHUB_map!$A$2:$A$139,FALSE),3)</f>
        <v>West Midlands</v>
      </c>
      <c r="J105" s="22" t="str">
        <f>INDEX(TrustCAHUB_map!$A$2:$D$139,MATCH($C105,TrustCAHUB_map!$A$2:$A$139,FALSE),4)</f>
        <v>West Midlands</v>
      </c>
    </row>
    <row r="106" spans="1:10" x14ac:dyDescent="0.3">
      <c r="A106" s="22" t="str">
        <f t="shared" si="1"/>
        <v>'RBK2015Palliative50-69'</v>
      </c>
      <c r="B106" s="22">
        <v>2015</v>
      </c>
      <c r="C106" s="22" t="s">
        <v>181</v>
      </c>
      <c r="D106" s="22" t="s">
        <v>8</v>
      </c>
      <c r="E106" s="22" t="s">
        <v>627</v>
      </c>
      <c r="F106" s="22">
        <v>5</v>
      </c>
      <c r="G106" s="22">
        <v>0</v>
      </c>
      <c r="H106" s="22" t="str">
        <f>INDEX(Bar_data!$A$3:$B$140,MATCH(C106,Bar_data!$A$3:$A$140,FALSE),2)</f>
        <v>Trust018</v>
      </c>
      <c r="I106" s="22" t="str">
        <f>INDEX(TrustCAHUB_map!$A$2:$D$139,MATCH($C106,TrustCAHUB_map!$A$2:$A$139,FALSE),3)</f>
        <v>West Midlands</v>
      </c>
      <c r="J106" s="22" t="str">
        <f>INDEX(TrustCAHUB_map!$A$2:$D$139,MATCH($C106,TrustCAHUB_map!$A$2:$A$139,FALSE),4)</f>
        <v>West Midlands</v>
      </c>
    </row>
    <row r="107" spans="1:10" x14ac:dyDescent="0.3">
      <c r="A107" s="22" t="str">
        <f t="shared" si="1"/>
        <v>'RBK2015Curative50-69'</v>
      </c>
      <c r="B107" s="22">
        <v>2015</v>
      </c>
      <c r="C107" s="22" t="s">
        <v>181</v>
      </c>
      <c r="D107" s="22" t="s">
        <v>7</v>
      </c>
      <c r="E107" s="22" t="s">
        <v>627</v>
      </c>
      <c r="F107" s="22">
        <v>27</v>
      </c>
      <c r="G107" s="22">
        <v>0</v>
      </c>
      <c r="H107" s="22" t="str">
        <f>INDEX(Bar_data!$A$3:$B$140,MATCH(C107,Bar_data!$A$3:$A$140,FALSE),2)</f>
        <v>Trust018</v>
      </c>
      <c r="I107" s="22" t="str">
        <f>INDEX(TrustCAHUB_map!$A$2:$D$139,MATCH($C107,TrustCAHUB_map!$A$2:$A$139,FALSE),3)</f>
        <v>West Midlands</v>
      </c>
      <c r="J107" s="22" t="str">
        <f>INDEX(TrustCAHUB_map!$A$2:$D$139,MATCH($C107,TrustCAHUB_map!$A$2:$A$139,FALSE),4)</f>
        <v>West Midlands</v>
      </c>
    </row>
    <row r="108" spans="1:10" x14ac:dyDescent="0.3">
      <c r="A108" s="22" t="str">
        <f t="shared" si="1"/>
        <v>'RBK2015Not assigned50-69'</v>
      </c>
      <c r="B108" s="22">
        <v>2015</v>
      </c>
      <c r="C108" s="22" t="s">
        <v>181</v>
      </c>
      <c r="D108" s="22" t="s">
        <v>477</v>
      </c>
      <c r="E108" s="22" t="s">
        <v>627</v>
      </c>
      <c r="F108" s="22">
        <v>4</v>
      </c>
      <c r="G108" s="22">
        <v>0</v>
      </c>
      <c r="H108" s="22" t="str">
        <f>INDEX(Bar_data!$A$3:$B$140,MATCH(C108,Bar_data!$A$3:$A$140,FALSE),2)</f>
        <v>Trust018</v>
      </c>
      <c r="I108" s="22" t="str">
        <f>INDEX(TrustCAHUB_map!$A$2:$D$139,MATCH($C108,TrustCAHUB_map!$A$2:$A$139,FALSE),3)</f>
        <v>West Midlands</v>
      </c>
      <c r="J108" s="22" t="str">
        <f>INDEX(TrustCAHUB_map!$A$2:$D$139,MATCH($C108,TrustCAHUB_map!$A$2:$A$139,FALSE),4)</f>
        <v>West Midlands</v>
      </c>
    </row>
    <row r="109" spans="1:10" x14ac:dyDescent="0.3">
      <c r="A109" s="22" t="str">
        <f t="shared" si="1"/>
        <v>'RBK2015Curative70+'</v>
      </c>
      <c r="B109" s="22">
        <v>2015</v>
      </c>
      <c r="C109" s="22" t="s">
        <v>181</v>
      </c>
      <c r="D109" s="22" t="s">
        <v>7</v>
      </c>
      <c r="E109" s="22" t="s">
        <v>628</v>
      </c>
      <c r="F109" s="22">
        <v>7</v>
      </c>
      <c r="G109" s="22">
        <v>0</v>
      </c>
      <c r="H109" s="22" t="str">
        <f>INDEX(Bar_data!$A$3:$B$140,MATCH(C109,Bar_data!$A$3:$A$140,FALSE),2)</f>
        <v>Trust018</v>
      </c>
      <c r="I109" s="22" t="str">
        <f>INDEX(TrustCAHUB_map!$A$2:$D$139,MATCH($C109,TrustCAHUB_map!$A$2:$A$139,FALSE),3)</f>
        <v>West Midlands</v>
      </c>
      <c r="J109" s="22" t="str">
        <f>INDEX(TrustCAHUB_map!$A$2:$D$139,MATCH($C109,TrustCAHUB_map!$A$2:$A$139,FALSE),4)</f>
        <v>West Midlands</v>
      </c>
    </row>
    <row r="110" spans="1:10" x14ac:dyDescent="0.3">
      <c r="A110" s="22" t="str">
        <f t="shared" si="1"/>
        <v>'RBK2015Palliative70+'</v>
      </c>
      <c r="B110" s="22">
        <v>2015</v>
      </c>
      <c r="C110" s="22" t="s">
        <v>181</v>
      </c>
      <c r="D110" s="22" t="s">
        <v>8</v>
      </c>
      <c r="E110" s="22" t="s">
        <v>628</v>
      </c>
      <c r="F110" s="22">
        <v>4</v>
      </c>
      <c r="G110" s="22">
        <v>0</v>
      </c>
      <c r="H110" s="22" t="str">
        <f>INDEX(Bar_data!$A$3:$B$140,MATCH(C110,Bar_data!$A$3:$A$140,FALSE),2)</f>
        <v>Trust018</v>
      </c>
      <c r="I110" s="22" t="str">
        <f>INDEX(TrustCAHUB_map!$A$2:$D$139,MATCH($C110,TrustCAHUB_map!$A$2:$A$139,FALSE),3)</f>
        <v>West Midlands</v>
      </c>
      <c r="J110" s="22" t="str">
        <f>INDEX(TrustCAHUB_map!$A$2:$D$139,MATCH($C110,TrustCAHUB_map!$A$2:$A$139,FALSE),4)</f>
        <v>West Midlands</v>
      </c>
    </row>
    <row r="111" spans="1:10" x14ac:dyDescent="0.3">
      <c r="A111" s="22" t="str">
        <f t="shared" si="1"/>
        <v>'RBV2015Not assigned18-49'</v>
      </c>
      <c r="B111" s="22">
        <v>2015</v>
      </c>
      <c r="C111" s="22" t="s">
        <v>186</v>
      </c>
      <c r="D111" s="22" t="s">
        <v>477</v>
      </c>
      <c r="E111" s="22" t="s">
        <v>153</v>
      </c>
      <c r="F111" s="22">
        <v>5</v>
      </c>
      <c r="G111" s="22">
        <v>2</v>
      </c>
      <c r="H111" s="22" t="str">
        <f>INDEX(Bar_data!$A$3:$B$140,MATCH(C111,Bar_data!$A$3:$A$140,FALSE),2)</f>
        <v>Trust023</v>
      </c>
      <c r="I111" s="22" t="str">
        <f>INDEX(TrustCAHUB_map!$A$2:$D$139,MATCH($C111,TrustCAHUB_map!$A$2:$A$139,FALSE),3)</f>
        <v>Greater Manchester</v>
      </c>
      <c r="J111" s="22" t="str">
        <f>INDEX(TrustCAHUB_map!$A$2:$D$139,MATCH($C111,TrustCAHUB_map!$A$2:$A$139,FALSE),4)</f>
        <v>North West</v>
      </c>
    </row>
    <row r="112" spans="1:10" x14ac:dyDescent="0.3">
      <c r="A112" s="22" t="str">
        <f t="shared" si="1"/>
        <v>'RBV2015Curative18-49'</v>
      </c>
      <c r="B112" s="22">
        <v>2015</v>
      </c>
      <c r="C112" s="22" t="s">
        <v>186</v>
      </c>
      <c r="D112" s="22" t="s">
        <v>7</v>
      </c>
      <c r="E112" s="22" t="s">
        <v>153</v>
      </c>
      <c r="F112" s="22">
        <v>393</v>
      </c>
      <c r="G112" s="22">
        <v>3</v>
      </c>
      <c r="H112" s="22" t="str">
        <f>INDEX(Bar_data!$A$3:$B$140,MATCH(C112,Bar_data!$A$3:$A$140,FALSE),2)</f>
        <v>Trust023</v>
      </c>
      <c r="I112" s="22" t="str">
        <f>INDEX(TrustCAHUB_map!$A$2:$D$139,MATCH($C112,TrustCAHUB_map!$A$2:$A$139,FALSE),3)</f>
        <v>Greater Manchester</v>
      </c>
      <c r="J112" s="22" t="str">
        <f>INDEX(TrustCAHUB_map!$A$2:$D$139,MATCH($C112,TrustCAHUB_map!$A$2:$A$139,FALSE),4)</f>
        <v>North West</v>
      </c>
    </row>
    <row r="113" spans="1:10" x14ac:dyDescent="0.3">
      <c r="A113" s="22" t="str">
        <f t="shared" si="1"/>
        <v>'RBV2015Palliative18-49'</v>
      </c>
      <c r="B113" s="22">
        <v>2015</v>
      </c>
      <c r="C113" s="22" t="s">
        <v>186</v>
      </c>
      <c r="D113" s="22" t="s">
        <v>8</v>
      </c>
      <c r="E113" s="22" t="s">
        <v>153</v>
      </c>
      <c r="F113" s="22">
        <v>59</v>
      </c>
      <c r="G113" s="22">
        <v>2</v>
      </c>
      <c r="H113" s="22" t="str">
        <f>INDEX(Bar_data!$A$3:$B$140,MATCH(C113,Bar_data!$A$3:$A$140,FALSE),2)</f>
        <v>Trust023</v>
      </c>
      <c r="I113" s="22" t="str">
        <f>INDEX(TrustCAHUB_map!$A$2:$D$139,MATCH($C113,TrustCAHUB_map!$A$2:$A$139,FALSE),3)</f>
        <v>Greater Manchester</v>
      </c>
      <c r="J113" s="22" t="str">
        <f>INDEX(TrustCAHUB_map!$A$2:$D$139,MATCH($C113,TrustCAHUB_map!$A$2:$A$139,FALSE),4)</f>
        <v>North West</v>
      </c>
    </row>
    <row r="114" spans="1:10" x14ac:dyDescent="0.3">
      <c r="A114" s="22" t="str">
        <f t="shared" si="1"/>
        <v>'RBV2015Palliative50-69'</v>
      </c>
      <c r="B114" s="22">
        <v>2015</v>
      </c>
      <c r="C114" s="22" t="s">
        <v>186</v>
      </c>
      <c r="D114" s="22" t="s">
        <v>8</v>
      </c>
      <c r="E114" s="22" t="s">
        <v>627</v>
      </c>
      <c r="F114" s="22">
        <v>119</v>
      </c>
      <c r="G114" s="22">
        <v>6</v>
      </c>
      <c r="H114" s="22" t="str">
        <f>INDEX(Bar_data!$A$3:$B$140,MATCH(C114,Bar_data!$A$3:$A$140,FALSE),2)</f>
        <v>Trust023</v>
      </c>
      <c r="I114" s="22" t="str">
        <f>INDEX(TrustCAHUB_map!$A$2:$D$139,MATCH($C114,TrustCAHUB_map!$A$2:$A$139,FALSE),3)</f>
        <v>Greater Manchester</v>
      </c>
      <c r="J114" s="22" t="str">
        <f>INDEX(TrustCAHUB_map!$A$2:$D$139,MATCH($C114,TrustCAHUB_map!$A$2:$A$139,FALSE),4)</f>
        <v>North West</v>
      </c>
    </row>
    <row r="115" spans="1:10" x14ac:dyDescent="0.3">
      <c r="A115" s="22" t="str">
        <f t="shared" si="1"/>
        <v>'RBV2015Not assigned50-69'</v>
      </c>
      <c r="B115" s="22">
        <v>2015</v>
      </c>
      <c r="C115" s="22" t="s">
        <v>186</v>
      </c>
      <c r="D115" s="22" t="s">
        <v>477</v>
      </c>
      <c r="E115" s="22" t="s">
        <v>627</v>
      </c>
      <c r="F115" s="22">
        <v>4</v>
      </c>
      <c r="G115" s="22">
        <v>0</v>
      </c>
      <c r="H115" s="22" t="str">
        <f>INDEX(Bar_data!$A$3:$B$140,MATCH(C115,Bar_data!$A$3:$A$140,FALSE),2)</f>
        <v>Trust023</v>
      </c>
      <c r="I115" s="22" t="str">
        <f>INDEX(TrustCAHUB_map!$A$2:$D$139,MATCH($C115,TrustCAHUB_map!$A$2:$A$139,FALSE),3)</f>
        <v>Greater Manchester</v>
      </c>
      <c r="J115" s="22" t="str">
        <f>INDEX(TrustCAHUB_map!$A$2:$D$139,MATCH($C115,TrustCAHUB_map!$A$2:$A$139,FALSE),4)</f>
        <v>North West</v>
      </c>
    </row>
    <row r="116" spans="1:10" x14ac:dyDescent="0.3">
      <c r="A116" s="22" t="str">
        <f t="shared" si="1"/>
        <v>'RBV2015Curative50-69'</v>
      </c>
      <c r="B116" s="22">
        <v>2015</v>
      </c>
      <c r="C116" s="22" t="s">
        <v>186</v>
      </c>
      <c r="D116" s="22" t="s">
        <v>7</v>
      </c>
      <c r="E116" s="22" t="s">
        <v>627</v>
      </c>
      <c r="F116" s="22">
        <v>596</v>
      </c>
      <c r="G116" s="22">
        <v>0</v>
      </c>
      <c r="H116" s="22" t="str">
        <f>INDEX(Bar_data!$A$3:$B$140,MATCH(C116,Bar_data!$A$3:$A$140,FALSE),2)</f>
        <v>Trust023</v>
      </c>
      <c r="I116" s="22" t="str">
        <f>INDEX(TrustCAHUB_map!$A$2:$D$139,MATCH($C116,TrustCAHUB_map!$A$2:$A$139,FALSE),3)</f>
        <v>Greater Manchester</v>
      </c>
      <c r="J116" s="22" t="str">
        <f>INDEX(TrustCAHUB_map!$A$2:$D$139,MATCH($C116,TrustCAHUB_map!$A$2:$A$139,FALSE),4)</f>
        <v>North West</v>
      </c>
    </row>
    <row r="117" spans="1:10" x14ac:dyDescent="0.3">
      <c r="A117" s="22" t="str">
        <f t="shared" si="1"/>
        <v>'RBV2015Curative70+'</v>
      </c>
      <c r="B117" s="22">
        <v>2015</v>
      </c>
      <c r="C117" s="22" t="s">
        <v>186</v>
      </c>
      <c r="D117" s="22" t="s">
        <v>7</v>
      </c>
      <c r="E117" s="22" t="s">
        <v>628</v>
      </c>
      <c r="F117" s="22">
        <v>150</v>
      </c>
      <c r="G117" s="22">
        <v>2</v>
      </c>
      <c r="H117" s="22" t="str">
        <f>INDEX(Bar_data!$A$3:$B$140,MATCH(C117,Bar_data!$A$3:$A$140,FALSE),2)</f>
        <v>Trust023</v>
      </c>
      <c r="I117" s="22" t="str">
        <f>INDEX(TrustCAHUB_map!$A$2:$D$139,MATCH($C117,TrustCAHUB_map!$A$2:$A$139,FALSE),3)</f>
        <v>Greater Manchester</v>
      </c>
      <c r="J117" s="22" t="str">
        <f>INDEX(TrustCAHUB_map!$A$2:$D$139,MATCH($C117,TrustCAHUB_map!$A$2:$A$139,FALSE),4)</f>
        <v>North West</v>
      </c>
    </row>
    <row r="118" spans="1:10" x14ac:dyDescent="0.3">
      <c r="A118" s="22" t="str">
        <f t="shared" si="1"/>
        <v>'RBV2015Not assigned70+'</v>
      </c>
      <c r="B118" s="22">
        <v>2015</v>
      </c>
      <c r="C118" s="22" t="s">
        <v>186</v>
      </c>
      <c r="D118" s="22" t="s">
        <v>477</v>
      </c>
      <c r="E118" s="22" t="s">
        <v>628</v>
      </c>
      <c r="F118" s="22">
        <v>1</v>
      </c>
      <c r="G118" s="22">
        <v>0</v>
      </c>
      <c r="H118" s="22" t="str">
        <f>INDEX(Bar_data!$A$3:$B$140,MATCH(C118,Bar_data!$A$3:$A$140,FALSE),2)</f>
        <v>Trust023</v>
      </c>
      <c r="I118" s="22" t="str">
        <f>INDEX(TrustCAHUB_map!$A$2:$D$139,MATCH($C118,TrustCAHUB_map!$A$2:$A$139,FALSE),3)</f>
        <v>Greater Manchester</v>
      </c>
      <c r="J118" s="22" t="str">
        <f>INDEX(TrustCAHUB_map!$A$2:$D$139,MATCH($C118,TrustCAHUB_map!$A$2:$A$139,FALSE),4)</f>
        <v>North West</v>
      </c>
    </row>
    <row r="119" spans="1:10" x14ac:dyDescent="0.3">
      <c r="A119" s="22" t="str">
        <f t="shared" si="1"/>
        <v>'RBV2015Palliative70+'</v>
      </c>
      <c r="B119" s="22">
        <v>2015</v>
      </c>
      <c r="C119" s="22" t="s">
        <v>186</v>
      </c>
      <c r="D119" s="22" t="s">
        <v>8</v>
      </c>
      <c r="E119" s="22" t="s">
        <v>628</v>
      </c>
      <c r="F119" s="22">
        <v>46</v>
      </c>
      <c r="G119" s="22">
        <v>2</v>
      </c>
      <c r="H119" s="22" t="str">
        <f>INDEX(Bar_data!$A$3:$B$140,MATCH(C119,Bar_data!$A$3:$A$140,FALSE),2)</f>
        <v>Trust023</v>
      </c>
      <c r="I119" s="22" t="str">
        <f>INDEX(TrustCAHUB_map!$A$2:$D$139,MATCH($C119,TrustCAHUB_map!$A$2:$A$139,FALSE),3)</f>
        <v>Greater Manchester</v>
      </c>
      <c r="J119" s="22" t="str">
        <f>INDEX(TrustCAHUB_map!$A$2:$D$139,MATCH($C119,TrustCAHUB_map!$A$2:$A$139,FALSE),4)</f>
        <v>North West</v>
      </c>
    </row>
    <row r="120" spans="1:10" x14ac:dyDescent="0.3">
      <c r="A120" s="22" t="str">
        <f t="shared" si="1"/>
        <v>'RBZ2015Curative18-49'</v>
      </c>
      <c r="B120" s="22">
        <v>2015</v>
      </c>
      <c r="C120" s="22" t="s">
        <v>187</v>
      </c>
      <c r="D120" s="22" t="s">
        <v>7</v>
      </c>
      <c r="E120" s="22" t="s">
        <v>153</v>
      </c>
      <c r="F120" s="22">
        <v>21</v>
      </c>
      <c r="G120" s="22">
        <v>0</v>
      </c>
      <c r="H120" s="22" t="str">
        <f>INDEX(Bar_data!$A$3:$B$140,MATCH(C120,Bar_data!$A$3:$A$140,FALSE),2)</f>
        <v>Trust024</v>
      </c>
      <c r="I120" s="22" t="str">
        <f>INDEX(TrustCAHUB_map!$A$2:$D$139,MATCH($C120,TrustCAHUB_map!$A$2:$A$139,FALSE),3)</f>
        <v>Peninsula</v>
      </c>
      <c r="J120" s="22" t="str">
        <f>INDEX(TrustCAHUB_map!$A$2:$D$139,MATCH($C120,TrustCAHUB_map!$A$2:$A$139,FALSE),4)</f>
        <v>South West</v>
      </c>
    </row>
    <row r="121" spans="1:10" x14ac:dyDescent="0.3">
      <c r="A121" s="22" t="str">
        <f t="shared" si="1"/>
        <v>'RBZ2015Palliative18-49'</v>
      </c>
      <c r="B121" s="22">
        <v>2015</v>
      </c>
      <c r="C121" s="22" t="s">
        <v>187</v>
      </c>
      <c r="D121" s="22" t="s">
        <v>8</v>
      </c>
      <c r="E121" s="22" t="s">
        <v>153</v>
      </c>
      <c r="F121" s="22">
        <v>5</v>
      </c>
      <c r="G121" s="22">
        <v>0</v>
      </c>
      <c r="H121" s="22" t="str">
        <f>INDEX(Bar_data!$A$3:$B$140,MATCH(C121,Bar_data!$A$3:$A$140,FALSE),2)</f>
        <v>Trust024</v>
      </c>
      <c r="I121" s="22" t="str">
        <f>INDEX(TrustCAHUB_map!$A$2:$D$139,MATCH($C121,TrustCAHUB_map!$A$2:$A$139,FALSE),3)</f>
        <v>Peninsula</v>
      </c>
      <c r="J121" s="22" t="str">
        <f>INDEX(TrustCAHUB_map!$A$2:$D$139,MATCH($C121,TrustCAHUB_map!$A$2:$A$139,FALSE),4)</f>
        <v>South West</v>
      </c>
    </row>
    <row r="122" spans="1:10" x14ac:dyDescent="0.3">
      <c r="A122" s="22" t="str">
        <f t="shared" si="1"/>
        <v>'RBZ2015Palliative50-69'</v>
      </c>
      <c r="B122" s="22">
        <v>2015</v>
      </c>
      <c r="C122" s="22" t="s">
        <v>187</v>
      </c>
      <c r="D122" s="22" t="s">
        <v>8</v>
      </c>
      <c r="E122" s="22" t="s">
        <v>627</v>
      </c>
      <c r="F122" s="22">
        <v>11</v>
      </c>
      <c r="G122" s="22">
        <v>0</v>
      </c>
      <c r="H122" s="22" t="str">
        <f>INDEX(Bar_data!$A$3:$B$140,MATCH(C122,Bar_data!$A$3:$A$140,FALSE),2)</f>
        <v>Trust024</v>
      </c>
      <c r="I122" s="22" t="str">
        <f>INDEX(TrustCAHUB_map!$A$2:$D$139,MATCH($C122,TrustCAHUB_map!$A$2:$A$139,FALSE),3)</f>
        <v>Peninsula</v>
      </c>
      <c r="J122" s="22" t="str">
        <f>INDEX(TrustCAHUB_map!$A$2:$D$139,MATCH($C122,TrustCAHUB_map!$A$2:$A$139,FALSE),4)</f>
        <v>South West</v>
      </c>
    </row>
    <row r="123" spans="1:10" x14ac:dyDescent="0.3">
      <c r="A123" s="22" t="str">
        <f t="shared" si="1"/>
        <v>'RBZ2015Curative50-69'</v>
      </c>
      <c r="B123" s="22">
        <v>2015</v>
      </c>
      <c r="C123" s="22" t="s">
        <v>187</v>
      </c>
      <c r="D123" s="22" t="s">
        <v>7</v>
      </c>
      <c r="E123" s="22" t="s">
        <v>627</v>
      </c>
      <c r="F123" s="22">
        <v>34</v>
      </c>
      <c r="G123" s="22">
        <v>0</v>
      </c>
      <c r="H123" s="22" t="str">
        <f>INDEX(Bar_data!$A$3:$B$140,MATCH(C123,Bar_data!$A$3:$A$140,FALSE),2)</f>
        <v>Trust024</v>
      </c>
      <c r="I123" s="22" t="str">
        <f>INDEX(TrustCAHUB_map!$A$2:$D$139,MATCH($C123,TrustCAHUB_map!$A$2:$A$139,FALSE),3)</f>
        <v>Peninsula</v>
      </c>
      <c r="J123" s="22" t="str">
        <f>INDEX(TrustCAHUB_map!$A$2:$D$139,MATCH($C123,TrustCAHUB_map!$A$2:$A$139,FALSE),4)</f>
        <v>South West</v>
      </c>
    </row>
    <row r="124" spans="1:10" x14ac:dyDescent="0.3">
      <c r="A124" s="22" t="str">
        <f t="shared" si="1"/>
        <v>'RBZ2015Curative70+'</v>
      </c>
      <c r="B124" s="22">
        <v>2015</v>
      </c>
      <c r="C124" s="22" t="s">
        <v>187</v>
      </c>
      <c r="D124" s="22" t="s">
        <v>7</v>
      </c>
      <c r="E124" s="22" t="s">
        <v>628</v>
      </c>
      <c r="F124" s="22">
        <v>4</v>
      </c>
      <c r="G124" s="22">
        <v>0</v>
      </c>
      <c r="H124" s="22" t="str">
        <f>INDEX(Bar_data!$A$3:$B$140,MATCH(C124,Bar_data!$A$3:$A$140,FALSE),2)</f>
        <v>Trust024</v>
      </c>
      <c r="I124" s="22" t="str">
        <f>INDEX(TrustCAHUB_map!$A$2:$D$139,MATCH($C124,TrustCAHUB_map!$A$2:$A$139,FALSE),3)</f>
        <v>Peninsula</v>
      </c>
      <c r="J124" s="22" t="str">
        <f>INDEX(TrustCAHUB_map!$A$2:$D$139,MATCH($C124,TrustCAHUB_map!$A$2:$A$139,FALSE),4)</f>
        <v>South West</v>
      </c>
    </row>
    <row r="125" spans="1:10" x14ac:dyDescent="0.3">
      <c r="A125" s="22" t="str">
        <f t="shared" si="1"/>
        <v>'RBZ2015Palliative70+'</v>
      </c>
      <c r="B125" s="22">
        <v>2015</v>
      </c>
      <c r="C125" s="22" t="s">
        <v>187</v>
      </c>
      <c r="D125" s="22" t="s">
        <v>8</v>
      </c>
      <c r="E125" s="22" t="s">
        <v>628</v>
      </c>
      <c r="F125" s="22">
        <v>8</v>
      </c>
      <c r="G125" s="22">
        <v>1</v>
      </c>
      <c r="H125" s="22" t="str">
        <f>INDEX(Bar_data!$A$3:$B$140,MATCH(C125,Bar_data!$A$3:$A$140,FALSE),2)</f>
        <v>Trust024</v>
      </c>
      <c r="I125" s="22" t="str">
        <f>INDEX(TrustCAHUB_map!$A$2:$D$139,MATCH($C125,TrustCAHUB_map!$A$2:$A$139,FALSE),3)</f>
        <v>Peninsula</v>
      </c>
      <c r="J125" s="22" t="str">
        <f>INDEX(TrustCAHUB_map!$A$2:$D$139,MATCH($C125,TrustCAHUB_map!$A$2:$A$139,FALSE),4)</f>
        <v>South West</v>
      </c>
    </row>
    <row r="126" spans="1:10" x14ac:dyDescent="0.3">
      <c r="A126" s="22" t="str">
        <f t="shared" si="1"/>
        <v>'RC12015Curative18-49'</v>
      </c>
      <c r="B126" s="22">
        <v>2015</v>
      </c>
      <c r="C126" s="22" t="s">
        <v>188</v>
      </c>
      <c r="D126" s="22" t="s">
        <v>7</v>
      </c>
      <c r="E126" s="22" t="s">
        <v>153</v>
      </c>
      <c r="F126" s="22">
        <v>23</v>
      </c>
      <c r="G126" s="22">
        <v>0</v>
      </c>
      <c r="H126" s="22" t="str">
        <f>INDEX(Bar_data!$A$3:$B$140,MATCH(C126,Bar_data!$A$3:$A$140,FALSE),2)</f>
        <v>Trust025</v>
      </c>
      <c r="I126" s="22" t="str">
        <f>INDEX(TrustCAHUB_map!$A$2:$D$139,MATCH($C126,TrustCAHUB_map!$A$2:$A$139,FALSE),3)</f>
        <v>East of England</v>
      </c>
      <c r="J126" s="22" t="str">
        <f>INDEX(TrustCAHUB_map!$A$2:$D$139,MATCH($C126,TrustCAHUB_map!$A$2:$A$139,FALSE),4)</f>
        <v>East of England</v>
      </c>
    </row>
    <row r="127" spans="1:10" x14ac:dyDescent="0.3">
      <c r="A127" s="22" t="str">
        <f t="shared" si="1"/>
        <v>'RC12015Palliative18-49'</v>
      </c>
      <c r="B127" s="22">
        <v>2015</v>
      </c>
      <c r="C127" s="22" t="s">
        <v>188</v>
      </c>
      <c r="D127" s="22" t="s">
        <v>8</v>
      </c>
      <c r="E127" s="22" t="s">
        <v>153</v>
      </c>
      <c r="F127" s="22">
        <v>2</v>
      </c>
      <c r="G127" s="22">
        <v>0</v>
      </c>
      <c r="H127" s="22" t="str">
        <f>INDEX(Bar_data!$A$3:$B$140,MATCH(C127,Bar_data!$A$3:$A$140,FALSE),2)</f>
        <v>Trust025</v>
      </c>
      <c r="I127" s="22" t="str">
        <f>INDEX(TrustCAHUB_map!$A$2:$D$139,MATCH($C127,TrustCAHUB_map!$A$2:$A$139,FALSE),3)</f>
        <v>East of England</v>
      </c>
      <c r="J127" s="22" t="str">
        <f>INDEX(TrustCAHUB_map!$A$2:$D$139,MATCH($C127,TrustCAHUB_map!$A$2:$A$139,FALSE),4)</f>
        <v>East of England</v>
      </c>
    </row>
    <row r="128" spans="1:10" x14ac:dyDescent="0.3">
      <c r="A128" s="22" t="str">
        <f t="shared" si="1"/>
        <v>'RC12015Curative50-69'</v>
      </c>
      <c r="B128" s="22">
        <v>2015</v>
      </c>
      <c r="C128" s="22" t="s">
        <v>188</v>
      </c>
      <c r="D128" s="22" t="s">
        <v>7</v>
      </c>
      <c r="E128" s="22" t="s">
        <v>627</v>
      </c>
      <c r="F128" s="22">
        <v>30</v>
      </c>
      <c r="G128" s="22">
        <v>0</v>
      </c>
      <c r="H128" s="22" t="str">
        <f>INDEX(Bar_data!$A$3:$B$140,MATCH(C128,Bar_data!$A$3:$A$140,FALSE),2)</f>
        <v>Trust025</v>
      </c>
      <c r="I128" s="22" t="str">
        <f>INDEX(TrustCAHUB_map!$A$2:$D$139,MATCH($C128,TrustCAHUB_map!$A$2:$A$139,FALSE),3)</f>
        <v>East of England</v>
      </c>
      <c r="J128" s="22" t="str">
        <f>INDEX(TrustCAHUB_map!$A$2:$D$139,MATCH($C128,TrustCAHUB_map!$A$2:$A$139,FALSE),4)</f>
        <v>East of England</v>
      </c>
    </row>
    <row r="129" spans="1:10" x14ac:dyDescent="0.3">
      <c r="A129" s="22" t="str">
        <f t="shared" si="1"/>
        <v>'RC12015Palliative50-69'</v>
      </c>
      <c r="B129" s="22">
        <v>2015</v>
      </c>
      <c r="C129" s="22" t="s">
        <v>188</v>
      </c>
      <c r="D129" s="22" t="s">
        <v>8</v>
      </c>
      <c r="E129" s="22" t="s">
        <v>627</v>
      </c>
      <c r="F129" s="22">
        <v>9</v>
      </c>
      <c r="G129" s="22">
        <v>1</v>
      </c>
      <c r="H129" s="22" t="str">
        <f>INDEX(Bar_data!$A$3:$B$140,MATCH(C129,Bar_data!$A$3:$A$140,FALSE),2)</f>
        <v>Trust025</v>
      </c>
      <c r="I129" s="22" t="str">
        <f>INDEX(TrustCAHUB_map!$A$2:$D$139,MATCH($C129,TrustCAHUB_map!$A$2:$A$139,FALSE),3)</f>
        <v>East of England</v>
      </c>
      <c r="J129" s="22" t="str">
        <f>INDEX(TrustCAHUB_map!$A$2:$D$139,MATCH($C129,TrustCAHUB_map!$A$2:$A$139,FALSE),4)</f>
        <v>East of England</v>
      </c>
    </row>
    <row r="130" spans="1:10" x14ac:dyDescent="0.3">
      <c r="A130" s="22" t="str">
        <f t="shared" si="1"/>
        <v>'RC12015Curative70+'</v>
      </c>
      <c r="B130" s="22">
        <v>2015</v>
      </c>
      <c r="C130" s="22" t="s">
        <v>188</v>
      </c>
      <c r="D130" s="22" t="s">
        <v>7</v>
      </c>
      <c r="E130" s="22" t="s">
        <v>628</v>
      </c>
      <c r="F130" s="22">
        <v>4</v>
      </c>
      <c r="G130" s="22">
        <v>0</v>
      </c>
      <c r="H130" s="22" t="str">
        <f>INDEX(Bar_data!$A$3:$B$140,MATCH(C130,Bar_data!$A$3:$A$140,FALSE),2)</f>
        <v>Trust025</v>
      </c>
      <c r="I130" s="22" t="str">
        <f>INDEX(TrustCAHUB_map!$A$2:$D$139,MATCH($C130,TrustCAHUB_map!$A$2:$A$139,FALSE),3)</f>
        <v>East of England</v>
      </c>
      <c r="J130" s="22" t="str">
        <f>INDEX(TrustCAHUB_map!$A$2:$D$139,MATCH($C130,TrustCAHUB_map!$A$2:$A$139,FALSE),4)</f>
        <v>East of England</v>
      </c>
    </row>
    <row r="131" spans="1:10" x14ac:dyDescent="0.3">
      <c r="A131" s="22" t="str">
        <f t="shared" ref="A131:A194" si="2">"'"&amp;C131&amp;B131&amp;D131&amp;E131&amp;"'"</f>
        <v>'RC12015Palliative70+'</v>
      </c>
      <c r="B131" s="22">
        <v>2015</v>
      </c>
      <c r="C131" s="22" t="s">
        <v>188</v>
      </c>
      <c r="D131" s="22" t="s">
        <v>8</v>
      </c>
      <c r="E131" s="22" t="s">
        <v>628</v>
      </c>
      <c r="F131" s="22">
        <v>4</v>
      </c>
      <c r="G131" s="22">
        <v>1</v>
      </c>
      <c r="H131" s="22" t="str">
        <f>INDEX(Bar_data!$A$3:$B$140,MATCH(C131,Bar_data!$A$3:$A$140,FALSE),2)</f>
        <v>Trust025</v>
      </c>
      <c r="I131" s="22" t="str">
        <f>INDEX(TrustCAHUB_map!$A$2:$D$139,MATCH($C131,TrustCAHUB_map!$A$2:$A$139,FALSE),3)</f>
        <v>East of England</v>
      </c>
      <c r="J131" s="22" t="str">
        <f>INDEX(TrustCAHUB_map!$A$2:$D$139,MATCH($C131,TrustCAHUB_map!$A$2:$A$139,FALSE),4)</f>
        <v>East of England</v>
      </c>
    </row>
    <row r="132" spans="1:10" x14ac:dyDescent="0.3">
      <c r="A132" s="22" t="str">
        <f t="shared" si="2"/>
        <v>'RC92015Not assigned18-49'</v>
      </c>
      <c r="B132" s="22">
        <v>2015</v>
      </c>
      <c r="C132" s="22" t="s">
        <v>189</v>
      </c>
      <c r="D132" s="22" t="s">
        <v>477</v>
      </c>
      <c r="E132" s="22" t="s">
        <v>153</v>
      </c>
      <c r="F132" s="22">
        <v>53</v>
      </c>
      <c r="G132" s="22">
        <v>1</v>
      </c>
      <c r="H132" s="22" t="str">
        <f>INDEX(Bar_data!$A$3:$B$140,MATCH(C132,Bar_data!$A$3:$A$140,FALSE),2)</f>
        <v>Trust026</v>
      </c>
      <c r="I132" s="22" t="str">
        <f>INDEX(TrustCAHUB_map!$A$2:$D$139,MATCH($C132,TrustCAHUB_map!$A$2:$A$139,FALSE),3)</f>
        <v>East of England</v>
      </c>
      <c r="J132" s="22" t="str">
        <f>INDEX(TrustCAHUB_map!$A$2:$D$139,MATCH($C132,TrustCAHUB_map!$A$2:$A$139,FALSE),4)</f>
        <v>East of England</v>
      </c>
    </row>
    <row r="133" spans="1:10" x14ac:dyDescent="0.3">
      <c r="A133" s="22" t="str">
        <f t="shared" si="2"/>
        <v>'RC92015Curative18-49'</v>
      </c>
      <c r="B133" s="22">
        <v>2015</v>
      </c>
      <c r="C133" s="22" t="s">
        <v>189</v>
      </c>
      <c r="D133" s="22" t="s">
        <v>7</v>
      </c>
      <c r="E133" s="22" t="s">
        <v>153</v>
      </c>
      <c r="F133" s="22">
        <v>6</v>
      </c>
      <c r="G133" s="22">
        <v>0</v>
      </c>
      <c r="H133" s="22" t="str">
        <f>INDEX(Bar_data!$A$3:$B$140,MATCH(C133,Bar_data!$A$3:$A$140,FALSE),2)</f>
        <v>Trust026</v>
      </c>
      <c r="I133" s="22" t="str">
        <f>INDEX(TrustCAHUB_map!$A$2:$D$139,MATCH($C133,TrustCAHUB_map!$A$2:$A$139,FALSE),3)</f>
        <v>East of England</v>
      </c>
      <c r="J133" s="22" t="str">
        <f>INDEX(TrustCAHUB_map!$A$2:$D$139,MATCH($C133,TrustCAHUB_map!$A$2:$A$139,FALSE),4)</f>
        <v>East of England</v>
      </c>
    </row>
    <row r="134" spans="1:10" x14ac:dyDescent="0.3">
      <c r="A134" s="22" t="str">
        <f t="shared" si="2"/>
        <v>'RC92015Not assigned50-69'</v>
      </c>
      <c r="B134" s="22">
        <v>2015</v>
      </c>
      <c r="C134" s="22" t="s">
        <v>189</v>
      </c>
      <c r="D134" s="22" t="s">
        <v>477</v>
      </c>
      <c r="E134" s="22" t="s">
        <v>627</v>
      </c>
      <c r="F134" s="22">
        <v>66</v>
      </c>
      <c r="G134" s="22">
        <v>0</v>
      </c>
      <c r="H134" s="22" t="str">
        <f>INDEX(Bar_data!$A$3:$B$140,MATCH(C134,Bar_data!$A$3:$A$140,FALSE),2)</f>
        <v>Trust026</v>
      </c>
      <c r="I134" s="22" t="str">
        <f>INDEX(TrustCAHUB_map!$A$2:$D$139,MATCH($C134,TrustCAHUB_map!$A$2:$A$139,FALSE),3)</f>
        <v>East of England</v>
      </c>
      <c r="J134" s="22" t="str">
        <f>INDEX(TrustCAHUB_map!$A$2:$D$139,MATCH($C134,TrustCAHUB_map!$A$2:$A$139,FALSE),4)</f>
        <v>East of England</v>
      </c>
    </row>
    <row r="135" spans="1:10" x14ac:dyDescent="0.3">
      <c r="A135" s="22" t="str">
        <f t="shared" si="2"/>
        <v>'RC92015Curative50-69'</v>
      </c>
      <c r="B135" s="22">
        <v>2015</v>
      </c>
      <c r="C135" s="22" t="s">
        <v>189</v>
      </c>
      <c r="D135" s="22" t="s">
        <v>7</v>
      </c>
      <c r="E135" s="22" t="s">
        <v>627</v>
      </c>
      <c r="F135" s="22">
        <v>3</v>
      </c>
      <c r="G135" s="22">
        <v>0</v>
      </c>
      <c r="H135" s="22" t="str">
        <f>INDEX(Bar_data!$A$3:$B$140,MATCH(C135,Bar_data!$A$3:$A$140,FALSE),2)</f>
        <v>Trust026</v>
      </c>
      <c r="I135" s="22" t="str">
        <f>INDEX(TrustCAHUB_map!$A$2:$D$139,MATCH($C135,TrustCAHUB_map!$A$2:$A$139,FALSE),3)</f>
        <v>East of England</v>
      </c>
      <c r="J135" s="22" t="str">
        <f>INDEX(TrustCAHUB_map!$A$2:$D$139,MATCH($C135,TrustCAHUB_map!$A$2:$A$139,FALSE),4)</f>
        <v>East of England</v>
      </c>
    </row>
    <row r="136" spans="1:10" x14ac:dyDescent="0.3">
      <c r="A136" s="22" t="str">
        <f t="shared" si="2"/>
        <v>'RC92015Not assigned70+'</v>
      </c>
      <c r="B136" s="22">
        <v>2015</v>
      </c>
      <c r="C136" s="22" t="s">
        <v>189</v>
      </c>
      <c r="D136" s="22" t="s">
        <v>477</v>
      </c>
      <c r="E136" s="22" t="s">
        <v>628</v>
      </c>
      <c r="F136" s="22">
        <v>12</v>
      </c>
      <c r="G136" s="22">
        <v>0</v>
      </c>
      <c r="H136" s="22" t="str">
        <f>INDEX(Bar_data!$A$3:$B$140,MATCH(C136,Bar_data!$A$3:$A$140,FALSE),2)</f>
        <v>Trust026</v>
      </c>
      <c r="I136" s="22" t="str">
        <f>INDEX(TrustCAHUB_map!$A$2:$D$139,MATCH($C136,TrustCAHUB_map!$A$2:$A$139,FALSE),3)</f>
        <v>East of England</v>
      </c>
      <c r="J136" s="22" t="str">
        <f>INDEX(TrustCAHUB_map!$A$2:$D$139,MATCH($C136,TrustCAHUB_map!$A$2:$A$139,FALSE),4)</f>
        <v>East of England</v>
      </c>
    </row>
    <row r="137" spans="1:10" x14ac:dyDescent="0.3">
      <c r="A137" s="22" t="str">
        <f t="shared" si="2"/>
        <v>'RC92015Curative70+'</v>
      </c>
      <c r="B137" s="22">
        <v>2015</v>
      </c>
      <c r="C137" s="22" t="s">
        <v>189</v>
      </c>
      <c r="D137" s="22" t="s">
        <v>7</v>
      </c>
      <c r="E137" s="22" t="s">
        <v>628</v>
      </c>
      <c r="F137" s="22">
        <v>2</v>
      </c>
      <c r="G137" s="22">
        <v>0</v>
      </c>
      <c r="H137" s="22" t="str">
        <f>INDEX(Bar_data!$A$3:$B$140,MATCH(C137,Bar_data!$A$3:$A$140,FALSE),2)</f>
        <v>Trust026</v>
      </c>
      <c r="I137" s="22" t="str">
        <f>INDEX(TrustCAHUB_map!$A$2:$D$139,MATCH($C137,TrustCAHUB_map!$A$2:$A$139,FALSE),3)</f>
        <v>East of England</v>
      </c>
      <c r="J137" s="22" t="str">
        <f>INDEX(TrustCAHUB_map!$A$2:$D$139,MATCH($C137,TrustCAHUB_map!$A$2:$A$139,FALSE),4)</f>
        <v>East of England</v>
      </c>
    </row>
    <row r="138" spans="1:10" x14ac:dyDescent="0.3">
      <c r="A138" s="22" t="str">
        <f t="shared" si="2"/>
        <v>'RCB2015Curative18-49'</v>
      </c>
      <c r="B138" s="22">
        <v>2015</v>
      </c>
      <c r="C138" s="22" t="s">
        <v>190</v>
      </c>
      <c r="D138" s="22" t="s">
        <v>7</v>
      </c>
      <c r="E138" s="22" t="s">
        <v>153</v>
      </c>
      <c r="F138" s="22">
        <v>63</v>
      </c>
      <c r="G138" s="22">
        <v>0</v>
      </c>
      <c r="H138" s="22" t="str">
        <f>INDEX(Bar_data!$A$3:$B$140,MATCH(C138,Bar_data!$A$3:$A$140,FALSE),2)</f>
        <v>Trust027</v>
      </c>
      <c r="I138" s="22" t="str">
        <f>INDEX(TrustCAHUB_map!$A$2:$D$139,MATCH($C138,TrustCAHUB_map!$A$2:$A$139,FALSE),3)</f>
        <v>Humber, Coast and Vale</v>
      </c>
      <c r="J138" s="22" t="str">
        <f>INDEX(TrustCAHUB_map!$A$2:$D$139,MATCH($C138,TrustCAHUB_map!$A$2:$A$139,FALSE),4)</f>
        <v>Yorkshire and Humber</v>
      </c>
    </row>
    <row r="139" spans="1:10" x14ac:dyDescent="0.3">
      <c r="A139" s="22" t="str">
        <f t="shared" si="2"/>
        <v>'RCB2015Palliative18-49'</v>
      </c>
      <c r="B139" s="22">
        <v>2015</v>
      </c>
      <c r="C139" s="22" t="s">
        <v>190</v>
      </c>
      <c r="D139" s="22" t="s">
        <v>8</v>
      </c>
      <c r="E139" s="22" t="s">
        <v>153</v>
      </c>
      <c r="F139" s="22">
        <v>7</v>
      </c>
      <c r="G139" s="22">
        <v>2</v>
      </c>
      <c r="H139" s="22" t="str">
        <f>INDEX(Bar_data!$A$3:$B$140,MATCH(C139,Bar_data!$A$3:$A$140,FALSE),2)</f>
        <v>Trust027</v>
      </c>
      <c r="I139" s="22" t="str">
        <f>INDEX(TrustCAHUB_map!$A$2:$D$139,MATCH($C139,TrustCAHUB_map!$A$2:$A$139,FALSE),3)</f>
        <v>Humber, Coast and Vale</v>
      </c>
      <c r="J139" s="22" t="str">
        <f>INDEX(TrustCAHUB_map!$A$2:$D$139,MATCH($C139,TrustCAHUB_map!$A$2:$A$139,FALSE),4)</f>
        <v>Yorkshire and Humber</v>
      </c>
    </row>
    <row r="140" spans="1:10" x14ac:dyDescent="0.3">
      <c r="A140" s="22" t="str">
        <f t="shared" si="2"/>
        <v>'RCB2015Curative50-69'</v>
      </c>
      <c r="B140" s="22">
        <v>2015</v>
      </c>
      <c r="C140" s="22" t="s">
        <v>190</v>
      </c>
      <c r="D140" s="22" t="s">
        <v>7</v>
      </c>
      <c r="E140" s="22" t="s">
        <v>627</v>
      </c>
      <c r="F140" s="22">
        <v>89</v>
      </c>
      <c r="G140" s="22">
        <v>0</v>
      </c>
      <c r="H140" s="22" t="str">
        <f>INDEX(Bar_data!$A$3:$B$140,MATCH(C140,Bar_data!$A$3:$A$140,FALSE),2)</f>
        <v>Trust027</v>
      </c>
      <c r="I140" s="22" t="str">
        <f>INDEX(TrustCAHUB_map!$A$2:$D$139,MATCH($C140,TrustCAHUB_map!$A$2:$A$139,FALSE),3)</f>
        <v>Humber, Coast and Vale</v>
      </c>
      <c r="J140" s="22" t="str">
        <f>INDEX(TrustCAHUB_map!$A$2:$D$139,MATCH($C140,TrustCAHUB_map!$A$2:$A$139,FALSE),4)</f>
        <v>Yorkshire and Humber</v>
      </c>
    </row>
    <row r="141" spans="1:10" x14ac:dyDescent="0.3">
      <c r="A141" s="22" t="str">
        <f t="shared" si="2"/>
        <v>'RCB2015Palliative50-69'</v>
      </c>
      <c r="B141" s="22">
        <v>2015</v>
      </c>
      <c r="C141" s="22" t="s">
        <v>190</v>
      </c>
      <c r="D141" s="22" t="s">
        <v>8</v>
      </c>
      <c r="E141" s="22" t="s">
        <v>627</v>
      </c>
      <c r="F141" s="22">
        <v>21</v>
      </c>
      <c r="G141" s="22">
        <v>2</v>
      </c>
      <c r="H141" s="22" t="str">
        <f>INDEX(Bar_data!$A$3:$B$140,MATCH(C141,Bar_data!$A$3:$A$140,FALSE),2)</f>
        <v>Trust027</v>
      </c>
      <c r="I141" s="22" t="str">
        <f>INDEX(TrustCAHUB_map!$A$2:$D$139,MATCH($C141,TrustCAHUB_map!$A$2:$A$139,FALSE),3)</f>
        <v>Humber, Coast and Vale</v>
      </c>
      <c r="J141" s="22" t="str">
        <f>INDEX(TrustCAHUB_map!$A$2:$D$139,MATCH($C141,TrustCAHUB_map!$A$2:$A$139,FALSE),4)</f>
        <v>Yorkshire and Humber</v>
      </c>
    </row>
    <row r="142" spans="1:10" x14ac:dyDescent="0.3">
      <c r="A142" s="22" t="str">
        <f t="shared" si="2"/>
        <v>'RCB2015Curative70+'</v>
      </c>
      <c r="B142" s="22">
        <v>2015</v>
      </c>
      <c r="C142" s="22" t="s">
        <v>190</v>
      </c>
      <c r="D142" s="22" t="s">
        <v>7</v>
      </c>
      <c r="E142" s="22" t="s">
        <v>628</v>
      </c>
      <c r="F142" s="22">
        <v>17</v>
      </c>
      <c r="G142" s="22">
        <v>0</v>
      </c>
      <c r="H142" s="22" t="str">
        <f>INDEX(Bar_data!$A$3:$B$140,MATCH(C142,Bar_data!$A$3:$A$140,FALSE),2)</f>
        <v>Trust027</v>
      </c>
      <c r="I142" s="22" t="str">
        <f>INDEX(TrustCAHUB_map!$A$2:$D$139,MATCH($C142,TrustCAHUB_map!$A$2:$A$139,FALSE),3)</f>
        <v>Humber, Coast and Vale</v>
      </c>
      <c r="J142" s="22" t="str">
        <f>INDEX(TrustCAHUB_map!$A$2:$D$139,MATCH($C142,TrustCAHUB_map!$A$2:$A$139,FALSE),4)</f>
        <v>Yorkshire and Humber</v>
      </c>
    </row>
    <row r="143" spans="1:10" x14ac:dyDescent="0.3">
      <c r="A143" s="22" t="str">
        <f t="shared" si="2"/>
        <v>'RCB2015Palliative70+'</v>
      </c>
      <c r="B143" s="22">
        <v>2015</v>
      </c>
      <c r="C143" s="22" t="s">
        <v>190</v>
      </c>
      <c r="D143" s="22" t="s">
        <v>8</v>
      </c>
      <c r="E143" s="22" t="s">
        <v>628</v>
      </c>
      <c r="F143" s="22">
        <v>9</v>
      </c>
      <c r="G143" s="22">
        <v>0</v>
      </c>
      <c r="H143" s="22" t="str">
        <f>INDEX(Bar_data!$A$3:$B$140,MATCH(C143,Bar_data!$A$3:$A$140,FALSE),2)</f>
        <v>Trust027</v>
      </c>
      <c r="I143" s="22" t="str">
        <f>INDEX(TrustCAHUB_map!$A$2:$D$139,MATCH($C143,TrustCAHUB_map!$A$2:$A$139,FALSE),3)</f>
        <v>Humber, Coast and Vale</v>
      </c>
      <c r="J143" s="22" t="str">
        <f>INDEX(TrustCAHUB_map!$A$2:$D$139,MATCH($C143,TrustCAHUB_map!$A$2:$A$139,FALSE),4)</f>
        <v>Yorkshire and Humber</v>
      </c>
    </row>
    <row r="144" spans="1:10" x14ac:dyDescent="0.3">
      <c r="A144" s="22" t="str">
        <f t="shared" si="2"/>
        <v>'RCD2015Curative18-49'</v>
      </c>
      <c r="B144" s="22">
        <v>2015</v>
      </c>
      <c r="C144" s="22" t="s">
        <v>191</v>
      </c>
      <c r="D144" s="22" t="s">
        <v>7</v>
      </c>
      <c r="E144" s="22" t="s">
        <v>153</v>
      </c>
      <c r="F144" s="22">
        <v>24</v>
      </c>
      <c r="G144" s="22">
        <v>0</v>
      </c>
      <c r="H144" s="22" t="str">
        <f>INDEX(Bar_data!$A$3:$B$140,MATCH(C144,Bar_data!$A$3:$A$140,FALSE),2)</f>
        <v>Trust028</v>
      </c>
      <c r="I144" s="22" t="str">
        <f>INDEX(TrustCAHUB_map!$A$2:$D$139,MATCH($C144,TrustCAHUB_map!$A$2:$A$139,FALSE),3)</f>
        <v>West Yorkshire</v>
      </c>
      <c r="J144" s="22" t="str">
        <f>INDEX(TrustCAHUB_map!$A$2:$D$139,MATCH($C144,TrustCAHUB_map!$A$2:$A$139,FALSE),4)</f>
        <v>Yorkshire and Humber</v>
      </c>
    </row>
    <row r="145" spans="1:10" x14ac:dyDescent="0.3">
      <c r="A145" s="22" t="str">
        <f t="shared" si="2"/>
        <v>'RCD2015Palliative18-49'</v>
      </c>
      <c r="B145" s="22">
        <v>2015</v>
      </c>
      <c r="C145" s="22" t="s">
        <v>191</v>
      </c>
      <c r="D145" s="22" t="s">
        <v>8</v>
      </c>
      <c r="E145" s="22" t="s">
        <v>153</v>
      </c>
      <c r="F145" s="22">
        <v>4</v>
      </c>
      <c r="G145" s="22">
        <v>0</v>
      </c>
      <c r="H145" s="22" t="str">
        <f>INDEX(Bar_data!$A$3:$B$140,MATCH(C145,Bar_data!$A$3:$A$140,FALSE),2)</f>
        <v>Trust028</v>
      </c>
      <c r="I145" s="22" t="str">
        <f>INDEX(TrustCAHUB_map!$A$2:$D$139,MATCH($C145,TrustCAHUB_map!$A$2:$A$139,FALSE),3)</f>
        <v>West Yorkshire</v>
      </c>
      <c r="J145" s="22" t="str">
        <f>INDEX(TrustCAHUB_map!$A$2:$D$139,MATCH($C145,TrustCAHUB_map!$A$2:$A$139,FALSE),4)</f>
        <v>Yorkshire and Humber</v>
      </c>
    </row>
    <row r="146" spans="1:10" x14ac:dyDescent="0.3">
      <c r="A146" s="22" t="str">
        <f t="shared" si="2"/>
        <v>'RCD2015Palliative50-69'</v>
      </c>
      <c r="B146" s="22">
        <v>2015</v>
      </c>
      <c r="C146" s="22" t="s">
        <v>191</v>
      </c>
      <c r="D146" s="22" t="s">
        <v>8</v>
      </c>
      <c r="E146" s="22" t="s">
        <v>627</v>
      </c>
      <c r="F146" s="22">
        <v>2</v>
      </c>
      <c r="G146" s="22">
        <v>0</v>
      </c>
      <c r="H146" s="22" t="str">
        <f>INDEX(Bar_data!$A$3:$B$140,MATCH(C146,Bar_data!$A$3:$A$140,FALSE),2)</f>
        <v>Trust028</v>
      </c>
      <c r="I146" s="22" t="str">
        <f>INDEX(TrustCAHUB_map!$A$2:$D$139,MATCH($C146,TrustCAHUB_map!$A$2:$A$139,FALSE),3)</f>
        <v>West Yorkshire</v>
      </c>
      <c r="J146" s="22" t="str">
        <f>INDEX(TrustCAHUB_map!$A$2:$D$139,MATCH($C146,TrustCAHUB_map!$A$2:$A$139,FALSE),4)</f>
        <v>Yorkshire and Humber</v>
      </c>
    </row>
    <row r="147" spans="1:10" x14ac:dyDescent="0.3">
      <c r="A147" s="22" t="str">
        <f t="shared" si="2"/>
        <v>'RCD2015Curative50-69'</v>
      </c>
      <c r="B147" s="22">
        <v>2015</v>
      </c>
      <c r="C147" s="22" t="s">
        <v>191</v>
      </c>
      <c r="D147" s="22" t="s">
        <v>7</v>
      </c>
      <c r="E147" s="22" t="s">
        <v>627</v>
      </c>
      <c r="F147" s="22">
        <v>23</v>
      </c>
      <c r="G147" s="22">
        <v>0</v>
      </c>
      <c r="H147" s="22" t="str">
        <f>INDEX(Bar_data!$A$3:$B$140,MATCH(C147,Bar_data!$A$3:$A$140,FALSE),2)</f>
        <v>Trust028</v>
      </c>
      <c r="I147" s="22" t="str">
        <f>INDEX(TrustCAHUB_map!$A$2:$D$139,MATCH($C147,TrustCAHUB_map!$A$2:$A$139,FALSE),3)</f>
        <v>West Yorkshire</v>
      </c>
      <c r="J147" s="22" t="str">
        <f>INDEX(TrustCAHUB_map!$A$2:$D$139,MATCH($C147,TrustCAHUB_map!$A$2:$A$139,FALSE),4)</f>
        <v>Yorkshire and Humber</v>
      </c>
    </row>
    <row r="148" spans="1:10" x14ac:dyDescent="0.3">
      <c r="A148" s="22" t="str">
        <f t="shared" si="2"/>
        <v>'RCD2015Palliative70+'</v>
      </c>
      <c r="B148" s="22">
        <v>2015</v>
      </c>
      <c r="C148" s="22" t="s">
        <v>191</v>
      </c>
      <c r="D148" s="22" t="s">
        <v>8</v>
      </c>
      <c r="E148" s="22" t="s">
        <v>628</v>
      </c>
      <c r="F148" s="22">
        <v>8</v>
      </c>
      <c r="G148" s="22">
        <v>0</v>
      </c>
      <c r="H148" s="22" t="str">
        <f>INDEX(Bar_data!$A$3:$B$140,MATCH(C148,Bar_data!$A$3:$A$140,FALSE),2)</f>
        <v>Trust028</v>
      </c>
      <c r="I148" s="22" t="str">
        <f>INDEX(TrustCAHUB_map!$A$2:$D$139,MATCH($C148,TrustCAHUB_map!$A$2:$A$139,FALSE),3)</f>
        <v>West Yorkshire</v>
      </c>
      <c r="J148" s="22" t="str">
        <f>INDEX(TrustCAHUB_map!$A$2:$D$139,MATCH($C148,TrustCAHUB_map!$A$2:$A$139,FALSE),4)</f>
        <v>Yorkshire and Humber</v>
      </c>
    </row>
    <row r="149" spans="1:10" x14ac:dyDescent="0.3">
      <c r="A149" s="22" t="str">
        <f t="shared" si="2"/>
        <v>'RCD2015Curative70+'</v>
      </c>
      <c r="B149" s="22">
        <v>2015</v>
      </c>
      <c r="C149" s="22" t="s">
        <v>191</v>
      </c>
      <c r="D149" s="22" t="s">
        <v>7</v>
      </c>
      <c r="E149" s="22" t="s">
        <v>628</v>
      </c>
      <c r="F149" s="22">
        <v>2</v>
      </c>
      <c r="G149" s="22">
        <v>0</v>
      </c>
      <c r="H149" s="22" t="str">
        <f>INDEX(Bar_data!$A$3:$B$140,MATCH(C149,Bar_data!$A$3:$A$140,FALSE),2)</f>
        <v>Trust028</v>
      </c>
      <c r="I149" s="22" t="str">
        <f>INDEX(TrustCAHUB_map!$A$2:$D$139,MATCH($C149,TrustCAHUB_map!$A$2:$A$139,FALSE),3)</f>
        <v>West Yorkshire</v>
      </c>
      <c r="J149" s="22" t="str">
        <f>INDEX(TrustCAHUB_map!$A$2:$D$139,MATCH($C149,TrustCAHUB_map!$A$2:$A$139,FALSE),4)</f>
        <v>Yorkshire and Humber</v>
      </c>
    </row>
    <row r="150" spans="1:10" x14ac:dyDescent="0.3">
      <c r="A150" s="22" t="str">
        <f t="shared" si="2"/>
        <v>'RCF2015Palliative18-49'</v>
      </c>
      <c r="B150" s="22">
        <v>2015</v>
      </c>
      <c r="C150" s="22" t="s">
        <v>192</v>
      </c>
      <c r="D150" s="22" t="s">
        <v>8</v>
      </c>
      <c r="E150" s="22" t="s">
        <v>153</v>
      </c>
      <c r="F150" s="22">
        <v>5</v>
      </c>
      <c r="G150" s="22">
        <v>2</v>
      </c>
      <c r="H150" s="22" t="str">
        <f>INDEX(Bar_data!$A$3:$B$140,MATCH(C150,Bar_data!$A$3:$A$140,FALSE),2)</f>
        <v>Trust029</v>
      </c>
      <c r="I150" s="22" t="str">
        <f>INDEX(TrustCAHUB_map!$A$2:$D$139,MATCH($C150,TrustCAHUB_map!$A$2:$A$139,FALSE),3)</f>
        <v>West Yorkshire</v>
      </c>
      <c r="J150" s="22" t="str">
        <f>INDEX(TrustCAHUB_map!$A$2:$D$139,MATCH($C150,TrustCAHUB_map!$A$2:$A$139,FALSE),4)</f>
        <v>Yorkshire and Humber</v>
      </c>
    </row>
    <row r="151" spans="1:10" x14ac:dyDescent="0.3">
      <c r="A151" s="22" t="str">
        <f t="shared" si="2"/>
        <v>'RCF2015Curative18-49'</v>
      </c>
      <c r="B151" s="22">
        <v>2015</v>
      </c>
      <c r="C151" s="22" t="s">
        <v>192</v>
      </c>
      <c r="D151" s="22" t="s">
        <v>7</v>
      </c>
      <c r="E151" s="22" t="s">
        <v>153</v>
      </c>
      <c r="F151" s="22">
        <v>27</v>
      </c>
      <c r="G151" s="22">
        <v>0</v>
      </c>
      <c r="H151" s="22" t="str">
        <f>INDEX(Bar_data!$A$3:$B$140,MATCH(C151,Bar_data!$A$3:$A$140,FALSE),2)</f>
        <v>Trust029</v>
      </c>
      <c r="I151" s="22" t="str">
        <f>INDEX(TrustCAHUB_map!$A$2:$D$139,MATCH($C151,TrustCAHUB_map!$A$2:$A$139,FALSE),3)</f>
        <v>West Yorkshire</v>
      </c>
      <c r="J151" s="22" t="str">
        <f>INDEX(TrustCAHUB_map!$A$2:$D$139,MATCH($C151,TrustCAHUB_map!$A$2:$A$139,FALSE),4)</f>
        <v>Yorkshire and Humber</v>
      </c>
    </row>
    <row r="152" spans="1:10" x14ac:dyDescent="0.3">
      <c r="A152" s="22" t="str">
        <f t="shared" si="2"/>
        <v>'RCF2015Curative50-69'</v>
      </c>
      <c r="B152" s="22">
        <v>2015</v>
      </c>
      <c r="C152" s="22" t="s">
        <v>192</v>
      </c>
      <c r="D152" s="22" t="s">
        <v>7</v>
      </c>
      <c r="E152" s="22" t="s">
        <v>627</v>
      </c>
      <c r="F152" s="22">
        <v>48</v>
      </c>
      <c r="G152" s="22">
        <v>0</v>
      </c>
      <c r="H152" s="22" t="str">
        <f>INDEX(Bar_data!$A$3:$B$140,MATCH(C152,Bar_data!$A$3:$A$140,FALSE),2)</f>
        <v>Trust029</v>
      </c>
      <c r="I152" s="22" t="str">
        <f>INDEX(TrustCAHUB_map!$A$2:$D$139,MATCH($C152,TrustCAHUB_map!$A$2:$A$139,FALSE),3)</f>
        <v>West Yorkshire</v>
      </c>
      <c r="J152" s="22" t="str">
        <f>INDEX(TrustCAHUB_map!$A$2:$D$139,MATCH($C152,TrustCAHUB_map!$A$2:$A$139,FALSE),4)</f>
        <v>Yorkshire and Humber</v>
      </c>
    </row>
    <row r="153" spans="1:10" x14ac:dyDescent="0.3">
      <c r="A153" s="22" t="str">
        <f t="shared" si="2"/>
        <v>'RCF2015Palliative50-69'</v>
      </c>
      <c r="B153" s="22">
        <v>2015</v>
      </c>
      <c r="C153" s="22" t="s">
        <v>192</v>
      </c>
      <c r="D153" s="22" t="s">
        <v>8</v>
      </c>
      <c r="E153" s="22" t="s">
        <v>627</v>
      </c>
      <c r="F153" s="22">
        <v>6</v>
      </c>
      <c r="G153" s="22">
        <v>0</v>
      </c>
      <c r="H153" s="22" t="str">
        <f>INDEX(Bar_data!$A$3:$B$140,MATCH(C153,Bar_data!$A$3:$A$140,FALSE),2)</f>
        <v>Trust029</v>
      </c>
      <c r="I153" s="22" t="str">
        <f>INDEX(TrustCAHUB_map!$A$2:$D$139,MATCH($C153,TrustCAHUB_map!$A$2:$A$139,FALSE),3)</f>
        <v>West Yorkshire</v>
      </c>
      <c r="J153" s="22" t="str">
        <f>INDEX(TrustCAHUB_map!$A$2:$D$139,MATCH($C153,TrustCAHUB_map!$A$2:$A$139,FALSE),4)</f>
        <v>Yorkshire and Humber</v>
      </c>
    </row>
    <row r="154" spans="1:10" x14ac:dyDescent="0.3">
      <c r="A154" s="22" t="str">
        <f t="shared" si="2"/>
        <v>'RCF2015Palliative70+'</v>
      </c>
      <c r="B154" s="22">
        <v>2015</v>
      </c>
      <c r="C154" s="22" t="s">
        <v>192</v>
      </c>
      <c r="D154" s="22" t="s">
        <v>8</v>
      </c>
      <c r="E154" s="22" t="s">
        <v>628</v>
      </c>
      <c r="F154" s="22">
        <v>3</v>
      </c>
      <c r="G154" s="22">
        <v>0</v>
      </c>
      <c r="H154" s="22" t="str">
        <f>INDEX(Bar_data!$A$3:$B$140,MATCH(C154,Bar_data!$A$3:$A$140,FALSE),2)</f>
        <v>Trust029</v>
      </c>
      <c r="I154" s="22" t="str">
        <f>INDEX(TrustCAHUB_map!$A$2:$D$139,MATCH($C154,TrustCAHUB_map!$A$2:$A$139,FALSE),3)</f>
        <v>West Yorkshire</v>
      </c>
      <c r="J154" s="22" t="str">
        <f>INDEX(TrustCAHUB_map!$A$2:$D$139,MATCH($C154,TrustCAHUB_map!$A$2:$A$139,FALSE),4)</f>
        <v>Yorkshire and Humber</v>
      </c>
    </row>
    <row r="155" spans="1:10" x14ac:dyDescent="0.3">
      <c r="A155" s="22" t="str">
        <f t="shared" si="2"/>
        <v>'RCF2015Curative70+'</v>
      </c>
      <c r="B155" s="22">
        <v>2015</v>
      </c>
      <c r="C155" s="22" t="s">
        <v>192</v>
      </c>
      <c r="D155" s="22" t="s">
        <v>7</v>
      </c>
      <c r="E155" s="22" t="s">
        <v>628</v>
      </c>
      <c r="F155" s="22">
        <v>6</v>
      </c>
      <c r="G155" s="22">
        <v>0</v>
      </c>
      <c r="H155" s="22" t="str">
        <f>INDEX(Bar_data!$A$3:$B$140,MATCH(C155,Bar_data!$A$3:$A$140,FALSE),2)</f>
        <v>Trust029</v>
      </c>
      <c r="I155" s="22" t="str">
        <f>INDEX(TrustCAHUB_map!$A$2:$D$139,MATCH($C155,TrustCAHUB_map!$A$2:$A$139,FALSE),3)</f>
        <v>West Yorkshire</v>
      </c>
      <c r="J155" s="22" t="str">
        <f>INDEX(TrustCAHUB_map!$A$2:$D$139,MATCH($C155,TrustCAHUB_map!$A$2:$A$139,FALSE),4)</f>
        <v>Yorkshire and Humber</v>
      </c>
    </row>
    <row r="156" spans="1:10" x14ac:dyDescent="0.3">
      <c r="A156" s="22" t="str">
        <f t="shared" si="2"/>
        <v>'RCX2015Palliative18-49'</v>
      </c>
      <c r="B156" s="22">
        <v>2015</v>
      </c>
      <c r="C156" s="22" t="s">
        <v>194</v>
      </c>
      <c r="D156" s="22" t="s">
        <v>8</v>
      </c>
      <c r="E156" s="22" t="s">
        <v>153</v>
      </c>
      <c r="F156" s="22">
        <v>3</v>
      </c>
      <c r="G156" s="22">
        <v>0</v>
      </c>
      <c r="H156" s="22" t="str">
        <f>INDEX(Bar_data!$A$3:$B$140,MATCH(C156,Bar_data!$A$3:$A$140,FALSE),2)</f>
        <v>Trust031</v>
      </c>
      <c r="I156" s="22" t="str">
        <f>INDEX(TrustCAHUB_map!$A$2:$D$139,MATCH($C156,TrustCAHUB_map!$A$2:$A$139,FALSE),3)</f>
        <v>East of England</v>
      </c>
      <c r="J156" s="22" t="str">
        <f>INDEX(TrustCAHUB_map!$A$2:$D$139,MATCH($C156,TrustCAHUB_map!$A$2:$A$139,FALSE),4)</f>
        <v>East of England</v>
      </c>
    </row>
    <row r="157" spans="1:10" x14ac:dyDescent="0.3">
      <c r="A157" s="22" t="str">
        <f t="shared" si="2"/>
        <v>'RCX2015Curative18-49'</v>
      </c>
      <c r="B157" s="22">
        <v>2015</v>
      </c>
      <c r="C157" s="22" t="s">
        <v>194</v>
      </c>
      <c r="D157" s="22" t="s">
        <v>7</v>
      </c>
      <c r="E157" s="22" t="s">
        <v>153</v>
      </c>
      <c r="F157" s="22">
        <v>27</v>
      </c>
      <c r="G157" s="22">
        <v>0</v>
      </c>
      <c r="H157" s="22" t="str">
        <f>INDEX(Bar_data!$A$3:$B$140,MATCH(C157,Bar_data!$A$3:$A$140,FALSE),2)</f>
        <v>Trust031</v>
      </c>
      <c r="I157" s="22" t="str">
        <f>INDEX(TrustCAHUB_map!$A$2:$D$139,MATCH($C157,TrustCAHUB_map!$A$2:$A$139,FALSE),3)</f>
        <v>East of England</v>
      </c>
      <c r="J157" s="22" t="str">
        <f>INDEX(TrustCAHUB_map!$A$2:$D$139,MATCH($C157,TrustCAHUB_map!$A$2:$A$139,FALSE),4)</f>
        <v>East of England</v>
      </c>
    </row>
    <row r="158" spans="1:10" x14ac:dyDescent="0.3">
      <c r="A158" s="22" t="str">
        <f t="shared" si="2"/>
        <v>'RCX2015Palliative50-69'</v>
      </c>
      <c r="B158" s="22">
        <v>2015</v>
      </c>
      <c r="C158" s="22" t="s">
        <v>194</v>
      </c>
      <c r="D158" s="22" t="s">
        <v>8</v>
      </c>
      <c r="E158" s="22" t="s">
        <v>627</v>
      </c>
      <c r="F158" s="22">
        <v>9</v>
      </c>
      <c r="G158" s="22">
        <v>2</v>
      </c>
      <c r="H158" s="22" t="str">
        <f>INDEX(Bar_data!$A$3:$B$140,MATCH(C158,Bar_data!$A$3:$A$140,FALSE),2)</f>
        <v>Trust031</v>
      </c>
      <c r="I158" s="22" t="str">
        <f>INDEX(TrustCAHUB_map!$A$2:$D$139,MATCH($C158,TrustCAHUB_map!$A$2:$A$139,FALSE),3)</f>
        <v>East of England</v>
      </c>
      <c r="J158" s="22" t="str">
        <f>INDEX(TrustCAHUB_map!$A$2:$D$139,MATCH($C158,TrustCAHUB_map!$A$2:$A$139,FALSE),4)</f>
        <v>East of England</v>
      </c>
    </row>
    <row r="159" spans="1:10" x14ac:dyDescent="0.3">
      <c r="A159" s="22" t="str">
        <f t="shared" si="2"/>
        <v>'RCX2015Curative50-69'</v>
      </c>
      <c r="B159" s="22">
        <v>2015</v>
      </c>
      <c r="C159" s="22" t="s">
        <v>194</v>
      </c>
      <c r="D159" s="22" t="s">
        <v>7</v>
      </c>
      <c r="E159" s="22" t="s">
        <v>627</v>
      </c>
      <c r="F159" s="22">
        <v>40</v>
      </c>
      <c r="G159" s="22">
        <v>0</v>
      </c>
      <c r="H159" s="22" t="str">
        <f>INDEX(Bar_data!$A$3:$B$140,MATCH(C159,Bar_data!$A$3:$A$140,FALSE),2)</f>
        <v>Trust031</v>
      </c>
      <c r="I159" s="22" t="str">
        <f>INDEX(TrustCAHUB_map!$A$2:$D$139,MATCH($C159,TrustCAHUB_map!$A$2:$A$139,FALSE),3)</f>
        <v>East of England</v>
      </c>
      <c r="J159" s="22" t="str">
        <f>INDEX(TrustCAHUB_map!$A$2:$D$139,MATCH($C159,TrustCAHUB_map!$A$2:$A$139,FALSE),4)</f>
        <v>East of England</v>
      </c>
    </row>
    <row r="160" spans="1:10" x14ac:dyDescent="0.3">
      <c r="A160" s="22" t="str">
        <f t="shared" si="2"/>
        <v>'RCX2015Not assigned50-69'</v>
      </c>
      <c r="B160" s="22">
        <v>2015</v>
      </c>
      <c r="C160" s="22" t="s">
        <v>194</v>
      </c>
      <c r="D160" s="22" t="s">
        <v>477</v>
      </c>
      <c r="E160" s="22" t="s">
        <v>627</v>
      </c>
      <c r="F160" s="22">
        <v>1</v>
      </c>
      <c r="G160" s="22">
        <v>0</v>
      </c>
      <c r="H160" s="22" t="str">
        <f>INDEX(Bar_data!$A$3:$B$140,MATCH(C160,Bar_data!$A$3:$A$140,FALSE),2)</f>
        <v>Trust031</v>
      </c>
      <c r="I160" s="22" t="str">
        <f>INDEX(TrustCAHUB_map!$A$2:$D$139,MATCH($C160,TrustCAHUB_map!$A$2:$A$139,FALSE),3)</f>
        <v>East of England</v>
      </c>
      <c r="J160" s="22" t="str">
        <f>INDEX(TrustCAHUB_map!$A$2:$D$139,MATCH($C160,TrustCAHUB_map!$A$2:$A$139,FALSE),4)</f>
        <v>East of England</v>
      </c>
    </row>
    <row r="161" spans="1:10" x14ac:dyDescent="0.3">
      <c r="A161" s="22" t="str">
        <f t="shared" si="2"/>
        <v>'RCX2015Curative70+'</v>
      </c>
      <c r="B161" s="22">
        <v>2015</v>
      </c>
      <c r="C161" s="22" t="s">
        <v>194</v>
      </c>
      <c r="D161" s="22" t="s">
        <v>7</v>
      </c>
      <c r="E161" s="22" t="s">
        <v>628</v>
      </c>
      <c r="F161" s="22">
        <v>4</v>
      </c>
      <c r="G161" s="22">
        <v>0</v>
      </c>
      <c r="H161" s="22" t="str">
        <f>INDEX(Bar_data!$A$3:$B$140,MATCH(C161,Bar_data!$A$3:$A$140,FALSE),2)</f>
        <v>Trust031</v>
      </c>
      <c r="I161" s="22" t="str">
        <f>INDEX(TrustCAHUB_map!$A$2:$D$139,MATCH($C161,TrustCAHUB_map!$A$2:$A$139,FALSE),3)</f>
        <v>East of England</v>
      </c>
      <c r="J161" s="22" t="str">
        <f>INDEX(TrustCAHUB_map!$A$2:$D$139,MATCH($C161,TrustCAHUB_map!$A$2:$A$139,FALSE),4)</f>
        <v>East of England</v>
      </c>
    </row>
    <row r="162" spans="1:10" x14ac:dyDescent="0.3">
      <c r="A162" s="22" t="str">
        <f t="shared" si="2"/>
        <v>'RCX2015Palliative70+'</v>
      </c>
      <c r="B162" s="22">
        <v>2015</v>
      </c>
      <c r="C162" s="22" t="s">
        <v>194</v>
      </c>
      <c r="D162" s="22" t="s">
        <v>8</v>
      </c>
      <c r="E162" s="22" t="s">
        <v>628</v>
      </c>
      <c r="F162" s="22">
        <v>5</v>
      </c>
      <c r="G162" s="22">
        <v>1</v>
      </c>
      <c r="H162" s="22" t="str">
        <f>INDEX(Bar_data!$A$3:$B$140,MATCH(C162,Bar_data!$A$3:$A$140,FALSE),2)</f>
        <v>Trust031</v>
      </c>
      <c r="I162" s="22" t="str">
        <f>INDEX(TrustCAHUB_map!$A$2:$D$139,MATCH($C162,TrustCAHUB_map!$A$2:$A$139,FALSE),3)</f>
        <v>East of England</v>
      </c>
      <c r="J162" s="22" t="str">
        <f>INDEX(TrustCAHUB_map!$A$2:$D$139,MATCH($C162,TrustCAHUB_map!$A$2:$A$139,FALSE),4)</f>
        <v>East of England</v>
      </c>
    </row>
    <row r="163" spans="1:10" x14ac:dyDescent="0.3">
      <c r="A163" s="22" t="str">
        <f t="shared" si="2"/>
        <v>'RD12015Curative18-49'</v>
      </c>
      <c r="B163" s="22">
        <v>2015</v>
      </c>
      <c r="C163" s="22" t="s">
        <v>195</v>
      </c>
      <c r="D163" s="22" t="s">
        <v>7</v>
      </c>
      <c r="E163" s="22" t="s">
        <v>153</v>
      </c>
      <c r="F163" s="22">
        <v>39</v>
      </c>
      <c r="G163" s="22">
        <v>0</v>
      </c>
      <c r="H163" s="22" t="str">
        <f>INDEX(Bar_data!$A$3:$B$140,MATCH(C163,Bar_data!$A$3:$A$140,FALSE),2)</f>
        <v>Trust032</v>
      </c>
      <c r="I163" s="22" t="str">
        <f>INDEX(TrustCAHUB_map!$A$2:$D$139,MATCH($C163,TrustCAHUB_map!$A$2:$A$139,FALSE),3)</f>
        <v>Somerset, Wiltshire, Avon and Gloucester</v>
      </c>
      <c r="J163" s="22" t="str">
        <f>INDEX(TrustCAHUB_map!$A$2:$D$139,MATCH($C163,TrustCAHUB_map!$A$2:$A$139,FALSE),4)</f>
        <v>South West</v>
      </c>
    </row>
    <row r="164" spans="1:10" x14ac:dyDescent="0.3">
      <c r="A164" s="22" t="str">
        <f t="shared" si="2"/>
        <v>'RD12015Palliative18-49'</v>
      </c>
      <c r="B164" s="22">
        <v>2015</v>
      </c>
      <c r="C164" s="22" t="s">
        <v>195</v>
      </c>
      <c r="D164" s="22" t="s">
        <v>8</v>
      </c>
      <c r="E164" s="22" t="s">
        <v>153</v>
      </c>
      <c r="F164" s="22">
        <v>4</v>
      </c>
      <c r="G164" s="22">
        <v>0</v>
      </c>
      <c r="H164" s="22" t="str">
        <f>INDEX(Bar_data!$A$3:$B$140,MATCH(C164,Bar_data!$A$3:$A$140,FALSE),2)</f>
        <v>Trust032</v>
      </c>
      <c r="I164" s="22" t="str">
        <f>INDEX(TrustCAHUB_map!$A$2:$D$139,MATCH($C164,TrustCAHUB_map!$A$2:$A$139,FALSE),3)</f>
        <v>Somerset, Wiltshire, Avon and Gloucester</v>
      </c>
      <c r="J164" s="22" t="str">
        <f>INDEX(TrustCAHUB_map!$A$2:$D$139,MATCH($C164,TrustCAHUB_map!$A$2:$A$139,FALSE),4)</f>
        <v>South West</v>
      </c>
    </row>
    <row r="165" spans="1:10" x14ac:dyDescent="0.3">
      <c r="A165" s="22" t="str">
        <f t="shared" si="2"/>
        <v>'RD12015Palliative50-69'</v>
      </c>
      <c r="B165" s="22">
        <v>2015</v>
      </c>
      <c r="C165" s="22" t="s">
        <v>195</v>
      </c>
      <c r="D165" s="22" t="s">
        <v>8</v>
      </c>
      <c r="E165" s="22" t="s">
        <v>627</v>
      </c>
      <c r="F165" s="22">
        <v>8</v>
      </c>
      <c r="G165" s="22">
        <v>0</v>
      </c>
      <c r="H165" s="22" t="str">
        <f>INDEX(Bar_data!$A$3:$B$140,MATCH(C165,Bar_data!$A$3:$A$140,FALSE),2)</f>
        <v>Trust032</v>
      </c>
      <c r="I165" s="22" t="str">
        <f>INDEX(TrustCAHUB_map!$A$2:$D$139,MATCH($C165,TrustCAHUB_map!$A$2:$A$139,FALSE),3)</f>
        <v>Somerset, Wiltshire, Avon and Gloucester</v>
      </c>
      <c r="J165" s="22" t="str">
        <f>INDEX(TrustCAHUB_map!$A$2:$D$139,MATCH($C165,TrustCAHUB_map!$A$2:$A$139,FALSE),4)</f>
        <v>South West</v>
      </c>
    </row>
    <row r="166" spans="1:10" x14ac:dyDescent="0.3">
      <c r="A166" s="22" t="str">
        <f t="shared" si="2"/>
        <v>'RD12015Curative50-69'</v>
      </c>
      <c r="B166" s="22">
        <v>2015</v>
      </c>
      <c r="C166" s="22" t="s">
        <v>195</v>
      </c>
      <c r="D166" s="22" t="s">
        <v>7</v>
      </c>
      <c r="E166" s="22" t="s">
        <v>627</v>
      </c>
      <c r="F166" s="22">
        <v>48</v>
      </c>
      <c r="G166" s="22">
        <v>0</v>
      </c>
      <c r="H166" s="22" t="str">
        <f>INDEX(Bar_data!$A$3:$B$140,MATCH(C166,Bar_data!$A$3:$A$140,FALSE),2)</f>
        <v>Trust032</v>
      </c>
      <c r="I166" s="22" t="str">
        <f>INDEX(TrustCAHUB_map!$A$2:$D$139,MATCH($C166,TrustCAHUB_map!$A$2:$A$139,FALSE),3)</f>
        <v>Somerset, Wiltshire, Avon and Gloucester</v>
      </c>
      <c r="J166" s="22" t="str">
        <f>INDEX(TrustCAHUB_map!$A$2:$D$139,MATCH($C166,TrustCAHUB_map!$A$2:$A$139,FALSE),4)</f>
        <v>South West</v>
      </c>
    </row>
    <row r="167" spans="1:10" x14ac:dyDescent="0.3">
      <c r="A167" s="22" t="str">
        <f t="shared" si="2"/>
        <v>'RD12015Palliative70+'</v>
      </c>
      <c r="B167" s="22">
        <v>2015</v>
      </c>
      <c r="C167" s="22" t="s">
        <v>195</v>
      </c>
      <c r="D167" s="22" t="s">
        <v>8</v>
      </c>
      <c r="E167" s="22" t="s">
        <v>628</v>
      </c>
      <c r="F167" s="22">
        <v>3</v>
      </c>
      <c r="G167" s="22">
        <v>0</v>
      </c>
      <c r="H167" s="22" t="str">
        <f>INDEX(Bar_data!$A$3:$B$140,MATCH(C167,Bar_data!$A$3:$A$140,FALSE),2)</f>
        <v>Trust032</v>
      </c>
      <c r="I167" s="22" t="str">
        <f>INDEX(TrustCAHUB_map!$A$2:$D$139,MATCH($C167,TrustCAHUB_map!$A$2:$A$139,FALSE),3)</f>
        <v>Somerset, Wiltshire, Avon and Gloucester</v>
      </c>
      <c r="J167" s="22" t="str">
        <f>INDEX(TrustCAHUB_map!$A$2:$D$139,MATCH($C167,TrustCAHUB_map!$A$2:$A$139,FALSE),4)</f>
        <v>South West</v>
      </c>
    </row>
    <row r="168" spans="1:10" x14ac:dyDescent="0.3">
      <c r="A168" s="22" t="str">
        <f t="shared" si="2"/>
        <v>'RD12015Curative70+'</v>
      </c>
      <c r="B168" s="22">
        <v>2015</v>
      </c>
      <c r="C168" s="22" t="s">
        <v>195</v>
      </c>
      <c r="D168" s="22" t="s">
        <v>7</v>
      </c>
      <c r="E168" s="22" t="s">
        <v>628</v>
      </c>
      <c r="F168" s="22">
        <v>8</v>
      </c>
      <c r="G168" s="22">
        <v>0</v>
      </c>
      <c r="H168" s="22" t="str">
        <f>INDEX(Bar_data!$A$3:$B$140,MATCH(C168,Bar_data!$A$3:$A$140,FALSE),2)</f>
        <v>Trust032</v>
      </c>
      <c r="I168" s="22" t="str">
        <f>INDEX(TrustCAHUB_map!$A$2:$D$139,MATCH($C168,TrustCAHUB_map!$A$2:$A$139,FALSE),3)</f>
        <v>Somerset, Wiltshire, Avon and Gloucester</v>
      </c>
      <c r="J168" s="22" t="str">
        <f>INDEX(TrustCAHUB_map!$A$2:$D$139,MATCH($C168,TrustCAHUB_map!$A$2:$A$139,FALSE),4)</f>
        <v>South West</v>
      </c>
    </row>
    <row r="169" spans="1:10" x14ac:dyDescent="0.3">
      <c r="A169" s="22" t="str">
        <f t="shared" si="2"/>
        <v>'RD32015Curative18-49'</v>
      </c>
      <c r="B169" s="22">
        <v>2015</v>
      </c>
      <c r="C169" s="22" t="s">
        <v>196</v>
      </c>
      <c r="D169" s="22" t="s">
        <v>7</v>
      </c>
      <c r="E169" s="22" t="s">
        <v>153</v>
      </c>
      <c r="F169" s="22">
        <v>35</v>
      </c>
      <c r="G169" s="22">
        <v>0</v>
      </c>
      <c r="H169" s="22" t="str">
        <f>INDEX(Bar_data!$A$3:$B$140,MATCH(C169,Bar_data!$A$3:$A$140,FALSE),2)</f>
        <v>Trust033</v>
      </c>
      <c r="I169" s="22" t="str">
        <f>INDEX(TrustCAHUB_map!$A$2:$D$139,MATCH($C169,TrustCAHUB_map!$A$2:$A$139,FALSE),3)</f>
        <v>Wessex</v>
      </c>
      <c r="J169" s="22" t="str">
        <f>INDEX(TrustCAHUB_map!$A$2:$D$139,MATCH($C169,TrustCAHUB_map!$A$2:$A$139,FALSE),4)</f>
        <v>Wessex</v>
      </c>
    </row>
    <row r="170" spans="1:10" x14ac:dyDescent="0.3">
      <c r="A170" s="22" t="str">
        <f t="shared" si="2"/>
        <v>'RD32015Palliative18-49'</v>
      </c>
      <c r="B170" s="22">
        <v>2015</v>
      </c>
      <c r="C170" s="22" t="s">
        <v>196</v>
      </c>
      <c r="D170" s="22" t="s">
        <v>8</v>
      </c>
      <c r="E170" s="22" t="s">
        <v>153</v>
      </c>
      <c r="F170" s="22">
        <v>6</v>
      </c>
      <c r="G170" s="22">
        <v>1</v>
      </c>
      <c r="H170" s="22" t="str">
        <f>INDEX(Bar_data!$A$3:$B$140,MATCH(C170,Bar_data!$A$3:$A$140,FALSE),2)</f>
        <v>Trust033</v>
      </c>
      <c r="I170" s="22" t="str">
        <f>INDEX(TrustCAHUB_map!$A$2:$D$139,MATCH($C170,TrustCAHUB_map!$A$2:$A$139,FALSE),3)</f>
        <v>Wessex</v>
      </c>
      <c r="J170" s="22" t="str">
        <f>INDEX(TrustCAHUB_map!$A$2:$D$139,MATCH($C170,TrustCAHUB_map!$A$2:$A$139,FALSE),4)</f>
        <v>Wessex</v>
      </c>
    </row>
    <row r="171" spans="1:10" x14ac:dyDescent="0.3">
      <c r="A171" s="22" t="str">
        <f t="shared" si="2"/>
        <v>'RD32015Curative50-69'</v>
      </c>
      <c r="B171" s="22">
        <v>2015</v>
      </c>
      <c r="C171" s="22" t="s">
        <v>196</v>
      </c>
      <c r="D171" s="22" t="s">
        <v>7</v>
      </c>
      <c r="E171" s="22" t="s">
        <v>627</v>
      </c>
      <c r="F171" s="22">
        <v>75</v>
      </c>
      <c r="G171" s="22">
        <v>0</v>
      </c>
      <c r="H171" s="22" t="str">
        <f>INDEX(Bar_data!$A$3:$B$140,MATCH(C171,Bar_data!$A$3:$A$140,FALSE),2)</f>
        <v>Trust033</v>
      </c>
      <c r="I171" s="22" t="str">
        <f>INDEX(TrustCAHUB_map!$A$2:$D$139,MATCH($C171,TrustCAHUB_map!$A$2:$A$139,FALSE),3)</f>
        <v>Wessex</v>
      </c>
      <c r="J171" s="22" t="str">
        <f>INDEX(TrustCAHUB_map!$A$2:$D$139,MATCH($C171,TrustCAHUB_map!$A$2:$A$139,FALSE),4)</f>
        <v>Wessex</v>
      </c>
    </row>
    <row r="172" spans="1:10" x14ac:dyDescent="0.3">
      <c r="A172" s="22" t="str">
        <f t="shared" si="2"/>
        <v>'RD32015Palliative50-69'</v>
      </c>
      <c r="B172" s="22">
        <v>2015</v>
      </c>
      <c r="C172" s="22" t="s">
        <v>196</v>
      </c>
      <c r="D172" s="22" t="s">
        <v>8</v>
      </c>
      <c r="E172" s="22" t="s">
        <v>627</v>
      </c>
      <c r="F172" s="22">
        <v>24</v>
      </c>
      <c r="G172" s="22">
        <v>3</v>
      </c>
      <c r="H172" s="22" t="str">
        <f>INDEX(Bar_data!$A$3:$B$140,MATCH(C172,Bar_data!$A$3:$A$140,FALSE),2)</f>
        <v>Trust033</v>
      </c>
      <c r="I172" s="22" t="str">
        <f>INDEX(TrustCAHUB_map!$A$2:$D$139,MATCH($C172,TrustCAHUB_map!$A$2:$A$139,FALSE),3)</f>
        <v>Wessex</v>
      </c>
      <c r="J172" s="22" t="str">
        <f>INDEX(TrustCAHUB_map!$A$2:$D$139,MATCH($C172,TrustCAHUB_map!$A$2:$A$139,FALSE),4)</f>
        <v>Wessex</v>
      </c>
    </row>
    <row r="173" spans="1:10" x14ac:dyDescent="0.3">
      <c r="A173" s="22" t="str">
        <f t="shared" si="2"/>
        <v>'RD32015Palliative70+'</v>
      </c>
      <c r="B173" s="22">
        <v>2015</v>
      </c>
      <c r="C173" s="22" t="s">
        <v>196</v>
      </c>
      <c r="D173" s="22" t="s">
        <v>8</v>
      </c>
      <c r="E173" s="22" t="s">
        <v>628</v>
      </c>
      <c r="F173" s="22">
        <v>4</v>
      </c>
      <c r="G173" s="22">
        <v>0</v>
      </c>
      <c r="H173" s="22" t="str">
        <f>INDEX(Bar_data!$A$3:$B$140,MATCH(C173,Bar_data!$A$3:$A$140,FALSE),2)</f>
        <v>Trust033</v>
      </c>
      <c r="I173" s="22" t="str">
        <f>INDEX(TrustCAHUB_map!$A$2:$D$139,MATCH($C173,TrustCAHUB_map!$A$2:$A$139,FALSE),3)</f>
        <v>Wessex</v>
      </c>
      <c r="J173" s="22" t="str">
        <f>INDEX(TrustCAHUB_map!$A$2:$D$139,MATCH($C173,TrustCAHUB_map!$A$2:$A$139,FALSE),4)</f>
        <v>Wessex</v>
      </c>
    </row>
    <row r="174" spans="1:10" x14ac:dyDescent="0.3">
      <c r="A174" s="22" t="str">
        <f t="shared" si="2"/>
        <v>'RD32015Curative70+'</v>
      </c>
      <c r="B174" s="22">
        <v>2015</v>
      </c>
      <c r="C174" s="22" t="s">
        <v>196</v>
      </c>
      <c r="D174" s="22" t="s">
        <v>7</v>
      </c>
      <c r="E174" s="22" t="s">
        <v>628</v>
      </c>
      <c r="F174" s="22">
        <v>22</v>
      </c>
      <c r="G174" s="22">
        <v>0</v>
      </c>
      <c r="H174" s="22" t="str">
        <f>INDEX(Bar_data!$A$3:$B$140,MATCH(C174,Bar_data!$A$3:$A$140,FALSE),2)</f>
        <v>Trust033</v>
      </c>
      <c r="I174" s="22" t="str">
        <f>INDEX(TrustCAHUB_map!$A$2:$D$139,MATCH($C174,TrustCAHUB_map!$A$2:$A$139,FALSE),3)</f>
        <v>Wessex</v>
      </c>
      <c r="J174" s="22" t="str">
        <f>INDEX(TrustCAHUB_map!$A$2:$D$139,MATCH($C174,TrustCAHUB_map!$A$2:$A$139,FALSE),4)</f>
        <v>Wessex</v>
      </c>
    </row>
    <row r="175" spans="1:10" x14ac:dyDescent="0.3">
      <c r="A175" s="22" t="str">
        <f t="shared" si="2"/>
        <v>'RD82015Palliative18-49'</v>
      </c>
      <c r="B175" s="22">
        <v>2015</v>
      </c>
      <c r="C175" s="22" t="s">
        <v>197</v>
      </c>
      <c r="D175" s="22" t="s">
        <v>8</v>
      </c>
      <c r="E175" s="22" t="s">
        <v>153</v>
      </c>
      <c r="F175" s="22">
        <v>13</v>
      </c>
      <c r="G175" s="22">
        <v>0</v>
      </c>
      <c r="H175" s="22" t="str">
        <f>INDEX(Bar_data!$A$3:$B$140,MATCH(C175,Bar_data!$A$3:$A$140,FALSE),2)</f>
        <v>Trust034</v>
      </c>
      <c r="I175" s="22" t="str">
        <f>INDEX(TrustCAHUB_map!$A$2:$D$139,MATCH($C175,TrustCAHUB_map!$A$2:$A$139,FALSE),3)</f>
        <v>East of England</v>
      </c>
      <c r="J175" s="22" t="str">
        <f>INDEX(TrustCAHUB_map!$A$2:$D$139,MATCH($C175,TrustCAHUB_map!$A$2:$A$139,FALSE),4)</f>
        <v>East Midlands</v>
      </c>
    </row>
    <row r="176" spans="1:10" x14ac:dyDescent="0.3">
      <c r="A176" s="22" t="str">
        <f t="shared" si="2"/>
        <v>'RD82015Curative18-49'</v>
      </c>
      <c r="B176" s="22">
        <v>2015</v>
      </c>
      <c r="C176" s="22" t="s">
        <v>197</v>
      </c>
      <c r="D176" s="22" t="s">
        <v>7</v>
      </c>
      <c r="E176" s="22" t="s">
        <v>153</v>
      </c>
      <c r="F176" s="22">
        <v>41</v>
      </c>
      <c r="G176" s="22">
        <v>0</v>
      </c>
      <c r="H176" s="22" t="str">
        <f>INDEX(Bar_data!$A$3:$B$140,MATCH(C176,Bar_data!$A$3:$A$140,FALSE),2)</f>
        <v>Trust034</v>
      </c>
      <c r="I176" s="22" t="str">
        <f>INDEX(TrustCAHUB_map!$A$2:$D$139,MATCH($C176,TrustCAHUB_map!$A$2:$A$139,FALSE),3)</f>
        <v>East of England</v>
      </c>
      <c r="J176" s="22" t="str">
        <f>INDEX(TrustCAHUB_map!$A$2:$D$139,MATCH($C176,TrustCAHUB_map!$A$2:$A$139,FALSE),4)</f>
        <v>East Midlands</v>
      </c>
    </row>
    <row r="177" spans="1:10" x14ac:dyDescent="0.3">
      <c r="A177" s="22" t="str">
        <f t="shared" si="2"/>
        <v>'RD82015Palliative50-69'</v>
      </c>
      <c r="B177" s="22">
        <v>2015</v>
      </c>
      <c r="C177" s="22" t="s">
        <v>197</v>
      </c>
      <c r="D177" s="22" t="s">
        <v>8</v>
      </c>
      <c r="E177" s="22" t="s">
        <v>627</v>
      </c>
      <c r="F177" s="22">
        <v>12</v>
      </c>
      <c r="G177" s="22">
        <v>0</v>
      </c>
      <c r="H177" s="22" t="str">
        <f>INDEX(Bar_data!$A$3:$B$140,MATCH(C177,Bar_data!$A$3:$A$140,FALSE),2)</f>
        <v>Trust034</v>
      </c>
      <c r="I177" s="22" t="str">
        <f>INDEX(TrustCAHUB_map!$A$2:$D$139,MATCH($C177,TrustCAHUB_map!$A$2:$A$139,FALSE),3)</f>
        <v>East of England</v>
      </c>
      <c r="J177" s="22" t="str">
        <f>INDEX(TrustCAHUB_map!$A$2:$D$139,MATCH($C177,TrustCAHUB_map!$A$2:$A$139,FALSE),4)</f>
        <v>East Midlands</v>
      </c>
    </row>
    <row r="178" spans="1:10" x14ac:dyDescent="0.3">
      <c r="A178" s="22" t="str">
        <f t="shared" si="2"/>
        <v>'RD82015Curative50-69'</v>
      </c>
      <c r="B178" s="22">
        <v>2015</v>
      </c>
      <c r="C178" s="22" t="s">
        <v>197</v>
      </c>
      <c r="D178" s="22" t="s">
        <v>7</v>
      </c>
      <c r="E178" s="22" t="s">
        <v>627</v>
      </c>
      <c r="F178" s="22">
        <v>48</v>
      </c>
      <c r="G178" s="22">
        <v>0</v>
      </c>
      <c r="H178" s="22" t="str">
        <f>INDEX(Bar_data!$A$3:$B$140,MATCH(C178,Bar_data!$A$3:$A$140,FALSE),2)</f>
        <v>Trust034</v>
      </c>
      <c r="I178" s="22" t="str">
        <f>INDEX(TrustCAHUB_map!$A$2:$D$139,MATCH($C178,TrustCAHUB_map!$A$2:$A$139,FALSE),3)</f>
        <v>East of England</v>
      </c>
      <c r="J178" s="22" t="str">
        <f>INDEX(TrustCAHUB_map!$A$2:$D$139,MATCH($C178,TrustCAHUB_map!$A$2:$A$139,FALSE),4)</f>
        <v>East Midlands</v>
      </c>
    </row>
    <row r="179" spans="1:10" x14ac:dyDescent="0.3">
      <c r="A179" s="22" t="str">
        <f t="shared" si="2"/>
        <v>'RD82015Palliative70+'</v>
      </c>
      <c r="B179" s="22">
        <v>2015</v>
      </c>
      <c r="C179" s="22" t="s">
        <v>197</v>
      </c>
      <c r="D179" s="22" t="s">
        <v>8</v>
      </c>
      <c r="E179" s="22" t="s">
        <v>628</v>
      </c>
      <c r="F179" s="22">
        <v>5</v>
      </c>
      <c r="G179" s="22">
        <v>0</v>
      </c>
      <c r="H179" s="22" t="str">
        <f>INDEX(Bar_data!$A$3:$B$140,MATCH(C179,Bar_data!$A$3:$A$140,FALSE),2)</f>
        <v>Trust034</v>
      </c>
      <c r="I179" s="22" t="str">
        <f>INDEX(TrustCAHUB_map!$A$2:$D$139,MATCH($C179,TrustCAHUB_map!$A$2:$A$139,FALSE),3)</f>
        <v>East of England</v>
      </c>
      <c r="J179" s="22" t="str">
        <f>INDEX(TrustCAHUB_map!$A$2:$D$139,MATCH($C179,TrustCAHUB_map!$A$2:$A$139,FALSE),4)</f>
        <v>East Midlands</v>
      </c>
    </row>
    <row r="180" spans="1:10" x14ac:dyDescent="0.3">
      <c r="A180" s="22" t="str">
        <f t="shared" si="2"/>
        <v>'RD82015Curative70+'</v>
      </c>
      <c r="B180" s="22">
        <v>2015</v>
      </c>
      <c r="C180" s="22" t="s">
        <v>197</v>
      </c>
      <c r="D180" s="22" t="s">
        <v>7</v>
      </c>
      <c r="E180" s="22" t="s">
        <v>628</v>
      </c>
      <c r="F180" s="22">
        <v>10</v>
      </c>
      <c r="G180" s="22">
        <v>0</v>
      </c>
      <c r="H180" s="22" t="str">
        <f>INDEX(Bar_data!$A$3:$B$140,MATCH(C180,Bar_data!$A$3:$A$140,FALSE),2)</f>
        <v>Trust034</v>
      </c>
      <c r="I180" s="22" t="str">
        <f>INDEX(TrustCAHUB_map!$A$2:$D$139,MATCH($C180,TrustCAHUB_map!$A$2:$A$139,FALSE),3)</f>
        <v>East of England</v>
      </c>
      <c r="J180" s="22" t="str">
        <f>INDEX(TrustCAHUB_map!$A$2:$D$139,MATCH($C180,TrustCAHUB_map!$A$2:$A$139,FALSE),4)</f>
        <v>East Midlands</v>
      </c>
    </row>
    <row r="181" spans="1:10" x14ac:dyDescent="0.3">
      <c r="A181" s="22" t="str">
        <f t="shared" si="2"/>
        <v>'RDE2015Palliative18-49'</v>
      </c>
      <c r="B181" s="22">
        <v>2015</v>
      </c>
      <c r="C181" s="22" t="s">
        <v>199</v>
      </c>
      <c r="D181" s="22" t="s">
        <v>8</v>
      </c>
      <c r="E181" s="22" t="s">
        <v>153</v>
      </c>
      <c r="F181" s="22">
        <v>18</v>
      </c>
      <c r="G181" s="22">
        <v>3</v>
      </c>
      <c r="H181" s="22" t="str">
        <f>INDEX(Bar_data!$A$3:$B$140,MATCH(C181,Bar_data!$A$3:$A$140,FALSE),2)</f>
        <v>Trust036</v>
      </c>
      <c r="I181" s="22" t="str">
        <f>INDEX(TrustCAHUB_map!$A$2:$D$139,MATCH($C181,TrustCAHUB_map!$A$2:$A$139,FALSE),3)</f>
        <v>East of England</v>
      </c>
      <c r="J181" s="22" t="str">
        <f>INDEX(TrustCAHUB_map!$A$2:$D$139,MATCH($C181,TrustCAHUB_map!$A$2:$A$139,FALSE),4)</f>
        <v>East of England</v>
      </c>
    </row>
    <row r="182" spans="1:10" x14ac:dyDescent="0.3">
      <c r="A182" s="22" t="str">
        <f t="shared" si="2"/>
        <v>'RDE2015Curative18-49'</v>
      </c>
      <c r="B182" s="22">
        <v>2015</v>
      </c>
      <c r="C182" s="22" t="s">
        <v>199</v>
      </c>
      <c r="D182" s="22" t="s">
        <v>7</v>
      </c>
      <c r="E182" s="22" t="s">
        <v>153</v>
      </c>
      <c r="F182" s="22">
        <v>66</v>
      </c>
      <c r="G182" s="22">
        <v>0</v>
      </c>
      <c r="H182" s="22" t="str">
        <f>INDEX(Bar_data!$A$3:$B$140,MATCH(C182,Bar_data!$A$3:$A$140,FALSE),2)</f>
        <v>Trust036</v>
      </c>
      <c r="I182" s="22" t="str">
        <f>INDEX(TrustCAHUB_map!$A$2:$D$139,MATCH($C182,TrustCAHUB_map!$A$2:$A$139,FALSE),3)</f>
        <v>East of England</v>
      </c>
      <c r="J182" s="22" t="str">
        <f>INDEX(TrustCAHUB_map!$A$2:$D$139,MATCH($C182,TrustCAHUB_map!$A$2:$A$139,FALSE),4)</f>
        <v>East of England</v>
      </c>
    </row>
    <row r="183" spans="1:10" x14ac:dyDescent="0.3">
      <c r="A183" s="22" t="str">
        <f t="shared" si="2"/>
        <v>'RDE2015Not assigned18-49'</v>
      </c>
      <c r="B183" s="22">
        <v>2015</v>
      </c>
      <c r="C183" s="22" t="s">
        <v>199</v>
      </c>
      <c r="D183" s="22" t="s">
        <v>477</v>
      </c>
      <c r="E183" s="22" t="s">
        <v>153</v>
      </c>
      <c r="F183" s="22">
        <v>1</v>
      </c>
      <c r="G183" s="22">
        <v>0</v>
      </c>
      <c r="H183" s="22" t="str">
        <f>INDEX(Bar_data!$A$3:$B$140,MATCH(C183,Bar_data!$A$3:$A$140,FALSE),2)</f>
        <v>Trust036</v>
      </c>
      <c r="I183" s="22" t="str">
        <f>INDEX(TrustCAHUB_map!$A$2:$D$139,MATCH($C183,TrustCAHUB_map!$A$2:$A$139,FALSE),3)</f>
        <v>East of England</v>
      </c>
      <c r="J183" s="22" t="str">
        <f>INDEX(TrustCAHUB_map!$A$2:$D$139,MATCH($C183,TrustCAHUB_map!$A$2:$A$139,FALSE),4)</f>
        <v>East of England</v>
      </c>
    </row>
    <row r="184" spans="1:10" x14ac:dyDescent="0.3">
      <c r="A184" s="22" t="str">
        <f t="shared" si="2"/>
        <v>'RDE2015Curative50-69'</v>
      </c>
      <c r="B184" s="22">
        <v>2015</v>
      </c>
      <c r="C184" s="22" t="s">
        <v>199</v>
      </c>
      <c r="D184" s="22" t="s">
        <v>7</v>
      </c>
      <c r="E184" s="22" t="s">
        <v>627</v>
      </c>
      <c r="F184" s="22">
        <v>128</v>
      </c>
      <c r="G184" s="22">
        <v>1</v>
      </c>
      <c r="H184" s="22" t="str">
        <f>INDEX(Bar_data!$A$3:$B$140,MATCH(C184,Bar_data!$A$3:$A$140,FALSE),2)</f>
        <v>Trust036</v>
      </c>
      <c r="I184" s="22" t="str">
        <f>INDEX(TrustCAHUB_map!$A$2:$D$139,MATCH($C184,TrustCAHUB_map!$A$2:$A$139,FALSE),3)</f>
        <v>East of England</v>
      </c>
      <c r="J184" s="22" t="str">
        <f>INDEX(TrustCAHUB_map!$A$2:$D$139,MATCH($C184,TrustCAHUB_map!$A$2:$A$139,FALSE),4)</f>
        <v>East of England</v>
      </c>
    </row>
    <row r="185" spans="1:10" x14ac:dyDescent="0.3">
      <c r="A185" s="22" t="str">
        <f t="shared" si="2"/>
        <v>'RDE2015Palliative50-69'</v>
      </c>
      <c r="B185" s="22">
        <v>2015</v>
      </c>
      <c r="C185" s="22" t="s">
        <v>199</v>
      </c>
      <c r="D185" s="22" t="s">
        <v>8</v>
      </c>
      <c r="E185" s="22" t="s">
        <v>627</v>
      </c>
      <c r="F185" s="22">
        <v>41</v>
      </c>
      <c r="G185" s="22">
        <v>5</v>
      </c>
      <c r="H185" s="22" t="str">
        <f>INDEX(Bar_data!$A$3:$B$140,MATCH(C185,Bar_data!$A$3:$A$140,FALSE),2)</f>
        <v>Trust036</v>
      </c>
      <c r="I185" s="22" t="str">
        <f>INDEX(TrustCAHUB_map!$A$2:$D$139,MATCH($C185,TrustCAHUB_map!$A$2:$A$139,FALSE),3)</f>
        <v>East of England</v>
      </c>
      <c r="J185" s="22" t="str">
        <f>INDEX(TrustCAHUB_map!$A$2:$D$139,MATCH($C185,TrustCAHUB_map!$A$2:$A$139,FALSE),4)</f>
        <v>East of England</v>
      </c>
    </row>
    <row r="186" spans="1:10" x14ac:dyDescent="0.3">
      <c r="A186" s="22" t="str">
        <f t="shared" si="2"/>
        <v>'RDE2015Not assigned50-69'</v>
      </c>
      <c r="B186" s="22">
        <v>2015</v>
      </c>
      <c r="C186" s="22" t="s">
        <v>199</v>
      </c>
      <c r="D186" s="22" t="s">
        <v>477</v>
      </c>
      <c r="E186" s="22" t="s">
        <v>627</v>
      </c>
      <c r="F186" s="22">
        <v>1</v>
      </c>
      <c r="G186" s="22">
        <v>0</v>
      </c>
      <c r="H186" s="22" t="str">
        <f>INDEX(Bar_data!$A$3:$B$140,MATCH(C186,Bar_data!$A$3:$A$140,FALSE),2)</f>
        <v>Trust036</v>
      </c>
      <c r="I186" s="22" t="str">
        <f>INDEX(TrustCAHUB_map!$A$2:$D$139,MATCH($C186,TrustCAHUB_map!$A$2:$A$139,FALSE),3)</f>
        <v>East of England</v>
      </c>
      <c r="J186" s="22" t="str">
        <f>INDEX(TrustCAHUB_map!$A$2:$D$139,MATCH($C186,TrustCAHUB_map!$A$2:$A$139,FALSE),4)</f>
        <v>East of England</v>
      </c>
    </row>
    <row r="187" spans="1:10" x14ac:dyDescent="0.3">
      <c r="A187" s="22" t="str">
        <f t="shared" si="2"/>
        <v>'RDE2015Palliative70+'</v>
      </c>
      <c r="B187" s="22">
        <v>2015</v>
      </c>
      <c r="C187" s="22" t="s">
        <v>199</v>
      </c>
      <c r="D187" s="22" t="s">
        <v>8</v>
      </c>
      <c r="E187" s="22" t="s">
        <v>628</v>
      </c>
      <c r="F187" s="22">
        <v>18</v>
      </c>
      <c r="G187" s="22">
        <v>2</v>
      </c>
      <c r="H187" s="22" t="str">
        <f>INDEX(Bar_data!$A$3:$B$140,MATCH(C187,Bar_data!$A$3:$A$140,FALSE),2)</f>
        <v>Trust036</v>
      </c>
      <c r="I187" s="22" t="str">
        <f>INDEX(TrustCAHUB_map!$A$2:$D$139,MATCH($C187,TrustCAHUB_map!$A$2:$A$139,FALSE),3)</f>
        <v>East of England</v>
      </c>
      <c r="J187" s="22" t="str">
        <f>INDEX(TrustCAHUB_map!$A$2:$D$139,MATCH($C187,TrustCAHUB_map!$A$2:$A$139,FALSE),4)</f>
        <v>East of England</v>
      </c>
    </row>
    <row r="188" spans="1:10" x14ac:dyDescent="0.3">
      <c r="A188" s="22" t="str">
        <f t="shared" si="2"/>
        <v>'RDE2015Curative70+'</v>
      </c>
      <c r="B188" s="22">
        <v>2015</v>
      </c>
      <c r="C188" s="22" t="s">
        <v>199</v>
      </c>
      <c r="D188" s="22" t="s">
        <v>7</v>
      </c>
      <c r="E188" s="22" t="s">
        <v>628</v>
      </c>
      <c r="F188" s="22">
        <v>29</v>
      </c>
      <c r="G188" s="22">
        <v>0</v>
      </c>
      <c r="H188" s="22" t="str">
        <f>INDEX(Bar_data!$A$3:$B$140,MATCH(C188,Bar_data!$A$3:$A$140,FALSE),2)</f>
        <v>Trust036</v>
      </c>
      <c r="I188" s="22" t="str">
        <f>INDEX(TrustCAHUB_map!$A$2:$D$139,MATCH($C188,TrustCAHUB_map!$A$2:$A$139,FALSE),3)</f>
        <v>East of England</v>
      </c>
      <c r="J188" s="22" t="str">
        <f>INDEX(TrustCAHUB_map!$A$2:$D$139,MATCH($C188,TrustCAHUB_map!$A$2:$A$139,FALSE),4)</f>
        <v>East of England</v>
      </c>
    </row>
    <row r="189" spans="1:10" x14ac:dyDescent="0.3">
      <c r="A189" s="22" t="str">
        <f t="shared" si="2"/>
        <v>'RDE2015Not assigned70+'</v>
      </c>
      <c r="B189" s="22">
        <v>2015</v>
      </c>
      <c r="C189" s="22" t="s">
        <v>199</v>
      </c>
      <c r="D189" s="22" t="s">
        <v>477</v>
      </c>
      <c r="E189" s="22" t="s">
        <v>628</v>
      </c>
      <c r="F189" s="22">
        <v>2</v>
      </c>
      <c r="G189" s="22">
        <v>0</v>
      </c>
      <c r="H189" s="22" t="str">
        <f>INDEX(Bar_data!$A$3:$B$140,MATCH(C189,Bar_data!$A$3:$A$140,FALSE),2)</f>
        <v>Trust036</v>
      </c>
      <c r="I189" s="22" t="str">
        <f>INDEX(TrustCAHUB_map!$A$2:$D$139,MATCH($C189,TrustCAHUB_map!$A$2:$A$139,FALSE),3)</f>
        <v>East of England</v>
      </c>
      <c r="J189" s="22" t="str">
        <f>INDEX(TrustCAHUB_map!$A$2:$D$139,MATCH($C189,TrustCAHUB_map!$A$2:$A$139,FALSE),4)</f>
        <v>East of England</v>
      </c>
    </row>
    <row r="190" spans="1:10" x14ac:dyDescent="0.3">
      <c r="A190" s="22" t="str">
        <f t="shared" si="2"/>
        <v>'RDU2015Not assigned18-49'</v>
      </c>
      <c r="B190" s="22">
        <v>2015</v>
      </c>
      <c r="C190" s="22" t="s">
        <v>200</v>
      </c>
      <c r="D190" s="22" t="s">
        <v>477</v>
      </c>
      <c r="E190" s="22" t="s">
        <v>153</v>
      </c>
      <c r="F190" s="22">
        <v>14</v>
      </c>
      <c r="G190" s="22">
        <v>0</v>
      </c>
      <c r="H190" s="22" t="str">
        <f>INDEX(Bar_data!$A$3:$B$140,MATCH(C190,Bar_data!$A$3:$A$140,FALSE),2)</f>
        <v>Trust037</v>
      </c>
      <c r="I190" s="22" t="str">
        <f>INDEX(TrustCAHUB_map!$A$2:$D$139,MATCH($C190,TrustCAHUB_map!$A$2:$A$139,FALSE),3)</f>
        <v>Surrey and Sussex</v>
      </c>
      <c r="J190" s="22" t="str">
        <f>INDEX(TrustCAHUB_map!$A$2:$D$139,MATCH($C190,TrustCAHUB_map!$A$2:$A$139,FALSE),4)</f>
        <v>South East</v>
      </c>
    </row>
    <row r="191" spans="1:10" x14ac:dyDescent="0.3">
      <c r="A191" s="22" t="str">
        <f t="shared" si="2"/>
        <v>'RDU2015Palliative18-49'</v>
      </c>
      <c r="B191" s="22">
        <v>2015</v>
      </c>
      <c r="C191" s="22" t="s">
        <v>200</v>
      </c>
      <c r="D191" s="22" t="s">
        <v>8</v>
      </c>
      <c r="E191" s="22" t="s">
        <v>153</v>
      </c>
      <c r="F191" s="22">
        <v>8</v>
      </c>
      <c r="G191" s="22">
        <v>0</v>
      </c>
      <c r="H191" s="22" t="str">
        <f>INDEX(Bar_data!$A$3:$B$140,MATCH(C191,Bar_data!$A$3:$A$140,FALSE),2)</f>
        <v>Trust037</v>
      </c>
      <c r="I191" s="22" t="str">
        <f>INDEX(TrustCAHUB_map!$A$2:$D$139,MATCH($C191,TrustCAHUB_map!$A$2:$A$139,FALSE),3)</f>
        <v>Surrey and Sussex</v>
      </c>
      <c r="J191" s="22" t="str">
        <f>INDEX(TrustCAHUB_map!$A$2:$D$139,MATCH($C191,TrustCAHUB_map!$A$2:$A$139,FALSE),4)</f>
        <v>South East</v>
      </c>
    </row>
    <row r="192" spans="1:10" x14ac:dyDescent="0.3">
      <c r="A192" s="22" t="str">
        <f t="shared" si="2"/>
        <v>'RDU2015Curative18-49'</v>
      </c>
      <c r="B192" s="22">
        <v>2015</v>
      </c>
      <c r="C192" s="22" t="s">
        <v>200</v>
      </c>
      <c r="D192" s="22" t="s">
        <v>7</v>
      </c>
      <c r="E192" s="22" t="s">
        <v>153</v>
      </c>
      <c r="F192" s="22">
        <v>13</v>
      </c>
      <c r="G192" s="22">
        <v>0</v>
      </c>
      <c r="H192" s="22" t="str">
        <f>INDEX(Bar_data!$A$3:$B$140,MATCH(C192,Bar_data!$A$3:$A$140,FALSE),2)</f>
        <v>Trust037</v>
      </c>
      <c r="I192" s="22" t="str">
        <f>INDEX(TrustCAHUB_map!$A$2:$D$139,MATCH($C192,TrustCAHUB_map!$A$2:$A$139,FALSE),3)</f>
        <v>Surrey and Sussex</v>
      </c>
      <c r="J192" s="22" t="str">
        <f>INDEX(TrustCAHUB_map!$A$2:$D$139,MATCH($C192,TrustCAHUB_map!$A$2:$A$139,FALSE),4)</f>
        <v>South East</v>
      </c>
    </row>
    <row r="193" spans="1:10" x14ac:dyDescent="0.3">
      <c r="A193" s="22" t="str">
        <f t="shared" si="2"/>
        <v>'RDU2015Not assigned50-69'</v>
      </c>
      <c r="B193" s="22">
        <v>2015</v>
      </c>
      <c r="C193" s="22" t="s">
        <v>200</v>
      </c>
      <c r="D193" s="22" t="s">
        <v>477</v>
      </c>
      <c r="E193" s="22" t="s">
        <v>627</v>
      </c>
      <c r="F193" s="22">
        <v>24</v>
      </c>
      <c r="G193" s="22">
        <v>0</v>
      </c>
      <c r="H193" s="22" t="str">
        <f>INDEX(Bar_data!$A$3:$B$140,MATCH(C193,Bar_data!$A$3:$A$140,FALSE),2)</f>
        <v>Trust037</v>
      </c>
      <c r="I193" s="22" t="str">
        <f>INDEX(TrustCAHUB_map!$A$2:$D$139,MATCH($C193,TrustCAHUB_map!$A$2:$A$139,FALSE),3)</f>
        <v>Surrey and Sussex</v>
      </c>
      <c r="J193" s="22" t="str">
        <f>INDEX(TrustCAHUB_map!$A$2:$D$139,MATCH($C193,TrustCAHUB_map!$A$2:$A$139,FALSE),4)</f>
        <v>South East</v>
      </c>
    </row>
    <row r="194" spans="1:10" x14ac:dyDescent="0.3">
      <c r="A194" s="22" t="str">
        <f t="shared" si="2"/>
        <v>'RDU2015Palliative50-69'</v>
      </c>
      <c r="B194" s="22">
        <v>2015</v>
      </c>
      <c r="C194" s="22" t="s">
        <v>200</v>
      </c>
      <c r="D194" s="22" t="s">
        <v>8</v>
      </c>
      <c r="E194" s="22" t="s">
        <v>627</v>
      </c>
      <c r="F194" s="22">
        <v>37</v>
      </c>
      <c r="G194" s="22">
        <v>2</v>
      </c>
      <c r="H194" s="22" t="str">
        <f>INDEX(Bar_data!$A$3:$B$140,MATCH(C194,Bar_data!$A$3:$A$140,FALSE),2)</f>
        <v>Trust037</v>
      </c>
      <c r="I194" s="22" t="str">
        <f>INDEX(TrustCAHUB_map!$A$2:$D$139,MATCH($C194,TrustCAHUB_map!$A$2:$A$139,FALSE),3)</f>
        <v>Surrey and Sussex</v>
      </c>
      <c r="J194" s="22" t="str">
        <f>INDEX(TrustCAHUB_map!$A$2:$D$139,MATCH($C194,TrustCAHUB_map!$A$2:$A$139,FALSE),4)</f>
        <v>South East</v>
      </c>
    </row>
    <row r="195" spans="1:10" x14ac:dyDescent="0.3">
      <c r="A195" s="22" t="str">
        <f t="shared" ref="A195:A258" si="3">"'"&amp;C195&amp;B195&amp;D195&amp;E195&amp;"'"</f>
        <v>'RDU2015Curative50-69'</v>
      </c>
      <c r="B195" s="22">
        <v>2015</v>
      </c>
      <c r="C195" s="22" t="s">
        <v>200</v>
      </c>
      <c r="D195" s="22" t="s">
        <v>7</v>
      </c>
      <c r="E195" s="22" t="s">
        <v>627</v>
      </c>
      <c r="F195" s="22">
        <v>22</v>
      </c>
      <c r="G195" s="22">
        <v>0</v>
      </c>
      <c r="H195" s="22" t="str">
        <f>INDEX(Bar_data!$A$3:$B$140,MATCH(C195,Bar_data!$A$3:$A$140,FALSE),2)</f>
        <v>Trust037</v>
      </c>
      <c r="I195" s="22" t="str">
        <f>INDEX(TrustCAHUB_map!$A$2:$D$139,MATCH($C195,TrustCAHUB_map!$A$2:$A$139,FALSE),3)</f>
        <v>Surrey and Sussex</v>
      </c>
      <c r="J195" s="22" t="str">
        <f>INDEX(TrustCAHUB_map!$A$2:$D$139,MATCH($C195,TrustCAHUB_map!$A$2:$A$139,FALSE),4)</f>
        <v>South East</v>
      </c>
    </row>
    <row r="196" spans="1:10" x14ac:dyDescent="0.3">
      <c r="A196" s="22" t="str">
        <f t="shared" si="3"/>
        <v>'RDU2015Not assigned70+'</v>
      </c>
      <c r="B196" s="22">
        <v>2015</v>
      </c>
      <c r="C196" s="22" t="s">
        <v>200</v>
      </c>
      <c r="D196" s="22" t="s">
        <v>477</v>
      </c>
      <c r="E196" s="22" t="s">
        <v>628</v>
      </c>
      <c r="F196" s="22">
        <v>1</v>
      </c>
      <c r="G196" s="22">
        <v>0</v>
      </c>
      <c r="H196" s="22" t="str">
        <f>INDEX(Bar_data!$A$3:$B$140,MATCH(C196,Bar_data!$A$3:$A$140,FALSE),2)</f>
        <v>Trust037</v>
      </c>
      <c r="I196" s="22" t="str">
        <f>INDEX(TrustCAHUB_map!$A$2:$D$139,MATCH($C196,TrustCAHUB_map!$A$2:$A$139,FALSE),3)</f>
        <v>Surrey and Sussex</v>
      </c>
      <c r="J196" s="22" t="str">
        <f>INDEX(TrustCAHUB_map!$A$2:$D$139,MATCH($C196,TrustCAHUB_map!$A$2:$A$139,FALSE),4)</f>
        <v>South East</v>
      </c>
    </row>
    <row r="197" spans="1:10" x14ac:dyDescent="0.3">
      <c r="A197" s="22" t="str">
        <f t="shared" si="3"/>
        <v>'RDU2015Curative70+'</v>
      </c>
      <c r="B197" s="22">
        <v>2015</v>
      </c>
      <c r="C197" s="22" t="s">
        <v>200</v>
      </c>
      <c r="D197" s="22" t="s">
        <v>7</v>
      </c>
      <c r="E197" s="22" t="s">
        <v>628</v>
      </c>
      <c r="F197" s="22">
        <v>5</v>
      </c>
      <c r="G197" s="22">
        <v>0</v>
      </c>
      <c r="H197" s="22" t="str">
        <f>INDEX(Bar_data!$A$3:$B$140,MATCH(C197,Bar_data!$A$3:$A$140,FALSE),2)</f>
        <v>Trust037</v>
      </c>
      <c r="I197" s="22" t="str">
        <f>INDEX(TrustCAHUB_map!$A$2:$D$139,MATCH($C197,TrustCAHUB_map!$A$2:$A$139,FALSE),3)</f>
        <v>Surrey and Sussex</v>
      </c>
      <c r="J197" s="22" t="str">
        <f>INDEX(TrustCAHUB_map!$A$2:$D$139,MATCH($C197,TrustCAHUB_map!$A$2:$A$139,FALSE),4)</f>
        <v>South East</v>
      </c>
    </row>
    <row r="198" spans="1:10" x14ac:dyDescent="0.3">
      <c r="A198" s="22" t="str">
        <f t="shared" si="3"/>
        <v>'RDU2015Palliative70+'</v>
      </c>
      <c r="B198" s="22">
        <v>2015</v>
      </c>
      <c r="C198" s="22" t="s">
        <v>200</v>
      </c>
      <c r="D198" s="22" t="s">
        <v>8</v>
      </c>
      <c r="E198" s="22" t="s">
        <v>628</v>
      </c>
      <c r="F198" s="22">
        <v>12</v>
      </c>
      <c r="G198" s="22">
        <v>1</v>
      </c>
      <c r="H198" s="22" t="str">
        <f>INDEX(Bar_data!$A$3:$B$140,MATCH(C198,Bar_data!$A$3:$A$140,FALSE),2)</f>
        <v>Trust037</v>
      </c>
      <c r="I198" s="22" t="str">
        <f>INDEX(TrustCAHUB_map!$A$2:$D$139,MATCH($C198,TrustCAHUB_map!$A$2:$A$139,FALSE),3)</f>
        <v>Surrey and Sussex</v>
      </c>
      <c r="J198" s="22" t="str">
        <f>INDEX(TrustCAHUB_map!$A$2:$D$139,MATCH($C198,TrustCAHUB_map!$A$2:$A$139,FALSE),4)</f>
        <v>South East</v>
      </c>
    </row>
    <row r="199" spans="1:10" x14ac:dyDescent="0.3">
      <c r="A199" s="22" t="str">
        <f t="shared" si="3"/>
        <v>'RDZ2015Palliative18-49'</v>
      </c>
      <c r="B199" s="22">
        <v>2015</v>
      </c>
      <c r="C199" s="22" t="s">
        <v>201</v>
      </c>
      <c r="D199" s="22" t="s">
        <v>8</v>
      </c>
      <c r="E199" s="22" t="s">
        <v>153</v>
      </c>
      <c r="F199" s="22">
        <v>5</v>
      </c>
      <c r="G199" s="22">
        <v>1</v>
      </c>
      <c r="H199" s="22" t="str">
        <f>INDEX(Bar_data!$A$3:$B$140,MATCH(C199,Bar_data!$A$3:$A$140,FALSE),2)</f>
        <v>Trust038</v>
      </c>
      <c r="I199" s="22" t="str">
        <f>INDEX(TrustCAHUB_map!$A$2:$D$139,MATCH($C199,TrustCAHUB_map!$A$2:$A$139,FALSE),3)</f>
        <v>Wessex</v>
      </c>
      <c r="J199" s="22" t="str">
        <f>INDEX(TrustCAHUB_map!$A$2:$D$139,MATCH($C199,TrustCAHUB_map!$A$2:$A$139,FALSE),4)</f>
        <v>Wessex</v>
      </c>
    </row>
    <row r="200" spans="1:10" x14ac:dyDescent="0.3">
      <c r="A200" s="22" t="str">
        <f t="shared" si="3"/>
        <v>'RDZ2015Not assigned18-49'</v>
      </c>
      <c r="B200" s="22">
        <v>2015</v>
      </c>
      <c r="C200" s="22" t="s">
        <v>201</v>
      </c>
      <c r="D200" s="22" t="s">
        <v>477</v>
      </c>
      <c r="E200" s="22" t="s">
        <v>153</v>
      </c>
      <c r="F200" s="22">
        <v>2</v>
      </c>
      <c r="G200" s="22">
        <v>0</v>
      </c>
      <c r="H200" s="22" t="str">
        <f>INDEX(Bar_data!$A$3:$B$140,MATCH(C200,Bar_data!$A$3:$A$140,FALSE),2)</f>
        <v>Trust038</v>
      </c>
      <c r="I200" s="22" t="str">
        <f>INDEX(TrustCAHUB_map!$A$2:$D$139,MATCH($C200,TrustCAHUB_map!$A$2:$A$139,FALSE),3)</f>
        <v>Wessex</v>
      </c>
      <c r="J200" s="22" t="str">
        <f>INDEX(TrustCAHUB_map!$A$2:$D$139,MATCH($C200,TrustCAHUB_map!$A$2:$A$139,FALSE),4)</f>
        <v>Wessex</v>
      </c>
    </row>
    <row r="201" spans="1:10" x14ac:dyDescent="0.3">
      <c r="A201" s="22" t="str">
        <f t="shared" si="3"/>
        <v>'RDZ2015Curative18-49'</v>
      </c>
      <c r="B201" s="22">
        <v>2015</v>
      </c>
      <c r="C201" s="22" t="s">
        <v>201</v>
      </c>
      <c r="D201" s="22" t="s">
        <v>7</v>
      </c>
      <c r="E201" s="22" t="s">
        <v>153</v>
      </c>
      <c r="F201" s="22">
        <v>41</v>
      </c>
      <c r="G201" s="22">
        <v>0</v>
      </c>
      <c r="H201" s="22" t="str">
        <f>INDEX(Bar_data!$A$3:$B$140,MATCH(C201,Bar_data!$A$3:$A$140,FALSE),2)</f>
        <v>Trust038</v>
      </c>
      <c r="I201" s="22" t="str">
        <f>INDEX(TrustCAHUB_map!$A$2:$D$139,MATCH($C201,TrustCAHUB_map!$A$2:$A$139,FALSE),3)</f>
        <v>Wessex</v>
      </c>
      <c r="J201" s="22" t="str">
        <f>INDEX(TrustCAHUB_map!$A$2:$D$139,MATCH($C201,TrustCAHUB_map!$A$2:$A$139,FALSE),4)</f>
        <v>Wessex</v>
      </c>
    </row>
    <row r="202" spans="1:10" x14ac:dyDescent="0.3">
      <c r="A202" s="22" t="str">
        <f t="shared" si="3"/>
        <v>'RDZ2015Palliative50-69'</v>
      </c>
      <c r="B202" s="22">
        <v>2015</v>
      </c>
      <c r="C202" s="22" t="s">
        <v>201</v>
      </c>
      <c r="D202" s="22" t="s">
        <v>8</v>
      </c>
      <c r="E202" s="22" t="s">
        <v>627</v>
      </c>
      <c r="F202" s="22">
        <v>8</v>
      </c>
      <c r="G202" s="22">
        <v>1</v>
      </c>
      <c r="H202" s="22" t="str">
        <f>INDEX(Bar_data!$A$3:$B$140,MATCH(C202,Bar_data!$A$3:$A$140,FALSE),2)</f>
        <v>Trust038</v>
      </c>
      <c r="I202" s="22" t="str">
        <f>INDEX(TrustCAHUB_map!$A$2:$D$139,MATCH($C202,TrustCAHUB_map!$A$2:$A$139,FALSE),3)</f>
        <v>Wessex</v>
      </c>
      <c r="J202" s="22" t="str">
        <f>INDEX(TrustCAHUB_map!$A$2:$D$139,MATCH($C202,TrustCAHUB_map!$A$2:$A$139,FALSE),4)</f>
        <v>Wessex</v>
      </c>
    </row>
    <row r="203" spans="1:10" x14ac:dyDescent="0.3">
      <c r="A203" s="22" t="str">
        <f t="shared" si="3"/>
        <v>'RDZ2015Curative50-69'</v>
      </c>
      <c r="B203" s="22">
        <v>2015</v>
      </c>
      <c r="C203" s="22" t="s">
        <v>201</v>
      </c>
      <c r="D203" s="22" t="s">
        <v>7</v>
      </c>
      <c r="E203" s="22" t="s">
        <v>627</v>
      </c>
      <c r="F203" s="22">
        <v>58</v>
      </c>
      <c r="G203" s="22">
        <v>0</v>
      </c>
      <c r="H203" s="22" t="str">
        <f>INDEX(Bar_data!$A$3:$B$140,MATCH(C203,Bar_data!$A$3:$A$140,FALSE),2)</f>
        <v>Trust038</v>
      </c>
      <c r="I203" s="22" t="str">
        <f>INDEX(TrustCAHUB_map!$A$2:$D$139,MATCH($C203,TrustCAHUB_map!$A$2:$A$139,FALSE),3)</f>
        <v>Wessex</v>
      </c>
      <c r="J203" s="22" t="str">
        <f>INDEX(TrustCAHUB_map!$A$2:$D$139,MATCH($C203,TrustCAHUB_map!$A$2:$A$139,FALSE),4)</f>
        <v>Wessex</v>
      </c>
    </row>
    <row r="204" spans="1:10" x14ac:dyDescent="0.3">
      <c r="A204" s="22" t="str">
        <f t="shared" si="3"/>
        <v>'RDZ2015Not assigned50-69'</v>
      </c>
      <c r="B204" s="22">
        <v>2015</v>
      </c>
      <c r="C204" s="22" t="s">
        <v>201</v>
      </c>
      <c r="D204" s="22" t="s">
        <v>477</v>
      </c>
      <c r="E204" s="22" t="s">
        <v>627</v>
      </c>
      <c r="F204" s="22">
        <v>2</v>
      </c>
      <c r="G204" s="22">
        <v>0</v>
      </c>
      <c r="H204" s="22" t="str">
        <f>INDEX(Bar_data!$A$3:$B$140,MATCH(C204,Bar_data!$A$3:$A$140,FALSE),2)</f>
        <v>Trust038</v>
      </c>
      <c r="I204" s="22" t="str">
        <f>INDEX(TrustCAHUB_map!$A$2:$D$139,MATCH($C204,TrustCAHUB_map!$A$2:$A$139,FALSE),3)</f>
        <v>Wessex</v>
      </c>
      <c r="J204" s="22" t="str">
        <f>INDEX(TrustCAHUB_map!$A$2:$D$139,MATCH($C204,TrustCAHUB_map!$A$2:$A$139,FALSE),4)</f>
        <v>Wessex</v>
      </c>
    </row>
    <row r="205" spans="1:10" x14ac:dyDescent="0.3">
      <c r="A205" s="22" t="str">
        <f t="shared" si="3"/>
        <v>'RDZ2015Curative70+'</v>
      </c>
      <c r="B205" s="22">
        <v>2015</v>
      </c>
      <c r="C205" s="22" t="s">
        <v>201</v>
      </c>
      <c r="D205" s="22" t="s">
        <v>7</v>
      </c>
      <c r="E205" s="22" t="s">
        <v>628</v>
      </c>
      <c r="F205" s="22">
        <v>26</v>
      </c>
      <c r="G205" s="22">
        <v>0</v>
      </c>
      <c r="H205" s="22" t="str">
        <f>INDEX(Bar_data!$A$3:$B$140,MATCH(C205,Bar_data!$A$3:$A$140,FALSE),2)</f>
        <v>Trust038</v>
      </c>
      <c r="I205" s="22" t="str">
        <f>INDEX(TrustCAHUB_map!$A$2:$D$139,MATCH($C205,TrustCAHUB_map!$A$2:$A$139,FALSE),3)</f>
        <v>Wessex</v>
      </c>
      <c r="J205" s="22" t="str">
        <f>INDEX(TrustCAHUB_map!$A$2:$D$139,MATCH($C205,TrustCAHUB_map!$A$2:$A$139,FALSE),4)</f>
        <v>Wessex</v>
      </c>
    </row>
    <row r="206" spans="1:10" x14ac:dyDescent="0.3">
      <c r="A206" s="22" t="str">
        <f t="shared" si="3"/>
        <v>'RDZ2015Palliative70+'</v>
      </c>
      <c r="B206" s="22">
        <v>2015</v>
      </c>
      <c r="C206" s="22" t="s">
        <v>201</v>
      </c>
      <c r="D206" s="22" t="s">
        <v>8</v>
      </c>
      <c r="E206" s="22" t="s">
        <v>628</v>
      </c>
      <c r="F206" s="22">
        <v>6</v>
      </c>
      <c r="G206" s="22">
        <v>0</v>
      </c>
      <c r="H206" s="22" t="str">
        <f>INDEX(Bar_data!$A$3:$B$140,MATCH(C206,Bar_data!$A$3:$A$140,FALSE),2)</f>
        <v>Trust038</v>
      </c>
      <c r="I206" s="22" t="str">
        <f>INDEX(TrustCAHUB_map!$A$2:$D$139,MATCH($C206,TrustCAHUB_map!$A$2:$A$139,FALSE),3)</f>
        <v>Wessex</v>
      </c>
      <c r="J206" s="22" t="str">
        <f>INDEX(TrustCAHUB_map!$A$2:$D$139,MATCH($C206,TrustCAHUB_map!$A$2:$A$139,FALSE),4)</f>
        <v>Wessex</v>
      </c>
    </row>
    <row r="207" spans="1:10" x14ac:dyDescent="0.3">
      <c r="A207" s="22" t="str">
        <f t="shared" si="3"/>
        <v>'RE92015Curative18-49'</v>
      </c>
      <c r="B207" s="22">
        <v>2015</v>
      </c>
      <c r="C207" s="22" t="s">
        <v>202</v>
      </c>
      <c r="D207" s="22" t="s">
        <v>7</v>
      </c>
      <c r="E207" s="22" t="s">
        <v>153</v>
      </c>
      <c r="F207" s="22">
        <v>14</v>
      </c>
      <c r="G207" s="22">
        <v>0</v>
      </c>
      <c r="H207" s="22" t="str">
        <f>INDEX(Bar_data!$A$3:$B$140,MATCH(C207,Bar_data!$A$3:$A$140,FALSE),2)</f>
        <v>Trust039</v>
      </c>
      <c r="I207" s="22" t="str">
        <f>INDEX(TrustCAHUB_map!$A$2:$D$139,MATCH($C207,TrustCAHUB_map!$A$2:$A$139,FALSE),3)</f>
        <v>North East and Cumbria</v>
      </c>
      <c r="J207" s="22" t="str">
        <f>INDEX(TrustCAHUB_map!$A$2:$D$139,MATCH($C207,TrustCAHUB_map!$A$2:$A$139,FALSE),4)</f>
        <v>North East</v>
      </c>
    </row>
    <row r="208" spans="1:10" x14ac:dyDescent="0.3">
      <c r="A208" s="22" t="str">
        <f t="shared" si="3"/>
        <v>'RE92015Curative50-69'</v>
      </c>
      <c r="B208" s="22">
        <v>2015</v>
      </c>
      <c r="C208" s="22" t="s">
        <v>202</v>
      </c>
      <c r="D208" s="22" t="s">
        <v>7</v>
      </c>
      <c r="E208" s="22" t="s">
        <v>627</v>
      </c>
      <c r="F208" s="22">
        <v>36</v>
      </c>
      <c r="G208" s="22">
        <v>1</v>
      </c>
      <c r="H208" s="22" t="str">
        <f>INDEX(Bar_data!$A$3:$B$140,MATCH(C208,Bar_data!$A$3:$A$140,FALSE),2)</f>
        <v>Trust039</v>
      </c>
      <c r="I208" s="22" t="str">
        <f>INDEX(TrustCAHUB_map!$A$2:$D$139,MATCH($C208,TrustCAHUB_map!$A$2:$A$139,FALSE),3)</f>
        <v>North East and Cumbria</v>
      </c>
      <c r="J208" s="22" t="str">
        <f>INDEX(TrustCAHUB_map!$A$2:$D$139,MATCH($C208,TrustCAHUB_map!$A$2:$A$139,FALSE),4)</f>
        <v>North East</v>
      </c>
    </row>
    <row r="209" spans="1:10" x14ac:dyDescent="0.3">
      <c r="A209" s="22" t="str">
        <f t="shared" si="3"/>
        <v>'RE92015Palliative50-69'</v>
      </c>
      <c r="B209" s="22">
        <v>2015</v>
      </c>
      <c r="C209" s="22" t="s">
        <v>202</v>
      </c>
      <c r="D209" s="22" t="s">
        <v>8</v>
      </c>
      <c r="E209" s="22" t="s">
        <v>627</v>
      </c>
      <c r="F209" s="22">
        <v>3</v>
      </c>
      <c r="G209" s="22">
        <v>0</v>
      </c>
      <c r="H209" s="22" t="str">
        <f>INDEX(Bar_data!$A$3:$B$140,MATCH(C209,Bar_data!$A$3:$A$140,FALSE),2)</f>
        <v>Trust039</v>
      </c>
      <c r="I209" s="22" t="str">
        <f>INDEX(TrustCAHUB_map!$A$2:$D$139,MATCH($C209,TrustCAHUB_map!$A$2:$A$139,FALSE),3)</f>
        <v>North East and Cumbria</v>
      </c>
      <c r="J209" s="22" t="str">
        <f>INDEX(TrustCAHUB_map!$A$2:$D$139,MATCH($C209,TrustCAHUB_map!$A$2:$A$139,FALSE),4)</f>
        <v>North East</v>
      </c>
    </row>
    <row r="210" spans="1:10" x14ac:dyDescent="0.3">
      <c r="A210" s="22" t="str">
        <f t="shared" si="3"/>
        <v>'RE92015Palliative70+'</v>
      </c>
      <c r="B210" s="22">
        <v>2015</v>
      </c>
      <c r="C210" s="22" t="s">
        <v>202</v>
      </c>
      <c r="D210" s="22" t="s">
        <v>8</v>
      </c>
      <c r="E210" s="22" t="s">
        <v>628</v>
      </c>
      <c r="F210" s="22">
        <v>3</v>
      </c>
      <c r="G210" s="22">
        <v>0</v>
      </c>
      <c r="H210" s="22" t="str">
        <f>INDEX(Bar_data!$A$3:$B$140,MATCH(C210,Bar_data!$A$3:$A$140,FALSE),2)</f>
        <v>Trust039</v>
      </c>
      <c r="I210" s="22" t="str">
        <f>INDEX(TrustCAHUB_map!$A$2:$D$139,MATCH($C210,TrustCAHUB_map!$A$2:$A$139,FALSE),3)</f>
        <v>North East and Cumbria</v>
      </c>
      <c r="J210" s="22" t="str">
        <f>INDEX(TrustCAHUB_map!$A$2:$D$139,MATCH($C210,TrustCAHUB_map!$A$2:$A$139,FALSE),4)</f>
        <v>North East</v>
      </c>
    </row>
    <row r="211" spans="1:10" x14ac:dyDescent="0.3">
      <c r="A211" s="22" t="str">
        <f t="shared" si="3"/>
        <v>'RE92015Curative70+'</v>
      </c>
      <c r="B211" s="22">
        <v>2015</v>
      </c>
      <c r="C211" s="22" t="s">
        <v>202</v>
      </c>
      <c r="D211" s="22" t="s">
        <v>7</v>
      </c>
      <c r="E211" s="22" t="s">
        <v>628</v>
      </c>
      <c r="F211" s="22">
        <v>7</v>
      </c>
      <c r="G211" s="22">
        <v>0</v>
      </c>
      <c r="H211" s="22" t="str">
        <f>INDEX(Bar_data!$A$3:$B$140,MATCH(C211,Bar_data!$A$3:$A$140,FALSE),2)</f>
        <v>Trust039</v>
      </c>
      <c r="I211" s="22" t="str">
        <f>INDEX(TrustCAHUB_map!$A$2:$D$139,MATCH($C211,TrustCAHUB_map!$A$2:$A$139,FALSE),3)</f>
        <v>North East and Cumbria</v>
      </c>
      <c r="J211" s="22" t="str">
        <f>INDEX(TrustCAHUB_map!$A$2:$D$139,MATCH($C211,TrustCAHUB_map!$A$2:$A$139,FALSE),4)</f>
        <v>North East</v>
      </c>
    </row>
    <row r="212" spans="1:10" x14ac:dyDescent="0.3">
      <c r="A212" s="22" t="str">
        <f t="shared" si="3"/>
        <v>'REF2015Not assigned18-49'</v>
      </c>
      <c r="B212" s="22">
        <v>2015</v>
      </c>
      <c r="C212" s="22" t="s">
        <v>203</v>
      </c>
      <c r="D212" s="22" t="s">
        <v>477</v>
      </c>
      <c r="E212" s="22" t="s">
        <v>153</v>
      </c>
      <c r="F212" s="22">
        <v>6</v>
      </c>
      <c r="G212" s="22">
        <v>0</v>
      </c>
      <c r="H212" s="22" t="str">
        <f>INDEX(Bar_data!$A$3:$B$140,MATCH(C212,Bar_data!$A$3:$A$140,FALSE),2)</f>
        <v>Trust040</v>
      </c>
      <c r="I212" s="22" t="str">
        <f>INDEX(TrustCAHUB_map!$A$2:$D$139,MATCH($C212,TrustCAHUB_map!$A$2:$A$139,FALSE),3)</f>
        <v>Peninsula</v>
      </c>
      <c r="J212" s="22" t="str">
        <f>INDEX(TrustCAHUB_map!$A$2:$D$139,MATCH($C212,TrustCAHUB_map!$A$2:$A$139,FALSE),4)</f>
        <v>South West</v>
      </c>
    </row>
    <row r="213" spans="1:10" x14ac:dyDescent="0.3">
      <c r="A213" s="22" t="str">
        <f t="shared" si="3"/>
        <v>'REF2015Curative18-49'</v>
      </c>
      <c r="B213" s="22">
        <v>2015</v>
      </c>
      <c r="C213" s="22" t="s">
        <v>203</v>
      </c>
      <c r="D213" s="22" t="s">
        <v>7</v>
      </c>
      <c r="E213" s="22" t="s">
        <v>153</v>
      </c>
      <c r="F213" s="22">
        <v>34</v>
      </c>
      <c r="G213" s="22">
        <v>0</v>
      </c>
      <c r="H213" s="22" t="str">
        <f>INDEX(Bar_data!$A$3:$B$140,MATCH(C213,Bar_data!$A$3:$A$140,FALSE),2)</f>
        <v>Trust040</v>
      </c>
      <c r="I213" s="22" t="str">
        <f>INDEX(TrustCAHUB_map!$A$2:$D$139,MATCH($C213,TrustCAHUB_map!$A$2:$A$139,FALSE),3)</f>
        <v>Peninsula</v>
      </c>
      <c r="J213" s="22" t="str">
        <f>INDEX(TrustCAHUB_map!$A$2:$D$139,MATCH($C213,TrustCAHUB_map!$A$2:$A$139,FALSE),4)</f>
        <v>South West</v>
      </c>
    </row>
    <row r="214" spans="1:10" x14ac:dyDescent="0.3">
      <c r="A214" s="22" t="str">
        <f t="shared" si="3"/>
        <v>'REF2015Palliative18-49'</v>
      </c>
      <c r="B214" s="22">
        <v>2015</v>
      </c>
      <c r="C214" s="22" t="s">
        <v>203</v>
      </c>
      <c r="D214" s="22" t="s">
        <v>8</v>
      </c>
      <c r="E214" s="22" t="s">
        <v>153</v>
      </c>
      <c r="F214" s="22">
        <v>13</v>
      </c>
      <c r="G214" s="22">
        <v>1</v>
      </c>
      <c r="H214" s="22" t="str">
        <f>INDEX(Bar_data!$A$3:$B$140,MATCH(C214,Bar_data!$A$3:$A$140,FALSE),2)</f>
        <v>Trust040</v>
      </c>
      <c r="I214" s="22" t="str">
        <f>INDEX(TrustCAHUB_map!$A$2:$D$139,MATCH($C214,TrustCAHUB_map!$A$2:$A$139,FALSE),3)</f>
        <v>Peninsula</v>
      </c>
      <c r="J214" s="22" t="str">
        <f>INDEX(TrustCAHUB_map!$A$2:$D$139,MATCH($C214,TrustCAHUB_map!$A$2:$A$139,FALSE),4)</f>
        <v>South West</v>
      </c>
    </row>
    <row r="215" spans="1:10" x14ac:dyDescent="0.3">
      <c r="A215" s="22" t="str">
        <f t="shared" si="3"/>
        <v>'REF2015Palliative50-69'</v>
      </c>
      <c r="B215" s="22">
        <v>2015</v>
      </c>
      <c r="C215" s="22" t="s">
        <v>203</v>
      </c>
      <c r="D215" s="22" t="s">
        <v>8</v>
      </c>
      <c r="E215" s="22" t="s">
        <v>627</v>
      </c>
      <c r="F215" s="22">
        <v>25</v>
      </c>
      <c r="G215" s="22">
        <v>3</v>
      </c>
      <c r="H215" s="22" t="str">
        <f>INDEX(Bar_data!$A$3:$B$140,MATCH(C215,Bar_data!$A$3:$A$140,FALSE),2)</f>
        <v>Trust040</v>
      </c>
      <c r="I215" s="22" t="str">
        <f>INDEX(TrustCAHUB_map!$A$2:$D$139,MATCH($C215,TrustCAHUB_map!$A$2:$A$139,FALSE),3)</f>
        <v>Peninsula</v>
      </c>
      <c r="J215" s="22" t="str">
        <f>INDEX(TrustCAHUB_map!$A$2:$D$139,MATCH($C215,TrustCAHUB_map!$A$2:$A$139,FALSE),4)</f>
        <v>South West</v>
      </c>
    </row>
    <row r="216" spans="1:10" x14ac:dyDescent="0.3">
      <c r="A216" s="22" t="str">
        <f t="shared" si="3"/>
        <v>'REF2015Curative50-69'</v>
      </c>
      <c r="B216" s="22">
        <v>2015</v>
      </c>
      <c r="C216" s="22" t="s">
        <v>203</v>
      </c>
      <c r="D216" s="22" t="s">
        <v>7</v>
      </c>
      <c r="E216" s="22" t="s">
        <v>627</v>
      </c>
      <c r="F216" s="22">
        <v>80</v>
      </c>
      <c r="G216" s="22">
        <v>0</v>
      </c>
      <c r="H216" s="22" t="str">
        <f>INDEX(Bar_data!$A$3:$B$140,MATCH(C216,Bar_data!$A$3:$A$140,FALSE),2)</f>
        <v>Trust040</v>
      </c>
      <c r="I216" s="22" t="str">
        <f>INDEX(TrustCAHUB_map!$A$2:$D$139,MATCH($C216,TrustCAHUB_map!$A$2:$A$139,FALSE),3)</f>
        <v>Peninsula</v>
      </c>
      <c r="J216" s="22" t="str">
        <f>INDEX(TrustCAHUB_map!$A$2:$D$139,MATCH($C216,TrustCAHUB_map!$A$2:$A$139,FALSE),4)</f>
        <v>South West</v>
      </c>
    </row>
    <row r="217" spans="1:10" x14ac:dyDescent="0.3">
      <c r="A217" s="22" t="str">
        <f t="shared" si="3"/>
        <v>'REF2015Not assigned50-69'</v>
      </c>
      <c r="B217" s="22">
        <v>2015</v>
      </c>
      <c r="C217" s="22" t="s">
        <v>203</v>
      </c>
      <c r="D217" s="22" t="s">
        <v>477</v>
      </c>
      <c r="E217" s="22" t="s">
        <v>627</v>
      </c>
      <c r="F217" s="22">
        <v>9</v>
      </c>
      <c r="G217" s="22">
        <v>0</v>
      </c>
      <c r="H217" s="22" t="str">
        <f>INDEX(Bar_data!$A$3:$B$140,MATCH(C217,Bar_data!$A$3:$A$140,FALSE),2)</f>
        <v>Trust040</v>
      </c>
      <c r="I217" s="22" t="str">
        <f>INDEX(TrustCAHUB_map!$A$2:$D$139,MATCH($C217,TrustCAHUB_map!$A$2:$A$139,FALSE),3)</f>
        <v>Peninsula</v>
      </c>
      <c r="J217" s="22" t="str">
        <f>INDEX(TrustCAHUB_map!$A$2:$D$139,MATCH($C217,TrustCAHUB_map!$A$2:$A$139,FALSE),4)</f>
        <v>South West</v>
      </c>
    </row>
    <row r="218" spans="1:10" x14ac:dyDescent="0.3">
      <c r="A218" s="22" t="str">
        <f t="shared" si="3"/>
        <v>'REF2015Not assigned70+'</v>
      </c>
      <c r="B218" s="22">
        <v>2015</v>
      </c>
      <c r="C218" s="22" t="s">
        <v>203</v>
      </c>
      <c r="D218" s="22" t="s">
        <v>477</v>
      </c>
      <c r="E218" s="22" t="s">
        <v>628</v>
      </c>
      <c r="F218" s="22">
        <v>1</v>
      </c>
      <c r="G218" s="22">
        <v>0</v>
      </c>
      <c r="H218" s="22" t="str">
        <f>INDEX(Bar_data!$A$3:$B$140,MATCH(C218,Bar_data!$A$3:$A$140,FALSE),2)</f>
        <v>Trust040</v>
      </c>
      <c r="I218" s="22" t="str">
        <f>INDEX(TrustCAHUB_map!$A$2:$D$139,MATCH($C218,TrustCAHUB_map!$A$2:$A$139,FALSE),3)</f>
        <v>Peninsula</v>
      </c>
      <c r="J218" s="22" t="str">
        <f>INDEX(TrustCAHUB_map!$A$2:$D$139,MATCH($C218,TrustCAHUB_map!$A$2:$A$139,FALSE),4)</f>
        <v>South West</v>
      </c>
    </row>
    <row r="219" spans="1:10" x14ac:dyDescent="0.3">
      <c r="A219" s="22" t="str">
        <f t="shared" si="3"/>
        <v>'REF2015Curative70+'</v>
      </c>
      <c r="B219" s="22">
        <v>2015</v>
      </c>
      <c r="C219" s="22" t="s">
        <v>203</v>
      </c>
      <c r="D219" s="22" t="s">
        <v>7</v>
      </c>
      <c r="E219" s="22" t="s">
        <v>628</v>
      </c>
      <c r="F219" s="22">
        <v>17</v>
      </c>
      <c r="G219" s="22">
        <v>0</v>
      </c>
      <c r="H219" s="22" t="str">
        <f>INDEX(Bar_data!$A$3:$B$140,MATCH(C219,Bar_data!$A$3:$A$140,FALSE),2)</f>
        <v>Trust040</v>
      </c>
      <c r="I219" s="22" t="str">
        <f>INDEX(TrustCAHUB_map!$A$2:$D$139,MATCH($C219,TrustCAHUB_map!$A$2:$A$139,FALSE),3)</f>
        <v>Peninsula</v>
      </c>
      <c r="J219" s="22" t="str">
        <f>INDEX(TrustCAHUB_map!$A$2:$D$139,MATCH($C219,TrustCAHUB_map!$A$2:$A$139,FALSE),4)</f>
        <v>South West</v>
      </c>
    </row>
    <row r="220" spans="1:10" x14ac:dyDescent="0.3">
      <c r="A220" s="22" t="str">
        <f t="shared" si="3"/>
        <v>'REF2015Palliative70+'</v>
      </c>
      <c r="B220" s="22">
        <v>2015</v>
      </c>
      <c r="C220" s="22" t="s">
        <v>203</v>
      </c>
      <c r="D220" s="22" t="s">
        <v>8</v>
      </c>
      <c r="E220" s="22" t="s">
        <v>628</v>
      </c>
      <c r="F220" s="22">
        <v>13</v>
      </c>
      <c r="G220" s="22">
        <v>0</v>
      </c>
      <c r="H220" s="22" t="str">
        <f>INDEX(Bar_data!$A$3:$B$140,MATCH(C220,Bar_data!$A$3:$A$140,FALSE),2)</f>
        <v>Trust040</v>
      </c>
      <c r="I220" s="22" t="str">
        <f>INDEX(TrustCAHUB_map!$A$2:$D$139,MATCH($C220,TrustCAHUB_map!$A$2:$A$139,FALSE),3)</f>
        <v>Peninsula</v>
      </c>
      <c r="J220" s="22" t="str">
        <f>INDEX(TrustCAHUB_map!$A$2:$D$139,MATCH($C220,TrustCAHUB_map!$A$2:$A$139,FALSE),4)</f>
        <v>South West</v>
      </c>
    </row>
    <row r="221" spans="1:10" x14ac:dyDescent="0.3">
      <c r="A221" s="22" t="str">
        <f t="shared" si="3"/>
        <v>'REN2015Palliative18-49'</v>
      </c>
      <c r="B221" s="22">
        <v>2015</v>
      </c>
      <c r="C221" s="22" t="s">
        <v>205</v>
      </c>
      <c r="D221" s="22" t="s">
        <v>8</v>
      </c>
      <c r="E221" s="22" t="s">
        <v>153</v>
      </c>
      <c r="F221" s="22">
        <v>54</v>
      </c>
      <c r="G221" s="22">
        <v>3</v>
      </c>
      <c r="H221" s="22" t="str">
        <f>INDEX(Bar_data!$A$3:$B$140,MATCH(C221,Bar_data!$A$3:$A$140,FALSE),2)</f>
        <v>Trust042</v>
      </c>
      <c r="I221" s="22" t="str">
        <f>INDEX(TrustCAHUB_map!$A$2:$D$139,MATCH($C221,TrustCAHUB_map!$A$2:$A$139,FALSE),3)</f>
        <v>Cheshire and Merseyside</v>
      </c>
      <c r="J221" s="22" t="str">
        <f>INDEX(TrustCAHUB_map!$A$2:$D$139,MATCH($C221,TrustCAHUB_map!$A$2:$A$139,FALSE),4)</f>
        <v>North West</v>
      </c>
    </row>
    <row r="222" spans="1:10" x14ac:dyDescent="0.3">
      <c r="A222" s="22" t="str">
        <f t="shared" si="3"/>
        <v>'REN2015Curative18-49'</v>
      </c>
      <c r="B222" s="22">
        <v>2015</v>
      </c>
      <c r="C222" s="22" t="s">
        <v>205</v>
      </c>
      <c r="D222" s="22" t="s">
        <v>7</v>
      </c>
      <c r="E222" s="22" t="s">
        <v>153</v>
      </c>
      <c r="F222" s="22">
        <v>283</v>
      </c>
      <c r="G222" s="22">
        <v>0</v>
      </c>
      <c r="H222" s="22" t="str">
        <f>INDEX(Bar_data!$A$3:$B$140,MATCH(C222,Bar_data!$A$3:$A$140,FALSE),2)</f>
        <v>Trust042</v>
      </c>
      <c r="I222" s="22" t="str">
        <f>INDEX(TrustCAHUB_map!$A$2:$D$139,MATCH($C222,TrustCAHUB_map!$A$2:$A$139,FALSE),3)</f>
        <v>Cheshire and Merseyside</v>
      </c>
      <c r="J222" s="22" t="str">
        <f>INDEX(TrustCAHUB_map!$A$2:$D$139,MATCH($C222,TrustCAHUB_map!$A$2:$A$139,FALSE),4)</f>
        <v>North West</v>
      </c>
    </row>
    <row r="223" spans="1:10" x14ac:dyDescent="0.3">
      <c r="A223" s="22" t="str">
        <f t="shared" si="3"/>
        <v>'REN2015Curative50-69'</v>
      </c>
      <c r="B223" s="22">
        <v>2015</v>
      </c>
      <c r="C223" s="22" t="s">
        <v>205</v>
      </c>
      <c r="D223" s="22" t="s">
        <v>7</v>
      </c>
      <c r="E223" s="22" t="s">
        <v>627</v>
      </c>
      <c r="F223" s="22">
        <v>450</v>
      </c>
      <c r="G223" s="22">
        <v>0</v>
      </c>
      <c r="H223" s="22" t="str">
        <f>INDEX(Bar_data!$A$3:$B$140,MATCH(C223,Bar_data!$A$3:$A$140,FALSE),2)</f>
        <v>Trust042</v>
      </c>
      <c r="I223" s="22" t="str">
        <f>INDEX(TrustCAHUB_map!$A$2:$D$139,MATCH($C223,TrustCAHUB_map!$A$2:$A$139,FALSE),3)</f>
        <v>Cheshire and Merseyside</v>
      </c>
      <c r="J223" s="22" t="str">
        <f>INDEX(TrustCAHUB_map!$A$2:$D$139,MATCH($C223,TrustCAHUB_map!$A$2:$A$139,FALSE),4)</f>
        <v>North West</v>
      </c>
    </row>
    <row r="224" spans="1:10" x14ac:dyDescent="0.3">
      <c r="A224" s="22" t="str">
        <f t="shared" si="3"/>
        <v>'REN2015Palliative50-69'</v>
      </c>
      <c r="B224" s="22">
        <v>2015</v>
      </c>
      <c r="C224" s="22" t="s">
        <v>205</v>
      </c>
      <c r="D224" s="22" t="s">
        <v>8</v>
      </c>
      <c r="E224" s="22" t="s">
        <v>627</v>
      </c>
      <c r="F224" s="22">
        <v>104</v>
      </c>
      <c r="G224" s="22">
        <v>11</v>
      </c>
      <c r="H224" s="22" t="str">
        <f>INDEX(Bar_data!$A$3:$B$140,MATCH(C224,Bar_data!$A$3:$A$140,FALSE),2)</f>
        <v>Trust042</v>
      </c>
      <c r="I224" s="22" t="str">
        <f>INDEX(TrustCAHUB_map!$A$2:$D$139,MATCH($C224,TrustCAHUB_map!$A$2:$A$139,FALSE),3)</f>
        <v>Cheshire and Merseyside</v>
      </c>
      <c r="J224" s="22" t="str">
        <f>INDEX(TrustCAHUB_map!$A$2:$D$139,MATCH($C224,TrustCAHUB_map!$A$2:$A$139,FALSE),4)</f>
        <v>North West</v>
      </c>
    </row>
    <row r="225" spans="1:10" x14ac:dyDescent="0.3">
      <c r="A225" s="22" t="str">
        <f t="shared" si="3"/>
        <v>'REN2015Curative70+'</v>
      </c>
      <c r="B225" s="22">
        <v>2015</v>
      </c>
      <c r="C225" s="22" t="s">
        <v>205</v>
      </c>
      <c r="D225" s="22" t="s">
        <v>7</v>
      </c>
      <c r="E225" s="22" t="s">
        <v>628</v>
      </c>
      <c r="F225" s="22">
        <v>66</v>
      </c>
      <c r="G225" s="22">
        <v>1</v>
      </c>
      <c r="H225" s="22" t="str">
        <f>INDEX(Bar_data!$A$3:$B$140,MATCH(C225,Bar_data!$A$3:$A$140,FALSE),2)</f>
        <v>Trust042</v>
      </c>
      <c r="I225" s="22" t="str">
        <f>INDEX(TrustCAHUB_map!$A$2:$D$139,MATCH($C225,TrustCAHUB_map!$A$2:$A$139,FALSE),3)</f>
        <v>Cheshire and Merseyside</v>
      </c>
      <c r="J225" s="22" t="str">
        <f>INDEX(TrustCAHUB_map!$A$2:$D$139,MATCH($C225,TrustCAHUB_map!$A$2:$A$139,FALSE),4)</f>
        <v>North West</v>
      </c>
    </row>
    <row r="226" spans="1:10" x14ac:dyDescent="0.3">
      <c r="A226" s="22" t="str">
        <f t="shared" si="3"/>
        <v>'REN2015Palliative70+'</v>
      </c>
      <c r="B226" s="22">
        <v>2015</v>
      </c>
      <c r="C226" s="22" t="s">
        <v>205</v>
      </c>
      <c r="D226" s="22" t="s">
        <v>8</v>
      </c>
      <c r="E226" s="22" t="s">
        <v>628</v>
      </c>
      <c r="F226" s="22">
        <v>57</v>
      </c>
      <c r="G226" s="22">
        <v>6</v>
      </c>
      <c r="H226" s="22" t="str">
        <f>INDEX(Bar_data!$A$3:$B$140,MATCH(C226,Bar_data!$A$3:$A$140,FALSE),2)</f>
        <v>Trust042</v>
      </c>
      <c r="I226" s="22" t="str">
        <f>INDEX(TrustCAHUB_map!$A$2:$D$139,MATCH($C226,TrustCAHUB_map!$A$2:$A$139,FALSE),3)</f>
        <v>Cheshire and Merseyside</v>
      </c>
      <c r="J226" s="22" t="str">
        <f>INDEX(TrustCAHUB_map!$A$2:$D$139,MATCH($C226,TrustCAHUB_map!$A$2:$A$139,FALSE),4)</f>
        <v>North West</v>
      </c>
    </row>
    <row r="227" spans="1:10" x14ac:dyDescent="0.3">
      <c r="A227" s="22" t="str">
        <f t="shared" si="3"/>
        <v>'RF42015Palliative18-49'</v>
      </c>
      <c r="B227" s="22">
        <v>2015</v>
      </c>
      <c r="C227" s="22" t="s">
        <v>206</v>
      </c>
      <c r="D227" s="22" t="s">
        <v>8</v>
      </c>
      <c r="E227" s="22" t="s">
        <v>153</v>
      </c>
      <c r="F227" s="22">
        <v>15</v>
      </c>
      <c r="G227" s="22">
        <v>0</v>
      </c>
      <c r="H227" s="22" t="str">
        <f>INDEX(Bar_data!$A$3:$B$140,MATCH(C227,Bar_data!$A$3:$A$140,FALSE),2)</f>
        <v>Trust043</v>
      </c>
      <c r="I227" s="22" t="str">
        <f>INDEX(TrustCAHUB_map!$A$2:$D$139,MATCH($C227,TrustCAHUB_map!$A$2:$A$139,FALSE),3)</f>
        <v>North Central and North East London</v>
      </c>
      <c r="J227" s="22" t="str">
        <f>INDEX(TrustCAHUB_map!$A$2:$D$139,MATCH($C227,TrustCAHUB_map!$A$2:$A$139,FALSE),4)</f>
        <v>London</v>
      </c>
    </row>
    <row r="228" spans="1:10" x14ac:dyDescent="0.3">
      <c r="A228" s="22" t="str">
        <f t="shared" si="3"/>
        <v>'RF42015Curative18-49'</v>
      </c>
      <c r="B228" s="22">
        <v>2015</v>
      </c>
      <c r="C228" s="22" t="s">
        <v>206</v>
      </c>
      <c r="D228" s="22" t="s">
        <v>7</v>
      </c>
      <c r="E228" s="22" t="s">
        <v>153</v>
      </c>
      <c r="F228" s="22">
        <v>87</v>
      </c>
      <c r="G228" s="22">
        <v>0</v>
      </c>
      <c r="H228" s="22" t="str">
        <f>INDEX(Bar_data!$A$3:$B$140,MATCH(C228,Bar_data!$A$3:$A$140,FALSE),2)</f>
        <v>Trust043</v>
      </c>
      <c r="I228" s="22" t="str">
        <f>INDEX(TrustCAHUB_map!$A$2:$D$139,MATCH($C228,TrustCAHUB_map!$A$2:$A$139,FALSE),3)</f>
        <v>North Central and North East London</v>
      </c>
      <c r="J228" s="22" t="str">
        <f>INDEX(TrustCAHUB_map!$A$2:$D$139,MATCH($C228,TrustCAHUB_map!$A$2:$A$139,FALSE),4)</f>
        <v>London</v>
      </c>
    </row>
    <row r="229" spans="1:10" x14ac:dyDescent="0.3">
      <c r="A229" s="22" t="str">
        <f t="shared" si="3"/>
        <v>'RF42015Palliative50-69'</v>
      </c>
      <c r="B229" s="22">
        <v>2015</v>
      </c>
      <c r="C229" s="22" t="s">
        <v>206</v>
      </c>
      <c r="D229" s="22" t="s">
        <v>8</v>
      </c>
      <c r="E229" s="22" t="s">
        <v>627</v>
      </c>
      <c r="F229" s="22">
        <v>24</v>
      </c>
      <c r="G229" s="22">
        <v>0</v>
      </c>
      <c r="H229" s="22" t="str">
        <f>INDEX(Bar_data!$A$3:$B$140,MATCH(C229,Bar_data!$A$3:$A$140,FALSE),2)</f>
        <v>Trust043</v>
      </c>
      <c r="I229" s="22" t="str">
        <f>INDEX(TrustCAHUB_map!$A$2:$D$139,MATCH($C229,TrustCAHUB_map!$A$2:$A$139,FALSE),3)</f>
        <v>North Central and North East London</v>
      </c>
      <c r="J229" s="22" t="str">
        <f>INDEX(TrustCAHUB_map!$A$2:$D$139,MATCH($C229,TrustCAHUB_map!$A$2:$A$139,FALSE),4)</f>
        <v>London</v>
      </c>
    </row>
    <row r="230" spans="1:10" x14ac:dyDescent="0.3">
      <c r="A230" s="22" t="str">
        <f t="shared" si="3"/>
        <v>'RF42015Curative50-69'</v>
      </c>
      <c r="B230" s="22">
        <v>2015</v>
      </c>
      <c r="C230" s="22" t="s">
        <v>206</v>
      </c>
      <c r="D230" s="22" t="s">
        <v>7</v>
      </c>
      <c r="E230" s="22" t="s">
        <v>627</v>
      </c>
      <c r="F230" s="22">
        <v>134</v>
      </c>
      <c r="G230" s="22">
        <v>1</v>
      </c>
      <c r="H230" s="22" t="str">
        <f>INDEX(Bar_data!$A$3:$B$140,MATCH(C230,Bar_data!$A$3:$A$140,FALSE),2)</f>
        <v>Trust043</v>
      </c>
      <c r="I230" s="22" t="str">
        <f>INDEX(TrustCAHUB_map!$A$2:$D$139,MATCH($C230,TrustCAHUB_map!$A$2:$A$139,FALSE),3)</f>
        <v>North Central and North East London</v>
      </c>
      <c r="J230" s="22" t="str">
        <f>INDEX(TrustCAHUB_map!$A$2:$D$139,MATCH($C230,TrustCAHUB_map!$A$2:$A$139,FALSE),4)</f>
        <v>London</v>
      </c>
    </row>
    <row r="231" spans="1:10" x14ac:dyDescent="0.3">
      <c r="A231" s="22" t="str">
        <f t="shared" si="3"/>
        <v>'RF42015Curative70+'</v>
      </c>
      <c r="B231" s="22">
        <v>2015</v>
      </c>
      <c r="C231" s="22" t="s">
        <v>206</v>
      </c>
      <c r="D231" s="22" t="s">
        <v>7</v>
      </c>
      <c r="E231" s="22" t="s">
        <v>628</v>
      </c>
      <c r="F231" s="22">
        <v>21</v>
      </c>
      <c r="G231" s="22">
        <v>1</v>
      </c>
      <c r="H231" s="22" t="str">
        <f>INDEX(Bar_data!$A$3:$B$140,MATCH(C231,Bar_data!$A$3:$A$140,FALSE),2)</f>
        <v>Trust043</v>
      </c>
      <c r="I231" s="22" t="str">
        <f>INDEX(TrustCAHUB_map!$A$2:$D$139,MATCH($C231,TrustCAHUB_map!$A$2:$A$139,FALSE),3)</f>
        <v>North Central and North East London</v>
      </c>
      <c r="J231" s="22" t="str">
        <f>INDEX(TrustCAHUB_map!$A$2:$D$139,MATCH($C231,TrustCAHUB_map!$A$2:$A$139,FALSE),4)</f>
        <v>London</v>
      </c>
    </row>
    <row r="232" spans="1:10" x14ac:dyDescent="0.3">
      <c r="A232" s="22" t="str">
        <f t="shared" si="3"/>
        <v>'RF42015Palliative70+'</v>
      </c>
      <c r="B232" s="22">
        <v>2015</v>
      </c>
      <c r="C232" s="22" t="s">
        <v>206</v>
      </c>
      <c r="D232" s="22" t="s">
        <v>8</v>
      </c>
      <c r="E232" s="22" t="s">
        <v>628</v>
      </c>
      <c r="F232" s="22">
        <v>7</v>
      </c>
      <c r="G232" s="22">
        <v>1</v>
      </c>
      <c r="H232" s="22" t="str">
        <f>INDEX(Bar_data!$A$3:$B$140,MATCH(C232,Bar_data!$A$3:$A$140,FALSE),2)</f>
        <v>Trust043</v>
      </c>
      <c r="I232" s="22" t="str">
        <f>INDEX(TrustCAHUB_map!$A$2:$D$139,MATCH($C232,TrustCAHUB_map!$A$2:$A$139,FALSE),3)</f>
        <v>North Central and North East London</v>
      </c>
      <c r="J232" s="22" t="str">
        <f>INDEX(TrustCAHUB_map!$A$2:$D$139,MATCH($C232,TrustCAHUB_map!$A$2:$A$139,FALSE),4)</f>
        <v>London</v>
      </c>
    </row>
    <row r="233" spans="1:10" x14ac:dyDescent="0.3">
      <c r="A233" s="22" t="str">
        <f t="shared" si="3"/>
        <v>'RGN2015Curative18-49'</v>
      </c>
      <c r="B233" s="22">
        <v>2015</v>
      </c>
      <c r="C233" s="22" t="s">
        <v>210</v>
      </c>
      <c r="D233" s="22" t="s">
        <v>7</v>
      </c>
      <c r="E233" s="22" t="s">
        <v>153</v>
      </c>
      <c r="F233" s="22">
        <v>50</v>
      </c>
      <c r="G233" s="22">
        <v>0</v>
      </c>
      <c r="H233" s="22" t="str">
        <f>INDEX(Bar_data!$A$3:$B$140,MATCH(C233,Bar_data!$A$3:$A$140,FALSE),2)</f>
        <v>Trust047</v>
      </c>
      <c r="I233" s="22" t="str">
        <f>INDEX(TrustCAHUB_map!$A$2:$D$139,MATCH($C233,TrustCAHUB_map!$A$2:$A$139,FALSE),3)</f>
        <v>East of England</v>
      </c>
      <c r="J233" s="22" t="str">
        <f>INDEX(TrustCAHUB_map!$A$2:$D$139,MATCH($C233,TrustCAHUB_map!$A$2:$A$139,FALSE),4)</f>
        <v>East of England</v>
      </c>
    </row>
    <row r="234" spans="1:10" x14ac:dyDescent="0.3">
      <c r="A234" s="22" t="str">
        <f t="shared" si="3"/>
        <v>'RGN2015Palliative18-49'</v>
      </c>
      <c r="B234" s="22">
        <v>2015</v>
      </c>
      <c r="C234" s="22" t="s">
        <v>210</v>
      </c>
      <c r="D234" s="22" t="s">
        <v>8</v>
      </c>
      <c r="E234" s="22" t="s">
        <v>153</v>
      </c>
      <c r="F234" s="22">
        <v>1</v>
      </c>
      <c r="G234" s="22">
        <v>0</v>
      </c>
      <c r="H234" s="22" t="str">
        <f>INDEX(Bar_data!$A$3:$B$140,MATCH(C234,Bar_data!$A$3:$A$140,FALSE),2)</f>
        <v>Trust047</v>
      </c>
      <c r="I234" s="22" t="str">
        <f>INDEX(TrustCAHUB_map!$A$2:$D$139,MATCH($C234,TrustCAHUB_map!$A$2:$A$139,FALSE),3)</f>
        <v>East of England</v>
      </c>
      <c r="J234" s="22" t="str">
        <f>INDEX(TrustCAHUB_map!$A$2:$D$139,MATCH($C234,TrustCAHUB_map!$A$2:$A$139,FALSE),4)</f>
        <v>East of England</v>
      </c>
    </row>
    <row r="235" spans="1:10" x14ac:dyDescent="0.3">
      <c r="A235" s="22" t="str">
        <f t="shared" si="3"/>
        <v>'RGN2015Palliative50-69'</v>
      </c>
      <c r="B235" s="22">
        <v>2015</v>
      </c>
      <c r="C235" s="22" t="s">
        <v>210</v>
      </c>
      <c r="D235" s="22" t="s">
        <v>8</v>
      </c>
      <c r="E235" s="22" t="s">
        <v>627</v>
      </c>
      <c r="F235" s="22">
        <v>14</v>
      </c>
      <c r="G235" s="22">
        <v>1</v>
      </c>
      <c r="H235" s="22" t="str">
        <f>INDEX(Bar_data!$A$3:$B$140,MATCH(C235,Bar_data!$A$3:$A$140,FALSE),2)</f>
        <v>Trust047</v>
      </c>
      <c r="I235" s="22" t="str">
        <f>INDEX(TrustCAHUB_map!$A$2:$D$139,MATCH($C235,TrustCAHUB_map!$A$2:$A$139,FALSE),3)</f>
        <v>East of England</v>
      </c>
      <c r="J235" s="22" t="str">
        <f>INDEX(TrustCAHUB_map!$A$2:$D$139,MATCH($C235,TrustCAHUB_map!$A$2:$A$139,FALSE),4)</f>
        <v>East of England</v>
      </c>
    </row>
    <row r="236" spans="1:10" x14ac:dyDescent="0.3">
      <c r="A236" s="22" t="str">
        <f t="shared" si="3"/>
        <v>'RGN2015Curative50-69'</v>
      </c>
      <c r="B236" s="22">
        <v>2015</v>
      </c>
      <c r="C236" s="22" t="s">
        <v>210</v>
      </c>
      <c r="D236" s="22" t="s">
        <v>7</v>
      </c>
      <c r="E236" s="22" t="s">
        <v>627</v>
      </c>
      <c r="F236" s="22">
        <v>95</v>
      </c>
      <c r="G236" s="22">
        <v>0</v>
      </c>
      <c r="H236" s="22" t="str">
        <f>INDEX(Bar_data!$A$3:$B$140,MATCH(C236,Bar_data!$A$3:$A$140,FALSE),2)</f>
        <v>Trust047</v>
      </c>
      <c r="I236" s="22" t="str">
        <f>INDEX(TrustCAHUB_map!$A$2:$D$139,MATCH($C236,TrustCAHUB_map!$A$2:$A$139,FALSE),3)</f>
        <v>East of England</v>
      </c>
      <c r="J236" s="22" t="str">
        <f>INDEX(TrustCAHUB_map!$A$2:$D$139,MATCH($C236,TrustCAHUB_map!$A$2:$A$139,FALSE),4)</f>
        <v>East of England</v>
      </c>
    </row>
    <row r="237" spans="1:10" x14ac:dyDescent="0.3">
      <c r="A237" s="22" t="str">
        <f t="shared" si="3"/>
        <v>'RGN2015Curative70+'</v>
      </c>
      <c r="B237" s="22">
        <v>2015</v>
      </c>
      <c r="C237" s="22" t="s">
        <v>210</v>
      </c>
      <c r="D237" s="22" t="s">
        <v>7</v>
      </c>
      <c r="E237" s="22" t="s">
        <v>628</v>
      </c>
      <c r="F237" s="22">
        <v>11</v>
      </c>
      <c r="G237" s="22">
        <v>0</v>
      </c>
      <c r="H237" s="22" t="str">
        <f>INDEX(Bar_data!$A$3:$B$140,MATCH(C237,Bar_data!$A$3:$A$140,FALSE),2)</f>
        <v>Trust047</v>
      </c>
      <c r="I237" s="22" t="str">
        <f>INDEX(TrustCAHUB_map!$A$2:$D$139,MATCH($C237,TrustCAHUB_map!$A$2:$A$139,FALSE),3)</f>
        <v>East of England</v>
      </c>
      <c r="J237" s="22" t="str">
        <f>INDEX(TrustCAHUB_map!$A$2:$D$139,MATCH($C237,TrustCAHUB_map!$A$2:$A$139,FALSE),4)</f>
        <v>East of England</v>
      </c>
    </row>
    <row r="238" spans="1:10" x14ac:dyDescent="0.3">
      <c r="A238" s="22" t="str">
        <f t="shared" si="3"/>
        <v>'RGN2015Palliative70+'</v>
      </c>
      <c r="B238" s="22">
        <v>2015</v>
      </c>
      <c r="C238" s="22" t="s">
        <v>210</v>
      </c>
      <c r="D238" s="22" t="s">
        <v>8</v>
      </c>
      <c r="E238" s="22" t="s">
        <v>628</v>
      </c>
      <c r="F238" s="22">
        <v>3</v>
      </c>
      <c r="G238" s="22">
        <v>0</v>
      </c>
      <c r="H238" s="22" t="str">
        <f>INDEX(Bar_data!$A$3:$B$140,MATCH(C238,Bar_data!$A$3:$A$140,FALSE),2)</f>
        <v>Trust047</v>
      </c>
      <c r="I238" s="22" t="str">
        <f>INDEX(TrustCAHUB_map!$A$2:$D$139,MATCH($C238,TrustCAHUB_map!$A$2:$A$139,FALSE),3)</f>
        <v>East of England</v>
      </c>
      <c r="J238" s="22" t="str">
        <f>INDEX(TrustCAHUB_map!$A$2:$D$139,MATCH($C238,TrustCAHUB_map!$A$2:$A$139,FALSE),4)</f>
        <v>East of England</v>
      </c>
    </row>
    <row r="239" spans="1:10" x14ac:dyDescent="0.3">
      <c r="A239" s="22" t="str">
        <f t="shared" si="3"/>
        <v>'RGP2015Curative18-49'</v>
      </c>
      <c r="B239" s="22">
        <v>2015</v>
      </c>
      <c r="C239" s="22" t="s">
        <v>211</v>
      </c>
      <c r="D239" s="22" t="s">
        <v>7</v>
      </c>
      <c r="E239" s="22" t="s">
        <v>153</v>
      </c>
      <c r="F239" s="22">
        <v>28</v>
      </c>
      <c r="G239" s="22">
        <v>0</v>
      </c>
      <c r="H239" s="22" t="str">
        <f>INDEX(Bar_data!$A$3:$B$140,MATCH(C239,Bar_data!$A$3:$A$140,FALSE),2)</f>
        <v>Trust048</v>
      </c>
      <c r="I239" s="22" t="str">
        <f>INDEX(TrustCAHUB_map!$A$2:$D$139,MATCH($C239,TrustCAHUB_map!$A$2:$A$139,FALSE),3)</f>
        <v>East of England</v>
      </c>
      <c r="J239" s="22" t="str">
        <f>INDEX(TrustCAHUB_map!$A$2:$D$139,MATCH($C239,TrustCAHUB_map!$A$2:$A$139,FALSE),4)</f>
        <v>East of England</v>
      </c>
    </row>
    <row r="240" spans="1:10" x14ac:dyDescent="0.3">
      <c r="A240" s="22" t="str">
        <f t="shared" si="3"/>
        <v>'RGP2015Palliative18-49'</v>
      </c>
      <c r="B240" s="22">
        <v>2015</v>
      </c>
      <c r="C240" s="22" t="s">
        <v>211</v>
      </c>
      <c r="D240" s="22" t="s">
        <v>8</v>
      </c>
      <c r="E240" s="22" t="s">
        <v>153</v>
      </c>
      <c r="F240" s="22">
        <v>2</v>
      </c>
      <c r="G240" s="22">
        <v>0</v>
      </c>
      <c r="H240" s="22" t="str">
        <f>INDEX(Bar_data!$A$3:$B$140,MATCH(C240,Bar_data!$A$3:$A$140,FALSE),2)</f>
        <v>Trust048</v>
      </c>
      <c r="I240" s="22" t="str">
        <f>INDEX(TrustCAHUB_map!$A$2:$D$139,MATCH($C240,TrustCAHUB_map!$A$2:$A$139,FALSE),3)</f>
        <v>East of England</v>
      </c>
      <c r="J240" s="22" t="str">
        <f>INDEX(TrustCAHUB_map!$A$2:$D$139,MATCH($C240,TrustCAHUB_map!$A$2:$A$139,FALSE),4)</f>
        <v>East of England</v>
      </c>
    </row>
    <row r="241" spans="1:10" x14ac:dyDescent="0.3">
      <c r="A241" s="22" t="str">
        <f t="shared" si="3"/>
        <v>'RGP2015Palliative50-69'</v>
      </c>
      <c r="B241" s="22">
        <v>2015</v>
      </c>
      <c r="C241" s="22" t="s">
        <v>211</v>
      </c>
      <c r="D241" s="22" t="s">
        <v>8</v>
      </c>
      <c r="E241" s="22" t="s">
        <v>627</v>
      </c>
      <c r="F241" s="22">
        <v>12</v>
      </c>
      <c r="G241" s="22">
        <v>2</v>
      </c>
      <c r="H241" s="22" t="str">
        <f>INDEX(Bar_data!$A$3:$B$140,MATCH(C241,Bar_data!$A$3:$A$140,FALSE),2)</f>
        <v>Trust048</v>
      </c>
      <c r="I241" s="22" t="str">
        <f>INDEX(TrustCAHUB_map!$A$2:$D$139,MATCH($C241,TrustCAHUB_map!$A$2:$A$139,FALSE),3)</f>
        <v>East of England</v>
      </c>
      <c r="J241" s="22" t="str">
        <f>INDEX(TrustCAHUB_map!$A$2:$D$139,MATCH($C241,TrustCAHUB_map!$A$2:$A$139,FALSE),4)</f>
        <v>East of England</v>
      </c>
    </row>
    <row r="242" spans="1:10" x14ac:dyDescent="0.3">
      <c r="A242" s="22" t="str">
        <f t="shared" si="3"/>
        <v>'RGP2015Curative50-69'</v>
      </c>
      <c r="B242" s="22">
        <v>2015</v>
      </c>
      <c r="C242" s="22" t="s">
        <v>211</v>
      </c>
      <c r="D242" s="22" t="s">
        <v>7</v>
      </c>
      <c r="E242" s="22" t="s">
        <v>627</v>
      </c>
      <c r="F242" s="22">
        <v>50</v>
      </c>
      <c r="G242" s="22">
        <v>0</v>
      </c>
      <c r="H242" s="22" t="str">
        <f>INDEX(Bar_data!$A$3:$B$140,MATCH(C242,Bar_data!$A$3:$A$140,FALSE),2)</f>
        <v>Trust048</v>
      </c>
      <c r="I242" s="22" t="str">
        <f>INDEX(TrustCAHUB_map!$A$2:$D$139,MATCH($C242,TrustCAHUB_map!$A$2:$A$139,FALSE),3)</f>
        <v>East of England</v>
      </c>
      <c r="J242" s="22" t="str">
        <f>INDEX(TrustCAHUB_map!$A$2:$D$139,MATCH($C242,TrustCAHUB_map!$A$2:$A$139,FALSE),4)</f>
        <v>East of England</v>
      </c>
    </row>
    <row r="243" spans="1:10" x14ac:dyDescent="0.3">
      <c r="A243" s="22" t="str">
        <f t="shared" si="3"/>
        <v>'RGP2015Palliative70+'</v>
      </c>
      <c r="B243" s="22">
        <v>2015</v>
      </c>
      <c r="C243" s="22" t="s">
        <v>211</v>
      </c>
      <c r="D243" s="22" t="s">
        <v>8</v>
      </c>
      <c r="E243" s="22" t="s">
        <v>628</v>
      </c>
      <c r="F243" s="22">
        <v>8</v>
      </c>
      <c r="G243" s="22">
        <v>0</v>
      </c>
      <c r="H243" s="22" t="str">
        <f>INDEX(Bar_data!$A$3:$B$140,MATCH(C243,Bar_data!$A$3:$A$140,FALSE),2)</f>
        <v>Trust048</v>
      </c>
      <c r="I243" s="22" t="str">
        <f>INDEX(TrustCAHUB_map!$A$2:$D$139,MATCH($C243,TrustCAHUB_map!$A$2:$A$139,FALSE),3)</f>
        <v>East of England</v>
      </c>
      <c r="J243" s="22" t="str">
        <f>INDEX(TrustCAHUB_map!$A$2:$D$139,MATCH($C243,TrustCAHUB_map!$A$2:$A$139,FALSE),4)</f>
        <v>East of England</v>
      </c>
    </row>
    <row r="244" spans="1:10" x14ac:dyDescent="0.3">
      <c r="A244" s="22" t="str">
        <f t="shared" si="3"/>
        <v>'RGP2015Curative70+'</v>
      </c>
      <c r="B244" s="22">
        <v>2015</v>
      </c>
      <c r="C244" s="22" t="s">
        <v>211</v>
      </c>
      <c r="D244" s="22" t="s">
        <v>7</v>
      </c>
      <c r="E244" s="22" t="s">
        <v>628</v>
      </c>
      <c r="F244" s="22">
        <v>15</v>
      </c>
      <c r="G244" s="22">
        <v>0</v>
      </c>
      <c r="H244" s="22" t="str">
        <f>INDEX(Bar_data!$A$3:$B$140,MATCH(C244,Bar_data!$A$3:$A$140,FALSE),2)</f>
        <v>Trust048</v>
      </c>
      <c r="I244" s="22" t="str">
        <f>INDEX(TrustCAHUB_map!$A$2:$D$139,MATCH($C244,TrustCAHUB_map!$A$2:$A$139,FALSE),3)</f>
        <v>East of England</v>
      </c>
      <c r="J244" s="22" t="str">
        <f>INDEX(TrustCAHUB_map!$A$2:$D$139,MATCH($C244,TrustCAHUB_map!$A$2:$A$139,FALSE),4)</f>
        <v>East of England</v>
      </c>
    </row>
    <row r="245" spans="1:10" x14ac:dyDescent="0.3">
      <c r="A245" s="22" t="str">
        <f t="shared" si="3"/>
        <v>'RGR2015Curative18-49'</v>
      </c>
      <c r="B245" s="22">
        <v>2015</v>
      </c>
      <c r="C245" s="22" t="s">
        <v>212</v>
      </c>
      <c r="D245" s="22" t="s">
        <v>7</v>
      </c>
      <c r="E245" s="22" t="s">
        <v>153</v>
      </c>
      <c r="F245" s="22">
        <v>50</v>
      </c>
      <c r="G245" s="22">
        <v>0</v>
      </c>
      <c r="H245" s="22" t="str">
        <f>INDEX(Bar_data!$A$3:$B$140,MATCH(C245,Bar_data!$A$3:$A$140,FALSE),2)</f>
        <v>Trust050</v>
      </c>
      <c r="I245" s="22" t="str">
        <f>INDEX(TrustCAHUB_map!$A$2:$D$139,MATCH($C245,TrustCAHUB_map!$A$2:$A$139,FALSE),3)</f>
        <v>East of England</v>
      </c>
      <c r="J245" s="22" t="str">
        <f>INDEX(TrustCAHUB_map!$A$2:$D$139,MATCH($C245,TrustCAHUB_map!$A$2:$A$139,FALSE),4)</f>
        <v>East of England</v>
      </c>
    </row>
    <row r="246" spans="1:10" x14ac:dyDescent="0.3">
      <c r="A246" s="22" t="str">
        <f t="shared" si="3"/>
        <v>'RGR2015Palliative18-49'</v>
      </c>
      <c r="B246" s="22">
        <v>2015</v>
      </c>
      <c r="C246" s="22" t="s">
        <v>212</v>
      </c>
      <c r="D246" s="22" t="s">
        <v>8</v>
      </c>
      <c r="E246" s="22" t="s">
        <v>153</v>
      </c>
      <c r="F246" s="22">
        <v>5</v>
      </c>
      <c r="G246" s="22">
        <v>2</v>
      </c>
      <c r="H246" s="22" t="str">
        <f>INDEX(Bar_data!$A$3:$B$140,MATCH(C246,Bar_data!$A$3:$A$140,FALSE),2)</f>
        <v>Trust050</v>
      </c>
      <c r="I246" s="22" t="str">
        <f>INDEX(TrustCAHUB_map!$A$2:$D$139,MATCH($C246,TrustCAHUB_map!$A$2:$A$139,FALSE),3)</f>
        <v>East of England</v>
      </c>
      <c r="J246" s="22" t="str">
        <f>INDEX(TrustCAHUB_map!$A$2:$D$139,MATCH($C246,TrustCAHUB_map!$A$2:$A$139,FALSE),4)</f>
        <v>East of England</v>
      </c>
    </row>
    <row r="247" spans="1:10" x14ac:dyDescent="0.3">
      <c r="A247" s="22" t="str">
        <f t="shared" si="3"/>
        <v>'RGR2015Not assigned50-69'</v>
      </c>
      <c r="B247" s="22">
        <v>2015</v>
      </c>
      <c r="C247" s="22" t="s">
        <v>212</v>
      </c>
      <c r="D247" s="22" t="s">
        <v>477</v>
      </c>
      <c r="E247" s="22" t="s">
        <v>627</v>
      </c>
      <c r="F247" s="22">
        <v>2</v>
      </c>
      <c r="G247" s="22">
        <v>0</v>
      </c>
      <c r="H247" s="22" t="str">
        <f>INDEX(Bar_data!$A$3:$B$140,MATCH(C247,Bar_data!$A$3:$A$140,FALSE),2)</f>
        <v>Trust050</v>
      </c>
      <c r="I247" s="22" t="str">
        <f>INDEX(TrustCAHUB_map!$A$2:$D$139,MATCH($C247,TrustCAHUB_map!$A$2:$A$139,FALSE),3)</f>
        <v>East of England</v>
      </c>
      <c r="J247" s="22" t="str">
        <f>INDEX(TrustCAHUB_map!$A$2:$D$139,MATCH($C247,TrustCAHUB_map!$A$2:$A$139,FALSE),4)</f>
        <v>East of England</v>
      </c>
    </row>
    <row r="248" spans="1:10" x14ac:dyDescent="0.3">
      <c r="A248" s="22" t="str">
        <f t="shared" si="3"/>
        <v>'RGR2015Palliative50-69'</v>
      </c>
      <c r="B248" s="22">
        <v>2015</v>
      </c>
      <c r="C248" s="22" t="s">
        <v>212</v>
      </c>
      <c r="D248" s="22" t="s">
        <v>8</v>
      </c>
      <c r="E248" s="22" t="s">
        <v>627</v>
      </c>
      <c r="F248" s="22">
        <v>11</v>
      </c>
      <c r="G248" s="22">
        <v>2</v>
      </c>
      <c r="H248" s="22" t="str">
        <f>INDEX(Bar_data!$A$3:$B$140,MATCH(C248,Bar_data!$A$3:$A$140,FALSE),2)</f>
        <v>Trust050</v>
      </c>
      <c r="I248" s="22" t="str">
        <f>INDEX(TrustCAHUB_map!$A$2:$D$139,MATCH($C248,TrustCAHUB_map!$A$2:$A$139,FALSE),3)</f>
        <v>East of England</v>
      </c>
      <c r="J248" s="22" t="str">
        <f>INDEX(TrustCAHUB_map!$A$2:$D$139,MATCH($C248,TrustCAHUB_map!$A$2:$A$139,FALSE),4)</f>
        <v>East of England</v>
      </c>
    </row>
    <row r="249" spans="1:10" x14ac:dyDescent="0.3">
      <c r="A249" s="22" t="str">
        <f t="shared" si="3"/>
        <v>'RGR2015Curative50-69'</v>
      </c>
      <c r="B249" s="22">
        <v>2015</v>
      </c>
      <c r="C249" s="22" t="s">
        <v>212</v>
      </c>
      <c r="D249" s="22" t="s">
        <v>7</v>
      </c>
      <c r="E249" s="22" t="s">
        <v>627</v>
      </c>
      <c r="F249" s="22">
        <v>64</v>
      </c>
      <c r="G249" s="22">
        <v>0</v>
      </c>
      <c r="H249" s="22" t="str">
        <f>INDEX(Bar_data!$A$3:$B$140,MATCH(C249,Bar_data!$A$3:$A$140,FALSE),2)</f>
        <v>Trust050</v>
      </c>
      <c r="I249" s="22" t="str">
        <f>INDEX(TrustCAHUB_map!$A$2:$D$139,MATCH($C249,TrustCAHUB_map!$A$2:$A$139,FALSE),3)</f>
        <v>East of England</v>
      </c>
      <c r="J249" s="22" t="str">
        <f>INDEX(TrustCAHUB_map!$A$2:$D$139,MATCH($C249,TrustCAHUB_map!$A$2:$A$139,FALSE),4)</f>
        <v>East of England</v>
      </c>
    </row>
    <row r="250" spans="1:10" x14ac:dyDescent="0.3">
      <c r="A250" s="22" t="str">
        <f t="shared" si="3"/>
        <v>'RGR2015Palliative70+'</v>
      </c>
      <c r="B250" s="22">
        <v>2015</v>
      </c>
      <c r="C250" s="22" t="s">
        <v>212</v>
      </c>
      <c r="D250" s="22" t="s">
        <v>8</v>
      </c>
      <c r="E250" s="22" t="s">
        <v>628</v>
      </c>
      <c r="F250" s="22">
        <v>6</v>
      </c>
      <c r="G250" s="22">
        <v>0</v>
      </c>
      <c r="H250" s="22" t="str">
        <f>INDEX(Bar_data!$A$3:$B$140,MATCH(C250,Bar_data!$A$3:$A$140,FALSE),2)</f>
        <v>Trust050</v>
      </c>
      <c r="I250" s="22" t="str">
        <f>INDEX(TrustCAHUB_map!$A$2:$D$139,MATCH($C250,TrustCAHUB_map!$A$2:$A$139,FALSE),3)</f>
        <v>East of England</v>
      </c>
      <c r="J250" s="22" t="str">
        <f>INDEX(TrustCAHUB_map!$A$2:$D$139,MATCH($C250,TrustCAHUB_map!$A$2:$A$139,FALSE),4)</f>
        <v>East of England</v>
      </c>
    </row>
    <row r="251" spans="1:10" x14ac:dyDescent="0.3">
      <c r="A251" s="22" t="str">
        <f t="shared" si="3"/>
        <v>'RGR2015Curative70+'</v>
      </c>
      <c r="B251" s="22">
        <v>2015</v>
      </c>
      <c r="C251" s="22" t="s">
        <v>212</v>
      </c>
      <c r="D251" s="22" t="s">
        <v>7</v>
      </c>
      <c r="E251" s="22" t="s">
        <v>628</v>
      </c>
      <c r="F251" s="22">
        <v>15</v>
      </c>
      <c r="G251" s="22">
        <v>0</v>
      </c>
      <c r="H251" s="22" t="str">
        <f>INDEX(Bar_data!$A$3:$B$140,MATCH(C251,Bar_data!$A$3:$A$140,FALSE),2)</f>
        <v>Trust050</v>
      </c>
      <c r="I251" s="22" t="str">
        <f>INDEX(TrustCAHUB_map!$A$2:$D$139,MATCH($C251,TrustCAHUB_map!$A$2:$A$139,FALSE),3)</f>
        <v>East of England</v>
      </c>
      <c r="J251" s="22" t="str">
        <f>INDEX(TrustCAHUB_map!$A$2:$D$139,MATCH($C251,TrustCAHUB_map!$A$2:$A$139,FALSE),4)</f>
        <v>East of England</v>
      </c>
    </row>
    <row r="252" spans="1:10" x14ac:dyDescent="0.3">
      <c r="A252" s="22" t="str">
        <f t="shared" si="3"/>
        <v>'RGT2015Curative18-49'</v>
      </c>
      <c r="B252" s="22">
        <v>2015</v>
      </c>
      <c r="C252" s="22" t="s">
        <v>213</v>
      </c>
      <c r="D252" s="22" t="s">
        <v>7</v>
      </c>
      <c r="E252" s="22" t="s">
        <v>153</v>
      </c>
      <c r="F252" s="22">
        <v>67</v>
      </c>
      <c r="G252" s="22">
        <v>0</v>
      </c>
      <c r="H252" s="22" t="str">
        <f>INDEX(Bar_data!$A$3:$B$140,MATCH(C252,Bar_data!$A$3:$A$140,FALSE),2)</f>
        <v>Trust051</v>
      </c>
      <c r="I252" s="22" t="str">
        <f>INDEX(TrustCAHUB_map!$A$2:$D$139,MATCH($C252,TrustCAHUB_map!$A$2:$A$139,FALSE),3)</f>
        <v>East of England</v>
      </c>
      <c r="J252" s="22" t="str">
        <f>INDEX(TrustCAHUB_map!$A$2:$D$139,MATCH($C252,TrustCAHUB_map!$A$2:$A$139,FALSE),4)</f>
        <v>East of England</v>
      </c>
    </row>
    <row r="253" spans="1:10" x14ac:dyDescent="0.3">
      <c r="A253" s="22" t="str">
        <f t="shared" si="3"/>
        <v>'RGT2015Palliative18-49'</v>
      </c>
      <c r="B253" s="22">
        <v>2015</v>
      </c>
      <c r="C253" s="22" t="s">
        <v>213</v>
      </c>
      <c r="D253" s="22" t="s">
        <v>8</v>
      </c>
      <c r="E253" s="22" t="s">
        <v>153</v>
      </c>
      <c r="F253" s="22">
        <v>1</v>
      </c>
      <c r="G253" s="22">
        <v>0</v>
      </c>
      <c r="H253" s="22" t="str">
        <f>INDEX(Bar_data!$A$3:$B$140,MATCH(C253,Bar_data!$A$3:$A$140,FALSE),2)</f>
        <v>Trust051</v>
      </c>
      <c r="I253" s="22" t="str">
        <f>INDEX(TrustCAHUB_map!$A$2:$D$139,MATCH($C253,TrustCAHUB_map!$A$2:$A$139,FALSE),3)</f>
        <v>East of England</v>
      </c>
      <c r="J253" s="22" t="str">
        <f>INDEX(TrustCAHUB_map!$A$2:$D$139,MATCH($C253,TrustCAHUB_map!$A$2:$A$139,FALSE),4)</f>
        <v>East of England</v>
      </c>
    </row>
    <row r="254" spans="1:10" x14ac:dyDescent="0.3">
      <c r="A254" s="22" t="str">
        <f t="shared" si="3"/>
        <v>'RGT2015Curative50-69'</v>
      </c>
      <c r="B254" s="22">
        <v>2015</v>
      </c>
      <c r="C254" s="22" t="s">
        <v>213</v>
      </c>
      <c r="D254" s="22" t="s">
        <v>7</v>
      </c>
      <c r="E254" s="22" t="s">
        <v>627</v>
      </c>
      <c r="F254" s="22">
        <v>102</v>
      </c>
      <c r="G254" s="22">
        <v>2</v>
      </c>
      <c r="H254" s="22" t="str">
        <f>INDEX(Bar_data!$A$3:$B$140,MATCH(C254,Bar_data!$A$3:$A$140,FALSE),2)</f>
        <v>Trust051</v>
      </c>
      <c r="I254" s="22" t="str">
        <f>INDEX(TrustCAHUB_map!$A$2:$D$139,MATCH($C254,TrustCAHUB_map!$A$2:$A$139,FALSE),3)</f>
        <v>East of England</v>
      </c>
      <c r="J254" s="22" t="str">
        <f>INDEX(TrustCAHUB_map!$A$2:$D$139,MATCH($C254,TrustCAHUB_map!$A$2:$A$139,FALSE),4)</f>
        <v>East of England</v>
      </c>
    </row>
    <row r="255" spans="1:10" x14ac:dyDescent="0.3">
      <c r="A255" s="22" t="str">
        <f t="shared" si="3"/>
        <v>'RGT2015Palliative50-69'</v>
      </c>
      <c r="B255" s="22">
        <v>2015</v>
      </c>
      <c r="C255" s="22" t="s">
        <v>213</v>
      </c>
      <c r="D255" s="22" t="s">
        <v>8</v>
      </c>
      <c r="E255" s="22" t="s">
        <v>627</v>
      </c>
      <c r="F255" s="22">
        <v>16</v>
      </c>
      <c r="G255" s="22">
        <v>0</v>
      </c>
      <c r="H255" s="22" t="str">
        <f>INDEX(Bar_data!$A$3:$B$140,MATCH(C255,Bar_data!$A$3:$A$140,FALSE),2)</f>
        <v>Trust051</v>
      </c>
      <c r="I255" s="22" t="str">
        <f>INDEX(TrustCAHUB_map!$A$2:$D$139,MATCH($C255,TrustCAHUB_map!$A$2:$A$139,FALSE),3)</f>
        <v>East of England</v>
      </c>
      <c r="J255" s="22" t="str">
        <f>INDEX(TrustCAHUB_map!$A$2:$D$139,MATCH($C255,TrustCAHUB_map!$A$2:$A$139,FALSE),4)</f>
        <v>East of England</v>
      </c>
    </row>
    <row r="256" spans="1:10" x14ac:dyDescent="0.3">
      <c r="A256" s="22" t="str">
        <f t="shared" si="3"/>
        <v>'RGT2015Palliative70+'</v>
      </c>
      <c r="B256" s="22">
        <v>2015</v>
      </c>
      <c r="C256" s="22" t="s">
        <v>213</v>
      </c>
      <c r="D256" s="22" t="s">
        <v>8</v>
      </c>
      <c r="E256" s="22" t="s">
        <v>628</v>
      </c>
      <c r="F256" s="22">
        <v>7</v>
      </c>
      <c r="G256" s="22">
        <v>1</v>
      </c>
      <c r="H256" s="22" t="str">
        <f>INDEX(Bar_data!$A$3:$B$140,MATCH(C256,Bar_data!$A$3:$A$140,FALSE),2)</f>
        <v>Trust051</v>
      </c>
      <c r="I256" s="22" t="str">
        <f>INDEX(TrustCAHUB_map!$A$2:$D$139,MATCH($C256,TrustCAHUB_map!$A$2:$A$139,FALSE),3)</f>
        <v>East of England</v>
      </c>
      <c r="J256" s="22" t="str">
        <f>INDEX(TrustCAHUB_map!$A$2:$D$139,MATCH($C256,TrustCAHUB_map!$A$2:$A$139,FALSE),4)</f>
        <v>East of England</v>
      </c>
    </row>
    <row r="257" spans="1:10" x14ac:dyDescent="0.3">
      <c r="A257" s="22" t="str">
        <f t="shared" si="3"/>
        <v>'RGT2015Curative70+'</v>
      </c>
      <c r="B257" s="22">
        <v>2015</v>
      </c>
      <c r="C257" s="22" t="s">
        <v>213</v>
      </c>
      <c r="D257" s="22" t="s">
        <v>7</v>
      </c>
      <c r="E257" s="22" t="s">
        <v>628</v>
      </c>
      <c r="F257" s="22">
        <v>14</v>
      </c>
      <c r="G257" s="22">
        <v>0</v>
      </c>
      <c r="H257" s="22" t="str">
        <f>INDEX(Bar_data!$A$3:$B$140,MATCH(C257,Bar_data!$A$3:$A$140,FALSE),2)</f>
        <v>Trust051</v>
      </c>
      <c r="I257" s="22" t="str">
        <f>INDEX(TrustCAHUB_map!$A$2:$D$139,MATCH($C257,TrustCAHUB_map!$A$2:$A$139,FALSE),3)</f>
        <v>East of England</v>
      </c>
      <c r="J257" s="22" t="str">
        <f>INDEX(TrustCAHUB_map!$A$2:$D$139,MATCH($C257,TrustCAHUB_map!$A$2:$A$139,FALSE),4)</f>
        <v>East of England</v>
      </c>
    </row>
    <row r="258" spans="1:10" x14ac:dyDescent="0.3">
      <c r="A258" s="22" t="str">
        <f t="shared" si="3"/>
        <v>'RH82015Palliative18-49'</v>
      </c>
      <c r="B258" s="22">
        <v>2015</v>
      </c>
      <c r="C258" s="22" t="s">
        <v>214</v>
      </c>
      <c r="D258" s="22" t="s">
        <v>8</v>
      </c>
      <c r="E258" s="22" t="s">
        <v>153</v>
      </c>
      <c r="F258" s="22">
        <v>7</v>
      </c>
      <c r="G258" s="22">
        <v>1</v>
      </c>
      <c r="H258" s="22" t="str">
        <f>INDEX(Bar_data!$A$3:$B$140,MATCH(C258,Bar_data!$A$3:$A$140,FALSE),2)</f>
        <v>Trust052</v>
      </c>
      <c r="I258" s="22" t="str">
        <f>INDEX(TrustCAHUB_map!$A$2:$D$139,MATCH($C258,TrustCAHUB_map!$A$2:$A$139,FALSE),3)</f>
        <v>Peninsula</v>
      </c>
      <c r="J258" s="22" t="str">
        <f>INDEX(TrustCAHUB_map!$A$2:$D$139,MATCH($C258,TrustCAHUB_map!$A$2:$A$139,FALSE),4)</f>
        <v>South West</v>
      </c>
    </row>
    <row r="259" spans="1:10" x14ac:dyDescent="0.3">
      <c r="A259" s="22" t="str">
        <f t="shared" ref="A259:A322" si="4">"'"&amp;C259&amp;B259&amp;D259&amp;E259&amp;"'"</f>
        <v>'RH82015Curative18-49'</v>
      </c>
      <c r="B259" s="22">
        <v>2015</v>
      </c>
      <c r="C259" s="22" t="s">
        <v>214</v>
      </c>
      <c r="D259" s="22" t="s">
        <v>7</v>
      </c>
      <c r="E259" s="22" t="s">
        <v>153</v>
      </c>
      <c r="F259" s="22">
        <v>66</v>
      </c>
      <c r="G259" s="22">
        <v>0</v>
      </c>
      <c r="H259" s="22" t="str">
        <f>INDEX(Bar_data!$A$3:$B$140,MATCH(C259,Bar_data!$A$3:$A$140,FALSE),2)</f>
        <v>Trust052</v>
      </c>
      <c r="I259" s="22" t="str">
        <f>INDEX(TrustCAHUB_map!$A$2:$D$139,MATCH($C259,TrustCAHUB_map!$A$2:$A$139,FALSE),3)</f>
        <v>Peninsula</v>
      </c>
      <c r="J259" s="22" t="str">
        <f>INDEX(TrustCAHUB_map!$A$2:$D$139,MATCH($C259,TrustCAHUB_map!$A$2:$A$139,FALSE),4)</f>
        <v>South West</v>
      </c>
    </row>
    <row r="260" spans="1:10" x14ac:dyDescent="0.3">
      <c r="A260" s="22" t="str">
        <f t="shared" si="4"/>
        <v>'RH82015Palliative50-69'</v>
      </c>
      <c r="B260" s="22">
        <v>2015</v>
      </c>
      <c r="C260" s="22" t="s">
        <v>214</v>
      </c>
      <c r="D260" s="22" t="s">
        <v>8</v>
      </c>
      <c r="E260" s="22" t="s">
        <v>627</v>
      </c>
      <c r="F260" s="22">
        <v>20</v>
      </c>
      <c r="G260" s="22">
        <v>3</v>
      </c>
      <c r="H260" s="22" t="str">
        <f>INDEX(Bar_data!$A$3:$B$140,MATCH(C260,Bar_data!$A$3:$A$140,FALSE),2)</f>
        <v>Trust052</v>
      </c>
      <c r="I260" s="22" t="str">
        <f>INDEX(TrustCAHUB_map!$A$2:$D$139,MATCH($C260,TrustCAHUB_map!$A$2:$A$139,FALSE),3)</f>
        <v>Peninsula</v>
      </c>
      <c r="J260" s="22" t="str">
        <f>INDEX(TrustCAHUB_map!$A$2:$D$139,MATCH($C260,TrustCAHUB_map!$A$2:$A$139,FALSE),4)</f>
        <v>South West</v>
      </c>
    </row>
    <row r="261" spans="1:10" x14ac:dyDescent="0.3">
      <c r="A261" s="22" t="str">
        <f t="shared" si="4"/>
        <v>'RH82015Curative50-69'</v>
      </c>
      <c r="B261" s="22">
        <v>2015</v>
      </c>
      <c r="C261" s="22" t="s">
        <v>214</v>
      </c>
      <c r="D261" s="22" t="s">
        <v>7</v>
      </c>
      <c r="E261" s="22" t="s">
        <v>627</v>
      </c>
      <c r="F261" s="22">
        <v>92</v>
      </c>
      <c r="G261" s="22">
        <v>0</v>
      </c>
      <c r="H261" s="22" t="str">
        <f>INDEX(Bar_data!$A$3:$B$140,MATCH(C261,Bar_data!$A$3:$A$140,FALSE),2)</f>
        <v>Trust052</v>
      </c>
      <c r="I261" s="22" t="str">
        <f>INDEX(TrustCAHUB_map!$A$2:$D$139,MATCH($C261,TrustCAHUB_map!$A$2:$A$139,FALSE),3)</f>
        <v>Peninsula</v>
      </c>
      <c r="J261" s="22" t="str">
        <f>INDEX(TrustCAHUB_map!$A$2:$D$139,MATCH($C261,TrustCAHUB_map!$A$2:$A$139,FALSE),4)</f>
        <v>South West</v>
      </c>
    </row>
    <row r="262" spans="1:10" x14ac:dyDescent="0.3">
      <c r="A262" s="22" t="str">
        <f t="shared" si="4"/>
        <v>'RH82015Curative70+'</v>
      </c>
      <c r="B262" s="22">
        <v>2015</v>
      </c>
      <c r="C262" s="22" t="s">
        <v>214</v>
      </c>
      <c r="D262" s="22" t="s">
        <v>7</v>
      </c>
      <c r="E262" s="22" t="s">
        <v>628</v>
      </c>
      <c r="F262" s="22">
        <v>12</v>
      </c>
      <c r="G262" s="22">
        <v>0</v>
      </c>
      <c r="H262" s="22" t="str">
        <f>INDEX(Bar_data!$A$3:$B$140,MATCH(C262,Bar_data!$A$3:$A$140,FALSE),2)</f>
        <v>Trust052</v>
      </c>
      <c r="I262" s="22" t="str">
        <f>INDEX(TrustCAHUB_map!$A$2:$D$139,MATCH($C262,TrustCAHUB_map!$A$2:$A$139,FALSE),3)</f>
        <v>Peninsula</v>
      </c>
      <c r="J262" s="22" t="str">
        <f>INDEX(TrustCAHUB_map!$A$2:$D$139,MATCH($C262,TrustCAHUB_map!$A$2:$A$139,FALSE),4)</f>
        <v>South West</v>
      </c>
    </row>
    <row r="263" spans="1:10" x14ac:dyDescent="0.3">
      <c r="A263" s="22" t="str">
        <f t="shared" si="4"/>
        <v>'RH82015Palliative70+'</v>
      </c>
      <c r="B263" s="22">
        <v>2015</v>
      </c>
      <c r="C263" s="22" t="s">
        <v>214</v>
      </c>
      <c r="D263" s="22" t="s">
        <v>8</v>
      </c>
      <c r="E263" s="22" t="s">
        <v>628</v>
      </c>
      <c r="F263" s="22">
        <v>11</v>
      </c>
      <c r="G263" s="22">
        <v>1</v>
      </c>
      <c r="H263" s="22" t="str">
        <f>INDEX(Bar_data!$A$3:$B$140,MATCH(C263,Bar_data!$A$3:$A$140,FALSE),2)</f>
        <v>Trust052</v>
      </c>
      <c r="I263" s="22" t="str">
        <f>INDEX(TrustCAHUB_map!$A$2:$D$139,MATCH($C263,TrustCAHUB_map!$A$2:$A$139,FALSE),3)</f>
        <v>Peninsula</v>
      </c>
      <c r="J263" s="22" t="str">
        <f>INDEX(TrustCAHUB_map!$A$2:$D$139,MATCH($C263,TrustCAHUB_map!$A$2:$A$139,FALSE),4)</f>
        <v>South West</v>
      </c>
    </row>
    <row r="264" spans="1:10" x14ac:dyDescent="0.3">
      <c r="A264" s="22" t="str">
        <f t="shared" si="4"/>
        <v>'RHM2015Palliative18-49'</v>
      </c>
      <c r="B264" s="22">
        <v>2015</v>
      </c>
      <c r="C264" s="22" t="s">
        <v>215</v>
      </c>
      <c r="D264" s="22" t="s">
        <v>8</v>
      </c>
      <c r="E264" s="22" t="s">
        <v>153</v>
      </c>
      <c r="F264" s="22">
        <v>12</v>
      </c>
      <c r="G264" s="22">
        <v>1</v>
      </c>
      <c r="H264" s="22" t="str">
        <f>INDEX(Bar_data!$A$3:$B$140,MATCH(C264,Bar_data!$A$3:$A$140,FALSE),2)</f>
        <v>Trust053</v>
      </c>
      <c r="I264" s="22" t="str">
        <f>INDEX(TrustCAHUB_map!$A$2:$D$139,MATCH($C264,TrustCAHUB_map!$A$2:$A$139,FALSE),3)</f>
        <v>Wessex</v>
      </c>
      <c r="J264" s="22" t="str">
        <f>INDEX(TrustCAHUB_map!$A$2:$D$139,MATCH($C264,TrustCAHUB_map!$A$2:$A$139,FALSE),4)</f>
        <v>Wessex</v>
      </c>
    </row>
    <row r="265" spans="1:10" x14ac:dyDescent="0.3">
      <c r="A265" s="22" t="str">
        <f t="shared" si="4"/>
        <v>'RHM2015Curative18-49'</v>
      </c>
      <c r="B265" s="22">
        <v>2015</v>
      </c>
      <c r="C265" s="22" t="s">
        <v>215</v>
      </c>
      <c r="D265" s="22" t="s">
        <v>7</v>
      </c>
      <c r="E265" s="22" t="s">
        <v>153</v>
      </c>
      <c r="F265" s="22">
        <v>25</v>
      </c>
      <c r="G265" s="22">
        <v>0</v>
      </c>
      <c r="H265" s="22" t="str">
        <f>INDEX(Bar_data!$A$3:$B$140,MATCH(C265,Bar_data!$A$3:$A$140,FALSE),2)</f>
        <v>Trust053</v>
      </c>
      <c r="I265" s="22" t="str">
        <f>INDEX(TrustCAHUB_map!$A$2:$D$139,MATCH($C265,TrustCAHUB_map!$A$2:$A$139,FALSE),3)</f>
        <v>Wessex</v>
      </c>
      <c r="J265" s="22" t="str">
        <f>INDEX(TrustCAHUB_map!$A$2:$D$139,MATCH($C265,TrustCAHUB_map!$A$2:$A$139,FALSE),4)</f>
        <v>Wessex</v>
      </c>
    </row>
    <row r="266" spans="1:10" x14ac:dyDescent="0.3">
      <c r="A266" s="22" t="str">
        <f t="shared" si="4"/>
        <v>'RHM2015Not assigned18-49'</v>
      </c>
      <c r="B266" s="22">
        <v>2015</v>
      </c>
      <c r="C266" s="22" t="s">
        <v>215</v>
      </c>
      <c r="D266" s="22" t="s">
        <v>477</v>
      </c>
      <c r="E266" s="22" t="s">
        <v>153</v>
      </c>
      <c r="F266" s="22">
        <v>30</v>
      </c>
      <c r="G266" s="22">
        <v>1</v>
      </c>
      <c r="H266" s="22" t="str">
        <f>INDEX(Bar_data!$A$3:$B$140,MATCH(C266,Bar_data!$A$3:$A$140,FALSE),2)</f>
        <v>Trust053</v>
      </c>
      <c r="I266" s="22" t="str">
        <f>INDEX(TrustCAHUB_map!$A$2:$D$139,MATCH($C266,TrustCAHUB_map!$A$2:$A$139,FALSE),3)</f>
        <v>Wessex</v>
      </c>
      <c r="J266" s="22" t="str">
        <f>INDEX(TrustCAHUB_map!$A$2:$D$139,MATCH($C266,TrustCAHUB_map!$A$2:$A$139,FALSE),4)</f>
        <v>Wessex</v>
      </c>
    </row>
    <row r="267" spans="1:10" x14ac:dyDescent="0.3">
      <c r="A267" s="22" t="str">
        <f t="shared" si="4"/>
        <v>'RHM2015Curative50-69'</v>
      </c>
      <c r="B267" s="22">
        <v>2015</v>
      </c>
      <c r="C267" s="22" t="s">
        <v>215</v>
      </c>
      <c r="D267" s="22" t="s">
        <v>7</v>
      </c>
      <c r="E267" s="22" t="s">
        <v>627</v>
      </c>
      <c r="F267" s="22">
        <v>30</v>
      </c>
      <c r="G267" s="22">
        <v>0</v>
      </c>
      <c r="H267" s="22" t="str">
        <f>INDEX(Bar_data!$A$3:$B$140,MATCH(C267,Bar_data!$A$3:$A$140,FALSE),2)</f>
        <v>Trust053</v>
      </c>
      <c r="I267" s="22" t="str">
        <f>INDEX(TrustCAHUB_map!$A$2:$D$139,MATCH($C267,TrustCAHUB_map!$A$2:$A$139,FALSE),3)</f>
        <v>Wessex</v>
      </c>
      <c r="J267" s="22" t="str">
        <f>INDEX(TrustCAHUB_map!$A$2:$D$139,MATCH($C267,TrustCAHUB_map!$A$2:$A$139,FALSE),4)</f>
        <v>Wessex</v>
      </c>
    </row>
    <row r="268" spans="1:10" x14ac:dyDescent="0.3">
      <c r="A268" s="22" t="str">
        <f t="shared" si="4"/>
        <v>'RHM2015Not assigned50-69'</v>
      </c>
      <c r="B268" s="22">
        <v>2015</v>
      </c>
      <c r="C268" s="22" t="s">
        <v>215</v>
      </c>
      <c r="D268" s="22" t="s">
        <v>477</v>
      </c>
      <c r="E268" s="22" t="s">
        <v>627</v>
      </c>
      <c r="F268" s="22">
        <v>58</v>
      </c>
      <c r="G268" s="22">
        <v>0</v>
      </c>
      <c r="H268" s="22" t="str">
        <f>INDEX(Bar_data!$A$3:$B$140,MATCH(C268,Bar_data!$A$3:$A$140,FALSE),2)</f>
        <v>Trust053</v>
      </c>
      <c r="I268" s="22" t="str">
        <f>INDEX(TrustCAHUB_map!$A$2:$D$139,MATCH($C268,TrustCAHUB_map!$A$2:$A$139,FALSE),3)</f>
        <v>Wessex</v>
      </c>
      <c r="J268" s="22" t="str">
        <f>INDEX(TrustCAHUB_map!$A$2:$D$139,MATCH($C268,TrustCAHUB_map!$A$2:$A$139,FALSE),4)</f>
        <v>Wessex</v>
      </c>
    </row>
    <row r="269" spans="1:10" x14ac:dyDescent="0.3">
      <c r="A269" s="22" t="str">
        <f t="shared" si="4"/>
        <v>'RHM2015Palliative50-69'</v>
      </c>
      <c r="B269" s="22">
        <v>2015</v>
      </c>
      <c r="C269" s="22" t="s">
        <v>215</v>
      </c>
      <c r="D269" s="22" t="s">
        <v>8</v>
      </c>
      <c r="E269" s="22" t="s">
        <v>627</v>
      </c>
      <c r="F269" s="22">
        <v>34</v>
      </c>
      <c r="G269" s="22">
        <v>0</v>
      </c>
      <c r="H269" s="22" t="str">
        <f>INDEX(Bar_data!$A$3:$B$140,MATCH(C269,Bar_data!$A$3:$A$140,FALSE),2)</f>
        <v>Trust053</v>
      </c>
      <c r="I269" s="22" t="str">
        <f>INDEX(TrustCAHUB_map!$A$2:$D$139,MATCH($C269,TrustCAHUB_map!$A$2:$A$139,FALSE),3)</f>
        <v>Wessex</v>
      </c>
      <c r="J269" s="22" t="str">
        <f>INDEX(TrustCAHUB_map!$A$2:$D$139,MATCH($C269,TrustCAHUB_map!$A$2:$A$139,FALSE),4)</f>
        <v>Wessex</v>
      </c>
    </row>
    <row r="270" spans="1:10" x14ac:dyDescent="0.3">
      <c r="A270" s="22" t="str">
        <f t="shared" si="4"/>
        <v>'RHM2015Curative70+'</v>
      </c>
      <c r="B270" s="22">
        <v>2015</v>
      </c>
      <c r="C270" s="22" t="s">
        <v>215</v>
      </c>
      <c r="D270" s="22" t="s">
        <v>7</v>
      </c>
      <c r="E270" s="22" t="s">
        <v>628</v>
      </c>
      <c r="F270" s="22">
        <v>3</v>
      </c>
      <c r="G270" s="22">
        <v>0</v>
      </c>
      <c r="H270" s="22" t="str">
        <f>INDEX(Bar_data!$A$3:$B$140,MATCH(C270,Bar_data!$A$3:$A$140,FALSE),2)</f>
        <v>Trust053</v>
      </c>
      <c r="I270" s="22" t="str">
        <f>INDEX(TrustCAHUB_map!$A$2:$D$139,MATCH($C270,TrustCAHUB_map!$A$2:$A$139,FALSE),3)</f>
        <v>Wessex</v>
      </c>
      <c r="J270" s="22" t="str">
        <f>INDEX(TrustCAHUB_map!$A$2:$D$139,MATCH($C270,TrustCAHUB_map!$A$2:$A$139,FALSE),4)</f>
        <v>Wessex</v>
      </c>
    </row>
    <row r="271" spans="1:10" x14ac:dyDescent="0.3">
      <c r="A271" s="22" t="str">
        <f t="shared" si="4"/>
        <v>'RHM2015Not assigned70+'</v>
      </c>
      <c r="B271" s="22">
        <v>2015</v>
      </c>
      <c r="C271" s="22" t="s">
        <v>215</v>
      </c>
      <c r="D271" s="22" t="s">
        <v>477</v>
      </c>
      <c r="E271" s="22" t="s">
        <v>628</v>
      </c>
      <c r="F271" s="22">
        <v>4</v>
      </c>
      <c r="G271" s="22">
        <v>0</v>
      </c>
      <c r="H271" s="22" t="str">
        <f>INDEX(Bar_data!$A$3:$B$140,MATCH(C271,Bar_data!$A$3:$A$140,FALSE),2)</f>
        <v>Trust053</v>
      </c>
      <c r="I271" s="22" t="str">
        <f>INDEX(TrustCAHUB_map!$A$2:$D$139,MATCH($C271,TrustCAHUB_map!$A$2:$A$139,FALSE),3)</f>
        <v>Wessex</v>
      </c>
      <c r="J271" s="22" t="str">
        <f>INDEX(TrustCAHUB_map!$A$2:$D$139,MATCH($C271,TrustCAHUB_map!$A$2:$A$139,FALSE),4)</f>
        <v>Wessex</v>
      </c>
    </row>
    <row r="272" spans="1:10" x14ac:dyDescent="0.3">
      <c r="A272" s="22" t="str">
        <f t="shared" si="4"/>
        <v>'RHM2015Palliative70+'</v>
      </c>
      <c r="B272" s="22">
        <v>2015</v>
      </c>
      <c r="C272" s="22" t="s">
        <v>215</v>
      </c>
      <c r="D272" s="22" t="s">
        <v>8</v>
      </c>
      <c r="E272" s="22" t="s">
        <v>628</v>
      </c>
      <c r="F272" s="22">
        <v>4</v>
      </c>
      <c r="G272" s="22">
        <v>0</v>
      </c>
      <c r="H272" s="22" t="str">
        <f>INDEX(Bar_data!$A$3:$B$140,MATCH(C272,Bar_data!$A$3:$A$140,FALSE),2)</f>
        <v>Trust053</v>
      </c>
      <c r="I272" s="22" t="str">
        <f>INDEX(TrustCAHUB_map!$A$2:$D$139,MATCH($C272,TrustCAHUB_map!$A$2:$A$139,FALSE),3)</f>
        <v>Wessex</v>
      </c>
      <c r="J272" s="22" t="str">
        <f>INDEX(TrustCAHUB_map!$A$2:$D$139,MATCH($C272,TrustCAHUB_map!$A$2:$A$139,FALSE),4)</f>
        <v>Wessex</v>
      </c>
    </row>
    <row r="273" spans="1:10" x14ac:dyDescent="0.3">
      <c r="A273" s="22" t="str">
        <f t="shared" si="4"/>
        <v>'RHQ2015Curative18-49'</v>
      </c>
      <c r="B273" s="22">
        <v>2015</v>
      </c>
      <c r="C273" s="22" t="s">
        <v>216</v>
      </c>
      <c r="D273" s="22" t="s">
        <v>7</v>
      </c>
      <c r="E273" s="22" t="s">
        <v>153</v>
      </c>
      <c r="F273" s="22">
        <v>250</v>
      </c>
      <c r="G273" s="22">
        <v>0</v>
      </c>
      <c r="H273" s="22" t="str">
        <f>INDEX(Bar_data!$A$3:$B$140,MATCH(C273,Bar_data!$A$3:$A$140,FALSE),2)</f>
        <v>Trust054</v>
      </c>
      <c r="I273" s="22" t="str">
        <f>INDEX(TrustCAHUB_map!$A$2:$D$139,MATCH($C273,TrustCAHUB_map!$A$2:$A$139,FALSE),3)</f>
        <v>South Yorkshire and Bassetlaw</v>
      </c>
      <c r="J273" s="22" t="str">
        <f>INDEX(TrustCAHUB_map!$A$2:$D$139,MATCH($C273,TrustCAHUB_map!$A$2:$A$139,FALSE),4)</f>
        <v>Yorkshire and Humber</v>
      </c>
    </row>
    <row r="274" spans="1:10" x14ac:dyDescent="0.3">
      <c r="A274" s="22" t="str">
        <f t="shared" si="4"/>
        <v>'RHQ2015Palliative18-49'</v>
      </c>
      <c r="B274" s="22">
        <v>2015</v>
      </c>
      <c r="C274" s="22" t="s">
        <v>216</v>
      </c>
      <c r="D274" s="22" t="s">
        <v>8</v>
      </c>
      <c r="E274" s="22" t="s">
        <v>153</v>
      </c>
      <c r="F274" s="22">
        <v>63</v>
      </c>
      <c r="G274" s="22">
        <v>8</v>
      </c>
      <c r="H274" s="22" t="str">
        <f>INDEX(Bar_data!$A$3:$B$140,MATCH(C274,Bar_data!$A$3:$A$140,FALSE),2)</f>
        <v>Trust054</v>
      </c>
      <c r="I274" s="22" t="str">
        <f>INDEX(TrustCAHUB_map!$A$2:$D$139,MATCH($C274,TrustCAHUB_map!$A$2:$A$139,FALSE),3)</f>
        <v>South Yorkshire and Bassetlaw</v>
      </c>
      <c r="J274" s="22" t="str">
        <f>INDEX(TrustCAHUB_map!$A$2:$D$139,MATCH($C274,TrustCAHUB_map!$A$2:$A$139,FALSE),4)</f>
        <v>Yorkshire and Humber</v>
      </c>
    </row>
    <row r="275" spans="1:10" x14ac:dyDescent="0.3">
      <c r="A275" s="22" t="str">
        <f t="shared" si="4"/>
        <v>'RHQ2015Curative50-69'</v>
      </c>
      <c r="B275" s="22">
        <v>2015</v>
      </c>
      <c r="C275" s="22" t="s">
        <v>216</v>
      </c>
      <c r="D275" s="22" t="s">
        <v>7</v>
      </c>
      <c r="E275" s="22" t="s">
        <v>627</v>
      </c>
      <c r="F275" s="22">
        <v>401</v>
      </c>
      <c r="G275" s="22">
        <v>1</v>
      </c>
      <c r="H275" s="22" t="str">
        <f>INDEX(Bar_data!$A$3:$B$140,MATCH(C275,Bar_data!$A$3:$A$140,FALSE),2)</f>
        <v>Trust054</v>
      </c>
      <c r="I275" s="22" t="str">
        <f>INDEX(TrustCAHUB_map!$A$2:$D$139,MATCH($C275,TrustCAHUB_map!$A$2:$A$139,FALSE),3)</f>
        <v>South Yorkshire and Bassetlaw</v>
      </c>
      <c r="J275" s="22" t="str">
        <f>INDEX(TrustCAHUB_map!$A$2:$D$139,MATCH($C275,TrustCAHUB_map!$A$2:$A$139,FALSE),4)</f>
        <v>Yorkshire and Humber</v>
      </c>
    </row>
    <row r="276" spans="1:10" x14ac:dyDescent="0.3">
      <c r="A276" s="22" t="str">
        <f t="shared" si="4"/>
        <v>'RHQ2015Palliative50-69'</v>
      </c>
      <c r="B276" s="22">
        <v>2015</v>
      </c>
      <c r="C276" s="22" t="s">
        <v>216</v>
      </c>
      <c r="D276" s="22" t="s">
        <v>8</v>
      </c>
      <c r="E276" s="22" t="s">
        <v>627</v>
      </c>
      <c r="F276" s="22">
        <v>112</v>
      </c>
      <c r="G276" s="22">
        <v>7</v>
      </c>
      <c r="H276" s="22" t="str">
        <f>INDEX(Bar_data!$A$3:$B$140,MATCH(C276,Bar_data!$A$3:$A$140,FALSE),2)</f>
        <v>Trust054</v>
      </c>
      <c r="I276" s="22" t="str">
        <f>INDEX(TrustCAHUB_map!$A$2:$D$139,MATCH($C276,TrustCAHUB_map!$A$2:$A$139,FALSE),3)</f>
        <v>South Yorkshire and Bassetlaw</v>
      </c>
      <c r="J276" s="22" t="str">
        <f>INDEX(TrustCAHUB_map!$A$2:$D$139,MATCH($C276,TrustCAHUB_map!$A$2:$A$139,FALSE),4)</f>
        <v>Yorkshire and Humber</v>
      </c>
    </row>
    <row r="277" spans="1:10" x14ac:dyDescent="0.3">
      <c r="A277" s="22" t="str">
        <f t="shared" si="4"/>
        <v>'RHQ2015Palliative70+'</v>
      </c>
      <c r="B277" s="22">
        <v>2015</v>
      </c>
      <c r="C277" s="22" t="s">
        <v>216</v>
      </c>
      <c r="D277" s="22" t="s">
        <v>8</v>
      </c>
      <c r="E277" s="22" t="s">
        <v>628</v>
      </c>
      <c r="F277" s="22">
        <v>52</v>
      </c>
      <c r="G277" s="22">
        <v>3</v>
      </c>
      <c r="H277" s="22" t="str">
        <f>INDEX(Bar_data!$A$3:$B$140,MATCH(C277,Bar_data!$A$3:$A$140,FALSE),2)</f>
        <v>Trust054</v>
      </c>
      <c r="I277" s="22" t="str">
        <f>INDEX(TrustCAHUB_map!$A$2:$D$139,MATCH($C277,TrustCAHUB_map!$A$2:$A$139,FALSE),3)</f>
        <v>South Yorkshire and Bassetlaw</v>
      </c>
      <c r="J277" s="22" t="str">
        <f>INDEX(TrustCAHUB_map!$A$2:$D$139,MATCH($C277,TrustCAHUB_map!$A$2:$A$139,FALSE),4)</f>
        <v>Yorkshire and Humber</v>
      </c>
    </row>
    <row r="278" spans="1:10" x14ac:dyDescent="0.3">
      <c r="A278" s="22" t="str">
        <f t="shared" si="4"/>
        <v>'RHQ2015Curative70+'</v>
      </c>
      <c r="B278" s="22">
        <v>2015</v>
      </c>
      <c r="C278" s="22" t="s">
        <v>216</v>
      </c>
      <c r="D278" s="22" t="s">
        <v>7</v>
      </c>
      <c r="E278" s="22" t="s">
        <v>628</v>
      </c>
      <c r="F278" s="22">
        <v>78</v>
      </c>
      <c r="G278" s="22">
        <v>1</v>
      </c>
      <c r="H278" s="22" t="str">
        <f>INDEX(Bar_data!$A$3:$B$140,MATCH(C278,Bar_data!$A$3:$A$140,FALSE),2)</f>
        <v>Trust054</v>
      </c>
      <c r="I278" s="22" t="str">
        <f>INDEX(TrustCAHUB_map!$A$2:$D$139,MATCH($C278,TrustCAHUB_map!$A$2:$A$139,FALSE),3)</f>
        <v>South Yorkshire and Bassetlaw</v>
      </c>
      <c r="J278" s="22" t="str">
        <f>INDEX(TrustCAHUB_map!$A$2:$D$139,MATCH($C278,TrustCAHUB_map!$A$2:$A$139,FALSE),4)</f>
        <v>Yorkshire and Humber</v>
      </c>
    </row>
    <row r="279" spans="1:10" x14ac:dyDescent="0.3">
      <c r="A279" s="22" t="str">
        <f t="shared" si="4"/>
        <v>'RHU2015Curative18-49'</v>
      </c>
      <c r="B279" s="22">
        <v>2015</v>
      </c>
      <c r="C279" s="22" t="s">
        <v>217</v>
      </c>
      <c r="D279" s="22" t="s">
        <v>7</v>
      </c>
      <c r="E279" s="22" t="s">
        <v>153</v>
      </c>
      <c r="F279" s="22">
        <v>102</v>
      </c>
      <c r="G279" s="22">
        <v>0</v>
      </c>
      <c r="H279" s="22" t="str">
        <f>INDEX(Bar_data!$A$3:$B$140,MATCH(C279,Bar_data!$A$3:$A$140,FALSE),2)</f>
        <v>Trust055</v>
      </c>
      <c r="I279" s="22" t="str">
        <f>INDEX(TrustCAHUB_map!$A$2:$D$139,MATCH($C279,TrustCAHUB_map!$A$2:$A$139,FALSE),3)</f>
        <v>Wessex</v>
      </c>
      <c r="J279" s="22" t="str">
        <f>INDEX(TrustCAHUB_map!$A$2:$D$139,MATCH($C279,TrustCAHUB_map!$A$2:$A$139,FALSE),4)</f>
        <v>Wessex</v>
      </c>
    </row>
    <row r="280" spans="1:10" x14ac:dyDescent="0.3">
      <c r="A280" s="22" t="str">
        <f t="shared" si="4"/>
        <v>'RHU2015Palliative18-49'</v>
      </c>
      <c r="B280" s="22">
        <v>2015</v>
      </c>
      <c r="C280" s="22" t="s">
        <v>217</v>
      </c>
      <c r="D280" s="22" t="s">
        <v>8</v>
      </c>
      <c r="E280" s="22" t="s">
        <v>153</v>
      </c>
      <c r="F280" s="22">
        <v>17</v>
      </c>
      <c r="G280" s="22">
        <v>0</v>
      </c>
      <c r="H280" s="22" t="str">
        <f>INDEX(Bar_data!$A$3:$B$140,MATCH(C280,Bar_data!$A$3:$A$140,FALSE),2)</f>
        <v>Trust055</v>
      </c>
      <c r="I280" s="22" t="str">
        <f>INDEX(TrustCAHUB_map!$A$2:$D$139,MATCH($C280,TrustCAHUB_map!$A$2:$A$139,FALSE),3)</f>
        <v>Wessex</v>
      </c>
      <c r="J280" s="22" t="str">
        <f>INDEX(TrustCAHUB_map!$A$2:$D$139,MATCH($C280,TrustCAHUB_map!$A$2:$A$139,FALSE),4)</f>
        <v>Wessex</v>
      </c>
    </row>
    <row r="281" spans="1:10" x14ac:dyDescent="0.3">
      <c r="A281" s="22" t="str">
        <f t="shared" si="4"/>
        <v>'RHU2015Palliative50-69'</v>
      </c>
      <c r="B281" s="22">
        <v>2015</v>
      </c>
      <c r="C281" s="22" t="s">
        <v>217</v>
      </c>
      <c r="D281" s="22" t="s">
        <v>8</v>
      </c>
      <c r="E281" s="22" t="s">
        <v>627</v>
      </c>
      <c r="F281" s="22">
        <v>42</v>
      </c>
      <c r="G281" s="22">
        <v>1</v>
      </c>
      <c r="H281" s="22" t="str">
        <f>INDEX(Bar_data!$A$3:$B$140,MATCH(C281,Bar_data!$A$3:$A$140,FALSE),2)</f>
        <v>Trust055</v>
      </c>
      <c r="I281" s="22" t="str">
        <f>INDEX(TrustCAHUB_map!$A$2:$D$139,MATCH($C281,TrustCAHUB_map!$A$2:$A$139,FALSE),3)</f>
        <v>Wessex</v>
      </c>
      <c r="J281" s="22" t="str">
        <f>INDEX(TrustCAHUB_map!$A$2:$D$139,MATCH($C281,TrustCAHUB_map!$A$2:$A$139,FALSE),4)</f>
        <v>Wessex</v>
      </c>
    </row>
    <row r="282" spans="1:10" x14ac:dyDescent="0.3">
      <c r="A282" s="22" t="str">
        <f t="shared" si="4"/>
        <v>'RHU2015Curative50-69'</v>
      </c>
      <c r="B282" s="22">
        <v>2015</v>
      </c>
      <c r="C282" s="22" t="s">
        <v>217</v>
      </c>
      <c r="D282" s="22" t="s">
        <v>7</v>
      </c>
      <c r="E282" s="22" t="s">
        <v>627</v>
      </c>
      <c r="F282" s="22">
        <v>158</v>
      </c>
      <c r="G282" s="22">
        <v>0</v>
      </c>
      <c r="H282" s="22" t="str">
        <f>INDEX(Bar_data!$A$3:$B$140,MATCH(C282,Bar_data!$A$3:$A$140,FALSE),2)</f>
        <v>Trust055</v>
      </c>
      <c r="I282" s="22" t="str">
        <f>INDEX(TrustCAHUB_map!$A$2:$D$139,MATCH($C282,TrustCAHUB_map!$A$2:$A$139,FALSE),3)</f>
        <v>Wessex</v>
      </c>
      <c r="J282" s="22" t="str">
        <f>INDEX(TrustCAHUB_map!$A$2:$D$139,MATCH($C282,TrustCAHUB_map!$A$2:$A$139,FALSE),4)</f>
        <v>Wessex</v>
      </c>
    </row>
    <row r="283" spans="1:10" x14ac:dyDescent="0.3">
      <c r="A283" s="22" t="str">
        <f t="shared" si="4"/>
        <v>'RHU2015Palliative70+'</v>
      </c>
      <c r="B283" s="22">
        <v>2015</v>
      </c>
      <c r="C283" s="22" t="s">
        <v>217</v>
      </c>
      <c r="D283" s="22" t="s">
        <v>8</v>
      </c>
      <c r="E283" s="22" t="s">
        <v>628</v>
      </c>
      <c r="F283" s="22">
        <v>14</v>
      </c>
      <c r="G283" s="22">
        <v>1</v>
      </c>
      <c r="H283" s="22" t="str">
        <f>INDEX(Bar_data!$A$3:$B$140,MATCH(C283,Bar_data!$A$3:$A$140,FALSE),2)</f>
        <v>Trust055</v>
      </c>
      <c r="I283" s="22" t="str">
        <f>INDEX(TrustCAHUB_map!$A$2:$D$139,MATCH($C283,TrustCAHUB_map!$A$2:$A$139,FALSE),3)</f>
        <v>Wessex</v>
      </c>
      <c r="J283" s="22" t="str">
        <f>INDEX(TrustCAHUB_map!$A$2:$D$139,MATCH($C283,TrustCAHUB_map!$A$2:$A$139,FALSE),4)</f>
        <v>Wessex</v>
      </c>
    </row>
    <row r="284" spans="1:10" x14ac:dyDescent="0.3">
      <c r="A284" s="22" t="str">
        <f t="shared" si="4"/>
        <v>'RHU2015Curative70+'</v>
      </c>
      <c r="B284" s="22">
        <v>2015</v>
      </c>
      <c r="C284" s="22" t="s">
        <v>217</v>
      </c>
      <c r="D284" s="22" t="s">
        <v>7</v>
      </c>
      <c r="E284" s="22" t="s">
        <v>628</v>
      </c>
      <c r="F284" s="22">
        <v>31</v>
      </c>
      <c r="G284" s="22">
        <v>0</v>
      </c>
      <c r="H284" s="22" t="str">
        <f>INDEX(Bar_data!$A$3:$B$140,MATCH(C284,Bar_data!$A$3:$A$140,FALSE),2)</f>
        <v>Trust055</v>
      </c>
      <c r="I284" s="22" t="str">
        <f>INDEX(TrustCAHUB_map!$A$2:$D$139,MATCH($C284,TrustCAHUB_map!$A$2:$A$139,FALSE),3)</f>
        <v>Wessex</v>
      </c>
      <c r="J284" s="22" t="str">
        <f>INDEX(TrustCAHUB_map!$A$2:$D$139,MATCH($C284,TrustCAHUB_map!$A$2:$A$139,FALSE),4)</f>
        <v>Wessex</v>
      </c>
    </row>
    <row r="285" spans="1:10" x14ac:dyDescent="0.3">
      <c r="A285" s="22" t="str">
        <f t="shared" si="4"/>
        <v>'RHW2015Not assigned18-49'</v>
      </c>
      <c r="B285" s="22">
        <v>2015</v>
      </c>
      <c r="C285" s="22" t="s">
        <v>218</v>
      </c>
      <c r="D285" s="22" t="s">
        <v>477</v>
      </c>
      <c r="E285" s="22" t="s">
        <v>153</v>
      </c>
      <c r="F285" s="22">
        <v>28</v>
      </c>
      <c r="G285" s="22">
        <v>0</v>
      </c>
      <c r="H285" s="22" t="str">
        <f>INDEX(Bar_data!$A$3:$B$140,MATCH(C285,Bar_data!$A$3:$A$140,FALSE),2)</f>
        <v>Trust056</v>
      </c>
      <c r="I285" s="22" t="str">
        <f>INDEX(TrustCAHUB_map!$A$2:$D$139,MATCH($C285,TrustCAHUB_map!$A$2:$A$139,FALSE),3)</f>
        <v>Thames Valley</v>
      </c>
      <c r="J285" s="22" t="str">
        <f>INDEX(TrustCAHUB_map!$A$2:$D$139,MATCH($C285,TrustCAHUB_map!$A$2:$A$139,FALSE),4)</f>
        <v>Wessex</v>
      </c>
    </row>
    <row r="286" spans="1:10" x14ac:dyDescent="0.3">
      <c r="A286" s="22" t="str">
        <f t="shared" si="4"/>
        <v>'RHW2015Palliative18-49'</v>
      </c>
      <c r="B286" s="22">
        <v>2015</v>
      </c>
      <c r="C286" s="22" t="s">
        <v>218</v>
      </c>
      <c r="D286" s="22" t="s">
        <v>8</v>
      </c>
      <c r="E286" s="22" t="s">
        <v>153</v>
      </c>
      <c r="F286" s="22">
        <v>23</v>
      </c>
      <c r="G286" s="22">
        <v>1</v>
      </c>
      <c r="H286" s="22" t="str">
        <f>INDEX(Bar_data!$A$3:$B$140,MATCH(C286,Bar_data!$A$3:$A$140,FALSE),2)</f>
        <v>Trust056</v>
      </c>
      <c r="I286" s="22" t="str">
        <f>INDEX(TrustCAHUB_map!$A$2:$D$139,MATCH($C286,TrustCAHUB_map!$A$2:$A$139,FALSE),3)</f>
        <v>Thames Valley</v>
      </c>
      <c r="J286" s="22" t="str">
        <f>INDEX(TrustCAHUB_map!$A$2:$D$139,MATCH($C286,TrustCAHUB_map!$A$2:$A$139,FALSE),4)</f>
        <v>Wessex</v>
      </c>
    </row>
    <row r="287" spans="1:10" x14ac:dyDescent="0.3">
      <c r="A287" s="22" t="str">
        <f t="shared" si="4"/>
        <v>'RHW2015Curative18-49'</v>
      </c>
      <c r="B287" s="22">
        <v>2015</v>
      </c>
      <c r="C287" s="22" t="s">
        <v>218</v>
      </c>
      <c r="D287" s="22" t="s">
        <v>7</v>
      </c>
      <c r="E287" s="22" t="s">
        <v>153</v>
      </c>
      <c r="F287" s="22">
        <v>25</v>
      </c>
      <c r="G287" s="22">
        <v>0</v>
      </c>
      <c r="H287" s="22" t="str">
        <f>INDEX(Bar_data!$A$3:$B$140,MATCH(C287,Bar_data!$A$3:$A$140,FALSE),2)</f>
        <v>Trust056</v>
      </c>
      <c r="I287" s="22" t="str">
        <f>INDEX(TrustCAHUB_map!$A$2:$D$139,MATCH($C287,TrustCAHUB_map!$A$2:$A$139,FALSE),3)</f>
        <v>Thames Valley</v>
      </c>
      <c r="J287" s="22" t="str">
        <f>INDEX(TrustCAHUB_map!$A$2:$D$139,MATCH($C287,TrustCAHUB_map!$A$2:$A$139,FALSE),4)</f>
        <v>Wessex</v>
      </c>
    </row>
    <row r="288" spans="1:10" x14ac:dyDescent="0.3">
      <c r="A288" s="22" t="str">
        <f t="shared" si="4"/>
        <v>'RHW2015Not assigned50-69'</v>
      </c>
      <c r="B288" s="22">
        <v>2015</v>
      </c>
      <c r="C288" s="22" t="s">
        <v>218</v>
      </c>
      <c r="D288" s="22" t="s">
        <v>477</v>
      </c>
      <c r="E288" s="22" t="s">
        <v>627</v>
      </c>
      <c r="F288" s="22">
        <v>53</v>
      </c>
      <c r="G288" s="22">
        <v>0</v>
      </c>
      <c r="H288" s="22" t="str">
        <f>INDEX(Bar_data!$A$3:$B$140,MATCH(C288,Bar_data!$A$3:$A$140,FALSE),2)</f>
        <v>Trust056</v>
      </c>
      <c r="I288" s="22" t="str">
        <f>INDEX(TrustCAHUB_map!$A$2:$D$139,MATCH($C288,TrustCAHUB_map!$A$2:$A$139,FALSE),3)</f>
        <v>Thames Valley</v>
      </c>
      <c r="J288" s="22" t="str">
        <f>INDEX(TrustCAHUB_map!$A$2:$D$139,MATCH($C288,TrustCAHUB_map!$A$2:$A$139,FALSE),4)</f>
        <v>Wessex</v>
      </c>
    </row>
    <row r="289" spans="1:10" x14ac:dyDescent="0.3">
      <c r="A289" s="22" t="str">
        <f t="shared" si="4"/>
        <v>'RHW2015Curative50-69'</v>
      </c>
      <c r="B289" s="22">
        <v>2015</v>
      </c>
      <c r="C289" s="22" t="s">
        <v>218</v>
      </c>
      <c r="D289" s="22" t="s">
        <v>7</v>
      </c>
      <c r="E289" s="22" t="s">
        <v>627</v>
      </c>
      <c r="F289" s="22">
        <v>41</v>
      </c>
      <c r="G289" s="22">
        <v>0</v>
      </c>
      <c r="H289" s="22" t="str">
        <f>INDEX(Bar_data!$A$3:$B$140,MATCH(C289,Bar_data!$A$3:$A$140,FALSE),2)</f>
        <v>Trust056</v>
      </c>
      <c r="I289" s="22" t="str">
        <f>INDEX(TrustCAHUB_map!$A$2:$D$139,MATCH($C289,TrustCAHUB_map!$A$2:$A$139,FALSE),3)</f>
        <v>Thames Valley</v>
      </c>
      <c r="J289" s="22" t="str">
        <f>INDEX(TrustCAHUB_map!$A$2:$D$139,MATCH($C289,TrustCAHUB_map!$A$2:$A$139,FALSE),4)</f>
        <v>Wessex</v>
      </c>
    </row>
    <row r="290" spans="1:10" x14ac:dyDescent="0.3">
      <c r="A290" s="22" t="str">
        <f t="shared" si="4"/>
        <v>'RHW2015Palliative50-69'</v>
      </c>
      <c r="B290" s="22">
        <v>2015</v>
      </c>
      <c r="C290" s="22" t="s">
        <v>218</v>
      </c>
      <c r="D290" s="22" t="s">
        <v>8</v>
      </c>
      <c r="E290" s="22" t="s">
        <v>627</v>
      </c>
      <c r="F290" s="22">
        <v>47</v>
      </c>
      <c r="G290" s="22">
        <v>2</v>
      </c>
      <c r="H290" s="22" t="str">
        <f>INDEX(Bar_data!$A$3:$B$140,MATCH(C290,Bar_data!$A$3:$A$140,FALSE),2)</f>
        <v>Trust056</v>
      </c>
      <c r="I290" s="22" t="str">
        <f>INDEX(TrustCAHUB_map!$A$2:$D$139,MATCH($C290,TrustCAHUB_map!$A$2:$A$139,FALSE),3)</f>
        <v>Thames Valley</v>
      </c>
      <c r="J290" s="22" t="str">
        <f>INDEX(TrustCAHUB_map!$A$2:$D$139,MATCH($C290,TrustCAHUB_map!$A$2:$A$139,FALSE),4)</f>
        <v>Wessex</v>
      </c>
    </row>
    <row r="291" spans="1:10" x14ac:dyDescent="0.3">
      <c r="A291" s="22" t="str">
        <f t="shared" si="4"/>
        <v>'RHW2015Palliative70+'</v>
      </c>
      <c r="B291" s="22">
        <v>2015</v>
      </c>
      <c r="C291" s="22" t="s">
        <v>218</v>
      </c>
      <c r="D291" s="22" t="s">
        <v>8</v>
      </c>
      <c r="E291" s="22" t="s">
        <v>628</v>
      </c>
      <c r="F291" s="22">
        <v>17</v>
      </c>
      <c r="G291" s="22">
        <v>0</v>
      </c>
      <c r="H291" s="22" t="str">
        <f>INDEX(Bar_data!$A$3:$B$140,MATCH(C291,Bar_data!$A$3:$A$140,FALSE),2)</f>
        <v>Trust056</v>
      </c>
      <c r="I291" s="22" t="str">
        <f>INDEX(TrustCAHUB_map!$A$2:$D$139,MATCH($C291,TrustCAHUB_map!$A$2:$A$139,FALSE),3)</f>
        <v>Thames Valley</v>
      </c>
      <c r="J291" s="22" t="str">
        <f>INDEX(TrustCAHUB_map!$A$2:$D$139,MATCH($C291,TrustCAHUB_map!$A$2:$A$139,FALSE),4)</f>
        <v>Wessex</v>
      </c>
    </row>
    <row r="292" spans="1:10" x14ac:dyDescent="0.3">
      <c r="A292" s="22" t="str">
        <f t="shared" si="4"/>
        <v>'RHW2015Curative70+'</v>
      </c>
      <c r="B292" s="22">
        <v>2015</v>
      </c>
      <c r="C292" s="22" t="s">
        <v>218</v>
      </c>
      <c r="D292" s="22" t="s">
        <v>7</v>
      </c>
      <c r="E292" s="22" t="s">
        <v>628</v>
      </c>
      <c r="F292" s="22">
        <v>9</v>
      </c>
      <c r="G292" s="22">
        <v>0</v>
      </c>
      <c r="H292" s="22" t="str">
        <f>INDEX(Bar_data!$A$3:$B$140,MATCH(C292,Bar_data!$A$3:$A$140,FALSE),2)</f>
        <v>Trust056</v>
      </c>
      <c r="I292" s="22" t="str">
        <f>INDEX(TrustCAHUB_map!$A$2:$D$139,MATCH($C292,TrustCAHUB_map!$A$2:$A$139,FALSE),3)</f>
        <v>Thames Valley</v>
      </c>
      <c r="J292" s="22" t="str">
        <f>INDEX(TrustCAHUB_map!$A$2:$D$139,MATCH($C292,TrustCAHUB_map!$A$2:$A$139,FALSE),4)</f>
        <v>Wessex</v>
      </c>
    </row>
    <row r="293" spans="1:10" x14ac:dyDescent="0.3">
      <c r="A293" s="22" t="str">
        <f t="shared" si="4"/>
        <v>'RHW2015Not assigned70+'</v>
      </c>
      <c r="B293" s="22">
        <v>2015</v>
      </c>
      <c r="C293" s="22" t="s">
        <v>218</v>
      </c>
      <c r="D293" s="22" t="s">
        <v>477</v>
      </c>
      <c r="E293" s="22" t="s">
        <v>628</v>
      </c>
      <c r="F293" s="22">
        <v>13</v>
      </c>
      <c r="G293" s="22">
        <v>0</v>
      </c>
      <c r="H293" s="22" t="str">
        <f>INDEX(Bar_data!$A$3:$B$140,MATCH(C293,Bar_data!$A$3:$A$140,FALSE),2)</f>
        <v>Trust056</v>
      </c>
      <c r="I293" s="22" t="str">
        <f>INDEX(TrustCAHUB_map!$A$2:$D$139,MATCH($C293,TrustCAHUB_map!$A$2:$A$139,FALSE),3)</f>
        <v>Thames Valley</v>
      </c>
      <c r="J293" s="22" t="str">
        <f>INDEX(TrustCAHUB_map!$A$2:$D$139,MATCH($C293,TrustCAHUB_map!$A$2:$A$139,FALSE),4)</f>
        <v>Wessex</v>
      </c>
    </row>
    <row r="294" spans="1:10" x14ac:dyDescent="0.3">
      <c r="A294" s="22" t="str">
        <f t="shared" si="4"/>
        <v>'RJ12015Palliative18-49'</v>
      </c>
      <c r="B294" s="22">
        <v>2015</v>
      </c>
      <c r="C294" s="22" t="s">
        <v>219</v>
      </c>
      <c r="D294" s="22" t="s">
        <v>8</v>
      </c>
      <c r="E294" s="22" t="s">
        <v>153</v>
      </c>
      <c r="F294" s="22">
        <v>30</v>
      </c>
      <c r="G294" s="22">
        <v>2</v>
      </c>
      <c r="H294" s="22" t="str">
        <f>INDEX(Bar_data!$A$3:$B$140,MATCH(C294,Bar_data!$A$3:$A$140,FALSE),2)</f>
        <v>Trust057</v>
      </c>
      <c r="I294" s="22" t="str">
        <f>INDEX(TrustCAHUB_map!$A$2:$D$139,MATCH($C294,TrustCAHUB_map!$A$2:$A$139,FALSE),3)</f>
        <v>South East London</v>
      </c>
      <c r="J294" s="22" t="str">
        <f>INDEX(TrustCAHUB_map!$A$2:$D$139,MATCH($C294,TrustCAHUB_map!$A$2:$A$139,FALSE),4)</f>
        <v>London</v>
      </c>
    </row>
    <row r="295" spans="1:10" x14ac:dyDescent="0.3">
      <c r="A295" s="22" t="str">
        <f t="shared" si="4"/>
        <v>'RJ12015Curative18-49'</v>
      </c>
      <c r="B295" s="22">
        <v>2015</v>
      </c>
      <c r="C295" s="22" t="s">
        <v>219</v>
      </c>
      <c r="D295" s="22" t="s">
        <v>7</v>
      </c>
      <c r="E295" s="22" t="s">
        <v>153</v>
      </c>
      <c r="F295" s="22">
        <v>118</v>
      </c>
      <c r="G295" s="22">
        <v>0</v>
      </c>
      <c r="H295" s="22" t="str">
        <f>INDEX(Bar_data!$A$3:$B$140,MATCH(C295,Bar_data!$A$3:$A$140,FALSE),2)</f>
        <v>Trust057</v>
      </c>
      <c r="I295" s="22" t="str">
        <f>INDEX(TrustCAHUB_map!$A$2:$D$139,MATCH($C295,TrustCAHUB_map!$A$2:$A$139,FALSE),3)</f>
        <v>South East London</v>
      </c>
      <c r="J295" s="22" t="str">
        <f>INDEX(TrustCAHUB_map!$A$2:$D$139,MATCH($C295,TrustCAHUB_map!$A$2:$A$139,FALSE),4)</f>
        <v>London</v>
      </c>
    </row>
    <row r="296" spans="1:10" x14ac:dyDescent="0.3">
      <c r="A296" s="22" t="str">
        <f t="shared" si="4"/>
        <v>'RJ12015Not assigned50-69'</v>
      </c>
      <c r="B296" s="22">
        <v>2015</v>
      </c>
      <c r="C296" s="22" t="s">
        <v>219</v>
      </c>
      <c r="D296" s="22" t="s">
        <v>477</v>
      </c>
      <c r="E296" s="22" t="s">
        <v>627</v>
      </c>
      <c r="F296" s="22">
        <v>1</v>
      </c>
      <c r="G296" s="22">
        <v>0</v>
      </c>
      <c r="H296" s="22" t="str">
        <f>INDEX(Bar_data!$A$3:$B$140,MATCH(C296,Bar_data!$A$3:$A$140,FALSE),2)</f>
        <v>Trust057</v>
      </c>
      <c r="I296" s="22" t="str">
        <f>INDEX(TrustCAHUB_map!$A$2:$D$139,MATCH($C296,TrustCAHUB_map!$A$2:$A$139,FALSE),3)</f>
        <v>South East London</v>
      </c>
      <c r="J296" s="22" t="str">
        <f>INDEX(TrustCAHUB_map!$A$2:$D$139,MATCH($C296,TrustCAHUB_map!$A$2:$A$139,FALSE),4)</f>
        <v>London</v>
      </c>
    </row>
    <row r="297" spans="1:10" x14ac:dyDescent="0.3">
      <c r="A297" s="22" t="str">
        <f t="shared" si="4"/>
        <v>'RJ12015Palliative50-69'</v>
      </c>
      <c r="B297" s="22">
        <v>2015</v>
      </c>
      <c r="C297" s="22" t="s">
        <v>219</v>
      </c>
      <c r="D297" s="22" t="s">
        <v>8</v>
      </c>
      <c r="E297" s="22" t="s">
        <v>627</v>
      </c>
      <c r="F297" s="22">
        <v>38</v>
      </c>
      <c r="G297" s="22">
        <v>2</v>
      </c>
      <c r="H297" s="22" t="str">
        <f>INDEX(Bar_data!$A$3:$B$140,MATCH(C297,Bar_data!$A$3:$A$140,FALSE),2)</f>
        <v>Trust057</v>
      </c>
      <c r="I297" s="22" t="str">
        <f>INDEX(TrustCAHUB_map!$A$2:$D$139,MATCH($C297,TrustCAHUB_map!$A$2:$A$139,FALSE),3)</f>
        <v>South East London</v>
      </c>
      <c r="J297" s="22" t="str">
        <f>INDEX(TrustCAHUB_map!$A$2:$D$139,MATCH($C297,TrustCAHUB_map!$A$2:$A$139,FALSE),4)</f>
        <v>London</v>
      </c>
    </row>
    <row r="298" spans="1:10" x14ac:dyDescent="0.3">
      <c r="A298" s="22" t="str">
        <f t="shared" si="4"/>
        <v>'RJ12015Curative50-69'</v>
      </c>
      <c r="B298" s="22">
        <v>2015</v>
      </c>
      <c r="C298" s="22" t="s">
        <v>219</v>
      </c>
      <c r="D298" s="22" t="s">
        <v>7</v>
      </c>
      <c r="E298" s="22" t="s">
        <v>627</v>
      </c>
      <c r="F298" s="22">
        <v>90</v>
      </c>
      <c r="G298" s="22">
        <v>1</v>
      </c>
      <c r="H298" s="22" t="str">
        <f>INDEX(Bar_data!$A$3:$B$140,MATCH(C298,Bar_data!$A$3:$A$140,FALSE),2)</f>
        <v>Trust057</v>
      </c>
      <c r="I298" s="22" t="str">
        <f>INDEX(TrustCAHUB_map!$A$2:$D$139,MATCH($C298,TrustCAHUB_map!$A$2:$A$139,FALSE),3)</f>
        <v>South East London</v>
      </c>
      <c r="J298" s="22" t="str">
        <f>INDEX(TrustCAHUB_map!$A$2:$D$139,MATCH($C298,TrustCAHUB_map!$A$2:$A$139,FALSE),4)</f>
        <v>London</v>
      </c>
    </row>
    <row r="299" spans="1:10" x14ac:dyDescent="0.3">
      <c r="A299" s="22" t="str">
        <f t="shared" si="4"/>
        <v>'RJ12015Curative70+'</v>
      </c>
      <c r="B299" s="22">
        <v>2015</v>
      </c>
      <c r="C299" s="22" t="s">
        <v>219</v>
      </c>
      <c r="D299" s="22" t="s">
        <v>7</v>
      </c>
      <c r="E299" s="22" t="s">
        <v>628</v>
      </c>
      <c r="F299" s="22">
        <v>15</v>
      </c>
      <c r="G299" s="22">
        <v>0</v>
      </c>
      <c r="H299" s="22" t="str">
        <f>INDEX(Bar_data!$A$3:$B$140,MATCH(C299,Bar_data!$A$3:$A$140,FALSE),2)</f>
        <v>Trust057</v>
      </c>
      <c r="I299" s="22" t="str">
        <f>INDEX(TrustCAHUB_map!$A$2:$D$139,MATCH($C299,TrustCAHUB_map!$A$2:$A$139,FALSE),3)</f>
        <v>South East London</v>
      </c>
      <c r="J299" s="22" t="str">
        <f>INDEX(TrustCAHUB_map!$A$2:$D$139,MATCH($C299,TrustCAHUB_map!$A$2:$A$139,FALSE),4)</f>
        <v>London</v>
      </c>
    </row>
    <row r="300" spans="1:10" x14ac:dyDescent="0.3">
      <c r="A300" s="22" t="str">
        <f t="shared" si="4"/>
        <v>'RJ12015Palliative70+'</v>
      </c>
      <c r="B300" s="22">
        <v>2015</v>
      </c>
      <c r="C300" s="22" t="s">
        <v>219</v>
      </c>
      <c r="D300" s="22" t="s">
        <v>8</v>
      </c>
      <c r="E300" s="22" t="s">
        <v>628</v>
      </c>
      <c r="F300" s="22">
        <v>18</v>
      </c>
      <c r="G300" s="22">
        <v>4</v>
      </c>
      <c r="H300" s="22" t="str">
        <f>INDEX(Bar_data!$A$3:$B$140,MATCH(C300,Bar_data!$A$3:$A$140,FALSE),2)</f>
        <v>Trust057</v>
      </c>
      <c r="I300" s="22" t="str">
        <f>INDEX(TrustCAHUB_map!$A$2:$D$139,MATCH($C300,TrustCAHUB_map!$A$2:$A$139,FALSE),3)</f>
        <v>South East London</v>
      </c>
      <c r="J300" s="22" t="str">
        <f>INDEX(TrustCAHUB_map!$A$2:$D$139,MATCH($C300,TrustCAHUB_map!$A$2:$A$139,FALSE),4)</f>
        <v>London</v>
      </c>
    </row>
    <row r="301" spans="1:10" x14ac:dyDescent="0.3">
      <c r="A301" s="22" t="str">
        <f t="shared" si="4"/>
        <v>'RJ22015Palliative18-49'</v>
      </c>
      <c r="B301" s="22">
        <v>2015</v>
      </c>
      <c r="C301" s="22" t="s">
        <v>220</v>
      </c>
      <c r="D301" s="22" t="s">
        <v>8</v>
      </c>
      <c r="E301" s="22" t="s">
        <v>153</v>
      </c>
      <c r="F301" s="22">
        <v>8</v>
      </c>
      <c r="G301" s="22">
        <v>0</v>
      </c>
      <c r="H301" s="22" t="str">
        <f>INDEX(Bar_data!$A$3:$B$140,MATCH(C301,Bar_data!$A$3:$A$140,FALSE),2)</f>
        <v>Trust058</v>
      </c>
      <c r="I301" s="22" t="str">
        <f>INDEX(TrustCAHUB_map!$A$2:$D$139,MATCH($C301,TrustCAHUB_map!$A$2:$A$139,FALSE),3)</f>
        <v>South East London</v>
      </c>
      <c r="J301" s="22" t="str">
        <f>INDEX(TrustCAHUB_map!$A$2:$D$139,MATCH($C301,TrustCAHUB_map!$A$2:$A$139,FALSE),4)</f>
        <v>London</v>
      </c>
    </row>
    <row r="302" spans="1:10" x14ac:dyDescent="0.3">
      <c r="A302" s="22" t="str">
        <f t="shared" si="4"/>
        <v>'RJ22015Curative18-49'</v>
      </c>
      <c r="B302" s="22">
        <v>2015</v>
      </c>
      <c r="C302" s="22" t="s">
        <v>220</v>
      </c>
      <c r="D302" s="22" t="s">
        <v>7</v>
      </c>
      <c r="E302" s="22" t="s">
        <v>153</v>
      </c>
      <c r="F302" s="22">
        <v>34</v>
      </c>
      <c r="G302" s="22">
        <v>0</v>
      </c>
      <c r="H302" s="22" t="str">
        <f>INDEX(Bar_data!$A$3:$B$140,MATCH(C302,Bar_data!$A$3:$A$140,FALSE),2)</f>
        <v>Trust058</v>
      </c>
      <c r="I302" s="22" t="str">
        <f>INDEX(TrustCAHUB_map!$A$2:$D$139,MATCH($C302,TrustCAHUB_map!$A$2:$A$139,FALSE),3)</f>
        <v>South East London</v>
      </c>
      <c r="J302" s="22" t="str">
        <f>INDEX(TrustCAHUB_map!$A$2:$D$139,MATCH($C302,TrustCAHUB_map!$A$2:$A$139,FALSE),4)</f>
        <v>London</v>
      </c>
    </row>
    <row r="303" spans="1:10" x14ac:dyDescent="0.3">
      <c r="A303" s="22" t="str">
        <f t="shared" si="4"/>
        <v>'RJ22015Palliative50-69'</v>
      </c>
      <c r="B303" s="22">
        <v>2015</v>
      </c>
      <c r="C303" s="22" t="s">
        <v>220</v>
      </c>
      <c r="D303" s="22" t="s">
        <v>8</v>
      </c>
      <c r="E303" s="22" t="s">
        <v>627</v>
      </c>
      <c r="F303" s="22">
        <v>15</v>
      </c>
      <c r="G303" s="22">
        <v>2</v>
      </c>
      <c r="H303" s="22" t="str">
        <f>INDEX(Bar_data!$A$3:$B$140,MATCH(C303,Bar_data!$A$3:$A$140,FALSE),2)</f>
        <v>Trust058</v>
      </c>
      <c r="I303" s="22" t="str">
        <f>INDEX(TrustCAHUB_map!$A$2:$D$139,MATCH($C303,TrustCAHUB_map!$A$2:$A$139,FALSE),3)</f>
        <v>South East London</v>
      </c>
      <c r="J303" s="22" t="str">
        <f>INDEX(TrustCAHUB_map!$A$2:$D$139,MATCH($C303,TrustCAHUB_map!$A$2:$A$139,FALSE),4)</f>
        <v>London</v>
      </c>
    </row>
    <row r="304" spans="1:10" x14ac:dyDescent="0.3">
      <c r="A304" s="22" t="str">
        <f t="shared" si="4"/>
        <v>'RJ22015Curative50-69'</v>
      </c>
      <c r="B304" s="22">
        <v>2015</v>
      </c>
      <c r="C304" s="22" t="s">
        <v>220</v>
      </c>
      <c r="D304" s="22" t="s">
        <v>7</v>
      </c>
      <c r="E304" s="22" t="s">
        <v>627</v>
      </c>
      <c r="F304" s="22">
        <v>32</v>
      </c>
      <c r="G304" s="22">
        <v>0</v>
      </c>
      <c r="H304" s="22" t="str">
        <f>INDEX(Bar_data!$A$3:$B$140,MATCH(C304,Bar_data!$A$3:$A$140,FALSE),2)</f>
        <v>Trust058</v>
      </c>
      <c r="I304" s="22" t="str">
        <f>INDEX(TrustCAHUB_map!$A$2:$D$139,MATCH($C304,TrustCAHUB_map!$A$2:$A$139,FALSE),3)</f>
        <v>South East London</v>
      </c>
      <c r="J304" s="22" t="str">
        <f>INDEX(TrustCAHUB_map!$A$2:$D$139,MATCH($C304,TrustCAHUB_map!$A$2:$A$139,FALSE),4)</f>
        <v>London</v>
      </c>
    </row>
    <row r="305" spans="1:10" x14ac:dyDescent="0.3">
      <c r="A305" s="22" t="str">
        <f t="shared" si="4"/>
        <v>'RJ22015Palliative70+'</v>
      </c>
      <c r="B305" s="22">
        <v>2015</v>
      </c>
      <c r="C305" s="22" t="s">
        <v>220</v>
      </c>
      <c r="D305" s="22" t="s">
        <v>8</v>
      </c>
      <c r="E305" s="22" t="s">
        <v>628</v>
      </c>
      <c r="F305" s="22">
        <v>4</v>
      </c>
      <c r="G305" s="22">
        <v>0</v>
      </c>
      <c r="H305" s="22" t="str">
        <f>INDEX(Bar_data!$A$3:$B$140,MATCH(C305,Bar_data!$A$3:$A$140,FALSE),2)</f>
        <v>Trust058</v>
      </c>
      <c r="I305" s="22" t="str">
        <f>INDEX(TrustCAHUB_map!$A$2:$D$139,MATCH($C305,TrustCAHUB_map!$A$2:$A$139,FALSE),3)</f>
        <v>South East London</v>
      </c>
      <c r="J305" s="22" t="str">
        <f>INDEX(TrustCAHUB_map!$A$2:$D$139,MATCH($C305,TrustCAHUB_map!$A$2:$A$139,FALSE),4)</f>
        <v>London</v>
      </c>
    </row>
    <row r="306" spans="1:10" x14ac:dyDescent="0.3">
      <c r="A306" s="22" t="str">
        <f t="shared" si="4"/>
        <v>'RJ22015Curative70+'</v>
      </c>
      <c r="B306" s="22">
        <v>2015</v>
      </c>
      <c r="C306" s="22" t="s">
        <v>220</v>
      </c>
      <c r="D306" s="22" t="s">
        <v>7</v>
      </c>
      <c r="E306" s="22" t="s">
        <v>628</v>
      </c>
      <c r="F306" s="22">
        <v>6</v>
      </c>
      <c r="G306" s="22">
        <v>0</v>
      </c>
      <c r="H306" s="22" t="str">
        <f>INDEX(Bar_data!$A$3:$B$140,MATCH(C306,Bar_data!$A$3:$A$140,FALSE),2)</f>
        <v>Trust058</v>
      </c>
      <c r="I306" s="22" t="str">
        <f>INDEX(TrustCAHUB_map!$A$2:$D$139,MATCH($C306,TrustCAHUB_map!$A$2:$A$139,FALSE),3)</f>
        <v>South East London</v>
      </c>
      <c r="J306" s="22" t="str">
        <f>INDEX(TrustCAHUB_map!$A$2:$D$139,MATCH($C306,TrustCAHUB_map!$A$2:$A$139,FALSE),4)</f>
        <v>London</v>
      </c>
    </row>
    <row r="307" spans="1:10" x14ac:dyDescent="0.3">
      <c r="A307" s="22" t="str">
        <f t="shared" si="4"/>
        <v>'RJ72015Curative18-49'</v>
      </c>
      <c r="B307" s="22">
        <v>2015</v>
      </c>
      <c r="C307" s="22" t="s">
        <v>222</v>
      </c>
      <c r="D307" s="22" t="s">
        <v>7</v>
      </c>
      <c r="E307" s="22" t="s">
        <v>153</v>
      </c>
      <c r="F307" s="22">
        <v>53</v>
      </c>
      <c r="G307" s="22">
        <v>0</v>
      </c>
      <c r="H307" s="22" t="str">
        <f>INDEX(Bar_data!$A$3:$B$140,MATCH(C307,Bar_data!$A$3:$A$140,FALSE),2)</f>
        <v>Trust060</v>
      </c>
      <c r="I307" s="22" t="str">
        <f>INDEX(TrustCAHUB_map!$A$2:$D$139,MATCH($C307,TrustCAHUB_map!$A$2:$A$139,FALSE),3)</f>
        <v>North West and South West London</v>
      </c>
      <c r="J307" s="22" t="str">
        <f>INDEX(TrustCAHUB_map!$A$2:$D$139,MATCH($C307,TrustCAHUB_map!$A$2:$A$139,FALSE),4)</f>
        <v>London</v>
      </c>
    </row>
    <row r="308" spans="1:10" x14ac:dyDescent="0.3">
      <c r="A308" s="22" t="str">
        <f t="shared" si="4"/>
        <v>'RJ72015Palliative18-49'</v>
      </c>
      <c r="B308" s="22">
        <v>2015</v>
      </c>
      <c r="C308" s="22" t="s">
        <v>222</v>
      </c>
      <c r="D308" s="22" t="s">
        <v>8</v>
      </c>
      <c r="E308" s="22" t="s">
        <v>153</v>
      </c>
      <c r="F308" s="22">
        <v>14</v>
      </c>
      <c r="G308" s="22">
        <v>0</v>
      </c>
      <c r="H308" s="22" t="str">
        <f>INDEX(Bar_data!$A$3:$B$140,MATCH(C308,Bar_data!$A$3:$A$140,FALSE),2)</f>
        <v>Trust060</v>
      </c>
      <c r="I308" s="22" t="str">
        <f>INDEX(TrustCAHUB_map!$A$2:$D$139,MATCH($C308,TrustCAHUB_map!$A$2:$A$139,FALSE),3)</f>
        <v>North West and South West London</v>
      </c>
      <c r="J308" s="22" t="str">
        <f>INDEX(TrustCAHUB_map!$A$2:$D$139,MATCH($C308,TrustCAHUB_map!$A$2:$A$139,FALSE),4)</f>
        <v>London</v>
      </c>
    </row>
    <row r="309" spans="1:10" x14ac:dyDescent="0.3">
      <c r="A309" s="22" t="str">
        <f t="shared" si="4"/>
        <v>'RJ72015Curative50-69'</v>
      </c>
      <c r="B309" s="22">
        <v>2015</v>
      </c>
      <c r="C309" s="22" t="s">
        <v>222</v>
      </c>
      <c r="D309" s="22" t="s">
        <v>7</v>
      </c>
      <c r="E309" s="22" t="s">
        <v>627</v>
      </c>
      <c r="F309" s="22">
        <v>51</v>
      </c>
      <c r="G309" s="22">
        <v>0</v>
      </c>
      <c r="H309" s="22" t="str">
        <f>INDEX(Bar_data!$A$3:$B$140,MATCH(C309,Bar_data!$A$3:$A$140,FALSE),2)</f>
        <v>Trust060</v>
      </c>
      <c r="I309" s="22" t="str">
        <f>INDEX(TrustCAHUB_map!$A$2:$D$139,MATCH($C309,TrustCAHUB_map!$A$2:$A$139,FALSE),3)</f>
        <v>North West and South West London</v>
      </c>
      <c r="J309" s="22" t="str">
        <f>INDEX(TrustCAHUB_map!$A$2:$D$139,MATCH($C309,TrustCAHUB_map!$A$2:$A$139,FALSE),4)</f>
        <v>London</v>
      </c>
    </row>
    <row r="310" spans="1:10" x14ac:dyDescent="0.3">
      <c r="A310" s="22" t="str">
        <f t="shared" si="4"/>
        <v>'RJ72015Palliative50-69'</v>
      </c>
      <c r="B310" s="22">
        <v>2015</v>
      </c>
      <c r="C310" s="22" t="s">
        <v>222</v>
      </c>
      <c r="D310" s="22" t="s">
        <v>8</v>
      </c>
      <c r="E310" s="22" t="s">
        <v>627</v>
      </c>
      <c r="F310" s="22">
        <v>23</v>
      </c>
      <c r="G310" s="22">
        <v>2</v>
      </c>
      <c r="H310" s="22" t="str">
        <f>INDEX(Bar_data!$A$3:$B$140,MATCH(C310,Bar_data!$A$3:$A$140,FALSE),2)</f>
        <v>Trust060</v>
      </c>
      <c r="I310" s="22" t="str">
        <f>INDEX(TrustCAHUB_map!$A$2:$D$139,MATCH($C310,TrustCAHUB_map!$A$2:$A$139,FALSE),3)</f>
        <v>North West and South West London</v>
      </c>
      <c r="J310" s="22" t="str">
        <f>INDEX(TrustCAHUB_map!$A$2:$D$139,MATCH($C310,TrustCAHUB_map!$A$2:$A$139,FALSE),4)</f>
        <v>London</v>
      </c>
    </row>
    <row r="311" spans="1:10" x14ac:dyDescent="0.3">
      <c r="A311" s="22" t="str">
        <f t="shared" si="4"/>
        <v>'RJ72015Palliative70+'</v>
      </c>
      <c r="B311" s="22">
        <v>2015</v>
      </c>
      <c r="C311" s="22" t="s">
        <v>222</v>
      </c>
      <c r="D311" s="22" t="s">
        <v>8</v>
      </c>
      <c r="E311" s="22" t="s">
        <v>628</v>
      </c>
      <c r="F311" s="22">
        <v>8</v>
      </c>
      <c r="G311" s="22">
        <v>2</v>
      </c>
      <c r="H311" s="22" t="str">
        <f>INDEX(Bar_data!$A$3:$B$140,MATCH(C311,Bar_data!$A$3:$A$140,FALSE),2)</f>
        <v>Trust060</v>
      </c>
      <c r="I311" s="22" t="str">
        <f>INDEX(TrustCAHUB_map!$A$2:$D$139,MATCH($C311,TrustCAHUB_map!$A$2:$A$139,FALSE),3)</f>
        <v>North West and South West London</v>
      </c>
      <c r="J311" s="22" t="str">
        <f>INDEX(TrustCAHUB_map!$A$2:$D$139,MATCH($C311,TrustCAHUB_map!$A$2:$A$139,FALSE),4)</f>
        <v>London</v>
      </c>
    </row>
    <row r="312" spans="1:10" x14ac:dyDescent="0.3">
      <c r="A312" s="22" t="str">
        <f t="shared" si="4"/>
        <v>'RJ72015Curative70+'</v>
      </c>
      <c r="B312" s="22">
        <v>2015</v>
      </c>
      <c r="C312" s="22" t="s">
        <v>222</v>
      </c>
      <c r="D312" s="22" t="s">
        <v>7</v>
      </c>
      <c r="E312" s="22" t="s">
        <v>628</v>
      </c>
      <c r="F312" s="22">
        <v>10</v>
      </c>
      <c r="G312" s="22">
        <v>0</v>
      </c>
      <c r="H312" s="22" t="str">
        <f>INDEX(Bar_data!$A$3:$B$140,MATCH(C312,Bar_data!$A$3:$A$140,FALSE),2)</f>
        <v>Trust060</v>
      </c>
      <c r="I312" s="22" t="str">
        <f>INDEX(TrustCAHUB_map!$A$2:$D$139,MATCH($C312,TrustCAHUB_map!$A$2:$A$139,FALSE),3)</f>
        <v>North West and South West London</v>
      </c>
      <c r="J312" s="22" t="str">
        <f>INDEX(TrustCAHUB_map!$A$2:$D$139,MATCH($C312,TrustCAHUB_map!$A$2:$A$139,FALSE),4)</f>
        <v>London</v>
      </c>
    </row>
    <row r="313" spans="1:10" x14ac:dyDescent="0.3">
      <c r="A313" s="22" t="str">
        <f t="shared" si="4"/>
        <v>'RJC2015Curative18-49'</v>
      </c>
      <c r="B313" s="22">
        <v>2015</v>
      </c>
      <c r="C313" s="22" t="s">
        <v>223</v>
      </c>
      <c r="D313" s="22" t="s">
        <v>7</v>
      </c>
      <c r="E313" s="22" t="s">
        <v>153</v>
      </c>
      <c r="F313" s="22">
        <v>34</v>
      </c>
      <c r="G313" s="22">
        <v>0</v>
      </c>
      <c r="H313" s="22" t="str">
        <f>INDEX(Bar_data!$A$3:$B$140,MATCH(C313,Bar_data!$A$3:$A$140,FALSE),2)</f>
        <v>Trust061</v>
      </c>
      <c r="I313" s="22" t="str">
        <f>INDEX(TrustCAHUB_map!$A$2:$D$139,MATCH($C313,TrustCAHUB_map!$A$2:$A$139,FALSE),3)</f>
        <v>West Midlands</v>
      </c>
      <c r="J313" s="22" t="str">
        <f>INDEX(TrustCAHUB_map!$A$2:$D$139,MATCH($C313,TrustCAHUB_map!$A$2:$A$139,FALSE),4)</f>
        <v>West Midlands</v>
      </c>
    </row>
    <row r="314" spans="1:10" x14ac:dyDescent="0.3">
      <c r="A314" s="22" t="str">
        <f t="shared" si="4"/>
        <v>'RJC2015Curative50-69'</v>
      </c>
      <c r="B314" s="22">
        <v>2015</v>
      </c>
      <c r="C314" s="22" t="s">
        <v>223</v>
      </c>
      <c r="D314" s="22" t="s">
        <v>7</v>
      </c>
      <c r="E314" s="22" t="s">
        <v>627</v>
      </c>
      <c r="F314" s="22">
        <v>61</v>
      </c>
      <c r="G314" s="22">
        <v>0</v>
      </c>
      <c r="H314" s="22" t="str">
        <f>INDEX(Bar_data!$A$3:$B$140,MATCH(C314,Bar_data!$A$3:$A$140,FALSE),2)</f>
        <v>Trust061</v>
      </c>
      <c r="I314" s="22" t="str">
        <f>INDEX(TrustCAHUB_map!$A$2:$D$139,MATCH($C314,TrustCAHUB_map!$A$2:$A$139,FALSE),3)</f>
        <v>West Midlands</v>
      </c>
      <c r="J314" s="22" t="str">
        <f>INDEX(TrustCAHUB_map!$A$2:$D$139,MATCH($C314,TrustCAHUB_map!$A$2:$A$139,FALSE),4)</f>
        <v>West Midlands</v>
      </c>
    </row>
    <row r="315" spans="1:10" x14ac:dyDescent="0.3">
      <c r="A315" s="22" t="str">
        <f t="shared" si="4"/>
        <v>'RJC2015Palliative50-69'</v>
      </c>
      <c r="B315" s="22">
        <v>2015</v>
      </c>
      <c r="C315" s="22" t="s">
        <v>223</v>
      </c>
      <c r="D315" s="22" t="s">
        <v>8</v>
      </c>
      <c r="E315" s="22" t="s">
        <v>627</v>
      </c>
      <c r="F315" s="22">
        <v>5</v>
      </c>
      <c r="G315" s="22">
        <v>0</v>
      </c>
      <c r="H315" s="22" t="str">
        <f>INDEX(Bar_data!$A$3:$B$140,MATCH(C315,Bar_data!$A$3:$A$140,FALSE),2)</f>
        <v>Trust061</v>
      </c>
      <c r="I315" s="22" t="str">
        <f>INDEX(TrustCAHUB_map!$A$2:$D$139,MATCH($C315,TrustCAHUB_map!$A$2:$A$139,FALSE),3)</f>
        <v>West Midlands</v>
      </c>
      <c r="J315" s="22" t="str">
        <f>INDEX(TrustCAHUB_map!$A$2:$D$139,MATCH($C315,TrustCAHUB_map!$A$2:$A$139,FALSE),4)</f>
        <v>West Midlands</v>
      </c>
    </row>
    <row r="316" spans="1:10" x14ac:dyDescent="0.3">
      <c r="A316" s="22" t="str">
        <f t="shared" si="4"/>
        <v>'RJC2015Palliative70+'</v>
      </c>
      <c r="B316" s="22">
        <v>2015</v>
      </c>
      <c r="C316" s="22" t="s">
        <v>223</v>
      </c>
      <c r="D316" s="22" t="s">
        <v>8</v>
      </c>
      <c r="E316" s="22" t="s">
        <v>628</v>
      </c>
      <c r="F316" s="22">
        <v>4</v>
      </c>
      <c r="G316" s="22">
        <v>0</v>
      </c>
      <c r="H316" s="22" t="str">
        <f>INDEX(Bar_data!$A$3:$B$140,MATCH(C316,Bar_data!$A$3:$A$140,FALSE),2)</f>
        <v>Trust061</v>
      </c>
      <c r="I316" s="22" t="str">
        <f>INDEX(TrustCAHUB_map!$A$2:$D$139,MATCH($C316,TrustCAHUB_map!$A$2:$A$139,FALSE),3)</f>
        <v>West Midlands</v>
      </c>
      <c r="J316" s="22" t="str">
        <f>INDEX(TrustCAHUB_map!$A$2:$D$139,MATCH($C316,TrustCAHUB_map!$A$2:$A$139,FALSE),4)</f>
        <v>West Midlands</v>
      </c>
    </row>
    <row r="317" spans="1:10" x14ac:dyDescent="0.3">
      <c r="A317" s="22" t="str">
        <f t="shared" si="4"/>
        <v>'RJC2015Curative70+'</v>
      </c>
      <c r="B317" s="22">
        <v>2015</v>
      </c>
      <c r="C317" s="22" t="s">
        <v>223</v>
      </c>
      <c r="D317" s="22" t="s">
        <v>7</v>
      </c>
      <c r="E317" s="22" t="s">
        <v>628</v>
      </c>
      <c r="F317" s="22">
        <v>9</v>
      </c>
      <c r="G317" s="22">
        <v>0</v>
      </c>
      <c r="H317" s="22" t="str">
        <f>INDEX(Bar_data!$A$3:$B$140,MATCH(C317,Bar_data!$A$3:$A$140,FALSE),2)</f>
        <v>Trust061</v>
      </c>
      <c r="I317" s="22" t="str">
        <f>INDEX(TrustCAHUB_map!$A$2:$D$139,MATCH($C317,TrustCAHUB_map!$A$2:$A$139,FALSE),3)</f>
        <v>West Midlands</v>
      </c>
      <c r="J317" s="22" t="str">
        <f>INDEX(TrustCAHUB_map!$A$2:$D$139,MATCH($C317,TrustCAHUB_map!$A$2:$A$139,FALSE),4)</f>
        <v>West Midlands</v>
      </c>
    </row>
    <row r="318" spans="1:10" x14ac:dyDescent="0.3">
      <c r="A318" s="22" t="str">
        <f t="shared" si="4"/>
        <v>'RJE2015Palliative18-49'</v>
      </c>
      <c r="B318" s="22">
        <v>2015</v>
      </c>
      <c r="C318" s="22" t="s">
        <v>224</v>
      </c>
      <c r="D318" s="22" t="s">
        <v>8</v>
      </c>
      <c r="E318" s="22" t="s">
        <v>153</v>
      </c>
      <c r="F318" s="22">
        <v>32</v>
      </c>
      <c r="G318" s="22">
        <v>1</v>
      </c>
      <c r="H318" s="22" t="str">
        <f>INDEX(Bar_data!$A$3:$B$140,MATCH(C318,Bar_data!$A$3:$A$140,FALSE),2)</f>
        <v>Trust062</v>
      </c>
      <c r="I318" s="22" t="str">
        <f>INDEX(TrustCAHUB_map!$A$2:$D$139,MATCH($C318,TrustCAHUB_map!$A$2:$A$139,FALSE),3)</f>
        <v>West Midlands</v>
      </c>
      <c r="J318" s="22" t="str">
        <f>INDEX(TrustCAHUB_map!$A$2:$D$139,MATCH($C318,TrustCAHUB_map!$A$2:$A$139,FALSE),4)</f>
        <v>West Midlands</v>
      </c>
    </row>
    <row r="319" spans="1:10" x14ac:dyDescent="0.3">
      <c r="A319" s="22" t="str">
        <f t="shared" si="4"/>
        <v>'RJE2015Curative18-49'</v>
      </c>
      <c r="B319" s="22">
        <v>2015</v>
      </c>
      <c r="C319" s="22" t="s">
        <v>224</v>
      </c>
      <c r="D319" s="22" t="s">
        <v>7</v>
      </c>
      <c r="E319" s="22" t="s">
        <v>153</v>
      </c>
      <c r="F319" s="22">
        <v>83</v>
      </c>
      <c r="G319" s="22">
        <v>0</v>
      </c>
      <c r="H319" s="22" t="str">
        <f>INDEX(Bar_data!$A$3:$B$140,MATCH(C319,Bar_data!$A$3:$A$140,FALSE),2)</f>
        <v>Trust062</v>
      </c>
      <c r="I319" s="22" t="str">
        <f>INDEX(TrustCAHUB_map!$A$2:$D$139,MATCH($C319,TrustCAHUB_map!$A$2:$A$139,FALSE),3)</f>
        <v>West Midlands</v>
      </c>
      <c r="J319" s="22" t="str">
        <f>INDEX(TrustCAHUB_map!$A$2:$D$139,MATCH($C319,TrustCAHUB_map!$A$2:$A$139,FALSE),4)</f>
        <v>West Midlands</v>
      </c>
    </row>
    <row r="320" spans="1:10" x14ac:dyDescent="0.3">
      <c r="A320" s="22" t="str">
        <f t="shared" si="4"/>
        <v>'RJE2015Curative50-69'</v>
      </c>
      <c r="B320" s="22">
        <v>2015</v>
      </c>
      <c r="C320" s="22" t="s">
        <v>224</v>
      </c>
      <c r="D320" s="22" t="s">
        <v>7</v>
      </c>
      <c r="E320" s="22" t="s">
        <v>627</v>
      </c>
      <c r="F320" s="22">
        <v>102</v>
      </c>
      <c r="G320" s="22">
        <v>0</v>
      </c>
      <c r="H320" s="22" t="str">
        <f>INDEX(Bar_data!$A$3:$B$140,MATCH(C320,Bar_data!$A$3:$A$140,FALSE),2)</f>
        <v>Trust062</v>
      </c>
      <c r="I320" s="22" t="str">
        <f>INDEX(TrustCAHUB_map!$A$2:$D$139,MATCH($C320,TrustCAHUB_map!$A$2:$A$139,FALSE),3)</f>
        <v>West Midlands</v>
      </c>
      <c r="J320" s="22" t="str">
        <f>INDEX(TrustCAHUB_map!$A$2:$D$139,MATCH($C320,TrustCAHUB_map!$A$2:$A$139,FALSE),4)</f>
        <v>West Midlands</v>
      </c>
    </row>
    <row r="321" spans="1:10" x14ac:dyDescent="0.3">
      <c r="A321" s="22" t="str">
        <f t="shared" si="4"/>
        <v>'RJE2015Palliative50-69'</v>
      </c>
      <c r="B321" s="22">
        <v>2015</v>
      </c>
      <c r="C321" s="22" t="s">
        <v>224</v>
      </c>
      <c r="D321" s="22" t="s">
        <v>8</v>
      </c>
      <c r="E321" s="22" t="s">
        <v>627</v>
      </c>
      <c r="F321" s="22">
        <v>43</v>
      </c>
      <c r="G321" s="22">
        <v>2</v>
      </c>
      <c r="H321" s="22" t="str">
        <f>INDEX(Bar_data!$A$3:$B$140,MATCH(C321,Bar_data!$A$3:$A$140,FALSE),2)</f>
        <v>Trust062</v>
      </c>
      <c r="I321" s="22" t="str">
        <f>INDEX(TrustCAHUB_map!$A$2:$D$139,MATCH($C321,TrustCAHUB_map!$A$2:$A$139,FALSE),3)</f>
        <v>West Midlands</v>
      </c>
      <c r="J321" s="22" t="str">
        <f>INDEX(TrustCAHUB_map!$A$2:$D$139,MATCH($C321,TrustCAHUB_map!$A$2:$A$139,FALSE),4)</f>
        <v>West Midlands</v>
      </c>
    </row>
    <row r="322" spans="1:10" x14ac:dyDescent="0.3">
      <c r="A322" s="22" t="str">
        <f t="shared" si="4"/>
        <v>'RJE2015Curative70+'</v>
      </c>
      <c r="B322" s="22">
        <v>2015</v>
      </c>
      <c r="C322" s="22" t="s">
        <v>224</v>
      </c>
      <c r="D322" s="22" t="s">
        <v>7</v>
      </c>
      <c r="E322" s="22" t="s">
        <v>628</v>
      </c>
      <c r="F322" s="22">
        <v>23</v>
      </c>
      <c r="G322" s="22">
        <v>0</v>
      </c>
      <c r="H322" s="22" t="str">
        <f>INDEX(Bar_data!$A$3:$B$140,MATCH(C322,Bar_data!$A$3:$A$140,FALSE),2)</f>
        <v>Trust062</v>
      </c>
      <c r="I322" s="22" t="str">
        <f>INDEX(TrustCAHUB_map!$A$2:$D$139,MATCH($C322,TrustCAHUB_map!$A$2:$A$139,FALSE),3)</f>
        <v>West Midlands</v>
      </c>
      <c r="J322" s="22" t="str">
        <f>INDEX(TrustCAHUB_map!$A$2:$D$139,MATCH($C322,TrustCAHUB_map!$A$2:$A$139,FALSE),4)</f>
        <v>West Midlands</v>
      </c>
    </row>
    <row r="323" spans="1:10" x14ac:dyDescent="0.3">
      <c r="A323" s="22" t="str">
        <f t="shared" ref="A323:A386" si="5">"'"&amp;C323&amp;B323&amp;D323&amp;E323&amp;"'"</f>
        <v>'RJE2015Palliative70+'</v>
      </c>
      <c r="B323" s="22">
        <v>2015</v>
      </c>
      <c r="C323" s="22" t="s">
        <v>224</v>
      </c>
      <c r="D323" s="22" t="s">
        <v>8</v>
      </c>
      <c r="E323" s="22" t="s">
        <v>628</v>
      </c>
      <c r="F323" s="22">
        <v>13</v>
      </c>
      <c r="G323" s="22">
        <v>0</v>
      </c>
      <c r="H323" s="22" t="str">
        <f>INDEX(Bar_data!$A$3:$B$140,MATCH(C323,Bar_data!$A$3:$A$140,FALSE),2)</f>
        <v>Trust062</v>
      </c>
      <c r="I323" s="22" t="str">
        <f>INDEX(TrustCAHUB_map!$A$2:$D$139,MATCH($C323,TrustCAHUB_map!$A$2:$A$139,FALSE),3)</f>
        <v>West Midlands</v>
      </c>
      <c r="J323" s="22" t="str">
        <f>INDEX(TrustCAHUB_map!$A$2:$D$139,MATCH($C323,TrustCAHUB_map!$A$2:$A$139,FALSE),4)</f>
        <v>West Midlands</v>
      </c>
    </row>
    <row r="324" spans="1:10" x14ac:dyDescent="0.3">
      <c r="A324" s="22" t="str">
        <f t="shared" si="5"/>
        <v>'RJL2015Curative50-69'</v>
      </c>
      <c r="B324" s="22">
        <v>2015</v>
      </c>
      <c r="C324" s="22" t="s">
        <v>225</v>
      </c>
      <c r="D324" s="22" t="s">
        <v>7</v>
      </c>
      <c r="E324" s="22" t="s">
        <v>627</v>
      </c>
      <c r="F324" s="22">
        <v>1</v>
      </c>
      <c r="G324" s="22">
        <v>0</v>
      </c>
      <c r="H324" s="22" t="str">
        <f>INDEX(Bar_data!$A$3:$B$140,MATCH(C324,Bar_data!$A$3:$A$140,FALSE),2)</f>
        <v>Trust064</v>
      </c>
      <c r="I324" s="22" t="str">
        <f>INDEX(TrustCAHUB_map!$A$2:$D$139,MATCH($C324,TrustCAHUB_map!$A$2:$A$139,FALSE),3)</f>
        <v>Humber, Coast and Vale</v>
      </c>
      <c r="J324" s="22" t="str">
        <f>INDEX(TrustCAHUB_map!$A$2:$D$139,MATCH($C324,TrustCAHUB_map!$A$2:$A$139,FALSE),4)</f>
        <v>Yorkshire and Humber</v>
      </c>
    </row>
    <row r="325" spans="1:10" x14ac:dyDescent="0.3">
      <c r="A325" s="22" t="str">
        <f t="shared" si="5"/>
        <v>'RJZ2015Curative18-49'</v>
      </c>
      <c r="B325" s="22">
        <v>2015</v>
      </c>
      <c r="C325" s="22" t="s">
        <v>228</v>
      </c>
      <c r="D325" s="22" t="s">
        <v>7</v>
      </c>
      <c r="E325" s="22" t="s">
        <v>153</v>
      </c>
      <c r="F325" s="22">
        <v>61</v>
      </c>
      <c r="G325" s="22">
        <v>0</v>
      </c>
      <c r="H325" s="22" t="str">
        <f>INDEX(Bar_data!$A$3:$B$140,MATCH(C325,Bar_data!$A$3:$A$140,FALSE),2)</f>
        <v>Trust067</v>
      </c>
      <c r="I325" s="22" t="str">
        <f>INDEX(TrustCAHUB_map!$A$2:$D$139,MATCH($C325,TrustCAHUB_map!$A$2:$A$139,FALSE),3)</f>
        <v>South East London</v>
      </c>
      <c r="J325" s="22" t="str">
        <f>INDEX(TrustCAHUB_map!$A$2:$D$139,MATCH($C325,TrustCAHUB_map!$A$2:$A$139,FALSE),4)</f>
        <v>London</v>
      </c>
    </row>
    <row r="326" spans="1:10" x14ac:dyDescent="0.3">
      <c r="A326" s="22" t="str">
        <f t="shared" si="5"/>
        <v>'RJZ2015Palliative18-49'</v>
      </c>
      <c r="B326" s="22">
        <v>2015</v>
      </c>
      <c r="C326" s="22" t="s">
        <v>228</v>
      </c>
      <c r="D326" s="22" t="s">
        <v>8</v>
      </c>
      <c r="E326" s="22" t="s">
        <v>153</v>
      </c>
      <c r="F326" s="22">
        <v>21</v>
      </c>
      <c r="G326" s="22">
        <v>3</v>
      </c>
      <c r="H326" s="22" t="str">
        <f>INDEX(Bar_data!$A$3:$B$140,MATCH(C326,Bar_data!$A$3:$A$140,FALSE),2)</f>
        <v>Trust067</v>
      </c>
      <c r="I326" s="22" t="str">
        <f>INDEX(TrustCAHUB_map!$A$2:$D$139,MATCH($C326,TrustCAHUB_map!$A$2:$A$139,FALSE),3)</f>
        <v>South East London</v>
      </c>
      <c r="J326" s="22" t="str">
        <f>INDEX(TrustCAHUB_map!$A$2:$D$139,MATCH($C326,TrustCAHUB_map!$A$2:$A$139,FALSE),4)</f>
        <v>London</v>
      </c>
    </row>
    <row r="327" spans="1:10" x14ac:dyDescent="0.3">
      <c r="A327" s="22" t="str">
        <f t="shared" si="5"/>
        <v>'RJZ2015Not assigned18-49'</v>
      </c>
      <c r="B327" s="22">
        <v>2015</v>
      </c>
      <c r="C327" s="22" t="s">
        <v>228</v>
      </c>
      <c r="D327" s="22" t="s">
        <v>477</v>
      </c>
      <c r="E327" s="22" t="s">
        <v>153</v>
      </c>
      <c r="F327" s="22">
        <v>3</v>
      </c>
      <c r="G327" s="22">
        <v>0</v>
      </c>
      <c r="H327" s="22" t="str">
        <f>INDEX(Bar_data!$A$3:$B$140,MATCH(C327,Bar_data!$A$3:$A$140,FALSE),2)</f>
        <v>Trust067</v>
      </c>
      <c r="I327" s="22" t="str">
        <f>INDEX(TrustCAHUB_map!$A$2:$D$139,MATCH($C327,TrustCAHUB_map!$A$2:$A$139,FALSE),3)</f>
        <v>South East London</v>
      </c>
      <c r="J327" s="22" t="str">
        <f>INDEX(TrustCAHUB_map!$A$2:$D$139,MATCH($C327,TrustCAHUB_map!$A$2:$A$139,FALSE),4)</f>
        <v>London</v>
      </c>
    </row>
    <row r="328" spans="1:10" x14ac:dyDescent="0.3">
      <c r="A328" s="22" t="str">
        <f t="shared" si="5"/>
        <v>'RJZ2015Palliative50-69'</v>
      </c>
      <c r="B328" s="22">
        <v>2015</v>
      </c>
      <c r="C328" s="22" t="s">
        <v>228</v>
      </c>
      <c r="D328" s="22" t="s">
        <v>8</v>
      </c>
      <c r="E328" s="22" t="s">
        <v>627</v>
      </c>
      <c r="F328" s="22">
        <v>11</v>
      </c>
      <c r="G328" s="22">
        <v>1</v>
      </c>
      <c r="H328" s="22" t="str">
        <f>INDEX(Bar_data!$A$3:$B$140,MATCH(C328,Bar_data!$A$3:$A$140,FALSE),2)</f>
        <v>Trust067</v>
      </c>
      <c r="I328" s="22" t="str">
        <f>INDEX(TrustCAHUB_map!$A$2:$D$139,MATCH($C328,TrustCAHUB_map!$A$2:$A$139,FALSE),3)</f>
        <v>South East London</v>
      </c>
      <c r="J328" s="22" t="str">
        <f>INDEX(TrustCAHUB_map!$A$2:$D$139,MATCH($C328,TrustCAHUB_map!$A$2:$A$139,FALSE),4)</f>
        <v>London</v>
      </c>
    </row>
    <row r="329" spans="1:10" x14ac:dyDescent="0.3">
      <c r="A329" s="22" t="str">
        <f t="shared" si="5"/>
        <v>'RJZ2015Not assigned50-69'</v>
      </c>
      <c r="B329" s="22">
        <v>2015</v>
      </c>
      <c r="C329" s="22" t="s">
        <v>228</v>
      </c>
      <c r="D329" s="22" t="s">
        <v>477</v>
      </c>
      <c r="E329" s="22" t="s">
        <v>627</v>
      </c>
      <c r="F329" s="22">
        <v>2</v>
      </c>
      <c r="G329" s="22">
        <v>0</v>
      </c>
      <c r="H329" s="22" t="str">
        <f>INDEX(Bar_data!$A$3:$B$140,MATCH(C329,Bar_data!$A$3:$A$140,FALSE),2)</f>
        <v>Trust067</v>
      </c>
      <c r="I329" s="22" t="str">
        <f>INDEX(TrustCAHUB_map!$A$2:$D$139,MATCH($C329,TrustCAHUB_map!$A$2:$A$139,FALSE),3)</f>
        <v>South East London</v>
      </c>
      <c r="J329" s="22" t="str">
        <f>INDEX(TrustCAHUB_map!$A$2:$D$139,MATCH($C329,TrustCAHUB_map!$A$2:$A$139,FALSE),4)</f>
        <v>London</v>
      </c>
    </row>
    <row r="330" spans="1:10" x14ac:dyDescent="0.3">
      <c r="A330" s="22" t="str">
        <f t="shared" si="5"/>
        <v>'RJZ2015Curative50-69'</v>
      </c>
      <c r="B330" s="22">
        <v>2015</v>
      </c>
      <c r="C330" s="22" t="s">
        <v>228</v>
      </c>
      <c r="D330" s="22" t="s">
        <v>7</v>
      </c>
      <c r="E330" s="22" t="s">
        <v>627</v>
      </c>
      <c r="F330" s="22">
        <v>84</v>
      </c>
      <c r="G330" s="22">
        <v>0</v>
      </c>
      <c r="H330" s="22" t="str">
        <f>INDEX(Bar_data!$A$3:$B$140,MATCH(C330,Bar_data!$A$3:$A$140,FALSE),2)</f>
        <v>Trust067</v>
      </c>
      <c r="I330" s="22" t="str">
        <f>INDEX(TrustCAHUB_map!$A$2:$D$139,MATCH($C330,TrustCAHUB_map!$A$2:$A$139,FALSE),3)</f>
        <v>South East London</v>
      </c>
      <c r="J330" s="22" t="str">
        <f>INDEX(TrustCAHUB_map!$A$2:$D$139,MATCH($C330,TrustCAHUB_map!$A$2:$A$139,FALSE),4)</f>
        <v>London</v>
      </c>
    </row>
    <row r="331" spans="1:10" x14ac:dyDescent="0.3">
      <c r="A331" s="22" t="str">
        <f t="shared" si="5"/>
        <v>'RJZ2015Palliative70+'</v>
      </c>
      <c r="B331" s="22">
        <v>2015</v>
      </c>
      <c r="C331" s="22" t="s">
        <v>228</v>
      </c>
      <c r="D331" s="22" t="s">
        <v>8</v>
      </c>
      <c r="E331" s="22" t="s">
        <v>628</v>
      </c>
      <c r="F331" s="22">
        <v>8</v>
      </c>
      <c r="G331" s="22">
        <v>1</v>
      </c>
      <c r="H331" s="22" t="str">
        <f>INDEX(Bar_data!$A$3:$B$140,MATCH(C331,Bar_data!$A$3:$A$140,FALSE),2)</f>
        <v>Trust067</v>
      </c>
      <c r="I331" s="22" t="str">
        <f>INDEX(TrustCAHUB_map!$A$2:$D$139,MATCH($C331,TrustCAHUB_map!$A$2:$A$139,FALSE),3)</f>
        <v>South East London</v>
      </c>
      <c r="J331" s="22" t="str">
        <f>INDEX(TrustCAHUB_map!$A$2:$D$139,MATCH($C331,TrustCAHUB_map!$A$2:$A$139,FALSE),4)</f>
        <v>London</v>
      </c>
    </row>
    <row r="332" spans="1:10" x14ac:dyDescent="0.3">
      <c r="A332" s="22" t="str">
        <f t="shared" si="5"/>
        <v>'RJZ2015Curative70+'</v>
      </c>
      <c r="B332" s="22">
        <v>2015</v>
      </c>
      <c r="C332" s="22" t="s">
        <v>228</v>
      </c>
      <c r="D332" s="22" t="s">
        <v>7</v>
      </c>
      <c r="E332" s="22" t="s">
        <v>628</v>
      </c>
      <c r="F332" s="22">
        <v>15</v>
      </c>
      <c r="G332" s="22">
        <v>0</v>
      </c>
      <c r="H332" s="22" t="str">
        <f>INDEX(Bar_data!$A$3:$B$140,MATCH(C332,Bar_data!$A$3:$A$140,FALSE),2)</f>
        <v>Trust067</v>
      </c>
      <c r="I332" s="22" t="str">
        <f>INDEX(TrustCAHUB_map!$A$2:$D$139,MATCH($C332,TrustCAHUB_map!$A$2:$A$139,FALSE),3)</f>
        <v>South East London</v>
      </c>
      <c r="J332" s="22" t="str">
        <f>INDEX(TrustCAHUB_map!$A$2:$D$139,MATCH($C332,TrustCAHUB_map!$A$2:$A$139,FALSE),4)</f>
        <v>London</v>
      </c>
    </row>
    <row r="333" spans="1:10" x14ac:dyDescent="0.3">
      <c r="A333" s="22" t="str">
        <f t="shared" si="5"/>
        <v>'RJZ2015Not assigned70+'</v>
      </c>
      <c r="B333" s="22">
        <v>2015</v>
      </c>
      <c r="C333" s="22" t="s">
        <v>228</v>
      </c>
      <c r="D333" s="22" t="s">
        <v>477</v>
      </c>
      <c r="E333" s="22" t="s">
        <v>628</v>
      </c>
      <c r="F333" s="22">
        <v>1</v>
      </c>
      <c r="G333" s="22">
        <v>0</v>
      </c>
      <c r="H333" s="22" t="str">
        <f>INDEX(Bar_data!$A$3:$B$140,MATCH(C333,Bar_data!$A$3:$A$140,FALSE),2)</f>
        <v>Trust067</v>
      </c>
      <c r="I333" s="22" t="str">
        <f>INDEX(TrustCAHUB_map!$A$2:$D$139,MATCH($C333,TrustCAHUB_map!$A$2:$A$139,FALSE),3)</f>
        <v>South East London</v>
      </c>
      <c r="J333" s="22" t="str">
        <f>INDEX(TrustCAHUB_map!$A$2:$D$139,MATCH($C333,TrustCAHUB_map!$A$2:$A$139,FALSE),4)</f>
        <v>London</v>
      </c>
    </row>
    <row r="334" spans="1:10" x14ac:dyDescent="0.3">
      <c r="A334" s="22" t="str">
        <f t="shared" si="5"/>
        <v>'RK52015Curative18-49'</v>
      </c>
      <c r="B334" s="22">
        <v>2015</v>
      </c>
      <c r="C334" s="22" t="s">
        <v>229</v>
      </c>
      <c r="D334" s="22" t="s">
        <v>7</v>
      </c>
      <c r="E334" s="22" t="s">
        <v>153</v>
      </c>
      <c r="F334" s="22">
        <v>12</v>
      </c>
      <c r="G334" s="22">
        <v>0</v>
      </c>
      <c r="H334" s="22" t="str">
        <f>INDEX(Bar_data!$A$3:$B$140,MATCH(C334,Bar_data!$A$3:$A$140,FALSE),2)</f>
        <v>Trust068</v>
      </c>
      <c r="I334" s="22" t="str">
        <f>INDEX(TrustCAHUB_map!$A$2:$D$139,MATCH($C334,TrustCAHUB_map!$A$2:$A$139,FALSE),3)</f>
        <v>East Midlands</v>
      </c>
      <c r="J334" s="22" t="str">
        <f>INDEX(TrustCAHUB_map!$A$2:$D$139,MATCH($C334,TrustCAHUB_map!$A$2:$A$139,FALSE),4)</f>
        <v>East Midlands</v>
      </c>
    </row>
    <row r="335" spans="1:10" x14ac:dyDescent="0.3">
      <c r="A335" s="22" t="str">
        <f t="shared" si="5"/>
        <v>'RK52015Palliative18-49'</v>
      </c>
      <c r="B335" s="22">
        <v>2015</v>
      </c>
      <c r="C335" s="22" t="s">
        <v>229</v>
      </c>
      <c r="D335" s="22" t="s">
        <v>8</v>
      </c>
      <c r="E335" s="22" t="s">
        <v>153</v>
      </c>
      <c r="F335" s="22">
        <v>2</v>
      </c>
      <c r="G335" s="22">
        <v>0</v>
      </c>
      <c r="H335" s="22" t="str">
        <f>INDEX(Bar_data!$A$3:$B$140,MATCH(C335,Bar_data!$A$3:$A$140,FALSE),2)</f>
        <v>Trust068</v>
      </c>
      <c r="I335" s="22" t="str">
        <f>INDEX(TrustCAHUB_map!$A$2:$D$139,MATCH($C335,TrustCAHUB_map!$A$2:$A$139,FALSE),3)</f>
        <v>East Midlands</v>
      </c>
      <c r="J335" s="22" t="str">
        <f>INDEX(TrustCAHUB_map!$A$2:$D$139,MATCH($C335,TrustCAHUB_map!$A$2:$A$139,FALSE),4)</f>
        <v>East Midlands</v>
      </c>
    </row>
    <row r="336" spans="1:10" x14ac:dyDescent="0.3">
      <c r="A336" s="22" t="str">
        <f t="shared" si="5"/>
        <v>'RK52015Not assigned50-69'</v>
      </c>
      <c r="B336" s="22">
        <v>2015</v>
      </c>
      <c r="C336" s="22" t="s">
        <v>229</v>
      </c>
      <c r="D336" s="22" t="s">
        <v>477</v>
      </c>
      <c r="E336" s="22" t="s">
        <v>627</v>
      </c>
      <c r="F336" s="22">
        <v>1</v>
      </c>
      <c r="G336" s="22">
        <v>0</v>
      </c>
      <c r="H336" s="22" t="str">
        <f>INDEX(Bar_data!$A$3:$B$140,MATCH(C336,Bar_data!$A$3:$A$140,FALSE),2)</f>
        <v>Trust068</v>
      </c>
      <c r="I336" s="22" t="str">
        <f>INDEX(TrustCAHUB_map!$A$2:$D$139,MATCH($C336,TrustCAHUB_map!$A$2:$A$139,FALSE),3)</f>
        <v>East Midlands</v>
      </c>
      <c r="J336" s="22" t="str">
        <f>INDEX(TrustCAHUB_map!$A$2:$D$139,MATCH($C336,TrustCAHUB_map!$A$2:$A$139,FALSE),4)</f>
        <v>East Midlands</v>
      </c>
    </row>
    <row r="337" spans="1:10" x14ac:dyDescent="0.3">
      <c r="A337" s="22" t="str">
        <f t="shared" si="5"/>
        <v>'RK52015Curative50-69'</v>
      </c>
      <c r="B337" s="22">
        <v>2015</v>
      </c>
      <c r="C337" s="22" t="s">
        <v>229</v>
      </c>
      <c r="D337" s="22" t="s">
        <v>7</v>
      </c>
      <c r="E337" s="22" t="s">
        <v>627</v>
      </c>
      <c r="F337" s="22">
        <v>16</v>
      </c>
      <c r="G337" s="22">
        <v>0</v>
      </c>
      <c r="H337" s="22" t="str">
        <f>INDEX(Bar_data!$A$3:$B$140,MATCH(C337,Bar_data!$A$3:$A$140,FALSE),2)</f>
        <v>Trust068</v>
      </c>
      <c r="I337" s="22" t="str">
        <f>INDEX(TrustCAHUB_map!$A$2:$D$139,MATCH($C337,TrustCAHUB_map!$A$2:$A$139,FALSE),3)</f>
        <v>East Midlands</v>
      </c>
      <c r="J337" s="22" t="str">
        <f>INDEX(TrustCAHUB_map!$A$2:$D$139,MATCH($C337,TrustCAHUB_map!$A$2:$A$139,FALSE),4)</f>
        <v>East Midlands</v>
      </c>
    </row>
    <row r="338" spans="1:10" x14ac:dyDescent="0.3">
      <c r="A338" s="22" t="str">
        <f t="shared" si="5"/>
        <v>'RK52015Palliative50-69'</v>
      </c>
      <c r="B338" s="22">
        <v>2015</v>
      </c>
      <c r="C338" s="22" t="s">
        <v>229</v>
      </c>
      <c r="D338" s="22" t="s">
        <v>8</v>
      </c>
      <c r="E338" s="22" t="s">
        <v>627</v>
      </c>
      <c r="F338" s="22">
        <v>9</v>
      </c>
      <c r="G338" s="22">
        <v>2</v>
      </c>
      <c r="H338" s="22" t="str">
        <f>INDEX(Bar_data!$A$3:$B$140,MATCH(C338,Bar_data!$A$3:$A$140,FALSE),2)</f>
        <v>Trust068</v>
      </c>
      <c r="I338" s="22" t="str">
        <f>INDEX(TrustCAHUB_map!$A$2:$D$139,MATCH($C338,TrustCAHUB_map!$A$2:$A$139,FALSE),3)</f>
        <v>East Midlands</v>
      </c>
      <c r="J338" s="22" t="str">
        <f>INDEX(TrustCAHUB_map!$A$2:$D$139,MATCH($C338,TrustCAHUB_map!$A$2:$A$139,FALSE),4)</f>
        <v>East Midlands</v>
      </c>
    </row>
    <row r="339" spans="1:10" x14ac:dyDescent="0.3">
      <c r="A339" s="22" t="str">
        <f t="shared" si="5"/>
        <v>'RK52015Curative70+'</v>
      </c>
      <c r="B339" s="22">
        <v>2015</v>
      </c>
      <c r="C339" s="22" t="s">
        <v>229</v>
      </c>
      <c r="D339" s="22" t="s">
        <v>7</v>
      </c>
      <c r="E339" s="22" t="s">
        <v>628</v>
      </c>
      <c r="F339" s="22">
        <v>11</v>
      </c>
      <c r="G339" s="22">
        <v>0</v>
      </c>
      <c r="H339" s="22" t="str">
        <f>INDEX(Bar_data!$A$3:$B$140,MATCH(C339,Bar_data!$A$3:$A$140,FALSE),2)</f>
        <v>Trust068</v>
      </c>
      <c r="I339" s="22" t="str">
        <f>INDEX(TrustCAHUB_map!$A$2:$D$139,MATCH($C339,TrustCAHUB_map!$A$2:$A$139,FALSE),3)</f>
        <v>East Midlands</v>
      </c>
      <c r="J339" s="22" t="str">
        <f>INDEX(TrustCAHUB_map!$A$2:$D$139,MATCH($C339,TrustCAHUB_map!$A$2:$A$139,FALSE),4)</f>
        <v>East Midlands</v>
      </c>
    </row>
    <row r="340" spans="1:10" x14ac:dyDescent="0.3">
      <c r="A340" s="22" t="str">
        <f t="shared" si="5"/>
        <v>'RK52015Palliative70+'</v>
      </c>
      <c r="B340" s="22">
        <v>2015</v>
      </c>
      <c r="C340" s="22" t="s">
        <v>229</v>
      </c>
      <c r="D340" s="22" t="s">
        <v>8</v>
      </c>
      <c r="E340" s="22" t="s">
        <v>628</v>
      </c>
      <c r="F340" s="22">
        <v>5</v>
      </c>
      <c r="G340" s="22">
        <v>0</v>
      </c>
      <c r="H340" s="22" t="str">
        <f>INDEX(Bar_data!$A$3:$B$140,MATCH(C340,Bar_data!$A$3:$A$140,FALSE),2)</f>
        <v>Trust068</v>
      </c>
      <c r="I340" s="22" t="str">
        <f>INDEX(TrustCAHUB_map!$A$2:$D$139,MATCH($C340,TrustCAHUB_map!$A$2:$A$139,FALSE),3)</f>
        <v>East Midlands</v>
      </c>
      <c r="J340" s="22" t="str">
        <f>INDEX(TrustCAHUB_map!$A$2:$D$139,MATCH($C340,TrustCAHUB_map!$A$2:$A$139,FALSE),4)</f>
        <v>East Midlands</v>
      </c>
    </row>
    <row r="341" spans="1:10" x14ac:dyDescent="0.3">
      <c r="A341" s="22" t="str">
        <f t="shared" si="5"/>
        <v>'RK92015Curative18-49'</v>
      </c>
      <c r="B341" s="22">
        <v>2015</v>
      </c>
      <c r="C341" s="22" t="s">
        <v>230</v>
      </c>
      <c r="D341" s="22" t="s">
        <v>7</v>
      </c>
      <c r="E341" s="22" t="s">
        <v>153</v>
      </c>
      <c r="F341" s="22">
        <v>1</v>
      </c>
      <c r="G341" s="22">
        <v>0</v>
      </c>
      <c r="H341" s="22" t="str">
        <f>INDEX(Bar_data!$A$3:$B$140,MATCH(C341,Bar_data!$A$3:$A$140,FALSE),2)</f>
        <v>Trust069</v>
      </c>
      <c r="I341" s="22" t="str">
        <f>INDEX(TrustCAHUB_map!$A$2:$D$139,MATCH($C341,TrustCAHUB_map!$A$2:$A$139,FALSE),3)</f>
        <v>Peninsula</v>
      </c>
      <c r="J341" s="22" t="str">
        <f>INDEX(TrustCAHUB_map!$A$2:$D$139,MATCH($C341,TrustCAHUB_map!$A$2:$A$139,FALSE),4)</f>
        <v>South West</v>
      </c>
    </row>
    <row r="342" spans="1:10" x14ac:dyDescent="0.3">
      <c r="A342" s="22" t="str">
        <f t="shared" si="5"/>
        <v>'RK92015Palliative18-49'</v>
      </c>
      <c r="B342" s="22">
        <v>2015</v>
      </c>
      <c r="C342" s="22" t="s">
        <v>230</v>
      </c>
      <c r="D342" s="22" t="s">
        <v>8</v>
      </c>
      <c r="E342" s="22" t="s">
        <v>153</v>
      </c>
      <c r="F342" s="22">
        <v>11</v>
      </c>
      <c r="G342" s="22">
        <v>3</v>
      </c>
      <c r="H342" s="22" t="str">
        <f>INDEX(Bar_data!$A$3:$B$140,MATCH(C342,Bar_data!$A$3:$A$140,FALSE),2)</f>
        <v>Trust069</v>
      </c>
      <c r="I342" s="22" t="str">
        <f>INDEX(TrustCAHUB_map!$A$2:$D$139,MATCH($C342,TrustCAHUB_map!$A$2:$A$139,FALSE),3)</f>
        <v>Peninsula</v>
      </c>
      <c r="J342" s="22" t="str">
        <f>INDEX(TrustCAHUB_map!$A$2:$D$139,MATCH($C342,TrustCAHUB_map!$A$2:$A$139,FALSE),4)</f>
        <v>South West</v>
      </c>
    </row>
    <row r="343" spans="1:10" x14ac:dyDescent="0.3">
      <c r="A343" s="22" t="str">
        <f t="shared" si="5"/>
        <v>'RK92015Not assigned18-49'</v>
      </c>
      <c r="B343" s="22">
        <v>2015</v>
      </c>
      <c r="C343" s="22" t="s">
        <v>230</v>
      </c>
      <c r="D343" s="22" t="s">
        <v>477</v>
      </c>
      <c r="E343" s="22" t="s">
        <v>153</v>
      </c>
      <c r="F343" s="22">
        <v>61</v>
      </c>
      <c r="G343" s="22">
        <v>0</v>
      </c>
      <c r="H343" s="22" t="str">
        <f>INDEX(Bar_data!$A$3:$B$140,MATCH(C343,Bar_data!$A$3:$A$140,FALSE),2)</f>
        <v>Trust069</v>
      </c>
      <c r="I343" s="22" t="str">
        <f>INDEX(TrustCAHUB_map!$A$2:$D$139,MATCH($C343,TrustCAHUB_map!$A$2:$A$139,FALSE),3)</f>
        <v>Peninsula</v>
      </c>
      <c r="J343" s="22" t="str">
        <f>INDEX(TrustCAHUB_map!$A$2:$D$139,MATCH($C343,TrustCAHUB_map!$A$2:$A$139,FALSE),4)</f>
        <v>South West</v>
      </c>
    </row>
    <row r="344" spans="1:10" x14ac:dyDescent="0.3">
      <c r="A344" s="22" t="str">
        <f t="shared" si="5"/>
        <v>'RK92015Not assigned50-69'</v>
      </c>
      <c r="B344" s="22">
        <v>2015</v>
      </c>
      <c r="C344" s="22" t="s">
        <v>230</v>
      </c>
      <c r="D344" s="22" t="s">
        <v>477</v>
      </c>
      <c r="E344" s="22" t="s">
        <v>627</v>
      </c>
      <c r="F344" s="22">
        <v>80</v>
      </c>
      <c r="G344" s="22">
        <v>0</v>
      </c>
      <c r="H344" s="22" t="str">
        <f>INDEX(Bar_data!$A$3:$B$140,MATCH(C344,Bar_data!$A$3:$A$140,FALSE),2)</f>
        <v>Trust069</v>
      </c>
      <c r="I344" s="22" t="str">
        <f>INDEX(TrustCAHUB_map!$A$2:$D$139,MATCH($C344,TrustCAHUB_map!$A$2:$A$139,FALSE),3)</f>
        <v>Peninsula</v>
      </c>
      <c r="J344" s="22" t="str">
        <f>INDEX(TrustCAHUB_map!$A$2:$D$139,MATCH($C344,TrustCAHUB_map!$A$2:$A$139,FALSE),4)</f>
        <v>South West</v>
      </c>
    </row>
    <row r="345" spans="1:10" x14ac:dyDescent="0.3">
      <c r="A345" s="22" t="str">
        <f t="shared" si="5"/>
        <v>'RK92015Palliative50-69'</v>
      </c>
      <c r="B345" s="22">
        <v>2015</v>
      </c>
      <c r="C345" s="22" t="s">
        <v>230</v>
      </c>
      <c r="D345" s="22" t="s">
        <v>8</v>
      </c>
      <c r="E345" s="22" t="s">
        <v>627</v>
      </c>
      <c r="F345" s="22">
        <v>20</v>
      </c>
      <c r="G345" s="22">
        <v>2</v>
      </c>
      <c r="H345" s="22" t="str">
        <f>INDEX(Bar_data!$A$3:$B$140,MATCH(C345,Bar_data!$A$3:$A$140,FALSE),2)</f>
        <v>Trust069</v>
      </c>
      <c r="I345" s="22" t="str">
        <f>INDEX(TrustCAHUB_map!$A$2:$D$139,MATCH($C345,TrustCAHUB_map!$A$2:$A$139,FALSE),3)</f>
        <v>Peninsula</v>
      </c>
      <c r="J345" s="22" t="str">
        <f>INDEX(TrustCAHUB_map!$A$2:$D$139,MATCH($C345,TrustCAHUB_map!$A$2:$A$139,FALSE),4)</f>
        <v>South West</v>
      </c>
    </row>
    <row r="346" spans="1:10" x14ac:dyDescent="0.3">
      <c r="A346" s="22" t="str">
        <f t="shared" si="5"/>
        <v>'RK92015Curative50-69'</v>
      </c>
      <c r="B346" s="22">
        <v>2015</v>
      </c>
      <c r="C346" s="22" t="s">
        <v>230</v>
      </c>
      <c r="D346" s="22" t="s">
        <v>7</v>
      </c>
      <c r="E346" s="22" t="s">
        <v>627</v>
      </c>
      <c r="F346" s="22">
        <v>3</v>
      </c>
      <c r="G346" s="22">
        <v>0</v>
      </c>
      <c r="H346" s="22" t="str">
        <f>INDEX(Bar_data!$A$3:$B$140,MATCH(C346,Bar_data!$A$3:$A$140,FALSE),2)</f>
        <v>Trust069</v>
      </c>
      <c r="I346" s="22" t="str">
        <f>INDEX(TrustCAHUB_map!$A$2:$D$139,MATCH($C346,TrustCAHUB_map!$A$2:$A$139,FALSE),3)</f>
        <v>Peninsula</v>
      </c>
      <c r="J346" s="22" t="str">
        <f>INDEX(TrustCAHUB_map!$A$2:$D$139,MATCH($C346,TrustCAHUB_map!$A$2:$A$139,FALSE),4)</f>
        <v>South West</v>
      </c>
    </row>
    <row r="347" spans="1:10" x14ac:dyDescent="0.3">
      <c r="A347" s="22" t="str">
        <f t="shared" si="5"/>
        <v>'RK92015Not assigned70+'</v>
      </c>
      <c r="B347" s="22">
        <v>2015</v>
      </c>
      <c r="C347" s="22" t="s">
        <v>230</v>
      </c>
      <c r="D347" s="22" t="s">
        <v>477</v>
      </c>
      <c r="E347" s="22" t="s">
        <v>628</v>
      </c>
      <c r="F347" s="22">
        <v>27</v>
      </c>
      <c r="G347" s="22">
        <v>2</v>
      </c>
      <c r="H347" s="22" t="str">
        <f>INDEX(Bar_data!$A$3:$B$140,MATCH(C347,Bar_data!$A$3:$A$140,FALSE),2)</f>
        <v>Trust069</v>
      </c>
      <c r="I347" s="22" t="str">
        <f>INDEX(TrustCAHUB_map!$A$2:$D$139,MATCH($C347,TrustCAHUB_map!$A$2:$A$139,FALSE),3)</f>
        <v>Peninsula</v>
      </c>
      <c r="J347" s="22" t="str">
        <f>INDEX(TrustCAHUB_map!$A$2:$D$139,MATCH($C347,TrustCAHUB_map!$A$2:$A$139,FALSE),4)</f>
        <v>South West</v>
      </c>
    </row>
    <row r="348" spans="1:10" x14ac:dyDescent="0.3">
      <c r="A348" s="22" t="str">
        <f t="shared" si="5"/>
        <v>'RK92015Palliative70+'</v>
      </c>
      <c r="B348" s="22">
        <v>2015</v>
      </c>
      <c r="C348" s="22" t="s">
        <v>230</v>
      </c>
      <c r="D348" s="22" t="s">
        <v>8</v>
      </c>
      <c r="E348" s="22" t="s">
        <v>628</v>
      </c>
      <c r="F348" s="22">
        <v>11</v>
      </c>
      <c r="G348" s="22">
        <v>1</v>
      </c>
      <c r="H348" s="22" t="str">
        <f>INDEX(Bar_data!$A$3:$B$140,MATCH(C348,Bar_data!$A$3:$A$140,FALSE),2)</f>
        <v>Trust069</v>
      </c>
      <c r="I348" s="22" t="str">
        <f>INDEX(TrustCAHUB_map!$A$2:$D$139,MATCH($C348,TrustCAHUB_map!$A$2:$A$139,FALSE),3)</f>
        <v>Peninsula</v>
      </c>
      <c r="J348" s="22" t="str">
        <f>INDEX(TrustCAHUB_map!$A$2:$D$139,MATCH($C348,TrustCAHUB_map!$A$2:$A$139,FALSE),4)</f>
        <v>South West</v>
      </c>
    </row>
    <row r="349" spans="1:10" x14ac:dyDescent="0.3">
      <c r="A349" s="22" t="str">
        <f t="shared" si="5"/>
        <v>'RKE2015Palliative18-49'</v>
      </c>
      <c r="B349" s="22">
        <v>2015</v>
      </c>
      <c r="C349" s="22" t="s">
        <v>231</v>
      </c>
      <c r="D349" s="22" t="s">
        <v>8</v>
      </c>
      <c r="E349" s="22" t="s">
        <v>153</v>
      </c>
      <c r="F349" s="22">
        <v>3</v>
      </c>
      <c r="G349" s="22">
        <v>1</v>
      </c>
      <c r="H349" s="22" t="str">
        <f>INDEX(Bar_data!$A$3:$B$140,MATCH(C349,Bar_data!$A$3:$A$140,FALSE),2)</f>
        <v>Trust071</v>
      </c>
      <c r="I349" s="22" t="str">
        <f>INDEX(TrustCAHUB_map!$A$2:$D$139,MATCH($C349,TrustCAHUB_map!$A$2:$A$139,FALSE),3)</f>
        <v>North Central and North East London</v>
      </c>
      <c r="J349" s="22" t="str">
        <f>INDEX(TrustCAHUB_map!$A$2:$D$139,MATCH($C349,TrustCAHUB_map!$A$2:$A$139,FALSE),4)</f>
        <v>London</v>
      </c>
    </row>
    <row r="350" spans="1:10" x14ac:dyDescent="0.3">
      <c r="A350" s="22" t="str">
        <f t="shared" si="5"/>
        <v>'RKE2015Curative18-49'</v>
      </c>
      <c r="B350" s="22">
        <v>2015</v>
      </c>
      <c r="C350" s="22" t="s">
        <v>231</v>
      </c>
      <c r="D350" s="22" t="s">
        <v>7</v>
      </c>
      <c r="E350" s="22" t="s">
        <v>153</v>
      </c>
      <c r="F350" s="22">
        <v>29</v>
      </c>
      <c r="G350" s="22">
        <v>0</v>
      </c>
      <c r="H350" s="22" t="str">
        <f>INDEX(Bar_data!$A$3:$B$140,MATCH(C350,Bar_data!$A$3:$A$140,FALSE),2)</f>
        <v>Trust071</v>
      </c>
      <c r="I350" s="22" t="str">
        <f>INDEX(TrustCAHUB_map!$A$2:$D$139,MATCH($C350,TrustCAHUB_map!$A$2:$A$139,FALSE),3)</f>
        <v>North Central and North East London</v>
      </c>
      <c r="J350" s="22" t="str">
        <f>INDEX(TrustCAHUB_map!$A$2:$D$139,MATCH($C350,TrustCAHUB_map!$A$2:$A$139,FALSE),4)</f>
        <v>London</v>
      </c>
    </row>
    <row r="351" spans="1:10" x14ac:dyDescent="0.3">
      <c r="A351" s="22" t="str">
        <f t="shared" si="5"/>
        <v>'RKE2015Curative50-69'</v>
      </c>
      <c r="B351" s="22">
        <v>2015</v>
      </c>
      <c r="C351" s="22" t="s">
        <v>231</v>
      </c>
      <c r="D351" s="22" t="s">
        <v>7</v>
      </c>
      <c r="E351" s="22" t="s">
        <v>627</v>
      </c>
      <c r="F351" s="22">
        <v>19</v>
      </c>
      <c r="G351" s="22">
        <v>0</v>
      </c>
      <c r="H351" s="22" t="str">
        <f>INDEX(Bar_data!$A$3:$B$140,MATCH(C351,Bar_data!$A$3:$A$140,FALSE),2)</f>
        <v>Trust071</v>
      </c>
      <c r="I351" s="22" t="str">
        <f>INDEX(TrustCAHUB_map!$A$2:$D$139,MATCH($C351,TrustCAHUB_map!$A$2:$A$139,FALSE),3)</f>
        <v>North Central and North East London</v>
      </c>
      <c r="J351" s="22" t="str">
        <f>INDEX(TrustCAHUB_map!$A$2:$D$139,MATCH($C351,TrustCAHUB_map!$A$2:$A$139,FALSE),4)</f>
        <v>London</v>
      </c>
    </row>
    <row r="352" spans="1:10" x14ac:dyDescent="0.3">
      <c r="A352" s="22" t="str">
        <f t="shared" si="5"/>
        <v>'RKE2015Palliative50-69'</v>
      </c>
      <c r="B352" s="22">
        <v>2015</v>
      </c>
      <c r="C352" s="22" t="s">
        <v>231</v>
      </c>
      <c r="D352" s="22" t="s">
        <v>8</v>
      </c>
      <c r="E352" s="22" t="s">
        <v>627</v>
      </c>
      <c r="F352" s="22">
        <v>4</v>
      </c>
      <c r="G352" s="22">
        <v>1</v>
      </c>
      <c r="H352" s="22" t="str">
        <f>INDEX(Bar_data!$A$3:$B$140,MATCH(C352,Bar_data!$A$3:$A$140,FALSE),2)</f>
        <v>Trust071</v>
      </c>
      <c r="I352" s="22" t="str">
        <f>INDEX(TrustCAHUB_map!$A$2:$D$139,MATCH($C352,TrustCAHUB_map!$A$2:$A$139,FALSE),3)</f>
        <v>North Central and North East London</v>
      </c>
      <c r="J352" s="22" t="str">
        <f>INDEX(TrustCAHUB_map!$A$2:$D$139,MATCH($C352,TrustCAHUB_map!$A$2:$A$139,FALSE),4)</f>
        <v>London</v>
      </c>
    </row>
    <row r="353" spans="1:10" x14ac:dyDescent="0.3">
      <c r="A353" s="22" t="str">
        <f t="shared" si="5"/>
        <v>'RKE2015Palliative70+'</v>
      </c>
      <c r="B353" s="22">
        <v>2015</v>
      </c>
      <c r="C353" s="22" t="s">
        <v>231</v>
      </c>
      <c r="D353" s="22" t="s">
        <v>8</v>
      </c>
      <c r="E353" s="22" t="s">
        <v>628</v>
      </c>
      <c r="F353" s="22">
        <v>4</v>
      </c>
      <c r="G353" s="22">
        <v>1</v>
      </c>
      <c r="H353" s="22" t="str">
        <f>INDEX(Bar_data!$A$3:$B$140,MATCH(C353,Bar_data!$A$3:$A$140,FALSE),2)</f>
        <v>Trust071</v>
      </c>
      <c r="I353" s="22" t="str">
        <f>INDEX(TrustCAHUB_map!$A$2:$D$139,MATCH($C353,TrustCAHUB_map!$A$2:$A$139,FALSE),3)</f>
        <v>North Central and North East London</v>
      </c>
      <c r="J353" s="22" t="str">
        <f>INDEX(TrustCAHUB_map!$A$2:$D$139,MATCH($C353,TrustCAHUB_map!$A$2:$A$139,FALSE),4)</f>
        <v>London</v>
      </c>
    </row>
    <row r="354" spans="1:10" x14ac:dyDescent="0.3">
      <c r="A354" s="22" t="str">
        <f t="shared" si="5"/>
        <v>'RKE2015Curative70+'</v>
      </c>
      <c r="B354" s="22">
        <v>2015</v>
      </c>
      <c r="C354" s="22" t="s">
        <v>231</v>
      </c>
      <c r="D354" s="22" t="s">
        <v>7</v>
      </c>
      <c r="E354" s="22" t="s">
        <v>628</v>
      </c>
      <c r="F354" s="22">
        <v>4</v>
      </c>
      <c r="G354" s="22">
        <v>0</v>
      </c>
      <c r="H354" s="22" t="str">
        <f>INDEX(Bar_data!$A$3:$B$140,MATCH(C354,Bar_data!$A$3:$A$140,FALSE),2)</f>
        <v>Trust071</v>
      </c>
      <c r="I354" s="22" t="str">
        <f>INDEX(TrustCAHUB_map!$A$2:$D$139,MATCH($C354,TrustCAHUB_map!$A$2:$A$139,FALSE),3)</f>
        <v>North Central and North East London</v>
      </c>
      <c r="J354" s="22" t="str">
        <f>INDEX(TrustCAHUB_map!$A$2:$D$139,MATCH($C354,TrustCAHUB_map!$A$2:$A$139,FALSE),4)</f>
        <v>London</v>
      </c>
    </row>
    <row r="355" spans="1:10" x14ac:dyDescent="0.3">
      <c r="A355" s="22" t="str">
        <f t="shared" si="5"/>
        <v>'RL42015Curative18-49'</v>
      </c>
      <c r="B355" s="22">
        <v>2015</v>
      </c>
      <c r="C355" s="22" t="s">
        <v>232</v>
      </c>
      <c r="D355" s="22" t="s">
        <v>7</v>
      </c>
      <c r="E355" s="22" t="s">
        <v>153</v>
      </c>
      <c r="F355" s="22">
        <v>22</v>
      </c>
      <c r="G355" s="22">
        <v>0</v>
      </c>
      <c r="H355" s="22" t="str">
        <f>INDEX(Bar_data!$A$3:$B$140,MATCH(C355,Bar_data!$A$3:$A$140,FALSE),2)</f>
        <v>Trust072</v>
      </c>
      <c r="I355" s="22" t="str">
        <f>INDEX(TrustCAHUB_map!$A$2:$D$139,MATCH($C355,TrustCAHUB_map!$A$2:$A$139,FALSE),3)</f>
        <v>West Midlands</v>
      </c>
      <c r="J355" s="22" t="str">
        <f>INDEX(TrustCAHUB_map!$A$2:$D$139,MATCH($C355,TrustCAHUB_map!$A$2:$A$139,FALSE),4)</f>
        <v>West Midlands</v>
      </c>
    </row>
    <row r="356" spans="1:10" x14ac:dyDescent="0.3">
      <c r="A356" s="22" t="str">
        <f t="shared" si="5"/>
        <v>'RL42015Palliative18-49'</v>
      </c>
      <c r="B356" s="22">
        <v>2015</v>
      </c>
      <c r="C356" s="22" t="s">
        <v>232</v>
      </c>
      <c r="D356" s="22" t="s">
        <v>8</v>
      </c>
      <c r="E356" s="22" t="s">
        <v>153</v>
      </c>
      <c r="F356" s="22">
        <v>3</v>
      </c>
      <c r="G356" s="22">
        <v>0</v>
      </c>
      <c r="H356" s="22" t="str">
        <f>INDEX(Bar_data!$A$3:$B$140,MATCH(C356,Bar_data!$A$3:$A$140,FALSE),2)</f>
        <v>Trust072</v>
      </c>
      <c r="I356" s="22" t="str">
        <f>INDEX(TrustCAHUB_map!$A$2:$D$139,MATCH($C356,TrustCAHUB_map!$A$2:$A$139,FALSE),3)</f>
        <v>West Midlands</v>
      </c>
      <c r="J356" s="22" t="str">
        <f>INDEX(TrustCAHUB_map!$A$2:$D$139,MATCH($C356,TrustCAHUB_map!$A$2:$A$139,FALSE),4)</f>
        <v>West Midlands</v>
      </c>
    </row>
    <row r="357" spans="1:10" x14ac:dyDescent="0.3">
      <c r="A357" s="22" t="str">
        <f t="shared" si="5"/>
        <v>'RL42015Curative50-69'</v>
      </c>
      <c r="B357" s="22">
        <v>2015</v>
      </c>
      <c r="C357" s="22" t="s">
        <v>232</v>
      </c>
      <c r="D357" s="22" t="s">
        <v>7</v>
      </c>
      <c r="E357" s="22" t="s">
        <v>627</v>
      </c>
      <c r="F357" s="22">
        <v>39</v>
      </c>
      <c r="G357" s="22">
        <v>0</v>
      </c>
      <c r="H357" s="22" t="str">
        <f>INDEX(Bar_data!$A$3:$B$140,MATCH(C357,Bar_data!$A$3:$A$140,FALSE),2)</f>
        <v>Trust072</v>
      </c>
      <c r="I357" s="22" t="str">
        <f>INDEX(TrustCAHUB_map!$A$2:$D$139,MATCH($C357,TrustCAHUB_map!$A$2:$A$139,FALSE),3)</f>
        <v>West Midlands</v>
      </c>
      <c r="J357" s="22" t="str">
        <f>INDEX(TrustCAHUB_map!$A$2:$D$139,MATCH($C357,TrustCAHUB_map!$A$2:$A$139,FALSE),4)</f>
        <v>West Midlands</v>
      </c>
    </row>
    <row r="358" spans="1:10" x14ac:dyDescent="0.3">
      <c r="A358" s="22" t="str">
        <f t="shared" si="5"/>
        <v>'RL42015Palliative50-69'</v>
      </c>
      <c r="B358" s="22">
        <v>2015</v>
      </c>
      <c r="C358" s="22" t="s">
        <v>232</v>
      </c>
      <c r="D358" s="22" t="s">
        <v>8</v>
      </c>
      <c r="E358" s="22" t="s">
        <v>627</v>
      </c>
      <c r="F358" s="22">
        <v>7</v>
      </c>
      <c r="G358" s="22">
        <v>0</v>
      </c>
      <c r="H358" s="22" t="str">
        <f>INDEX(Bar_data!$A$3:$B$140,MATCH(C358,Bar_data!$A$3:$A$140,FALSE),2)</f>
        <v>Trust072</v>
      </c>
      <c r="I358" s="22" t="str">
        <f>INDEX(TrustCAHUB_map!$A$2:$D$139,MATCH($C358,TrustCAHUB_map!$A$2:$A$139,FALSE),3)</f>
        <v>West Midlands</v>
      </c>
      <c r="J358" s="22" t="str">
        <f>INDEX(TrustCAHUB_map!$A$2:$D$139,MATCH($C358,TrustCAHUB_map!$A$2:$A$139,FALSE),4)</f>
        <v>West Midlands</v>
      </c>
    </row>
    <row r="359" spans="1:10" x14ac:dyDescent="0.3">
      <c r="A359" s="22" t="str">
        <f t="shared" si="5"/>
        <v>'RL42015Palliative70+'</v>
      </c>
      <c r="B359" s="22">
        <v>2015</v>
      </c>
      <c r="C359" s="22" t="s">
        <v>232</v>
      </c>
      <c r="D359" s="22" t="s">
        <v>8</v>
      </c>
      <c r="E359" s="22" t="s">
        <v>628</v>
      </c>
      <c r="F359" s="22">
        <v>1</v>
      </c>
      <c r="G359" s="22">
        <v>0</v>
      </c>
      <c r="H359" s="22" t="str">
        <f>INDEX(Bar_data!$A$3:$B$140,MATCH(C359,Bar_data!$A$3:$A$140,FALSE),2)</f>
        <v>Trust072</v>
      </c>
      <c r="I359" s="22" t="str">
        <f>INDEX(TrustCAHUB_map!$A$2:$D$139,MATCH($C359,TrustCAHUB_map!$A$2:$A$139,FALSE),3)</f>
        <v>West Midlands</v>
      </c>
      <c r="J359" s="22" t="str">
        <f>INDEX(TrustCAHUB_map!$A$2:$D$139,MATCH($C359,TrustCAHUB_map!$A$2:$A$139,FALSE),4)</f>
        <v>West Midlands</v>
      </c>
    </row>
    <row r="360" spans="1:10" x14ac:dyDescent="0.3">
      <c r="A360" s="22" t="str">
        <f t="shared" si="5"/>
        <v>'RL42015Curative70+'</v>
      </c>
      <c r="B360" s="22">
        <v>2015</v>
      </c>
      <c r="C360" s="22" t="s">
        <v>232</v>
      </c>
      <c r="D360" s="22" t="s">
        <v>7</v>
      </c>
      <c r="E360" s="22" t="s">
        <v>628</v>
      </c>
      <c r="F360" s="22">
        <v>9</v>
      </c>
      <c r="G360" s="22">
        <v>0</v>
      </c>
      <c r="H360" s="22" t="str">
        <f>INDEX(Bar_data!$A$3:$B$140,MATCH(C360,Bar_data!$A$3:$A$140,FALSE),2)</f>
        <v>Trust072</v>
      </c>
      <c r="I360" s="22" t="str">
        <f>INDEX(TrustCAHUB_map!$A$2:$D$139,MATCH($C360,TrustCAHUB_map!$A$2:$A$139,FALSE),3)</f>
        <v>West Midlands</v>
      </c>
      <c r="J360" s="22" t="str">
        <f>INDEX(TrustCAHUB_map!$A$2:$D$139,MATCH($C360,TrustCAHUB_map!$A$2:$A$139,FALSE),4)</f>
        <v>West Midlands</v>
      </c>
    </row>
    <row r="361" spans="1:10" x14ac:dyDescent="0.3">
      <c r="A361" s="22" t="str">
        <f t="shared" si="5"/>
        <v>'RLN2015Palliative18-49'</v>
      </c>
      <c r="B361" s="22">
        <v>2015</v>
      </c>
      <c r="C361" s="22" t="s">
        <v>233</v>
      </c>
      <c r="D361" s="22" t="s">
        <v>8</v>
      </c>
      <c r="E361" s="22" t="s">
        <v>153</v>
      </c>
      <c r="F361" s="22">
        <v>11</v>
      </c>
      <c r="G361" s="22">
        <v>1</v>
      </c>
      <c r="H361" s="22" t="str">
        <f>INDEX(Bar_data!$A$3:$B$140,MATCH(C361,Bar_data!$A$3:$A$140,FALSE),2)</f>
        <v>Trust073</v>
      </c>
      <c r="I361" s="22" t="str">
        <f>INDEX(TrustCAHUB_map!$A$2:$D$139,MATCH($C361,TrustCAHUB_map!$A$2:$A$139,FALSE),3)</f>
        <v>North East and Cumbria</v>
      </c>
      <c r="J361" s="22" t="str">
        <f>INDEX(TrustCAHUB_map!$A$2:$D$139,MATCH($C361,TrustCAHUB_map!$A$2:$A$139,FALSE),4)</f>
        <v>North East</v>
      </c>
    </row>
    <row r="362" spans="1:10" x14ac:dyDescent="0.3">
      <c r="A362" s="22" t="str">
        <f t="shared" si="5"/>
        <v>'RLN2015Curative18-49'</v>
      </c>
      <c r="B362" s="22">
        <v>2015</v>
      </c>
      <c r="C362" s="22" t="s">
        <v>233</v>
      </c>
      <c r="D362" s="22" t="s">
        <v>7</v>
      </c>
      <c r="E362" s="22" t="s">
        <v>153</v>
      </c>
      <c r="F362" s="22">
        <v>27</v>
      </c>
      <c r="G362" s="22">
        <v>0</v>
      </c>
      <c r="H362" s="22" t="str">
        <f>INDEX(Bar_data!$A$3:$B$140,MATCH(C362,Bar_data!$A$3:$A$140,FALSE),2)</f>
        <v>Trust073</v>
      </c>
      <c r="I362" s="22" t="str">
        <f>INDEX(TrustCAHUB_map!$A$2:$D$139,MATCH($C362,TrustCAHUB_map!$A$2:$A$139,FALSE),3)</f>
        <v>North East and Cumbria</v>
      </c>
      <c r="J362" s="22" t="str">
        <f>INDEX(TrustCAHUB_map!$A$2:$D$139,MATCH($C362,TrustCAHUB_map!$A$2:$A$139,FALSE),4)</f>
        <v>North East</v>
      </c>
    </row>
    <row r="363" spans="1:10" x14ac:dyDescent="0.3">
      <c r="A363" s="22" t="str">
        <f t="shared" si="5"/>
        <v>'RLN2015Palliative50-69'</v>
      </c>
      <c r="B363" s="22">
        <v>2015</v>
      </c>
      <c r="C363" s="22" t="s">
        <v>233</v>
      </c>
      <c r="D363" s="22" t="s">
        <v>8</v>
      </c>
      <c r="E363" s="22" t="s">
        <v>627</v>
      </c>
      <c r="F363" s="22">
        <v>17</v>
      </c>
      <c r="G363" s="22">
        <v>0</v>
      </c>
      <c r="H363" s="22" t="str">
        <f>INDEX(Bar_data!$A$3:$B$140,MATCH(C363,Bar_data!$A$3:$A$140,FALSE),2)</f>
        <v>Trust073</v>
      </c>
      <c r="I363" s="22" t="str">
        <f>INDEX(TrustCAHUB_map!$A$2:$D$139,MATCH($C363,TrustCAHUB_map!$A$2:$A$139,FALSE),3)</f>
        <v>North East and Cumbria</v>
      </c>
      <c r="J363" s="22" t="str">
        <f>INDEX(TrustCAHUB_map!$A$2:$D$139,MATCH($C363,TrustCAHUB_map!$A$2:$A$139,FALSE),4)</f>
        <v>North East</v>
      </c>
    </row>
    <row r="364" spans="1:10" x14ac:dyDescent="0.3">
      <c r="A364" s="22" t="str">
        <f t="shared" si="5"/>
        <v>'RLN2015Curative50-69'</v>
      </c>
      <c r="B364" s="22">
        <v>2015</v>
      </c>
      <c r="C364" s="22" t="s">
        <v>233</v>
      </c>
      <c r="D364" s="22" t="s">
        <v>7</v>
      </c>
      <c r="E364" s="22" t="s">
        <v>627</v>
      </c>
      <c r="F364" s="22">
        <v>58</v>
      </c>
      <c r="G364" s="22">
        <v>0</v>
      </c>
      <c r="H364" s="22" t="str">
        <f>INDEX(Bar_data!$A$3:$B$140,MATCH(C364,Bar_data!$A$3:$A$140,FALSE),2)</f>
        <v>Trust073</v>
      </c>
      <c r="I364" s="22" t="str">
        <f>INDEX(TrustCAHUB_map!$A$2:$D$139,MATCH($C364,TrustCAHUB_map!$A$2:$A$139,FALSE),3)</f>
        <v>North East and Cumbria</v>
      </c>
      <c r="J364" s="22" t="str">
        <f>INDEX(TrustCAHUB_map!$A$2:$D$139,MATCH($C364,TrustCAHUB_map!$A$2:$A$139,FALSE),4)</f>
        <v>North East</v>
      </c>
    </row>
    <row r="365" spans="1:10" x14ac:dyDescent="0.3">
      <c r="A365" s="22" t="str">
        <f t="shared" si="5"/>
        <v>'RLN2015Curative70+'</v>
      </c>
      <c r="B365" s="22">
        <v>2015</v>
      </c>
      <c r="C365" s="22" t="s">
        <v>233</v>
      </c>
      <c r="D365" s="22" t="s">
        <v>7</v>
      </c>
      <c r="E365" s="22" t="s">
        <v>628</v>
      </c>
      <c r="F365" s="22">
        <v>6</v>
      </c>
      <c r="G365" s="22">
        <v>0</v>
      </c>
      <c r="H365" s="22" t="str">
        <f>INDEX(Bar_data!$A$3:$B$140,MATCH(C365,Bar_data!$A$3:$A$140,FALSE),2)</f>
        <v>Trust073</v>
      </c>
      <c r="I365" s="22" t="str">
        <f>INDEX(TrustCAHUB_map!$A$2:$D$139,MATCH($C365,TrustCAHUB_map!$A$2:$A$139,FALSE),3)</f>
        <v>North East and Cumbria</v>
      </c>
      <c r="J365" s="22" t="str">
        <f>INDEX(TrustCAHUB_map!$A$2:$D$139,MATCH($C365,TrustCAHUB_map!$A$2:$A$139,FALSE),4)</f>
        <v>North East</v>
      </c>
    </row>
    <row r="366" spans="1:10" x14ac:dyDescent="0.3">
      <c r="A366" s="22" t="str">
        <f t="shared" si="5"/>
        <v>'RLN2015Palliative70+'</v>
      </c>
      <c r="B366" s="22">
        <v>2015</v>
      </c>
      <c r="C366" s="22" t="s">
        <v>233</v>
      </c>
      <c r="D366" s="22" t="s">
        <v>8</v>
      </c>
      <c r="E366" s="22" t="s">
        <v>628</v>
      </c>
      <c r="F366" s="22">
        <v>8</v>
      </c>
      <c r="G366" s="22">
        <v>0</v>
      </c>
      <c r="H366" s="22" t="str">
        <f>INDEX(Bar_data!$A$3:$B$140,MATCH(C366,Bar_data!$A$3:$A$140,FALSE),2)</f>
        <v>Trust073</v>
      </c>
      <c r="I366" s="22" t="str">
        <f>INDEX(TrustCAHUB_map!$A$2:$D$139,MATCH($C366,TrustCAHUB_map!$A$2:$A$139,FALSE),3)</f>
        <v>North East and Cumbria</v>
      </c>
      <c r="J366" s="22" t="str">
        <f>INDEX(TrustCAHUB_map!$A$2:$D$139,MATCH($C366,TrustCAHUB_map!$A$2:$A$139,FALSE),4)</f>
        <v>North East</v>
      </c>
    </row>
    <row r="367" spans="1:10" x14ac:dyDescent="0.3">
      <c r="A367" s="22" t="str">
        <f t="shared" si="5"/>
        <v>'RLT2015Palliative18-49'</v>
      </c>
      <c r="B367" s="22">
        <v>2015</v>
      </c>
      <c r="C367" s="22" t="s">
        <v>235</v>
      </c>
      <c r="D367" s="22" t="s">
        <v>8</v>
      </c>
      <c r="E367" s="22" t="s">
        <v>153</v>
      </c>
      <c r="F367" s="22">
        <v>5</v>
      </c>
      <c r="G367" s="22">
        <v>0</v>
      </c>
      <c r="H367" s="22" t="str">
        <f>INDEX(Bar_data!$A$3:$B$140,MATCH(C367,Bar_data!$A$3:$A$140,FALSE),2)</f>
        <v>Trust075</v>
      </c>
      <c r="I367" s="22" t="str">
        <f>INDEX(TrustCAHUB_map!$A$2:$D$139,MATCH($C367,TrustCAHUB_map!$A$2:$A$139,FALSE),3)</f>
        <v>West Midlands</v>
      </c>
      <c r="J367" s="22" t="str">
        <f>INDEX(TrustCAHUB_map!$A$2:$D$139,MATCH($C367,TrustCAHUB_map!$A$2:$A$139,FALSE),4)</f>
        <v>West Midlands</v>
      </c>
    </row>
    <row r="368" spans="1:10" x14ac:dyDescent="0.3">
      <c r="A368" s="22" t="str">
        <f t="shared" si="5"/>
        <v>'RLT2015Curative18-49'</v>
      </c>
      <c r="B368" s="22">
        <v>2015</v>
      </c>
      <c r="C368" s="22" t="s">
        <v>235</v>
      </c>
      <c r="D368" s="22" t="s">
        <v>7</v>
      </c>
      <c r="E368" s="22" t="s">
        <v>153</v>
      </c>
      <c r="F368" s="22">
        <v>25</v>
      </c>
      <c r="G368" s="22">
        <v>0</v>
      </c>
      <c r="H368" s="22" t="str">
        <f>INDEX(Bar_data!$A$3:$B$140,MATCH(C368,Bar_data!$A$3:$A$140,FALSE),2)</f>
        <v>Trust075</v>
      </c>
      <c r="I368" s="22" t="str">
        <f>INDEX(TrustCAHUB_map!$A$2:$D$139,MATCH($C368,TrustCAHUB_map!$A$2:$A$139,FALSE),3)</f>
        <v>West Midlands</v>
      </c>
      <c r="J368" s="22" t="str">
        <f>INDEX(TrustCAHUB_map!$A$2:$D$139,MATCH($C368,TrustCAHUB_map!$A$2:$A$139,FALSE),4)</f>
        <v>West Midlands</v>
      </c>
    </row>
    <row r="369" spans="1:10" x14ac:dyDescent="0.3">
      <c r="A369" s="22" t="str">
        <f t="shared" si="5"/>
        <v>'RLT2015Curative50-69'</v>
      </c>
      <c r="B369" s="22">
        <v>2015</v>
      </c>
      <c r="C369" s="22" t="s">
        <v>235</v>
      </c>
      <c r="D369" s="22" t="s">
        <v>7</v>
      </c>
      <c r="E369" s="22" t="s">
        <v>627</v>
      </c>
      <c r="F369" s="22">
        <v>41</v>
      </c>
      <c r="G369" s="22">
        <v>0</v>
      </c>
      <c r="H369" s="22" t="str">
        <f>INDEX(Bar_data!$A$3:$B$140,MATCH(C369,Bar_data!$A$3:$A$140,FALSE),2)</f>
        <v>Trust075</v>
      </c>
      <c r="I369" s="22" t="str">
        <f>INDEX(TrustCAHUB_map!$A$2:$D$139,MATCH($C369,TrustCAHUB_map!$A$2:$A$139,FALSE),3)</f>
        <v>West Midlands</v>
      </c>
      <c r="J369" s="22" t="str">
        <f>INDEX(TrustCAHUB_map!$A$2:$D$139,MATCH($C369,TrustCAHUB_map!$A$2:$A$139,FALSE),4)</f>
        <v>West Midlands</v>
      </c>
    </row>
    <row r="370" spans="1:10" x14ac:dyDescent="0.3">
      <c r="A370" s="22" t="str">
        <f t="shared" si="5"/>
        <v>'RLT2015Palliative50-69'</v>
      </c>
      <c r="B370" s="22">
        <v>2015</v>
      </c>
      <c r="C370" s="22" t="s">
        <v>235</v>
      </c>
      <c r="D370" s="22" t="s">
        <v>8</v>
      </c>
      <c r="E370" s="22" t="s">
        <v>627</v>
      </c>
      <c r="F370" s="22">
        <v>10</v>
      </c>
      <c r="G370" s="22">
        <v>1</v>
      </c>
      <c r="H370" s="22" t="str">
        <f>INDEX(Bar_data!$A$3:$B$140,MATCH(C370,Bar_data!$A$3:$A$140,FALSE),2)</f>
        <v>Trust075</v>
      </c>
      <c r="I370" s="22" t="str">
        <f>INDEX(TrustCAHUB_map!$A$2:$D$139,MATCH($C370,TrustCAHUB_map!$A$2:$A$139,FALSE),3)</f>
        <v>West Midlands</v>
      </c>
      <c r="J370" s="22" t="str">
        <f>INDEX(TrustCAHUB_map!$A$2:$D$139,MATCH($C370,TrustCAHUB_map!$A$2:$A$139,FALSE),4)</f>
        <v>West Midlands</v>
      </c>
    </row>
    <row r="371" spans="1:10" x14ac:dyDescent="0.3">
      <c r="A371" s="22" t="str">
        <f t="shared" si="5"/>
        <v>'RLT2015Curative70+'</v>
      </c>
      <c r="B371" s="22">
        <v>2015</v>
      </c>
      <c r="C371" s="22" t="s">
        <v>235</v>
      </c>
      <c r="D371" s="22" t="s">
        <v>7</v>
      </c>
      <c r="E371" s="22" t="s">
        <v>628</v>
      </c>
      <c r="F371" s="22">
        <v>1</v>
      </c>
      <c r="G371" s="22">
        <v>0</v>
      </c>
      <c r="H371" s="22" t="str">
        <f>INDEX(Bar_data!$A$3:$B$140,MATCH(C371,Bar_data!$A$3:$A$140,FALSE),2)</f>
        <v>Trust075</v>
      </c>
      <c r="I371" s="22" t="str">
        <f>INDEX(TrustCAHUB_map!$A$2:$D$139,MATCH($C371,TrustCAHUB_map!$A$2:$A$139,FALSE),3)</f>
        <v>West Midlands</v>
      </c>
      <c r="J371" s="22" t="str">
        <f>INDEX(TrustCAHUB_map!$A$2:$D$139,MATCH($C371,TrustCAHUB_map!$A$2:$A$139,FALSE),4)</f>
        <v>West Midlands</v>
      </c>
    </row>
    <row r="372" spans="1:10" x14ac:dyDescent="0.3">
      <c r="A372" s="22" t="str">
        <f t="shared" si="5"/>
        <v>'RLT2015Palliative70+'</v>
      </c>
      <c r="B372" s="22">
        <v>2015</v>
      </c>
      <c r="C372" s="22" t="s">
        <v>235</v>
      </c>
      <c r="D372" s="22" t="s">
        <v>8</v>
      </c>
      <c r="E372" s="22" t="s">
        <v>628</v>
      </c>
      <c r="F372" s="22">
        <v>2</v>
      </c>
      <c r="G372" s="22">
        <v>0</v>
      </c>
      <c r="H372" s="22" t="str">
        <f>INDEX(Bar_data!$A$3:$B$140,MATCH(C372,Bar_data!$A$3:$A$140,FALSE),2)</f>
        <v>Trust075</v>
      </c>
      <c r="I372" s="22" t="str">
        <f>INDEX(TrustCAHUB_map!$A$2:$D$139,MATCH($C372,TrustCAHUB_map!$A$2:$A$139,FALSE),3)</f>
        <v>West Midlands</v>
      </c>
      <c r="J372" s="22" t="str">
        <f>INDEX(TrustCAHUB_map!$A$2:$D$139,MATCH($C372,TrustCAHUB_map!$A$2:$A$139,FALSE),4)</f>
        <v>West Midlands</v>
      </c>
    </row>
    <row r="373" spans="1:10" x14ac:dyDescent="0.3">
      <c r="A373" s="22" t="str">
        <f t="shared" si="5"/>
        <v>'RM12015Not assigned18-49'</v>
      </c>
      <c r="B373" s="22">
        <v>2015</v>
      </c>
      <c r="C373" s="22" t="s">
        <v>236</v>
      </c>
      <c r="D373" s="22" t="s">
        <v>477</v>
      </c>
      <c r="E373" s="22" t="s">
        <v>153</v>
      </c>
      <c r="F373" s="22">
        <v>9</v>
      </c>
      <c r="G373" s="22">
        <v>0</v>
      </c>
      <c r="H373" s="22" t="str">
        <f>INDEX(Bar_data!$A$3:$B$140,MATCH(C373,Bar_data!$A$3:$A$140,FALSE),2)</f>
        <v>Trust076</v>
      </c>
      <c r="I373" s="22" t="str">
        <f>INDEX(TrustCAHUB_map!$A$2:$D$139,MATCH($C373,TrustCAHUB_map!$A$2:$A$139,FALSE),3)</f>
        <v>East of England</v>
      </c>
      <c r="J373" s="22" t="str">
        <f>INDEX(TrustCAHUB_map!$A$2:$D$139,MATCH($C373,TrustCAHUB_map!$A$2:$A$139,FALSE),4)</f>
        <v>East of England</v>
      </c>
    </row>
    <row r="374" spans="1:10" x14ac:dyDescent="0.3">
      <c r="A374" s="22" t="str">
        <f t="shared" si="5"/>
        <v>'RM12015Palliative18-49'</v>
      </c>
      <c r="B374" s="22">
        <v>2015</v>
      </c>
      <c r="C374" s="22" t="s">
        <v>236</v>
      </c>
      <c r="D374" s="22" t="s">
        <v>8</v>
      </c>
      <c r="E374" s="22" t="s">
        <v>153</v>
      </c>
      <c r="F374" s="22">
        <v>24</v>
      </c>
      <c r="G374" s="22">
        <v>2</v>
      </c>
      <c r="H374" s="22" t="str">
        <f>INDEX(Bar_data!$A$3:$B$140,MATCH(C374,Bar_data!$A$3:$A$140,FALSE),2)</f>
        <v>Trust076</v>
      </c>
      <c r="I374" s="22" t="str">
        <f>INDEX(TrustCAHUB_map!$A$2:$D$139,MATCH($C374,TrustCAHUB_map!$A$2:$A$139,FALSE),3)</f>
        <v>East of England</v>
      </c>
      <c r="J374" s="22" t="str">
        <f>INDEX(TrustCAHUB_map!$A$2:$D$139,MATCH($C374,TrustCAHUB_map!$A$2:$A$139,FALSE),4)</f>
        <v>East of England</v>
      </c>
    </row>
    <row r="375" spans="1:10" x14ac:dyDescent="0.3">
      <c r="A375" s="22" t="str">
        <f t="shared" si="5"/>
        <v>'RM12015Curative18-49'</v>
      </c>
      <c r="B375" s="22">
        <v>2015</v>
      </c>
      <c r="C375" s="22" t="s">
        <v>236</v>
      </c>
      <c r="D375" s="22" t="s">
        <v>7</v>
      </c>
      <c r="E375" s="22" t="s">
        <v>153</v>
      </c>
      <c r="F375" s="22">
        <v>77</v>
      </c>
      <c r="G375" s="22">
        <v>0</v>
      </c>
      <c r="H375" s="22" t="str">
        <f>INDEX(Bar_data!$A$3:$B$140,MATCH(C375,Bar_data!$A$3:$A$140,FALSE),2)</f>
        <v>Trust076</v>
      </c>
      <c r="I375" s="22" t="str">
        <f>INDEX(TrustCAHUB_map!$A$2:$D$139,MATCH($C375,TrustCAHUB_map!$A$2:$A$139,FALSE),3)</f>
        <v>East of England</v>
      </c>
      <c r="J375" s="22" t="str">
        <f>INDEX(TrustCAHUB_map!$A$2:$D$139,MATCH($C375,TrustCAHUB_map!$A$2:$A$139,FALSE),4)</f>
        <v>East of England</v>
      </c>
    </row>
    <row r="376" spans="1:10" x14ac:dyDescent="0.3">
      <c r="A376" s="22" t="str">
        <f t="shared" si="5"/>
        <v>'RM12015Palliative50-69'</v>
      </c>
      <c r="B376" s="22">
        <v>2015</v>
      </c>
      <c r="C376" s="22" t="s">
        <v>236</v>
      </c>
      <c r="D376" s="22" t="s">
        <v>8</v>
      </c>
      <c r="E376" s="22" t="s">
        <v>627</v>
      </c>
      <c r="F376" s="22">
        <v>39</v>
      </c>
      <c r="G376" s="22">
        <v>4</v>
      </c>
      <c r="H376" s="22" t="str">
        <f>INDEX(Bar_data!$A$3:$B$140,MATCH(C376,Bar_data!$A$3:$A$140,FALSE),2)</f>
        <v>Trust076</v>
      </c>
      <c r="I376" s="22" t="str">
        <f>INDEX(TrustCAHUB_map!$A$2:$D$139,MATCH($C376,TrustCAHUB_map!$A$2:$A$139,FALSE),3)</f>
        <v>East of England</v>
      </c>
      <c r="J376" s="22" t="str">
        <f>INDEX(TrustCAHUB_map!$A$2:$D$139,MATCH($C376,TrustCAHUB_map!$A$2:$A$139,FALSE),4)</f>
        <v>East of England</v>
      </c>
    </row>
    <row r="377" spans="1:10" x14ac:dyDescent="0.3">
      <c r="A377" s="22" t="str">
        <f t="shared" si="5"/>
        <v>'RM12015Curative50-69'</v>
      </c>
      <c r="B377" s="22">
        <v>2015</v>
      </c>
      <c r="C377" s="22" t="s">
        <v>236</v>
      </c>
      <c r="D377" s="22" t="s">
        <v>7</v>
      </c>
      <c r="E377" s="22" t="s">
        <v>627</v>
      </c>
      <c r="F377" s="22">
        <v>127</v>
      </c>
      <c r="G377" s="22">
        <v>0</v>
      </c>
      <c r="H377" s="22" t="str">
        <f>INDEX(Bar_data!$A$3:$B$140,MATCH(C377,Bar_data!$A$3:$A$140,FALSE),2)</f>
        <v>Trust076</v>
      </c>
      <c r="I377" s="22" t="str">
        <f>INDEX(TrustCAHUB_map!$A$2:$D$139,MATCH($C377,TrustCAHUB_map!$A$2:$A$139,FALSE),3)</f>
        <v>East of England</v>
      </c>
      <c r="J377" s="22" t="str">
        <f>INDEX(TrustCAHUB_map!$A$2:$D$139,MATCH($C377,TrustCAHUB_map!$A$2:$A$139,FALSE),4)</f>
        <v>East of England</v>
      </c>
    </row>
    <row r="378" spans="1:10" x14ac:dyDescent="0.3">
      <c r="A378" s="22" t="str">
        <f t="shared" si="5"/>
        <v>'RM12015Not assigned50-69'</v>
      </c>
      <c r="B378" s="22">
        <v>2015</v>
      </c>
      <c r="C378" s="22" t="s">
        <v>236</v>
      </c>
      <c r="D378" s="22" t="s">
        <v>477</v>
      </c>
      <c r="E378" s="22" t="s">
        <v>627</v>
      </c>
      <c r="F378" s="22">
        <v>20</v>
      </c>
      <c r="G378" s="22">
        <v>0</v>
      </c>
      <c r="H378" s="22" t="str">
        <f>INDEX(Bar_data!$A$3:$B$140,MATCH(C378,Bar_data!$A$3:$A$140,FALSE),2)</f>
        <v>Trust076</v>
      </c>
      <c r="I378" s="22" t="str">
        <f>INDEX(TrustCAHUB_map!$A$2:$D$139,MATCH($C378,TrustCAHUB_map!$A$2:$A$139,FALSE),3)</f>
        <v>East of England</v>
      </c>
      <c r="J378" s="22" t="str">
        <f>INDEX(TrustCAHUB_map!$A$2:$D$139,MATCH($C378,TrustCAHUB_map!$A$2:$A$139,FALSE),4)</f>
        <v>East of England</v>
      </c>
    </row>
    <row r="379" spans="1:10" x14ac:dyDescent="0.3">
      <c r="A379" s="22" t="str">
        <f t="shared" si="5"/>
        <v>'RM12015Palliative70+'</v>
      </c>
      <c r="B379" s="22">
        <v>2015</v>
      </c>
      <c r="C379" s="22" t="s">
        <v>236</v>
      </c>
      <c r="D379" s="22" t="s">
        <v>8</v>
      </c>
      <c r="E379" s="22" t="s">
        <v>628</v>
      </c>
      <c r="F379" s="22">
        <v>17</v>
      </c>
      <c r="G379" s="22">
        <v>1</v>
      </c>
      <c r="H379" s="22" t="str">
        <f>INDEX(Bar_data!$A$3:$B$140,MATCH(C379,Bar_data!$A$3:$A$140,FALSE),2)</f>
        <v>Trust076</v>
      </c>
      <c r="I379" s="22" t="str">
        <f>INDEX(TrustCAHUB_map!$A$2:$D$139,MATCH($C379,TrustCAHUB_map!$A$2:$A$139,FALSE),3)</f>
        <v>East of England</v>
      </c>
      <c r="J379" s="22" t="str">
        <f>INDEX(TrustCAHUB_map!$A$2:$D$139,MATCH($C379,TrustCAHUB_map!$A$2:$A$139,FALSE),4)</f>
        <v>East of England</v>
      </c>
    </row>
    <row r="380" spans="1:10" x14ac:dyDescent="0.3">
      <c r="A380" s="22" t="str">
        <f t="shared" si="5"/>
        <v>'RM12015Not assigned70+'</v>
      </c>
      <c r="B380" s="22">
        <v>2015</v>
      </c>
      <c r="C380" s="22" t="s">
        <v>236</v>
      </c>
      <c r="D380" s="22" t="s">
        <v>477</v>
      </c>
      <c r="E380" s="22" t="s">
        <v>628</v>
      </c>
      <c r="F380" s="22">
        <v>2</v>
      </c>
      <c r="G380" s="22">
        <v>0</v>
      </c>
      <c r="H380" s="22" t="str">
        <f>INDEX(Bar_data!$A$3:$B$140,MATCH(C380,Bar_data!$A$3:$A$140,FALSE),2)</f>
        <v>Trust076</v>
      </c>
      <c r="I380" s="22" t="str">
        <f>INDEX(TrustCAHUB_map!$A$2:$D$139,MATCH($C380,TrustCAHUB_map!$A$2:$A$139,FALSE),3)</f>
        <v>East of England</v>
      </c>
      <c r="J380" s="22" t="str">
        <f>INDEX(TrustCAHUB_map!$A$2:$D$139,MATCH($C380,TrustCAHUB_map!$A$2:$A$139,FALSE),4)</f>
        <v>East of England</v>
      </c>
    </row>
    <row r="381" spans="1:10" x14ac:dyDescent="0.3">
      <c r="A381" s="22" t="str">
        <f t="shared" si="5"/>
        <v>'RM12015Curative70+'</v>
      </c>
      <c r="B381" s="22">
        <v>2015</v>
      </c>
      <c r="C381" s="22" t="s">
        <v>236</v>
      </c>
      <c r="D381" s="22" t="s">
        <v>7</v>
      </c>
      <c r="E381" s="22" t="s">
        <v>628</v>
      </c>
      <c r="F381" s="22">
        <v>27</v>
      </c>
      <c r="G381" s="22">
        <v>0</v>
      </c>
      <c r="H381" s="22" t="str">
        <f>INDEX(Bar_data!$A$3:$B$140,MATCH(C381,Bar_data!$A$3:$A$140,FALSE),2)</f>
        <v>Trust076</v>
      </c>
      <c r="I381" s="22" t="str">
        <f>INDEX(TrustCAHUB_map!$A$2:$D$139,MATCH($C381,TrustCAHUB_map!$A$2:$A$139,FALSE),3)</f>
        <v>East of England</v>
      </c>
      <c r="J381" s="22" t="str">
        <f>INDEX(TrustCAHUB_map!$A$2:$D$139,MATCH($C381,TrustCAHUB_map!$A$2:$A$139,FALSE),4)</f>
        <v>East of England</v>
      </c>
    </row>
    <row r="382" spans="1:10" x14ac:dyDescent="0.3">
      <c r="A382" s="22" t="str">
        <f t="shared" si="5"/>
        <v>'RMC2015Not assigned18-49'</v>
      </c>
      <c r="B382" s="22">
        <v>2015</v>
      </c>
      <c r="C382" s="22" t="s">
        <v>238</v>
      </c>
      <c r="D382" s="22" t="s">
        <v>477</v>
      </c>
      <c r="E382" s="22" t="s">
        <v>153</v>
      </c>
      <c r="F382" s="22">
        <v>3</v>
      </c>
      <c r="G382" s="22">
        <v>0</v>
      </c>
      <c r="H382" s="22" t="str">
        <f>INDEX(Bar_data!$A$3:$B$140,MATCH(C382,Bar_data!$A$3:$A$140,FALSE),2)</f>
        <v>Trust078</v>
      </c>
      <c r="I382" s="22" t="str">
        <f>INDEX(TrustCAHUB_map!$A$2:$D$139,MATCH($C382,TrustCAHUB_map!$A$2:$A$139,FALSE),3)</f>
        <v>Greater Manchester</v>
      </c>
      <c r="J382" s="22" t="str">
        <f>INDEX(TrustCAHUB_map!$A$2:$D$139,MATCH($C382,TrustCAHUB_map!$A$2:$A$139,FALSE),4)</f>
        <v>North West</v>
      </c>
    </row>
    <row r="383" spans="1:10" x14ac:dyDescent="0.3">
      <c r="A383" s="22" t="str">
        <f t="shared" si="5"/>
        <v>'RMC2015Palliative18-49'</v>
      </c>
      <c r="B383" s="22">
        <v>2015</v>
      </c>
      <c r="C383" s="22" t="s">
        <v>238</v>
      </c>
      <c r="D383" s="22" t="s">
        <v>8</v>
      </c>
      <c r="E383" s="22" t="s">
        <v>153</v>
      </c>
      <c r="F383" s="22">
        <v>1</v>
      </c>
      <c r="G383" s="22">
        <v>0</v>
      </c>
      <c r="H383" s="22" t="str">
        <f>INDEX(Bar_data!$A$3:$B$140,MATCH(C383,Bar_data!$A$3:$A$140,FALSE),2)</f>
        <v>Trust078</v>
      </c>
      <c r="I383" s="22" t="str">
        <f>INDEX(TrustCAHUB_map!$A$2:$D$139,MATCH($C383,TrustCAHUB_map!$A$2:$A$139,FALSE),3)</f>
        <v>Greater Manchester</v>
      </c>
      <c r="J383" s="22" t="str">
        <f>INDEX(TrustCAHUB_map!$A$2:$D$139,MATCH($C383,TrustCAHUB_map!$A$2:$A$139,FALSE),4)</f>
        <v>North West</v>
      </c>
    </row>
    <row r="384" spans="1:10" x14ac:dyDescent="0.3">
      <c r="A384" s="22" t="str">
        <f t="shared" si="5"/>
        <v>'RMC2015Curative18-49'</v>
      </c>
      <c r="B384" s="22">
        <v>2015</v>
      </c>
      <c r="C384" s="22" t="s">
        <v>238</v>
      </c>
      <c r="D384" s="22" t="s">
        <v>7</v>
      </c>
      <c r="E384" s="22" t="s">
        <v>153</v>
      </c>
      <c r="F384" s="22">
        <v>18</v>
      </c>
      <c r="G384" s="22">
        <v>0</v>
      </c>
      <c r="H384" s="22" t="str">
        <f>INDEX(Bar_data!$A$3:$B$140,MATCH(C384,Bar_data!$A$3:$A$140,FALSE),2)</f>
        <v>Trust078</v>
      </c>
      <c r="I384" s="22" t="str">
        <f>INDEX(TrustCAHUB_map!$A$2:$D$139,MATCH($C384,TrustCAHUB_map!$A$2:$A$139,FALSE),3)</f>
        <v>Greater Manchester</v>
      </c>
      <c r="J384" s="22" t="str">
        <f>INDEX(TrustCAHUB_map!$A$2:$D$139,MATCH($C384,TrustCAHUB_map!$A$2:$A$139,FALSE),4)</f>
        <v>North West</v>
      </c>
    </row>
    <row r="385" spans="1:10" x14ac:dyDescent="0.3">
      <c r="A385" s="22" t="str">
        <f t="shared" si="5"/>
        <v>'RMC2015Not assigned50-69'</v>
      </c>
      <c r="B385" s="22">
        <v>2015</v>
      </c>
      <c r="C385" s="22" t="s">
        <v>238</v>
      </c>
      <c r="D385" s="22" t="s">
        <v>477</v>
      </c>
      <c r="E385" s="22" t="s">
        <v>627</v>
      </c>
      <c r="F385" s="22">
        <v>3</v>
      </c>
      <c r="G385" s="22">
        <v>0</v>
      </c>
      <c r="H385" s="22" t="str">
        <f>INDEX(Bar_data!$A$3:$B$140,MATCH(C385,Bar_data!$A$3:$A$140,FALSE),2)</f>
        <v>Trust078</v>
      </c>
      <c r="I385" s="22" t="str">
        <f>INDEX(TrustCAHUB_map!$A$2:$D$139,MATCH($C385,TrustCAHUB_map!$A$2:$A$139,FALSE),3)</f>
        <v>Greater Manchester</v>
      </c>
      <c r="J385" s="22" t="str">
        <f>INDEX(TrustCAHUB_map!$A$2:$D$139,MATCH($C385,TrustCAHUB_map!$A$2:$A$139,FALSE),4)</f>
        <v>North West</v>
      </c>
    </row>
    <row r="386" spans="1:10" x14ac:dyDescent="0.3">
      <c r="A386" s="22" t="str">
        <f t="shared" si="5"/>
        <v>'RMC2015Curative50-69'</v>
      </c>
      <c r="B386" s="22">
        <v>2015</v>
      </c>
      <c r="C386" s="22" t="s">
        <v>238</v>
      </c>
      <c r="D386" s="22" t="s">
        <v>7</v>
      </c>
      <c r="E386" s="22" t="s">
        <v>627</v>
      </c>
      <c r="F386" s="22">
        <v>32</v>
      </c>
      <c r="G386" s="22">
        <v>1</v>
      </c>
      <c r="H386" s="22" t="str">
        <f>INDEX(Bar_data!$A$3:$B$140,MATCH(C386,Bar_data!$A$3:$A$140,FALSE),2)</f>
        <v>Trust078</v>
      </c>
      <c r="I386" s="22" t="str">
        <f>INDEX(TrustCAHUB_map!$A$2:$D$139,MATCH($C386,TrustCAHUB_map!$A$2:$A$139,FALSE),3)</f>
        <v>Greater Manchester</v>
      </c>
      <c r="J386" s="22" t="str">
        <f>INDEX(TrustCAHUB_map!$A$2:$D$139,MATCH($C386,TrustCAHUB_map!$A$2:$A$139,FALSE),4)</f>
        <v>North West</v>
      </c>
    </row>
    <row r="387" spans="1:10" x14ac:dyDescent="0.3">
      <c r="A387" s="22" t="str">
        <f t="shared" ref="A387:A450" si="6">"'"&amp;C387&amp;B387&amp;D387&amp;E387&amp;"'"</f>
        <v>'RMC2015Palliative50-69'</v>
      </c>
      <c r="B387" s="22">
        <v>2015</v>
      </c>
      <c r="C387" s="22" t="s">
        <v>238</v>
      </c>
      <c r="D387" s="22" t="s">
        <v>8</v>
      </c>
      <c r="E387" s="22" t="s">
        <v>627</v>
      </c>
      <c r="F387" s="22">
        <v>6</v>
      </c>
      <c r="G387" s="22">
        <v>0</v>
      </c>
      <c r="H387" s="22" t="str">
        <f>INDEX(Bar_data!$A$3:$B$140,MATCH(C387,Bar_data!$A$3:$A$140,FALSE),2)</f>
        <v>Trust078</v>
      </c>
      <c r="I387" s="22" t="str">
        <f>INDEX(TrustCAHUB_map!$A$2:$D$139,MATCH($C387,TrustCAHUB_map!$A$2:$A$139,FALSE),3)</f>
        <v>Greater Manchester</v>
      </c>
      <c r="J387" s="22" t="str">
        <f>INDEX(TrustCAHUB_map!$A$2:$D$139,MATCH($C387,TrustCAHUB_map!$A$2:$A$139,FALSE),4)</f>
        <v>North West</v>
      </c>
    </row>
    <row r="388" spans="1:10" x14ac:dyDescent="0.3">
      <c r="A388" s="22" t="str">
        <f t="shared" si="6"/>
        <v>'RMC2015Palliative70+'</v>
      </c>
      <c r="B388" s="22">
        <v>2015</v>
      </c>
      <c r="C388" s="22" t="s">
        <v>238</v>
      </c>
      <c r="D388" s="22" t="s">
        <v>8</v>
      </c>
      <c r="E388" s="22" t="s">
        <v>628</v>
      </c>
      <c r="F388" s="22">
        <v>3</v>
      </c>
      <c r="G388" s="22">
        <v>0</v>
      </c>
      <c r="H388" s="22" t="str">
        <f>INDEX(Bar_data!$A$3:$B$140,MATCH(C388,Bar_data!$A$3:$A$140,FALSE),2)</f>
        <v>Trust078</v>
      </c>
      <c r="I388" s="22" t="str">
        <f>INDEX(TrustCAHUB_map!$A$2:$D$139,MATCH($C388,TrustCAHUB_map!$A$2:$A$139,FALSE),3)</f>
        <v>Greater Manchester</v>
      </c>
      <c r="J388" s="22" t="str">
        <f>INDEX(TrustCAHUB_map!$A$2:$D$139,MATCH($C388,TrustCAHUB_map!$A$2:$A$139,FALSE),4)</f>
        <v>North West</v>
      </c>
    </row>
    <row r="389" spans="1:10" x14ac:dyDescent="0.3">
      <c r="A389" s="22" t="str">
        <f t="shared" si="6"/>
        <v>'RMC2015Curative70+'</v>
      </c>
      <c r="B389" s="22">
        <v>2015</v>
      </c>
      <c r="C389" s="22" t="s">
        <v>238</v>
      </c>
      <c r="D389" s="22" t="s">
        <v>7</v>
      </c>
      <c r="E389" s="22" t="s">
        <v>628</v>
      </c>
      <c r="F389" s="22">
        <v>8</v>
      </c>
      <c r="G389" s="22">
        <v>0</v>
      </c>
      <c r="H389" s="22" t="str">
        <f>INDEX(Bar_data!$A$3:$B$140,MATCH(C389,Bar_data!$A$3:$A$140,FALSE),2)</f>
        <v>Trust078</v>
      </c>
      <c r="I389" s="22" t="str">
        <f>INDEX(TrustCAHUB_map!$A$2:$D$139,MATCH($C389,TrustCAHUB_map!$A$2:$A$139,FALSE),3)</f>
        <v>Greater Manchester</v>
      </c>
      <c r="J389" s="22" t="str">
        <f>INDEX(TrustCAHUB_map!$A$2:$D$139,MATCH($C389,TrustCAHUB_map!$A$2:$A$139,FALSE),4)</f>
        <v>North West</v>
      </c>
    </row>
    <row r="390" spans="1:10" x14ac:dyDescent="0.3">
      <c r="A390" s="22" t="str">
        <f t="shared" si="6"/>
        <v>'RN32015Palliative18-49'</v>
      </c>
      <c r="B390" s="22">
        <v>2015</v>
      </c>
      <c r="C390" s="22" t="s">
        <v>240</v>
      </c>
      <c r="D390" s="22" t="s">
        <v>8</v>
      </c>
      <c r="E390" s="22" t="s">
        <v>153</v>
      </c>
      <c r="F390" s="22">
        <v>21</v>
      </c>
      <c r="G390" s="22">
        <v>2</v>
      </c>
      <c r="H390" s="22" t="str">
        <f>INDEX(Bar_data!$A$3:$B$140,MATCH(C390,Bar_data!$A$3:$A$140,FALSE),2)</f>
        <v>Trust080</v>
      </c>
      <c r="I390" s="22" t="str">
        <f>INDEX(TrustCAHUB_map!$A$2:$D$139,MATCH($C390,TrustCAHUB_map!$A$2:$A$139,FALSE),3)</f>
        <v>Thames Valley</v>
      </c>
      <c r="J390" s="22" t="str">
        <f>INDEX(TrustCAHUB_map!$A$2:$D$139,MATCH($C390,TrustCAHUB_map!$A$2:$A$139,FALSE),4)</f>
        <v>South East</v>
      </c>
    </row>
    <row r="391" spans="1:10" x14ac:dyDescent="0.3">
      <c r="A391" s="22" t="str">
        <f t="shared" si="6"/>
        <v>'RN32015Curative18-49'</v>
      </c>
      <c r="B391" s="22">
        <v>2015</v>
      </c>
      <c r="C391" s="22" t="s">
        <v>240</v>
      </c>
      <c r="D391" s="22" t="s">
        <v>7</v>
      </c>
      <c r="E391" s="22" t="s">
        <v>153</v>
      </c>
      <c r="F391" s="22">
        <v>36</v>
      </c>
      <c r="G391" s="22">
        <v>0</v>
      </c>
      <c r="H391" s="22" t="str">
        <f>INDEX(Bar_data!$A$3:$B$140,MATCH(C391,Bar_data!$A$3:$A$140,FALSE),2)</f>
        <v>Trust080</v>
      </c>
      <c r="I391" s="22" t="str">
        <f>INDEX(TrustCAHUB_map!$A$2:$D$139,MATCH($C391,TrustCAHUB_map!$A$2:$A$139,FALSE),3)</f>
        <v>Thames Valley</v>
      </c>
      <c r="J391" s="22" t="str">
        <f>INDEX(TrustCAHUB_map!$A$2:$D$139,MATCH($C391,TrustCAHUB_map!$A$2:$A$139,FALSE),4)</f>
        <v>South East</v>
      </c>
    </row>
    <row r="392" spans="1:10" x14ac:dyDescent="0.3">
      <c r="A392" s="22" t="str">
        <f t="shared" si="6"/>
        <v>'RN32015Curative50-69'</v>
      </c>
      <c r="B392" s="22">
        <v>2015</v>
      </c>
      <c r="C392" s="22" t="s">
        <v>240</v>
      </c>
      <c r="D392" s="22" t="s">
        <v>7</v>
      </c>
      <c r="E392" s="22" t="s">
        <v>627</v>
      </c>
      <c r="F392" s="22">
        <v>74</v>
      </c>
      <c r="G392" s="22">
        <v>0</v>
      </c>
      <c r="H392" s="22" t="str">
        <f>INDEX(Bar_data!$A$3:$B$140,MATCH(C392,Bar_data!$A$3:$A$140,FALSE),2)</f>
        <v>Trust080</v>
      </c>
      <c r="I392" s="22" t="str">
        <f>INDEX(TrustCAHUB_map!$A$2:$D$139,MATCH($C392,TrustCAHUB_map!$A$2:$A$139,FALSE),3)</f>
        <v>Thames Valley</v>
      </c>
      <c r="J392" s="22" t="str">
        <f>INDEX(TrustCAHUB_map!$A$2:$D$139,MATCH($C392,TrustCAHUB_map!$A$2:$A$139,FALSE),4)</f>
        <v>South East</v>
      </c>
    </row>
    <row r="393" spans="1:10" x14ac:dyDescent="0.3">
      <c r="A393" s="22" t="str">
        <f t="shared" si="6"/>
        <v>'RN32015Palliative50-69'</v>
      </c>
      <c r="B393" s="22">
        <v>2015</v>
      </c>
      <c r="C393" s="22" t="s">
        <v>240</v>
      </c>
      <c r="D393" s="22" t="s">
        <v>8</v>
      </c>
      <c r="E393" s="22" t="s">
        <v>627</v>
      </c>
      <c r="F393" s="22">
        <v>22</v>
      </c>
      <c r="G393" s="22">
        <v>0</v>
      </c>
      <c r="H393" s="22" t="str">
        <f>INDEX(Bar_data!$A$3:$B$140,MATCH(C393,Bar_data!$A$3:$A$140,FALSE),2)</f>
        <v>Trust080</v>
      </c>
      <c r="I393" s="22" t="str">
        <f>INDEX(TrustCAHUB_map!$A$2:$D$139,MATCH($C393,TrustCAHUB_map!$A$2:$A$139,FALSE),3)</f>
        <v>Thames Valley</v>
      </c>
      <c r="J393" s="22" t="str">
        <f>INDEX(TrustCAHUB_map!$A$2:$D$139,MATCH($C393,TrustCAHUB_map!$A$2:$A$139,FALSE),4)</f>
        <v>South East</v>
      </c>
    </row>
    <row r="394" spans="1:10" x14ac:dyDescent="0.3">
      <c r="A394" s="22" t="str">
        <f t="shared" si="6"/>
        <v>'RN32015Palliative70+'</v>
      </c>
      <c r="B394" s="22">
        <v>2015</v>
      </c>
      <c r="C394" s="22" t="s">
        <v>240</v>
      </c>
      <c r="D394" s="22" t="s">
        <v>8</v>
      </c>
      <c r="E394" s="22" t="s">
        <v>628</v>
      </c>
      <c r="F394" s="22">
        <v>9</v>
      </c>
      <c r="G394" s="22">
        <v>0</v>
      </c>
      <c r="H394" s="22" t="str">
        <f>INDEX(Bar_data!$A$3:$B$140,MATCH(C394,Bar_data!$A$3:$A$140,FALSE),2)</f>
        <v>Trust080</v>
      </c>
      <c r="I394" s="22" t="str">
        <f>INDEX(TrustCAHUB_map!$A$2:$D$139,MATCH($C394,TrustCAHUB_map!$A$2:$A$139,FALSE),3)</f>
        <v>Thames Valley</v>
      </c>
      <c r="J394" s="22" t="str">
        <f>INDEX(TrustCAHUB_map!$A$2:$D$139,MATCH($C394,TrustCAHUB_map!$A$2:$A$139,FALSE),4)</f>
        <v>South East</v>
      </c>
    </row>
    <row r="395" spans="1:10" x14ac:dyDescent="0.3">
      <c r="A395" s="22" t="str">
        <f t="shared" si="6"/>
        <v>'RN32015Curative70+'</v>
      </c>
      <c r="B395" s="22">
        <v>2015</v>
      </c>
      <c r="C395" s="22" t="s">
        <v>240</v>
      </c>
      <c r="D395" s="22" t="s">
        <v>7</v>
      </c>
      <c r="E395" s="22" t="s">
        <v>628</v>
      </c>
      <c r="F395" s="22">
        <v>16</v>
      </c>
      <c r="G395" s="22">
        <v>0</v>
      </c>
      <c r="H395" s="22" t="str">
        <f>INDEX(Bar_data!$A$3:$B$140,MATCH(C395,Bar_data!$A$3:$A$140,FALSE),2)</f>
        <v>Trust080</v>
      </c>
      <c r="I395" s="22" t="str">
        <f>INDEX(TrustCAHUB_map!$A$2:$D$139,MATCH($C395,TrustCAHUB_map!$A$2:$A$139,FALSE),3)</f>
        <v>Thames Valley</v>
      </c>
      <c r="J395" s="22" t="str">
        <f>INDEX(TrustCAHUB_map!$A$2:$D$139,MATCH($C395,TrustCAHUB_map!$A$2:$A$139,FALSE),4)</f>
        <v>South East</v>
      </c>
    </row>
    <row r="396" spans="1:10" x14ac:dyDescent="0.3">
      <c r="A396" s="22" t="str">
        <f t="shared" si="6"/>
        <v>'RN52015Not assigned18-49'</v>
      </c>
      <c r="B396" s="22">
        <v>2015</v>
      </c>
      <c r="C396" s="22" t="s">
        <v>241</v>
      </c>
      <c r="D396" s="22" t="s">
        <v>477</v>
      </c>
      <c r="E396" s="22" t="s">
        <v>153</v>
      </c>
      <c r="F396" s="22">
        <v>1</v>
      </c>
      <c r="G396" s="22">
        <v>0</v>
      </c>
      <c r="H396" s="22" t="str">
        <f>INDEX(Bar_data!$A$3:$B$140,MATCH(C396,Bar_data!$A$3:$A$140,FALSE),2)</f>
        <v>Trust081</v>
      </c>
      <c r="I396" s="22" t="str">
        <f>INDEX(TrustCAHUB_map!$A$2:$D$139,MATCH($C396,TrustCAHUB_map!$A$2:$A$139,FALSE),3)</f>
        <v>Wessex</v>
      </c>
      <c r="J396" s="22" t="str">
        <f>INDEX(TrustCAHUB_map!$A$2:$D$139,MATCH($C396,TrustCAHUB_map!$A$2:$A$139,FALSE),4)</f>
        <v>Wessex</v>
      </c>
    </row>
    <row r="397" spans="1:10" x14ac:dyDescent="0.3">
      <c r="A397" s="22" t="str">
        <f t="shared" si="6"/>
        <v>'RN52015Curative18-49'</v>
      </c>
      <c r="B397" s="22">
        <v>2015</v>
      </c>
      <c r="C397" s="22" t="s">
        <v>241</v>
      </c>
      <c r="D397" s="22" t="s">
        <v>7</v>
      </c>
      <c r="E397" s="22" t="s">
        <v>153</v>
      </c>
      <c r="F397" s="22">
        <v>64</v>
      </c>
      <c r="G397" s="22">
        <v>0</v>
      </c>
      <c r="H397" s="22" t="str">
        <f>INDEX(Bar_data!$A$3:$B$140,MATCH(C397,Bar_data!$A$3:$A$140,FALSE),2)</f>
        <v>Trust081</v>
      </c>
      <c r="I397" s="22" t="str">
        <f>INDEX(TrustCAHUB_map!$A$2:$D$139,MATCH($C397,TrustCAHUB_map!$A$2:$A$139,FALSE),3)</f>
        <v>Wessex</v>
      </c>
      <c r="J397" s="22" t="str">
        <f>INDEX(TrustCAHUB_map!$A$2:$D$139,MATCH($C397,TrustCAHUB_map!$A$2:$A$139,FALSE),4)</f>
        <v>Wessex</v>
      </c>
    </row>
    <row r="398" spans="1:10" x14ac:dyDescent="0.3">
      <c r="A398" s="22" t="str">
        <f t="shared" si="6"/>
        <v>'RN52015Palliative18-49'</v>
      </c>
      <c r="B398" s="22">
        <v>2015</v>
      </c>
      <c r="C398" s="22" t="s">
        <v>241</v>
      </c>
      <c r="D398" s="22" t="s">
        <v>8</v>
      </c>
      <c r="E398" s="22" t="s">
        <v>153</v>
      </c>
      <c r="F398" s="22">
        <v>11</v>
      </c>
      <c r="G398" s="22">
        <v>0</v>
      </c>
      <c r="H398" s="22" t="str">
        <f>INDEX(Bar_data!$A$3:$B$140,MATCH(C398,Bar_data!$A$3:$A$140,FALSE),2)</f>
        <v>Trust081</v>
      </c>
      <c r="I398" s="22" t="str">
        <f>INDEX(TrustCAHUB_map!$A$2:$D$139,MATCH($C398,TrustCAHUB_map!$A$2:$A$139,FALSE),3)</f>
        <v>Wessex</v>
      </c>
      <c r="J398" s="22" t="str">
        <f>INDEX(TrustCAHUB_map!$A$2:$D$139,MATCH($C398,TrustCAHUB_map!$A$2:$A$139,FALSE),4)</f>
        <v>Wessex</v>
      </c>
    </row>
    <row r="399" spans="1:10" x14ac:dyDescent="0.3">
      <c r="A399" s="22" t="str">
        <f t="shared" si="6"/>
        <v>'RN52015Curative50-69'</v>
      </c>
      <c r="B399" s="22">
        <v>2015</v>
      </c>
      <c r="C399" s="22" t="s">
        <v>241</v>
      </c>
      <c r="D399" s="22" t="s">
        <v>7</v>
      </c>
      <c r="E399" s="22" t="s">
        <v>627</v>
      </c>
      <c r="F399" s="22">
        <v>102</v>
      </c>
      <c r="G399" s="22">
        <v>1</v>
      </c>
      <c r="H399" s="22" t="str">
        <f>INDEX(Bar_data!$A$3:$B$140,MATCH(C399,Bar_data!$A$3:$A$140,FALSE),2)</f>
        <v>Trust081</v>
      </c>
      <c r="I399" s="22" t="str">
        <f>INDEX(TrustCAHUB_map!$A$2:$D$139,MATCH($C399,TrustCAHUB_map!$A$2:$A$139,FALSE),3)</f>
        <v>Wessex</v>
      </c>
      <c r="J399" s="22" t="str">
        <f>INDEX(TrustCAHUB_map!$A$2:$D$139,MATCH($C399,TrustCAHUB_map!$A$2:$A$139,FALSE),4)</f>
        <v>Wessex</v>
      </c>
    </row>
    <row r="400" spans="1:10" x14ac:dyDescent="0.3">
      <c r="A400" s="22" t="str">
        <f t="shared" si="6"/>
        <v>'RN52015Not assigned50-69'</v>
      </c>
      <c r="B400" s="22">
        <v>2015</v>
      </c>
      <c r="C400" s="22" t="s">
        <v>241</v>
      </c>
      <c r="D400" s="22" t="s">
        <v>477</v>
      </c>
      <c r="E400" s="22" t="s">
        <v>627</v>
      </c>
      <c r="F400" s="22">
        <v>2</v>
      </c>
      <c r="G400" s="22">
        <v>0</v>
      </c>
      <c r="H400" s="22" t="str">
        <f>INDEX(Bar_data!$A$3:$B$140,MATCH(C400,Bar_data!$A$3:$A$140,FALSE),2)</f>
        <v>Trust081</v>
      </c>
      <c r="I400" s="22" t="str">
        <f>INDEX(TrustCAHUB_map!$A$2:$D$139,MATCH($C400,TrustCAHUB_map!$A$2:$A$139,FALSE),3)</f>
        <v>Wessex</v>
      </c>
      <c r="J400" s="22" t="str">
        <f>INDEX(TrustCAHUB_map!$A$2:$D$139,MATCH($C400,TrustCAHUB_map!$A$2:$A$139,FALSE),4)</f>
        <v>Wessex</v>
      </c>
    </row>
    <row r="401" spans="1:10" x14ac:dyDescent="0.3">
      <c r="A401" s="22" t="str">
        <f t="shared" si="6"/>
        <v>'RN52015Palliative50-69'</v>
      </c>
      <c r="B401" s="22">
        <v>2015</v>
      </c>
      <c r="C401" s="22" t="s">
        <v>241</v>
      </c>
      <c r="D401" s="22" t="s">
        <v>8</v>
      </c>
      <c r="E401" s="22" t="s">
        <v>627</v>
      </c>
      <c r="F401" s="22">
        <v>12</v>
      </c>
      <c r="G401" s="22">
        <v>1</v>
      </c>
      <c r="H401" s="22" t="str">
        <f>INDEX(Bar_data!$A$3:$B$140,MATCH(C401,Bar_data!$A$3:$A$140,FALSE),2)</f>
        <v>Trust081</v>
      </c>
      <c r="I401" s="22" t="str">
        <f>INDEX(TrustCAHUB_map!$A$2:$D$139,MATCH($C401,TrustCAHUB_map!$A$2:$A$139,FALSE),3)</f>
        <v>Wessex</v>
      </c>
      <c r="J401" s="22" t="str">
        <f>INDEX(TrustCAHUB_map!$A$2:$D$139,MATCH($C401,TrustCAHUB_map!$A$2:$A$139,FALSE),4)</f>
        <v>Wessex</v>
      </c>
    </row>
    <row r="402" spans="1:10" x14ac:dyDescent="0.3">
      <c r="A402" s="22" t="str">
        <f t="shared" si="6"/>
        <v>'RN52015Curative70+'</v>
      </c>
      <c r="B402" s="22">
        <v>2015</v>
      </c>
      <c r="C402" s="22" t="s">
        <v>241</v>
      </c>
      <c r="D402" s="22" t="s">
        <v>7</v>
      </c>
      <c r="E402" s="22" t="s">
        <v>628</v>
      </c>
      <c r="F402" s="22">
        <v>13</v>
      </c>
      <c r="G402" s="22">
        <v>0</v>
      </c>
      <c r="H402" s="22" t="str">
        <f>INDEX(Bar_data!$A$3:$B$140,MATCH(C402,Bar_data!$A$3:$A$140,FALSE),2)</f>
        <v>Trust081</v>
      </c>
      <c r="I402" s="22" t="str">
        <f>INDEX(TrustCAHUB_map!$A$2:$D$139,MATCH($C402,TrustCAHUB_map!$A$2:$A$139,FALSE),3)</f>
        <v>Wessex</v>
      </c>
      <c r="J402" s="22" t="str">
        <f>INDEX(TrustCAHUB_map!$A$2:$D$139,MATCH($C402,TrustCAHUB_map!$A$2:$A$139,FALSE),4)</f>
        <v>Wessex</v>
      </c>
    </row>
    <row r="403" spans="1:10" x14ac:dyDescent="0.3">
      <c r="A403" s="22" t="str">
        <f t="shared" si="6"/>
        <v>'RN52015Palliative70+'</v>
      </c>
      <c r="B403" s="22">
        <v>2015</v>
      </c>
      <c r="C403" s="22" t="s">
        <v>241</v>
      </c>
      <c r="D403" s="22" t="s">
        <v>8</v>
      </c>
      <c r="E403" s="22" t="s">
        <v>628</v>
      </c>
      <c r="F403" s="22">
        <v>4</v>
      </c>
      <c r="G403" s="22">
        <v>0</v>
      </c>
      <c r="H403" s="22" t="str">
        <f>INDEX(Bar_data!$A$3:$B$140,MATCH(C403,Bar_data!$A$3:$A$140,FALSE),2)</f>
        <v>Trust081</v>
      </c>
      <c r="I403" s="22" t="str">
        <f>INDEX(TrustCAHUB_map!$A$2:$D$139,MATCH($C403,TrustCAHUB_map!$A$2:$A$139,FALSE),3)</f>
        <v>Wessex</v>
      </c>
      <c r="J403" s="22" t="str">
        <f>INDEX(TrustCAHUB_map!$A$2:$D$139,MATCH($C403,TrustCAHUB_map!$A$2:$A$139,FALSE),4)</f>
        <v>Wessex</v>
      </c>
    </row>
    <row r="404" spans="1:10" x14ac:dyDescent="0.3">
      <c r="A404" s="22" t="str">
        <f t="shared" si="6"/>
        <v>'RN72015Palliative18-49'</v>
      </c>
      <c r="B404" s="22">
        <v>2015</v>
      </c>
      <c r="C404" s="22" t="s">
        <v>242</v>
      </c>
      <c r="D404" s="22" t="s">
        <v>8</v>
      </c>
      <c r="E404" s="22" t="s">
        <v>153</v>
      </c>
      <c r="F404" s="22">
        <v>4</v>
      </c>
      <c r="G404" s="22">
        <v>0</v>
      </c>
      <c r="H404" s="22" t="str">
        <f>INDEX(Bar_data!$A$3:$B$140,MATCH(C404,Bar_data!$A$3:$A$140,FALSE),2)</f>
        <v>Trust082</v>
      </c>
      <c r="I404" s="22" t="str">
        <f>INDEX(TrustCAHUB_map!$A$2:$D$139,MATCH($C404,TrustCAHUB_map!$A$2:$A$139,FALSE),3)</f>
        <v>Kent and Medway</v>
      </c>
      <c r="J404" s="22" t="str">
        <f>INDEX(TrustCAHUB_map!$A$2:$D$139,MATCH($C404,TrustCAHUB_map!$A$2:$A$139,FALSE),4)</f>
        <v>South East</v>
      </c>
    </row>
    <row r="405" spans="1:10" x14ac:dyDescent="0.3">
      <c r="A405" s="22" t="str">
        <f t="shared" si="6"/>
        <v>'RN72015Curative18-49'</v>
      </c>
      <c r="B405" s="22">
        <v>2015</v>
      </c>
      <c r="C405" s="22" t="s">
        <v>242</v>
      </c>
      <c r="D405" s="22" t="s">
        <v>7</v>
      </c>
      <c r="E405" s="22" t="s">
        <v>153</v>
      </c>
      <c r="F405" s="22">
        <v>36</v>
      </c>
      <c r="G405" s="22">
        <v>0</v>
      </c>
      <c r="H405" s="22" t="str">
        <f>INDEX(Bar_data!$A$3:$B$140,MATCH(C405,Bar_data!$A$3:$A$140,FALSE),2)</f>
        <v>Trust082</v>
      </c>
      <c r="I405" s="22" t="str">
        <f>INDEX(TrustCAHUB_map!$A$2:$D$139,MATCH($C405,TrustCAHUB_map!$A$2:$A$139,FALSE),3)</f>
        <v>Kent and Medway</v>
      </c>
      <c r="J405" s="22" t="str">
        <f>INDEX(TrustCAHUB_map!$A$2:$D$139,MATCH($C405,TrustCAHUB_map!$A$2:$A$139,FALSE),4)</f>
        <v>South East</v>
      </c>
    </row>
    <row r="406" spans="1:10" x14ac:dyDescent="0.3">
      <c r="A406" s="22" t="str">
        <f t="shared" si="6"/>
        <v>'RN72015Palliative50-69'</v>
      </c>
      <c r="B406" s="22">
        <v>2015</v>
      </c>
      <c r="C406" s="22" t="s">
        <v>242</v>
      </c>
      <c r="D406" s="22" t="s">
        <v>8</v>
      </c>
      <c r="E406" s="22" t="s">
        <v>627</v>
      </c>
      <c r="F406" s="22">
        <v>8</v>
      </c>
      <c r="G406" s="22">
        <v>0</v>
      </c>
      <c r="H406" s="22" t="str">
        <f>INDEX(Bar_data!$A$3:$B$140,MATCH(C406,Bar_data!$A$3:$A$140,FALSE),2)</f>
        <v>Trust082</v>
      </c>
      <c r="I406" s="22" t="str">
        <f>INDEX(TrustCAHUB_map!$A$2:$D$139,MATCH($C406,TrustCAHUB_map!$A$2:$A$139,FALSE),3)</f>
        <v>Kent and Medway</v>
      </c>
      <c r="J406" s="22" t="str">
        <f>INDEX(TrustCAHUB_map!$A$2:$D$139,MATCH($C406,TrustCAHUB_map!$A$2:$A$139,FALSE),4)</f>
        <v>South East</v>
      </c>
    </row>
    <row r="407" spans="1:10" x14ac:dyDescent="0.3">
      <c r="A407" s="22" t="str">
        <f t="shared" si="6"/>
        <v>'RN72015Curative50-69'</v>
      </c>
      <c r="B407" s="22">
        <v>2015</v>
      </c>
      <c r="C407" s="22" t="s">
        <v>242</v>
      </c>
      <c r="D407" s="22" t="s">
        <v>7</v>
      </c>
      <c r="E407" s="22" t="s">
        <v>627</v>
      </c>
      <c r="F407" s="22">
        <v>57</v>
      </c>
      <c r="G407" s="22">
        <v>0</v>
      </c>
      <c r="H407" s="22" t="str">
        <f>INDEX(Bar_data!$A$3:$B$140,MATCH(C407,Bar_data!$A$3:$A$140,FALSE),2)</f>
        <v>Trust082</v>
      </c>
      <c r="I407" s="22" t="str">
        <f>INDEX(TrustCAHUB_map!$A$2:$D$139,MATCH($C407,TrustCAHUB_map!$A$2:$A$139,FALSE),3)</f>
        <v>Kent and Medway</v>
      </c>
      <c r="J407" s="22" t="str">
        <f>INDEX(TrustCAHUB_map!$A$2:$D$139,MATCH($C407,TrustCAHUB_map!$A$2:$A$139,FALSE),4)</f>
        <v>South East</v>
      </c>
    </row>
    <row r="408" spans="1:10" x14ac:dyDescent="0.3">
      <c r="A408" s="22" t="str">
        <f t="shared" si="6"/>
        <v>'RN72015Curative70+'</v>
      </c>
      <c r="B408" s="22">
        <v>2015</v>
      </c>
      <c r="C408" s="22" t="s">
        <v>242</v>
      </c>
      <c r="D408" s="22" t="s">
        <v>7</v>
      </c>
      <c r="E408" s="22" t="s">
        <v>628</v>
      </c>
      <c r="F408" s="22">
        <v>9</v>
      </c>
      <c r="G408" s="22">
        <v>0</v>
      </c>
      <c r="H408" s="22" t="str">
        <f>INDEX(Bar_data!$A$3:$B$140,MATCH(C408,Bar_data!$A$3:$A$140,FALSE),2)</f>
        <v>Trust082</v>
      </c>
      <c r="I408" s="22" t="str">
        <f>INDEX(TrustCAHUB_map!$A$2:$D$139,MATCH($C408,TrustCAHUB_map!$A$2:$A$139,FALSE),3)</f>
        <v>Kent and Medway</v>
      </c>
      <c r="J408" s="22" t="str">
        <f>INDEX(TrustCAHUB_map!$A$2:$D$139,MATCH($C408,TrustCAHUB_map!$A$2:$A$139,FALSE),4)</f>
        <v>South East</v>
      </c>
    </row>
    <row r="409" spans="1:10" x14ac:dyDescent="0.3">
      <c r="A409" s="22" t="str">
        <f t="shared" si="6"/>
        <v>'RN72015Palliative70+'</v>
      </c>
      <c r="B409" s="22">
        <v>2015</v>
      </c>
      <c r="C409" s="22" t="s">
        <v>242</v>
      </c>
      <c r="D409" s="22" t="s">
        <v>8</v>
      </c>
      <c r="E409" s="22" t="s">
        <v>628</v>
      </c>
      <c r="F409" s="22">
        <v>1</v>
      </c>
      <c r="G409" s="22">
        <v>1</v>
      </c>
      <c r="H409" s="22" t="str">
        <f>INDEX(Bar_data!$A$3:$B$140,MATCH(C409,Bar_data!$A$3:$A$140,FALSE),2)</f>
        <v>Trust082</v>
      </c>
      <c r="I409" s="22" t="str">
        <f>INDEX(TrustCAHUB_map!$A$2:$D$139,MATCH($C409,TrustCAHUB_map!$A$2:$A$139,FALSE),3)</f>
        <v>Kent and Medway</v>
      </c>
      <c r="J409" s="22" t="str">
        <f>INDEX(TrustCAHUB_map!$A$2:$D$139,MATCH($C409,TrustCAHUB_map!$A$2:$A$139,FALSE),4)</f>
        <v>South East</v>
      </c>
    </row>
    <row r="410" spans="1:10" x14ac:dyDescent="0.3">
      <c r="A410" s="22" t="str">
        <f t="shared" si="6"/>
        <v>'RNA2015Curative18-49'</v>
      </c>
      <c r="B410" s="22">
        <v>2015</v>
      </c>
      <c r="C410" s="22" t="s">
        <v>243</v>
      </c>
      <c r="D410" s="22" t="s">
        <v>7</v>
      </c>
      <c r="E410" s="22" t="s">
        <v>153</v>
      </c>
      <c r="F410" s="22">
        <v>15</v>
      </c>
      <c r="G410" s="22">
        <v>0</v>
      </c>
      <c r="H410" s="22" t="str">
        <f>INDEX(Bar_data!$A$3:$B$140,MATCH(C410,Bar_data!$A$3:$A$140,FALSE),2)</f>
        <v>Trust083</v>
      </c>
      <c r="I410" s="22" t="str">
        <f>INDEX(TrustCAHUB_map!$A$2:$D$139,MATCH($C410,TrustCAHUB_map!$A$2:$A$139,FALSE),3)</f>
        <v>West Midlands</v>
      </c>
      <c r="J410" s="22" t="str">
        <f>INDEX(TrustCAHUB_map!$A$2:$D$139,MATCH($C410,TrustCAHUB_map!$A$2:$A$139,FALSE),4)</f>
        <v>West Midlands</v>
      </c>
    </row>
    <row r="411" spans="1:10" x14ac:dyDescent="0.3">
      <c r="A411" s="22" t="str">
        <f t="shared" si="6"/>
        <v>'RNA2015Palliative50-69'</v>
      </c>
      <c r="B411" s="22">
        <v>2015</v>
      </c>
      <c r="C411" s="22" t="s">
        <v>243</v>
      </c>
      <c r="D411" s="22" t="s">
        <v>8</v>
      </c>
      <c r="E411" s="22" t="s">
        <v>627</v>
      </c>
      <c r="F411" s="22">
        <v>2</v>
      </c>
      <c r="G411" s="22">
        <v>0</v>
      </c>
      <c r="H411" s="22" t="str">
        <f>INDEX(Bar_data!$A$3:$B$140,MATCH(C411,Bar_data!$A$3:$A$140,FALSE),2)</f>
        <v>Trust083</v>
      </c>
      <c r="I411" s="22" t="str">
        <f>INDEX(TrustCAHUB_map!$A$2:$D$139,MATCH($C411,TrustCAHUB_map!$A$2:$A$139,FALSE),3)</f>
        <v>West Midlands</v>
      </c>
      <c r="J411" s="22" t="str">
        <f>INDEX(TrustCAHUB_map!$A$2:$D$139,MATCH($C411,TrustCAHUB_map!$A$2:$A$139,FALSE),4)</f>
        <v>West Midlands</v>
      </c>
    </row>
    <row r="412" spans="1:10" x14ac:dyDescent="0.3">
      <c r="A412" s="22" t="str">
        <f t="shared" si="6"/>
        <v>'RNA2015Curative50-69'</v>
      </c>
      <c r="B412" s="22">
        <v>2015</v>
      </c>
      <c r="C412" s="22" t="s">
        <v>243</v>
      </c>
      <c r="D412" s="22" t="s">
        <v>7</v>
      </c>
      <c r="E412" s="22" t="s">
        <v>627</v>
      </c>
      <c r="F412" s="22">
        <v>21</v>
      </c>
      <c r="G412" s="22">
        <v>0</v>
      </c>
      <c r="H412" s="22" t="str">
        <f>INDEX(Bar_data!$A$3:$B$140,MATCH(C412,Bar_data!$A$3:$A$140,FALSE),2)</f>
        <v>Trust083</v>
      </c>
      <c r="I412" s="22" t="str">
        <f>INDEX(TrustCAHUB_map!$A$2:$D$139,MATCH($C412,TrustCAHUB_map!$A$2:$A$139,FALSE),3)</f>
        <v>West Midlands</v>
      </c>
      <c r="J412" s="22" t="str">
        <f>INDEX(TrustCAHUB_map!$A$2:$D$139,MATCH($C412,TrustCAHUB_map!$A$2:$A$139,FALSE),4)</f>
        <v>West Midlands</v>
      </c>
    </row>
    <row r="413" spans="1:10" x14ac:dyDescent="0.3">
      <c r="A413" s="22" t="str">
        <f t="shared" si="6"/>
        <v>'RNA2015Not assigned50-69'</v>
      </c>
      <c r="B413" s="22">
        <v>2015</v>
      </c>
      <c r="C413" s="22" t="s">
        <v>243</v>
      </c>
      <c r="D413" s="22" t="s">
        <v>477</v>
      </c>
      <c r="E413" s="22" t="s">
        <v>627</v>
      </c>
      <c r="F413" s="22">
        <v>1</v>
      </c>
      <c r="G413" s="22">
        <v>0</v>
      </c>
      <c r="H413" s="22" t="str">
        <f>INDEX(Bar_data!$A$3:$B$140,MATCH(C413,Bar_data!$A$3:$A$140,FALSE),2)</f>
        <v>Trust083</v>
      </c>
      <c r="I413" s="22" t="str">
        <f>INDEX(TrustCAHUB_map!$A$2:$D$139,MATCH($C413,TrustCAHUB_map!$A$2:$A$139,FALSE),3)</f>
        <v>West Midlands</v>
      </c>
      <c r="J413" s="22" t="str">
        <f>INDEX(TrustCAHUB_map!$A$2:$D$139,MATCH($C413,TrustCAHUB_map!$A$2:$A$139,FALSE),4)</f>
        <v>West Midlands</v>
      </c>
    </row>
    <row r="414" spans="1:10" x14ac:dyDescent="0.3">
      <c r="A414" s="22" t="str">
        <f t="shared" si="6"/>
        <v>'RNA2015Curative70+'</v>
      </c>
      <c r="B414" s="22">
        <v>2015</v>
      </c>
      <c r="C414" s="22" t="s">
        <v>243</v>
      </c>
      <c r="D414" s="22" t="s">
        <v>7</v>
      </c>
      <c r="E414" s="22" t="s">
        <v>628</v>
      </c>
      <c r="F414" s="22">
        <v>4</v>
      </c>
      <c r="G414" s="22">
        <v>0</v>
      </c>
      <c r="H414" s="22" t="str">
        <f>INDEX(Bar_data!$A$3:$B$140,MATCH(C414,Bar_data!$A$3:$A$140,FALSE),2)</f>
        <v>Trust083</v>
      </c>
      <c r="I414" s="22" t="str">
        <f>INDEX(TrustCAHUB_map!$A$2:$D$139,MATCH($C414,TrustCAHUB_map!$A$2:$A$139,FALSE),3)</f>
        <v>West Midlands</v>
      </c>
      <c r="J414" s="22" t="str">
        <f>INDEX(TrustCAHUB_map!$A$2:$D$139,MATCH($C414,TrustCAHUB_map!$A$2:$A$139,FALSE),4)</f>
        <v>West Midlands</v>
      </c>
    </row>
    <row r="415" spans="1:10" x14ac:dyDescent="0.3">
      <c r="A415" s="22" t="str">
        <f t="shared" si="6"/>
        <v>'RNA2015Palliative70+'</v>
      </c>
      <c r="B415" s="22">
        <v>2015</v>
      </c>
      <c r="C415" s="22" t="s">
        <v>243</v>
      </c>
      <c r="D415" s="22" t="s">
        <v>8</v>
      </c>
      <c r="E415" s="22" t="s">
        <v>628</v>
      </c>
      <c r="F415" s="22">
        <v>1</v>
      </c>
      <c r="G415" s="22">
        <v>0</v>
      </c>
      <c r="H415" s="22" t="str">
        <f>INDEX(Bar_data!$A$3:$B$140,MATCH(C415,Bar_data!$A$3:$A$140,FALSE),2)</f>
        <v>Trust083</v>
      </c>
      <c r="I415" s="22" t="str">
        <f>INDEX(TrustCAHUB_map!$A$2:$D$139,MATCH($C415,TrustCAHUB_map!$A$2:$A$139,FALSE),3)</f>
        <v>West Midlands</v>
      </c>
      <c r="J415" s="22" t="str">
        <f>INDEX(TrustCAHUB_map!$A$2:$D$139,MATCH($C415,TrustCAHUB_map!$A$2:$A$139,FALSE),4)</f>
        <v>West Midlands</v>
      </c>
    </row>
    <row r="416" spans="1:10" x14ac:dyDescent="0.3">
      <c r="A416" s="22" t="str">
        <f t="shared" si="6"/>
        <v>'RNL2015Curative18-49'</v>
      </c>
      <c r="B416" s="22">
        <v>2015</v>
      </c>
      <c r="C416" s="22" t="s">
        <v>244</v>
      </c>
      <c r="D416" s="22" t="s">
        <v>7</v>
      </c>
      <c r="E416" s="22" t="s">
        <v>153</v>
      </c>
      <c r="F416" s="22">
        <v>18</v>
      </c>
      <c r="G416" s="22">
        <v>0</v>
      </c>
      <c r="H416" s="22" t="str">
        <f>INDEX(Bar_data!$A$3:$B$140,MATCH(C416,Bar_data!$A$3:$A$140,FALSE),2)</f>
        <v>Trust084</v>
      </c>
      <c r="I416" s="22" t="str">
        <f>INDEX(TrustCAHUB_map!$A$2:$D$139,MATCH($C416,TrustCAHUB_map!$A$2:$A$139,FALSE),3)</f>
        <v>North East and Cumbria</v>
      </c>
      <c r="J416" s="22" t="str">
        <f>INDEX(TrustCAHUB_map!$A$2:$D$139,MATCH($C416,TrustCAHUB_map!$A$2:$A$139,FALSE),4)</f>
        <v>North East</v>
      </c>
    </row>
    <row r="417" spans="1:10" x14ac:dyDescent="0.3">
      <c r="A417" s="22" t="str">
        <f t="shared" si="6"/>
        <v>'RNL2015Palliative18-49'</v>
      </c>
      <c r="B417" s="22">
        <v>2015</v>
      </c>
      <c r="C417" s="22" t="s">
        <v>244</v>
      </c>
      <c r="D417" s="22" t="s">
        <v>8</v>
      </c>
      <c r="E417" s="22" t="s">
        <v>153</v>
      </c>
      <c r="F417" s="22">
        <v>2</v>
      </c>
      <c r="G417" s="22">
        <v>0</v>
      </c>
      <c r="H417" s="22" t="str">
        <f>INDEX(Bar_data!$A$3:$B$140,MATCH(C417,Bar_data!$A$3:$A$140,FALSE),2)</f>
        <v>Trust084</v>
      </c>
      <c r="I417" s="22" t="str">
        <f>INDEX(TrustCAHUB_map!$A$2:$D$139,MATCH($C417,TrustCAHUB_map!$A$2:$A$139,FALSE),3)</f>
        <v>North East and Cumbria</v>
      </c>
      <c r="J417" s="22" t="str">
        <f>INDEX(TrustCAHUB_map!$A$2:$D$139,MATCH($C417,TrustCAHUB_map!$A$2:$A$139,FALSE),4)</f>
        <v>North East</v>
      </c>
    </row>
    <row r="418" spans="1:10" x14ac:dyDescent="0.3">
      <c r="A418" s="22" t="str">
        <f t="shared" si="6"/>
        <v>'RNL2015Palliative50-69'</v>
      </c>
      <c r="B418" s="22">
        <v>2015</v>
      </c>
      <c r="C418" s="22" t="s">
        <v>244</v>
      </c>
      <c r="D418" s="22" t="s">
        <v>8</v>
      </c>
      <c r="E418" s="22" t="s">
        <v>627</v>
      </c>
      <c r="F418" s="22">
        <v>3</v>
      </c>
      <c r="G418" s="22">
        <v>0</v>
      </c>
      <c r="H418" s="22" t="str">
        <f>INDEX(Bar_data!$A$3:$B$140,MATCH(C418,Bar_data!$A$3:$A$140,FALSE),2)</f>
        <v>Trust084</v>
      </c>
      <c r="I418" s="22" t="str">
        <f>INDEX(TrustCAHUB_map!$A$2:$D$139,MATCH($C418,TrustCAHUB_map!$A$2:$A$139,FALSE),3)</f>
        <v>North East and Cumbria</v>
      </c>
      <c r="J418" s="22" t="str">
        <f>INDEX(TrustCAHUB_map!$A$2:$D$139,MATCH($C418,TrustCAHUB_map!$A$2:$A$139,FALSE),4)</f>
        <v>North East</v>
      </c>
    </row>
    <row r="419" spans="1:10" x14ac:dyDescent="0.3">
      <c r="A419" s="22" t="str">
        <f t="shared" si="6"/>
        <v>'RNL2015Curative50-69'</v>
      </c>
      <c r="B419" s="22">
        <v>2015</v>
      </c>
      <c r="C419" s="22" t="s">
        <v>244</v>
      </c>
      <c r="D419" s="22" t="s">
        <v>7</v>
      </c>
      <c r="E419" s="22" t="s">
        <v>627</v>
      </c>
      <c r="F419" s="22">
        <v>37</v>
      </c>
      <c r="G419" s="22">
        <v>0</v>
      </c>
      <c r="H419" s="22" t="str">
        <f>INDEX(Bar_data!$A$3:$B$140,MATCH(C419,Bar_data!$A$3:$A$140,FALSE),2)</f>
        <v>Trust084</v>
      </c>
      <c r="I419" s="22" t="str">
        <f>INDEX(TrustCAHUB_map!$A$2:$D$139,MATCH($C419,TrustCAHUB_map!$A$2:$A$139,FALSE),3)</f>
        <v>North East and Cumbria</v>
      </c>
      <c r="J419" s="22" t="str">
        <f>INDEX(TrustCAHUB_map!$A$2:$D$139,MATCH($C419,TrustCAHUB_map!$A$2:$A$139,FALSE),4)</f>
        <v>North East</v>
      </c>
    </row>
    <row r="420" spans="1:10" x14ac:dyDescent="0.3">
      <c r="A420" s="22" t="str">
        <f t="shared" si="6"/>
        <v>'RNL2015Curative70+'</v>
      </c>
      <c r="B420" s="22">
        <v>2015</v>
      </c>
      <c r="C420" s="22" t="s">
        <v>244</v>
      </c>
      <c r="D420" s="22" t="s">
        <v>7</v>
      </c>
      <c r="E420" s="22" t="s">
        <v>628</v>
      </c>
      <c r="F420" s="22">
        <v>4</v>
      </c>
      <c r="G420" s="22">
        <v>0</v>
      </c>
      <c r="H420" s="22" t="str">
        <f>INDEX(Bar_data!$A$3:$B$140,MATCH(C420,Bar_data!$A$3:$A$140,FALSE),2)</f>
        <v>Trust084</v>
      </c>
      <c r="I420" s="22" t="str">
        <f>INDEX(TrustCAHUB_map!$A$2:$D$139,MATCH($C420,TrustCAHUB_map!$A$2:$A$139,FALSE),3)</f>
        <v>North East and Cumbria</v>
      </c>
      <c r="J420" s="22" t="str">
        <f>INDEX(TrustCAHUB_map!$A$2:$D$139,MATCH($C420,TrustCAHUB_map!$A$2:$A$139,FALSE),4)</f>
        <v>North East</v>
      </c>
    </row>
    <row r="421" spans="1:10" x14ac:dyDescent="0.3">
      <c r="A421" s="22" t="str">
        <f t="shared" si="6"/>
        <v>'RNQ2015Curative18-49'</v>
      </c>
      <c r="B421" s="22">
        <v>2015</v>
      </c>
      <c r="C421" s="22" t="s">
        <v>245</v>
      </c>
      <c r="D421" s="22" t="s">
        <v>7</v>
      </c>
      <c r="E421" s="22" t="s">
        <v>153</v>
      </c>
      <c r="F421" s="22">
        <v>36</v>
      </c>
      <c r="G421" s="22">
        <v>0</v>
      </c>
      <c r="H421" s="22" t="str">
        <f>INDEX(Bar_data!$A$3:$B$140,MATCH(C421,Bar_data!$A$3:$A$140,FALSE),2)</f>
        <v>Trust085</v>
      </c>
      <c r="I421" s="22" t="str">
        <f>INDEX(TrustCAHUB_map!$A$2:$D$139,MATCH($C421,TrustCAHUB_map!$A$2:$A$139,FALSE),3)</f>
        <v>East Midlands</v>
      </c>
      <c r="J421" s="22" t="str">
        <f>INDEX(TrustCAHUB_map!$A$2:$D$139,MATCH($C421,TrustCAHUB_map!$A$2:$A$139,FALSE),4)</f>
        <v>East Midlands</v>
      </c>
    </row>
    <row r="422" spans="1:10" x14ac:dyDescent="0.3">
      <c r="A422" s="22" t="str">
        <f t="shared" si="6"/>
        <v>'RNQ2015Palliative18-49'</v>
      </c>
      <c r="B422" s="22">
        <v>2015</v>
      </c>
      <c r="C422" s="22" t="s">
        <v>245</v>
      </c>
      <c r="D422" s="22" t="s">
        <v>8</v>
      </c>
      <c r="E422" s="22" t="s">
        <v>153</v>
      </c>
      <c r="F422" s="22">
        <v>8</v>
      </c>
      <c r="G422" s="22">
        <v>1</v>
      </c>
      <c r="H422" s="22" t="str">
        <f>INDEX(Bar_data!$A$3:$B$140,MATCH(C422,Bar_data!$A$3:$A$140,FALSE),2)</f>
        <v>Trust085</v>
      </c>
      <c r="I422" s="22" t="str">
        <f>INDEX(TrustCAHUB_map!$A$2:$D$139,MATCH($C422,TrustCAHUB_map!$A$2:$A$139,FALSE),3)</f>
        <v>East Midlands</v>
      </c>
      <c r="J422" s="22" t="str">
        <f>INDEX(TrustCAHUB_map!$A$2:$D$139,MATCH($C422,TrustCAHUB_map!$A$2:$A$139,FALSE),4)</f>
        <v>East Midlands</v>
      </c>
    </row>
    <row r="423" spans="1:10" x14ac:dyDescent="0.3">
      <c r="A423" s="22" t="str">
        <f t="shared" si="6"/>
        <v>'RNQ2015Palliative50-69'</v>
      </c>
      <c r="B423" s="22">
        <v>2015</v>
      </c>
      <c r="C423" s="22" t="s">
        <v>245</v>
      </c>
      <c r="D423" s="22" t="s">
        <v>8</v>
      </c>
      <c r="E423" s="22" t="s">
        <v>627</v>
      </c>
      <c r="F423" s="22">
        <v>6</v>
      </c>
      <c r="G423" s="22">
        <v>1</v>
      </c>
      <c r="H423" s="22" t="str">
        <f>INDEX(Bar_data!$A$3:$B$140,MATCH(C423,Bar_data!$A$3:$A$140,FALSE),2)</f>
        <v>Trust085</v>
      </c>
      <c r="I423" s="22" t="str">
        <f>INDEX(TrustCAHUB_map!$A$2:$D$139,MATCH($C423,TrustCAHUB_map!$A$2:$A$139,FALSE),3)</f>
        <v>East Midlands</v>
      </c>
      <c r="J423" s="22" t="str">
        <f>INDEX(TrustCAHUB_map!$A$2:$D$139,MATCH($C423,TrustCAHUB_map!$A$2:$A$139,FALSE),4)</f>
        <v>East Midlands</v>
      </c>
    </row>
    <row r="424" spans="1:10" x14ac:dyDescent="0.3">
      <c r="A424" s="22" t="str">
        <f t="shared" si="6"/>
        <v>'RNQ2015Curative50-69'</v>
      </c>
      <c r="B424" s="22">
        <v>2015</v>
      </c>
      <c r="C424" s="22" t="s">
        <v>245</v>
      </c>
      <c r="D424" s="22" t="s">
        <v>7</v>
      </c>
      <c r="E424" s="22" t="s">
        <v>627</v>
      </c>
      <c r="F424" s="22">
        <v>59</v>
      </c>
      <c r="G424" s="22">
        <v>1</v>
      </c>
      <c r="H424" s="22" t="str">
        <f>INDEX(Bar_data!$A$3:$B$140,MATCH(C424,Bar_data!$A$3:$A$140,FALSE),2)</f>
        <v>Trust085</v>
      </c>
      <c r="I424" s="22" t="str">
        <f>INDEX(TrustCAHUB_map!$A$2:$D$139,MATCH($C424,TrustCAHUB_map!$A$2:$A$139,FALSE),3)</f>
        <v>East Midlands</v>
      </c>
      <c r="J424" s="22" t="str">
        <f>INDEX(TrustCAHUB_map!$A$2:$D$139,MATCH($C424,TrustCAHUB_map!$A$2:$A$139,FALSE),4)</f>
        <v>East Midlands</v>
      </c>
    </row>
    <row r="425" spans="1:10" x14ac:dyDescent="0.3">
      <c r="A425" s="22" t="str">
        <f t="shared" si="6"/>
        <v>'RNQ2015Curative70+'</v>
      </c>
      <c r="B425" s="22">
        <v>2015</v>
      </c>
      <c r="C425" s="22" t="s">
        <v>245</v>
      </c>
      <c r="D425" s="22" t="s">
        <v>7</v>
      </c>
      <c r="E425" s="22" t="s">
        <v>628</v>
      </c>
      <c r="F425" s="22">
        <v>9</v>
      </c>
      <c r="G425" s="22">
        <v>0</v>
      </c>
      <c r="H425" s="22" t="str">
        <f>INDEX(Bar_data!$A$3:$B$140,MATCH(C425,Bar_data!$A$3:$A$140,FALSE),2)</f>
        <v>Trust085</v>
      </c>
      <c r="I425" s="22" t="str">
        <f>INDEX(TrustCAHUB_map!$A$2:$D$139,MATCH($C425,TrustCAHUB_map!$A$2:$A$139,FALSE),3)</f>
        <v>East Midlands</v>
      </c>
      <c r="J425" s="22" t="str">
        <f>INDEX(TrustCAHUB_map!$A$2:$D$139,MATCH($C425,TrustCAHUB_map!$A$2:$A$139,FALSE),4)</f>
        <v>East Midlands</v>
      </c>
    </row>
    <row r="426" spans="1:10" x14ac:dyDescent="0.3">
      <c r="A426" s="22" t="str">
        <f t="shared" si="6"/>
        <v>'RNQ2015Palliative70+'</v>
      </c>
      <c r="B426" s="22">
        <v>2015</v>
      </c>
      <c r="C426" s="22" t="s">
        <v>245</v>
      </c>
      <c r="D426" s="22" t="s">
        <v>8</v>
      </c>
      <c r="E426" s="22" t="s">
        <v>628</v>
      </c>
      <c r="F426" s="22">
        <v>1</v>
      </c>
      <c r="G426" s="22">
        <v>0</v>
      </c>
      <c r="H426" s="22" t="str">
        <f>INDEX(Bar_data!$A$3:$B$140,MATCH(C426,Bar_data!$A$3:$A$140,FALSE),2)</f>
        <v>Trust085</v>
      </c>
      <c r="I426" s="22" t="str">
        <f>INDEX(TrustCAHUB_map!$A$2:$D$139,MATCH($C426,TrustCAHUB_map!$A$2:$A$139,FALSE),3)</f>
        <v>East Midlands</v>
      </c>
      <c r="J426" s="22" t="str">
        <f>INDEX(TrustCAHUB_map!$A$2:$D$139,MATCH($C426,TrustCAHUB_map!$A$2:$A$139,FALSE),4)</f>
        <v>East Midlands</v>
      </c>
    </row>
    <row r="427" spans="1:10" x14ac:dyDescent="0.3">
      <c r="A427" s="22" t="str">
        <f t="shared" si="6"/>
        <v>'RNS2015Palliative18-49'</v>
      </c>
      <c r="B427" s="22">
        <v>2015</v>
      </c>
      <c r="C427" s="22" t="s">
        <v>246</v>
      </c>
      <c r="D427" s="22" t="s">
        <v>8</v>
      </c>
      <c r="E427" s="22" t="s">
        <v>153</v>
      </c>
      <c r="F427" s="22">
        <v>6</v>
      </c>
      <c r="G427" s="22">
        <v>0</v>
      </c>
      <c r="H427" s="22" t="str">
        <f>INDEX(Bar_data!$A$3:$B$140,MATCH(C427,Bar_data!$A$3:$A$140,FALSE),2)</f>
        <v>Trust086</v>
      </c>
      <c r="I427" s="22" t="str">
        <f>INDEX(TrustCAHUB_map!$A$2:$D$139,MATCH($C427,TrustCAHUB_map!$A$2:$A$139,FALSE),3)</f>
        <v>East Midlands</v>
      </c>
      <c r="J427" s="22" t="str">
        <f>INDEX(TrustCAHUB_map!$A$2:$D$139,MATCH($C427,TrustCAHUB_map!$A$2:$A$139,FALSE),4)</f>
        <v>East Midlands</v>
      </c>
    </row>
    <row r="428" spans="1:10" x14ac:dyDescent="0.3">
      <c r="A428" s="22" t="str">
        <f t="shared" si="6"/>
        <v>'RNS2015Curative18-49'</v>
      </c>
      <c r="B428" s="22">
        <v>2015</v>
      </c>
      <c r="C428" s="22" t="s">
        <v>246</v>
      </c>
      <c r="D428" s="22" t="s">
        <v>7</v>
      </c>
      <c r="E428" s="22" t="s">
        <v>153</v>
      </c>
      <c r="F428" s="22">
        <v>60</v>
      </c>
      <c r="G428" s="22">
        <v>1</v>
      </c>
      <c r="H428" s="22" t="str">
        <f>INDEX(Bar_data!$A$3:$B$140,MATCH(C428,Bar_data!$A$3:$A$140,FALSE),2)</f>
        <v>Trust086</v>
      </c>
      <c r="I428" s="22" t="str">
        <f>INDEX(TrustCAHUB_map!$A$2:$D$139,MATCH($C428,TrustCAHUB_map!$A$2:$A$139,FALSE),3)</f>
        <v>East Midlands</v>
      </c>
      <c r="J428" s="22" t="str">
        <f>INDEX(TrustCAHUB_map!$A$2:$D$139,MATCH($C428,TrustCAHUB_map!$A$2:$A$139,FALSE),4)</f>
        <v>East Midlands</v>
      </c>
    </row>
    <row r="429" spans="1:10" x14ac:dyDescent="0.3">
      <c r="A429" s="22" t="str">
        <f t="shared" si="6"/>
        <v>'RNS2015Palliative50-69'</v>
      </c>
      <c r="B429" s="22">
        <v>2015</v>
      </c>
      <c r="C429" s="22" t="s">
        <v>246</v>
      </c>
      <c r="D429" s="22" t="s">
        <v>8</v>
      </c>
      <c r="E429" s="22" t="s">
        <v>627</v>
      </c>
      <c r="F429" s="22">
        <v>21</v>
      </c>
      <c r="G429" s="22">
        <v>6</v>
      </c>
      <c r="H429" s="22" t="str">
        <f>INDEX(Bar_data!$A$3:$B$140,MATCH(C429,Bar_data!$A$3:$A$140,FALSE),2)</f>
        <v>Trust086</v>
      </c>
      <c r="I429" s="22" t="str">
        <f>INDEX(TrustCAHUB_map!$A$2:$D$139,MATCH($C429,TrustCAHUB_map!$A$2:$A$139,FALSE),3)</f>
        <v>East Midlands</v>
      </c>
      <c r="J429" s="22" t="str">
        <f>INDEX(TrustCAHUB_map!$A$2:$D$139,MATCH($C429,TrustCAHUB_map!$A$2:$A$139,FALSE),4)</f>
        <v>East Midlands</v>
      </c>
    </row>
    <row r="430" spans="1:10" x14ac:dyDescent="0.3">
      <c r="A430" s="22" t="str">
        <f t="shared" si="6"/>
        <v>'RNS2015Curative50-69'</v>
      </c>
      <c r="B430" s="22">
        <v>2015</v>
      </c>
      <c r="C430" s="22" t="s">
        <v>246</v>
      </c>
      <c r="D430" s="22" t="s">
        <v>7</v>
      </c>
      <c r="E430" s="22" t="s">
        <v>627</v>
      </c>
      <c r="F430" s="22">
        <v>65</v>
      </c>
      <c r="G430" s="22">
        <v>0</v>
      </c>
      <c r="H430" s="22" t="str">
        <f>INDEX(Bar_data!$A$3:$B$140,MATCH(C430,Bar_data!$A$3:$A$140,FALSE),2)</f>
        <v>Trust086</v>
      </c>
      <c r="I430" s="22" t="str">
        <f>INDEX(TrustCAHUB_map!$A$2:$D$139,MATCH($C430,TrustCAHUB_map!$A$2:$A$139,FALSE),3)</f>
        <v>East Midlands</v>
      </c>
      <c r="J430" s="22" t="str">
        <f>INDEX(TrustCAHUB_map!$A$2:$D$139,MATCH($C430,TrustCAHUB_map!$A$2:$A$139,FALSE),4)</f>
        <v>East Midlands</v>
      </c>
    </row>
    <row r="431" spans="1:10" x14ac:dyDescent="0.3">
      <c r="A431" s="22" t="str">
        <f t="shared" si="6"/>
        <v>'RNS2015Palliative70+'</v>
      </c>
      <c r="B431" s="22">
        <v>2015</v>
      </c>
      <c r="C431" s="22" t="s">
        <v>246</v>
      </c>
      <c r="D431" s="22" t="s">
        <v>8</v>
      </c>
      <c r="E431" s="22" t="s">
        <v>628</v>
      </c>
      <c r="F431" s="22">
        <v>5</v>
      </c>
      <c r="G431" s="22">
        <v>0</v>
      </c>
      <c r="H431" s="22" t="str">
        <f>INDEX(Bar_data!$A$3:$B$140,MATCH(C431,Bar_data!$A$3:$A$140,FALSE),2)</f>
        <v>Trust086</v>
      </c>
      <c r="I431" s="22" t="str">
        <f>INDEX(TrustCAHUB_map!$A$2:$D$139,MATCH($C431,TrustCAHUB_map!$A$2:$A$139,FALSE),3)</f>
        <v>East Midlands</v>
      </c>
      <c r="J431" s="22" t="str">
        <f>INDEX(TrustCAHUB_map!$A$2:$D$139,MATCH($C431,TrustCAHUB_map!$A$2:$A$139,FALSE),4)</f>
        <v>East Midlands</v>
      </c>
    </row>
    <row r="432" spans="1:10" x14ac:dyDescent="0.3">
      <c r="A432" s="22" t="str">
        <f t="shared" si="6"/>
        <v>'RNS2015Curative70+'</v>
      </c>
      <c r="B432" s="22">
        <v>2015</v>
      </c>
      <c r="C432" s="22" t="s">
        <v>246</v>
      </c>
      <c r="D432" s="22" t="s">
        <v>7</v>
      </c>
      <c r="E432" s="22" t="s">
        <v>628</v>
      </c>
      <c r="F432" s="22">
        <v>10</v>
      </c>
      <c r="G432" s="22">
        <v>0</v>
      </c>
      <c r="H432" s="22" t="str">
        <f>INDEX(Bar_data!$A$3:$B$140,MATCH(C432,Bar_data!$A$3:$A$140,FALSE),2)</f>
        <v>Trust086</v>
      </c>
      <c r="I432" s="22" t="str">
        <f>INDEX(TrustCAHUB_map!$A$2:$D$139,MATCH($C432,TrustCAHUB_map!$A$2:$A$139,FALSE),3)</f>
        <v>East Midlands</v>
      </c>
      <c r="J432" s="22" t="str">
        <f>INDEX(TrustCAHUB_map!$A$2:$D$139,MATCH($C432,TrustCAHUB_map!$A$2:$A$139,FALSE),4)</f>
        <v>East Midlands</v>
      </c>
    </row>
    <row r="433" spans="1:10" x14ac:dyDescent="0.3">
      <c r="A433" s="22" t="str">
        <f t="shared" si="6"/>
        <v>'RNZ2015Not assigned18-49'</v>
      </c>
      <c r="B433" s="22">
        <v>2015</v>
      </c>
      <c r="C433" s="22" t="s">
        <v>247</v>
      </c>
      <c r="D433" s="22" t="s">
        <v>477</v>
      </c>
      <c r="E433" s="22" t="s">
        <v>153</v>
      </c>
      <c r="F433" s="22">
        <v>8</v>
      </c>
      <c r="G433" s="22">
        <v>0</v>
      </c>
      <c r="H433" s="22" t="str">
        <f>INDEX(Bar_data!$A$3:$B$140,MATCH(C433,Bar_data!$A$3:$A$140,FALSE),2)</f>
        <v>Trust087</v>
      </c>
      <c r="I433" s="22" t="str">
        <f>INDEX(TrustCAHUB_map!$A$2:$D$139,MATCH($C433,TrustCAHUB_map!$A$2:$A$139,FALSE),3)</f>
        <v>Somerset, Wiltshire, Avon and Gloucester</v>
      </c>
      <c r="J433" s="22" t="str">
        <f>INDEX(TrustCAHUB_map!$A$2:$D$139,MATCH($C433,TrustCAHUB_map!$A$2:$A$139,FALSE),4)</f>
        <v>South West</v>
      </c>
    </row>
    <row r="434" spans="1:10" x14ac:dyDescent="0.3">
      <c r="A434" s="22" t="str">
        <f t="shared" si="6"/>
        <v>'RNZ2015Palliative18-49'</v>
      </c>
      <c r="B434" s="22">
        <v>2015</v>
      </c>
      <c r="C434" s="22" t="s">
        <v>247</v>
      </c>
      <c r="D434" s="22" t="s">
        <v>8</v>
      </c>
      <c r="E434" s="22" t="s">
        <v>153</v>
      </c>
      <c r="F434" s="22">
        <v>7</v>
      </c>
      <c r="G434" s="22">
        <v>0</v>
      </c>
      <c r="H434" s="22" t="str">
        <f>INDEX(Bar_data!$A$3:$B$140,MATCH(C434,Bar_data!$A$3:$A$140,FALSE),2)</f>
        <v>Trust087</v>
      </c>
      <c r="I434" s="22" t="str">
        <f>INDEX(TrustCAHUB_map!$A$2:$D$139,MATCH($C434,TrustCAHUB_map!$A$2:$A$139,FALSE),3)</f>
        <v>Somerset, Wiltshire, Avon and Gloucester</v>
      </c>
      <c r="J434" s="22" t="str">
        <f>INDEX(TrustCAHUB_map!$A$2:$D$139,MATCH($C434,TrustCAHUB_map!$A$2:$A$139,FALSE),4)</f>
        <v>South West</v>
      </c>
    </row>
    <row r="435" spans="1:10" x14ac:dyDescent="0.3">
      <c r="A435" s="22" t="str">
        <f t="shared" si="6"/>
        <v>'RNZ2015Curative18-49'</v>
      </c>
      <c r="B435" s="22">
        <v>2015</v>
      </c>
      <c r="C435" s="22" t="s">
        <v>247</v>
      </c>
      <c r="D435" s="22" t="s">
        <v>7</v>
      </c>
      <c r="E435" s="22" t="s">
        <v>153</v>
      </c>
      <c r="F435" s="22">
        <v>26</v>
      </c>
      <c r="G435" s="22">
        <v>0</v>
      </c>
      <c r="H435" s="22" t="str">
        <f>INDEX(Bar_data!$A$3:$B$140,MATCH(C435,Bar_data!$A$3:$A$140,FALSE),2)</f>
        <v>Trust087</v>
      </c>
      <c r="I435" s="22" t="str">
        <f>INDEX(TrustCAHUB_map!$A$2:$D$139,MATCH($C435,TrustCAHUB_map!$A$2:$A$139,FALSE),3)</f>
        <v>Somerset, Wiltshire, Avon and Gloucester</v>
      </c>
      <c r="J435" s="22" t="str">
        <f>INDEX(TrustCAHUB_map!$A$2:$D$139,MATCH($C435,TrustCAHUB_map!$A$2:$A$139,FALSE),4)</f>
        <v>South West</v>
      </c>
    </row>
    <row r="436" spans="1:10" x14ac:dyDescent="0.3">
      <c r="A436" s="22" t="str">
        <f t="shared" si="6"/>
        <v>'RNZ2015Curative50-69'</v>
      </c>
      <c r="B436" s="22">
        <v>2015</v>
      </c>
      <c r="C436" s="22" t="s">
        <v>247</v>
      </c>
      <c r="D436" s="22" t="s">
        <v>7</v>
      </c>
      <c r="E436" s="22" t="s">
        <v>627</v>
      </c>
      <c r="F436" s="22">
        <v>24</v>
      </c>
      <c r="G436" s="22">
        <v>0</v>
      </c>
      <c r="H436" s="22" t="str">
        <f>INDEX(Bar_data!$A$3:$B$140,MATCH(C436,Bar_data!$A$3:$A$140,FALSE),2)</f>
        <v>Trust087</v>
      </c>
      <c r="I436" s="22" t="str">
        <f>INDEX(TrustCAHUB_map!$A$2:$D$139,MATCH($C436,TrustCAHUB_map!$A$2:$A$139,FALSE),3)</f>
        <v>Somerset, Wiltshire, Avon and Gloucester</v>
      </c>
      <c r="J436" s="22" t="str">
        <f>INDEX(TrustCAHUB_map!$A$2:$D$139,MATCH($C436,TrustCAHUB_map!$A$2:$A$139,FALSE),4)</f>
        <v>South West</v>
      </c>
    </row>
    <row r="437" spans="1:10" x14ac:dyDescent="0.3">
      <c r="A437" s="22" t="str">
        <f t="shared" si="6"/>
        <v>'RNZ2015Not assigned50-69'</v>
      </c>
      <c r="B437" s="22">
        <v>2015</v>
      </c>
      <c r="C437" s="22" t="s">
        <v>247</v>
      </c>
      <c r="D437" s="22" t="s">
        <v>477</v>
      </c>
      <c r="E437" s="22" t="s">
        <v>627</v>
      </c>
      <c r="F437" s="22">
        <v>13</v>
      </c>
      <c r="G437" s="22">
        <v>3</v>
      </c>
      <c r="H437" s="22" t="str">
        <f>INDEX(Bar_data!$A$3:$B$140,MATCH(C437,Bar_data!$A$3:$A$140,FALSE),2)</f>
        <v>Trust087</v>
      </c>
      <c r="I437" s="22" t="str">
        <f>INDEX(TrustCAHUB_map!$A$2:$D$139,MATCH($C437,TrustCAHUB_map!$A$2:$A$139,FALSE),3)</f>
        <v>Somerset, Wiltshire, Avon and Gloucester</v>
      </c>
      <c r="J437" s="22" t="str">
        <f>INDEX(TrustCAHUB_map!$A$2:$D$139,MATCH($C437,TrustCAHUB_map!$A$2:$A$139,FALSE),4)</f>
        <v>South West</v>
      </c>
    </row>
    <row r="438" spans="1:10" x14ac:dyDescent="0.3">
      <c r="A438" s="22" t="str">
        <f t="shared" si="6"/>
        <v>'RNZ2015Palliative50-69'</v>
      </c>
      <c r="B438" s="22">
        <v>2015</v>
      </c>
      <c r="C438" s="22" t="s">
        <v>247</v>
      </c>
      <c r="D438" s="22" t="s">
        <v>8</v>
      </c>
      <c r="E438" s="22" t="s">
        <v>627</v>
      </c>
      <c r="F438" s="22">
        <v>15</v>
      </c>
      <c r="G438" s="22">
        <v>3</v>
      </c>
      <c r="H438" s="22" t="str">
        <f>INDEX(Bar_data!$A$3:$B$140,MATCH(C438,Bar_data!$A$3:$A$140,FALSE),2)</f>
        <v>Trust087</v>
      </c>
      <c r="I438" s="22" t="str">
        <f>INDEX(TrustCAHUB_map!$A$2:$D$139,MATCH($C438,TrustCAHUB_map!$A$2:$A$139,FALSE),3)</f>
        <v>Somerset, Wiltshire, Avon and Gloucester</v>
      </c>
      <c r="J438" s="22" t="str">
        <f>INDEX(TrustCAHUB_map!$A$2:$D$139,MATCH($C438,TrustCAHUB_map!$A$2:$A$139,FALSE),4)</f>
        <v>South West</v>
      </c>
    </row>
    <row r="439" spans="1:10" x14ac:dyDescent="0.3">
      <c r="A439" s="22" t="str">
        <f t="shared" si="6"/>
        <v>'RNZ2015Palliative70+'</v>
      </c>
      <c r="B439" s="22">
        <v>2015</v>
      </c>
      <c r="C439" s="22" t="s">
        <v>247</v>
      </c>
      <c r="D439" s="22" t="s">
        <v>8</v>
      </c>
      <c r="E439" s="22" t="s">
        <v>628</v>
      </c>
      <c r="F439" s="22">
        <v>5</v>
      </c>
      <c r="G439" s="22">
        <v>1</v>
      </c>
      <c r="H439" s="22" t="str">
        <f>INDEX(Bar_data!$A$3:$B$140,MATCH(C439,Bar_data!$A$3:$A$140,FALSE),2)</f>
        <v>Trust087</v>
      </c>
      <c r="I439" s="22" t="str">
        <f>INDEX(TrustCAHUB_map!$A$2:$D$139,MATCH($C439,TrustCAHUB_map!$A$2:$A$139,FALSE),3)</f>
        <v>Somerset, Wiltshire, Avon and Gloucester</v>
      </c>
      <c r="J439" s="22" t="str">
        <f>INDEX(TrustCAHUB_map!$A$2:$D$139,MATCH($C439,TrustCAHUB_map!$A$2:$A$139,FALSE),4)</f>
        <v>South West</v>
      </c>
    </row>
    <row r="440" spans="1:10" x14ac:dyDescent="0.3">
      <c r="A440" s="22" t="str">
        <f t="shared" si="6"/>
        <v>'RNZ2015Curative70+'</v>
      </c>
      <c r="B440" s="22">
        <v>2015</v>
      </c>
      <c r="C440" s="22" t="s">
        <v>247</v>
      </c>
      <c r="D440" s="22" t="s">
        <v>7</v>
      </c>
      <c r="E440" s="22" t="s">
        <v>628</v>
      </c>
      <c r="F440" s="22">
        <v>6</v>
      </c>
      <c r="G440" s="22">
        <v>0</v>
      </c>
      <c r="H440" s="22" t="str">
        <f>INDEX(Bar_data!$A$3:$B$140,MATCH(C440,Bar_data!$A$3:$A$140,FALSE),2)</f>
        <v>Trust087</v>
      </c>
      <c r="I440" s="22" t="str">
        <f>INDEX(TrustCAHUB_map!$A$2:$D$139,MATCH($C440,TrustCAHUB_map!$A$2:$A$139,FALSE),3)</f>
        <v>Somerset, Wiltshire, Avon and Gloucester</v>
      </c>
      <c r="J440" s="22" t="str">
        <f>INDEX(TrustCAHUB_map!$A$2:$D$139,MATCH($C440,TrustCAHUB_map!$A$2:$A$139,FALSE),4)</f>
        <v>South West</v>
      </c>
    </row>
    <row r="441" spans="1:10" x14ac:dyDescent="0.3">
      <c r="A441" s="22" t="str">
        <f t="shared" si="6"/>
        <v>'RNZ2015Not assigned70+'</v>
      </c>
      <c r="B441" s="22">
        <v>2015</v>
      </c>
      <c r="C441" s="22" t="s">
        <v>247</v>
      </c>
      <c r="D441" s="22" t="s">
        <v>477</v>
      </c>
      <c r="E441" s="22" t="s">
        <v>628</v>
      </c>
      <c r="F441" s="22">
        <v>3</v>
      </c>
      <c r="G441" s="22">
        <v>0</v>
      </c>
      <c r="H441" s="22" t="str">
        <f>INDEX(Bar_data!$A$3:$B$140,MATCH(C441,Bar_data!$A$3:$A$140,FALSE),2)</f>
        <v>Trust087</v>
      </c>
      <c r="I441" s="22" t="str">
        <f>INDEX(TrustCAHUB_map!$A$2:$D$139,MATCH($C441,TrustCAHUB_map!$A$2:$A$139,FALSE),3)</f>
        <v>Somerset, Wiltshire, Avon and Gloucester</v>
      </c>
      <c r="J441" s="22" t="str">
        <f>INDEX(TrustCAHUB_map!$A$2:$D$139,MATCH($C441,TrustCAHUB_map!$A$2:$A$139,FALSE),4)</f>
        <v>South West</v>
      </c>
    </row>
    <row r="442" spans="1:10" x14ac:dyDescent="0.3">
      <c r="A442" s="22" t="str">
        <f t="shared" si="6"/>
        <v>'RPA2015Palliative18-49'</v>
      </c>
      <c r="B442" s="22">
        <v>2015</v>
      </c>
      <c r="C442" s="22" t="s">
        <v>249</v>
      </c>
      <c r="D442" s="22" t="s">
        <v>8</v>
      </c>
      <c r="E442" s="22" t="s">
        <v>153</v>
      </c>
      <c r="F442" s="22">
        <v>4</v>
      </c>
      <c r="G442" s="22">
        <v>0</v>
      </c>
      <c r="H442" s="22" t="str">
        <f>INDEX(Bar_data!$A$3:$B$140,MATCH(C442,Bar_data!$A$3:$A$140,FALSE),2)</f>
        <v>Trust090</v>
      </c>
      <c r="I442" s="22" t="str">
        <f>INDEX(TrustCAHUB_map!$A$2:$D$139,MATCH($C442,TrustCAHUB_map!$A$2:$A$139,FALSE),3)</f>
        <v>Kent and Medway</v>
      </c>
      <c r="J442" s="22" t="str">
        <f>INDEX(TrustCAHUB_map!$A$2:$D$139,MATCH($C442,TrustCAHUB_map!$A$2:$A$139,FALSE),4)</f>
        <v>South East</v>
      </c>
    </row>
    <row r="443" spans="1:10" x14ac:dyDescent="0.3">
      <c r="A443" s="22" t="str">
        <f t="shared" si="6"/>
        <v>'RPA2015Curative18-49'</v>
      </c>
      <c r="B443" s="22">
        <v>2015</v>
      </c>
      <c r="C443" s="22" t="s">
        <v>249</v>
      </c>
      <c r="D443" s="22" t="s">
        <v>7</v>
      </c>
      <c r="E443" s="22" t="s">
        <v>153</v>
      </c>
      <c r="F443" s="22">
        <v>49</v>
      </c>
      <c r="G443" s="22">
        <v>0</v>
      </c>
      <c r="H443" s="22" t="str">
        <f>INDEX(Bar_data!$A$3:$B$140,MATCH(C443,Bar_data!$A$3:$A$140,FALSE),2)</f>
        <v>Trust090</v>
      </c>
      <c r="I443" s="22" t="str">
        <f>INDEX(TrustCAHUB_map!$A$2:$D$139,MATCH($C443,TrustCAHUB_map!$A$2:$A$139,FALSE),3)</f>
        <v>Kent and Medway</v>
      </c>
      <c r="J443" s="22" t="str">
        <f>INDEX(TrustCAHUB_map!$A$2:$D$139,MATCH($C443,TrustCAHUB_map!$A$2:$A$139,FALSE),4)</f>
        <v>South East</v>
      </c>
    </row>
    <row r="444" spans="1:10" x14ac:dyDescent="0.3">
      <c r="A444" s="22" t="str">
        <f t="shared" si="6"/>
        <v>'RPA2015Curative50-69'</v>
      </c>
      <c r="B444" s="22">
        <v>2015</v>
      </c>
      <c r="C444" s="22" t="s">
        <v>249</v>
      </c>
      <c r="D444" s="22" t="s">
        <v>7</v>
      </c>
      <c r="E444" s="22" t="s">
        <v>627</v>
      </c>
      <c r="F444" s="22">
        <v>52</v>
      </c>
      <c r="G444" s="22">
        <v>0</v>
      </c>
      <c r="H444" s="22" t="str">
        <f>INDEX(Bar_data!$A$3:$B$140,MATCH(C444,Bar_data!$A$3:$A$140,FALSE),2)</f>
        <v>Trust090</v>
      </c>
      <c r="I444" s="22" t="str">
        <f>INDEX(TrustCAHUB_map!$A$2:$D$139,MATCH($C444,TrustCAHUB_map!$A$2:$A$139,FALSE),3)</f>
        <v>Kent and Medway</v>
      </c>
      <c r="J444" s="22" t="str">
        <f>INDEX(TrustCAHUB_map!$A$2:$D$139,MATCH($C444,TrustCAHUB_map!$A$2:$A$139,FALSE),4)</f>
        <v>South East</v>
      </c>
    </row>
    <row r="445" spans="1:10" x14ac:dyDescent="0.3">
      <c r="A445" s="22" t="str">
        <f t="shared" si="6"/>
        <v>'RPA2015Palliative50-69'</v>
      </c>
      <c r="B445" s="22">
        <v>2015</v>
      </c>
      <c r="C445" s="22" t="s">
        <v>249</v>
      </c>
      <c r="D445" s="22" t="s">
        <v>8</v>
      </c>
      <c r="E445" s="22" t="s">
        <v>627</v>
      </c>
      <c r="F445" s="22">
        <v>16</v>
      </c>
      <c r="G445" s="22">
        <v>2</v>
      </c>
      <c r="H445" s="22" t="str">
        <f>INDEX(Bar_data!$A$3:$B$140,MATCH(C445,Bar_data!$A$3:$A$140,FALSE),2)</f>
        <v>Trust090</v>
      </c>
      <c r="I445" s="22" t="str">
        <f>INDEX(TrustCAHUB_map!$A$2:$D$139,MATCH($C445,TrustCAHUB_map!$A$2:$A$139,FALSE),3)</f>
        <v>Kent and Medway</v>
      </c>
      <c r="J445" s="22" t="str">
        <f>INDEX(TrustCAHUB_map!$A$2:$D$139,MATCH($C445,TrustCAHUB_map!$A$2:$A$139,FALSE),4)</f>
        <v>South East</v>
      </c>
    </row>
    <row r="446" spans="1:10" x14ac:dyDescent="0.3">
      <c r="A446" s="22" t="str">
        <f t="shared" si="6"/>
        <v>'RPA2015Palliative70+'</v>
      </c>
      <c r="B446" s="22">
        <v>2015</v>
      </c>
      <c r="C446" s="22" t="s">
        <v>249</v>
      </c>
      <c r="D446" s="22" t="s">
        <v>8</v>
      </c>
      <c r="E446" s="22" t="s">
        <v>628</v>
      </c>
      <c r="F446" s="22">
        <v>6</v>
      </c>
      <c r="G446" s="22">
        <v>0</v>
      </c>
      <c r="H446" s="22" t="str">
        <f>INDEX(Bar_data!$A$3:$B$140,MATCH(C446,Bar_data!$A$3:$A$140,FALSE),2)</f>
        <v>Trust090</v>
      </c>
      <c r="I446" s="22" t="str">
        <f>INDEX(TrustCAHUB_map!$A$2:$D$139,MATCH($C446,TrustCAHUB_map!$A$2:$A$139,FALSE),3)</f>
        <v>Kent and Medway</v>
      </c>
      <c r="J446" s="22" t="str">
        <f>INDEX(TrustCAHUB_map!$A$2:$D$139,MATCH($C446,TrustCAHUB_map!$A$2:$A$139,FALSE),4)</f>
        <v>South East</v>
      </c>
    </row>
    <row r="447" spans="1:10" x14ac:dyDescent="0.3">
      <c r="A447" s="22" t="str">
        <f t="shared" si="6"/>
        <v>'RPA2015Curative70+'</v>
      </c>
      <c r="B447" s="22">
        <v>2015</v>
      </c>
      <c r="C447" s="22" t="s">
        <v>249</v>
      </c>
      <c r="D447" s="22" t="s">
        <v>7</v>
      </c>
      <c r="E447" s="22" t="s">
        <v>628</v>
      </c>
      <c r="F447" s="22">
        <v>6</v>
      </c>
      <c r="G447" s="22">
        <v>0</v>
      </c>
      <c r="H447" s="22" t="str">
        <f>INDEX(Bar_data!$A$3:$B$140,MATCH(C447,Bar_data!$A$3:$A$140,FALSE),2)</f>
        <v>Trust090</v>
      </c>
      <c r="I447" s="22" t="str">
        <f>INDEX(TrustCAHUB_map!$A$2:$D$139,MATCH($C447,TrustCAHUB_map!$A$2:$A$139,FALSE),3)</f>
        <v>Kent and Medway</v>
      </c>
      <c r="J447" s="22" t="str">
        <f>INDEX(TrustCAHUB_map!$A$2:$D$139,MATCH($C447,TrustCAHUB_map!$A$2:$A$139,FALSE),4)</f>
        <v>South East</v>
      </c>
    </row>
    <row r="448" spans="1:10" x14ac:dyDescent="0.3">
      <c r="A448" s="22" t="str">
        <f t="shared" si="6"/>
        <v>'RPY2015Curative18-49'</v>
      </c>
      <c r="B448" s="22">
        <v>2015</v>
      </c>
      <c r="C448" s="22" t="s">
        <v>250</v>
      </c>
      <c r="D448" s="22" t="s">
        <v>7</v>
      </c>
      <c r="E448" s="22" t="s">
        <v>153</v>
      </c>
      <c r="F448" s="22">
        <v>199</v>
      </c>
      <c r="G448" s="22">
        <v>0</v>
      </c>
      <c r="H448" s="22" t="str">
        <f>INDEX(Bar_data!$A$3:$B$140,MATCH(C448,Bar_data!$A$3:$A$140,FALSE),2)</f>
        <v>Trust091</v>
      </c>
      <c r="I448" s="22" t="str">
        <f>INDEX(TrustCAHUB_map!$A$2:$D$139,MATCH($C448,TrustCAHUB_map!$A$2:$A$139,FALSE),3)</f>
        <v>North West and South West London</v>
      </c>
      <c r="J448" s="22" t="str">
        <f>INDEX(TrustCAHUB_map!$A$2:$D$139,MATCH($C448,TrustCAHUB_map!$A$2:$A$139,FALSE),4)</f>
        <v>London</v>
      </c>
    </row>
    <row r="449" spans="1:10" x14ac:dyDescent="0.3">
      <c r="A449" s="22" t="str">
        <f t="shared" si="6"/>
        <v>'RPY2015Not assigned18-49'</v>
      </c>
      <c r="B449" s="22">
        <v>2015</v>
      </c>
      <c r="C449" s="22" t="s">
        <v>250</v>
      </c>
      <c r="D449" s="22" t="s">
        <v>477</v>
      </c>
      <c r="E449" s="22" t="s">
        <v>153</v>
      </c>
      <c r="F449" s="22">
        <v>22</v>
      </c>
      <c r="G449" s="22">
        <v>1</v>
      </c>
      <c r="H449" s="22" t="str">
        <f>INDEX(Bar_data!$A$3:$B$140,MATCH(C449,Bar_data!$A$3:$A$140,FALSE),2)</f>
        <v>Trust091</v>
      </c>
      <c r="I449" s="22" t="str">
        <f>INDEX(TrustCAHUB_map!$A$2:$D$139,MATCH($C449,TrustCAHUB_map!$A$2:$A$139,FALSE),3)</f>
        <v>North West and South West London</v>
      </c>
      <c r="J449" s="22" t="str">
        <f>INDEX(TrustCAHUB_map!$A$2:$D$139,MATCH($C449,TrustCAHUB_map!$A$2:$A$139,FALSE),4)</f>
        <v>London</v>
      </c>
    </row>
    <row r="450" spans="1:10" x14ac:dyDescent="0.3">
      <c r="A450" s="22" t="str">
        <f t="shared" si="6"/>
        <v>'RPY2015Palliative18-49'</v>
      </c>
      <c r="B450" s="22">
        <v>2015</v>
      </c>
      <c r="C450" s="22" t="s">
        <v>250</v>
      </c>
      <c r="D450" s="22" t="s">
        <v>8</v>
      </c>
      <c r="E450" s="22" t="s">
        <v>153</v>
      </c>
      <c r="F450" s="22">
        <v>63</v>
      </c>
      <c r="G450" s="22">
        <v>5</v>
      </c>
      <c r="H450" s="22" t="str">
        <f>INDEX(Bar_data!$A$3:$B$140,MATCH(C450,Bar_data!$A$3:$A$140,FALSE),2)</f>
        <v>Trust091</v>
      </c>
      <c r="I450" s="22" t="str">
        <f>INDEX(TrustCAHUB_map!$A$2:$D$139,MATCH($C450,TrustCAHUB_map!$A$2:$A$139,FALSE),3)</f>
        <v>North West and South West London</v>
      </c>
      <c r="J450" s="22" t="str">
        <f>INDEX(TrustCAHUB_map!$A$2:$D$139,MATCH($C450,TrustCAHUB_map!$A$2:$A$139,FALSE),4)</f>
        <v>London</v>
      </c>
    </row>
    <row r="451" spans="1:10" x14ac:dyDescent="0.3">
      <c r="A451" s="22" t="str">
        <f t="shared" ref="A451:A514" si="7">"'"&amp;C451&amp;B451&amp;D451&amp;E451&amp;"'"</f>
        <v>'RPY2015Not assigned50-69'</v>
      </c>
      <c r="B451" s="22">
        <v>2015</v>
      </c>
      <c r="C451" s="22" t="s">
        <v>250</v>
      </c>
      <c r="D451" s="22" t="s">
        <v>477</v>
      </c>
      <c r="E451" s="22" t="s">
        <v>627</v>
      </c>
      <c r="F451" s="22">
        <v>45</v>
      </c>
      <c r="G451" s="22">
        <v>0</v>
      </c>
      <c r="H451" s="22" t="str">
        <f>INDEX(Bar_data!$A$3:$B$140,MATCH(C451,Bar_data!$A$3:$A$140,FALSE),2)</f>
        <v>Trust091</v>
      </c>
      <c r="I451" s="22" t="str">
        <f>INDEX(TrustCAHUB_map!$A$2:$D$139,MATCH($C451,TrustCAHUB_map!$A$2:$A$139,FALSE),3)</f>
        <v>North West and South West London</v>
      </c>
      <c r="J451" s="22" t="str">
        <f>INDEX(TrustCAHUB_map!$A$2:$D$139,MATCH($C451,TrustCAHUB_map!$A$2:$A$139,FALSE),4)</f>
        <v>London</v>
      </c>
    </row>
    <row r="452" spans="1:10" x14ac:dyDescent="0.3">
      <c r="A452" s="22" t="str">
        <f t="shared" si="7"/>
        <v>'RPY2015Palliative50-69'</v>
      </c>
      <c r="B452" s="22">
        <v>2015</v>
      </c>
      <c r="C452" s="22" t="s">
        <v>250</v>
      </c>
      <c r="D452" s="22" t="s">
        <v>8</v>
      </c>
      <c r="E452" s="22" t="s">
        <v>627</v>
      </c>
      <c r="F452" s="22">
        <v>93</v>
      </c>
      <c r="G452" s="22">
        <v>4</v>
      </c>
      <c r="H452" s="22" t="str">
        <f>INDEX(Bar_data!$A$3:$B$140,MATCH(C452,Bar_data!$A$3:$A$140,FALSE),2)</f>
        <v>Trust091</v>
      </c>
      <c r="I452" s="22" t="str">
        <f>INDEX(TrustCAHUB_map!$A$2:$D$139,MATCH($C452,TrustCAHUB_map!$A$2:$A$139,FALSE),3)</f>
        <v>North West and South West London</v>
      </c>
      <c r="J452" s="22" t="str">
        <f>INDEX(TrustCAHUB_map!$A$2:$D$139,MATCH($C452,TrustCAHUB_map!$A$2:$A$139,FALSE),4)</f>
        <v>London</v>
      </c>
    </row>
    <row r="453" spans="1:10" x14ac:dyDescent="0.3">
      <c r="A453" s="22" t="str">
        <f t="shared" si="7"/>
        <v>'RPY2015Curative50-69'</v>
      </c>
      <c r="B453" s="22">
        <v>2015</v>
      </c>
      <c r="C453" s="22" t="s">
        <v>250</v>
      </c>
      <c r="D453" s="22" t="s">
        <v>7</v>
      </c>
      <c r="E453" s="22" t="s">
        <v>627</v>
      </c>
      <c r="F453" s="22">
        <v>256</v>
      </c>
      <c r="G453" s="22">
        <v>2</v>
      </c>
      <c r="H453" s="22" t="str">
        <f>INDEX(Bar_data!$A$3:$B$140,MATCH(C453,Bar_data!$A$3:$A$140,FALSE),2)</f>
        <v>Trust091</v>
      </c>
      <c r="I453" s="22" t="str">
        <f>INDEX(TrustCAHUB_map!$A$2:$D$139,MATCH($C453,TrustCAHUB_map!$A$2:$A$139,FALSE),3)</f>
        <v>North West and South West London</v>
      </c>
      <c r="J453" s="22" t="str">
        <f>INDEX(TrustCAHUB_map!$A$2:$D$139,MATCH($C453,TrustCAHUB_map!$A$2:$A$139,FALSE),4)</f>
        <v>London</v>
      </c>
    </row>
    <row r="454" spans="1:10" x14ac:dyDescent="0.3">
      <c r="A454" s="22" t="str">
        <f t="shared" si="7"/>
        <v>'RPY2015Not assigned70+'</v>
      </c>
      <c r="B454" s="22">
        <v>2015</v>
      </c>
      <c r="C454" s="22" t="s">
        <v>250</v>
      </c>
      <c r="D454" s="22" t="s">
        <v>477</v>
      </c>
      <c r="E454" s="22" t="s">
        <v>628</v>
      </c>
      <c r="F454" s="22">
        <v>10</v>
      </c>
      <c r="G454" s="22">
        <v>0</v>
      </c>
      <c r="H454" s="22" t="str">
        <f>INDEX(Bar_data!$A$3:$B$140,MATCH(C454,Bar_data!$A$3:$A$140,FALSE),2)</f>
        <v>Trust091</v>
      </c>
      <c r="I454" s="22" t="str">
        <f>INDEX(TrustCAHUB_map!$A$2:$D$139,MATCH($C454,TrustCAHUB_map!$A$2:$A$139,FALSE),3)</f>
        <v>North West and South West London</v>
      </c>
      <c r="J454" s="22" t="str">
        <f>INDEX(TrustCAHUB_map!$A$2:$D$139,MATCH($C454,TrustCAHUB_map!$A$2:$A$139,FALSE),4)</f>
        <v>London</v>
      </c>
    </row>
    <row r="455" spans="1:10" x14ac:dyDescent="0.3">
      <c r="A455" s="22" t="str">
        <f t="shared" si="7"/>
        <v>'RPY2015Curative70+'</v>
      </c>
      <c r="B455" s="22">
        <v>2015</v>
      </c>
      <c r="C455" s="22" t="s">
        <v>250</v>
      </c>
      <c r="D455" s="22" t="s">
        <v>7</v>
      </c>
      <c r="E455" s="22" t="s">
        <v>628</v>
      </c>
      <c r="F455" s="22">
        <v>53</v>
      </c>
      <c r="G455" s="22">
        <v>1</v>
      </c>
      <c r="H455" s="22" t="str">
        <f>INDEX(Bar_data!$A$3:$B$140,MATCH(C455,Bar_data!$A$3:$A$140,FALSE),2)</f>
        <v>Trust091</v>
      </c>
      <c r="I455" s="22" t="str">
        <f>INDEX(TrustCAHUB_map!$A$2:$D$139,MATCH($C455,TrustCAHUB_map!$A$2:$A$139,FALSE),3)</f>
        <v>North West and South West London</v>
      </c>
      <c r="J455" s="22" t="str">
        <f>INDEX(TrustCAHUB_map!$A$2:$D$139,MATCH($C455,TrustCAHUB_map!$A$2:$A$139,FALSE),4)</f>
        <v>London</v>
      </c>
    </row>
    <row r="456" spans="1:10" x14ac:dyDescent="0.3">
      <c r="A456" s="22" t="str">
        <f t="shared" si="7"/>
        <v>'RPY2015Palliative70+'</v>
      </c>
      <c r="B456" s="22">
        <v>2015</v>
      </c>
      <c r="C456" s="22" t="s">
        <v>250</v>
      </c>
      <c r="D456" s="22" t="s">
        <v>8</v>
      </c>
      <c r="E456" s="22" t="s">
        <v>628</v>
      </c>
      <c r="F456" s="22">
        <v>41</v>
      </c>
      <c r="G456" s="22">
        <v>2</v>
      </c>
      <c r="H456" s="22" t="str">
        <f>INDEX(Bar_data!$A$3:$B$140,MATCH(C456,Bar_data!$A$3:$A$140,FALSE),2)</f>
        <v>Trust091</v>
      </c>
      <c r="I456" s="22" t="str">
        <f>INDEX(TrustCAHUB_map!$A$2:$D$139,MATCH($C456,TrustCAHUB_map!$A$2:$A$139,FALSE),3)</f>
        <v>North West and South West London</v>
      </c>
      <c r="J456" s="22" t="str">
        <f>INDEX(TrustCAHUB_map!$A$2:$D$139,MATCH($C456,TrustCAHUB_map!$A$2:$A$139,FALSE),4)</f>
        <v>London</v>
      </c>
    </row>
    <row r="457" spans="1:10" x14ac:dyDescent="0.3">
      <c r="A457" s="22" t="str">
        <f t="shared" si="7"/>
        <v>'RQ62015Curative50-69'</v>
      </c>
      <c r="B457" s="22">
        <v>2015</v>
      </c>
      <c r="C457" s="22" t="s">
        <v>251</v>
      </c>
      <c r="D457" s="22" t="s">
        <v>7</v>
      </c>
      <c r="E457" s="22" t="s">
        <v>627</v>
      </c>
      <c r="F457" s="22">
        <v>1</v>
      </c>
      <c r="G457" s="22">
        <v>0</v>
      </c>
      <c r="H457" s="22" t="str">
        <f>INDEX(Bar_data!$A$3:$B$140,MATCH(C457,Bar_data!$A$3:$A$140,FALSE),2)</f>
        <v>Trust093</v>
      </c>
      <c r="I457" s="22" t="str">
        <f>INDEX(TrustCAHUB_map!$A$2:$D$139,MATCH($C457,TrustCAHUB_map!$A$2:$A$139,FALSE),3)</f>
        <v>Cheshire and Merseyside</v>
      </c>
      <c r="J457" s="22" t="str">
        <f>INDEX(TrustCAHUB_map!$A$2:$D$139,MATCH($C457,TrustCAHUB_map!$A$2:$A$139,FALSE),4)</f>
        <v>North West</v>
      </c>
    </row>
    <row r="458" spans="1:10" x14ac:dyDescent="0.3">
      <c r="A458" s="22" t="str">
        <f t="shared" si="7"/>
        <v>'RQ82015Curative18-49'</v>
      </c>
      <c r="B458" s="22">
        <v>2015</v>
      </c>
      <c r="C458" s="22" t="s">
        <v>252</v>
      </c>
      <c r="D458" s="22" t="s">
        <v>7</v>
      </c>
      <c r="E458" s="22" t="s">
        <v>153</v>
      </c>
      <c r="F458" s="22">
        <v>40</v>
      </c>
      <c r="G458" s="22">
        <v>0</v>
      </c>
      <c r="H458" s="22" t="str">
        <f>INDEX(Bar_data!$A$3:$B$140,MATCH(C458,Bar_data!$A$3:$A$140,FALSE),2)</f>
        <v>Trust094</v>
      </c>
      <c r="I458" s="22" t="str">
        <f>INDEX(TrustCAHUB_map!$A$2:$D$139,MATCH($C458,TrustCAHUB_map!$A$2:$A$139,FALSE),3)</f>
        <v>East of England</v>
      </c>
      <c r="J458" s="22" t="str">
        <f>INDEX(TrustCAHUB_map!$A$2:$D$139,MATCH($C458,TrustCAHUB_map!$A$2:$A$139,FALSE),4)</f>
        <v>East of England</v>
      </c>
    </row>
    <row r="459" spans="1:10" x14ac:dyDescent="0.3">
      <c r="A459" s="22" t="str">
        <f t="shared" si="7"/>
        <v>'RQ82015Palliative18-49'</v>
      </c>
      <c r="B459" s="22">
        <v>2015</v>
      </c>
      <c r="C459" s="22" t="s">
        <v>252</v>
      </c>
      <c r="D459" s="22" t="s">
        <v>8</v>
      </c>
      <c r="E459" s="22" t="s">
        <v>153</v>
      </c>
      <c r="F459" s="22">
        <v>7</v>
      </c>
      <c r="G459" s="22">
        <v>1</v>
      </c>
      <c r="H459" s="22" t="str">
        <f>INDEX(Bar_data!$A$3:$B$140,MATCH(C459,Bar_data!$A$3:$A$140,FALSE),2)</f>
        <v>Trust094</v>
      </c>
      <c r="I459" s="22" t="str">
        <f>INDEX(TrustCAHUB_map!$A$2:$D$139,MATCH($C459,TrustCAHUB_map!$A$2:$A$139,FALSE),3)</f>
        <v>East of England</v>
      </c>
      <c r="J459" s="22" t="str">
        <f>INDEX(TrustCAHUB_map!$A$2:$D$139,MATCH($C459,TrustCAHUB_map!$A$2:$A$139,FALSE),4)</f>
        <v>East of England</v>
      </c>
    </row>
    <row r="460" spans="1:10" x14ac:dyDescent="0.3">
      <c r="A460" s="22" t="str">
        <f t="shared" si="7"/>
        <v>'RQ82015Curative50-69'</v>
      </c>
      <c r="B460" s="22">
        <v>2015</v>
      </c>
      <c r="C460" s="22" t="s">
        <v>252</v>
      </c>
      <c r="D460" s="22" t="s">
        <v>7</v>
      </c>
      <c r="E460" s="22" t="s">
        <v>627</v>
      </c>
      <c r="F460" s="22">
        <v>58</v>
      </c>
      <c r="G460" s="22">
        <v>0</v>
      </c>
      <c r="H460" s="22" t="str">
        <f>INDEX(Bar_data!$A$3:$B$140,MATCH(C460,Bar_data!$A$3:$A$140,FALSE),2)</f>
        <v>Trust094</v>
      </c>
      <c r="I460" s="22" t="str">
        <f>INDEX(TrustCAHUB_map!$A$2:$D$139,MATCH($C460,TrustCAHUB_map!$A$2:$A$139,FALSE),3)</f>
        <v>East of England</v>
      </c>
      <c r="J460" s="22" t="str">
        <f>INDEX(TrustCAHUB_map!$A$2:$D$139,MATCH($C460,TrustCAHUB_map!$A$2:$A$139,FALSE),4)</f>
        <v>East of England</v>
      </c>
    </row>
    <row r="461" spans="1:10" x14ac:dyDescent="0.3">
      <c r="A461" s="22" t="str">
        <f t="shared" si="7"/>
        <v>'RQ82015Palliative50-69'</v>
      </c>
      <c r="B461" s="22">
        <v>2015</v>
      </c>
      <c r="C461" s="22" t="s">
        <v>252</v>
      </c>
      <c r="D461" s="22" t="s">
        <v>8</v>
      </c>
      <c r="E461" s="22" t="s">
        <v>627</v>
      </c>
      <c r="F461" s="22">
        <v>21</v>
      </c>
      <c r="G461" s="22">
        <v>0</v>
      </c>
      <c r="H461" s="22" t="str">
        <f>INDEX(Bar_data!$A$3:$B$140,MATCH(C461,Bar_data!$A$3:$A$140,FALSE),2)</f>
        <v>Trust094</v>
      </c>
      <c r="I461" s="22" t="str">
        <f>INDEX(TrustCAHUB_map!$A$2:$D$139,MATCH($C461,TrustCAHUB_map!$A$2:$A$139,FALSE),3)</f>
        <v>East of England</v>
      </c>
      <c r="J461" s="22" t="str">
        <f>INDEX(TrustCAHUB_map!$A$2:$D$139,MATCH($C461,TrustCAHUB_map!$A$2:$A$139,FALSE),4)</f>
        <v>East of England</v>
      </c>
    </row>
    <row r="462" spans="1:10" x14ac:dyDescent="0.3">
      <c r="A462" s="22" t="str">
        <f t="shared" si="7"/>
        <v>'RQ82015Palliative70+'</v>
      </c>
      <c r="B462" s="22">
        <v>2015</v>
      </c>
      <c r="C462" s="22" t="s">
        <v>252</v>
      </c>
      <c r="D462" s="22" t="s">
        <v>8</v>
      </c>
      <c r="E462" s="22" t="s">
        <v>628</v>
      </c>
      <c r="F462" s="22">
        <v>5</v>
      </c>
      <c r="G462" s="22">
        <v>1</v>
      </c>
      <c r="H462" s="22" t="str">
        <f>INDEX(Bar_data!$A$3:$B$140,MATCH(C462,Bar_data!$A$3:$A$140,FALSE),2)</f>
        <v>Trust094</v>
      </c>
      <c r="I462" s="22" t="str">
        <f>INDEX(TrustCAHUB_map!$A$2:$D$139,MATCH($C462,TrustCAHUB_map!$A$2:$A$139,FALSE),3)</f>
        <v>East of England</v>
      </c>
      <c r="J462" s="22" t="str">
        <f>INDEX(TrustCAHUB_map!$A$2:$D$139,MATCH($C462,TrustCAHUB_map!$A$2:$A$139,FALSE),4)</f>
        <v>East of England</v>
      </c>
    </row>
    <row r="463" spans="1:10" x14ac:dyDescent="0.3">
      <c r="A463" s="22" t="str">
        <f t="shared" si="7"/>
        <v>'RQ82015Curative70+'</v>
      </c>
      <c r="B463" s="22">
        <v>2015</v>
      </c>
      <c r="C463" s="22" t="s">
        <v>252</v>
      </c>
      <c r="D463" s="22" t="s">
        <v>7</v>
      </c>
      <c r="E463" s="22" t="s">
        <v>628</v>
      </c>
      <c r="F463" s="22">
        <v>13</v>
      </c>
      <c r="G463" s="22">
        <v>0</v>
      </c>
      <c r="H463" s="22" t="str">
        <f>INDEX(Bar_data!$A$3:$B$140,MATCH(C463,Bar_data!$A$3:$A$140,FALSE),2)</f>
        <v>Trust094</v>
      </c>
      <c r="I463" s="22" t="str">
        <f>INDEX(TrustCAHUB_map!$A$2:$D$139,MATCH($C463,TrustCAHUB_map!$A$2:$A$139,FALSE),3)</f>
        <v>East of England</v>
      </c>
      <c r="J463" s="22" t="str">
        <f>INDEX(TrustCAHUB_map!$A$2:$D$139,MATCH($C463,TrustCAHUB_map!$A$2:$A$139,FALSE),4)</f>
        <v>East of England</v>
      </c>
    </row>
    <row r="464" spans="1:10" x14ac:dyDescent="0.3">
      <c r="A464" s="22" t="str">
        <f t="shared" si="7"/>
        <v>'RQM2015Palliative18-49'</v>
      </c>
      <c r="B464" s="22">
        <v>2015</v>
      </c>
      <c r="C464" s="22" t="s">
        <v>253</v>
      </c>
      <c r="D464" s="22" t="s">
        <v>8</v>
      </c>
      <c r="E464" s="22" t="s">
        <v>153</v>
      </c>
      <c r="F464" s="22">
        <v>5</v>
      </c>
      <c r="G464" s="22">
        <v>1</v>
      </c>
      <c r="H464" s="22" t="str">
        <f>INDEX(Bar_data!$A$3:$B$140,MATCH(C464,Bar_data!$A$3:$A$140,FALSE),2)</f>
        <v>Trust095</v>
      </c>
      <c r="I464" s="22" t="str">
        <f>INDEX(TrustCAHUB_map!$A$2:$D$139,MATCH($C464,TrustCAHUB_map!$A$2:$A$139,FALSE),3)</f>
        <v>North West and South West London</v>
      </c>
      <c r="J464" s="22" t="str">
        <f>INDEX(TrustCAHUB_map!$A$2:$D$139,MATCH($C464,TrustCAHUB_map!$A$2:$A$139,FALSE),4)</f>
        <v>London</v>
      </c>
    </row>
    <row r="465" spans="1:10" x14ac:dyDescent="0.3">
      <c r="A465" s="22" t="str">
        <f t="shared" si="7"/>
        <v>'RQM2015Curative18-49'</v>
      </c>
      <c r="B465" s="22">
        <v>2015</v>
      </c>
      <c r="C465" s="22" t="s">
        <v>253</v>
      </c>
      <c r="D465" s="22" t="s">
        <v>7</v>
      </c>
      <c r="E465" s="22" t="s">
        <v>153</v>
      </c>
      <c r="F465" s="22">
        <v>34</v>
      </c>
      <c r="G465" s="22">
        <v>0</v>
      </c>
      <c r="H465" s="22" t="str">
        <f>INDEX(Bar_data!$A$3:$B$140,MATCH(C465,Bar_data!$A$3:$A$140,FALSE),2)</f>
        <v>Trust095</v>
      </c>
      <c r="I465" s="22" t="str">
        <f>INDEX(TrustCAHUB_map!$A$2:$D$139,MATCH($C465,TrustCAHUB_map!$A$2:$A$139,FALSE),3)</f>
        <v>North West and South West London</v>
      </c>
      <c r="J465" s="22" t="str">
        <f>INDEX(TrustCAHUB_map!$A$2:$D$139,MATCH($C465,TrustCAHUB_map!$A$2:$A$139,FALSE),4)</f>
        <v>London</v>
      </c>
    </row>
    <row r="466" spans="1:10" x14ac:dyDescent="0.3">
      <c r="A466" s="22" t="str">
        <f t="shared" si="7"/>
        <v>'RQM2015Curative50-69'</v>
      </c>
      <c r="B466" s="22">
        <v>2015</v>
      </c>
      <c r="C466" s="22" t="s">
        <v>253</v>
      </c>
      <c r="D466" s="22" t="s">
        <v>7</v>
      </c>
      <c r="E466" s="22" t="s">
        <v>627</v>
      </c>
      <c r="F466" s="22">
        <v>41</v>
      </c>
      <c r="G466" s="22">
        <v>0</v>
      </c>
      <c r="H466" s="22" t="str">
        <f>INDEX(Bar_data!$A$3:$B$140,MATCH(C466,Bar_data!$A$3:$A$140,FALSE),2)</f>
        <v>Trust095</v>
      </c>
      <c r="I466" s="22" t="str">
        <f>INDEX(TrustCAHUB_map!$A$2:$D$139,MATCH($C466,TrustCAHUB_map!$A$2:$A$139,FALSE),3)</f>
        <v>North West and South West London</v>
      </c>
      <c r="J466" s="22" t="str">
        <f>INDEX(TrustCAHUB_map!$A$2:$D$139,MATCH($C466,TrustCAHUB_map!$A$2:$A$139,FALSE),4)</f>
        <v>London</v>
      </c>
    </row>
    <row r="467" spans="1:10" x14ac:dyDescent="0.3">
      <c r="A467" s="22" t="str">
        <f t="shared" si="7"/>
        <v>'RQM2015Not assigned50-69'</v>
      </c>
      <c r="B467" s="22">
        <v>2015</v>
      </c>
      <c r="C467" s="22" t="s">
        <v>253</v>
      </c>
      <c r="D467" s="22" t="s">
        <v>477</v>
      </c>
      <c r="E467" s="22" t="s">
        <v>627</v>
      </c>
      <c r="F467" s="22">
        <v>1</v>
      </c>
      <c r="G467" s="22">
        <v>0</v>
      </c>
      <c r="H467" s="22" t="str">
        <f>INDEX(Bar_data!$A$3:$B$140,MATCH(C467,Bar_data!$A$3:$A$140,FALSE),2)</f>
        <v>Trust095</v>
      </c>
      <c r="I467" s="22" t="str">
        <f>INDEX(TrustCAHUB_map!$A$2:$D$139,MATCH($C467,TrustCAHUB_map!$A$2:$A$139,FALSE),3)</f>
        <v>North West and South West London</v>
      </c>
      <c r="J467" s="22" t="str">
        <f>INDEX(TrustCAHUB_map!$A$2:$D$139,MATCH($C467,TrustCAHUB_map!$A$2:$A$139,FALSE),4)</f>
        <v>London</v>
      </c>
    </row>
    <row r="468" spans="1:10" x14ac:dyDescent="0.3">
      <c r="A468" s="22" t="str">
        <f t="shared" si="7"/>
        <v>'RQM2015Palliative50-69'</v>
      </c>
      <c r="B468" s="22">
        <v>2015</v>
      </c>
      <c r="C468" s="22" t="s">
        <v>253</v>
      </c>
      <c r="D468" s="22" t="s">
        <v>8</v>
      </c>
      <c r="E468" s="22" t="s">
        <v>627</v>
      </c>
      <c r="F468" s="22">
        <v>4</v>
      </c>
      <c r="G468" s="22">
        <v>0</v>
      </c>
      <c r="H468" s="22" t="str">
        <f>INDEX(Bar_data!$A$3:$B$140,MATCH(C468,Bar_data!$A$3:$A$140,FALSE),2)</f>
        <v>Trust095</v>
      </c>
      <c r="I468" s="22" t="str">
        <f>INDEX(TrustCAHUB_map!$A$2:$D$139,MATCH($C468,TrustCAHUB_map!$A$2:$A$139,FALSE),3)</f>
        <v>North West and South West London</v>
      </c>
      <c r="J468" s="22" t="str">
        <f>INDEX(TrustCAHUB_map!$A$2:$D$139,MATCH($C468,TrustCAHUB_map!$A$2:$A$139,FALSE),4)</f>
        <v>London</v>
      </c>
    </row>
    <row r="469" spans="1:10" x14ac:dyDescent="0.3">
      <c r="A469" s="22" t="str">
        <f t="shared" si="7"/>
        <v>'RQM2015Palliative70+'</v>
      </c>
      <c r="B469" s="22">
        <v>2015</v>
      </c>
      <c r="C469" s="22" t="s">
        <v>253</v>
      </c>
      <c r="D469" s="22" t="s">
        <v>8</v>
      </c>
      <c r="E469" s="22" t="s">
        <v>628</v>
      </c>
      <c r="F469" s="22">
        <v>4</v>
      </c>
      <c r="G469" s="22">
        <v>0</v>
      </c>
      <c r="H469" s="22" t="str">
        <f>INDEX(Bar_data!$A$3:$B$140,MATCH(C469,Bar_data!$A$3:$A$140,FALSE),2)</f>
        <v>Trust095</v>
      </c>
      <c r="I469" s="22" t="str">
        <f>INDEX(TrustCAHUB_map!$A$2:$D$139,MATCH($C469,TrustCAHUB_map!$A$2:$A$139,FALSE),3)</f>
        <v>North West and South West London</v>
      </c>
      <c r="J469" s="22" t="str">
        <f>INDEX(TrustCAHUB_map!$A$2:$D$139,MATCH($C469,TrustCAHUB_map!$A$2:$A$139,FALSE),4)</f>
        <v>London</v>
      </c>
    </row>
    <row r="470" spans="1:10" x14ac:dyDescent="0.3">
      <c r="A470" s="22" t="str">
        <f t="shared" si="7"/>
        <v>'RQM2015Curative70+'</v>
      </c>
      <c r="B470" s="22">
        <v>2015</v>
      </c>
      <c r="C470" s="22" t="s">
        <v>253</v>
      </c>
      <c r="D470" s="22" t="s">
        <v>7</v>
      </c>
      <c r="E470" s="22" t="s">
        <v>628</v>
      </c>
      <c r="F470" s="22">
        <v>8</v>
      </c>
      <c r="G470" s="22">
        <v>1</v>
      </c>
      <c r="H470" s="22" t="str">
        <f>INDEX(Bar_data!$A$3:$B$140,MATCH(C470,Bar_data!$A$3:$A$140,FALSE),2)</f>
        <v>Trust095</v>
      </c>
      <c r="I470" s="22" t="str">
        <f>INDEX(TrustCAHUB_map!$A$2:$D$139,MATCH($C470,TrustCAHUB_map!$A$2:$A$139,FALSE),3)</f>
        <v>North West and South West London</v>
      </c>
      <c r="J470" s="22" t="str">
        <f>INDEX(TrustCAHUB_map!$A$2:$D$139,MATCH($C470,TrustCAHUB_map!$A$2:$A$139,FALSE),4)</f>
        <v>London</v>
      </c>
    </row>
    <row r="471" spans="1:10" x14ac:dyDescent="0.3">
      <c r="A471" s="22" t="str">
        <f t="shared" si="7"/>
        <v>'RQM2015Not assigned70+'</v>
      </c>
      <c r="B471" s="22">
        <v>2015</v>
      </c>
      <c r="C471" s="22" t="s">
        <v>253</v>
      </c>
      <c r="D471" s="22" t="s">
        <v>477</v>
      </c>
      <c r="E471" s="22" t="s">
        <v>628</v>
      </c>
      <c r="F471" s="22">
        <v>1</v>
      </c>
      <c r="G471" s="22">
        <v>0</v>
      </c>
      <c r="H471" s="22" t="str">
        <f>INDEX(Bar_data!$A$3:$B$140,MATCH(C471,Bar_data!$A$3:$A$140,FALSE),2)</f>
        <v>Trust095</v>
      </c>
      <c r="I471" s="22" t="str">
        <f>INDEX(TrustCAHUB_map!$A$2:$D$139,MATCH($C471,TrustCAHUB_map!$A$2:$A$139,FALSE),3)</f>
        <v>North West and South West London</v>
      </c>
      <c r="J471" s="22" t="str">
        <f>INDEX(TrustCAHUB_map!$A$2:$D$139,MATCH($C471,TrustCAHUB_map!$A$2:$A$139,FALSE),4)</f>
        <v>London</v>
      </c>
    </row>
    <row r="472" spans="1:10" x14ac:dyDescent="0.3">
      <c r="A472" s="22" t="str">
        <f t="shared" si="7"/>
        <v>'RQW2015Not assigned18-49'</v>
      </c>
      <c r="B472" s="22">
        <v>2015</v>
      </c>
      <c r="C472" s="22" t="s">
        <v>254</v>
      </c>
      <c r="D472" s="22" t="s">
        <v>477</v>
      </c>
      <c r="E472" s="22" t="s">
        <v>153</v>
      </c>
      <c r="F472" s="22">
        <v>25</v>
      </c>
      <c r="G472" s="22">
        <v>0</v>
      </c>
      <c r="H472" s="22" t="str">
        <f>INDEX(Bar_data!$A$3:$B$140,MATCH(C472,Bar_data!$A$3:$A$140,FALSE),2)</f>
        <v>Trust096</v>
      </c>
      <c r="I472" s="22" t="str">
        <f>INDEX(TrustCAHUB_map!$A$2:$D$139,MATCH($C472,TrustCAHUB_map!$A$2:$A$139,FALSE),3)</f>
        <v>East of England</v>
      </c>
      <c r="J472" s="22" t="str">
        <f>INDEX(TrustCAHUB_map!$A$2:$D$139,MATCH($C472,TrustCAHUB_map!$A$2:$A$139,FALSE),4)</f>
        <v>East of England</v>
      </c>
    </row>
    <row r="473" spans="1:10" x14ac:dyDescent="0.3">
      <c r="A473" s="22" t="str">
        <f t="shared" si="7"/>
        <v>'RQW2015Not assigned50-69'</v>
      </c>
      <c r="B473" s="22">
        <v>2015</v>
      </c>
      <c r="C473" s="22" t="s">
        <v>254</v>
      </c>
      <c r="D473" s="22" t="s">
        <v>477</v>
      </c>
      <c r="E473" s="22" t="s">
        <v>627</v>
      </c>
      <c r="F473" s="22">
        <v>52</v>
      </c>
      <c r="G473" s="22">
        <v>0</v>
      </c>
      <c r="H473" s="22" t="str">
        <f>INDEX(Bar_data!$A$3:$B$140,MATCH(C473,Bar_data!$A$3:$A$140,FALSE),2)</f>
        <v>Trust096</v>
      </c>
      <c r="I473" s="22" t="str">
        <f>INDEX(TrustCAHUB_map!$A$2:$D$139,MATCH($C473,TrustCAHUB_map!$A$2:$A$139,FALSE),3)</f>
        <v>East of England</v>
      </c>
      <c r="J473" s="22" t="str">
        <f>INDEX(TrustCAHUB_map!$A$2:$D$139,MATCH($C473,TrustCAHUB_map!$A$2:$A$139,FALSE),4)</f>
        <v>East of England</v>
      </c>
    </row>
    <row r="474" spans="1:10" x14ac:dyDescent="0.3">
      <c r="A474" s="22" t="str">
        <f t="shared" si="7"/>
        <v>'RQW2015Not assigned70+'</v>
      </c>
      <c r="B474" s="22">
        <v>2015</v>
      </c>
      <c r="C474" s="22" t="s">
        <v>254</v>
      </c>
      <c r="D474" s="22" t="s">
        <v>477</v>
      </c>
      <c r="E474" s="22" t="s">
        <v>628</v>
      </c>
      <c r="F474" s="22">
        <v>8</v>
      </c>
      <c r="G474" s="22">
        <v>0</v>
      </c>
      <c r="H474" s="22" t="str">
        <f>INDEX(Bar_data!$A$3:$B$140,MATCH(C474,Bar_data!$A$3:$A$140,FALSE),2)</f>
        <v>Trust096</v>
      </c>
      <c r="I474" s="22" t="str">
        <f>INDEX(TrustCAHUB_map!$A$2:$D$139,MATCH($C474,TrustCAHUB_map!$A$2:$A$139,FALSE),3)</f>
        <v>East of England</v>
      </c>
      <c r="J474" s="22" t="str">
        <f>INDEX(TrustCAHUB_map!$A$2:$D$139,MATCH($C474,TrustCAHUB_map!$A$2:$A$139,FALSE),4)</f>
        <v>East of England</v>
      </c>
    </row>
    <row r="475" spans="1:10" x14ac:dyDescent="0.3">
      <c r="A475" s="22" t="str">
        <f t="shared" si="7"/>
        <v>'RR72015Curative18-49'</v>
      </c>
      <c r="B475" s="22">
        <v>2015</v>
      </c>
      <c r="C475" s="22" t="s">
        <v>256</v>
      </c>
      <c r="D475" s="22" t="s">
        <v>7</v>
      </c>
      <c r="E475" s="22" t="s">
        <v>153</v>
      </c>
      <c r="F475" s="22">
        <v>29</v>
      </c>
      <c r="G475" s="22">
        <v>0</v>
      </c>
      <c r="H475" s="22" t="str">
        <f>INDEX(Bar_data!$A$3:$B$140,MATCH(C475,Bar_data!$A$3:$A$140,FALSE),2)</f>
        <v>Trust099</v>
      </c>
      <c r="I475" s="22" t="str">
        <f>INDEX(TrustCAHUB_map!$A$2:$D$139,MATCH($C475,TrustCAHUB_map!$A$2:$A$139,FALSE),3)</f>
        <v>North East and Cumbria</v>
      </c>
      <c r="J475" s="22" t="str">
        <f>INDEX(TrustCAHUB_map!$A$2:$D$139,MATCH($C475,TrustCAHUB_map!$A$2:$A$139,FALSE),4)</f>
        <v>North East</v>
      </c>
    </row>
    <row r="476" spans="1:10" x14ac:dyDescent="0.3">
      <c r="A476" s="22" t="str">
        <f t="shared" si="7"/>
        <v>'RR72015Not assigned18-49'</v>
      </c>
      <c r="B476" s="22">
        <v>2015</v>
      </c>
      <c r="C476" s="22" t="s">
        <v>256</v>
      </c>
      <c r="D476" s="22" t="s">
        <v>477</v>
      </c>
      <c r="E476" s="22" t="s">
        <v>153</v>
      </c>
      <c r="F476" s="22">
        <v>1</v>
      </c>
      <c r="G476" s="22">
        <v>0</v>
      </c>
      <c r="H476" s="22" t="str">
        <f>INDEX(Bar_data!$A$3:$B$140,MATCH(C476,Bar_data!$A$3:$A$140,FALSE),2)</f>
        <v>Trust099</v>
      </c>
      <c r="I476" s="22" t="str">
        <f>INDEX(TrustCAHUB_map!$A$2:$D$139,MATCH($C476,TrustCAHUB_map!$A$2:$A$139,FALSE),3)</f>
        <v>North East and Cumbria</v>
      </c>
      <c r="J476" s="22" t="str">
        <f>INDEX(TrustCAHUB_map!$A$2:$D$139,MATCH($C476,TrustCAHUB_map!$A$2:$A$139,FALSE),4)</f>
        <v>North East</v>
      </c>
    </row>
    <row r="477" spans="1:10" x14ac:dyDescent="0.3">
      <c r="A477" s="22" t="str">
        <f t="shared" si="7"/>
        <v>'RR72015Palliative18-49'</v>
      </c>
      <c r="B477" s="22">
        <v>2015</v>
      </c>
      <c r="C477" s="22" t="s">
        <v>256</v>
      </c>
      <c r="D477" s="22" t="s">
        <v>8</v>
      </c>
      <c r="E477" s="22" t="s">
        <v>153</v>
      </c>
      <c r="F477" s="22">
        <v>6</v>
      </c>
      <c r="G477" s="22">
        <v>1</v>
      </c>
      <c r="H477" s="22" t="str">
        <f>INDEX(Bar_data!$A$3:$B$140,MATCH(C477,Bar_data!$A$3:$A$140,FALSE),2)</f>
        <v>Trust099</v>
      </c>
      <c r="I477" s="22" t="str">
        <f>INDEX(TrustCAHUB_map!$A$2:$D$139,MATCH($C477,TrustCAHUB_map!$A$2:$A$139,FALSE),3)</f>
        <v>North East and Cumbria</v>
      </c>
      <c r="J477" s="22" t="str">
        <f>INDEX(TrustCAHUB_map!$A$2:$D$139,MATCH($C477,TrustCAHUB_map!$A$2:$A$139,FALSE),4)</f>
        <v>North East</v>
      </c>
    </row>
    <row r="478" spans="1:10" x14ac:dyDescent="0.3">
      <c r="A478" s="22" t="str">
        <f t="shared" si="7"/>
        <v>'RR72015Not assigned50-69'</v>
      </c>
      <c r="B478" s="22">
        <v>2015</v>
      </c>
      <c r="C478" s="22" t="s">
        <v>256</v>
      </c>
      <c r="D478" s="22" t="s">
        <v>477</v>
      </c>
      <c r="E478" s="22" t="s">
        <v>627</v>
      </c>
      <c r="F478" s="22">
        <v>4</v>
      </c>
      <c r="G478" s="22">
        <v>0</v>
      </c>
      <c r="H478" s="22" t="str">
        <f>INDEX(Bar_data!$A$3:$B$140,MATCH(C478,Bar_data!$A$3:$A$140,FALSE),2)</f>
        <v>Trust099</v>
      </c>
      <c r="I478" s="22" t="str">
        <f>INDEX(TrustCAHUB_map!$A$2:$D$139,MATCH($C478,TrustCAHUB_map!$A$2:$A$139,FALSE),3)</f>
        <v>North East and Cumbria</v>
      </c>
      <c r="J478" s="22" t="str">
        <f>INDEX(TrustCAHUB_map!$A$2:$D$139,MATCH($C478,TrustCAHUB_map!$A$2:$A$139,FALSE),4)</f>
        <v>North East</v>
      </c>
    </row>
    <row r="479" spans="1:10" x14ac:dyDescent="0.3">
      <c r="A479" s="22" t="str">
        <f t="shared" si="7"/>
        <v>'RR72015Palliative50-69'</v>
      </c>
      <c r="B479" s="22">
        <v>2015</v>
      </c>
      <c r="C479" s="22" t="s">
        <v>256</v>
      </c>
      <c r="D479" s="22" t="s">
        <v>8</v>
      </c>
      <c r="E479" s="22" t="s">
        <v>627</v>
      </c>
      <c r="F479" s="22">
        <v>8</v>
      </c>
      <c r="G479" s="22">
        <v>0</v>
      </c>
      <c r="H479" s="22" t="str">
        <f>INDEX(Bar_data!$A$3:$B$140,MATCH(C479,Bar_data!$A$3:$A$140,FALSE),2)</f>
        <v>Trust099</v>
      </c>
      <c r="I479" s="22" t="str">
        <f>INDEX(TrustCAHUB_map!$A$2:$D$139,MATCH($C479,TrustCAHUB_map!$A$2:$A$139,FALSE),3)</f>
        <v>North East and Cumbria</v>
      </c>
      <c r="J479" s="22" t="str">
        <f>INDEX(TrustCAHUB_map!$A$2:$D$139,MATCH($C479,TrustCAHUB_map!$A$2:$A$139,FALSE),4)</f>
        <v>North East</v>
      </c>
    </row>
    <row r="480" spans="1:10" x14ac:dyDescent="0.3">
      <c r="A480" s="22" t="str">
        <f t="shared" si="7"/>
        <v>'RR72015Curative50-69'</v>
      </c>
      <c r="B480" s="22">
        <v>2015</v>
      </c>
      <c r="C480" s="22" t="s">
        <v>256</v>
      </c>
      <c r="D480" s="22" t="s">
        <v>7</v>
      </c>
      <c r="E480" s="22" t="s">
        <v>627</v>
      </c>
      <c r="F480" s="22">
        <v>73</v>
      </c>
      <c r="G480" s="22">
        <v>0</v>
      </c>
      <c r="H480" s="22" t="str">
        <f>INDEX(Bar_data!$A$3:$B$140,MATCH(C480,Bar_data!$A$3:$A$140,FALSE),2)</f>
        <v>Trust099</v>
      </c>
      <c r="I480" s="22" t="str">
        <f>INDEX(TrustCAHUB_map!$A$2:$D$139,MATCH($C480,TrustCAHUB_map!$A$2:$A$139,FALSE),3)</f>
        <v>North East and Cumbria</v>
      </c>
      <c r="J480" s="22" t="str">
        <f>INDEX(TrustCAHUB_map!$A$2:$D$139,MATCH($C480,TrustCAHUB_map!$A$2:$A$139,FALSE),4)</f>
        <v>North East</v>
      </c>
    </row>
    <row r="481" spans="1:10" x14ac:dyDescent="0.3">
      <c r="A481" s="22" t="str">
        <f t="shared" si="7"/>
        <v>'RR72015Palliative70+'</v>
      </c>
      <c r="B481" s="22">
        <v>2015</v>
      </c>
      <c r="C481" s="22" t="s">
        <v>256</v>
      </c>
      <c r="D481" s="22" t="s">
        <v>8</v>
      </c>
      <c r="E481" s="22" t="s">
        <v>628</v>
      </c>
      <c r="F481" s="22">
        <v>10</v>
      </c>
      <c r="G481" s="22">
        <v>1</v>
      </c>
      <c r="H481" s="22" t="str">
        <f>INDEX(Bar_data!$A$3:$B$140,MATCH(C481,Bar_data!$A$3:$A$140,FALSE),2)</f>
        <v>Trust099</v>
      </c>
      <c r="I481" s="22" t="str">
        <f>INDEX(TrustCAHUB_map!$A$2:$D$139,MATCH($C481,TrustCAHUB_map!$A$2:$A$139,FALSE),3)</f>
        <v>North East and Cumbria</v>
      </c>
      <c r="J481" s="22" t="str">
        <f>INDEX(TrustCAHUB_map!$A$2:$D$139,MATCH($C481,TrustCAHUB_map!$A$2:$A$139,FALSE),4)</f>
        <v>North East</v>
      </c>
    </row>
    <row r="482" spans="1:10" x14ac:dyDescent="0.3">
      <c r="A482" s="22" t="str">
        <f t="shared" si="7"/>
        <v>'RR72015Curative70+'</v>
      </c>
      <c r="B482" s="22">
        <v>2015</v>
      </c>
      <c r="C482" s="22" t="s">
        <v>256</v>
      </c>
      <c r="D482" s="22" t="s">
        <v>7</v>
      </c>
      <c r="E482" s="22" t="s">
        <v>628</v>
      </c>
      <c r="F482" s="22">
        <v>13</v>
      </c>
      <c r="G482" s="22">
        <v>0</v>
      </c>
      <c r="H482" s="22" t="str">
        <f>INDEX(Bar_data!$A$3:$B$140,MATCH(C482,Bar_data!$A$3:$A$140,FALSE),2)</f>
        <v>Trust099</v>
      </c>
      <c r="I482" s="22" t="str">
        <f>INDEX(TrustCAHUB_map!$A$2:$D$139,MATCH($C482,TrustCAHUB_map!$A$2:$A$139,FALSE),3)</f>
        <v>North East and Cumbria</v>
      </c>
      <c r="J482" s="22" t="str">
        <f>INDEX(TrustCAHUB_map!$A$2:$D$139,MATCH($C482,TrustCAHUB_map!$A$2:$A$139,FALSE),4)</f>
        <v>North East</v>
      </c>
    </row>
    <row r="483" spans="1:10" x14ac:dyDescent="0.3">
      <c r="A483" s="22" t="str">
        <f t="shared" si="7"/>
        <v>'RR82015Curative18-49'</v>
      </c>
      <c r="B483" s="22">
        <v>2015</v>
      </c>
      <c r="C483" s="22" t="s">
        <v>257</v>
      </c>
      <c r="D483" s="22" t="s">
        <v>7</v>
      </c>
      <c r="E483" s="22" t="s">
        <v>153</v>
      </c>
      <c r="F483" s="22">
        <v>102</v>
      </c>
      <c r="G483" s="22">
        <v>0</v>
      </c>
      <c r="H483" s="22" t="str">
        <f>INDEX(Bar_data!$A$3:$B$140,MATCH(C483,Bar_data!$A$3:$A$140,FALSE),2)</f>
        <v>Trust100</v>
      </c>
      <c r="I483" s="22" t="str">
        <f>INDEX(TrustCAHUB_map!$A$2:$D$139,MATCH($C483,TrustCAHUB_map!$A$2:$A$139,FALSE),3)</f>
        <v>West Yorkshire</v>
      </c>
      <c r="J483" s="22" t="str">
        <f>INDEX(TrustCAHUB_map!$A$2:$D$139,MATCH($C483,TrustCAHUB_map!$A$2:$A$139,FALSE),4)</f>
        <v>Yorkshire and Humber</v>
      </c>
    </row>
    <row r="484" spans="1:10" x14ac:dyDescent="0.3">
      <c r="A484" s="22" t="str">
        <f t="shared" si="7"/>
        <v>'RR82015Palliative18-49'</v>
      </c>
      <c r="B484" s="22">
        <v>2015</v>
      </c>
      <c r="C484" s="22" t="s">
        <v>257</v>
      </c>
      <c r="D484" s="22" t="s">
        <v>8</v>
      </c>
      <c r="E484" s="22" t="s">
        <v>153</v>
      </c>
      <c r="F484" s="22">
        <v>27</v>
      </c>
      <c r="G484" s="22">
        <v>1</v>
      </c>
      <c r="H484" s="22" t="str">
        <f>INDEX(Bar_data!$A$3:$B$140,MATCH(C484,Bar_data!$A$3:$A$140,FALSE),2)</f>
        <v>Trust100</v>
      </c>
      <c r="I484" s="22" t="str">
        <f>INDEX(TrustCAHUB_map!$A$2:$D$139,MATCH($C484,TrustCAHUB_map!$A$2:$A$139,FALSE),3)</f>
        <v>West Yorkshire</v>
      </c>
      <c r="J484" s="22" t="str">
        <f>INDEX(TrustCAHUB_map!$A$2:$D$139,MATCH($C484,TrustCAHUB_map!$A$2:$A$139,FALSE),4)</f>
        <v>Yorkshire and Humber</v>
      </c>
    </row>
    <row r="485" spans="1:10" x14ac:dyDescent="0.3">
      <c r="A485" s="22" t="str">
        <f t="shared" si="7"/>
        <v>'RR82015Palliative50-69'</v>
      </c>
      <c r="B485" s="22">
        <v>2015</v>
      </c>
      <c r="C485" s="22" t="s">
        <v>257</v>
      </c>
      <c r="D485" s="22" t="s">
        <v>8</v>
      </c>
      <c r="E485" s="22" t="s">
        <v>627</v>
      </c>
      <c r="F485" s="22">
        <v>31</v>
      </c>
      <c r="G485" s="22">
        <v>3</v>
      </c>
      <c r="H485" s="22" t="str">
        <f>INDEX(Bar_data!$A$3:$B$140,MATCH(C485,Bar_data!$A$3:$A$140,FALSE),2)</f>
        <v>Trust100</v>
      </c>
      <c r="I485" s="22" t="str">
        <f>INDEX(TrustCAHUB_map!$A$2:$D$139,MATCH($C485,TrustCAHUB_map!$A$2:$A$139,FALSE),3)</f>
        <v>West Yorkshire</v>
      </c>
      <c r="J485" s="22" t="str">
        <f>INDEX(TrustCAHUB_map!$A$2:$D$139,MATCH($C485,TrustCAHUB_map!$A$2:$A$139,FALSE),4)</f>
        <v>Yorkshire and Humber</v>
      </c>
    </row>
    <row r="486" spans="1:10" x14ac:dyDescent="0.3">
      <c r="A486" s="22" t="str">
        <f t="shared" si="7"/>
        <v>'RR82015Not assigned50-69'</v>
      </c>
      <c r="B486" s="22">
        <v>2015</v>
      </c>
      <c r="C486" s="22" t="s">
        <v>257</v>
      </c>
      <c r="D486" s="22" t="s">
        <v>477</v>
      </c>
      <c r="E486" s="22" t="s">
        <v>627</v>
      </c>
      <c r="F486" s="22">
        <v>1</v>
      </c>
      <c r="G486" s="22">
        <v>0</v>
      </c>
      <c r="H486" s="22" t="str">
        <f>INDEX(Bar_data!$A$3:$B$140,MATCH(C486,Bar_data!$A$3:$A$140,FALSE),2)</f>
        <v>Trust100</v>
      </c>
      <c r="I486" s="22" t="str">
        <f>INDEX(TrustCAHUB_map!$A$2:$D$139,MATCH($C486,TrustCAHUB_map!$A$2:$A$139,FALSE),3)</f>
        <v>West Yorkshire</v>
      </c>
      <c r="J486" s="22" t="str">
        <f>INDEX(TrustCAHUB_map!$A$2:$D$139,MATCH($C486,TrustCAHUB_map!$A$2:$A$139,FALSE),4)</f>
        <v>Yorkshire and Humber</v>
      </c>
    </row>
    <row r="487" spans="1:10" x14ac:dyDescent="0.3">
      <c r="A487" s="22" t="str">
        <f t="shared" si="7"/>
        <v>'RR82015Curative50-69'</v>
      </c>
      <c r="B487" s="22">
        <v>2015</v>
      </c>
      <c r="C487" s="22" t="s">
        <v>257</v>
      </c>
      <c r="D487" s="22" t="s">
        <v>7</v>
      </c>
      <c r="E487" s="22" t="s">
        <v>627</v>
      </c>
      <c r="F487" s="22">
        <v>126</v>
      </c>
      <c r="G487" s="22">
        <v>0</v>
      </c>
      <c r="H487" s="22" t="str">
        <f>INDEX(Bar_data!$A$3:$B$140,MATCH(C487,Bar_data!$A$3:$A$140,FALSE),2)</f>
        <v>Trust100</v>
      </c>
      <c r="I487" s="22" t="str">
        <f>INDEX(TrustCAHUB_map!$A$2:$D$139,MATCH($C487,TrustCAHUB_map!$A$2:$A$139,FALSE),3)</f>
        <v>West Yorkshire</v>
      </c>
      <c r="J487" s="22" t="str">
        <f>INDEX(TrustCAHUB_map!$A$2:$D$139,MATCH($C487,TrustCAHUB_map!$A$2:$A$139,FALSE),4)</f>
        <v>Yorkshire and Humber</v>
      </c>
    </row>
    <row r="488" spans="1:10" x14ac:dyDescent="0.3">
      <c r="A488" s="22" t="str">
        <f t="shared" si="7"/>
        <v>'RR82015Curative70+'</v>
      </c>
      <c r="B488" s="22">
        <v>2015</v>
      </c>
      <c r="C488" s="22" t="s">
        <v>257</v>
      </c>
      <c r="D488" s="22" t="s">
        <v>7</v>
      </c>
      <c r="E488" s="22" t="s">
        <v>628</v>
      </c>
      <c r="F488" s="22">
        <v>20</v>
      </c>
      <c r="G488" s="22">
        <v>0</v>
      </c>
      <c r="H488" s="22" t="str">
        <f>INDEX(Bar_data!$A$3:$B$140,MATCH(C488,Bar_data!$A$3:$A$140,FALSE),2)</f>
        <v>Trust100</v>
      </c>
      <c r="I488" s="22" t="str">
        <f>INDEX(TrustCAHUB_map!$A$2:$D$139,MATCH($C488,TrustCAHUB_map!$A$2:$A$139,FALSE),3)</f>
        <v>West Yorkshire</v>
      </c>
      <c r="J488" s="22" t="str">
        <f>INDEX(TrustCAHUB_map!$A$2:$D$139,MATCH($C488,TrustCAHUB_map!$A$2:$A$139,FALSE),4)</f>
        <v>Yorkshire and Humber</v>
      </c>
    </row>
    <row r="489" spans="1:10" x14ac:dyDescent="0.3">
      <c r="A489" s="22" t="str">
        <f t="shared" si="7"/>
        <v>'RR82015Palliative70+'</v>
      </c>
      <c r="B489" s="22">
        <v>2015</v>
      </c>
      <c r="C489" s="22" t="s">
        <v>257</v>
      </c>
      <c r="D489" s="22" t="s">
        <v>8</v>
      </c>
      <c r="E489" s="22" t="s">
        <v>628</v>
      </c>
      <c r="F489" s="22">
        <v>13</v>
      </c>
      <c r="G489" s="22">
        <v>1</v>
      </c>
      <c r="H489" s="22" t="str">
        <f>INDEX(Bar_data!$A$3:$B$140,MATCH(C489,Bar_data!$A$3:$A$140,FALSE),2)</f>
        <v>Trust100</v>
      </c>
      <c r="I489" s="22" t="str">
        <f>INDEX(TrustCAHUB_map!$A$2:$D$139,MATCH($C489,TrustCAHUB_map!$A$2:$A$139,FALSE),3)</f>
        <v>West Yorkshire</v>
      </c>
      <c r="J489" s="22" t="str">
        <f>INDEX(TrustCAHUB_map!$A$2:$D$139,MATCH($C489,TrustCAHUB_map!$A$2:$A$139,FALSE),4)</f>
        <v>Yorkshire and Humber</v>
      </c>
    </row>
    <row r="490" spans="1:10" x14ac:dyDescent="0.3">
      <c r="A490" s="22" t="str">
        <f t="shared" si="7"/>
        <v>'RRK2015Curative18-49'</v>
      </c>
      <c r="B490" s="22">
        <v>2015</v>
      </c>
      <c r="C490" s="22" t="s">
        <v>259</v>
      </c>
      <c r="D490" s="22" t="s">
        <v>7</v>
      </c>
      <c r="E490" s="22" t="s">
        <v>153</v>
      </c>
      <c r="F490" s="22">
        <v>141</v>
      </c>
      <c r="G490" s="22">
        <v>0</v>
      </c>
      <c r="H490" s="22" t="str">
        <f>INDEX(Bar_data!$A$3:$B$140,MATCH(C490,Bar_data!$A$3:$A$140,FALSE),2)</f>
        <v>Trust102</v>
      </c>
      <c r="I490" s="22" t="str">
        <f>INDEX(TrustCAHUB_map!$A$2:$D$139,MATCH($C490,TrustCAHUB_map!$A$2:$A$139,FALSE),3)</f>
        <v>West Midlands</v>
      </c>
      <c r="J490" s="22" t="str">
        <f>INDEX(TrustCAHUB_map!$A$2:$D$139,MATCH($C490,TrustCAHUB_map!$A$2:$A$139,FALSE),4)</f>
        <v>West Midlands</v>
      </c>
    </row>
    <row r="491" spans="1:10" x14ac:dyDescent="0.3">
      <c r="A491" s="22" t="str">
        <f t="shared" si="7"/>
        <v>'RRK2015Not assigned18-49'</v>
      </c>
      <c r="B491" s="22">
        <v>2015</v>
      </c>
      <c r="C491" s="22" t="s">
        <v>259</v>
      </c>
      <c r="D491" s="22" t="s">
        <v>477</v>
      </c>
      <c r="E491" s="22" t="s">
        <v>153</v>
      </c>
      <c r="F491" s="22">
        <v>4</v>
      </c>
      <c r="G491" s="22">
        <v>0</v>
      </c>
      <c r="H491" s="22" t="str">
        <f>INDEX(Bar_data!$A$3:$B$140,MATCH(C491,Bar_data!$A$3:$A$140,FALSE),2)</f>
        <v>Trust102</v>
      </c>
      <c r="I491" s="22" t="str">
        <f>INDEX(TrustCAHUB_map!$A$2:$D$139,MATCH($C491,TrustCAHUB_map!$A$2:$A$139,FALSE),3)</f>
        <v>West Midlands</v>
      </c>
      <c r="J491" s="22" t="str">
        <f>INDEX(TrustCAHUB_map!$A$2:$D$139,MATCH($C491,TrustCAHUB_map!$A$2:$A$139,FALSE),4)</f>
        <v>West Midlands</v>
      </c>
    </row>
    <row r="492" spans="1:10" x14ac:dyDescent="0.3">
      <c r="A492" s="22" t="str">
        <f t="shared" si="7"/>
        <v>'RRK2015Palliative18-49'</v>
      </c>
      <c r="B492" s="22">
        <v>2015</v>
      </c>
      <c r="C492" s="22" t="s">
        <v>259</v>
      </c>
      <c r="D492" s="22" t="s">
        <v>8</v>
      </c>
      <c r="E492" s="22" t="s">
        <v>153</v>
      </c>
      <c r="F492" s="22">
        <v>22</v>
      </c>
      <c r="G492" s="22">
        <v>3</v>
      </c>
      <c r="H492" s="22" t="str">
        <f>INDEX(Bar_data!$A$3:$B$140,MATCH(C492,Bar_data!$A$3:$A$140,FALSE),2)</f>
        <v>Trust102</v>
      </c>
      <c r="I492" s="22" t="str">
        <f>INDEX(TrustCAHUB_map!$A$2:$D$139,MATCH($C492,TrustCAHUB_map!$A$2:$A$139,FALSE),3)</f>
        <v>West Midlands</v>
      </c>
      <c r="J492" s="22" t="str">
        <f>INDEX(TrustCAHUB_map!$A$2:$D$139,MATCH($C492,TrustCAHUB_map!$A$2:$A$139,FALSE),4)</f>
        <v>West Midlands</v>
      </c>
    </row>
    <row r="493" spans="1:10" x14ac:dyDescent="0.3">
      <c r="A493" s="22" t="str">
        <f t="shared" si="7"/>
        <v>'RRK2015Palliative50-69'</v>
      </c>
      <c r="B493" s="22">
        <v>2015</v>
      </c>
      <c r="C493" s="22" t="s">
        <v>259</v>
      </c>
      <c r="D493" s="22" t="s">
        <v>8</v>
      </c>
      <c r="E493" s="22" t="s">
        <v>627</v>
      </c>
      <c r="F493" s="22">
        <v>16</v>
      </c>
      <c r="G493" s="22">
        <v>1</v>
      </c>
      <c r="H493" s="22" t="str">
        <f>INDEX(Bar_data!$A$3:$B$140,MATCH(C493,Bar_data!$A$3:$A$140,FALSE),2)</f>
        <v>Trust102</v>
      </c>
      <c r="I493" s="22" t="str">
        <f>INDEX(TrustCAHUB_map!$A$2:$D$139,MATCH($C493,TrustCAHUB_map!$A$2:$A$139,FALSE),3)</f>
        <v>West Midlands</v>
      </c>
      <c r="J493" s="22" t="str">
        <f>INDEX(TrustCAHUB_map!$A$2:$D$139,MATCH($C493,TrustCAHUB_map!$A$2:$A$139,FALSE),4)</f>
        <v>West Midlands</v>
      </c>
    </row>
    <row r="494" spans="1:10" x14ac:dyDescent="0.3">
      <c r="A494" s="22" t="str">
        <f t="shared" si="7"/>
        <v>'RRK2015Not assigned50-69'</v>
      </c>
      <c r="B494" s="22">
        <v>2015</v>
      </c>
      <c r="C494" s="22" t="s">
        <v>259</v>
      </c>
      <c r="D494" s="22" t="s">
        <v>477</v>
      </c>
      <c r="E494" s="22" t="s">
        <v>627</v>
      </c>
      <c r="F494" s="22">
        <v>4</v>
      </c>
      <c r="G494" s="22">
        <v>0</v>
      </c>
      <c r="H494" s="22" t="str">
        <f>INDEX(Bar_data!$A$3:$B$140,MATCH(C494,Bar_data!$A$3:$A$140,FALSE),2)</f>
        <v>Trust102</v>
      </c>
      <c r="I494" s="22" t="str">
        <f>INDEX(TrustCAHUB_map!$A$2:$D$139,MATCH($C494,TrustCAHUB_map!$A$2:$A$139,FALSE),3)</f>
        <v>West Midlands</v>
      </c>
      <c r="J494" s="22" t="str">
        <f>INDEX(TrustCAHUB_map!$A$2:$D$139,MATCH($C494,TrustCAHUB_map!$A$2:$A$139,FALSE),4)</f>
        <v>West Midlands</v>
      </c>
    </row>
    <row r="495" spans="1:10" x14ac:dyDescent="0.3">
      <c r="A495" s="22" t="str">
        <f t="shared" si="7"/>
        <v>'RRK2015Curative50-69'</v>
      </c>
      <c r="B495" s="22">
        <v>2015</v>
      </c>
      <c r="C495" s="22" t="s">
        <v>259</v>
      </c>
      <c r="D495" s="22" t="s">
        <v>7</v>
      </c>
      <c r="E495" s="22" t="s">
        <v>627</v>
      </c>
      <c r="F495" s="22">
        <v>242</v>
      </c>
      <c r="G495" s="22">
        <v>2</v>
      </c>
      <c r="H495" s="22" t="str">
        <f>INDEX(Bar_data!$A$3:$B$140,MATCH(C495,Bar_data!$A$3:$A$140,FALSE),2)</f>
        <v>Trust102</v>
      </c>
      <c r="I495" s="22" t="str">
        <f>INDEX(TrustCAHUB_map!$A$2:$D$139,MATCH($C495,TrustCAHUB_map!$A$2:$A$139,FALSE),3)</f>
        <v>West Midlands</v>
      </c>
      <c r="J495" s="22" t="str">
        <f>INDEX(TrustCAHUB_map!$A$2:$D$139,MATCH($C495,TrustCAHUB_map!$A$2:$A$139,FALSE),4)</f>
        <v>West Midlands</v>
      </c>
    </row>
    <row r="496" spans="1:10" x14ac:dyDescent="0.3">
      <c r="A496" s="22" t="str">
        <f t="shared" si="7"/>
        <v>'RRK2015Palliative70+'</v>
      </c>
      <c r="B496" s="22">
        <v>2015</v>
      </c>
      <c r="C496" s="22" t="s">
        <v>259</v>
      </c>
      <c r="D496" s="22" t="s">
        <v>8</v>
      </c>
      <c r="E496" s="22" t="s">
        <v>628</v>
      </c>
      <c r="F496" s="22">
        <v>11</v>
      </c>
      <c r="G496" s="22">
        <v>0</v>
      </c>
      <c r="H496" s="22" t="str">
        <f>INDEX(Bar_data!$A$3:$B$140,MATCH(C496,Bar_data!$A$3:$A$140,FALSE),2)</f>
        <v>Trust102</v>
      </c>
      <c r="I496" s="22" t="str">
        <f>INDEX(TrustCAHUB_map!$A$2:$D$139,MATCH($C496,TrustCAHUB_map!$A$2:$A$139,FALSE),3)</f>
        <v>West Midlands</v>
      </c>
      <c r="J496" s="22" t="str">
        <f>INDEX(TrustCAHUB_map!$A$2:$D$139,MATCH($C496,TrustCAHUB_map!$A$2:$A$139,FALSE),4)</f>
        <v>West Midlands</v>
      </c>
    </row>
    <row r="497" spans="1:10" x14ac:dyDescent="0.3">
      <c r="A497" s="22" t="str">
        <f t="shared" si="7"/>
        <v>'RRK2015Not assigned70+'</v>
      </c>
      <c r="B497" s="22">
        <v>2015</v>
      </c>
      <c r="C497" s="22" t="s">
        <v>259</v>
      </c>
      <c r="D497" s="22" t="s">
        <v>477</v>
      </c>
      <c r="E497" s="22" t="s">
        <v>628</v>
      </c>
      <c r="F497" s="22">
        <v>1</v>
      </c>
      <c r="G497" s="22">
        <v>0</v>
      </c>
      <c r="H497" s="22" t="str">
        <f>INDEX(Bar_data!$A$3:$B$140,MATCH(C497,Bar_data!$A$3:$A$140,FALSE),2)</f>
        <v>Trust102</v>
      </c>
      <c r="I497" s="22" t="str">
        <f>INDEX(TrustCAHUB_map!$A$2:$D$139,MATCH($C497,TrustCAHUB_map!$A$2:$A$139,FALSE),3)</f>
        <v>West Midlands</v>
      </c>
      <c r="J497" s="22" t="str">
        <f>INDEX(TrustCAHUB_map!$A$2:$D$139,MATCH($C497,TrustCAHUB_map!$A$2:$A$139,FALSE),4)</f>
        <v>West Midlands</v>
      </c>
    </row>
    <row r="498" spans="1:10" x14ac:dyDescent="0.3">
      <c r="A498" s="22" t="str">
        <f t="shared" si="7"/>
        <v>'RRK2015Curative70+'</v>
      </c>
      <c r="B498" s="22">
        <v>2015</v>
      </c>
      <c r="C498" s="22" t="s">
        <v>259</v>
      </c>
      <c r="D498" s="22" t="s">
        <v>7</v>
      </c>
      <c r="E498" s="22" t="s">
        <v>628</v>
      </c>
      <c r="F498" s="22">
        <v>57</v>
      </c>
      <c r="G498" s="22">
        <v>0</v>
      </c>
      <c r="H498" s="22" t="str">
        <f>INDEX(Bar_data!$A$3:$B$140,MATCH(C498,Bar_data!$A$3:$A$140,FALSE),2)</f>
        <v>Trust102</v>
      </c>
      <c r="I498" s="22" t="str">
        <f>INDEX(TrustCAHUB_map!$A$2:$D$139,MATCH($C498,TrustCAHUB_map!$A$2:$A$139,FALSE),3)</f>
        <v>West Midlands</v>
      </c>
      <c r="J498" s="22" t="str">
        <f>INDEX(TrustCAHUB_map!$A$2:$D$139,MATCH($C498,TrustCAHUB_map!$A$2:$A$139,FALSE),4)</f>
        <v>West Midlands</v>
      </c>
    </row>
    <row r="499" spans="1:10" x14ac:dyDescent="0.3">
      <c r="A499" s="22" t="str">
        <f t="shared" si="7"/>
        <v>'RRV2015Palliative18-49'</v>
      </c>
      <c r="B499" s="22">
        <v>2015</v>
      </c>
      <c r="C499" s="22" t="s">
        <v>260</v>
      </c>
      <c r="D499" s="22" t="s">
        <v>8</v>
      </c>
      <c r="E499" s="22" t="s">
        <v>153</v>
      </c>
      <c r="F499" s="22">
        <v>4</v>
      </c>
      <c r="G499" s="22">
        <v>0</v>
      </c>
      <c r="H499" s="22" t="str">
        <f>INDEX(Bar_data!$A$3:$B$140,MATCH(C499,Bar_data!$A$3:$A$140,FALSE),2)</f>
        <v>Trust103</v>
      </c>
      <c r="I499" s="22" t="str">
        <f>INDEX(TrustCAHUB_map!$A$2:$D$139,MATCH($C499,TrustCAHUB_map!$A$2:$A$139,FALSE),3)</f>
        <v>North Central and North East London</v>
      </c>
      <c r="J499" s="22" t="str">
        <f>INDEX(TrustCAHUB_map!$A$2:$D$139,MATCH($C499,TrustCAHUB_map!$A$2:$A$139,FALSE),4)</f>
        <v>London</v>
      </c>
    </row>
    <row r="500" spans="1:10" x14ac:dyDescent="0.3">
      <c r="A500" s="22" t="str">
        <f t="shared" si="7"/>
        <v>'RRV2015Curative18-49'</v>
      </c>
      <c r="B500" s="22">
        <v>2015</v>
      </c>
      <c r="C500" s="22" t="s">
        <v>260</v>
      </c>
      <c r="D500" s="22" t="s">
        <v>7</v>
      </c>
      <c r="E500" s="22" t="s">
        <v>153</v>
      </c>
      <c r="F500" s="22">
        <v>53</v>
      </c>
      <c r="G500" s="22">
        <v>0</v>
      </c>
      <c r="H500" s="22" t="str">
        <f>INDEX(Bar_data!$A$3:$B$140,MATCH(C500,Bar_data!$A$3:$A$140,FALSE),2)</f>
        <v>Trust103</v>
      </c>
      <c r="I500" s="22" t="str">
        <f>INDEX(TrustCAHUB_map!$A$2:$D$139,MATCH($C500,TrustCAHUB_map!$A$2:$A$139,FALSE),3)</f>
        <v>North Central and North East London</v>
      </c>
      <c r="J500" s="22" t="str">
        <f>INDEX(TrustCAHUB_map!$A$2:$D$139,MATCH($C500,TrustCAHUB_map!$A$2:$A$139,FALSE),4)</f>
        <v>London</v>
      </c>
    </row>
    <row r="501" spans="1:10" x14ac:dyDescent="0.3">
      <c r="A501" s="22" t="str">
        <f t="shared" si="7"/>
        <v>'RRV2015Curative50-69'</v>
      </c>
      <c r="B501" s="22">
        <v>2015</v>
      </c>
      <c r="C501" s="22" t="s">
        <v>260</v>
      </c>
      <c r="D501" s="22" t="s">
        <v>7</v>
      </c>
      <c r="E501" s="22" t="s">
        <v>627</v>
      </c>
      <c r="F501" s="22">
        <v>39</v>
      </c>
      <c r="G501" s="22">
        <v>0</v>
      </c>
      <c r="H501" s="22" t="str">
        <f>INDEX(Bar_data!$A$3:$B$140,MATCH(C501,Bar_data!$A$3:$A$140,FALSE),2)</f>
        <v>Trust103</v>
      </c>
      <c r="I501" s="22" t="str">
        <f>INDEX(TrustCAHUB_map!$A$2:$D$139,MATCH($C501,TrustCAHUB_map!$A$2:$A$139,FALSE),3)</f>
        <v>North Central and North East London</v>
      </c>
      <c r="J501" s="22" t="str">
        <f>INDEX(TrustCAHUB_map!$A$2:$D$139,MATCH($C501,TrustCAHUB_map!$A$2:$A$139,FALSE),4)</f>
        <v>London</v>
      </c>
    </row>
    <row r="502" spans="1:10" x14ac:dyDescent="0.3">
      <c r="A502" s="22" t="str">
        <f t="shared" si="7"/>
        <v>'RRV2015Palliative50-69'</v>
      </c>
      <c r="B502" s="22">
        <v>2015</v>
      </c>
      <c r="C502" s="22" t="s">
        <v>260</v>
      </c>
      <c r="D502" s="22" t="s">
        <v>8</v>
      </c>
      <c r="E502" s="22" t="s">
        <v>627</v>
      </c>
      <c r="F502" s="22">
        <v>15</v>
      </c>
      <c r="G502" s="22">
        <v>0</v>
      </c>
      <c r="H502" s="22" t="str">
        <f>INDEX(Bar_data!$A$3:$B$140,MATCH(C502,Bar_data!$A$3:$A$140,FALSE),2)</f>
        <v>Trust103</v>
      </c>
      <c r="I502" s="22" t="str">
        <f>INDEX(TrustCAHUB_map!$A$2:$D$139,MATCH($C502,TrustCAHUB_map!$A$2:$A$139,FALSE),3)</f>
        <v>North Central and North East London</v>
      </c>
      <c r="J502" s="22" t="str">
        <f>INDEX(TrustCAHUB_map!$A$2:$D$139,MATCH($C502,TrustCAHUB_map!$A$2:$A$139,FALSE),4)</f>
        <v>London</v>
      </c>
    </row>
    <row r="503" spans="1:10" x14ac:dyDescent="0.3">
      <c r="A503" s="22" t="str">
        <f t="shared" si="7"/>
        <v>'RRV2015Curative70+'</v>
      </c>
      <c r="B503" s="22">
        <v>2015</v>
      </c>
      <c r="C503" s="22" t="s">
        <v>260</v>
      </c>
      <c r="D503" s="22" t="s">
        <v>7</v>
      </c>
      <c r="E503" s="22" t="s">
        <v>628</v>
      </c>
      <c r="F503" s="22">
        <v>12</v>
      </c>
      <c r="G503" s="22">
        <v>0</v>
      </c>
      <c r="H503" s="22" t="str">
        <f>INDEX(Bar_data!$A$3:$B$140,MATCH(C503,Bar_data!$A$3:$A$140,FALSE),2)</f>
        <v>Trust103</v>
      </c>
      <c r="I503" s="22" t="str">
        <f>INDEX(TrustCAHUB_map!$A$2:$D$139,MATCH($C503,TrustCAHUB_map!$A$2:$A$139,FALSE),3)</f>
        <v>North Central and North East London</v>
      </c>
      <c r="J503" s="22" t="str">
        <f>INDEX(TrustCAHUB_map!$A$2:$D$139,MATCH($C503,TrustCAHUB_map!$A$2:$A$139,FALSE),4)</f>
        <v>London</v>
      </c>
    </row>
    <row r="504" spans="1:10" x14ac:dyDescent="0.3">
      <c r="A504" s="22" t="str">
        <f t="shared" si="7"/>
        <v>'RRV2015Palliative70+'</v>
      </c>
      <c r="B504" s="22">
        <v>2015</v>
      </c>
      <c r="C504" s="22" t="s">
        <v>260</v>
      </c>
      <c r="D504" s="22" t="s">
        <v>8</v>
      </c>
      <c r="E504" s="22" t="s">
        <v>628</v>
      </c>
      <c r="F504" s="22">
        <v>5</v>
      </c>
      <c r="G504" s="22">
        <v>0</v>
      </c>
      <c r="H504" s="22" t="str">
        <f>INDEX(Bar_data!$A$3:$B$140,MATCH(C504,Bar_data!$A$3:$A$140,FALSE),2)</f>
        <v>Trust103</v>
      </c>
      <c r="I504" s="22" t="str">
        <f>INDEX(TrustCAHUB_map!$A$2:$D$139,MATCH($C504,TrustCAHUB_map!$A$2:$A$139,FALSE),3)</f>
        <v>North Central and North East London</v>
      </c>
      <c r="J504" s="22" t="str">
        <f>INDEX(TrustCAHUB_map!$A$2:$D$139,MATCH($C504,TrustCAHUB_map!$A$2:$A$139,FALSE),4)</f>
        <v>London</v>
      </c>
    </row>
    <row r="505" spans="1:10" x14ac:dyDescent="0.3">
      <c r="A505" s="22" t="str">
        <f t="shared" si="7"/>
        <v>'RTD2015Palliative18-49'</v>
      </c>
      <c r="B505" s="22">
        <v>2015</v>
      </c>
      <c r="C505" s="22" t="s">
        <v>261</v>
      </c>
      <c r="D505" s="22" t="s">
        <v>8</v>
      </c>
      <c r="E505" s="22" t="s">
        <v>153</v>
      </c>
      <c r="F505" s="22">
        <v>11</v>
      </c>
      <c r="G505" s="22">
        <v>1</v>
      </c>
      <c r="H505" s="22" t="str">
        <f>INDEX(Bar_data!$A$3:$B$140,MATCH(C505,Bar_data!$A$3:$A$140,FALSE),2)</f>
        <v>Trust104</v>
      </c>
      <c r="I505" s="22" t="str">
        <f>INDEX(TrustCAHUB_map!$A$2:$D$139,MATCH($C505,TrustCAHUB_map!$A$2:$A$139,FALSE),3)</f>
        <v>North East and Cumbria</v>
      </c>
      <c r="J505" s="22" t="str">
        <f>INDEX(TrustCAHUB_map!$A$2:$D$139,MATCH($C505,TrustCAHUB_map!$A$2:$A$139,FALSE),4)</f>
        <v>North East</v>
      </c>
    </row>
    <row r="506" spans="1:10" x14ac:dyDescent="0.3">
      <c r="A506" s="22" t="str">
        <f t="shared" si="7"/>
        <v>'RTD2015Curative18-49'</v>
      </c>
      <c r="B506" s="22">
        <v>2015</v>
      </c>
      <c r="C506" s="22" t="s">
        <v>261</v>
      </c>
      <c r="D506" s="22" t="s">
        <v>7</v>
      </c>
      <c r="E506" s="22" t="s">
        <v>153</v>
      </c>
      <c r="F506" s="22">
        <v>49</v>
      </c>
      <c r="G506" s="22">
        <v>0</v>
      </c>
      <c r="H506" s="22" t="str">
        <f>INDEX(Bar_data!$A$3:$B$140,MATCH(C506,Bar_data!$A$3:$A$140,FALSE),2)</f>
        <v>Trust104</v>
      </c>
      <c r="I506" s="22" t="str">
        <f>INDEX(TrustCAHUB_map!$A$2:$D$139,MATCH($C506,TrustCAHUB_map!$A$2:$A$139,FALSE),3)</f>
        <v>North East and Cumbria</v>
      </c>
      <c r="J506" s="22" t="str">
        <f>INDEX(TrustCAHUB_map!$A$2:$D$139,MATCH($C506,TrustCAHUB_map!$A$2:$A$139,FALSE),4)</f>
        <v>North East</v>
      </c>
    </row>
    <row r="507" spans="1:10" x14ac:dyDescent="0.3">
      <c r="A507" s="22" t="str">
        <f t="shared" si="7"/>
        <v>'RTD2015Palliative50-69'</v>
      </c>
      <c r="B507" s="22">
        <v>2015</v>
      </c>
      <c r="C507" s="22" t="s">
        <v>261</v>
      </c>
      <c r="D507" s="22" t="s">
        <v>8</v>
      </c>
      <c r="E507" s="22" t="s">
        <v>627</v>
      </c>
      <c r="F507" s="22">
        <v>19</v>
      </c>
      <c r="G507" s="22">
        <v>1</v>
      </c>
      <c r="H507" s="22" t="str">
        <f>INDEX(Bar_data!$A$3:$B$140,MATCH(C507,Bar_data!$A$3:$A$140,FALSE),2)</f>
        <v>Trust104</v>
      </c>
      <c r="I507" s="22" t="str">
        <f>INDEX(TrustCAHUB_map!$A$2:$D$139,MATCH($C507,TrustCAHUB_map!$A$2:$A$139,FALSE),3)</f>
        <v>North East and Cumbria</v>
      </c>
      <c r="J507" s="22" t="str">
        <f>INDEX(TrustCAHUB_map!$A$2:$D$139,MATCH($C507,TrustCAHUB_map!$A$2:$A$139,FALSE),4)</f>
        <v>North East</v>
      </c>
    </row>
    <row r="508" spans="1:10" x14ac:dyDescent="0.3">
      <c r="A508" s="22" t="str">
        <f t="shared" si="7"/>
        <v>'RTD2015Curative50-69'</v>
      </c>
      <c r="B508" s="22">
        <v>2015</v>
      </c>
      <c r="C508" s="22" t="s">
        <v>261</v>
      </c>
      <c r="D508" s="22" t="s">
        <v>7</v>
      </c>
      <c r="E508" s="22" t="s">
        <v>627</v>
      </c>
      <c r="F508" s="22">
        <v>99</v>
      </c>
      <c r="G508" s="22">
        <v>0</v>
      </c>
      <c r="H508" s="22" t="str">
        <f>INDEX(Bar_data!$A$3:$B$140,MATCH(C508,Bar_data!$A$3:$A$140,FALSE),2)</f>
        <v>Trust104</v>
      </c>
      <c r="I508" s="22" t="str">
        <f>INDEX(TrustCAHUB_map!$A$2:$D$139,MATCH($C508,TrustCAHUB_map!$A$2:$A$139,FALSE),3)</f>
        <v>North East and Cumbria</v>
      </c>
      <c r="J508" s="22" t="str">
        <f>INDEX(TrustCAHUB_map!$A$2:$D$139,MATCH($C508,TrustCAHUB_map!$A$2:$A$139,FALSE),4)</f>
        <v>North East</v>
      </c>
    </row>
    <row r="509" spans="1:10" x14ac:dyDescent="0.3">
      <c r="A509" s="22" t="str">
        <f t="shared" si="7"/>
        <v>'RTD2015Palliative70+'</v>
      </c>
      <c r="B509" s="22">
        <v>2015</v>
      </c>
      <c r="C509" s="22" t="s">
        <v>261</v>
      </c>
      <c r="D509" s="22" t="s">
        <v>8</v>
      </c>
      <c r="E509" s="22" t="s">
        <v>628</v>
      </c>
      <c r="F509" s="22">
        <v>7</v>
      </c>
      <c r="G509" s="22">
        <v>0</v>
      </c>
      <c r="H509" s="22" t="str">
        <f>INDEX(Bar_data!$A$3:$B$140,MATCH(C509,Bar_data!$A$3:$A$140,FALSE),2)</f>
        <v>Trust104</v>
      </c>
      <c r="I509" s="22" t="str">
        <f>INDEX(TrustCAHUB_map!$A$2:$D$139,MATCH($C509,TrustCAHUB_map!$A$2:$A$139,FALSE),3)</f>
        <v>North East and Cumbria</v>
      </c>
      <c r="J509" s="22" t="str">
        <f>INDEX(TrustCAHUB_map!$A$2:$D$139,MATCH($C509,TrustCAHUB_map!$A$2:$A$139,FALSE),4)</f>
        <v>North East</v>
      </c>
    </row>
    <row r="510" spans="1:10" x14ac:dyDescent="0.3">
      <c r="A510" s="22" t="str">
        <f t="shared" si="7"/>
        <v>'RTD2015Curative70+'</v>
      </c>
      <c r="B510" s="22">
        <v>2015</v>
      </c>
      <c r="C510" s="22" t="s">
        <v>261</v>
      </c>
      <c r="D510" s="22" t="s">
        <v>7</v>
      </c>
      <c r="E510" s="22" t="s">
        <v>628</v>
      </c>
      <c r="F510" s="22">
        <v>15</v>
      </c>
      <c r="G510" s="22">
        <v>0</v>
      </c>
      <c r="H510" s="22" t="str">
        <f>INDEX(Bar_data!$A$3:$B$140,MATCH(C510,Bar_data!$A$3:$A$140,FALSE),2)</f>
        <v>Trust104</v>
      </c>
      <c r="I510" s="22" t="str">
        <f>INDEX(TrustCAHUB_map!$A$2:$D$139,MATCH($C510,TrustCAHUB_map!$A$2:$A$139,FALSE),3)</f>
        <v>North East and Cumbria</v>
      </c>
      <c r="J510" s="22" t="str">
        <f>INDEX(TrustCAHUB_map!$A$2:$D$139,MATCH($C510,TrustCAHUB_map!$A$2:$A$139,FALSE),4)</f>
        <v>North East</v>
      </c>
    </row>
    <row r="511" spans="1:10" x14ac:dyDescent="0.3">
      <c r="A511" s="22" t="str">
        <f t="shared" si="7"/>
        <v>'RTE2015Curative18-49'</v>
      </c>
      <c r="B511" s="22">
        <v>2015</v>
      </c>
      <c r="C511" s="22" t="s">
        <v>262</v>
      </c>
      <c r="D511" s="22" t="s">
        <v>7</v>
      </c>
      <c r="E511" s="22" t="s">
        <v>153</v>
      </c>
      <c r="F511" s="22">
        <v>120</v>
      </c>
      <c r="G511" s="22">
        <v>0</v>
      </c>
      <c r="H511" s="22" t="str">
        <f>INDEX(Bar_data!$A$3:$B$140,MATCH(C511,Bar_data!$A$3:$A$140,FALSE),2)</f>
        <v>Trust105</v>
      </c>
      <c r="I511" s="22" t="str">
        <f>INDEX(TrustCAHUB_map!$A$2:$D$139,MATCH($C511,TrustCAHUB_map!$A$2:$A$139,FALSE),3)</f>
        <v>Somerset, Wiltshire, Avon and Gloucester</v>
      </c>
      <c r="J511" s="22" t="str">
        <f>INDEX(TrustCAHUB_map!$A$2:$D$139,MATCH($C511,TrustCAHUB_map!$A$2:$A$139,FALSE),4)</f>
        <v>South West</v>
      </c>
    </row>
    <row r="512" spans="1:10" x14ac:dyDescent="0.3">
      <c r="A512" s="22" t="str">
        <f t="shared" si="7"/>
        <v>'RTE2015Not assigned18-49'</v>
      </c>
      <c r="B512" s="22">
        <v>2015</v>
      </c>
      <c r="C512" s="22" t="s">
        <v>262</v>
      </c>
      <c r="D512" s="22" t="s">
        <v>477</v>
      </c>
      <c r="E512" s="22" t="s">
        <v>153</v>
      </c>
      <c r="F512" s="22">
        <v>2</v>
      </c>
      <c r="G512" s="22">
        <v>0</v>
      </c>
      <c r="H512" s="22" t="str">
        <f>INDEX(Bar_data!$A$3:$B$140,MATCH(C512,Bar_data!$A$3:$A$140,FALSE),2)</f>
        <v>Trust105</v>
      </c>
      <c r="I512" s="22" t="str">
        <f>INDEX(TrustCAHUB_map!$A$2:$D$139,MATCH($C512,TrustCAHUB_map!$A$2:$A$139,FALSE),3)</f>
        <v>Somerset, Wiltshire, Avon and Gloucester</v>
      </c>
      <c r="J512" s="22" t="str">
        <f>INDEX(TrustCAHUB_map!$A$2:$D$139,MATCH($C512,TrustCAHUB_map!$A$2:$A$139,FALSE),4)</f>
        <v>South West</v>
      </c>
    </row>
    <row r="513" spans="1:10" x14ac:dyDescent="0.3">
      <c r="A513" s="22" t="str">
        <f t="shared" si="7"/>
        <v>'RTE2015Palliative18-49'</v>
      </c>
      <c r="B513" s="22">
        <v>2015</v>
      </c>
      <c r="C513" s="22" t="s">
        <v>262</v>
      </c>
      <c r="D513" s="22" t="s">
        <v>8</v>
      </c>
      <c r="E513" s="22" t="s">
        <v>153</v>
      </c>
      <c r="F513" s="22">
        <v>19</v>
      </c>
      <c r="G513" s="22">
        <v>1</v>
      </c>
      <c r="H513" s="22" t="str">
        <f>INDEX(Bar_data!$A$3:$B$140,MATCH(C513,Bar_data!$A$3:$A$140,FALSE),2)</f>
        <v>Trust105</v>
      </c>
      <c r="I513" s="22" t="str">
        <f>INDEX(TrustCAHUB_map!$A$2:$D$139,MATCH($C513,TrustCAHUB_map!$A$2:$A$139,FALSE),3)</f>
        <v>Somerset, Wiltshire, Avon and Gloucester</v>
      </c>
      <c r="J513" s="22" t="str">
        <f>INDEX(TrustCAHUB_map!$A$2:$D$139,MATCH($C513,TrustCAHUB_map!$A$2:$A$139,FALSE),4)</f>
        <v>South West</v>
      </c>
    </row>
    <row r="514" spans="1:10" x14ac:dyDescent="0.3">
      <c r="A514" s="22" t="str">
        <f t="shared" si="7"/>
        <v>'RTE2015Not assigned50-69'</v>
      </c>
      <c r="B514" s="22">
        <v>2015</v>
      </c>
      <c r="C514" s="22" t="s">
        <v>262</v>
      </c>
      <c r="D514" s="22" t="s">
        <v>477</v>
      </c>
      <c r="E514" s="22" t="s">
        <v>627</v>
      </c>
      <c r="F514" s="22">
        <v>3</v>
      </c>
      <c r="G514" s="22">
        <v>0</v>
      </c>
      <c r="H514" s="22" t="str">
        <f>INDEX(Bar_data!$A$3:$B$140,MATCH(C514,Bar_data!$A$3:$A$140,FALSE),2)</f>
        <v>Trust105</v>
      </c>
      <c r="I514" s="22" t="str">
        <f>INDEX(TrustCAHUB_map!$A$2:$D$139,MATCH($C514,TrustCAHUB_map!$A$2:$A$139,FALSE),3)</f>
        <v>Somerset, Wiltshire, Avon and Gloucester</v>
      </c>
      <c r="J514" s="22" t="str">
        <f>INDEX(TrustCAHUB_map!$A$2:$D$139,MATCH($C514,TrustCAHUB_map!$A$2:$A$139,FALSE),4)</f>
        <v>South West</v>
      </c>
    </row>
    <row r="515" spans="1:10" x14ac:dyDescent="0.3">
      <c r="A515" s="22" t="str">
        <f t="shared" ref="A515:A578" si="8">"'"&amp;C515&amp;B515&amp;D515&amp;E515&amp;"'"</f>
        <v>'RTE2015Curative50-69'</v>
      </c>
      <c r="B515" s="22">
        <v>2015</v>
      </c>
      <c r="C515" s="22" t="s">
        <v>262</v>
      </c>
      <c r="D515" s="22" t="s">
        <v>7</v>
      </c>
      <c r="E515" s="22" t="s">
        <v>627</v>
      </c>
      <c r="F515" s="22">
        <v>206</v>
      </c>
      <c r="G515" s="22">
        <v>0</v>
      </c>
      <c r="H515" s="22" t="str">
        <f>INDEX(Bar_data!$A$3:$B$140,MATCH(C515,Bar_data!$A$3:$A$140,FALSE),2)</f>
        <v>Trust105</v>
      </c>
      <c r="I515" s="22" t="str">
        <f>INDEX(TrustCAHUB_map!$A$2:$D$139,MATCH($C515,TrustCAHUB_map!$A$2:$A$139,FALSE),3)</f>
        <v>Somerset, Wiltshire, Avon and Gloucester</v>
      </c>
      <c r="J515" s="22" t="str">
        <f>INDEX(TrustCAHUB_map!$A$2:$D$139,MATCH($C515,TrustCAHUB_map!$A$2:$A$139,FALSE),4)</f>
        <v>South West</v>
      </c>
    </row>
    <row r="516" spans="1:10" x14ac:dyDescent="0.3">
      <c r="A516" s="22" t="str">
        <f t="shared" si="8"/>
        <v>'RTE2015Palliative50-69'</v>
      </c>
      <c r="B516" s="22">
        <v>2015</v>
      </c>
      <c r="C516" s="22" t="s">
        <v>262</v>
      </c>
      <c r="D516" s="22" t="s">
        <v>8</v>
      </c>
      <c r="E516" s="22" t="s">
        <v>627</v>
      </c>
      <c r="F516" s="22">
        <v>26</v>
      </c>
      <c r="G516" s="22">
        <v>4</v>
      </c>
      <c r="H516" s="22" t="str">
        <f>INDEX(Bar_data!$A$3:$B$140,MATCH(C516,Bar_data!$A$3:$A$140,FALSE),2)</f>
        <v>Trust105</v>
      </c>
      <c r="I516" s="22" t="str">
        <f>INDEX(TrustCAHUB_map!$A$2:$D$139,MATCH($C516,TrustCAHUB_map!$A$2:$A$139,FALSE),3)</f>
        <v>Somerset, Wiltshire, Avon and Gloucester</v>
      </c>
      <c r="J516" s="22" t="str">
        <f>INDEX(TrustCAHUB_map!$A$2:$D$139,MATCH($C516,TrustCAHUB_map!$A$2:$A$139,FALSE),4)</f>
        <v>South West</v>
      </c>
    </row>
    <row r="517" spans="1:10" x14ac:dyDescent="0.3">
      <c r="A517" s="22" t="str">
        <f t="shared" si="8"/>
        <v>'RTE2015Curative70+'</v>
      </c>
      <c r="B517" s="22">
        <v>2015</v>
      </c>
      <c r="C517" s="22" t="s">
        <v>262</v>
      </c>
      <c r="D517" s="22" t="s">
        <v>7</v>
      </c>
      <c r="E517" s="22" t="s">
        <v>628</v>
      </c>
      <c r="F517" s="22">
        <v>15</v>
      </c>
      <c r="G517" s="22">
        <v>0</v>
      </c>
      <c r="H517" s="22" t="str">
        <f>INDEX(Bar_data!$A$3:$B$140,MATCH(C517,Bar_data!$A$3:$A$140,FALSE),2)</f>
        <v>Trust105</v>
      </c>
      <c r="I517" s="22" t="str">
        <f>INDEX(TrustCAHUB_map!$A$2:$D$139,MATCH($C517,TrustCAHUB_map!$A$2:$A$139,FALSE),3)</f>
        <v>Somerset, Wiltshire, Avon and Gloucester</v>
      </c>
      <c r="J517" s="22" t="str">
        <f>INDEX(TrustCAHUB_map!$A$2:$D$139,MATCH($C517,TrustCAHUB_map!$A$2:$A$139,FALSE),4)</f>
        <v>South West</v>
      </c>
    </row>
    <row r="518" spans="1:10" x14ac:dyDescent="0.3">
      <c r="A518" s="22" t="str">
        <f t="shared" si="8"/>
        <v>'RTE2015Not assigned70+'</v>
      </c>
      <c r="B518" s="22">
        <v>2015</v>
      </c>
      <c r="C518" s="22" t="s">
        <v>262</v>
      </c>
      <c r="D518" s="22" t="s">
        <v>477</v>
      </c>
      <c r="E518" s="22" t="s">
        <v>628</v>
      </c>
      <c r="F518" s="22">
        <v>1</v>
      </c>
      <c r="G518" s="22">
        <v>0</v>
      </c>
      <c r="H518" s="22" t="str">
        <f>INDEX(Bar_data!$A$3:$B$140,MATCH(C518,Bar_data!$A$3:$A$140,FALSE),2)</f>
        <v>Trust105</v>
      </c>
      <c r="I518" s="22" t="str">
        <f>INDEX(TrustCAHUB_map!$A$2:$D$139,MATCH($C518,TrustCAHUB_map!$A$2:$A$139,FALSE),3)</f>
        <v>Somerset, Wiltshire, Avon and Gloucester</v>
      </c>
      <c r="J518" s="22" t="str">
        <f>INDEX(TrustCAHUB_map!$A$2:$D$139,MATCH($C518,TrustCAHUB_map!$A$2:$A$139,FALSE),4)</f>
        <v>South West</v>
      </c>
    </row>
    <row r="519" spans="1:10" x14ac:dyDescent="0.3">
      <c r="A519" s="22" t="str">
        <f t="shared" si="8"/>
        <v>'RTE2015Palliative70+'</v>
      </c>
      <c r="B519" s="22">
        <v>2015</v>
      </c>
      <c r="C519" s="22" t="s">
        <v>262</v>
      </c>
      <c r="D519" s="22" t="s">
        <v>8</v>
      </c>
      <c r="E519" s="22" t="s">
        <v>628</v>
      </c>
      <c r="F519" s="22">
        <v>18</v>
      </c>
      <c r="G519" s="22">
        <v>2</v>
      </c>
      <c r="H519" s="22" t="str">
        <f>INDEX(Bar_data!$A$3:$B$140,MATCH(C519,Bar_data!$A$3:$A$140,FALSE),2)</f>
        <v>Trust105</v>
      </c>
      <c r="I519" s="22" t="str">
        <f>INDEX(TrustCAHUB_map!$A$2:$D$139,MATCH($C519,TrustCAHUB_map!$A$2:$A$139,FALSE),3)</f>
        <v>Somerset, Wiltshire, Avon and Gloucester</v>
      </c>
      <c r="J519" s="22" t="str">
        <f>INDEX(TrustCAHUB_map!$A$2:$D$139,MATCH($C519,TrustCAHUB_map!$A$2:$A$139,FALSE),4)</f>
        <v>South West</v>
      </c>
    </row>
    <row r="520" spans="1:10" x14ac:dyDescent="0.3">
      <c r="A520" s="22" t="str">
        <f t="shared" si="8"/>
        <v>'RTF2015Not assigned18-49'</v>
      </c>
      <c r="B520" s="22">
        <v>2015</v>
      </c>
      <c r="C520" s="22" t="s">
        <v>263</v>
      </c>
      <c r="D520" s="22" t="s">
        <v>477</v>
      </c>
      <c r="E520" s="22" t="s">
        <v>153</v>
      </c>
      <c r="F520" s="22">
        <v>7</v>
      </c>
      <c r="G520" s="22">
        <v>2</v>
      </c>
      <c r="H520" s="22" t="str">
        <f>INDEX(Bar_data!$A$3:$B$140,MATCH(C520,Bar_data!$A$3:$A$140,FALSE),2)</f>
        <v>Trust106</v>
      </c>
      <c r="I520" s="22" t="str">
        <f>INDEX(TrustCAHUB_map!$A$2:$D$139,MATCH($C520,TrustCAHUB_map!$A$2:$A$139,FALSE),3)</f>
        <v>North East and Cumbria</v>
      </c>
      <c r="J520" s="22" t="str">
        <f>INDEX(TrustCAHUB_map!$A$2:$D$139,MATCH($C520,TrustCAHUB_map!$A$2:$A$139,FALSE),4)</f>
        <v>North East</v>
      </c>
    </row>
    <row r="521" spans="1:10" x14ac:dyDescent="0.3">
      <c r="A521" s="22" t="str">
        <f t="shared" si="8"/>
        <v>'RTF2015Palliative18-49'</v>
      </c>
      <c r="B521" s="22">
        <v>2015</v>
      </c>
      <c r="C521" s="22" t="s">
        <v>263</v>
      </c>
      <c r="D521" s="22" t="s">
        <v>8</v>
      </c>
      <c r="E521" s="22" t="s">
        <v>153</v>
      </c>
      <c r="F521" s="22">
        <v>5</v>
      </c>
      <c r="G521" s="22">
        <v>0</v>
      </c>
      <c r="H521" s="22" t="str">
        <f>INDEX(Bar_data!$A$3:$B$140,MATCH(C521,Bar_data!$A$3:$A$140,FALSE),2)</f>
        <v>Trust106</v>
      </c>
      <c r="I521" s="22" t="str">
        <f>INDEX(TrustCAHUB_map!$A$2:$D$139,MATCH($C521,TrustCAHUB_map!$A$2:$A$139,FALSE),3)</f>
        <v>North East and Cumbria</v>
      </c>
      <c r="J521" s="22" t="str">
        <f>INDEX(TrustCAHUB_map!$A$2:$D$139,MATCH($C521,TrustCAHUB_map!$A$2:$A$139,FALSE),4)</f>
        <v>North East</v>
      </c>
    </row>
    <row r="522" spans="1:10" x14ac:dyDescent="0.3">
      <c r="A522" s="22" t="str">
        <f t="shared" si="8"/>
        <v>'RTF2015Curative18-49'</v>
      </c>
      <c r="B522" s="22">
        <v>2015</v>
      </c>
      <c r="C522" s="22" t="s">
        <v>263</v>
      </c>
      <c r="D522" s="22" t="s">
        <v>7</v>
      </c>
      <c r="E522" s="22" t="s">
        <v>153</v>
      </c>
      <c r="F522" s="22">
        <v>62</v>
      </c>
      <c r="G522" s="22">
        <v>1</v>
      </c>
      <c r="H522" s="22" t="str">
        <f>INDEX(Bar_data!$A$3:$B$140,MATCH(C522,Bar_data!$A$3:$A$140,FALSE),2)</f>
        <v>Trust106</v>
      </c>
      <c r="I522" s="22" t="str">
        <f>INDEX(TrustCAHUB_map!$A$2:$D$139,MATCH($C522,TrustCAHUB_map!$A$2:$A$139,FALSE),3)</f>
        <v>North East and Cumbria</v>
      </c>
      <c r="J522" s="22" t="str">
        <f>INDEX(TrustCAHUB_map!$A$2:$D$139,MATCH($C522,TrustCAHUB_map!$A$2:$A$139,FALSE),4)</f>
        <v>North East</v>
      </c>
    </row>
    <row r="523" spans="1:10" x14ac:dyDescent="0.3">
      <c r="A523" s="22" t="str">
        <f t="shared" si="8"/>
        <v>'RTF2015Curative50-69'</v>
      </c>
      <c r="B523" s="22">
        <v>2015</v>
      </c>
      <c r="C523" s="22" t="s">
        <v>263</v>
      </c>
      <c r="D523" s="22" t="s">
        <v>7</v>
      </c>
      <c r="E523" s="22" t="s">
        <v>627</v>
      </c>
      <c r="F523" s="22">
        <v>109</v>
      </c>
      <c r="G523" s="22">
        <v>2</v>
      </c>
      <c r="H523" s="22" t="str">
        <f>INDEX(Bar_data!$A$3:$B$140,MATCH(C523,Bar_data!$A$3:$A$140,FALSE),2)</f>
        <v>Trust106</v>
      </c>
      <c r="I523" s="22" t="str">
        <f>INDEX(TrustCAHUB_map!$A$2:$D$139,MATCH($C523,TrustCAHUB_map!$A$2:$A$139,FALSE),3)</f>
        <v>North East and Cumbria</v>
      </c>
      <c r="J523" s="22" t="str">
        <f>INDEX(TrustCAHUB_map!$A$2:$D$139,MATCH($C523,TrustCAHUB_map!$A$2:$A$139,FALSE),4)</f>
        <v>North East</v>
      </c>
    </row>
    <row r="524" spans="1:10" x14ac:dyDescent="0.3">
      <c r="A524" s="22" t="str">
        <f t="shared" si="8"/>
        <v>'RTF2015Not assigned50-69'</v>
      </c>
      <c r="B524" s="22">
        <v>2015</v>
      </c>
      <c r="C524" s="22" t="s">
        <v>263</v>
      </c>
      <c r="D524" s="22" t="s">
        <v>477</v>
      </c>
      <c r="E524" s="22" t="s">
        <v>627</v>
      </c>
      <c r="F524" s="22">
        <v>5</v>
      </c>
      <c r="G524" s="22">
        <v>0</v>
      </c>
      <c r="H524" s="22" t="str">
        <f>INDEX(Bar_data!$A$3:$B$140,MATCH(C524,Bar_data!$A$3:$A$140,FALSE),2)</f>
        <v>Trust106</v>
      </c>
      <c r="I524" s="22" t="str">
        <f>INDEX(TrustCAHUB_map!$A$2:$D$139,MATCH($C524,TrustCAHUB_map!$A$2:$A$139,FALSE),3)</f>
        <v>North East and Cumbria</v>
      </c>
      <c r="J524" s="22" t="str">
        <f>INDEX(TrustCAHUB_map!$A$2:$D$139,MATCH($C524,TrustCAHUB_map!$A$2:$A$139,FALSE),4)</f>
        <v>North East</v>
      </c>
    </row>
    <row r="525" spans="1:10" x14ac:dyDescent="0.3">
      <c r="A525" s="22" t="str">
        <f t="shared" si="8"/>
        <v>'RTF2015Palliative50-69'</v>
      </c>
      <c r="B525" s="22">
        <v>2015</v>
      </c>
      <c r="C525" s="22" t="s">
        <v>263</v>
      </c>
      <c r="D525" s="22" t="s">
        <v>8</v>
      </c>
      <c r="E525" s="22" t="s">
        <v>627</v>
      </c>
      <c r="F525" s="22">
        <v>16</v>
      </c>
      <c r="G525" s="22">
        <v>2</v>
      </c>
      <c r="H525" s="22" t="str">
        <f>INDEX(Bar_data!$A$3:$B$140,MATCH(C525,Bar_data!$A$3:$A$140,FALSE),2)</f>
        <v>Trust106</v>
      </c>
      <c r="I525" s="22" t="str">
        <f>INDEX(TrustCAHUB_map!$A$2:$D$139,MATCH($C525,TrustCAHUB_map!$A$2:$A$139,FALSE),3)</f>
        <v>North East and Cumbria</v>
      </c>
      <c r="J525" s="22" t="str">
        <f>INDEX(TrustCAHUB_map!$A$2:$D$139,MATCH($C525,TrustCAHUB_map!$A$2:$A$139,FALSE),4)</f>
        <v>North East</v>
      </c>
    </row>
    <row r="526" spans="1:10" x14ac:dyDescent="0.3">
      <c r="A526" s="22" t="str">
        <f t="shared" si="8"/>
        <v>'RTF2015Not assigned70+'</v>
      </c>
      <c r="B526" s="22">
        <v>2015</v>
      </c>
      <c r="C526" s="22" t="s">
        <v>263</v>
      </c>
      <c r="D526" s="22" t="s">
        <v>477</v>
      </c>
      <c r="E526" s="22" t="s">
        <v>628</v>
      </c>
      <c r="F526" s="22">
        <v>2</v>
      </c>
      <c r="G526" s="22">
        <v>0</v>
      </c>
      <c r="H526" s="22" t="str">
        <f>INDEX(Bar_data!$A$3:$B$140,MATCH(C526,Bar_data!$A$3:$A$140,FALSE),2)</f>
        <v>Trust106</v>
      </c>
      <c r="I526" s="22" t="str">
        <f>INDEX(TrustCAHUB_map!$A$2:$D$139,MATCH($C526,TrustCAHUB_map!$A$2:$A$139,FALSE),3)</f>
        <v>North East and Cumbria</v>
      </c>
      <c r="J526" s="22" t="str">
        <f>INDEX(TrustCAHUB_map!$A$2:$D$139,MATCH($C526,TrustCAHUB_map!$A$2:$A$139,FALSE),4)</f>
        <v>North East</v>
      </c>
    </row>
    <row r="527" spans="1:10" x14ac:dyDescent="0.3">
      <c r="A527" s="22" t="str">
        <f t="shared" si="8"/>
        <v>'RTF2015Palliative70+'</v>
      </c>
      <c r="B527" s="22">
        <v>2015</v>
      </c>
      <c r="C527" s="22" t="s">
        <v>263</v>
      </c>
      <c r="D527" s="22" t="s">
        <v>8</v>
      </c>
      <c r="E527" s="22" t="s">
        <v>628</v>
      </c>
      <c r="F527" s="22">
        <v>9</v>
      </c>
      <c r="G527" s="22">
        <v>1</v>
      </c>
      <c r="H527" s="22" t="str">
        <f>INDEX(Bar_data!$A$3:$B$140,MATCH(C527,Bar_data!$A$3:$A$140,FALSE),2)</f>
        <v>Trust106</v>
      </c>
      <c r="I527" s="22" t="str">
        <f>INDEX(TrustCAHUB_map!$A$2:$D$139,MATCH($C527,TrustCAHUB_map!$A$2:$A$139,FALSE),3)</f>
        <v>North East and Cumbria</v>
      </c>
      <c r="J527" s="22" t="str">
        <f>INDEX(TrustCAHUB_map!$A$2:$D$139,MATCH($C527,TrustCAHUB_map!$A$2:$A$139,FALSE),4)</f>
        <v>North East</v>
      </c>
    </row>
    <row r="528" spans="1:10" x14ac:dyDescent="0.3">
      <c r="A528" s="22" t="str">
        <f t="shared" si="8"/>
        <v>'RTF2015Curative70+'</v>
      </c>
      <c r="B528" s="22">
        <v>2015</v>
      </c>
      <c r="C528" s="22" t="s">
        <v>263</v>
      </c>
      <c r="D528" s="22" t="s">
        <v>7</v>
      </c>
      <c r="E528" s="22" t="s">
        <v>628</v>
      </c>
      <c r="F528" s="22">
        <v>33</v>
      </c>
      <c r="G528" s="22">
        <v>1</v>
      </c>
      <c r="H528" s="22" t="str">
        <f>INDEX(Bar_data!$A$3:$B$140,MATCH(C528,Bar_data!$A$3:$A$140,FALSE),2)</f>
        <v>Trust106</v>
      </c>
      <c r="I528" s="22" t="str">
        <f>INDEX(TrustCAHUB_map!$A$2:$D$139,MATCH($C528,TrustCAHUB_map!$A$2:$A$139,FALSE),3)</f>
        <v>North East and Cumbria</v>
      </c>
      <c r="J528" s="22" t="str">
        <f>INDEX(TrustCAHUB_map!$A$2:$D$139,MATCH($C528,TrustCAHUB_map!$A$2:$A$139,FALSE),4)</f>
        <v>North East</v>
      </c>
    </row>
    <row r="529" spans="1:10" x14ac:dyDescent="0.3">
      <c r="A529" s="22" t="str">
        <f t="shared" si="8"/>
        <v>'RTG2015Not assigned18-49'</v>
      </c>
      <c r="B529" s="22">
        <v>2015</v>
      </c>
      <c r="C529" s="22" t="s">
        <v>264</v>
      </c>
      <c r="D529" s="22" t="s">
        <v>477</v>
      </c>
      <c r="E529" s="22" t="s">
        <v>153</v>
      </c>
      <c r="F529" s="22">
        <v>9</v>
      </c>
      <c r="G529" s="22">
        <v>0</v>
      </c>
      <c r="H529" s="22" t="str">
        <f>INDEX(Bar_data!$A$3:$B$140,MATCH(C529,Bar_data!$A$3:$A$140,FALSE),2)</f>
        <v>Trust107</v>
      </c>
      <c r="I529" s="22" t="str">
        <f>INDEX(TrustCAHUB_map!$A$2:$D$139,MATCH($C529,TrustCAHUB_map!$A$2:$A$139,FALSE),3)</f>
        <v>East Midlands</v>
      </c>
      <c r="J529" s="22" t="str">
        <f>INDEX(TrustCAHUB_map!$A$2:$D$139,MATCH($C529,TrustCAHUB_map!$A$2:$A$139,FALSE),4)</f>
        <v>East Midlands</v>
      </c>
    </row>
    <row r="530" spans="1:10" x14ac:dyDescent="0.3">
      <c r="A530" s="22" t="str">
        <f t="shared" si="8"/>
        <v>'RTG2015Curative18-49'</v>
      </c>
      <c r="B530" s="22">
        <v>2015</v>
      </c>
      <c r="C530" s="22" t="s">
        <v>264</v>
      </c>
      <c r="D530" s="22" t="s">
        <v>7</v>
      </c>
      <c r="E530" s="22" t="s">
        <v>153</v>
      </c>
      <c r="F530" s="22">
        <v>103</v>
      </c>
      <c r="G530" s="22">
        <v>1</v>
      </c>
      <c r="H530" s="22" t="str">
        <f>INDEX(Bar_data!$A$3:$B$140,MATCH(C530,Bar_data!$A$3:$A$140,FALSE),2)</f>
        <v>Trust107</v>
      </c>
      <c r="I530" s="22" t="str">
        <f>INDEX(TrustCAHUB_map!$A$2:$D$139,MATCH($C530,TrustCAHUB_map!$A$2:$A$139,FALSE),3)</f>
        <v>East Midlands</v>
      </c>
      <c r="J530" s="22" t="str">
        <f>INDEX(TrustCAHUB_map!$A$2:$D$139,MATCH($C530,TrustCAHUB_map!$A$2:$A$139,FALSE),4)</f>
        <v>East Midlands</v>
      </c>
    </row>
    <row r="531" spans="1:10" x14ac:dyDescent="0.3">
      <c r="A531" s="22" t="str">
        <f t="shared" si="8"/>
        <v>'RTG2015Palliative18-49'</v>
      </c>
      <c r="B531" s="22">
        <v>2015</v>
      </c>
      <c r="C531" s="22" t="s">
        <v>264</v>
      </c>
      <c r="D531" s="22" t="s">
        <v>8</v>
      </c>
      <c r="E531" s="22" t="s">
        <v>153</v>
      </c>
      <c r="F531" s="22">
        <v>15</v>
      </c>
      <c r="G531" s="22">
        <v>1</v>
      </c>
      <c r="H531" s="22" t="str">
        <f>INDEX(Bar_data!$A$3:$B$140,MATCH(C531,Bar_data!$A$3:$A$140,FALSE),2)</f>
        <v>Trust107</v>
      </c>
      <c r="I531" s="22" t="str">
        <f>INDEX(TrustCAHUB_map!$A$2:$D$139,MATCH($C531,TrustCAHUB_map!$A$2:$A$139,FALSE),3)</f>
        <v>East Midlands</v>
      </c>
      <c r="J531" s="22" t="str">
        <f>INDEX(TrustCAHUB_map!$A$2:$D$139,MATCH($C531,TrustCAHUB_map!$A$2:$A$139,FALSE),4)</f>
        <v>East Midlands</v>
      </c>
    </row>
    <row r="532" spans="1:10" x14ac:dyDescent="0.3">
      <c r="A532" s="22" t="str">
        <f t="shared" si="8"/>
        <v>'RTG2015Curative50-69'</v>
      </c>
      <c r="B532" s="22">
        <v>2015</v>
      </c>
      <c r="C532" s="22" t="s">
        <v>264</v>
      </c>
      <c r="D532" s="22" t="s">
        <v>7</v>
      </c>
      <c r="E532" s="22" t="s">
        <v>627</v>
      </c>
      <c r="F532" s="22">
        <v>181</v>
      </c>
      <c r="G532" s="22">
        <v>0</v>
      </c>
      <c r="H532" s="22" t="str">
        <f>INDEX(Bar_data!$A$3:$B$140,MATCH(C532,Bar_data!$A$3:$A$140,FALSE),2)</f>
        <v>Trust107</v>
      </c>
      <c r="I532" s="22" t="str">
        <f>INDEX(TrustCAHUB_map!$A$2:$D$139,MATCH($C532,TrustCAHUB_map!$A$2:$A$139,FALSE),3)</f>
        <v>East Midlands</v>
      </c>
      <c r="J532" s="22" t="str">
        <f>INDEX(TrustCAHUB_map!$A$2:$D$139,MATCH($C532,TrustCAHUB_map!$A$2:$A$139,FALSE),4)</f>
        <v>East Midlands</v>
      </c>
    </row>
    <row r="533" spans="1:10" x14ac:dyDescent="0.3">
      <c r="A533" s="22" t="str">
        <f t="shared" si="8"/>
        <v>'RTG2015Not assigned50-69'</v>
      </c>
      <c r="B533" s="22">
        <v>2015</v>
      </c>
      <c r="C533" s="22" t="s">
        <v>264</v>
      </c>
      <c r="D533" s="22" t="s">
        <v>477</v>
      </c>
      <c r="E533" s="22" t="s">
        <v>627</v>
      </c>
      <c r="F533" s="22">
        <v>26</v>
      </c>
      <c r="G533" s="22">
        <v>0</v>
      </c>
      <c r="H533" s="22" t="str">
        <f>INDEX(Bar_data!$A$3:$B$140,MATCH(C533,Bar_data!$A$3:$A$140,FALSE),2)</f>
        <v>Trust107</v>
      </c>
      <c r="I533" s="22" t="str">
        <f>INDEX(TrustCAHUB_map!$A$2:$D$139,MATCH($C533,TrustCAHUB_map!$A$2:$A$139,FALSE),3)</f>
        <v>East Midlands</v>
      </c>
      <c r="J533" s="22" t="str">
        <f>INDEX(TrustCAHUB_map!$A$2:$D$139,MATCH($C533,TrustCAHUB_map!$A$2:$A$139,FALSE),4)</f>
        <v>East Midlands</v>
      </c>
    </row>
    <row r="534" spans="1:10" x14ac:dyDescent="0.3">
      <c r="A534" s="22" t="str">
        <f t="shared" si="8"/>
        <v>'RTG2015Palliative50-69'</v>
      </c>
      <c r="B534" s="22">
        <v>2015</v>
      </c>
      <c r="C534" s="22" t="s">
        <v>264</v>
      </c>
      <c r="D534" s="22" t="s">
        <v>8</v>
      </c>
      <c r="E534" s="22" t="s">
        <v>627</v>
      </c>
      <c r="F534" s="22">
        <v>38</v>
      </c>
      <c r="G534" s="22">
        <v>4</v>
      </c>
      <c r="H534" s="22" t="str">
        <f>INDEX(Bar_data!$A$3:$B$140,MATCH(C534,Bar_data!$A$3:$A$140,FALSE),2)</f>
        <v>Trust107</v>
      </c>
      <c r="I534" s="22" t="str">
        <f>INDEX(TrustCAHUB_map!$A$2:$D$139,MATCH($C534,TrustCAHUB_map!$A$2:$A$139,FALSE),3)</f>
        <v>East Midlands</v>
      </c>
      <c r="J534" s="22" t="str">
        <f>INDEX(TrustCAHUB_map!$A$2:$D$139,MATCH($C534,TrustCAHUB_map!$A$2:$A$139,FALSE),4)</f>
        <v>East Midlands</v>
      </c>
    </row>
    <row r="535" spans="1:10" x14ac:dyDescent="0.3">
      <c r="A535" s="22" t="str">
        <f t="shared" si="8"/>
        <v>'RTG2015Curative70+'</v>
      </c>
      <c r="B535" s="22">
        <v>2015</v>
      </c>
      <c r="C535" s="22" t="s">
        <v>264</v>
      </c>
      <c r="D535" s="22" t="s">
        <v>7</v>
      </c>
      <c r="E535" s="22" t="s">
        <v>628</v>
      </c>
      <c r="F535" s="22">
        <v>33</v>
      </c>
      <c r="G535" s="22">
        <v>1</v>
      </c>
      <c r="H535" s="22" t="str">
        <f>INDEX(Bar_data!$A$3:$B$140,MATCH(C535,Bar_data!$A$3:$A$140,FALSE),2)</f>
        <v>Trust107</v>
      </c>
      <c r="I535" s="22" t="str">
        <f>INDEX(TrustCAHUB_map!$A$2:$D$139,MATCH($C535,TrustCAHUB_map!$A$2:$A$139,FALSE),3)</f>
        <v>East Midlands</v>
      </c>
      <c r="J535" s="22" t="str">
        <f>INDEX(TrustCAHUB_map!$A$2:$D$139,MATCH($C535,TrustCAHUB_map!$A$2:$A$139,FALSE),4)</f>
        <v>East Midlands</v>
      </c>
    </row>
    <row r="536" spans="1:10" x14ac:dyDescent="0.3">
      <c r="A536" s="22" t="str">
        <f t="shared" si="8"/>
        <v>'RTG2015Not assigned70+'</v>
      </c>
      <c r="B536" s="22">
        <v>2015</v>
      </c>
      <c r="C536" s="22" t="s">
        <v>264</v>
      </c>
      <c r="D536" s="22" t="s">
        <v>477</v>
      </c>
      <c r="E536" s="22" t="s">
        <v>628</v>
      </c>
      <c r="F536" s="22">
        <v>4</v>
      </c>
      <c r="G536" s="22">
        <v>0</v>
      </c>
      <c r="H536" s="22" t="str">
        <f>INDEX(Bar_data!$A$3:$B$140,MATCH(C536,Bar_data!$A$3:$A$140,FALSE),2)</f>
        <v>Trust107</v>
      </c>
      <c r="I536" s="22" t="str">
        <f>INDEX(TrustCAHUB_map!$A$2:$D$139,MATCH($C536,TrustCAHUB_map!$A$2:$A$139,FALSE),3)</f>
        <v>East Midlands</v>
      </c>
      <c r="J536" s="22" t="str">
        <f>INDEX(TrustCAHUB_map!$A$2:$D$139,MATCH($C536,TrustCAHUB_map!$A$2:$A$139,FALSE),4)</f>
        <v>East Midlands</v>
      </c>
    </row>
    <row r="537" spans="1:10" x14ac:dyDescent="0.3">
      <c r="A537" s="22" t="str">
        <f t="shared" si="8"/>
        <v>'RTG2015Palliative70+'</v>
      </c>
      <c r="B537" s="22">
        <v>2015</v>
      </c>
      <c r="C537" s="22" t="s">
        <v>264</v>
      </c>
      <c r="D537" s="22" t="s">
        <v>8</v>
      </c>
      <c r="E537" s="22" t="s">
        <v>628</v>
      </c>
      <c r="F537" s="22">
        <v>10</v>
      </c>
      <c r="G537" s="22">
        <v>0</v>
      </c>
      <c r="H537" s="22" t="str">
        <f>INDEX(Bar_data!$A$3:$B$140,MATCH(C537,Bar_data!$A$3:$A$140,FALSE),2)</f>
        <v>Trust107</v>
      </c>
      <c r="I537" s="22" t="str">
        <f>INDEX(TrustCAHUB_map!$A$2:$D$139,MATCH($C537,TrustCAHUB_map!$A$2:$A$139,FALSE),3)</f>
        <v>East Midlands</v>
      </c>
      <c r="J537" s="22" t="str">
        <f>INDEX(TrustCAHUB_map!$A$2:$D$139,MATCH($C537,TrustCAHUB_map!$A$2:$A$139,FALSE),4)</f>
        <v>East Midlands</v>
      </c>
    </row>
    <row r="538" spans="1:10" x14ac:dyDescent="0.3">
      <c r="A538" s="22" t="str">
        <f t="shared" si="8"/>
        <v>'RTH2015Palliative18-49'</v>
      </c>
      <c r="B538" s="22">
        <v>2015</v>
      </c>
      <c r="C538" s="22" t="s">
        <v>265</v>
      </c>
      <c r="D538" s="22" t="s">
        <v>8</v>
      </c>
      <c r="E538" s="22" t="s">
        <v>153</v>
      </c>
      <c r="F538" s="22">
        <v>51</v>
      </c>
      <c r="G538" s="22">
        <v>1</v>
      </c>
      <c r="H538" s="22" t="str">
        <f>INDEX(Bar_data!$A$3:$B$140,MATCH(C538,Bar_data!$A$3:$A$140,FALSE),2)</f>
        <v>Trust108</v>
      </c>
      <c r="I538" s="22" t="str">
        <f>INDEX(TrustCAHUB_map!$A$2:$D$139,MATCH($C538,TrustCAHUB_map!$A$2:$A$139,FALSE),3)</f>
        <v>Thames Valley</v>
      </c>
      <c r="J538" s="22" t="str">
        <f>INDEX(TrustCAHUB_map!$A$2:$D$139,MATCH($C538,TrustCAHUB_map!$A$2:$A$139,FALSE),4)</f>
        <v>Wessex</v>
      </c>
    </row>
    <row r="539" spans="1:10" x14ac:dyDescent="0.3">
      <c r="A539" s="22" t="str">
        <f t="shared" si="8"/>
        <v>'RTH2015Not assigned18-49'</v>
      </c>
      <c r="B539" s="22">
        <v>2015</v>
      </c>
      <c r="C539" s="22" t="s">
        <v>265</v>
      </c>
      <c r="D539" s="22" t="s">
        <v>477</v>
      </c>
      <c r="E539" s="22" t="s">
        <v>153</v>
      </c>
      <c r="F539" s="22">
        <v>13</v>
      </c>
      <c r="G539" s="22">
        <v>0</v>
      </c>
      <c r="H539" s="22" t="str">
        <f>INDEX(Bar_data!$A$3:$B$140,MATCH(C539,Bar_data!$A$3:$A$140,FALSE),2)</f>
        <v>Trust108</v>
      </c>
      <c r="I539" s="22" t="str">
        <f>INDEX(TrustCAHUB_map!$A$2:$D$139,MATCH($C539,TrustCAHUB_map!$A$2:$A$139,FALSE),3)</f>
        <v>Thames Valley</v>
      </c>
      <c r="J539" s="22" t="str">
        <f>INDEX(TrustCAHUB_map!$A$2:$D$139,MATCH($C539,TrustCAHUB_map!$A$2:$A$139,FALSE),4)</f>
        <v>Wessex</v>
      </c>
    </row>
    <row r="540" spans="1:10" x14ac:dyDescent="0.3">
      <c r="A540" s="22" t="str">
        <f t="shared" si="8"/>
        <v>'RTH2015Curative18-49'</v>
      </c>
      <c r="B540" s="22">
        <v>2015</v>
      </c>
      <c r="C540" s="22" t="s">
        <v>265</v>
      </c>
      <c r="D540" s="22" t="s">
        <v>7</v>
      </c>
      <c r="E540" s="22" t="s">
        <v>153</v>
      </c>
      <c r="F540" s="22">
        <v>26</v>
      </c>
      <c r="G540" s="22">
        <v>0</v>
      </c>
      <c r="H540" s="22" t="str">
        <f>INDEX(Bar_data!$A$3:$B$140,MATCH(C540,Bar_data!$A$3:$A$140,FALSE),2)</f>
        <v>Trust108</v>
      </c>
      <c r="I540" s="22" t="str">
        <f>INDEX(TrustCAHUB_map!$A$2:$D$139,MATCH($C540,TrustCAHUB_map!$A$2:$A$139,FALSE),3)</f>
        <v>Thames Valley</v>
      </c>
      <c r="J540" s="22" t="str">
        <f>INDEX(TrustCAHUB_map!$A$2:$D$139,MATCH($C540,TrustCAHUB_map!$A$2:$A$139,FALSE),4)</f>
        <v>Wessex</v>
      </c>
    </row>
    <row r="541" spans="1:10" x14ac:dyDescent="0.3">
      <c r="A541" s="22" t="str">
        <f t="shared" si="8"/>
        <v>'RTH2015Palliative50-69'</v>
      </c>
      <c r="B541" s="22">
        <v>2015</v>
      </c>
      <c r="C541" s="22" t="s">
        <v>265</v>
      </c>
      <c r="D541" s="22" t="s">
        <v>8</v>
      </c>
      <c r="E541" s="22" t="s">
        <v>627</v>
      </c>
      <c r="F541" s="22">
        <v>83</v>
      </c>
      <c r="G541" s="22">
        <v>3</v>
      </c>
      <c r="H541" s="22" t="str">
        <f>INDEX(Bar_data!$A$3:$B$140,MATCH(C541,Bar_data!$A$3:$A$140,FALSE),2)</f>
        <v>Trust108</v>
      </c>
      <c r="I541" s="22" t="str">
        <f>INDEX(TrustCAHUB_map!$A$2:$D$139,MATCH($C541,TrustCAHUB_map!$A$2:$A$139,FALSE),3)</f>
        <v>Thames Valley</v>
      </c>
      <c r="J541" s="22" t="str">
        <f>INDEX(TrustCAHUB_map!$A$2:$D$139,MATCH($C541,TrustCAHUB_map!$A$2:$A$139,FALSE),4)</f>
        <v>Wessex</v>
      </c>
    </row>
    <row r="542" spans="1:10" x14ac:dyDescent="0.3">
      <c r="A542" s="22" t="str">
        <f t="shared" si="8"/>
        <v>'RTH2015Curative50-69'</v>
      </c>
      <c r="B542" s="22">
        <v>2015</v>
      </c>
      <c r="C542" s="22" t="s">
        <v>265</v>
      </c>
      <c r="D542" s="22" t="s">
        <v>7</v>
      </c>
      <c r="E542" s="22" t="s">
        <v>627</v>
      </c>
      <c r="F542" s="22">
        <v>56</v>
      </c>
      <c r="G542" s="22">
        <v>0</v>
      </c>
      <c r="H542" s="22" t="str">
        <f>INDEX(Bar_data!$A$3:$B$140,MATCH(C542,Bar_data!$A$3:$A$140,FALSE),2)</f>
        <v>Trust108</v>
      </c>
      <c r="I542" s="22" t="str">
        <f>INDEX(TrustCAHUB_map!$A$2:$D$139,MATCH($C542,TrustCAHUB_map!$A$2:$A$139,FALSE),3)</f>
        <v>Thames Valley</v>
      </c>
      <c r="J542" s="22" t="str">
        <f>INDEX(TrustCAHUB_map!$A$2:$D$139,MATCH($C542,TrustCAHUB_map!$A$2:$A$139,FALSE),4)</f>
        <v>Wessex</v>
      </c>
    </row>
    <row r="543" spans="1:10" x14ac:dyDescent="0.3">
      <c r="A543" s="22" t="str">
        <f t="shared" si="8"/>
        <v>'RTH2015Not assigned50-69'</v>
      </c>
      <c r="B543" s="22">
        <v>2015</v>
      </c>
      <c r="C543" s="22" t="s">
        <v>265</v>
      </c>
      <c r="D543" s="22" t="s">
        <v>477</v>
      </c>
      <c r="E543" s="22" t="s">
        <v>627</v>
      </c>
      <c r="F543" s="22">
        <v>32</v>
      </c>
      <c r="G543" s="22">
        <v>0</v>
      </c>
      <c r="H543" s="22" t="str">
        <f>INDEX(Bar_data!$A$3:$B$140,MATCH(C543,Bar_data!$A$3:$A$140,FALSE),2)</f>
        <v>Trust108</v>
      </c>
      <c r="I543" s="22" t="str">
        <f>INDEX(TrustCAHUB_map!$A$2:$D$139,MATCH($C543,TrustCAHUB_map!$A$2:$A$139,FALSE),3)</f>
        <v>Thames Valley</v>
      </c>
      <c r="J543" s="22" t="str">
        <f>INDEX(TrustCAHUB_map!$A$2:$D$139,MATCH($C543,TrustCAHUB_map!$A$2:$A$139,FALSE),4)</f>
        <v>Wessex</v>
      </c>
    </row>
    <row r="544" spans="1:10" x14ac:dyDescent="0.3">
      <c r="A544" s="22" t="str">
        <f t="shared" si="8"/>
        <v>'RTH2015Palliative70+'</v>
      </c>
      <c r="B544" s="22">
        <v>2015</v>
      </c>
      <c r="C544" s="22" t="s">
        <v>265</v>
      </c>
      <c r="D544" s="22" t="s">
        <v>8</v>
      </c>
      <c r="E544" s="22" t="s">
        <v>628</v>
      </c>
      <c r="F544" s="22">
        <v>17</v>
      </c>
      <c r="G544" s="22">
        <v>0</v>
      </c>
      <c r="H544" s="22" t="str">
        <f>INDEX(Bar_data!$A$3:$B$140,MATCH(C544,Bar_data!$A$3:$A$140,FALSE),2)</f>
        <v>Trust108</v>
      </c>
      <c r="I544" s="22" t="str">
        <f>INDEX(TrustCAHUB_map!$A$2:$D$139,MATCH($C544,TrustCAHUB_map!$A$2:$A$139,FALSE),3)</f>
        <v>Thames Valley</v>
      </c>
      <c r="J544" s="22" t="str">
        <f>INDEX(TrustCAHUB_map!$A$2:$D$139,MATCH($C544,TrustCAHUB_map!$A$2:$A$139,FALSE),4)</f>
        <v>Wessex</v>
      </c>
    </row>
    <row r="545" spans="1:10" x14ac:dyDescent="0.3">
      <c r="A545" s="22" t="str">
        <f t="shared" si="8"/>
        <v>'RTH2015Curative70+'</v>
      </c>
      <c r="B545" s="22">
        <v>2015</v>
      </c>
      <c r="C545" s="22" t="s">
        <v>265</v>
      </c>
      <c r="D545" s="22" t="s">
        <v>7</v>
      </c>
      <c r="E545" s="22" t="s">
        <v>628</v>
      </c>
      <c r="F545" s="22">
        <v>7</v>
      </c>
      <c r="G545" s="22">
        <v>0</v>
      </c>
      <c r="H545" s="22" t="str">
        <f>INDEX(Bar_data!$A$3:$B$140,MATCH(C545,Bar_data!$A$3:$A$140,FALSE),2)</f>
        <v>Trust108</v>
      </c>
      <c r="I545" s="22" t="str">
        <f>INDEX(TrustCAHUB_map!$A$2:$D$139,MATCH($C545,TrustCAHUB_map!$A$2:$A$139,FALSE),3)</f>
        <v>Thames Valley</v>
      </c>
      <c r="J545" s="22" t="str">
        <f>INDEX(TrustCAHUB_map!$A$2:$D$139,MATCH($C545,TrustCAHUB_map!$A$2:$A$139,FALSE),4)</f>
        <v>Wessex</v>
      </c>
    </row>
    <row r="546" spans="1:10" x14ac:dyDescent="0.3">
      <c r="A546" s="22" t="str">
        <f t="shared" si="8"/>
        <v>'RTH2015Not assigned70+'</v>
      </c>
      <c r="B546" s="22">
        <v>2015</v>
      </c>
      <c r="C546" s="22" t="s">
        <v>265</v>
      </c>
      <c r="D546" s="22" t="s">
        <v>477</v>
      </c>
      <c r="E546" s="22" t="s">
        <v>628</v>
      </c>
      <c r="F546" s="22">
        <v>2</v>
      </c>
      <c r="G546" s="22">
        <v>0</v>
      </c>
      <c r="H546" s="22" t="str">
        <f>INDEX(Bar_data!$A$3:$B$140,MATCH(C546,Bar_data!$A$3:$A$140,FALSE),2)</f>
        <v>Trust108</v>
      </c>
      <c r="I546" s="22" t="str">
        <f>INDEX(TrustCAHUB_map!$A$2:$D$139,MATCH($C546,TrustCAHUB_map!$A$2:$A$139,FALSE),3)</f>
        <v>Thames Valley</v>
      </c>
      <c r="J546" s="22" t="str">
        <f>INDEX(TrustCAHUB_map!$A$2:$D$139,MATCH($C546,TrustCAHUB_map!$A$2:$A$139,FALSE),4)</f>
        <v>Wessex</v>
      </c>
    </row>
    <row r="547" spans="1:10" x14ac:dyDescent="0.3">
      <c r="A547" s="22" t="str">
        <f t="shared" si="8"/>
        <v>'RTK2015Not assigned18-49'</v>
      </c>
      <c r="B547" s="22">
        <v>2015</v>
      </c>
      <c r="C547" s="22" t="s">
        <v>266</v>
      </c>
      <c r="D547" s="22" t="s">
        <v>477</v>
      </c>
      <c r="E547" s="22" t="s">
        <v>153</v>
      </c>
      <c r="F547" s="22">
        <v>1</v>
      </c>
      <c r="G547" s="22">
        <v>0</v>
      </c>
      <c r="H547" s="22" t="str">
        <f>INDEX(Bar_data!$A$3:$B$140,MATCH(C547,Bar_data!$A$3:$A$140,FALSE),2)</f>
        <v>Trust109</v>
      </c>
      <c r="I547" s="22" t="str">
        <f>INDEX(TrustCAHUB_map!$A$2:$D$139,MATCH($C547,TrustCAHUB_map!$A$2:$A$139,FALSE),3)</f>
        <v>Surrey and Sussex</v>
      </c>
      <c r="J547" s="22" t="str">
        <f>INDEX(TrustCAHUB_map!$A$2:$D$139,MATCH($C547,TrustCAHUB_map!$A$2:$A$139,FALSE),4)</f>
        <v>South East</v>
      </c>
    </row>
    <row r="548" spans="1:10" x14ac:dyDescent="0.3">
      <c r="A548" s="22" t="str">
        <f t="shared" si="8"/>
        <v>'RTK2015Palliative18-49'</v>
      </c>
      <c r="B548" s="22">
        <v>2015</v>
      </c>
      <c r="C548" s="22" t="s">
        <v>266</v>
      </c>
      <c r="D548" s="22" t="s">
        <v>8</v>
      </c>
      <c r="E548" s="22" t="s">
        <v>153</v>
      </c>
      <c r="F548" s="22">
        <v>2</v>
      </c>
      <c r="G548" s="22">
        <v>0</v>
      </c>
      <c r="H548" s="22" t="str">
        <f>INDEX(Bar_data!$A$3:$B$140,MATCH(C548,Bar_data!$A$3:$A$140,FALSE),2)</f>
        <v>Trust109</v>
      </c>
      <c r="I548" s="22" t="str">
        <f>INDEX(TrustCAHUB_map!$A$2:$D$139,MATCH($C548,TrustCAHUB_map!$A$2:$A$139,FALSE),3)</f>
        <v>Surrey and Sussex</v>
      </c>
      <c r="J548" s="22" t="str">
        <f>INDEX(TrustCAHUB_map!$A$2:$D$139,MATCH($C548,TrustCAHUB_map!$A$2:$A$139,FALSE),4)</f>
        <v>South East</v>
      </c>
    </row>
    <row r="549" spans="1:10" x14ac:dyDescent="0.3">
      <c r="A549" s="22" t="str">
        <f t="shared" si="8"/>
        <v>'RTK2015Curative18-49'</v>
      </c>
      <c r="B549" s="22">
        <v>2015</v>
      </c>
      <c r="C549" s="22" t="s">
        <v>266</v>
      </c>
      <c r="D549" s="22" t="s">
        <v>7</v>
      </c>
      <c r="E549" s="22" t="s">
        <v>153</v>
      </c>
      <c r="F549" s="22">
        <v>11</v>
      </c>
      <c r="G549" s="22">
        <v>0</v>
      </c>
      <c r="H549" s="22" t="str">
        <f>INDEX(Bar_data!$A$3:$B$140,MATCH(C549,Bar_data!$A$3:$A$140,FALSE),2)</f>
        <v>Trust109</v>
      </c>
      <c r="I549" s="22" t="str">
        <f>INDEX(TrustCAHUB_map!$A$2:$D$139,MATCH($C549,TrustCAHUB_map!$A$2:$A$139,FALSE),3)</f>
        <v>Surrey and Sussex</v>
      </c>
      <c r="J549" s="22" t="str">
        <f>INDEX(TrustCAHUB_map!$A$2:$D$139,MATCH($C549,TrustCAHUB_map!$A$2:$A$139,FALSE),4)</f>
        <v>South East</v>
      </c>
    </row>
    <row r="550" spans="1:10" x14ac:dyDescent="0.3">
      <c r="A550" s="22" t="str">
        <f t="shared" si="8"/>
        <v>'RTK2015Not assigned50-69'</v>
      </c>
      <c r="B550" s="22">
        <v>2015</v>
      </c>
      <c r="C550" s="22" t="s">
        <v>266</v>
      </c>
      <c r="D550" s="22" t="s">
        <v>477</v>
      </c>
      <c r="E550" s="22" t="s">
        <v>627</v>
      </c>
      <c r="F550" s="22">
        <v>5</v>
      </c>
      <c r="G550" s="22">
        <v>0</v>
      </c>
      <c r="H550" s="22" t="str">
        <f>INDEX(Bar_data!$A$3:$B$140,MATCH(C550,Bar_data!$A$3:$A$140,FALSE),2)</f>
        <v>Trust109</v>
      </c>
      <c r="I550" s="22" t="str">
        <f>INDEX(TrustCAHUB_map!$A$2:$D$139,MATCH($C550,TrustCAHUB_map!$A$2:$A$139,FALSE),3)</f>
        <v>Surrey and Sussex</v>
      </c>
      <c r="J550" s="22" t="str">
        <f>INDEX(TrustCAHUB_map!$A$2:$D$139,MATCH($C550,TrustCAHUB_map!$A$2:$A$139,FALSE),4)</f>
        <v>South East</v>
      </c>
    </row>
    <row r="551" spans="1:10" x14ac:dyDescent="0.3">
      <c r="A551" s="22" t="str">
        <f t="shared" si="8"/>
        <v>'RTK2015Curative50-69'</v>
      </c>
      <c r="B551" s="22">
        <v>2015</v>
      </c>
      <c r="C551" s="22" t="s">
        <v>266</v>
      </c>
      <c r="D551" s="22" t="s">
        <v>7</v>
      </c>
      <c r="E551" s="22" t="s">
        <v>627</v>
      </c>
      <c r="F551" s="22">
        <v>12</v>
      </c>
      <c r="G551" s="22">
        <v>0</v>
      </c>
      <c r="H551" s="22" t="str">
        <f>INDEX(Bar_data!$A$3:$B$140,MATCH(C551,Bar_data!$A$3:$A$140,FALSE),2)</f>
        <v>Trust109</v>
      </c>
      <c r="I551" s="22" t="str">
        <f>INDEX(TrustCAHUB_map!$A$2:$D$139,MATCH($C551,TrustCAHUB_map!$A$2:$A$139,FALSE),3)</f>
        <v>Surrey and Sussex</v>
      </c>
      <c r="J551" s="22" t="str">
        <f>INDEX(TrustCAHUB_map!$A$2:$D$139,MATCH($C551,TrustCAHUB_map!$A$2:$A$139,FALSE),4)</f>
        <v>South East</v>
      </c>
    </row>
    <row r="552" spans="1:10" x14ac:dyDescent="0.3">
      <c r="A552" s="22" t="str">
        <f t="shared" si="8"/>
        <v>'RTK2015Palliative50-69'</v>
      </c>
      <c r="B552" s="22">
        <v>2015</v>
      </c>
      <c r="C552" s="22" t="s">
        <v>266</v>
      </c>
      <c r="D552" s="22" t="s">
        <v>8</v>
      </c>
      <c r="E552" s="22" t="s">
        <v>627</v>
      </c>
      <c r="F552" s="22">
        <v>1</v>
      </c>
      <c r="G552" s="22">
        <v>0</v>
      </c>
      <c r="H552" s="22" t="str">
        <f>INDEX(Bar_data!$A$3:$B$140,MATCH(C552,Bar_data!$A$3:$A$140,FALSE),2)</f>
        <v>Trust109</v>
      </c>
      <c r="I552" s="22" t="str">
        <f>INDEX(TrustCAHUB_map!$A$2:$D$139,MATCH($C552,TrustCAHUB_map!$A$2:$A$139,FALSE),3)</f>
        <v>Surrey and Sussex</v>
      </c>
      <c r="J552" s="22" t="str">
        <f>INDEX(TrustCAHUB_map!$A$2:$D$139,MATCH($C552,TrustCAHUB_map!$A$2:$A$139,FALSE),4)</f>
        <v>South East</v>
      </c>
    </row>
    <row r="553" spans="1:10" x14ac:dyDescent="0.3">
      <c r="A553" s="22" t="str">
        <f t="shared" si="8"/>
        <v>'RTK2015Curative70+'</v>
      </c>
      <c r="B553" s="22">
        <v>2015</v>
      </c>
      <c r="C553" s="22" t="s">
        <v>266</v>
      </c>
      <c r="D553" s="22" t="s">
        <v>7</v>
      </c>
      <c r="E553" s="22" t="s">
        <v>628</v>
      </c>
      <c r="F553" s="22">
        <v>4</v>
      </c>
      <c r="G553" s="22">
        <v>0</v>
      </c>
      <c r="H553" s="22" t="str">
        <f>INDEX(Bar_data!$A$3:$B$140,MATCH(C553,Bar_data!$A$3:$A$140,FALSE),2)</f>
        <v>Trust109</v>
      </c>
      <c r="I553" s="22" t="str">
        <f>INDEX(TrustCAHUB_map!$A$2:$D$139,MATCH($C553,TrustCAHUB_map!$A$2:$A$139,FALSE),3)</f>
        <v>Surrey and Sussex</v>
      </c>
      <c r="J553" s="22" t="str">
        <f>INDEX(TrustCAHUB_map!$A$2:$D$139,MATCH($C553,TrustCAHUB_map!$A$2:$A$139,FALSE),4)</f>
        <v>South East</v>
      </c>
    </row>
    <row r="554" spans="1:10" x14ac:dyDescent="0.3">
      <c r="A554" s="22" t="str">
        <f t="shared" si="8"/>
        <v>'RTK2015Not assigned70+'</v>
      </c>
      <c r="B554" s="22">
        <v>2015</v>
      </c>
      <c r="C554" s="22" t="s">
        <v>266</v>
      </c>
      <c r="D554" s="22" t="s">
        <v>477</v>
      </c>
      <c r="E554" s="22" t="s">
        <v>628</v>
      </c>
      <c r="F554" s="22">
        <v>3</v>
      </c>
      <c r="G554" s="22">
        <v>0</v>
      </c>
      <c r="H554" s="22" t="str">
        <f>INDEX(Bar_data!$A$3:$B$140,MATCH(C554,Bar_data!$A$3:$A$140,FALSE),2)</f>
        <v>Trust109</v>
      </c>
      <c r="I554" s="22" t="str">
        <f>INDEX(TrustCAHUB_map!$A$2:$D$139,MATCH($C554,TrustCAHUB_map!$A$2:$A$139,FALSE),3)</f>
        <v>Surrey and Sussex</v>
      </c>
      <c r="J554" s="22" t="str">
        <f>INDEX(TrustCAHUB_map!$A$2:$D$139,MATCH($C554,TrustCAHUB_map!$A$2:$A$139,FALSE),4)</f>
        <v>South East</v>
      </c>
    </row>
    <row r="555" spans="1:10" x14ac:dyDescent="0.3">
      <c r="A555" s="22" t="str">
        <f t="shared" si="8"/>
        <v>'RTP2015Not assigned18-49'</v>
      </c>
      <c r="B555" s="22">
        <v>2015</v>
      </c>
      <c r="C555" s="22" t="s">
        <v>267</v>
      </c>
      <c r="D555" s="22" t="s">
        <v>477</v>
      </c>
      <c r="E555" s="22" t="s">
        <v>153</v>
      </c>
      <c r="F555" s="22">
        <v>6</v>
      </c>
      <c r="G555" s="22">
        <v>0</v>
      </c>
      <c r="H555" s="22" t="str">
        <f>INDEX(Bar_data!$A$3:$B$140,MATCH(C555,Bar_data!$A$3:$A$140,FALSE),2)</f>
        <v>Trust110</v>
      </c>
      <c r="I555" s="22" t="str">
        <f>INDEX(TrustCAHUB_map!$A$2:$D$139,MATCH($C555,TrustCAHUB_map!$A$2:$A$139,FALSE),3)</f>
        <v>Surrey and Sussex</v>
      </c>
      <c r="J555" s="22" t="str">
        <f>INDEX(TrustCAHUB_map!$A$2:$D$139,MATCH($C555,TrustCAHUB_map!$A$2:$A$139,FALSE),4)</f>
        <v>South East</v>
      </c>
    </row>
    <row r="556" spans="1:10" x14ac:dyDescent="0.3">
      <c r="A556" s="22" t="str">
        <f t="shared" si="8"/>
        <v>'RTP2015Palliative18-49'</v>
      </c>
      <c r="B556" s="22">
        <v>2015</v>
      </c>
      <c r="C556" s="22" t="s">
        <v>267</v>
      </c>
      <c r="D556" s="22" t="s">
        <v>8</v>
      </c>
      <c r="E556" s="22" t="s">
        <v>153</v>
      </c>
      <c r="F556" s="22">
        <v>4</v>
      </c>
      <c r="G556" s="22">
        <v>1</v>
      </c>
      <c r="H556" s="22" t="str">
        <f>INDEX(Bar_data!$A$3:$B$140,MATCH(C556,Bar_data!$A$3:$A$140,FALSE),2)</f>
        <v>Trust110</v>
      </c>
      <c r="I556" s="22" t="str">
        <f>INDEX(TrustCAHUB_map!$A$2:$D$139,MATCH($C556,TrustCAHUB_map!$A$2:$A$139,FALSE),3)</f>
        <v>Surrey and Sussex</v>
      </c>
      <c r="J556" s="22" t="str">
        <f>INDEX(TrustCAHUB_map!$A$2:$D$139,MATCH($C556,TrustCAHUB_map!$A$2:$A$139,FALSE),4)</f>
        <v>South East</v>
      </c>
    </row>
    <row r="557" spans="1:10" x14ac:dyDescent="0.3">
      <c r="A557" s="22" t="str">
        <f t="shared" si="8"/>
        <v>'RTP2015Curative18-49'</v>
      </c>
      <c r="B557" s="22">
        <v>2015</v>
      </c>
      <c r="C557" s="22" t="s">
        <v>267</v>
      </c>
      <c r="D557" s="22" t="s">
        <v>7</v>
      </c>
      <c r="E557" s="22" t="s">
        <v>153</v>
      </c>
      <c r="F557" s="22">
        <v>33</v>
      </c>
      <c r="G557" s="22">
        <v>0</v>
      </c>
      <c r="H557" s="22" t="str">
        <f>INDEX(Bar_data!$A$3:$B$140,MATCH(C557,Bar_data!$A$3:$A$140,FALSE),2)</f>
        <v>Trust110</v>
      </c>
      <c r="I557" s="22" t="str">
        <f>INDEX(TrustCAHUB_map!$A$2:$D$139,MATCH($C557,TrustCAHUB_map!$A$2:$A$139,FALSE),3)</f>
        <v>Surrey and Sussex</v>
      </c>
      <c r="J557" s="22" t="str">
        <f>INDEX(TrustCAHUB_map!$A$2:$D$139,MATCH($C557,TrustCAHUB_map!$A$2:$A$139,FALSE),4)</f>
        <v>South East</v>
      </c>
    </row>
    <row r="558" spans="1:10" x14ac:dyDescent="0.3">
      <c r="A558" s="22" t="str">
        <f t="shared" si="8"/>
        <v>'RTP2015Curative50-69'</v>
      </c>
      <c r="B558" s="22">
        <v>2015</v>
      </c>
      <c r="C558" s="22" t="s">
        <v>267</v>
      </c>
      <c r="D558" s="22" t="s">
        <v>7</v>
      </c>
      <c r="E558" s="22" t="s">
        <v>627</v>
      </c>
      <c r="F558" s="22">
        <v>61</v>
      </c>
      <c r="G558" s="22">
        <v>0</v>
      </c>
      <c r="H558" s="22" t="str">
        <f>INDEX(Bar_data!$A$3:$B$140,MATCH(C558,Bar_data!$A$3:$A$140,FALSE),2)</f>
        <v>Trust110</v>
      </c>
      <c r="I558" s="22" t="str">
        <f>INDEX(TrustCAHUB_map!$A$2:$D$139,MATCH($C558,TrustCAHUB_map!$A$2:$A$139,FALSE),3)</f>
        <v>Surrey and Sussex</v>
      </c>
      <c r="J558" s="22" t="str">
        <f>INDEX(TrustCAHUB_map!$A$2:$D$139,MATCH($C558,TrustCAHUB_map!$A$2:$A$139,FALSE),4)</f>
        <v>South East</v>
      </c>
    </row>
    <row r="559" spans="1:10" x14ac:dyDescent="0.3">
      <c r="A559" s="22" t="str">
        <f t="shared" si="8"/>
        <v>'RTP2015Palliative50-69'</v>
      </c>
      <c r="B559" s="22">
        <v>2015</v>
      </c>
      <c r="C559" s="22" t="s">
        <v>267</v>
      </c>
      <c r="D559" s="22" t="s">
        <v>8</v>
      </c>
      <c r="E559" s="22" t="s">
        <v>627</v>
      </c>
      <c r="F559" s="22">
        <v>6</v>
      </c>
      <c r="G559" s="22">
        <v>1</v>
      </c>
      <c r="H559" s="22" t="str">
        <f>INDEX(Bar_data!$A$3:$B$140,MATCH(C559,Bar_data!$A$3:$A$140,FALSE),2)</f>
        <v>Trust110</v>
      </c>
      <c r="I559" s="22" t="str">
        <f>INDEX(TrustCAHUB_map!$A$2:$D$139,MATCH($C559,TrustCAHUB_map!$A$2:$A$139,FALSE),3)</f>
        <v>Surrey and Sussex</v>
      </c>
      <c r="J559" s="22" t="str">
        <f>INDEX(TrustCAHUB_map!$A$2:$D$139,MATCH($C559,TrustCAHUB_map!$A$2:$A$139,FALSE),4)</f>
        <v>South East</v>
      </c>
    </row>
    <row r="560" spans="1:10" x14ac:dyDescent="0.3">
      <c r="A560" s="22" t="str">
        <f t="shared" si="8"/>
        <v>'RTP2015Not assigned50-69'</v>
      </c>
      <c r="B560" s="22">
        <v>2015</v>
      </c>
      <c r="C560" s="22" t="s">
        <v>267</v>
      </c>
      <c r="D560" s="22" t="s">
        <v>477</v>
      </c>
      <c r="E560" s="22" t="s">
        <v>627</v>
      </c>
      <c r="F560" s="22">
        <v>24</v>
      </c>
      <c r="G560" s="22">
        <v>0</v>
      </c>
      <c r="H560" s="22" t="str">
        <f>INDEX(Bar_data!$A$3:$B$140,MATCH(C560,Bar_data!$A$3:$A$140,FALSE),2)</f>
        <v>Trust110</v>
      </c>
      <c r="I560" s="22" t="str">
        <f>INDEX(TrustCAHUB_map!$A$2:$D$139,MATCH($C560,TrustCAHUB_map!$A$2:$A$139,FALSE),3)</f>
        <v>Surrey and Sussex</v>
      </c>
      <c r="J560" s="22" t="str">
        <f>INDEX(TrustCAHUB_map!$A$2:$D$139,MATCH($C560,TrustCAHUB_map!$A$2:$A$139,FALSE),4)</f>
        <v>South East</v>
      </c>
    </row>
    <row r="561" spans="1:10" x14ac:dyDescent="0.3">
      <c r="A561" s="22" t="str">
        <f t="shared" si="8"/>
        <v>'RTP2015Curative70+'</v>
      </c>
      <c r="B561" s="22">
        <v>2015</v>
      </c>
      <c r="C561" s="22" t="s">
        <v>267</v>
      </c>
      <c r="D561" s="22" t="s">
        <v>7</v>
      </c>
      <c r="E561" s="22" t="s">
        <v>628</v>
      </c>
      <c r="F561" s="22">
        <v>13</v>
      </c>
      <c r="G561" s="22">
        <v>0</v>
      </c>
      <c r="H561" s="22" t="str">
        <f>INDEX(Bar_data!$A$3:$B$140,MATCH(C561,Bar_data!$A$3:$A$140,FALSE),2)</f>
        <v>Trust110</v>
      </c>
      <c r="I561" s="22" t="str">
        <f>INDEX(TrustCAHUB_map!$A$2:$D$139,MATCH($C561,TrustCAHUB_map!$A$2:$A$139,FALSE),3)</f>
        <v>Surrey and Sussex</v>
      </c>
      <c r="J561" s="22" t="str">
        <f>INDEX(TrustCAHUB_map!$A$2:$D$139,MATCH($C561,TrustCAHUB_map!$A$2:$A$139,FALSE),4)</f>
        <v>South East</v>
      </c>
    </row>
    <row r="562" spans="1:10" x14ac:dyDescent="0.3">
      <c r="A562" s="22" t="str">
        <f t="shared" si="8"/>
        <v>'RTP2015Palliative70+'</v>
      </c>
      <c r="B562" s="22">
        <v>2015</v>
      </c>
      <c r="C562" s="22" t="s">
        <v>267</v>
      </c>
      <c r="D562" s="22" t="s">
        <v>8</v>
      </c>
      <c r="E562" s="22" t="s">
        <v>628</v>
      </c>
      <c r="F562" s="22">
        <v>8</v>
      </c>
      <c r="G562" s="22">
        <v>1</v>
      </c>
      <c r="H562" s="22" t="str">
        <f>INDEX(Bar_data!$A$3:$B$140,MATCH(C562,Bar_data!$A$3:$A$140,FALSE),2)</f>
        <v>Trust110</v>
      </c>
      <c r="I562" s="22" t="str">
        <f>INDEX(TrustCAHUB_map!$A$2:$D$139,MATCH($C562,TrustCAHUB_map!$A$2:$A$139,FALSE),3)</f>
        <v>Surrey and Sussex</v>
      </c>
      <c r="J562" s="22" t="str">
        <f>INDEX(TrustCAHUB_map!$A$2:$D$139,MATCH($C562,TrustCAHUB_map!$A$2:$A$139,FALSE),4)</f>
        <v>South East</v>
      </c>
    </row>
    <row r="563" spans="1:10" x14ac:dyDescent="0.3">
      <c r="A563" s="22" t="str">
        <f t="shared" si="8"/>
        <v>'RTP2015Not assigned70+'</v>
      </c>
      <c r="B563" s="22">
        <v>2015</v>
      </c>
      <c r="C563" s="22" t="s">
        <v>267</v>
      </c>
      <c r="D563" s="22" t="s">
        <v>477</v>
      </c>
      <c r="E563" s="22" t="s">
        <v>628</v>
      </c>
      <c r="F563" s="22">
        <v>2</v>
      </c>
      <c r="G563" s="22">
        <v>0</v>
      </c>
      <c r="H563" s="22" t="str">
        <f>INDEX(Bar_data!$A$3:$B$140,MATCH(C563,Bar_data!$A$3:$A$140,FALSE),2)</f>
        <v>Trust110</v>
      </c>
      <c r="I563" s="22" t="str">
        <f>INDEX(TrustCAHUB_map!$A$2:$D$139,MATCH($C563,TrustCAHUB_map!$A$2:$A$139,FALSE),3)</f>
        <v>Surrey and Sussex</v>
      </c>
      <c r="J563" s="22" t="str">
        <f>INDEX(TrustCAHUB_map!$A$2:$D$139,MATCH($C563,TrustCAHUB_map!$A$2:$A$139,FALSE),4)</f>
        <v>South East</v>
      </c>
    </row>
    <row r="564" spans="1:10" x14ac:dyDescent="0.3">
      <c r="A564" s="22" t="str">
        <f t="shared" si="8"/>
        <v>'RTR2015Palliative18-49'</v>
      </c>
      <c r="B564" s="22">
        <v>2015</v>
      </c>
      <c r="C564" s="22" t="s">
        <v>268</v>
      </c>
      <c r="D564" s="22" t="s">
        <v>8</v>
      </c>
      <c r="E564" s="22" t="s">
        <v>153</v>
      </c>
      <c r="F564" s="22">
        <v>14</v>
      </c>
      <c r="G564" s="22">
        <v>3</v>
      </c>
      <c r="H564" s="22" t="str">
        <f>INDEX(Bar_data!$A$3:$B$140,MATCH(C564,Bar_data!$A$3:$A$140,FALSE),2)</f>
        <v>Trust111</v>
      </c>
      <c r="I564" s="22" t="str">
        <f>INDEX(TrustCAHUB_map!$A$2:$D$139,MATCH($C564,TrustCAHUB_map!$A$2:$A$139,FALSE),3)</f>
        <v>North East and Cumbria</v>
      </c>
      <c r="J564" s="22" t="str">
        <f>INDEX(TrustCAHUB_map!$A$2:$D$139,MATCH($C564,TrustCAHUB_map!$A$2:$A$139,FALSE),4)</f>
        <v>North East</v>
      </c>
    </row>
    <row r="565" spans="1:10" x14ac:dyDescent="0.3">
      <c r="A565" s="22" t="str">
        <f t="shared" si="8"/>
        <v>'RTR2015Curative18-49'</v>
      </c>
      <c r="B565" s="22">
        <v>2015</v>
      </c>
      <c r="C565" s="22" t="s">
        <v>268</v>
      </c>
      <c r="D565" s="22" t="s">
        <v>7</v>
      </c>
      <c r="E565" s="22" t="s">
        <v>153</v>
      </c>
      <c r="F565" s="22">
        <v>45</v>
      </c>
      <c r="G565" s="22">
        <v>0</v>
      </c>
      <c r="H565" s="22" t="str">
        <f>INDEX(Bar_data!$A$3:$B$140,MATCH(C565,Bar_data!$A$3:$A$140,FALSE),2)</f>
        <v>Trust111</v>
      </c>
      <c r="I565" s="22" t="str">
        <f>INDEX(TrustCAHUB_map!$A$2:$D$139,MATCH($C565,TrustCAHUB_map!$A$2:$A$139,FALSE),3)</f>
        <v>North East and Cumbria</v>
      </c>
      <c r="J565" s="22" t="str">
        <f>INDEX(TrustCAHUB_map!$A$2:$D$139,MATCH($C565,TrustCAHUB_map!$A$2:$A$139,FALSE),4)</f>
        <v>North East</v>
      </c>
    </row>
    <row r="566" spans="1:10" x14ac:dyDescent="0.3">
      <c r="A566" s="22" t="str">
        <f t="shared" si="8"/>
        <v>'RTR2015Not assigned18-49'</v>
      </c>
      <c r="B566" s="22">
        <v>2015</v>
      </c>
      <c r="C566" s="22" t="s">
        <v>268</v>
      </c>
      <c r="D566" s="22" t="s">
        <v>477</v>
      </c>
      <c r="E566" s="22" t="s">
        <v>153</v>
      </c>
      <c r="F566" s="22">
        <v>1</v>
      </c>
      <c r="G566" s="22">
        <v>0</v>
      </c>
      <c r="H566" s="22" t="str">
        <f>INDEX(Bar_data!$A$3:$B$140,MATCH(C566,Bar_data!$A$3:$A$140,FALSE),2)</f>
        <v>Trust111</v>
      </c>
      <c r="I566" s="22" t="str">
        <f>INDEX(TrustCAHUB_map!$A$2:$D$139,MATCH($C566,TrustCAHUB_map!$A$2:$A$139,FALSE),3)</f>
        <v>North East and Cumbria</v>
      </c>
      <c r="J566" s="22" t="str">
        <f>INDEX(TrustCAHUB_map!$A$2:$D$139,MATCH($C566,TrustCAHUB_map!$A$2:$A$139,FALSE),4)</f>
        <v>North East</v>
      </c>
    </row>
    <row r="567" spans="1:10" x14ac:dyDescent="0.3">
      <c r="A567" s="22" t="str">
        <f t="shared" si="8"/>
        <v>'RTR2015Palliative50-69'</v>
      </c>
      <c r="B567" s="22">
        <v>2015</v>
      </c>
      <c r="C567" s="22" t="s">
        <v>268</v>
      </c>
      <c r="D567" s="22" t="s">
        <v>8</v>
      </c>
      <c r="E567" s="22" t="s">
        <v>627</v>
      </c>
      <c r="F567" s="22">
        <v>17</v>
      </c>
      <c r="G567" s="22">
        <v>1</v>
      </c>
      <c r="H567" s="22" t="str">
        <f>INDEX(Bar_data!$A$3:$B$140,MATCH(C567,Bar_data!$A$3:$A$140,FALSE),2)</f>
        <v>Trust111</v>
      </c>
      <c r="I567" s="22" t="str">
        <f>INDEX(TrustCAHUB_map!$A$2:$D$139,MATCH($C567,TrustCAHUB_map!$A$2:$A$139,FALSE),3)</f>
        <v>North East and Cumbria</v>
      </c>
      <c r="J567" s="22" t="str">
        <f>INDEX(TrustCAHUB_map!$A$2:$D$139,MATCH($C567,TrustCAHUB_map!$A$2:$A$139,FALSE),4)</f>
        <v>North East</v>
      </c>
    </row>
    <row r="568" spans="1:10" x14ac:dyDescent="0.3">
      <c r="A568" s="22" t="str">
        <f t="shared" si="8"/>
        <v>'RTR2015Curative50-69'</v>
      </c>
      <c r="B568" s="22">
        <v>2015</v>
      </c>
      <c r="C568" s="22" t="s">
        <v>268</v>
      </c>
      <c r="D568" s="22" t="s">
        <v>7</v>
      </c>
      <c r="E568" s="22" t="s">
        <v>627</v>
      </c>
      <c r="F568" s="22">
        <v>60</v>
      </c>
      <c r="G568" s="22">
        <v>0</v>
      </c>
      <c r="H568" s="22" t="str">
        <f>INDEX(Bar_data!$A$3:$B$140,MATCH(C568,Bar_data!$A$3:$A$140,FALSE),2)</f>
        <v>Trust111</v>
      </c>
      <c r="I568" s="22" t="str">
        <f>INDEX(TrustCAHUB_map!$A$2:$D$139,MATCH($C568,TrustCAHUB_map!$A$2:$A$139,FALSE),3)</f>
        <v>North East and Cumbria</v>
      </c>
      <c r="J568" s="22" t="str">
        <f>INDEX(TrustCAHUB_map!$A$2:$D$139,MATCH($C568,TrustCAHUB_map!$A$2:$A$139,FALSE),4)</f>
        <v>North East</v>
      </c>
    </row>
    <row r="569" spans="1:10" x14ac:dyDescent="0.3">
      <c r="A569" s="22" t="str">
        <f t="shared" si="8"/>
        <v>'RTR2015Palliative70+'</v>
      </c>
      <c r="B569" s="22">
        <v>2015</v>
      </c>
      <c r="C569" s="22" t="s">
        <v>268</v>
      </c>
      <c r="D569" s="22" t="s">
        <v>8</v>
      </c>
      <c r="E569" s="22" t="s">
        <v>628</v>
      </c>
      <c r="F569" s="22">
        <v>5</v>
      </c>
      <c r="G569" s="22">
        <v>0</v>
      </c>
      <c r="H569" s="22" t="str">
        <f>INDEX(Bar_data!$A$3:$B$140,MATCH(C569,Bar_data!$A$3:$A$140,FALSE),2)</f>
        <v>Trust111</v>
      </c>
      <c r="I569" s="22" t="str">
        <f>INDEX(TrustCAHUB_map!$A$2:$D$139,MATCH($C569,TrustCAHUB_map!$A$2:$A$139,FALSE),3)</f>
        <v>North East and Cumbria</v>
      </c>
      <c r="J569" s="22" t="str">
        <f>INDEX(TrustCAHUB_map!$A$2:$D$139,MATCH($C569,TrustCAHUB_map!$A$2:$A$139,FALSE),4)</f>
        <v>North East</v>
      </c>
    </row>
    <row r="570" spans="1:10" x14ac:dyDescent="0.3">
      <c r="A570" s="22" t="str">
        <f t="shared" si="8"/>
        <v>'RTR2015Curative70+'</v>
      </c>
      <c r="B570" s="22">
        <v>2015</v>
      </c>
      <c r="C570" s="22" t="s">
        <v>268</v>
      </c>
      <c r="D570" s="22" t="s">
        <v>7</v>
      </c>
      <c r="E570" s="22" t="s">
        <v>628</v>
      </c>
      <c r="F570" s="22">
        <v>10</v>
      </c>
      <c r="G570" s="22">
        <v>0</v>
      </c>
      <c r="H570" s="22" t="str">
        <f>INDEX(Bar_data!$A$3:$B$140,MATCH(C570,Bar_data!$A$3:$A$140,FALSE),2)</f>
        <v>Trust111</v>
      </c>
      <c r="I570" s="22" t="str">
        <f>INDEX(TrustCAHUB_map!$A$2:$D$139,MATCH($C570,TrustCAHUB_map!$A$2:$A$139,FALSE),3)</f>
        <v>North East and Cumbria</v>
      </c>
      <c r="J570" s="22" t="str">
        <f>INDEX(TrustCAHUB_map!$A$2:$D$139,MATCH($C570,TrustCAHUB_map!$A$2:$A$139,FALSE),4)</f>
        <v>North East</v>
      </c>
    </row>
    <row r="571" spans="1:10" x14ac:dyDescent="0.3">
      <c r="A571" s="22" t="str">
        <f t="shared" si="8"/>
        <v>'RTX2015Not assigned18-49'</v>
      </c>
      <c r="B571" s="22">
        <v>2015</v>
      </c>
      <c r="C571" s="22" t="s">
        <v>269</v>
      </c>
      <c r="D571" s="22" t="s">
        <v>477</v>
      </c>
      <c r="E571" s="22" t="s">
        <v>153</v>
      </c>
      <c r="F571" s="22">
        <v>6</v>
      </c>
      <c r="G571" s="22">
        <v>1</v>
      </c>
      <c r="H571" s="22" t="str">
        <f>INDEX(Bar_data!$A$3:$B$140,MATCH(C571,Bar_data!$A$3:$A$140,FALSE),2)</f>
        <v>Trust112</v>
      </c>
      <c r="I571" s="22" t="str">
        <f>INDEX(TrustCAHUB_map!$A$2:$D$139,MATCH($C571,TrustCAHUB_map!$A$2:$A$139,FALSE),3)</f>
        <v>Lancashire and South Cumbria</v>
      </c>
      <c r="J571" s="22" t="str">
        <f>INDEX(TrustCAHUB_map!$A$2:$D$139,MATCH($C571,TrustCAHUB_map!$A$2:$A$139,FALSE),4)</f>
        <v>North West</v>
      </c>
    </row>
    <row r="572" spans="1:10" x14ac:dyDescent="0.3">
      <c r="A572" s="22" t="str">
        <f t="shared" si="8"/>
        <v>'RTX2015Curative18-49'</v>
      </c>
      <c r="B572" s="22">
        <v>2015</v>
      </c>
      <c r="C572" s="22" t="s">
        <v>269</v>
      </c>
      <c r="D572" s="22" t="s">
        <v>7</v>
      </c>
      <c r="E572" s="22" t="s">
        <v>153</v>
      </c>
      <c r="F572" s="22">
        <v>34</v>
      </c>
      <c r="G572" s="22">
        <v>0</v>
      </c>
      <c r="H572" s="22" t="str">
        <f>INDEX(Bar_data!$A$3:$B$140,MATCH(C572,Bar_data!$A$3:$A$140,FALSE),2)</f>
        <v>Trust112</v>
      </c>
      <c r="I572" s="22" t="str">
        <f>INDEX(TrustCAHUB_map!$A$2:$D$139,MATCH($C572,TrustCAHUB_map!$A$2:$A$139,FALSE),3)</f>
        <v>Lancashire and South Cumbria</v>
      </c>
      <c r="J572" s="22" t="str">
        <f>INDEX(TrustCAHUB_map!$A$2:$D$139,MATCH($C572,TrustCAHUB_map!$A$2:$A$139,FALSE),4)</f>
        <v>North West</v>
      </c>
    </row>
    <row r="573" spans="1:10" x14ac:dyDescent="0.3">
      <c r="A573" s="22" t="str">
        <f t="shared" si="8"/>
        <v>'RTX2015Palliative18-49'</v>
      </c>
      <c r="B573" s="22">
        <v>2015</v>
      </c>
      <c r="C573" s="22" t="s">
        <v>269</v>
      </c>
      <c r="D573" s="22" t="s">
        <v>8</v>
      </c>
      <c r="E573" s="22" t="s">
        <v>153</v>
      </c>
      <c r="F573" s="22">
        <v>11</v>
      </c>
      <c r="G573" s="22">
        <v>1</v>
      </c>
      <c r="H573" s="22" t="str">
        <f>INDEX(Bar_data!$A$3:$B$140,MATCH(C573,Bar_data!$A$3:$A$140,FALSE),2)</f>
        <v>Trust112</v>
      </c>
      <c r="I573" s="22" t="str">
        <f>INDEX(TrustCAHUB_map!$A$2:$D$139,MATCH($C573,TrustCAHUB_map!$A$2:$A$139,FALSE),3)</f>
        <v>Lancashire and South Cumbria</v>
      </c>
      <c r="J573" s="22" t="str">
        <f>INDEX(TrustCAHUB_map!$A$2:$D$139,MATCH($C573,TrustCAHUB_map!$A$2:$A$139,FALSE),4)</f>
        <v>North West</v>
      </c>
    </row>
    <row r="574" spans="1:10" x14ac:dyDescent="0.3">
      <c r="A574" s="22" t="str">
        <f t="shared" si="8"/>
        <v>'RTX2015Not assigned50-69'</v>
      </c>
      <c r="B574" s="22">
        <v>2015</v>
      </c>
      <c r="C574" s="22" t="s">
        <v>269</v>
      </c>
      <c r="D574" s="22" t="s">
        <v>477</v>
      </c>
      <c r="E574" s="22" t="s">
        <v>627</v>
      </c>
      <c r="F574" s="22">
        <v>20</v>
      </c>
      <c r="G574" s="22">
        <v>0</v>
      </c>
      <c r="H574" s="22" t="str">
        <f>INDEX(Bar_data!$A$3:$B$140,MATCH(C574,Bar_data!$A$3:$A$140,FALSE),2)</f>
        <v>Trust112</v>
      </c>
      <c r="I574" s="22" t="str">
        <f>INDEX(TrustCAHUB_map!$A$2:$D$139,MATCH($C574,TrustCAHUB_map!$A$2:$A$139,FALSE),3)</f>
        <v>Lancashire and South Cumbria</v>
      </c>
      <c r="J574" s="22" t="str">
        <f>INDEX(TrustCAHUB_map!$A$2:$D$139,MATCH($C574,TrustCAHUB_map!$A$2:$A$139,FALSE),4)</f>
        <v>North West</v>
      </c>
    </row>
    <row r="575" spans="1:10" x14ac:dyDescent="0.3">
      <c r="A575" s="22" t="str">
        <f t="shared" si="8"/>
        <v>'RTX2015Palliative50-69'</v>
      </c>
      <c r="B575" s="22">
        <v>2015</v>
      </c>
      <c r="C575" s="22" t="s">
        <v>269</v>
      </c>
      <c r="D575" s="22" t="s">
        <v>8</v>
      </c>
      <c r="E575" s="22" t="s">
        <v>627</v>
      </c>
      <c r="F575" s="22">
        <v>17</v>
      </c>
      <c r="G575" s="22">
        <v>2</v>
      </c>
      <c r="H575" s="22" t="str">
        <f>INDEX(Bar_data!$A$3:$B$140,MATCH(C575,Bar_data!$A$3:$A$140,FALSE),2)</f>
        <v>Trust112</v>
      </c>
      <c r="I575" s="22" t="str">
        <f>INDEX(TrustCAHUB_map!$A$2:$D$139,MATCH($C575,TrustCAHUB_map!$A$2:$A$139,FALSE),3)</f>
        <v>Lancashire and South Cumbria</v>
      </c>
      <c r="J575" s="22" t="str">
        <f>INDEX(TrustCAHUB_map!$A$2:$D$139,MATCH($C575,TrustCAHUB_map!$A$2:$A$139,FALSE),4)</f>
        <v>North West</v>
      </c>
    </row>
    <row r="576" spans="1:10" x14ac:dyDescent="0.3">
      <c r="A576" s="22" t="str">
        <f t="shared" si="8"/>
        <v>'RTX2015Curative50-69'</v>
      </c>
      <c r="B576" s="22">
        <v>2015</v>
      </c>
      <c r="C576" s="22" t="s">
        <v>269</v>
      </c>
      <c r="D576" s="22" t="s">
        <v>7</v>
      </c>
      <c r="E576" s="22" t="s">
        <v>627</v>
      </c>
      <c r="F576" s="22">
        <v>49</v>
      </c>
      <c r="G576" s="22">
        <v>0</v>
      </c>
      <c r="H576" s="22" t="str">
        <f>INDEX(Bar_data!$A$3:$B$140,MATCH(C576,Bar_data!$A$3:$A$140,FALSE),2)</f>
        <v>Trust112</v>
      </c>
      <c r="I576" s="22" t="str">
        <f>INDEX(TrustCAHUB_map!$A$2:$D$139,MATCH($C576,TrustCAHUB_map!$A$2:$A$139,FALSE),3)</f>
        <v>Lancashire and South Cumbria</v>
      </c>
      <c r="J576" s="22" t="str">
        <f>INDEX(TrustCAHUB_map!$A$2:$D$139,MATCH($C576,TrustCAHUB_map!$A$2:$A$139,FALSE),4)</f>
        <v>North West</v>
      </c>
    </row>
    <row r="577" spans="1:10" x14ac:dyDescent="0.3">
      <c r="A577" s="22" t="str">
        <f t="shared" si="8"/>
        <v>'RTX2015Not assigned70+'</v>
      </c>
      <c r="B577" s="22">
        <v>2015</v>
      </c>
      <c r="C577" s="22" t="s">
        <v>269</v>
      </c>
      <c r="D577" s="22" t="s">
        <v>477</v>
      </c>
      <c r="E577" s="22" t="s">
        <v>628</v>
      </c>
      <c r="F577" s="22">
        <v>1</v>
      </c>
      <c r="G577" s="22">
        <v>0</v>
      </c>
      <c r="H577" s="22" t="str">
        <f>INDEX(Bar_data!$A$3:$B$140,MATCH(C577,Bar_data!$A$3:$A$140,FALSE),2)</f>
        <v>Trust112</v>
      </c>
      <c r="I577" s="22" t="str">
        <f>INDEX(TrustCAHUB_map!$A$2:$D$139,MATCH($C577,TrustCAHUB_map!$A$2:$A$139,FALSE),3)</f>
        <v>Lancashire and South Cumbria</v>
      </c>
      <c r="J577" s="22" t="str">
        <f>INDEX(TrustCAHUB_map!$A$2:$D$139,MATCH($C577,TrustCAHUB_map!$A$2:$A$139,FALSE),4)</f>
        <v>North West</v>
      </c>
    </row>
    <row r="578" spans="1:10" x14ac:dyDescent="0.3">
      <c r="A578" s="22" t="str">
        <f t="shared" si="8"/>
        <v>'RTX2015Palliative70+'</v>
      </c>
      <c r="B578" s="22">
        <v>2015</v>
      </c>
      <c r="C578" s="22" t="s">
        <v>269</v>
      </c>
      <c r="D578" s="22" t="s">
        <v>8</v>
      </c>
      <c r="E578" s="22" t="s">
        <v>628</v>
      </c>
      <c r="F578" s="22">
        <v>8</v>
      </c>
      <c r="G578" s="22">
        <v>0</v>
      </c>
      <c r="H578" s="22" t="str">
        <f>INDEX(Bar_data!$A$3:$B$140,MATCH(C578,Bar_data!$A$3:$A$140,FALSE),2)</f>
        <v>Trust112</v>
      </c>
      <c r="I578" s="22" t="str">
        <f>INDEX(TrustCAHUB_map!$A$2:$D$139,MATCH($C578,TrustCAHUB_map!$A$2:$A$139,FALSE),3)</f>
        <v>Lancashire and South Cumbria</v>
      </c>
      <c r="J578" s="22" t="str">
        <f>INDEX(TrustCAHUB_map!$A$2:$D$139,MATCH($C578,TrustCAHUB_map!$A$2:$A$139,FALSE),4)</f>
        <v>North West</v>
      </c>
    </row>
    <row r="579" spans="1:10" x14ac:dyDescent="0.3">
      <c r="A579" s="22" t="str">
        <f t="shared" ref="A579:A642" si="9">"'"&amp;C579&amp;B579&amp;D579&amp;E579&amp;"'"</f>
        <v>'RTX2015Curative70+'</v>
      </c>
      <c r="B579" s="22">
        <v>2015</v>
      </c>
      <c r="C579" s="22" t="s">
        <v>269</v>
      </c>
      <c r="D579" s="22" t="s">
        <v>7</v>
      </c>
      <c r="E579" s="22" t="s">
        <v>628</v>
      </c>
      <c r="F579" s="22">
        <v>19</v>
      </c>
      <c r="G579" s="22">
        <v>0</v>
      </c>
      <c r="H579" s="22" t="str">
        <f>INDEX(Bar_data!$A$3:$B$140,MATCH(C579,Bar_data!$A$3:$A$140,FALSE),2)</f>
        <v>Trust112</v>
      </c>
      <c r="I579" s="22" t="str">
        <f>INDEX(TrustCAHUB_map!$A$2:$D$139,MATCH($C579,TrustCAHUB_map!$A$2:$A$139,FALSE),3)</f>
        <v>Lancashire and South Cumbria</v>
      </c>
      <c r="J579" s="22" t="str">
        <f>INDEX(TrustCAHUB_map!$A$2:$D$139,MATCH($C579,TrustCAHUB_map!$A$2:$A$139,FALSE),4)</f>
        <v>North West</v>
      </c>
    </row>
    <row r="580" spans="1:10" x14ac:dyDescent="0.3">
      <c r="A580" s="22" t="str">
        <f t="shared" si="9"/>
        <v>'RVV2015Palliative18-49'</v>
      </c>
      <c r="B580" s="22">
        <v>2015</v>
      </c>
      <c r="C580" s="22" t="s">
        <v>272</v>
      </c>
      <c r="D580" s="22" t="s">
        <v>8</v>
      </c>
      <c r="E580" s="22" t="s">
        <v>153</v>
      </c>
      <c r="F580" s="22">
        <v>16</v>
      </c>
      <c r="G580" s="22">
        <v>1</v>
      </c>
      <c r="H580" s="22" t="str">
        <f>INDEX(Bar_data!$A$3:$B$140,MATCH(C580,Bar_data!$A$3:$A$140,FALSE),2)</f>
        <v>Trust115</v>
      </c>
      <c r="I580" s="22" t="str">
        <f>INDEX(TrustCAHUB_map!$A$2:$D$139,MATCH($C580,TrustCAHUB_map!$A$2:$A$139,FALSE),3)</f>
        <v>Kent and Medway</v>
      </c>
      <c r="J580" s="22" t="str">
        <f>INDEX(TrustCAHUB_map!$A$2:$D$139,MATCH($C580,TrustCAHUB_map!$A$2:$A$139,FALSE),4)</f>
        <v>South East</v>
      </c>
    </row>
    <row r="581" spans="1:10" x14ac:dyDescent="0.3">
      <c r="A581" s="22" t="str">
        <f t="shared" si="9"/>
        <v>'RVV2015Curative18-49'</v>
      </c>
      <c r="B581" s="22">
        <v>2015</v>
      </c>
      <c r="C581" s="22" t="s">
        <v>272</v>
      </c>
      <c r="D581" s="22" t="s">
        <v>7</v>
      </c>
      <c r="E581" s="22" t="s">
        <v>153</v>
      </c>
      <c r="F581" s="22">
        <v>76</v>
      </c>
      <c r="G581" s="22">
        <v>0</v>
      </c>
      <c r="H581" s="22" t="str">
        <f>INDEX(Bar_data!$A$3:$B$140,MATCH(C581,Bar_data!$A$3:$A$140,FALSE),2)</f>
        <v>Trust115</v>
      </c>
      <c r="I581" s="22" t="str">
        <f>INDEX(TrustCAHUB_map!$A$2:$D$139,MATCH($C581,TrustCAHUB_map!$A$2:$A$139,FALSE),3)</f>
        <v>Kent and Medway</v>
      </c>
      <c r="J581" s="22" t="str">
        <f>INDEX(TrustCAHUB_map!$A$2:$D$139,MATCH($C581,TrustCAHUB_map!$A$2:$A$139,FALSE),4)</f>
        <v>South East</v>
      </c>
    </row>
    <row r="582" spans="1:10" x14ac:dyDescent="0.3">
      <c r="A582" s="22" t="str">
        <f t="shared" si="9"/>
        <v>'RVV2015Curative50-69'</v>
      </c>
      <c r="B582" s="22">
        <v>2015</v>
      </c>
      <c r="C582" s="22" t="s">
        <v>272</v>
      </c>
      <c r="D582" s="22" t="s">
        <v>7</v>
      </c>
      <c r="E582" s="22" t="s">
        <v>627</v>
      </c>
      <c r="F582" s="22">
        <v>140</v>
      </c>
      <c r="G582" s="22">
        <v>0</v>
      </c>
      <c r="H582" s="22" t="str">
        <f>INDEX(Bar_data!$A$3:$B$140,MATCH(C582,Bar_data!$A$3:$A$140,FALSE),2)</f>
        <v>Trust115</v>
      </c>
      <c r="I582" s="22" t="str">
        <f>INDEX(TrustCAHUB_map!$A$2:$D$139,MATCH($C582,TrustCAHUB_map!$A$2:$A$139,FALSE),3)</f>
        <v>Kent and Medway</v>
      </c>
      <c r="J582" s="22" t="str">
        <f>INDEX(TrustCAHUB_map!$A$2:$D$139,MATCH($C582,TrustCAHUB_map!$A$2:$A$139,FALSE),4)</f>
        <v>South East</v>
      </c>
    </row>
    <row r="583" spans="1:10" x14ac:dyDescent="0.3">
      <c r="A583" s="22" t="str">
        <f t="shared" si="9"/>
        <v>'RVV2015Palliative50-69'</v>
      </c>
      <c r="B583" s="22">
        <v>2015</v>
      </c>
      <c r="C583" s="22" t="s">
        <v>272</v>
      </c>
      <c r="D583" s="22" t="s">
        <v>8</v>
      </c>
      <c r="E583" s="22" t="s">
        <v>627</v>
      </c>
      <c r="F583" s="22">
        <v>30</v>
      </c>
      <c r="G583" s="22">
        <v>0</v>
      </c>
      <c r="H583" s="22" t="str">
        <f>INDEX(Bar_data!$A$3:$B$140,MATCH(C583,Bar_data!$A$3:$A$140,FALSE),2)</f>
        <v>Trust115</v>
      </c>
      <c r="I583" s="22" t="str">
        <f>INDEX(TrustCAHUB_map!$A$2:$D$139,MATCH($C583,TrustCAHUB_map!$A$2:$A$139,FALSE),3)</f>
        <v>Kent and Medway</v>
      </c>
      <c r="J583" s="22" t="str">
        <f>INDEX(TrustCAHUB_map!$A$2:$D$139,MATCH($C583,TrustCAHUB_map!$A$2:$A$139,FALSE),4)</f>
        <v>South East</v>
      </c>
    </row>
    <row r="584" spans="1:10" x14ac:dyDescent="0.3">
      <c r="A584" s="22" t="str">
        <f t="shared" si="9"/>
        <v>'RVV2015Curative70+'</v>
      </c>
      <c r="B584" s="22">
        <v>2015</v>
      </c>
      <c r="C584" s="22" t="s">
        <v>272</v>
      </c>
      <c r="D584" s="22" t="s">
        <v>7</v>
      </c>
      <c r="E584" s="22" t="s">
        <v>628</v>
      </c>
      <c r="F584" s="22">
        <v>28</v>
      </c>
      <c r="G584" s="22">
        <v>0</v>
      </c>
      <c r="H584" s="22" t="str">
        <f>INDEX(Bar_data!$A$3:$B$140,MATCH(C584,Bar_data!$A$3:$A$140,FALSE),2)</f>
        <v>Trust115</v>
      </c>
      <c r="I584" s="22" t="str">
        <f>INDEX(TrustCAHUB_map!$A$2:$D$139,MATCH($C584,TrustCAHUB_map!$A$2:$A$139,FALSE),3)</f>
        <v>Kent and Medway</v>
      </c>
      <c r="J584" s="22" t="str">
        <f>INDEX(TrustCAHUB_map!$A$2:$D$139,MATCH($C584,TrustCAHUB_map!$A$2:$A$139,FALSE),4)</f>
        <v>South East</v>
      </c>
    </row>
    <row r="585" spans="1:10" x14ac:dyDescent="0.3">
      <c r="A585" s="22" t="str">
        <f t="shared" si="9"/>
        <v>'RVV2015Palliative70+'</v>
      </c>
      <c r="B585" s="22">
        <v>2015</v>
      </c>
      <c r="C585" s="22" t="s">
        <v>272</v>
      </c>
      <c r="D585" s="22" t="s">
        <v>8</v>
      </c>
      <c r="E585" s="22" t="s">
        <v>628</v>
      </c>
      <c r="F585" s="22">
        <v>15</v>
      </c>
      <c r="G585" s="22">
        <v>1</v>
      </c>
      <c r="H585" s="22" t="str">
        <f>INDEX(Bar_data!$A$3:$B$140,MATCH(C585,Bar_data!$A$3:$A$140,FALSE),2)</f>
        <v>Trust115</v>
      </c>
      <c r="I585" s="22" t="str">
        <f>INDEX(TrustCAHUB_map!$A$2:$D$139,MATCH($C585,TrustCAHUB_map!$A$2:$A$139,FALSE),3)</f>
        <v>Kent and Medway</v>
      </c>
      <c r="J585" s="22" t="str">
        <f>INDEX(TrustCAHUB_map!$A$2:$D$139,MATCH($C585,TrustCAHUB_map!$A$2:$A$139,FALSE),4)</f>
        <v>South East</v>
      </c>
    </row>
    <row r="586" spans="1:10" x14ac:dyDescent="0.3">
      <c r="A586" s="22" t="str">
        <f t="shared" si="9"/>
        <v>'RVW2015Curative18-49'</v>
      </c>
      <c r="B586" s="22">
        <v>2015</v>
      </c>
      <c r="C586" s="22" t="s">
        <v>273</v>
      </c>
      <c r="D586" s="22" t="s">
        <v>7</v>
      </c>
      <c r="E586" s="22" t="s">
        <v>153</v>
      </c>
      <c r="F586" s="22">
        <v>27</v>
      </c>
      <c r="G586" s="22">
        <v>0</v>
      </c>
      <c r="H586" s="22" t="str">
        <f>INDEX(Bar_data!$A$3:$B$140,MATCH(C586,Bar_data!$A$3:$A$140,FALSE),2)</f>
        <v>Trust116</v>
      </c>
      <c r="I586" s="22" t="str">
        <f>INDEX(TrustCAHUB_map!$A$2:$D$139,MATCH($C586,TrustCAHUB_map!$A$2:$A$139,FALSE),3)</f>
        <v>North East and Cumbria</v>
      </c>
      <c r="J586" s="22" t="str">
        <f>INDEX(TrustCAHUB_map!$A$2:$D$139,MATCH($C586,TrustCAHUB_map!$A$2:$A$139,FALSE),4)</f>
        <v>North East</v>
      </c>
    </row>
    <row r="587" spans="1:10" x14ac:dyDescent="0.3">
      <c r="A587" s="22" t="str">
        <f t="shared" si="9"/>
        <v>'RVW2015Palliative18-49'</v>
      </c>
      <c r="B587" s="22">
        <v>2015</v>
      </c>
      <c r="C587" s="22" t="s">
        <v>273</v>
      </c>
      <c r="D587" s="22" t="s">
        <v>8</v>
      </c>
      <c r="E587" s="22" t="s">
        <v>153</v>
      </c>
      <c r="F587" s="22">
        <v>3</v>
      </c>
      <c r="G587" s="22">
        <v>0</v>
      </c>
      <c r="H587" s="22" t="str">
        <f>INDEX(Bar_data!$A$3:$B$140,MATCH(C587,Bar_data!$A$3:$A$140,FALSE),2)</f>
        <v>Trust116</v>
      </c>
      <c r="I587" s="22" t="str">
        <f>INDEX(TrustCAHUB_map!$A$2:$D$139,MATCH($C587,TrustCAHUB_map!$A$2:$A$139,FALSE),3)</f>
        <v>North East and Cumbria</v>
      </c>
      <c r="J587" s="22" t="str">
        <f>INDEX(TrustCAHUB_map!$A$2:$D$139,MATCH($C587,TrustCAHUB_map!$A$2:$A$139,FALSE),4)</f>
        <v>North East</v>
      </c>
    </row>
    <row r="588" spans="1:10" x14ac:dyDescent="0.3">
      <c r="A588" s="22" t="str">
        <f t="shared" si="9"/>
        <v>'RVW2015Curative50-69'</v>
      </c>
      <c r="B588" s="22">
        <v>2015</v>
      </c>
      <c r="C588" s="22" t="s">
        <v>273</v>
      </c>
      <c r="D588" s="22" t="s">
        <v>7</v>
      </c>
      <c r="E588" s="22" t="s">
        <v>627</v>
      </c>
      <c r="F588" s="22">
        <v>52</v>
      </c>
      <c r="G588" s="22">
        <v>0</v>
      </c>
      <c r="H588" s="22" t="str">
        <f>INDEX(Bar_data!$A$3:$B$140,MATCH(C588,Bar_data!$A$3:$A$140,FALSE),2)</f>
        <v>Trust116</v>
      </c>
      <c r="I588" s="22" t="str">
        <f>INDEX(TrustCAHUB_map!$A$2:$D$139,MATCH($C588,TrustCAHUB_map!$A$2:$A$139,FALSE),3)</f>
        <v>North East and Cumbria</v>
      </c>
      <c r="J588" s="22" t="str">
        <f>INDEX(TrustCAHUB_map!$A$2:$D$139,MATCH($C588,TrustCAHUB_map!$A$2:$A$139,FALSE),4)</f>
        <v>North East</v>
      </c>
    </row>
    <row r="589" spans="1:10" x14ac:dyDescent="0.3">
      <c r="A589" s="22" t="str">
        <f t="shared" si="9"/>
        <v>'RVW2015Palliative50-69'</v>
      </c>
      <c r="B589" s="22">
        <v>2015</v>
      </c>
      <c r="C589" s="22" t="s">
        <v>273</v>
      </c>
      <c r="D589" s="22" t="s">
        <v>8</v>
      </c>
      <c r="E589" s="22" t="s">
        <v>627</v>
      </c>
      <c r="F589" s="22">
        <v>7</v>
      </c>
      <c r="G589" s="22">
        <v>0</v>
      </c>
      <c r="H589" s="22" t="str">
        <f>INDEX(Bar_data!$A$3:$B$140,MATCH(C589,Bar_data!$A$3:$A$140,FALSE),2)</f>
        <v>Trust116</v>
      </c>
      <c r="I589" s="22" t="str">
        <f>INDEX(TrustCAHUB_map!$A$2:$D$139,MATCH($C589,TrustCAHUB_map!$A$2:$A$139,FALSE),3)</f>
        <v>North East and Cumbria</v>
      </c>
      <c r="J589" s="22" t="str">
        <f>INDEX(TrustCAHUB_map!$A$2:$D$139,MATCH($C589,TrustCAHUB_map!$A$2:$A$139,FALSE),4)</f>
        <v>North East</v>
      </c>
    </row>
    <row r="590" spans="1:10" x14ac:dyDescent="0.3">
      <c r="A590" s="22" t="str">
        <f t="shared" si="9"/>
        <v>'RVW2015Curative70+'</v>
      </c>
      <c r="B590" s="22">
        <v>2015</v>
      </c>
      <c r="C590" s="22" t="s">
        <v>273</v>
      </c>
      <c r="D590" s="22" t="s">
        <v>7</v>
      </c>
      <c r="E590" s="22" t="s">
        <v>628</v>
      </c>
      <c r="F590" s="22">
        <v>2</v>
      </c>
      <c r="G590" s="22">
        <v>0</v>
      </c>
      <c r="H590" s="22" t="str">
        <f>INDEX(Bar_data!$A$3:$B$140,MATCH(C590,Bar_data!$A$3:$A$140,FALSE),2)</f>
        <v>Trust116</v>
      </c>
      <c r="I590" s="22" t="str">
        <f>INDEX(TrustCAHUB_map!$A$2:$D$139,MATCH($C590,TrustCAHUB_map!$A$2:$A$139,FALSE),3)</f>
        <v>North East and Cumbria</v>
      </c>
      <c r="J590" s="22" t="str">
        <f>INDEX(TrustCAHUB_map!$A$2:$D$139,MATCH($C590,TrustCAHUB_map!$A$2:$A$139,FALSE),4)</f>
        <v>North East</v>
      </c>
    </row>
    <row r="591" spans="1:10" x14ac:dyDescent="0.3">
      <c r="A591" s="22" t="str">
        <f t="shared" si="9"/>
        <v>'RVW2015Palliative70+'</v>
      </c>
      <c r="B591" s="22">
        <v>2015</v>
      </c>
      <c r="C591" s="22" t="s">
        <v>273</v>
      </c>
      <c r="D591" s="22" t="s">
        <v>8</v>
      </c>
      <c r="E591" s="22" t="s">
        <v>628</v>
      </c>
      <c r="F591" s="22">
        <v>4</v>
      </c>
      <c r="G591" s="22">
        <v>0</v>
      </c>
      <c r="H591" s="22" t="str">
        <f>INDEX(Bar_data!$A$3:$B$140,MATCH(C591,Bar_data!$A$3:$A$140,FALSE),2)</f>
        <v>Trust116</v>
      </c>
      <c r="I591" s="22" t="str">
        <f>INDEX(TrustCAHUB_map!$A$2:$D$139,MATCH($C591,TrustCAHUB_map!$A$2:$A$139,FALSE),3)</f>
        <v>North East and Cumbria</v>
      </c>
      <c r="J591" s="22" t="str">
        <f>INDEX(TrustCAHUB_map!$A$2:$D$139,MATCH($C591,TrustCAHUB_map!$A$2:$A$139,FALSE),4)</f>
        <v>North East</v>
      </c>
    </row>
    <row r="592" spans="1:10" x14ac:dyDescent="0.3">
      <c r="A592" s="22" t="str">
        <f t="shared" si="9"/>
        <v>'RWA2015Not assigned18-49'</v>
      </c>
      <c r="B592" s="22">
        <v>2015</v>
      </c>
      <c r="C592" s="22" t="s">
        <v>276</v>
      </c>
      <c r="D592" s="22" t="s">
        <v>477</v>
      </c>
      <c r="E592" s="22" t="s">
        <v>153</v>
      </c>
      <c r="F592" s="22">
        <v>12</v>
      </c>
      <c r="G592" s="22">
        <v>0</v>
      </c>
      <c r="H592" s="22" t="str">
        <f>INDEX(Bar_data!$A$3:$B$140,MATCH(C592,Bar_data!$A$3:$A$140,FALSE),2)</f>
        <v>Trust119</v>
      </c>
      <c r="I592" s="22" t="str">
        <f>INDEX(TrustCAHUB_map!$A$2:$D$139,MATCH($C592,TrustCAHUB_map!$A$2:$A$139,FALSE),3)</f>
        <v>Humber, Coast and Vale</v>
      </c>
      <c r="J592" s="22" t="str">
        <f>INDEX(TrustCAHUB_map!$A$2:$D$139,MATCH($C592,TrustCAHUB_map!$A$2:$A$139,FALSE),4)</f>
        <v>Yorkshire and Humber</v>
      </c>
    </row>
    <row r="593" spans="1:10" x14ac:dyDescent="0.3">
      <c r="A593" s="22" t="str">
        <f t="shared" si="9"/>
        <v>'RWA2015Curative18-49'</v>
      </c>
      <c r="B593" s="22">
        <v>2015</v>
      </c>
      <c r="C593" s="22" t="s">
        <v>276</v>
      </c>
      <c r="D593" s="22" t="s">
        <v>7</v>
      </c>
      <c r="E593" s="22" t="s">
        <v>153</v>
      </c>
      <c r="F593" s="22">
        <v>36</v>
      </c>
      <c r="G593" s="22">
        <v>0</v>
      </c>
      <c r="H593" s="22" t="str">
        <f>INDEX(Bar_data!$A$3:$B$140,MATCH(C593,Bar_data!$A$3:$A$140,FALSE),2)</f>
        <v>Trust119</v>
      </c>
      <c r="I593" s="22" t="str">
        <f>INDEX(TrustCAHUB_map!$A$2:$D$139,MATCH($C593,TrustCAHUB_map!$A$2:$A$139,FALSE),3)</f>
        <v>Humber, Coast and Vale</v>
      </c>
      <c r="J593" s="22" t="str">
        <f>INDEX(TrustCAHUB_map!$A$2:$D$139,MATCH($C593,TrustCAHUB_map!$A$2:$A$139,FALSE),4)</f>
        <v>Yorkshire and Humber</v>
      </c>
    </row>
    <row r="594" spans="1:10" x14ac:dyDescent="0.3">
      <c r="A594" s="22" t="str">
        <f t="shared" si="9"/>
        <v>'RWA2015Palliative18-49'</v>
      </c>
      <c r="B594" s="22">
        <v>2015</v>
      </c>
      <c r="C594" s="22" t="s">
        <v>276</v>
      </c>
      <c r="D594" s="22" t="s">
        <v>8</v>
      </c>
      <c r="E594" s="22" t="s">
        <v>153</v>
      </c>
      <c r="F594" s="22">
        <v>8</v>
      </c>
      <c r="G594" s="22">
        <v>1</v>
      </c>
      <c r="H594" s="22" t="str">
        <f>INDEX(Bar_data!$A$3:$B$140,MATCH(C594,Bar_data!$A$3:$A$140,FALSE),2)</f>
        <v>Trust119</v>
      </c>
      <c r="I594" s="22" t="str">
        <f>INDEX(TrustCAHUB_map!$A$2:$D$139,MATCH($C594,TrustCAHUB_map!$A$2:$A$139,FALSE),3)</f>
        <v>Humber, Coast and Vale</v>
      </c>
      <c r="J594" s="22" t="str">
        <f>INDEX(TrustCAHUB_map!$A$2:$D$139,MATCH($C594,TrustCAHUB_map!$A$2:$A$139,FALSE),4)</f>
        <v>Yorkshire and Humber</v>
      </c>
    </row>
    <row r="595" spans="1:10" x14ac:dyDescent="0.3">
      <c r="A595" s="22" t="str">
        <f t="shared" si="9"/>
        <v>'RWA2015Not assigned50-69'</v>
      </c>
      <c r="B595" s="22">
        <v>2015</v>
      </c>
      <c r="C595" s="22" t="s">
        <v>276</v>
      </c>
      <c r="D595" s="22" t="s">
        <v>477</v>
      </c>
      <c r="E595" s="22" t="s">
        <v>627</v>
      </c>
      <c r="F595" s="22">
        <v>13</v>
      </c>
      <c r="G595" s="22">
        <v>0</v>
      </c>
      <c r="H595" s="22" t="str">
        <f>INDEX(Bar_data!$A$3:$B$140,MATCH(C595,Bar_data!$A$3:$A$140,FALSE),2)</f>
        <v>Trust119</v>
      </c>
      <c r="I595" s="22" t="str">
        <f>INDEX(TrustCAHUB_map!$A$2:$D$139,MATCH($C595,TrustCAHUB_map!$A$2:$A$139,FALSE),3)</f>
        <v>Humber, Coast and Vale</v>
      </c>
      <c r="J595" s="22" t="str">
        <f>INDEX(TrustCAHUB_map!$A$2:$D$139,MATCH($C595,TrustCAHUB_map!$A$2:$A$139,FALSE),4)</f>
        <v>Yorkshire and Humber</v>
      </c>
    </row>
    <row r="596" spans="1:10" x14ac:dyDescent="0.3">
      <c r="A596" s="22" t="str">
        <f t="shared" si="9"/>
        <v>'RWA2015Palliative50-69'</v>
      </c>
      <c r="B596" s="22">
        <v>2015</v>
      </c>
      <c r="C596" s="22" t="s">
        <v>276</v>
      </c>
      <c r="D596" s="22" t="s">
        <v>8</v>
      </c>
      <c r="E596" s="22" t="s">
        <v>627</v>
      </c>
      <c r="F596" s="22">
        <v>26</v>
      </c>
      <c r="G596" s="22">
        <v>1</v>
      </c>
      <c r="H596" s="22" t="str">
        <f>INDEX(Bar_data!$A$3:$B$140,MATCH(C596,Bar_data!$A$3:$A$140,FALSE),2)</f>
        <v>Trust119</v>
      </c>
      <c r="I596" s="22" t="str">
        <f>INDEX(TrustCAHUB_map!$A$2:$D$139,MATCH($C596,TrustCAHUB_map!$A$2:$A$139,FALSE),3)</f>
        <v>Humber, Coast and Vale</v>
      </c>
      <c r="J596" s="22" t="str">
        <f>INDEX(TrustCAHUB_map!$A$2:$D$139,MATCH($C596,TrustCAHUB_map!$A$2:$A$139,FALSE),4)</f>
        <v>Yorkshire and Humber</v>
      </c>
    </row>
    <row r="597" spans="1:10" x14ac:dyDescent="0.3">
      <c r="A597" s="22" t="str">
        <f t="shared" si="9"/>
        <v>'RWA2015Curative50-69'</v>
      </c>
      <c r="B597" s="22">
        <v>2015</v>
      </c>
      <c r="C597" s="22" t="s">
        <v>276</v>
      </c>
      <c r="D597" s="22" t="s">
        <v>7</v>
      </c>
      <c r="E597" s="22" t="s">
        <v>627</v>
      </c>
      <c r="F597" s="22">
        <v>87</v>
      </c>
      <c r="G597" s="22">
        <v>0</v>
      </c>
      <c r="H597" s="22" t="str">
        <f>INDEX(Bar_data!$A$3:$B$140,MATCH(C597,Bar_data!$A$3:$A$140,FALSE),2)</f>
        <v>Trust119</v>
      </c>
      <c r="I597" s="22" t="str">
        <f>INDEX(TrustCAHUB_map!$A$2:$D$139,MATCH($C597,TrustCAHUB_map!$A$2:$A$139,FALSE),3)</f>
        <v>Humber, Coast and Vale</v>
      </c>
      <c r="J597" s="22" t="str">
        <f>INDEX(TrustCAHUB_map!$A$2:$D$139,MATCH($C597,TrustCAHUB_map!$A$2:$A$139,FALSE),4)</f>
        <v>Yorkshire and Humber</v>
      </c>
    </row>
    <row r="598" spans="1:10" x14ac:dyDescent="0.3">
      <c r="A598" s="22" t="str">
        <f t="shared" si="9"/>
        <v>'RWA2015Not assigned70+'</v>
      </c>
      <c r="B598" s="22">
        <v>2015</v>
      </c>
      <c r="C598" s="22" t="s">
        <v>276</v>
      </c>
      <c r="D598" s="22" t="s">
        <v>477</v>
      </c>
      <c r="E598" s="22" t="s">
        <v>628</v>
      </c>
      <c r="F598" s="22">
        <v>4</v>
      </c>
      <c r="G598" s="22">
        <v>0</v>
      </c>
      <c r="H598" s="22" t="str">
        <f>INDEX(Bar_data!$A$3:$B$140,MATCH(C598,Bar_data!$A$3:$A$140,FALSE),2)</f>
        <v>Trust119</v>
      </c>
      <c r="I598" s="22" t="str">
        <f>INDEX(TrustCAHUB_map!$A$2:$D$139,MATCH($C598,TrustCAHUB_map!$A$2:$A$139,FALSE),3)</f>
        <v>Humber, Coast and Vale</v>
      </c>
      <c r="J598" s="22" t="str">
        <f>INDEX(TrustCAHUB_map!$A$2:$D$139,MATCH($C598,TrustCAHUB_map!$A$2:$A$139,FALSE),4)</f>
        <v>Yorkshire and Humber</v>
      </c>
    </row>
    <row r="599" spans="1:10" x14ac:dyDescent="0.3">
      <c r="A599" s="22" t="str">
        <f t="shared" si="9"/>
        <v>'RWA2015Curative70+'</v>
      </c>
      <c r="B599" s="22">
        <v>2015</v>
      </c>
      <c r="C599" s="22" t="s">
        <v>276</v>
      </c>
      <c r="D599" s="22" t="s">
        <v>7</v>
      </c>
      <c r="E599" s="22" t="s">
        <v>628</v>
      </c>
      <c r="F599" s="22">
        <v>19</v>
      </c>
      <c r="G599" s="22">
        <v>0</v>
      </c>
      <c r="H599" s="22" t="str">
        <f>INDEX(Bar_data!$A$3:$B$140,MATCH(C599,Bar_data!$A$3:$A$140,FALSE),2)</f>
        <v>Trust119</v>
      </c>
      <c r="I599" s="22" t="str">
        <f>INDEX(TrustCAHUB_map!$A$2:$D$139,MATCH($C599,TrustCAHUB_map!$A$2:$A$139,FALSE),3)</f>
        <v>Humber, Coast and Vale</v>
      </c>
      <c r="J599" s="22" t="str">
        <f>INDEX(TrustCAHUB_map!$A$2:$D$139,MATCH($C599,TrustCAHUB_map!$A$2:$A$139,FALSE),4)</f>
        <v>Yorkshire and Humber</v>
      </c>
    </row>
    <row r="600" spans="1:10" x14ac:dyDescent="0.3">
      <c r="A600" s="22" t="str">
        <f t="shared" si="9"/>
        <v>'RWA2015Palliative70+'</v>
      </c>
      <c r="B600" s="22">
        <v>2015</v>
      </c>
      <c r="C600" s="22" t="s">
        <v>276</v>
      </c>
      <c r="D600" s="22" t="s">
        <v>8</v>
      </c>
      <c r="E600" s="22" t="s">
        <v>628</v>
      </c>
      <c r="F600" s="22">
        <v>6</v>
      </c>
      <c r="G600" s="22">
        <v>0</v>
      </c>
      <c r="H600" s="22" t="str">
        <f>INDEX(Bar_data!$A$3:$B$140,MATCH(C600,Bar_data!$A$3:$A$140,FALSE),2)</f>
        <v>Trust119</v>
      </c>
      <c r="I600" s="22" t="str">
        <f>INDEX(TrustCAHUB_map!$A$2:$D$139,MATCH($C600,TrustCAHUB_map!$A$2:$A$139,FALSE),3)</f>
        <v>Humber, Coast and Vale</v>
      </c>
      <c r="J600" s="22" t="str">
        <f>INDEX(TrustCAHUB_map!$A$2:$D$139,MATCH($C600,TrustCAHUB_map!$A$2:$A$139,FALSE),4)</f>
        <v>Yorkshire and Humber</v>
      </c>
    </row>
    <row r="601" spans="1:10" x14ac:dyDescent="0.3">
      <c r="A601" s="22" t="str">
        <f t="shared" si="9"/>
        <v>'RWD2015Palliative18-49'</v>
      </c>
      <c r="B601" s="22">
        <v>2015</v>
      </c>
      <c r="C601" s="22" t="s">
        <v>277</v>
      </c>
      <c r="D601" s="22" t="s">
        <v>8</v>
      </c>
      <c r="E601" s="22" t="s">
        <v>153</v>
      </c>
      <c r="F601" s="22">
        <v>10</v>
      </c>
      <c r="G601" s="22">
        <v>1</v>
      </c>
      <c r="H601" s="22" t="str">
        <f>INDEX(Bar_data!$A$3:$B$140,MATCH(C601,Bar_data!$A$3:$A$140,FALSE),2)</f>
        <v>Trust120</v>
      </c>
      <c r="I601" s="22" t="str">
        <f>INDEX(TrustCAHUB_map!$A$2:$D$139,MATCH($C601,TrustCAHUB_map!$A$2:$A$139,FALSE),3)</f>
        <v>East Midlands</v>
      </c>
      <c r="J601" s="22" t="str">
        <f>INDEX(TrustCAHUB_map!$A$2:$D$139,MATCH($C601,TrustCAHUB_map!$A$2:$A$139,FALSE),4)</f>
        <v>East Midlands</v>
      </c>
    </row>
    <row r="602" spans="1:10" x14ac:dyDescent="0.3">
      <c r="A602" s="22" t="str">
        <f t="shared" si="9"/>
        <v>'RWD2015Not assigned18-49'</v>
      </c>
      <c r="B602" s="22">
        <v>2015</v>
      </c>
      <c r="C602" s="22" t="s">
        <v>277</v>
      </c>
      <c r="D602" s="22" t="s">
        <v>477</v>
      </c>
      <c r="E602" s="22" t="s">
        <v>153</v>
      </c>
      <c r="F602" s="22">
        <v>7</v>
      </c>
      <c r="G602" s="22">
        <v>0</v>
      </c>
      <c r="H602" s="22" t="str">
        <f>INDEX(Bar_data!$A$3:$B$140,MATCH(C602,Bar_data!$A$3:$A$140,FALSE),2)</f>
        <v>Trust120</v>
      </c>
      <c r="I602" s="22" t="str">
        <f>INDEX(TrustCAHUB_map!$A$2:$D$139,MATCH($C602,TrustCAHUB_map!$A$2:$A$139,FALSE),3)</f>
        <v>East Midlands</v>
      </c>
      <c r="J602" s="22" t="str">
        <f>INDEX(TrustCAHUB_map!$A$2:$D$139,MATCH($C602,TrustCAHUB_map!$A$2:$A$139,FALSE),4)</f>
        <v>East Midlands</v>
      </c>
    </row>
    <row r="603" spans="1:10" x14ac:dyDescent="0.3">
      <c r="A603" s="22" t="str">
        <f t="shared" si="9"/>
        <v>'RWD2015Curative18-49'</v>
      </c>
      <c r="B603" s="22">
        <v>2015</v>
      </c>
      <c r="C603" s="22" t="s">
        <v>277</v>
      </c>
      <c r="D603" s="22" t="s">
        <v>7</v>
      </c>
      <c r="E603" s="22" t="s">
        <v>153</v>
      </c>
      <c r="F603" s="22">
        <v>35</v>
      </c>
      <c r="G603" s="22">
        <v>0</v>
      </c>
      <c r="H603" s="22" t="str">
        <f>INDEX(Bar_data!$A$3:$B$140,MATCH(C603,Bar_data!$A$3:$A$140,FALSE),2)</f>
        <v>Trust120</v>
      </c>
      <c r="I603" s="22" t="str">
        <f>INDEX(TrustCAHUB_map!$A$2:$D$139,MATCH($C603,TrustCAHUB_map!$A$2:$A$139,FALSE),3)</f>
        <v>East Midlands</v>
      </c>
      <c r="J603" s="22" t="str">
        <f>INDEX(TrustCAHUB_map!$A$2:$D$139,MATCH($C603,TrustCAHUB_map!$A$2:$A$139,FALSE),4)</f>
        <v>East Midlands</v>
      </c>
    </row>
    <row r="604" spans="1:10" x14ac:dyDescent="0.3">
      <c r="A604" s="22" t="str">
        <f t="shared" si="9"/>
        <v>'RWD2015Not assigned50-69'</v>
      </c>
      <c r="B604" s="22">
        <v>2015</v>
      </c>
      <c r="C604" s="22" t="s">
        <v>277</v>
      </c>
      <c r="D604" s="22" t="s">
        <v>477</v>
      </c>
      <c r="E604" s="22" t="s">
        <v>627</v>
      </c>
      <c r="F604" s="22">
        <v>18</v>
      </c>
      <c r="G604" s="22">
        <v>0</v>
      </c>
      <c r="H604" s="22" t="str">
        <f>INDEX(Bar_data!$A$3:$B$140,MATCH(C604,Bar_data!$A$3:$A$140,FALSE),2)</f>
        <v>Trust120</v>
      </c>
      <c r="I604" s="22" t="str">
        <f>INDEX(TrustCAHUB_map!$A$2:$D$139,MATCH($C604,TrustCAHUB_map!$A$2:$A$139,FALSE),3)</f>
        <v>East Midlands</v>
      </c>
      <c r="J604" s="22" t="str">
        <f>INDEX(TrustCAHUB_map!$A$2:$D$139,MATCH($C604,TrustCAHUB_map!$A$2:$A$139,FALSE),4)</f>
        <v>East Midlands</v>
      </c>
    </row>
    <row r="605" spans="1:10" x14ac:dyDescent="0.3">
      <c r="A605" s="22" t="str">
        <f t="shared" si="9"/>
        <v>'RWD2015Palliative50-69'</v>
      </c>
      <c r="B605" s="22">
        <v>2015</v>
      </c>
      <c r="C605" s="22" t="s">
        <v>277</v>
      </c>
      <c r="D605" s="22" t="s">
        <v>8</v>
      </c>
      <c r="E605" s="22" t="s">
        <v>627</v>
      </c>
      <c r="F605" s="22">
        <v>22</v>
      </c>
      <c r="G605" s="22">
        <v>2</v>
      </c>
      <c r="H605" s="22" t="str">
        <f>INDEX(Bar_data!$A$3:$B$140,MATCH(C605,Bar_data!$A$3:$A$140,FALSE),2)</f>
        <v>Trust120</v>
      </c>
      <c r="I605" s="22" t="str">
        <f>INDEX(TrustCAHUB_map!$A$2:$D$139,MATCH($C605,TrustCAHUB_map!$A$2:$A$139,FALSE),3)</f>
        <v>East Midlands</v>
      </c>
      <c r="J605" s="22" t="str">
        <f>INDEX(TrustCAHUB_map!$A$2:$D$139,MATCH($C605,TrustCAHUB_map!$A$2:$A$139,FALSE),4)</f>
        <v>East Midlands</v>
      </c>
    </row>
    <row r="606" spans="1:10" x14ac:dyDescent="0.3">
      <c r="A606" s="22" t="str">
        <f t="shared" si="9"/>
        <v>'RWD2015Curative50-69'</v>
      </c>
      <c r="B606" s="22">
        <v>2015</v>
      </c>
      <c r="C606" s="22" t="s">
        <v>277</v>
      </c>
      <c r="D606" s="22" t="s">
        <v>7</v>
      </c>
      <c r="E606" s="22" t="s">
        <v>627</v>
      </c>
      <c r="F606" s="22">
        <v>81</v>
      </c>
      <c r="G606" s="22">
        <v>0</v>
      </c>
      <c r="H606" s="22" t="str">
        <f>INDEX(Bar_data!$A$3:$B$140,MATCH(C606,Bar_data!$A$3:$A$140,FALSE),2)</f>
        <v>Trust120</v>
      </c>
      <c r="I606" s="22" t="str">
        <f>INDEX(TrustCAHUB_map!$A$2:$D$139,MATCH($C606,TrustCAHUB_map!$A$2:$A$139,FALSE),3)</f>
        <v>East Midlands</v>
      </c>
      <c r="J606" s="22" t="str">
        <f>INDEX(TrustCAHUB_map!$A$2:$D$139,MATCH($C606,TrustCAHUB_map!$A$2:$A$139,FALSE),4)</f>
        <v>East Midlands</v>
      </c>
    </row>
    <row r="607" spans="1:10" x14ac:dyDescent="0.3">
      <c r="A607" s="22" t="str">
        <f t="shared" si="9"/>
        <v>'RWD2015Palliative70+'</v>
      </c>
      <c r="B607" s="22">
        <v>2015</v>
      </c>
      <c r="C607" s="22" t="s">
        <v>277</v>
      </c>
      <c r="D607" s="22" t="s">
        <v>8</v>
      </c>
      <c r="E607" s="22" t="s">
        <v>628</v>
      </c>
      <c r="F607" s="22">
        <v>9</v>
      </c>
      <c r="G607" s="22">
        <v>0</v>
      </c>
      <c r="H607" s="22" t="str">
        <f>INDEX(Bar_data!$A$3:$B$140,MATCH(C607,Bar_data!$A$3:$A$140,FALSE),2)</f>
        <v>Trust120</v>
      </c>
      <c r="I607" s="22" t="str">
        <f>INDEX(TrustCAHUB_map!$A$2:$D$139,MATCH($C607,TrustCAHUB_map!$A$2:$A$139,FALSE),3)</f>
        <v>East Midlands</v>
      </c>
      <c r="J607" s="22" t="str">
        <f>INDEX(TrustCAHUB_map!$A$2:$D$139,MATCH($C607,TrustCAHUB_map!$A$2:$A$139,FALSE),4)</f>
        <v>East Midlands</v>
      </c>
    </row>
    <row r="608" spans="1:10" x14ac:dyDescent="0.3">
      <c r="A608" s="22" t="str">
        <f t="shared" si="9"/>
        <v>'RWD2015Not assigned70+'</v>
      </c>
      <c r="B608" s="22">
        <v>2015</v>
      </c>
      <c r="C608" s="22" t="s">
        <v>277</v>
      </c>
      <c r="D608" s="22" t="s">
        <v>477</v>
      </c>
      <c r="E608" s="22" t="s">
        <v>628</v>
      </c>
      <c r="F608" s="22">
        <v>1</v>
      </c>
      <c r="G608" s="22">
        <v>0</v>
      </c>
      <c r="H608" s="22" t="str">
        <f>INDEX(Bar_data!$A$3:$B$140,MATCH(C608,Bar_data!$A$3:$A$140,FALSE),2)</f>
        <v>Trust120</v>
      </c>
      <c r="I608" s="22" t="str">
        <f>INDEX(TrustCAHUB_map!$A$2:$D$139,MATCH($C608,TrustCAHUB_map!$A$2:$A$139,FALSE),3)</f>
        <v>East Midlands</v>
      </c>
      <c r="J608" s="22" t="str">
        <f>INDEX(TrustCAHUB_map!$A$2:$D$139,MATCH($C608,TrustCAHUB_map!$A$2:$A$139,FALSE),4)</f>
        <v>East Midlands</v>
      </c>
    </row>
    <row r="609" spans="1:10" x14ac:dyDescent="0.3">
      <c r="A609" s="22" t="str">
        <f t="shared" si="9"/>
        <v>'RWD2015Curative70+'</v>
      </c>
      <c r="B609" s="22">
        <v>2015</v>
      </c>
      <c r="C609" s="22" t="s">
        <v>277</v>
      </c>
      <c r="D609" s="22" t="s">
        <v>7</v>
      </c>
      <c r="E609" s="22" t="s">
        <v>628</v>
      </c>
      <c r="F609" s="22">
        <v>14</v>
      </c>
      <c r="G609" s="22">
        <v>0</v>
      </c>
      <c r="H609" s="22" t="str">
        <f>INDEX(Bar_data!$A$3:$B$140,MATCH(C609,Bar_data!$A$3:$A$140,FALSE),2)</f>
        <v>Trust120</v>
      </c>
      <c r="I609" s="22" t="str">
        <f>INDEX(TrustCAHUB_map!$A$2:$D$139,MATCH($C609,TrustCAHUB_map!$A$2:$A$139,FALSE),3)</f>
        <v>East Midlands</v>
      </c>
      <c r="J609" s="22" t="str">
        <f>INDEX(TrustCAHUB_map!$A$2:$D$139,MATCH($C609,TrustCAHUB_map!$A$2:$A$139,FALSE),4)</f>
        <v>East Midlands</v>
      </c>
    </row>
    <row r="610" spans="1:10" x14ac:dyDescent="0.3">
      <c r="A610" s="22" t="str">
        <f t="shared" si="9"/>
        <v>'RWE2015Curative18-49'</v>
      </c>
      <c r="B610" s="22">
        <v>2015</v>
      </c>
      <c r="C610" s="22" t="s">
        <v>278</v>
      </c>
      <c r="D610" s="22" t="s">
        <v>7</v>
      </c>
      <c r="E610" s="22" t="s">
        <v>153</v>
      </c>
      <c r="F610" s="22">
        <v>115</v>
      </c>
      <c r="G610" s="22">
        <v>0</v>
      </c>
      <c r="H610" s="22" t="str">
        <f>INDEX(Bar_data!$A$3:$B$140,MATCH(C610,Bar_data!$A$3:$A$140,FALSE),2)</f>
        <v>Trust121</v>
      </c>
      <c r="I610" s="22" t="str">
        <f>INDEX(TrustCAHUB_map!$A$2:$D$139,MATCH($C610,TrustCAHUB_map!$A$2:$A$139,FALSE),3)</f>
        <v>East Midlands</v>
      </c>
      <c r="J610" s="22" t="str">
        <f>INDEX(TrustCAHUB_map!$A$2:$D$139,MATCH($C610,TrustCAHUB_map!$A$2:$A$139,FALSE),4)</f>
        <v>East Midlands</v>
      </c>
    </row>
    <row r="611" spans="1:10" x14ac:dyDescent="0.3">
      <c r="A611" s="22" t="str">
        <f t="shared" si="9"/>
        <v>'RWE2015Palliative18-49'</v>
      </c>
      <c r="B611" s="22">
        <v>2015</v>
      </c>
      <c r="C611" s="22" t="s">
        <v>278</v>
      </c>
      <c r="D611" s="22" t="s">
        <v>8</v>
      </c>
      <c r="E611" s="22" t="s">
        <v>153</v>
      </c>
      <c r="F611" s="22">
        <v>21</v>
      </c>
      <c r="G611" s="22">
        <v>2</v>
      </c>
      <c r="H611" s="22" t="str">
        <f>INDEX(Bar_data!$A$3:$B$140,MATCH(C611,Bar_data!$A$3:$A$140,FALSE),2)</f>
        <v>Trust121</v>
      </c>
      <c r="I611" s="22" t="str">
        <f>INDEX(TrustCAHUB_map!$A$2:$D$139,MATCH($C611,TrustCAHUB_map!$A$2:$A$139,FALSE),3)</f>
        <v>East Midlands</v>
      </c>
      <c r="J611" s="22" t="str">
        <f>INDEX(TrustCAHUB_map!$A$2:$D$139,MATCH($C611,TrustCAHUB_map!$A$2:$A$139,FALSE),4)</f>
        <v>East Midlands</v>
      </c>
    </row>
    <row r="612" spans="1:10" x14ac:dyDescent="0.3">
      <c r="A612" s="22" t="str">
        <f t="shared" si="9"/>
        <v>'RWE2015Curative50-69'</v>
      </c>
      <c r="B612" s="22">
        <v>2015</v>
      </c>
      <c r="C612" s="22" t="s">
        <v>278</v>
      </c>
      <c r="D612" s="22" t="s">
        <v>7</v>
      </c>
      <c r="E612" s="22" t="s">
        <v>627</v>
      </c>
      <c r="F612" s="22">
        <v>175</v>
      </c>
      <c r="G612" s="22">
        <v>0</v>
      </c>
      <c r="H612" s="22" t="str">
        <f>INDEX(Bar_data!$A$3:$B$140,MATCH(C612,Bar_data!$A$3:$A$140,FALSE),2)</f>
        <v>Trust121</v>
      </c>
      <c r="I612" s="22" t="str">
        <f>INDEX(TrustCAHUB_map!$A$2:$D$139,MATCH($C612,TrustCAHUB_map!$A$2:$A$139,FALSE),3)</f>
        <v>East Midlands</v>
      </c>
      <c r="J612" s="22" t="str">
        <f>INDEX(TrustCAHUB_map!$A$2:$D$139,MATCH($C612,TrustCAHUB_map!$A$2:$A$139,FALSE),4)</f>
        <v>East Midlands</v>
      </c>
    </row>
    <row r="613" spans="1:10" x14ac:dyDescent="0.3">
      <c r="A613" s="22" t="str">
        <f t="shared" si="9"/>
        <v>'RWE2015Palliative50-69'</v>
      </c>
      <c r="B613" s="22">
        <v>2015</v>
      </c>
      <c r="C613" s="22" t="s">
        <v>278</v>
      </c>
      <c r="D613" s="22" t="s">
        <v>8</v>
      </c>
      <c r="E613" s="22" t="s">
        <v>627</v>
      </c>
      <c r="F613" s="22">
        <v>36</v>
      </c>
      <c r="G613" s="22">
        <v>4</v>
      </c>
      <c r="H613" s="22" t="str">
        <f>INDEX(Bar_data!$A$3:$B$140,MATCH(C613,Bar_data!$A$3:$A$140,FALSE),2)</f>
        <v>Trust121</v>
      </c>
      <c r="I613" s="22" t="str">
        <f>INDEX(TrustCAHUB_map!$A$2:$D$139,MATCH($C613,TrustCAHUB_map!$A$2:$A$139,FALSE),3)</f>
        <v>East Midlands</v>
      </c>
      <c r="J613" s="22" t="str">
        <f>INDEX(TrustCAHUB_map!$A$2:$D$139,MATCH($C613,TrustCAHUB_map!$A$2:$A$139,FALSE),4)</f>
        <v>East Midlands</v>
      </c>
    </row>
    <row r="614" spans="1:10" x14ac:dyDescent="0.3">
      <c r="A614" s="22" t="str">
        <f t="shared" si="9"/>
        <v>'RWE2015Curative70+'</v>
      </c>
      <c r="B614" s="22">
        <v>2015</v>
      </c>
      <c r="C614" s="22" t="s">
        <v>278</v>
      </c>
      <c r="D614" s="22" t="s">
        <v>7</v>
      </c>
      <c r="E614" s="22" t="s">
        <v>628</v>
      </c>
      <c r="F614" s="22">
        <v>30</v>
      </c>
      <c r="G614" s="22">
        <v>0</v>
      </c>
      <c r="H614" s="22" t="str">
        <f>INDEX(Bar_data!$A$3:$B$140,MATCH(C614,Bar_data!$A$3:$A$140,FALSE),2)</f>
        <v>Trust121</v>
      </c>
      <c r="I614" s="22" t="str">
        <f>INDEX(TrustCAHUB_map!$A$2:$D$139,MATCH($C614,TrustCAHUB_map!$A$2:$A$139,FALSE),3)</f>
        <v>East Midlands</v>
      </c>
      <c r="J614" s="22" t="str">
        <f>INDEX(TrustCAHUB_map!$A$2:$D$139,MATCH($C614,TrustCAHUB_map!$A$2:$A$139,FALSE),4)</f>
        <v>East Midlands</v>
      </c>
    </row>
    <row r="615" spans="1:10" x14ac:dyDescent="0.3">
      <c r="A615" s="22" t="str">
        <f t="shared" si="9"/>
        <v>'RWE2015Palliative70+'</v>
      </c>
      <c r="B615" s="22">
        <v>2015</v>
      </c>
      <c r="C615" s="22" t="s">
        <v>278</v>
      </c>
      <c r="D615" s="22" t="s">
        <v>8</v>
      </c>
      <c r="E615" s="22" t="s">
        <v>628</v>
      </c>
      <c r="F615" s="22">
        <v>15</v>
      </c>
      <c r="G615" s="22">
        <v>2</v>
      </c>
      <c r="H615" s="22" t="str">
        <f>INDEX(Bar_data!$A$3:$B$140,MATCH(C615,Bar_data!$A$3:$A$140,FALSE),2)</f>
        <v>Trust121</v>
      </c>
      <c r="I615" s="22" t="str">
        <f>INDEX(TrustCAHUB_map!$A$2:$D$139,MATCH($C615,TrustCAHUB_map!$A$2:$A$139,FALSE),3)</f>
        <v>East Midlands</v>
      </c>
      <c r="J615" s="22" t="str">
        <f>INDEX(TrustCAHUB_map!$A$2:$D$139,MATCH($C615,TrustCAHUB_map!$A$2:$A$139,FALSE),4)</f>
        <v>East Midlands</v>
      </c>
    </row>
    <row r="616" spans="1:10" x14ac:dyDescent="0.3">
      <c r="A616" s="22" t="str">
        <f t="shared" si="9"/>
        <v>'RWF2015Palliative18-49'</v>
      </c>
      <c r="B616" s="22">
        <v>2015</v>
      </c>
      <c r="C616" s="22" t="s">
        <v>279</v>
      </c>
      <c r="D616" s="22" t="s">
        <v>8</v>
      </c>
      <c r="E616" s="22" t="s">
        <v>153</v>
      </c>
      <c r="F616" s="22">
        <v>14</v>
      </c>
      <c r="G616" s="22">
        <v>1</v>
      </c>
      <c r="H616" s="22" t="str">
        <f>INDEX(Bar_data!$A$3:$B$140,MATCH(C616,Bar_data!$A$3:$A$140,FALSE),2)</f>
        <v>Trust122</v>
      </c>
      <c r="I616" s="22" t="str">
        <f>INDEX(TrustCAHUB_map!$A$2:$D$139,MATCH($C616,TrustCAHUB_map!$A$2:$A$139,FALSE),3)</f>
        <v>Kent and Medway</v>
      </c>
      <c r="J616" s="22" t="str">
        <f>INDEX(TrustCAHUB_map!$A$2:$D$139,MATCH($C616,TrustCAHUB_map!$A$2:$A$139,FALSE),4)</f>
        <v>South East</v>
      </c>
    </row>
    <row r="617" spans="1:10" x14ac:dyDescent="0.3">
      <c r="A617" s="22" t="str">
        <f t="shared" si="9"/>
        <v>'RWF2015Curative18-49'</v>
      </c>
      <c r="B617" s="22">
        <v>2015</v>
      </c>
      <c r="C617" s="22" t="s">
        <v>279</v>
      </c>
      <c r="D617" s="22" t="s">
        <v>7</v>
      </c>
      <c r="E617" s="22" t="s">
        <v>153</v>
      </c>
      <c r="F617" s="22">
        <v>71</v>
      </c>
      <c r="G617" s="22">
        <v>0</v>
      </c>
      <c r="H617" s="22" t="str">
        <f>INDEX(Bar_data!$A$3:$B$140,MATCH(C617,Bar_data!$A$3:$A$140,FALSE),2)</f>
        <v>Trust122</v>
      </c>
      <c r="I617" s="22" t="str">
        <f>INDEX(TrustCAHUB_map!$A$2:$D$139,MATCH($C617,TrustCAHUB_map!$A$2:$A$139,FALSE),3)</f>
        <v>Kent and Medway</v>
      </c>
      <c r="J617" s="22" t="str">
        <f>INDEX(TrustCAHUB_map!$A$2:$D$139,MATCH($C617,TrustCAHUB_map!$A$2:$A$139,FALSE),4)</f>
        <v>South East</v>
      </c>
    </row>
    <row r="618" spans="1:10" x14ac:dyDescent="0.3">
      <c r="A618" s="22" t="str">
        <f t="shared" si="9"/>
        <v>'RWF2015Curative50-69'</v>
      </c>
      <c r="B618" s="22">
        <v>2015</v>
      </c>
      <c r="C618" s="22" t="s">
        <v>279</v>
      </c>
      <c r="D618" s="22" t="s">
        <v>7</v>
      </c>
      <c r="E618" s="22" t="s">
        <v>627</v>
      </c>
      <c r="F618" s="22">
        <v>98</v>
      </c>
      <c r="G618" s="22">
        <v>0</v>
      </c>
      <c r="H618" s="22" t="str">
        <f>INDEX(Bar_data!$A$3:$B$140,MATCH(C618,Bar_data!$A$3:$A$140,FALSE),2)</f>
        <v>Trust122</v>
      </c>
      <c r="I618" s="22" t="str">
        <f>INDEX(TrustCAHUB_map!$A$2:$D$139,MATCH($C618,TrustCAHUB_map!$A$2:$A$139,FALSE),3)</f>
        <v>Kent and Medway</v>
      </c>
      <c r="J618" s="22" t="str">
        <f>INDEX(TrustCAHUB_map!$A$2:$D$139,MATCH($C618,TrustCAHUB_map!$A$2:$A$139,FALSE),4)</f>
        <v>South East</v>
      </c>
    </row>
    <row r="619" spans="1:10" x14ac:dyDescent="0.3">
      <c r="A619" s="22" t="str">
        <f t="shared" si="9"/>
        <v>'RWF2015Palliative50-69'</v>
      </c>
      <c r="B619" s="22">
        <v>2015</v>
      </c>
      <c r="C619" s="22" t="s">
        <v>279</v>
      </c>
      <c r="D619" s="22" t="s">
        <v>8</v>
      </c>
      <c r="E619" s="22" t="s">
        <v>627</v>
      </c>
      <c r="F619" s="22">
        <v>18</v>
      </c>
      <c r="G619" s="22">
        <v>4</v>
      </c>
      <c r="H619" s="22" t="str">
        <f>INDEX(Bar_data!$A$3:$B$140,MATCH(C619,Bar_data!$A$3:$A$140,FALSE),2)</f>
        <v>Trust122</v>
      </c>
      <c r="I619" s="22" t="str">
        <f>INDEX(TrustCAHUB_map!$A$2:$D$139,MATCH($C619,TrustCAHUB_map!$A$2:$A$139,FALSE),3)</f>
        <v>Kent and Medway</v>
      </c>
      <c r="J619" s="22" t="str">
        <f>INDEX(TrustCAHUB_map!$A$2:$D$139,MATCH($C619,TrustCAHUB_map!$A$2:$A$139,FALSE),4)</f>
        <v>South East</v>
      </c>
    </row>
    <row r="620" spans="1:10" x14ac:dyDescent="0.3">
      <c r="A620" s="22" t="str">
        <f t="shared" si="9"/>
        <v>'RWF2015Curative70+'</v>
      </c>
      <c r="B620" s="22">
        <v>2015</v>
      </c>
      <c r="C620" s="22" t="s">
        <v>279</v>
      </c>
      <c r="D620" s="22" t="s">
        <v>7</v>
      </c>
      <c r="E620" s="22" t="s">
        <v>628</v>
      </c>
      <c r="F620" s="22">
        <v>13</v>
      </c>
      <c r="G620" s="22">
        <v>0</v>
      </c>
      <c r="H620" s="22" t="str">
        <f>INDEX(Bar_data!$A$3:$B$140,MATCH(C620,Bar_data!$A$3:$A$140,FALSE),2)</f>
        <v>Trust122</v>
      </c>
      <c r="I620" s="22" t="str">
        <f>INDEX(TrustCAHUB_map!$A$2:$D$139,MATCH($C620,TrustCAHUB_map!$A$2:$A$139,FALSE),3)</f>
        <v>Kent and Medway</v>
      </c>
      <c r="J620" s="22" t="str">
        <f>INDEX(TrustCAHUB_map!$A$2:$D$139,MATCH($C620,TrustCAHUB_map!$A$2:$A$139,FALSE),4)</f>
        <v>South East</v>
      </c>
    </row>
    <row r="621" spans="1:10" x14ac:dyDescent="0.3">
      <c r="A621" s="22" t="str">
        <f t="shared" si="9"/>
        <v>'RWF2015Palliative70+'</v>
      </c>
      <c r="B621" s="22">
        <v>2015</v>
      </c>
      <c r="C621" s="22" t="s">
        <v>279</v>
      </c>
      <c r="D621" s="22" t="s">
        <v>8</v>
      </c>
      <c r="E621" s="22" t="s">
        <v>628</v>
      </c>
      <c r="F621" s="22">
        <v>11</v>
      </c>
      <c r="G621" s="22">
        <v>0</v>
      </c>
      <c r="H621" s="22" t="str">
        <f>INDEX(Bar_data!$A$3:$B$140,MATCH(C621,Bar_data!$A$3:$A$140,FALSE),2)</f>
        <v>Trust122</v>
      </c>
      <c r="I621" s="22" t="str">
        <f>INDEX(TrustCAHUB_map!$A$2:$D$139,MATCH($C621,TrustCAHUB_map!$A$2:$A$139,FALSE),3)</f>
        <v>Kent and Medway</v>
      </c>
      <c r="J621" s="22" t="str">
        <f>INDEX(TrustCAHUB_map!$A$2:$D$139,MATCH($C621,TrustCAHUB_map!$A$2:$A$139,FALSE),4)</f>
        <v>South East</v>
      </c>
    </row>
    <row r="622" spans="1:10" x14ac:dyDescent="0.3">
      <c r="A622" s="22" t="str">
        <f t="shared" si="9"/>
        <v>'RWH2015Curative18-49'</v>
      </c>
      <c r="B622" s="22">
        <v>2015</v>
      </c>
      <c r="C622" s="22" t="s">
        <v>281</v>
      </c>
      <c r="D622" s="22" t="s">
        <v>7</v>
      </c>
      <c r="E622" s="22" t="s">
        <v>153</v>
      </c>
      <c r="F622" s="22">
        <v>146</v>
      </c>
      <c r="G622" s="22">
        <v>1</v>
      </c>
      <c r="H622" s="22" t="str">
        <f>INDEX(Bar_data!$A$3:$B$140,MATCH(C622,Bar_data!$A$3:$A$140,FALSE),2)</f>
        <v>Trust124</v>
      </c>
      <c r="I622" s="22" t="str">
        <f>INDEX(TrustCAHUB_map!$A$2:$D$139,MATCH($C622,TrustCAHUB_map!$A$2:$A$139,FALSE),3)</f>
        <v>East of England</v>
      </c>
      <c r="J622" s="22" t="str">
        <f>INDEX(TrustCAHUB_map!$A$2:$D$139,MATCH($C622,TrustCAHUB_map!$A$2:$A$139,FALSE),4)</f>
        <v>East of England</v>
      </c>
    </row>
    <row r="623" spans="1:10" x14ac:dyDescent="0.3">
      <c r="A623" s="22" t="str">
        <f t="shared" si="9"/>
        <v>'RWH2015Palliative18-49'</v>
      </c>
      <c r="B623" s="22">
        <v>2015</v>
      </c>
      <c r="C623" s="22" t="s">
        <v>281</v>
      </c>
      <c r="D623" s="22" t="s">
        <v>8</v>
      </c>
      <c r="E623" s="22" t="s">
        <v>153</v>
      </c>
      <c r="F623" s="22">
        <v>32</v>
      </c>
      <c r="G623" s="22">
        <v>2</v>
      </c>
      <c r="H623" s="22" t="str">
        <f>INDEX(Bar_data!$A$3:$B$140,MATCH(C623,Bar_data!$A$3:$A$140,FALSE),2)</f>
        <v>Trust124</v>
      </c>
      <c r="I623" s="22" t="str">
        <f>INDEX(TrustCAHUB_map!$A$2:$D$139,MATCH($C623,TrustCAHUB_map!$A$2:$A$139,FALSE),3)</f>
        <v>East of England</v>
      </c>
      <c r="J623" s="22" t="str">
        <f>INDEX(TrustCAHUB_map!$A$2:$D$139,MATCH($C623,TrustCAHUB_map!$A$2:$A$139,FALSE),4)</f>
        <v>East of England</v>
      </c>
    </row>
    <row r="624" spans="1:10" x14ac:dyDescent="0.3">
      <c r="A624" s="22" t="str">
        <f t="shared" si="9"/>
        <v>'RWH2015Palliative50-69'</v>
      </c>
      <c r="B624" s="22">
        <v>2015</v>
      </c>
      <c r="C624" s="22" t="s">
        <v>281</v>
      </c>
      <c r="D624" s="22" t="s">
        <v>8</v>
      </c>
      <c r="E624" s="22" t="s">
        <v>627</v>
      </c>
      <c r="F624" s="22">
        <v>66</v>
      </c>
      <c r="G624" s="22">
        <v>4</v>
      </c>
      <c r="H624" s="22" t="str">
        <f>INDEX(Bar_data!$A$3:$B$140,MATCH(C624,Bar_data!$A$3:$A$140,FALSE),2)</f>
        <v>Trust124</v>
      </c>
      <c r="I624" s="22" t="str">
        <f>INDEX(TrustCAHUB_map!$A$2:$D$139,MATCH($C624,TrustCAHUB_map!$A$2:$A$139,FALSE),3)</f>
        <v>East of England</v>
      </c>
      <c r="J624" s="22" t="str">
        <f>INDEX(TrustCAHUB_map!$A$2:$D$139,MATCH($C624,TrustCAHUB_map!$A$2:$A$139,FALSE),4)</f>
        <v>East of England</v>
      </c>
    </row>
    <row r="625" spans="1:10" x14ac:dyDescent="0.3">
      <c r="A625" s="22" t="str">
        <f t="shared" si="9"/>
        <v>'RWH2015Curative50-69'</v>
      </c>
      <c r="B625" s="22">
        <v>2015</v>
      </c>
      <c r="C625" s="22" t="s">
        <v>281</v>
      </c>
      <c r="D625" s="22" t="s">
        <v>7</v>
      </c>
      <c r="E625" s="22" t="s">
        <v>627</v>
      </c>
      <c r="F625" s="22">
        <v>169</v>
      </c>
      <c r="G625" s="22">
        <v>0</v>
      </c>
      <c r="H625" s="22" t="str">
        <f>INDEX(Bar_data!$A$3:$B$140,MATCH(C625,Bar_data!$A$3:$A$140,FALSE),2)</f>
        <v>Trust124</v>
      </c>
      <c r="I625" s="22" t="str">
        <f>INDEX(TrustCAHUB_map!$A$2:$D$139,MATCH($C625,TrustCAHUB_map!$A$2:$A$139,FALSE),3)</f>
        <v>East of England</v>
      </c>
      <c r="J625" s="22" t="str">
        <f>INDEX(TrustCAHUB_map!$A$2:$D$139,MATCH($C625,TrustCAHUB_map!$A$2:$A$139,FALSE),4)</f>
        <v>East of England</v>
      </c>
    </row>
    <row r="626" spans="1:10" x14ac:dyDescent="0.3">
      <c r="A626" s="22" t="str">
        <f t="shared" si="9"/>
        <v>'RWH2015Not assigned70+'</v>
      </c>
      <c r="B626" s="22">
        <v>2015</v>
      </c>
      <c r="C626" s="22" t="s">
        <v>281</v>
      </c>
      <c r="D626" s="22" t="s">
        <v>477</v>
      </c>
      <c r="E626" s="22" t="s">
        <v>628</v>
      </c>
      <c r="F626" s="22">
        <v>1</v>
      </c>
      <c r="G626" s="22">
        <v>0</v>
      </c>
      <c r="H626" s="22" t="str">
        <f>INDEX(Bar_data!$A$3:$B$140,MATCH(C626,Bar_data!$A$3:$A$140,FALSE),2)</f>
        <v>Trust124</v>
      </c>
      <c r="I626" s="22" t="str">
        <f>INDEX(TrustCAHUB_map!$A$2:$D$139,MATCH($C626,TrustCAHUB_map!$A$2:$A$139,FALSE),3)</f>
        <v>East of England</v>
      </c>
      <c r="J626" s="22" t="str">
        <f>INDEX(TrustCAHUB_map!$A$2:$D$139,MATCH($C626,TrustCAHUB_map!$A$2:$A$139,FALSE),4)</f>
        <v>East of England</v>
      </c>
    </row>
    <row r="627" spans="1:10" x14ac:dyDescent="0.3">
      <c r="A627" s="22" t="str">
        <f t="shared" si="9"/>
        <v>'RWH2015Palliative70+'</v>
      </c>
      <c r="B627" s="22">
        <v>2015</v>
      </c>
      <c r="C627" s="22" t="s">
        <v>281</v>
      </c>
      <c r="D627" s="22" t="s">
        <v>8</v>
      </c>
      <c r="E627" s="22" t="s">
        <v>628</v>
      </c>
      <c r="F627" s="22">
        <v>30</v>
      </c>
      <c r="G627" s="22">
        <v>0</v>
      </c>
      <c r="H627" s="22" t="str">
        <f>INDEX(Bar_data!$A$3:$B$140,MATCH(C627,Bar_data!$A$3:$A$140,FALSE),2)</f>
        <v>Trust124</v>
      </c>
      <c r="I627" s="22" t="str">
        <f>INDEX(TrustCAHUB_map!$A$2:$D$139,MATCH($C627,TrustCAHUB_map!$A$2:$A$139,FALSE),3)</f>
        <v>East of England</v>
      </c>
      <c r="J627" s="22" t="str">
        <f>INDEX(TrustCAHUB_map!$A$2:$D$139,MATCH($C627,TrustCAHUB_map!$A$2:$A$139,FALSE),4)</f>
        <v>East of England</v>
      </c>
    </row>
    <row r="628" spans="1:10" x14ac:dyDescent="0.3">
      <c r="A628" s="22" t="str">
        <f t="shared" si="9"/>
        <v>'RWH2015Curative70+'</v>
      </c>
      <c r="B628" s="22">
        <v>2015</v>
      </c>
      <c r="C628" s="22" t="s">
        <v>281</v>
      </c>
      <c r="D628" s="22" t="s">
        <v>7</v>
      </c>
      <c r="E628" s="22" t="s">
        <v>628</v>
      </c>
      <c r="F628" s="22">
        <v>28</v>
      </c>
      <c r="G628" s="22">
        <v>0</v>
      </c>
      <c r="H628" s="22" t="str">
        <f>INDEX(Bar_data!$A$3:$B$140,MATCH(C628,Bar_data!$A$3:$A$140,FALSE),2)</f>
        <v>Trust124</v>
      </c>
      <c r="I628" s="22" t="str">
        <f>INDEX(TrustCAHUB_map!$A$2:$D$139,MATCH($C628,TrustCAHUB_map!$A$2:$A$139,FALSE),3)</f>
        <v>East of England</v>
      </c>
      <c r="J628" s="22" t="str">
        <f>INDEX(TrustCAHUB_map!$A$2:$D$139,MATCH($C628,TrustCAHUB_map!$A$2:$A$139,FALSE),4)</f>
        <v>East of England</v>
      </c>
    </row>
    <row r="629" spans="1:10" x14ac:dyDescent="0.3">
      <c r="A629" s="22" t="str">
        <f t="shared" si="9"/>
        <v>'RWP2015Palliative18-49'</v>
      </c>
      <c r="B629" s="22">
        <v>2015</v>
      </c>
      <c r="C629" s="22" t="s">
        <v>283</v>
      </c>
      <c r="D629" s="22" t="s">
        <v>8</v>
      </c>
      <c r="E629" s="22" t="s">
        <v>153</v>
      </c>
      <c r="F629" s="22">
        <v>5</v>
      </c>
      <c r="G629" s="22">
        <v>0</v>
      </c>
      <c r="H629" s="22" t="str">
        <f>INDEX(Bar_data!$A$3:$B$140,MATCH(C629,Bar_data!$A$3:$A$140,FALSE),2)</f>
        <v>Trust126</v>
      </c>
      <c r="I629" s="22" t="str">
        <f>INDEX(TrustCAHUB_map!$A$2:$D$139,MATCH($C629,TrustCAHUB_map!$A$2:$A$139,FALSE),3)</f>
        <v>West Midlands</v>
      </c>
      <c r="J629" s="22" t="str">
        <f>INDEX(TrustCAHUB_map!$A$2:$D$139,MATCH($C629,TrustCAHUB_map!$A$2:$A$139,FALSE),4)</f>
        <v>West Midlands</v>
      </c>
    </row>
    <row r="630" spans="1:10" x14ac:dyDescent="0.3">
      <c r="A630" s="22" t="str">
        <f t="shared" si="9"/>
        <v>'RWP2015Curative18-49'</v>
      </c>
      <c r="B630" s="22">
        <v>2015</v>
      </c>
      <c r="C630" s="22" t="s">
        <v>283</v>
      </c>
      <c r="D630" s="22" t="s">
        <v>7</v>
      </c>
      <c r="E630" s="22" t="s">
        <v>153</v>
      </c>
      <c r="F630" s="22">
        <v>56</v>
      </c>
      <c r="G630" s="22">
        <v>0</v>
      </c>
      <c r="H630" s="22" t="str">
        <f>INDEX(Bar_data!$A$3:$B$140,MATCH(C630,Bar_data!$A$3:$A$140,FALSE),2)</f>
        <v>Trust126</v>
      </c>
      <c r="I630" s="22" t="str">
        <f>INDEX(TrustCAHUB_map!$A$2:$D$139,MATCH($C630,TrustCAHUB_map!$A$2:$A$139,FALSE),3)</f>
        <v>West Midlands</v>
      </c>
      <c r="J630" s="22" t="str">
        <f>INDEX(TrustCAHUB_map!$A$2:$D$139,MATCH($C630,TrustCAHUB_map!$A$2:$A$139,FALSE),4)</f>
        <v>West Midlands</v>
      </c>
    </row>
    <row r="631" spans="1:10" x14ac:dyDescent="0.3">
      <c r="A631" s="22" t="str">
        <f t="shared" si="9"/>
        <v>'RWP2015Curative50-69'</v>
      </c>
      <c r="B631" s="22">
        <v>2015</v>
      </c>
      <c r="C631" s="22" t="s">
        <v>283</v>
      </c>
      <c r="D631" s="22" t="s">
        <v>7</v>
      </c>
      <c r="E631" s="22" t="s">
        <v>627</v>
      </c>
      <c r="F631" s="22">
        <v>78</v>
      </c>
      <c r="G631" s="22">
        <v>0</v>
      </c>
      <c r="H631" s="22" t="str">
        <f>INDEX(Bar_data!$A$3:$B$140,MATCH(C631,Bar_data!$A$3:$A$140,FALSE),2)</f>
        <v>Trust126</v>
      </c>
      <c r="I631" s="22" t="str">
        <f>INDEX(TrustCAHUB_map!$A$2:$D$139,MATCH($C631,TrustCAHUB_map!$A$2:$A$139,FALSE),3)</f>
        <v>West Midlands</v>
      </c>
      <c r="J631" s="22" t="str">
        <f>INDEX(TrustCAHUB_map!$A$2:$D$139,MATCH($C631,TrustCAHUB_map!$A$2:$A$139,FALSE),4)</f>
        <v>West Midlands</v>
      </c>
    </row>
    <row r="632" spans="1:10" x14ac:dyDescent="0.3">
      <c r="A632" s="22" t="str">
        <f t="shared" si="9"/>
        <v>'RWP2015Palliative50-69'</v>
      </c>
      <c r="B632" s="22">
        <v>2015</v>
      </c>
      <c r="C632" s="22" t="s">
        <v>283</v>
      </c>
      <c r="D632" s="22" t="s">
        <v>8</v>
      </c>
      <c r="E632" s="22" t="s">
        <v>627</v>
      </c>
      <c r="F632" s="22">
        <v>9</v>
      </c>
      <c r="G632" s="22">
        <v>1</v>
      </c>
      <c r="H632" s="22" t="str">
        <f>INDEX(Bar_data!$A$3:$B$140,MATCH(C632,Bar_data!$A$3:$A$140,FALSE),2)</f>
        <v>Trust126</v>
      </c>
      <c r="I632" s="22" t="str">
        <f>INDEX(TrustCAHUB_map!$A$2:$D$139,MATCH($C632,TrustCAHUB_map!$A$2:$A$139,FALSE),3)</f>
        <v>West Midlands</v>
      </c>
      <c r="J632" s="22" t="str">
        <f>INDEX(TrustCAHUB_map!$A$2:$D$139,MATCH($C632,TrustCAHUB_map!$A$2:$A$139,FALSE),4)</f>
        <v>West Midlands</v>
      </c>
    </row>
    <row r="633" spans="1:10" x14ac:dyDescent="0.3">
      <c r="A633" s="22" t="str">
        <f t="shared" si="9"/>
        <v>'RWP2015Curative70+'</v>
      </c>
      <c r="B633" s="22">
        <v>2015</v>
      </c>
      <c r="C633" s="22" t="s">
        <v>283</v>
      </c>
      <c r="D633" s="22" t="s">
        <v>7</v>
      </c>
      <c r="E633" s="22" t="s">
        <v>628</v>
      </c>
      <c r="F633" s="22">
        <v>21</v>
      </c>
      <c r="G633" s="22">
        <v>0</v>
      </c>
      <c r="H633" s="22" t="str">
        <f>INDEX(Bar_data!$A$3:$B$140,MATCH(C633,Bar_data!$A$3:$A$140,FALSE),2)</f>
        <v>Trust126</v>
      </c>
      <c r="I633" s="22" t="str">
        <f>INDEX(TrustCAHUB_map!$A$2:$D$139,MATCH($C633,TrustCAHUB_map!$A$2:$A$139,FALSE),3)</f>
        <v>West Midlands</v>
      </c>
      <c r="J633" s="22" t="str">
        <f>INDEX(TrustCAHUB_map!$A$2:$D$139,MATCH($C633,TrustCAHUB_map!$A$2:$A$139,FALSE),4)</f>
        <v>West Midlands</v>
      </c>
    </row>
    <row r="634" spans="1:10" x14ac:dyDescent="0.3">
      <c r="A634" s="22" t="str">
        <f t="shared" si="9"/>
        <v>'RWP2015Palliative70+'</v>
      </c>
      <c r="B634" s="22">
        <v>2015</v>
      </c>
      <c r="C634" s="22" t="s">
        <v>283</v>
      </c>
      <c r="D634" s="22" t="s">
        <v>8</v>
      </c>
      <c r="E634" s="22" t="s">
        <v>628</v>
      </c>
      <c r="F634" s="22">
        <v>4</v>
      </c>
      <c r="G634" s="22">
        <v>0</v>
      </c>
      <c r="H634" s="22" t="str">
        <f>INDEX(Bar_data!$A$3:$B$140,MATCH(C634,Bar_data!$A$3:$A$140,FALSE),2)</f>
        <v>Trust126</v>
      </c>
      <c r="I634" s="22" t="str">
        <f>INDEX(TrustCAHUB_map!$A$2:$D$139,MATCH($C634,TrustCAHUB_map!$A$2:$A$139,FALSE),3)</f>
        <v>West Midlands</v>
      </c>
      <c r="J634" s="22" t="str">
        <f>INDEX(TrustCAHUB_map!$A$2:$D$139,MATCH($C634,TrustCAHUB_map!$A$2:$A$139,FALSE),4)</f>
        <v>West Midlands</v>
      </c>
    </row>
    <row r="635" spans="1:10" x14ac:dyDescent="0.3">
      <c r="A635" s="22" t="str">
        <f t="shared" si="9"/>
        <v>'RWY2015Curative18-49'</v>
      </c>
      <c r="B635" s="22">
        <v>2015</v>
      </c>
      <c r="C635" s="22" t="s">
        <v>285</v>
      </c>
      <c r="D635" s="22" t="s">
        <v>7</v>
      </c>
      <c r="E635" s="22" t="s">
        <v>153</v>
      </c>
      <c r="F635" s="22">
        <v>63</v>
      </c>
      <c r="G635" s="22">
        <v>0</v>
      </c>
      <c r="H635" s="22" t="str">
        <f>INDEX(Bar_data!$A$3:$B$140,MATCH(C635,Bar_data!$A$3:$A$140,FALSE),2)</f>
        <v>Trust128</v>
      </c>
      <c r="I635" s="22" t="str">
        <f>INDEX(TrustCAHUB_map!$A$2:$D$139,MATCH($C635,TrustCAHUB_map!$A$2:$A$139,FALSE),3)</f>
        <v>West Yorkshire</v>
      </c>
      <c r="J635" s="22" t="str">
        <f>INDEX(TrustCAHUB_map!$A$2:$D$139,MATCH($C635,TrustCAHUB_map!$A$2:$A$139,FALSE),4)</f>
        <v>Yorkshire and Humber</v>
      </c>
    </row>
    <row r="636" spans="1:10" x14ac:dyDescent="0.3">
      <c r="A636" s="22" t="str">
        <f t="shared" si="9"/>
        <v>'RWY2015Palliative18-49'</v>
      </c>
      <c r="B636" s="22">
        <v>2015</v>
      </c>
      <c r="C636" s="22" t="s">
        <v>285</v>
      </c>
      <c r="D636" s="22" t="s">
        <v>8</v>
      </c>
      <c r="E636" s="22" t="s">
        <v>153</v>
      </c>
      <c r="F636" s="22">
        <v>15</v>
      </c>
      <c r="G636" s="22">
        <v>5</v>
      </c>
      <c r="H636" s="22" t="str">
        <f>INDEX(Bar_data!$A$3:$B$140,MATCH(C636,Bar_data!$A$3:$A$140,FALSE),2)</f>
        <v>Trust128</v>
      </c>
      <c r="I636" s="22" t="str">
        <f>INDEX(TrustCAHUB_map!$A$2:$D$139,MATCH($C636,TrustCAHUB_map!$A$2:$A$139,FALSE),3)</f>
        <v>West Yorkshire</v>
      </c>
      <c r="J636" s="22" t="str">
        <f>INDEX(TrustCAHUB_map!$A$2:$D$139,MATCH($C636,TrustCAHUB_map!$A$2:$A$139,FALSE),4)</f>
        <v>Yorkshire and Humber</v>
      </c>
    </row>
    <row r="637" spans="1:10" x14ac:dyDescent="0.3">
      <c r="A637" s="22" t="str">
        <f t="shared" si="9"/>
        <v>'RWY2015Not assigned18-49'</v>
      </c>
      <c r="B637" s="22">
        <v>2015</v>
      </c>
      <c r="C637" s="22" t="s">
        <v>285</v>
      </c>
      <c r="D637" s="22" t="s">
        <v>477</v>
      </c>
      <c r="E637" s="22" t="s">
        <v>153</v>
      </c>
      <c r="F637" s="22">
        <v>1</v>
      </c>
      <c r="G637" s="22">
        <v>0</v>
      </c>
      <c r="H637" s="22" t="str">
        <f>INDEX(Bar_data!$A$3:$B$140,MATCH(C637,Bar_data!$A$3:$A$140,FALSE),2)</f>
        <v>Trust128</v>
      </c>
      <c r="I637" s="22" t="str">
        <f>INDEX(TrustCAHUB_map!$A$2:$D$139,MATCH($C637,TrustCAHUB_map!$A$2:$A$139,FALSE),3)</f>
        <v>West Yorkshire</v>
      </c>
      <c r="J637" s="22" t="str">
        <f>INDEX(TrustCAHUB_map!$A$2:$D$139,MATCH($C637,TrustCAHUB_map!$A$2:$A$139,FALSE),4)</f>
        <v>Yorkshire and Humber</v>
      </c>
    </row>
    <row r="638" spans="1:10" x14ac:dyDescent="0.3">
      <c r="A638" s="22" t="str">
        <f t="shared" si="9"/>
        <v>'RWY2015Curative50-69'</v>
      </c>
      <c r="B638" s="22">
        <v>2015</v>
      </c>
      <c r="C638" s="22" t="s">
        <v>285</v>
      </c>
      <c r="D638" s="22" t="s">
        <v>7</v>
      </c>
      <c r="E638" s="22" t="s">
        <v>627</v>
      </c>
      <c r="F638" s="22">
        <v>71</v>
      </c>
      <c r="G638" s="22">
        <v>0</v>
      </c>
      <c r="H638" s="22" t="str">
        <f>INDEX(Bar_data!$A$3:$B$140,MATCH(C638,Bar_data!$A$3:$A$140,FALSE),2)</f>
        <v>Trust128</v>
      </c>
      <c r="I638" s="22" t="str">
        <f>INDEX(TrustCAHUB_map!$A$2:$D$139,MATCH($C638,TrustCAHUB_map!$A$2:$A$139,FALSE),3)</f>
        <v>West Yorkshire</v>
      </c>
      <c r="J638" s="22" t="str">
        <f>INDEX(TrustCAHUB_map!$A$2:$D$139,MATCH($C638,TrustCAHUB_map!$A$2:$A$139,FALSE),4)</f>
        <v>Yorkshire and Humber</v>
      </c>
    </row>
    <row r="639" spans="1:10" x14ac:dyDescent="0.3">
      <c r="A639" s="22" t="str">
        <f t="shared" si="9"/>
        <v>'RWY2015Palliative50-69'</v>
      </c>
      <c r="B639" s="22">
        <v>2015</v>
      </c>
      <c r="C639" s="22" t="s">
        <v>285</v>
      </c>
      <c r="D639" s="22" t="s">
        <v>8</v>
      </c>
      <c r="E639" s="22" t="s">
        <v>627</v>
      </c>
      <c r="F639" s="22">
        <v>18</v>
      </c>
      <c r="G639" s="22">
        <v>5</v>
      </c>
      <c r="H639" s="22" t="str">
        <f>INDEX(Bar_data!$A$3:$B$140,MATCH(C639,Bar_data!$A$3:$A$140,FALSE),2)</f>
        <v>Trust128</v>
      </c>
      <c r="I639" s="22" t="str">
        <f>INDEX(TrustCAHUB_map!$A$2:$D$139,MATCH($C639,TrustCAHUB_map!$A$2:$A$139,FALSE),3)</f>
        <v>West Yorkshire</v>
      </c>
      <c r="J639" s="22" t="str">
        <f>INDEX(TrustCAHUB_map!$A$2:$D$139,MATCH($C639,TrustCAHUB_map!$A$2:$A$139,FALSE),4)</f>
        <v>Yorkshire and Humber</v>
      </c>
    </row>
    <row r="640" spans="1:10" x14ac:dyDescent="0.3">
      <c r="A640" s="22" t="str">
        <f t="shared" si="9"/>
        <v>'RWY2015Not assigned50-69'</v>
      </c>
      <c r="B640" s="22">
        <v>2015</v>
      </c>
      <c r="C640" s="22" t="s">
        <v>285</v>
      </c>
      <c r="D640" s="22" t="s">
        <v>477</v>
      </c>
      <c r="E640" s="22" t="s">
        <v>627</v>
      </c>
      <c r="F640" s="22">
        <v>2</v>
      </c>
      <c r="G640" s="22">
        <v>0</v>
      </c>
      <c r="H640" s="22" t="str">
        <f>INDEX(Bar_data!$A$3:$B$140,MATCH(C640,Bar_data!$A$3:$A$140,FALSE),2)</f>
        <v>Trust128</v>
      </c>
      <c r="I640" s="22" t="str">
        <f>INDEX(TrustCAHUB_map!$A$2:$D$139,MATCH($C640,TrustCAHUB_map!$A$2:$A$139,FALSE),3)</f>
        <v>West Yorkshire</v>
      </c>
      <c r="J640" s="22" t="str">
        <f>INDEX(TrustCAHUB_map!$A$2:$D$139,MATCH($C640,TrustCAHUB_map!$A$2:$A$139,FALSE),4)</f>
        <v>Yorkshire and Humber</v>
      </c>
    </row>
    <row r="641" spans="1:10" x14ac:dyDescent="0.3">
      <c r="A641" s="22" t="str">
        <f t="shared" si="9"/>
        <v>'RWY2015Curative70+'</v>
      </c>
      <c r="B641" s="22">
        <v>2015</v>
      </c>
      <c r="C641" s="22" t="s">
        <v>285</v>
      </c>
      <c r="D641" s="22" t="s">
        <v>7</v>
      </c>
      <c r="E641" s="22" t="s">
        <v>628</v>
      </c>
      <c r="F641" s="22">
        <v>8</v>
      </c>
      <c r="G641" s="22">
        <v>0</v>
      </c>
      <c r="H641" s="22" t="str">
        <f>INDEX(Bar_data!$A$3:$B$140,MATCH(C641,Bar_data!$A$3:$A$140,FALSE),2)</f>
        <v>Trust128</v>
      </c>
      <c r="I641" s="22" t="str">
        <f>INDEX(TrustCAHUB_map!$A$2:$D$139,MATCH($C641,TrustCAHUB_map!$A$2:$A$139,FALSE),3)</f>
        <v>West Yorkshire</v>
      </c>
      <c r="J641" s="22" t="str">
        <f>INDEX(TrustCAHUB_map!$A$2:$D$139,MATCH($C641,TrustCAHUB_map!$A$2:$A$139,FALSE),4)</f>
        <v>Yorkshire and Humber</v>
      </c>
    </row>
    <row r="642" spans="1:10" x14ac:dyDescent="0.3">
      <c r="A642" s="22" t="str">
        <f t="shared" si="9"/>
        <v>'RWY2015Palliative70+'</v>
      </c>
      <c r="B642" s="22">
        <v>2015</v>
      </c>
      <c r="C642" s="22" t="s">
        <v>285</v>
      </c>
      <c r="D642" s="22" t="s">
        <v>8</v>
      </c>
      <c r="E642" s="22" t="s">
        <v>628</v>
      </c>
      <c r="F642" s="22">
        <v>8</v>
      </c>
      <c r="G642" s="22">
        <v>2</v>
      </c>
      <c r="H642" s="22" t="str">
        <f>INDEX(Bar_data!$A$3:$B$140,MATCH(C642,Bar_data!$A$3:$A$140,FALSE),2)</f>
        <v>Trust128</v>
      </c>
      <c r="I642" s="22" t="str">
        <f>INDEX(TrustCAHUB_map!$A$2:$D$139,MATCH($C642,TrustCAHUB_map!$A$2:$A$139,FALSE),3)</f>
        <v>West Yorkshire</v>
      </c>
      <c r="J642" s="22" t="str">
        <f>INDEX(TrustCAHUB_map!$A$2:$D$139,MATCH($C642,TrustCAHUB_map!$A$2:$A$139,FALSE),4)</f>
        <v>Yorkshire and Humber</v>
      </c>
    </row>
    <row r="643" spans="1:10" x14ac:dyDescent="0.3">
      <c r="A643" s="22" t="str">
        <f t="shared" ref="A643:A706" si="10">"'"&amp;C643&amp;B643&amp;D643&amp;E643&amp;"'"</f>
        <v>'RX12015Palliative18-49'</v>
      </c>
      <c r="B643" s="22">
        <v>2015</v>
      </c>
      <c r="C643" s="22" t="s">
        <v>286</v>
      </c>
      <c r="D643" s="22" t="s">
        <v>8</v>
      </c>
      <c r="E643" s="22" t="s">
        <v>153</v>
      </c>
      <c r="F643" s="22">
        <v>28</v>
      </c>
      <c r="G643" s="22">
        <v>3</v>
      </c>
      <c r="H643" s="22" t="str">
        <f>INDEX(Bar_data!$A$3:$B$140,MATCH(C643,Bar_data!$A$3:$A$140,FALSE),2)</f>
        <v>Trust129</v>
      </c>
      <c r="I643" s="22" t="str">
        <f>INDEX(TrustCAHUB_map!$A$2:$D$139,MATCH($C643,TrustCAHUB_map!$A$2:$A$139,FALSE),3)</f>
        <v>East Midlands</v>
      </c>
      <c r="J643" s="22" t="str">
        <f>INDEX(TrustCAHUB_map!$A$2:$D$139,MATCH($C643,TrustCAHUB_map!$A$2:$A$139,FALSE),4)</f>
        <v>East Midlands</v>
      </c>
    </row>
    <row r="644" spans="1:10" x14ac:dyDescent="0.3">
      <c r="A644" s="22" t="str">
        <f t="shared" si="10"/>
        <v>'RX12015Curative18-49'</v>
      </c>
      <c r="B644" s="22">
        <v>2015</v>
      </c>
      <c r="C644" s="22" t="s">
        <v>286</v>
      </c>
      <c r="D644" s="22" t="s">
        <v>7</v>
      </c>
      <c r="E644" s="22" t="s">
        <v>153</v>
      </c>
      <c r="F644" s="22">
        <v>147</v>
      </c>
      <c r="G644" s="22">
        <v>0</v>
      </c>
      <c r="H644" s="22" t="str">
        <f>INDEX(Bar_data!$A$3:$B$140,MATCH(C644,Bar_data!$A$3:$A$140,FALSE),2)</f>
        <v>Trust129</v>
      </c>
      <c r="I644" s="22" t="str">
        <f>INDEX(TrustCAHUB_map!$A$2:$D$139,MATCH($C644,TrustCAHUB_map!$A$2:$A$139,FALSE),3)</f>
        <v>East Midlands</v>
      </c>
      <c r="J644" s="22" t="str">
        <f>INDEX(TrustCAHUB_map!$A$2:$D$139,MATCH($C644,TrustCAHUB_map!$A$2:$A$139,FALSE),4)</f>
        <v>East Midlands</v>
      </c>
    </row>
    <row r="645" spans="1:10" x14ac:dyDescent="0.3">
      <c r="A645" s="22" t="str">
        <f t="shared" si="10"/>
        <v>'RX12015Curative50-69'</v>
      </c>
      <c r="B645" s="22">
        <v>2015</v>
      </c>
      <c r="C645" s="22" t="s">
        <v>286</v>
      </c>
      <c r="D645" s="22" t="s">
        <v>7</v>
      </c>
      <c r="E645" s="22" t="s">
        <v>627</v>
      </c>
      <c r="F645" s="22">
        <v>219</v>
      </c>
      <c r="G645" s="22">
        <v>1</v>
      </c>
      <c r="H645" s="22" t="str">
        <f>INDEX(Bar_data!$A$3:$B$140,MATCH(C645,Bar_data!$A$3:$A$140,FALSE),2)</f>
        <v>Trust129</v>
      </c>
      <c r="I645" s="22" t="str">
        <f>INDEX(TrustCAHUB_map!$A$2:$D$139,MATCH($C645,TrustCAHUB_map!$A$2:$A$139,FALSE),3)</f>
        <v>East Midlands</v>
      </c>
      <c r="J645" s="22" t="str">
        <f>INDEX(TrustCAHUB_map!$A$2:$D$139,MATCH($C645,TrustCAHUB_map!$A$2:$A$139,FALSE),4)</f>
        <v>East Midlands</v>
      </c>
    </row>
    <row r="646" spans="1:10" x14ac:dyDescent="0.3">
      <c r="A646" s="22" t="str">
        <f t="shared" si="10"/>
        <v>'RX12015Palliative50-69'</v>
      </c>
      <c r="B646" s="22">
        <v>2015</v>
      </c>
      <c r="C646" s="22" t="s">
        <v>286</v>
      </c>
      <c r="D646" s="22" t="s">
        <v>8</v>
      </c>
      <c r="E646" s="22" t="s">
        <v>627</v>
      </c>
      <c r="F646" s="22">
        <v>60</v>
      </c>
      <c r="G646" s="22">
        <v>7</v>
      </c>
      <c r="H646" s="22" t="str">
        <f>INDEX(Bar_data!$A$3:$B$140,MATCH(C646,Bar_data!$A$3:$A$140,FALSE),2)</f>
        <v>Trust129</v>
      </c>
      <c r="I646" s="22" t="str">
        <f>INDEX(TrustCAHUB_map!$A$2:$D$139,MATCH($C646,TrustCAHUB_map!$A$2:$A$139,FALSE),3)</f>
        <v>East Midlands</v>
      </c>
      <c r="J646" s="22" t="str">
        <f>INDEX(TrustCAHUB_map!$A$2:$D$139,MATCH($C646,TrustCAHUB_map!$A$2:$A$139,FALSE),4)</f>
        <v>East Midlands</v>
      </c>
    </row>
    <row r="647" spans="1:10" x14ac:dyDescent="0.3">
      <c r="A647" s="22" t="str">
        <f t="shared" si="10"/>
        <v>'RX12015Curative70+'</v>
      </c>
      <c r="B647" s="22">
        <v>2015</v>
      </c>
      <c r="C647" s="22" t="s">
        <v>286</v>
      </c>
      <c r="D647" s="22" t="s">
        <v>7</v>
      </c>
      <c r="E647" s="22" t="s">
        <v>628</v>
      </c>
      <c r="F647" s="22">
        <v>53</v>
      </c>
      <c r="G647" s="22">
        <v>0</v>
      </c>
      <c r="H647" s="22" t="str">
        <f>INDEX(Bar_data!$A$3:$B$140,MATCH(C647,Bar_data!$A$3:$A$140,FALSE),2)</f>
        <v>Trust129</v>
      </c>
      <c r="I647" s="22" t="str">
        <f>INDEX(TrustCAHUB_map!$A$2:$D$139,MATCH($C647,TrustCAHUB_map!$A$2:$A$139,FALSE),3)</f>
        <v>East Midlands</v>
      </c>
      <c r="J647" s="22" t="str">
        <f>INDEX(TrustCAHUB_map!$A$2:$D$139,MATCH($C647,TrustCAHUB_map!$A$2:$A$139,FALSE),4)</f>
        <v>East Midlands</v>
      </c>
    </row>
    <row r="648" spans="1:10" x14ac:dyDescent="0.3">
      <c r="A648" s="22" t="str">
        <f t="shared" si="10"/>
        <v>'RX12015Palliative70+'</v>
      </c>
      <c r="B648" s="22">
        <v>2015</v>
      </c>
      <c r="C648" s="22" t="s">
        <v>286</v>
      </c>
      <c r="D648" s="22" t="s">
        <v>8</v>
      </c>
      <c r="E648" s="22" t="s">
        <v>628</v>
      </c>
      <c r="F648" s="22">
        <v>31</v>
      </c>
      <c r="G648" s="22">
        <v>0</v>
      </c>
      <c r="H648" s="22" t="str">
        <f>INDEX(Bar_data!$A$3:$B$140,MATCH(C648,Bar_data!$A$3:$A$140,FALSE),2)</f>
        <v>Trust129</v>
      </c>
      <c r="I648" s="22" t="str">
        <f>INDEX(TrustCAHUB_map!$A$2:$D$139,MATCH($C648,TrustCAHUB_map!$A$2:$A$139,FALSE),3)</f>
        <v>East Midlands</v>
      </c>
      <c r="J648" s="22" t="str">
        <f>INDEX(TrustCAHUB_map!$A$2:$D$139,MATCH($C648,TrustCAHUB_map!$A$2:$A$139,FALSE),4)</f>
        <v>East Midlands</v>
      </c>
    </row>
    <row r="649" spans="1:10" x14ac:dyDescent="0.3">
      <c r="A649" s="22" t="str">
        <f t="shared" si="10"/>
        <v>'RXC2015Curative18-49'</v>
      </c>
      <c r="B649" s="22">
        <v>2015</v>
      </c>
      <c r="C649" s="22" t="s">
        <v>287</v>
      </c>
      <c r="D649" s="22" t="s">
        <v>7</v>
      </c>
      <c r="E649" s="22" t="s">
        <v>153</v>
      </c>
      <c r="F649" s="22">
        <v>51</v>
      </c>
      <c r="G649" s="22">
        <v>1</v>
      </c>
      <c r="H649" s="22" t="str">
        <f>INDEX(Bar_data!$A$3:$B$140,MATCH(C649,Bar_data!$A$3:$A$140,FALSE),2)</f>
        <v>Trust130</v>
      </c>
      <c r="I649" s="22" t="str">
        <f>INDEX(TrustCAHUB_map!$A$2:$D$139,MATCH($C649,TrustCAHUB_map!$A$2:$A$139,FALSE),3)</f>
        <v>Surrey and Sussex</v>
      </c>
      <c r="J649" s="22" t="str">
        <f>INDEX(TrustCAHUB_map!$A$2:$D$139,MATCH($C649,TrustCAHUB_map!$A$2:$A$139,FALSE),4)</f>
        <v>South East</v>
      </c>
    </row>
    <row r="650" spans="1:10" x14ac:dyDescent="0.3">
      <c r="A650" s="22" t="str">
        <f t="shared" si="10"/>
        <v>'RXC2015Palliative18-49'</v>
      </c>
      <c r="B650" s="22">
        <v>2015</v>
      </c>
      <c r="C650" s="22" t="s">
        <v>287</v>
      </c>
      <c r="D650" s="22" t="s">
        <v>8</v>
      </c>
      <c r="E650" s="22" t="s">
        <v>153</v>
      </c>
      <c r="F650" s="22">
        <v>4</v>
      </c>
      <c r="G650" s="22">
        <v>0</v>
      </c>
      <c r="H650" s="22" t="str">
        <f>INDEX(Bar_data!$A$3:$B$140,MATCH(C650,Bar_data!$A$3:$A$140,FALSE),2)</f>
        <v>Trust130</v>
      </c>
      <c r="I650" s="22" t="str">
        <f>INDEX(TrustCAHUB_map!$A$2:$D$139,MATCH($C650,TrustCAHUB_map!$A$2:$A$139,FALSE),3)</f>
        <v>Surrey and Sussex</v>
      </c>
      <c r="J650" s="22" t="str">
        <f>INDEX(TrustCAHUB_map!$A$2:$D$139,MATCH($C650,TrustCAHUB_map!$A$2:$A$139,FALSE),4)</f>
        <v>South East</v>
      </c>
    </row>
    <row r="651" spans="1:10" x14ac:dyDescent="0.3">
      <c r="A651" s="22" t="str">
        <f t="shared" si="10"/>
        <v>'RXC2015Curative50-69'</v>
      </c>
      <c r="B651" s="22">
        <v>2015</v>
      </c>
      <c r="C651" s="22" t="s">
        <v>287</v>
      </c>
      <c r="D651" s="22" t="s">
        <v>7</v>
      </c>
      <c r="E651" s="22" t="s">
        <v>627</v>
      </c>
      <c r="F651" s="22">
        <v>96</v>
      </c>
      <c r="G651" s="22">
        <v>1</v>
      </c>
      <c r="H651" s="22" t="str">
        <f>INDEX(Bar_data!$A$3:$B$140,MATCH(C651,Bar_data!$A$3:$A$140,FALSE),2)</f>
        <v>Trust130</v>
      </c>
      <c r="I651" s="22" t="str">
        <f>INDEX(TrustCAHUB_map!$A$2:$D$139,MATCH($C651,TrustCAHUB_map!$A$2:$A$139,FALSE),3)</f>
        <v>Surrey and Sussex</v>
      </c>
      <c r="J651" s="22" t="str">
        <f>INDEX(TrustCAHUB_map!$A$2:$D$139,MATCH($C651,TrustCAHUB_map!$A$2:$A$139,FALSE),4)</f>
        <v>South East</v>
      </c>
    </row>
    <row r="652" spans="1:10" x14ac:dyDescent="0.3">
      <c r="A652" s="22" t="str">
        <f t="shared" si="10"/>
        <v>'RXC2015Palliative50-69'</v>
      </c>
      <c r="B652" s="22">
        <v>2015</v>
      </c>
      <c r="C652" s="22" t="s">
        <v>287</v>
      </c>
      <c r="D652" s="22" t="s">
        <v>8</v>
      </c>
      <c r="E652" s="22" t="s">
        <v>627</v>
      </c>
      <c r="F652" s="22">
        <v>18</v>
      </c>
      <c r="G652" s="22">
        <v>1</v>
      </c>
      <c r="H652" s="22" t="str">
        <f>INDEX(Bar_data!$A$3:$B$140,MATCH(C652,Bar_data!$A$3:$A$140,FALSE),2)</f>
        <v>Trust130</v>
      </c>
      <c r="I652" s="22" t="str">
        <f>INDEX(TrustCAHUB_map!$A$2:$D$139,MATCH($C652,TrustCAHUB_map!$A$2:$A$139,FALSE),3)</f>
        <v>Surrey and Sussex</v>
      </c>
      <c r="J652" s="22" t="str">
        <f>INDEX(TrustCAHUB_map!$A$2:$D$139,MATCH($C652,TrustCAHUB_map!$A$2:$A$139,FALSE),4)</f>
        <v>South East</v>
      </c>
    </row>
    <row r="653" spans="1:10" x14ac:dyDescent="0.3">
      <c r="A653" s="22" t="str">
        <f t="shared" si="10"/>
        <v>'RXC2015Palliative70+'</v>
      </c>
      <c r="B653" s="22">
        <v>2015</v>
      </c>
      <c r="C653" s="22" t="s">
        <v>287</v>
      </c>
      <c r="D653" s="22" t="s">
        <v>8</v>
      </c>
      <c r="E653" s="22" t="s">
        <v>628</v>
      </c>
      <c r="F653" s="22">
        <v>6</v>
      </c>
      <c r="G653" s="22">
        <v>0</v>
      </c>
      <c r="H653" s="22" t="str">
        <f>INDEX(Bar_data!$A$3:$B$140,MATCH(C653,Bar_data!$A$3:$A$140,FALSE),2)</f>
        <v>Trust130</v>
      </c>
      <c r="I653" s="22" t="str">
        <f>INDEX(TrustCAHUB_map!$A$2:$D$139,MATCH($C653,TrustCAHUB_map!$A$2:$A$139,FALSE),3)</f>
        <v>Surrey and Sussex</v>
      </c>
      <c r="J653" s="22" t="str">
        <f>INDEX(TrustCAHUB_map!$A$2:$D$139,MATCH($C653,TrustCAHUB_map!$A$2:$A$139,FALSE),4)</f>
        <v>South East</v>
      </c>
    </row>
    <row r="654" spans="1:10" x14ac:dyDescent="0.3">
      <c r="A654" s="22" t="str">
        <f t="shared" si="10"/>
        <v>'RXC2015Curative70+'</v>
      </c>
      <c r="B654" s="22">
        <v>2015</v>
      </c>
      <c r="C654" s="22" t="s">
        <v>287</v>
      </c>
      <c r="D654" s="22" t="s">
        <v>7</v>
      </c>
      <c r="E654" s="22" t="s">
        <v>628</v>
      </c>
      <c r="F654" s="22">
        <v>13</v>
      </c>
      <c r="G654" s="22">
        <v>0</v>
      </c>
      <c r="H654" s="22" t="str">
        <f>INDEX(Bar_data!$A$3:$B$140,MATCH(C654,Bar_data!$A$3:$A$140,FALSE),2)</f>
        <v>Trust130</v>
      </c>
      <c r="I654" s="22" t="str">
        <f>INDEX(TrustCAHUB_map!$A$2:$D$139,MATCH($C654,TrustCAHUB_map!$A$2:$A$139,FALSE),3)</f>
        <v>Surrey and Sussex</v>
      </c>
      <c r="J654" s="22" t="str">
        <f>INDEX(TrustCAHUB_map!$A$2:$D$139,MATCH($C654,TrustCAHUB_map!$A$2:$A$139,FALSE),4)</f>
        <v>South East</v>
      </c>
    </row>
    <row r="655" spans="1:10" x14ac:dyDescent="0.3">
      <c r="A655" s="22" t="str">
        <f t="shared" si="10"/>
        <v>'RXF2015Palliative18-49'</v>
      </c>
      <c r="B655" s="22">
        <v>2015</v>
      </c>
      <c r="C655" s="22" t="s">
        <v>288</v>
      </c>
      <c r="D655" s="22" t="s">
        <v>8</v>
      </c>
      <c r="E655" s="22" t="s">
        <v>153</v>
      </c>
      <c r="F655" s="22">
        <v>7</v>
      </c>
      <c r="G655" s="22">
        <v>2</v>
      </c>
      <c r="H655" s="22" t="str">
        <f>INDEX(Bar_data!$A$3:$B$140,MATCH(C655,Bar_data!$A$3:$A$140,FALSE),2)</f>
        <v>Trust131</v>
      </c>
      <c r="I655" s="22" t="str">
        <f>INDEX(TrustCAHUB_map!$A$2:$D$139,MATCH($C655,TrustCAHUB_map!$A$2:$A$139,FALSE),3)</f>
        <v>West Yorkshire</v>
      </c>
      <c r="J655" s="22" t="str">
        <f>INDEX(TrustCAHUB_map!$A$2:$D$139,MATCH($C655,TrustCAHUB_map!$A$2:$A$139,FALSE),4)</f>
        <v>Yorkshire and Humber</v>
      </c>
    </row>
    <row r="656" spans="1:10" x14ac:dyDescent="0.3">
      <c r="A656" s="22" t="str">
        <f t="shared" si="10"/>
        <v>'RXF2015Curative18-49'</v>
      </c>
      <c r="B656" s="22">
        <v>2015</v>
      </c>
      <c r="C656" s="22" t="s">
        <v>288</v>
      </c>
      <c r="D656" s="22" t="s">
        <v>7</v>
      </c>
      <c r="E656" s="22" t="s">
        <v>153</v>
      </c>
      <c r="F656" s="22">
        <v>74</v>
      </c>
      <c r="G656" s="22">
        <v>0</v>
      </c>
      <c r="H656" s="22" t="str">
        <f>INDEX(Bar_data!$A$3:$B$140,MATCH(C656,Bar_data!$A$3:$A$140,FALSE),2)</f>
        <v>Trust131</v>
      </c>
      <c r="I656" s="22" t="str">
        <f>INDEX(TrustCAHUB_map!$A$2:$D$139,MATCH($C656,TrustCAHUB_map!$A$2:$A$139,FALSE),3)</f>
        <v>West Yorkshire</v>
      </c>
      <c r="J656" s="22" t="str">
        <f>INDEX(TrustCAHUB_map!$A$2:$D$139,MATCH($C656,TrustCAHUB_map!$A$2:$A$139,FALSE),4)</f>
        <v>Yorkshire and Humber</v>
      </c>
    </row>
    <row r="657" spans="1:10" x14ac:dyDescent="0.3">
      <c r="A657" s="22" t="str">
        <f t="shared" si="10"/>
        <v>'RXF2015Palliative50-69'</v>
      </c>
      <c r="B657" s="22">
        <v>2015</v>
      </c>
      <c r="C657" s="22" t="s">
        <v>288</v>
      </c>
      <c r="D657" s="22" t="s">
        <v>8</v>
      </c>
      <c r="E657" s="22" t="s">
        <v>627</v>
      </c>
      <c r="F657" s="22">
        <v>16</v>
      </c>
      <c r="G657" s="22">
        <v>3</v>
      </c>
      <c r="H657" s="22" t="str">
        <f>INDEX(Bar_data!$A$3:$B$140,MATCH(C657,Bar_data!$A$3:$A$140,FALSE),2)</f>
        <v>Trust131</v>
      </c>
      <c r="I657" s="22" t="str">
        <f>INDEX(TrustCAHUB_map!$A$2:$D$139,MATCH($C657,TrustCAHUB_map!$A$2:$A$139,FALSE),3)</f>
        <v>West Yorkshire</v>
      </c>
      <c r="J657" s="22" t="str">
        <f>INDEX(TrustCAHUB_map!$A$2:$D$139,MATCH($C657,TrustCAHUB_map!$A$2:$A$139,FALSE),4)</f>
        <v>Yorkshire and Humber</v>
      </c>
    </row>
    <row r="658" spans="1:10" x14ac:dyDescent="0.3">
      <c r="A658" s="22" t="str">
        <f t="shared" si="10"/>
        <v>'RXF2015Curative50-69'</v>
      </c>
      <c r="B658" s="22">
        <v>2015</v>
      </c>
      <c r="C658" s="22" t="s">
        <v>288</v>
      </c>
      <c r="D658" s="22" t="s">
        <v>7</v>
      </c>
      <c r="E658" s="22" t="s">
        <v>627</v>
      </c>
      <c r="F658" s="22">
        <v>111</v>
      </c>
      <c r="G658" s="22">
        <v>0</v>
      </c>
      <c r="H658" s="22" t="str">
        <f>INDEX(Bar_data!$A$3:$B$140,MATCH(C658,Bar_data!$A$3:$A$140,FALSE),2)</f>
        <v>Trust131</v>
      </c>
      <c r="I658" s="22" t="str">
        <f>INDEX(TrustCAHUB_map!$A$2:$D$139,MATCH($C658,TrustCAHUB_map!$A$2:$A$139,FALSE),3)</f>
        <v>West Yorkshire</v>
      </c>
      <c r="J658" s="22" t="str">
        <f>INDEX(TrustCAHUB_map!$A$2:$D$139,MATCH($C658,TrustCAHUB_map!$A$2:$A$139,FALSE),4)</f>
        <v>Yorkshire and Humber</v>
      </c>
    </row>
    <row r="659" spans="1:10" x14ac:dyDescent="0.3">
      <c r="A659" s="22" t="str">
        <f t="shared" si="10"/>
        <v>'RXF2015Curative70+'</v>
      </c>
      <c r="B659" s="22">
        <v>2015</v>
      </c>
      <c r="C659" s="22" t="s">
        <v>288</v>
      </c>
      <c r="D659" s="22" t="s">
        <v>7</v>
      </c>
      <c r="E659" s="22" t="s">
        <v>628</v>
      </c>
      <c r="F659" s="22">
        <v>21</v>
      </c>
      <c r="G659" s="22">
        <v>0</v>
      </c>
      <c r="H659" s="22" t="str">
        <f>INDEX(Bar_data!$A$3:$B$140,MATCH(C659,Bar_data!$A$3:$A$140,FALSE),2)</f>
        <v>Trust131</v>
      </c>
      <c r="I659" s="22" t="str">
        <f>INDEX(TrustCAHUB_map!$A$2:$D$139,MATCH($C659,TrustCAHUB_map!$A$2:$A$139,FALSE),3)</f>
        <v>West Yorkshire</v>
      </c>
      <c r="J659" s="22" t="str">
        <f>INDEX(TrustCAHUB_map!$A$2:$D$139,MATCH($C659,TrustCAHUB_map!$A$2:$A$139,FALSE),4)</f>
        <v>Yorkshire and Humber</v>
      </c>
    </row>
    <row r="660" spans="1:10" x14ac:dyDescent="0.3">
      <c r="A660" s="22" t="str">
        <f t="shared" si="10"/>
        <v>'RXF2015Palliative70+'</v>
      </c>
      <c r="B660" s="22">
        <v>2015</v>
      </c>
      <c r="C660" s="22" t="s">
        <v>288</v>
      </c>
      <c r="D660" s="22" t="s">
        <v>8</v>
      </c>
      <c r="E660" s="22" t="s">
        <v>628</v>
      </c>
      <c r="F660" s="22">
        <v>8</v>
      </c>
      <c r="G660" s="22">
        <v>1</v>
      </c>
      <c r="H660" s="22" t="str">
        <f>INDEX(Bar_data!$A$3:$B$140,MATCH(C660,Bar_data!$A$3:$A$140,FALSE),2)</f>
        <v>Trust131</v>
      </c>
      <c r="I660" s="22" t="str">
        <f>INDEX(TrustCAHUB_map!$A$2:$D$139,MATCH($C660,TrustCAHUB_map!$A$2:$A$139,FALSE),3)</f>
        <v>West Yorkshire</v>
      </c>
      <c r="J660" s="22" t="str">
        <f>INDEX(TrustCAHUB_map!$A$2:$D$139,MATCH($C660,TrustCAHUB_map!$A$2:$A$139,FALSE),4)</f>
        <v>Yorkshire and Humber</v>
      </c>
    </row>
    <row r="661" spans="1:10" x14ac:dyDescent="0.3">
      <c r="A661" s="22" t="str">
        <f t="shared" si="10"/>
        <v>'RXH2015Palliative18-49'</v>
      </c>
      <c r="B661" s="22">
        <v>2015</v>
      </c>
      <c r="C661" s="22" t="s">
        <v>289</v>
      </c>
      <c r="D661" s="22" t="s">
        <v>8</v>
      </c>
      <c r="E661" s="22" t="s">
        <v>153</v>
      </c>
      <c r="F661" s="22">
        <v>10</v>
      </c>
      <c r="G661" s="22">
        <v>2</v>
      </c>
      <c r="H661" s="22" t="str">
        <f>INDEX(Bar_data!$A$3:$B$140,MATCH(C661,Bar_data!$A$3:$A$140,FALSE),2)</f>
        <v>Trust132</v>
      </c>
      <c r="I661" s="22" t="str">
        <f>INDEX(TrustCAHUB_map!$A$2:$D$139,MATCH($C661,TrustCAHUB_map!$A$2:$A$139,FALSE),3)</f>
        <v>Surrey and Sussex</v>
      </c>
      <c r="J661" s="22" t="str">
        <f>INDEX(TrustCAHUB_map!$A$2:$D$139,MATCH($C661,TrustCAHUB_map!$A$2:$A$139,FALSE),4)</f>
        <v>South East</v>
      </c>
    </row>
    <row r="662" spans="1:10" x14ac:dyDescent="0.3">
      <c r="A662" s="22" t="str">
        <f t="shared" si="10"/>
        <v>'RXH2015Curative18-49'</v>
      </c>
      <c r="B662" s="22">
        <v>2015</v>
      </c>
      <c r="C662" s="22" t="s">
        <v>289</v>
      </c>
      <c r="D662" s="22" t="s">
        <v>7</v>
      </c>
      <c r="E662" s="22" t="s">
        <v>153</v>
      </c>
      <c r="F662" s="22">
        <v>64</v>
      </c>
      <c r="G662" s="22">
        <v>0</v>
      </c>
      <c r="H662" s="22" t="str">
        <f>INDEX(Bar_data!$A$3:$B$140,MATCH(C662,Bar_data!$A$3:$A$140,FALSE),2)</f>
        <v>Trust132</v>
      </c>
      <c r="I662" s="22" t="str">
        <f>INDEX(TrustCAHUB_map!$A$2:$D$139,MATCH($C662,TrustCAHUB_map!$A$2:$A$139,FALSE),3)</f>
        <v>Surrey and Sussex</v>
      </c>
      <c r="J662" s="22" t="str">
        <f>INDEX(TrustCAHUB_map!$A$2:$D$139,MATCH($C662,TrustCAHUB_map!$A$2:$A$139,FALSE),4)</f>
        <v>South East</v>
      </c>
    </row>
    <row r="663" spans="1:10" x14ac:dyDescent="0.3">
      <c r="A663" s="22" t="str">
        <f t="shared" si="10"/>
        <v>'RXH2015Palliative50-69'</v>
      </c>
      <c r="B663" s="22">
        <v>2015</v>
      </c>
      <c r="C663" s="22" t="s">
        <v>289</v>
      </c>
      <c r="D663" s="22" t="s">
        <v>8</v>
      </c>
      <c r="E663" s="22" t="s">
        <v>627</v>
      </c>
      <c r="F663" s="22">
        <v>22</v>
      </c>
      <c r="G663" s="22">
        <v>2</v>
      </c>
      <c r="H663" s="22" t="str">
        <f>INDEX(Bar_data!$A$3:$B$140,MATCH(C663,Bar_data!$A$3:$A$140,FALSE),2)</f>
        <v>Trust132</v>
      </c>
      <c r="I663" s="22" t="str">
        <f>INDEX(TrustCAHUB_map!$A$2:$D$139,MATCH($C663,TrustCAHUB_map!$A$2:$A$139,FALSE),3)</f>
        <v>Surrey and Sussex</v>
      </c>
      <c r="J663" s="22" t="str">
        <f>INDEX(TrustCAHUB_map!$A$2:$D$139,MATCH($C663,TrustCAHUB_map!$A$2:$A$139,FALSE),4)</f>
        <v>South East</v>
      </c>
    </row>
    <row r="664" spans="1:10" x14ac:dyDescent="0.3">
      <c r="A664" s="22" t="str">
        <f t="shared" si="10"/>
        <v>'RXH2015Curative50-69'</v>
      </c>
      <c r="B664" s="22">
        <v>2015</v>
      </c>
      <c r="C664" s="22" t="s">
        <v>289</v>
      </c>
      <c r="D664" s="22" t="s">
        <v>7</v>
      </c>
      <c r="E664" s="22" t="s">
        <v>627</v>
      </c>
      <c r="F664" s="22">
        <v>118</v>
      </c>
      <c r="G664" s="22">
        <v>0</v>
      </c>
      <c r="H664" s="22" t="str">
        <f>INDEX(Bar_data!$A$3:$B$140,MATCH(C664,Bar_data!$A$3:$A$140,FALSE),2)</f>
        <v>Trust132</v>
      </c>
      <c r="I664" s="22" t="str">
        <f>INDEX(TrustCAHUB_map!$A$2:$D$139,MATCH($C664,TrustCAHUB_map!$A$2:$A$139,FALSE),3)</f>
        <v>Surrey and Sussex</v>
      </c>
      <c r="J664" s="22" t="str">
        <f>INDEX(TrustCAHUB_map!$A$2:$D$139,MATCH($C664,TrustCAHUB_map!$A$2:$A$139,FALSE),4)</f>
        <v>South East</v>
      </c>
    </row>
    <row r="665" spans="1:10" x14ac:dyDescent="0.3">
      <c r="A665" s="22" t="str">
        <f t="shared" si="10"/>
        <v>'RXH2015Palliative70+'</v>
      </c>
      <c r="B665" s="22">
        <v>2015</v>
      </c>
      <c r="C665" s="22" t="s">
        <v>289</v>
      </c>
      <c r="D665" s="22" t="s">
        <v>8</v>
      </c>
      <c r="E665" s="22" t="s">
        <v>628</v>
      </c>
      <c r="F665" s="22">
        <v>15</v>
      </c>
      <c r="G665" s="22">
        <v>1</v>
      </c>
      <c r="H665" s="22" t="str">
        <f>INDEX(Bar_data!$A$3:$B$140,MATCH(C665,Bar_data!$A$3:$A$140,FALSE),2)</f>
        <v>Trust132</v>
      </c>
      <c r="I665" s="22" t="str">
        <f>INDEX(TrustCAHUB_map!$A$2:$D$139,MATCH($C665,TrustCAHUB_map!$A$2:$A$139,FALSE),3)</f>
        <v>Surrey and Sussex</v>
      </c>
      <c r="J665" s="22" t="str">
        <f>INDEX(TrustCAHUB_map!$A$2:$D$139,MATCH($C665,TrustCAHUB_map!$A$2:$A$139,FALSE),4)</f>
        <v>South East</v>
      </c>
    </row>
    <row r="666" spans="1:10" x14ac:dyDescent="0.3">
      <c r="A666" s="22" t="str">
        <f t="shared" si="10"/>
        <v>'RXH2015Curative70+'</v>
      </c>
      <c r="B666" s="22">
        <v>2015</v>
      </c>
      <c r="C666" s="22" t="s">
        <v>289</v>
      </c>
      <c r="D666" s="22" t="s">
        <v>7</v>
      </c>
      <c r="E666" s="22" t="s">
        <v>628</v>
      </c>
      <c r="F666" s="22">
        <v>10</v>
      </c>
      <c r="G666" s="22">
        <v>0</v>
      </c>
      <c r="H666" s="22" t="str">
        <f>INDEX(Bar_data!$A$3:$B$140,MATCH(C666,Bar_data!$A$3:$A$140,FALSE),2)</f>
        <v>Trust132</v>
      </c>
      <c r="I666" s="22" t="str">
        <f>INDEX(TrustCAHUB_map!$A$2:$D$139,MATCH($C666,TrustCAHUB_map!$A$2:$A$139,FALSE),3)</f>
        <v>Surrey and Sussex</v>
      </c>
      <c r="J666" s="22" t="str">
        <f>INDEX(TrustCAHUB_map!$A$2:$D$139,MATCH($C666,TrustCAHUB_map!$A$2:$A$139,FALSE),4)</f>
        <v>South East</v>
      </c>
    </row>
    <row r="667" spans="1:10" x14ac:dyDescent="0.3">
      <c r="A667" s="22" t="str">
        <f t="shared" si="10"/>
        <v>'RXK2015Not assigned18-49'</v>
      </c>
      <c r="B667" s="22">
        <v>2015</v>
      </c>
      <c r="C667" s="22" t="s">
        <v>290</v>
      </c>
      <c r="D667" s="22" t="s">
        <v>477</v>
      </c>
      <c r="E667" s="22" t="s">
        <v>153</v>
      </c>
      <c r="F667" s="22">
        <v>3</v>
      </c>
      <c r="G667" s="22">
        <v>0</v>
      </c>
      <c r="H667" s="22" t="str">
        <f>INDEX(Bar_data!$A$3:$B$140,MATCH(C667,Bar_data!$A$3:$A$140,FALSE),2)</f>
        <v>Trust133</v>
      </c>
      <c r="I667" s="22" t="str">
        <f>INDEX(TrustCAHUB_map!$A$2:$D$139,MATCH($C667,TrustCAHUB_map!$A$2:$A$139,FALSE),3)</f>
        <v>West Midlands</v>
      </c>
      <c r="J667" s="22" t="str">
        <f>INDEX(TrustCAHUB_map!$A$2:$D$139,MATCH($C667,TrustCAHUB_map!$A$2:$A$139,FALSE),4)</f>
        <v>West Midlands</v>
      </c>
    </row>
    <row r="668" spans="1:10" x14ac:dyDescent="0.3">
      <c r="A668" s="22" t="str">
        <f t="shared" si="10"/>
        <v>'RXK2015Curative18-49'</v>
      </c>
      <c r="B668" s="22">
        <v>2015</v>
      </c>
      <c r="C668" s="22" t="s">
        <v>290</v>
      </c>
      <c r="D668" s="22" t="s">
        <v>7</v>
      </c>
      <c r="E668" s="22" t="s">
        <v>153</v>
      </c>
      <c r="F668" s="22">
        <v>39</v>
      </c>
      <c r="G668" s="22">
        <v>0</v>
      </c>
      <c r="H668" s="22" t="str">
        <f>INDEX(Bar_data!$A$3:$B$140,MATCH(C668,Bar_data!$A$3:$A$140,FALSE),2)</f>
        <v>Trust133</v>
      </c>
      <c r="I668" s="22" t="str">
        <f>INDEX(TrustCAHUB_map!$A$2:$D$139,MATCH($C668,TrustCAHUB_map!$A$2:$A$139,FALSE),3)</f>
        <v>West Midlands</v>
      </c>
      <c r="J668" s="22" t="str">
        <f>INDEX(TrustCAHUB_map!$A$2:$D$139,MATCH($C668,TrustCAHUB_map!$A$2:$A$139,FALSE),4)</f>
        <v>West Midlands</v>
      </c>
    </row>
    <row r="669" spans="1:10" x14ac:dyDescent="0.3">
      <c r="A669" s="22" t="str">
        <f t="shared" si="10"/>
        <v>'RXK2015Not assigned50-69'</v>
      </c>
      <c r="B669" s="22">
        <v>2015</v>
      </c>
      <c r="C669" s="22" t="s">
        <v>290</v>
      </c>
      <c r="D669" s="22" t="s">
        <v>477</v>
      </c>
      <c r="E669" s="22" t="s">
        <v>627</v>
      </c>
      <c r="F669" s="22">
        <v>25</v>
      </c>
      <c r="G669" s="22">
        <v>0</v>
      </c>
      <c r="H669" s="22" t="str">
        <f>INDEX(Bar_data!$A$3:$B$140,MATCH(C669,Bar_data!$A$3:$A$140,FALSE),2)</f>
        <v>Trust133</v>
      </c>
      <c r="I669" s="22" t="str">
        <f>INDEX(TrustCAHUB_map!$A$2:$D$139,MATCH($C669,TrustCAHUB_map!$A$2:$A$139,FALSE),3)</f>
        <v>West Midlands</v>
      </c>
      <c r="J669" s="22" t="str">
        <f>INDEX(TrustCAHUB_map!$A$2:$D$139,MATCH($C669,TrustCAHUB_map!$A$2:$A$139,FALSE),4)</f>
        <v>West Midlands</v>
      </c>
    </row>
    <row r="670" spans="1:10" x14ac:dyDescent="0.3">
      <c r="A670" s="22" t="str">
        <f t="shared" si="10"/>
        <v>'RXK2015Palliative50-69'</v>
      </c>
      <c r="B670" s="22">
        <v>2015</v>
      </c>
      <c r="C670" s="22" t="s">
        <v>290</v>
      </c>
      <c r="D670" s="22" t="s">
        <v>8</v>
      </c>
      <c r="E670" s="22" t="s">
        <v>627</v>
      </c>
      <c r="F670" s="22">
        <v>6</v>
      </c>
      <c r="G670" s="22">
        <v>0</v>
      </c>
      <c r="H670" s="22" t="str">
        <f>INDEX(Bar_data!$A$3:$B$140,MATCH(C670,Bar_data!$A$3:$A$140,FALSE),2)</f>
        <v>Trust133</v>
      </c>
      <c r="I670" s="22" t="str">
        <f>INDEX(TrustCAHUB_map!$A$2:$D$139,MATCH($C670,TrustCAHUB_map!$A$2:$A$139,FALSE),3)</f>
        <v>West Midlands</v>
      </c>
      <c r="J670" s="22" t="str">
        <f>INDEX(TrustCAHUB_map!$A$2:$D$139,MATCH($C670,TrustCAHUB_map!$A$2:$A$139,FALSE),4)</f>
        <v>West Midlands</v>
      </c>
    </row>
    <row r="671" spans="1:10" x14ac:dyDescent="0.3">
      <c r="A671" s="22" t="str">
        <f t="shared" si="10"/>
        <v>'RXK2015Curative50-69'</v>
      </c>
      <c r="B671" s="22">
        <v>2015</v>
      </c>
      <c r="C671" s="22" t="s">
        <v>290</v>
      </c>
      <c r="D671" s="22" t="s">
        <v>7</v>
      </c>
      <c r="E671" s="22" t="s">
        <v>627</v>
      </c>
      <c r="F671" s="22">
        <v>56</v>
      </c>
      <c r="G671" s="22">
        <v>0</v>
      </c>
      <c r="H671" s="22" t="str">
        <f>INDEX(Bar_data!$A$3:$B$140,MATCH(C671,Bar_data!$A$3:$A$140,FALSE),2)</f>
        <v>Trust133</v>
      </c>
      <c r="I671" s="22" t="str">
        <f>INDEX(TrustCAHUB_map!$A$2:$D$139,MATCH($C671,TrustCAHUB_map!$A$2:$A$139,FALSE),3)</f>
        <v>West Midlands</v>
      </c>
      <c r="J671" s="22" t="str">
        <f>INDEX(TrustCAHUB_map!$A$2:$D$139,MATCH($C671,TrustCAHUB_map!$A$2:$A$139,FALSE),4)</f>
        <v>West Midlands</v>
      </c>
    </row>
    <row r="672" spans="1:10" x14ac:dyDescent="0.3">
      <c r="A672" s="22" t="str">
        <f t="shared" si="10"/>
        <v>'RXK2015Not assigned70+'</v>
      </c>
      <c r="B672" s="22">
        <v>2015</v>
      </c>
      <c r="C672" s="22" t="s">
        <v>290</v>
      </c>
      <c r="D672" s="22" t="s">
        <v>477</v>
      </c>
      <c r="E672" s="22" t="s">
        <v>628</v>
      </c>
      <c r="F672" s="22">
        <v>6</v>
      </c>
      <c r="G672" s="22">
        <v>0</v>
      </c>
      <c r="H672" s="22" t="str">
        <f>INDEX(Bar_data!$A$3:$B$140,MATCH(C672,Bar_data!$A$3:$A$140,FALSE),2)</f>
        <v>Trust133</v>
      </c>
      <c r="I672" s="22" t="str">
        <f>INDEX(TrustCAHUB_map!$A$2:$D$139,MATCH($C672,TrustCAHUB_map!$A$2:$A$139,FALSE),3)</f>
        <v>West Midlands</v>
      </c>
      <c r="J672" s="22" t="str">
        <f>INDEX(TrustCAHUB_map!$A$2:$D$139,MATCH($C672,TrustCAHUB_map!$A$2:$A$139,FALSE),4)</f>
        <v>West Midlands</v>
      </c>
    </row>
    <row r="673" spans="1:10" x14ac:dyDescent="0.3">
      <c r="A673" s="22" t="str">
        <f t="shared" si="10"/>
        <v>'RXK2015Curative70+'</v>
      </c>
      <c r="B673" s="22">
        <v>2015</v>
      </c>
      <c r="C673" s="22" t="s">
        <v>290</v>
      </c>
      <c r="D673" s="22" t="s">
        <v>7</v>
      </c>
      <c r="E673" s="22" t="s">
        <v>628</v>
      </c>
      <c r="F673" s="22">
        <v>12</v>
      </c>
      <c r="G673" s="22">
        <v>0</v>
      </c>
      <c r="H673" s="22" t="str">
        <f>INDEX(Bar_data!$A$3:$B$140,MATCH(C673,Bar_data!$A$3:$A$140,FALSE),2)</f>
        <v>Trust133</v>
      </c>
      <c r="I673" s="22" t="str">
        <f>INDEX(TrustCAHUB_map!$A$2:$D$139,MATCH($C673,TrustCAHUB_map!$A$2:$A$139,FALSE),3)</f>
        <v>West Midlands</v>
      </c>
      <c r="J673" s="22" t="str">
        <f>INDEX(TrustCAHUB_map!$A$2:$D$139,MATCH($C673,TrustCAHUB_map!$A$2:$A$139,FALSE),4)</f>
        <v>West Midlands</v>
      </c>
    </row>
    <row r="674" spans="1:10" x14ac:dyDescent="0.3">
      <c r="A674" s="22" t="str">
        <f t="shared" si="10"/>
        <v>'RXL2015Palliative18-49'</v>
      </c>
      <c r="B674" s="22">
        <v>2015</v>
      </c>
      <c r="C674" s="22" t="s">
        <v>291</v>
      </c>
      <c r="D674" s="22" t="s">
        <v>8</v>
      </c>
      <c r="E674" s="22" t="s">
        <v>153</v>
      </c>
      <c r="F674" s="22">
        <v>5</v>
      </c>
      <c r="G674" s="22">
        <v>0</v>
      </c>
      <c r="H674" s="22" t="str">
        <f>INDEX(Bar_data!$A$3:$B$140,MATCH(C674,Bar_data!$A$3:$A$140,FALSE),2)</f>
        <v>Trust134</v>
      </c>
      <c r="I674" s="22" t="str">
        <f>INDEX(TrustCAHUB_map!$A$2:$D$139,MATCH($C674,TrustCAHUB_map!$A$2:$A$139,FALSE),3)</f>
        <v>Lancashire and South Cumbria</v>
      </c>
      <c r="J674" s="22" t="str">
        <f>INDEX(TrustCAHUB_map!$A$2:$D$139,MATCH($C674,TrustCAHUB_map!$A$2:$A$139,FALSE),4)</f>
        <v>North West</v>
      </c>
    </row>
    <row r="675" spans="1:10" x14ac:dyDescent="0.3">
      <c r="A675" s="22" t="str">
        <f t="shared" si="10"/>
        <v>'RXL2015Not assigned18-49'</v>
      </c>
      <c r="B675" s="22">
        <v>2015</v>
      </c>
      <c r="C675" s="22" t="s">
        <v>291</v>
      </c>
      <c r="D675" s="22" t="s">
        <v>477</v>
      </c>
      <c r="E675" s="22" t="s">
        <v>153</v>
      </c>
      <c r="F675" s="22">
        <v>4</v>
      </c>
      <c r="G675" s="22">
        <v>0</v>
      </c>
      <c r="H675" s="22" t="str">
        <f>INDEX(Bar_data!$A$3:$B$140,MATCH(C675,Bar_data!$A$3:$A$140,FALSE),2)</f>
        <v>Trust134</v>
      </c>
      <c r="I675" s="22" t="str">
        <f>INDEX(TrustCAHUB_map!$A$2:$D$139,MATCH($C675,TrustCAHUB_map!$A$2:$A$139,FALSE),3)</f>
        <v>Lancashire and South Cumbria</v>
      </c>
      <c r="J675" s="22" t="str">
        <f>INDEX(TrustCAHUB_map!$A$2:$D$139,MATCH($C675,TrustCAHUB_map!$A$2:$A$139,FALSE),4)</f>
        <v>North West</v>
      </c>
    </row>
    <row r="676" spans="1:10" x14ac:dyDescent="0.3">
      <c r="A676" s="22" t="str">
        <f t="shared" si="10"/>
        <v>'RXL2015Curative18-49'</v>
      </c>
      <c r="B676" s="22">
        <v>2015</v>
      </c>
      <c r="C676" s="22" t="s">
        <v>291</v>
      </c>
      <c r="D676" s="22" t="s">
        <v>7</v>
      </c>
      <c r="E676" s="22" t="s">
        <v>153</v>
      </c>
      <c r="F676" s="22">
        <v>49</v>
      </c>
      <c r="G676" s="22">
        <v>0</v>
      </c>
      <c r="H676" s="22" t="str">
        <f>INDEX(Bar_data!$A$3:$B$140,MATCH(C676,Bar_data!$A$3:$A$140,FALSE),2)</f>
        <v>Trust134</v>
      </c>
      <c r="I676" s="22" t="str">
        <f>INDEX(TrustCAHUB_map!$A$2:$D$139,MATCH($C676,TrustCAHUB_map!$A$2:$A$139,FALSE),3)</f>
        <v>Lancashire and South Cumbria</v>
      </c>
      <c r="J676" s="22" t="str">
        <f>INDEX(TrustCAHUB_map!$A$2:$D$139,MATCH($C676,TrustCAHUB_map!$A$2:$A$139,FALSE),4)</f>
        <v>North West</v>
      </c>
    </row>
    <row r="677" spans="1:10" x14ac:dyDescent="0.3">
      <c r="A677" s="22" t="str">
        <f t="shared" si="10"/>
        <v>'RXL2015Curative50-69'</v>
      </c>
      <c r="B677" s="22">
        <v>2015</v>
      </c>
      <c r="C677" s="22" t="s">
        <v>291</v>
      </c>
      <c r="D677" s="22" t="s">
        <v>7</v>
      </c>
      <c r="E677" s="22" t="s">
        <v>627</v>
      </c>
      <c r="F677" s="22">
        <v>74</v>
      </c>
      <c r="G677" s="22">
        <v>1</v>
      </c>
      <c r="H677" s="22" t="str">
        <f>INDEX(Bar_data!$A$3:$B$140,MATCH(C677,Bar_data!$A$3:$A$140,FALSE),2)</f>
        <v>Trust134</v>
      </c>
      <c r="I677" s="22" t="str">
        <f>INDEX(TrustCAHUB_map!$A$2:$D$139,MATCH($C677,TrustCAHUB_map!$A$2:$A$139,FALSE),3)</f>
        <v>Lancashire and South Cumbria</v>
      </c>
      <c r="J677" s="22" t="str">
        <f>INDEX(TrustCAHUB_map!$A$2:$D$139,MATCH($C677,TrustCAHUB_map!$A$2:$A$139,FALSE),4)</f>
        <v>North West</v>
      </c>
    </row>
    <row r="678" spans="1:10" x14ac:dyDescent="0.3">
      <c r="A678" s="22" t="str">
        <f t="shared" si="10"/>
        <v>'RXL2015Not assigned50-69'</v>
      </c>
      <c r="B678" s="22">
        <v>2015</v>
      </c>
      <c r="C678" s="22" t="s">
        <v>291</v>
      </c>
      <c r="D678" s="22" t="s">
        <v>477</v>
      </c>
      <c r="E678" s="22" t="s">
        <v>627</v>
      </c>
      <c r="F678" s="22">
        <v>3</v>
      </c>
      <c r="G678" s="22">
        <v>0</v>
      </c>
      <c r="H678" s="22" t="str">
        <f>INDEX(Bar_data!$A$3:$B$140,MATCH(C678,Bar_data!$A$3:$A$140,FALSE),2)</f>
        <v>Trust134</v>
      </c>
      <c r="I678" s="22" t="str">
        <f>INDEX(TrustCAHUB_map!$A$2:$D$139,MATCH($C678,TrustCAHUB_map!$A$2:$A$139,FALSE),3)</f>
        <v>Lancashire and South Cumbria</v>
      </c>
      <c r="J678" s="22" t="str">
        <f>INDEX(TrustCAHUB_map!$A$2:$D$139,MATCH($C678,TrustCAHUB_map!$A$2:$A$139,FALSE),4)</f>
        <v>North West</v>
      </c>
    </row>
    <row r="679" spans="1:10" x14ac:dyDescent="0.3">
      <c r="A679" s="22" t="str">
        <f t="shared" si="10"/>
        <v>'RXL2015Palliative50-69'</v>
      </c>
      <c r="B679" s="22">
        <v>2015</v>
      </c>
      <c r="C679" s="22" t="s">
        <v>291</v>
      </c>
      <c r="D679" s="22" t="s">
        <v>8</v>
      </c>
      <c r="E679" s="22" t="s">
        <v>627</v>
      </c>
      <c r="F679" s="22">
        <v>18</v>
      </c>
      <c r="G679" s="22">
        <v>2</v>
      </c>
      <c r="H679" s="22" t="str">
        <f>INDEX(Bar_data!$A$3:$B$140,MATCH(C679,Bar_data!$A$3:$A$140,FALSE),2)</f>
        <v>Trust134</v>
      </c>
      <c r="I679" s="22" t="str">
        <f>INDEX(TrustCAHUB_map!$A$2:$D$139,MATCH($C679,TrustCAHUB_map!$A$2:$A$139,FALSE),3)</f>
        <v>Lancashire and South Cumbria</v>
      </c>
      <c r="J679" s="22" t="str">
        <f>INDEX(TrustCAHUB_map!$A$2:$D$139,MATCH($C679,TrustCAHUB_map!$A$2:$A$139,FALSE),4)</f>
        <v>North West</v>
      </c>
    </row>
    <row r="680" spans="1:10" x14ac:dyDescent="0.3">
      <c r="A680" s="22" t="str">
        <f t="shared" si="10"/>
        <v>'RXL2015Palliative70+'</v>
      </c>
      <c r="B680" s="22">
        <v>2015</v>
      </c>
      <c r="C680" s="22" t="s">
        <v>291</v>
      </c>
      <c r="D680" s="22" t="s">
        <v>8</v>
      </c>
      <c r="E680" s="22" t="s">
        <v>628</v>
      </c>
      <c r="F680" s="22">
        <v>8</v>
      </c>
      <c r="G680" s="22">
        <v>1</v>
      </c>
      <c r="H680" s="22" t="str">
        <f>INDEX(Bar_data!$A$3:$B$140,MATCH(C680,Bar_data!$A$3:$A$140,FALSE),2)</f>
        <v>Trust134</v>
      </c>
      <c r="I680" s="22" t="str">
        <f>INDEX(TrustCAHUB_map!$A$2:$D$139,MATCH($C680,TrustCAHUB_map!$A$2:$A$139,FALSE),3)</f>
        <v>Lancashire and South Cumbria</v>
      </c>
      <c r="J680" s="22" t="str">
        <f>INDEX(TrustCAHUB_map!$A$2:$D$139,MATCH($C680,TrustCAHUB_map!$A$2:$A$139,FALSE),4)</f>
        <v>North West</v>
      </c>
    </row>
    <row r="681" spans="1:10" x14ac:dyDescent="0.3">
      <c r="A681" s="22" t="str">
        <f t="shared" si="10"/>
        <v>'RXL2015Curative70+'</v>
      </c>
      <c r="B681" s="22">
        <v>2015</v>
      </c>
      <c r="C681" s="22" t="s">
        <v>291</v>
      </c>
      <c r="D681" s="22" t="s">
        <v>7</v>
      </c>
      <c r="E681" s="22" t="s">
        <v>628</v>
      </c>
      <c r="F681" s="22">
        <v>15</v>
      </c>
      <c r="G681" s="22">
        <v>0</v>
      </c>
      <c r="H681" s="22" t="str">
        <f>INDEX(Bar_data!$A$3:$B$140,MATCH(C681,Bar_data!$A$3:$A$140,FALSE),2)</f>
        <v>Trust134</v>
      </c>
      <c r="I681" s="22" t="str">
        <f>INDEX(TrustCAHUB_map!$A$2:$D$139,MATCH($C681,TrustCAHUB_map!$A$2:$A$139,FALSE),3)</f>
        <v>Lancashire and South Cumbria</v>
      </c>
      <c r="J681" s="22" t="str">
        <f>INDEX(TrustCAHUB_map!$A$2:$D$139,MATCH($C681,TrustCAHUB_map!$A$2:$A$139,FALSE),4)</f>
        <v>North West</v>
      </c>
    </row>
    <row r="682" spans="1:10" x14ac:dyDescent="0.3">
      <c r="A682" s="22" t="str">
        <f t="shared" si="10"/>
        <v>'RXL2015Not assigned70+'</v>
      </c>
      <c r="B682" s="22">
        <v>2015</v>
      </c>
      <c r="C682" s="22" t="s">
        <v>291</v>
      </c>
      <c r="D682" s="22" t="s">
        <v>477</v>
      </c>
      <c r="E682" s="22" t="s">
        <v>628</v>
      </c>
      <c r="F682" s="22">
        <v>2</v>
      </c>
      <c r="G682" s="22">
        <v>0</v>
      </c>
      <c r="H682" s="22" t="str">
        <f>INDEX(Bar_data!$A$3:$B$140,MATCH(C682,Bar_data!$A$3:$A$140,FALSE),2)</f>
        <v>Trust134</v>
      </c>
      <c r="I682" s="22" t="str">
        <f>INDEX(TrustCAHUB_map!$A$2:$D$139,MATCH($C682,TrustCAHUB_map!$A$2:$A$139,FALSE),3)</f>
        <v>Lancashire and South Cumbria</v>
      </c>
      <c r="J682" s="22" t="str">
        <f>INDEX(TrustCAHUB_map!$A$2:$D$139,MATCH($C682,TrustCAHUB_map!$A$2:$A$139,FALSE),4)</f>
        <v>North West</v>
      </c>
    </row>
    <row r="683" spans="1:10" x14ac:dyDescent="0.3">
      <c r="A683" s="22" t="str">
        <f t="shared" si="10"/>
        <v>'RXN2015Palliative18-49'</v>
      </c>
      <c r="B683" s="22">
        <v>2015</v>
      </c>
      <c r="C683" s="22" t="s">
        <v>292</v>
      </c>
      <c r="D683" s="22" t="s">
        <v>8</v>
      </c>
      <c r="E683" s="22" t="s">
        <v>153</v>
      </c>
      <c r="F683" s="22">
        <v>10</v>
      </c>
      <c r="G683" s="22">
        <v>0</v>
      </c>
      <c r="H683" s="22" t="str">
        <f>INDEX(Bar_data!$A$3:$B$140,MATCH(C683,Bar_data!$A$3:$A$140,FALSE),2)</f>
        <v>Trust135</v>
      </c>
      <c r="I683" s="22" t="str">
        <f>INDEX(TrustCAHUB_map!$A$2:$D$139,MATCH($C683,TrustCAHUB_map!$A$2:$A$139,FALSE),3)</f>
        <v>Lancashire and South Cumbria</v>
      </c>
      <c r="J683" s="22" t="str">
        <f>INDEX(TrustCAHUB_map!$A$2:$D$139,MATCH($C683,TrustCAHUB_map!$A$2:$A$139,FALSE),4)</f>
        <v>North West</v>
      </c>
    </row>
    <row r="684" spans="1:10" x14ac:dyDescent="0.3">
      <c r="A684" s="22" t="str">
        <f t="shared" si="10"/>
        <v>'RXN2015Curative18-49'</v>
      </c>
      <c r="B684" s="22">
        <v>2015</v>
      </c>
      <c r="C684" s="22" t="s">
        <v>292</v>
      </c>
      <c r="D684" s="22" t="s">
        <v>7</v>
      </c>
      <c r="E684" s="22" t="s">
        <v>153</v>
      </c>
      <c r="F684" s="22">
        <v>48</v>
      </c>
      <c r="G684" s="22">
        <v>0</v>
      </c>
      <c r="H684" s="22" t="str">
        <f>INDEX(Bar_data!$A$3:$B$140,MATCH(C684,Bar_data!$A$3:$A$140,FALSE),2)</f>
        <v>Trust135</v>
      </c>
      <c r="I684" s="22" t="str">
        <f>INDEX(TrustCAHUB_map!$A$2:$D$139,MATCH($C684,TrustCAHUB_map!$A$2:$A$139,FALSE),3)</f>
        <v>Lancashire and South Cumbria</v>
      </c>
      <c r="J684" s="22" t="str">
        <f>INDEX(TrustCAHUB_map!$A$2:$D$139,MATCH($C684,TrustCAHUB_map!$A$2:$A$139,FALSE),4)</f>
        <v>North West</v>
      </c>
    </row>
    <row r="685" spans="1:10" x14ac:dyDescent="0.3">
      <c r="A685" s="22" t="str">
        <f t="shared" si="10"/>
        <v>'RXN2015Curative50-69'</v>
      </c>
      <c r="B685" s="22">
        <v>2015</v>
      </c>
      <c r="C685" s="22" t="s">
        <v>292</v>
      </c>
      <c r="D685" s="22" t="s">
        <v>7</v>
      </c>
      <c r="E685" s="22" t="s">
        <v>627</v>
      </c>
      <c r="F685" s="22">
        <v>84</v>
      </c>
      <c r="G685" s="22">
        <v>0</v>
      </c>
      <c r="H685" s="22" t="str">
        <f>INDEX(Bar_data!$A$3:$B$140,MATCH(C685,Bar_data!$A$3:$A$140,FALSE),2)</f>
        <v>Trust135</v>
      </c>
      <c r="I685" s="22" t="str">
        <f>INDEX(TrustCAHUB_map!$A$2:$D$139,MATCH($C685,TrustCAHUB_map!$A$2:$A$139,FALSE),3)</f>
        <v>Lancashire and South Cumbria</v>
      </c>
      <c r="J685" s="22" t="str">
        <f>INDEX(TrustCAHUB_map!$A$2:$D$139,MATCH($C685,TrustCAHUB_map!$A$2:$A$139,FALSE),4)</f>
        <v>North West</v>
      </c>
    </row>
    <row r="686" spans="1:10" x14ac:dyDescent="0.3">
      <c r="A686" s="22" t="str">
        <f t="shared" si="10"/>
        <v>'RXN2015Palliative50-69'</v>
      </c>
      <c r="B686" s="22">
        <v>2015</v>
      </c>
      <c r="C686" s="22" t="s">
        <v>292</v>
      </c>
      <c r="D686" s="22" t="s">
        <v>8</v>
      </c>
      <c r="E686" s="22" t="s">
        <v>627</v>
      </c>
      <c r="F686" s="22">
        <v>23</v>
      </c>
      <c r="G686" s="22">
        <v>0</v>
      </c>
      <c r="H686" s="22" t="str">
        <f>INDEX(Bar_data!$A$3:$B$140,MATCH(C686,Bar_data!$A$3:$A$140,FALSE),2)</f>
        <v>Trust135</v>
      </c>
      <c r="I686" s="22" t="str">
        <f>INDEX(TrustCAHUB_map!$A$2:$D$139,MATCH($C686,TrustCAHUB_map!$A$2:$A$139,FALSE),3)</f>
        <v>Lancashire and South Cumbria</v>
      </c>
      <c r="J686" s="22" t="str">
        <f>INDEX(TrustCAHUB_map!$A$2:$D$139,MATCH($C686,TrustCAHUB_map!$A$2:$A$139,FALSE),4)</f>
        <v>North West</v>
      </c>
    </row>
    <row r="687" spans="1:10" x14ac:dyDescent="0.3">
      <c r="A687" s="22" t="str">
        <f t="shared" si="10"/>
        <v>'RXN2015Curative70+'</v>
      </c>
      <c r="B687" s="22">
        <v>2015</v>
      </c>
      <c r="C687" s="22" t="s">
        <v>292</v>
      </c>
      <c r="D687" s="22" t="s">
        <v>7</v>
      </c>
      <c r="E687" s="22" t="s">
        <v>628</v>
      </c>
      <c r="F687" s="22">
        <v>12</v>
      </c>
      <c r="G687" s="22">
        <v>0</v>
      </c>
      <c r="H687" s="22" t="str">
        <f>INDEX(Bar_data!$A$3:$B$140,MATCH(C687,Bar_data!$A$3:$A$140,FALSE),2)</f>
        <v>Trust135</v>
      </c>
      <c r="I687" s="22" t="str">
        <f>INDEX(TrustCAHUB_map!$A$2:$D$139,MATCH($C687,TrustCAHUB_map!$A$2:$A$139,FALSE),3)</f>
        <v>Lancashire and South Cumbria</v>
      </c>
      <c r="J687" s="22" t="str">
        <f>INDEX(TrustCAHUB_map!$A$2:$D$139,MATCH($C687,TrustCAHUB_map!$A$2:$A$139,FALSE),4)</f>
        <v>North West</v>
      </c>
    </row>
    <row r="688" spans="1:10" x14ac:dyDescent="0.3">
      <c r="A688" s="22" t="str">
        <f t="shared" si="10"/>
        <v>'RXN2015Palliative70+'</v>
      </c>
      <c r="B688" s="22">
        <v>2015</v>
      </c>
      <c r="C688" s="22" t="s">
        <v>292</v>
      </c>
      <c r="D688" s="22" t="s">
        <v>8</v>
      </c>
      <c r="E688" s="22" t="s">
        <v>628</v>
      </c>
      <c r="F688" s="22">
        <v>10</v>
      </c>
      <c r="G688" s="22">
        <v>0</v>
      </c>
      <c r="H688" s="22" t="str">
        <f>INDEX(Bar_data!$A$3:$B$140,MATCH(C688,Bar_data!$A$3:$A$140,FALSE),2)</f>
        <v>Trust135</v>
      </c>
      <c r="I688" s="22" t="str">
        <f>INDEX(TrustCAHUB_map!$A$2:$D$139,MATCH($C688,TrustCAHUB_map!$A$2:$A$139,FALSE),3)</f>
        <v>Lancashire and South Cumbria</v>
      </c>
      <c r="J688" s="22" t="str">
        <f>INDEX(TrustCAHUB_map!$A$2:$D$139,MATCH($C688,TrustCAHUB_map!$A$2:$A$139,FALSE),4)</f>
        <v>North West</v>
      </c>
    </row>
    <row r="689" spans="1:10" x14ac:dyDescent="0.3">
      <c r="A689" s="22" t="str">
        <f t="shared" si="10"/>
        <v>'RXP2015Not assigned18-49'</v>
      </c>
      <c r="B689" s="22">
        <v>2015</v>
      </c>
      <c r="C689" s="22" t="s">
        <v>293</v>
      </c>
      <c r="D689" s="22" t="s">
        <v>477</v>
      </c>
      <c r="E689" s="22" t="s">
        <v>153</v>
      </c>
      <c r="F689" s="22">
        <v>42</v>
      </c>
      <c r="G689" s="22">
        <v>1</v>
      </c>
      <c r="H689" s="22" t="str">
        <f>INDEX(Bar_data!$A$3:$B$140,MATCH(C689,Bar_data!$A$3:$A$140,FALSE),2)</f>
        <v>Trust136</v>
      </c>
      <c r="I689" s="22" t="str">
        <f>INDEX(TrustCAHUB_map!$A$2:$D$139,MATCH($C689,TrustCAHUB_map!$A$2:$A$139,FALSE),3)</f>
        <v>North East and Cumbria</v>
      </c>
      <c r="J689" s="22" t="str">
        <f>INDEX(TrustCAHUB_map!$A$2:$D$139,MATCH($C689,TrustCAHUB_map!$A$2:$A$139,FALSE),4)</f>
        <v>North East</v>
      </c>
    </row>
    <row r="690" spans="1:10" x14ac:dyDescent="0.3">
      <c r="A690" s="22" t="str">
        <f t="shared" si="10"/>
        <v>'RXP2015Not assigned50-69'</v>
      </c>
      <c r="B690" s="22">
        <v>2015</v>
      </c>
      <c r="C690" s="22" t="s">
        <v>293</v>
      </c>
      <c r="D690" s="22" t="s">
        <v>477</v>
      </c>
      <c r="E690" s="22" t="s">
        <v>627</v>
      </c>
      <c r="F690" s="22">
        <v>80</v>
      </c>
      <c r="G690" s="22">
        <v>2</v>
      </c>
      <c r="H690" s="22" t="str">
        <f>INDEX(Bar_data!$A$3:$B$140,MATCH(C690,Bar_data!$A$3:$A$140,FALSE),2)</f>
        <v>Trust136</v>
      </c>
      <c r="I690" s="22" t="str">
        <f>INDEX(TrustCAHUB_map!$A$2:$D$139,MATCH($C690,TrustCAHUB_map!$A$2:$A$139,FALSE),3)</f>
        <v>North East and Cumbria</v>
      </c>
      <c r="J690" s="22" t="str">
        <f>INDEX(TrustCAHUB_map!$A$2:$D$139,MATCH($C690,TrustCAHUB_map!$A$2:$A$139,FALSE),4)</f>
        <v>North East</v>
      </c>
    </row>
    <row r="691" spans="1:10" x14ac:dyDescent="0.3">
      <c r="A691" s="22" t="str">
        <f t="shared" si="10"/>
        <v>'RXP2015Not assigned70+'</v>
      </c>
      <c r="B691" s="22">
        <v>2015</v>
      </c>
      <c r="C691" s="22" t="s">
        <v>293</v>
      </c>
      <c r="D691" s="22" t="s">
        <v>477</v>
      </c>
      <c r="E691" s="22" t="s">
        <v>628</v>
      </c>
      <c r="F691" s="22">
        <v>6</v>
      </c>
      <c r="G691" s="22">
        <v>0</v>
      </c>
      <c r="H691" s="22" t="str">
        <f>INDEX(Bar_data!$A$3:$B$140,MATCH(C691,Bar_data!$A$3:$A$140,FALSE),2)</f>
        <v>Trust136</v>
      </c>
      <c r="I691" s="22" t="str">
        <f>INDEX(TrustCAHUB_map!$A$2:$D$139,MATCH($C691,TrustCAHUB_map!$A$2:$A$139,FALSE),3)</f>
        <v>North East and Cumbria</v>
      </c>
      <c r="J691" s="22" t="str">
        <f>INDEX(TrustCAHUB_map!$A$2:$D$139,MATCH($C691,TrustCAHUB_map!$A$2:$A$139,FALSE),4)</f>
        <v>North East</v>
      </c>
    </row>
    <row r="692" spans="1:10" x14ac:dyDescent="0.3">
      <c r="A692" s="22" t="str">
        <f t="shared" si="10"/>
        <v>'RXQ2015Curative18-49'</v>
      </c>
      <c r="B692" s="22">
        <v>2015</v>
      </c>
      <c r="C692" s="22" t="s">
        <v>294</v>
      </c>
      <c r="D692" s="22" t="s">
        <v>7</v>
      </c>
      <c r="E692" s="22" t="s">
        <v>153</v>
      </c>
      <c r="F692" s="22">
        <v>24</v>
      </c>
      <c r="G692" s="22">
        <v>0</v>
      </c>
      <c r="H692" s="22" t="str">
        <f>INDEX(Bar_data!$A$3:$B$140,MATCH(C692,Bar_data!$A$3:$A$140,FALSE),2)</f>
        <v>Trust137</v>
      </c>
      <c r="I692" s="22" t="str">
        <f>INDEX(TrustCAHUB_map!$A$2:$D$139,MATCH($C692,TrustCAHUB_map!$A$2:$A$139,FALSE),3)</f>
        <v>Thames Valley</v>
      </c>
      <c r="J692" s="22" t="str">
        <f>INDEX(TrustCAHUB_map!$A$2:$D$139,MATCH($C692,TrustCAHUB_map!$A$2:$A$139,FALSE),4)</f>
        <v>Wessex</v>
      </c>
    </row>
    <row r="693" spans="1:10" x14ac:dyDescent="0.3">
      <c r="A693" s="22" t="str">
        <f t="shared" si="10"/>
        <v>'RXQ2015Palliative18-49'</v>
      </c>
      <c r="B693" s="22">
        <v>2015</v>
      </c>
      <c r="C693" s="22" t="s">
        <v>294</v>
      </c>
      <c r="D693" s="22" t="s">
        <v>8</v>
      </c>
      <c r="E693" s="22" t="s">
        <v>153</v>
      </c>
      <c r="F693" s="22">
        <v>32</v>
      </c>
      <c r="G693" s="22">
        <v>1</v>
      </c>
      <c r="H693" s="22" t="str">
        <f>INDEX(Bar_data!$A$3:$B$140,MATCH(C693,Bar_data!$A$3:$A$140,FALSE),2)</f>
        <v>Trust137</v>
      </c>
      <c r="I693" s="22" t="str">
        <f>INDEX(TrustCAHUB_map!$A$2:$D$139,MATCH($C693,TrustCAHUB_map!$A$2:$A$139,FALSE),3)</f>
        <v>Thames Valley</v>
      </c>
      <c r="J693" s="22" t="str">
        <f>INDEX(TrustCAHUB_map!$A$2:$D$139,MATCH($C693,TrustCAHUB_map!$A$2:$A$139,FALSE),4)</f>
        <v>Wessex</v>
      </c>
    </row>
    <row r="694" spans="1:10" x14ac:dyDescent="0.3">
      <c r="A694" s="22" t="str">
        <f t="shared" si="10"/>
        <v>'RXQ2015Not assigned18-49'</v>
      </c>
      <c r="B694" s="22">
        <v>2015</v>
      </c>
      <c r="C694" s="22" t="s">
        <v>294</v>
      </c>
      <c r="D694" s="22" t="s">
        <v>477</v>
      </c>
      <c r="E694" s="22" t="s">
        <v>153</v>
      </c>
      <c r="F694" s="22">
        <v>26</v>
      </c>
      <c r="G694" s="22">
        <v>0</v>
      </c>
      <c r="H694" s="22" t="str">
        <f>INDEX(Bar_data!$A$3:$B$140,MATCH(C694,Bar_data!$A$3:$A$140,FALSE),2)</f>
        <v>Trust137</v>
      </c>
      <c r="I694" s="22" t="str">
        <f>INDEX(TrustCAHUB_map!$A$2:$D$139,MATCH($C694,TrustCAHUB_map!$A$2:$A$139,FALSE),3)</f>
        <v>Thames Valley</v>
      </c>
      <c r="J694" s="22" t="str">
        <f>INDEX(TrustCAHUB_map!$A$2:$D$139,MATCH($C694,TrustCAHUB_map!$A$2:$A$139,FALSE),4)</f>
        <v>Wessex</v>
      </c>
    </row>
    <row r="695" spans="1:10" x14ac:dyDescent="0.3">
      <c r="A695" s="22" t="str">
        <f t="shared" si="10"/>
        <v>'RXQ2015Palliative50-69'</v>
      </c>
      <c r="B695" s="22">
        <v>2015</v>
      </c>
      <c r="C695" s="22" t="s">
        <v>294</v>
      </c>
      <c r="D695" s="22" t="s">
        <v>8</v>
      </c>
      <c r="E695" s="22" t="s">
        <v>627</v>
      </c>
      <c r="F695" s="22">
        <v>41</v>
      </c>
      <c r="G695" s="22">
        <v>3</v>
      </c>
      <c r="H695" s="22" t="str">
        <f>INDEX(Bar_data!$A$3:$B$140,MATCH(C695,Bar_data!$A$3:$A$140,FALSE),2)</f>
        <v>Trust137</v>
      </c>
      <c r="I695" s="22" t="str">
        <f>INDEX(TrustCAHUB_map!$A$2:$D$139,MATCH($C695,TrustCAHUB_map!$A$2:$A$139,FALSE),3)</f>
        <v>Thames Valley</v>
      </c>
      <c r="J695" s="22" t="str">
        <f>INDEX(TrustCAHUB_map!$A$2:$D$139,MATCH($C695,TrustCAHUB_map!$A$2:$A$139,FALSE),4)</f>
        <v>Wessex</v>
      </c>
    </row>
    <row r="696" spans="1:10" x14ac:dyDescent="0.3">
      <c r="A696" s="22" t="str">
        <f t="shared" si="10"/>
        <v>'RXQ2015Curative50-69'</v>
      </c>
      <c r="B696" s="22">
        <v>2015</v>
      </c>
      <c r="C696" s="22" t="s">
        <v>294</v>
      </c>
      <c r="D696" s="22" t="s">
        <v>7</v>
      </c>
      <c r="E696" s="22" t="s">
        <v>627</v>
      </c>
      <c r="F696" s="22">
        <v>30</v>
      </c>
      <c r="G696" s="22">
        <v>0</v>
      </c>
      <c r="H696" s="22" t="str">
        <f>INDEX(Bar_data!$A$3:$B$140,MATCH(C696,Bar_data!$A$3:$A$140,FALSE),2)</f>
        <v>Trust137</v>
      </c>
      <c r="I696" s="22" t="str">
        <f>INDEX(TrustCAHUB_map!$A$2:$D$139,MATCH($C696,TrustCAHUB_map!$A$2:$A$139,FALSE),3)</f>
        <v>Thames Valley</v>
      </c>
      <c r="J696" s="22" t="str">
        <f>INDEX(TrustCAHUB_map!$A$2:$D$139,MATCH($C696,TrustCAHUB_map!$A$2:$A$139,FALSE),4)</f>
        <v>Wessex</v>
      </c>
    </row>
    <row r="697" spans="1:10" x14ac:dyDescent="0.3">
      <c r="A697" s="22" t="str">
        <f t="shared" si="10"/>
        <v>'RXQ2015Not assigned50-69'</v>
      </c>
      <c r="B697" s="22">
        <v>2015</v>
      </c>
      <c r="C697" s="22" t="s">
        <v>294</v>
      </c>
      <c r="D697" s="22" t="s">
        <v>477</v>
      </c>
      <c r="E697" s="22" t="s">
        <v>627</v>
      </c>
      <c r="F697" s="22">
        <v>23</v>
      </c>
      <c r="G697" s="22">
        <v>0</v>
      </c>
      <c r="H697" s="22" t="str">
        <f>INDEX(Bar_data!$A$3:$B$140,MATCH(C697,Bar_data!$A$3:$A$140,FALSE),2)</f>
        <v>Trust137</v>
      </c>
      <c r="I697" s="22" t="str">
        <f>INDEX(TrustCAHUB_map!$A$2:$D$139,MATCH($C697,TrustCAHUB_map!$A$2:$A$139,FALSE),3)</f>
        <v>Thames Valley</v>
      </c>
      <c r="J697" s="22" t="str">
        <f>INDEX(TrustCAHUB_map!$A$2:$D$139,MATCH($C697,TrustCAHUB_map!$A$2:$A$139,FALSE),4)</f>
        <v>Wessex</v>
      </c>
    </row>
    <row r="698" spans="1:10" x14ac:dyDescent="0.3">
      <c r="A698" s="22" t="str">
        <f t="shared" si="10"/>
        <v>'RXQ2015Curative70+'</v>
      </c>
      <c r="B698" s="22">
        <v>2015</v>
      </c>
      <c r="C698" s="22" t="s">
        <v>294</v>
      </c>
      <c r="D698" s="22" t="s">
        <v>7</v>
      </c>
      <c r="E698" s="22" t="s">
        <v>628</v>
      </c>
      <c r="F698" s="22">
        <v>9</v>
      </c>
      <c r="G698" s="22">
        <v>0</v>
      </c>
      <c r="H698" s="22" t="str">
        <f>INDEX(Bar_data!$A$3:$B$140,MATCH(C698,Bar_data!$A$3:$A$140,FALSE),2)</f>
        <v>Trust137</v>
      </c>
      <c r="I698" s="22" t="str">
        <f>INDEX(TrustCAHUB_map!$A$2:$D$139,MATCH($C698,TrustCAHUB_map!$A$2:$A$139,FALSE),3)</f>
        <v>Thames Valley</v>
      </c>
      <c r="J698" s="22" t="str">
        <f>INDEX(TrustCAHUB_map!$A$2:$D$139,MATCH($C698,TrustCAHUB_map!$A$2:$A$139,FALSE),4)</f>
        <v>Wessex</v>
      </c>
    </row>
    <row r="699" spans="1:10" x14ac:dyDescent="0.3">
      <c r="A699" s="22" t="str">
        <f t="shared" si="10"/>
        <v>'RXQ2015Not assigned70+'</v>
      </c>
      <c r="B699" s="22">
        <v>2015</v>
      </c>
      <c r="C699" s="22" t="s">
        <v>294</v>
      </c>
      <c r="D699" s="22" t="s">
        <v>477</v>
      </c>
      <c r="E699" s="22" t="s">
        <v>628</v>
      </c>
      <c r="F699" s="22">
        <v>5</v>
      </c>
      <c r="G699" s="22">
        <v>0</v>
      </c>
      <c r="H699" s="22" t="str">
        <f>INDEX(Bar_data!$A$3:$B$140,MATCH(C699,Bar_data!$A$3:$A$140,FALSE),2)</f>
        <v>Trust137</v>
      </c>
      <c r="I699" s="22" t="str">
        <f>INDEX(TrustCAHUB_map!$A$2:$D$139,MATCH($C699,TrustCAHUB_map!$A$2:$A$139,FALSE),3)</f>
        <v>Thames Valley</v>
      </c>
      <c r="J699" s="22" t="str">
        <f>INDEX(TrustCAHUB_map!$A$2:$D$139,MATCH($C699,TrustCAHUB_map!$A$2:$A$139,FALSE),4)</f>
        <v>Wessex</v>
      </c>
    </row>
    <row r="700" spans="1:10" x14ac:dyDescent="0.3">
      <c r="A700" s="22" t="str">
        <f t="shared" si="10"/>
        <v>'RXQ2015Palliative70+'</v>
      </c>
      <c r="B700" s="22">
        <v>2015</v>
      </c>
      <c r="C700" s="22" t="s">
        <v>294</v>
      </c>
      <c r="D700" s="22" t="s">
        <v>8</v>
      </c>
      <c r="E700" s="22" t="s">
        <v>628</v>
      </c>
      <c r="F700" s="22">
        <v>23</v>
      </c>
      <c r="G700" s="22">
        <v>0</v>
      </c>
      <c r="H700" s="22" t="str">
        <f>INDEX(Bar_data!$A$3:$B$140,MATCH(C700,Bar_data!$A$3:$A$140,FALSE),2)</f>
        <v>Trust137</v>
      </c>
      <c r="I700" s="22" t="str">
        <f>INDEX(TrustCAHUB_map!$A$2:$D$139,MATCH($C700,TrustCAHUB_map!$A$2:$A$139,FALSE),3)</f>
        <v>Thames Valley</v>
      </c>
      <c r="J700" s="22" t="str">
        <f>INDEX(TrustCAHUB_map!$A$2:$D$139,MATCH($C700,TrustCAHUB_map!$A$2:$A$139,FALSE),4)</f>
        <v>Wessex</v>
      </c>
    </row>
    <row r="701" spans="1:10" x14ac:dyDescent="0.3">
      <c r="A701" s="22" t="str">
        <f t="shared" si="10"/>
        <v>'RXR2015Curative18-49'</v>
      </c>
      <c r="B701" s="22">
        <v>2015</v>
      </c>
      <c r="C701" s="22" t="s">
        <v>295</v>
      </c>
      <c r="D701" s="22" t="s">
        <v>7</v>
      </c>
      <c r="E701" s="22" t="s">
        <v>153</v>
      </c>
      <c r="F701" s="22">
        <v>17</v>
      </c>
      <c r="G701" s="22">
        <v>0</v>
      </c>
      <c r="H701" s="22" t="str">
        <f>INDEX(Bar_data!$A$3:$B$140,MATCH(C701,Bar_data!$A$3:$A$140,FALSE),2)</f>
        <v>Trust138</v>
      </c>
      <c r="I701" s="22" t="str">
        <f>INDEX(TrustCAHUB_map!$A$2:$D$139,MATCH($C701,TrustCAHUB_map!$A$2:$A$139,FALSE),3)</f>
        <v>Lancashire and South Cumbria</v>
      </c>
      <c r="J701" s="22" t="str">
        <f>INDEX(TrustCAHUB_map!$A$2:$D$139,MATCH($C701,TrustCAHUB_map!$A$2:$A$139,FALSE),4)</f>
        <v>North West</v>
      </c>
    </row>
    <row r="702" spans="1:10" x14ac:dyDescent="0.3">
      <c r="A702" s="22" t="str">
        <f t="shared" si="10"/>
        <v>'RXR2015Palliative18-49'</v>
      </c>
      <c r="B702" s="22">
        <v>2015</v>
      </c>
      <c r="C702" s="22" t="s">
        <v>295</v>
      </c>
      <c r="D702" s="22" t="s">
        <v>8</v>
      </c>
      <c r="E702" s="22" t="s">
        <v>153</v>
      </c>
      <c r="F702" s="22">
        <v>5</v>
      </c>
      <c r="G702" s="22">
        <v>2</v>
      </c>
      <c r="H702" s="22" t="str">
        <f>INDEX(Bar_data!$A$3:$B$140,MATCH(C702,Bar_data!$A$3:$A$140,FALSE),2)</f>
        <v>Trust138</v>
      </c>
      <c r="I702" s="22" t="str">
        <f>INDEX(TrustCAHUB_map!$A$2:$D$139,MATCH($C702,TrustCAHUB_map!$A$2:$A$139,FALSE),3)</f>
        <v>Lancashire and South Cumbria</v>
      </c>
      <c r="J702" s="22" t="str">
        <f>INDEX(TrustCAHUB_map!$A$2:$D$139,MATCH($C702,TrustCAHUB_map!$A$2:$A$139,FALSE),4)</f>
        <v>North West</v>
      </c>
    </row>
    <row r="703" spans="1:10" x14ac:dyDescent="0.3">
      <c r="A703" s="22" t="str">
        <f t="shared" si="10"/>
        <v>'RXR2015Not assigned18-49'</v>
      </c>
      <c r="B703" s="22">
        <v>2015</v>
      </c>
      <c r="C703" s="22" t="s">
        <v>295</v>
      </c>
      <c r="D703" s="22" t="s">
        <v>477</v>
      </c>
      <c r="E703" s="22" t="s">
        <v>153</v>
      </c>
      <c r="F703" s="22">
        <v>44</v>
      </c>
      <c r="G703" s="22">
        <v>0</v>
      </c>
      <c r="H703" s="22" t="str">
        <f>INDEX(Bar_data!$A$3:$B$140,MATCH(C703,Bar_data!$A$3:$A$140,FALSE),2)</f>
        <v>Trust138</v>
      </c>
      <c r="I703" s="22" t="str">
        <f>INDEX(TrustCAHUB_map!$A$2:$D$139,MATCH($C703,TrustCAHUB_map!$A$2:$A$139,FALSE),3)</f>
        <v>Lancashire and South Cumbria</v>
      </c>
      <c r="J703" s="22" t="str">
        <f>INDEX(TrustCAHUB_map!$A$2:$D$139,MATCH($C703,TrustCAHUB_map!$A$2:$A$139,FALSE),4)</f>
        <v>North West</v>
      </c>
    </row>
    <row r="704" spans="1:10" x14ac:dyDescent="0.3">
      <c r="A704" s="22" t="str">
        <f t="shared" si="10"/>
        <v>'RXR2015Curative50-69'</v>
      </c>
      <c r="B704" s="22">
        <v>2015</v>
      </c>
      <c r="C704" s="22" t="s">
        <v>295</v>
      </c>
      <c r="D704" s="22" t="s">
        <v>7</v>
      </c>
      <c r="E704" s="22" t="s">
        <v>627</v>
      </c>
      <c r="F704" s="22">
        <v>22</v>
      </c>
      <c r="G704" s="22">
        <v>0</v>
      </c>
      <c r="H704" s="22" t="str">
        <f>INDEX(Bar_data!$A$3:$B$140,MATCH(C704,Bar_data!$A$3:$A$140,FALSE),2)</f>
        <v>Trust138</v>
      </c>
      <c r="I704" s="22" t="str">
        <f>INDEX(TrustCAHUB_map!$A$2:$D$139,MATCH($C704,TrustCAHUB_map!$A$2:$A$139,FALSE),3)</f>
        <v>Lancashire and South Cumbria</v>
      </c>
      <c r="J704" s="22" t="str">
        <f>INDEX(TrustCAHUB_map!$A$2:$D$139,MATCH($C704,TrustCAHUB_map!$A$2:$A$139,FALSE),4)</f>
        <v>North West</v>
      </c>
    </row>
    <row r="705" spans="1:10" x14ac:dyDescent="0.3">
      <c r="A705" s="22" t="str">
        <f t="shared" si="10"/>
        <v>'RXR2015Not assigned50-69'</v>
      </c>
      <c r="B705" s="22">
        <v>2015</v>
      </c>
      <c r="C705" s="22" t="s">
        <v>295</v>
      </c>
      <c r="D705" s="22" t="s">
        <v>477</v>
      </c>
      <c r="E705" s="22" t="s">
        <v>627</v>
      </c>
      <c r="F705" s="22">
        <v>56</v>
      </c>
      <c r="G705" s="22">
        <v>0</v>
      </c>
      <c r="H705" s="22" t="str">
        <f>INDEX(Bar_data!$A$3:$B$140,MATCH(C705,Bar_data!$A$3:$A$140,FALSE),2)</f>
        <v>Trust138</v>
      </c>
      <c r="I705" s="22" t="str">
        <f>INDEX(TrustCAHUB_map!$A$2:$D$139,MATCH($C705,TrustCAHUB_map!$A$2:$A$139,FALSE),3)</f>
        <v>Lancashire and South Cumbria</v>
      </c>
      <c r="J705" s="22" t="str">
        <f>INDEX(TrustCAHUB_map!$A$2:$D$139,MATCH($C705,TrustCAHUB_map!$A$2:$A$139,FALSE),4)</f>
        <v>North West</v>
      </c>
    </row>
    <row r="706" spans="1:10" x14ac:dyDescent="0.3">
      <c r="A706" s="22" t="str">
        <f t="shared" si="10"/>
        <v>'RXR2015Palliative50-69'</v>
      </c>
      <c r="B706" s="22">
        <v>2015</v>
      </c>
      <c r="C706" s="22" t="s">
        <v>295</v>
      </c>
      <c r="D706" s="22" t="s">
        <v>8</v>
      </c>
      <c r="E706" s="22" t="s">
        <v>627</v>
      </c>
      <c r="F706" s="22">
        <v>22</v>
      </c>
      <c r="G706" s="22">
        <v>2</v>
      </c>
      <c r="H706" s="22" t="str">
        <f>INDEX(Bar_data!$A$3:$B$140,MATCH(C706,Bar_data!$A$3:$A$140,FALSE),2)</f>
        <v>Trust138</v>
      </c>
      <c r="I706" s="22" t="str">
        <f>INDEX(TrustCAHUB_map!$A$2:$D$139,MATCH($C706,TrustCAHUB_map!$A$2:$A$139,FALSE),3)</f>
        <v>Lancashire and South Cumbria</v>
      </c>
      <c r="J706" s="22" t="str">
        <f>INDEX(TrustCAHUB_map!$A$2:$D$139,MATCH($C706,TrustCAHUB_map!$A$2:$A$139,FALSE),4)</f>
        <v>North West</v>
      </c>
    </row>
    <row r="707" spans="1:10" x14ac:dyDescent="0.3">
      <c r="A707" s="22" t="str">
        <f t="shared" ref="A707:A770" si="11">"'"&amp;C707&amp;B707&amp;D707&amp;E707&amp;"'"</f>
        <v>'RXR2015Curative70+'</v>
      </c>
      <c r="B707" s="22">
        <v>2015</v>
      </c>
      <c r="C707" s="22" t="s">
        <v>295</v>
      </c>
      <c r="D707" s="22" t="s">
        <v>7</v>
      </c>
      <c r="E707" s="22" t="s">
        <v>628</v>
      </c>
      <c r="F707" s="22">
        <v>3</v>
      </c>
      <c r="G707" s="22">
        <v>0</v>
      </c>
      <c r="H707" s="22" t="str">
        <f>INDEX(Bar_data!$A$3:$B$140,MATCH(C707,Bar_data!$A$3:$A$140,FALSE),2)</f>
        <v>Trust138</v>
      </c>
      <c r="I707" s="22" t="str">
        <f>INDEX(TrustCAHUB_map!$A$2:$D$139,MATCH($C707,TrustCAHUB_map!$A$2:$A$139,FALSE),3)</f>
        <v>Lancashire and South Cumbria</v>
      </c>
      <c r="J707" s="22" t="str">
        <f>INDEX(TrustCAHUB_map!$A$2:$D$139,MATCH($C707,TrustCAHUB_map!$A$2:$A$139,FALSE),4)</f>
        <v>North West</v>
      </c>
    </row>
    <row r="708" spans="1:10" x14ac:dyDescent="0.3">
      <c r="A708" s="22" t="str">
        <f t="shared" si="11"/>
        <v>'RXR2015Palliative70+'</v>
      </c>
      <c r="B708" s="22">
        <v>2015</v>
      </c>
      <c r="C708" s="22" t="s">
        <v>295</v>
      </c>
      <c r="D708" s="22" t="s">
        <v>8</v>
      </c>
      <c r="E708" s="22" t="s">
        <v>628</v>
      </c>
      <c r="F708" s="22">
        <v>14</v>
      </c>
      <c r="G708" s="22">
        <v>3</v>
      </c>
      <c r="H708" s="22" t="str">
        <f>INDEX(Bar_data!$A$3:$B$140,MATCH(C708,Bar_data!$A$3:$A$140,FALSE),2)</f>
        <v>Trust138</v>
      </c>
      <c r="I708" s="22" t="str">
        <f>INDEX(TrustCAHUB_map!$A$2:$D$139,MATCH($C708,TrustCAHUB_map!$A$2:$A$139,FALSE),3)</f>
        <v>Lancashire and South Cumbria</v>
      </c>
      <c r="J708" s="22" t="str">
        <f>INDEX(TrustCAHUB_map!$A$2:$D$139,MATCH($C708,TrustCAHUB_map!$A$2:$A$139,FALSE),4)</f>
        <v>North West</v>
      </c>
    </row>
    <row r="709" spans="1:10" x14ac:dyDescent="0.3">
      <c r="A709" s="22" t="str">
        <f t="shared" si="11"/>
        <v>'RXR2015Not assigned70+'</v>
      </c>
      <c r="B709" s="22">
        <v>2015</v>
      </c>
      <c r="C709" s="22" t="s">
        <v>295</v>
      </c>
      <c r="D709" s="22" t="s">
        <v>477</v>
      </c>
      <c r="E709" s="22" t="s">
        <v>628</v>
      </c>
      <c r="F709" s="22">
        <v>16</v>
      </c>
      <c r="G709" s="22">
        <v>2</v>
      </c>
      <c r="H709" s="22" t="str">
        <f>INDEX(Bar_data!$A$3:$B$140,MATCH(C709,Bar_data!$A$3:$A$140,FALSE),2)</f>
        <v>Trust138</v>
      </c>
      <c r="I709" s="22" t="str">
        <f>INDEX(TrustCAHUB_map!$A$2:$D$139,MATCH($C709,TrustCAHUB_map!$A$2:$A$139,FALSE),3)</f>
        <v>Lancashire and South Cumbria</v>
      </c>
      <c r="J709" s="22" t="str">
        <f>INDEX(TrustCAHUB_map!$A$2:$D$139,MATCH($C709,TrustCAHUB_map!$A$2:$A$139,FALSE),4)</f>
        <v>North West</v>
      </c>
    </row>
    <row r="710" spans="1:10" x14ac:dyDescent="0.3">
      <c r="A710" s="22" t="str">
        <f t="shared" si="11"/>
        <v>'RXW2015Curative18-49'</v>
      </c>
      <c r="B710" s="22">
        <v>2015</v>
      </c>
      <c r="C710" s="22" t="s">
        <v>296</v>
      </c>
      <c r="D710" s="22" t="s">
        <v>7</v>
      </c>
      <c r="E710" s="22" t="s">
        <v>153</v>
      </c>
      <c r="F710" s="22">
        <v>58</v>
      </c>
      <c r="G710" s="22">
        <v>0</v>
      </c>
      <c r="H710" s="22" t="str">
        <f>INDEX(Bar_data!$A$3:$B$140,MATCH(C710,Bar_data!$A$3:$A$140,FALSE),2)</f>
        <v>Trust139</v>
      </c>
      <c r="I710" s="22" t="str">
        <f>INDEX(TrustCAHUB_map!$A$2:$D$139,MATCH($C710,TrustCAHUB_map!$A$2:$A$139,FALSE),3)</f>
        <v>West Midlands</v>
      </c>
      <c r="J710" s="22" t="str">
        <f>INDEX(TrustCAHUB_map!$A$2:$D$139,MATCH($C710,TrustCAHUB_map!$A$2:$A$139,FALSE),4)</f>
        <v>West Midlands</v>
      </c>
    </row>
    <row r="711" spans="1:10" x14ac:dyDescent="0.3">
      <c r="A711" s="22" t="str">
        <f t="shared" si="11"/>
        <v>'RXW2015Not assigned18-49'</v>
      </c>
      <c r="B711" s="22">
        <v>2015</v>
      </c>
      <c r="C711" s="22" t="s">
        <v>296</v>
      </c>
      <c r="D711" s="22" t="s">
        <v>477</v>
      </c>
      <c r="E711" s="22" t="s">
        <v>153</v>
      </c>
      <c r="F711" s="22">
        <v>2</v>
      </c>
      <c r="G711" s="22">
        <v>0</v>
      </c>
      <c r="H711" s="22" t="str">
        <f>INDEX(Bar_data!$A$3:$B$140,MATCH(C711,Bar_data!$A$3:$A$140,FALSE),2)</f>
        <v>Trust139</v>
      </c>
      <c r="I711" s="22" t="str">
        <f>INDEX(TrustCAHUB_map!$A$2:$D$139,MATCH($C711,TrustCAHUB_map!$A$2:$A$139,FALSE),3)</f>
        <v>West Midlands</v>
      </c>
      <c r="J711" s="22" t="str">
        <f>INDEX(TrustCAHUB_map!$A$2:$D$139,MATCH($C711,TrustCAHUB_map!$A$2:$A$139,FALSE),4)</f>
        <v>West Midlands</v>
      </c>
    </row>
    <row r="712" spans="1:10" x14ac:dyDescent="0.3">
      <c r="A712" s="22" t="str">
        <f t="shared" si="11"/>
        <v>'RXW2015Palliative18-49'</v>
      </c>
      <c r="B712" s="22">
        <v>2015</v>
      </c>
      <c r="C712" s="22" t="s">
        <v>296</v>
      </c>
      <c r="D712" s="22" t="s">
        <v>8</v>
      </c>
      <c r="E712" s="22" t="s">
        <v>153</v>
      </c>
      <c r="F712" s="22">
        <v>4</v>
      </c>
      <c r="G712" s="22">
        <v>1</v>
      </c>
      <c r="H712" s="22" t="str">
        <f>INDEX(Bar_data!$A$3:$B$140,MATCH(C712,Bar_data!$A$3:$A$140,FALSE),2)</f>
        <v>Trust139</v>
      </c>
      <c r="I712" s="22" t="str">
        <f>INDEX(TrustCAHUB_map!$A$2:$D$139,MATCH($C712,TrustCAHUB_map!$A$2:$A$139,FALSE),3)</f>
        <v>West Midlands</v>
      </c>
      <c r="J712" s="22" t="str">
        <f>INDEX(TrustCAHUB_map!$A$2:$D$139,MATCH($C712,TrustCAHUB_map!$A$2:$A$139,FALSE),4)</f>
        <v>West Midlands</v>
      </c>
    </row>
    <row r="713" spans="1:10" x14ac:dyDescent="0.3">
      <c r="A713" s="22" t="str">
        <f t="shared" si="11"/>
        <v>'RXW2015Curative50-69'</v>
      </c>
      <c r="B713" s="22">
        <v>2015</v>
      </c>
      <c r="C713" s="22" t="s">
        <v>296</v>
      </c>
      <c r="D713" s="22" t="s">
        <v>7</v>
      </c>
      <c r="E713" s="22" t="s">
        <v>627</v>
      </c>
      <c r="F713" s="22">
        <v>86</v>
      </c>
      <c r="G713" s="22">
        <v>0</v>
      </c>
      <c r="H713" s="22" t="str">
        <f>INDEX(Bar_data!$A$3:$B$140,MATCH(C713,Bar_data!$A$3:$A$140,FALSE),2)</f>
        <v>Trust139</v>
      </c>
      <c r="I713" s="22" t="str">
        <f>INDEX(TrustCAHUB_map!$A$2:$D$139,MATCH($C713,TrustCAHUB_map!$A$2:$A$139,FALSE),3)</f>
        <v>West Midlands</v>
      </c>
      <c r="J713" s="22" t="str">
        <f>INDEX(TrustCAHUB_map!$A$2:$D$139,MATCH($C713,TrustCAHUB_map!$A$2:$A$139,FALSE),4)</f>
        <v>West Midlands</v>
      </c>
    </row>
    <row r="714" spans="1:10" x14ac:dyDescent="0.3">
      <c r="A714" s="22" t="str">
        <f t="shared" si="11"/>
        <v>'RXW2015Palliative50-69'</v>
      </c>
      <c r="B714" s="22">
        <v>2015</v>
      </c>
      <c r="C714" s="22" t="s">
        <v>296</v>
      </c>
      <c r="D714" s="22" t="s">
        <v>8</v>
      </c>
      <c r="E714" s="22" t="s">
        <v>627</v>
      </c>
      <c r="F714" s="22">
        <v>17</v>
      </c>
      <c r="G714" s="22">
        <v>0</v>
      </c>
      <c r="H714" s="22" t="str">
        <f>INDEX(Bar_data!$A$3:$B$140,MATCH(C714,Bar_data!$A$3:$A$140,FALSE),2)</f>
        <v>Trust139</v>
      </c>
      <c r="I714" s="22" t="str">
        <f>INDEX(TrustCAHUB_map!$A$2:$D$139,MATCH($C714,TrustCAHUB_map!$A$2:$A$139,FALSE),3)</f>
        <v>West Midlands</v>
      </c>
      <c r="J714" s="22" t="str">
        <f>INDEX(TrustCAHUB_map!$A$2:$D$139,MATCH($C714,TrustCAHUB_map!$A$2:$A$139,FALSE),4)</f>
        <v>West Midlands</v>
      </c>
    </row>
    <row r="715" spans="1:10" x14ac:dyDescent="0.3">
      <c r="A715" s="22" t="str">
        <f t="shared" si="11"/>
        <v>'RXW2015Not assigned50-69'</v>
      </c>
      <c r="B715" s="22">
        <v>2015</v>
      </c>
      <c r="C715" s="22" t="s">
        <v>296</v>
      </c>
      <c r="D715" s="22" t="s">
        <v>477</v>
      </c>
      <c r="E715" s="22" t="s">
        <v>627</v>
      </c>
      <c r="F715" s="22">
        <v>3</v>
      </c>
      <c r="G715" s="22">
        <v>0</v>
      </c>
      <c r="H715" s="22" t="str">
        <f>INDEX(Bar_data!$A$3:$B$140,MATCH(C715,Bar_data!$A$3:$A$140,FALSE),2)</f>
        <v>Trust139</v>
      </c>
      <c r="I715" s="22" t="str">
        <f>INDEX(TrustCAHUB_map!$A$2:$D$139,MATCH($C715,TrustCAHUB_map!$A$2:$A$139,FALSE),3)</f>
        <v>West Midlands</v>
      </c>
      <c r="J715" s="22" t="str">
        <f>INDEX(TrustCAHUB_map!$A$2:$D$139,MATCH($C715,TrustCAHUB_map!$A$2:$A$139,FALSE),4)</f>
        <v>West Midlands</v>
      </c>
    </row>
    <row r="716" spans="1:10" x14ac:dyDescent="0.3">
      <c r="A716" s="22" t="str">
        <f t="shared" si="11"/>
        <v>'RXW2015Curative70+'</v>
      </c>
      <c r="B716" s="22">
        <v>2015</v>
      </c>
      <c r="C716" s="22" t="s">
        <v>296</v>
      </c>
      <c r="D716" s="22" t="s">
        <v>7</v>
      </c>
      <c r="E716" s="22" t="s">
        <v>628</v>
      </c>
      <c r="F716" s="22">
        <v>29</v>
      </c>
      <c r="G716" s="22">
        <v>0</v>
      </c>
      <c r="H716" s="22" t="str">
        <f>INDEX(Bar_data!$A$3:$B$140,MATCH(C716,Bar_data!$A$3:$A$140,FALSE),2)</f>
        <v>Trust139</v>
      </c>
      <c r="I716" s="22" t="str">
        <f>INDEX(TrustCAHUB_map!$A$2:$D$139,MATCH($C716,TrustCAHUB_map!$A$2:$A$139,FALSE),3)</f>
        <v>West Midlands</v>
      </c>
      <c r="J716" s="22" t="str">
        <f>INDEX(TrustCAHUB_map!$A$2:$D$139,MATCH($C716,TrustCAHUB_map!$A$2:$A$139,FALSE),4)</f>
        <v>West Midlands</v>
      </c>
    </row>
    <row r="717" spans="1:10" x14ac:dyDescent="0.3">
      <c r="A717" s="22" t="str">
        <f t="shared" si="11"/>
        <v>'RXW2015Palliative70+'</v>
      </c>
      <c r="B717" s="22">
        <v>2015</v>
      </c>
      <c r="C717" s="22" t="s">
        <v>296</v>
      </c>
      <c r="D717" s="22" t="s">
        <v>8</v>
      </c>
      <c r="E717" s="22" t="s">
        <v>628</v>
      </c>
      <c r="F717" s="22">
        <v>1</v>
      </c>
      <c r="G717" s="22">
        <v>0</v>
      </c>
      <c r="H717" s="22" t="str">
        <f>INDEX(Bar_data!$A$3:$B$140,MATCH(C717,Bar_data!$A$3:$A$140,FALSE),2)</f>
        <v>Trust139</v>
      </c>
      <c r="I717" s="22" t="str">
        <f>INDEX(TrustCAHUB_map!$A$2:$D$139,MATCH($C717,TrustCAHUB_map!$A$2:$A$139,FALSE),3)</f>
        <v>West Midlands</v>
      </c>
      <c r="J717" s="22" t="str">
        <f>INDEX(TrustCAHUB_map!$A$2:$D$139,MATCH($C717,TrustCAHUB_map!$A$2:$A$139,FALSE),4)</f>
        <v>West Midlands</v>
      </c>
    </row>
    <row r="718" spans="1:10" x14ac:dyDescent="0.3">
      <c r="A718" s="22" t="str">
        <f t="shared" si="11"/>
        <v>'RYJ2015Palliative18-49'</v>
      </c>
      <c r="B718" s="22">
        <v>2015</v>
      </c>
      <c r="C718" s="22" t="s">
        <v>297</v>
      </c>
      <c r="D718" s="22" t="s">
        <v>8</v>
      </c>
      <c r="E718" s="22" t="s">
        <v>153</v>
      </c>
      <c r="F718" s="22">
        <v>23</v>
      </c>
      <c r="G718" s="22">
        <v>2</v>
      </c>
      <c r="H718" s="22" t="str">
        <f>INDEX(Bar_data!$A$3:$B$140,MATCH(C718,Bar_data!$A$3:$A$140,FALSE),2)</f>
        <v>Trust140</v>
      </c>
      <c r="I718" s="22" t="str">
        <f>INDEX(TrustCAHUB_map!$A$2:$D$139,MATCH($C718,TrustCAHUB_map!$A$2:$A$139,FALSE),3)</f>
        <v>North West and South West London</v>
      </c>
      <c r="J718" s="22" t="str">
        <f>INDEX(TrustCAHUB_map!$A$2:$D$139,MATCH($C718,TrustCAHUB_map!$A$2:$A$139,FALSE),4)</f>
        <v>London</v>
      </c>
    </row>
    <row r="719" spans="1:10" x14ac:dyDescent="0.3">
      <c r="A719" s="22" t="str">
        <f t="shared" si="11"/>
        <v>'RYJ2015Curative18-49'</v>
      </c>
      <c r="B719" s="22">
        <v>2015</v>
      </c>
      <c r="C719" s="22" t="s">
        <v>297</v>
      </c>
      <c r="D719" s="22" t="s">
        <v>7</v>
      </c>
      <c r="E719" s="22" t="s">
        <v>153</v>
      </c>
      <c r="F719" s="22">
        <v>93</v>
      </c>
      <c r="G719" s="22">
        <v>0</v>
      </c>
      <c r="H719" s="22" t="str">
        <f>INDEX(Bar_data!$A$3:$B$140,MATCH(C719,Bar_data!$A$3:$A$140,FALSE),2)</f>
        <v>Trust140</v>
      </c>
      <c r="I719" s="22" t="str">
        <f>INDEX(TrustCAHUB_map!$A$2:$D$139,MATCH($C719,TrustCAHUB_map!$A$2:$A$139,FALSE),3)</f>
        <v>North West and South West London</v>
      </c>
      <c r="J719" s="22" t="str">
        <f>INDEX(TrustCAHUB_map!$A$2:$D$139,MATCH($C719,TrustCAHUB_map!$A$2:$A$139,FALSE),4)</f>
        <v>London</v>
      </c>
    </row>
    <row r="720" spans="1:10" x14ac:dyDescent="0.3">
      <c r="A720" s="22" t="str">
        <f t="shared" si="11"/>
        <v>'RYJ2015Curative50-69'</v>
      </c>
      <c r="B720" s="22">
        <v>2015</v>
      </c>
      <c r="C720" s="22" t="s">
        <v>297</v>
      </c>
      <c r="D720" s="22" t="s">
        <v>7</v>
      </c>
      <c r="E720" s="22" t="s">
        <v>627</v>
      </c>
      <c r="F720" s="22">
        <v>121</v>
      </c>
      <c r="G720" s="22">
        <v>0</v>
      </c>
      <c r="H720" s="22" t="str">
        <f>INDEX(Bar_data!$A$3:$B$140,MATCH(C720,Bar_data!$A$3:$A$140,FALSE),2)</f>
        <v>Trust140</v>
      </c>
      <c r="I720" s="22" t="str">
        <f>INDEX(TrustCAHUB_map!$A$2:$D$139,MATCH($C720,TrustCAHUB_map!$A$2:$A$139,FALSE),3)</f>
        <v>North West and South West London</v>
      </c>
      <c r="J720" s="22" t="str">
        <f>INDEX(TrustCAHUB_map!$A$2:$D$139,MATCH($C720,TrustCAHUB_map!$A$2:$A$139,FALSE),4)</f>
        <v>London</v>
      </c>
    </row>
    <row r="721" spans="1:10" x14ac:dyDescent="0.3">
      <c r="A721" s="22" t="str">
        <f t="shared" si="11"/>
        <v>'RYJ2015Palliative50-69'</v>
      </c>
      <c r="B721" s="22">
        <v>2015</v>
      </c>
      <c r="C721" s="22" t="s">
        <v>297</v>
      </c>
      <c r="D721" s="22" t="s">
        <v>8</v>
      </c>
      <c r="E721" s="22" t="s">
        <v>627</v>
      </c>
      <c r="F721" s="22">
        <v>33</v>
      </c>
      <c r="G721" s="22">
        <v>2</v>
      </c>
      <c r="H721" s="22" t="str">
        <f>INDEX(Bar_data!$A$3:$B$140,MATCH(C721,Bar_data!$A$3:$A$140,FALSE),2)</f>
        <v>Trust140</v>
      </c>
      <c r="I721" s="22" t="str">
        <f>INDEX(TrustCAHUB_map!$A$2:$D$139,MATCH($C721,TrustCAHUB_map!$A$2:$A$139,FALSE),3)</f>
        <v>North West and South West London</v>
      </c>
      <c r="J721" s="22" t="str">
        <f>INDEX(TrustCAHUB_map!$A$2:$D$139,MATCH($C721,TrustCAHUB_map!$A$2:$A$139,FALSE),4)</f>
        <v>London</v>
      </c>
    </row>
    <row r="722" spans="1:10" x14ac:dyDescent="0.3">
      <c r="A722" s="22" t="str">
        <f t="shared" si="11"/>
        <v>'RYJ2015Not assigned70+'</v>
      </c>
      <c r="B722" s="22">
        <v>2015</v>
      </c>
      <c r="C722" s="22" t="s">
        <v>297</v>
      </c>
      <c r="D722" s="22" t="s">
        <v>477</v>
      </c>
      <c r="E722" s="22" t="s">
        <v>628</v>
      </c>
      <c r="F722" s="22">
        <v>1</v>
      </c>
      <c r="G722" s="22">
        <v>1</v>
      </c>
      <c r="H722" s="22" t="str">
        <f>INDEX(Bar_data!$A$3:$B$140,MATCH(C722,Bar_data!$A$3:$A$140,FALSE),2)</f>
        <v>Trust140</v>
      </c>
      <c r="I722" s="22" t="str">
        <f>INDEX(TrustCAHUB_map!$A$2:$D$139,MATCH($C722,TrustCAHUB_map!$A$2:$A$139,FALSE),3)</f>
        <v>North West and South West London</v>
      </c>
      <c r="J722" s="22" t="str">
        <f>INDEX(TrustCAHUB_map!$A$2:$D$139,MATCH($C722,TrustCAHUB_map!$A$2:$A$139,FALSE),4)</f>
        <v>London</v>
      </c>
    </row>
    <row r="723" spans="1:10" x14ac:dyDescent="0.3">
      <c r="A723" s="22" t="str">
        <f t="shared" si="11"/>
        <v>'RYJ2015Palliative70+'</v>
      </c>
      <c r="B723" s="22">
        <v>2015</v>
      </c>
      <c r="C723" s="22" t="s">
        <v>297</v>
      </c>
      <c r="D723" s="22" t="s">
        <v>8</v>
      </c>
      <c r="E723" s="22" t="s">
        <v>628</v>
      </c>
      <c r="F723" s="22">
        <v>8</v>
      </c>
      <c r="G723" s="22">
        <v>0</v>
      </c>
      <c r="H723" s="22" t="str">
        <f>INDEX(Bar_data!$A$3:$B$140,MATCH(C723,Bar_data!$A$3:$A$140,FALSE),2)</f>
        <v>Trust140</v>
      </c>
      <c r="I723" s="22" t="str">
        <f>INDEX(TrustCAHUB_map!$A$2:$D$139,MATCH($C723,TrustCAHUB_map!$A$2:$A$139,FALSE),3)</f>
        <v>North West and South West London</v>
      </c>
      <c r="J723" s="22" t="str">
        <f>INDEX(TrustCAHUB_map!$A$2:$D$139,MATCH($C723,TrustCAHUB_map!$A$2:$A$139,FALSE),4)</f>
        <v>London</v>
      </c>
    </row>
    <row r="724" spans="1:10" x14ac:dyDescent="0.3">
      <c r="A724" s="22" t="str">
        <f t="shared" si="11"/>
        <v>'RYJ2015Curative70+'</v>
      </c>
      <c r="B724" s="22">
        <v>2015</v>
      </c>
      <c r="C724" s="22" t="s">
        <v>297</v>
      </c>
      <c r="D724" s="22" t="s">
        <v>7</v>
      </c>
      <c r="E724" s="22" t="s">
        <v>628</v>
      </c>
      <c r="F724" s="22">
        <v>12</v>
      </c>
      <c r="G724" s="22">
        <v>0</v>
      </c>
      <c r="H724" s="22" t="str">
        <f>INDEX(Bar_data!$A$3:$B$140,MATCH(C724,Bar_data!$A$3:$A$140,FALSE),2)</f>
        <v>Trust140</v>
      </c>
      <c r="I724" s="22" t="str">
        <f>INDEX(TrustCAHUB_map!$A$2:$D$139,MATCH($C724,TrustCAHUB_map!$A$2:$A$139,FALSE),3)</f>
        <v>North West and South West London</v>
      </c>
      <c r="J724" s="22" t="str">
        <f>INDEX(TrustCAHUB_map!$A$2:$D$139,MATCH($C724,TrustCAHUB_map!$A$2:$A$139,FALSE),4)</f>
        <v>London</v>
      </c>
    </row>
    <row r="725" spans="1:10" x14ac:dyDescent="0.3">
      <c r="A725" s="22" t="str">
        <f t="shared" si="11"/>
        <v>'RYR2015Curative18-49'</v>
      </c>
      <c r="B725" s="22">
        <v>2015</v>
      </c>
      <c r="C725" s="22" t="s">
        <v>298</v>
      </c>
      <c r="D725" s="22" t="s">
        <v>7</v>
      </c>
      <c r="E725" s="22" t="s">
        <v>153</v>
      </c>
      <c r="F725" s="22">
        <v>38</v>
      </c>
      <c r="G725" s="22">
        <v>0</v>
      </c>
      <c r="H725" s="22" t="str">
        <f>INDEX(Bar_data!$A$3:$B$140,MATCH(C725,Bar_data!$A$3:$A$140,FALSE),2)</f>
        <v>Trust141</v>
      </c>
      <c r="I725" s="22" t="str">
        <f>INDEX(TrustCAHUB_map!$A$2:$D$139,MATCH($C725,TrustCAHUB_map!$A$2:$A$139,FALSE),3)</f>
        <v>Surrey and Sussex</v>
      </c>
      <c r="J725" s="22" t="str">
        <f>INDEX(TrustCAHUB_map!$A$2:$D$139,MATCH($C725,TrustCAHUB_map!$A$2:$A$139,FALSE),4)</f>
        <v>South East</v>
      </c>
    </row>
    <row r="726" spans="1:10" x14ac:dyDescent="0.3">
      <c r="A726" s="22" t="str">
        <f t="shared" si="11"/>
        <v>'RYR2015Palliative18-49'</v>
      </c>
      <c r="B726" s="22">
        <v>2015</v>
      </c>
      <c r="C726" s="22" t="s">
        <v>298</v>
      </c>
      <c r="D726" s="22" t="s">
        <v>8</v>
      </c>
      <c r="E726" s="22" t="s">
        <v>153</v>
      </c>
      <c r="F726" s="22">
        <v>5</v>
      </c>
      <c r="G726" s="22">
        <v>0</v>
      </c>
      <c r="H726" s="22" t="str">
        <f>INDEX(Bar_data!$A$3:$B$140,MATCH(C726,Bar_data!$A$3:$A$140,FALSE),2)</f>
        <v>Trust141</v>
      </c>
      <c r="I726" s="22" t="str">
        <f>INDEX(TrustCAHUB_map!$A$2:$D$139,MATCH($C726,TrustCAHUB_map!$A$2:$A$139,FALSE),3)</f>
        <v>Surrey and Sussex</v>
      </c>
      <c r="J726" s="22" t="str">
        <f>INDEX(TrustCAHUB_map!$A$2:$D$139,MATCH($C726,TrustCAHUB_map!$A$2:$A$139,FALSE),4)</f>
        <v>South East</v>
      </c>
    </row>
    <row r="727" spans="1:10" x14ac:dyDescent="0.3">
      <c r="A727" s="22" t="str">
        <f t="shared" si="11"/>
        <v>'RYR2015Not assigned50-69'</v>
      </c>
      <c r="B727" s="22">
        <v>2015</v>
      </c>
      <c r="C727" s="22" t="s">
        <v>298</v>
      </c>
      <c r="D727" s="22" t="s">
        <v>477</v>
      </c>
      <c r="E727" s="22" t="s">
        <v>627</v>
      </c>
      <c r="F727" s="22">
        <v>2</v>
      </c>
      <c r="G727" s="22">
        <v>0</v>
      </c>
      <c r="H727" s="22" t="str">
        <f>INDEX(Bar_data!$A$3:$B$140,MATCH(C727,Bar_data!$A$3:$A$140,FALSE),2)</f>
        <v>Trust141</v>
      </c>
      <c r="I727" s="22" t="str">
        <f>INDEX(TrustCAHUB_map!$A$2:$D$139,MATCH($C727,TrustCAHUB_map!$A$2:$A$139,FALSE),3)</f>
        <v>Surrey and Sussex</v>
      </c>
      <c r="J727" s="22" t="str">
        <f>INDEX(TrustCAHUB_map!$A$2:$D$139,MATCH($C727,TrustCAHUB_map!$A$2:$A$139,FALSE),4)</f>
        <v>South East</v>
      </c>
    </row>
    <row r="728" spans="1:10" x14ac:dyDescent="0.3">
      <c r="A728" s="22" t="str">
        <f t="shared" si="11"/>
        <v>'RYR2015Curative50-69'</v>
      </c>
      <c r="B728" s="22">
        <v>2015</v>
      </c>
      <c r="C728" s="22" t="s">
        <v>298</v>
      </c>
      <c r="D728" s="22" t="s">
        <v>7</v>
      </c>
      <c r="E728" s="22" t="s">
        <v>627</v>
      </c>
      <c r="F728" s="22">
        <v>106</v>
      </c>
      <c r="G728" s="22">
        <v>0</v>
      </c>
      <c r="H728" s="22" t="str">
        <f>INDEX(Bar_data!$A$3:$B$140,MATCH(C728,Bar_data!$A$3:$A$140,FALSE),2)</f>
        <v>Trust141</v>
      </c>
      <c r="I728" s="22" t="str">
        <f>INDEX(TrustCAHUB_map!$A$2:$D$139,MATCH($C728,TrustCAHUB_map!$A$2:$A$139,FALSE),3)</f>
        <v>Surrey and Sussex</v>
      </c>
      <c r="J728" s="22" t="str">
        <f>INDEX(TrustCAHUB_map!$A$2:$D$139,MATCH($C728,TrustCAHUB_map!$A$2:$A$139,FALSE),4)</f>
        <v>South East</v>
      </c>
    </row>
    <row r="729" spans="1:10" x14ac:dyDescent="0.3">
      <c r="A729" s="22" t="str">
        <f t="shared" si="11"/>
        <v>'RYR2015Palliative50-69'</v>
      </c>
      <c r="B729" s="22">
        <v>2015</v>
      </c>
      <c r="C729" s="22" t="s">
        <v>298</v>
      </c>
      <c r="D729" s="22" t="s">
        <v>8</v>
      </c>
      <c r="E729" s="22" t="s">
        <v>627</v>
      </c>
      <c r="F729" s="22">
        <v>22</v>
      </c>
      <c r="G729" s="22">
        <v>2</v>
      </c>
      <c r="H729" s="22" t="str">
        <f>INDEX(Bar_data!$A$3:$B$140,MATCH(C729,Bar_data!$A$3:$A$140,FALSE),2)</f>
        <v>Trust141</v>
      </c>
      <c r="I729" s="22" t="str">
        <f>INDEX(TrustCAHUB_map!$A$2:$D$139,MATCH($C729,TrustCAHUB_map!$A$2:$A$139,FALSE),3)</f>
        <v>Surrey and Sussex</v>
      </c>
      <c r="J729" s="22" t="str">
        <f>INDEX(TrustCAHUB_map!$A$2:$D$139,MATCH($C729,TrustCAHUB_map!$A$2:$A$139,FALSE),4)</f>
        <v>South East</v>
      </c>
    </row>
    <row r="730" spans="1:10" x14ac:dyDescent="0.3">
      <c r="A730" s="22" t="str">
        <f t="shared" si="11"/>
        <v>'RYR2015Palliative70+'</v>
      </c>
      <c r="B730" s="22">
        <v>2015</v>
      </c>
      <c r="C730" s="22" t="s">
        <v>298</v>
      </c>
      <c r="D730" s="22" t="s">
        <v>8</v>
      </c>
      <c r="E730" s="22" t="s">
        <v>628</v>
      </c>
      <c r="F730" s="22">
        <v>8</v>
      </c>
      <c r="G730" s="22">
        <v>0</v>
      </c>
      <c r="H730" s="22" t="str">
        <f>INDEX(Bar_data!$A$3:$B$140,MATCH(C730,Bar_data!$A$3:$A$140,FALSE),2)</f>
        <v>Trust141</v>
      </c>
      <c r="I730" s="22" t="str">
        <f>INDEX(TrustCAHUB_map!$A$2:$D$139,MATCH($C730,TrustCAHUB_map!$A$2:$A$139,FALSE),3)</f>
        <v>Surrey and Sussex</v>
      </c>
      <c r="J730" s="22" t="str">
        <f>INDEX(TrustCAHUB_map!$A$2:$D$139,MATCH($C730,TrustCAHUB_map!$A$2:$A$139,FALSE),4)</f>
        <v>South East</v>
      </c>
    </row>
    <row r="731" spans="1:10" x14ac:dyDescent="0.3">
      <c r="A731" s="22" t="str">
        <f t="shared" si="11"/>
        <v>'RYR2015Curative70+'</v>
      </c>
      <c r="B731" s="22">
        <v>2015</v>
      </c>
      <c r="C731" s="22" t="s">
        <v>298</v>
      </c>
      <c r="D731" s="22" t="s">
        <v>7</v>
      </c>
      <c r="E731" s="22" t="s">
        <v>628</v>
      </c>
      <c r="F731" s="22">
        <v>13</v>
      </c>
      <c r="G731" s="22">
        <v>0</v>
      </c>
      <c r="H731" s="22" t="str">
        <f>INDEX(Bar_data!$A$3:$B$140,MATCH(C731,Bar_data!$A$3:$A$140,FALSE),2)</f>
        <v>Trust141</v>
      </c>
      <c r="I731" s="22" t="str">
        <f>INDEX(TrustCAHUB_map!$A$2:$D$139,MATCH($C731,TrustCAHUB_map!$A$2:$A$139,FALSE),3)</f>
        <v>Surrey and Sussex</v>
      </c>
      <c r="J731" s="22" t="str">
        <f>INDEX(TrustCAHUB_map!$A$2:$D$139,MATCH($C731,TrustCAHUB_map!$A$2:$A$139,FALSE),4)</f>
        <v>South East</v>
      </c>
    </row>
    <row r="732" spans="1:10" x14ac:dyDescent="0.3">
      <c r="A732" s="22" t="str">
        <f t="shared" si="11"/>
        <v>'R1F2016Palliative18-49'</v>
      </c>
      <c r="B732" s="22">
        <v>2016</v>
      </c>
      <c r="C732" s="22" t="s">
        <v>165</v>
      </c>
      <c r="D732" s="22" t="s">
        <v>8</v>
      </c>
      <c r="E732" s="22" t="s">
        <v>153</v>
      </c>
      <c r="F732" s="22">
        <v>6</v>
      </c>
      <c r="G732" s="22">
        <v>0</v>
      </c>
      <c r="H732" s="22" t="str">
        <f>INDEX(Bar_data!$A$3:$B$140,MATCH(C732,Bar_data!$A$3:$A$140,FALSE),2)</f>
        <v>Trust002</v>
      </c>
      <c r="I732" s="22" t="str">
        <f>INDEX(TrustCAHUB_map!$A$2:$D$139,MATCH($C732,TrustCAHUB_map!$A$2:$A$139,FALSE),3)</f>
        <v>Wessex</v>
      </c>
      <c r="J732" s="22" t="str">
        <f>INDEX(TrustCAHUB_map!$A$2:$D$139,MATCH($C732,TrustCAHUB_map!$A$2:$A$139,FALSE),4)</f>
        <v>Wessex</v>
      </c>
    </row>
    <row r="733" spans="1:10" x14ac:dyDescent="0.3">
      <c r="A733" s="22" t="str">
        <f t="shared" si="11"/>
        <v>'R1F2016Not assigned18-49'</v>
      </c>
      <c r="B733" s="22">
        <v>2016</v>
      </c>
      <c r="C733" s="22" t="s">
        <v>165</v>
      </c>
      <c r="D733" s="22" t="s">
        <v>477</v>
      </c>
      <c r="E733" s="22" t="s">
        <v>153</v>
      </c>
      <c r="F733" s="22">
        <v>1</v>
      </c>
      <c r="G733" s="22">
        <v>0</v>
      </c>
      <c r="H733" s="22" t="str">
        <f>INDEX(Bar_data!$A$3:$B$140,MATCH(C733,Bar_data!$A$3:$A$140,FALSE),2)</f>
        <v>Trust002</v>
      </c>
      <c r="I733" s="22" t="str">
        <f>INDEX(TrustCAHUB_map!$A$2:$D$139,MATCH($C733,TrustCAHUB_map!$A$2:$A$139,FALSE),3)</f>
        <v>Wessex</v>
      </c>
      <c r="J733" s="22" t="str">
        <f>INDEX(TrustCAHUB_map!$A$2:$D$139,MATCH($C733,TrustCAHUB_map!$A$2:$A$139,FALSE),4)</f>
        <v>Wessex</v>
      </c>
    </row>
    <row r="734" spans="1:10" x14ac:dyDescent="0.3">
      <c r="A734" s="22" t="str">
        <f t="shared" si="11"/>
        <v>'R1F2016Curative18-49'</v>
      </c>
      <c r="B734" s="22">
        <v>2016</v>
      </c>
      <c r="C734" s="22" t="s">
        <v>165</v>
      </c>
      <c r="D734" s="22" t="s">
        <v>7</v>
      </c>
      <c r="E734" s="22" t="s">
        <v>153</v>
      </c>
      <c r="F734" s="22">
        <v>8</v>
      </c>
      <c r="G734" s="22">
        <v>0</v>
      </c>
      <c r="H734" s="22" t="str">
        <f>INDEX(Bar_data!$A$3:$B$140,MATCH(C734,Bar_data!$A$3:$A$140,FALSE),2)</f>
        <v>Trust002</v>
      </c>
      <c r="I734" s="22" t="str">
        <f>INDEX(TrustCAHUB_map!$A$2:$D$139,MATCH($C734,TrustCAHUB_map!$A$2:$A$139,FALSE),3)</f>
        <v>Wessex</v>
      </c>
      <c r="J734" s="22" t="str">
        <f>INDEX(TrustCAHUB_map!$A$2:$D$139,MATCH($C734,TrustCAHUB_map!$A$2:$A$139,FALSE),4)</f>
        <v>Wessex</v>
      </c>
    </row>
    <row r="735" spans="1:10" x14ac:dyDescent="0.3">
      <c r="A735" s="22" t="str">
        <f t="shared" si="11"/>
        <v>'R1F2016Not assigned50-69'</v>
      </c>
      <c r="B735" s="22">
        <v>2016</v>
      </c>
      <c r="C735" s="22" t="s">
        <v>165</v>
      </c>
      <c r="D735" s="22" t="s">
        <v>477</v>
      </c>
      <c r="E735" s="22" t="s">
        <v>627</v>
      </c>
      <c r="F735" s="22">
        <v>5</v>
      </c>
      <c r="G735" s="22">
        <v>0</v>
      </c>
      <c r="H735" s="22" t="str">
        <f>INDEX(Bar_data!$A$3:$B$140,MATCH(C735,Bar_data!$A$3:$A$140,FALSE),2)</f>
        <v>Trust002</v>
      </c>
      <c r="I735" s="22" t="str">
        <f>INDEX(TrustCAHUB_map!$A$2:$D$139,MATCH($C735,TrustCAHUB_map!$A$2:$A$139,FALSE),3)</f>
        <v>Wessex</v>
      </c>
      <c r="J735" s="22" t="str">
        <f>INDEX(TrustCAHUB_map!$A$2:$D$139,MATCH($C735,TrustCAHUB_map!$A$2:$A$139,FALSE),4)</f>
        <v>Wessex</v>
      </c>
    </row>
    <row r="736" spans="1:10" x14ac:dyDescent="0.3">
      <c r="A736" s="22" t="str">
        <f t="shared" si="11"/>
        <v>'R1F2016Palliative50-69'</v>
      </c>
      <c r="B736" s="22">
        <v>2016</v>
      </c>
      <c r="C736" s="22" t="s">
        <v>165</v>
      </c>
      <c r="D736" s="22" t="s">
        <v>8</v>
      </c>
      <c r="E736" s="22" t="s">
        <v>627</v>
      </c>
      <c r="F736" s="22">
        <v>18</v>
      </c>
      <c r="G736" s="22">
        <v>0</v>
      </c>
      <c r="H736" s="22" t="str">
        <f>INDEX(Bar_data!$A$3:$B$140,MATCH(C736,Bar_data!$A$3:$A$140,FALSE),2)</f>
        <v>Trust002</v>
      </c>
      <c r="I736" s="22" t="str">
        <f>INDEX(TrustCAHUB_map!$A$2:$D$139,MATCH($C736,TrustCAHUB_map!$A$2:$A$139,FALSE),3)</f>
        <v>Wessex</v>
      </c>
      <c r="J736" s="22" t="str">
        <f>INDEX(TrustCAHUB_map!$A$2:$D$139,MATCH($C736,TrustCAHUB_map!$A$2:$A$139,FALSE),4)</f>
        <v>Wessex</v>
      </c>
    </row>
    <row r="737" spans="1:10" x14ac:dyDescent="0.3">
      <c r="A737" s="22" t="str">
        <f t="shared" si="11"/>
        <v>'R1F2016Curative50-69'</v>
      </c>
      <c r="B737" s="22">
        <v>2016</v>
      </c>
      <c r="C737" s="22" t="s">
        <v>165</v>
      </c>
      <c r="D737" s="22" t="s">
        <v>7</v>
      </c>
      <c r="E737" s="22" t="s">
        <v>627</v>
      </c>
      <c r="F737" s="22">
        <v>24</v>
      </c>
      <c r="G737" s="22">
        <v>1</v>
      </c>
      <c r="H737" s="22" t="str">
        <f>INDEX(Bar_data!$A$3:$B$140,MATCH(C737,Bar_data!$A$3:$A$140,FALSE),2)</f>
        <v>Trust002</v>
      </c>
      <c r="I737" s="22" t="str">
        <f>INDEX(TrustCAHUB_map!$A$2:$D$139,MATCH($C737,TrustCAHUB_map!$A$2:$A$139,FALSE),3)</f>
        <v>Wessex</v>
      </c>
      <c r="J737" s="22" t="str">
        <f>INDEX(TrustCAHUB_map!$A$2:$D$139,MATCH($C737,TrustCAHUB_map!$A$2:$A$139,FALSE),4)</f>
        <v>Wessex</v>
      </c>
    </row>
    <row r="738" spans="1:10" x14ac:dyDescent="0.3">
      <c r="A738" s="22" t="str">
        <f t="shared" si="11"/>
        <v>'R1F2016Palliative70+'</v>
      </c>
      <c r="B738" s="22">
        <v>2016</v>
      </c>
      <c r="C738" s="22" t="s">
        <v>165</v>
      </c>
      <c r="D738" s="22" t="s">
        <v>8</v>
      </c>
      <c r="E738" s="22" t="s">
        <v>628</v>
      </c>
      <c r="F738" s="22">
        <v>4</v>
      </c>
      <c r="G738" s="22">
        <v>0</v>
      </c>
      <c r="H738" s="22" t="str">
        <f>INDEX(Bar_data!$A$3:$B$140,MATCH(C738,Bar_data!$A$3:$A$140,FALSE),2)</f>
        <v>Trust002</v>
      </c>
      <c r="I738" s="22" t="str">
        <f>INDEX(TrustCAHUB_map!$A$2:$D$139,MATCH($C738,TrustCAHUB_map!$A$2:$A$139,FALSE),3)</f>
        <v>Wessex</v>
      </c>
      <c r="J738" s="22" t="str">
        <f>INDEX(TrustCAHUB_map!$A$2:$D$139,MATCH($C738,TrustCAHUB_map!$A$2:$A$139,FALSE),4)</f>
        <v>Wessex</v>
      </c>
    </row>
    <row r="739" spans="1:10" x14ac:dyDescent="0.3">
      <c r="A739" s="22" t="str">
        <f t="shared" si="11"/>
        <v>'R1F2016Curative70+'</v>
      </c>
      <c r="B739" s="22">
        <v>2016</v>
      </c>
      <c r="C739" s="22" t="s">
        <v>165</v>
      </c>
      <c r="D739" s="22" t="s">
        <v>7</v>
      </c>
      <c r="E739" s="22" t="s">
        <v>628</v>
      </c>
      <c r="F739" s="22">
        <v>10</v>
      </c>
      <c r="G739" s="22">
        <v>0</v>
      </c>
      <c r="H739" s="22" t="str">
        <f>INDEX(Bar_data!$A$3:$B$140,MATCH(C739,Bar_data!$A$3:$A$140,FALSE),2)</f>
        <v>Trust002</v>
      </c>
      <c r="I739" s="22" t="str">
        <f>INDEX(TrustCAHUB_map!$A$2:$D$139,MATCH($C739,TrustCAHUB_map!$A$2:$A$139,FALSE),3)</f>
        <v>Wessex</v>
      </c>
      <c r="J739" s="22" t="str">
        <f>INDEX(TrustCAHUB_map!$A$2:$D$139,MATCH($C739,TrustCAHUB_map!$A$2:$A$139,FALSE),4)</f>
        <v>Wessex</v>
      </c>
    </row>
    <row r="740" spans="1:10" x14ac:dyDescent="0.3">
      <c r="A740" s="22" t="str">
        <f t="shared" si="11"/>
        <v>'R1F2016Not assigned70+'</v>
      </c>
      <c r="B740" s="22">
        <v>2016</v>
      </c>
      <c r="C740" s="22" t="s">
        <v>165</v>
      </c>
      <c r="D740" s="22" t="s">
        <v>477</v>
      </c>
      <c r="E740" s="22" t="s">
        <v>628</v>
      </c>
      <c r="F740" s="22">
        <v>1</v>
      </c>
      <c r="G740" s="22">
        <v>0</v>
      </c>
      <c r="H740" s="22" t="str">
        <f>INDEX(Bar_data!$A$3:$B$140,MATCH(C740,Bar_data!$A$3:$A$140,FALSE),2)</f>
        <v>Trust002</v>
      </c>
      <c r="I740" s="22" t="str">
        <f>INDEX(TrustCAHUB_map!$A$2:$D$139,MATCH($C740,TrustCAHUB_map!$A$2:$A$139,FALSE),3)</f>
        <v>Wessex</v>
      </c>
      <c r="J740" s="22" t="str">
        <f>INDEX(TrustCAHUB_map!$A$2:$D$139,MATCH($C740,TrustCAHUB_map!$A$2:$A$139,FALSE),4)</f>
        <v>Wessex</v>
      </c>
    </row>
    <row r="741" spans="1:10" x14ac:dyDescent="0.3">
      <c r="A741" s="22" t="str">
        <f t="shared" si="11"/>
        <v>'R1H2016Curative18-49'</v>
      </c>
      <c r="B741" s="22">
        <v>2016</v>
      </c>
      <c r="C741" s="22" t="s">
        <v>166</v>
      </c>
      <c r="D741" s="22" t="s">
        <v>7</v>
      </c>
      <c r="E741" s="22" t="s">
        <v>153</v>
      </c>
      <c r="F741" s="22">
        <v>147</v>
      </c>
      <c r="G741" s="22">
        <v>0</v>
      </c>
      <c r="H741" s="22" t="str">
        <f>INDEX(Bar_data!$A$3:$B$140,MATCH(C741,Bar_data!$A$3:$A$140,FALSE),2)</f>
        <v>Trust003</v>
      </c>
      <c r="I741" s="22" t="str">
        <f>INDEX(TrustCAHUB_map!$A$2:$D$139,MATCH($C741,TrustCAHUB_map!$A$2:$A$139,FALSE),3)</f>
        <v>North Central and North East London</v>
      </c>
      <c r="J741" s="22" t="str">
        <f>INDEX(TrustCAHUB_map!$A$2:$D$139,MATCH($C741,TrustCAHUB_map!$A$2:$A$139,FALSE),4)</f>
        <v>London</v>
      </c>
    </row>
    <row r="742" spans="1:10" x14ac:dyDescent="0.3">
      <c r="A742" s="22" t="str">
        <f t="shared" si="11"/>
        <v>'R1H2016Palliative18-49'</v>
      </c>
      <c r="B742" s="22">
        <v>2016</v>
      </c>
      <c r="C742" s="22" t="s">
        <v>166</v>
      </c>
      <c r="D742" s="22" t="s">
        <v>8</v>
      </c>
      <c r="E742" s="22" t="s">
        <v>153</v>
      </c>
      <c r="F742" s="22">
        <v>57</v>
      </c>
      <c r="G742" s="22">
        <v>5</v>
      </c>
      <c r="H742" s="22" t="str">
        <f>INDEX(Bar_data!$A$3:$B$140,MATCH(C742,Bar_data!$A$3:$A$140,FALSE),2)</f>
        <v>Trust003</v>
      </c>
      <c r="I742" s="22" t="str">
        <f>INDEX(TrustCAHUB_map!$A$2:$D$139,MATCH($C742,TrustCAHUB_map!$A$2:$A$139,FALSE),3)</f>
        <v>North Central and North East London</v>
      </c>
      <c r="J742" s="22" t="str">
        <f>INDEX(TrustCAHUB_map!$A$2:$D$139,MATCH($C742,TrustCAHUB_map!$A$2:$A$139,FALSE),4)</f>
        <v>London</v>
      </c>
    </row>
    <row r="743" spans="1:10" x14ac:dyDescent="0.3">
      <c r="A743" s="22" t="str">
        <f t="shared" si="11"/>
        <v>'R1H2016Not assigned18-49'</v>
      </c>
      <c r="B743" s="22">
        <v>2016</v>
      </c>
      <c r="C743" s="22" t="s">
        <v>166</v>
      </c>
      <c r="D743" s="22" t="s">
        <v>477</v>
      </c>
      <c r="E743" s="22" t="s">
        <v>153</v>
      </c>
      <c r="F743" s="22">
        <v>9</v>
      </c>
      <c r="G743" s="22">
        <v>0</v>
      </c>
      <c r="H743" s="22" t="str">
        <f>INDEX(Bar_data!$A$3:$B$140,MATCH(C743,Bar_data!$A$3:$A$140,FALSE),2)</f>
        <v>Trust003</v>
      </c>
      <c r="I743" s="22" t="str">
        <f>INDEX(TrustCAHUB_map!$A$2:$D$139,MATCH($C743,TrustCAHUB_map!$A$2:$A$139,FALSE),3)</f>
        <v>North Central and North East London</v>
      </c>
      <c r="J743" s="22" t="str">
        <f>INDEX(TrustCAHUB_map!$A$2:$D$139,MATCH($C743,TrustCAHUB_map!$A$2:$A$139,FALSE),4)</f>
        <v>London</v>
      </c>
    </row>
    <row r="744" spans="1:10" x14ac:dyDescent="0.3">
      <c r="A744" s="22" t="str">
        <f t="shared" si="11"/>
        <v>'R1H2016Not assigned50-69'</v>
      </c>
      <c r="B744" s="22">
        <v>2016</v>
      </c>
      <c r="C744" s="22" t="s">
        <v>166</v>
      </c>
      <c r="D744" s="22" t="s">
        <v>477</v>
      </c>
      <c r="E744" s="22" t="s">
        <v>627</v>
      </c>
      <c r="F744" s="22">
        <v>19</v>
      </c>
      <c r="G744" s="22">
        <v>0</v>
      </c>
      <c r="H744" s="22" t="str">
        <f>INDEX(Bar_data!$A$3:$B$140,MATCH(C744,Bar_data!$A$3:$A$140,FALSE),2)</f>
        <v>Trust003</v>
      </c>
      <c r="I744" s="22" t="str">
        <f>INDEX(TrustCAHUB_map!$A$2:$D$139,MATCH($C744,TrustCAHUB_map!$A$2:$A$139,FALSE),3)</f>
        <v>North Central and North East London</v>
      </c>
      <c r="J744" s="22" t="str">
        <f>INDEX(TrustCAHUB_map!$A$2:$D$139,MATCH($C744,TrustCAHUB_map!$A$2:$A$139,FALSE),4)</f>
        <v>London</v>
      </c>
    </row>
    <row r="745" spans="1:10" x14ac:dyDescent="0.3">
      <c r="A745" s="22" t="str">
        <f t="shared" si="11"/>
        <v>'R1H2016Palliative50-69'</v>
      </c>
      <c r="B745" s="22">
        <v>2016</v>
      </c>
      <c r="C745" s="22" t="s">
        <v>166</v>
      </c>
      <c r="D745" s="22" t="s">
        <v>8</v>
      </c>
      <c r="E745" s="22" t="s">
        <v>627</v>
      </c>
      <c r="F745" s="22">
        <v>53</v>
      </c>
      <c r="G745" s="22">
        <v>2</v>
      </c>
      <c r="H745" s="22" t="str">
        <f>INDEX(Bar_data!$A$3:$B$140,MATCH(C745,Bar_data!$A$3:$A$140,FALSE),2)</f>
        <v>Trust003</v>
      </c>
      <c r="I745" s="22" t="str">
        <f>INDEX(TrustCAHUB_map!$A$2:$D$139,MATCH($C745,TrustCAHUB_map!$A$2:$A$139,FALSE),3)</f>
        <v>North Central and North East London</v>
      </c>
      <c r="J745" s="22" t="str">
        <f>INDEX(TrustCAHUB_map!$A$2:$D$139,MATCH($C745,TrustCAHUB_map!$A$2:$A$139,FALSE),4)</f>
        <v>London</v>
      </c>
    </row>
    <row r="746" spans="1:10" x14ac:dyDescent="0.3">
      <c r="A746" s="22" t="str">
        <f t="shared" si="11"/>
        <v>'R1H2016Curative50-69'</v>
      </c>
      <c r="B746" s="22">
        <v>2016</v>
      </c>
      <c r="C746" s="22" t="s">
        <v>166</v>
      </c>
      <c r="D746" s="22" t="s">
        <v>7</v>
      </c>
      <c r="E746" s="22" t="s">
        <v>627</v>
      </c>
      <c r="F746" s="22">
        <v>176</v>
      </c>
      <c r="G746" s="22">
        <v>0</v>
      </c>
      <c r="H746" s="22" t="str">
        <f>INDEX(Bar_data!$A$3:$B$140,MATCH(C746,Bar_data!$A$3:$A$140,FALSE),2)</f>
        <v>Trust003</v>
      </c>
      <c r="I746" s="22" t="str">
        <f>INDEX(TrustCAHUB_map!$A$2:$D$139,MATCH($C746,TrustCAHUB_map!$A$2:$A$139,FALSE),3)</f>
        <v>North Central and North East London</v>
      </c>
      <c r="J746" s="22" t="str">
        <f>INDEX(TrustCAHUB_map!$A$2:$D$139,MATCH($C746,TrustCAHUB_map!$A$2:$A$139,FALSE),4)</f>
        <v>London</v>
      </c>
    </row>
    <row r="747" spans="1:10" x14ac:dyDescent="0.3">
      <c r="A747" s="22" t="str">
        <f t="shared" si="11"/>
        <v>'R1H2016Curative70+'</v>
      </c>
      <c r="B747" s="22">
        <v>2016</v>
      </c>
      <c r="C747" s="22" t="s">
        <v>166</v>
      </c>
      <c r="D747" s="22" t="s">
        <v>7</v>
      </c>
      <c r="E747" s="22" t="s">
        <v>628</v>
      </c>
      <c r="F747" s="22">
        <v>29</v>
      </c>
      <c r="G747" s="22">
        <v>1</v>
      </c>
      <c r="H747" s="22" t="str">
        <f>INDEX(Bar_data!$A$3:$B$140,MATCH(C747,Bar_data!$A$3:$A$140,FALSE),2)</f>
        <v>Trust003</v>
      </c>
      <c r="I747" s="22" t="str">
        <f>INDEX(TrustCAHUB_map!$A$2:$D$139,MATCH($C747,TrustCAHUB_map!$A$2:$A$139,FALSE),3)</f>
        <v>North Central and North East London</v>
      </c>
      <c r="J747" s="22" t="str">
        <f>INDEX(TrustCAHUB_map!$A$2:$D$139,MATCH($C747,TrustCAHUB_map!$A$2:$A$139,FALSE),4)</f>
        <v>London</v>
      </c>
    </row>
    <row r="748" spans="1:10" x14ac:dyDescent="0.3">
      <c r="A748" s="22" t="str">
        <f t="shared" si="11"/>
        <v>'R1H2016Not assigned70+'</v>
      </c>
      <c r="B748" s="22">
        <v>2016</v>
      </c>
      <c r="C748" s="22" t="s">
        <v>166</v>
      </c>
      <c r="D748" s="22" t="s">
        <v>477</v>
      </c>
      <c r="E748" s="22" t="s">
        <v>628</v>
      </c>
      <c r="F748" s="22">
        <v>2</v>
      </c>
      <c r="G748" s="22">
        <v>0</v>
      </c>
      <c r="H748" s="22" t="str">
        <f>INDEX(Bar_data!$A$3:$B$140,MATCH(C748,Bar_data!$A$3:$A$140,FALSE),2)</f>
        <v>Trust003</v>
      </c>
      <c r="I748" s="22" t="str">
        <f>INDEX(TrustCAHUB_map!$A$2:$D$139,MATCH($C748,TrustCAHUB_map!$A$2:$A$139,FALSE),3)</f>
        <v>North Central and North East London</v>
      </c>
      <c r="J748" s="22" t="str">
        <f>INDEX(TrustCAHUB_map!$A$2:$D$139,MATCH($C748,TrustCAHUB_map!$A$2:$A$139,FALSE),4)</f>
        <v>London</v>
      </c>
    </row>
    <row r="749" spans="1:10" x14ac:dyDescent="0.3">
      <c r="A749" s="22" t="str">
        <f t="shared" si="11"/>
        <v>'R1H2016Palliative70+'</v>
      </c>
      <c r="B749" s="22">
        <v>2016</v>
      </c>
      <c r="C749" s="22" t="s">
        <v>166</v>
      </c>
      <c r="D749" s="22" t="s">
        <v>8</v>
      </c>
      <c r="E749" s="22" t="s">
        <v>628</v>
      </c>
      <c r="F749" s="22">
        <v>18</v>
      </c>
      <c r="G749" s="22">
        <v>0</v>
      </c>
      <c r="H749" s="22" t="str">
        <f>INDEX(Bar_data!$A$3:$B$140,MATCH(C749,Bar_data!$A$3:$A$140,FALSE),2)</f>
        <v>Trust003</v>
      </c>
      <c r="I749" s="22" t="str">
        <f>INDEX(TrustCAHUB_map!$A$2:$D$139,MATCH($C749,TrustCAHUB_map!$A$2:$A$139,FALSE),3)</f>
        <v>North Central and North East London</v>
      </c>
      <c r="J749" s="22" t="str">
        <f>INDEX(TrustCAHUB_map!$A$2:$D$139,MATCH($C749,TrustCAHUB_map!$A$2:$A$139,FALSE),4)</f>
        <v>London</v>
      </c>
    </row>
    <row r="750" spans="1:10" x14ac:dyDescent="0.3">
      <c r="A750" s="22" t="str">
        <f t="shared" si="11"/>
        <v>'R1K2016Palliative18-49'</v>
      </c>
      <c r="B750" s="22">
        <v>2016</v>
      </c>
      <c r="C750" s="22" t="s">
        <v>167</v>
      </c>
      <c r="D750" s="22" t="s">
        <v>8</v>
      </c>
      <c r="E750" s="22" t="s">
        <v>153</v>
      </c>
      <c r="F750" s="22">
        <v>4</v>
      </c>
      <c r="G750" s="22">
        <v>0</v>
      </c>
      <c r="H750" s="22" t="str">
        <f>INDEX(Bar_data!$A$3:$B$140,MATCH(C750,Bar_data!$A$3:$A$140,FALSE),2)</f>
        <v>Trust004</v>
      </c>
      <c r="I750" s="22" t="str">
        <f>INDEX(TrustCAHUB_map!$A$2:$D$139,MATCH($C750,TrustCAHUB_map!$A$2:$A$139,FALSE),3)</f>
        <v>North West and South West London</v>
      </c>
      <c r="J750" s="22" t="str">
        <f>INDEX(TrustCAHUB_map!$A$2:$D$139,MATCH($C750,TrustCAHUB_map!$A$2:$A$139,FALSE),4)</f>
        <v>London</v>
      </c>
    </row>
    <row r="751" spans="1:10" x14ac:dyDescent="0.3">
      <c r="A751" s="22" t="str">
        <f t="shared" si="11"/>
        <v>'R1K2016Not assigned18-49'</v>
      </c>
      <c r="B751" s="22">
        <v>2016</v>
      </c>
      <c r="C751" s="22" t="s">
        <v>167</v>
      </c>
      <c r="D751" s="22" t="s">
        <v>477</v>
      </c>
      <c r="E751" s="22" t="s">
        <v>153</v>
      </c>
      <c r="F751" s="22">
        <v>3</v>
      </c>
      <c r="G751" s="22">
        <v>0</v>
      </c>
      <c r="H751" s="22" t="str">
        <f>INDEX(Bar_data!$A$3:$B$140,MATCH(C751,Bar_data!$A$3:$A$140,FALSE),2)</f>
        <v>Trust004</v>
      </c>
      <c r="I751" s="22" t="str">
        <f>INDEX(TrustCAHUB_map!$A$2:$D$139,MATCH($C751,TrustCAHUB_map!$A$2:$A$139,FALSE),3)</f>
        <v>North West and South West London</v>
      </c>
      <c r="J751" s="22" t="str">
        <f>INDEX(TrustCAHUB_map!$A$2:$D$139,MATCH($C751,TrustCAHUB_map!$A$2:$A$139,FALSE),4)</f>
        <v>London</v>
      </c>
    </row>
    <row r="752" spans="1:10" x14ac:dyDescent="0.3">
      <c r="A752" s="22" t="str">
        <f t="shared" si="11"/>
        <v>'R1K2016Curative18-49'</v>
      </c>
      <c r="B752" s="22">
        <v>2016</v>
      </c>
      <c r="C752" s="22" t="s">
        <v>167</v>
      </c>
      <c r="D752" s="22" t="s">
        <v>7</v>
      </c>
      <c r="E752" s="22" t="s">
        <v>153</v>
      </c>
      <c r="F752" s="22">
        <v>26</v>
      </c>
      <c r="G752" s="22">
        <v>0</v>
      </c>
      <c r="H752" s="22" t="str">
        <f>INDEX(Bar_data!$A$3:$B$140,MATCH(C752,Bar_data!$A$3:$A$140,FALSE),2)</f>
        <v>Trust004</v>
      </c>
      <c r="I752" s="22" t="str">
        <f>INDEX(TrustCAHUB_map!$A$2:$D$139,MATCH($C752,TrustCAHUB_map!$A$2:$A$139,FALSE),3)</f>
        <v>North West and South West London</v>
      </c>
      <c r="J752" s="22" t="str">
        <f>INDEX(TrustCAHUB_map!$A$2:$D$139,MATCH($C752,TrustCAHUB_map!$A$2:$A$139,FALSE),4)</f>
        <v>London</v>
      </c>
    </row>
    <row r="753" spans="1:10" x14ac:dyDescent="0.3">
      <c r="A753" s="22" t="str">
        <f t="shared" si="11"/>
        <v>'R1K2016Palliative50-69'</v>
      </c>
      <c r="B753" s="22">
        <v>2016</v>
      </c>
      <c r="C753" s="22" t="s">
        <v>167</v>
      </c>
      <c r="D753" s="22" t="s">
        <v>8</v>
      </c>
      <c r="E753" s="22" t="s">
        <v>627</v>
      </c>
      <c r="F753" s="22">
        <v>11</v>
      </c>
      <c r="G753" s="22">
        <v>0</v>
      </c>
      <c r="H753" s="22" t="str">
        <f>INDEX(Bar_data!$A$3:$B$140,MATCH(C753,Bar_data!$A$3:$A$140,FALSE),2)</f>
        <v>Trust004</v>
      </c>
      <c r="I753" s="22" t="str">
        <f>INDEX(TrustCAHUB_map!$A$2:$D$139,MATCH($C753,TrustCAHUB_map!$A$2:$A$139,FALSE),3)</f>
        <v>North West and South West London</v>
      </c>
      <c r="J753" s="22" t="str">
        <f>INDEX(TrustCAHUB_map!$A$2:$D$139,MATCH($C753,TrustCAHUB_map!$A$2:$A$139,FALSE),4)</f>
        <v>London</v>
      </c>
    </row>
    <row r="754" spans="1:10" x14ac:dyDescent="0.3">
      <c r="A754" s="22" t="str">
        <f t="shared" si="11"/>
        <v>'R1K2016Not assigned50-69'</v>
      </c>
      <c r="B754" s="22">
        <v>2016</v>
      </c>
      <c r="C754" s="22" t="s">
        <v>167</v>
      </c>
      <c r="D754" s="22" t="s">
        <v>477</v>
      </c>
      <c r="E754" s="22" t="s">
        <v>627</v>
      </c>
      <c r="F754" s="22">
        <v>3</v>
      </c>
      <c r="G754" s="22">
        <v>0</v>
      </c>
      <c r="H754" s="22" t="str">
        <f>INDEX(Bar_data!$A$3:$B$140,MATCH(C754,Bar_data!$A$3:$A$140,FALSE),2)</f>
        <v>Trust004</v>
      </c>
      <c r="I754" s="22" t="str">
        <f>INDEX(TrustCAHUB_map!$A$2:$D$139,MATCH($C754,TrustCAHUB_map!$A$2:$A$139,FALSE),3)</f>
        <v>North West and South West London</v>
      </c>
      <c r="J754" s="22" t="str">
        <f>INDEX(TrustCAHUB_map!$A$2:$D$139,MATCH($C754,TrustCAHUB_map!$A$2:$A$139,FALSE),4)</f>
        <v>London</v>
      </c>
    </row>
    <row r="755" spans="1:10" x14ac:dyDescent="0.3">
      <c r="A755" s="22" t="str">
        <f t="shared" si="11"/>
        <v>'R1K2016Curative50-69'</v>
      </c>
      <c r="B755" s="22">
        <v>2016</v>
      </c>
      <c r="C755" s="22" t="s">
        <v>167</v>
      </c>
      <c r="D755" s="22" t="s">
        <v>7</v>
      </c>
      <c r="E755" s="22" t="s">
        <v>627</v>
      </c>
      <c r="F755" s="22">
        <v>35</v>
      </c>
      <c r="G755" s="22">
        <v>0</v>
      </c>
      <c r="H755" s="22" t="str">
        <f>INDEX(Bar_data!$A$3:$B$140,MATCH(C755,Bar_data!$A$3:$A$140,FALSE),2)</f>
        <v>Trust004</v>
      </c>
      <c r="I755" s="22" t="str">
        <f>INDEX(TrustCAHUB_map!$A$2:$D$139,MATCH($C755,TrustCAHUB_map!$A$2:$A$139,FALSE),3)</f>
        <v>North West and South West London</v>
      </c>
      <c r="J755" s="22" t="str">
        <f>INDEX(TrustCAHUB_map!$A$2:$D$139,MATCH($C755,TrustCAHUB_map!$A$2:$A$139,FALSE),4)</f>
        <v>London</v>
      </c>
    </row>
    <row r="756" spans="1:10" x14ac:dyDescent="0.3">
      <c r="A756" s="22" t="str">
        <f t="shared" si="11"/>
        <v>'R1K2016Curative70+'</v>
      </c>
      <c r="B756" s="22">
        <v>2016</v>
      </c>
      <c r="C756" s="22" t="s">
        <v>167</v>
      </c>
      <c r="D756" s="22" t="s">
        <v>7</v>
      </c>
      <c r="E756" s="22" t="s">
        <v>628</v>
      </c>
      <c r="F756" s="22">
        <v>3</v>
      </c>
      <c r="G756" s="22">
        <v>0</v>
      </c>
      <c r="H756" s="22" t="str">
        <f>INDEX(Bar_data!$A$3:$B$140,MATCH(C756,Bar_data!$A$3:$A$140,FALSE),2)</f>
        <v>Trust004</v>
      </c>
      <c r="I756" s="22" t="str">
        <f>INDEX(TrustCAHUB_map!$A$2:$D$139,MATCH($C756,TrustCAHUB_map!$A$2:$A$139,FALSE),3)</f>
        <v>North West and South West London</v>
      </c>
      <c r="J756" s="22" t="str">
        <f>INDEX(TrustCAHUB_map!$A$2:$D$139,MATCH($C756,TrustCAHUB_map!$A$2:$A$139,FALSE),4)</f>
        <v>London</v>
      </c>
    </row>
    <row r="757" spans="1:10" x14ac:dyDescent="0.3">
      <c r="A757" s="22" t="str">
        <f t="shared" si="11"/>
        <v>'R1K2016Palliative70+'</v>
      </c>
      <c r="B757" s="22">
        <v>2016</v>
      </c>
      <c r="C757" s="22" t="s">
        <v>167</v>
      </c>
      <c r="D757" s="22" t="s">
        <v>8</v>
      </c>
      <c r="E757" s="22" t="s">
        <v>628</v>
      </c>
      <c r="F757" s="22">
        <v>4</v>
      </c>
      <c r="G757" s="22">
        <v>0</v>
      </c>
      <c r="H757" s="22" t="str">
        <f>INDEX(Bar_data!$A$3:$B$140,MATCH(C757,Bar_data!$A$3:$A$140,FALSE),2)</f>
        <v>Trust004</v>
      </c>
      <c r="I757" s="22" t="str">
        <f>INDEX(TrustCAHUB_map!$A$2:$D$139,MATCH($C757,TrustCAHUB_map!$A$2:$A$139,FALSE),3)</f>
        <v>North West and South West London</v>
      </c>
      <c r="J757" s="22" t="str">
        <f>INDEX(TrustCAHUB_map!$A$2:$D$139,MATCH($C757,TrustCAHUB_map!$A$2:$A$139,FALSE),4)</f>
        <v>London</v>
      </c>
    </row>
    <row r="758" spans="1:10" x14ac:dyDescent="0.3">
      <c r="A758" s="22" t="str">
        <f t="shared" si="11"/>
        <v>'R1K2016Not assigned70+'</v>
      </c>
      <c r="B758" s="22">
        <v>2016</v>
      </c>
      <c r="C758" s="22" t="s">
        <v>167</v>
      </c>
      <c r="D758" s="22" t="s">
        <v>477</v>
      </c>
      <c r="E758" s="22" t="s">
        <v>628</v>
      </c>
      <c r="F758" s="22">
        <v>3</v>
      </c>
      <c r="G758" s="22">
        <v>0</v>
      </c>
      <c r="H758" s="22" t="str">
        <f>INDEX(Bar_data!$A$3:$B$140,MATCH(C758,Bar_data!$A$3:$A$140,FALSE),2)</f>
        <v>Trust004</v>
      </c>
      <c r="I758" s="22" t="str">
        <f>INDEX(TrustCAHUB_map!$A$2:$D$139,MATCH($C758,TrustCAHUB_map!$A$2:$A$139,FALSE),3)</f>
        <v>North West and South West London</v>
      </c>
      <c r="J758" s="22" t="str">
        <f>INDEX(TrustCAHUB_map!$A$2:$D$139,MATCH($C758,TrustCAHUB_map!$A$2:$A$139,FALSE),4)</f>
        <v>London</v>
      </c>
    </row>
    <row r="759" spans="1:10" x14ac:dyDescent="0.3">
      <c r="A759" s="22" t="str">
        <f t="shared" si="11"/>
        <v>'RA22016Not assigned18-49'</v>
      </c>
      <c r="B759" s="22">
        <v>2016</v>
      </c>
      <c r="C759" s="22" t="s">
        <v>168</v>
      </c>
      <c r="D759" s="22" t="s">
        <v>477</v>
      </c>
      <c r="E759" s="22" t="s">
        <v>153</v>
      </c>
      <c r="F759" s="22">
        <v>1</v>
      </c>
      <c r="G759" s="22">
        <v>0</v>
      </c>
      <c r="H759" s="22" t="str">
        <f>INDEX(Bar_data!$A$3:$B$140,MATCH(C759,Bar_data!$A$3:$A$140,FALSE),2)</f>
        <v>Trust005</v>
      </c>
      <c r="I759" s="22" t="str">
        <f>INDEX(TrustCAHUB_map!$A$2:$D$139,MATCH($C759,TrustCAHUB_map!$A$2:$A$139,FALSE),3)</f>
        <v>Surrey and Sussex</v>
      </c>
      <c r="J759" s="22" t="str">
        <f>INDEX(TrustCAHUB_map!$A$2:$D$139,MATCH($C759,TrustCAHUB_map!$A$2:$A$139,FALSE),4)</f>
        <v>South East</v>
      </c>
    </row>
    <row r="760" spans="1:10" x14ac:dyDescent="0.3">
      <c r="A760" s="22" t="str">
        <f t="shared" si="11"/>
        <v>'RA22016Palliative18-49'</v>
      </c>
      <c r="B760" s="22">
        <v>2016</v>
      </c>
      <c r="C760" s="22" t="s">
        <v>168</v>
      </c>
      <c r="D760" s="22" t="s">
        <v>8</v>
      </c>
      <c r="E760" s="22" t="s">
        <v>153</v>
      </c>
      <c r="F760" s="22">
        <v>23</v>
      </c>
      <c r="G760" s="22">
        <v>8</v>
      </c>
      <c r="H760" s="22" t="str">
        <f>INDEX(Bar_data!$A$3:$B$140,MATCH(C760,Bar_data!$A$3:$A$140,FALSE),2)</f>
        <v>Trust005</v>
      </c>
      <c r="I760" s="22" t="str">
        <f>INDEX(TrustCAHUB_map!$A$2:$D$139,MATCH($C760,TrustCAHUB_map!$A$2:$A$139,FALSE),3)</f>
        <v>Surrey and Sussex</v>
      </c>
      <c r="J760" s="22" t="str">
        <f>INDEX(TrustCAHUB_map!$A$2:$D$139,MATCH($C760,TrustCAHUB_map!$A$2:$A$139,FALSE),4)</f>
        <v>South East</v>
      </c>
    </row>
    <row r="761" spans="1:10" x14ac:dyDescent="0.3">
      <c r="A761" s="22" t="str">
        <f t="shared" si="11"/>
        <v>'RA22016Curative18-49'</v>
      </c>
      <c r="B761" s="22">
        <v>2016</v>
      </c>
      <c r="C761" s="22" t="s">
        <v>168</v>
      </c>
      <c r="D761" s="22" t="s">
        <v>7</v>
      </c>
      <c r="E761" s="22" t="s">
        <v>153</v>
      </c>
      <c r="F761" s="22">
        <v>86</v>
      </c>
      <c r="G761" s="22">
        <v>0</v>
      </c>
      <c r="H761" s="22" t="str">
        <f>INDEX(Bar_data!$A$3:$B$140,MATCH(C761,Bar_data!$A$3:$A$140,FALSE),2)</f>
        <v>Trust005</v>
      </c>
      <c r="I761" s="22" t="str">
        <f>INDEX(TrustCAHUB_map!$A$2:$D$139,MATCH($C761,TrustCAHUB_map!$A$2:$A$139,FALSE),3)</f>
        <v>Surrey and Sussex</v>
      </c>
      <c r="J761" s="22" t="str">
        <f>INDEX(TrustCAHUB_map!$A$2:$D$139,MATCH($C761,TrustCAHUB_map!$A$2:$A$139,FALSE),4)</f>
        <v>South East</v>
      </c>
    </row>
    <row r="762" spans="1:10" x14ac:dyDescent="0.3">
      <c r="A762" s="22" t="str">
        <f t="shared" si="11"/>
        <v>'RA22016Not assigned50-69'</v>
      </c>
      <c r="B762" s="22">
        <v>2016</v>
      </c>
      <c r="C762" s="22" t="s">
        <v>168</v>
      </c>
      <c r="D762" s="22" t="s">
        <v>477</v>
      </c>
      <c r="E762" s="22" t="s">
        <v>627</v>
      </c>
      <c r="F762" s="22">
        <v>1</v>
      </c>
      <c r="G762" s="22">
        <v>0</v>
      </c>
      <c r="H762" s="22" t="str">
        <f>INDEX(Bar_data!$A$3:$B$140,MATCH(C762,Bar_data!$A$3:$A$140,FALSE),2)</f>
        <v>Trust005</v>
      </c>
      <c r="I762" s="22" t="str">
        <f>INDEX(TrustCAHUB_map!$A$2:$D$139,MATCH($C762,TrustCAHUB_map!$A$2:$A$139,FALSE),3)</f>
        <v>Surrey and Sussex</v>
      </c>
      <c r="J762" s="22" t="str">
        <f>INDEX(TrustCAHUB_map!$A$2:$D$139,MATCH($C762,TrustCAHUB_map!$A$2:$A$139,FALSE),4)</f>
        <v>South East</v>
      </c>
    </row>
    <row r="763" spans="1:10" x14ac:dyDescent="0.3">
      <c r="A763" s="22" t="str">
        <f t="shared" si="11"/>
        <v>'RA22016Palliative50-69'</v>
      </c>
      <c r="B763" s="22">
        <v>2016</v>
      </c>
      <c r="C763" s="22" t="s">
        <v>168</v>
      </c>
      <c r="D763" s="22" t="s">
        <v>8</v>
      </c>
      <c r="E763" s="22" t="s">
        <v>627</v>
      </c>
      <c r="F763" s="22">
        <v>47</v>
      </c>
      <c r="G763" s="22">
        <v>3</v>
      </c>
      <c r="H763" s="22" t="str">
        <f>INDEX(Bar_data!$A$3:$B$140,MATCH(C763,Bar_data!$A$3:$A$140,FALSE),2)</f>
        <v>Trust005</v>
      </c>
      <c r="I763" s="22" t="str">
        <f>INDEX(TrustCAHUB_map!$A$2:$D$139,MATCH($C763,TrustCAHUB_map!$A$2:$A$139,FALSE),3)</f>
        <v>Surrey and Sussex</v>
      </c>
      <c r="J763" s="22" t="str">
        <f>INDEX(TrustCAHUB_map!$A$2:$D$139,MATCH($C763,TrustCAHUB_map!$A$2:$A$139,FALSE),4)</f>
        <v>South East</v>
      </c>
    </row>
    <row r="764" spans="1:10" x14ac:dyDescent="0.3">
      <c r="A764" s="22" t="str">
        <f t="shared" si="11"/>
        <v>'RA22016Curative50-69'</v>
      </c>
      <c r="B764" s="22">
        <v>2016</v>
      </c>
      <c r="C764" s="22" t="s">
        <v>168</v>
      </c>
      <c r="D764" s="22" t="s">
        <v>7</v>
      </c>
      <c r="E764" s="22" t="s">
        <v>627</v>
      </c>
      <c r="F764" s="22">
        <v>126</v>
      </c>
      <c r="G764" s="22">
        <v>0</v>
      </c>
      <c r="H764" s="22" t="str">
        <f>INDEX(Bar_data!$A$3:$B$140,MATCH(C764,Bar_data!$A$3:$A$140,FALSE),2)</f>
        <v>Trust005</v>
      </c>
      <c r="I764" s="22" t="str">
        <f>INDEX(TrustCAHUB_map!$A$2:$D$139,MATCH($C764,TrustCAHUB_map!$A$2:$A$139,FALSE),3)</f>
        <v>Surrey and Sussex</v>
      </c>
      <c r="J764" s="22" t="str">
        <f>INDEX(TrustCAHUB_map!$A$2:$D$139,MATCH($C764,TrustCAHUB_map!$A$2:$A$139,FALSE),4)</f>
        <v>South East</v>
      </c>
    </row>
    <row r="765" spans="1:10" x14ac:dyDescent="0.3">
      <c r="A765" s="22" t="str">
        <f t="shared" si="11"/>
        <v>'RA22016Not assigned70+'</v>
      </c>
      <c r="B765" s="22">
        <v>2016</v>
      </c>
      <c r="C765" s="22" t="s">
        <v>168</v>
      </c>
      <c r="D765" s="22" t="s">
        <v>477</v>
      </c>
      <c r="E765" s="22" t="s">
        <v>628</v>
      </c>
      <c r="F765" s="22">
        <v>1</v>
      </c>
      <c r="G765" s="22">
        <v>0</v>
      </c>
      <c r="H765" s="22" t="str">
        <f>INDEX(Bar_data!$A$3:$B$140,MATCH(C765,Bar_data!$A$3:$A$140,FALSE),2)</f>
        <v>Trust005</v>
      </c>
      <c r="I765" s="22" t="str">
        <f>INDEX(TrustCAHUB_map!$A$2:$D$139,MATCH($C765,TrustCAHUB_map!$A$2:$A$139,FALSE),3)</f>
        <v>Surrey and Sussex</v>
      </c>
      <c r="J765" s="22" t="str">
        <f>INDEX(TrustCAHUB_map!$A$2:$D$139,MATCH($C765,TrustCAHUB_map!$A$2:$A$139,FALSE),4)</f>
        <v>South East</v>
      </c>
    </row>
    <row r="766" spans="1:10" x14ac:dyDescent="0.3">
      <c r="A766" s="22" t="str">
        <f t="shared" si="11"/>
        <v>'RA22016Curative70+'</v>
      </c>
      <c r="B766" s="22">
        <v>2016</v>
      </c>
      <c r="C766" s="22" t="s">
        <v>168</v>
      </c>
      <c r="D766" s="22" t="s">
        <v>7</v>
      </c>
      <c r="E766" s="22" t="s">
        <v>628</v>
      </c>
      <c r="F766" s="22">
        <v>25</v>
      </c>
      <c r="G766" s="22">
        <v>1</v>
      </c>
      <c r="H766" s="22" t="str">
        <f>INDEX(Bar_data!$A$3:$B$140,MATCH(C766,Bar_data!$A$3:$A$140,FALSE),2)</f>
        <v>Trust005</v>
      </c>
      <c r="I766" s="22" t="str">
        <f>INDEX(TrustCAHUB_map!$A$2:$D$139,MATCH($C766,TrustCAHUB_map!$A$2:$A$139,FALSE),3)</f>
        <v>Surrey and Sussex</v>
      </c>
      <c r="J766" s="22" t="str">
        <f>INDEX(TrustCAHUB_map!$A$2:$D$139,MATCH($C766,TrustCAHUB_map!$A$2:$A$139,FALSE),4)</f>
        <v>South East</v>
      </c>
    </row>
    <row r="767" spans="1:10" x14ac:dyDescent="0.3">
      <c r="A767" s="22" t="str">
        <f t="shared" si="11"/>
        <v>'RA22016Palliative70+'</v>
      </c>
      <c r="B767" s="22">
        <v>2016</v>
      </c>
      <c r="C767" s="22" t="s">
        <v>168</v>
      </c>
      <c r="D767" s="22" t="s">
        <v>8</v>
      </c>
      <c r="E767" s="22" t="s">
        <v>628</v>
      </c>
      <c r="F767" s="22">
        <v>23</v>
      </c>
      <c r="G767" s="22">
        <v>4</v>
      </c>
      <c r="H767" s="22" t="str">
        <f>INDEX(Bar_data!$A$3:$B$140,MATCH(C767,Bar_data!$A$3:$A$140,FALSE),2)</f>
        <v>Trust005</v>
      </c>
      <c r="I767" s="22" t="str">
        <f>INDEX(TrustCAHUB_map!$A$2:$D$139,MATCH($C767,TrustCAHUB_map!$A$2:$A$139,FALSE),3)</f>
        <v>Surrey and Sussex</v>
      </c>
      <c r="J767" s="22" t="str">
        <f>INDEX(TrustCAHUB_map!$A$2:$D$139,MATCH($C767,TrustCAHUB_map!$A$2:$A$139,FALSE),4)</f>
        <v>South East</v>
      </c>
    </row>
    <row r="768" spans="1:10" x14ac:dyDescent="0.3">
      <c r="A768" s="22" t="str">
        <f t="shared" si="11"/>
        <v>'RA32016Palliative18-49'</v>
      </c>
      <c r="B768" s="22">
        <v>2016</v>
      </c>
      <c r="C768" s="22" t="s">
        <v>169</v>
      </c>
      <c r="D768" s="22" t="s">
        <v>8</v>
      </c>
      <c r="E768" s="22" t="s">
        <v>153</v>
      </c>
      <c r="F768" s="22">
        <v>1</v>
      </c>
      <c r="G768" s="22">
        <v>0</v>
      </c>
      <c r="H768" s="22" t="str">
        <f>INDEX(Bar_data!$A$3:$B$140,MATCH(C768,Bar_data!$A$3:$A$140,FALSE),2)</f>
        <v>Trust006</v>
      </c>
      <c r="I768" s="22" t="str">
        <f>INDEX(TrustCAHUB_map!$A$2:$D$139,MATCH($C768,TrustCAHUB_map!$A$2:$A$139,FALSE),3)</f>
        <v>Somerset, Wiltshire, Avon and Gloucester</v>
      </c>
      <c r="J768" s="22" t="str">
        <f>INDEX(TrustCAHUB_map!$A$2:$D$139,MATCH($C768,TrustCAHUB_map!$A$2:$A$139,FALSE),4)</f>
        <v>South West</v>
      </c>
    </row>
    <row r="769" spans="1:10" x14ac:dyDescent="0.3">
      <c r="A769" s="22" t="str">
        <f t="shared" si="11"/>
        <v>'RA32016Curative18-49'</v>
      </c>
      <c r="B769" s="22">
        <v>2016</v>
      </c>
      <c r="C769" s="22" t="s">
        <v>169</v>
      </c>
      <c r="D769" s="22" t="s">
        <v>7</v>
      </c>
      <c r="E769" s="22" t="s">
        <v>153</v>
      </c>
      <c r="F769" s="22">
        <v>11</v>
      </c>
      <c r="G769" s="22">
        <v>0</v>
      </c>
      <c r="H769" s="22" t="str">
        <f>INDEX(Bar_data!$A$3:$B$140,MATCH(C769,Bar_data!$A$3:$A$140,FALSE),2)</f>
        <v>Trust006</v>
      </c>
      <c r="I769" s="22" t="str">
        <f>INDEX(TrustCAHUB_map!$A$2:$D$139,MATCH($C769,TrustCAHUB_map!$A$2:$A$139,FALSE),3)</f>
        <v>Somerset, Wiltshire, Avon and Gloucester</v>
      </c>
      <c r="J769" s="22" t="str">
        <f>INDEX(TrustCAHUB_map!$A$2:$D$139,MATCH($C769,TrustCAHUB_map!$A$2:$A$139,FALSE),4)</f>
        <v>South West</v>
      </c>
    </row>
    <row r="770" spans="1:10" x14ac:dyDescent="0.3">
      <c r="A770" s="22" t="str">
        <f t="shared" si="11"/>
        <v>'RA32016Palliative50-69'</v>
      </c>
      <c r="B770" s="22">
        <v>2016</v>
      </c>
      <c r="C770" s="22" t="s">
        <v>169</v>
      </c>
      <c r="D770" s="22" t="s">
        <v>8</v>
      </c>
      <c r="E770" s="22" t="s">
        <v>627</v>
      </c>
      <c r="F770" s="22">
        <v>1</v>
      </c>
      <c r="G770" s="22">
        <v>0</v>
      </c>
      <c r="H770" s="22" t="str">
        <f>INDEX(Bar_data!$A$3:$B$140,MATCH(C770,Bar_data!$A$3:$A$140,FALSE),2)</f>
        <v>Trust006</v>
      </c>
      <c r="I770" s="22" t="str">
        <f>INDEX(TrustCAHUB_map!$A$2:$D$139,MATCH($C770,TrustCAHUB_map!$A$2:$A$139,FALSE),3)</f>
        <v>Somerset, Wiltshire, Avon and Gloucester</v>
      </c>
      <c r="J770" s="22" t="str">
        <f>INDEX(TrustCAHUB_map!$A$2:$D$139,MATCH($C770,TrustCAHUB_map!$A$2:$A$139,FALSE),4)</f>
        <v>South West</v>
      </c>
    </row>
    <row r="771" spans="1:10" x14ac:dyDescent="0.3">
      <c r="A771" s="22" t="str">
        <f t="shared" ref="A771:A834" si="12">"'"&amp;C771&amp;B771&amp;D771&amp;E771&amp;"'"</f>
        <v>'RA32016Curative50-69'</v>
      </c>
      <c r="B771" s="22">
        <v>2016</v>
      </c>
      <c r="C771" s="22" t="s">
        <v>169</v>
      </c>
      <c r="D771" s="22" t="s">
        <v>7</v>
      </c>
      <c r="E771" s="22" t="s">
        <v>627</v>
      </c>
      <c r="F771" s="22">
        <v>20</v>
      </c>
      <c r="G771" s="22">
        <v>0</v>
      </c>
      <c r="H771" s="22" t="str">
        <f>INDEX(Bar_data!$A$3:$B$140,MATCH(C771,Bar_data!$A$3:$A$140,FALSE),2)</f>
        <v>Trust006</v>
      </c>
      <c r="I771" s="22" t="str">
        <f>INDEX(TrustCAHUB_map!$A$2:$D$139,MATCH($C771,TrustCAHUB_map!$A$2:$A$139,FALSE),3)</f>
        <v>Somerset, Wiltshire, Avon and Gloucester</v>
      </c>
      <c r="J771" s="22" t="str">
        <f>INDEX(TrustCAHUB_map!$A$2:$D$139,MATCH($C771,TrustCAHUB_map!$A$2:$A$139,FALSE),4)</f>
        <v>South West</v>
      </c>
    </row>
    <row r="772" spans="1:10" x14ac:dyDescent="0.3">
      <c r="A772" s="22" t="str">
        <f t="shared" si="12"/>
        <v>'RA32016Curative70+'</v>
      </c>
      <c r="B772" s="22">
        <v>2016</v>
      </c>
      <c r="C772" s="22" t="s">
        <v>169</v>
      </c>
      <c r="D772" s="22" t="s">
        <v>7</v>
      </c>
      <c r="E772" s="22" t="s">
        <v>628</v>
      </c>
      <c r="F772" s="22">
        <v>8</v>
      </c>
      <c r="G772" s="22">
        <v>0</v>
      </c>
      <c r="H772" s="22" t="str">
        <f>INDEX(Bar_data!$A$3:$B$140,MATCH(C772,Bar_data!$A$3:$A$140,FALSE),2)</f>
        <v>Trust006</v>
      </c>
      <c r="I772" s="22" t="str">
        <f>INDEX(TrustCAHUB_map!$A$2:$D$139,MATCH($C772,TrustCAHUB_map!$A$2:$A$139,FALSE),3)</f>
        <v>Somerset, Wiltshire, Avon and Gloucester</v>
      </c>
      <c r="J772" s="22" t="str">
        <f>INDEX(TrustCAHUB_map!$A$2:$D$139,MATCH($C772,TrustCAHUB_map!$A$2:$A$139,FALSE),4)</f>
        <v>South West</v>
      </c>
    </row>
    <row r="773" spans="1:10" x14ac:dyDescent="0.3">
      <c r="A773" s="22" t="str">
        <f t="shared" si="12"/>
        <v>'RA42016Curative18-49'</v>
      </c>
      <c r="B773" s="22">
        <v>2016</v>
      </c>
      <c r="C773" s="22" t="s">
        <v>170</v>
      </c>
      <c r="D773" s="22" t="s">
        <v>7</v>
      </c>
      <c r="E773" s="22" t="s">
        <v>153</v>
      </c>
      <c r="F773" s="22">
        <v>13</v>
      </c>
      <c r="G773" s="22">
        <v>0</v>
      </c>
      <c r="H773" s="22" t="str">
        <f>INDEX(Bar_data!$A$3:$B$140,MATCH(C773,Bar_data!$A$3:$A$140,FALSE),2)</f>
        <v>Trust007</v>
      </c>
      <c r="I773" s="22" t="str">
        <f>INDEX(TrustCAHUB_map!$A$2:$D$139,MATCH($C773,TrustCAHUB_map!$A$2:$A$139,FALSE),3)</f>
        <v>Somerset, Wiltshire, Avon and Gloucester</v>
      </c>
      <c r="J773" s="22" t="str">
        <f>INDEX(TrustCAHUB_map!$A$2:$D$139,MATCH($C773,TrustCAHUB_map!$A$2:$A$139,FALSE),4)</f>
        <v>South West</v>
      </c>
    </row>
    <row r="774" spans="1:10" x14ac:dyDescent="0.3">
      <c r="A774" s="22" t="str">
        <f t="shared" si="12"/>
        <v>'RA42016Palliative18-49'</v>
      </c>
      <c r="B774" s="22">
        <v>2016</v>
      </c>
      <c r="C774" s="22" t="s">
        <v>170</v>
      </c>
      <c r="D774" s="22" t="s">
        <v>8</v>
      </c>
      <c r="E774" s="22" t="s">
        <v>153</v>
      </c>
      <c r="F774" s="22">
        <v>7</v>
      </c>
      <c r="G774" s="22">
        <v>1</v>
      </c>
      <c r="H774" s="22" t="str">
        <f>INDEX(Bar_data!$A$3:$B$140,MATCH(C774,Bar_data!$A$3:$A$140,FALSE),2)</f>
        <v>Trust007</v>
      </c>
      <c r="I774" s="22" t="str">
        <f>INDEX(TrustCAHUB_map!$A$2:$D$139,MATCH($C774,TrustCAHUB_map!$A$2:$A$139,FALSE),3)</f>
        <v>Somerset, Wiltshire, Avon and Gloucester</v>
      </c>
      <c r="J774" s="22" t="str">
        <f>INDEX(TrustCAHUB_map!$A$2:$D$139,MATCH($C774,TrustCAHUB_map!$A$2:$A$139,FALSE),4)</f>
        <v>South West</v>
      </c>
    </row>
    <row r="775" spans="1:10" x14ac:dyDescent="0.3">
      <c r="A775" s="22" t="str">
        <f t="shared" si="12"/>
        <v>'RA42016Not assigned18-49'</v>
      </c>
      <c r="B775" s="22">
        <v>2016</v>
      </c>
      <c r="C775" s="22" t="s">
        <v>170</v>
      </c>
      <c r="D775" s="22" t="s">
        <v>477</v>
      </c>
      <c r="E775" s="22" t="s">
        <v>153</v>
      </c>
      <c r="F775" s="22">
        <v>3</v>
      </c>
      <c r="G775" s="22">
        <v>0</v>
      </c>
      <c r="H775" s="22" t="str">
        <f>INDEX(Bar_data!$A$3:$B$140,MATCH(C775,Bar_data!$A$3:$A$140,FALSE),2)</f>
        <v>Trust007</v>
      </c>
      <c r="I775" s="22" t="str">
        <f>INDEX(TrustCAHUB_map!$A$2:$D$139,MATCH($C775,TrustCAHUB_map!$A$2:$A$139,FALSE),3)</f>
        <v>Somerset, Wiltshire, Avon and Gloucester</v>
      </c>
      <c r="J775" s="22" t="str">
        <f>INDEX(TrustCAHUB_map!$A$2:$D$139,MATCH($C775,TrustCAHUB_map!$A$2:$A$139,FALSE),4)</f>
        <v>South West</v>
      </c>
    </row>
    <row r="776" spans="1:10" x14ac:dyDescent="0.3">
      <c r="A776" s="22" t="str">
        <f t="shared" si="12"/>
        <v>'RA42016Palliative50-69'</v>
      </c>
      <c r="B776" s="22">
        <v>2016</v>
      </c>
      <c r="C776" s="22" t="s">
        <v>170</v>
      </c>
      <c r="D776" s="22" t="s">
        <v>8</v>
      </c>
      <c r="E776" s="22" t="s">
        <v>627</v>
      </c>
      <c r="F776" s="22">
        <v>14</v>
      </c>
      <c r="G776" s="22">
        <v>1</v>
      </c>
      <c r="H776" s="22" t="str">
        <f>INDEX(Bar_data!$A$3:$B$140,MATCH(C776,Bar_data!$A$3:$A$140,FALSE),2)</f>
        <v>Trust007</v>
      </c>
      <c r="I776" s="22" t="str">
        <f>INDEX(TrustCAHUB_map!$A$2:$D$139,MATCH($C776,TrustCAHUB_map!$A$2:$A$139,FALSE),3)</f>
        <v>Somerset, Wiltshire, Avon and Gloucester</v>
      </c>
      <c r="J776" s="22" t="str">
        <f>INDEX(TrustCAHUB_map!$A$2:$D$139,MATCH($C776,TrustCAHUB_map!$A$2:$A$139,FALSE),4)</f>
        <v>South West</v>
      </c>
    </row>
    <row r="777" spans="1:10" x14ac:dyDescent="0.3">
      <c r="A777" s="22" t="str">
        <f t="shared" si="12"/>
        <v>'RA42016Not assigned50-69'</v>
      </c>
      <c r="B777" s="22">
        <v>2016</v>
      </c>
      <c r="C777" s="22" t="s">
        <v>170</v>
      </c>
      <c r="D777" s="22" t="s">
        <v>477</v>
      </c>
      <c r="E777" s="22" t="s">
        <v>627</v>
      </c>
      <c r="F777" s="22">
        <v>1</v>
      </c>
      <c r="G777" s="22">
        <v>0</v>
      </c>
      <c r="H777" s="22" t="str">
        <f>INDEX(Bar_data!$A$3:$B$140,MATCH(C777,Bar_data!$A$3:$A$140,FALSE),2)</f>
        <v>Trust007</v>
      </c>
      <c r="I777" s="22" t="str">
        <f>INDEX(TrustCAHUB_map!$A$2:$D$139,MATCH($C777,TrustCAHUB_map!$A$2:$A$139,FALSE),3)</f>
        <v>Somerset, Wiltshire, Avon and Gloucester</v>
      </c>
      <c r="J777" s="22" t="str">
        <f>INDEX(TrustCAHUB_map!$A$2:$D$139,MATCH($C777,TrustCAHUB_map!$A$2:$A$139,FALSE),4)</f>
        <v>South West</v>
      </c>
    </row>
    <row r="778" spans="1:10" x14ac:dyDescent="0.3">
      <c r="A778" s="22" t="str">
        <f t="shared" si="12"/>
        <v>'RA42016Curative50-69'</v>
      </c>
      <c r="B778" s="22">
        <v>2016</v>
      </c>
      <c r="C778" s="22" t="s">
        <v>170</v>
      </c>
      <c r="D778" s="22" t="s">
        <v>7</v>
      </c>
      <c r="E778" s="22" t="s">
        <v>627</v>
      </c>
      <c r="F778" s="22">
        <v>37</v>
      </c>
      <c r="G778" s="22">
        <v>0</v>
      </c>
      <c r="H778" s="22" t="str">
        <f>INDEX(Bar_data!$A$3:$B$140,MATCH(C778,Bar_data!$A$3:$A$140,FALSE),2)</f>
        <v>Trust007</v>
      </c>
      <c r="I778" s="22" t="str">
        <f>INDEX(TrustCAHUB_map!$A$2:$D$139,MATCH($C778,TrustCAHUB_map!$A$2:$A$139,FALSE),3)</f>
        <v>Somerset, Wiltshire, Avon and Gloucester</v>
      </c>
      <c r="J778" s="22" t="str">
        <f>INDEX(TrustCAHUB_map!$A$2:$D$139,MATCH($C778,TrustCAHUB_map!$A$2:$A$139,FALSE),4)</f>
        <v>South West</v>
      </c>
    </row>
    <row r="779" spans="1:10" x14ac:dyDescent="0.3">
      <c r="A779" s="22" t="str">
        <f t="shared" si="12"/>
        <v>'RA42016Not assigned70+'</v>
      </c>
      <c r="B779" s="22">
        <v>2016</v>
      </c>
      <c r="C779" s="22" t="s">
        <v>170</v>
      </c>
      <c r="D779" s="22" t="s">
        <v>477</v>
      </c>
      <c r="E779" s="22" t="s">
        <v>628</v>
      </c>
      <c r="F779" s="22">
        <v>1</v>
      </c>
      <c r="G779" s="22">
        <v>0</v>
      </c>
      <c r="H779" s="22" t="str">
        <f>INDEX(Bar_data!$A$3:$B$140,MATCH(C779,Bar_data!$A$3:$A$140,FALSE),2)</f>
        <v>Trust007</v>
      </c>
      <c r="I779" s="22" t="str">
        <f>INDEX(TrustCAHUB_map!$A$2:$D$139,MATCH($C779,TrustCAHUB_map!$A$2:$A$139,FALSE),3)</f>
        <v>Somerset, Wiltshire, Avon and Gloucester</v>
      </c>
      <c r="J779" s="22" t="str">
        <f>INDEX(TrustCAHUB_map!$A$2:$D$139,MATCH($C779,TrustCAHUB_map!$A$2:$A$139,FALSE),4)</f>
        <v>South West</v>
      </c>
    </row>
    <row r="780" spans="1:10" x14ac:dyDescent="0.3">
      <c r="A780" s="22" t="str">
        <f t="shared" si="12"/>
        <v>'RA42016Palliative70+'</v>
      </c>
      <c r="B780" s="22">
        <v>2016</v>
      </c>
      <c r="C780" s="22" t="s">
        <v>170</v>
      </c>
      <c r="D780" s="22" t="s">
        <v>8</v>
      </c>
      <c r="E780" s="22" t="s">
        <v>628</v>
      </c>
      <c r="F780" s="22">
        <v>4</v>
      </c>
      <c r="G780" s="22">
        <v>0</v>
      </c>
      <c r="H780" s="22" t="str">
        <f>INDEX(Bar_data!$A$3:$B$140,MATCH(C780,Bar_data!$A$3:$A$140,FALSE),2)</f>
        <v>Trust007</v>
      </c>
      <c r="I780" s="22" t="str">
        <f>INDEX(TrustCAHUB_map!$A$2:$D$139,MATCH($C780,TrustCAHUB_map!$A$2:$A$139,FALSE),3)</f>
        <v>Somerset, Wiltshire, Avon and Gloucester</v>
      </c>
      <c r="J780" s="22" t="str">
        <f>INDEX(TrustCAHUB_map!$A$2:$D$139,MATCH($C780,TrustCAHUB_map!$A$2:$A$139,FALSE),4)</f>
        <v>South West</v>
      </c>
    </row>
    <row r="781" spans="1:10" x14ac:dyDescent="0.3">
      <c r="A781" s="22" t="str">
        <f t="shared" si="12"/>
        <v>'RA42016Curative70+'</v>
      </c>
      <c r="B781" s="22">
        <v>2016</v>
      </c>
      <c r="C781" s="22" t="s">
        <v>170</v>
      </c>
      <c r="D781" s="22" t="s">
        <v>7</v>
      </c>
      <c r="E781" s="22" t="s">
        <v>628</v>
      </c>
      <c r="F781" s="22">
        <v>9</v>
      </c>
      <c r="G781" s="22">
        <v>0</v>
      </c>
      <c r="H781" s="22" t="str">
        <f>INDEX(Bar_data!$A$3:$B$140,MATCH(C781,Bar_data!$A$3:$A$140,FALSE),2)</f>
        <v>Trust007</v>
      </c>
      <c r="I781" s="22" t="str">
        <f>INDEX(TrustCAHUB_map!$A$2:$D$139,MATCH($C781,TrustCAHUB_map!$A$2:$A$139,FALSE),3)</f>
        <v>Somerset, Wiltshire, Avon and Gloucester</v>
      </c>
      <c r="J781" s="22" t="str">
        <f>INDEX(TrustCAHUB_map!$A$2:$D$139,MATCH($C781,TrustCAHUB_map!$A$2:$A$139,FALSE),4)</f>
        <v>South West</v>
      </c>
    </row>
    <row r="782" spans="1:10" x14ac:dyDescent="0.3">
      <c r="A782" s="22" t="str">
        <f t="shared" si="12"/>
        <v>'RA72016Curative18-49'</v>
      </c>
      <c r="B782" s="22">
        <v>2016</v>
      </c>
      <c r="C782" s="22" t="s">
        <v>171</v>
      </c>
      <c r="D782" s="22" t="s">
        <v>7</v>
      </c>
      <c r="E782" s="22" t="s">
        <v>153</v>
      </c>
      <c r="F782" s="22">
        <v>85</v>
      </c>
      <c r="G782" s="22">
        <v>0</v>
      </c>
      <c r="H782" s="22" t="str">
        <f>INDEX(Bar_data!$A$3:$B$140,MATCH(C782,Bar_data!$A$3:$A$140,FALSE),2)</f>
        <v>Trust008</v>
      </c>
      <c r="I782" s="22" t="str">
        <f>INDEX(TrustCAHUB_map!$A$2:$D$139,MATCH($C782,TrustCAHUB_map!$A$2:$A$139,FALSE),3)</f>
        <v>Somerset, Wiltshire, Avon and Gloucester</v>
      </c>
      <c r="J782" s="22" t="str">
        <f>INDEX(TrustCAHUB_map!$A$2:$D$139,MATCH($C782,TrustCAHUB_map!$A$2:$A$139,FALSE),4)</f>
        <v>South West</v>
      </c>
    </row>
    <row r="783" spans="1:10" x14ac:dyDescent="0.3">
      <c r="A783" s="22" t="str">
        <f t="shared" si="12"/>
        <v>'RA72016Palliative18-49'</v>
      </c>
      <c r="B783" s="22">
        <v>2016</v>
      </c>
      <c r="C783" s="22" t="s">
        <v>171</v>
      </c>
      <c r="D783" s="22" t="s">
        <v>8</v>
      </c>
      <c r="E783" s="22" t="s">
        <v>153</v>
      </c>
      <c r="F783" s="22">
        <v>13</v>
      </c>
      <c r="G783" s="22">
        <v>3</v>
      </c>
      <c r="H783" s="22" t="str">
        <f>INDEX(Bar_data!$A$3:$B$140,MATCH(C783,Bar_data!$A$3:$A$140,FALSE),2)</f>
        <v>Trust008</v>
      </c>
      <c r="I783" s="22" t="str">
        <f>INDEX(TrustCAHUB_map!$A$2:$D$139,MATCH($C783,TrustCAHUB_map!$A$2:$A$139,FALSE),3)</f>
        <v>Somerset, Wiltshire, Avon and Gloucester</v>
      </c>
      <c r="J783" s="22" t="str">
        <f>INDEX(TrustCAHUB_map!$A$2:$D$139,MATCH($C783,TrustCAHUB_map!$A$2:$A$139,FALSE),4)</f>
        <v>South West</v>
      </c>
    </row>
    <row r="784" spans="1:10" x14ac:dyDescent="0.3">
      <c r="A784" s="22" t="str">
        <f t="shared" si="12"/>
        <v>'RA72016Not assigned18-49'</v>
      </c>
      <c r="B784" s="22">
        <v>2016</v>
      </c>
      <c r="C784" s="22" t="s">
        <v>171</v>
      </c>
      <c r="D784" s="22" t="s">
        <v>477</v>
      </c>
      <c r="E784" s="22" t="s">
        <v>153</v>
      </c>
      <c r="F784" s="22">
        <v>1</v>
      </c>
      <c r="G784" s="22">
        <v>0</v>
      </c>
      <c r="H784" s="22" t="str">
        <f>INDEX(Bar_data!$A$3:$B$140,MATCH(C784,Bar_data!$A$3:$A$140,FALSE),2)</f>
        <v>Trust008</v>
      </c>
      <c r="I784" s="22" t="str">
        <f>INDEX(TrustCAHUB_map!$A$2:$D$139,MATCH($C784,TrustCAHUB_map!$A$2:$A$139,FALSE),3)</f>
        <v>Somerset, Wiltshire, Avon and Gloucester</v>
      </c>
      <c r="J784" s="22" t="str">
        <f>INDEX(TrustCAHUB_map!$A$2:$D$139,MATCH($C784,TrustCAHUB_map!$A$2:$A$139,FALSE),4)</f>
        <v>South West</v>
      </c>
    </row>
    <row r="785" spans="1:10" x14ac:dyDescent="0.3">
      <c r="A785" s="22" t="str">
        <f t="shared" si="12"/>
        <v>'RA72016Curative50-69'</v>
      </c>
      <c r="B785" s="22">
        <v>2016</v>
      </c>
      <c r="C785" s="22" t="s">
        <v>171</v>
      </c>
      <c r="D785" s="22" t="s">
        <v>7</v>
      </c>
      <c r="E785" s="22" t="s">
        <v>627</v>
      </c>
      <c r="F785" s="22">
        <v>192</v>
      </c>
      <c r="G785" s="22">
        <v>3</v>
      </c>
      <c r="H785" s="22" t="str">
        <f>INDEX(Bar_data!$A$3:$B$140,MATCH(C785,Bar_data!$A$3:$A$140,FALSE),2)</f>
        <v>Trust008</v>
      </c>
      <c r="I785" s="22" t="str">
        <f>INDEX(TrustCAHUB_map!$A$2:$D$139,MATCH($C785,TrustCAHUB_map!$A$2:$A$139,FALSE),3)</f>
        <v>Somerset, Wiltshire, Avon and Gloucester</v>
      </c>
      <c r="J785" s="22" t="str">
        <f>INDEX(TrustCAHUB_map!$A$2:$D$139,MATCH($C785,TrustCAHUB_map!$A$2:$A$139,FALSE),4)</f>
        <v>South West</v>
      </c>
    </row>
    <row r="786" spans="1:10" x14ac:dyDescent="0.3">
      <c r="A786" s="22" t="str">
        <f t="shared" si="12"/>
        <v>'RA72016Palliative50-69'</v>
      </c>
      <c r="B786" s="22">
        <v>2016</v>
      </c>
      <c r="C786" s="22" t="s">
        <v>171</v>
      </c>
      <c r="D786" s="22" t="s">
        <v>8</v>
      </c>
      <c r="E786" s="22" t="s">
        <v>627</v>
      </c>
      <c r="F786" s="22">
        <v>39</v>
      </c>
      <c r="G786" s="22">
        <v>3</v>
      </c>
      <c r="H786" s="22" t="str">
        <f>INDEX(Bar_data!$A$3:$B$140,MATCH(C786,Bar_data!$A$3:$A$140,FALSE),2)</f>
        <v>Trust008</v>
      </c>
      <c r="I786" s="22" t="str">
        <f>INDEX(TrustCAHUB_map!$A$2:$D$139,MATCH($C786,TrustCAHUB_map!$A$2:$A$139,FALSE),3)</f>
        <v>Somerset, Wiltshire, Avon and Gloucester</v>
      </c>
      <c r="J786" s="22" t="str">
        <f>INDEX(TrustCAHUB_map!$A$2:$D$139,MATCH($C786,TrustCAHUB_map!$A$2:$A$139,FALSE),4)</f>
        <v>South West</v>
      </c>
    </row>
    <row r="787" spans="1:10" x14ac:dyDescent="0.3">
      <c r="A787" s="22" t="str">
        <f t="shared" si="12"/>
        <v>'RA72016Curative70+'</v>
      </c>
      <c r="B787" s="22">
        <v>2016</v>
      </c>
      <c r="C787" s="22" t="s">
        <v>171</v>
      </c>
      <c r="D787" s="22" t="s">
        <v>7</v>
      </c>
      <c r="E787" s="22" t="s">
        <v>628</v>
      </c>
      <c r="F787" s="22">
        <v>45</v>
      </c>
      <c r="G787" s="22">
        <v>1</v>
      </c>
      <c r="H787" s="22" t="str">
        <f>INDEX(Bar_data!$A$3:$B$140,MATCH(C787,Bar_data!$A$3:$A$140,FALSE),2)</f>
        <v>Trust008</v>
      </c>
      <c r="I787" s="22" t="str">
        <f>INDEX(TrustCAHUB_map!$A$2:$D$139,MATCH($C787,TrustCAHUB_map!$A$2:$A$139,FALSE),3)</f>
        <v>Somerset, Wiltshire, Avon and Gloucester</v>
      </c>
      <c r="J787" s="22" t="str">
        <f>INDEX(TrustCAHUB_map!$A$2:$D$139,MATCH($C787,TrustCAHUB_map!$A$2:$A$139,FALSE),4)</f>
        <v>South West</v>
      </c>
    </row>
    <row r="788" spans="1:10" x14ac:dyDescent="0.3">
      <c r="A788" s="22" t="str">
        <f t="shared" si="12"/>
        <v>'RA72016Not assigned70+'</v>
      </c>
      <c r="B788" s="22">
        <v>2016</v>
      </c>
      <c r="C788" s="22" t="s">
        <v>171</v>
      </c>
      <c r="D788" s="22" t="s">
        <v>477</v>
      </c>
      <c r="E788" s="22" t="s">
        <v>628</v>
      </c>
      <c r="F788" s="22">
        <v>1</v>
      </c>
      <c r="G788" s="22">
        <v>1</v>
      </c>
      <c r="H788" s="22" t="str">
        <f>INDEX(Bar_data!$A$3:$B$140,MATCH(C788,Bar_data!$A$3:$A$140,FALSE),2)</f>
        <v>Trust008</v>
      </c>
      <c r="I788" s="22" t="str">
        <f>INDEX(TrustCAHUB_map!$A$2:$D$139,MATCH($C788,TrustCAHUB_map!$A$2:$A$139,FALSE),3)</f>
        <v>Somerset, Wiltshire, Avon and Gloucester</v>
      </c>
      <c r="J788" s="22" t="str">
        <f>INDEX(TrustCAHUB_map!$A$2:$D$139,MATCH($C788,TrustCAHUB_map!$A$2:$A$139,FALSE),4)</f>
        <v>South West</v>
      </c>
    </row>
    <row r="789" spans="1:10" x14ac:dyDescent="0.3">
      <c r="A789" s="22" t="str">
        <f t="shared" si="12"/>
        <v>'RA72016Palliative70+'</v>
      </c>
      <c r="B789" s="22">
        <v>2016</v>
      </c>
      <c r="C789" s="22" t="s">
        <v>171</v>
      </c>
      <c r="D789" s="22" t="s">
        <v>8</v>
      </c>
      <c r="E789" s="22" t="s">
        <v>628</v>
      </c>
      <c r="F789" s="22">
        <v>15</v>
      </c>
      <c r="G789" s="22">
        <v>2</v>
      </c>
      <c r="H789" s="22" t="str">
        <f>INDEX(Bar_data!$A$3:$B$140,MATCH(C789,Bar_data!$A$3:$A$140,FALSE),2)</f>
        <v>Trust008</v>
      </c>
      <c r="I789" s="22" t="str">
        <f>INDEX(TrustCAHUB_map!$A$2:$D$139,MATCH($C789,TrustCAHUB_map!$A$2:$A$139,FALSE),3)</f>
        <v>Somerset, Wiltshire, Avon and Gloucester</v>
      </c>
      <c r="J789" s="22" t="str">
        <f>INDEX(TrustCAHUB_map!$A$2:$D$139,MATCH($C789,TrustCAHUB_map!$A$2:$A$139,FALSE),4)</f>
        <v>South West</v>
      </c>
    </row>
    <row r="790" spans="1:10" x14ac:dyDescent="0.3">
      <c r="A790" s="22" t="str">
        <f t="shared" si="12"/>
        <v>'RA92016Curative18-49'</v>
      </c>
      <c r="B790" s="22">
        <v>2016</v>
      </c>
      <c r="C790" s="22" t="s">
        <v>172</v>
      </c>
      <c r="D790" s="22" t="s">
        <v>7</v>
      </c>
      <c r="E790" s="22" t="s">
        <v>153</v>
      </c>
      <c r="F790" s="22">
        <v>29</v>
      </c>
      <c r="G790" s="22">
        <v>0</v>
      </c>
      <c r="H790" s="22" t="str">
        <f>INDEX(Bar_data!$A$3:$B$140,MATCH(C790,Bar_data!$A$3:$A$140,FALSE),2)</f>
        <v>Trust009</v>
      </c>
      <c r="I790" s="22" t="str">
        <f>INDEX(TrustCAHUB_map!$A$2:$D$139,MATCH($C790,TrustCAHUB_map!$A$2:$A$139,FALSE),3)</f>
        <v>Peninsula</v>
      </c>
      <c r="J790" s="22" t="str">
        <f>INDEX(TrustCAHUB_map!$A$2:$D$139,MATCH($C790,TrustCAHUB_map!$A$2:$A$139,FALSE),4)</f>
        <v>South West</v>
      </c>
    </row>
    <row r="791" spans="1:10" x14ac:dyDescent="0.3">
      <c r="A791" s="22" t="str">
        <f t="shared" si="12"/>
        <v>'RA92016Palliative18-49'</v>
      </c>
      <c r="B791" s="22">
        <v>2016</v>
      </c>
      <c r="C791" s="22" t="s">
        <v>172</v>
      </c>
      <c r="D791" s="22" t="s">
        <v>8</v>
      </c>
      <c r="E791" s="22" t="s">
        <v>153</v>
      </c>
      <c r="F791" s="22">
        <v>5</v>
      </c>
      <c r="G791" s="22">
        <v>0</v>
      </c>
      <c r="H791" s="22" t="str">
        <f>INDEX(Bar_data!$A$3:$B$140,MATCH(C791,Bar_data!$A$3:$A$140,FALSE),2)</f>
        <v>Trust009</v>
      </c>
      <c r="I791" s="22" t="str">
        <f>INDEX(TrustCAHUB_map!$A$2:$D$139,MATCH($C791,TrustCAHUB_map!$A$2:$A$139,FALSE),3)</f>
        <v>Peninsula</v>
      </c>
      <c r="J791" s="22" t="str">
        <f>INDEX(TrustCAHUB_map!$A$2:$D$139,MATCH($C791,TrustCAHUB_map!$A$2:$A$139,FALSE),4)</f>
        <v>South West</v>
      </c>
    </row>
    <row r="792" spans="1:10" x14ac:dyDescent="0.3">
      <c r="A792" s="22" t="str">
        <f t="shared" si="12"/>
        <v>'RA92016Curative50-69'</v>
      </c>
      <c r="B792" s="22">
        <v>2016</v>
      </c>
      <c r="C792" s="22" t="s">
        <v>172</v>
      </c>
      <c r="D792" s="22" t="s">
        <v>7</v>
      </c>
      <c r="E792" s="22" t="s">
        <v>627</v>
      </c>
      <c r="F792" s="22">
        <v>57</v>
      </c>
      <c r="G792" s="22">
        <v>0</v>
      </c>
      <c r="H792" s="22" t="str">
        <f>INDEX(Bar_data!$A$3:$B$140,MATCH(C792,Bar_data!$A$3:$A$140,FALSE),2)</f>
        <v>Trust009</v>
      </c>
      <c r="I792" s="22" t="str">
        <f>INDEX(TrustCAHUB_map!$A$2:$D$139,MATCH($C792,TrustCAHUB_map!$A$2:$A$139,FALSE),3)</f>
        <v>Peninsula</v>
      </c>
      <c r="J792" s="22" t="str">
        <f>INDEX(TrustCAHUB_map!$A$2:$D$139,MATCH($C792,TrustCAHUB_map!$A$2:$A$139,FALSE),4)</f>
        <v>South West</v>
      </c>
    </row>
    <row r="793" spans="1:10" x14ac:dyDescent="0.3">
      <c r="A793" s="22" t="str">
        <f t="shared" si="12"/>
        <v>'RA92016Palliative50-69'</v>
      </c>
      <c r="B793" s="22">
        <v>2016</v>
      </c>
      <c r="C793" s="22" t="s">
        <v>172</v>
      </c>
      <c r="D793" s="22" t="s">
        <v>8</v>
      </c>
      <c r="E793" s="22" t="s">
        <v>627</v>
      </c>
      <c r="F793" s="22">
        <v>13</v>
      </c>
      <c r="G793" s="22">
        <v>0</v>
      </c>
      <c r="H793" s="22" t="str">
        <f>INDEX(Bar_data!$A$3:$B$140,MATCH(C793,Bar_data!$A$3:$A$140,FALSE),2)</f>
        <v>Trust009</v>
      </c>
      <c r="I793" s="22" t="str">
        <f>INDEX(TrustCAHUB_map!$A$2:$D$139,MATCH($C793,TrustCAHUB_map!$A$2:$A$139,FALSE),3)</f>
        <v>Peninsula</v>
      </c>
      <c r="J793" s="22" t="str">
        <f>INDEX(TrustCAHUB_map!$A$2:$D$139,MATCH($C793,TrustCAHUB_map!$A$2:$A$139,FALSE),4)</f>
        <v>South West</v>
      </c>
    </row>
    <row r="794" spans="1:10" x14ac:dyDescent="0.3">
      <c r="A794" s="22" t="str">
        <f t="shared" si="12"/>
        <v>'RA92016Curative70+'</v>
      </c>
      <c r="B794" s="22">
        <v>2016</v>
      </c>
      <c r="C794" s="22" t="s">
        <v>172</v>
      </c>
      <c r="D794" s="22" t="s">
        <v>7</v>
      </c>
      <c r="E794" s="22" t="s">
        <v>628</v>
      </c>
      <c r="F794" s="22">
        <v>8</v>
      </c>
      <c r="G794" s="22">
        <v>0</v>
      </c>
      <c r="H794" s="22" t="str">
        <f>INDEX(Bar_data!$A$3:$B$140,MATCH(C794,Bar_data!$A$3:$A$140,FALSE),2)</f>
        <v>Trust009</v>
      </c>
      <c r="I794" s="22" t="str">
        <f>INDEX(TrustCAHUB_map!$A$2:$D$139,MATCH($C794,TrustCAHUB_map!$A$2:$A$139,FALSE),3)</f>
        <v>Peninsula</v>
      </c>
      <c r="J794" s="22" t="str">
        <f>INDEX(TrustCAHUB_map!$A$2:$D$139,MATCH($C794,TrustCAHUB_map!$A$2:$A$139,FALSE),4)</f>
        <v>South West</v>
      </c>
    </row>
    <row r="795" spans="1:10" x14ac:dyDescent="0.3">
      <c r="A795" s="22" t="str">
        <f t="shared" si="12"/>
        <v>'RA92016Palliative70+'</v>
      </c>
      <c r="B795" s="22">
        <v>2016</v>
      </c>
      <c r="C795" s="22" t="s">
        <v>172</v>
      </c>
      <c r="D795" s="22" t="s">
        <v>8</v>
      </c>
      <c r="E795" s="22" t="s">
        <v>628</v>
      </c>
      <c r="F795" s="22">
        <v>4</v>
      </c>
      <c r="G795" s="22">
        <v>1</v>
      </c>
      <c r="H795" s="22" t="str">
        <f>INDEX(Bar_data!$A$3:$B$140,MATCH(C795,Bar_data!$A$3:$A$140,FALSE),2)</f>
        <v>Trust009</v>
      </c>
      <c r="I795" s="22" t="str">
        <f>INDEX(TrustCAHUB_map!$A$2:$D$139,MATCH($C795,TrustCAHUB_map!$A$2:$A$139,FALSE),3)</f>
        <v>Peninsula</v>
      </c>
      <c r="J795" s="22" t="str">
        <f>INDEX(TrustCAHUB_map!$A$2:$D$139,MATCH($C795,TrustCAHUB_map!$A$2:$A$139,FALSE),4)</f>
        <v>South West</v>
      </c>
    </row>
    <row r="796" spans="1:10" x14ac:dyDescent="0.3">
      <c r="A796" s="22" t="str">
        <f t="shared" si="12"/>
        <v>'RAE2016Palliative18-49'</v>
      </c>
      <c r="B796" s="22">
        <v>2016</v>
      </c>
      <c r="C796" s="22" t="s">
        <v>173</v>
      </c>
      <c r="D796" s="22" t="s">
        <v>8</v>
      </c>
      <c r="E796" s="22" t="s">
        <v>153</v>
      </c>
      <c r="F796" s="22">
        <v>14</v>
      </c>
      <c r="G796" s="22">
        <v>0</v>
      </c>
      <c r="H796" s="22" t="str">
        <f>INDEX(Bar_data!$A$3:$B$140,MATCH(C796,Bar_data!$A$3:$A$140,FALSE),2)</f>
        <v>Trust010</v>
      </c>
      <c r="I796" s="22" t="str">
        <f>INDEX(TrustCAHUB_map!$A$2:$D$139,MATCH($C796,TrustCAHUB_map!$A$2:$A$139,FALSE),3)</f>
        <v>West Yorkshire</v>
      </c>
      <c r="J796" s="22" t="str">
        <f>INDEX(TrustCAHUB_map!$A$2:$D$139,MATCH($C796,TrustCAHUB_map!$A$2:$A$139,FALSE),4)</f>
        <v>Yorkshire and Humber</v>
      </c>
    </row>
    <row r="797" spans="1:10" x14ac:dyDescent="0.3">
      <c r="A797" s="22" t="str">
        <f t="shared" si="12"/>
        <v>'RAE2016Not assigned18-49'</v>
      </c>
      <c r="B797" s="22">
        <v>2016</v>
      </c>
      <c r="C797" s="22" t="s">
        <v>173</v>
      </c>
      <c r="D797" s="22" t="s">
        <v>477</v>
      </c>
      <c r="E797" s="22" t="s">
        <v>153</v>
      </c>
      <c r="F797" s="22">
        <v>3</v>
      </c>
      <c r="G797" s="22">
        <v>0</v>
      </c>
      <c r="H797" s="22" t="str">
        <f>INDEX(Bar_data!$A$3:$B$140,MATCH(C797,Bar_data!$A$3:$A$140,FALSE),2)</f>
        <v>Trust010</v>
      </c>
      <c r="I797" s="22" t="str">
        <f>INDEX(TrustCAHUB_map!$A$2:$D$139,MATCH($C797,TrustCAHUB_map!$A$2:$A$139,FALSE),3)</f>
        <v>West Yorkshire</v>
      </c>
      <c r="J797" s="22" t="str">
        <f>INDEX(TrustCAHUB_map!$A$2:$D$139,MATCH($C797,TrustCAHUB_map!$A$2:$A$139,FALSE),4)</f>
        <v>Yorkshire and Humber</v>
      </c>
    </row>
    <row r="798" spans="1:10" x14ac:dyDescent="0.3">
      <c r="A798" s="22" t="str">
        <f t="shared" si="12"/>
        <v>'RAE2016Curative18-49'</v>
      </c>
      <c r="B798" s="22">
        <v>2016</v>
      </c>
      <c r="C798" s="22" t="s">
        <v>173</v>
      </c>
      <c r="D798" s="22" t="s">
        <v>7</v>
      </c>
      <c r="E798" s="22" t="s">
        <v>153</v>
      </c>
      <c r="F798" s="22">
        <v>42</v>
      </c>
      <c r="G798" s="22">
        <v>0</v>
      </c>
      <c r="H798" s="22" t="str">
        <f>INDEX(Bar_data!$A$3:$B$140,MATCH(C798,Bar_data!$A$3:$A$140,FALSE),2)</f>
        <v>Trust010</v>
      </c>
      <c r="I798" s="22" t="str">
        <f>INDEX(TrustCAHUB_map!$A$2:$D$139,MATCH($C798,TrustCAHUB_map!$A$2:$A$139,FALSE),3)</f>
        <v>West Yorkshire</v>
      </c>
      <c r="J798" s="22" t="str">
        <f>INDEX(TrustCAHUB_map!$A$2:$D$139,MATCH($C798,TrustCAHUB_map!$A$2:$A$139,FALSE),4)</f>
        <v>Yorkshire and Humber</v>
      </c>
    </row>
    <row r="799" spans="1:10" x14ac:dyDescent="0.3">
      <c r="A799" s="22" t="str">
        <f t="shared" si="12"/>
        <v>'RAE2016Not assigned50-69'</v>
      </c>
      <c r="B799" s="22">
        <v>2016</v>
      </c>
      <c r="C799" s="22" t="s">
        <v>173</v>
      </c>
      <c r="D799" s="22" t="s">
        <v>477</v>
      </c>
      <c r="E799" s="22" t="s">
        <v>627</v>
      </c>
      <c r="F799" s="22">
        <v>2</v>
      </c>
      <c r="G799" s="22">
        <v>0</v>
      </c>
      <c r="H799" s="22" t="str">
        <f>INDEX(Bar_data!$A$3:$B$140,MATCH(C799,Bar_data!$A$3:$A$140,FALSE),2)</f>
        <v>Trust010</v>
      </c>
      <c r="I799" s="22" t="str">
        <f>INDEX(TrustCAHUB_map!$A$2:$D$139,MATCH($C799,TrustCAHUB_map!$A$2:$A$139,FALSE),3)</f>
        <v>West Yorkshire</v>
      </c>
      <c r="J799" s="22" t="str">
        <f>INDEX(TrustCAHUB_map!$A$2:$D$139,MATCH($C799,TrustCAHUB_map!$A$2:$A$139,FALSE),4)</f>
        <v>Yorkshire and Humber</v>
      </c>
    </row>
    <row r="800" spans="1:10" x14ac:dyDescent="0.3">
      <c r="A800" s="22" t="str">
        <f t="shared" si="12"/>
        <v>'RAE2016Palliative50-69'</v>
      </c>
      <c r="B800" s="22">
        <v>2016</v>
      </c>
      <c r="C800" s="22" t="s">
        <v>173</v>
      </c>
      <c r="D800" s="22" t="s">
        <v>8</v>
      </c>
      <c r="E800" s="22" t="s">
        <v>627</v>
      </c>
      <c r="F800" s="22">
        <v>22</v>
      </c>
      <c r="G800" s="22">
        <v>0</v>
      </c>
      <c r="H800" s="22" t="str">
        <f>INDEX(Bar_data!$A$3:$B$140,MATCH(C800,Bar_data!$A$3:$A$140,FALSE),2)</f>
        <v>Trust010</v>
      </c>
      <c r="I800" s="22" t="str">
        <f>INDEX(TrustCAHUB_map!$A$2:$D$139,MATCH($C800,TrustCAHUB_map!$A$2:$A$139,FALSE),3)</f>
        <v>West Yorkshire</v>
      </c>
      <c r="J800" s="22" t="str">
        <f>INDEX(TrustCAHUB_map!$A$2:$D$139,MATCH($C800,TrustCAHUB_map!$A$2:$A$139,FALSE),4)</f>
        <v>Yorkshire and Humber</v>
      </c>
    </row>
    <row r="801" spans="1:10" x14ac:dyDescent="0.3">
      <c r="A801" s="22" t="str">
        <f t="shared" si="12"/>
        <v>'RAE2016Curative50-69'</v>
      </c>
      <c r="B801" s="22">
        <v>2016</v>
      </c>
      <c r="C801" s="22" t="s">
        <v>173</v>
      </c>
      <c r="D801" s="22" t="s">
        <v>7</v>
      </c>
      <c r="E801" s="22" t="s">
        <v>627</v>
      </c>
      <c r="F801" s="22">
        <v>59</v>
      </c>
      <c r="G801" s="22">
        <v>0</v>
      </c>
      <c r="H801" s="22" t="str">
        <f>INDEX(Bar_data!$A$3:$B$140,MATCH(C801,Bar_data!$A$3:$A$140,FALSE),2)</f>
        <v>Trust010</v>
      </c>
      <c r="I801" s="22" t="str">
        <f>INDEX(TrustCAHUB_map!$A$2:$D$139,MATCH($C801,TrustCAHUB_map!$A$2:$A$139,FALSE),3)</f>
        <v>West Yorkshire</v>
      </c>
      <c r="J801" s="22" t="str">
        <f>INDEX(TrustCAHUB_map!$A$2:$D$139,MATCH($C801,TrustCAHUB_map!$A$2:$A$139,FALSE),4)</f>
        <v>Yorkshire and Humber</v>
      </c>
    </row>
    <row r="802" spans="1:10" x14ac:dyDescent="0.3">
      <c r="A802" s="22" t="str">
        <f t="shared" si="12"/>
        <v>'RAE2016Palliative70+'</v>
      </c>
      <c r="B802" s="22">
        <v>2016</v>
      </c>
      <c r="C802" s="22" t="s">
        <v>173</v>
      </c>
      <c r="D802" s="22" t="s">
        <v>8</v>
      </c>
      <c r="E802" s="22" t="s">
        <v>628</v>
      </c>
      <c r="F802" s="22">
        <v>3</v>
      </c>
      <c r="G802" s="22">
        <v>0</v>
      </c>
      <c r="H802" s="22" t="str">
        <f>INDEX(Bar_data!$A$3:$B$140,MATCH(C802,Bar_data!$A$3:$A$140,FALSE),2)</f>
        <v>Trust010</v>
      </c>
      <c r="I802" s="22" t="str">
        <f>INDEX(TrustCAHUB_map!$A$2:$D$139,MATCH($C802,TrustCAHUB_map!$A$2:$A$139,FALSE),3)</f>
        <v>West Yorkshire</v>
      </c>
      <c r="J802" s="22" t="str">
        <f>INDEX(TrustCAHUB_map!$A$2:$D$139,MATCH($C802,TrustCAHUB_map!$A$2:$A$139,FALSE),4)</f>
        <v>Yorkshire and Humber</v>
      </c>
    </row>
    <row r="803" spans="1:10" x14ac:dyDescent="0.3">
      <c r="A803" s="22" t="str">
        <f t="shared" si="12"/>
        <v>'RAE2016Curative70+'</v>
      </c>
      <c r="B803" s="22">
        <v>2016</v>
      </c>
      <c r="C803" s="22" t="s">
        <v>173</v>
      </c>
      <c r="D803" s="22" t="s">
        <v>7</v>
      </c>
      <c r="E803" s="22" t="s">
        <v>628</v>
      </c>
      <c r="F803" s="22">
        <v>5</v>
      </c>
      <c r="G803" s="22">
        <v>0</v>
      </c>
      <c r="H803" s="22" t="str">
        <f>INDEX(Bar_data!$A$3:$B$140,MATCH(C803,Bar_data!$A$3:$A$140,FALSE),2)</f>
        <v>Trust010</v>
      </c>
      <c r="I803" s="22" t="str">
        <f>INDEX(TrustCAHUB_map!$A$2:$D$139,MATCH($C803,TrustCAHUB_map!$A$2:$A$139,FALSE),3)</f>
        <v>West Yorkshire</v>
      </c>
      <c r="J803" s="22" t="str">
        <f>INDEX(TrustCAHUB_map!$A$2:$D$139,MATCH($C803,TrustCAHUB_map!$A$2:$A$139,FALSE),4)</f>
        <v>Yorkshire and Humber</v>
      </c>
    </row>
    <row r="804" spans="1:10" x14ac:dyDescent="0.3">
      <c r="A804" s="22" t="str">
        <f t="shared" si="12"/>
        <v>'RAJ2016Palliative18-49'</v>
      </c>
      <c r="B804" s="22">
        <v>2016</v>
      </c>
      <c r="C804" s="22" t="s">
        <v>174</v>
      </c>
      <c r="D804" s="22" t="s">
        <v>8</v>
      </c>
      <c r="E804" s="22" t="s">
        <v>153</v>
      </c>
      <c r="F804" s="22">
        <v>15</v>
      </c>
      <c r="G804" s="22">
        <v>2</v>
      </c>
      <c r="H804" s="22" t="str">
        <f>INDEX(Bar_data!$A$3:$B$140,MATCH(C804,Bar_data!$A$3:$A$140,FALSE),2)</f>
        <v>Trust011</v>
      </c>
      <c r="I804" s="22" t="str">
        <f>INDEX(TrustCAHUB_map!$A$2:$D$139,MATCH($C804,TrustCAHUB_map!$A$2:$A$139,FALSE),3)</f>
        <v>East of England</v>
      </c>
      <c r="J804" s="22" t="str">
        <f>INDEX(TrustCAHUB_map!$A$2:$D$139,MATCH($C804,TrustCAHUB_map!$A$2:$A$139,FALSE),4)</f>
        <v>East of England</v>
      </c>
    </row>
    <row r="805" spans="1:10" x14ac:dyDescent="0.3">
      <c r="A805" s="22" t="str">
        <f t="shared" si="12"/>
        <v>'RAJ2016Curative18-49'</v>
      </c>
      <c r="B805" s="22">
        <v>2016</v>
      </c>
      <c r="C805" s="22" t="s">
        <v>174</v>
      </c>
      <c r="D805" s="22" t="s">
        <v>7</v>
      </c>
      <c r="E805" s="22" t="s">
        <v>153</v>
      </c>
      <c r="F805" s="22">
        <v>94</v>
      </c>
      <c r="G805" s="22">
        <v>0</v>
      </c>
      <c r="H805" s="22" t="str">
        <f>INDEX(Bar_data!$A$3:$B$140,MATCH(C805,Bar_data!$A$3:$A$140,FALSE),2)</f>
        <v>Trust011</v>
      </c>
      <c r="I805" s="22" t="str">
        <f>INDEX(TrustCAHUB_map!$A$2:$D$139,MATCH($C805,TrustCAHUB_map!$A$2:$A$139,FALSE),3)</f>
        <v>East of England</v>
      </c>
      <c r="J805" s="22" t="str">
        <f>INDEX(TrustCAHUB_map!$A$2:$D$139,MATCH($C805,TrustCAHUB_map!$A$2:$A$139,FALSE),4)</f>
        <v>East of England</v>
      </c>
    </row>
    <row r="806" spans="1:10" x14ac:dyDescent="0.3">
      <c r="A806" s="22" t="str">
        <f t="shared" si="12"/>
        <v>'RAJ2016Not assigned50-69'</v>
      </c>
      <c r="B806" s="22">
        <v>2016</v>
      </c>
      <c r="C806" s="22" t="s">
        <v>174</v>
      </c>
      <c r="D806" s="22" t="s">
        <v>477</v>
      </c>
      <c r="E806" s="22" t="s">
        <v>627</v>
      </c>
      <c r="F806" s="22">
        <v>1</v>
      </c>
      <c r="G806" s="22">
        <v>0</v>
      </c>
      <c r="H806" s="22" t="str">
        <f>INDEX(Bar_data!$A$3:$B$140,MATCH(C806,Bar_data!$A$3:$A$140,FALSE),2)</f>
        <v>Trust011</v>
      </c>
      <c r="I806" s="22" t="str">
        <f>INDEX(TrustCAHUB_map!$A$2:$D$139,MATCH($C806,TrustCAHUB_map!$A$2:$A$139,FALSE),3)</f>
        <v>East of England</v>
      </c>
      <c r="J806" s="22" t="str">
        <f>INDEX(TrustCAHUB_map!$A$2:$D$139,MATCH($C806,TrustCAHUB_map!$A$2:$A$139,FALSE),4)</f>
        <v>East of England</v>
      </c>
    </row>
    <row r="807" spans="1:10" x14ac:dyDescent="0.3">
      <c r="A807" s="22" t="str">
        <f t="shared" si="12"/>
        <v>'RAJ2016Palliative50-69'</v>
      </c>
      <c r="B807" s="22">
        <v>2016</v>
      </c>
      <c r="C807" s="22" t="s">
        <v>174</v>
      </c>
      <c r="D807" s="22" t="s">
        <v>8</v>
      </c>
      <c r="E807" s="22" t="s">
        <v>627</v>
      </c>
      <c r="F807" s="22">
        <v>30</v>
      </c>
      <c r="G807" s="22">
        <v>2</v>
      </c>
      <c r="H807" s="22" t="str">
        <f>INDEX(Bar_data!$A$3:$B$140,MATCH(C807,Bar_data!$A$3:$A$140,FALSE),2)</f>
        <v>Trust011</v>
      </c>
      <c r="I807" s="22" t="str">
        <f>INDEX(TrustCAHUB_map!$A$2:$D$139,MATCH($C807,TrustCAHUB_map!$A$2:$A$139,FALSE),3)</f>
        <v>East of England</v>
      </c>
      <c r="J807" s="22" t="str">
        <f>INDEX(TrustCAHUB_map!$A$2:$D$139,MATCH($C807,TrustCAHUB_map!$A$2:$A$139,FALSE),4)</f>
        <v>East of England</v>
      </c>
    </row>
    <row r="808" spans="1:10" x14ac:dyDescent="0.3">
      <c r="A808" s="22" t="str">
        <f t="shared" si="12"/>
        <v>'RAJ2016Curative50-69'</v>
      </c>
      <c r="B808" s="22">
        <v>2016</v>
      </c>
      <c r="C808" s="22" t="s">
        <v>174</v>
      </c>
      <c r="D808" s="22" t="s">
        <v>7</v>
      </c>
      <c r="E808" s="22" t="s">
        <v>627</v>
      </c>
      <c r="F808" s="22">
        <v>154</v>
      </c>
      <c r="G808" s="22">
        <v>0</v>
      </c>
      <c r="H808" s="22" t="str">
        <f>INDEX(Bar_data!$A$3:$B$140,MATCH(C808,Bar_data!$A$3:$A$140,FALSE),2)</f>
        <v>Trust011</v>
      </c>
      <c r="I808" s="22" t="str">
        <f>INDEX(TrustCAHUB_map!$A$2:$D$139,MATCH($C808,TrustCAHUB_map!$A$2:$A$139,FALSE),3)</f>
        <v>East of England</v>
      </c>
      <c r="J808" s="22" t="str">
        <f>INDEX(TrustCAHUB_map!$A$2:$D$139,MATCH($C808,TrustCAHUB_map!$A$2:$A$139,FALSE),4)</f>
        <v>East of England</v>
      </c>
    </row>
    <row r="809" spans="1:10" x14ac:dyDescent="0.3">
      <c r="A809" s="22" t="str">
        <f t="shared" si="12"/>
        <v>'RAJ2016Curative70+'</v>
      </c>
      <c r="B809" s="22">
        <v>2016</v>
      </c>
      <c r="C809" s="22" t="s">
        <v>174</v>
      </c>
      <c r="D809" s="22" t="s">
        <v>7</v>
      </c>
      <c r="E809" s="22" t="s">
        <v>628</v>
      </c>
      <c r="F809" s="22">
        <v>32</v>
      </c>
      <c r="G809" s="22">
        <v>0</v>
      </c>
      <c r="H809" s="22" t="str">
        <f>INDEX(Bar_data!$A$3:$B$140,MATCH(C809,Bar_data!$A$3:$A$140,FALSE),2)</f>
        <v>Trust011</v>
      </c>
      <c r="I809" s="22" t="str">
        <f>INDEX(TrustCAHUB_map!$A$2:$D$139,MATCH($C809,TrustCAHUB_map!$A$2:$A$139,FALSE),3)</f>
        <v>East of England</v>
      </c>
      <c r="J809" s="22" t="str">
        <f>INDEX(TrustCAHUB_map!$A$2:$D$139,MATCH($C809,TrustCAHUB_map!$A$2:$A$139,FALSE),4)</f>
        <v>East of England</v>
      </c>
    </row>
    <row r="810" spans="1:10" x14ac:dyDescent="0.3">
      <c r="A810" s="22" t="str">
        <f t="shared" si="12"/>
        <v>'RAJ2016Palliative70+'</v>
      </c>
      <c r="B810" s="22">
        <v>2016</v>
      </c>
      <c r="C810" s="22" t="s">
        <v>174</v>
      </c>
      <c r="D810" s="22" t="s">
        <v>8</v>
      </c>
      <c r="E810" s="22" t="s">
        <v>628</v>
      </c>
      <c r="F810" s="22">
        <v>21</v>
      </c>
      <c r="G810" s="22">
        <v>0</v>
      </c>
      <c r="H810" s="22" t="str">
        <f>INDEX(Bar_data!$A$3:$B$140,MATCH(C810,Bar_data!$A$3:$A$140,FALSE),2)</f>
        <v>Trust011</v>
      </c>
      <c r="I810" s="22" t="str">
        <f>INDEX(TrustCAHUB_map!$A$2:$D$139,MATCH($C810,TrustCAHUB_map!$A$2:$A$139,FALSE),3)</f>
        <v>East of England</v>
      </c>
      <c r="J810" s="22" t="str">
        <f>INDEX(TrustCAHUB_map!$A$2:$D$139,MATCH($C810,TrustCAHUB_map!$A$2:$A$139,FALSE),4)</f>
        <v>East of England</v>
      </c>
    </row>
    <row r="811" spans="1:10" x14ac:dyDescent="0.3">
      <c r="A811" s="22" t="str">
        <f t="shared" si="12"/>
        <v>'RAL2016Curative18-49'</v>
      </c>
      <c r="B811" s="22">
        <v>2016</v>
      </c>
      <c r="C811" s="22" t="s">
        <v>175</v>
      </c>
      <c r="D811" s="22" t="s">
        <v>7</v>
      </c>
      <c r="E811" s="22" t="s">
        <v>153</v>
      </c>
      <c r="F811" s="22">
        <v>77</v>
      </c>
      <c r="G811" s="22">
        <v>0</v>
      </c>
      <c r="H811" s="22" t="str">
        <f>INDEX(Bar_data!$A$3:$B$140,MATCH(C811,Bar_data!$A$3:$A$140,FALSE),2)</f>
        <v>Trust012</v>
      </c>
      <c r="I811" s="22" t="str">
        <f>INDEX(TrustCAHUB_map!$A$2:$D$139,MATCH($C811,TrustCAHUB_map!$A$2:$A$139,FALSE),3)</f>
        <v>North Central and North East London</v>
      </c>
      <c r="J811" s="22" t="str">
        <f>INDEX(TrustCAHUB_map!$A$2:$D$139,MATCH($C811,TrustCAHUB_map!$A$2:$A$139,FALSE),4)</f>
        <v>London</v>
      </c>
    </row>
    <row r="812" spans="1:10" x14ac:dyDescent="0.3">
      <c r="A812" s="22" t="str">
        <f t="shared" si="12"/>
        <v>'RAL2016Palliative18-49'</v>
      </c>
      <c r="B812" s="22">
        <v>2016</v>
      </c>
      <c r="C812" s="22" t="s">
        <v>175</v>
      </c>
      <c r="D812" s="22" t="s">
        <v>8</v>
      </c>
      <c r="E812" s="22" t="s">
        <v>153</v>
      </c>
      <c r="F812" s="22">
        <v>15</v>
      </c>
      <c r="G812" s="22">
        <v>2</v>
      </c>
      <c r="H812" s="22" t="str">
        <f>INDEX(Bar_data!$A$3:$B$140,MATCH(C812,Bar_data!$A$3:$A$140,FALSE),2)</f>
        <v>Trust012</v>
      </c>
      <c r="I812" s="22" t="str">
        <f>INDEX(TrustCAHUB_map!$A$2:$D$139,MATCH($C812,TrustCAHUB_map!$A$2:$A$139,FALSE),3)</f>
        <v>North Central and North East London</v>
      </c>
      <c r="J812" s="22" t="str">
        <f>INDEX(TrustCAHUB_map!$A$2:$D$139,MATCH($C812,TrustCAHUB_map!$A$2:$A$139,FALSE),4)</f>
        <v>London</v>
      </c>
    </row>
    <row r="813" spans="1:10" x14ac:dyDescent="0.3">
      <c r="A813" s="22" t="str">
        <f t="shared" si="12"/>
        <v>'RAL2016Curative50-69'</v>
      </c>
      <c r="B813" s="22">
        <v>2016</v>
      </c>
      <c r="C813" s="22" t="s">
        <v>175</v>
      </c>
      <c r="D813" s="22" t="s">
        <v>7</v>
      </c>
      <c r="E813" s="22" t="s">
        <v>627</v>
      </c>
      <c r="F813" s="22">
        <v>79</v>
      </c>
      <c r="G813" s="22">
        <v>0</v>
      </c>
      <c r="H813" s="22" t="str">
        <f>INDEX(Bar_data!$A$3:$B$140,MATCH(C813,Bar_data!$A$3:$A$140,FALSE),2)</f>
        <v>Trust012</v>
      </c>
      <c r="I813" s="22" t="str">
        <f>INDEX(TrustCAHUB_map!$A$2:$D$139,MATCH($C813,TrustCAHUB_map!$A$2:$A$139,FALSE),3)</f>
        <v>North Central and North East London</v>
      </c>
      <c r="J813" s="22" t="str">
        <f>INDEX(TrustCAHUB_map!$A$2:$D$139,MATCH($C813,TrustCAHUB_map!$A$2:$A$139,FALSE),4)</f>
        <v>London</v>
      </c>
    </row>
    <row r="814" spans="1:10" x14ac:dyDescent="0.3">
      <c r="A814" s="22" t="str">
        <f t="shared" si="12"/>
        <v>'RAL2016Palliative50-69'</v>
      </c>
      <c r="B814" s="22">
        <v>2016</v>
      </c>
      <c r="C814" s="22" t="s">
        <v>175</v>
      </c>
      <c r="D814" s="22" t="s">
        <v>8</v>
      </c>
      <c r="E814" s="22" t="s">
        <v>627</v>
      </c>
      <c r="F814" s="22">
        <v>27</v>
      </c>
      <c r="G814" s="22">
        <v>1</v>
      </c>
      <c r="H814" s="22" t="str">
        <f>INDEX(Bar_data!$A$3:$B$140,MATCH(C814,Bar_data!$A$3:$A$140,FALSE),2)</f>
        <v>Trust012</v>
      </c>
      <c r="I814" s="22" t="str">
        <f>INDEX(TrustCAHUB_map!$A$2:$D$139,MATCH($C814,TrustCAHUB_map!$A$2:$A$139,FALSE),3)</f>
        <v>North Central and North East London</v>
      </c>
      <c r="J814" s="22" t="str">
        <f>INDEX(TrustCAHUB_map!$A$2:$D$139,MATCH($C814,TrustCAHUB_map!$A$2:$A$139,FALSE),4)</f>
        <v>London</v>
      </c>
    </row>
    <row r="815" spans="1:10" x14ac:dyDescent="0.3">
      <c r="A815" s="22" t="str">
        <f t="shared" si="12"/>
        <v>'RAL2016Palliative70+'</v>
      </c>
      <c r="B815" s="22">
        <v>2016</v>
      </c>
      <c r="C815" s="22" t="s">
        <v>175</v>
      </c>
      <c r="D815" s="22" t="s">
        <v>8</v>
      </c>
      <c r="E815" s="22" t="s">
        <v>628</v>
      </c>
      <c r="F815" s="22">
        <v>12</v>
      </c>
      <c r="G815" s="22">
        <v>0</v>
      </c>
      <c r="H815" s="22" t="str">
        <f>INDEX(Bar_data!$A$3:$B$140,MATCH(C815,Bar_data!$A$3:$A$140,FALSE),2)</f>
        <v>Trust012</v>
      </c>
      <c r="I815" s="22" t="str">
        <f>INDEX(TrustCAHUB_map!$A$2:$D$139,MATCH($C815,TrustCAHUB_map!$A$2:$A$139,FALSE),3)</f>
        <v>North Central and North East London</v>
      </c>
      <c r="J815" s="22" t="str">
        <f>INDEX(TrustCAHUB_map!$A$2:$D$139,MATCH($C815,TrustCAHUB_map!$A$2:$A$139,FALSE),4)</f>
        <v>London</v>
      </c>
    </row>
    <row r="816" spans="1:10" x14ac:dyDescent="0.3">
      <c r="A816" s="22" t="str">
        <f t="shared" si="12"/>
        <v>'RAL2016Curative70+'</v>
      </c>
      <c r="B816" s="22">
        <v>2016</v>
      </c>
      <c r="C816" s="22" t="s">
        <v>175</v>
      </c>
      <c r="D816" s="22" t="s">
        <v>7</v>
      </c>
      <c r="E816" s="22" t="s">
        <v>628</v>
      </c>
      <c r="F816" s="22">
        <v>20</v>
      </c>
      <c r="G816" s="22">
        <v>0</v>
      </c>
      <c r="H816" s="22" t="str">
        <f>INDEX(Bar_data!$A$3:$B$140,MATCH(C816,Bar_data!$A$3:$A$140,FALSE),2)</f>
        <v>Trust012</v>
      </c>
      <c r="I816" s="22" t="str">
        <f>INDEX(TrustCAHUB_map!$A$2:$D$139,MATCH($C816,TrustCAHUB_map!$A$2:$A$139,FALSE),3)</f>
        <v>North Central and North East London</v>
      </c>
      <c r="J816" s="22" t="str">
        <f>INDEX(TrustCAHUB_map!$A$2:$D$139,MATCH($C816,TrustCAHUB_map!$A$2:$A$139,FALSE),4)</f>
        <v>London</v>
      </c>
    </row>
    <row r="817" spans="1:10" x14ac:dyDescent="0.3">
      <c r="A817" s="22" t="str">
        <f t="shared" si="12"/>
        <v>'RAP2016Curative18-49'</v>
      </c>
      <c r="B817" s="22">
        <v>2016</v>
      </c>
      <c r="C817" s="22" t="s">
        <v>176</v>
      </c>
      <c r="D817" s="22" t="s">
        <v>7</v>
      </c>
      <c r="E817" s="22" t="s">
        <v>153</v>
      </c>
      <c r="F817" s="22">
        <v>67</v>
      </c>
      <c r="G817" s="22">
        <v>0</v>
      </c>
      <c r="H817" s="22" t="str">
        <f>INDEX(Bar_data!$A$3:$B$140,MATCH(C817,Bar_data!$A$3:$A$140,FALSE),2)</f>
        <v>Trust013</v>
      </c>
      <c r="I817" s="22" t="str">
        <f>INDEX(TrustCAHUB_map!$A$2:$D$139,MATCH($C817,TrustCAHUB_map!$A$2:$A$139,FALSE),3)</f>
        <v>North Central and North East London</v>
      </c>
      <c r="J817" s="22" t="str">
        <f>INDEX(TrustCAHUB_map!$A$2:$D$139,MATCH($C817,TrustCAHUB_map!$A$2:$A$139,FALSE),4)</f>
        <v>London</v>
      </c>
    </row>
    <row r="818" spans="1:10" x14ac:dyDescent="0.3">
      <c r="A818" s="22" t="str">
        <f t="shared" si="12"/>
        <v>'RAP2016Palliative18-49'</v>
      </c>
      <c r="B818" s="22">
        <v>2016</v>
      </c>
      <c r="C818" s="22" t="s">
        <v>176</v>
      </c>
      <c r="D818" s="22" t="s">
        <v>8</v>
      </c>
      <c r="E818" s="22" t="s">
        <v>153</v>
      </c>
      <c r="F818" s="22">
        <v>7</v>
      </c>
      <c r="G818" s="22">
        <v>2</v>
      </c>
      <c r="H818" s="22" t="str">
        <f>INDEX(Bar_data!$A$3:$B$140,MATCH(C818,Bar_data!$A$3:$A$140,FALSE),2)</f>
        <v>Trust013</v>
      </c>
      <c r="I818" s="22" t="str">
        <f>INDEX(TrustCAHUB_map!$A$2:$D$139,MATCH($C818,TrustCAHUB_map!$A$2:$A$139,FALSE),3)</f>
        <v>North Central and North East London</v>
      </c>
      <c r="J818" s="22" t="str">
        <f>INDEX(TrustCAHUB_map!$A$2:$D$139,MATCH($C818,TrustCAHUB_map!$A$2:$A$139,FALSE),4)</f>
        <v>London</v>
      </c>
    </row>
    <row r="819" spans="1:10" x14ac:dyDescent="0.3">
      <c r="A819" s="22" t="str">
        <f t="shared" si="12"/>
        <v>'RAP2016Palliative50-69'</v>
      </c>
      <c r="B819" s="22">
        <v>2016</v>
      </c>
      <c r="C819" s="22" t="s">
        <v>176</v>
      </c>
      <c r="D819" s="22" t="s">
        <v>8</v>
      </c>
      <c r="E819" s="22" t="s">
        <v>627</v>
      </c>
      <c r="F819" s="22">
        <v>19</v>
      </c>
      <c r="G819" s="22">
        <v>2</v>
      </c>
      <c r="H819" s="22" t="str">
        <f>INDEX(Bar_data!$A$3:$B$140,MATCH(C819,Bar_data!$A$3:$A$140,FALSE),2)</f>
        <v>Trust013</v>
      </c>
      <c r="I819" s="22" t="str">
        <f>INDEX(TrustCAHUB_map!$A$2:$D$139,MATCH($C819,TrustCAHUB_map!$A$2:$A$139,FALSE),3)</f>
        <v>North Central and North East London</v>
      </c>
      <c r="J819" s="22" t="str">
        <f>INDEX(TrustCAHUB_map!$A$2:$D$139,MATCH($C819,TrustCAHUB_map!$A$2:$A$139,FALSE),4)</f>
        <v>London</v>
      </c>
    </row>
    <row r="820" spans="1:10" x14ac:dyDescent="0.3">
      <c r="A820" s="22" t="str">
        <f t="shared" si="12"/>
        <v>'RAP2016Curative50-69'</v>
      </c>
      <c r="B820" s="22">
        <v>2016</v>
      </c>
      <c r="C820" s="22" t="s">
        <v>176</v>
      </c>
      <c r="D820" s="22" t="s">
        <v>7</v>
      </c>
      <c r="E820" s="22" t="s">
        <v>627</v>
      </c>
      <c r="F820" s="22">
        <v>64</v>
      </c>
      <c r="G820" s="22">
        <v>1</v>
      </c>
      <c r="H820" s="22" t="str">
        <f>INDEX(Bar_data!$A$3:$B$140,MATCH(C820,Bar_data!$A$3:$A$140,FALSE),2)</f>
        <v>Trust013</v>
      </c>
      <c r="I820" s="22" t="str">
        <f>INDEX(TrustCAHUB_map!$A$2:$D$139,MATCH($C820,TrustCAHUB_map!$A$2:$A$139,FALSE),3)</f>
        <v>North Central and North East London</v>
      </c>
      <c r="J820" s="22" t="str">
        <f>INDEX(TrustCAHUB_map!$A$2:$D$139,MATCH($C820,TrustCAHUB_map!$A$2:$A$139,FALSE),4)</f>
        <v>London</v>
      </c>
    </row>
    <row r="821" spans="1:10" x14ac:dyDescent="0.3">
      <c r="A821" s="22" t="str">
        <f t="shared" si="12"/>
        <v>'RAP2016Not assigned50-69'</v>
      </c>
      <c r="B821" s="22">
        <v>2016</v>
      </c>
      <c r="C821" s="22" t="s">
        <v>176</v>
      </c>
      <c r="D821" s="22" t="s">
        <v>477</v>
      </c>
      <c r="E821" s="22" t="s">
        <v>627</v>
      </c>
      <c r="F821" s="22">
        <v>1</v>
      </c>
      <c r="G821" s="22">
        <v>0</v>
      </c>
      <c r="H821" s="22" t="str">
        <f>INDEX(Bar_data!$A$3:$B$140,MATCH(C821,Bar_data!$A$3:$A$140,FALSE),2)</f>
        <v>Trust013</v>
      </c>
      <c r="I821" s="22" t="str">
        <f>INDEX(TrustCAHUB_map!$A$2:$D$139,MATCH($C821,TrustCAHUB_map!$A$2:$A$139,FALSE),3)</f>
        <v>North Central and North East London</v>
      </c>
      <c r="J821" s="22" t="str">
        <f>INDEX(TrustCAHUB_map!$A$2:$D$139,MATCH($C821,TrustCAHUB_map!$A$2:$A$139,FALSE),4)</f>
        <v>London</v>
      </c>
    </row>
    <row r="822" spans="1:10" x14ac:dyDescent="0.3">
      <c r="A822" s="22" t="str">
        <f t="shared" si="12"/>
        <v>'RAP2016Palliative70+'</v>
      </c>
      <c r="B822" s="22">
        <v>2016</v>
      </c>
      <c r="C822" s="22" t="s">
        <v>176</v>
      </c>
      <c r="D822" s="22" t="s">
        <v>8</v>
      </c>
      <c r="E822" s="22" t="s">
        <v>628</v>
      </c>
      <c r="F822" s="22">
        <v>9</v>
      </c>
      <c r="G822" s="22">
        <v>0</v>
      </c>
      <c r="H822" s="22" t="str">
        <f>INDEX(Bar_data!$A$3:$B$140,MATCH(C822,Bar_data!$A$3:$A$140,FALSE),2)</f>
        <v>Trust013</v>
      </c>
      <c r="I822" s="22" t="str">
        <f>INDEX(TrustCAHUB_map!$A$2:$D$139,MATCH($C822,TrustCAHUB_map!$A$2:$A$139,FALSE),3)</f>
        <v>North Central and North East London</v>
      </c>
      <c r="J822" s="22" t="str">
        <f>INDEX(TrustCAHUB_map!$A$2:$D$139,MATCH($C822,TrustCAHUB_map!$A$2:$A$139,FALSE),4)</f>
        <v>London</v>
      </c>
    </row>
    <row r="823" spans="1:10" x14ac:dyDescent="0.3">
      <c r="A823" s="22" t="str">
        <f t="shared" si="12"/>
        <v>'RAP2016Curative70+'</v>
      </c>
      <c r="B823" s="22">
        <v>2016</v>
      </c>
      <c r="C823" s="22" t="s">
        <v>176</v>
      </c>
      <c r="D823" s="22" t="s">
        <v>7</v>
      </c>
      <c r="E823" s="22" t="s">
        <v>628</v>
      </c>
      <c r="F823" s="22">
        <v>27</v>
      </c>
      <c r="G823" s="22">
        <v>0</v>
      </c>
      <c r="H823" s="22" t="str">
        <f>INDEX(Bar_data!$A$3:$B$140,MATCH(C823,Bar_data!$A$3:$A$140,FALSE),2)</f>
        <v>Trust013</v>
      </c>
      <c r="I823" s="22" t="str">
        <f>INDEX(TrustCAHUB_map!$A$2:$D$139,MATCH($C823,TrustCAHUB_map!$A$2:$A$139,FALSE),3)</f>
        <v>North Central and North East London</v>
      </c>
      <c r="J823" s="22" t="str">
        <f>INDEX(TrustCAHUB_map!$A$2:$D$139,MATCH($C823,TrustCAHUB_map!$A$2:$A$139,FALSE),4)</f>
        <v>London</v>
      </c>
    </row>
    <row r="824" spans="1:10" x14ac:dyDescent="0.3">
      <c r="A824" s="22" t="str">
        <f t="shared" si="12"/>
        <v>'RBA2016Curative18-49'</v>
      </c>
      <c r="B824" s="22">
        <v>2016</v>
      </c>
      <c r="C824" s="22" t="s">
        <v>179</v>
      </c>
      <c r="D824" s="22" t="s">
        <v>7</v>
      </c>
      <c r="E824" s="22" t="s">
        <v>153</v>
      </c>
      <c r="F824" s="22">
        <v>38</v>
      </c>
      <c r="G824" s="22">
        <v>0</v>
      </c>
      <c r="H824" s="22" t="str">
        <f>INDEX(Bar_data!$A$3:$B$140,MATCH(C824,Bar_data!$A$3:$A$140,FALSE),2)</f>
        <v>Trust016</v>
      </c>
      <c r="I824" s="22" t="str">
        <f>INDEX(TrustCAHUB_map!$A$2:$D$139,MATCH($C824,TrustCAHUB_map!$A$2:$A$139,FALSE),3)</f>
        <v>Somerset, Wiltshire, Avon and Gloucester</v>
      </c>
      <c r="J824" s="22" t="str">
        <f>INDEX(TrustCAHUB_map!$A$2:$D$139,MATCH($C824,TrustCAHUB_map!$A$2:$A$139,FALSE),4)</f>
        <v>South West</v>
      </c>
    </row>
    <row r="825" spans="1:10" x14ac:dyDescent="0.3">
      <c r="A825" s="22" t="str">
        <f t="shared" si="12"/>
        <v>'RBA2016Palliative18-49'</v>
      </c>
      <c r="B825" s="22">
        <v>2016</v>
      </c>
      <c r="C825" s="22" t="s">
        <v>179</v>
      </c>
      <c r="D825" s="22" t="s">
        <v>8</v>
      </c>
      <c r="E825" s="22" t="s">
        <v>153</v>
      </c>
      <c r="F825" s="22">
        <v>8</v>
      </c>
      <c r="G825" s="22">
        <v>1</v>
      </c>
      <c r="H825" s="22" t="str">
        <f>INDEX(Bar_data!$A$3:$B$140,MATCH(C825,Bar_data!$A$3:$A$140,FALSE),2)</f>
        <v>Trust016</v>
      </c>
      <c r="I825" s="22" t="str">
        <f>INDEX(TrustCAHUB_map!$A$2:$D$139,MATCH($C825,TrustCAHUB_map!$A$2:$A$139,FALSE),3)</f>
        <v>Somerset, Wiltshire, Avon and Gloucester</v>
      </c>
      <c r="J825" s="22" t="str">
        <f>INDEX(TrustCAHUB_map!$A$2:$D$139,MATCH($C825,TrustCAHUB_map!$A$2:$A$139,FALSE),4)</f>
        <v>South West</v>
      </c>
    </row>
    <row r="826" spans="1:10" x14ac:dyDescent="0.3">
      <c r="A826" s="22" t="str">
        <f t="shared" si="12"/>
        <v>'RBA2016Curative50-69'</v>
      </c>
      <c r="B826" s="22">
        <v>2016</v>
      </c>
      <c r="C826" s="22" t="s">
        <v>179</v>
      </c>
      <c r="D826" s="22" t="s">
        <v>7</v>
      </c>
      <c r="E826" s="22" t="s">
        <v>627</v>
      </c>
      <c r="F826" s="22">
        <v>83</v>
      </c>
      <c r="G826" s="22">
        <v>0</v>
      </c>
      <c r="H826" s="22" t="str">
        <f>INDEX(Bar_data!$A$3:$B$140,MATCH(C826,Bar_data!$A$3:$A$140,FALSE),2)</f>
        <v>Trust016</v>
      </c>
      <c r="I826" s="22" t="str">
        <f>INDEX(TrustCAHUB_map!$A$2:$D$139,MATCH($C826,TrustCAHUB_map!$A$2:$A$139,FALSE),3)</f>
        <v>Somerset, Wiltshire, Avon and Gloucester</v>
      </c>
      <c r="J826" s="22" t="str">
        <f>INDEX(TrustCAHUB_map!$A$2:$D$139,MATCH($C826,TrustCAHUB_map!$A$2:$A$139,FALSE),4)</f>
        <v>South West</v>
      </c>
    </row>
    <row r="827" spans="1:10" x14ac:dyDescent="0.3">
      <c r="A827" s="22" t="str">
        <f t="shared" si="12"/>
        <v>'RBA2016Palliative50-69'</v>
      </c>
      <c r="B827" s="22">
        <v>2016</v>
      </c>
      <c r="C827" s="22" t="s">
        <v>179</v>
      </c>
      <c r="D827" s="22" t="s">
        <v>8</v>
      </c>
      <c r="E827" s="22" t="s">
        <v>627</v>
      </c>
      <c r="F827" s="22">
        <v>20</v>
      </c>
      <c r="G827" s="22">
        <v>1</v>
      </c>
      <c r="H827" s="22" t="str">
        <f>INDEX(Bar_data!$A$3:$B$140,MATCH(C827,Bar_data!$A$3:$A$140,FALSE),2)</f>
        <v>Trust016</v>
      </c>
      <c r="I827" s="22" t="str">
        <f>INDEX(TrustCAHUB_map!$A$2:$D$139,MATCH($C827,TrustCAHUB_map!$A$2:$A$139,FALSE),3)</f>
        <v>Somerset, Wiltshire, Avon and Gloucester</v>
      </c>
      <c r="J827" s="22" t="str">
        <f>INDEX(TrustCAHUB_map!$A$2:$D$139,MATCH($C827,TrustCAHUB_map!$A$2:$A$139,FALSE),4)</f>
        <v>South West</v>
      </c>
    </row>
    <row r="828" spans="1:10" x14ac:dyDescent="0.3">
      <c r="A828" s="22" t="str">
        <f t="shared" si="12"/>
        <v>'RBA2016Palliative70+'</v>
      </c>
      <c r="B828" s="22">
        <v>2016</v>
      </c>
      <c r="C828" s="22" t="s">
        <v>179</v>
      </c>
      <c r="D828" s="22" t="s">
        <v>8</v>
      </c>
      <c r="E828" s="22" t="s">
        <v>628</v>
      </c>
      <c r="F828" s="22">
        <v>9</v>
      </c>
      <c r="G828" s="22">
        <v>1</v>
      </c>
      <c r="H828" s="22" t="str">
        <f>INDEX(Bar_data!$A$3:$B$140,MATCH(C828,Bar_data!$A$3:$A$140,FALSE),2)</f>
        <v>Trust016</v>
      </c>
      <c r="I828" s="22" t="str">
        <f>INDEX(TrustCAHUB_map!$A$2:$D$139,MATCH($C828,TrustCAHUB_map!$A$2:$A$139,FALSE),3)</f>
        <v>Somerset, Wiltshire, Avon and Gloucester</v>
      </c>
      <c r="J828" s="22" t="str">
        <f>INDEX(TrustCAHUB_map!$A$2:$D$139,MATCH($C828,TrustCAHUB_map!$A$2:$A$139,FALSE),4)</f>
        <v>South West</v>
      </c>
    </row>
    <row r="829" spans="1:10" x14ac:dyDescent="0.3">
      <c r="A829" s="22" t="str">
        <f t="shared" si="12"/>
        <v>'RBA2016Curative70+'</v>
      </c>
      <c r="B829" s="22">
        <v>2016</v>
      </c>
      <c r="C829" s="22" t="s">
        <v>179</v>
      </c>
      <c r="D829" s="22" t="s">
        <v>7</v>
      </c>
      <c r="E829" s="22" t="s">
        <v>628</v>
      </c>
      <c r="F829" s="22">
        <v>27</v>
      </c>
      <c r="G829" s="22">
        <v>0</v>
      </c>
      <c r="H829" s="22" t="str">
        <f>INDEX(Bar_data!$A$3:$B$140,MATCH(C829,Bar_data!$A$3:$A$140,FALSE),2)</f>
        <v>Trust016</v>
      </c>
      <c r="I829" s="22" t="str">
        <f>INDEX(TrustCAHUB_map!$A$2:$D$139,MATCH($C829,TrustCAHUB_map!$A$2:$A$139,FALSE),3)</f>
        <v>Somerset, Wiltshire, Avon and Gloucester</v>
      </c>
      <c r="J829" s="22" t="str">
        <f>INDEX(TrustCAHUB_map!$A$2:$D$139,MATCH($C829,TrustCAHUB_map!$A$2:$A$139,FALSE),4)</f>
        <v>South West</v>
      </c>
    </row>
    <row r="830" spans="1:10" x14ac:dyDescent="0.3">
      <c r="A830" s="22" t="str">
        <f t="shared" si="12"/>
        <v>'RBD2016Palliative18-49'</v>
      </c>
      <c r="B830" s="22">
        <v>2016</v>
      </c>
      <c r="C830" s="22" t="s">
        <v>180</v>
      </c>
      <c r="D830" s="22" t="s">
        <v>8</v>
      </c>
      <c r="E830" s="22" t="s">
        <v>153</v>
      </c>
      <c r="F830" s="22">
        <v>7</v>
      </c>
      <c r="G830" s="22">
        <v>0</v>
      </c>
      <c r="H830" s="22" t="str">
        <f>INDEX(Bar_data!$A$3:$B$140,MATCH(C830,Bar_data!$A$3:$A$140,FALSE),2)</f>
        <v>Trust017</v>
      </c>
      <c r="I830" s="22" t="str">
        <f>INDEX(TrustCAHUB_map!$A$2:$D$139,MATCH($C830,TrustCAHUB_map!$A$2:$A$139,FALSE),3)</f>
        <v>Wessex</v>
      </c>
      <c r="J830" s="22" t="str">
        <f>INDEX(TrustCAHUB_map!$A$2:$D$139,MATCH($C830,TrustCAHUB_map!$A$2:$A$139,FALSE),4)</f>
        <v>Wessex</v>
      </c>
    </row>
    <row r="831" spans="1:10" x14ac:dyDescent="0.3">
      <c r="A831" s="22" t="str">
        <f t="shared" si="12"/>
        <v>'RBD2016Curative18-49'</v>
      </c>
      <c r="B831" s="22">
        <v>2016</v>
      </c>
      <c r="C831" s="22" t="s">
        <v>180</v>
      </c>
      <c r="D831" s="22" t="s">
        <v>7</v>
      </c>
      <c r="E831" s="22" t="s">
        <v>153</v>
      </c>
      <c r="F831" s="22">
        <v>27</v>
      </c>
      <c r="G831" s="22">
        <v>0</v>
      </c>
      <c r="H831" s="22" t="str">
        <f>INDEX(Bar_data!$A$3:$B$140,MATCH(C831,Bar_data!$A$3:$A$140,FALSE),2)</f>
        <v>Trust017</v>
      </c>
      <c r="I831" s="22" t="str">
        <f>INDEX(TrustCAHUB_map!$A$2:$D$139,MATCH($C831,TrustCAHUB_map!$A$2:$A$139,FALSE),3)</f>
        <v>Wessex</v>
      </c>
      <c r="J831" s="22" t="str">
        <f>INDEX(TrustCAHUB_map!$A$2:$D$139,MATCH($C831,TrustCAHUB_map!$A$2:$A$139,FALSE),4)</f>
        <v>Wessex</v>
      </c>
    </row>
    <row r="832" spans="1:10" x14ac:dyDescent="0.3">
      <c r="A832" s="22" t="str">
        <f t="shared" si="12"/>
        <v>'RBD2016Curative50-69'</v>
      </c>
      <c r="B832" s="22">
        <v>2016</v>
      </c>
      <c r="C832" s="22" t="s">
        <v>180</v>
      </c>
      <c r="D832" s="22" t="s">
        <v>7</v>
      </c>
      <c r="E832" s="22" t="s">
        <v>627</v>
      </c>
      <c r="F832" s="22">
        <v>53</v>
      </c>
      <c r="G832" s="22">
        <v>0</v>
      </c>
      <c r="H832" s="22" t="str">
        <f>INDEX(Bar_data!$A$3:$B$140,MATCH(C832,Bar_data!$A$3:$A$140,FALSE),2)</f>
        <v>Trust017</v>
      </c>
      <c r="I832" s="22" t="str">
        <f>INDEX(TrustCAHUB_map!$A$2:$D$139,MATCH($C832,TrustCAHUB_map!$A$2:$A$139,FALSE),3)</f>
        <v>Wessex</v>
      </c>
      <c r="J832" s="22" t="str">
        <f>INDEX(TrustCAHUB_map!$A$2:$D$139,MATCH($C832,TrustCAHUB_map!$A$2:$A$139,FALSE),4)</f>
        <v>Wessex</v>
      </c>
    </row>
    <row r="833" spans="1:10" x14ac:dyDescent="0.3">
      <c r="A833" s="22" t="str">
        <f t="shared" si="12"/>
        <v>'RBD2016Palliative50-69'</v>
      </c>
      <c r="B833" s="22">
        <v>2016</v>
      </c>
      <c r="C833" s="22" t="s">
        <v>180</v>
      </c>
      <c r="D833" s="22" t="s">
        <v>8</v>
      </c>
      <c r="E833" s="22" t="s">
        <v>627</v>
      </c>
      <c r="F833" s="22">
        <v>12</v>
      </c>
      <c r="G833" s="22">
        <v>0</v>
      </c>
      <c r="H833" s="22" t="str">
        <f>INDEX(Bar_data!$A$3:$B$140,MATCH(C833,Bar_data!$A$3:$A$140,FALSE),2)</f>
        <v>Trust017</v>
      </c>
      <c r="I833" s="22" t="str">
        <f>INDEX(TrustCAHUB_map!$A$2:$D$139,MATCH($C833,TrustCAHUB_map!$A$2:$A$139,FALSE),3)</f>
        <v>Wessex</v>
      </c>
      <c r="J833" s="22" t="str">
        <f>INDEX(TrustCAHUB_map!$A$2:$D$139,MATCH($C833,TrustCAHUB_map!$A$2:$A$139,FALSE),4)</f>
        <v>Wessex</v>
      </c>
    </row>
    <row r="834" spans="1:10" x14ac:dyDescent="0.3">
      <c r="A834" s="22" t="str">
        <f t="shared" si="12"/>
        <v>'RBD2016Palliative70+'</v>
      </c>
      <c r="B834" s="22">
        <v>2016</v>
      </c>
      <c r="C834" s="22" t="s">
        <v>180</v>
      </c>
      <c r="D834" s="22" t="s">
        <v>8</v>
      </c>
      <c r="E834" s="22" t="s">
        <v>628</v>
      </c>
      <c r="F834" s="22">
        <v>6</v>
      </c>
      <c r="G834" s="22">
        <v>0</v>
      </c>
      <c r="H834" s="22" t="str">
        <f>INDEX(Bar_data!$A$3:$B$140,MATCH(C834,Bar_data!$A$3:$A$140,FALSE),2)</f>
        <v>Trust017</v>
      </c>
      <c r="I834" s="22" t="str">
        <f>INDEX(TrustCAHUB_map!$A$2:$D$139,MATCH($C834,TrustCAHUB_map!$A$2:$A$139,FALSE),3)</f>
        <v>Wessex</v>
      </c>
      <c r="J834" s="22" t="str">
        <f>INDEX(TrustCAHUB_map!$A$2:$D$139,MATCH($C834,TrustCAHUB_map!$A$2:$A$139,FALSE),4)</f>
        <v>Wessex</v>
      </c>
    </row>
    <row r="835" spans="1:10" x14ac:dyDescent="0.3">
      <c r="A835" s="22" t="str">
        <f t="shared" ref="A835:A898" si="13">"'"&amp;C835&amp;B835&amp;D835&amp;E835&amp;"'"</f>
        <v>'RBD2016Curative70+'</v>
      </c>
      <c r="B835" s="22">
        <v>2016</v>
      </c>
      <c r="C835" s="22" t="s">
        <v>180</v>
      </c>
      <c r="D835" s="22" t="s">
        <v>7</v>
      </c>
      <c r="E835" s="22" t="s">
        <v>628</v>
      </c>
      <c r="F835" s="22">
        <v>9</v>
      </c>
      <c r="G835" s="22">
        <v>0</v>
      </c>
      <c r="H835" s="22" t="str">
        <f>INDEX(Bar_data!$A$3:$B$140,MATCH(C835,Bar_data!$A$3:$A$140,FALSE),2)</f>
        <v>Trust017</v>
      </c>
      <c r="I835" s="22" t="str">
        <f>INDEX(TrustCAHUB_map!$A$2:$D$139,MATCH($C835,TrustCAHUB_map!$A$2:$A$139,FALSE),3)</f>
        <v>Wessex</v>
      </c>
      <c r="J835" s="22" t="str">
        <f>INDEX(TrustCAHUB_map!$A$2:$D$139,MATCH($C835,TrustCAHUB_map!$A$2:$A$139,FALSE),4)</f>
        <v>Wessex</v>
      </c>
    </row>
    <row r="836" spans="1:10" x14ac:dyDescent="0.3">
      <c r="A836" s="22" t="str">
        <f t="shared" si="13"/>
        <v>'RBK2016Palliative18-49'</v>
      </c>
      <c r="B836" s="22">
        <v>2016</v>
      </c>
      <c r="C836" s="22" t="s">
        <v>181</v>
      </c>
      <c r="D836" s="22" t="s">
        <v>8</v>
      </c>
      <c r="E836" s="22" t="s">
        <v>153</v>
      </c>
      <c r="F836" s="22">
        <v>5</v>
      </c>
      <c r="G836" s="22">
        <v>1</v>
      </c>
      <c r="H836" s="22" t="str">
        <f>INDEX(Bar_data!$A$3:$B$140,MATCH(C836,Bar_data!$A$3:$A$140,FALSE),2)</f>
        <v>Trust018</v>
      </c>
      <c r="I836" s="22" t="str">
        <f>INDEX(TrustCAHUB_map!$A$2:$D$139,MATCH($C836,TrustCAHUB_map!$A$2:$A$139,FALSE),3)</f>
        <v>West Midlands</v>
      </c>
      <c r="J836" s="22" t="str">
        <f>INDEX(TrustCAHUB_map!$A$2:$D$139,MATCH($C836,TrustCAHUB_map!$A$2:$A$139,FALSE),4)</f>
        <v>West Midlands</v>
      </c>
    </row>
    <row r="837" spans="1:10" x14ac:dyDescent="0.3">
      <c r="A837" s="22" t="str">
        <f t="shared" si="13"/>
        <v>'RBK2016Curative18-49'</v>
      </c>
      <c r="B837" s="22">
        <v>2016</v>
      </c>
      <c r="C837" s="22" t="s">
        <v>181</v>
      </c>
      <c r="D837" s="22" t="s">
        <v>7</v>
      </c>
      <c r="E837" s="22" t="s">
        <v>153</v>
      </c>
      <c r="F837" s="22">
        <v>27</v>
      </c>
      <c r="G837" s="22">
        <v>0</v>
      </c>
      <c r="H837" s="22" t="str">
        <f>INDEX(Bar_data!$A$3:$B$140,MATCH(C837,Bar_data!$A$3:$A$140,FALSE),2)</f>
        <v>Trust018</v>
      </c>
      <c r="I837" s="22" t="str">
        <f>INDEX(TrustCAHUB_map!$A$2:$D$139,MATCH($C837,TrustCAHUB_map!$A$2:$A$139,FALSE),3)</f>
        <v>West Midlands</v>
      </c>
      <c r="J837" s="22" t="str">
        <f>INDEX(TrustCAHUB_map!$A$2:$D$139,MATCH($C837,TrustCAHUB_map!$A$2:$A$139,FALSE),4)</f>
        <v>West Midlands</v>
      </c>
    </row>
    <row r="838" spans="1:10" x14ac:dyDescent="0.3">
      <c r="A838" s="22" t="str">
        <f t="shared" si="13"/>
        <v>'RBK2016Not assigned50-69'</v>
      </c>
      <c r="B838" s="22">
        <v>2016</v>
      </c>
      <c r="C838" s="22" t="s">
        <v>181</v>
      </c>
      <c r="D838" s="22" t="s">
        <v>477</v>
      </c>
      <c r="E838" s="22" t="s">
        <v>627</v>
      </c>
      <c r="F838" s="22">
        <v>1</v>
      </c>
      <c r="G838" s="22">
        <v>0</v>
      </c>
      <c r="H838" s="22" t="str">
        <f>INDEX(Bar_data!$A$3:$B$140,MATCH(C838,Bar_data!$A$3:$A$140,FALSE),2)</f>
        <v>Trust018</v>
      </c>
      <c r="I838" s="22" t="str">
        <f>INDEX(TrustCAHUB_map!$A$2:$D$139,MATCH($C838,TrustCAHUB_map!$A$2:$A$139,FALSE),3)</f>
        <v>West Midlands</v>
      </c>
      <c r="J838" s="22" t="str">
        <f>INDEX(TrustCAHUB_map!$A$2:$D$139,MATCH($C838,TrustCAHUB_map!$A$2:$A$139,FALSE),4)</f>
        <v>West Midlands</v>
      </c>
    </row>
    <row r="839" spans="1:10" x14ac:dyDescent="0.3">
      <c r="A839" s="22" t="str">
        <f t="shared" si="13"/>
        <v>'RBK2016Palliative50-69'</v>
      </c>
      <c r="B839" s="22">
        <v>2016</v>
      </c>
      <c r="C839" s="22" t="s">
        <v>181</v>
      </c>
      <c r="D839" s="22" t="s">
        <v>8</v>
      </c>
      <c r="E839" s="22" t="s">
        <v>627</v>
      </c>
      <c r="F839" s="22">
        <v>5</v>
      </c>
      <c r="G839" s="22">
        <v>0</v>
      </c>
      <c r="H839" s="22" t="str">
        <f>INDEX(Bar_data!$A$3:$B$140,MATCH(C839,Bar_data!$A$3:$A$140,FALSE),2)</f>
        <v>Trust018</v>
      </c>
      <c r="I839" s="22" t="str">
        <f>INDEX(TrustCAHUB_map!$A$2:$D$139,MATCH($C839,TrustCAHUB_map!$A$2:$A$139,FALSE),3)</f>
        <v>West Midlands</v>
      </c>
      <c r="J839" s="22" t="str">
        <f>INDEX(TrustCAHUB_map!$A$2:$D$139,MATCH($C839,TrustCAHUB_map!$A$2:$A$139,FALSE),4)</f>
        <v>West Midlands</v>
      </c>
    </row>
    <row r="840" spans="1:10" x14ac:dyDescent="0.3">
      <c r="A840" s="22" t="str">
        <f t="shared" si="13"/>
        <v>'RBK2016Curative50-69'</v>
      </c>
      <c r="B840" s="22">
        <v>2016</v>
      </c>
      <c r="C840" s="22" t="s">
        <v>181</v>
      </c>
      <c r="D840" s="22" t="s">
        <v>7</v>
      </c>
      <c r="E840" s="22" t="s">
        <v>627</v>
      </c>
      <c r="F840" s="22">
        <v>43</v>
      </c>
      <c r="G840" s="22">
        <v>0</v>
      </c>
      <c r="H840" s="22" t="str">
        <f>INDEX(Bar_data!$A$3:$B$140,MATCH(C840,Bar_data!$A$3:$A$140,FALSE),2)</f>
        <v>Trust018</v>
      </c>
      <c r="I840" s="22" t="str">
        <f>INDEX(TrustCAHUB_map!$A$2:$D$139,MATCH($C840,TrustCAHUB_map!$A$2:$A$139,FALSE),3)</f>
        <v>West Midlands</v>
      </c>
      <c r="J840" s="22" t="str">
        <f>INDEX(TrustCAHUB_map!$A$2:$D$139,MATCH($C840,TrustCAHUB_map!$A$2:$A$139,FALSE),4)</f>
        <v>West Midlands</v>
      </c>
    </row>
    <row r="841" spans="1:10" x14ac:dyDescent="0.3">
      <c r="A841" s="22" t="str">
        <f t="shared" si="13"/>
        <v>'RBK2016Palliative70+'</v>
      </c>
      <c r="B841" s="22">
        <v>2016</v>
      </c>
      <c r="C841" s="22" t="s">
        <v>181</v>
      </c>
      <c r="D841" s="22" t="s">
        <v>8</v>
      </c>
      <c r="E841" s="22" t="s">
        <v>628</v>
      </c>
      <c r="F841" s="22">
        <v>7</v>
      </c>
      <c r="G841" s="22">
        <v>0</v>
      </c>
      <c r="H841" s="22" t="str">
        <f>INDEX(Bar_data!$A$3:$B$140,MATCH(C841,Bar_data!$A$3:$A$140,FALSE),2)</f>
        <v>Trust018</v>
      </c>
      <c r="I841" s="22" t="str">
        <f>INDEX(TrustCAHUB_map!$A$2:$D$139,MATCH($C841,TrustCAHUB_map!$A$2:$A$139,FALSE),3)</f>
        <v>West Midlands</v>
      </c>
      <c r="J841" s="22" t="str">
        <f>INDEX(TrustCAHUB_map!$A$2:$D$139,MATCH($C841,TrustCAHUB_map!$A$2:$A$139,FALSE),4)</f>
        <v>West Midlands</v>
      </c>
    </row>
    <row r="842" spans="1:10" x14ac:dyDescent="0.3">
      <c r="A842" s="22" t="str">
        <f t="shared" si="13"/>
        <v>'RBK2016Curative70+'</v>
      </c>
      <c r="B842" s="22">
        <v>2016</v>
      </c>
      <c r="C842" s="22" t="s">
        <v>181</v>
      </c>
      <c r="D842" s="22" t="s">
        <v>7</v>
      </c>
      <c r="E842" s="22" t="s">
        <v>628</v>
      </c>
      <c r="F842" s="22">
        <v>13</v>
      </c>
      <c r="G842" s="22">
        <v>0</v>
      </c>
      <c r="H842" s="22" t="str">
        <f>INDEX(Bar_data!$A$3:$B$140,MATCH(C842,Bar_data!$A$3:$A$140,FALSE),2)</f>
        <v>Trust018</v>
      </c>
      <c r="I842" s="22" t="str">
        <f>INDEX(TrustCAHUB_map!$A$2:$D$139,MATCH($C842,TrustCAHUB_map!$A$2:$A$139,FALSE),3)</f>
        <v>West Midlands</v>
      </c>
      <c r="J842" s="22" t="str">
        <f>INDEX(TrustCAHUB_map!$A$2:$D$139,MATCH($C842,TrustCAHUB_map!$A$2:$A$139,FALSE),4)</f>
        <v>West Midlands</v>
      </c>
    </row>
    <row r="843" spans="1:10" x14ac:dyDescent="0.3">
      <c r="A843" s="22" t="str">
        <f t="shared" si="13"/>
        <v>'RBV2016Palliative18-49'</v>
      </c>
      <c r="B843" s="22">
        <v>2016</v>
      </c>
      <c r="C843" s="22" t="s">
        <v>186</v>
      </c>
      <c r="D843" s="22" t="s">
        <v>8</v>
      </c>
      <c r="E843" s="22" t="s">
        <v>153</v>
      </c>
      <c r="F843" s="22">
        <v>55</v>
      </c>
      <c r="G843" s="22">
        <v>2</v>
      </c>
      <c r="H843" s="22" t="str">
        <f>INDEX(Bar_data!$A$3:$B$140,MATCH(C843,Bar_data!$A$3:$A$140,FALSE),2)</f>
        <v>Trust023</v>
      </c>
      <c r="I843" s="22" t="str">
        <f>INDEX(TrustCAHUB_map!$A$2:$D$139,MATCH($C843,TrustCAHUB_map!$A$2:$A$139,FALSE),3)</f>
        <v>Greater Manchester</v>
      </c>
      <c r="J843" s="22" t="str">
        <f>INDEX(TrustCAHUB_map!$A$2:$D$139,MATCH($C843,TrustCAHUB_map!$A$2:$A$139,FALSE),4)</f>
        <v>North West</v>
      </c>
    </row>
    <row r="844" spans="1:10" x14ac:dyDescent="0.3">
      <c r="A844" s="22" t="str">
        <f t="shared" si="13"/>
        <v>'RBV2016Curative18-49'</v>
      </c>
      <c r="B844" s="22">
        <v>2016</v>
      </c>
      <c r="C844" s="22" t="s">
        <v>186</v>
      </c>
      <c r="D844" s="22" t="s">
        <v>7</v>
      </c>
      <c r="E844" s="22" t="s">
        <v>153</v>
      </c>
      <c r="F844" s="22">
        <v>371</v>
      </c>
      <c r="G844" s="22">
        <v>0</v>
      </c>
      <c r="H844" s="22" t="str">
        <f>INDEX(Bar_data!$A$3:$B$140,MATCH(C844,Bar_data!$A$3:$A$140,FALSE),2)</f>
        <v>Trust023</v>
      </c>
      <c r="I844" s="22" t="str">
        <f>INDEX(TrustCAHUB_map!$A$2:$D$139,MATCH($C844,TrustCAHUB_map!$A$2:$A$139,FALSE),3)</f>
        <v>Greater Manchester</v>
      </c>
      <c r="J844" s="22" t="str">
        <f>INDEX(TrustCAHUB_map!$A$2:$D$139,MATCH($C844,TrustCAHUB_map!$A$2:$A$139,FALSE),4)</f>
        <v>North West</v>
      </c>
    </row>
    <row r="845" spans="1:10" x14ac:dyDescent="0.3">
      <c r="A845" s="22" t="str">
        <f t="shared" si="13"/>
        <v>'RBV2016Curative50-69'</v>
      </c>
      <c r="B845" s="22">
        <v>2016</v>
      </c>
      <c r="C845" s="22" t="s">
        <v>186</v>
      </c>
      <c r="D845" s="22" t="s">
        <v>7</v>
      </c>
      <c r="E845" s="22" t="s">
        <v>627</v>
      </c>
      <c r="F845" s="22">
        <v>578</v>
      </c>
      <c r="G845" s="22">
        <v>1</v>
      </c>
      <c r="H845" s="22" t="str">
        <f>INDEX(Bar_data!$A$3:$B$140,MATCH(C845,Bar_data!$A$3:$A$140,FALSE),2)</f>
        <v>Trust023</v>
      </c>
      <c r="I845" s="22" t="str">
        <f>INDEX(TrustCAHUB_map!$A$2:$D$139,MATCH($C845,TrustCAHUB_map!$A$2:$A$139,FALSE),3)</f>
        <v>Greater Manchester</v>
      </c>
      <c r="J845" s="22" t="str">
        <f>INDEX(TrustCAHUB_map!$A$2:$D$139,MATCH($C845,TrustCAHUB_map!$A$2:$A$139,FALSE),4)</f>
        <v>North West</v>
      </c>
    </row>
    <row r="846" spans="1:10" x14ac:dyDescent="0.3">
      <c r="A846" s="22" t="str">
        <f t="shared" si="13"/>
        <v>'RBV2016Palliative50-69'</v>
      </c>
      <c r="B846" s="22">
        <v>2016</v>
      </c>
      <c r="C846" s="22" t="s">
        <v>186</v>
      </c>
      <c r="D846" s="22" t="s">
        <v>8</v>
      </c>
      <c r="E846" s="22" t="s">
        <v>627</v>
      </c>
      <c r="F846" s="22">
        <v>180</v>
      </c>
      <c r="G846" s="22">
        <v>15</v>
      </c>
      <c r="H846" s="22" t="str">
        <f>INDEX(Bar_data!$A$3:$B$140,MATCH(C846,Bar_data!$A$3:$A$140,FALSE),2)</f>
        <v>Trust023</v>
      </c>
      <c r="I846" s="22" t="str">
        <f>INDEX(TrustCAHUB_map!$A$2:$D$139,MATCH($C846,TrustCAHUB_map!$A$2:$A$139,FALSE),3)</f>
        <v>Greater Manchester</v>
      </c>
      <c r="J846" s="22" t="str">
        <f>INDEX(TrustCAHUB_map!$A$2:$D$139,MATCH($C846,TrustCAHUB_map!$A$2:$A$139,FALSE),4)</f>
        <v>North West</v>
      </c>
    </row>
    <row r="847" spans="1:10" x14ac:dyDescent="0.3">
      <c r="A847" s="22" t="str">
        <f t="shared" si="13"/>
        <v>'RBV2016Curative70+'</v>
      </c>
      <c r="B847" s="22">
        <v>2016</v>
      </c>
      <c r="C847" s="22" t="s">
        <v>186</v>
      </c>
      <c r="D847" s="22" t="s">
        <v>7</v>
      </c>
      <c r="E847" s="22" t="s">
        <v>628</v>
      </c>
      <c r="F847" s="22">
        <v>153</v>
      </c>
      <c r="G847" s="22">
        <v>1</v>
      </c>
      <c r="H847" s="22" t="str">
        <f>INDEX(Bar_data!$A$3:$B$140,MATCH(C847,Bar_data!$A$3:$A$140,FALSE),2)</f>
        <v>Trust023</v>
      </c>
      <c r="I847" s="22" t="str">
        <f>INDEX(TrustCAHUB_map!$A$2:$D$139,MATCH($C847,TrustCAHUB_map!$A$2:$A$139,FALSE),3)</f>
        <v>Greater Manchester</v>
      </c>
      <c r="J847" s="22" t="str">
        <f>INDEX(TrustCAHUB_map!$A$2:$D$139,MATCH($C847,TrustCAHUB_map!$A$2:$A$139,FALSE),4)</f>
        <v>North West</v>
      </c>
    </row>
    <row r="848" spans="1:10" x14ac:dyDescent="0.3">
      <c r="A848" s="22" t="str">
        <f t="shared" si="13"/>
        <v>'RBV2016Palliative70+'</v>
      </c>
      <c r="B848" s="22">
        <v>2016</v>
      </c>
      <c r="C848" s="22" t="s">
        <v>186</v>
      </c>
      <c r="D848" s="22" t="s">
        <v>8</v>
      </c>
      <c r="E848" s="22" t="s">
        <v>628</v>
      </c>
      <c r="F848" s="22">
        <v>58</v>
      </c>
      <c r="G848" s="22">
        <v>2</v>
      </c>
      <c r="H848" s="22" t="str">
        <f>INDEX(Bar_data!$A$3:$B$140,MATCH(C848,Bar_data!$A$3:$A$140,FALSE),2)</f>
        <v>Trust023</v>
      </c>
      <c r="I848" s="22" t="str">
        <f>INDEX(TrustCAHUB_map!$A$2:$D$139,MATCH($C848,TrustCAHUB_map!$A$2:$A$139,FALSE),3)</f>
        <v>Greater Manchester</v>
      </c>
      <c r="J848" s="22" t="str">
        <f>INDEX(TrustCAHUB_map!$A$2:$D$139,MATCH($C848,TrustCAHUB_map!$A$2:$A$139,FALSE),4)</f>
        <v>North West</v>
      </c>
    </row>
    <row r="849" spans="1:10" x14ac:dyDescent="0.3">
      <c r="A849" s="22" t="str">
        <f t="shared" si="13"/>
        <v>'RBZ2016Not assigned18-49'</v>
      </c>
      <c r="B849" s="22">
        <v>2016</v>
      </c>
      <c r="C849" s="22" t="s">
        <v>187</v>
      </c>
      <c r="D849" s="22" t="s">
        <v>477</v>
      </c>
      <c r="E849" s="22" t="s">
        <v>153</v>
      </c>
      <c r="F849" s="22">
        <v>1</v>
      </c>
      <c r="G849" s="22">
        <v>0</v>
      </c>
      <c r="H849" s="22" t="str">
        <f>INDEX(Bar_data!$A$3:$B$140,MATCH(C849,Bar_data!$A$3:$A$140,FALSE),2)</f>
        <v>Trust024</v>
      </c>
      <c r="I849" s="22" t="str">
        <f>INDEX(TrustCAHUB_map!$A$2:$D$139,MATCH($C849,TrustCAHUB_map!$A$2:$A$139,FALSE),3)</f>
        <v>Peninsula</v>
      </c>
      <c r="J849" s="22" t="str">
        <f>INDEX(TrustCAHUB_map!$A$2:$D$139,MATCH($C849,TrustCAHUB_map!$A$2:$A$139,FALSE),4)</f>
        <v>South West</v>
      </c>
    </row>
    <row r="850" spans="1:10" x14ac:dyDescent="0.3">
      <c r="A850" s="22" t="str">
        <f t="shared" si="13"/>
        <v>'RBZ2016Palliative18-49'</v>
      </c>
      <c r="B850" s="22">
        <v>2016</v>
      </c>
      <c r="C850" s="22" t="s">
        <v>187</v>
      </c>
      <c r="D850" s="22" t="s">
        <v>8</v>
      </c>
      <c r="E850" s="22" t="s">
        <v>153</v>
      </c>
      <c r="F850" s="22">
        <v>4</v>
      </c>
      <c r="G850" s="22">
        <v>0</v>
      </c>
      <c r="H850" s="22" t="str">
        <f>INDEX(Bar_data!$A$3:$B$140,MATCH(C850,Bar_data!$A$3:$A$140,FALSE),2)</f>
        <v>Trust024</v>
      </c>
      <c r="I850" s="22" t="str">
        <f>INDEX(TrustCAHUB_map!$A$2:$D$139,MATCH($C850,TrustCAHUB_map!$A$2:$A$139,FALSE),3)</f>
        <v>Peninsula</v>
      </c>
      <c r="J850" s="22" t="str">
        <f>INDEX(TrustCAHUB_map!$A$2:$D$139,MATCH($C850,TrustCAHUB_map!$A$2:$A$139,FALSE),4)</f>
        <v>South West</v>
      </c>
    </row>
    <row r="851" spans="1:10" x14ac:dyDescent="0.3">
      <c r="A851" s="22" t="str">
        <f t="shared" si="13"/>
        <v>'RBZ2016Curative18-49'</v>
      </c>
      <c r="B851" s="22">
        <v>2016</v>
      </c>
      <c r="C851" s="22" t="s">
        <v>187</v>
      </c>
      <c r="D851" s="22" t="s">
        <v>7</v>
      </c>
      <c r="E851" s="22" t="s">
        <v>153</v>
      </c>
      <c r="F851" s="22">
        <v>24</v>
      </c>
      <c r="G851" s="22">
        <v>0</v>
      </c>
      <c r="H851" s="22" t="str">
        <f>INDEX(Bar_data!$A$3:$B$140,MATCH(C851,Bar_data!$A$3:$A$140,FALSE),2)</f>
        <v>Trust024</v>
      </c>
      <c r="I851" s="22" t="str">
        <f>INDEX(TrustCAHUB_map!$A$2:$D$139,MATCH($C851,TrustCAHUB_map!$A$2:$A$139,FALSE),3)</f>
        <v>Peninsula</v>
      </c>
      <c r="J851" s="22" t="str">
        <f>INDEX(TrustCAHUB_map!$A$2:$D$139,MATCH($C851,TrustCAHUB_map!$A$2:$A$139,FALSE),4)</f>
        <v>South West</v>
      </c>
    </row>
    <row r="852" spans="1:10" x14ac:dyDescent="0.3">
      <c r="A852" s="22" t="str">
        <f t="shared" si="13"/>
        <v>'RBZ2016Curative50-69'</v>
      </c>
      <c r="B852" s="22">
        <v>2016</v>
      </c>
      <c r="C852" s="22" t="s">
        <v>187</v>
      </c>
      <c r="D852" s="22" t="s">
        <v>7</v>
      </c>
      <c r="E852" s="22" t="s">
        <v>627</v>
      </c>
      <c r="F852" s="22">
        <v>30</v>
      </c>
      <c r="G852" s="22">
        <v>0</v>
      </c>
      <c r="H852" s="22" t="str">
        <f>INDEX(Bar_data!$A$3:$B$140,MATCH(C852,Bar_data!$A$3:$A$140,FALSE),2)</f>
        <v>Trust024</v>
      </c>
      <c r="I852" s="22" t="str">
        <f>INDEX(TrustCAHUB_map!$A$2:$D$139,MATCH($C852,TrustCAHUB_map!$A$2:$A$139,FALSE),3)</f>
        <v>Peninsula</v>
      </c>
      <c r="J852" s="22" t="str">
        <f>INDEX(TrustCAHUB_map!$A$2:$D$139,MATCH($C852,TrustCAHUB_map!$A$2:$A$139,FALSE),4)</f>
        <v>South West</v>
      </c>
    </row>
    <row r="853" spans="1:10" x14ac:dyDescent="0.3">
      <c r="A853" s="22" t="str">
        <f t="shared" si="13"/>
        <v>'RBZ2016Palliative50-69'</v>
      </c>
      <c r="B853" s="22">
        <v>2016</v>
      </c>
      <c r="C853" s="22" t="s">
        <v>187</v>
      </c>
      <c r="D853" s="22" t="s">
        <v>8</v>
      </c>
      <c r="E853" s="22" t="s">
        <v>627</v>
      </c>
      <c r="F853" s="22">
        <v>9</v>
      </c>
      <c r="G853" s="22">
        <v>0</v>
      </c>
      <c r="H853" s="22" t="str">
        <f>INDEX(Bar_data!$A$3:$B$140,MATCH(C853,Bar_data!$A$3:$A$140,FALSE),2)</f>
        <v>Trust024</v>
      </c>
      <c r="I853" s="22" t="str">
        <f>INDEX(TrustCAHUB_map!$A$2:$D$139,MATCH($C853,TrustCAHUB_map!$A$2:$A$139,FALSE),3)</f>
        <v>Peninsula</v>
      </c>
      <c r="J853" s="22" t="str">
        <f>INDEX(TrustCAHUB_map!$A$2:$D$139,MATCH($C853,TrustCAHUB_map!$A$2:$A$139,FALSE),4)</f>
        <v>South West</v>
      </c>
    </row>
    <row r="854" spans="1:10" x14ac:dyDescent="0.3">
      <c r="A854" s="22" t="str">
        <f t="shared" si="13"/>
        <v>'RBZ2016Palliative70+'</v>
      </c>
      <c r="B854" s="22">
        <v>2016</v>
      </c>
      <c r="C854" s="22" t="s">
        <v>187</v>
      </c>
      <c r="D854" s="22" t="s">
        <v>8</v>
      </c>
      <c r="E854" s="22" t="s">
        <v>628</v>
      </c>
      <c r="F854" s="22">
        <v>5</v>
      </c>
      <c r="G854" s="22">
        <v>1</v>
      </c>
      <c r="H854" s="22" t="str">
        <f>INDEX(Bar_data!$A$3:$B$140,MATCH(C854,Bar_data!$A$3:$A$140,FALSE),2)</f>
        <v>Trust024</v>
      </c>
      <c r="I854" s="22" t="str">
        <f>INDEX(TrustCAHUB_map!$A$2:$D$139,MATCH($C854,TrustCAHUB_map!$A$2:$A$139,FALSE),3)</f>
        <v>Peninsula</v>
      </c>
      <c r="J854" s="22" t="str">
        <f>INDEX(TrustCAHUB_map!$A$2:$D$139,MATCH($C854,TrustCAHUB_map!$A$2:$A$139,FALSE),4)</f>
        <v>South West</v>
      </c>
    </row>
    <row r="855" spans="1:10" x14ac:dyDescent="0.3">
      <c r="A855" s="22" t="str">
        <f t="shared" si="13"/>
        <v>'RBZ2016Curative70+'</v>
      </c>
      <c r="B855" s="22">
        <v>2016</v>
      </c>
      <c r="C855" s="22" t="s">
        <v>187</v>
      </c>
      <c r="D855" s="22" t="s">
        <v>7</v>
      </c>
      <c r="E855" s="22" t="s">
        <v>628</v>
      </c>
      <c r="F855" s="22">
        <v>10</v>
      </c>
      <c r="G855" s="22">
        <v>0</v>
      </c>
      <c r="H855" s="22" t="str">
        <f>INDEX(Bar_data!$A$3:$B$140,MATCH(C855,Bar_data!$A$3:$A$140,FALSE),2)</f>
        <v>Trust024</v>
      </c>
      <c r="I855" s="22" t="str">
        <f>INDEX(TrustCAHUB_map!$A$2:$D$139,MATCH($C855,TrustCAHUB_map!$A$2:$A$139,FALSE),3)</f>
        <v>Peninsula</v>
      </c>
      <c r="J855" s="22" t="str">
        <f>INDEX(TrustCAHUB_map!$A$2:$D$139,MATCH($C855,TrustCAHUB_map!$A$2:$A$139,FALSE),4)</f>
        <v>South West</v>
      </c>
    </row>
    <row r="856" spans="1:10" x14ac:dyDescent="0.3">
      <c r="A856" s="22" t="str">
        <f t="shared" si="13"/>
        <v>'RC12016Palliative18-49'</v>
      </c>
      <c r="B856" s="22">
        <v>2016</v>
      </c>
      <c r="C856" s="22" t="s">
        <v>188</v>
      </c>
      <c r="D856" s="22" t="s">
        <v>8</v>
      </c>
      <c r="E856" s="22" t="s">
        <v>153</v>
      </c>
      <c r="F856" s="22">
        <v>6</v>
      </c>
      <c r="G856" s="22">
        <v>0</v>
      </c>
      <c r="H856" s="22" t="str">
        <f>INDEX(Bar_data!$A$3:$B$140,MATCH(C856,Bar_data!$A$3:$A$140,FALSE),2)</f>
        <v>Trust025</v>
      </c>
      <c r="I856" s="22" t="str">
        <f>INDEX(TrustCAHUB_map!$A$2:$D$139,MATCH($C856,TrustCAHUB_map!$A$2:$A$139,FALSE),3)</f>
        <v>East of England</v>
      </c>
      <c r="J856" s="22" t="str">
        <f>INDEX(TrustCAHUB_map!$A$2:$D$139,MATCH($C856,TrustCAHUB_map!$A$2:$A$139,FALSE),4)</f>
        <v>East of England</v>
      </c>
    </row>
    <row r="857" spans="1:10" x14ac:dyDescent="0.3">
      <c r="A857" s="22" t="str">
        <f t="shared" si="13"/>
        <v>'RC12016Curative18-49'</v>
      </c>
      <c r="B857" s="22">
        <v>2016</v>
      </c>
      <c r="C857" s="22" t="s">
        <v>188</v>
      </c>
      <c r="D857" s="22" t="s">
        <v>7</v>
      </c>
      <c r="E857" s="22" t="s">
        <v>153</v>
      </c>
      <c r="F857" s="22">
        <v>33</v>
      </c>
      <c r="G857" s="22">
        <v>0</v>
      </c>
      <c r="H857" s="22" t="str">
        <f>INDEX(Bar_data!$A$3:$B$140,MATCH(C857,Bar_data!$A$3:$A$140,FALSE),2)</f>
        <v>Trust025</v>
      </c>
      <c r="I857" s="22" t="str">
        <f>INDEX(TrustCAHUB_map!$A$2:$D$139,MATCH($C857,TrustCAHUB_map!$A$2:$A$139,FALSE),3)</f>
        <v>East of England</v>
      </c>
      <c r="J857" s="22" t="str">
        <f>INDEX(TrustCAHUB_map!$A$2:$D$139,MATCH($C857,TrustCAHUB_map!$A$2:$A$139,FALSE),4)</f>
        <v>East of England</v>
      </c>
    </row>
    <row r="858" spans="1:10" x14ac:dyDescent="0.3">
      <c r="A858" s="22" t="str">
        <f t="shared" si="13"/>
        <v>'RC12016Not assigned50-69'</v>
      </c>
      <c r="B858" s="22">
        <v>2016</v>
      </c>
      <c r="C858" s="22" t="s">
        <v>188</v>
      </c>
      <c r="D858" s="22" t="s">
        <v>477</v>
      </c>
      <c r="E858" s="22" t="s">
        <v>627</v>
      </c>
      <c r="F858" s="22">
        <v>1</v>
      </c>
      <c r="G858" s="22">
        <v>0</v>
      </c>
      <c r="H858" s="22" t="str">
        <f>INDEX(Bar_data!$A$3:$B$140,MATCH(C858,Bar_data!$A$3:$A$140,FALSE),2)</f>
        <v>Trust025</v>
      </c>
      <c r="I858" s="22" t="str">
        <f>INDEX(TrustCAHUB_map!$A$2:$D$139,MATCH($C858,TrustCAHUB_map!$A$2:$A$139,FALSE),3)</f>
        <v>East of England</v>
      </c>
      <c r="J858" s="22" t="str">
        <f>INDEX(TrustCAHUB_map!$A$2:$D$139,MATCH($C858,TrustCAHUB_map!$A$2:$A$139,FALSE),4)</f>
        <v>East of England</v>
      </c>
    </row>
    <row r="859" spans="1:10" x14ac:dyDescent="0.3">
      <c r="A859" s="22" t="str">
        <f t="shared" si="13"/>
        <v>'RC12016Palliative50-69'</v>
      </c>
      <c r="B859" s="22">
        <v>2016</v>
      </c>
      <c r="C859" s="22" t="s">
        <v>188</v>
      </c>
      <c r="D859" s="22" t="s">
        <v>8</v>
      </c>
      <c r="E859" s="22" t="s">
        <v>627</v>
      </c>
      <c r="F859" s="22">
        <v>15</v>
      </c>
      <c r="G859" s="22">
        <v>1</v>
      </c>
      <c r="H859" s="22" t="str">
        <f>INDEX(Bar_data!$A$3:$B$140,MATCH(C859,Bar_data!$A$3:$A$140,FALSE),2)</f>
        <v>Trust025</v>
      </c>
      <c r="I859" s="22" t="str">
        <f>INDEX(TrustCAHUB_map!$A$2:$D$139,MATCH($C859,TrustCAHUB_map!$A$2:$A$139,FALSE),3)</f>
        <v>East of England</v>
      </c>
      <c r="J859" s="22" t="str">
        <f>INDEX(TrustCAHUB_map!$A$2:$D$139,MATCH($C859,TrustCAHUB_map!$A$2:$A$139,FALSE),4)</f>
        <v>East of England</v>
      </c>
    </row>
    <row r="860" spans="1:10" x14ac:dyDescent="0.3">
      <c r="A860" s="22" t="str">
        <f t="shared" si="13"/>
        <v>'RC12016Curative50-69'</v>
      </c>
      <c r="B860" s="22">
        <v>2016</v>
      </c>
      <c r="C860" s="22" t="s">
        <v>188</v>
      </c>
      <c r="D860" s="22" t="s">
        <v>7</v>
      </c>
      <c r="E860" s="22" t="s">
        <v>627</v>
      </c>
      <c r="F860" s="22">
        <v>49</v>
      </c>
      <c r="G860" s="22">
        <v>0</v>
      </c>
      <c r="H860" s="22" t="str">
        <f>INDEX(Bar_data!$A$3:$B$140,MATCH(C860,Bar_data!$A$3:$A$140,FALSE),2)</f>
        <v>Trust025</v>
      </c>
      <c r="I860" s="22" t="str">
        <f>INDEX(TrustCAHUB_map!$A$2:$D$139,MATCH($C860,TrustCAHUB_map!$A$2:$A$139,FALSE),3)</f>
        <v>East of England</v>
      </c>
      <c r="J860" s="22" t="str">
        <f>INDEX(TrustCAHUB_map!$A$2:$D$139,MATCH($C860,TrustCAHUB_map!$A$2:$A$139,FALSE),4)</f>
        <v>East of England</v>
      </c>
    </row>
    <row r="861" spans="1:10" x14ac:dyDescent="0.3">
      <c r="A861" s="22" t="str">
        <f t="shared" si="13"/>
        <v>'RC12016Not assigned70+'</v>
      </c>
      <c r="B861" s="22">
        <v>2016</v>
      </c>
      <c r="C861" s="22" t="s">
        <v>188</v>
      </c>
      <c r="D861" s="22" t="s">
        <v>477</v>
      </c>
      <c r="E861" s="22" t="s">
        <v>628</v>
      </c>
      <c r="F861" s="22">
        <v>1</v>
      </c>
      <c r="G861" s="22">
        <v>0</v>
      </c>
      <c r="H861" s="22" t="str">
        <f>INDEX(Bar_data!$A$3:$B$140,MATCH(C861,Bar_data!$A$3:$A$140,FALSE),2)</f>
        <v>Trust025</v>
      </c>
      <c r="I861" s="22" t="str">
        <f>INDEX(TrustCAHUB_map!$A$2:$D$139,MATCH($C861,TrustCAHUB_map!$A$2:$A$139,FALSE),3)</f>
        <v>East of England</v>
      </c>
      <c r="J861" s="22" t="str">
        <f>INDEX(TrustCAHUB_map!$A$2:$D$139,MATCH($C861,TrustCAHUB_map!$A$2:$A$139,FALSE),4)</f>
        <v>East of England</v>
      </c>
    </row>
    <row r="862" spans="1:10" x14ac:dyDescent="0.3">
      <c r="A862" s="22" t="str">
        <f t="shared" si="13"/>
        <v>'RC12016Palliative70+'</v>
      </c>
      <c r="B862" s="22">
        <v>2016</v>
      </c>
      <c r="C862" s="22" t="s">
        <v>188</v>
      </c>
      <c r="D862" s="22" t="s">
        <v>8</v>
      </c>
      <c r="E862" s="22" t="s">
        <v>628</v>
      </c>
      <c r="F862" s="22">
        <v>4</v>
      </c>
      <c r="G862" s="22">
        <v>0</v>
      </c>
      <c r="H862" s="22" t="str">
        <f>INDEX(Bar_data!$A$3:$B$140,MATCH(C862,Bar_data!$A$3:$A$140,FALSE),2)</f>
        <v>Trust025</v>
      </c>
      <c r="I862" s="22" t="str">
        <f>INDEX(TrustCAHUB_map!$A$2:$D$139,MATCH($C862,TrustCAHUB_map!$A$2:$A$139,FALSE),3)</f>
        <v>East of England</v>
      </c>
      <c r="J862" s="22" t="str">
        <f>INDEX(TrustCAHUB_map!$A$2:$D$139,MATCH($C862,TrustCAHUB_map!$A$2:$A$139,FALSE),4)</f>
        <v>East of England</v>
      </c>
    </row>
    <row r="863" spans="1:10" x14ac:dyDescent="0.3">
      <c r="A863" s="22" t="str">
        <f t="shared" si="13"/>
        <v>'RC12016Curative70+'</v>
      </c>
      <c r="B863" s="22">
        <v>2016</v>
      </c>
      <c r="C863" s="22" t="s">
        <v>188</v>
      </c>
      <c r="D863" s="22" t="s">
        <v>7</v>
      </c>
      <c r="E863" s="22" t="s">
        <v>628</v>
      </c>
      <c r="F863" s="22">
        <v>2</v>
      </c>
      <c r="G863" s="22">
        <v>0</v>
      </c>
      <c r="H863" s="22" t="str">
        <f>INDEX(Bar_data!$A$3:$B$140,MATCH(C863,Bar_data!$A$3:$A$140,FALSE),2)</f>
        <v>Trust025</v>
      </c>
      <c r="I863" s="22" t="str">
        <f>INDEX(TrustCAHUB_map!$A$2:$D$139,MATCH($C863,TrustCAHUB_map!$A$2:$A$139,FALSE),3)</f>
        <v>East of England</v>
      </c>
      <c r="J863" s="22" t="str">
        <f>INDEX(TrustCAHUB_map!$A$2:$D$139,MATCH($C863,TrustCAHUB_map!$A$2:$A$139,FALSE),4)</f>
        <v>East of England</v>
      </c>
    </row>
    <row r="864" spans="1:10" x14ac:dyDescent="0.3">
      <c r="A864" s="22" t="str">
        <f t="shared" si="13"/>
        <v>'RC92016Not assigned18-49'</v>
      </c>
      <c r="B864" s="22">
        <v>2016</v>
      </c>
      <c r="C864" s="22" t="s">
        <v>189</v>
      </c>
      <c r="D864" s="22" t="s">
        <v>477</v>
      </c>
      <c r="E864" s="22" t="s">
        <v>153</v>
      </c>
      <c r="F864" s="22">
        <v>48</v>
      </c>
      <c r="G864" s="22">
        <v>0</v>
      </c>
      <c r="H864" s="22" t="str">
        <f>INDEX(Bar_data!$A$3:$B$140,MATCH(C864,Bar_data!$A$3:$A$140,FALSE),2)</f>
        <v>Trust026</v>
      </c>
      <c r="I864" s="22" t="str">
        <f>INDEX(TrustCAHUB_map!$A$2:$D$139,MATCH($C864,TrustCAHUB_map!$A$2:$A$139,FALSE),3)</f>
        <v>East of England</v>
      </c>
      <c r="J864" s="22" t="str">
        <f>INDEX(TrustCAHUB_map!$A$2:$D$139,MATCH($C864,TrustCAHUB_map!$A$2:$A$139,FALSE),4)</f>
        <v>East of England</v>
      </c>
    </row>
    <row r="865" spans="1:10" x14ac:dyDescent="0.3">
      <c r="A865" s="22" t="str">
        <f t="shared" si="13"/>
        <v>'RC92016Curative18-49'</v>
      </c>
      <c r="B865" s="22">
        <v>2016</v>
      </c>
      <c r="C865" s="22" t="s">
        <v>189</v>
      </c>
      <c r="D865" s="22" t="s">
        <v>7</v>
      </c>
      <c r="E865" s="22" t="s">
        <v>153</v>
      </c>
      <c r="F865" s="22">
        <v>1</v>
      </c>
      <c r="G865" s="22">
        <v>0</v>
      </c>
      <c r="H865" s="22" t="str">
        <f>INDEX(Bar_data!$A$3:$B$140,MATCH(C865,Bar_data!$A$3:$A$140,FALSE),2)</f>
        <v>Trust026</v>
      </c>
      <c r="I865" s="22" t="str">
        <f>INDEX(TrustCAHUB_map!$A$2:$D$139,MATCH($C865,TrustCAHUB_map!$A$2:$A$139,FALSE),3)</f>
        <v>East of England</v>
      </c>
      <c r="J865" s="22" t="str">
        <f>INDEX(TrustCAHUB_map!$A$2:$D$139,MATCH($C865,TrustCAHUB_map!$A$2:$A$139,FALSE),4)</f>
        <v>East of England</v>
      </c>
    </row>
    <row r="866" spans="1:10" x14ac:dyDescent="0.3">
      <c r="A866" s="22" t="str">
        <f t="shared" si="13"/>
        <v>'RC92016Not assigned50-69'</v>
      </c>
      <c r="B866" s="22">
        <v>2016</v>
      </c>
      <c r="C866" s="22" t="s">
        <v>189</v>
      </c>
      <c r="D866" s="22" t="s">
        <v>477</v>
      </c>
      <c r="E866" s="22" t="s">
        <v>627</v>
      </c>
      <c r="F866" s="22">
        <v>78</v>
      </c>
      <c r="G866" s="22">
        <v>0</v>
      </c>
      <c r="H866" s="22" t="str">
        <f>INDEX(Bar_data!$A$3:$B$140,MATCH(C866,Bar_data!$A$3:$A$140,FALSE),2)</f>
        <v>Trust026</v>
      </c>
      <c r="I866" s="22" t="str">
        <f>INDEX(TrustCAHUB_map!$A$2:$D$139,MATCH($C866,TrustCAHUB_map!$A$2:$A$139,FALSE),3)</f>
        <v>East of England</v>
      </c>
      <c r="J866" s="22" t="str">
        <f>INDEX(TrustCAHUB_map!$A$2:$D$139,MATCH($C866,TrustCAHUB_map!$A$2:$A$139,FALSE),4)</f>
        <v>East of England</v>
      </c>
    </row>
    <row r="867" spans="1:10" x14ac:dyDescent="0.3">
      <c r="A867" s="22" t="str">
        <f t="shared" si="13"/>
        <v>'RC92016Not assigned70+'</v>
      </c>
      <c r="B867" s="22">
        <v>2016</v>
      </c>
      <c r="C867" s="22" t="s">
        <v>189</v>
      </c>
      <c r="D867" s="22" t="s">
        <v>477</v>
      </c>
      <c r="E867" s="22" t="s">
        <v>628</v>
      </c>
      <c r="F867" s="22">
        <v>19</v>
      </c>
      <c r="G867" s="22">
        <v>0</v>
      </c>
      <c r="H867" s="22" t="str">
        <f>INDEX(Bar_data!$A$3:$B$140,MATCH(C867,Bar_data!$A$3:$A$140,FALSE),2)</f>
        <v>Trust026</v>
      </c>
      <c r="I867" s="22" t="str">
        <f>INDEX(TrustCAHUB_map!$A$2:$D$139,MATCH($C867,TrustCAHUB_map!$A$2:$A$139,FALSE),3)</f>
        <v>East of England</v>
      </c>
      <c r="J867" s="22" t="str">
        <f>INDEX(TrustCAHUB_map!$A$2:$D$139,MATCH($C867,TrustCAHUB_map!$A$2:$A$139,FALSE),4)</f>
        <v>East of England</v>
      </c>
    </row>
    <row r="868" spans="1:10" x14ac:dyDescent="0.3">
      <c r="A868" s="22" t="str">
        <f t="shared" si="13"/>
        <v>'RCB2016Curative18-49'</v>
      </c>
      <c r="B868" s="22">
        <v>2016</v>
      </c>
      <c r="C868" s="22" t="s">
        <v>190</v>
      </c>
      <c r="D868" s="22" t="s">
        <v>7</v>
      </c>
      <c r="E868" s="22" t="s">
        <v>153</v>
      </c>
      <c r="F868" s="22">
        <v>65</v>
      </c>
      <c r="G868" s="22">
        <v>0</v>
      </c>
      <c r="H868" s="22" t="str">
        <f>INDEX(Bar_data!$A$3:$B$140,MATCH(C868,Bar_data!$A$3:$A$140,FALSE),2)</f>
        <v>Trust027</v>
      </c>
      <c r="I868" s="22" t="str">
        <f>INDEX(TrustCAHUB_map!$A$2:$D$139,MATCH($C868,TrustCAHUB_map!$A$2:$A$139,FALSE),3)</f>
        <v>Humber, Coast and Vale</v>
      </c>
      <c r="J868" s="22" t="str">
        <f>INDEX(TrustCAHUB_map!$A$2:$D$139,MATCH($C868,TrustCAHUB_map!$A$2:$A$139,FALSE),4)</f>
        <v>Yorkshire and Humber</v>
      </c>
    </row>
    <row r="869" spans="1:10" x14ac:dyDescent="0.3">
      <c r="A869" s="22" t="str">
        <f t="shared" si="13"/>
        <v>'RCB2016Palliative18-49'</v>
      </c>
      <c r="B869" s="22">
        <v>2016</v>
      </c>
      <c r="C869" s="22" t="s">
        <v>190</v>
      </c>
      <c r="D869" s="22" t="s">
        <v>8</v>
      </c>
      <c r="E869" s="22" t="s">
        <v>153</v>
      </c>
      <c r="F869" s="22">
        <v>6</v>
      </c>
      <c r="G869" s="22">
        <v>2</v>
      </c>
      <c r="H869" s="22" t="str">
        <f>INDEX(Bar_data!$A$3:$B$140,MATCH(C869,Bar_data!$A$3:$A$140,FALSE),2)</f>
        <v>Trust027</v>
      </c>
      <c r="I869" s="22" t="str">
        <f>INDEX(TrustCAHUB_map!$A$2:$D$139,MATCH($C869,TrustCAHUB_map!$A$2:$A$139,FALSE),3)</f>
        <v>Humber, Coast and Vale</v>
      </c>
      <c r="J869" s="22" t="str">
        <f>INDEX(TrustCAHUB_map!$A$2:$D$139,MATCH($C869,TrustCAHUB_map!$A$2:$A$139,FALSE),4)</f>
        <v>Yorkshire and Humber</v>
      </c>
    </row>
    <row r="870" spans="1:10" x14ac:dyDescent="0.3">
      <c r="A870" s="22" t="str">
        <f t="shared" si="13"/>
        <v>'RCB2016Palliative50-69'</v>
      </c>
      <c r="B870" s="22">
        <v>2016</v>
      </c>
      <c r="C870" s="22" t="s">
        <v>190</v>
      </c>
      <c r="D870" s="22" t="s">
        <v>8</v>
      </c>
      <c r="E870" s="22" t="s">
        <v>627</v>
      </c>
      <c r="F870" s="22">
        <v>27</v>
      </c>
      <c r="G870" s="22">
        <v>3</v>
      </c>
      <c r="H870" s="22" t="str">
        <f>INDEX(Bar_data!$A$3:$B$140,MATCH(C870,Bar_data!$A$3:$A$140,FALSE),2)</f>
        <v>Trust027</v>
      </c>
      <c r="I870" s="22" t="str">
        <f>INDEX(TrustCAHUB_map!$A$2:$D$139,MATCH($C870,TrustCAHUB_map!$A$2:$A$139,FALSE),3)</f>
        <v>Humber, Coast and Vale</v>
      </c>
      <c r="J870" s="22" t="str">
        <f>INDEX(TrustCAHUB_map!$A$2:$D$139,MATCH($C870,TrustCAHUB_map!$A$2:$A$139,FALSE),4)</f>
        <v>Yorkshire and Humber</v>
      </c>
    </row>
    <row r="871" spans="1:10" x14ac:dyDescent="0.3">
      <c r="A871" s="22" t="str">
        <f t="shared" si="13"/>
        <v>'RCB2016Curative50-69'</v>
      </c>
      <c r="B871" s="22">
        <v>2016</v>
      </c>
      <c r="C871" s="22" t="s">
        <v>190</v>
      </c>
      <c r="D871" s="22" t="s">
        <v>7</v>
      </c>
      <c r="E871" s="22" t="s">
        <v>627</v>
      </c>
      <c r="F871" s="22">
        <v>69</v>
      </c>
      <c r="G871" s="22">
        <v>0</v>
      </c>
      <c r="H871" s="22" t="str">
        <f>INDEX(Bar_data!$A$3:$B$140,MATCH(C871,Bar_data!$A$3:$A$140,FALSE),2)</f>
        <v>Trust027</v>
      </c>
      <c r="I871" s="22" t="str">
        <f>INDEX(TrustCAHUB_map!$A$2:$D$139,MATCH($C871,TrustCAHUB_map!$A$2:$A$139,FALSE),3)</f>
        <v>Humber, Coast and Vale</v>
      </c>
      <c r="J871" s="22" t="str">
        <f>INDEX(TrustCAHUB_map!$A$2:$D$139,MATCH($C871,TrustCAHUB_map!$A$2:$A$139,FALSE),4)</f>
        <v>Yorkshire and Humber</v>
      </c>
    </row>
    <row r="872" spans="1:10" x14ac:dyDescent="0.3">
      <c r="A872" s="22" t="str">
        <f t="shared" si="13"/>
        <v>'RCB2016Curative70+'</v>
      </c>
      <c r="B872" s="22">
        <v>2016</v>
      </c>
      <c r="C872" s="22" t="s">
        <v>190</v>
      </c>
      <c r="D872" s="22" t="s">
        <v>7</v>
      </c>
      <c r="E872" s="22" t="s">
        <v>628</v>
      </c>
      <c r="F872" s="22">
        <v>18</v>
      </c>
      <c r="G872" s="22">
        <v>0</v>
      </c>
      <c r="H872" s="22" t="str">
        <f>INDEX(Bar_data!$A$3:$B$140,MATCH(C872,Bar_data!$A$3:$A$140,FALSE),2)</f>
        <v>Trust027</v>
      </c>
      <c r="I872" s="22" t="str">
        <f>INDEX(TrustCAHUB_map!$A$2:$D$139,MATCH($C872,TrustCAHUB_map!$A$2:$A$139,FALSE),3)</f>
        <v>Humber, Coast and Vale</v>
      </c>
      <c r="J872" s="22" t="str">
        <f>INDEX(TrustCAHUB_map!$A$2:$D$139,MATCH($C872,TrustCAHUB_map!$A$2:$A$139,FALSE),4)</f>
        <v>Yorkshire and Humber</v>
      </c>
    </row>
    <row r="873" spans="1:10" x14ac:dyDescent="0.3">
      <c r="A873" s="22" t="str">
        <f t="shared" si="13"/>
        <v>'RCB2016Palliative70+'</v>
      </c>
      <c r="B873" s="22">
        <v>2016</v>
      </c>
      <c r="C873" s="22" t="s">
        <v>190</v>
      </c>
      <c r="D873" s="22" t="s">
        <v>8</v>
      </c>
      <c r="E873" s="22" t="s">
        <v>628</v>
      </c>
      <c r="F873" s="22">
        <v>11</v>
      </c>
      <c r="G873" s="22">
        <v>0</v>
      </c>
      <c r="H873" s="22" t="str">
        <f>INDEX(Bar_data!$A$3:$B$140,MATCH(C873,Bar_data!$A$3:$A$140,FALSE),2)</f>
        <v>Trust027</v>
      </c>
      <c r="I873" s="22" t="str">
        <f>INDEX(TrustCAHUB_map!$A$2:$D$139,MATCH($C873,TrustCAHUB_map!$A$2:$A$139,FALSE),3)</f>
        <v>Humber, Coast and Vale</v>
      </c>
      <c r="J873" s="22" t="str">
        <f>INDEX(TrustCAHUB_map!$A$2:$D$139,MATCH($C873,TrustCAHUB_map!$A$2:$A$139,FALSE),4)</f>
        <v>Yorkshire and Humber</v>
      </c>
    </row>
    <row r="874" spans="1:10" x14ac:dyDescent="0.3">
      <c r="A874" s="22" t="str">
        <f t="shared" si="13"/>
        <v>'RCD2016Curative18-49'</v>
      </c>
      <c r="B874" s="22">
        <v>2016</v>
      </c>
      <c r="C874" s="22" t="s">
        <v>191</v>
      </c>
      <c r="D874" s="22" t="s">
        <v>7</v>
      </c>
      <c r="E874" s="22" t="s">
        <v>153</v>
      </c>
      <c r="F874" s="22">
        <v>25</v>
      </c>
      <c r="G874" s="22">
        <v>0</v>
      </c>
      <c r="H874" s="22" t="str">
        <f>INDEX(Bar_data!$A$3:$B$140,MATCH(C874,Bar_data!$A$3:$A$140,FALSE),2)</f>
        <v>Trust028</v>
      </c>
      <c r="I874" s="22" t="str">
        <f>INDEX(TrustCAHUB_map!$A$2:$D$139,MATCH($C874,TrustCAHUB_map!$A$2:$A$139,FALSE),3)</f>
        <v>West Yorkshire</v>
      </c>
      <c r="J874" s="22" t="str">
        <f>INDEX(TrustCAHUB_map!$A$2:$D$139,MATCH($C874,TrustCAHUB_map!$A$2:$A$139,FALSE),4)</f>
        <v>Yorkshire and Humber</v>
      </c>
    </row>
    <row r="875" spans="1:10" x14ac:dyDescent="0.3">
      <c r="A875" s="22" t="str">
        <f t="shared" si="13"/>
        <v>'RCD2016Palliative18-49'</v>
      </c>
      <c r="B875" s="22">
        <v>2016</v>
      </c>
      <c r="C875" s="22" t="s">
        <v>191</v>
      </c>
      <c r="D875" s="22" t="s">
        <v>8</v>
      </c>
      <c r="E875" s="22" t="s">
        <v>153</v>
      </c>
      <c r="F875" s="22">
        <v>6</v>
      </c>
      <c r="G875" s="22">
        <v>0</v>
      </c>
      <c r="H875" s="22" t="str">
        <f>INDEX(Bar_data!$A$3:$B$140,MATCH(C875,Bar_data!$A$3:$A$140,FALSE),2)</f>
        <v>Trust028</v>
      </c>
      <c r="I875" s="22" t="str">
        <f>INDEX(TrustCAHUB_map!$A$2:$D$139,MATCH($C875,TrustCAHUB_map!$A$2:$A$139,FALSE),3)</f>
        <v>West Yorkshire</v>
      </c>
      <c r="J875" s="22" t="str">
        <f>INDEX(TrustCAHUB_map!$A$2:$D$139,MATCH($C875,TrustCAHUB_map!$A$2:$A$139,FALSE),4)</f>
        <v>Yorkshire and Humber</v>
      </c>
    </row>
    <row r="876" spans="1:10" x14ac:dyDescent="0.3">
      <c r="A876" s="22" t="str">
        <f t="shared" si="13"/>
        <v>'RCD2016Palliative50-69'</v>
      </c>
      <c r="B876" s="22">
        <v>2016</v>
      </c>
      <c r="C876" s="22" t="s">
        <v>191</v>
      </c>
      <c r="D876" s="22" t="s">
        <v>8</v>
      </c>
      <c r="E876" s="22" t="s">
        <v>627</v>
      </c>
      <c r="F876" s="22">
        <v>4</v>
      </c>
      <c r="G876" s="22">
        <v>0</v>
      </c>
      <c r="H876" s="22" t="str">
        <f>INDEX(Bar_data!$A$3:$B$140,MATCH(C876,Bar_data!$A$3:$A$140,FALSE),2)</f>
        <v>Trust028</v>
      </c>
      <c r="I876" s="22" t="str">
        <f>INDEX(TrustCAHUB_map!$A$2:$D$139,MATCH($C876,TrustCAHUB_map!$A$2:$A$139,FALSE),3)</f>
        <v>West Yorkshire</v>
      </c>
      <c r="J876" s="22" t="str">
        <f>INDEX(TrustCAHUB_map!$A$2:$D$139,MATCH($C876,TrustCAHUB_map!$A$2:$A$139,FALSE),4)</f>
        <v>Yorkshire and Humber</v>
      </c>
    </row>
    <row r="877" spans="1:10" x14ac:dyDescent="0.3">
      <c r="A877" s="22" t="str">
        <f t="shared" si="13"/>
        <v>'RCD2016Curative50-69'</v>
      </c>
      <c r="B877" s="22">
        <v>2016</v>
      </c>
      <c r="C877" s="22" t="s">
        <v>191</v>
      </c>
      <c r="D877" s="22" t="s">
        <v>7</v>
      </c>
      <c r="E877" s="22" t="s">
        <v>627</v>
      </c>
      <c r="F877" s="22">
        <v>34</v>
      </c>
      <c r="G877" s="22">
        <v>0</v>
      </c>
      <c r="H877" s="22" t="str">
        <f>INDEX(Bar_data!$A$3:$B$140,MATCH(C877,Bar_data!$A$3:$A$140,FALSE),2)</f>
        <v>Trust028</v>
      </c>
      <c r="I877" s="22" t="str">
        <f>INDEX(TrustCAHUB_map!$A$2:$D$139,MATCH($C877,TrustCAHUB_map!$A$2:$A$139,FALSE),3)</f>
        <v>West Yorkshire</v>
      </c>
      <c r="J877" s="22" t="str">
        <f>INDEX(TrustCAHUB_map!$A$2:$D$139,MATCH($C877,TrustCAHUB_map!$A$2:$A$139,FALSE),4)</f>
        <v>Yorkshire and Humber</v>
      </c>
    </row>
    <row r="878" spans="1:10" x14ac:dyDescent="0.3">
      <c r="A878" s="22" t="str">
        <f t="shared" si="13"/>
        <v>'RCD2016Palliative70+'</v>
      </c>
      <c r="B878" s="22">
        <v>2016</v>
      </c>
      <c r="C878" s="22" t="s">
        <v>191</v>
      </c>
      <c r="D878" s="22" t="s">
        <v>8</v>
      </c>
      <c r="E878" s="22" t="s">
        <v>628</v>
      </c>
      <c r="F878" s="22">
        <v>6</v>
      </c>
      <c r="G878" s="22">
        <v>0</v>
      </c>
      <c r="H878" s="22" t="str">
        <f>INDEX(Bar_data!$A$3:$B$140,MATCH(C878,Bar_data!$A$3:$A$140,FALSE),2)</f>
        <v>Trust028</v>
      </c>
      <c r="I878" s="22" t="str">
        <f>INDEX(TrustCAHUB_map!$A$2:$D$139,MATCH($C878,TrustCAHUB_map!$A$2:$A$139,FALSE),3)</f>
        <v>West Yorkshire</v>
      </c>
      <c r="J878" s="22" t="str">
        <f>INDEX(TrustCAHUB_map!$A$2:$D$139,MATCH($C878,TrustCAHUB_map!$A$2:$A$139,FALSE),4)</f>
        <v>Yorkshire and Humber</v>
      </c>
    </row>
    <row r="879" spans="1:10" x14ac:dyDescent="0.3">
      <c r="A879" s="22" t="str">
        <f t="shared" si="13"/>
        <v>'RCD2016Curative70+'</v>
      </c>
      <c r="B879" s="22">
        <v>2016</v>
      </c>
      <c r="C879" s="22" t="s">
        <v>191</v>
      </c>
      <c r="D879" s="22" t="s">
        <v>7</v>
      </c>
      <c r="E879" s="22" t="s">
        <v>628</v>
      </c>
      <c r="F879" s="22">
        <v>2</v>
      </c>
      <c r="G879" s="22">
        <v>0</v>
      </c>
      <c r="H879" s="22" t="str">
        <f>INDEX(Bar_data!$A$3:$B$140,MATCH(C879,Bar_data!$A$3:$A$140,FALSE),2)</f>
        <v>Trust028</v>
      </c>
      <c r="I879" s="22" t="str">
        <f>INDEX(TrustCAHUB_map!$A$2:$D$139,MATCH($C879,TrustCAHUB_map!$A$2:$A$139,FALSE),3)</f>
        <v>West Yorkshire</v>
      </c>
      <c r="J879" s="22" t="str">
        <f>INDEX(TrustCAHUB_map!$A$2:$D$139,MATCH($C879,TrustCAHUB_map!$A$2:$A$139,FALSE),4)</f>
        <v>Yorkshire and Humber</v>
      </c>
    </row>
    <row r="880" spans="1:10" x14ac:dyDescent="0.3">
      <c r="A880" s="22" t="str">
        <f t="shared" si="13"/>
        <v>'RCF2016Palliative18-49'</v>
      </c>
      <c r="B880" s="22">
        <v>2016</v>
      </c>
      <c r="C880" s="22" t="s">
        <v>192</v>
      </c>
      <c r="D880" s="22" t="s">
        <v>8</v>
      </c>
      <c r="E880" s="22" t="s">
        <v>153</v>
      </c>
      <c r="F880" s="22">
        <v>4</v>
      </c>
      <c r="G880" s="22">
        <v>0</v>
      </c>
      <c r="H880" s="22" t="str">
        <f>INDEX(Bar_data!$A$3:$B$140,MATCH(C880,Bar_data!$A$3:$A$140,FALSE),2)</f>
        <v>Trust029</v>
      </c>
      <c r="I880" s="22" t="str">
        <f>INDEX(TrustCAHUB_map!$A$2:$D$139,MATCH($C880,TrustCAHUB_map!$A$2:$A$139,FALSE),3)</f>
        <v>West Yorkshire</v>
      </c>
      <c r="J880" s="22" t="str">
        <f>INDEX(TrustCAHUB_map!$A$2:$D$139,MATCH($C880,TrustCAHUB_map!$A$2:$A$139,FALSE),4)</f>
        <v>Yorkshire and Humber</v>
      </c>
    </row>
    <row r="881" spans="1:10" x14ac:dyDescent="0.3">
      <c r="A881" s="22" t="str">
        <f t="shared" si="13"/>
        <v>'RCF2016Curative18-49'</v>
      </c>
      <c r="B881" s="22">
        <v>2016</v>
      </c>
      <c r="C881" s="22" t="s">
        <v>192</v>
      </c>
      <c r="D881" s="22" t="s">
        <v>7</v>
      </c>
      <c r="E881" s="22" t="s">
        <v>153</v>
      </c>
      <c r="F881" s="22">
        <v>25</v>
      </c>
      <c r="G881" s="22">
        <v>0</v>
      </c>
      <c r="H881" s="22" t="str">
        <f>INDEX(Bar_data!$A$3:$B$140,MATCH(C881,Bar_data!$A$3:$A$140,FALSE),2)</f>
        <v>Trust029</v>
      </c>
      <c r="I881" s="22" t="str">
        <f>INDEX(TrustCAHUB_map!$A$2:$D$139,MATCH($C881,TrustCAHUB_map!$A$2:$A$139,FALSE),3)</f>
        <v>West Yorkshire</v>
      </c>
      <c r="J881" s="22" t="str">
        <f>INDEX(TrustCAHUB_map!$A$2:$D$139,MATCH($C881,TrustCAHUB_map!$A$2:$A$139,FALSE),4)</f>
        <v>Yorkshire and Humber</v>
      </c>
    </row>
    <row r="882" spans="1:10" x14ac:dyDescent="0.3">
      <c r="A882" s="22" t="str">
        <f t="shared" si="13"/>
        <v>'RCF2016Curative50-69'</v>
      </c>
      <c r="B882" s="22">
        <v>2016</v>
      </c>
      <c r="C882" s="22" t="s">
        <v>192</v>
      </c>
      <c r="D882" s="22" t="s">
        <v>7</v>
      </c>
      <c r="E882" s="22" t="s">
        <v>627</v>
      </c>
      <c r="F882" s="22">
        <v>45</v>
      </c>
      <c r="G882" s="22">
        <v>0</v>
      </c>
      <c r="H882" s="22" t="str">
        <f>INDEX(Bar_data!$A$3:$B$140,MATCH(C882,Bar_data!$A$3:$A$140,FALSE),2)</f>
        <v>Trust029</v>
      </c>
      <c r="I882" s="22" t="str">
        <f>INDEX(TrustCAHUB_map!$A$2:$D$139,MATCH($C882,TrustCAHUB_map!$A$2:$A$139,FALSE),3)</f>
        <v>West Yorkshire</v>
      </c>
      <c r="J882" s="22" t="str">
        <f>INDEX(TrustCAHUB_map!$A$2:$D$139,MATCH($C882,TrustCAHUB_map!$A$2:$A$139,FALSE),4)</f>
        <v>Yorkshire and Humber</v>
      </c>
    </row>
    <row r="883" spans="1:10" x14ac:dyDescent="0.3">
      <c r="A883" s="22" t="str">
        <f t="shared" si="13"/>
        <v>'RCF2016Palliative50-69'</v>
      </c>
      <c r="B883" s="22">
        <v>2016</v>
      </c>
      <c r="C883" s="22" t="s">
        <v>192</v>
      </c>
      <c r="D883" s="22" t="s">
        <v>8</v>
      </c>
      <c r="E883" s="22" t="s">
        <v>627</v>
      </c>
      <c r="F883" s="22">
        <v>9</v>
      </c>
      <c r="G883" s="22">
        <v>2</v>
      </c>
      <c r="H883" s="22" t="str">
        <f>INDEX(Bar_data!$A$3:$B$140,MATCH(C883,Bar_data!$A$3:$A$140,FALSE),2)</f>
        <v>Trust029</v>
      </c>
      <c r="I883" s="22" t="str">
        <f>INDEX(TrustCAHUB_map!$A$2:$D$139,MATCH($C883,TrustCAHUB_map!$A$2:$A$139,FALSE),3)</f>
        <v>West Yorkshire</v>
      </c>
      <c r="J883" s="22" t="str">
        <f>INDEX(TrustCAHUB_map!$A$2:$D$139,MATCH($C883,TrustCAHUB_map!$A$2:$A$139,FALSE),4)</f>
        <v>Yorkshire and Humber</v>
      </c>
    </row>
    <row r="884" spans="1:10" x14ac:dyDescent="0.3">
      <c r="A884" s="22" t="str">
        <f t="shared" si="13"/>
        <v>'RCF2016Palliative70+'</v>
      </c>
      <c r="B884" s="22">
        <v>2016</v>
      </c>
      <c r="C884" s="22" t="s">
        <v>192</v>
      </c>
      <c r="D884" s="22" t="s">
        <v>8</v>
      </c>
      <c r="E884" s="22" t="s">
        <v>628</v>
      </c>
      <c r="F884" s="22">
        <v>1</v>
      </c>
      <c r="G884" s="22">
        <v>0</v>
      </c>
      <c r="H884" s="22" t="str">
        <f>INDEX(Bar_data!$A$3:$B$140,MATCH(C884,Bar_data!$A$3:$A$140,FALSE),2)</f>
        <v>Trust029</v>
      </c>
      <c r="I884" s="22" t="str">
        <f>INDEX(TrustCAHUB_map!$A$2:$D$139,MATCH($C884,TrustCAHUB_map!$A$2:$A$139,FALSE),3)</f>
        <v>West Yorkshire</v>
      </c>
      <c r="J884" s="22" t="str">
        <f>INDEX(TrustCAHUB_map!$A$2:$D$139,MATCH($C884,TrustCAHUB_map!$A$2:$A$139,FALSE),4)</f>
        <v>Yorkshire and Humber</v>
      </c>
    </row>
    <row r="885" spans="1:10" x14ac:dyDescent="0.3">
      <c r="A885" s="22" t="str">
        <f t="shared" si="13"/>
        <v>'RCF2016Curative70+'</v>
      </c>
      <c r="B885" s="22">
        <v>2016</v>
      </c>
      <c r="C885" s="22" t="s">
        <v>192</v>
      </c>
      <c r="D885" s="22" t="s">
        <v>7</v>
      </c>
      <c r="E885" s="22" t="s">
        <v>628</v>
      </c>
      <c r="F885" s="22">
        <v>8</v>
      </c>
      <c r="G885" s="22">
        <v>0</v>
      </c>
      <c r="H885" s="22" t="str">
        <f>INDEX(Bar_data!$A$3:$B$140,MATCH(C885,Bar_data!$A$3:$A$140,FALSE),2)</f>
        <v>Trust029</v>
      </c>
      <c r="I885" s="22" t="str">
        <f>INDEX(TrustCAHUB_map!$A$2:$D$139,MATCH($C885,TrustCAHUB_map!$A$2:$A$139,FALSE),3)</f>
        <v>West Yorkshire</v>
      </c>
      <c r="J885" s="22" t="str">
        <f>INDEX(TrustCAHUB_map!$A$2:$D$139,MATCH($C885,TrustCAHUB_map!$A$2:$A$139,FALSE),4)</f>
        <v>Yorkshire and Humber</v>
      </c>
    </row>
    <row r="886" spans="1:10" x14ac:dyDescent="0.3">
      <c r="A886" s="22" t="str">
        <f t="shared" si="13"/>
        <v>'RCX2016Curative18-49'</v>
      </c>
      <c r="B886" s="22">
        <v>2016</v>
      </c>
      <c r="C886" s="22" t="s">
        <v>194</v>
      </c>
      <c r="D886" s="22" t="s">
        <v>7</v>
      </c>
      <c r="E886" s="22" t="s">
        <v>153</v>
      </c>
      <c r="F886" s="22">
        <v>27</v>
      </c>
      <c r="G886" s="22">
        <v>0</v>
      </c>
      <c r="H886" s="22" t="str">
        <f>INDEX(Bar_data!$A$3:$B$140,MATCH(C886,Bar_data!$A$3:$A$140,FALSE),2)</f>
        <v>Trust031</v>
      </c>
      <c r="I886" s="22" t="str">
        <f>INDEX(TrustCAHUB_map!$A$2:$D$139,MATCH($C886,TrustCAHUB_map!$A$2:$A$139,FALSE),3)</f>
        <v>East of England</v>
      </c>
      <c r="J886" s="22" t="str">
        <f>INDEX(TrustCAHUB_map!$A$2:$D$139,MATCH($C886,TrustCAHUB_map!$A$2:$A$139,FALSE),4)</f>
        <v>East of England</v>
      </c>
    </row>
    <row r="887" spans="1:10" x14ac:dyDescent="0.3">
      <c r="A887" s="22" t="str">
        <f t="shared" si="13"/>
        <v>'RCX2016Palliative18-49'</v>
      </c>
      <c r="B887" s="22">
        <v>2016</v>
      </c>
      <c r="C887" s="22" t="s">
        <v>194</v>
      </c>
      <c r="D887" s="22" t="s">
        <v>8</v>
      </c>
      <c r="E887" s="22" t="s">
        <v>153</v>
      </c>
      <c r="F887" s="22">
        <v>1</v>
      </c>
      <c r="G887" s="22">
        <v>0</v>
      </c>
      <c r="H887" s="22" t="str">
        <f>INDEX(Bar_data!$A$3:$B$140,MATCH(C887,Bar_data!$A$3:$A$140,FALSE),2)</f>
        <v>Trust031</v>
      </c>
      <c r="I887" s="22" t="str">
        <f>INDEX(TrustCAHUB_map!$A$2:$D$139,MATCH($C887,TrustCAHUB_map!$A$2:$A$139,FALSE),3)</f>
        <v>East of England</v>
      </c>
      <c r="J887" s="22" t="str">
        <f>INDEX(TrustCAHUB_map!$A$2:$D$139,MATCH($C887,TrustCAHUB_map!$A$2:$A$139,FALSE),4)</f>
        <v>East of England</v>
      </c>
    </row>
    <row r="888" spans="1:10" x14ac:dyDescent="0.3">
      <c r="A888" s="22" t="str">
        <f t="shared" si="13"/>
        <v>'RCX2016Curative50-69'</v>
      </c>
      <c r="B888" s="22">
        <v>2016</v>
      </c>
      <c r="C888" s="22" t="s">
        <v>194</v>
      </c>
      <c r="D888" s="22" t="s">
        <v>7</v>
      </c>
      <c r="E888" s="22" t="s">
        <v>627</v>
      </c>
      <c r="F888" s="22">
        <v>56</v>
      </c>
      <c r="G888" s="22">
        <v>0</v>
      </c>
      <c r="H888" s="22" t="str">
        <f>INDEX(Bar_data!$A$3:$B$140,MATCH(C888,Bar_data!$A$3:$A$140,FALSE),2)</f>
        <v>Trust031</v>
      </c>
      <c r="I888" s="22" t="str">
        <f>INDEX(TrustCAHUB_map!$A$2:$D$139,MATCH($C888,TrustCAHUB_map!$A$2:$A$139,FALSE),3)</f>
        <v>East of England</v>
      </c>
      <c r="J888" s="22" t="str">
        <f>INDEX(TrustCAHUB_map!$A$2:$D$139,MATCH($C888,TrustCAHUB_map!$A$2:$A$139,FALSE),4)</f>
        <v>East of England</v>
      </c>
    </row>
    <row r="889" spans="1:10" x14ac:dyDescent="0.3">
      <c r="A889" s="22" t="str">
        <f t="shared" si="13"/>
        <v>'RCX2016Not assigned50-69'</v>
      </c>
      <c r="B889" s="22">
        <v>2016</v>
      </c>
      <c r="C889" s="22" t="s">
        <v>194</v>
      </c>
      <c r="D889" s="22" t="s">
        <v>477</v>
      </c>
      <c r="E889" s="22" t="s">
        <v>627</v>
      </c>
      <c r="F889" s="22">
        <v>4</v>
      </c>
      <c r="G889" s="22">
        <v>1</v>
      </c>
      <c r="H889" s="22" t="str">
        <f>INDEX(Bar_data!$A$3:$B$140,MATCH(C889,Bar_data!$A$3:$A$140,FALSE),2)</f>
        <v>Trust031</v>
      </c>
      <c r="I889" s="22" t="str">
        <f>INDEX(TrustCAHUB_map!$A$2:$D$139,MATCH($C889,TrustCAHUB_map!$A$2:$A$139,FALSE),3)</f>
        <v>East of England</v>
      </c>
      <c r="J889" s="22" t="str">
        <f>INDEX(TrustCAHUB_map!$A$2:$D$139,MATCH($C889,TrustCAHUB_map!$A$2:$A$139,FALSE),4)</f>
        <v>East of England</v>
      </c>
    </row>
    <row r="890" spans="1:10" x14ac:dyDescent="0.3">
      <c r="A890" s="22" t="str">
        <f t="shared" si="13"/>
        <v>'RCX2016Palliative50-69'</v>
      </c>
      <c r="B890" s="22">
        <v>2016</v>
      </c>
      <c r="C890" s="22" t="s">
        <v>194</v>
      </c>
      <c r="D890" s="22" t="s">
        <v>8</v>
      </c>
      <c r="E890" s="22" t="s">
        <v>627</v>
      </c>
      <c r="F890" s="22">
        <v>6</v>
      </c>
      <c r="G890" s="22">
        <v>1</v>
      </c>
      <c r="H890" s="22" t="str">
        <f>INDEX(Bar_data!$A$3:$B$140,MATCH(C890,Bar_data!$A$3:$A$140,FALSE),2)</f>
        <v>Trust031</v>
      </c>
      <c r="I890" s="22" t="str">
        <f>INDEX(TrustCAHUB_map!$A$2:$D$139,MATCH($C890,TrustCAHUB_map!$A$2:$A$139,FALSE),3)</f>
        <v>East of England</v>
      </c>
      <c r="J890" s="22" t="str">
        <f>INDEX(TrustCAHUB_map!$A$2:$D$139,MATCH($C890,TrustCAHUB_map!$A$2:$A$139,FALSE),4)</f>
        <v>East of England</v>
      </c>
    </row>
    <row r="891" spans="1:10" x14ac:dyDescent="0.3">
      <c r="A891" s="22" t="str">
        <f t="shared" si="13"/>
        <v>'RCX2016Not assigned70+'</v>
      </c>
      <c r="B891" s="22">
        <v>2016</v>
      </c>
      <c r="C891" s="22" t="s">
        <v>194</v>
      </c>
      <c r="D891" s="22" t="s">
        <v>477</v>
      </c>
      <c r="E891" s="22" t="s">
        <v>628</v>
      </c>
      <c r="F891" s="22">
        <v>2</v>
      </c>
      <c r="G891" s="22">
        <v>0</v>
      </c>
      <c r="H891" s="22" t="str">
        <f>INDEX(Bar_data!$A$3:$B$140,MATCH(C891,Bar_data!$A$3:$A$140,FALSE),2)</f>
        <v>Trust031</v>
      </c>
      <c r="I891" s="22" t="str">
        <f>INDEX(TrustCAHUB_map!$A$2:$D$139,MATCH($C891,TrustCAHUB_map!$A$2:$A$139,FALSE),3)</f>
        <v>East of England</v>
      </c>
      <c r="J891" s="22" t="str">
        <f>INDEX(TrustCAHUB_map!$A$2:$D$139,MATCH($C891,TrustCAHUB_map!$A$2:$A$139,FALSE),4)</f>
        <v>East of England</v>
      </c>
    </row>
    <row r="892" spans="1:10" x14ac:dyDescent="0.3">
      <c r="A892" s="22" t="str">
        <f t="shared" si="13"/>
        <v>'RCX2016Curative70+'</v>
      </c>
      <c r="B892" s="22">
        <v>2016</v>
      </c>
      <c r="C892" s="22" t="s">
        <v>194</v>
      </c>
      <c r="D892" s="22" t="s">
        <v>7</v>
      </c>
      <c r="E892" s="22" t="s">
        <v>628</v>
      </c>
      <c r="F892" s="22">
        <v>3</v>
      </c>
      <c r="G892" s="22">
        <v>0</v>
      </c>
      <c r="H892" s="22" t="str">
        <f>INDEX(Bar_data!$A$3:$B$140,MATCH(C892,Bar_data!$A$3:$A$140,FALSE),2)</f>
        <v>Trust031</v>
      </c>
      <c r="I892" s="22" t="str">
        <f>INDEX(TrustCAHUB_map!$A$2:$D$139,MATCH($C892,TrustCAHUB_map!$A$2:$A$139,FALSE),3)</f>
        <v>East of England</v>
      </c>
      <c r="J892" s="22" t="str">
        <f>INDEX(TrustCAHUB_map!$A$2:$D$139,MATCH($C892,TrustCAHUB_map!$A$2:$A$139,FALSE),4)</f>
        <v>East of England</v>
      </c>
    </row>
    <row r="893" spans="1:10" x14ac:dyDescent="0.3">
      <c r="A893" s="22" t="str">
        <f t="shared" si="13"/>
        <v>'RCX2016Palliative70+'</v>
      </c>
      <c r="B893" s="22">
        <v>2016</v>
      </c>
      <c r="C893" s="22" t="s">
        <v>194</v>
      </c>
      <c r="D893" s="22" t="s">
        <v>8</v>
      </c>
      <c r="E893" s="22" t="s">
        <v>628</v>
      </c>
      <c r="F893" s="22">
        <v>6</v>
      </c>
      <c r="G893" s="22">
        <v>1</v>
      </c>
      <c r="H893" s="22" t="str">
        <f>INDEX(Bar_data!$A$3:$B$140,MATCH(C893,Bar_data!$A$3:$A$140,FALSE),2)</f>
        <v>Trust031</v>
      </c>
      <c r="I893" s="22" t="str">
        <f>INDEX(TrustCAHUB_map!$A$2:$D$139,MATCH($C893,TrustCAHUB_map!$A$2:$A$139,FALSE),3)</f>
        <v>East of England</v>
      </c>
      <c r="J893" s="22" t="str">
        <f>INDEX(TrustCAHUB_map!$A$2:$D$139,MATCH($C893,TrustCAHUB_map!$A$2:$A$139,FALSE),4)</f>
        <v>East of England</v>
      </c>
    </row>
    <row r="894" spans="1:10" x14ac:dyDescent="0.3">
      <c r="A894" s="22" t="str">
        <f t="shared" si="13"/>
        <v>'RD12016Curative18-49'</v>
      </c>
      <c r="B894" s="22">
        <v>2016</v>
      </c>
      <c r="C894" s="22" t="s">
        <v>195</v>
      </c>
      <c r="D894" s="22" t="s">
        <v>7</v>
      </c>
      <c r="E894" s="22" t="s">
        <v>153</v>
      </c>
      <c r="F894" s="22">
        <v>46</v>
      </c>
      <c r="G894" s="22">
        <v>0</v>
      </c>
      <c r="H894" s="22" t="str">
        <f>INDEX(Bar_data!$A$3:$B$140,MATCH(C894,Bar_data!$A$3:$A$140,FALSE),2)</f>
        <v>Trust032</v>
      </c>
      <c r="I894" s="22" t="str">
        <f>INDEX(TrustCAHUB_map!$A$2:$D$139,MATCH($C894,TrustCAHUB_map!$A$2:$A$139,FALSE),3)</f>
        <v>Somerset, Wiltshire, Avon and Gloucester</v>
      </c>
      <c r="J894" s="22" t="str">
        <f>INDEX(TrustCAHUB_map!$A$2:$D$139,MATCH($C894,TrustCAHUB_map!$A$2:$A$139,FALSE),4)</f>
        <v>South West</v>
      </c>
    </row>
    <row r="895" spans="1:10" x14ac:dyDescent="0.3">
      <c r="A895" s="22" t="str">
        <f t="shared" si="13"/>
        <v>'RD12016Palliative18-49'</v>
      </c>
      <c r="B895" s="22">
        <v>2016</v>
      </c>
      <c r="C895" s="22" t="s">
        <v>195</v>
      </c>
      <c r="D895" s="22" t="s">
        <v>8</v>
      </c>
      <c r="E895" s="22" t="s">
        <v>153</v>
      </c>
      <c r="F895" s="22">
        <v>9</v>
      </c>
      <c r="G895" s="22">
        <v>0</v>
      </c>
      <c r="H895" s="22" t="str">
        <f>INDEX(Bar_data!$A$3:$B$140,MATCH(C895,Bar_data!$A$3:$A$140,FALSE),2)</f>
        <v>Trust032</v>
      </c>
      <c r="I895" s="22" t="str">
        <f>INDEX(TrustCAHUB_map!$A$2:$D$139,MATCH($C895,TrustCAHUB_map!$A$2:$A$139,FALSE),3)</f>
        <v>Somerset, Wiltshire, Avon and Gloucester</v>
      </c>
      <c r="J895" s="22" t="str">
        <f>INDEX(TrustCAHUB_map!$A$2:$D$139,MATCH($C895,TrustCAHUB_map!$A$2:$A$139,FALSE),4)</f>
        <v>South West</v>
      </c>
    </row>
    <row r="896" spans="1:10" x14ac:dyDescent="0.3">
      <c r="A896" s="22" t="str">
        <f t="shared" si="13"/>
        <v>'RD12016Palliative50-69'</v>
      </c>
      <c r="B896" s="22">
        <v>2016</v>
      </c>
      <c r="C896" s="22" t="s">
        <v>195</v>
      </c>
      <c r="D896" s="22" t="s">
        <v>8</v>
      </c>
      <c r="E896" s="22" t="s">
        <v>627</v>
      </c>
      <c r="F896" s="22">
        <v>14</v>
      </c>
      <c r="G896" s="22">
        <v>0</v>
      </c>
      <c r="H896" s="22" t="str">
        <f>INDEX(Bar_data!$A$3:$B$140,MATCH(C896,Bar_data!$A$3:$A$140,FALSE),2)</f>
        <v>Trust032</v>
      </c>
      <c r="I896" s="22" t="str">
        <f>INDEX(TrustCAHUB_map!$A$2:$D$139,MATCH($C896,TrustCAHUB_map!$A$2:$A$139,FALSE),3)</f>
        <v>Somerset, Wiltshire, Avon and Gloucester</v>
      </c>
      <c r="J896" s="22" t="str">
        <f>INDEX(TrustCAHUB_map!$A$2:$D$139,MATCH($C896,TrustCAHUB_map!$A$2:$A$139,FALSE),4)</f>
        <v>South West</v>
      </c>
    </row>
    <row r="897" spans="1:10" x14ac:dyDescent="0.3">
      <c r="A897" s="22" t="str">
        <f t="shared" si="13"/>
        <v>'RD12016Curative50-69'</v>
      </c>
      <c r="B897" s="22">
        <v>2016</v>
      </c>
      <c r="C897" s="22" t="s">
        <v>195</v>
      </c>
      <c r="D897" s="22" t="s">
        <v>7</v>
      </c>
      <c r="E897" s="22" t="s">
        <v>627</v>
      </c>
      <c r="F897" s="22">
        <v>58</v>
      </c>
      <c r="G897" s="22">
        <v>0</v>
      </c>
      <c r="H897" s="22" t="str">
        <f>INDEX(Bar_data!$A$3:$B$140,MATCH(C897,Bar_data!$A$3:$A$140,FALSE),2)</f>
        <v>Trust032</v>
      </c>
      <c r="I897" s="22" t="str">
        <f>INDEX(TrustCAHUB_map!$A$2:$D$139,MATCH($C897,TrustCAHUB_map!$A$2:$A$139,FALSE),3)</f>
        <v>Somerset, Wiltshire, Avon and Gloucester</v>
      </c>
      <c r="J897" s="22" t="str">
        <f>INDEX(TrustCAHUB_map!$A$2:$D$139,MATCH($C897,TrustCAHUB_map!$A$2:$A$139,FALSE),4)</f>
        <v>South West</v>
      </c>
    </row>
    <row r="898" spans="1:10" x14ac:dyDescent="0.3">
      <c r="A898" s="22" t="str">
        <f t="shared" si="13"/>
        <v>'RD12016Not assigned50-69'</v>
      </c>
      <c r="B898" s="22">
        <v>2016</v>
      </c>
      <c r="C898" s="22" t="s">
        <v>195</v>
      </c>
      <c r="D898" s="22" t="s">
        <v>477</v>
      </c>
      <c r="E898" s="22" t="s">
        <v>627</v>
      </c>
      <c r="F898" s="22">
        <v>1</v>
      </c>
      <c r="G898" s="22">
        <v>0</v>
      </c>
      <c r="H898" s="22" t="str">
        <f>INDEX(Bar_data!$A$3:$B$140,MATCH(C898,Bar_data!$A$3:$A$140,FALSE),2)</f>
        <v>Trust032</v>
      </c>
      <c r="I898" s="22" t="str">
        <f>INDEX(TrustCAHUB_map!$A$2:$D$139,MATCH($C898,TrustCAHUB_map!$A$2:$A$139,FALSE),3)</f>
        <v>Somerset, Wiltshire, Avon and Gloucester</v>
      </c>
      <c r="J898" s="22" t="str">
        <f>INDEX(TrustCAHUB_map!$A$2:$D$139,MATCH($C898,TrustCAHUB_map!$A$2:$A$139,FALSE),4)</f>
        <v>South West</v>
      </c>
    </row>
    <row r="899" spans="1:10" x14ac:dyDescent="0.3">
      <c r="A899" s="22" t="str">
        <f t="shared" ref="A899:A962" si="14">"'"&amp;C899&amp;B899&amp;D899&amp;E899&amp;"'"</f>
        <v>'RD12016Palliative70+'</v>
      </c>
      <c r="B899" s="22">
        <v>2016</v>
      </c>
      <c r="C899" s="22" t="s">
        <v>195</v>
      </c>
      <c r="D899" s="22" t="s">
        <v>8</v>
      </c>
      <c r="E899" s="22" t="s">
        <v>628</v>
      </c>
      <c r="F899" s="22">
        <v>3</v>
      </c>
      <c r="G899" s="22">
        <v>0</v>
      </c>
      <c r="H899" s="22" t="str">
        <f>INDEX(Bar_data!$A$3:$B$140,MATCH(C899,Bar_data!$A$3:$A$140,FALSE),2)</f>
        <v>Trust032</v>
      </c>
      <c r="I899" s="22" t="str">
        <f>INDEX(TrustCAHUB_map!$A$2:$D$139,MATCH($C899,TrustCAHUB_map!$A$2:$A$139,FALSE),3)</f>
        <v>Somerset, Wiltshire, Avon and Gloucester</v>
      </c>
      <c r="J899" s="22" t="str">
        <f>INDEX(TrustCAHUB_map!$A$2:$D$139,MATCH($C899,TrustCAHUB_map!$A$2:$A$139,FALSE),4)</f>
        <v>South West</v>
      </c>
    </row>
    <row r="900" spans="1:10" x14ac:dyDescent="0.3">
      <c r="A900" s="22" t="str">
        <f t="shared" si="14"/>
        <v>'RD12016Curative70+'</v>
      </c>
      <c r="B900" s="22">
        <v>2016</v>
      </c>
      <c r="C900" s="22" t="s">
        <v>195</v>
      </c>
      <c r="D900" s="22" t="s">
        <v>7</v>
      </c>
      <c r="E900" s="22" t="s">
        <v>628</v>
      </c>
      <c r="F900" s="22">
        <v>10</v>
      </c>
      <c r="G900" s="22">
        <v>0</v>
      </c>
      <c r="H900" s="22" t="str">
        <f>INDEX(Bar_data!$A$3:$B$140,MATCH(C900,Bar_data!$A$3:$A$140,FALSE),2)</f>
        <v>Trust032</v>
      </c>
      <c r="I900" s="22" t="str">
        <f>INDEX(TrustCAHUB_map!$A$2:$D$139,MATCH($C900,TrustCAHUB_map!$A$2:$A$139,FALSE),3)</f>
        <v>Somerset, Wiltshire, Avon and Gloucester</v>
      </c>
      <c r="J900" s="22" t="str">
        <f>INDEX(TrustCAHUB_map!$A$2:$D$139,MATCH($C900,TrustCAHUB_map!$A$2:$A$139,FALSE),4)</f>
        <v>South West</v>
      </c>
    </row>
    <row r="901" spans="1:10" x14ac:dyDescent="0.3">
      <c r="A901" s="22" t="str">
        <f t="shared" si="14"/>
        <v>'RD32016Palliative18-49'</v>
      </c>
      <c r="B901" s="22">
        <v>2016</v>
      </c>
      <c r="C901" s="22" t="s">
        <v>196</v>
      </c>
      <c r="D901" s="22" t="s">
        <v>8</v>
      </c>
      <c r="E901" s="22" t="s">
        <v>153</v>
      </c>
      <c r="F901" s="22">
        <v>6</v>
      </c>
      <c r="G901" s="22">
        <v>1</v>
      </c>
      <c r="H901" s="22" t="str">
        <f>INDEX(Bar_data!$A$3:$B$140,MATCH(C901,Bar_data!$A$3:$A$140,FALSE),2)</f>
        <v>Trust033</v>
      </c>
      <c r="I901" s="22" t="str">
        <f>INDEX(TrustCAHUB_map!$A$2:$D$139,MATCH($C901,TrustCAHUB_map!$A$2:$A$139,FALSE),3)</f>
        <v>Wessex</v>
      </c>
      <c r="J901" s="22" t="str">
        <f>INDEX(TrustCAHUB_map!$A$2:$D$139,MATCH($C901,TrustCAHUB_map!$A$2:$A$139,FALSE),4)</f>
        <v>Wessex</v>
      </c>
    </row>
    <row r="902" spans="1:10" x14ac:dyDescent="0.3">
      <c r="A902" s="22" t="str">
        <f t="shared" si="14"/>
        <v>'RD32016Curative18-49'</v>
      </c>
      <c r="B902" s="22">
        <v>2016</v>
      </c>
      <c r="C902" s="22" t="s">
        <v>196</v>
      </c>
      <c r="D902" s="22" t="s">
        <v>7</v>
      </c>
      <c r="E902" s="22" t="s">
        <v>153</v>
      </c>
      <c r="F902" s="22">
        <v>34</v>
      </c>
      <c r="G902" s="22">
        <v>0</v>
      </c>
      <c r="H902" s="22" t="str">
        <f>INDEX(Bar_data!$A$3:$B$140,MATCH(C902,Bar_data!$A$3:$A$140,FALSE),2)</f>
        <v>Trust033</v>
      </c>
      <c r="I902" s="22" t="str">
        <f>INDEX(TrustCAHUB_map!$A$2:$D$139,MATCH($C902,TrustCAHUB_map!$A$2:$A$139,FALSE),3)</f>
        <v>Wessex</v>
      </c>
      <c r="J902" s="22" t="str">
        <f>INDEX(TrustCAHUB_map!$A$2:$D$139,MATCH($C902,TrustCAHUB_map!$A$2:$A$139,FALSE),4)</f>
        <v>Wessex</v>
      </c>
    </row>
    <row r="903" spans="1:10" x14ac:dyDescent="0.3">
      <c r="A903" s="22" t="str">
        <f t="shared" si="14"/>
        <v>'RD32016Curative50-69'</v>
      </c>
      <c r="B903" s="22">
        <v>2016</v>
      </c>
      <c r="C903" s="22" t="s">
        <v>196</v>
      </c>
      <c r="D903" s="22" t="s">
        <v>7</v>
      </c>
      <c r="E903" s="22" t="s">
        <v>627</v>
      </c>
      <c r="F903" s="22">
        <v>47</v>
      </c>
      <c r="G903" s="22">
        <v>0</v>
      </c>
      <c r="H903" s="22" t="str">
        <f>INDEX(Bar_data!$A$3:$B$140,MATCH(C903,Bar_data!$A$3:$A$140,FALSE),2)</f>
        <v>Trust033</v>
      </c>
      <c r="I903" s="22" t="str">
        <f>INDEX(TrustCAHUB_map!$A$2:$D$139,MATCH($C903,TrustCAHUB_map!$A$2:$A$139,FALSE),3)</f>
        <v>Wessex</v>
      </c>
      <c r="J903" s="22" t="str">
        <f>INDEX(TrustCAHUB_map!$A$2:$D$139,MATCH($C903,TrustCAHUB_map!$A$2:$A$139,FALSE),4)</f>
        <v>Wessex</v>
      </c>
    </row>
    <row r="904" spans="1:10" x14ac:dyDescent="0.3">
      <c r="A904" s="22" t="str">
        <f t="shared" si="14"/>
        <v>'RD32016Palliative50-69'</v>
      </c>
      <c r="B904" s="22">
        <v>2016</v>
      </c>
      <c r="C904" s="22" t="s">
        <v>196</v>
      </c>
      <c r="D904" s="22" t="s">
        <v>8</v>
      </c>
      <c r="E904" s="22" t="s">
        <v>627</v>
      </c>
      <c r="F904" s="22">
        <v>25</v>
      </c>
      <c r="G904" s="22">
        <v>1</v>
      </c>
      <c r="H904" s="22" t="str">
        <f>INDEX(Bar_data!$A$3:$B$140,MATCH(C904,Bar_data!$A$3:$A$140,FALSE),2)</f>
        <v>Trust033</v>
      </c>
      <c r="I904" s="22" t="str">
        <f>INDEX(TrustCAHUB_map!$A$2:$D$139,MATCH($C904,TrustCAHUB_map!$A$2:$A$139,FALSE),3)</f>
        <v>Wessex</v>
      </c>
      <c r="J904" s="22" t="str">
        <f>INDEX(TrustCAHUB_map!$A$2:$D$139,MATCH($C904,TrustCAHUB_map!$A$2:$A$139,FALSE),4)</f>
        <v>Wessex</v>
      </c>
    </row>
    <row r="905" spans="1:10" x14ac:dyDescent="0.3">
      <c r="A905" s="22" t="str">
        <f t="shared" si="14"/>
        <v>'RD32016Palliative70+'</v>
      </c>
      <c r="B905" s="22">
        <v>2016</v>
      </c>
      <c r="C905" s="22" t="s">
        <v>196</v>
      </c>
      <c r="D905" s="22" t="s">
        <v>8</v>
      </c>
      <c r="E905" s="22" t="s">
        <v>628</v>
      </c>
      <c r="F905" s="22">
        <v>6</v>
      </c>
      <c r="G905" s="22">
        <v>1</v>
      </c>
      <c r="H905" s="22" t="str">
        <f>INDEX(Bar_data!$A$3:$B$140,MATCH(C905,Bar_data!$A$3:$A$140,FALSE),2)</f>
        <v>Trust033</v>
      </c>
      <c r="I905" s="22" t="str">
        <f>INDEX(TrustCAHUB_map!$A$2:$D$139,MATCH($C905,TrustCAHUB_map!$A$2:$A$139,FALSE),3)</f>
        <v>Wessex</v>
      </c>
      <c r="J905" s="22" t="str">
        <f>INDEX(TrustCAHUB_map!$A$2:$D$139,MATCH($C905,TrustCAHUB_map!$A$2:$A$139,FALSE),4)</f>
        <v>Wessex</v>
      </c>
    </row>
    <row r="906" spans="1:10" x14ac:dyDescent="0.3">
      <c r="A906" s="22" t="str">
        <f t="shared" si="14"/>
        <v>'RD32016Curative70+'</v>
      </c>
      <c r="B906" s="22">
        <v>2016</v>
      </c>
      <c r="C906" s="22" t="s">
        <v>196</v>
      </c>
      <c r="D906" s="22" t="s">
        <v>7</v>
      </c>
      <c r="E906" s="22" t="s">
        <v>628</v>
      </c>
      <c r="F906" s="22">
        <v>27</v>
      </c>
      <c r="G906" s="22">
        <v>0</v>
      </c>
      <c r="H906" s="22" t="str">
        <f>INDEX(Bar_data!$A$3:$B$140,MATCH(C906,Bar_data!$A$3:$A$140,FALSE),2)</f>
        <v>Trust033</v>
      </c>
      <c r="I906" s="22" t="str">
        <f>INDEX(TrustCAHUB_map!$A$2:$D$139,MATCH($C906,TrustCAHUB_map!$A$2:$A$139,FALSE),3)</f>
        <v>Wessex</v>
      </c>
      <c r="J906" s="22" t="str">
        <f>INDEX(TrustCAHUB_map!$A$2:$D$139,MATCH($C906,TrustCAHUB_map!$A$2:$A$139,FALSE),4)</f>
        <v>Wessex</v>
      </c>
    </row>
    <row r="907" spans="1:10" x14ac:dyDescent="0.3">
      <c r="A907" s="22" t="str">
        <f t="shared" si="14"/>
        <v>'RD82016Curative18-49'</v>
      </c>
      <c r="B907" s="22">
        <v>2016</v>
      </c>
      <c r="C907" s="22" t="s">
        <v>197</v>
      </c>
      <c r="D907" s="22" t="s">
        <v>7</v>
      </c>
      <c r="E907" s="22" t="s">
        <v>153</v>
      </c>
      <c r="F907" s="22">
        <v>50</v>
      </c>
      <c r="G907" s="22">
        <v>0</v>
      </c>
      <c r="H907" s="22" t="str">
        <f>INDEX(Bar_data!$A$3:$B$140,MATCH(C907,Bar_data!$A$3:$A$140,FALSE),2)</f>
        <v>Trust034</v>
      </c>
      <c r="I907" s="22" t="str">
        <f>INDEX(TrustCAHUB_map!$A$2:$D$139,MATCH($C907,TrustCAHUB_map!$A$2:$A$139,FALSE),3)</f>
        <v>East of England</v>
      </c>
      <c r="J907" s="22" t="str">
        <f>INDEX(TrustCAHUB_map!$A$2:$D$139,MATCH($C907,TrustCAHUB_map!$A$2:$A$139,FALSE),4)</f>
        <v>East Midlands</v>
      </c>
    </row>
    <row r="908" spans="1:10" x14ac:dyDescent="0.3">
      <c r="A908" s="22" t="str">
        <f t="shared" si="14"/>
        <v>'RD82016Palliative18-49'</v>
      </c>
      <c r="B908" s="22">
        <v>2016</v>
      </c>
      <c r="C908" s="22" t="s">
        <v>197</v>
      </c>
      <c r="D908" s="22" t="s">
        <v>8</v>
      </c>
      <c r="E908" s="22" t="s">
        <v>153</v>
      </c>
      <c r="F908" s="22">
        <v>8</v>
      </c>
      <c r="G908" s="22">
        <v>1</v>
      </c>
      <c r="H908" s="22" t="str">
        <f>INDEX(Bar_data!$A$3:$B$140,MATCH(C908,Bar_data!$A$3:$A$140,FALSE),2)</f>
        <v>Trust034</v>
      </c>
      <c r="I908" s="22" t="str">
        <f>INDEX(TrustCAHUB_map!$A$2:$D$139,MATCH($C908,TrustCAHUB_map!$A$2:$A$139,FALSE),3)</f>
        <v>East of England</v>
      </c>
      <c r="J908" s="22" t="str">
        <f>INDEX(TrustCAHUB_map!$A$2:$D$139,MATCH($C908,TrustCAHUB_map!$A$2:$A$139,FALSE),4)</f>
        <v>East Midlands</v>
      </c>
    </row>
    <row r="909" spans="1:10" x14ac:dyDescent="0.3">
      <c r="A909" s="22" t="str">
        <f t="shared" si="14"/>
        <v>'RD82016Curative50-69'</v>
      </c>
      <c r="B909" s="22">
        <v>2016</v>
      </c>
      <c r="C909" s="22" t="s">
        <v>197</v>
      </c>
      <c r="D909" s="22" t="s">
        <v>7</v>
      </c>
      <c r="E909" s="22" t="s">
        <v>627</v>
      </c>
      <c r="F909" s="22">
        <v>56</v>
      </c>
      <c r="G909" s="22">
        <v>0</v>
      </c>
      <c r="H909" s="22" t="str">
        <f>INDEX(Bar_data!$A$3:$B$140,MATCH(C909,Bar_data!$A$3:$A$140,FALSE),2)</f>
        <v>Trust034</v>
      </c>
      <c r="I909" s="22" t="str">
        <f>INDEX(TrustCAHUB_map!$A$2:$D$139,MATCH($C909,TrustCAHUB_map!$A$2:$A$139,FALSE),3)</f>
        <v>East of England</v>
      </c>
      <c r="J909" s="22" t="str">
        <f>INDEX(TrustCAHUB_map!$A$2:$D$139,MATCH($C909,TrustCAHUB_map!$A$2:$A$139,FALSE),4)</f>
        <v>East Midlands</v>
      </c>
    </row>
    <row r="910" spans="1:10" x14ac:dyDescent="0.3">
      <c r="A910" s="22" t="str">
        <f t="shared" si="14"/>
        <v>'RD82016Palliative50-69'</v>
      </c>
      <c r="B910" s="22">
        <v>2016</v>
      </c>
      <c r="C910" s="22" t="s">
        <v>197</v>
      </c>
      <c r="D910" s="22" t="s">
        <v>8</v>
      </c>
      <c r="E910" s="22" t="s">
        <v>627</v>
      </c>
      <c r="F910" s="22">
        <v>15</v>
      </c>
      <c r="G910" s="22">
        <v>2</v>
      </c>
      <c r="H910" s="22" t="str">
        <f>INDEX(Bar_data!$A$3:$B$140,MATCH(C910,Bar_data!$A$3:$A$140,FALSE),2)</f>
        <v>Trust034</v>
      </c>
      <c r="I910" s="22" t="str">
        <f>INDEX(TrustCAHUB_map!$A$2:$D$139,MATCH($C910,TrustCAHUB_map!$A$2:$A$139,FALSE),3)</f>
        <v>East of England</v>
      </c>
      <c r="J910" s="22" t="str">
        <f>INDEX(TrustCAHUB_map!$A$2:$D$139,MATCH($C910,TrustCAHUB_map!$A$2:$A$139,FALSE),4)</f>
        <v>East Midlands</v>
      </c>
    </row>
    <row r="911" spans="1:10" x14ac:dyDescent="0.3">
      <c r="A911" s="22" t="str">
        <f t="shared" si="14"/>
        <v>'RD82016Curative70+'</v>
      </c>
      <c r="B911" s="22">
        <v>2016</v>
      </c>
      <c r="C911" s="22" t="s">
        <v>197</v>
      </c>
      <c r="D911" s="22" t="s">
        <v>7</v>
      </c>
      <c r="E911" s="22" t="s">
        <v>628</v>
      </c>
      <c r="F911" s="22">
        <v>17</v>
      </c>
      <c r="G911" s="22">
        <v>0</v>
      </c>
      <c r="H911" s="22" t="str">
        <f>INDEX(Bar_data!$A$3:$B$140,MATCH(C911,Bar_data!$A$3:$A$140,FALSE),2)</f>
        <v>Trust034</v>
      </c>
      <c r="I911" s="22" t="str">
        <f>INDEX(TrustCAHUB_map!$A$2:$D$139,MATCH($C911,TrustCAHUB_map!$A$2:$A$139,FALSE),3)</f>
        <v>East of England</v>
      </c>
      <c r="J911" s="22" t="str">
        <f>INDEX(TrustCAHUB_map!$A$2:$D$139,MATCH($C911,TrustCAHUB_map!$A$2:$A$139,FALSE),4)</f>
        <v>East Midlands</v>
      </c>
    </row>
    <row r="912" spans="1:10" x14ac:dyDescent="0.3">
      <c r="A912" s="22" t="str">
        <f t="shared" si="14"/>
        <v>'RD82016Palliative70+'</v>
      </c>
      <c r="B912" s="22">
        <v>2016</v>
      </c>
      <c r="C912" s="22" t="s">
        <v>197</v>
      </c>
      <c r="D912" s="22" t="s">
        <v>8</v>
      </c>
      <c r="E912" s="22" t="s">
        <v>628</v>
      </c>
      <c r="F912" s="22">
        <v>5</v>
      </c>
      <c r="G912" s="22">
        <v>0</v>
      </c>
      <c r="H912" s="22" t="str">
        <f>INDEX(Bar_data!$A$3:$B$140,MATCH(C912,Bar_data!$A$3:$A$140,FALSE),2)</f>
        <v>Trust034</v>
      </c>
      <c r="I912" s="22" t="str">
        <f>INDEX(TrustCAHUB_map!$A$2:$D$139,MATCH($C912,TrustCAHUB_map!$A$2:$A$139,FALSE),3)</f>
        <v>East of England</v>
      </c>
      <c r="J912" s="22" t="str">
        <f>INDEX(TrustCAHUB_map!$A$2:$D$139,MATCH($C912,TrustCAHUB_map!$A$2:$A$139,FALSE),4)</f>
        <v>East Midlands</v>
      </c>
    </row>
    <row r="913" spans="1:10" x14ac:dyDescent="0.3">
      <c r="A913" s="22" t="str">
        <f t="shared" si="14"/>
        <v>'RDE2016Palliative18-49'</v>
      </c>
      <c r="B913" s="22">
        <v>2016</v>
      </c>
      <c r="C913" s="22" t="s">
        <v>199</v>
      </c>
      <c r="D913" s="22" t="s">
        <v>8</v>
      </c>
      <c r="E913" s="22" t="s">
        <v>153</v>
      </c>
      <c r="F913" s="22">
        <v>20</v>
      </c>
      <c r="G913" s="22">
        <v>0</v>
      </c>
      <c r="H913" s="22" t="str">
        <f>INDEX(Bar_data!$A$3:$B$140,MATCH(C913,Bar_data!$A$3:$A$140,FALSE),2)</f>
        <v>Trust036</v>
      </c>
      <c r="I913" s="22" t="str">
        <f>INDEX(TrustCAHUB_map!$A$2:$D$139,MATCH($C913,TrustCAHUB_map!$A$2:$A$139,FALSE),3)</f>
        <v>East of England</v>
      </c>
      <c r="J913" s="22" t="str">
        <f>INDEX(TrustCAHUB_map!$A$2:$D$139,MATCH($C913,TrustCAHUB_map!$A$2:$A$139,FALSE),4)</f>
        <v>East of England</v>
      </c>
    </row>
    <row r="914" spans="1:10" x14ac:dyDescent="0.3">
      <c r="A914" s="22" t="str">
        <f t="shared" si="14"/>
        <v>'RDE2016Curative18-49'</v>
      </c>
      <c r="B914" s="22">
        <v>2016</v>
      </c>
      <c r="C914" s="22" t="s">
        <v>199</v>
      </c>
      <c r="D914" s="22" t="s">
        <v>7</v>
      </c>
      <c r="E914" s="22" t="s">
        <v>153</v>
      </c>
      <c r="F914" s="22">
        <v>62</v>
      </c>
      <c r="G914" s="22">
        <v>0</v>
      </c>
      <c r="H914" s="22" t="str">
        <f>INDEX(Bar_data!$A$3:$B$140,MATCH(C914,Bar_data!$A$3:$A$140,FALSE),2)</f>
        <v>Trust036</v>
      </c>
      <c r="I914" s="22" t="str">
        <f>INDEX(TrustCAHUB_map!$A$2:$D$139,MATCH($C914,TrustCAHUB_map!$A$2:$A$139,FALSE),3)</f>
        <v>East of England</v>
      </c>
      <c r="J914" s="22" t="str">
        <f>INDEX(TrustCAHUB_map!$A$2:$D$139,MATCH($C914,TrustCAHUB_map!$A$2:$A$139,FALSE),4)</f>
        <v>East of England</v>
      </c>
    </row>
    <row r="915" spans="1:10" x14ac:dyDescent="0.3">
      <c r="A915" s="22" t="str">
        <f t="shared" si="14"/>
        <v>'RDE2016Not assigned18-49'</v>
      </c>
      <c r="B915" s="22">
        <v>2016</v>
      </c>
      <c r="C915" s="22" t="s">
        <v>199</v>
      </c>
      <c r="D915" s="22" t="s">
        <v>477</v>
      </c>
      <c r="E915" s="22" t="s">
        <v>153</v>
      </c>
      <c r="F915" s="22">
        <v>1</v>
      </c>
      <c r="G915" s="22">
        <v>0</v>
      </c>
      <c r="H915" s="22" t="str">
        <f>INDEX(Bar_data!$A$3:$B$140,MATCH(C915,Bar_data!$A$3:$A$140,FALSE),2)</f>
        <v>Trust036</v>
      </c>
      <c r="I915" s="22" t="str">
        <f>INDEX(TrustCAHUB_map!$A$2:$D$139,MATCH($C915,TrustCAHUB_map!$A$2:$A$139,FALSE),3)</f>
        <v>East of England</v>
      </c>
      <c r="J915" s="22" t="str">
        <f>INDEX(TrustCAHUB_map!$A$2:$D$139,MATCH($C915,TrustCAHUB_map!$A$2:$A$139,FALSE),4)</f>
        <v>East of England</v>
      </c>
    </row>
    <row r="916" spans="1:10" x14ac:dyDescent="0.3">
      <c r="A916" s="22" t="str">
        <f t="shared" si="14"/>
        <v>'RDE2016Not assigned50-69'</v>
      </c>
      <c r="B916" s="22">
        <v>2016</v>
      </c>
      <c r="C916" s="22" t="s">
        <v>199</v>
      </c>
      <c r="D916" s="22" t="s">
        <v>477</v>
      </c>
      <c r="E916" s="22" t="s">
        <v>627</v>
      </c>
      <c r="F916" s="22">
        <v>3</v>
      </c>
      <c r="G916" s="22">
        <v>0</v>
      </c>
      <c r="H916" s="22" t="str">
        <f>INDEX(Bar_data!$A$3:$B$140,MATCH(C916,Bar_data!$A$3:$A$140,FALSE),2)</f>
        <v>Trust036</v>
      </c>
      <c r="I916" s="22" t="str">
        <f>INDEX(TrustCAHUB_map!$A$2:$D$139,MATCH($C916,TrustCAHUB_map!$A$2:$A$139,FALSE),3)</f>
        <v>East of England</v>
      </c>
      <c r="J916" s="22" t="str">
        <f>INDEX(TrustCAHUB_map!$A$2:$D$139,MATCH($C916,TrustCAHUB_map!$A$2:$A$139,FALSE),4)</f>
        <v>East of England</v>
      </c>
    </row>
    <row r="917" spans="1:10" x14ac:dyDescent="0.3">
      <c r="A917" s="22" t="str">
        <f t="shared" si="14"/>
        <v>'RDE2016Curative50-69'</v>
      </c>
      <c r="B917" s="22">
        <v>2016</v>
      </c>
      <c r="C917" s="22" t="s">
        <v>199</v>
      </c>
      <c r="D917" s="22" t="s">
        <v>7</v>
      </c>
      <c r="E917" s="22" t="s">
        <v>627</v>
      </c>
      <c r="F917" s="22">
        <v>139</v>
      </c>
      <c r="G917" s="22">
        <v>0</v>
      </c>
      <c r="H917" s="22" t="str">
        <f>INDEX(Bar_data!$A$3:$B$140,MATCH(C917,Bar_data!$A$3:$A$140,FALSE),2)</f>
        <v>Trust036</v>
      </c>
      <c r="I917" s="22" t="str">
        <f>INDEX(TrustCAHUB_map!$A$2:$D$139,MATCH($C917,TrustCAHUB_map!$A$2:$A$139,FALSE),3)</f>
        <v>East of England</v>
      </c>
      <c r="J917" s="22" t="str">
        <f>INDEX(TrustCAHUB_map!$A$2:$D$139,MATCH($C917,TrustCAHUB_map!$A$2:$A$139,FALSE),4)</f>
        <v>East of England</v>
      </c>
    </row>
    <row r="918" spans="1:10" x14ac:dyDescent="0.3">
      <c r="A918" s="22" t="str">
        <f t="shared" si="14"/>
        <v>'RDE2016Palliative50-69'</v>
      </c>
      <c r="B918" s="22">
        <v>2016</v>
      </c>
      <c r="C918" s="22" t="s">
        <v>199</v>
      </c>
      <c r="D918" s="22" t="s">
        <v>8</v>
      </c>
      <c r="E918" s="22" t="s">
        <v>627</v>
      </c>
      <c r="F918" s="22">
        <v>50</v>
      </c>
      <c r="G918" s="22">
        <v>5</v>
      </c>
      <c r="H918" s="22" t="str">
        <f>INDEX(Bar_data!$A$3:$B$140,MATCH(C918,Bar_data!$A$3:$A$140,FALSE),2)</f>
        <v>Trust036</v>
      </c>
      <c r="I918" s="22" t="str">
        <f>INDEX(TrustCAHUB_map!$A$2:$D$139,MATCH($C918,TrustCAHUB_map!$A$2:$A$139,FALSE),3)</f>
        <v>East of England</v>
      </c>
      <c r="J918" s="22" t="str">
        <f>INDEX(TrustCAHUB_map!$A$2:$D$139,MATCH($C918,TrustCAHUB_map!$A$2:$A$139,FALSE),4)</f>
        <v>East of England</v>
      </c>
    </row>
    <row r="919" spans="1:10" x14ac:dyDescent="0.3">
      <c r="A919" s="22" t="str">
        <f t="shared" si="14"/>
        <v>'RDE2016Curative70+'</v>
      </c>
      <c r="B919" s="22">
        <v>2016</v>
      </c>
      <c r="C919" s="22" t="s">
        <v>199</v>
      </c>
      <c r="D919" s="22" t="s">
        <v>7</v>
      </c>
      <c r="E919" s="22" t="s">
        <v>628</v>
      </c>
      <c r="F919" s="22">
        <v>31</v>
      </c>
      <c r="G919" s="22">
        <v>0</v>
      </c>
      <c r="H919" s="22" t="str">
        <f>INDEX(Bar_data!$A$3:$B$140,MATCH(C919,Bar_data!$A$3:$A$140,FALSE),2)</f>
        <v>Trust036</v>
      </c>
      <c r="I919" s="22" t="str">
        <f>INDEX(TrustCAHUB_map!$A$2:$D$139,MATCH($C919,TrustCAHUB_map!$A$2:$A$139,FALSE),3)</f>
        <v>East of England</v>
      </c>
      <c r="J919" s="22" t="str">
        <f>INDEX(TrustCAHUB_map!$A$2:$D$139,MATCH($C919,TrustCAHUB_map!$A$2:$A$139,FALSE),4)</f>
        <v>East of England</v>
      </c>
    </row>
    <row r="920" spans="1:10" x14ac:dyDescent="0.3">
      <c r="A920" s="22" t="str">
        <f t="shared" si="14"/>
        <v>'RDE2016Palliative70+'</v>
      </c>
      <c r="B920" s="22">
        <v>2016</v>
      </c>
      <c r="C920" s="22" t="s">
        <v>199</v>
      </c>
      <c r="D920" s="22" t="s">
        <v>8</v>
      </c>
      <c r="E920" s="22" t="s">
        <v>628</v>
      </c>
      <c r="F920" s="22">
        <v>18</v>
      </c>
      <c r="G920" s="22">
        <v>1</v>
      </c>
      <c r="H920" s="22" t="str">
        <f>INDEX(Bar_data!$A$3:$B$140,MATCH(C920,Bar_data!$A$3:$A$140,FALSE),2)</f>
        <v>Trust036</v>
      </c>
      <c r="I920" s="22" t="str">
        <f>INDEX(TrustCAHUB_map!$A$2:$D$139,MATCH($C920,TrustCAHUB_map!$A$2:$A$139,FALSE),3)</f>
        <v>East of England</v>
      </c>
      <c r="J920" s="22" t="str">
        <f>INDEX(TrustCAHUB_map!$A$2:$D$139,MATCH($C920,TrustCAHUB_map!$A$2:$A$139,FALSE),4)</f>
        <v>East of England</v>
      </c>
    </row>
    <row r="921" spans="1:10" x14ac:dyDescent="0.3">
      <c r="A921" s="22" t="str">
        <f t="shared" si="14"/>
        <v>'RDE2016Not assigned70+'</v>
      </c>
      <c r="B921" s="22">
        <v>2016</v>
      </c>
      <c r="C921" s="22" t="s">
        <v>199</v>
      </c>
      <c r="D921" s="22" t="s">
        <v>477</v>
      </c>
      <c r="E921" s="22" t="s">
        <v>628</v>
      </c>
      <c r="F921" s="22">
        <v>1</v>
      </c>
      <c r="G921" s="22">
        <v>0</v>
      </c>
      <c r="H921" s="22" t="str">
        <f>INDEX(Bar_data!$A$3:$B$140,MATCH(C921,Bar_data!$A$3:$A$140,FALSE),2)</f>
        <v>Trust036</v>
      </c>
      <c r="I921" s="22" t="str">
        <f>INDEX(TrustCAHUB_map!$A$2:$D$139,MATCH($C921,TrustCAHUB_map!$A$2:$A$139,FALSE),3)</f>
        <v>East of England</v>
      </c>
      <c r="J921" s="22" t="str">
        <f>INDEX(TrustCAHUB_map!$A$2:$D$139,MATCH($C921,TrustCAHUB_map!$A$2:$A$139,FALSE),4)</f>
        <v>East of England</v>
      </c>
    </row>
    <row r="922" spans="1:10" x14ac:dyDescent="0.3">
      <c r="A922" s="22" t="str">
        <f t="shared" si="14"/>
        <v>'RDU2016Palliative18-49'</v>
      </c>
      <c r="B922" s="22">
        <v>2016</v>
      </c>
      <c r="C922" s="22" t="s">
        <v>200</v>
      </c>
      <c r="D922" s="22" t="s">
        <v>8</v>
      </c>
      <c r="E922" s="22" t="s">
        <v>153</v>
      </c>
      <c r="F922" s="22">
        <v>6</v>
      </c>
      <c r="G922" s="22">
        <v>0</v>
      </c>
      <c r="H922" s="22" t="str">
        <f>INDEX(Bar_data!$A$3:$B$140,MATCH(C922,Bar_data!$A$3:$A$140,FALSE),2)</f>
        <v>Trust037</v>
      </c>
      <c r="I922" s="22" t="str">
        <f>INDEX(TrustCAHUB_map!$A$2:$D$139,MATCH($C922,TrustCAHUB_map!$A$2:$A$139,FALSE),3)</f>
        <v>Surrey and Sussex</v>
      </c>
      <c r="J922" s="22" t="str">
        <f>INDEX(TrustCAHUB_map!$A$2:$D$139,MATCH($C922,TrustCAHUB_map!$A$2:$A$139,FALSE),4)</f>
        <v>South East</v>
      </c>
    </row>
    <row r="923" spans="1:10" x14ac:dyDescent="0.3">
      <c r="A923" s="22" t="str">
        <f t="shared" si="14"/>
        <v>'RDU2016Not assigned18-49'</v>
      </c>
      <c r="B923" s="22">
        <v>2016</v>
      </c>
      <c r="C923" s="22" t="s">
        <v>200</v>
      </c>
      <c r="D923" s="22" t="s">
        <v>477</v>
      </c>
      <c r="E923" s="22" t="s">
        <v>153</v>
      </c>
      <c r="F923" s="22">
        <v>2</v>
      </c>
      <c r="G923" s="22">
        <v>0</v>
      </c>
      <c r="H923" s="22" t="str">
        <f>INDEX(Bar_data!$A$3:$B$140,MATCH(C923,Bar_data!$A$3:$A$140,FALSE),2)</f>
        <v>Trust037</v>
      </c>
      <c r="I923" s="22" t="str">
        <f>INDEX(TrustCAHUB_map!$A$2:$D$139,MATCH($C923,TrustCAHUB_map!$A$2:$A$139,FALSE),3)</f>
        <v>Surrey and Sussex</v>
      </c>
      <c r="J923" s="22" t="str">
        <f>INDEX(TrustCAHUB_map!$A$2:$D$139,MATCH($C923,TrustCAHUB_map!$A$2:$A$139,FALSE),4)</f>
        <v>South East</v>
      </c>
    </row>
    <row r="924" spans="1:10" x14ac:dyDescent="0.3">
      <c r="A924" s="22" t="str">
        <f t="shared" si="14"/>
        <v>'RDU2016Curative18-49'</v>
      </c>
      <c r="B924" s="22">
        <v>2016</v>
      </c>
      <c r="C924" s="22" t="s">
        <v>200</v>
      </c>
      <c r="D924" s="22" t="s">
        <v>7</v>
      </c>
      <c r="E924" s="22" t="s">
        <v>153</v>
      </c>
      <c r="F924" s="22">
        <v>25</v>
      </c>
      <c r="G924" s="22">
        <v>0</v>
      </c>
      <c r="H924" s="22" t="str">
        <f>INDEX(Bar_data!$A$3:$B$140,MATCH(C924,Bar_data!$A$3:$A$140,FALSE),2)</f>
        <v>Trust037</v>
      </c>
      <c r="I924" s="22" t="str">
        <f>INDEX(TrustCAHUB_map!$A$2:$D$139,MATCH($C924,TrustCAHUB_map!$A$2:$A$139,FALSE),3)</f>
        <v>Surrey and Sussex</v>
      </c>
      <c r="J924" s="22" t="str">
        <f>INDEX(TrustCAHUB_map!$A$2:$D$139,MATCH($C924,TrustCAHUB_map!$A$2:$A$139,FALSE),4)</f>
        <v>South East</v>
      </c>
    </row>
    <row r="925" spans="1:10" x14ac:dyDescent="0.3">
      <c r="A925" s="22" t="str">
        <f t="shared" si="14"/>
        <v>'RDU2016Curative50-69'</v>
      </c>
      <c r="B925" s="22">
        <v>2016</v>
      </c>
      <c r="C925" s="22" t="s">
        <v>200</v>
      </c>
      <c r="D925" s="22" t="s">
        <v>7</v>
      </c>
      <c r="E925" s="22" t="s">
        <v>627</v>
      </c>
      <c r="F925" s="22">
        <v>26</v>
      </c>
      <c r="G925" s="22">
        <v>0</v>
      </c>
      <c r="H925" s="22" t="str">
        <f>INDEX(Bar_data!$A$3:$B$140,MATCH(C925,Bar_data!$A$3:$A$140,FALSE),2)</f>
        <v>Trust037</v>
      </c>
      <c r="I925" s="22" t="str">
        <f>INDEX(TrustCAHUB_map!$A$2:$D$139,MATCH($C925,TrustCAHUB_map!$A$2:$A$139,FALSE),3)</f>
        <v>Surrey and Sussex</v>
      </c>
      <c r="J925" s="22" t="str">
        <f>INDEX(TrustCAHUB_map!$A$2:$D$139,MATCH($C925,TrustCAHUB_map!$A$2:$A$139,FALSE),4)</f>
        <v>South East</v>
      </c>
    </row>
    <row r="926" spans="1:10" x14ac:dyDescent="0.3">
      <c r="A926" s="22" t="str">
        <f t="shared" si="14"/>
        <v>'RDU2016Palliative50-69'</v>
      </c>
      <c r="B926" s="22">
        <v>2016</v>
      </c>
      <c r="C926" s="22" t="s">
        <v>200</v>
      </c>
      <c r="D926" s="22" t="s">
        <v>8</v>
      </c>
      <c r="E926" s="22" t="s">
        <v>627</v>
      </c>
      <c r="F926" s="22">
        <v>18</v>
      </c>
      <c r="G926" s="22">
        <v>2</v>
      </c>
      <c r="H926" s="22" t="str">
        <f>INDEX(Bar_data!$A$3:$B$140,MATCH(C926,Bar_data!$A$3:$A$140,FALSE),2)</f>
        <v>Trust037</v>
      </c>
      <c r="I926" s="22" t="str">
        <f>INDEX(TrustCAHUB_map!$A$2:$D$139,MATCH($C926,TrustCAHUB_map!$A$2:$A$139,FALSE),3)</f>
        <v>Surrey and Sussex</v>
      </c>
      <c r="J926" s="22" t="str">
        <f>INDEX(TrustCAHUB_map!$A$2:$D$139,MATCH($C926,TrustCAHUB_map!$A$2:$A$139,FALSE),4)</f>
        <v>South East</v>
      </c>
    </row>
    <row r="927" spans="1:10" x14ac:dyDescent="0.3">
      <c r="A927" s="22" t="str">
        <f t="shared" si="14"/>
        <v>'RDU2016Not assigned50-69'</v>
      </c>
      <c r="B927" s="22">
        <v>2016</v>
      </c>
      <c r="C927" s="22" t="s">
        <v>200</v>
      </c>
      <c r="D927" s="22" t="s">
        <v>477</v>
      </c>
      <c r="E927" s="22" t="s">
        <v>627</v>
      </c>
      <c r="F927" s="22">
        <v>10</v>
      </c>
      <c r="G927" s="22">
        <v>0</v>
      </c>
      <c r="H927" s="22" t="str">
        <f>INDEX(Bar_data!$A$3:$B$140,MATCH(C927,Bar_data!$A$3:$A$140,FALSE),2)</f>
        <v>Trust037</v>
      </c>
      <c r="I927" s="22" t="str">
        <f>INDEX(TrustCAHUB_map!$A$2:$D$139,MATCH($C927,TrustCAHUB_map!$A$2:$A$139,FALSE),3)</f>
        <v>Surrey and Sussex</v>
      </c>
      <c r="J927" s="22" t="str">
        <f>INDEX(TrustCAHUB_map!$A$2:$D$139,MATCH($C927,TrustCAHUB_map!$A$2:$A$139,FALSE),4)</f>
        <v>South East</v>
      </c>
    </row>
    <row r="928" spans="1:10" x14ac:dyDescent="0.3">
      <c r="A928" s="22" t="str">
        <f t="shared" si="14"/>
        <v>'RDU2016Curative70+'</v>
      </c>
      <c r="B928" s="22">
        <v>2016</v>
      </c>
      <c r="C928" s="22" t="s">
        <v>200</v>
      </c>
      <c r="D928" s="22" t="s">
        <v>7</v>
      </c>
      <c r="E928" s="22" t="s">
        <v>628</v>
      </c>
      <c r="F928" s="22">
        <v>12</v>
      </c>
      <c r="G928" s="22">
        <v>1</v>
      </c>
      <c r="H928" s="22" t="str">
        <f>INDEX(Bar_data!$A$3:$B$140,MATCH(C928,Bar_data!$A$3:$A$140,FALSE),2)</f>
        <v>Trust037</v>
      </c>
      <c r="I928" s="22" t="str">
        <f>INDEX(TrustCAHUB_map!$A$2:$D$139,MATCH($C928,TrustCAHUB_map!$A$2:$A$139,FALSE),3)</f>
        <v>Surrey and Sussex</v>
      </c>
      <c r="J928" s="22" t="str">
        <f>INDEX(TrustCAHUB_map!$A$2:$D$139,MATCH($C928,TrustCAHUB_map!$A$2:$A$139,FALSE),4)</f>
        <v>South East</v>
      </c>
    </row>
    <row r="929" spans="1:10" x14ac:dyDescent="0.3">
      <c r="A929" s="22" t="str">
        <f t="shared" si="14"/>
        <v>'RDU2016Palliative70+'</v>
      </c>
      <c r="B929" s="22">
        <v>2016</v>
      </c>
      <c r="C929" s="22" t="s">
        <v>200</v>
      </c>
      <c r="D929" s="22" t="s">
        <v>8</v>
      </c>
      <c r="E929" s="22" t="s">
        <v>628</v>
      </c>
      <c r="F929" s="22">
        <v>12</v>
      </c>
      <c r="G929" s="22">
        <v>1</v>
      </c>
      <c r="H929" s="22" t="str">
        <f>INDEX(Bar_data!$A$3:$B$140,MATCH(C929,Bar_data!$A$3:$A$140,FALSE),2)</f>
        <v>Trust037</v>
      </c>
      <c r="I929" s="22" t="str">
        <f>INDEX(TrustCAHUB_map!$A$2:$D$139,MATCH($C929,TrustCAHUB_map!$A$2:$A$139,FALSE),3)</f>
        <v>Surrey and Sussex</v>
      </c>
      <c r="J929" s="22" t="str">
        <f>INDEX(TrustCAHUB_map!$A$2:$D$139,MATCH($C929,TrustCAHUB_map!$A$2:$A$139,FALSE),4)</f>
        <v>South East</v>
      </c>
    </row>
    <row r="930" spans="1:10" x14ac:dyDescent="0.3">
      <c r="A930" s="22" t="str">
        <f t="shared" si="14"/>
        <v>'RDZ2016Palliative18-49'</v>
      </c>
      <c r="B930" s="22">
        <v>2016</v>
      </c>
      <c r="C930" s="22" t="s">
        <v>201</v>
      </c>
      <c r="D930" s="22" t="s">
        <v>8</v>
      </c>
      <c r="E930" s="22" t="s">
        <v>153</v>
      </c>
      <c r="F930" s="22">
        <v>8</v>
      </c>
      <c r="G930" s="22">
        <v>1</v>
      </c>
      <c r="H930" s="22" t="str">
        <f>INDEX(Bar_data!$A$3:$B$140,MATCH(C930,Bar_data!$A$3:$A$140,FALSE),2)</f>
        <v>Trust038</v>
      </c>
      <c r="I930" s="22" t="str">
        <f>INDEX(TrustCAHUB_map!$A$2:$D$139,MATCH($C930,TrustCAHUB_map!$A$2:$A$139,FALSE),3)</f>
        <v>Wessex</v>
      </c>
      <c r="J930" s="22" t="str">
        <f>INDEX(TrustCAHUB_map!$A$2:$D$139,MATCH($C930,TrustCAHUB_map!$A$2:$A$139,FALSE),4)</f>
        <v>Wessex</v>
      </c>
    </row>
    <row r="931" spans="1:10" x14ac:dyDescent="0.3">
      <c r="A931" s="22" t="str">
        <f t="shared" si="14"/>
        <v>'RDZ2016Curative18-49'</v>
      </c>
      <c r="B931" s="22">
        <v>2016</v>
      </c>
      <c r="C931" s="22" t="s">
        <v>201</v>
      </c>
      <c r="D931" s="22" t="s">
        <v>7</v>
      </c>
      <c r="E931" s="22" t="s">
        <v>153</v>
      </c>
      <c r="F931" s="22">
        <v>35</v>
      </c>
      <c r="G931" s="22">
        <v>0</v>
      </c>
      <c r="H931" s="22" t="str">
        <f>INDEX(Bar_data!$A$3:$B$140,MATCH(C931,Bar_data!$A$3:$A$140,FALSE),2)</f>
        <v>Trust038</v>
      </c>
      <c r="I931" s="22" t="str">
        <f>INDEX(TrustCAHUB_map!$A$2:$D$139,MATCH($C931,TrustCAHUB_map!$A$2:$A$139,FALSE),3)</f>
        <v>Wessex</v>
      </c>
      <c r="J931" s="22" t="str">
        <f>INDEX(TrustCAHUB_map!$A$2:$D$139,MATCH($C931,TrustCAHUB_map!$A$2:$A$139,FALSE),4)</f>
        <v>Wessex</v>
      </c>
    </row>
    <row r="932" spans="1:10" x14ac:dyDescent="0.3">
      <c r="A932" s="22" t="str">
        <f t="shared" si="14"/>
        <v>'RDZ2016Palliative50-69'</v>
      </c>
      <c r="B932" s="22">
        <v>2016</v>
      </c>
      <c r="C932" s="22" t="s">
        <v>201</v>
      </c>
      <c r="D932" s="22" t="s">
        <v>8</v>
      </c>
      <c r="E932" s="22" t="s">
        <v>627</v>
      </c>
      <c r="F932" s="22">
        <v>13</v>
      </c>
      <c r="G932" s="22">
        <v>2</v>
      </c>
      <c r="H932" s="22" t="str">
        <f>INDEX(Bar_data!$A$3:$B$140,MATCH(C932,Bar_data!$A$3:$A$140,FALSE),2)</f>
        <v>Trust038</v>
      </c>
      <c r="I932" s="22" t="str">
        <f>INDEX(TrustCAHUB_map!$A$2:$D$139,MATCH($C932,TrustCAHUB_map!$A$2:$A$139,FALSE),3)</f>
        <v>Wessex</v>
      </c>
      <c r="J932" s="22" t="str">
        <f>INDEX(TrustCAHUB_map!$A$2:$D$139,MATCH($C932,TrustCAHUB_map!$A$2:$A$139,FALSE),4)</f>
        <v>Wessex</v>
      </c>
    </row>
    <row r="933" spans="1:10" x14ac:dyDescent="0.3">
      <c r="A933" s="22" t="str">
        <f t="shared" si="14"/>
        <v>'RDZ2016Curative50-69'</v>
      </c>
      <c r="B933" s="22">
        <v>2016</v>
      </c>
      <c r="C933" s="22" t="s">
        <v>201</v>
      </c>
      <c r="D933" s="22" t="s">
        <v>7</v>
      </c>
      <c r="E933" s="22" t="s">
        <v>627</v>
      </c>
      <c r="F933" s="22">
        <v>71</v>
      </c>
      <c r="G933" s="22">
        <v>1</v>
      </c>
      <c r="H933" s="22" t="str">
        <f>INDEX(Bar_data!$A$3:$B$140,MATCH(C933,Bar_data!$A$3:$A$140,FALSE),2)</f>
        <v>Trust038</v>
      </c>
      <c r="I933" s="22" t="str">
        <f>INDEX(TrustCAHUB_map!$A$2:$D$139,MATCH($C933,TrustCAHUB_map!$A$2:$A$139,FALSE),3)</f>
        <v>Wessex</v>
      </c>
      <c r="J933" s="22" t="str">
        <f>INDEX(TrustCAHUB_map!$A$2:$D$139,MATCH($C933,TrustCAHUB_map!$A$2:$A$139,FALSE),4)</f>
        <v>Wessex</v>
      </c>
    </row>
    <row r="934" spans="1:10" x14ac:dyDescent="0.3">
      <c r="A934" s="22" t="str">
        <f t="shared" si="14"/>
        <v>'RDZ2016Curative70+'</v>
      </c>
      <c r="B934" s="22">
        <v>2016</v>
      </c>
      <c r="C934" s="22" t="s">
        <v>201</v>
      </c>
      <c r="D934" s="22" t="s">
        <v>7</v>
      </c>
      <c r="E934" s="22" t="s">
        <v>628</v>
      </c>
      <c r="F934" s="22">
        <v>20</v>
      </c>
      <c r="G934" s="22">
        <v>0</v>
      </c>
      <c r="H934" s="22" t="str">
        <f>INDEX(Bar_data!$A$3:$B$140,MATCH(C934,Bar_data!$A$3:$A$140,FALSE),2)</f>
        <v>Trust038</v>
      </c>
      <c r="I934" s="22" t="str">
        <f>INDEX(TrustCAHUB_map!$A$2:$D$139,MATCH($C934,TrustCAHUB_map!$A$2:$A$139,FALSE),3)</f>
        <v>Wessex</v>
      </c>
      <c r="J934" s="22" t="str">
        <f>INDEX(TrustCAHUB_map!$A$2:$D$139,MATCH($C934,TrustCAHUB_map!$A$2:$A$139,FALSE),4)</f>
        <v>Wessex</v>
      </c>
    </row>
    <row r="935" spans="1:10" x14ac:dyDescent="0.3">
      <c r="A935" s="22" t="str">
        <f t="shared" si="14"/>
        <v>'RDZ2016Palliative70+'</v>
      </c>
      <c r="B935" s="22">
        <v>2016</v>
      </c>
      <c r="C935" s="22" t="s">
        <v>201</v>
      </c>
      <c r="D935" s="22" t="s">
        <v>8</v>
      </c>
      <c r="E935" s="22" t="s">
        <v>628</v>
      </c>
      <c r="F935" s="22">
        <v>9</v>
      </c>
      <c r="G935" s="22">
        <v>0</v>
      </c>
      <c r="H935" s="22" t="str">
        <f>INDEX(Bar_data!$A$3:$B$140,MATCH(C935,Bar_data!$A$3:$A$140,FALSE),2)</f>
        <v>Trust038</v>
      </c>
      <c r="I935" s="22" t="str">
        <f>INDEX(TrustCAHUB_map!$A$2:$D$139,MATCH($C935,TrustCAHUB_map!$A$2:$A$139,FALSE),3)</f>
        <v>Wessex</v>
      </c>
      <c r="J935" s="22" t="str">
        <f>INDEX(TrustCAHUB_map!$A$2:$D$139,MATCH($C935,TrustCAHUB_map!$A$2:$A$139,FALSE),4)</f>
        <v>Wessex</v>
      </c>
    </row>
    <row r="936" spans="1:10" x14ac:dyDescent="0.3">
      <c r="A936" s="22" t="str">
        <f t="shared" si="14"/>
        <v>'RE92016Palliative18-49'</v>
      </c>
      <c r="B936" s="22">
        <v>2016</v>
      </c>
      <c r="C936" s="22" t="s">
        <v>202</v>
      </c>
      <c r="D936" s="22" t="s">
        <v>8</v>
      </c>
      <c r="E936" s="22" t="s">
        <v>153</v>
      </c>
      <c r="F936" s="22">
        <v>2</v>
      </c>
      <c r="G936" s="22">
        <v>0</v>
      </c>
      <c r="H936" s="22" t="str">
        <f>INDEX(Bar_data!$A$3:$B$140,MATCH(C936,Bar_data!$A$3:$A$140,FALSE),2)</f>
        <v>Trust039</v>
      </c>
      <c r="I936" s="22" t="str">
        <f>INDEX(TrustCAHUB_map!$A$2:$D$139,MATCH($C936,TrustCAHUB_map!$A$2:$A$139,FALSE),3)</f>
        <v>North East and Cumbria</v>
      </c>
      <c r="J936" s="22" t="str">
        <f>INDEX(TrustCAHUB_map!$A$2:$D$139,MATCH($C936,TrustCAHUB_map!$A$2:$A$139,FALSE),4)</f>
        <v>North East</v>
      </c>
    </row>
    <row r="937" spans="1:10" x14ac:dyDescent="0.3">
      <c r="A937" s="22" t="str">
        <f t="shared" si="14"/>
        <v>'RE92016Curative18-49'</v>
      </c>
      <c r="B937" s="22">
        <v>2016</v>
      </c>
      <c r="C937" s="22" t="s">
        <v>202</v>
      </c>
      <c r="D937" s="22" t="s">
        <v>7</v>
      </c>
      <c r="E937" s="22" t="s">
        <v>153</v>
      </c>
      <c r="F937" s="22">
        <v>7</v>
      </c>
      <c r="G937" s="22">
        <v>0</v>
      </c>
      <c r="H937" s="22" t="str">
        <f>INDEX(Bar_data!$A$3:$B$140,MATCH(C937,Bar_data!$A$3:$A$140,FALSE),2)</f>
        <v>Trust039</v>
      </c>
      <c r="I937" s="22" t="str">
        <f>INDEX(TrustCAHUB_map!$A$2:$D$139,MATCH($C937,TrustCAHUB_map!$A$2:$A$139,FALSE),3)</f>
        <v>North East and Cumbria</v>
      </c>
      <c r="J937" s="22" t="str">
        <f>INDEX(TrustCAHUB_map!$A$2:$D$139,MATCH($C937,TrustCAHUB_map!$A$2:$A$139,FALSE),4)</f>
        <v>North East</v>
      </c>
    </row>
    <row r="938" spans="1:10" x14ac:dyDescent="0.3">
      <c r="A938" s="22" t="str">
        <f t="shared" si="14"/>
        <v>'RE92016Curative50-69'</v>
      </c>
      <c r="B938" s="22">
        <v>2016</v>
      </c>
      <c r="C938" s="22" t="s">
        <v>202</v>
      </c>
      <c r="D938" s="22" t="s">
        <v>7</v>
      </c>
      <c r="E938" s="22" t="s">
        <v>627</v>
      </c>
      <c r="F938" s="22">
        <v>17</v>
      </c>
      <c r="G938" s="22">
        <v>0</v>
      </c>
      <c r="H938" s="22" t="str">
        <f>INDEX(Bar_data!$A$3:$B$140,MATCH(C938,Bar_data!$A$3:$A$140,FALSE),2)</f>
        <v>Trust039</v>
      </c>
      <c r="I938" s="22" t="str">
        <f>INDEX(TrustCAHUB_map!$A$2:$D$139,MATCH($C938,TrustCAHUB_map!$A$2:$A$139,FALSE),3)</f>
        <v>North East and Cumbria</v>
      </c>
      <c r="J938" s="22" t="str">
        <f>INDEX(TrustCAHUB_map!$A$2:$D$139,MATCH($C938,TrustCAHUB_map!$A$2:$A$139,FALSE),4)</f>
        <v>North East</v>
      </c>
    </row>
    <row r="939" spans="1:10" x14ac:dyDescent="0.3">
      <c r="A939" s="22" t="str">
        <f t="shared" si="14"/>
        <v>'RE92016Palliative50-69'</v>
      </c>
      <c r="B939" s="22">
        <v>2016</v>
      </c>
      <c r="C939" s="22" t="s">
        <v>202</v>
      </c>
      <c r="D939" s="22" t="s">
        <v>8</v>
      </c>
      <c r="E939" s="22" t="s">
        <v>627</v>
      </c>
      <c r="F939" s="22">
        <v>3</v>
      </c>
      <c r="G939" s="22">
        <v>0</v>
      </c>
      <c r="H939" s="22" t="str">
        <f>INDEX(Bar_data!$A$3:$B$140,MATCH(C939,Bar_data!$A$3:$A$140,FALSE),2)</f>
        <v>Trust039</v>
      </c>
      <c r="I939" s="22" t="str">
        <f>INDEX(TrustCAHUB_map!$A$2:$D$139,MATCH($C939,TrustCAHUB_map!$A$2:$A$139,FALSE),3)</f>
        <v>North East and Cumbria</v>
      </c>
      <c r="J939" s="22" t="str">
        <f>INDEX(TrustCAHUB_map!$A$2:$D$139,MATCH($C939,TrustCAHUB_map!$A$2:$A$139,FALSE),4)</f>
        <v>North East</v>
      </c>
    </row>
    <row r="940" spans="1:10" x14ac:dyDescent="0.3">
      <c r="A940" s="22" t="str">
        <f t="shared" si="14"/>
        <v>'RE92016Palliative70+'</v>
      </c>
      <c r="B940" s="22">
        <v>2016</v>
      </c>
      <c r="C940" s="22" t="s">
        <v>202</v>
      </c>
      <c r="D940" s="22" t="s">
        <v>8</v>
      </c>
      <c r="E940" s="22" t="s">
        <v>628</v>
      </c>
      <c r="F940" s="22">
        <v>3</v>
      </c>
      <c r="G940" s="22">
        <v>0</v>
      </c>
      <c r="H940" s="22" t="str">
        <f>INDEX(Bar_data!$A$3:$B$140,MATCH(C940,Bar_data!$A$3:$A$140,FALSE),2)</f>
        <v>Trust039</v>
      </c>
      <c r="I940" s="22" t="str">
        <f>INDEX(TrustCAHUB_map!$A$2:$D$139,MATCH($C940,TrustCAHUB_map!$A$2:$A$139,FALSE),3)</f>
        <v>North East and Cumbria</v>
      </c>
      <c r="J940" s="22" t="str">
        <f>INDEX(TrustCAHUB_map!$A$2:$D$139,MATCH($C940,TrustCAHUB_map!$A$2:$A$139,FALSE),4)</f>
        <v>North East</v>
      </c>
    </row>
    <row r="941" spans="1:10" x14ac:dyDescent="0.3">
      <c r="A941" s="22" t="str">
        <f t="shared" si="14"/>
        <v>'RE92016Curative70+'</v>
      </c>
      <c r="B941" s="22">
        <v>2016</v>
      </c>
      <c r="C941" s="22" t="s">
        <v>202</v>
      </c>
      <c r="D941" s="22" t="s">
        <v>7</v>
      </c>
      <c r="E941" s="22" t="s">
        <v>628</v>
      </c>
      <c r="F941" s="22">
        <v>2</v>
      </c>
      <c r="G941" s="22">
        <v>0</v>
      </c>
      <c r="H941" s="22" t="str">
        <f>INDEX(Bar_data!$A$3:$B$140,MATCH(C941,Bar_data!$A$3:$A$140,FALSE),2)</f>
        <v>Trust039</v>
      </c>
      <c r="I941" s="22" t="str">
        <f>INDEX(TrustCAHUB_map!$A$2:$D$139,MATCH($C941,TrustCAHUB_map!$A$2:$A$139,FALSE),3)</f>
        <v>North East and Cumbria</v>
      </c>
      <c r="J941" s="22" t="str">
        <f>INDEX(TrustCAHUB_map!$A$2:$D$139,MATCH($C941,TrustCAHUB_map!$A$2:$A$139,FALSE),4)</f>
        <v>North East</v>
      </c>
    </row>
    <row r="942" spans="1:10" x14ac:dyDescent="0.3">
      <c r="A942" s="22" t="str">
        <f t="shared" si="14"/>
        <v>'REF2016Curative18-49'</v>
      </c>
      <c r="B942" s="22">
        <v>2016</v>
      </c>
      <c r="C942" s="22" t="s">
        <v>203</v>
      </c>
      <c r="D942" s="22" t="s">
        <v>7</v>
      </c>
      <c r="E942" s="22" t="s">
        <v>153</v>
      </c>
      <c r="F942" s="22">
        <v>30</v>
      </c>
      <c r="G942" s="22">
        <v>0</v>
      </c>
      <c r="H942" s="22" t="str">
        <f>INDEX(Bar_data!$A$3:$B$140,MATCH(C942,Bar_data!$A$3:$A$140,FALSE),2)</f>
        <v>Trust040</v>
      </c>
      <c r="I942" s="22" t="str">
        <f>INDEX(TrustCAHUB_map!$A$2:$D$139,MATCH($C942,TrustCAHUB_map!$A$2:$A$139,FALSE),3)</f>
        <v>Peninsula</v>
      </c>
      <c r="J942" s="22" t="str">
        <f>INDEX(TrustCAHUB_map!$A$2:$D$139,MATCH($C942,TrustCAHUB_map!$A$2:$A$139,FALSE),4)</f>
        <v>South West</v>
      </c>
    </row>
    <row r="943" spans="1:10" x14ac:dyDescent="0.3">
      <c r="A943" s="22" t="str">
        <f t="shared" si="14"/>
        <v>'REF2016Palliative18-49'</v>
      </c>
      <c r="B943" s="22">
        <v>2016</v>
      </c>
      <c r="C943" s="22" t="s">
        <v>203</v>
      </c>
      <c r="D943" s="22" t="s">
        <v>8</v>
      </c>
      <c r="E943" s="22" t="s">
        <v>153</v>
      </c>
      <c r="F943" s="22">
        <v>18</v>
      </c>
      <c r="G943" s="22">
        <v>1</v>
      </c>
      <c r="H943" s="22" t="str">
        <f>INDEX(Bar_data!$A$3:$B$140,MATCH(C943,Bar_data!$A$3:$A$140,FALSE),2)</f>
        <v>Trust040</v>
      </c>
      <c r="I943" s="22" t="str">
        <f>INDEX(TrustCAHUB_map!$A$2:$D$139,MATCH($C943,TrustCAHUB_map!$A$2:$A$139,FALSE),3)</f>
        <v>Peninsula</v>
      </c>
      <c r="J943" s="22" t="str">
        <f>INDEX(TrustCAHUB_map!$A$2:$D$139,MATCH($C943,TrustCAHUB_map!$A$2:$A$139,FALSE),4)</f>
        <v>South West</v>
      </c>
    </row>
    <row r="944" spans="1:10" x14ac:dyDescent="0.3">
      <c r="A944" s="22" t="str">
        <f t="shared" si="14"/>
        <v>'REF2016Not assigned18-49'</v>
      </c>
      <c r="B944" s="22">
        <v>2016</v>
      </c>
      <c r="C944" s="22" t="s">
        <v>203</v>
      </c>
      <c r="D944" s="22" t="s">
        <v>477</v>
      </c>
      <c r="E944" s="22" t="s">
        <v>153</v>
      </c>
      <c r="F944" s="22">
        <v>2</v>
      </c>
      <c r="G944" s="22">
        <v>0</v>
      </c>
      <c r="H944" s="22" t="str">
        <f>INDEX(Bar_data!$A$3:$B$140,MATCH(C944,Bar_data!$A$3:$A$140,FALSE),2)</f>
        <v>Trust040</v>
      </c>
      <c r="I944" s="22" t="str">
        <f>INDEX(TrustCAHUB_map!$A$2:$D$139,MATCH($C944,TrustCAHUB_map!$A$2:$A$139,FALSE),3)</f>
        <v>Peninsula</v>
      </c>
      <c r="J944" s="22" t="str">
        <f>INDEX(TrustCAHUB_map!$A$2:$D$139,MATCH($C944,TrustCAHUB_map!$A$2:$A$139,FALSE),4)</f>
        <v>South West</v>
      </c>
    </row>
    <row r="945" spans="1:10" x14ac:dyDescent="0.3">
      <c r="A945" s="22" t="str">
        <f t="shared" si="14"/>
        <v>'REF2016Not assigned50-69'</v>
      </c>
      <c r="B945" s="22">
        <v>2016</v>
      </c>
      <c r="C945" s="22" t="s">
        <v>203</v>
      </c>
      <c r="D945" s="22" t="s">
        <v>477</v>
      </c>
      <c r="E945" s="22" t="s">
        <v>627</v>
      </c>
      <c r="F945" s="22">
        <v>7</v>
      </c>
      <c r="G945" s="22">
        <v>0</v>
      </c>
      <c r="H945" s="22" t="str">
        <f>INDEX(Bar_data!$A$3:$B$140,MATCH(C945,Bar_data!$A$3:$A$140,FALSE),2)</f>
        <v>Trust040</v>
      </c>
      <c r="I945" s="22" t="str">
        <f>INDEX(TrustCAHUB_map!$A$2:$D$139,MATCH($C945,TrustCAHUB_map!$A$2:$A$139,FALSE),3)</f>
        <v>Peninsula</v>
      </c>
      <c r="J945" s="22" t="str">
        <f>INDEX(TrustCAHUB_map!$A$2:$D$139,MATCH($C945,TrustCAHUB_map!$A$2:$A$139,FALSE),4)</f>
        <v>South West</v>
      </c>
    </row>
    <row r="946" spans="1:10" x14ac:dyDescent="0.3">
      <c r="A946" s="22" t="str">
        <f t="shared" si="14"/>
        <v>'REF2016Palliative50-69'</v>
      </c>
      <c r="B946" s="22">
        <v>2016</v>
      </c>
      <c r="C946" s="22" t="s">
        <v>203</v>
      </c>
      <c r="D946" s="22" t="s">
        <v>8</v>
      </c>
      <c r="E946" s="22" t="s">
        <v>627</v>
      </c>
      <c r="F946" s="22">
        <v>28</v>
      </c>
      <c r="G946" s="22">
        <v>1</v>
      </c>
      <c r="H946" s="22" t="str">
        <f>INDEX(Bar_data!$A$3:$B$140,MATCH(C946,Bar_data!$A$3:$A$140,FALSE),2)</f>
        <v>Trust040</v>
      </c>
      <c r="I946" s="22" t="str">
        <f>INDEX(TrustCAHUB_map!$A$2:$D$139,MATCH($C946,TrustCAHUB_map!$A$2:$A$139,FALSE),3)</f>
        <v>Peninsula</v>
      </c>
      <c r="J946" s="22" t="str">
        <f>INDEX(TrustCAHUB_map!$A$2:$D$139,MATCH($C946,TrustCAHUB_map!$A$2:$A$139,FALSE),4)</f>
        <v>South West</v>
      </c>
    </row>
    <row r="947" spans="1:10" x14ac:dyDescent="0.3">
      <c r="A947" s="22" t="str">
        <f t="shared" si="14"/>
        <v>'REF2016Curative50-69'</v>
      </c>
      <c r="B947" s="22">
        <v>2016</v>
      </c>
      <c r="C947" s="22" t="s">
        <v>203</v>
      </c>
      <c r="D947" s="22" t="s">
        <v>7</v>
      </c>
      <c r="E947" s="22" t="s">
        <v>627</v>
      </c>
      <c r="F947" s="22">
        <v>78</v>
      </c>
      <c r="G947" s="22">
        <v>0</v>
      </c>
      <c r="H947" s="22" t="str">
        <f>INDEX(Bar_data!$A$3:$B$140,MATCH(C947,Bar_data!$A$3:$A$140,FALSE),2)</f>
        <v>Trust040</v>
      </c>
      <c r="I947" s="22" t="str">
        <f>INDEX(TrustCAHUB_map!$A$2:$D$139,MATCH($C947,TrustCAHUB_map!$A$2:$A$139,FALSE),3)</f>
        <v>Peninsula</v>
      </c>
      <c r="J947" s="22" t="str">
        <f>INDEX(TrustCAHUB_map!$A$2:$D$139,MATCH($C947,TrustCAHUB_map!$A$2:$A$139,FALSE),4)</f>
        <v>South West</v>
      </c>
    </row>
    <row r="948" spans="1:10" x14ac:dyDescent="0.3">
      <c r="A948" s="22" t="str">
        <f t="shared" si="14"/>
        <v>'REF2016Palliative70+'</v>
      </c>
      <c r="B948" s="22">
        <v>2016</v>
      </c>
      <c r="C948" s="22" t="s">
        <v>203</v>
      </c>
      <c r="D948" s="22" t="s">
        <v>8</v>
      </c>
      <c r="E948" s="22" t="s">
        <v>628</v>
      </c>
      <c r="F948" s="22">
        <v>11</v>
      </c>
      <c r="G948" s="22">
        <v>0</v>
      </c>
      <c r="H948" s="22" t="str">
        <f>INDEX(Bar_data!$A$3:$B$140,MATCH(C948,Bar_data!$A$3:$A$140,FALSE),2)</f>
        <v>Trust040</v>
      </c>
      <c r="I948" s="22" t="str">
        <f>INDEX(TrustCAHUB_map!$A$2:$D$139,MATCH($C948,TrustCAHUB_map!$A$2:$A$139,FALSE),3)</f>
        <v>Peninsula</v>
      </c>
      <c r="J948" s="22" t="str">
        <f>INDEX(TrustCAHUB_map!$A$2:$D$139,MATCH($C948,TrustCAHUB_map!$A$2:$A$139,FALSE),4)</f>
        <v>South West</v>
      </c>
    </row>
    <row r="949" spans="1:10" x14ac:dyDescent="0.3">
      <c r="A949" s="22" t="str">
        <f t="shared" si="14"/>
        <v>'REF2016Curative70+'</v>
      </c>
      <c r="B949" s="22">
        <v>2016</v>
      </c>
      <c r="C949" s="22" t="s">
        <v>203</v>
      </c>
      <c r="D949" s="22" t="s">
        <v>7</v>
      </c>
      <c r="E949" s="22" t="s">
        <v>628</v>
      </c>
      <c r="F949" s="22">
        <v>20</v>
      </c>
      <c r="G949" s="22">
        <v>0</v>
      </c>
      <c r="H949" s="22" t="str">
        <f>INDEX(Bar_data!$A$3:$B$140,MATCH(C949,Bar_data!$A$3:$A$140,FALSE),2)</f>
        <v>Trust040</v>
      </c>
      <c r="I949" s="22" t="str">
        <f>INDEX(TrustCAHUB_map!$A$2:$D$139,MATCH($C949,TrustCAHUB_map!$A$2:$A$139,FALSE),3)</f>
        <v>Peninsula</v>
      </c>
      <c r="J949" s="22" t="str">
        <f>INDEX(TrustCAHUB_map!$A$2:$D$139,MATCH($C949,TrustCAHUB_map!$A$2:$A$139,FALSE),4)</f>
        <v>South West</v>
      </c>
    </row>
    <row r="950" spans="1:10" x14ac:dyDescent="0.3">
      <c r="A950" s="22" t="str">
        <f t="shared" si="14"/>
        <v>'REF2016Not assigned70+'</v>
      </c>
      <c r="B950" s="22">
        <v>2016</v>
      </c>
      <c r="C950" s="22" t="s">
        <v>203</v>
      </c>
      <c r="D950" s="22" t="s">
        <v>477</v>
      </c>
      <c r="E950" s="22" t="s">
        <v>628</v>
      </c>
      <c r="F950" s="22">
        <v>2</v>
      </c>
      <c r="G950" s="22">
        <v>0</v>
      </c>
      <c r="H950" s="22" t="str">
        <f>INDEX(Bar_data!$A$3:$B$140,MATCH(C950,Bar_data!$A$3:$A$140,FALSE),2)</f>
        <v>Trust040</v>
      </c>
      <c r="I950" s="22" t="str">
        <f>INDEX(TrustCAHUB_map!$A$2:$D$139,MATCH($C950,TrustCAHUB_map!$A$2:$A$139,FALSE),3)</f>
        <v>Peninsula</v>
      </c>
      <c r="J950" s="22" t="str">
        <f>INDEX(TrustCAHUB_map!$A$2:$D$139,MATCH($C950,TrustCAHUB_map!$A$2:$A$139,FALSE),4)</f>
        <v>South West</v>
      </c>
    </row>
    <row r="951" spans="1:10" x14ac:dyDescent="0.3">
      <c r="A951" s="22" t="str">
        <f t="shared" si="14"/>
        <v>'REN2016Palliative18-49'</v>
      </c>
      <c r="B951" s="22">
        <v>2016</v>
      </c>
      <c r="C951" s="22" t="s">
        <v>205</v>
      </c>
      <c r="D951" s="22" t="s">
        <v>8</v>
      </c>
      <c r="E951" s="22" t="s">
        <v>153</v>
      </c>
      <c r="F951" s="22">
        <v>67</v>
      </c>
      <c r="G951" s="22">
        <v>4</v>
      </c>
      <c r="H951" s="22" t="str">
        <f>INDEX(Bar_data!$A$3:$B$140,MATCH(C951,Bar_data!$A$3:$A$140,FALSE),2)</f>
        <v>Trust042</v>
      </c>
      <c r="I951" s="22" t="str">
        <f>INDEX(TrustCAHUB_map!$A$2:$D$139,MATCH($C951,TrustCAHUB_map!$A$2:$A$139,FALSE),3)</f>
        <v>Cheshire and Merseyside</v>
      </c>
      <c r="J951" s="22" t="str">
        <f>INDEX(TrustCAHUB_map!$A$2:$D$139,MATCH($C951,TrustCAHUB_map!$A$2:$A$139,FALSE),4)</f>
        <v>North West</v>
      </c>
    </row>
    <row r="952" spans="1:10" x14ac:dyDescent="0.3">
      <c r="A952" s="22" t="str">
        <f t="shared" si="14"/>
        <v>'REN2016Curative18-49'</v>
      </c>
      <c r="B952" s="22">
        <v>2016</v>
      </c>
      <c r="C952" s="22" t="s">
        <v>205</v>
      </c>
      <c r="D952" s="22" t="s">
        <v>7</v>
      </c>
      <c r="E952" s="22" t="s">
        <v>153</v>
      </c>
      <c r="F952" s="22">
        <v>273</v>
      </c>
      <c r="G952" s="22">
        <v>0</v>
      </c>
      <c r="H952" s="22" t="str">
        <f>INDEX(Bar_data!$A$3:$B$140,MATCH(C952,Bar_data!$A$3:$A$140,FALSE),2)</f>
        <v>Trust042</v>
      </c>
      <c r="I952" s="22" t="str">
        <f>INDEX(TrustCAHUB_map!$A$2:$D$139,MATCH($C952,TrustCAHUB_map!$A$2:$A$139,FALSE),3)</f>
        <v>Cheshire and Merseyside</v>
      </c>
      <c r="J952" s="22" t="str">
        <f>INDEX(TrustCAHUB_map!$A$2:$D$139,MATCH($C952,TrustCAHUB_map!$A$2:$A$139,FALSE),4)</f>
        <v>North West</v>
      </c>
    </row>
    <row r="953" spans="1:10" x14ac:dyDescent="0.3">
      <c r="A953" s="22" t="str">
        <f t="shared" si="14"/>
        <v>'REN2016Palliative50-69'</v>
      </c>
      <c r="B953" s="22">
        <v>2016</v>
      </c>
      <c r="C953" s="22" t="s">
        <v>205</v>
      </c>
      <c r="D953" s="22" t="s">
        <v>8</v>
      </c>
      <c r="E953" s="22" t="s">
        <v>627</v>
      </c>
      <c r="F953" s="22">
        <v>102</v>
      </c>
      <c r="G953" s="22">
        <v>7</v>
      </c>
      <c r="H953" s="22" t="str">
        <f>INDEX(Bar_data!$A$3:$B$140,MATCH(C953,Bar_data!$A$3:$A$140,FALSE),2)</f>
        <v>Trust042</v>
      </c>
      <c r="I953" s="22" t="str">
        <f>INDEX(TrustCAHUB_map!$A$2:$D$139,MATCH($C953,TrustCAHUB_map!$A$2:$A$139,FALSE),3)</f>
        <v>Cheshire and Merseyside</v>
      </c>
      <c r="J953" s="22" t="str">
        <f>INDEX(TrustCAHUB_map!$A$2:$D$139,MATCH($C953,TrustCAHUB_map!$A$2:$A$139,FALSE),4)</f>
        <v>North West</v>
      </c>
    </row>
    <row r="954" spans="1:10" x14ac:dyDescent="0.3">
      <c r="A954" s="22" t="str">
        <f t="shared" si="14"/>
        <v>'REN2016Curative50-69'</v>
      </c>
      <c r="B954" s="22">
        <v>2016</v>
      </c>
      <c r="C954" s="22" t="s">
        <v>205</v>
      </c>
      <c r="D954" s="22" t="s">
        <v>7</v>
      </c>
      <c r="E954" s="22" t="s">
        <v>627</v>
      </c>
      <c r="F954" s="22">
        <v>437</v>
      </c>
      <c r="G954" s="22">
        <v>2</v>
      </c>
      <c r="H954" s="22" t="str">
        <f>INDEX(Bar_data!$A$3:$B$140,MATCH(C954,Bar_data!$A$3:$A$140,FALSE),2)</f>
        <v>Trust042</v>
      </c>
      <c r="I954" s="22" t="str">
        <f>INDEX(TrustCAHUB_map!$A$2:$D$139,MATCH($C954,TrustCAHUB_map!$A$2:$A$139,FALSE),3)</f>
        <v>Cheshire and Merseyside</v>
      </c>
      <c r="J954" s="22" t="str">
        <f>INDEX(TrustCAHUB_map!$A$2:$D$139,MATCH($C954,TrustCAHUB_map!$A$2:$A$139,FALSE),4)</f>
        <v>North West</v>
      </c>
    </row>
    <row r="955" spans="1:10" x14ac:dyDescent="0.3">
      <c r="A955" s="22" t="str">
        <f t="shared" si="14"/>
        <v>'REN2016Curative70+'</v>
      </c>
      <c r="B955" s="22">
        <v>2016</v>
      </c>
      <c r="C955" s="22" t="s">
        <v>205</v>
      </c>
      <c r="D955" s="22" t="s">
        <v>7</v>
      </c>
      <c r="E955" s="22" t="s">
        <v>628</v>
      </c>
      <c r="F955" s="22">
        <v>72</v>
      </c>
      <c r="G955" s="22">
        <v>1</v>
      </c>
      <c r="H955" s="22" t="str">
        <f>INDEX(Bar_data!$A$3:$B$140,MATCH(C955,Bar_data!$A$3:$A$140,FALSE),2)</f>
        <v>Trust042</v>
      </c>
      <c r="I955" s="22" t="str">
        <f>INDEX(TrustCAHUB_map!$A$2:$D$139,MATCH($C955,TrustCAHUB_map!$A$2:$A$139,FALSE),3)</f>
        <v>Cheshire and Merseyside</v>
      </c>
      <c r="J955" s="22" t="str">
        <f>INDEX(TrustCAHUB_map!$A$2:$D$139,MATCH($C955,TrustCAHUB_map!$A$2:$A$139,FALSE),4)</f>
        <v>North West</v>
      </c>
    </row>
    <row r="956" spans="1:10" x14ac:dyDescent="0.3">
      <c r="A956" s="22" t="str">
        <f t="shared" si="14"/>
        <v>'REN2016Palliative70+'</v>
      </c>
      <c r="B956" s="22">
        <v>2016</v>
      </c>
      <c r="C956" s="22" t="s">
        <v>205</v>
      </c>
      <c r="D956" s="22" t="s">
        <v>8</v>
      </c>
      <c r="E956" s="22" t="s">
        <v>628</v>
      </c>
      <c r="F956" s="22">
        <v>61</v>
      </c>
      <c r="G956" s="22">
        <v>5</v>
      </c>
      <c r="H956" s="22" t="str">
        <f>INDEX(Bar_data!$A$3:$B$140,MATCH(C956,Bar_data!$A$3:$A$140,FALSE),2)</f>
        <v>Trust042</v>
      </c>
      <c r="I956" s="22" t="str">
        <f>INDEX(TrustCAHUB_map!$A$2:$D$139,MATCH($C956,TrustCAHUB_map!$A$2:$A$139,FALSE),3)</f>
        <v>Cheshire and Merseyside</v>
      </c>
      <c r="J956" s="22" t="str">
        <f>INDEX(TrustCAHUB_map!$A$2:$D$139,MATCH($C956,TrustCAHUB_map!$A$2:$A$139,FALSE),4)</f>
        <v>North West</v>
      </c>
    </row>
    <row r="957" spans="1:10" x14ac:dyDescent="0.3">
      <c r="A957" s="22" t="str">
        <f t="shared" si="14"/>
        <v>'RF42016Palliative18-49'</v>
      </c>
      <c r="B957" s="22">
        <v>2016</v>
      </c>
      <c r="C957" s="22" t="s">
        <v>206</v>
      </c>
      <c r="D957" s="22" t="s">
        <v>8</v>
      </c>
      <c r="E957" s="22" t="s">
        <v>153</v>
      </c>
      <c r="F957" s="22">
        <v>23</v>
      </c>
      <c r="G957" s="22">
        <v>2</v>
      </c>
      <c r="H957" s="22" t="str">
        <f>INDEX(Bar_data!$A$3:$B$140,MATCH(C957,Bar_data!$A$3:$A$140,FALSE),2)</f>
        <v>Trust043</v>
      </c>
      <c r="I957" s="22" t="str">
        <f>INDEX(TrustCAHUB_map!$A$2:$D$139,MATCH($C957,TrustCAHUB_map!$A$2:$A$139,FALSE),3)</f>
        <v>North Central and North East London</v>
      </c>
      <c r="J957" s="22" t="str">
        <f>INDEX(TrustCAHUB_map!$A$2:$D$139,MATCH($C957,TrustCAHUB_map!$A$2:$A$139,FALSE),4)</f>
        <v>London</v>
      </c>
    </row>
    <row r="958" spans="1:10" x14ac:dyDescent="0.3">
      <c r="A958" s="22" t="str">
        <f t="shared" si="14"/>
        <v>'RF42016Curative18-49'</v>
      </c>
      <c r="B958" s="22">
        <v>2016</v>
      </c>
      <c r="C958" s="22" t="s">
        <v>206</v>
      </c>
      <c r="D958" s="22" t="s">
        <v>7</v>
      </c>
      <c r="E958" s="22" t="s">
        <v>153</v>
      </c>
      <c r="F958" s="22">
        <v>90</v>
      </c>
      <c r="G958" s="22">
        <v>0</v>
      </c>
      <c r="H958" s="22" t="str">
        <f>INDEX(Bar_data!$A$3:$B$140,MATCH(C958,Bar_data!$A$3:$A$140,FALSE),2)</f>
        <v>Trust043</v>
      </c>
      <c r="I958" s="22" t="str">
        <f>INDEX(TrustCAHUB_map!$A$2:$D$139,MATCH($C958,TrustCAHUB_map!$A$2:$A$139,FALSE),3)</f>
        <v>North Central and North East London</v>
      </c>
      <c r="J958" s="22" t="str">
        <f>INDEX(TrustCAHUB_map!$A$2:$D$139,MATCH($C958,TrustCAHUB_map!$A$2:$A$139,FALSE),4)</f>
        <v>London</v>
      </c>
    </row>
    <row r="959" spans="1:10" x14ac:dyDescent="0.3">
      <c r="A959" s="22" t="str">
        <f t="shared" si="14"/>
        <v>'RF42016Palliative50-69'</v>
      </c>
      <c r="B959" s="22">
        <v>2016</v>
      </c>
      <c r="C959" s="22" t="s">
        <v>206</v>
      </c>
      <c r="D959" s="22" t="s">
        <v>8</v>
      </c>
      <c r="E959" s="22" t="s">
        <v>627</v>
      </c>
      <c r="F959" s="22">
        <v>21</v>
      </c>
      <c r="G959" s="22">
        <v>1</v>
      </c>
      <c r="H959" s="22" t="str">
        <f>INDEX(Bar_data!$A$3:$B$140,MATCH(C959,Bar_data!$A$3:$A$140,FALSE),2)</f>
        <v>Trust043</v>
      </c>
      <c r="I959" s="22" t="str">
        <f>INDEX(TrustCAHUB_map!$A$2:$D$139,MATCH($C959,TrustCAHUB_map!$A$2:$A$139,FALSE),3)</f>
        <v>North Central and North East London</v>
      </c>
      <c r="J959" s="22" t="str">
        <f>INDEX(TrustCAHUB_map!$A$2:$D$139,MATCH($C959,TrustCAHUB_map!$A$2:$A$139,FALSE),4)</f>
        <v>London</v>
      </c>
    </row>
    <row r="960" spans="1:10" x14ac:dyDescent="0.3">
      <c r="A960" s="22" t="str">
        <f t="shared" si="14"/>
        <v>'RF42016Curative50-69'</v>
      </c>
      <c r="B960" s="22">
        <v>2016</v>
      </c>
      <c r="C960" s="22" t="s">
        <v>206</v>
      </c>
      <c r="D960" s="22" t="s">
        <v>7</v>
      </c>
      <c r="E960" s="22" t="s">
        <v>627</v>
      </c>
      <c r="F960" s="22">
        <v>125</v>
      </c>
      <c r="G960" s="22">
        <v>1</v>
      </c>
      <c r="H960" s="22" t="str">
        <f>INDEX(Bar_data!$A$3:$B$140,MATCH(C960,Bar_data!$A$3:$A$140,FALSE),2)</f>
        <v>Trust043</v>
      </c>
      <c r="I960" s="22" t="str">
        <f>INDEX(TrustCAHUB_map!$A$2:$D$139,MATCH($C960,TrustCAHUB_map!$A$2:$A$139,FALSE),3)</f>
        <v>North Central and North East London</v>
      </c>
      <c r="J960" s="22" t="str">
        <f>INDEX(TrustCAHUB_map!$A$2:$D$139,MATCH($C960,TrustCAHUB_map!$A$2:$A$139,FALSE),4)</f>
        <v>London</v>
      </c>
    </row>
    <row r="961" spans="1:10" x14ac:dyDescent="0.3">
      <c r="A961" s="22" t="str">
        <f t="shared" si="14"/>
        <v>'RF42016Palliative70+'</v>
      </c>
      <c r="B961" s="22">
        <v>2016</v>
      </c>
      <c r="C961" s="22" t="s">
        <v>206</v>
      </c>
      <c r="D961" s="22" t="s">
        <v>8</v>
      </c>
      <c r="E961" s="22" t="s">
        <v>628</v>
      </c>
      <c r="F961" s="22">
        <v>10</v>
      </c>
      <c r="G961" s="22">
        <v>1</v>
      </c>
      <c r="H961" s="22" t="str">
        <f>INDEX(Bar_data!$A$3:$B$140,MATCH(C961,Bar_data!$A$3:$A$140,FALSE),2)</f>
        <v>Trust043</v>
      </c>
      <c r="I961" s="22" t="str">
        <f>INDEX(TrustCAHUB_map!$A$2:$D$139,MATCH($C961,TrustCAHUB_map!$A$2:$A$139,FALSE),3)</f>
        <v>North Central and North East London</v>
      </c>
      <c r="J961" s="22" t="str">
        <f>INDEX(TrustCAHUB_map!$A$2:$D$139,MATCH($C961,TrustCAHUB_map!$A$2:$A$139,FALSE),4)</f>
        <v>London</v>
      </c>
    </row>
    <row r="962" spans="1:10" x14ac:dyDescent="0.3">
      <c r="A962" s="22" t="str">
        <f t="shared" si="14"/>
        <v>'RF42016Curative70+'</v>
      </c>
      <c r="B962" s="22">
        <v>2016</v>
      </c>
      <c r="C962" s="22" t="s">
        <v>206</v>
      </c>
      <c r="D962" s="22" t="s">
        <v>7</v>
      </c>
      <c r="E962" s="22" t="s">
        <v>628</v>
      </c>
      <c r="F962" s="22">
        <v>13</v>
      </c>
      <c r="G962" s="22">
        <v>0</v>
      </c>
      <c r="H962" s="22" t="str">
        <f>INDEX(Bar_data!$A$3:$B$140,MATCH(C962,Bar_data!$A$3:$A$140,FALSE),2)</f>
        <v>Trust043</v>
      </c>
      <c r="I962" s="22" t="str">
        <f>INDEX(TrustCAHUB_map!$A$2:$D$139,MATCH($C962,TrustCAHUB_map!$A$2:$A$139,FALSE),3)</f>
        <v>North Central and North East London</v>
      </c>
      <c r="J962" s="22" t="str">
        <f>INDEX(TrustCAHUB_map!$A$2:$D$139,MATCH($C962,TrustCAHUB_map!$A$2:$A$139,FALSE),4)</f>
        <v>London</v>
      </c>
    </row>
    <row r="963" spans="1:10" x14ac:dyDescent="0.3">
      <c r="A963" s="22" t="str">
        <f t="shared" ref="A963:A1026" si="15">"'"&amp;C963&amp;B963&amp;D963&amp;E963&amp;"'"</f>
        <v>'RGN2016Curative18-49'</v>
      </c>
      <c r="B963" s="22">
        <v>2016</v>
      </c>
      <c r="C963" s="22" t="s">
        <v>210</v>
      </c>
      <c r="D963" s="22" t="s">
        <v>7</v>
      </c>
      <c r="E963" s="22" t="s">
        <v>153</v>
      </c>
      <c r="F963" s="22">
        <v>74</v>
      </c>
      <c r="G963" s="22">
        <v>0</v>
      </c>
      <c r="H963" s="22" t="str">
        <f>INDEX(Bar_data!$A$3:$B$140,MATCH(C963,Bar_data!$A$3:$A$140,FALSE),2)</f>
        <v>Trust047</v>
      </c>
      <c r="I963" s="22" t="str">
        <f>INDEX(TrustCAHUB_map!$A$2:$D$139,MATCH($C963,TrustCAHUB_map!$A$2:$A$139,FALSE),3)</f>
        <v>East of England</v>
      </c>
      <c r="J963" s="22" t="str">
        <f>INDEX(TrustCAHUB_map!$A$2:$D$139,MATCH($C963,TrustCAHUB_map!$A$2:$A$139,FALSE),4)</f>
        <v>East of England</v>
      </c>
    </row>
    <row r="964" spans="1:10" x14ac:dyDescent="0.3">
      <c r="A964" s="22" t="str">
        <f t="shared" si="15"/>
        <v>'RGN2016Palliative18-49'</v>
      </c>
      <c r="B964" s="22">
        <v>2016</v>
      </c>
      <c r="C964" s="22" t="s">
        <v>210</v>
      </c>
      <c r="D964" s="22" t="s">
        <v>8</v>
      </c>
      <c r="E964" s="22" t="s">
        <v>153</v>
      </c>
      <c r="F964" s="22">
        <v>6</v>
      </c>
      <c r="G964" s="22">
        <v>0</v>
      </c>
      <c r="H964" s="22" t="str">
        <f>INDEX(Bar_data!$A$3:$B$140,MATCH(C964,Bar_data!$A$3:$A$140,FALSE),2)</f>
        <v>Trust047</v>
      </c>
      <c r="I964" s="22" t="str">
        <f>INDEX(TrustCAHUB_map!$A$2:$D$139,MATCH($C964,TrustCAHUB_map!$A$2:$A$139,FALSE),3)</f>
        <v>East of England</v>
      </c>
      <c r="J964" s="22" t="str">
        <f>INDEX(TrustCAHUB_map!$A$2:$D$139,MATCH($C964,TrustCAHUB_map!$A$2:$A$139,FALSE),4)</f>
        <v>East of England</v>
      </c>
    </row>
    <row r="965" spans="1:10" x14ac:dyDescent="0.3">
      <c r="A965" s="22" t="str">
        <f t="shared" si="15"/>
        <v>'RGN2016Curative50-69'</v>
      </c>
      <c r="B965" s="22">
        <v>2016</v>
      </c>
      <c r="C965" s="22" t="s">
        <v>210</v>
      </c>
      <c r="D965" s="22" t="s">
        <v>7</v>
      </c>
      <c r="E965" s="22" t="s">
        <v>627</v>
      </c>
      <c r="F965" s="22">
        <v>103</v>
      </c>
      <c r="G965" s="22">
        <v>0</v>
      </c>
      <c r="H965" s="22" t="str">
        <f>INDEX(Bar_data!$A$3:$B$140,MATCH(C965,Bar_data!$A$3:$A$140,FALSE),2)</f>
        <v>Trust047</v>
      </c>
      <c r="I965" s="22" t="str">
        <f>INDEX(TrustCAHUB_map!$A$2:$D$139,MATCH($C965,TrustCAHUB_map!$A$2:$A$139,FALSE),3)</f>
        <v>East of England</v>
      </c>
      <c r="J965" s="22" t="str">
        <f>INDEX(TrustCAHUB_map!$A$2:$D$139,MATCH($C965,TrustCAHUB_map!$A$2:$A$139,FALSE),4)</f>
        <v>East of England</v>
      </c>
    </row>
    <row r="966" spans="1:10" x14ac:dyDescent="0.3">
      <c r="A966" s="22" t="str">
        <f t="shared" si="15"/>
        <v>'RGN2016Palliative50-69'</v>
      </c>
      <c r="B966" s="22">
        <v>2016</v>
      </c>
      <c r="C966" s="22" t="s">
        <v>210</v>
      </c>
      <c r="D966" s="22" t="s">
        <v>8</v>
      </c>
      <c r="E966" s="22" t="s">
        <v>627</v>
      </c>
      <c r="F966" s="22">
        <v>17</v>
      </c>
      <c r="G966" s="22">
        <v>2</v>
      </c>
      <c r="H966" s="22" t="str">
        <f>INDEX(Bar_data!$A$3:$B$140,MATCH(C966,Bar_data!$A$3:$A$140,FALSE),2)</f>
        <v>Trust047</v>
      </c>
      <c r="I966" s="22" t="str">
        <f>INDEX(TrustCAHUB_map!$A$2:$D$139,MATCH($C966,TrustCAHUB_map!$A$2:$A$139,FALSE),3)</f>
        <v>East of England</v>
      </c>
      <c r="J966" s="22" t="str">
        <f>INDEX(TrustCAHUB_map!$A$2:$D$139,MATCH($C966,TrustCAHUB_map!$A$2:$A$139,FALSE),4)</f>
        <v>East of England</v>
      </c>
    </row>
    <row r="967" spans="1:10" x14ac:dyDescent="0.3">
      <c r="A967" s="22" t="str">
        <f t="shared" si="15"/>
        <v>'RGN2016Curative70+'</v>
      </c>
      <c r="B967" s="22">
        <v>2016</v>
      </c>
      <c r="C967" s="22" t="s">
        <v>210</v>
      </c>
      <c r="D967" s="22" t="s">
        <v>7</v>
      </c>
      <c r="E967" s="22" t="s">
        <v>628</v>
      </c>
      <c r="F967" s="22">
        <v>14</v>
      </c>
      <c r="G967" s="22">
        <v>0</v>
      </c>
      <c r="H967" s="22" t="str">
        <f>INDEX(Bar_data!$A$3:$B$140,MATCH(C967,Bar_data!$A$3:$A$140,FALSE),2)</f>
        <v>Trust047</v>
      </c>
      <c r="I967" s="22" t="str">
        <f>INDEX(TrustCAHUB_map!$A$2:$D$139,MATCH($C967,TrustCAHUB_map!$A$2:$A$139,FALSE),3)</f>
        <v>East of England</v>
      </c>
      <c r="J967" s="22" t="str">
        <f>INDEX(TrustCAHUB_map!$A$2:$D$139,MATCH($C967,TrustCAHUB_map!$A$2:$A$139,FALSE),4)</f>
        <v>East of England</v>
      </c>
    </row>
    <row r="968" spans="1:10" x14ac:dyDescent="0.3">
      <c r="A968" s="22" t="str">
        <f t="shared" si="15"/>
        <v>'RGN2016Palliative70+'</v>
      </c>
      <c r="B968" s="22">
        <v>2016</v>
      </c>
      <c r="C968" s="22" t="s">
        <v>210</v>
      </c>
      <c r="D968" s="22" t="s">
        <v>8</v>
      </c>
      <c r="E968" s="22" t="s">
        <v>628</v>
      </c>
      <c r="F968" s="22">
        <v>8</v>
      </c>
      <c r="G968" s="22">
        <v>0</v>
      </c>
      <c r="H968" s="22" t="str">
        <f>INDEX(Bar_data!$A$3:$B$140,MATCH(C968,Bar_data!$A$3:$A$140,FALSE),2)</f>
        <v>Trust047</v>
      </c>
      <c r="I968" s="22" t="str">
        <f>INDEX(TrustCAHUB_map!$A$2:$D$139,MATCH($C968,TrustCAHUB_map!$A$2:$A$139,FALSE),3)</f>
        <v>East of England</v>
      </c>
      <c r="J968" s="22" t="str">
        <f>INDEX(TrustCAHUB_map!$A$2:$D$139,MATCH($C968,TrustCAHUB_map!$A$2:$A$139,FALSE),4)</f>
        <v>East of England</v>
      </c>
    </row>
    <row r="969" spans="1:10" x14ac:dyDescent="0.3">
      <c r="A969" s="22" t="str">
        <f t="shared" si="15"/>
        <v>'RGP2016Palliative18-49'</v>
      </c>
      <c r="B969" s="22">
        <v>2016</v>
      </c>
      <c r="C969" s="22" t="s">
        <v>211</v>
      </c>
      <c r="D969" s="22" t="s">
        <v>8</v>
      </c>
      <c r="E969" s="22" t="s">
        <v>153</v>
      </c>
      <c r="F969" s="22">
        <v>4</v>
      </c>
      <c r="G969" s="22">
        <v>1</v>
      </c>
      <c r="H969" s="22" t="str">
        <f>INDEX(Bar_data!$A$3:$B$140,MATCH(C969,Bar_data!$A$3:$A$140,FALSE),2)</f>
        <v>Trust048</v>
      </c>
      <c r="I969" s="22" t="str">
        <f>INDEX(TrustCAHUB_map!$A$2:$D$139,MATCH($C969,TrustCAHUB_map!$A$2:$A$139,FALSE),3)</f>
        <v>East of England</v>
      </c>
      <c r="J969" s="22" t="str">
        <f>INDEX(TrustCAHUB_map!$A$2:$D$139,MATCH($C969,TrustCAHUB_map!$A$2:$A$139,FALSE),4)</f>
        <v>East of England</v>
      </c>
    </row>
    <row r="970" spans="1:10" x14ac:dyDescent="0.3">
      <c r="A970" s="22" t="str">
        <f t="shared" si="15"/>
        <v>'RGP2016Curative18-49'</v>
      </c>
      <c r="B970" s="22">
        <v>2016</v>
      </c>
      <c r="C970" s="22" t="s">
        <v>211</v>
      </c>
      <c r="D970" s="22" t="s">
        <v>7</v>
      </c>
      <c r="E970" s="22" t="s">
        <v>153</v>
      </c>
      <c r="F970" s="22">
        <v>26</v>
      </c>
      <c r="G970" s="22">
        <v>0</v>
      </c>
      <c r="H970" s="22" t="str">
        <f>INDEX(Bar_data!$A$3:$B$140,MATCH(C970,Bar_data!$A$3:$A$140,FALSE),2)</f>
        <v>Trust048</v>
      </c>
      <c r="I970" s="22" t="str">
        <f>INDEX(TrustCAHUB_map!$A$2:$D$139,MATCH($C970,TrustCAHUB_map!$A$2:$A$139,FALSE),3)</f>
        <v>East of England</v>
      </c>
      <c r="J970" s="22" t="str">
        <f>INDEX(TrustCAHUB_map!$A$2:$D$139,MATCH($C970,TrustCAHUB_map!$A$2:$A$139,FALSE),4)</f>
        <v>East of England</v>
      </c>
    </row>
    <row r="971" spans="1:10" x14ac:dyDescent="0.3">
      <c r="A971" s="22" t="str">
        <f t="shared" si="15"/>
        <v>'RGP2016Palliative50-69'</v>
      </c>
      <c r="B971" s="22">
        <v>2016</v>
      </c>
      <c r="C971" s="22" t="s">
        <v>211</v>
      </c>
      <c r="D971" s="22" t="s">
        <v>8</v>
      </c>
      <c r="E971" s="22" t="s">
        <v>627</v>
      </c>
      <c r="F971" s="22">
        <v>11</v>
      </c>
      <c r="G971" s="22">
        <v>2</v>
      </c>
      <c r="H971" s="22" t="str">
        <f>INDEX(Bar_data!$A$3:$B$140,MATCH(C971,Bar_data!$A$3:$A$140,FALSE),2)</f>
        <v>Trust048</v>
      </c>
      <c r="I971" s="22" t="str">
        <f>INDEX(TrustCAHUB_map!$A$2:$D$139,MATCH($C971,TrustCAHUB_map!$A$2:$A$139,FALSE),3)</f>
        <v>East of England</v>
      </c>
      <c r="J971" s="22" t="str">
        <f>INDEX(TrustCAHUB_map!$A$2:$D$139,MATCH($C971,TrustCAHUB_map!$A$2:$A$139,FALSE),4)</f>
        <v>East of England</v>
      </c>
    </row>
    <row r="972" spans="1:10" x14ac:dyDescent="0.3">
      <c r="A972" s="22" t="str">
        <f t="shared" si="15"/>
        <v>'RGP2016Not assigned50-69'</v>
      </c>
      <c r="B972" s="22">
        <v>2016</v>
      </c>
      <c r="C972" s="22" t="s">
        <v>211</v>
      </c>
      <c r="D972" s="22" t="s">
        <v>477</v>
      </c>
      <c r="E972" s="22" t="s">
        <v>627</v>
      </c>
      <c r="F972" s="22">
        <v>2</v>
      </c>
      <c r="G972" s="22">
        <v>0</v>
      </c>
      <c r="H972" s="22" t="str">
        <f>INDEX(Bar_data!$A$3:$B$140,MATCH(C972,Bar_data!$A$3:$A$140,FALSE),2)</f>
        <v>Trust048</v>
      </c>
      <c r="I972" s="22" t="str">
        <f>INDEX(TrustCAHUB_map!$A$2:$D$139,MATCH($C972,TrustCAHUB_map!$A$2:$A$139,FALSE),3)</f>
        <v>East of England</v>
      </c>
      <c r="J972" s="22" t="str">
        <f>INDEX(TrustCAHUB_map!$A$2:$D$139,MATCH($C972,TrustCAHUB_map!$A$2:$A$139,FALSE),4)</f>
        <v>East of England</v>
      </c>
    </row>
    <row r="973" spans="1:10" x14ac:dyDescent="0.3">
      <c r="A973" s="22" t="str">
        <f t="shared" si="15"/>
        <v>'RGP2016Curative50-69'</v>
      </c>
      <c r="B973" s="22">
        <v>2016</v>
      </c>
      <c r="C973" s="22" t="s">
        <v>211</v>
      </c>
      <c r="D973" s="22" t="s">
        <v>7</v>
      </c>
      <c r="E973" s="22" t="s">
        <v>627</v>
      </c>
      <c r="F973" s="22">
        <v>49</v>
      </c>
      <c r="G973" s="22">
        <v>0</v>
      </c>
      <c r="H973" s="22" t="str">
        <f>INDEX(Bar_data!$A$3:$B$140,MATCH(C973,Bar_data!$A$3:$A$140,FALSE),2)</f>
        <v>Trust048</v>
      </c>
      <c r="I973" s="22" t="str">
        <f>INDEX(TrustCAHUB_map!$A$2:$D$139,MATCH($C973,TrustCAHUB_map!$A$2:$A$139,FALSE),3)</f>
        <v>East of England</v>
      </c>
      <c r="J973" s="22" t="str">
        <f>INDEX(TrustCAHUB_map!$A$2:$D$139,MATCH($C973,TrustCAHUB_map!$A$2:$A$139,FALSE),4)</f>
        <v>East of England</v>
      </c>
    </row>
    <row r="974" spans="1:10" x14ac:dyDescent="0.3">
      <c r="A974" s="22" t="str">
        <f t="shared" si="15"/>
        <v>'RGP2016Palliative70+'</v>
      </c>
      <c r="B974" s="22">
        <v>2016</v>
      </c>
      <c r="C974" s="22" t="s">
        <v>211</v>
      </c>
      <c r="D974" s="22" t="s">
        <v>8</v>
      </c>
      <c r="E974" s="22" t="s">
        <v>628</v>
      </c>
      <c r="F974" s="22">
        <v>5</v>
      </c>
      <c r="G974" s="22">
        <v>0</v>
      </c>
      <c r="H974" s="22" t="str">
        <f>INDEX(Bar_data!$A$3:$B$140,MATCH(C974,Bar_data!$A$3:$A$140,FALSE),2)</f>
        <v>Trust048</v>
      </c>
      <c r="I974" s="22" t="str">
        <f>INDEX(TrustCAHUB_map!$A$2:$D$139,MATCH($C974,TrustCAHUB_map!$A$2:$A$139,FALSE),3)</f>
        <v>East of England</v>
      </c>
      <c r="J974" s="22" t="str">
        <f>INDEX(TrustCAHUB_map!$A$2:$D$139,MATCH($C974,TrustCAHUB_map!$A$2:$A$139,FALSE),4)</f>
        <v>East of England</v>
      </c>
    </row>
    <row r="975" spans="1:10" x14ac:dyDescent="0.3">
      <c r="A975" s="22" t="str">
        <f t="shared" si="15"/>
        <v>'RGP2016Curative70+'</v>
      </c>
      <c r="B975" s="22">
        <v>2016</v>
      </c>
      <c r="C975" s="22" t="s">
        <v>211</v>
      </c>
      <c r="D975" s="22" t="s">
        <v>7</v>
      </c>
      <c r="E975" s="22" t="s">
        <v>628</v>
      </c>
      <c r="F975" s="22">
        <v>11</v>
      </c>
      <c r="G975" s="22">
        <v>0</v>
      </c>
      <c r="H975" s="22" t="str">
        <f>INDEX(Bar_data!$A$3:$B$140,MATCH(C975,Bar_data!$A$3:$A$140,FALSE),2)</f>
        <v>Trust048</v>
      </c>
      <c r="I975" s="22" t="str">
        <f>INDEX(TrustCAHUB_map!$A$2:$D$139,MATCH($C975,TrustCAHUB_map!$A$2:$A$139,FALSE),3)</f>
        <v>East of England</v>
      </c>
      <c r="J975" s="22" t="str">
        <f>INDEX(TrustCAHUB_map!$A$2:$D$139,MATCH($C975,TrustCAHUB_map!$A$2:$A$139,FALSE),4)</f>
        <v>East of England</v>
      </c>
    </row>
    <row r="976" spans="1:10" x14ac:dyDescent="0.3">
      <c r="A976" s="22" t="str">
        <f t="shared" si="15"/>
        <v>'RGR2016Curative18-49'</v>
      </c>
      <c r="B976" s="22">
        <v>2016</v>
      </c>
      <c r="C976" s="22" t="s">
        <v>212</v>
      </c>
      <c r="D976" s="22" t="s">
        <v>7</v>
      </c>
      <c r="E976" s="22" t="s">
        <v>153</v>
      </c>
      <c r="F976" s="22">
        <v>28</v>
      </c>
      <c r="G976" s="22">
        <v>0</v>
      </c>
      <c r="H976" s="22" t="str">
        <f>INDEX(Bar_data!$A$3:$B$140,MATCH(C976,Bar_data!$A$3:$A$140,FALSE),2)</f>
        <v>Trust050</v>
      </c>
      <c r="I976" s="22" t="str">
        <f>INDEX(TrustCAHUB_map!$A$2:$D$139,MATCH($C976,TrustCAHUB_map!$A$2:$A$139,FALSE),3)</f>
        <v>East of England</v>
      </c>
      <c r="J976" s="22" t="str">
        <f>INDEX(TrustCAHUB_map!$A$2:$D$139,MATCH($C976,TrustCAHUB_map!$A$2:$A$139,FALSE),4)</f>
        <v>East of England</v>
      </c>
    </row>
    <row r="977" spans="1:10" x14ac:dyDescent="0.3">
      <c r="A977" s="22" t="str">
        <f t="shared" si="15"/>
        <v>'RGR2016Palliative18-49'</v>
      </c>
      <c r="B977" s="22">
        <v>2016</v>
      </c>
      <c r="C977" s="22" t="s">
        <v>212</v>
      </c>
      <c r="D977" s="22" t="s">
        <v>8</v>
      </c>
      <c r="E977" s="22" t="s">
        <v>153</v>
      </c>
      <c r="F977" s="22">
        <v>2</v>
      </c>
      <c r="G977" s="22">
        <v>0</v>
      </c>
      <c r="H977" s="22" t="str">
        <f>INDEX(Bar_data!$A$3:$B$140,MATCH(C977,Bar_data!$A$3:$A$140,FALSE),2)</f>
        <v>Trust050</v>
      </c>
      <c r="I977" s="22" t="str">
        <f>INDEX(TrustCAHUB_map!$A$2:$D$139,MATCH($C977,TrustCAHUB_map!$A$2:$A$139,FALSE),3)</f>
        <v>East of England</v>
      </c>
      <c r="J977" s="22" t="str">
        <f>INDEX(TrustCAHUB_map!$A$2:$D$139,MATCH($C977,TrustCAHUB_map!$A$2:$A$139,FALSE),4)</f>
        <v>East of England</v>
      </c>
    </row>
    <row r="978" spans="1:10" x14ac:dyDescent="0.3">
      <c r="A978" s="22" t="str">
        <f t="shared" si="15"/>
        <v>'RGR2016Not assigned18-49'</v>
      </c>
      <c r="B978" s="22">
        <v>2016</v>
      </c>
      <c r="C978" s="22" t="s">
        <v>212</v>
      </c>
      <c r="D978" s="22" t="s">
        <v>477</v>
      </c>
      <c r="E978" s="22" t="s">
        <v>153</v>
      </c>
      <c r="F978" s="22">
        <v>5</v>
      </c>
      <c r="G978" s="22">
        <v>0</v>
      </c>
      <c r="H978" s="22" t="str">
        <f>INDEX(Bar_data!$A$3:$B$140,MATCH(C978,Bar_data!$A$3:$A$140,FALSE),2)</f>
        <v>Trust050</v>
      </c>
      <c r="I978" s="22" t="str">
        <f>INDEX(TrustCAHUB_map!$A$2:$D$139,MATCH($C978,TrustCAHUB_map!$A$2:$A$139,FALSE),3)</f>
        <v>East of England</v>
      </c>
      <c r="J978" s="22" t="str">
        <f>INDEX(TrustCAHUB_map!$A$2:$D$139,MATCH($C978,TrustCAHUB_map!$A$2:$A$139,FALSE),4)</f>
        <v>East of England</v>
      </c>
    </row>
    <row r="979" spans="1:10" x14ac:dyDescent="0.3">
      <c r="A979" s="22" t="str">
        <f t="shared" si="15"/>
        <v>'RGR2016Palliative50-69'</v>
      </c>
      <c r="B979" s="22">
        <v>2016</v>
      </c>
      <c r="C979" s="22" t="s">
        <v>212</v>
      </c>
      <c r="D979" s="22" t="s">
        <v>8</v>
      </c>
      <c r="E979" s="22" t="s">
        <v>627</v>
      </c>
      <c r="F979" s="22">
        <v>7</v>
      </c>
      <c r="G979" s="22">
        <v>0</v>
      </c>
      <c r="H979" s="22" t="str">
        <f>INDEX(Bar_data!$A$3:$B$140,MATCH(C979,Bar_data!$A$3:$A$140,FALSE),2)</f>
        <v>Trust050</v>
      </c>
      <c r="I979" s="22" t="str">
        <f>INDEX(TrustCAHUB_map!$A$2:$D$139,MATCH($C979,TrustCAHUB_map!$A$2:$A$139,FALSE),3)</f>
        <v>East of England</v>
      </c>
      <c r="J979" s="22" t="str">
        <f>INDEX(TrustCAHUB_map!$A$2:$D$139,MATCH($C979,TrustCAHUB_map!$A$2:$A$139,FALSE),4)</f>
        <v>East of England</v>
      </c>
    </row>
    <row r="980" spans="1:10" x14ac:dyDescent="0.3">
      <c r="A980" s="22" t="str">
        <f t="shared" si="15"/>
        <v>'RGR2016Curative50-69'</v>
      </c>
      <c r="B980" s="22">
        <v>2016</v>
      </c>
      <c r="C980" s="22" t="s">
        <v>212</v>
      </c>
      <c r="D980" s="22" t="s">
        <v>7</v>
      </c>
      <c r="E980" s="22" t="s">
        <v>627</v>
      </c>
      <c r="F980" s="22">
        <v>55</v>
      </c>
      <c r="G980" s="22">
        <v>0</v>
      </c>
      <c r="H980" s="22" t="str">
        <f>INDEX(Bar_data!$A$3:$B$140,MATCH(C980,Bar_data!$A$3:$A$140,FALSE),2)</f>
        <v>Trust050</v>
      </c>
      <c r="I980" s="22" t="str">
        <f>INDEX(TrustCAHUB_map!$A$2:$D$139,MATCH($C980,TrustCAHUB_map!$A$2:$A$139,FALSE),3)</f>
        <v>East of England</v>
      </c>
      <c r="J980" s="22" t="str">
        <f>INDEX(TrustCAHUB_map!$A$2:$D$139,MATCH($C980,TrustCAHUB_map!$A$2:$A$139,FALSE),4)</f>
        <v>East of England</v>
      </c>
    </row>
    <row r="981" spans="1:10" x14ac:dyDescent="0.3">
      <c r="A981" s="22" t="str">
        <f t="shared" si="15"/>
        <v>'RGR2016Not assigned50-69'</v>
      </c>
      <c r="B981" s="22">
        <v>2016</v>
      </c>
      <c r="C981" s="22" t="s">
        <v>212</v>
      </c>
      <c r="D981" s="22" t="s">
        <v>477</v>
      </c>
      <c r="E981" s="22" t="s">
        <v>627</v>
      </c>
      <c r="F981" s="22">
        <v>12</v>
      </c>
      <c r="G981" s="22">
        <v>0</v>
      </c>
      <c r="H981" s="22" t="str">
        <f>INDEX(Bar_data!$A$3:$B$140,MATCH(C981,Bar_data!$A$3:$A$140,FALSE),2)</f>
        <v>Trust050</v>
      </c>
      <c r="I981" s="22" t="str">
        <f>INDEX(TrustCAHUB_map!$A$2:$D$139,MATCH($C981,TrustCAHUB_map!$A$2:$A$139,FALSE),3)</f>
        <v>East of England</v>
      </c>
      <c r="J981" s="22" t="str">
        <f>INDEX(TrustCAHUB_map!$A$2:$D$139,MATCH($C981,TrustCAHUB_map!$A$2:$A$139,FALSE),4)</f>
        <v>East of England</v>
      </c>
    </row>
    <row r="982" spans="1:10" x14ac:dyDescent="0.3">
      <c r="A982" s="22" t="str">
        <f t="shared" si="15"/>
        <v>'RGR2016Palliative70+'</v>
      </c>
      <c r="B982" s="22">
        <v>2016</v>
      </c>
      <c r="C982" s="22" t="s">
        <v>212</v>
      </c>
      <c r="D982" s="22" t="s">
        <v>8</v>
      </c>
      <c r="E982" s="22" t="s">
        <v>628</v>
      </c>
      <c r="F982" s="22">
        <v>8</v>
      </c>
      <c r="G982" s="22">
        <v>0</v>
      </c>
      <c r="H982" s="22" t="str">
        <f>INDEX(Bar_data!$A$3:$B$140,MATCH(C982,Bar_data!$A$3:$A$140,FALSE),2)</f>
        <v>Trust050</v>
      </c>
      <c r="I982" s="22" t="str">
        <f>INDEX(TrustCAHUB_map!$A$2:$D$139,MATCH($C982,TrustCAHUB_map!$A$2:$A$139,FALSE),3)</f>
        <v>East of England</v>
      </c>
      <c r="J982" s="22" t="str">
        <f>INDEX(TrustCAHUB_map!$A$2:$D$139,MATCH($C982,TrustCAHUB_map!$A$2:$A$139,FALSE),4)</f>
        <v>East of England</v>
      </c>
    </row>
    <row r="983" spans="1:10" x14ac:dyDescent="0.3">
      <c r="A983" s="22" t="str">
        <f t="shared" si="15"/>
        <v>'RGR2016Curative70+'</v>
      </c>
      <c r="B983" s="22">
        <v>2016</v>
      </c>
      <c r="C983" s="22" t="s">
        <v>212</v>
      </c>
      <c r="D983" s="22" t="s">
        <v>7</v>
      </c>
      <c r="E983" s="22" t="s">
        <v>628</v>
      </c>
      <c r="F983" s="22">
        <v>14</v>
      </c>
      <c r="G983" s="22">
        <v>0</v>
      </c>
      <c r="H983" s="22" t="str">
        <f>INDEX(Bar_data!$A$3:$B$140,MATCH(C983,Bar_data!$A$3:$A$140,FALSE),2)</f>
        <v>Trust050</v>
      </c>
      <c r="I983" s="22" t="str">
        <f>INDEX(TrustCAHUB_map!$A$2:$D$139,MATCH($C983,TrustCAHUB_map!$A$2:$A$139,FALSE),3)</f>
        <v>East of England</v>
      </c>
      <c r="J983" s="22" t="str">
        <f>INDEX(TrustCAHUB_map!$A$2:$D$139,MATCH($C983,TrustCAHUB_map!$A$2:$A$139,FALSE),4)</f>
        <v>East of England</v>
      </c>
    </row>
    <row r="984" spans="1:10" x14ac:dyDescent="0.3">
      <c r="A984" s="22" t="str">
        <f t="shared" si="15"/>
        <v>'RGR2016Not assigned70+'</v>
      </c>
      <c r="B984" s="22">
        <v>2016</v>
      </c>
      <c r="C984" s="22" t="s">
        <v>212</v>
      </c>
      <c r="D984" s="22" t="s">
        <v>477</v>
      </c>
      <c r="E984" s="22" t="s">
        <v>628</v>
      </c>
      <c r="F984" s="22">
        <v>4</v>
      </c>
      <c r="G984" s="22">
        <v>0</v>
      </c>
      <c r="H984" s="22" t="str">
        <f>INDEX(Bar_data!$A$3:$B$140,MATCH(C984,Bar_data!$A$3:$A$140,FALSE),2)</f>
        <v>Trust050</v>
      </c>
      <c r="I984" s="22" t="str">
        <f>INDEX(TrustCAHUB_map!$A$2:$D$139,MATCH($C984,TrustCAHUB_map!$A$2:$A$139,FALSE),3)</f>
        <v>East of England</v>
      </c>
      <c r="J984" s="22" t="str">
        <f>INDEX(TrustCAHUB_map!$A$2:$D$139,MATCH($C984,TrustCAHUB_map!$A$2:$A$139,FALSE),4)</f>
        <v>East of England</v>
      </c>
    </row>
    <row r="985" spans="1:10" x14ac:dyDescent="0.3">
      <c r="A985" s="22" t="str">
        <f t="shared" si="15"/>
        <v>'RGT2016Curative18-49'</v>
      </c>
      <c r="B985" s="22">
        <v>2016</v>
      </c>
      <c r="C985" s="22" t="s">
        <v>213</v>
      </c>
      <c r="D985" s="22" t="s">
        <v>7</v>
      </c>
      <c r="E985" s="22" t="s">
        <v>153</v>
      </c>
      <c r="F985" s="22">
        <v>73</v>
      </c>
      <c r="G985" s="22">
        <v>0</v>
      </c>
      <c r="H985" s="22" t="str">
        <f>INDEX(Bar_data!$A$3:$B$140,MATCH(C985,Bar_data!$A$3:$A$140,FALSE),2)</f>
        <v>Trust051</v>
      </c>
      <c r="I985" s="22" t="str">
        <f>INDEX(TrustCAHUB_map!$A$2:$D$139,MATCH($C985,TrustCAHUB_map!$A$2:$A$139,FALSE),3)</f>
        <v>East of England</v>
      </c>
      <c r="J985" s="22" t="str">
        <f>INDEX(TrustCAHUB_map!$A$2:$D$139,MATCH($C985,TrustCAHUB_map!$A$2:$A$139,FALSE),4)</f>
        <v>East of England</v>
      </c>
    </row>
    <row r="986" spans="1:10" x14ac:dyDescent="0.3">
      <c r="A986" s="22" t="str">
        <f t="shared" si="15"/>
        <v>'RGT2016Palliative18-49'</v>
      </c>
      <c r="B986" s="22">
        <v>2016</v>
      </c>
      <c r="C986" s="22" t="s">
        <v>213</v>
      </c>
      <c r="D986" s="22" t="s">
        <v>8</v>
      </c>
      <c r="E986" s="22" t="s">
        <v>153</v>
      </c>
      <c r="F986" s="22">
        <v>5</v>
      </c>
      <c r="G986" s="22">
        <v>1</v>
      </c>
      <c r="H986" s="22" t="str">
        <f>INDEX(Bar_data!$A$3:$B$140,MATCH(C986,Bar_data!$A$3:$A$140,FALSE),2)</f>
        <v>Trust051</v>
      </c>
      <c r="I986" s="22" t="str">
        <f>INDEX(TrustCAHUB_map!$A$2:$D$139,MATCH($C986,TrustCAHUB_map!$A$2:$A$139,FALSE),3)</f>
        <v>East of England</v>
      </c>
      <c r="J986" s="22" t="str">
        <f>INDEX(TrustCAHUB_map!$A$2:$D$139,MATCH($C986,TrustCAHUB_map!$A$2:$A$139,FALSE),4)</f>
        <v>East of England</v>
      </c>
    </row>
    <row r="987" spans="1:10" x14ac:dyDescent="0.3">
      <c r="A987" s="22" t="str">
        <f t="shared" si="15"/>
        <v>'RGT2016Palliative50-69'</v>
      </c>
      <c r="B987" s="22">
        <v>2016</v>
      </c>
      <c r="C987" s="22" t="s">
        <v>213</v>
      </c>
      <c r="D987" s="22" t="s">
        <v>8</v>
      </c>
      <c r="E987" s="22" t="s">
        <v>627</v>
      </c>
      <c r="F987" s="22">
        <v>22</v>
      </c>
      <c r="G987" s="22">
        <v>0</v>
      </c>
      <c r="H987" s="22" t="str">
        <f>INDEX(Bar_data!$A$3:$B$140,MATCH(C987,Bar_data!$A$3:$A$140,FALSE),2)</f>
        <v>Trust051</v>
      </c>
      <c r="I987" s="22" t="str">
        <f>INDEX(TrustCAHUB_map!$A$2:$D$139,MATCH($C987,TrustCAHUB_map!$A$2:$A$139,FALSE),3)</f>
        <v>East of England</v>
      </c>
      <c r="J987" s="22" t="str">
        <f>INDEX(TrustCAHUB_map!$A$2:$D$139,MATCH($C987,TrustCAHUB_map!$A$2:$A$139,FALSE),4)</f>
        <v>East of England</v>
      </c>
    </row>
    <row r="988" spans="1:10" x14ac:dyDescent="0.3">
      <c r="A988" s="22" t="str">
        <f t="shared" si="15"/>
        <v>'RGT2016Curative50-69'</v>
      </c>
      <c r="B988" s="22">
        <v>2016</v>
      </c>
      <c r="C988" s="22" t="s">
        <v>213</v>
      </c>
      <c r="D988" s="22" t="s">
        <v>7</v>
      </c>
      <c r="E988" s="22" t="s">
        <v>627</v>
      </c>
      <c r="F988" s="22">
        <v>111</v>
      </c>
      <c r="G988" s="22">
        <v>0</v>
      </c>
      <c r="H988" s="22" t="str">
        <f>INDEX(Bar_data!$A$3:$B$140,MATCH(C988,Bar_data!$A$3:$A$140,FALSE),2)</f>
        <v>Trust051</v>
      </c>
      <c r="I988" s="22" t="str">
        <f>INDEX(TrustCAHUB_map!$A$2:$D$139,MATCH($C988,TrustCAHUB_map!$A$2:$A$139,FALSE),3)</f>
        <v>East of England</v>
      </c>
      <c r="J988" s="22" t="str">
        <f>INDEX(TrustCAHUB_map!$A$2:$D$139,MATCH($C988,TrustCAHUB_map!$A$2:$A$139,FALSE),4)</f>
        <v>East of England</v>
      </c>
    </row>
    <row r="989" spans="1:10" x14ac:dyDescent="0.3">
      <c r="A989" s="22" t="str">
        <f t="shared" si="15"/>
        <v>'RGT2016Palliative70+'</v>
      </c>
      <c r="B989" s="22">
        <v>2016</v>
      </c>
      <c r="C989" s="22" t="s">
        <v>213</v>
      </c>
      <c r="D989" s="22" t="s">
        <v>8</v>
      </c>
      <c r="E989" s="22" t="s">
        <v>628</v>
      </c>
      <c r="F989" s="22">
        <v>10</v>
      </c>
      <c r="G989" s="22">
        <v>4</v>
      </c>
      <c r="H989" s="22" t="str">
        <f>INDEX(Bar_data!$A$3:$B$140,MATCH(C989,Bar_data!$A$3:$A$140,FALSE),2)</f>
        <v>Trust051</v>
      </c>
      <c r="I989" s="22" t="str">
        <f>INDEX(TrustCAHUB_map!$A$2:$D$139,MATCH($C989,TrustCAHUB_map!$A$2:$A$139,FALSE),3)</f>
        <v>East of England</v>
      </c>
      <c r="J989" s="22" t="str">
        <f>INDEX(TrustCAHUB_map!$A$2:$D$139,MATCH($C989,TrustCAHUB_map!$A$2:$A$139,FALSE),4)</f>
        <v>East of England</v>
      </c>
    </row>
    <row r="990" spans="1:10" x14ac:dyDescent="0.3">
      <c r="A990" s="22" t="str">
        <f t="shared" si="15"/>
        <v>'RGT2016Curative70+'</v>
      </c>
      <c r="B990" s="22">
        <v>2016</v>
      </c>
      <c r="C990" s="22" t="s">
        <v>213</v>
      </c>
      <c r="D990" s="22" t="s">
        <v>7</v>
      </c>
      <c r="E990" s="22" t="s">
        <v>628</v>
      </c>
      <c r="F990" s="22">
        <v>20</v>
      </c>
      <c r="G990" s="22">
        <v>1</v>
      </c>
      <c r="H990" s="22" t="str">
        <f>INDEX(Bar_data!$A$3:$B$140,MATCH(C990,Bar_data!$A$3:$A$140,FALSE),2)</f>
        <v>Trust051</v>
      </c>
      <c r="I990" s="22" t="str">
        <f>INDEX(TrustCAHUB_map!$A$2:$D$139,MATCH($C990,TrustCAHUB_map!$A$2:$A$139,FALSE),3)</f>
        <v>East of England</v>
      </c>
      <c r="J990" s="22" t="str">
        <f>INDEX(TrustCAHUB_map!$A$2:$D$139,MATCH($C990,TrustCAHUB_map!$A$2:$A$139,FALSE),4)</f>
        <v>East of England</v>
      </c>
    </row>
    <row r="991" spans="1:10" x14ac:dyDescent="0.3">
      <c r="A991" s="22" t="str">
        <f t="shared" si="15"/>
        <v>'RH82016Palliative18-49'</v>
      </c>
      <c r="B991" s="22">
        <v>2016</v>
      </c>
      <c r="C991" s="22" t="s">
        <v>214</v>
      </c>
      <c r="D991" s="22" t="s">
        <v>8</v>
      </c>
      <c r="E991" s="22" t="s">
        <v>153</v>
      </c>
      <c r="F991" s="22">
        <v>9</v>
      </c>
      <c r="G991" s="22">
        <v>3</v>
      </c>
      <c r="H991" s="22" t="str">
        <f>INDEX(Bar_data!$A$3:$B$140,MATCH(C991,Bar_data!$A$3:$A$140,FALSE),2)</f>
        <v>Trust052</v>
      </c>
      <c r="I991" s="22" t="str">
        <f>INDEX(TrustCAHUB_map!$A$2:$D$139,MATCH($C991,TrustCAHUB_map!$A$2:$A$139,FALSE),3)</f>
        <v>Peninsula</v>
      </c>
      <c r="J991" s="22" t="str">
        <f>INDEX(TrustCAHUB_map!$A$2:$D$139,MATCH($C991,TrustCAHUB_map!$A$2:$A$139,FALSE),4)</f>
        <v>South West</v>
      </c>
    </row>
    <row r="992" spans="1:10" x14ac:dyDescent="0.3">
      <c r="A992" s="22" t="str">
        <f t="shared" si="15"/>
        <v>'RH82016Curative18-49'</v>
      </c>
      <c r="B992" s="22">
        <v>2016</v>
      </c>
      <c r="C992" s="22" t="s">
        <v>214</v>
      </c>
      <c r="D992" s="22" t="s">
        <v>7</v>
      </c>
      <c r="E992" s="22" t="s">
        <v>153</v>
      </c>
      <c r="F992" s="22">
        <v>53</v>
      </c>
      <c r="G992" s="22">
        <v>0</v>
      </c>
      <c r="H992" s="22" t="str">
        <f>INDEX(Bar_data!$A$3:$B$140,MATCH(C992,Bar_data!$A$3:$A$140,FALSE),2)</f>
        <v>Trust052</v>
      </c>
      <c r="I992" s="22" t="str">
        <f>INDEX(TrustCAHUB_map!$A$2:$D$139,MATCH($C992,TrustCAHUB_map!$A$2:$A$139,FALSE),3)</f>
        <v>Peninsula</v>
      </c>
      <c r="J992" s="22" t="str">
        <f>INDEX(TrustCAHUB_map!$A$2:$D$139,MATCH($C992,TrustCAHUB_map!$A$2:$A$139,FALSE),4)</f>
        <v>South West</v>
      </c>
    </row>
    <row r="993" spans="1:10" x14ac:dyDescent="0.3">
      <c r="A993" s="22" t="str">
        <f t="shared" si="15"/>
        <v>'RH82016Palliative50-69'</v>
      </c>
      <c r="B993" s="22">
        <v>2016</v>
      </c>
      <c r="C993" s="22" t="s">
        <v>214</v>
      </c>
      <c r="D993" s="22" t="s">
        <v>8</v>
      </c>
      <c r="E993" s="22" t="s">
        <v>627</v>
      </c>
      <c r="F993" s="22">
        <v>26</v>
      </c>
      <c r="G993" s="22">
        <v>4</v>
      </c>
      <c r="H993" s="22" t="str">
        <f>INDEX(Bar_data!$A$3:$B$140,MATCH(C993,Bar_data!$A$3:$A$140,FALSE),2)</f>
        <v>Trust052</v>
      </c>
      <c r="I993" s="22" t="str">
        <f>INDEX(TrustCAHUB_map!$A$2:$D$139,MATCH($C993,TrustCAHUB_map!$A$2:$A$139,FALSE),3)</f>
        <v>Peninsula</v>
      </c>
      <c r="J993" s="22" t="str">
        <f>INDEX(TrustCAHUB_map!$A$2:$D$139,MATCH($C993,TrustCAHUB_map!$A$2:$A$139,FALSE),4)</f>
        <v>South West</v>
      </c>
    </row>
    <row r="994" spans="1:10" x14ac:dyDescent="0.3">
      <c r="A994" s="22" t="str">
        <f t="shared" si="15"/>
        <v>'RH82016Curative50-69'</v>
      </c>
      <c r="B994" s="22">
        <v>2016</v>
      </c>
      <c r="C994" s="22" t="s">
        <v>214</v>
      </c>
      <c r="D994" s="22" t="s">
        <v>7</v>
      </c>
      <c r="E994" s="22" t="s">
        <v>627</v>
      </c>
      <c r="F994" s="22">
        <v>94</v>
      </c>
      <c r="G994" s="22">
        <v>1</v>
      </c>
      <c r="H994" s="22" t="str">
        <f>INDEX(Bar_data!$A$3:$B$140,MATCH(C994,Bar_data!$A$3:$A$140,FALSE),2)</f>
        <v>Trust052</v>
      </c>
      <c r="I994" s="22" t="str">
        <f>INDEX(TrustCAHUB_map!$A$2:$D$139,MATCH($C994,TrustCAHUB_map!$A$2:$A$139,FALSE),3)</f>
        <v>Peninsula</v>
      </c>
      <c r="J994" s="22" t="str">
        <f>INDEX(TrustCAHUB_map!$A$2:$D$139,MATCH($C994,TrustCAHUB_map!$A$2:$A$139,FALSE),4)</f>
        <v>South West</v>
      </c>
    </row>
    <row r="995" spans="1:10" x14ac:dyDescent="0.3">
      <c r="A995" s="22" t="str">
        <f t="shared" si="15"/>
        <v>'RH82016Curative70+'</v>
      </c>
      <c r="B995" s="22">
        <v>2016</v>
      </c>
      <c r="C995" s="22" t="s">
        <v>214</v>
      </c>
      <c r="D995" s="22" t="s">
        <v>7</v>
      </c>
      <c r="E995" s="22" t="s">
        <v>628</v>
      </c>
      <c r="F995" s="22">
        <v>18</v>
      </c>
      <c r="G995" s="22">
        <v>0</v>
      </c>
      <c r="H995" s="22" t="str">
        <f>INDEX(Bar_data!$A$3:$B$140,MATCH(C995,Bar_data!$A$3:$A$140,FALSE),2)</f>
        <v>Trust052</v>
      </c>
      <c r="I995" s="22" t="str">
        <f>INDEX(TrustCAHUB_map!$A$2:$D$139,MATCH($C995,TrustCAHUB_map!$A$2:$A$139,FALSE),3)</f>
        <v>Peninsula</v>
      </c>
      <c r="J995" s="22" t="str">
        <f>INDEX(TrustCAHUB_map!$A$2:$D$139,MATCH($C995,TrustCAHUB_map!$A$2:$A$139,FALSE),4)</f>
        <v>South West</v>
      </c>
    </row>
    <row r="996" spans="1:10" x14ac:dyDescent="0.3">
      <c r="A996" s="22" t="str">
        <f t="shared" si="15"/>
        <v>'RH82016Palliative70+'</v>
      </c>
      <c r="B996" s="22">
        <v>2016</v>
      </c>
      <c r="C996" s="22" t="s">
        <v>214</v>
      </c>
      <c r="D996" s="22" t="s">
        <v>8</v>
      </c>
      <c r="E996" s="22" t="s">
        <v>628</v>
      </c>
      <c r="F996" s="22">
        <v>15</v>
      </c>
      <c r="G996" s="22">
        <v>1</v>
      </c>
      <c r="H996" s="22" t="str">
        <f>INDEX(Bar_data!$A$3:$B$140,MATCH(C996,Bar_data!$A$3:$A$140,FALSE),2)</f>
        <v>Trust052</v>
      </c>
      <c r="I996" s="22" t="str">
        <f>INDEX(TrustCAHUB_map!$A$2:$D$139,MATCH($C996,TrustCAHUB_map!$A$2:$A$139,FALSE),3)</f>
        <v>Peninsula</v>
      </c>
      <c r="J996" s="22" t="str">
        <f>INDEX(TrustCAHUB_map!$A$2:$D$139,MATCH($C996,TrustCAHUB_map!$A$2:$A$139,FALSE),4)</f>
        <v>South West</v>
      </c>
    </row>
    <row r="997" spans="1:10" x14ac:dyDescent="0.3">
      <c r="A997" s="22" t="str">
        <f t="shared" si="15"/>
        <v>'RHM2016Palliative18-49'</v>
      </c>
      <c r="B997" s="22">
        <v>2016</v>
      </c>
      <c r="C997" s="22" t="s">
        <v>215</v>
      </c>
      <c r="D997" s="22" t="s">
        <v>8</v>
      </c>
      <c r="E997" s="22" t="s">
        <v>153</v>
      </c>
      <c r="F997" s="22">
        <v>19</v>
      </c>
      <c r="G997" s="22">
        <v>1</v>
      </c>
      <c r="H997" s="22" t="str">
        <f>INDEX(Bar_data!$A$3:$B$140,MATCH(C997,Bar_data!$A$3:$A$140,FALSE),2)</f>
        <v>Trust053</v>
      </c>
      <c r="I997" s="22" t="str">
        <f>INDEX(TrustCAHUB_map!$A$2:$D$139,MATCH($C997,TrustCAHUB_map!$A$2:$A$139,FALSE),3)</f>
        <v>Wessex</v>
      </c>
      <c r="J997" s="22" t="str">
        <f>INDEX(TrustCAHUB_map!$A$2:$D$139,MATCH($C997,TrustCAHUB_map!$A$2:$A$139,FALSE),4)</f>
        <v>Wessex</v>
      </c>
    </row>
    <row r="998" spans="1:10" x14ac:dyDescent="0.3">
      <c r="A998" s="22" t="str">
        <f t="shared" si="15"/>
        <v>'RHM2016Not assigned18-49'</v>
      </c>
      <c r="B998" s="22">
        <v>2016</v>
      </c>
      <c r="C998" s="22" t="s">
        <v>215</v>
      </c>
      <c r="D998" s="22" t="s">
        <v>477</v>
      </c>
      <c r="E998" s="22" t="s">
        <v>153</v>
      </c>
      <c r="F998" s="22">
        <v>16</v>
      </c>
      <c r="G998" s="22">
        <v>1</v>
      </c>
      <c r="H998" s="22" t="str">
        <f>INDEX(Bar_data!$A$3:$B$140,MATCH(C998,Bar_data!$A$3:$A$140,FALSE),2)</f>
        <v>Trust053</v>
      </c>
      <c r="I998" s="22" t="str">
        <f>INDEX(TrustCAHUB_map!$A$2:$D$139,MATCH($C998,TrustCAHUB_map!$A$2:$A$139,FALSE),3)</f>
        <v>Wessex</v>
      </c>
      <c r="J998" s="22" t="str">
        <f>INDEX(TrustCAHUB_map!$A$2:$D$139,MATCH($C998,TrustCAHUB_map!$A$2:$A$139,FALSE),4)</f>
        <v>Wessex</v>
      </c>
    </row>
    <row r="999" spans="1:10" x14ac:dyDescent="0.3">
      <c r="A999" s="22" t="str">
        <f t="shared" si="15"/>
        <v>'RHM2016Curative18-49'</v>
      </c>
      <c r="B999" s="22">
        <v>2016</v>
      </c>
      <c r="C999" s="22" t="s">
        <v>215</v>
      </c>
      <c r="D999" s="22" t="s">
        <v>7</v>
      </c>
      <c r="E999" s="22" t="s">
        <v>153</v>
      </c>
      <c r="F999" s="22">
        <v>37</v>
      </c>
      <c r="G999" s="22">
        <v>0</v>
      </c>
      <c r="H999" s="22" t="str">
        <f>INDEX(Bar_data!$A$3:$B$140,MATCH(C999,Bar_data!$A$3:$A$140,FALSE),2)</f>
        <v>Trust053</v>
      </c>
      <c r="I999" s="22" t="str">
        <f>INDEX(TrustCAHUB_map!$A$2:$D$139,MATCH($C999,TrustCAHUB_map!$A$2:$A$139,FALSE),3)</f>
        <v>Wessex</v>
      </c>
      <c r="J999" s="22" t="str">
        <f>INDEX(TrustCAHUB_map!$A$2:$D$139,MATCH($C999,TrustCAHUB_map!$A$2:$A$139,FALSE),4)</f>
        <v>Wessex</v>
      </c>
    </row>
    <row r="1000" spans="1:10" x14ac:dyDescent="0.3">
      <c r="A1000" s="22" t="str">
        <f t="shared" si="15"/>
        <v>'RHM2016Palliative50-69'</v>
      </c>
      <c r="B1000" s="22">
        <v>2016</v>
      </c>
      <c r="C1000" s="22" t="s">
        <v>215</v>
      </c>
      <c r="D1000" s="22" t="s">
        <v>8</v>
      </c>
      <c r="E1000" s="22" t="s">
        <v>627</v>
      </c>
      <c r="F1000" s="22">
        <v>36</v>
      </c>
      <c r="G1000" s="22">
        <v>3</v>
      </c>
      <c r="H1000" s="22" t="str">
        <f>INDEX(Bar_data!$A$3:$B$140,MATCH(C1000,Bar_data!$A$3:$A$140,FALSE),2)</f>
        <v>Trust053</v>
      </c>
      <c r="I1000" s="22" t="str">
        <f>INDEX(TrustCAHUB_map!$A$2:$D$139,MATCH($C1000,TrustCAHUB_map!$A$2:$A$139,FALSE),3)</f>
        <v>Wessex</v>
      </c>
      <c r="J1000" s="22" t="str">
        <f>INDEX(TrustCAHUB_map!$A$2:$D$139,MATCH($C1000,TrustCAHUB_map!$A$2:$A$139,FALSE),4)</f>
        <v>Wessex</v>
      </c>
    </row>
    <row r="1001" spans="1:10" x14ac:dyDescent="0.3">
      <c r="A1001" s="22" t="str">
        <f t="shared" si="15"/>
        <v>'RHM2016Curative50-69'</v>
      </c>
      <c r="B1001" s="22">
        <v>2016</v>
      </c>
      <c r="C1001" s="22" t="s">
        <v>215</v>
      </c>
      <c r="D1001" s="22" t="s">
        <v>7</v>
      </c>
      <c r="E1001" s="22" t="s">
        <v>627</v>
      </c>
      <c r="F1001" s="22">
        <v>33</v>
      </c>
      <c r="G1001" s="22">
        <v>0</v>
      </c>
      <c r="H1001" s="22" t="str">
        <f>INDEX(Bar_data!$A$3:$B$140,MATCH(C1001,Bar_data!$A$3:$A$140,FALSE),2)</f>
        <v>Trust053</v>
      </c>
      <c r="I1001" s="22" t="str">
        <f>INDEX(TrustCAHUB_map!$A$2:$D$139,MATCH($C1001,TrustCAHUB_map!$A$2:$A$139,FALSE),3)</f>
        <v>Wessex</v>
      </c>
      <c r="J1001" s="22" t="str">
        <f>INDEX(TrustCAHUB_map!$A$2:$D$139,MATCH($C1001,TrustCAHUB_map!$A$2:$A$139,FALSE),4)</f>
        <v>Wessex</v>
      </c>
    </row>
    <row r="1002" spans="1:10" x14ac:dyDescent="0.3">
      <c r="A1002" s="22" t="str">
        <f t="shared" si="15"/>
        <v>'RHM2016Not assigned50-69'</v>
      </c>
      <c r="B1002" s="22">
        <v>2016</v>
      </c>
      <c r="C1002" s="22" t="s">
        <v>215</v>
      </c>
      <c r="D1002" s="22" t="s">
        <v>477</v>
      </c>
      <c r="E1002" s="22" t="s">
        <v>627</v>
      </c>
      <c r="F1002" s="22">
        <v>13</v>
      </c>
      <c r="G1002" s="22">
        <v>0</v>
      </c>
      <c r="H1002" s="22" t="str">
        <f>INDEX(Bar_data!$A$3:$B$140,MATCH(C1002,Bar_data!$A$3:$A$140,FALSE),2)</f>
        <v>Trust053</v>
      </c>
      <c r="I1002" s="22" t="str">
        <f>INDEX(TrustCAHUB_map!$A$2:$D$139,MATCH($C1002,TrustCAHUB_map!$A$2:$A$139,FALSE),3)</f>
        <v>Wessex</v>
      </c>
      <c r="J1002" s="22" t="str">
        <f>INDEX(TrustCAHUB_map!$A$2:$D$139,MATCH($C1002,TrustCAHUB_map!$A$2:$A$139,FALSE),4)</f>
        <v>Wessex</v>
      </c>
    </row>
    <row r="1003" spans="1:10" x14ac:dyDescent="0.3">
      <c r="A1003" s="22" t="str">
        <f t="shared" si="15"/>
        <v>'RHM2016Not assigned70+'</v>
      </c>
      <c r="B1003" s="22">
        <v>2016</v>
      </c>
      <c r="C1003" s="22" t="s">
        <v>215</v>
      </c>
      <c r="D1003" s="22" t="s">
        <v>477</v>
      </c>
      <c r="E1003" s="22" t="s">
        <v>628</v>
      </c>
      <c r="F1003" s="22">
        <v>1</v>
      </c>
      <c r="G1003" s="22">
        <v>0</v>
      </c>
      <c r="H1003" s="22" t="str">
        <f>INDEX(Bar_data!$A$3:$B$140,MATCH(C1003,Bar_data!$A$3:$A$140,FALSE),2)</f>
        <v>Trust053</v>
      </c>
      <c r="I1003" s="22" t="str">
        <f>INDEX(TrustCAHUB_map!$A$2:$D$139,MATCH($C1003,TrustCAHUB_map!$A$2:$A$139,FALSE),3)</f>
        <v>Wessex</v>
      </c>
      <c r="J1003" s="22" t="str">
        <f>INDEX(TrustCAHUB_map!$A$2:$D$139,MATCH($C1003,TrustCAHUB_map!$A$2:$A$139,FALSE),4)</f>
        <v>Wessex</v>
      </c>
    </row>
    <row r="1004" spans="1:10" x14ac:dyDescent="0.3">
      <c r="A1004" s="22" t="str">
        <f t="shared" si="15"/>
        <v>'RHM2016Curative70+'</v>
      </c>
      <c r="B1004" s="22">
        <v>2016</v>
      </c>
      <c r="C1004" s="22" t="s">
        <v>215</v>
      </c>
      <c r="D1004" s="22" t="s">
        <v>7</v>
      </c>
      <c r="E1004" s="22" t="s">
        <v>628</v>
      </c>
      <c r="F1004" s="22">
        <v>7</v>
      </c>
      <c r="G1004" s="22">
        <v>0</v>
      </c>
      <c r="H1004" s="22" t="str">
        <f>INDEX(Bar_data!$A$3:$B$140,MATCH(C1004,Bar_data!$A$3:$A$140,FALSE),2)</f>
        <v>Trust053</v>
      </c>
      <c r="I1004" s="22" t="str">
        <f>INDEX(TrustCAHUB_map!$A$2:$D$139,MATCH($C1004,TrustCAHUB_map!$A$2:$A$139,FALSE),3)</f>
        <v>Wessex</v>
      </c>
      <c r="J1004" s="22" t="str">
        <f>INDEX(TrustCAHUB_map!$A$2:$D$139,MATCH($C1004,TrustCAHUB_map!$A$2:$A$139,FALSE),4)</f>
        <v>Wessex</v>
      </c>
    </row>
    <row r="1005" spans="1:10" x14ac:dyDescent="0.3">
      <c r="A1005" s="22" t="str">
        <f t="shared" si="15"/>
        <v>'RHM2016Palliative70+'</v>
      </c>
      <c r="B1005" s="22">
        <v>2016</v>
      </c>
      <c r="C1005" s="22" t="s">
        <v>215</v>
      </c>
      <c r="D1005" s="22" t="s">
        <v>8</v>
      </c>
      <c r="E1005" s="22" t="s">
        <v>628</v>
      </c>
      <c r="F1005" s="22">
        <v>7</v>
      </c>
      <c r="G1005" s="22">
        <v>1</v>
      </c>
      <c r="H1005" s="22" t="str">
        <f>INDEX(Bar_data!$A$3:$B$140,MATCH(C1005,Bar_data!$A$3:$A$140,FALSE),2)</f>
        <v>Trust053</v>
      </c>
      <c r="I1005" s="22" t="str">
        <f>INDEX(TrustCAHUB_map!$A$2:$D$139,MATCH($C1005,TrustCAHUB_map!$A$2:$A$139,FALSE),3)</f>
        <v>Wessex</v>
      </c>
      <c r="J1005" s="22" t="str">
        <f>INDEX(TrustCAHUB_map!$A$2:$D$139,MATCH($C1005,TrustCAHUB_map!$A$2:$A$139,FALSE),4)</f>
        <v>Wessex</v>
      </c>
    </row>
    <row r="1006" spans="1:10" x14ac:dyDescent="0.3">
      <c r="A1006" s="22" t="str">
        <f t="shared" si="15"/>
        <v>'RHQ2016Palliative18-49'</v>
      </c>
      <c r="B1006" s="22">
        <v>2016</v>
      </c>
      <c r="C1006" s="22" t="s">
        <v>216</v>
      </c>
      <c r="D1006" s="22" t="s">
        <v>8</v>
      </c>
      <c r="E1006" s="22" t="s">
        <v>153</v>
      </c>
      <c r="F1006" s="22">
        <v>64</v>
      </c>
      <c r="G1006" s="22">
        <v>10</v>
      </c>
      <c r="H1006" s="22" t="str">
        <f>INDEX(Bar_data!$A$3:$B$140,MATCH(C1006,Bar_data!$A$3:$A$140,FALSE),2)</f>
        <v>Trust054</v>
      </c>
      <c r="I1006" s="22" t="str">
        <f>INDEX(TrustCAHUB_map!$A$2:$D$139,MATCH($C1006,TrustCAHUB_map!$A$2:$A$139,FALSE),3)</f>
        <v>South Yorkshire and Bassetlaw</v>
      </c>
      <c r="J1006" s="22" t="str">
        <f>INDEX(TrustCAHUB_map!$A$2:$D$139,MATCH($C1006,TrustCAHUB_map!$A$2:$A$139,FALSE),4)</f>
        <v>Yorkshire and Humber</v>
      </c>
    </row>
    <row r="1007" spans="1:10" x14ac:dyDescent="0.3">
      <c r="A1007" s="22" t="str">
        <f t="shared" si="15"/>
        <v>'RHQ2016Curative18-49'</v>
      </c>
      <c r="B1007" s="22">
        <v>2016</v>
      </c>
      <c r="C1007" s="22" t="s">
        <v>216</v>
      </c>
      <c r="D1007" s="22" t="s">
        <v>7</v>
      </c>
      <c r="E1007" s="22" t="s">
        <v>153</v>
      </c>
      <c r="F1007" s="22">
        <v>258</v>
      </c>
      <c r="G1007" s="22">
        <v>0</v>
      </c>
      <c r="H1007" s="22" t="str">
        <f>INDEX(Bar_data!$A$3:$B$140,MATCH(C1007,Bar_data!$A$3:$A$140,FALSE),2)</f>
        <v>Trust054</v>
      </c>
      <c r="I1007" s="22" t="str">
        <f>INDEX(TrustCAHUB_map!$A$2:$D$139,MATCH($C1007,TrustCAHUB_map!$A$2:$A$139,FALSE),3)</f>
        <v>South Yorkshire and Bassetlaw</v>
      </c>
      <c r="J1007" s="22" t="str">
        <f>INDEX(TrustCAHUB_map!$A$2:$D$139,MATCH($C1007,TrustCAHUB_map!$A$2:$A$139,FALSE),4)</f>
        <v>Yorkshire and Humber</v>
      </c>
    </row>
    <row r="1008" spans="1:10" x14ac:dyDescent="0.3">
      <c r="A1008" s="22" t="str">
        <f t="shared" si="15"/>
        <v>'RHQ2016Palliative50-69'</v>
      </c>
      <c r="B1008" s="22">
        <v>2016</v>
      </c>
      <c r="C1008" s="22" t="s">
        <v>216</v>
      </c>
      <c r="D1008" s="22" t="s">
        <v>8</v>
      </c>
      <c r="E1008" s="22" t="s">
        <v>627</v>
      </c>
      <c r="F1008" s="22">
        <v>115</v>
      </c>
      <c r="G1008" s="22">
        <v>16</v>
      </c>
      <c r="H1008" s="22" t="str">
        <f>INDEX(Bar_data!$A$3:$B$140,MATCH(C1008,Bar_data!$A$3:$A$140,FALSE),2)</f>
        <v>Trust054</v>
      </c>
      <c r="I1008" s="22" t="str">
        <f>INDEX(TrustCAHUB_map!$A$2:$D$139,MATCH($C1008,TrustCAHUB_map!$A$2:$A$139,FALSE),3)</f>
        <v>South Yorkshire and Bassetlaw</v>
      </c>
      <c r="J1008" s="22" t="str">
        <f>INDEX(TrustCAHUB_map!$A$2:$D$139,MATCH($C1008,TrustCAHUB_map!$A$2:$A$139,FALSE),4)</f>
        <v>Yorkshire and Humber</v>
      </c>
    </row>
    <row r="1009" spans="1:10" x14ac:dyDescent="0.3">
      <c r="A1009" s="22" t="str">
        <f t="shared" si="15"/>
        <v>'RHQ2016Curative50-69'</v>
      </c>
      <c r="B1009" s="22">
        <v>2016</v>
      </c>
      <c r="C1009" s="22" t="s">
        <v>216</v>
      </c>
      <c r="D1009" s="22" t="s">
        <v>7</v>
      </c>
      <c r="E1009" s="22" t="s">
        <v>627</v>
      </c>
      <c r="F1009" s="22">
        <v>403</v>
      </c>
      <c r="G1009" s="22">
        <v>0</v>
      </c>
      <c r="H1009" s="22" t="str">
        <f>INDEX(Bar_data!$A$3:$B$140,MATCH(C1009,Bar_data!$A$3:$A$140,FALSE),2)</f>
        <v>Trust054</v>
      </c>
      <c r="I1009" s="22" t="str">
        <f>INDEX(TrustCAHUB_map!$A$2:$D$139,MATCH($C1009,TrustCAHUB_map!$A$2:$A$139,FALSE),3)</f>
        <v>South Yorkshire and Bassetlaw</v>
      </c>
      <c r="J1009" s="22" t="str">
        <f>INDEX(TrustCAHUB_map!$A$2:$D$139,MATCH($C1009,TrustCAHUB_map!$A$2:$A$139,FALSE),4)</f>
        <v>Yorkshire and Humber</v>
      </c>
    </row>
    <row r="1010" spans="1:10" x14ac:dyDescent="0.3">
      <c r="A1010" s="22" t="str">
        <f t="shared" si="15"/>
        <v>'RHQ2016Curative70+'</v>
      </c>
      <c r="B1010" s="22">
        <v>2016</v>
      </c>
      <c r="C1010" s="22" t="s">
        <v>216</v>
      </c>
      <c r="D1010" s="22" t="s">
        <v>7</v>
      </c>
      <c r="E1010" s="22" t="s">
        <v>628</v>
      </c>
      <c r="F1010" s="22">
        <v>85</v>
      </c>
      <c r="G1010" s="22">
        <v>1</v>
      </c>
      <c r="H1010" s="22" t="str">
        <f>INDEX(Bar_data!$A$3:$B$140,MATCH(C1010,Bar_data!$A$3:$A$140,FALSE),2)</f>
        <v>Trust054</v>
      </c>
      <c r="I1010" s="22" t="str">
        <f>INDEX(TrustCAHUB_map!$A$2:$D$139,MATCH($C1010,TrustCAHUB_map!$A$2:$A$139,FALSE),3)</f>
        <v>South Yorkshire and Bassetlaw</v>
      </c>
      <c r="J1010" s="22" t="str">
        <f>INDEX(TrustCAHUB_map!$A$2:$D$139,MATCH($C1010,TrustCAHUB_map!$A$2:$A$139,FALSE),4)</f>
        <v>Yorkshire and Humber</v>
      </c>
    </row>
    <row r="1011" spans="1:10" x14ac:dyDescent="0.3">
      <c r="A1011" s="22" t="str">
        <f t="shared" si="15"/>
        <v>'RHQ2016Palliative70+'</v>
      </c>
      <c r="B1011" s="22">
        <v>2016</v>
      </c>
      <c r="C1011" s="22" t="s">
        <v>216</v>
      </c>
      <c r="D1011" s="22" t="s">
        <v>8</v>
      </c>
      <c r="E1011" s="22" t="s">
        <v>628</v>
      </c>
      <c r="F1011" s="22">
        <v>57</v>
      </c>
      <c r="G1011" s="22">
        <v>6</v>
      </c>
      <c r="H1011" s="22" t="str">
        <f>INDEX(Bar_data!$A$3:$B$140,MATCH(C1011,Bar_data!$A$3:$A$140,FALSE),2)</f>
        <v>Trust054</v>
      </c>
      <c r="I1011" s="22" t="str">
        <f>INDEX(TrustCAHUB_map!$A$2:$D$139,MATCH($C1011,TrustCAHUB_map!$A$2:$A$139,FALSE),3)</f>
        <v>South Yorkshire and Bassetlaw</v>
      </c>
      <c r="J1011" s="22" t="str">
        <f>INDEX(TrustCAHUB_map!$A$2:$D$139,MATCH($C1011,TrustCAHUB_map!$A$2:$A$139,FALSE),4)</f>
        <v>Yorkshire and Humber</v>
      </c>
    </row>
    <row r="1012" spans="1:10" x14ac:dyDescent="0.3">
      <c r="A1012" s="22" t="str">
        <f t="shared" si="15"/>
        <v>'RHU2016Not assigned18-49'</v>
      </c>
      <c r="B1012" s="22">
        <v>2016</v>
      </c>
      <c r="C1012" s="22" t="s">
        <v>217</v>
      </c>
      <c r="D1012" s="22" t="s">
        <v>477</v>
      </c>
      <c r="E1012" s="22" t="s">
        <v>153</v>
      </c>
      <c r="F1012" s="22">
        <v>10</v>
      </c>
      <c r="G1012" s="22">
        <v>2</v>
      </c>
      <c r="H1012" s="22" t="str">
        <f>INDEX(Bar_data!$A$3:$B$140,MATCH(C1012,Bar_data!$A$3:$A$140,FALSE),2)</f>
        <v>Trust055</v>
      </c>
      <c r="I1012" s="22" t="str">
        <f>INDEX(TrustCAHUB_map!$A$2:$D$139,MATCH($C1012,TrustCAHUB_map!$A$2:$A$139,FALSE),3)</f>
        <v>Wessex</v>
      </c>
      <c r="J1012" s="22" t="str">
        <f>INDEX(TrustCAHUB_map!$A$2:$D$139,MATCH($C1012,TrustCAHUB_map!$A$2:$A$139,FALSE),4)</f>
        <v>Wessex</v>
      </c>
    </row>
    <row r="1013" spans="1:10" x14ac:dyDescent="0.3">
      <c r="A1013" s="22" t="str">
        <f t="shared" si="15"/>
        <v>'RHU2016Curative18-49'</v>
      </c>
      <c r="B1013" s="22">
        <v>2016</v>
      </c>
      <c r="C1013" s="22" t="s">
        <v>217</v>
      </c>
      <c r="D1013" s="22" t="s">
        <v>7</v>
      </c>
      <c r="E1013" s="22" t="s">
        <v>153</v>
      </c>
      <c r="F1013" s="22">
        <v>62</v>
      </c>
      <c r="G1013" s="22">
        <v>0</v>
      </c>
      <c r="H1013" s="22" t="str">
        <f>INDEX(Bar_data!$A$3:$B$140,MATCH(C1013,Bar_data!$A$3:$A$140,FALSE),2)</f>
        <v>Trust055</v>
      </c>
      <c r="I1013" s="22" t="str">
        <f>INDEX(TrustCAHUB_map!$A$2:$D$139,MATCH($C1013,TrustCAHUB_map!$A$2:$A$139,FALSE),3)</f>
        <v>Wessex</v>
      </c>
      <c r="J1013" s="22" t="str">
        <f>INDEX(TrustCAHUB_map!$A$2:$D$139,MATCH($C1013,TrustCAHUB_map!$A$2:$A$139,FALSE),4)</f>
        <v>Wessex</v>
      </c>
    </row>
    <row r="1014" spans="1:10" x14ac:dyDescent="0.3">
      <c r="A1014" s="22" t="str">
        <f t="shared" si="15"/>
        <v>'RHU2016Palliative18-49'</v>
      </c>
      <c r="B1014" s="22">
        <v>2016</v>
      </c>
      <c r="C1014" s="22" t="s">
        <v>217</v>
      </c>
      <c r="D1014" s="22" t="s">
        <v>8</v>
      </c>
      <c r="E1014" s="22" t="s">
        <v>153</v>
      </c>
      <c r="F1014" s="22">
        <v>25</v>
      </c>
      <c r="G1014" s="22">
        <v>1</v>
      </c>
      <c r="H1014" s="22" t="str">
        <f>INDEX(Bar_data!$A$3:$B$140,MATCH(C1014,Bar_data!$A$3:$A$140,FALSE),2)</f>
        <v>Trust055</v>
      </c>
      <c r="I1014" s="22" t="str">
        <f>INDEX(TrustCAHUB_map!$A$2:$D$139,MATCH($C1014,TrustCAHUB_map!$A$2:$A$139,FALSE),3)</f>
        <v>Wessex</v>
      </c>
      <c r="J1014" s="22" t="str">
        <f>INDEX(TrustCAHUB_map!$A$2:$D$139,MATCH($C1014,TrustCAHUB_map!$A$2:$A$139,FALSE),4)</f>
        <v>Wessex</v>
      </c>
    </row>
    <row r="1015" spans="1:10" x14ac:dyDescent="0.3">
      <c r="A1015" s="22" t="str">
        <f t="shared" si="15"/>
        <v>'RHU2016Curative50-69'</v>
      </c>
      <c r="B1015" s="22">
        <v>2016</v>
      </c>
      <c r="C1015" s="22" t="s">
        <v>217</v>
      </c>
      <c r="D1015" s="22" t="s">
        <v>7</v>
      </c>
      <c r="E1015" s="22" t="s">
        <v>627</v>
      </c>
      <c r="F1015" s="22">
        <v>129</v>
      </c>
      <c r="G1015" s="22">
        <v>0</v>
      </c>
      <c r="H1015" s="22" t="str">
        <f>INDEX(Bar_data!$A$3:$B$140,MATCH(C1015,Bar_data!$A$3:$A$140,FALSE),2)</f>
        <v>Trust055</v>
      </c>
      <c r="I1015" s="22" t="str">
        <f>INDEX(TrustCAHUB_map!$A$2:$D$139,MATCH($C1015,TrustCAHUB_map!$A$2:$A$139,FALSE),3)</f>
        <v>Wessex</v>
      </c>
      <c r="J1015" s="22" t="str">
        <f>INDEX(TrustCAHUB_map!$A$2:$D$139,MATCH($C1015,TrustCAHUB_map!$A$2:$A$139,FALSE),4)</f>
        <v>Wessex</v>
      </c>
    </row>
    <row r="1016" spans="1:10" x14ac:dyDescent="0.3">
      <c r="A1016" s="22" t="str">
        <f t="shared" si="15"/>
        <v>'RHU2016Palliative50-69'</v>
      </c>
      <c r="B1016" s="22">
        <v>2016</v>
      </c>
      <c r="C1016" s="22" t="s">
        <v>217</v>
      </c>
      <c r="D1016" s="22" t="s">
        <v>8</v>
      </c>
      <c r="E1016" s="22" t="s">
        <v>627</v>
      </c>
      <c r="F1016" s="22">
        <v>66</v>
      </c>
      <c r="G1016" s="22">
        <v>1</v>
      </c>
      <c r="H1016" s="22" t="str">
        <f>INDEX(Bar_data!$A$3:$B$140,MATCH(C1016,Bar_data!$A$3:$A$140,FALSE),2)</f>
        <v>Trust055</v>
      </c>
      <c r="I1016" s="22" t="str">
        <f>INDEX(TrustCAHUB_map!$A$2:$D$139,MATCH($C1016,TrustCAHUB_map!$A$2:$A$139,FALSE),3)</f>
        <v>Wessex</v>
      </c>
      <c r="J1016" s="22" t="str">
        <f>INDEX(TrustCAHUB_map!$A$2:$D$139,MATCH($C1016,TrustCAHUB_map!$A$2:$A$139,FALSE),4)</f>
        <v>Wessex</v>
      </c>
    </row>
    <row r="1017" spans="1:10" x14ac:dyDescent="0.3">
      <c r="A1017" s="22" t="str">
        <f t="shared" si="15"/>
        <v>'RHU2016Not assigned50-69'</v>
      </c>
      <c r="B1017" s="22">
        <v>2016</v>
      </c>
      <c r="C1017" s="22" t="s">
        <v>217</v>
      </c>
      <c r="D1017" s="22" t="s">
        <v>477</v>
      </c>
      <c r="E1017" s="22" t="s">
        <v>627</v>
      </c>
      <c r="F1017" s="22">
        <v>27</v>
      </c>
      <c r="G1017" s="22">
        <v>1</v>
      </c>
      <c r="H1017" s="22" t="str">
        <f>INDEX(Bar_data!$A$3:$B$140,MATCH(C1017,Bar_data!$A$3:$A$140,FALSE),2)</f>
        <v>Trust055</v>
      </c>
      <c r="I1017" s="22" t="str">
        <f>INDEX(TrustCAHUB_map!$A$2:$D$139,MATCH($C1017,TrustCAHUB_map!$A$2:$A$139,FALSE),3)</f>
        <v>Wessex</v>
      </c>
      <c r="J1017" s="22" t="str">
        <f>INDEX(TrustCAHUB_map!$A$2:$D$139,MATCH($C1017,TrustCAHUB_map!$A$2:$A$139,FALSE),4)</f>
        <v>Wessex</v>
      </c>
    </row>
    <row r="1018" spans="1:10" x14ac:dyDescent="0.3">
      <c r="A1018" s="22" t="str">
        <f t="shared" si="15"/>
        <v>'RHU2016Curative70+'</v>
      </c>
      <c r="B1018" s="22">
        <v>2016</v>
      </c>
      <c r="C1018" s="22" t="s">
        <v>217</v>
      </c>
      <c r="D1018" s="22" t="s">
        <v>7</v>
      </c>
      <c r="E1018" s="22" t="s">
        <v>628</v>
      </c>
      <c r="F1018" s="22">
        <v>21</v>
      </c>
      <c r="G1018" s="22">
        <v>0</v>
      </c>
      <c r="H1018" s="22" t="str">
        <f>INDEX(Bar_data!$A$3:$B$140,MATCH(C1018,Bar_data!$A$3:$A$140,FALSE),2)</f>
        <v>Trust055</v>
      </c>
      <c r="I1018" s="22" t="str">
        <f>INDEX(TrustCAHUB_map!$A$2:$D$139,MATCH($C1018,TrustCAHUB_map!$A$2:$A$139,FALSE),3)</f>
        <v>Wessex</v>
      </c>
      <c r="J1018" s="22" t="str">
        <f>INDEX(TrustCAHUB_map!$A$2:$D$139,MATCH($C1018,TrustCAHUB_map!$A$2:$A$139,FALSE),4)</f>
        <v>Wessex</v>
      </c>
    </row>
    <row r="1019" spans="1:10" x14ac:dyDescent="0.3">
      <c r="A1019" s="22" t="str">
        <f t="shared" si="15"/>
        <v>'RHU2016Not assigned70+'</v>
      </c>
      <c r="B1019" s="22">
        <v>2016</v>
      </c>
      <c r="C1019" s="22" t="s">
        <v>217</v>
      </c>
      <c r="D1019" s="22" t="s">
        <v>477</v>
      </c>
      <c r="E1019" s="22" t="s">
        <v>628</v>
      </c>
      <c r="F1019" s="22">
        <v>7</v>
      </c>
      <c r="G1019" s="22">
        <v>0</v>
      </c>
      <c r="H1019" s="22" t="str">
        <f>INDEX(Bar_data!$A$3:$B$140,MATCH(C1019,Bar_data!$A$3:$A$140,FALSE),2)</f>
        <v>Trust055</v>
      </c>
      <c r="I1019" s="22" t="str">
        <f>INDEX(TrustCAHUB_map!$A$2:$D$139,MATCH($C1019,TrustCAHUB_map!$A$2:$A$139,FALSE),3)</f>
        <v>Wessex</v>
      </c>
      <c r="J1019" s="22" t="str">
        <f>INDEX(TrustCAHUB_map!$A$2:$D$139,MATCH($C1019,TrustCAHUB_map!$A$2:$A$139,FALSE),4)</f>
        <v>Wessex</v>
      </c>
    </row>
    <row r="1020" spans="1:10" x14ac:dyDescent="0.3">
      <c r="A1020" s="22" t="str">
        <f t="shared" si="15"/>
        <v>'RHU2016Palliative70+'</v>
      </c>
      <c r="B1020" s="22">
        <v>2016</v>
      </c>
      <c r="C1020" s="22" t="s">
        <v>217</v>
      </c>
      <c r="D1020" s="22" t="s">
        <v>8</v>
      </c>
      <c r="E1020" s="22" t="s">
        <v>628</v>
      </c>
      <c r="F1020" s="22">
        <v>13</v>
      </c>
      <c r="G1020" s="22">
        <v>0</v>
      </c>
      <c r="H1020" s="22" t="str">
        <f>INDEX(Bar_data!$A$3:$B$140,MATCH(C1020,Bar_data!$A$3:$A$140,FALSE),2)</f>
        <v>Trust055</v>
      </c>
      <c r="I1020" s="22" t="str">
        <f>INDEX(TrustCAHUB_map!$A$2:$D$139,MATCH($C1020,TrustCAHUB_map!$A$2:$A$139,FALSE),3)</f>
        <v>Wessex</v>
      </c>
      <c r="J1020" s="22" t="str">
        <f>INDEX(TrustCAHUB_map!$A$2:$D$139,MATCH($C1020,TrustCAHUB_map!$A$2:$A$139,FALSE),4)</f>
        <v>Wessex</v>
      </c>
    </row>
    <row r="1021" spans="1:10" x14ac:dyDescent="0.3">
      <c r="A1021" s="22" t="str">
        <f t="shared" si="15"/>
        <v>'RHW2016Curative18-49'</v>
      </c>
      <c r="B1021" s="22">
        <v>2016</v>
      </c>
      <c r="C1021" s="22" t="s">
        <v>218</v>
      </c>
      <c r="D1021" s="22" t="s">
        <v>7</v>
      </c>
      <c r="E1021" s="22" t="s">
        <v>153</v>
      </c>
      <c r="F1021" s="22">
        <v>68</v>
      </c>
      <c r="G1021" s="22">
        <v>0</v>
      </c>
      <c r="H1021" s="22" t="str">
        <f>INDEX(Bar_data!$A$3:$B$140,MATCH(C1021,Bar_data!$A$3:$A$140,FALSE),2)</f>
        <v>Trust056</v>
      </c>
      <c r="I1021" s="22" t="str">
        <f>INDEX(TrustCAHUB_map!$A$2:$D$139,MATCH($C1021,TrustCAHUB_map!$A$2:$A$139,FALSE),3)</f>
        <v>Thames Valley</v>
      </c>
      <c r="J1021" s="22" t="str">
        <f>INDEX(TrustCAHUB_map!$A$2:$D$139,MATCH($C1021,TrustCAHUB_map!$A$2:$A$139,FALSE),4)</f>
        <v>Wessex</v>
      </c>
    </row>
    <row r="1022" spans="1:10" x14ac:dyDescent="0.3">
      <c r="A1022" s="22" t="str">
        <f t="shared" si="15"/>
        <v>'RHW2016Palliative18-49'</v>
      </c>
      <c r="B1022" s="22">
        <v>2016</v>
      </c>
      <c r="C1022" s="22" t="s">
        <v>218</v>
      </c>
      <c r="D1022" s="22" t="s">
        <v>8</v>
      </c>
      <c r="E1022" s="22" t="s">
        <v>153</v>
      </c>
      <c r="F1022" s="22">
        <v>20</v>
      </c>
      <c r="G1022" s="22">
        <v>1</v>
      </c>
      <c r="H1022" s="22" t="str">
        <f>INDEX(Bar_data!$A$3:$B$140,MATCH(C1022,Bar_data!$A$3:$A$140,FALSE),2)</f>
        <v>Trust056</v>
      </c>
      <c r="I1022" s="22" t="str">
        <f>INDEX(TrustCAHUB_map!$A$2:$D$139,MATCH($C1022,TrustCAHUB_map!$A$2:$A$139,FALSE),3)</f>
        <v>Thames Valley</v>
      </c>
      <c r="J1022" s="22" t="str">
        <f>INDEX(TrustCAHUB_map!$A$2:$D$139,MATCH($C1022,TrustCAHUB_map!$A$2:$A$139,FALSE),4)</f>
        <v>Wessex</v>
      </c>
    </row>
    <row r="1023" spans="1:10" x14ac:dyDescent="0.3">
      <c r="A1023" s="22" t="str">
        <f t="shared" si="15"/>
        <v>'RHW2016Not assigned18-49'</v>
      </c>
      <c r="B1023" s="22">
        <v>2016</v>
      </c>
      <c r="C1023" s="22" t="s">
        <v>218</v>
      </c>
      <c r="D1023" s="22" t="s">
        <v>477</v>
      </c>
      <c r="E1023" s="22" t="s">
        <v>153</v>
      </c>
      <c r="F1023" s="22">
        <v>15</v>
      </c>
      <c r="G1023" s="22">
        <v>0</v>
      </c>
      <c r="H1023" s="22" t="str">
        <f>INDEX(Bar_data!$A$3:$B$140,MATCH(C1023,Bar_data!$A$3:$A$140,FALSE),2)</f>
        <v>Trust056</v>
      </c>
      <c r="I1023" s="22" t="str">
        <f>INDEX(TrustCAHUB_map!$A$2:$D$139,MATCH($C1023,TrustCAHUB_map!$A$2:$A$139,FALSE),3)</f>
        <v>Thames Valley</v>
      </c>
      <c r="J1023" s="22" t="str">
        <f>INDEX(TrustCAHUB_map!$A$2:$D$139,MATCH($C1023,TrustCAHUB_map!$A$2:$A$139,FALSE),4)</f>
        <v>Wessex</v>
      </c>
    </row>
    <row r="1024" spans="1:10" x14ac:dyDescent="0.3">
      <c r="A1024" s="22" t="str">
        <f t="shared" si="15"/>
        <v>'RHW2016Not assigned50-69'</v>
      </c>
      <c r="B1024" s="22">
        <v>2016</v>
      </c>
      <c r="C1024" s="22" t="s">
        <v>218</v>
      </c>
      <c r="D1024" s="22" t="s">
        <v>477</v>
      </c>
      <c r="E1024" s="22" t="s">
        <v>627</v>
      </c>
      <c r="F1024" s="22">
        <v>16</v>
      </c>
      <c r="G1024" s="22">
        <v>0</v>
      </c>
      <c r="H1024" s="22" t="str">
        <f>INDEX(Bar_data!$A$3:$B$140,MATCH(C1024,Bar_data!$A$3:$A$140,FALSE),2)</f>
        <v>Trust056</v>
      </c>
      <c r="I1024" s="22" t="str">
        <f>INDEX(TrustCAHUB_map!$A$2:$D$139,MATCH($C1024,TrustCAHUB_map!$A$2:$A$139,FALSE),3)</f>
        <v>Thames Valley</v>
      </c>
      <c r="J1024" s="22" t="str">
        <f>INDEX(TrustCAHUB_map!$A$2:$D$139,MATCH($C1024,TrustCAHUB_map!$A$2:$A$139,FALSE),4)</f>
        <v>Wessex</v>
      </c>
    </row>
    <row r="1025" spans="1:10" x14ac:dyDescent="0.3">
      <c r="A1025" s="22" t="str">
        <f t="shared" si="15"/>
        <v>'RHW2016Palliative50-69'</v>
      </c>
      <c r="B1025" s="22">
        <v>2016</v>
      </c>
      <c r="C1025" s="22" t="s">
        <v>218</v>
      </c>
      <c r="D1025" s="22" t="s">
        <v>8</v>
      </c>
      <c r="E1025" s="22" t="s">
        <v>627</v>
      </c>
      <c r="F1025" s="22">
        <v>39</v>
      </c>
      <c r="G1025" s="22">
        <v>3</v>
      </c>
      <c r="H1025" s="22" t="str">
        <f>INDEX(Bar_data!$A$3:$B$140,MATCH(C1025,Bar_data!$A$3:$A$140,FALSE),2)</f>
        <v>Trust056</v>
      </c>
      <c r="I1025" s="22" t="str">
        <f>INDEX(TrustCAHUB_map!$A$2:$D$139,MATCH($C1025,TrustCAHUB_map!$A$2:$A$139,FALSE),3)</f>
        <v>Thames Valley</v>
      </c>
      <c r="J1025" s="22" t="str">
        <f>INDEX(TrustCAHUB_map!$A$2:$D$139,MATCH($C1025,TrustCAHUB_map!$A$2:$A$139,FALSE),4)</f>
        <v>Wessex</v>
      </c>
    </row>
    <row r="1026" spans="1:10" x14ac:dyDescent="0.3">
      <c r="A1026" s="22" t="str">
        <f t="shared" si="15"/>
        <v>'RHW2016Curative50-69'</v>
      </c>
      <c r="B1026" s="22">
        <v>2016</v>
      </c>
      <c r="C1026" s="22" t="s">
        <v>218</v>
      </c>
      <c r="D1026" s="22" t="s">
        <v>7</v>
      </c>
      <c r="E1026" s="22" t="s">
        <v>627</v>
      </c>
      <c r="F1026" s="22">
        <v>105</v>
      </c>
      <c r="G1026" s="22">
        <v>0</v>
      </c>
      <c r="H1026" s="22" t="str">
        <f>INDEX(Bar_data!$A$3:$B$140,MATCH(C1026,Bar_data!$A$3:$A$140,FALSE),2)</f>
        <v>Trust056</v>
      </c>
      <c r="I1026" s="22" t="str">
        <f>INDEX(TrustCAHUB_map!$A$2:$D$139,MATCH($C1026,TrustCAHUB_map!$A$2:$A$139,FALSE),3)</f>
        <v>Thames Valley</v>
      </c>
      <c r="J1026" s="22" t="str">
        <f>INDEX(TrustCAHUB_map!$A$2:$D$139,MATCH($C1026,TrustCAHUB_map!$A$2:$A$139,FALSE),4)</f>
        <v>Wessex</v>
      </c>
    </row>
    <row r="1027" spans="1:10" x14ac:dyDescent="0.3">
      <c r="A1027" s="22" t="str">
        <f t="shared" ref="A1027:A1090" si="16">"'"&amp;C1027&amp;B1027&amp;D1027&amp;E1027&amp;"'"</f>
        <v>'RHW2016Curative70+'</v>
      </c>
      <c r="B1027" s="22">
        <v>2016</v>
      </c>
      <c r="C1027" s="22" t="s">
        <v>218</v>
      </c>
      <c r="D1027" s="22" t="s">
        <v>7</v>
      </c>
      <c r="E1027" s="22" t="s">
        <v>628</v>
      </c>
      <c r="F1027" s="22">
        <v>28</v>
      </c>
      <c r="G1027" s="22">
        <v>1</v>
      </c>
      <c r="H1027" s="22" t="str">
        <f>INDEX(Bar_data!$A$3:$B$140,MATCH(C1027,Bar_data!$A$3:$A$140,FALSE),2)</f>
        <v>Trust056</v>
      </c>
      <c r="I1027" s="22" t="str">
        <f>INDEX(TrustCAHUB_map!$A$2:$D$139,MATCH($C1027,TrustCAHUB_map!$A$2:$A$139,FALSE),3)</f>
        <v>Thames Valley</v>
      </c>
      <c r="J1027" s="22" t="str">
        <f>INDEX(TrustCAHUB_map!$A$2:$D$139,MATCH($C1027,TrustCAHUB_map!$A$2:$A$139,FALSE),4)</f>
        <v>Wessex</v>
      </c>
    </row>
    <row r="1028" spans="1:10" x14ac:dyDescent="0.3">
      <c r="A1028" s="22" t="str">
        <f t="shared" si="16"/>
        <v>'RHW2016Palliative70+'</v>
      </c>
      <c r="B1028" s="22">
        <v>2016</v>
      </c>
      <c r="C1028" s="22" t="s">
        <v>218</v>
      </c>
      <c r="D1028" s="22" t="s">
        <v>8</v>
      </c>
      <c r="E1028" s="22" t="s">
        <v>628</v>
      </c>
      <c r="F1028" s="22">
        <v>14</v>
      </c>
      <c r="G1028" s="22">
        <v>2</v>
      </c>
      <c r="H1028" s="22" t="str">
        <f>INDEX(Bar_data!$A$3:$B$140,MATCH(C1028,Bar_data!$A$3:$A$140,FALSE),2)</f>
        <v>Trust056</v>
      </c>
      <c r="I1028" s="22" t="str">
        <f>INDEX(TrustCAHUB_map!$A$2:$D$139,MATCH($C1028,TrustCAHUB_map!$A$2:$A$139,FALSE),3)</f>
        <v>Thames Valley</v>
      </c>
      <c r="J1028" s="22" t="str">
        <f>INDEX(TrustCAHUB_map!$A$2:$D$139,MATCH($C1028,TrustCAHUB_map!$A$2:$A$139,FALSE),4)</f>
        <v>Wessex</v>
      </c>
    </row>
    <row r="1029" spans="1:10" x14ac:dyDescent="0.3">
      <c r="A1029" s="22" t="str">
        <f t="shared" si="16"/>
        <v>'RHW2016Not assigned70+'</v>
      </c>
      <c r="B1029" s="22">
        <v>2016</v>
      </c>
      <c r="C1029" s="22" t="s">
        <v>218</v>
      </c>
      <c r="D1029" s="22" t="s">
        <v>477</v>
      </c>
      <c r="E1029" s="22" t="s">
        <v>628</v>
      </c>
      <c r="F1029" s="22">
        <v>3</v>
      </c>
      <c r="G1029" s="22">
        <v>0</v>
      </c>
      <c r="H1029" s="22" t="str">
        <f>INDEX(Bar_data!$A$3:$B$140,MATCH(C1029,Bar_data!$A$3:$A$140,FALSE),2)</f>
        <v>Trust056</v>
      </c>
      <c r="I1029" s="22" t="str">
        <f>INDEX(TrustCAHUB_map!$A$2:$D$139,MATCH($C1029,TrustCAHUB_map!$A$2:$A$139,FALSE),3)</f>
        <v>Thames Valley</v>
      </c>
      <c r="J1029" s="22" t="str">
        <f>INDEX(TrustCAHUB_map!$A$2:$D$139,MATCH($C1029,TrustCAHUB_map!$A$2:$A$139,FALSE),4)</f>
        <v>Wessex</v>
      </c>
    </row>
    <row r="1030" spans="1:10" x14ac:dyDescent="0.3">
      <c r="A1030" s="22" t="str">
        <f t="shared" si="16"/>
        <v>'RJ12016Not assigned18-49'</v>
      </c>
      <c r="B1030" s="22">
        <v>2016</v>
      </c>
      <c r="C1030" s="22" t="s">
        <v>219</v>
      </c>
      <c r="D1030" s="22" t="s">
        <v>477</v>
      </c>
      <c r="E1030" s="22" t="s">
        <v>153</v>
      </c>
      <c r="F1030" s="22">
        <v>1</v>
      </c>
      <c r="G1030" s="22">
        <v>0</v>
      </c>
      <c r="H1030" s="22" t="str">
        <f>INDEX(Bar_data!$A$3:$B$140,MATCH(C1030,Bar_data!$A$3:$A$140,FALSE),2)</f>
        <v>Trust057</v>
      </c>
      <c r="I1030" s="22" t="str">
        <f>INDEX(TrustCAHUB_map!$A$2:$D$139,MATCH($C1030,TrustCAHUB_map!$A$2:$A$139,FALSE),3)</f>
        <v>South East London</v>
      </c>
      <c r="J1030" s="22" t="str">
        <f>INDEX(TrustCAHUB_map!$A$2:$D$139,MATCH($C1030,TrustCAHUB_map!$A$2:$A$139,FALSE),4)</f>
        <v>London</v>
      </c>
    </row>
    <row r="1031" spans="1:10" x14ac:dyDescent="0.3">
      <c r="A1031" s="22" t="str">
        <f t="shared" si="16"/>
        <v>'RJ12016Palliative18-49'</v>
      </c>
      <c r="B1031" s="22">
        <v>2016</v>
      </c>
      <c r="C1031" s="22" t="s">
        <v>219</v>
      </c>
      <c r="D1031" s="22" t="s">
        <v>8</v>
      </c>
      <c r="E1031" s="22" t="s">
        <v>153</v>
      </c>
      <c r="F1031" s="22">
        <v>35</v>
      </c>
      <c r="G1031" s="22">
        <v>5</v>
      </c>
      <c r="H1031" s="22" t="str">
        <f>INDEX(Bar_data!$A$3:$B$140,MATCH(C1031,Bar_data!$A$3:$A$140,FALSE),2)</f>
        <v>Trust057</v>
      </c>
      <c r="I1031" s="22" t="str">
        <f>INDEX(TrustCAHUB_map!$A$2:$D$139,MATCH($C1031,TrustCAHUB_map!$A$2:$A$139,FALSE),3)</f>
        <v>South East London</v>
      </c>
      <c r="J1031" s="22" t="str">
        <f>INDEX(TrustCAHUB_map!$A$2:$D$139,MATCH($C1031,TrustCAHUB_map!$A$2:$A$139,FALSE),4)</f>
        <v>London</v>
      </c>
    </row>
    <row r="1032" spans="1:10" x14ac:dyDescent="0.3">
      <c r="A1032" s="22" t="str">
        <f t="shared" si="16"/>
        <v>'RJ12016Curative18-49'</v>
      </c>
      <c r="B1032" s="22">
        <v>2016</v>
      </c>
      <c r="C1032" s="22" t="s">
        <v>219</v>
      </c>
      <c r="D1032" s="22" t="s">
        <v>7</v>
      </c>
      <c r="E1032" s="22" t="s">
        <v>153</v>
      </c>
      <c r="F1032" s="22">
        <v>120</v>
      </c>
      <c r="G1032" s="22">
        <v>1</v>
      </c>
      <c r="H1032" s="22" t="str">
        <f>INDEX(Bar_data!$A$3:$B$140,MATCH(C1032,Bar_data!$A$3:$A$140,FALSE),2)</f>
        <v>Trust057</v>
      </c>
      <c r="I1032" s="22" t="str">
        <f>INDEX(TrustCAHUB_map!$A$2:$D$139,MATCH($C1032,TrustCAHUB_map!$A$2:$A$139,FALSE),3)</f>
        <v>South East London</v>
      </c>
      <c r="J1032" s="22" t="str">
        <f>INDEX(TrustCAHUB_map!$A$2:$D$139,MATCH($C1032,TrustCAHUB_map!$A$2:$A$139,FALSE),4)</f>
        <v>London</v>
      </c>
    </row>
    <row r="1033" spans="1:10" x14ac:dyDescent="0.3">
      <c r="A1033" s="22" t="str">
        <f t="shared" si="16"/>
        <v>'RJ12016Palliative50-69'</v>
      </c>
      <c r="B1033" s="22">
        <v>2016</v>
      </c>
      <c r="C1033" s="22" t="s">
        <v>219</v>
      </c>
      <c r="D1033" s="22" t="s">
        <v>8</v>
      </c>
      <c r="E1033" s="22" t="s">
        <v>627</v>
      </c>
      <c r="F1033" s="22">
        <v>40</v>
      </c>
      <c r="G1033" s="22">
        <v>3</v>
      </c>
      <c r="H1033" s="22" t="str">
        <f>INDEX(Bar_data!$A$3:$B$140,MATCH(C1033,Bar_data!$A$3:$A$140,FALSE),2)</f>
        <v>Trust057</v>
      </c>
      <c r="I1033" s="22" t="str">
        <f>INDEX(TrustCAHUB_map!$A$2:$D$139,MATCH($C1033,TrustCAHUB_map!$A$2:$A$139,FALSE),3)</f>
        <v>South East London</v>
      </c>
      <c r="J1033" s="22" t="str">
        <f>INDEX(TrustCAHUB_map!$A$2:$D$139,MATCH($C1033,TrustCAHUB_map!$A$2:$A$139,FALSE),4)</f>
        <v>London</v>
      </c>
    </row>
    <row r="1034" spans="1:10" x14ac:dyDescent="0.3">
      <c r="A1034" s="22" t="str">
        <f t="shared" si="16"/>
        <v>'RJ12016Curative50-69'</v>
      </c>
      <c r="B1034" s="22">
        <v>2016</v>
      </c>
      <c r="C1034" s="22" t="s">
        <v>219</v>
      </c>
      <c r="D1034" s="22" t="s">
        <v>7</v>
      </c>
      <c r="E1034" s="22" t="s">
        <v>627</v>
      </c>
      <c r="F1034" s="22">
        <v>98</v>
      </c>
      <c r="G1034" s="22">
        <v>0</v>
      </c>
      <c r="H1034" s="22" t="str">
        <f>INDEX(Bar_data!$A$3:$B$140,MATCH(C1034,Bar_data!$A$3:$A$140,FALSE),2)</f>
        <v>Trust057</v>
      </c>
      <c r="I1034" s="22" t="str">
        <f>INDEX(TrustCAHUB_map!$A$2:$D$139,MATCH($C1034,TrustCAHUB_map!$A$2:$A$139,FALSE),3)</f>
        <v>South East London</v>
      </c>
      <c r="J1034" s="22" t="str">
        <f>INDEX(TrustCAHUB_map!$A$2:$D$139,MATCH($C1034,TrustCAHUB_map!$A$2:$A$139,FALSE),4)</f>
        <v>London</v>
      </c>
    </row>
    <row r="1035" spans="1:10" x14ac:dyDescent="0.3">
      <c r="A1035" s="22" t="str">
        <f t="shared" si="16"/>
        <v>'RJ12016Not assigned50-69'</v>
      </c>
      <c r="B1035" s="22">
        <v>2016</v>
      </c>
      <c r="C1035" s="22" t="s">
        <v>219</v>
      </c>
      <c r="D1035" s="22" t="s">
        <v>477</v>
      </c>
      <c r="E1035" s="22" t="s">
        <v>627</v>
      </c>
      <c r="F1035" s="22">
        <v>3</v>
      </c>
      <c r="G1035" s="22">
        <v>0</v>
      </c>
      <c r="H1035" s="22" t="str">
        <f>INDEX(Bar_data!$A$3:$B$140,MATCH(C1035,Bar_data!$A$3:$A$140,FALSE),2)</f>
        <v>Trust057</v>
      </c>
      <c r="I1035" s="22" t="str">
        <f>INDEX(TrustCAHUB_map!$A$2:$D$139,MATCH($C1035,TrustCAHUB_map!$A$2:$A$139,FALSE),3)</f>
        <v>South East London</v>
      </c>
      <c r="J1035" s="22" t="str">
        <f>INDEX(TrustCAHUB_map!$A$2:$D$139,MATCH($C1035,TrustCAHUB_map!$A$2:$A$139,FALSE),4)</f>
        <v>London</v>
      </c>
    </row>
    <row r="1036" spans="1:10" x14ac:dyDescent="0.3">
      <c r="A1036" s="22" t="str">
        <f t="shared" si="16"/>
        <v>'RJ12016Palliative70+'</v>
      </c>
      <c r="B1036" s="22">
        <v>2016</v>
      </c>
      <c r="C1036" s="22" t="s">
        <v>219</v>
      </c>
      <c r="D1036" s="22" t="s">
        <v>8</v>
      </c>
      <c r="E1036" s="22" t="s">
        <v>628</v>
      </c>
      <c r="F1036" s="22">
        <v>14</v>
      </c>
      <c r="G1036" s="22">
        <v>1</v>
      </c>
      <c r="H1036" s="22" t="str">
        <f>INDEX(Bar_data!$A$3:$B$140,MATCH(C1036,Bar_data!$A$3:$A$140,FALSE),2)</f>
        <v>Trust057</v>
      </c>
      <c r="I1036" s="22" t="str">
        <f>INDEX(TrustCAHUB_map!$A$2:$D$139,MATCH($C1036,TrustCAHUB_map!$A$2:$A$139,FALSE),3)</f>
        <v>South East London</v>
      </c>
      <c r="J1036" s="22" t="str">
        <f>INDEX(TrustCAHUB_map!$A$2:$D$139,MATCH($C1036,TrustCAHUB_map!$A$2:$A$139,FALSE),4)</f>
        <v>London</v>
      </c>
    </row>
    <row r="1037" spans="1:10" x14ac:dyDescent="0.3">
      <c r="A1037" s="22" t="str">
        <f t="shared" si="16"/>
        <v>'RJ12016Curative70+'</v>
      </c>
      <c r="B1037" s="22">
        <v>2016</v>
      </c>
      <c r="C1037" s="22" t="s">
        <v>219</v>
      </c>
      <c r="D1037" s="22" t="s">
        <v>7</v>
      </c>
      <c r="E1037" s="22" t="s">
        <v>628</v>
      </c>
      <c r="F1037" s="22">
        <v>19</v>
      </c>
      <c r="G1037" s="22">
        <v>0</v>
      </c>
      <c r="H1037" s="22" t="str">
        <f>INDEX(Bar_data!$A$3:$B$140,MATCH(C1037,Bar_data!$A$3:$A$140,FALSE),2)</f>
        <v>Trust057</v>
      </c>
      <c r="I1037" s="22" t="str">
        <f>INDEX(TrustCAHUB_map!$A$2:$D$139,MATCH($C1037,TrustCAHUB_map!$A$2:$A$139,FALSE),3)</f>
        <v>South East London</v>
      </c>
      <c r="J1037" s="22" t="str">
        <f>INDEX(TrustCAHUB_map!$A$2:$D$139,MATCH($C1037,TrustCAHUB_map!$A$2:$A$139,FALSE),4)</f>
        <v>London</v>
      </c>
    </row>
    <row r="1038" spans="1:10" x14ac:dyDescent="0.3">
      <c r="A1038" s="22" t="str">
        <f t="shared" si="16"/>
        <v>'RJ22016Palliative18-49'</v>
      </c>
      <c r="B1038" s="22">
        <v>2016</v>
      </c>
      <c r="C1038" s="22" t="s">
        <v>220</v>
      </c>
      <c r="D1038" s="22" t="s">
        <v>8</v>
      </c>
      <c r="E1038" s="22" t="s">
        <v>153</v>
      </c>
      <c r="F1038" s="22">
        <v>10</v>
      </c>
      <c r="G1038" s="22">
        <v>0</v>
      </c>
      <c r="H1038" s="22" t="str">
        <f>INDEX(Bar_data!$A$3:$B$140,MATCH(C1038,Bar_data!$A$3:$A$140,FALSE),2)</f>
        <v>Trust058</v>
      </c>
      <c r="I1038" s="22" t="str">
        <f>INDEX(TrustCAHUB_map!$A$2:$D$139,MATCH($C1038,TrustCAHUB_map!$A$2:$A$139,FALSE),3)</f>
        <v>South East London</v>
      </c>
      <c r="J1038" s="22" t="str">
        <f>INDEX(TrustCAHUB_map!$A$2:$D$139,MATCH($C1038,TrustCAHUB_map!$A$2:$A$139,FALSE),4)</f>
        <v>London</v>
      </c>
    </row>
    <row r="1039" spans="1:10" x14ac:dyDescent="0.3">
      <c r="A1039" s="22" t="str">
        <f t="shared" si="16"/>
        <v>'RJ22016Curative18-49'</v>
      </c>
      <c r="B1039" s="22">
        <v>2016</v>
      </c>
      <c r="C1039" s="22" t="s">
        <v>220</v>
      </c>
      <c r="D1039" s="22" t="s">
        <v>7</v>
      </c>
      <c r="E1039" s="22" t="s">
        <v>153</v>
      </c>
      <c r="F1039" s="22">
        <v>56</v>
      </c>
      <c r="G1039" s="22">
        <v>0</v>
      </c>
      <c r="H1039" s="22" t="str">
        <f>INDEX(Bar_data!$A$3:$B$140,MATCH(C1039,Bar_data!$A$3:$A$140,FALSE),2)</f>
        <v>Trust058</v>
      </c>
      <c r="I1039" s="22" t="str">
        <f>INDEX(TrustCAHUB_map!$A$2:$D$139,MATCH($C1039,TrustCAHUB_map!$A$2:$A$139,FALSE),3)</f>
        <v>South East London</v>
      </c>
      <c r="J1039" s="22" t="str">
        <f>INDEX(TrustCAHUB_map!$A$2:$D$139,MATCH($C1039,TrustCAHUB_map!$A$2:$A$139,FALSE),4)</f>
        <v>London</v>
      </c>
    </row>
    <row r="1040" spans="1:10" x14ac:dyDescent="0.3">
      <c r="A1040" s="22" t="str">
        <f t="shared" si="16"/>
        <v>'RJ22016Curative50-69'</v>
      </c>
      <c r="B1040" s="22">
        <v>2016</v>
      </c>
      <c r="C1040" s="22" t="s">
        <v>220</v>
      </c>
      <c r="D1040" s="22" t="s">
        <v>7</v>
      </c>
      <c r="E1040" s="22" t="s">
        <v>627</v>
      </c>
      <c r="F1040" s="22">
        <v>38</v>
      </c>
      <c r="G1040" s="22">
        <v>0</v>
      </c>
      <c r="H1040" s="22" t="str">
        <f>INDEX(Bar_data!$A$3:$B$140,MATCH(C1040,Bar_data!$A$3:$A$140,FALSE),2)</f>
        <v>Trust058</v>
      </c>
      <c r="I1040" s="22" t="str">
        <f>INDEX(TrustCAHUB_map!$A$2:$D$139,MATCH($C1040,TrustCAHUB_map!$A$2:$A$139,FALSE),3)</f>
        <v>South East London</v>
      </c>
      <c r="J1040" s="22" t="str">
        <f>INDEX(TrustCAHUB_map!$A$2:$D$139,MATCH($C1040,TrustCAHUB_map!$A$2:$A$139,FALSE),4)</f>
        <v>London</v>
      </c>
    </row>
    <row r="1041" spans="1:10" x14ac:dyDescent="0.3">
      <c r="A1041" s="22" t="str">
        <f t="shared" si="16"/>
        <v>'RJ22016Palliative50-69'</v>
      </c>
      <c r="B1041" s="22">
        <v>2016</v>
      </c>
      <c r="C1041" s="22" t="s">
        <v>220</v>
      </c>
      <c r="D1041" s="22" t="s">
        <v>8</v>
      </c>
      <c r="E1041" s="22" t="s">
        <v>627</v>
      </c>
      <c r="F1041" s="22">
        <v>20</v>
      </c>
      <c r="G1041" s="22">
        <v>4</v>
      </c>
      <c r="H1041" s="22" t="str">
        <f>INDEX(Bar_data!$A$3:$B$140,MATCH(C1041,Bar_data!$A$3:$A$140,FALSE),2)</f>
        <v>Trust058</v>
      </c>
      <c r="I1041" s="22" t="str">
        <f>INDEX(TrustCAHUB_map!$A$2:$D$139,MATCH($C1041,TrustCAHUB_map!$A$2:$A$139,FALSE),3)</f>
        <v>South East London</v>
      </c>
      <c r="J1041" s="22" t="str">
        <f>INDEX(TrustCAHUB_map!$A$2:$D$139,MATCH($C1041,TrustCAHUB_map!$A$2:$A$139,FALSE),4)</f>
        <v>London</v>
      </c>
    </row>
    <row r="1042" spans="1:10" x14ac:dyDescent="0.3">
      <c r="A1042" s="22" t="str">
        <f t="shared" si="16"/>
        <v>'RJ22016Curative70+'</v>
      </c>
      <c r="B1042" s="22">
        <v>2016</v>
      </c>
      <c r="C1042" s="22" t="s">
        <v>220</v>
      </c>
      <c r="D1042" s="22" t="s">
        <v>7</v>
      </c>
      <c r="E1042" s="22" t="s">
        <v>628</v>
      </c>
      <c r="F1042" s="22">
        <v>9</v>
      </c>
      <c r="G1042" s="22">
        <v>0</v>
      </c>
      <c r="H1042" s="22" t="str">
        <f>INDEX(Bar_data!$A$3:$B$140,MATCH(C1042,Bar_data!$A$3:$A$140,FALSE),2)</f>
        <v>Trust058</v>
      </c>
      <c r="I1042" s="22" t="str">
        <f>INDEX(TrustCAHUB_map!$A$2:$D$139,MATCH($C1042,TrustCAHUB_map!$A$2:$A$139,FALSE),3)</f>
        <v>South East London</v>
      </c>
      <c r="J1042" s="22" t="str">
        <f>INDEX(TrustCAHUB_map!$A$2:$D$139,MATCH($C1042,TrustCAHUB_map!$A$2:$A$139,FALSE),4)</f>
        <v>London</v>
      </c>
    </row>
    <row r="1043" spans="1:10" x14ac:dyDescent="0.3">
      <c r="A1043" s="22" t="str">
        <f t="shared" si="16"/>
        <v>'RJ22016Palliative70+'</v>
      </c>
      <c r="B1043" s="22">
        <v>2016</v>
      </c>
      <c r="C1043" s="22" t="s">
        <v>220</v>
      </c>
      <c r="D1043" s="22" t="s">
        <v>8</v>
      </c>
      <c r="E1043" s="22" t="s">
        <v>628</v>
      </c>
      <c r="F1043" s="22">
        <v>5</v>
      </c>
      <c r="G1043" s="22">
        <v>2</v>
      </c>
      <c r="H1043" s="22" t="str">
        <f>INDEX(Bar_data!$A$3:$B$140,MATCH(C1043,Bar_data!$A$3:$A$140,FALSE),2)</f>
        <v>Trust058</v>
      </c>
      <c r="I1043" s="22" t="str">
        <f>INDEX(TrustCAHUB_map!$A$2:$D$139,MATCH($C1043,TrustCAHUB_map!$A$2:$A$139,FALSE),3)</f>
        <v>South East London</v>
      </c>
      <c r="J1043" s="22" t="str">
        <f>INDEX(TrustCAHUB_map!$A$2:$D$139,MATCH($C1043,TrustCAHUB_map!$A$2:$A$139,FALSE),4)</f>
        <v>London</v>
      </c>
    </row>
    <row r="1044" spans="1:10" x14ac:dyDescent="0.3">
      <c r="A1044" s="22" t="str">
        <f t="shared" si="16"/>
        <v>'RJ72016Curative18-49'</v>
      </c>
      <c r="B1044" s="22">
        <v>2016</v>
      </c>
      <c r="C1044" s="22" t="s">
        <v>222</v>
      </c>
      <c r="D1044" s="22" t="s">
        <v>7</v>
      </c>
      <c r="E1044" s="22" t="s">
        <v>153</v>
      </c>
      <c r="F1044" s="22">
        <v>61</v>
      </c>
      <c r="G1044" s="22">
        <v>0</v>
      </c>
      <c r="H1044" s="22" t="str">
        <f>INDEX(Bar_data!$A$3:$B$140,MATCH(C1044,Bar_data!$A$3:$A$140,FALSE),2)</f>
        <v>Trust060</v>
      </c>
      <c r="I1044" s="22" t="str">
        <f>INDEX(TrustCAHUB_map!$A$2:$D$139,MATCH($C1044,TrustCAHUB_map!$A$2:$A$139,FALSE),3)</f>
        <v>North West and South West London</v>
      </c>
      <c r="J1044" s="22" t="str">
        <f>INDEX(TrustCAHUB_map!$A$2:$D$139,MATCH($C1044,TrustCAHUB_map!$A$2:$A$139,FALSE),4)</f>
        <v>London</v>
      </c>
    </row>
    <row r="1045" spans="1:10" x14ac:dyDescent="0.3">
      <c r="A1045" s="22" t="str">
        <f t="shared" si="16"/>
        <v>'RJ72016Palliative18-49'</v>
      </c>
      <c r="B1045" s="22">
        <v>2016</v>
      </c>
      <c r="C1045" s="22" t="s">
        <v>222</v>
      </c>
      <c r="D1045" s="22" t="s">
        <v>8</v>
      </c>
      <c r="E1045" s="22" t="s">
        <v>153</v>
      </c>
      <c r="F1045" s="22">
        <v>23</v>
      </c>
      <c r="G1045" s="22">
        <v>0</v>
      </c>
      <c r="H1045" s="22" t="str">
        <f>INDEX(Bar_data!$A$3:$B$140,MATCH(C1045,Bar_data!$A$3:$A$140,FALSE),2)</f>
        <v>Trust060</v>
      </c>
      <c r="I1045" s="22" t="str">
        <f>INDEX(TrustCAHUB_map!$A$2:$D$139,MATCH($C1045,TrustCAHUB_map!$A$2:$A$139,FALSE),3)</f>
        <v>North West and South West London</v>
      </c>
      <c r="J1045" s="22" t="str">
        <f>INDEX(TrustCAHUB_map!$A$2:$D$139,MATCH($C1045,TrustCAHUB_map!$A$2:$A$139,FALSE),4)</f>
        <v>London</v>
      </c>
    </row>
    <row r="1046" spans="1:10" x14ac:dyDescent="0.3">
      <c r="A1046" s="22" t="str">
        <f t="shared" si="16"/>
        <v>'RJ72016Curative50-69'</v>
      </c>
      <c r="B1046" s="22">
        <v>2016</v>
      </c>
      <c r="C1046" s="22" t="s">
        <v>222</v>
      </c>
      <c r="D1046" s="22" t="s">
        <v>7</v>
      </c>
      <c r="E1046" s="22" t="s">
        <v>627</v>
      </c>
      <c r="F1046" s="22">
        <v>83</v>
      </c>
      <c r="G1046" s="22">
        <v>0</v>
      </c>
      <c r="H1046" s="22" t="str">
        <f>INDEX(Bar_data!$A$3:$B$140,MATCH(C1046,Bar_data!$A$3:$A$140,FALSE),2)</f>
        <v>Trust060</v>
      </c>
      <c r="I1046" s="22" t="str">
        <f>INDEX(TrustCAHUB_map!$A$2:$D$139,MATCH($C1046,TrustCAHUB_map!$A$2:$A$139,FALSE),3)</f>
        <v>North West and South West London</v>
      </c>
      <c r="J1046" s="22" t="str">
        <f>INDEX(TrustCAHUB_map!$A$2:$D$139,MATCH($C1046,TrustCAHUB_map!$A$2:$A$139,FALSE),4)</f>
        <v>London</v>
      </c>
    </row>
    <row r="1047" spans="1:10" x14ac:dyDescent="0.3">
      <c r="A1047" s="22" t="str">
        <f t="shared" si="16"/>
        <v>'RJ72016Palliative50-69'</v>
      </c>
      <c r="B1047" s="22">
        <v>2016</v>
      </c>
      <c r="C1047" s="22" t="s">
        <v>222</v>
      </c>
      <c r="D1047" s="22" t="s">
        <v>8</v>
      </c>
      <c r="E1047" s="22" t="s">
        <v>627</v>
      </c>
      <c r="F1047" s="22">
        <v>21</v>
      </c>
      <c r="G1047" s="22">
        <v>1</v>
      </c>
      <c r="H1047" s="22" t="str">
        <f>INDEX(Bar_data!$A$3:$B$140,MATCH(C1047,Bar_data!$A$3:$A$140,FALSE),2)</f>
        <v>Trust060</v>
      </c>
      <c r="I1047" s="22" t="str">
        <f>INDEX(TrustCAHUB_map!$A$2:$D$139,MATCH($C1047,TrustCAHUB_map!$A$2:$A$139,FALSE),3)</f>
        <v>North West and South West London</v>
      </c>
      <c r="J1047" s="22" t="str">
        <f>INDEX(TrustCAHUB_map!$A$2:$D$139,MATCH($C1047,TrustCAHUB_map!$A$2:$A$139,FALSE),4)</f>
        <v>London</v>
      </c>
    </row>
    <row r="1048" spans="1:10" x14ac:dyDescent="0.3">
      <c r="A1048" s="22" t="str">
        <f t="shared" si="16"/>
        <v>'RJ72016Palliative70+'</v>
      </c>
      <c r="B1048" s="22">
        <v>2016</v>
      </c>
      <c r="C1048" s="22" t="s">
        <v>222</v>
      </c>
      <c r="D1048" s="22" t="s">
        <v>8</v>
      </c>
      <c r="E1048" s="22" t="s">
        <v>628</v>
      </c>
      <c r="F1048" s="22">
        <v>4</v>
      </c>
      <c r="G1048" s="22">
        <v>0</v>
      </c>
      <c r="H1048" s="22" t="str">
        <f>INDEX(Bar_data!$A$3:$B$140,MATCH(C1048,Bar_data!$A$3:$A$140,FALSE),2)</f>
        <v>Trust060</v>
      </c>
      <c r="I1048" s="22" t="str">
        <f>INDEX(TrustCAHUB_map!$A$2:$D$139,MATCH($C1048,TrustCAHUB_map!$A$2:$A$139,FALSE),3)</f>
        <v>North West and South West London</v>
      </c>
      <c r="J1048" s="22" t="str">
        <f>INDEX(TrustCAHUB_map!$A$2:$D$139,MATCH($C1048,TrustCAHUB_map!$A$2:$A$139,FALSE),4)</f>
        <v>London</v>
      </c>
    </row>
    <row r="1049" spans="1:10" x14ac:dyDescent="0.3">
      <c r="A1049" s="22" t="str">
        <f t="shared" si="16"/>
        <v>'RJ72016Curative70+'</v>
      </c>
      <c r="B1049" s="22">
        <v>2016</v>
      </c>
      <c r="C1049" s="22" t="s">
        <v>222</v>
      </c>
      <c r="D1049" s="22" t="s">
        <v>7</v>
      </c>
      <c r="E1049" s="22" t="s">
        <v>628</v>
      </c>
      <c r="F1049" s="22">
        <v>10</v>
      </c>
      <c r="G1049" s="22">
        <v>0</v>
      </c>
      <c r="H1049" s="22" t="str">
        <f>INDEX(Bar_data!$A$3:$B$140,MATCH(C1049,Bar_data!$A$3:$A$140,FALSE),2)</f>
        <v>Trust060</v>
      </c>
      <c r="I1049" s="22" t="str">
        <f>INDEX(TrustCAHUB_map!$A$2:$D$139,MATCH($C1049,TrustCAHUB_map!$A$2:$A$139,FALSE),3)</f>
        <v>North West and South West London</v>
      </c>
      <c r="J1049" s="22" t="str">
        <f>INDEX(TrustCAHUB_map!$A$2:$D$139,MATCH($C1049,TrustCAHUB_map!$A$2:$A$139,FALSE),4)</f>
        <v>London</v>
      </c>
    </row>
    <row r="1050" spans="1:10" x14ac:dyDescent="0.3">
      <c r="A1050" s="22" t="str">
        <f t="shared" si="16"/>
        <v>'RJC2016Curative18-49'</v>
      </c>
      <c r="B1050" s="22">
        <v>2016</v>
      </c>
      <c r="C1050" s="22" t="s">
        <v>223</v>
      </c>
      <c r="D1050" s="22" t="s">
        <v>7</v>
      </c>
      <c r="E1050" s="22" t="s">
        <v>153</v>
      </c>
      <c r="F1050" s="22">
        <v>21</v>
      </c>
      <c r="G1050" s="22">
        <v>0</v>
      </c>
      <c r="H1050" s="22" t="str">
        <f>INDEX(Bar_data!$A$3:$B$140,MATCH(C1050,Bar_data!$A$3:$A$140,FALSE),2)</f>
        <v>Trust061</v>
      </c>
      <c r="I1050" s="22" t="str">
        <f>INDEX(TrustCAHUB_map!$A$2:$D$139,MATCH($C1050,TrustCAHUB_map!$A$2:$A$139,FALSE),3)</f>
        <v>West Midlands</v>
      </c>
      <c r="J1050" s="22" t="str">
        <f>INDEX(TrustCAHUB_map!$A$2:$D$139,MATCH($C1050,TrustCAHUB_map!$A$2:$A$139,FALSE),4)</f>
        <v>West Midlands</v>
      </c>
    </row>
    <row r="1051" spans="1:10" x14ac:dyDescent="0.3">
      <c r="A1051" s="22" t="str">
        <f t="shared" si="16"/>
        <v>'RJC2016Palliative18-49'</v>
      </c>
      <c r="B1051" s="22">
        <v>2016</v>
      </c>
      <c r="C1051" s="22" t="s">
        <v>223</v>
      </c>
      <c r="D1051" s="22" t="s">
        <v>8</v>
      </c>
      <c r="E1051" s="22" t="s">
        <v>153</v>
      </c>
      <c r="F1051" s="22">
        <v>6</v>
      </c>
      <c r="G1051" s="22">
        <v>0</v>
      </c>
      <c r="H1051" s="22" t="str">
        <f>INDEX(Bar_data!$A$3:$B$140,MATCH(C1051,Bar_data!$A$3:$A$140,FALSE),2)</f>
        <v>Trust061</v>
      </c>
      <c r="I1051" s="22" t="str">
        <f>INDEX(TrustCAHUB_map!$A$2:$D$139,MATCH($C1051,TrustCAHUB_map!$A$2:$A$139,FALSE),3)</f>
        <v>West Midlands</v>
      </c>
      <c r="J1051" s="22" t="str">
        <f>INDEX(TrustCAHUB_map!$A$2:$D$139,MATCH($C1051,TrustCAHUB_map!$A$2:$A$139,FALSE),4)</f>
        <v>West Midlands</v>
      </c>
    </row>
    <row r="1052" spans="1:10" x14ac:dyDescent="0.3">
      <c r="A1052" s="22" t="str">
        <f t="shared" si="16"/>
        <v>'RJC2016Palliative50-69'</v>
      </c>
      <c r="B1052" s="22">
        <v>2016</v>
      </c>
      <c r="C1052" s="22" t="s">
        <v>223</v>
      </c>
      <c r="D1052" s="22" t="s">
        <v>8</v>
      </c>
      <c r="E1052" s="22" t="s">
        <v>627</v>
      </c>
      <c r="F1052" s="22">
        <v>11</v>
      </c>
      <c r="G1052" s="22">
        <v>1</v>
      </c>
      <c r="H1052" s="22" t="str">
        <f>INDEX(Bar_data!$A$3:$B$140,MATCH(C1052,Bar_data!$A$3:$A$140,FALSE),2)</f>
        <v>Trust061</v>
      </c>
      <c r="I1052" s="22" t="str">
        <f>INDEX(TrustCAHUB_map!$A$2:$D$139,MATCH($C1052,TrustCAHUB_map!$A$2:$A$139,FALSE),3)</f>
        <v>West Midlands</v>
      </c>
      <c r="J1052" s="22" t="str">
        <f>INDEX(TrustCAHUB_map!$A$2:$D$139,MATCH($C1052,TrustCAHUB_map!$A$2:$A$139,FALSE),4)</f>
        <v>West Midlands</v>
      </c>
    </row>
    <row r="1053" spans="1:10" x14ac:dyDescent="0.3">
      <c r="A1053" s="22" t="str">
        <f t="shared" si="16"/>
        <v>'RJC2016Curative50-69'</v>
      </c>
      <c r="B1053" s="22">
        <v>2016</v>
      </c>
      <c r="C1053" s="22" t="s">
        <v>223</v>
      </c>
      <c r="D1053" s="22" t="s">
        <v>7</v>
      </c>
      <c r="E1053" s="22" t="s">
        <v>627</v>
      </c>
      <c r="F1053" s="22">
        <v>54</v>
      </c>
      <c r="G1053" s="22">
        <v>0</v>
      </c>
      <c r="H1053" s="22" t="str">
        <f>INDEX(Bar_data!$A$3:$B$140,MATCH(C1053,Bar_data!$A$3:$A$140,FALSE),2)</f>
        <v>Trust061</v>
      </c>
      <c r="I1053" s="22" t="str">
        <f>INDEX(TrustCAHUB_map!$A$2:$D$139,MATCH($C1053,TrustCAHUB_map!$A$2:$A$139,FALSE),3)</f>
        <v>West Midlands</v>
      </c>
      <c r="J1053" s="22" t="str">
        <f>INDEX(TrustCAHUB_map!$A$2:$D$139,MATCH($C1053,TrustCAHUB_map!$A$2:$A$139,FALSE),4)</f>
        <v>West Midlands</v>
      </c>
    </row>
    <row r="1054" spans="1:10" x14ac:dyDescent="0.3">
      <c r="A1054" s="22" t="str">
        <f t="shared" si="16"/>
        <v>'RJC2016Curative70+'</v>
      </c>
      <c r="B1054" s="22">
        <v>2016</v>
      </c>
      <c r="C1054" s="22" t="s">
        <v>223</v>
      </c>
      <c r="D1054" s="22" t="s">
        <v>7</v>
      </c>
      <c r="E1054" s="22" t="s">
        <v>628</v>
      </c>
      <c r="F1054" s="22">
        <v>9</v>
      </c>
      <c r="G1054" s="22">
        <v>0</v>
      </c>
      <c r="H1054" s="22" t="str">
        <f>INDEX(Bar_data!$A$3:$B$140,MATCH(C1054,Bar_data!$A$3:$A$140,FALSE),2)</f>
        <v>Trust061</v>
      </c>
      <c r="I1054" s="22" t="str">
        <f>INDEX(TrustCAHUB_map!$A$2:$D$139,MATCH($C1054,TrustCAHUB_map!$A$2:$A$139,FALSE),3)</f>
        <v>West Midlands</v>
      </c>
      <c r="J1054" s="22" t="str">
        <f>INDEX(TrustCAHUB_map!$A$2:$D$139,MATCH($C1054,TrustCAHUB_map!$A$2:$A$139,FALSE),4)</f>
        <v>West Midlands</v>
      </c>
    </row>
    <row r="1055" spans="1:10" x14ac:dyDescent="0.3">
      <c r="A1055" s="22" t="str">
        <f t="shared" si="16"/>
        <v>'RJC2016Palliative70+'</v>
      </c>
      <c r="B1055" s="22">
        <v>2016</v>
      </c>
      <c r="C1055" s="22" t="s">
        <v>223</v>
      </c>
      <c r="D1055" s="22" t="s">
        <v>8</v>
      </c>
      <c r="E1055" s="22" t="s">
        <v>628</v>
      </c>
      <c r="F1055" s="22">
        <v>3</v>
      </c>
      <c r="G1055" s="22">
        <v>0</v>
      </c>
      <c r="H1055" s="22" t="str">
        <f>INDEX(Bar_data!$A$3:$B$140,MATCH(C1055,Bar_data!$A$3:$A$140,FALSE),2)</f>
        <v>Trust061</v>
      </c>
      <c r="I1055" s="22" t="str">
        <f>INDEX(TrustCAHUB_map!$A$2:$D$139,MATCH($C1055,TrustCAHUB_map!$A$2:$A$139,FALSE),3)</f>
        <v>West Midlands</v>
      </c>
      <c r="J1055" s="22" t="str">
        <f>INDEX(TrustCAHUB_map!$A$2:$D$139,MATCH($C1055,TrustCAHUB_map!$A$2:$A$139,FALSE),4)</f>
        <v>West Midlands</v>
      </c>
    </row>
    <row r="1056" spans="1:10" x14ac:dyDescent="0.3">
      <c r="A1056" s="22" t="str">
        <f t="shared" si="16"/>
        <v>'RJE2016Curative18-49'</v>
      </c>
      <c r="B1056" s="22">
        <v>2016</v>
      </c>
      <c r="C1056" s="22" t="s">
        <v>224</v>
      </c>
      <c r="D1056" s="22" t="s">
        <v>7</v>
      </c>
      <c r="E1056" s="22" t="s">
        <v>153</v>
      </c>
      <c r="F1056" s="22">
        <v>91</v>
      </c>
      <c r="G1056" s="22">
        <v>0</v>
      </c>
      <c r="H1056" s="22" t="str">
        <f>INDEX(Bar_data!$A$3:$B$140,MATCH(C1056,Bar_data!$A$3:$A$140,FALSE),2)</f>
        <v>Trust062</v>
      </c>
      <c r="I1056" s="22" t="str">
        <f>INDEX(TrustCAHUB_map!$A$2:$D$139,MATCH($C1056,TrustCAHUB_map!$A$2:$A$139,FALSE),3)</f>
        <v>West Midlands</v>
      </c>
      <c r="J1056" s="22" t="str">
        <f>INDEX(TrustCAHUB_map!$A$2:$D$139,MATCH($C1056,TrustCAHUB_map!$A$2:$A$139,FALSE),4)</f>
        <v>West Midlands</v>
      </c>
    </row>
    <row r="1057" spans="1:10" x14ac:dyDescent="0.3">
      <c r="A1057" s="22" t="str">
        <f t="shared" si="16"/>
        <v>'RJE2016Palliative18-49'</v>
      </c>
      <c r="B1057" s="22">
        <v>2016</v>
      </c>
      <c r="C1057" s="22" t="s">
        <v>224</v>
      </c>
      <c r="D1057" s="22" t="s">
        <v>8</v>
      </c>
      <c r="E1057" s="22" t="s">
        <v>153</v>
      </c>
      <c r="F1057" s="22">
        <v>17</v>
      </c>
      <c r="G1057" s="22">
        <v>1</v>
      </c>
      <c r="H1057" s="22" t="str">
        <f>INDEX(Bar_data!$A$3:$B$140,MATCH(C1057,Bar_data!$A$3:$A$140,FALSE),2)</f>
        <v>Trust062</v>
      </c>
      <c r="I1057" s="22" t="str">
        <f>INDEX(TrustCAHUB_map!$A$2:$D$139,MATCH($C1057,TrustCAHUB_map!$A$2:$A$139,FALSE),3)</f>
        <v>West Midlands</v>
      </c>
      <c r="J1057" s="22" t="str">
        <f>INDEX(TrustCAHUB_map!$A$2:$D$139,MATCH($C1057,TrustCAHUB_map!$A$2:$A$139,FALSE),4)</f>
        <v>West Midlands</v>
      </c>
    </row>
    <row r="1058" spans="1:10" x14ac:dyDescent="0.3">
      <c r="A1058" s="22" t="str">
        <f t="shared" si="16"/>
        <v>'RJE2016Palliative50-69'</v>
      </c>
      <c r="B1058" s="22">
        <v>2016</v>
      </c>
      <c r="C1058" s="22" t="s">
        <v>224</v>
      </c>
      <c r="D1058" s="22" t="s">
        <v>8</v>
      </c>
      <c r="E1058" s="22" t="s">
        <v>627</v>
      </c>
      <c r="F1058" s="22">
        <v>38</v>
      </c>
      <c r="G1058" s="22">
        <v>3</v>
      </c>
      <c r="H1058" s="22" t="str">
        <f>INDEX(Bar_data!$A$3:$B$140,MATCH(C1058,Bar_data!$A$3:$A$140,FALSE),2)</f>
        <v>Trust062</v>
      </c>
      <c r="I1058" s="22" t="str">
        <f>INDEX(TrustCAHUB_map!$A$2:$D$139,MATCH($C1058,TrustCAHUB_map!$A$2:$A$139,FALSE),3)</f>
        <v>West Midlands</v>
      </c>
      <c r="J1058" s="22" t="str">
        <f>INDEX(TrustCAHUB_map!$A$2:$D$139,MATCH($C1058,TrustCAHUB_map!$A$2:$A$139,FALSE),4)</f>
        <v>West Midlands</v>
      </c>
    </row>
    <row r="1059" spans="1:10" x14ac:dyDescent="0.3">
      <c r="A1059" s="22" t="str">
        <f t="shared" si="16"/>
        <v>'RJE2016Curative50-69'</v>
      </c>
      <c r="B1059" s="22">
        <v>2016</v>
      </c>
      <c r="C1059" s="22" t="s">
        <v>224</v>
      </c>
      <c r="D1059" s="22" t="s">
        <v>7</v>
      </c>
      <c r="E1059" s="22" t="s">
        <v>627</v>
      </c>
      <c r="F1059" s="22">
        <v>160</v>
      </c>
      <c r="G1059" s="22">
        <v>2</v>
      </c>
      <c r="H1059" s="22" t="str">
        <f>INDEX(Bar_data!$A$3:$B$140,MATCH(C1059,Bar_data!$A$3:$A$140,FALSE),2)</f>
        <v>Trust062</v>
      </c>
      <c r="I1059" s="22" t="str">
        <f>INDEX(TrustCAHUB_map!$A$2:$D$139,MATCH($C1059,TrustCAHUB_map!$A$2:$A$139,FALSE),3)</f>
        <v>West Midlands</v>
      </c>
      <c r="J1059" s="22" t="str">
        <f>INDEX(TrustCAHUB_map!$A$2:$D$139,MATCH($C1059,TrustCAHUB_map!$A$2:$A$139,FALSE),4)</f>
        <v>West Midlands</v>
      </c>
    </row>
    <row r="1060" spans="1:10" x14ac:dyDescent="0.3">
      <c r="A1060" s="22" t="str">
        <f t="shared" si="16"/>
        <v>'RJE2016Curative70+'</v>
      </c>
      <c r="B1060" s="22">
        <v>2016</v>
      </c>
      <c r="C1060" s="22" t="s">
        <v>224</v>
      </c>
      <c r="D1060" s="22" t="s">
        <v>7</v>
      </c>
      <c r="E1060" s="22" t="s">
        <v>628</v>
      </c>
      <c r="F1060" s="22">
        <v>31</v>
      </c>
      <c r="G1060" s="22">
        <v>0</v>
      </c>
      <c r="H1060" s="22" t="str">
        <f>INDEX(Bar_data!$A$3:$B$140,MATCH(C1060,Bar_data!$A$3:$A$140,FALSE),2)</f>
        <v>Trust062</v>
      </c>
      <c r="I1060" s="22" t="str">
        <f>INDEX(TrustCAHUB_map!$A$2:$D$139,MATCH($C1060,TrustCAHUB_map!$A$2:$A$139,FALSE),3)</f>
        <v>West Midlands</v>
      </c>
      <c r="J1060" s="22" t="str">
        <f>INDEX(TrustCAHUB_map!$A$2:$D$139,MATCH($C1060,TrustCAHUB_map!$A$2:$A$139,FALSE),4)</f>
        <v>West Midlands</v>
      </c>
    </row>
    <row r="1061" spans="1:10" x14ac:dyDescent="0.3">
      <c r="A1061" s="22" t="str">
        <f t="shared" si="16"/>
        <v>'RJE2016Palliative70+'</v>
      </c>
      <c r="B1061" s="22">
        <v>2016</v>
      </c>
      <c r="C1061" s="22" t="s">
        <v>224</v>
      </c>
      <c r="D1061" s="22" t="s">
        <v>8</v>
      </c>
      <c r="E1061" s="22" t="s">
        <v>628</v>
      </c>
      <c r="F1061" s="22">
        <v>13</v>
      </c>
      <c r="G1061" s="22">
        <v>0</v>
      </c>
      <c r="H1061" s="22" t="str">
        <f>INDEX(Bar_data!$A$3:$B$140,MATCH(C1061,Bar_data!$A$3:$A$140,FALSE),2)</f>
        <v>Trust062</v>
      </c>
      <c r="I1061" s="22" t="str">
        <f>INDEX(TrustCAHUB_map!$A$2:$D$139,MATCH($C1061,TrustCAHUB_map!$A$2:$A$139,FALSE),3)</f>
        <v>West Midlands</v>
      </c>
      <c r="J1061" s="22" t="str">
        <f>INDEX(TrustCAHUB_map!$A$2:$D$139,MATCH($C1061,TrustCAHUB_map!$A$2:$A$139,FALSE),4)</f>
        <v>West Midlands</v>
      </c>
    </row>
    <row r="1062" spans="1:10" x14ac:dyDescent="0.3">
      <c r="A1062" s="22" t="str">
        <f t="shared" si="16"/>
        <v>'RJL2016Curative18-49'</v>
      </c>
      <c r="B1062" s="22">
        <v>2016</v>
      </c>
      <c r="C1062" s="22" t="s">
        <v>225</v>
      </c>
      <c r="D1062" s="22" t="s">
        <v>7</v>
      </c>
      <c r="E1062" s="22" t="s">
        <v>153</v>
      </c>
      <c r="F1062" s="22">
        <v>2</v>
      </c>
      <c r="G1062" s="22">
        <v>0</v>
      </c>
      <c r="H1062" s="22" t="str">
        <f>INDEX(Bar_data!$A$3:$B$140,MATCH(C1062,Bar_data!$A$3:$A$140,FALSE),2)</f>
        <v>Trust064</v>
      </c>
      <c r="I1062" s="22" t="str">
        <f>INDEX(TrustCAHUB_map!$A$2:$D$139,MATCH($C1062,TrustCAHUB_map!$A$2:$A$139,FALSE),3)</f>
        <v>Humber, Coast and Vale</v>
      </c>
      <c r="J1062" s="22" t="str">
        <f>INDEX(TrustCAHUB_map!$A$2:$D$139,MATCH($C1062,TrustCAHUB_map!$A$2:$A$139,FALSE),4)</f>
        <v>Yorkshire and Humber</v>
      </c>
    </row>
    <row r="1063" spans="1:10" x14ac:dyDescent="0.3">
      <c r="A1063" s="22" t="str">
        <f t="shared" si="16"/>
        <v>'RJL2016Palliative50-69'</v>
      </c>
      <c r="B1063" s="22">
        <v>2016</v>
      </c>
      <c r="C1063" s="22" t="s">
        <v>225</v>
      </c>
      <c r="D1063" s="22" t="s">
        <v>8</v>
      </c>
      <c r="E1063" s="22" t="s">
        <v>627</v>
      </c>
      <c r="F1063" s="22">
        <v>1</v>
      </c>
      <c r="G1063" s="22">
        <v>0</v>
      </c>
      <c r="H1063" s="22" t="str">
        <f>INDEX(Bar_data!$A$3:$B$140,MATCH(C1063,Bar_data!$A$3:$A$140,FALSE),2)</f>
        <v>Trust064</v>
      </c>
      <c r="I1063" s="22" t="str">
        <f>INDEX(TrustCAHUB_map!$A$2:$D$139,MATCH($C1063,TrustCAHUB_map!$A$2:$A$139,FALSE),3)</f>
        <v>Humber, Coast and Vale</v>
      </c>
      <c r="J1063" s="22" t="str">
        <f>INDEX(TrustCAHUB_map!$A$2:$D$139,MATCH($C1063,TrustCAHUB_map!$A$2:$A$139,FALSE),4)</f>
        <v>Yorkshire and Humber</v>
      </c>
    </row>
    <row r="1064" spans="1:10" x14ac:dyDescent="0.3">
      <c r="A1064" s="22" t="str">
        <f t="shared" si="16"/>
        <v>'RJL2016Curative50-69'</v>
      </c>
      <c r="B1064" s="22">
        <v>2016</v>
      </c>
      <c r="C1064" s="22" t="s">
        <v>225</v>
      </c>
      <c r="D1064" s="22" t="s">
        <v>7</v>
      </c>
      <c r="E1064" s="22" t="s">
        <v>627</v>
      </c>
      <c r="F1064" s="22">
        <v>8</v>
      </c>
      <c r="G1064" s="22">
        <v>0</v>
      </c>
      <c r="H1064" s="22" t="str">
        <f>INDEX(Bar_data!$A$3:$B$140,MATCH(C1064,Bar_data!$A$3:$A$140,FALSE),2)</f>
        <v>Trust064</v>
      </c>
      <c r="I1064" s="22" t="str">
        <f>INDEX(TrustCAHUB_map!$A$2:$D$139,MATCH($C1064,TrustCAHUB_map!$A$2:$A$139,FALSE),3)</f>
        <v>Humber, Coast and Vale</v>
      </c>
      <c r="J1064" s="22" t="str">
        <f>INDEX(TrustCAHUB_map!$A$2:$D$139,MATCH($C1064,TrustCAHUB_map!$A$2:$A$139,FALSE),4)</f>
        <v>Yorkshire and Humber</v>
      </c>
    </row>
    <row r="1065" spans="1:10" x14ac:dyDescent="0.3">
      <c r="A1065" s="22" t="str">
        <f t="shared" si="16"/>
        <v>'RJL2016Palliative70+'</v>
      </c>
      <c r="B1065" s="22">
        <v>2016</v>
      </c>
      <c r="C1065" s="22" t="s">
        <v>225</v>
      </c>
      <c r="D1065" s="22" t="s">
        <v>8</v>
      </c>
      <c r="E1065" s="22" t="s">
        <v>628</v>
      </c>
      <c r="F1065" s="22">
        <v>1</v>
      </c>
      <c r="G1065" s="22">
        <v>0</v>
      </c>
      <c r="H1065" s="22" t="str">
        <f>INDEX(Bar_data!$A$3:$B$140,MATCH(C1065,Bar_data!$A$3:$A$140,FALSE),2)</f>
        <v>Trust064</v>
      </c>
      <c r="I1065" s="22" t="str">
        <f>INDEX(TrustCAHUB_map!$A$2:$D$139,MATCH($C1065,TrustCAHUB_map!$A$2:$A$139,FALSE),3)</f>
        <v>Humber, Coast and Vale</v>
      </c>
      <c r="J1065" s="22" t="str">
        <f>INDEX(TrustCAHUB_map!$A$2:$D$139,MATCH($C1065,TrustCAHUB_map!$A$2:$A$139,FALSE),4)</f>
        <v>Yorkshire and Humber</v>
      </c>
    </row>
    <row r="1066" spans="1:10" x14ac:dyDescent="0.3">
      <c r="A1066" s="22" t="str">
        <f t="shared" si="16"/>
        <v>'RJZ2016Not assigned18-49'</v>
      </c>
      <c r="B1066" s="22">
        <v>2016</v>
      </c>
      <c r="C1066" s="22" t="s">
        <v>228</v>
      </c>
      <c r="D1066" s="22" t="s">
        <v>477</v>
      </c>
      <c r="E1066" s="22" t="s">
        <v>153</v>
      </c>
      <c r="F1066" s="22">
        <v>2</v>
      </c>
      <c r="G1066" s="22">
        <v>0</v>
      </c>
      <c r="H1066" s="22" t="str">
        <f>INDEX(Bar_data!$A$3:$B$140,MATCH(C1066,Bar_data!$A$3:$A$140,FALSE),2)</f>
        <v>Trust067</v>
      </c>
      <c r="I1066" s="22" t="str">
        <f>INDEX(TrustCAHUB_map!$A$2:$D$139,MATCH($C1066,TrustCAHUB_map!$A$2:$A$139,FALSE),3)</f>
        <v>South East London</v>
      </c>
      <c r="J1066" s="22" t="str">
        <f>INDEX(TrustCAHUB_map!$A$2:$D$139,MATCH($C1066,TrustCAHUB_map!$A$2:$A$139,FALSE),4)</f>
        <v>London</v>
      </c>
    </row>
    <row r="1067" spans="1:10" x14ac:dyDescent="0.3">
      <c r="A1067" s="22" t="str">
        <f t="shared" si="16"/>
        <v>'RJZ2016Curative18-49'</v>
      </c>
      <c r="B1067" s="22">
        <v>2016</v>
      </c>
      <c r="C1067" s="22" t="s">
        <v>228</v>
      </c>
      <c r="D1067" s="22" t="s">
        <v>7</v>
      </c>
      <c r="E1067" s="22" t="s">
        <v>153</v>
      </c>
      <c r="F1067" s="22">
        <v>69</v>
      </c>
      <c r="G1067" s="22">
        <v>0</v>
      </c>
      <c r="H1067" s="22" t="str">
        <f>INDEX(Bar_data!$A$3:$B$140,MATCH(C1067,Bar_data!$A$3:$A$140,FALSE),2)</f>
        <v>Trust067</v>
      </c>
      <c r="I1067" s="22" t="str">
        <f>INDEX(TrustCAHUB_map!$A$2:$D$139,MATCH($C1067,TrustCAHUB_map!$A$2:$A$139,FALSE),3)</f>
        <v>South East London</v>
      </c>
      <c r="J1067" s="22" t="str">
        <f>INDEX(TrustCAHUB_map!$A$2:$D$139,MATCH($C1067,TrustCAHUB_map!$A$2:$A$139,FALSE),4)</f>
        <v>London</v>
      </c>
    </row>
    <row r="1068" spans="1:10" x14ac:dyDescent="0.3">
      <c r="A1068" s="22" t="str">
        <f t="shared" si="16"/>
        <v>'RJZ2016Palliative18-49'</v>
      </c>
      <c r="B1068" s="22">
        <v>2016</v>
      </c>
      <c r="C1068" s="22" t="s">
        <v>228</v>
      </c>
      <c r="D1068" s="22" t="s">
        <v>8</v>
      </c>
      <c r="E1068" s="22" t="s">
        <v>153</v>
      </c>
      <c r="F1068" s="22">
        <v>25</v>
      </c>
      <c r="G1068" s="22">
        <v>6</v>
      </c>
      <c r="H1068" s="22" t="str">
        <f>INDEX(Bar_data!$A$3:$B$140,MATCH(C1068,Bar_data!$A$3:$A$140,FALSE),2)</f>
        <v>Trust067</v>
      </c>
      <c r="I1068" s="22" t="str">
        <f>INDEX(TrustCAHUB_map!$A$2:$D$139,MATCH($C1068,TrustCAHUB_map!$A$2:$A$139,FALSE),3)</f>
        <v>South East London</v>
      </c>
      <c r="J1068" s="22" t="str">
        <f>INDEX(TrustCAHUB_map!$A$2:$D$139,MATCH($C1068,TrustCAHUB_map!$A$2:$A$139,FALSE),4)</f>
        <v>London</v>
      </c>
    </row>
    <row r="1069" spans="1:10" x14ac:dyDescent="0.3">
      <c r="A1069" s="22" t="str">
        <f t="shared" si="16"/>
        <v>'RJZ2016Not assigned50-69'</v>
      </c>
      <c r="B1069" s="22">
        <v>2016</v>
      </c>
      <c r="C1069" s="22" t="s">
        <v>228</v>
      </c>
      <c r="D1069" s="22" t="s">
        <v>477</v>
      </c>
      <c r="E1069" s="22" t="s">
        <v>627</v>
      </c>
      <c r="F1069" s="22">
        <v>3</v>
      </c>
      <c r="G1069" s="22">
        <v>0</v>
      </c>
      <c r="H1069" s="22" t="str">
        <f>INDEX(Bar_data!$A$3:$B$140,MATCH(C1069,Bar_data!$A$3:$A$140,FALSE),2)</f>
        <v>Trust067</v>
      </c>
      <c r="I1069" s="22" t="str">
        <f>INDEX(TrustCAHUB_map!$A$2:$D$139,MATCH($C1069,TrustCAHUB_map!$A$2:$A$139,FALSE),3)</f>
        <v>South East London</v>
      </c>
      <c r="J1069" s="22" t="str">
        <f>INDEX(TrustCAHUB_map!$A$2:$D$139,MATCH($C1069,TrustCAHUB_map!$A$2:$A$139,FALSE),4)</f>
        <v>London</v>
      </c>
    </row>
    <row r="1070" spans="1:10" x14ac:dyDescent="0.3">
      <c r="A1070" s="22" t="str">
        <f t="shared" si="16"/>
        <v>'RJZ2016Curative50-69'</v>
      </c>
      <c r="B1070" s="22">
        <v>2016</v>
      </c>
      <c r="C1070" s="22" t="s">
        <v>228</v>
      </c>
      <c r="D1070" s="22" t="s">
        <v>7</v>
      </c>
      <c r="E1070" s="22" t="s">
        <v>627</v>
      </c>
      <c r="F1070" s="22">
        <v>109</v>
      </c>
      <c r="G1070" s="22">
        <v>0</v>
      </c>
      <c r="H1070" s="22" t="str">
        <f>INDEX(Bar_data!$A$3:$B$140,MATCH(C1070,Bar_data!$A$3:$A$140,FALSE),2)</f>
        <v>Trust067</v>
      </c>
      <c r="I1070" s="22" t="str">
        <f>INDEX(TrustCAHUB_map!$A$2:$D$139,MATCH($C1070,TrustCAHUB_map!$A$2:$A$139,FALSE),3)</f>
        <v>South East London</v>
      </c>
      <c r="J1070" s="22" t="str">
        <f>INDEX(TrustCAHUB_map!$A$2:$D$139,MATCH($C1070,TrustCAHUB_map!$A$2:$A$139,FALSE),4)</f>
        <v>London</v>
      </c>
    </row>
    <row r="1071" spans="1:10" x14ac:dyDescent="0.3">
      <c r="A1071" s="22" t="str">
        <f t="shared" si="16"/>
        <v>'RJZ2016Palliative50-69'</v>
      </c>
      <c r="B1071" s="22">
        <v>2016</v>
      </c>
      <c r="C1071" s="22" t="s">
        <v>228</v>
      </c>
      <c r="D1071" s="22" t="s">
        <v>8</v>
      </c>
      <c r="E1071" s="22" t="s">
        <v>627</v>
      </c>
      <c r="F1071" s="22">
        <v>18</v>
      </c>
      <c r="G1071" s="22">
        <v>4</v>
      </c>
      <c r="H1071" s="22" t="str">
        <f>INDEX(Bar_data!$A$3:$B$140,MATCH(C1071,Bar_data!$A$3:$A$140,FALSE),2)</f>
        <v>Trust067</v>
      </c>
      <c r="I1071" s="22" t="str">
        <f>INDEX(TrustCAHUB_map!$A$2:$D$139,MATCH($C1071,TrustCAHUB_map!$A$2:$A$139,FALSE),3)</f>
        <v>South East London</v>
      </c>
      <c r="J1071" s="22" t="str">
        <f>INDEX(TrustCAHUB_map!$A$2:$D$139,MATCH($C1071,TrustCAHUB_map!$A$2:$A$139,FALSE),4)</f>
        <v>London</v>
      </c>
    </row>
    <row r="1072" spans="1:10" x14ac:dyDescent="0.3">
      <c r="A1072" s="22" t="str">
        <f t="shared" si="16"/>
        <v>'RJZ2016Curative70+'</v>
      </c>
      <c r="B1072" s="22">
        <v>2016</v>
      </c>
      <c r="C1072" s="22" t="s">
        <v>228</v>
      </c>
      <c r="D1072" s="22" t="s">
        <v>7</v>
      </c>
      <c r="E1072" s="22" t="s">
        <v>628</v>
      </c>
      <c r="F1072" s="22">
        <v>21</v>
      </c>
      <c r="G1072" s="22">
        <v>0</v>
      </c>
      <c r="H1072" s="22" t="str">
        <f>INDEX(Bar_data!$A$3:$B$140,MATCH(C1072,Bar_data!$A$3:$A$140,FALSE),2)</f>
        <v>Trust067</v>
      </c>
      <c r="I1072" s="22" t="str">
        <f>INDEX(TrustCAHUB_map!$A$2:$D$139,MATCH($C1072,TrustCAHUB_map!$A$2:$A$139,FALSE),3)</f>
        <v>South East London</v>
      </c>
      <c r="J1072" s="22" t="str">
        <f>INDEX(TrustCAHUB_map!$A$2:$D$139,MATCH($C1072,TrustCAHUB_map!$A$2:$A$139,FALSE),4)</f>
        <v>London</v>
      </c>
    </row>
    <row r="1073" spans="1:10" x14ac:dyDescent="0.3">
      <c r="A1073" s="22" t="str">
        <f t="shared" si="16"/>
        <v>'RJZ2016Palliative70+'</v>
      </c>
      <c r="B1073" s="22">
        <v>2016</v>
      </c>
      <c r="C1073" s="22" t="s">
        <v>228</v>
      </c>
      <c r="D1073" s="22" t="s">
        <v>8</v>
      </c>
      <c r="E1073" s="22" t="s">
        <v>628</v>
      </c>
      <c r="F1073" s="22">
        <v>13</v>
      </c>
      <c r="G1073" s="22">
        <v>1</v>
      </c>
      <c r="H1073" s="22" t="str">
        <f>INDEX(Bar_data!$A$3:$B$140,MATCH(C1073,Bar_data!$A$3:$A$140,FALSE),2)</f>
        <v>Trust067</v>
      </c>
      <c r="I1073" s="22" t="str">
        <f>INDEX(TrustCAHUB_map!$A$2:$D$139,MATCH($C1073,TrustCAHUB_map!$A$2:$A$139,FALSE),3)</f>
        <v>South East London</v>
      </c>
      <c r="J1073" s="22" t="str">
        <f>INDEX(TrustCAHUB_map!$A$2:$D$139,MATCH($C1073,TrustCAHUB_map!$A$2:$A$139,FALSE),4)</f>
        <v>London</v>
      </c>
    </row>
    <row r="1074" spans="1:10" x14ac:dyDescent="0.3">
      <c r="A1074" s="22" t="str">
        <f t="shared" si="16"/>
        <v>'RK92016Palliative18-49'</v>
      </c>
      <c r="B1074" s="22">
        <v>2016</v>
      </c>
      <c r="C1074" s="22" t="s">
        <v>230</v>
      </c>
      <c r="D1074" s="22" t="s">
        <v>8</v>
      </c>
      <c r="E1074" s="22" t="s">
        <v>153</v>
      </c>
      <c r="F1074" s="22">
        <v>6</v>
      </c>
      <c r="G1074" s="22">
        <v>1</v>
      </c>
      <c r="H1074" s="22" t="str">
        <f>INDEX(Bar_data!$A$3:$B$140,MATCH(C1074,Bar_data!$A$3:$A$140,FALSE),2)</f>
        <v>Trust069</v>
      </c>
      <c r="I1074" s="22" t="str">
        <f>INDEX(TrustCAHUB_map!$A$2:$D$139,MATCH($C1074,TrustCAHUB_map!$A$2:$A$139,FALSE),3)</f>
        <v>Peninsula</v>
      </c>
      <c r="J1074" s="22" t="str">
        <f>INDEX(TrustCAHUB_map!$A$2:$D$139,MATCH($C1074,TrustCAHUB_map!$A$2:$A$139,FALSE),4)</f>
        <v>South West</v>
      </c>
    </row>
    <row r="1075" spans="1:10" x14ac:dyDescent="0.3">
      <c r="A1075" s="22" t="str">
        <f t="shared" si="16"/>
        <v>'RK92016Curative18-49'</v>
      </c>
      <c r="B1075" s="22">
        <v>2016</v>
      </c>
      <c r="C1075" s="22" t="s">
        <v>230</v>
      </c>
      <c r="D1075" s="22" t="s">
        <v>7</v>
      </c>
      <c r="E1075" s="22" t="s">
        <v>153</v>
      </c>
      <c r="F1075" s="22">
        <v>20</v>
      </c>
      <c r="G1075" s="22">
        <v>0</v>
      </c>
      <c r="H1075" s="22" t="str">
        <f>INDEX(Bar_data!$A$3:$B$140,MATCH(C1075,Bar_data!$A$3:$A$140,FALSE),2)</f>
        <v>Trust069</v>
      </c>
      <c r="I1075" s="22" t="str">
        <f>INDEX(TrustCAHUB_map!$A$2:$D$139,MATCH($C1075,TrustCAHUB_map!$A$2:$A$139,FALSE),3)</f>
        <v>Peninsula</v>
      </c>
      <c r="J1075" s="22" t="str">
        <f>INDEX(TrustCAHUB_map!$A$2:$D$139,MATCH($C1075,TrustCAHUB_map!$A$2:$A$139,FALSE),4)</f>
        <v>South West</v>
      </c>
    </row>
    <row r="1076" spans="1:10" x14ac:dyDescent="0.3">
      <c r="A1076" s="22" t="str">
        <f t="shared" si="16"/>
        <v>'RK92016Not assigned18-49'</v>
      </c>
      <c r="B1076" s="22">
        <v>2016</v>
      </c>
      <c r="C1076" s="22" t="s">
        <v>230</v>
      </c>
      <c r="D1076" s="22" t="s">
        <v>477</v>
      </c>
      <c r="E1076" s="22" t="s">
        <v>153</v>
      </c>
      <c r="F1076" s="22">
        <v>41</v>
      </c>
      <c r="G1076" s="22">
        <v>0</v>
      </c>
      <c r="H1076" s="22" t="str">
        <f>INDEX(Bar_data!$A$3:$B$140,MATCH(C1076,Bar_data!$A$3:$A$140,FALSE),2)</f>
        <v>Trust069</v>
      </c>
      <c r="I1076" s="22" t="str">
        <f>INDEX(TrustCAHUB_map!$A$2:$D$139,MATCH($C1076,TrustCAHUB_map!$A$2:$A$139,FALSE),3)</f>
        <v>Peninsula</v>
      </c>
      <c r="J1076" s="22" t="str">
        <f>INDEX(TrustCAHUB_map!$A$2:$D$139,MATCH($C1076,TrustCAHUB_map!$A$2:$A$139,FALSE),4)</f>
        <v>South West</v>
      </c>
    </row>
    <row r="1077" spans="1:10" x14ac:dyDescent="0.3">
      <c r="A1077" s="22" t="str">
        <f t="shared" si="16"/>
        <v>'RK92016Palliative50-69'</v>
      </c>
      <c r="B1077" s="22">
        <v>2016</v>
      </c>
      <c r="C1077" s="22" t="s">
        <v>230</v>
      </c>
      <c r="D1077" s="22" t="s">
        <v>8</v>
      </c>
      <c r="E1077" s="22" t="s">
        <v>627</v>
      </c>
      <c r="F1077" s="22">
        <v>18</v>
      </c>
      <c r="G1077" s="22">
        <v>1</v>
      </c>
      <c r="H1077" s="22" t="str">
        <f>INDEX(Bar_data!$A$3:$B$140,MATCH(C1077,Bar_data!$A$3:$A$140,FALSE),2)</f>
        <v>Trust069</v>
      </c>
      <c r="I1077" s="22" t="str">
        <f>INDEX(TrustCAHUB_map!$A$2:$D$139,MATCH($C1077,TrustCAHUB_map!$A$2:$A$139,FALSE),3)</f>
        <v>Peninsula</v>
      </c>
      <c r="J1077" s="22" t="str">
        <f>INDEX(TrustCAHUB_map!$A$2:$D$139,MATCH($C1077,TrustCAHUB_map!$A$2:$A$139,FALSE),4)</f>
        <v>South West</v>
      </c>
    </row>
    <row r="1078" spans="1:10" x14ac:dyDescent="0.3">
      <c r="A1078" s="22" t="str">
        <f t="shared" si="16"/>
        <v>'RK92016Curative50-69'</v>
      </c>
      <c r="B1078" s="22">
        <v>2016</v>
      </c>
      <c r="C1078" s="22" t="s">
        <v>230</v>
      </c>
      <c r="D1078" s="22" t="s">
        <v>7</v>
      </c>
      <c r="E1078" s="22" t="s">
        <v>627</v>
      </c>
      <c r="F1078" s="22">
        <v>29</v>
      </c>
      <c r="G1078" s="22">
        <v>0</v>
      </c>
      <c r="H1078" s="22" t="str">
        <f>INDEX(Bar_data!$A$3:$B$140,MATCH(C1078,Bar_data!$A$3:$A$140,FALSE),2)</f>
        <v>Trust069</v>
      </c>
      <c r="I1078" s="22" t="str">
        <f>INDEX(TrustCAHUB_map!$A$2:$D$139,MATCH($C1078,TrustCAHUB_map!$A$2:$A$139,FALSE),3)</f>
        <v>Peninsula</v>
      </c>
      <c r="J1078" s="22" t="str">
        <f>INDEX(TrustCAHUB_map!$A$2:$D$139,MATCH($C1078,TrustCAHUB_map!$A$2:$A$139,FALSE),4)</f>
        <v>South West</v>
      </c>
    </row>
    <row r="1079" spans="1:10" x14ac:dyDescent="0.3">
      <c r="A1079" s="22" t="str">
        <f t="shared" si="16"/>
        <v>'RK92016Not assigned50-69'</v>
      </c>
      <c r="B1079" s="22">
        <v>2016</v>
      </c>
      <c r="C1079" s="22" t="s">
        <v>230</v>
      </c>
      <c r="D1079" s="22" t="s">
        <v>477</v>
      </c>
      <c r="E1079" s="22" t="s">
        <v>627</v>
      </c>
      <c r="F1079" s="22">
        <v>33</v>
      </c>
      <c r="G1079" s="22">
        <v>0</v>
      </c>
      <c r="H1079" s="22" t="str">
        <f>INDEX(Bar_data!$A$3:$B$140,MATCH(C1079,Bar_data!$A$3:$A$140,FALSE),2)</f>
        <v>Trust069</v>
      </c>
      <c r="I1079" s="22" t="str">
        <f>INDEX(TrustCAHUB_map!$A$2:$D$139,MATCH($C1079,TrustCAHUB_map!$A$2:$A$139,FALSE),3)</f>
        <v>Peninsula</v>
      </c>
      <c r="J1079" s="22" t="str">
        <f>INDEX(TrustCAHUB_map!$A$2:$D$139,MATCH($C1079,TrustCAHUB_map!$A$2:$A$139,FALSE),4)</f>
        <v>South West</v>
      </c>
    </row>
    <row r="1080" spans="1:10" x14ac:dyDescent="0.3">
      <c r="A1080" s="22" t="str">
        <f t="shared" si="16"/>
        <v>'RK92016Curative70+'</v>
      </c>
      <c r="B1080" s="22">
        <v>2016</v>
      </c>
      <c r="C1080" s="22" t="s">
        <v>230</v>
      </c>
      <c r="D1080" s="22" t="s">
        <v>7</v>
      </c>
      <c r="E1080" s="22" t="s">
        <v>628</v>
      </c>
      <c r="F1080" s="22">
        <v>7</v>
      </c>
      <c r="G1080" s="22">
        <v>0</v>
      </c>
      <c r="H1080" s="22" t="str">
        <f>INDEX(Bar_data!$A$3:$B$140,MATCH(C1080,Bar_data!$A$3:$A$140,FALSE),2)</f>
        <v>Trust069</v>
      </c>
      <c r="I1080" s="22" t="str">
        <f>INDEX(TrustCAHUB_map!$A$2:$D$139,MATCH($C1080,TrustCAHUB_map!$A$2:$A$139,FALSE),3)</f>
        <v>Peninsula</v>
      </c>
      <c r="J1080" s="22" t="str">
        <f>INDEX(TrustCAHUB_map!$A$2:$D$139,MATCH($C1080,TrustCAHUB_map!$A$2:$A$139,FALSE),4)</f>
        <v>South West</v>
      </c>
    </row>
    <row r="1081" spans="1:10" x14ac:dyDescent="0.3">
      <c r="A1081" s="22" t="str">
        <f t="shared" si="16"/>
        <v>'RK92016Palliative70+'</v>
      </c>
      <c r="B1081" s="22">
        <v>2016</v>
      </c>
      <c r="C1081" s="22" t="s">
        <v>230</v>
      </c>
      <c r="D1081" s="22" t="s">
        <v>8</v>
      </c>
      <c r="E1081" s="22" t="s">
        <v>628</v>
      </c>
      <c r="F1081" s="22">
        <v>18</v>
      </c>
      <c r="G1081" s="22">
        <v>0</v>
      </c>
      <c r="H1081" s="22" t="str">
        <f>INDEX(Bar_data!$A$3:$B$140,MATCH(C1081,Bar_data!$A$3:$A$140,FALSE),2)</f>
        <v>Trust069</v>
      </c>
      <c r="I1081" s="22" t="str">
        <f>INDEX(TrustCAHUB_map!$A$2:$D$139,MATCH($C1081,TrustCAHUB_map!$A$2:$A$139,FALSE),3)</f>
        <v>Peninsula</v>
      </c>
      <c r="J1081" s="22" t="str">
        <f>INDEX(TrustCAHUB_map!$A$2:$D$139,MATCH($C1081,TrustCAHUB_map!$A$2:$A$139,FALSE),4)</f>
        <v>South West</v>
      </c>
    </row>
    <row r="1082" spans="1:10" x14ac:dyDescent="0.3">
      <c r="A1082" s="22" t="str">
        <f t="shared" si="16"/>
        <v>'RK92016Not assigned70+'</v>
      </c>
      <c r="B1082" s="22">
        <v>2016</v>
      </c>
      <c r="C1082" s="22" t="s">
        <v>230</v>
      </c>
      <c r="D1082" s="22" t="s">
        <v>477</v>
      </c>
      <c r="E1082" s="22" t="s">
        <v>628</v>
      </c>
      <c r="F1082" s="22">
        <v>19</v>
      </c>
      <c r="G1082" s="22">
        <v>0</v>
      </c>
      <c r="H1082" s="22" t="str">
        <f>INDEX(Bar_data!$A$3:$B$140,MATCH(C1082,Bar_data!$A$3:$A$140,FALSE),2)</f>
        <v>Trust069</v>
      </c>
      <c r="I1082" s="22" t="str">
        <f>INDEX(TrustCAHUB_map!$A$2:$D$139,MATCH($C1082,TrustCAHUB_map!$A$2:$A$139,FALSE),3)</f>
        <v>Peninsula</v>
      </c>
      <c r="J1082" s="22" t="str">
        <f>INDEX(TrustCAHUB_map!$A$2:$D$139,MATCH($C1082,TrustCAHUB_map!$A$2:$A$139,FALSE),4)</f>
        <v>South West</v>
      </c>
    </row>
    <row r="1083" spans="1:10" x14ac:dyDescent="0.3">
      <c r="A1083" s="22" t="str">
        <f t="shared" si="16"/>
        <v>'RKB2016Palliative18-49'</v>
      </c>
      <c r="B1083" s="22">
        <v>2016</v>
      </c>
      <c r="C1083" s="22" t="s">
        <v>299</v>
      </c>
      <c r="D1083" s="22" t="s">
        <v>8</v>
      </c>
      <c r="E1083" s="22" t="s">
        <v>153</v>
      </c>
      <c r="F1083" s="22">
        <v>15</v>
      </c>
      <c r="G1083" s="22">
        <v>2</v>
      </c>
      <c r="H1083" s="22" t="str">
        <f>INDEX(Bar_data!$A$3:$B$140,MATCH(C1083,Bar_data!$A$3:$A$140,FALSE),2)</f>
        <v>Trust070</v>
      </c>
      <c r="I1083" s="22" t="str">
        <f>INDEX(TrustCAHUB_map!$A$2:$D$139,MATCH($C1083,TrustCAHUB_map!$A$2:$A$139,FALSE),3)</f>
        <v>West Midlands</v>
      </c>
      <c r="J1083" s="22" t="str">
        <f>INDEX(TrustCAHUB_map!$A$2:$D$139,MATCH($C1083,TrustCAHUB_map!$A$2:$A$139,FALSE),4)</f>
        <v>West Midlands</v>
      </c>
    </row>
    <row r="1084" spans="1:10" x14ac:dyDescent="0.3">
      <c r="A1084" s="22" t="str">
        <f t="shared" si="16"/>
        <v>'RKB2016Curative18-49'</v>
      </c>
      <c r="B1084" s="22">
        <v>2016</v>
      </c>
      <c r="C1084" s="22" t="s">
        <v>299</v>
      </c>
      <c r="D1084" s="22" t="s">
        <v>7</v>
      </c>
      <c r="E1084" s="22" t="s">
        <v>153</v>
      </c>
      <c r="F1084" s="22">
        <v>58</v>
      </c>
      <c r="G1084" s="22">
        <v>0</v>
      </c>
      <c r="H1084" s="22" t="str">
        <f>INDEX(Bar_data!$A$3:$B$140,MATCH(C1084,Bar_data!$A$3:$A$140,FALSE),2)</f>
        <v>Trust070</v>
      </c>
      <c r="I1084" s="22" t="str">
        <f>INDEX(TrustCAHUB_map!$A$2:$D$139,MATCH($C1084,TrustCAHUB_map!$A$2:$A$139,FALSE),3)</f>
        <v>West Midlands</v>
      </c>
      <c r="J1084" s="22" t="str">
        <f>INDEX(TrustCAHUB_map!$A$2:$D$139,MATCH($C1084,TrustCAHUB_map!$A$2:$A$139,FALSE),4)</f>
        <v>West Midlands</v>
      </c>
    </row>
    <row r="1085" spans="1:10" x14ac:dyDescent="0.3">
      <c r="A1085" s="22" t="str">
        <f t="shared" si="16"/>
        <v>'RKB2016Curative50-69'</v>
      </c>
      <c r="B1085" s="22">
        <v>2016</v>
      </c>
      <c r="C1085" s="22" t="s">
        <v>299</v>
      </c>
      <c r="D1085" s="22" t="s">
        <v>7</v>
      </c>
      <c r="E1085" s="22" t="s">
        <v>627</v>
      </c>
      <c r="F1085" s="22">
        <v>75</v>
      </c>
      <c r="G1085" s="22">
        <v>0</v>
      </c>
      <c r="H1085" s="22" t="str">
        <f>INDEX(Bar_data!$A$3:$B$140,MATCH(C1085,Bar_data!$A$3:$A$140,FALSE),2)</f>
        <v>Trust070</v>
      </c>
      <c r="I1085" s="22" t="str">
        <f>INDEX(TrustCAHUB_map!$A$2:$D$139,MATCH($C1085,TrustCAHUB_map!$A$2:$A$139,FALSE),3)</f>
        <v>West Midlands</v>
      </c>
      <c r="J1085" s="22" t="str">
        <f>INDEX(TrustCAHUB_map!$A$2:$D$139,MATCH($C1085,TrustCAHUB_map!$A$2:$A$139,FALSE),4)</f>
        <v>West Midlands</v>
      </c>
    </row>
    <row r="1086" spans="1:10" x14ac:dyDescent="0.3">
      <c r="A1086" s="22" t="str">
        <f t="shared" si="16"/>
        <v>'RKB2016Palliative50-69'</v>
      </c>
      <c r="B1086" s="22">
        <v>2016</v>
      </c>
      <c r="C1086" s="22" t="s">
        <v>299</v>
      </c>
      <c r="D1086" s="22" t="s">
        <v>8</v>
      </c>
      <c r="E1086" s="22" t="s">
        <v>627</v>
      </c>
      <c r="F1086" s="22">
        <v>21</v>
      </c>
      <c r="G1086" s="22">
        <v>0</v>
      </c>
      <c r="H1086" s="22" t="str">
        <f>INDEX(Bar_data!$A$3:$B$140,MATCH(C1086,Bar_data!$A$3:$A$140,FALSE),2)</f>
        <v>Trust070</v>
      </c>
      <c r="I1086" s="22" t="str">
        <f>INDEX(TrustCAHUB_map!$A$2:$D$139,MATCH($C1086,TrustCAHUB_map!$A$2:$A$139,FALSE),3)</f>
        <v>West Midlands</v>
      </c>
      <c r="J1086" s="22" t="str">
        <f>INDEX(TrustCAHUB_map!$A$2:$D$139,MATCH($C1086,TrustCAHUB_map!$A$2:$A$139,FALSE),4)</f>
        <v>West Midlands</v>
      </c>
    </row>
    <row r="1087" spans="1:10" x14ac:dyDescent="0.3">
      <c r="A1087" s="22" t="str">
        <f t="shared" si="16"/>
        <v>'RKB2016Palliative70+'</v>
      </c>
      <c r="B1087" s="22">
        <v>2016</v>
      </c>
      <c r="C1087" s="22" t="s">
        <v>299</v>
      </c>
      <c r="D1087" s="22" t="s">
        <v>8</v>
      </c>
      <c r="E1087" s="22" t="s">
        <v>628</v>
      </c>
      <c r="F1087" s="22">
        <v>7</v>
      </c>
      <c r="G1087" s="22">
        <v>1</v>
      </c>
      <c r="H1087" s="22" t="str">
        <f>INDEX(Bar_data!$A$3:$B$140,MATCH(C1087,Bar_data!$A$3:$A$140,FALSE),2)</f>
        <v>Trust070</v>
      </c>
      <c r="I1087" s="22" t="str">
        <f>INDEX(TrustCAHUB_map!$A$2:$D$139,MATCH($C1087,TrustCAHUB_map!$A$2:$A$139,FALSE),3)</f>
        <v>West Midlands</v>
      </c>
      <c r="J1087" s="22" t="str">
        <f>INDEX(TrustCAHUB_map!$A$2:$D$139,MATCH($C1087,TrustCAHUB_map!$A$2:$A$139,FALSE),4)</f>
        <v>West Midlands</v>
      </c>
    </row>
    <row r="1088" spans="1:10" x14ac:dyDescent="0.3">
      <c r="A1088" s="22" t="str">
        <f t="shared" si="16"/>
        <v>'RKB2016Curative70+'</v>
      </c>
      <c r="B1088" s="22">
        <v>2016</v>
      </c>
      <c r="C1088" s="22" t="s">
        <v>299</v>
      </c>
      <c r="D1088" s="22" t="s">
        <v>7</v>
      </c>
      <c r="E1088" s="22" t="s">
        <v>628</v>
      </c>
      <c r="F1088" s="22">
        <v>13</v>
      </c>
      <c r="G1088" s="22">
        <v>0</v>
      </c>
      <c r="H1088" s="22" t="str">
        <f>INDEX(Bar_data!$A$3:$B$140,MATCH(C1088,Bar_data!$A$3:$A$140,FALSE),2)</f>
        <v>Trust070</v>
      </c>
      <c r="I1088" s="22" t="str">
        <f>INDEX(TrustCAHUB_map!$A$2:$D$139,MATCH($C1088,TrustCAHUB_map!$A$2:$A$139,FALSE),3)</f>
        <v>West Midlands</v>
      </c>
      <c r="J1088" s="22" t="str">
        <f>INDEX(TrustCAHUB_map!$A$2:$D$139,MATCH($C1088,TrustCAHUB_map!$A$2:$A$139,FALSE),4)</f>
        <v>West Midlands</v>
      </c>
    </row>
    <row r="1089" spans="1:10" x14ac:dyDescent="0.3">
      <c r="A1089" s="22" t="str">
        <f t="shared" si="16"/>
        <v>'RKE2016Curative18-49'</v>
      </c>
      <c r="B1089" s="22">
        <v>2016</v>
      </c>
      <c r="C1089" s="22" t="s">
        <v>231</v>
      </c>
      <c r="D1089" s="22" t="s">
        <v>7</v>
      </c>
      <c r="E1089" s="22" t="s">
        <v>153</v>
      </c>
      <c r="F1089" s="22">
        <v>31</v>
      </c>
      <c r="G1089" s="22">
        <v>0</v>
      </c>
      <c r="H1089" s="22" t="str">
        <f>INDEX(Bar_data!$A$3:$B$140,MATCH(C1089,Bar_data!$A$3:$A$140,FALSE),2)</f>
        <v>Trust071</v>
      </c>
      <c r="I1089" s="22" t="str">
        <f>INDEX(TrustCAHUB_map!$A$2:$D$139,MATCH($C1089,TrustCAHUB_map!$A$2:$A$139,FALSE),3)</f>
        <v>North Central and North East London</v>
      </c>
      <c r="J1089" s="22" t="str">
        <f>INDEX(TrustCAHUB_map!$A$2:$D$139,MATCH($C1089,TrustCAHUB_map!$A$2:$A$139,FALSE),4)</f>
        <v>London</v>
      </c>
    </row>
    <row r="1090" spans="1:10" x14ac:dyDescent="0.3">
      <c r="A1090" s="22" t="str">
        <f t="shared" si="16"/>
        <v>'RKE2016Palliative18-49'</v>
      </c>
      <c r="B1090" s="22">
        <v>2016</v>
      </c>
      <c r="C1090" s="22" t="s">
        <v>231</v>
      </c>
      <c r="D1090" s="22" t="s">
        <v>8</v>
      </c>
      <c r="E1090" s="22" t="s">
        <v>153</v>
      </c>
      <c r="F1090" s="22">
        <v>5</v>
      </c>
      <c r="G1090" s="22">
        <v>1</v>
      </c>
      <c r="H1090" s="22" t="str">
        <f>INDEX(Bar_data!$A$3:$B$140,MATCH(C1090,Bar_data!$A$3:$A$140,FALSE),2)</f>
        <v>Trust071</v>
      </c>
      <c r="I1090" s="22" t="str">
        <f>INDEX(TrustCAHUB_map!$A$2:$D$139,MATCH($C1090,TrustCAHUB_map!$A$2:$A$139,FALSE),3)</f>
        <v>North Central and North East London</v>
      </c>
      <c r="J1090" s="22" t="str">
        <f>INDEX(TrustCAHUB_map!$A$2:$D$139,MATCH($C1090,TrustCAHUB_map!$A$2:$A$139,FALSE),4)</f>
        <v>London</v>
      </c>
    </row>
    <row r="1091" spans="1:10" x14ac:dyDescent="0.3">
      <c r="A1091" s="22" t="str">
        <f t="shared" ref="A1091:A1154" si="17">"'"&amp;C1091&amp;B1091&amp;D1091&amp;E1091&amp;"'"</f>
        <v>'RKE2016Curative50-69'</v>
      </c>
      <c r="B1091" s="22">
        <v>2016</v>
      </c>
      <c r="C1091" s="22" t="s">
        <v>231</v>
      </c>
      <c r="D1091" s="22" t="s">
        <v>7</v>
      </c>
      <c r="E1091" s="22" t="s">
        <v>627</v>
      </c>
      <c r="F1091" s="22">
        <v>18</v>
      </c>
      <c r="G1091" s="22">
        <v>0</v>
      </c>
      <c r="H1091" s="22" t="str">
        <f>INDEX(Bar_data!$A$3:$B$140,MATCH(C1091,Bar_data!$A$3:$A$140,FALSE),2)</f>
        <v>Trust071</v>
      </c>
      <c r="I1091" s="22" t="str">
        <f>INDEX(TrustCAHUB_map!$A$2:$D$139,MATCH($C1091,TrustCAHUB_map!$A$2:$A$139,FALSE),3)</f>
        <v>North Central and North East London</v>
      </c>
      <c r="J1091" s="22" t="str">
        <f>INDEX(TrustCAHUB_map!$A$2:$D$139,MATCH($C1091,TrustCAHUB_map!$A$2:$A$139,FALSE),4)</f>
        <v>London</v>
      </c>
    </row>
    <row r="1092" spans="1:10" x14ac:dyDescent="0.3">
      <c r="A1092" s="22" t="str">
        <f t="shared" si="17"/>
        <v>'RKE2016Palliative50-69'</v>
      </c>
      <c r="B1092" s="22">
        <v>2016</v>
      </c>
      <c r="C1092" s="22" t="s">
        <v>231</v>
      </c>
      <c r="D1092" s="22" t="s">
        <v>8</v>
      </c>
      <c r="E1092" s="22" t="s">
        <v>627</v>
      </c>
      <c r="F1092" s="22">
        <v>9</v>
      </c>
      <c r="G1092" s="22">
        <v>0</v>
      </c>
      <c r="H1092" s="22" t="str">
        <f>INDEX(Bar_data!$A$3:$B$140,MATCH(C1092,Bar_data!$A$3:$A$140,FALSE),2)</f>
        <v>Trust071</v>
      </c>
      <c r="I1092" s="22" t="str">
        <f>INDEX(TrustCAHUB_map!$A$2:$D$139,MATCH($C1092,TrustCAHUB_map!$A$2:$A$139,FALSE),3)</f>
        <v>North Central and North East London</v>
      </c>
      <c r="J1092" s="22" t="str">
        <f>INDEX(TrustCAHUB_map!$A$2:$D$139,MATCH($C1092,TrustCAHUB_map!$A$2:$A$139,FALSE),4)</f>
        <v>London</v>
      </c>
    </row>
    <row r="1093" spans="1:10" x14ac:dyDescent="0.3">
      <c r="A1093" s="22" t="str">
        <f t="shared" si="17"/>
        <v>'RKE2016Palliative70+'</v>
      </c>
      <c r="B1093" s="22">
        <v>2016</v>
      </c>
      <c r="C1093" s="22" t="s">
        <v>231</v>
      </c>
      <c r="D1093" s="22" t="s">
        <v>8</v>
      </c>
      <c r="E1093" s="22" t="s">
        <v>628</v>
      </c>
      <c r="F1093" s="22">
        <v>5</v>
      </c>
      <c r="G1093" s="22">
        <v>0</v>
      </c>
      <c r="H1093" s="22" t="str">
        <f>INDEX(Bar_data!$A$3:$B$140,MATCH(C1093,Bar_data!$A$3:$A$140,FALSE),2)</f>
        <v>Trust071</v>
      </c>
      <c r="I1093" s="22" t="str">
        <f>INDEX(TrustCAHUB_map!$A$2:$D$139,MATCH($C1093,TrustCAHUB_map!$A$2:$A$139,FALSE),3)</f>
        <v>North Central and North East London</v>
      </c>
      <c r="J1093" s="22" t="str">
        <f>INDEX(TrustCAHUB_map!$A$2:$D$139,MATCH($C1093,TrustCAHUB_map!$A$2:$A$139,FALSE),4)</f>
        <v>London</v>
      </c>
    </row>
    <row r="1094" spans="1:10" x14ac:dyDescent="0.3">
      <c r="A1094" s="22" t="str">
        <f t="shared" si="17"/>
        <v>'RKE2016Curative70+'</v>
      </c>
      <c r="B1094" s="22">
        <v>2016</v>
      </c>
      <c r="C1094" s="22" t="s">
        <v>231</v>
      </c>
      <c r="D1094" s="22" t="s">
        <v>7</v>
      </c>
      <c r="E1094" s="22" t="s">
        <v>628</v>
      </c>
      <c r="F1094" s="22">
        <v>4</v>
      </c>
      <c r="G1094" s="22">
        <v>0</v>
      </c>
      <c r="H1094" s="22" t="str">
        <f>INDEX(Bar_data!$A$3:$B$140,MATCH(C1094,Bar_data!$A$3:$A$140,FALSE),2)</f>
        <v>Trust071</v>
      </c>
      <c r="I1094" s="22" t="str">
        <f>INDEX(TrustCAHUB_map!$A$2:$D$139,MATCH($C1094,TrustCAHUB_map!$A$2:$A$139,FALSE),3)</f>
        <v>North Central and North East London</v>
      </c>
      <c r="J1094" s="22" t="str">
        <f>INDEX(TrustCAHUB_map!$A$2:$D$139,MATCH($C1094,TrustCAHUB_map!$A$2:$A$139,FALSE),4)</f>
        <v>London</v>
      </c>
    </row>
    <row r="1095" spans="1:10" x14ac:dyDescent="0.3">
      <c r="A1095" s="22" t="str">
        <f t="shared" si="17"/>
        <v>'RL42016Curative18-49'</v>
      </c>
      <c r="B1095" s="22">
        <v>2016</v>
      </c>
      <c r="C1095" s="22" t="s">
        <v>232</v>
      </c>
      <c r="D1095" s="22" t="s">
        <v>7</v>
      </c>
      <c r="E1095" s="22" t="s">
        <v>153</v>
      </c>
      <c r="F1095" s="22">
        <v>23</v>
      </c>
      <c r="G1095" s="22">
        <v>0</v>
      </c>
      <c r="H1095" s="22" t="str">
        <f>INDEX(Bar_data!$A$3:$B$140,MATCH(C1095,Bar_data!$A$3:$A$140,FALSE),2)</f>
        <v>Trust072</v>
      </c>
      <c r="I1095" s="22" t="str">
        <f>INDEX(TrustCAHUB_map!$A$2:$D$139,MATCH($C1095,TrustCAHUB_map!$A$2:$A$139,FALSE),3)</f>
        <v>West Midlands</v>
      </c>
      <c r="J1095" s="22" t="str">
        <f>INDEX(TrustCAHUB_map!$A$2:$D$139,MATCH($C1095,TrustCAHUB_map!$A$2:$A$139,FALSE),4)</f>
        <v>West Midlands</v>
      </c>
    </row>
    <row r="1096" spans="1:10" x14ac:dyDescent="0.3">
      <c r="A1096" s="22" t="str">
        <f t="shared" si="17"/>
        <v>'RL42016Palliative18-49'</v>
      </c>
      <c r="B1096" s="22">
        <v>2016</v>
      </c>
      <c r="C1096" s="22" t="s">
        <v>232</v>
      </c>
      <c r="D1096" s="22" t="s">
        <v>8</v>
      </c>
      <c r="E1096" s="22" t="s">
        <v>153</v>
      </c>
      <c r="F1096" s="22">
        <v>3</v>
      </c>
      <c r="G1096" s="22">
        <v>1</v>
      </c>
      <c r="H1096" s="22" t="str">
        <f>INDEX(Bar_data!$A$3:$B$140,MATCH(C1096,Bar_data!$A$3:$A$140,FALSE),2)</f>
        <v>Trust072</v>
      </c>
      <c r="I1096" s="22" t="str">
        <f>INDEX(TrustCAHUB_map!$A$2:$D$139,MATCH($C1096,TrustCAHUB_map!$A$2:$A$139,FALSE),3)</f>
        <v>West Midlands</v>
      </c>
      <c r="J1096" s="22" t="str">
        <f>INDEX(TrustCAHUB_map!$A$2:$D$139,MATCH($C1096,TrustCAHUB_map!$A$2:$A$139,FALSE),4)</f>
        <v>West Midlands</v>
      </c>
    </row>
    <row r="1097" spans="1:10" x14ac:dyDescent="0.3">
      <c r="A1097" s="22" t="str">
        <f t="shared" si="17"/>
        <v>'RL42016Not assigned50-69'</v>
      </c>
      <c r="B1097" s="22">
        <v>2016</v>
      </c>
      <c r="C1097" s="22" t="s">
        <v>232</v>
      </c>
      <c r="D1097" s="22" t="s">
        <v>477</v>
      </c>
      <c r="E1097" s="22" t="s">
        <v>627</v>
      </c>
      <c r="F1097" s="22">
        <v>1</v>
      </c>
      <c r="G1097" s="22">
        <v>0</v>
      </c>
      <c r="H1097" s="22" t="str">
        <f>INDEX(Bar_data!$A$3:$B$140,MATCH(C1097,Bar_data!$A$3:$A$140,FALSE),2)</f>
        <v>Trust072</v>
      </c>
      <c r="I1097" s="22" t="str">
        <f>INDEX(TrustCAHUB_map!$A$2:$D$139,MATCH($C1097,TrustCAHUB_map!$A$2:$A$139,FALSE),3)</f>
        <v>West Midlands</v>
      </c>
      <c r="J1097" s="22" t="str">
        <f>INDEX(TrustCAHUB_map!$A$2:$D$139,MATCH($C1097,TrustCAHUB_map!$A$2:$A$139,FALSE),4)</f>
        <v>West Midlands</v>
      </c>
    </row>
    <row r="1098" spans="1:10" x14ac:dyDescent="0.3">
      <c r="A1098" s="22" t="str">
        <f t="shared" si="17"/>
        <v>'RL42016Palliative50-69'</v>
      </c>
      <c r="B1098" s="22">
        <v>2016</v>
      </c>
      <c r="C1098" s="22" t="s">
        <v>232</v>
      </c>
      <c r="D1098" s="22" t="s">
        <v>8</v>
      </c>
      <c r="E1098" s="22" t="s">
        <v>627</v>
      </c>
      <c r="F1098" s="22">
        <v>4</v>
      </c>
      <c r="G1098" s="22">
        <v>0</v>
      </c>
      <c r="H1098" s="22" t="str">
        <f>INDEX(Bar_data!$A$3:$B$140,MATCH(C1098,Bar_data!$A$3:$A$140,FALSE),2)</f>
        <v>Trust072</v>
      </c>
      <c r="I1098" s="22" t="str">
        <f>INDEX(TrustCAHUB_map!$A$2:$D$139,MATCH($C1098,TrustCAHUB_map!$A$2:$A$139,FALSE),3)</f>
        <v>West Midlands</v>
      </c>
      <c r="J1098" s="22" t="str">
        <f>INDEX(TrustCAHUB_map!$A$2:$D$139,MATCH($C1098,TrustCAHUB_map!$A$2:$A$139,FALSE),4)</f>
        <v>West Midlands</v>
      </c>
    </row>
    <row r="1099" spans="1:10" x14ac:dyDescent="0.3">
      <c r="A1099" s="22" t="str">
        <f t="shared" si="17"/>
        <v>'RL42016Curative50-69'</v>
      </c>
      <c r="B1099" s="22">
        <v>2016</v>
      </c>
      <c r="C1099" s="22" t="s">
        <v>232</v>
      </c>
      <c r="D1099" s="22" t="s">
        <v>7</v>
      </c>
      <c r="E1099" s="22" t="s">
        <v>627</v>
      </c>
      <c r="F1099" s="22">
        <v>30</v>
      </c>
      <c r="G1099" s="22">
        <v>0</v>
      </c>
      <c r="H1099" s="22" t="str">
        <f>INDEX(Bar_data!$A$3:$B$140,MATCH(C1099,Bar_data!$A$3:$A$140,FALSE),2)</f>
        <v>Trust072</v>
      </c>
      <c r="I1099" s="22" t="str">
        <f>INDEX(TrustCAHUB_map!$A$2:$D$139,MATCH($C1099,TrustCAHUB_map!$A$2:$A$139,FALSE),3)</f>
        <v>West Midlands</v>
      </c>
      <c r="J1099" s="22" t="str">
        <f>INDEX(TrustCAHUB_map!$A$2:$D$139,MATCH($C1099,TrustCAHUB_map!$A$2:$A$139,FALSE),4)</f>
        <v>West Midlands</v>
      </c>
    </row>
    <row r="1100" spans="1:10" x14ac:dyDescent="0.3">
      <c r="A1100" s="22" t="str">
        <f t="shared" si="17"/>
        <v>'RL42016Palliative70+'</v>
      </c>
      <c r="B1100" s="22">
        <v>2016</v>
      </c>
      <c r="C1100" s="22" t="s">
        <v>232</v>
      </c>
      <c r="D1100" s="22" t="s">
        <v>8</v>
      </c>
      <c r="E1100" s="22" t="s">
        <v>628</v>
      </c>
      <c r="F1100" s="22">
        <v>3</v>
      </c>
      <c r="G1100" s="22">
        <v>0</v>
      </c>
      <c r="H1100" s="22" t="str">
        <f>INDEX(Bar_data!$A$3:$B$140,MATCH(C1100,Bar_data!$A$3:$A$140,FALSE),2)</f>
        <v>Trust072</v>
      </c>
      <c r="I1100" s="22" t="str">
        <f>INDEX(TrustCAHUB_map!$A$2:$D$139,MATCH($C1100,TrustCAHUB_map!$A$2:$A$139,FALSE),3)</f>
        <v>West Midlands</v>
      </c>
      <c r="J1100" s="22" t="str">
        <f>INDEX(TrustCAHUB_map!$A$2:$D$139,MATCH($C1100,TrustCAHUB_map!$A$2:$A$139,FALSE),4)</f>
        <v>West Midlands</v>
      </c>
    </row>
    <row r="1101" spans="1:10" x14ac:dyDescent="0.3">
      <c r="A1101" s="22" t="str">
        <f t="shared" si="17"/>
        <v>'RL42016Curative70+'</v>
      </c>
      <c r="B1101" s="22">
        <v>2016</v>
      </c>
      <c r="C1101" s="22" t="s">
        <v>232</v>
      </c>
      <c r="D1101" s="22" t="s">
        <v>7</v>
      </c>
      <c r="E1101" s="22" t="s">
        <v>628</v>
      </c>
      <c r="F1101" s="22">
        <v>14</v>
      </c>
      <c r="G1101" s="22">
        <v>0</v>
      </c>
      <c r="H1101" s="22" t="str">
        <f>INDEX(Bar_data!$A$3:$B$140,MATCH(C1101,Bar_data!$A$3:$A$140,FALSE),2)</f>
        <v>Trust072</v>
      </c>
      <c r="I1101" s="22" t="str">
        <f>INDEX(TrustCAHUB_map!$A$2:$D$139,MATCH($C1101,TrustCAHUB_map!$A$2:$A$139,FALSE),3)</f>
        <v>West Midlands</v>
      </c>
      <c r="J1101" s="22" t="str">
        <f>INDEX(TrustCAHUB_map!$A$2:$D$139,MATCH($C1101,TrustCAHUB_map!$A$2:$A$139,FALSE),4)</f>
        <v>West Midlands</v>
      </c>
    </row>
    <row r="1102" spans="1:10" x14ac:dyDescent="0.3">
      <c r="A1102" s="22" t="str">
        <f t="shared" si="17"/>
        <v>'RLN2016Palliative18-49'</v>
      </c>
      <c r="B1102" s="22">
        <v>2016</v>
      </c>
      <c r="C1102" s="22" t="s">
        <v>233</v>
      </c>
      <c r="D1102" s="22" t="s">
        <v>8</v>
      </c>
      <c r="E1102" s="22" t="s">
        <v>153</v>
      </c>
      <c r="F1102" s="22">
        <v>13</v>
      </c>
      <c r="G1102" s="22">
        <v>0</v>
      </c>
      <c r="H1102" s="22" t="str">
        <f>INDEX(Bar_data!$A$3:$B$140,MATCH(C1102,Bar_data!$A$3:$A$140,FALSE),2)</f>
        <v>Trust073</v>
      </c>
      <c r="I1102" s="22" t="str">
        <f>INDEX(TrustCAHUB_map!$A$2:$D$139,MATCH($C1102,TrustCAHUB_map!$A$2:$A$139,FALSE),3)</f>
        <v>North East and Cumbria</v>
      </c>
      <c r="J1102" s="22" t="str">
        <f>INDEX(TrustCAHUB_map!$A$2:$D$139,MATCH($C1102,TrustCAHUB_map!$A$2:$A$139,FALSE),4)</f>
        <v>North East</v>
      </c>
    </row>
    <row r="1103" spans="1:10" x14ac:dyDescent="0.3">
      <c r="A1103" s="22" t="str">
        <f t="shared" si="17"/>
        <v>'RLN2016Curative18-49'</v>
      </c>
      <c r="B1103" s="22">
        <v>2016</v>
      </c>
      <c r="C1103" s="22" t="s">
        <v>233</v>
      </c>
      <c r="D1103" s="22" t="s">
        <v>7</v>
      </c>
      <c r="E1103" s="22" t="s">
        <v>153</v>
      </c>
      <c r="F1103" s="22">
        <v>27</v>
      </c>
      <c r="G1103" s="22">
        <v>0</v>
      </c>
      <c r="H1103" s="22" t="str">
        <f>INDEX(Bar_data!$A$3:$B$140,MATCH(C1103,Bar_data!$A$3:$A$140,FALSE),2)</f>
        <v>Trust073</v>
      </c>
      <c r="I1103" s="22" t="str">
        <f>INDEX(TrustCAHUB_map!$A$2:$D$139,MATCH($C1103,TrustCAHUB_map!$A$2:$A$139,FALSE),3)</f>
        <v>North East and Cumbria</v>
      </c>
      <c r="J1103" s="22" t="str">
        <f>INDEX(TrustCAHUB_map!$A$2:$D$139,MATCH($C1103,TrustCAHUB_map!$A$2:$A$139,FALSE),4)</f>
        <v>North East</v>
      </c>
    </row>
    <row r="1104" spans="1:10" x14ac:dyDescent="0.3">
      <c r="A1104" s="22" t="str">
        <f t="shared" si="17"/>
        <v>'RLN2016Curative50-69'</v>
      </c>
      <c r="B1104" s="22">
        <v>2016</v>
      </c>
      <c r="C1104" s="22" t="s">
        <v>233</v>
      </c>
      <c r="D1104" s="22" t="s">
        <v>7</v>
      </c>
      <c r="E1104" s="22" t="s">
        <v>627</v>
      </c>
      <c r="F1104" s="22">
        <v>54</v>
      </c>
      <c r="G1104" s="22">
        <v>0</v>
      </c>
      <c r="H1104" s="22" t="str">
        <f>INDEX(Bar_data!$A$3:$B$140,MATCH(C1104,Bar_data!$A$3:$A$140,FALSE),2)</f>
        <v>Trust073</v>
      </c>
      <c r="I1104" s="22" t="str">
        <f>INDEX(TrustCAHUB_map!$A$2:$D$139,MATCH($C1104,TrustCAHUB_map!$A$2:$A$139,FALSE),3)</f>
        <v>North East and Cumbria</v>
      </c>
      <c r="J1104" s="22" t="str">
        <f>INDEX(TrustCAHUB_map!$A$2:$D$139,MATCH($C1104,TrustCAHUB_map!$A$2:$A$139,FALSE),4)</f>
        <v>North East</v>
      </c>
    </row>
    <row r="1105" spans="1:10" x14ac:dyDescent="0.3">
      <c r="A1105" s="22" t="str">
        <f t="shared" si="17"/>
        <v>'RLN2016Palliative50-69'</v>
      </c>
      <c r="B1105" s="22">
        <v>2016</v>
      </c>
      <c r="C1105" s="22" t="s">
        <v>233</v>
      </c>
      <c r="D1105" s="22" t="s">
        <v>8</v>
      </c>
      <c r="E1105" s="22" t="s">
        <v>627</v>
      </c>
      <c r="F1105" s="22">
        <v>16</v>
      </c>
      <c r="G1105" s="22">
        <v>1</v>
      </c>
      <c r="H1105" s="22" t="str">
        <f>INDEX(Bar_data!$A$3:$B$140,MATCH(C1105,Bar_data!$A$3:$A$140,FALSE),2)</f>
        <v>Trust073</v>
      </c>
      <c r="I1105" s="22" t="str">
        <f>INDEX(TrustCAHUB_map!$A$2:$D$139,MATCH($C1105,TrustCAHUB_map!$A$2:$A$139,FALSE),3)</f>
        <v>North East and Cumbria</v>
      </c>
      <c r="J1105" s="22" t="str">
        <f>INDEX(TrustCAHUB_map!$A$2:$D$139,MATCH($C1105,TrustCAHUB_map!$A$2:$A$139,FALSE),4)</f>
        <v>North East</v>
      </c>
    </row>
    <row r="1106" spans="1:10" x14ac:dyDescent="0.3">
      <c r="A1106" s="22" t="str">
        <f t="shared" si="17"/>
        <v>'RLN2016Palliative70+'</v>
      </c>
      <c r="B1106" s="22">
        <v>2016</v>
      </c>
      <c r="C1106" s="22" t="s">
        <v>233</v>
      </c>
      <c r="D1106" s="22" t="s">
        <v>8</v>
      </c>
      <c r="E1106" s="22" t="s">
        <v>628</v>
      </c>
      <c r="F1106" s="22">
        <v>13</v>
      </c>
      <c r="G1106" s="22">
        <v>0</v>
      </c>
      <c r="H1106" s="22" t="str">
        <f>INDEX(Bar_data!$A$3:$B$140,MATCH(C1106,Bar_data!$A$3:$A$140,FALSE),2)</f>
        <v>Trust073</v>
      </c>
      <c r="I1106" s="22" t="str">
        <f>INDEX(TrustCAHUB_map!$A$2:$D$139,MATCH($C1106,TrustCAHUB_map!$A$2:$A$139,FALSE),3)</f>
        <v>North East and Cumbria</v>
      </c>
      <c r="J1106" s="22" t="str">
        <f>INDEX(TrustCAHUB_map!$A$2:$D$139,MATCH($C1106,TrustCAHUB_map!$A$2:$A$139,FALSE),4)</f>
        <v>North East</v>
      </c>
    </row>
    <row r="1107" spans="1:10" x14ac:dyDescent="0.3">
      <c r="A1107" s="22" t="str">
        <f t="shared" si="17"/>
        <v>'RLN2016Curative70+'</v>
      </c>
      <c r="B1107" s="22">
        <v>2016</v>
      </c>
      <c r="C1107" s="22" t="s">
        <v>233</v>
      </c>
      <c r="D1107" s="22" t="s">
        <v>7</v>
      </c>
      <c r="E1107" s="22" t="s">
        <v>628</v>
      </c>
      <c r="F1107" s="22">
        <v>13</v>
      </c>
      <c r="G1107" s="22">
        <v>0</v>
      </c>
      <c r="H1107" s="22" t="str">
        <f>INDEX(Bar_data!$A$3:$B$140,MATCH(C1107,Bar_data!$A$3:$A$140,FALSE),2)</f>
        <v>Trust073</v>
      </c>
      <c r="I1107" s="22" t="str">
        <f>INDEX(TrustCAHUB_map!$A$2:$D$139,MATCH($C1107,TrustCAHUB_map!$A$2:$A$139,FALSE),3)</f>
        <v>North East and Cumbria</v>
      </c>
      <c r="J1107" s="22" t="str">
        <f>INDEX(TrustCAHUB_map!$A$2:$D$139,MATCH($C1107,TrustCAHUB_map!$A$2:$A$139,FALSE),4)</f>
        <v>North East</v>
      </c>
    </row>
    <row r="1108" spans="1:10" x14ac:dyDescent="0.3">
      <c r="A1108" s="22" t="str">
        <f t="shared" si="17"/>
        <v>'RLT2016Curative18-49'</v>
      </c>
      <c r="B1108" s="22">
        <v>2016</v>
      </c>
      <c r="C1108" s="22" t="s">
        <v>235</v>
      </c>
      <c r="D1108" s="22" t="s">
        <v>7</v>
      </c>
      <c r="E1108" s="22" t="s">
        <v>153</v>
      </c>
      <c r="F1108" s="22">
        <v>19</v>
      </c>
      <c r="G1108" s="22">
        <v>0</v>
      </c>
      <c r="H1108" s="22" t="str">
        <f>INDEX(Bar_data!$A$3:$B$140,MATCH(C1108,Bar_data!$A$3:$A$140,FALSE),2)</f>
        <v>Trust075</v>
      </c>
      <c r="I1108" s="22" t="str">
        <f>INDEX(TrustCAHUB_map!$A$2:$D$139,MATCH($C1108,TrustCAHUB_map!$A$2:$A$139,FALSE),3)</f>
        <v>West Midlands</v>
      </c>
      <c r="J1108" s="22" t="str">
        <f>INDEX(TrustCAHUB_map!$A$2:$D$139,MATCH($C1108,TrustCAHUB_map!$A$2:$A$139,FALSE),4)</f>
        <v>West Midlands</v>
      </c>
    </row>
    <row r="1109" spans="1:10" x14ac:dyDescent="0.3">
      <c r="A1109" s="22" t="str">
        <f t="shared" si="17"/>
        <v>'RLT2016Palliative18-49'</v>
      </c>
      <c r="B1109" s="22">
        <v>2016</v>
      </c>
      <c r="C1109" s="22" t="s">
        <v>235</v>
      </c>
      <c r="D1109" s="22" t="s">
        <v>8</v>
      </c>
      <c r="E1109" s="22" t="s">
        <v>153</v>
      </c>
      <c r="F1109" s="22">
        <v>5</v>
      </c>
      <c r="G1109" s="22">
        <v>1</v>
      </c>
      <c r="H1109" s="22" t="str">
        <f>INDEX(Bar_data!$A$3:$B$140,MATCH(C1109,Bar_data!$A$3:$A$140,FALSE),2)</f>
        <v>Trust075</v>
      </c>
      <c r="I1109" s="22" t="str">
        <f>INDEX(TrustCAHUB_map!$A$2:$D$139,MATCH($C1109,TrustCAHUB_map!$A$2:$A$139,FALSE),3)</f>
        <v>West Midlands</v>
      </c>
      <c r="J1109" s="22" t="str">
        <f>INDEX(TrustCAHUB_map!$A$2:$D$139,MATCH($C1109,TrustCAHUB_map!$A$2:$A$139,FALSE),4)</f>
        <v>West Midlands</v>
      </c>
    </row>
    <row r="1110" spans="1:10" x14ac:dyDescent="0.3">
      <c r="A1110" s="22" t="str">
        <f t="shared" si="17"/>
        <v>'RLT2016Palliative50-69'</v>
      </c>
      <c r="B1110" s="22">
        <v>2016</v>
      </c>
      <c r="C1110" s="22" t="s">
        <v>235</v>
      </c>
      <c r="D1110" s="22" t="s">
        <v>8</v>
      </c>
      <c r="E1110" s="22" t="s">
        <v>627</v>
      </c>
      <c r="F1110" s="22">
        <v>6</v>
      </c>
      <c r="G1110" s="22">
        <v>0</v>
      </c>
      <c r="H1110" s="22" t="str">
        <f>INDEX(Bar_data!$A$3:$B$140,MATCH(C1110,Bar_data!$A$3:$A$140,FALSE),2)</f>
        <v>Trust075</v>
      </c>
      <c r="I1110" s="22" t="str">
        <f>INDEX(TrustCAHUB_map!$A$2:$D$139,MATCH($C1110,TrustCAHUB_map!$A$2:$A$139,FALSE),3)</f>
        <v>West Midlands</v>
      </c>
      <c r="J1110" s="22" t="str">
        <f>INDEX(TrustCAHUB_map!$A$2:$D$139,MATCH($C1110,TrustCAHUB_map!$A$2:$A$139,FALSE),4)</f>
        <v>West Midlands</v>
      </c>
    </row>
    <row r="1111" spans="1:10" x14ac:dyDescent="0.3">
      <c r="A1111" s="22" t="str">
        <f t="shared" si="17"/>
        <v>'RLT2016Curative50-69'</v>
      </c>
      <c r="B1111" s="22">
        <v>2016</v>
      </c>
      <c r="C1111" s="22" t="s">
        <v>235</v>
      </c>
      <c r="D1111" s="22" t="s">
        <v>7</v>
      </c>
      <c r="E1111" s="22" t="s">
        <v>627</v>
      </c>
      <c r="F1111" s="22">
        <v>32</v>
      </c>
      <c r="G1111" s="22">
        <v>0</v>
      </c>
      <c r="H1111" s="22" t="str">
        <f>INDEX(Bar_data!$A$3:$B$140,MATCH(C1111,Bar_data!$A$3:$A$140,FALSE),2)</f>
        <v>Trust075</v>
      </c>
      <c r="I1111" s="22" t="str">
        <f>INDEX(TrustCAHUB_map!$A$2:$D$139,MATCH($C1111,TrustCAHUB_map!$A$2:$A$139,FALSE),3)</f>
        <v>West Midlands</v>
      </c>
      <c r="J1111" s="22" t="str">
        <f>INDEX(TrustCAHUB_map!$A$2:$D$139,MATCH($C1111,TrustCAHUB_map!$A$2:$A$139,FALSE),4)</f>
        <v>West Midlands</v>
      </c>
    </row>
    <row r="1112" spans="1:10" x14ac:dyDescent="0.3">
      <c r="A1112" s="22" t="str">
        <f t="shared" si="17"/>
        <v>'RLT2016Palliative70+'</v>
      </c>
      <c r="B1112" s="22">
        <v>2016</v>
      </c>
      <c r="C1112" s="22" t="s">
        <v>235</v>
      </c>
      <c r="D1112" s="22" t="s">
        <v>8</v>
      </c>
      <c r="E1112" s="22" t="s">
        <v>628</v>
      </c>
      <c r="F1112" s="22">
        <v>2</v>
      </c>
      <c r="G1112" s="22">
        <v>0</v>
      </c>
      <c r="H1112" s="22" t="str">
        <f>INDEX(Bar_data!$A$3:$B$140,MATCH(C1112,Bar_data!$A$3:$A$140,FALSE),2)</f>
        <v>Trust075</v>
      </c>
      <c r="I1112" s="22" t="str">
        <f>INDEX(TrustCAHUB_map!$A$2:$D$139,MATCH($C1112,TrustCAHUB_map!$A$2:$A$139,FALSE),3)</f>
        <v>West Midlands</v>
      </c>
      <c r="J1112" s="22" t="str">
        <f>INDEX(TrustCAHUB_map!$A$2:$D$139,MATCH($C1112,TrustCAHUB_map!$A$2:$A$139,FALSE),4)</f>
        <v>West Midlands</v>
      </c>
    </row>
    <row r="1113" spans="1:10" x14ac:dyDescent="0.3">
      <c r="A1113" s="22" t="str">
        <f t="shared" si="17"/>
        <v>'RLT2016Curative70+'</v>
      </c>
      <c r="B1113" s="22">
        <v>2016</v>
      </c>
      <c r="C1113" s="22" t="s">
        <v>235</v>
      </c>
      <c r="D1113" s="22" t="s">
        <v>7</v>
      </c>
      <c r="E1113" s="22" t="s">
        <v>628</v>
      </c>
      <c r="F1113" s="22">
        <v>3</v>
      </c>
      <c r="G1113" s="22">
        <v>0</v>
      </c>
      <c r="H1113" s="22" t="str">
        <f>INDEX(Bar_data!$A$3:$B$140,MATCH(C1113,Bar_data!$A$3:$A$140,FALSE),2)</f>
        <v>Trust075</v>
      </c>
      <c r="I1113" s="22" t="str">
        <f>INDEX(TrustCAHUB_map!$A$2:$D$139,MATCH($C1113,TrustCAHUB_map!$A$2:$A$139,FALSE),3)</f>
        <v>West Midlands</v>
      </c>
      <c r="J1113" s="22" t="str">
        <f>INDEX(TrustCAHUB_map!$A$2:$D$139,MATCH($C1113,TrustCAHUB_map!$A$2:$A$139,FALSE),4)</f>
        <v>West Midlands</v>
      </c>
    </row>
    <row r="1114" spans="1:10" x14ac:dyDescent="0.3">
      <c r="A1114" s="22" t="str">
        <f t="shared" si="17"/>
        <v>'RM12016Palliative18-49'</v>
      </c>
      <c r="B1114" s="22">
        <v>2016</v>
      </c>
      <c r="C1114" s="22" t="s">
        <v>236</v>
      </c>
      <c r="D1114" s="22" t="s">
        <v>8</v>
      </c>
      <c r="E1114" s="22" t="s">
        <v>153</v>
      </c>
      <c r="F1114" s="22">
        <v>22</v>
      </c>
      <c r="G1114" s="22">
        <v>2</v>
      </c>
      <c r="H1114" s="22" t="str">
        <f>INDEX(Bar_data!$A$3:$B$140,MATCH(C1114,Bar_data!$A$3:$A$140,FALSE),2)</f>
        <v>Trust076</v>
      </c>
      <c r="I1114" s="22" t="str">
        <f>INDEX(TrustCAHUB_map!$A$2:$D$139,MATCH($C1114,TrustCAHUB_map!$A$2:$A$139,FALSE),3)</f>
        <v>East of England</v>
      </c>
      <c r="J1114" s="22" t="str">
        <f>INDEX(TrustCAHUB_map!$A$2:$D$139,MATCH($C1114,TrustCAHUB_map!$A$2:$A$139,FALSE),4)</f>
        <v>East of England</v>
      </c>
    </row>
    <row r="1115" spans="1:10" x14ac:dyDescent="0.3">
      <c r="A1115" s="22" t="str">
        <f t="shared" si="17"/>
        <v>'RM12016Curative18-49'</v>
      </c>
      <c r="B1115" s="22">
        <v>2016</v>
      </c>
      <c r="C1115" s="22" t="s">
        <v>236</v>
      </c>
      <c r="D1115" s="22" t="s">
        <v>7</v>
      </c>
      <c r="E1115" s="22" t="s">
        <v>153</v>
      </c>
      <c r="F1115" s="22">
        <v>61</v>
      </c>
      <c r="G1115" s="22">
        <v>0</v>
      </c>
      <c r="H1115" s="22" t="str">
        <f>INDEX(Bar_data!$A$3:$B$140,MATCH(C1115,Bar_data!$A$3:$A$140,FALSE),2)</f>
        <v>Trust076</v>
      </c>
      <c r="I1115" s="22" t="str">
        <f>INDEX(TrustCAHUB_map!$A$2:$D$139,MATCH($C1115,TrustCAHUB_map!$A$2:$A$139,FALSE),3)</f>
        <v>East of England</v>
      </c>
      <c r="J1115" s="22" t="str">
        <f>INDEX(TrustCAHUB_map!$A$2:$D$139,MATCH($C1115,TrustCAHUB_map!$A$2:$A$139,FALSE),4)</f>
        <v>East of England</v>
      </c>
    </row>
    <row r="1116" spans="1:10" x14ac:dyDescent="0.3">
      <c r="A1116" s="22" t="str">
        <f t="shared" si="17"/>
        <v>'RM12016Not assigned18-49'</v>
      </c>
      <c r="B1116" s="22">
        <v>2016</v>
      </c>
      <c r="C1116" s="22" t="s">
        <v>236</v>
      </c>
      <c r="D1116" s="22" t="s">
        <v>477</v>
      </c>
      <c r="E1116" s="22" t="s">
        <v>153</v>
      </c>
      <c r="F1116" s="22">
        <v>12</v>
      </c>
      <c r="G1116" s="22">
        <v>0</v>
      </c>
      <c r="H1116" s="22" t="str">
        <f>INDEX(Bar_data!$A$3:$B$140,MATCH(C1116,Bar_data!$A$3:$A$140,FALSE),2)</f>
        <v>Trust076</v>
      </c>
      <c r="I1116" s="22" t="str">
        <f>INDEX(TrustCAHUB_map!$A$2:$D$139,MATCH($C1116,TrustCAHUB_map!$A$2:$A$139,FALSE),3)</f>
        <v>East of England</v>
      </c>
      <c r="J1116" s="22" t="str">
        <f>INDEX(TrustCAHUB_map!$A$2:$D$139,MATCH($C1116,TrustCAHUB_map!$A$2:$A$139,FALSE),4)</f>
        <v>East of England</v>
      </c>
    </row>
    <row r="1117" spans="1:10" x14ac:dyDescent="0.3">
      <c r="A1117" s="22" t="str">
        <f t="shared" si="17"/>
        <v>'RM12016Curative50-69'</v>
      </c>
      <c r="B1117" s="22">
        <v>2016</v>
      </c>
      <c r="C1117" s="22" t="s">
        <v>236</v>
      </c>
      <c r="D1117" s="22" t="s">
        <v>7</v>
      </c>
      <c r="E1117" s="22" t="s">
        <v>627</v>
      </c>
      <c r="F1117" s="22">
        <v>116</v>
      </c>
      <c r="G1117" s="22">
        <v>1</v>
      </c>
      <c r="H1117" s="22" t="str">
        <f>INDEX(Bar_data!$A$3:$B$140,MATCH(C1117,Bar_data!$A$3:$A$140,FALSE),2)</f>
        <v>Trust076</v>
      </c>
      <c r="I1117" s="22" t="str">
        <f>INDEX(TrustCAHUB_map!$A$2:$D$139,MATCH($C1117,TrustCAHUB_map!$A$2:$A$139,FALSE),3)</f>
        <v>East of England</v>
      </c>
      <c r="J1117" s="22" t="str">
        <f>INDEX(TrustCAHUB_map!$A$2:$D$139,MATCH($C1117,TrustCAHUB_map!$A$2:$A$139,FALSE),4)</f>
        <v>East of England</v>
      </c>
    </row>
    <row r="1118" spans="1:10" x14ac:dyDescent="0.3">
      <c r="A1118" s="22" t="str">
        <f t="shared" si="17"/>
        <v>'RM12016Palliative50-69'</v>
      </c>
      <c r="B1118" s="22">
        <v>2016</v>
      </c>
      <c r="C1118" s="22" t="s">
        <v>236</v>
      </c>
      <c r="D1118" s="22" t="s">
        <v>8</v>
      </c>
      <c r="E1118" s="22" t="s">
        <v>627</v>
      </c>
      <c r="F1118" s="22">
        <v>40</v>
      </c>
      <c r="G1118" s="22">
        <v>4</v>
      </c>
      <c r="H1118" s="22" t="str">
        <f>INDEX(Bar_data!$A$3:$B$140,MATCH(C1118,Bar_data!$A$3:$A$140,FALSE),2)</f>
        <v>Trust076</v>
      </c>
      <c r="I1118" s="22" t="str">
        <f>INDEX(TrustCAHUB_map!$A$2:$D$139,MATCH($C1118,TrustCAHUB_map!$A$2:$A$139,FALSE),3)</f>
        <v>East of England</v>
      </c>
      <c r="J1118" s="22" t="str">
        <f>INDEX(TrustCAHUB_map!$A$2:$D$139,MATCH($C1118,TrustCAHUB_map!$A$2:$A$139,FALSE),4)</f>
        <v>East of England</v>
      </c>
    </row>
    <row r="1119" spans="1:10" x14ac:dyDescent="0.3">
      <c r="A1119" s="22" t="str">
        <f t="shared" si="17"/>
        <v>'RM12016Not assigned50-69'</v>
      </c>
      <c r="B1119" s="22">
        <v>2016</v>
      </c>
      <c r="C1119" s="22" t="s">
        <v>236</v>
      </c>
      <c r="D1119" s="22" t="s">
        <v>477</v>
      </c>
      <c r="E1119" s="22" t="s">
        <v>627</v>
      </c>
      <c r="F1119" s="22">
        <v>22</v>
      </c>
      <c r="G1119" s="22">
        <v>0</v>
      </c>
      <c r="H1119" s="22" t="str">
        <f>INDEX(Bar_data!$A$3:$B$140,MATCH(C1119,Bar_data!$A$3:$A$140,FALSE),2)</f>
        <v>Trust076</v>
      </c>
      <c r="I1119" s="22" t="str">
        <f>INDEX(TrustCAHUB_map!$A$2:$D$139,MATCH($C1119,TrustCAHUB_map!$A$2:$A$139,FALSE),3)</f>
        <v>East of England</v>
      </c>
      <c r="J1119" s="22" t="str">
        <f>INDEX(TrustCAHUB_map!$A$2:$D$139,MATCH($C1119,TrustCAHUB_map!$A$2:$A$139,FALSE),4)</f>
        <v>East of England</v>
      </c>
    </row>
    <row r="1120" spans="1:10" x14ac:dyDescent="0.3">
      <c r="A1120" s="22" t="str">
        <f t="shared" si="17"/>
        <v>'RM12016Not assigned70+'</v>
      </c>
      <c r="B1120" s="22">
        <v>2016</v>
      </c>
      <c r="C1120" s="22" t="s">
        <v>236</v>
      </c>
      <c r="D1120" s="22" t="s">
        <v>477</v>
      </c>
      <c r="E1120" s="22" t="s">
        <v>628</v>
      </c>
      <c r="F1120" s="22">
        <v>4</v>
      </c>
      <c r="G1120" s="22">
        <v>0</v>
      </c>
      <c r="H1120" s="22" t="str">
        <f>INDEX(Bar_data!$A$3:$B$140,MATCH(C1120,Bar_data!$A$3:$A$140,FALSE),2)</f>
        <v>Trust076</v>
      </c>
      <c r="I1120" s="22" t="str">
        <f>INDEX(TrustCAHUB_map!$A$2:$D$139,MATCH($C1120,TrustCAHUB_map!$A$2:$A$139,FALSE),3)</f>
        <v>East of England</v>
      </c>
      <c r="J1120" s="22" t="str">
        <f>INDEX(TrustCAHUB_map!$A$2:$D$139,MATCH($C1120,TrustCAHUB_map!$A$2:$A$139,FALSE),4)</f>
        <v>East of England</v>
      </c>
    </row>
    <row r="1121" spans="1:10" x14ac:dyDescent="0.3">
      <c r="A1121" s="22" t="str">
        <f t="shared" si="17"/>
        <v>'RM12016Curative70+'</v>
      </c>
      <c r="B1121" s="22">
        <v>2016</v>
      </c>
      <c r="C1121" s="22" t="s">
        <v>236</v>
      </c>
      <c r="D1121" s="22" t="s">
        <v>7</v>
      </c>
      <c r="E1121" s="22" t="s">
        <v>628</v>
      </c>
      <c r="F1121" s="22">
        <v>29</v>
      </c>
      <c r="G1121" s="22">
        <v>0</v>
      </c>
      <c r="H1121" s="22" t="str">
        <f>INDEX(Bar_data!$A$3:$B$140,MATCH(C1121,Bar_data!$A$3:$A$140,FALSE),2)</f>
        <v>Trust076</v>
      </c>
      <c r="I1121" s="22" t="str">
        <f>INDEX(TrustCAHUB_map!$A$2:$D$139,MATCH($C1121,TrustCAHUB_map!$A$2:$A$139,FALSE),3)</f>
        <v>East of England</v>
      </c>
      <c r="J1121" s="22" t="str">
        <f>INDEX(TrustCAHUB_map!$A$2:$D$139,MATCH($C1121,TrustCAHUB_map!$A$2:$A$139,FALSE),4)</f>
        <v>East of England</v>
      </c>
    </row>
    <row r="1122" spans="1:10" x14ac:dyDescent="0.3">
      <c r="A1122" s="22" t="str">
        <f t="shared" si="17"/>
        <v>'RM12016Palliative70+'</v>
      </c>
      <c r="B1122" s="22">
        <v>2016</v>
      </c>
      <c r="C1122" s="22" t="s">
        <v>236</v>
      </c>
      <c r="D1122" s="22" t="s">
        <v>8</v>
      </c>
      <c r="E1122" s="22" t="s">
        <v>628</v>
      </c>
      <c r="F1122" s="22">
        <v>10</v>
      </c>
      <c r="G1122" s="22">
        <v>1</v>
      </c>
      <c r="H1122" s="22" t="str">
        <f>INDEX(Bar_data!$A$3:$B$140,MATCH(C1122,Bar_data!$A$3:$A$140,FALSE),2)</f>
        <v>Trust076</v>
      </c>
      <c r="I1122" s="22" t="str">
        <f>INDEX(TrustCAHUB_map!$A$2:$D$139,MATCH($C1122,TrustCAHUB_map!$A$2:$A$139,FALSE),3)</f>
        <v>East of England</v>
      </c>
      <c r="J1122" s="22" t="str">
        <f>INDEX(TrustCAHUB_map!$A$2:$D$139,MATCH($C1122,TrustCAHUB_map!$A$2:$A$139,FALSE),4)</f>
        <v>East of England</v>
      </c>
    </row>
    <row r="1123" spans="1:10" x14ac:dyDescent="0.3">
      <c r="A1123" s="22" t="str">
        <f t="shared" si="17"/>
        <v>'RMC2016Curative18-49'</v>
      </c>
      <c r="B1123" s="22">
        <v>2016</v>
      </c>
      <c r="C1123" s="22" t="s">
        <v>238</v>
      </c>
      <c r="D1123" s="22" t="s">
        <v>7</v>
      </c>
      <c r="E1123" s="22" t="s">
        <v>153</v>
      </c>
      <c r="F1123" s="22">
        <v>11</v>
      </c>
      <c r="G1123" s="22">
        <v>0</v>
      </c>
      <c r="H1123" s="22" t="str">
        <f>INDEX(Bar_data!$A$3:$B$140,MATCH(C1123,Bar_data!$A$3:$A$140,FALSE),2)</f>
        <v>Trust078</v>
      </c>
      <c r="I1123" s="22" t="str">
        <f>INDEX(TrustCAHUB_map!$A$2:$D$139,MATCH($C1123,TrustCAHUB_map!$A$2:$A$139,FALSE),3)</f>
        <v>Greater Manchester</v>
      </c>
      <c r="J1123" s="22" t="str">
        <f>INDEX(TrustCAHUB_map!$A$2:$D$139,MATCH($C1123,TrustCAHUB_map!$A$2:$A$139,FALSE),4)</f>
        <v>North West</v>
      </c>
    </row>
    <row r="1124" spans="1:10" x14ac:dyDescent="0.3">
      <c r="A1124" s="22" t="str">
        <f t="shared" si="17"/>
        <v>'RMC2016Not assigned18-49'</v>
      </c>
      <c r="B1124" s="22">
        <v>2016</v>
      </c>
      <c r="C1124" s="22" t="s">
        <v>238</v>
      </c>
      <c r="D1124" s="22" t="s">
        <v>477</v>
      </c>
      <c r="E1124" s="22" t="s">
        <v>153</v>
      </c>
      <c r="F1124" s="22">
        <v>2</v>
      </c>
      <c r="G1124" s="22">
        <v>0</v>
      </c>
      <c r="H1124" s="22" t="str">
        <f>INDEX(Bar_data!$A$3:$B$140,MATCH(C1124,Bar_data!$A$3:$A$140,FALSE),2)</f>
        <v>Trust078</v>
      </c>
      <c r="I1124" s="22" t="str">
        <f>INDEX(TrustCAHUB_map!$A$2:$D$139,MATCH($C1124,TrustCAHUB_map!$A$2:$A$139,FALSE),3)</f>
        <v>Greater Manchester</v>
      </c>
      <c r="J1124" s="22" t="str">
        <f>INDEX(TrustCAHUB_map!$A$2:$D$139,MATCH($C1124,TrustCAHUB_map!$A$2:$A$139,FALSE),4)</f>
        <v>North West</v>
      </c>
    </row>
    <row r="1125" spans="1:10" x14ac:dyDescent="0.3">
      <c r="A1125" s="22" t="str">
        <f t="shared" si="17"/>
        <v>'RMC2016Palliative18-49'</v>
      </c>
      <c r="B1125" s="22">
        <v>2016</v>
      </c>
      <c r="C1125" s="22" t="s">
        <v>238</v>
      </c>
      <c r="D1125" s="22" t="s">
        <v>8</v>
      </c>
      <c r="E1125" s="22" t="s">
        <v>153</v>
      </c>
      <c r="F1125" s="22">
        <v>1</v>
      </c>
      <c r="G1125" s="22">
        <v>0</v>
      </c>
      <c r="H1125" s="22" t="str">
        <f>INDEX(Bar_data!$A$3:$B$140,MATCH(C1125,Bar_data!$A$3:$A$140,FALSE),2)</f>
        <v>Trust078</v>
      </c>
      <c r="I1125" s="22" t="str">
        <f>INDEX(TrustCAHUB_map!$A$2:$D$139,MATCH($C1125,TrustCAHUB_map!$A$2:$A$139,FALSE),3)</f>
        <v>Greater Manchester</v>
      </c>
      <c r="J1125" s="22" t="str">
        <f>INDEX(TrustCAHUB_map!$A$2:$D$139,MATCH($C1125,TrustCAHUB_map!$A$2:$A$139,FALSE),4)</f>
        <v>North West</v>
      </c>
    </row>
    <row r="1126" spans="1:10" x14ac:dyDescent="0.3">
      <c r="A1126" s="22" t="str">
        <f t="shared" si="17"/>
        <v>'RMC2016Not assigned50-69'</v>
      </c>
      <c r="B1126" s="22">
        <v>2016</v>
      </c>
      <c r="C1126" s="22" t="s">
        <v>238</v>
      </c>
      <c r="D1126" s="22" t="s">
        <v>477</v>
      </c>
      <c r="E1126" s="22" t="s">
        <v>627</v>
      </c>
      <c r="F1126" s="22">
        <v>3</v>
      </c>
      <c r="G1126" s="22">
        <v>0</v>
      </c>
      <c r="H1126" s="22" t="str">
        <f>INDEX(Bar_data!$A$3:$B$140,MATCH(C1126,Bar_data!$A$3:$A$140,FALSE),2)</f>
        <v>Trust078</v>
      </c>
      <c r="I1126" s="22" t="str">
        <f>INDEX(TrustCAHUB_map!$A$2:$D$139,MATCH($C1126,TrustCAHUB_map!$A$2:$A$139,FALSE),3)</f>
        <v>Greater Manchester</v>
      </c>
      <c r="J1126" s="22" t="str">
        <f>INDEX(TrustCAHUB_map!$A$2:$D$139,MATCH($C1126,TrustCAHUB_map!$A$2:$A$139,FALSE),4)</f>
        <v>North West</v>
      </c>
    </row>
    <row r="1127" spans="1:10" x14ac:dyDescent="0.3">
      <c r="A1127" s="22" t="str">
        <f t="shared" si="17"/>
        <v>'RMC2016Curative50-69'</v>
      </c>
      <c r="B1127" s="22">
        <v>2016</v>
      </c>
      <c r="C1127" s="22" t="s">
        <v>238</v>
      </c>
      <c r="D1127" s="22" t="s">
        <v>7</v>
      </c>
      <c r="E1127" s="22" t="s">
        <v>627</v>
      </c>
      <c r="F1127" s="22">
        <v>34</v>
      </c>
      <c r="G1127" s="22">
        <v>0</v>
      </c>
      <c r="H1127" s="22" t="str">
        <f>INDEX(Bar_data!$A$3:$B$140,MATCH(C1127,Bar_data!$A$3:$A$140,FALSE),2)</f>
        <v>Trust078</v>
      </c>
      <c r="I1127" s="22" t="str">
        <f>INDEX(TrustCAHUB_map!$A$2:$D$139,MATCH($C1127,TrustCAHUB_map!$A$2:$A$139,FALSE),3)</f>
        <v>Greater Manchester</v>
      </c>
      <c r="J1127" s="22" t="str">
        <f>INDEX(TrustCAHUB_map!$A$2:$D$139,MATCH($C1127,TrustCAHUB_map!$A$2:$A$139,FALSE),4)</f>
        <v>North West</v>
      </c>
    </row>
    <row r="1128" spans="1:10" x14ac:dyDescent="0.3">
      <c r="A1128" s="22" t="str">
        <f t="shared" si="17"/>
        <v>'RMC2016Palliative50-69'</v>
      </c>
      <c r="B1128" s="22">
        <v>2016</v>
      </c>
      <c r="C1128" s="22" t="s">
        <v>238</v>
      </c>
      <c r="D1128" s="22" t="s">
        <v>8</v>
      </c>
      <c r="E1128" s="22" t="s">
        <v>627</v>
      </c>
      <c r="F1128" s="22">
        <v>4</v>
      </c>
      <c r="G1128" s="22">
        <v>0</v>
      </c>
      <c r="H1128" s="22" t="str">
        <f>INDEX(Bar_data!$A$3:$B$140,MATCH(C1128,Bar_data!$A$3:$A$140,FALSE),2)</f>
        <v>Trust078</v>
      </c>
      <c r="I1128" s="22" t="str">
        <f>INDEX(TrustCAHUB_map!$A$2:$D$139,MATCH($C1128,TrustCAHUB_map!$A$2:$A$139,FALSE),3)</f>
        <v>Greater Manchester</v>
      </c>
      <c r="J1128" s="22" t="str">
        <f>INDEX(TrustCAHUB_map!$A$2:$D$139,MATCH($C1128,TrustCAHUB_map!$A$2:$A$139,FALSE),4)</f>
        <v>North West</v>
      </c>
    </row>
    <row r="1129" spans="1:10" x14ac:dyDescent="0.3">
      <c r="A1129" s="22" t="str">
        <f t="shared" si="17"/>
        <v>'RMC2016Curative70+'</v>
      </c>
      <c r="B1129" s="22">
        <v>2016</v>
      </c>
      <c r="C1129" s="22" t="s">
        <v>238</v>
      </c>
      <c r="D1129" s="22" t="s">
        <v>7</v>
      </c>
      <c r="E1129" s="22" t="s">
        <v>628</v>
      </c>
      <c r="F1129" s="22">
        <v>10</v>
      </c>
      <c r="G1129" s="22">
        <v>0</v>
      </c>
      <c r="H1129" s="22" t="str">
        <f>INDEX(Bar_data!$A$3:$B$140,MATCH(C1129,Bar_data!$A$3:$A$140,FALSE),2)</f>
        <v>Trust078</v>
      </c>
      <c r="I1129" s="22" t="str">
        <f>INDEX(TrustCAHUB_map!$A$2:$D$139,MATCH($C1129,TrustCAHUB_map!$A$2:$A$139,FALSE),3)</f>
        <v>Greater Manchester</v>
      </c>
      <c r="J1129" s="22" t="str">
        <f>INDEX(TrustCAHUB_map!$A$2:$D$139,MATCH($C1129,TrustCAHUB_map!$A$2:$A$139,FALSE),4)</f>
        <v>North West</v>
      </c>
    </row>
    <row r="1130" spans="1:10" x14ac:dyDescent="0.3">
      <c r="A1130" s="22" t="str">
        <f t="shared" si="17"/>
        <v>'RMC2016Palliative70+'</v>
      </c>
      <c r="B1130" s="22">
        <v>2016</v>
      </c>
      <c r="C1130" s="22" t="s">
        <v>238</v>
      </c>
      <c r="D1130" s="22" t="s">
        <v>8</v>
      </c>
      <c r="E1130" s="22" t="s">
        <v>628</v>
      </c>
      <c r="F1130" s="22">
        <v>3</v>
      </c>
      <c r="G1130" s="22">
        <v>0</v>
      </c>
      <c r="H1130" s="22" t="str">
        <f>INDEX(Bar_data!$A$3:$B$140,MATCH(C1130,Bar_data!$A$3:$A$140,FALSE),2)</f>
        <v>Trust078</v>
      </c>
      <c r="I1130" s="22" t="str">
        <f>INDEX(TrustCAHUB_map!$A$2:$D$139,MATCH($C1130,TrustCAHUB_map!$A$2:$A$139,FALSE),3)</f>
        <v>Greater Manchester</v>
      </c>
      <c r="J1130" s="22" t="str">
        <f>INDEX(TrustCAHUB_map!$A$2:$D$139,MATCH($C1130,TrustCAHUB_map!$A$2:$A$139,FALSE),4)</f>
        <v>North West</v>
      </c>
    </row>
    <row r="1131" spans="1:10" x14ac:dyDescent="0.3">
      <c r="A1131" s="22" t="str">
        <f t="shared" si="17"/>
        <v>'RN32016Curative18-49'</v>
      </c>
      <c r="B1131" s="22">
        <v>2016</v>
      </c>
      <c r="C1131" s="22" t="s">
        <v>240</v>
      </c>
      <c r="D1131" s="22" t="s">
        <v>7</v>
      </c>
      <c r="E1131" s="22" t="s">
        <v>153</v>
      </c>
      <c r="F1131" s="22">
        <v>53</v>
      </c>
      <c r="G1131" s="22">
        <v>0</v>
      </c>
      <c r="H1131" s="22" t="str">
        <f>INDEX(Bar_data!$A$3:$B$140,MATCH(C1131,Bar_data!$A$3:$A$140,FALSE),2)</f>
        <v>Trust080</v>
      </c>
      <c r="I1131" s="22" t="str">
        <f>INDEX(TrustCAHUB_map!$A$2:$D$139,MATCH($C1131,TrustCAHUB_map!$A$2:$A$139,FALSE),3)</f>
        <v>Thames Valley</v>
      </c>
      <c r="J1131" s="22" t="str">
        <f>INDEX(TrustCAHUB_map!$A$2:$D$139,MATCH($C1131,TrustCAHUB_map!$A$2:$A$139,FALSE),4)</f>
        <v>South East</v>
      </c>
    </row>
    <row r="1132" spans="1:10" x14ac:dyDescent="0.3">
      <c r="A1132" s="22" t="str">
        <f t="shared" si="17"/>
        <v>'RN32016Palliative18-49'</v>
      </c>
      <c r="B1132" s="22">
        <v>2016</v>
      </c>
      <c r="C1132" s="22" t="s">
        <v>240</v>
      </c>
      <c r="D1132" s="22" t="s">
        <v>8</v>
      </c>
      <c r="E1132" s="22" t="s">
        <v>153</v>
      </c>
      <c r="F1132" s="22">
        <v>12</v>
      </c>
      <c r="G1132" s="22">
        <v>0</v>
      </c>
      <c r="H1132" s="22" t="str">
        <f>INDEX(Bar_data!$A$3:$B$140,MATCH(C1132,Bar_data!$A$3:$A$140,FALSE),2)</f>
        <v>Trust080</v>
      </c>
      <c r="I1132" s="22" t="str">
        <f>INDEX(TrustCAHUB_map!$A$2:$D$139,MATCH($C1132,TrustCAHUB_map!$A$2:$A$139,FALSE),3)</f>
        <v>Thames Valley</v>
      </c>
      <c r="J1132" s="22" t="str">
        <f>INDEX(TrustCAHUB_map!$A$2:$D$139,MATCH($C1132,TrustCAHUB_map!$A$2:$A$139,FALSE),4)</f>
        <v>South East</v>
      </c>
    </row>
    <row r="1133" spans="1:10" x14ac:dyDescent="0.3">
      <c r="A1133" s="22" t="str">
        <f t="shared" si="17"/>
        <v>'RN32016Palliative50-69'</v>
      </c>
      <c r="B1133" s="22">
        <v>2016</v>
      </c>
      <c r="C1133" s="22" t="s">
        <v>240</v>
      </c>
      <c r="D1133" s="22" t="s">
        <v>8</v>
      </c>
      <c r="E1133" s="22" t="s">
        <v>627</v>
      </c>
      <c r="F1133" s="22">
        <v>16</v>
      </c>
      <c r="G1133" s="22">
        <v>2</v>
      </c>
      <c r="H1133" s="22" t="str">
        <f>INDEX(Bar_data!$A$3:$B$140,MATCH(C1133,Bar_data!$A$3:$A$140,FALSE),2)</f>
        <v>Trust080</v>
      </c>
      <c r="I1133" s="22" t="str">
        <f>INDEX(TrustCAHUB_map!$A$2:$D$139,MATCH($C1133,TrustCAHUB_map!$A$2:$A$139,FALSE),3)</f>
        <v>Thames Valley</v>
      </c>
      <c r="J1133" s="22" t="str">
        <f>INDEX(TrustCAHUB_map!$A$2:$D$139,MATCH($C1133,TrustCAHUB_map!$A$2:$A$139,FALSE),4)</f>
        <v>South East</v>
      </c>
    </row>
    <row r="1134" spans="1:10" x14ac:dyDescent="0.3">
      <c r="A1134" s="22" t="str">
        <f t="shared" si="17"/>
        <v>'RN32016Curative50-69'</v>
      </c>
      <c r="B1134" s="22">
        <v>2016</v>
      </c>
      <c r="C1134" s="22" t="s">
        <v>240</v>
      </c>
      <c r="D1134" s="22" t="s">
        <v>7</v>
      </c>
      <c r="E1134" s="22" t="s">
        <v>627</v>
      </c>
      <c r="F1134" s="22">
        <v>97</v>
      </c>
      <c r="G1134" s="22">
        <v>0</v>
      </c>
      <c r="H1134" s="22" t="str">
        <f>INDEX(Bar_data!$A$3:$B$140,MATCH(C1134,Bar_data!$A$3:$A$140,FALSE),2)</f>
        <v>Trust080</v>
      </c>
      <c r="I1134" s="22" t="str">
        <f>INDEX(TrustCAHUB_map!$A$2:$D$139,MATCH($C1134,TrustCAHUB_map!$A$2:$A$139,FALSE),3)</f>
        <v>Thames Valley</v>
      </c>
      <c r="J1134" s="22" t="str">
        <f>INDEX(TrustCAHUB_map!$A$2:$D$139,MATCH($C1134,TrustCAHUB_map!$A$2:$A$139,FALSE),4)</f>
        <v>South East</v>
      </c>
    </row>
    <row r="1135" spans="1:10" x14ac:dyDescent="0.3">
      <c r="A1135" s="22" t="str">
        <f t="shared" si="17"/>
        <v>'RN32016Curative70+'</v>
      </c>
      <c r="B1135" s="22">
        <v>2016</v>
      </c>
      <c r="C1135" s="22" t="s">
        <v>240</v>
      </c>
      <c r="D1135" s="22" t="s">
        <v>7</v>
      </c>
      <c r="E1135" s="22" t="s">
        <v>628</v>
      </c>
      <c r="F1135" s="22">
        <v>22</v>
      </c>
      <c r="G1135" s="22">
        <v>0</v>
      </c>
      <c r="H1135" s="22" t="str">
        <f>INDEX(Bar_data!$A$3:$B$140,MATCH(C1135,Bar_data!$A$3:$A$140,FALSE),2)</f>
        <v>Trust080</v>
      </c>
      <c r="I1135" s="22" t="str">
        <f>INDEX(TrustCAHUB_map!$A$2:$D$139,MATCH($C1135,TrustCAHUB_map!$A$2:$A$139,FALSE),3)</f>
        <v>Thames Valley</v>
      </c>
      <c r="J1135" s="22" t="str">
        <f>INDEX(TrustCAHUB_map!$A$2:$D$139,MATCH($C1135,TrustCAHUB_map!$A$2:$A$139,FALSE),4)</f>
        <v>South East</v>
      </c>
    </row>
    <row r="1136" spans="1:10" x14ac:dyDescent="0.3">
      <c r="A1136" s="22" t="str">
        <f t="shared" si="17"/>
        <v>'RN32016Palliative70+'</v>
      </c>
      <c r="B1136" s="22">
        <v>2016</v>
      </c>
      <c r="C1136" s="22" t="s">
        <v>240</v>
      </c>
      <c r="D1136" s="22" t="s">
        <v>8</v>
      </c>
      <c r="E1136" s="22" t="s">
        <v>628</v>
      </c>
      <c r="F1136" s="22">
        <v>11</v>
      </c>
      <c r="G1136" s="22">
        <v>0</v>
      </c>
      <c r="H1136" s="22" t="str">
        <f>INDEX(Bar_data!$A$3:$B$140,MATCH(C1136,Bar_data!$A$3:$A$140,FALSE),2)</f>
        <v>Trust080</v>
      </c>
      <c r="I1136" s="22" t="str">
        <f>INDEX(TrustCAHUB_map!$A$2:$D$139,MATCH($C1136,TrustCAHUB_map!$A$2:$A$139,FALSE),3)</f>
        <v>Thames Valley</v>
      </c>
      <c r="J1136" s="22" t="str">
        <f>INDEX(TrustCAHUB_map!$A$2:$D$139,MATCH($C1136,TrustCAHUB_map!$A$2:$A$139,FALSE),4)</f>
        <v>South East</v>
      </c>
    </row>
    <row r="1137" spans="1:10" x14ac:dyDescent="0.3">
      <c r="A1137" s="22" t="str">
        <f t="shared" si="17"/>
        <v>'RN52016Palliative18-49'</v>
      </c>
      <c r="B1137" s="22">
        <v>2016</v>
      </c>
      <c r="C1137" s="22" t="s">
        <v>241</v>
      </c>
      <c r="D1137" s="22" t="s">
        <v>8</v>
      </c>
      <c r="E1137" s="22" t="s">
        <v>153</v>
      </c>
      <c r="F1137" s="22">
        <v>9</v>
      </c>
      <c r="G1137" s="22">
        <v>2</v>
      </c>
      <c r="H1137" s="22" t="str">
        <f>INDEX(Bar_data!$A$3:$B$140,MATCH(C1137,Bar_data!$A$3:$A$140,FALSE),2)</f>
        <v>Trust081</v>
      </c>
      <c r="I1137" s="22" t="str">
        <f>INDEX(TrustCAHUB_map!$A$2:$D$139,MATCH($C1137,TrustCAHUB_map!$A$2:$A$139,FALSE),3)</f>
        <v>Wessex</v>
      </c>
      <c r="J1137" s="22" t="str">
        <f>INDEX(TrustCAHUB_map!$A$2:$D$139,MATCH($C1137,TrustCAHUB_map!$A$2:$A$139,FALSE),4)</f>
        <v>Wessex</v>
      </c>
    </row>
    <row r="1138" spans="1:10" x14ac:dyDescent="0.3">
      <c r="A1138" s="22" t="str">
        <f t="shared" si="17"/>
        <v>'RN52016Curative18-49'</v>
      </c>
      <c r="B1138" s="22">
        <v>2016</v>
      </c>
      <c r="C1138" s="22" t="s">
        <v>241</v>
      </c>
      <c r="D1138" s="22" t="s">
        <v>7</v>
      </c>
      <c r="E1138" s="22" t="s">
        <v>153</v>
      </c>
      <c r="F1138" s="22">
        <v>31</v>
      </c>
      <c r="G1138" s="22">
        <v>0</v>
      </c>
      <c r="H1138" s="22" t="str">
        <f>INDEX(Bar_data!$A$3:$B$140,MATCH(C1138,Bar_data!$A$3:$A$140,FALSE),2)</f>
        <v>Trust081</v>
      </c>
      <c r="I1138" s="22" t="str">
        <f>INDEX(TrustCAHUB_map!$A$2:$D$139,MATCH($C1138,TrustCAHUB_map!$A$2:$A$139,FALSE),3)</f>
        <v>Wessex</v>
      </c>
      <c r="J1138" s="22" t="str">
        <f>INDEX(TrustCAHUB_map!$A$2:$D$139,MATCH($C1138,TrustCAHUB_map!$A$2:$A$139,FALSE),4)</f>
        <v>Wessex</v>
      </c>
    </row>
    <row r="1139" spans="1:10" x14ac:dyDescent="0.3">
      <c r="A1139" s="22" t="str">
        <f t="shared" si="17"/>
        <v>'RN52016Not assigned18-49'</v>
      </c>
      <c r="B1139" s="22">
        <v>2016</v>
      </c>
      <c r="C1139" s="22" t="s">
        <v>241</v>
      </c>
      <c r="D1139" s="22" t="s">
        <v>477</v>
      </c>
      <c r="E1139" s="22" t="s">
        <v>153</v>
      </c>
      <c r="F1139" s="22">
        <v>8</v>
      </c>
      <c r="G1139" s="22">
        <v>0</v>
      </c>
      <c r="H1139" s="22" t="str">
        <f>INDEX(Bar_data!$A$3:$B$140,MATCH(C1139,Bar_data!$A$3:$A$140,FALSE),2)</f>
        <v>Trust081</v>
      </c>
      <c r="I1139" s="22" t="str">
        <f>INDEX(TrustCAHUB_map!$A$2:$D$139,MATCH($C1139,TrustCAHUB_map!$A$2:$A$139,FALSE),3)</f>
        <v>Wessex</v>
      </c>
      <c r="J1139" s="22" t="str">
        <f>INDEX(TrustCAHUB_map!$A$2:$D$139,MATCH($C1139,TrustCAHUB_map!$A$2:$A$139,FALSE),4)</f>
        <v>Wessex</v>
      </c>
    </row>
    <row r="1140" spans="1:10" x14ac:dyDescent="0.3">
      <c r="A1140" s="22" t="str">
        <f t="shared" si="17"/>
        <v>'RN52016Curative50-69'</v>
      </c>
      <c r="B1140" s="22">
        <v>2016</v>
      </c>
      <c r="C1140" s="22" t="s">
        <v>241</v>
      </c>
      <c r="D1140" s="22" t="s">
        <v>7</v>
      </c>
      <c r="E1140" s="22" t="s">
        <v>627</v>
      </c>
      <c r="F1140" s="22">
        <v>82</v>
      </c>
      <c r="G1140" s="22">
        <v>0</v>
      </c>
      <c r="H1140" s="22" t="str">
        <f>INDEX(Bar_data!$A$3:$B$140,MATCH(C1140,Bar_data!$A$3:$A$140,FALSE),2)</f>
        <v>Trust081</v>
      </c>
      <c r="I1140" s="22" t="str">
        <f>INDEX(TrustCAHUB_map!$A$2:$D$139,MATCH($C1140,TrustCAHUB_map!$A$2:$A$139,FALSE),3)</f>
        <v>Wessex</v>
      </c>
      <c r="J1140" s="22" t="str">
        <f>INDEX(TrustCAHUB_map!$A$2:$D$139,MATCH($C1140,TrustCAHUB_map!$A$2:$A$139,FALSE),4)</f>
        <v>Wessex</v>
      </c>
    </row>
    <row r="1141" spans="1:10" x14ac:dyDescent="0.3">
      <c r="A1141" s="22" t="str">
        <f t="shared" si="17"/>
        <v>'RN52016Palliative50-69'</v>
      </c>
      <c r="B1141" s="22">
        <v>2016</v>
      </c>
      <c r="C1141" s="22" t="s">
        <v>241</v>
      </c>
      <c r="D1141" s="22" t="s">
        <v>8</v>
      </c>
      <c r="E1141" s="22" t="s">
        <v>627</v>
      </c>
      <c r="F1141" s="22">
        <v>21</v>
      </c>
      <c r="G1141" s="22">
        <v>0</v>
      </c>
      <c r="H1141" s="22" t="str">
        <f>INDEX(Bar_data!$A$3:$B$140,MATCH(C1141,Bar_data!$A$3:$A$140,FALSE),2)</f>
        <v>Trust081</v>
      </c>
      <c r="I1141" s="22" t="str">
        <f>INDEX(TrustCAHUB_map!$A$2:$D$139,MATCH($C1141,TrustCAHUB_map!$A$2:$A$139,FALSE),3)</f>
        <v>Wessex</v>
      </c>
      <c r="J1141" s="22" t="str">
        <f>INDEX(TrustCAHUB_map!$A$2:$D$139,MATCH($C1141,TrustCAHUB_map!$A$2:$A$139,FALSE),4)</f>
        <v>Wessex</v>
      </c>
    </row>
    <row r="1142" spans="1:10" x14ac:dyDescent="0.3">
      <c r="A1142" s="22" t="str">
        <f t="shared" si="17"/>
        <v>'RN52016Not assigned50-69'</v>
      </c>
      <c r="B1142" s="22">
        <v>2016</v>
      </c>
      <c r="C1142" s="22" t="s">
        <v>241</v>
      </c>
      <c r="D1142" s="22" t="s">
        <v>477</v>
      </c>
      <c r="E1142" s="22" t="s">
        <v>627</v>
      </c>
      <c r="F1142" s="22">
        <v>32</v>
      </c>
      <c r="G1142" s="22">
        <v>1</v>
      </c>
      <c r="H1142" s="22" t="str">
        <f>INDEX(Bar_data!$A$3:$B$140,MATCH(C1142,Bar_data!$A$3:$A$140,FALSE),2)</f>
        <v>Trust081</v>
      </c>
      <c r="I1142" s="22" t="str">
        <f>INDEX(TrustCAHUB_map!$A$2:$D$139,MATCH($C1142,TrustCAHUB_map!$A$2:$A$139,FALSE),3)</f>
        <v>Wessex</v>
      </c>
      <c r="J1142" s="22" t="str">
        <f>INDEX(TrustCAHUB_map!$A$2:$D$139,MATCH($C1142,TrustCAHUB_map!$A$2:$A$139,FALSE),4)</f>
        <v>Wessex</v>
      </c>
    </row>
    <row r="1143" spans="1:10" x14ac:dyDescent="0.3">
      <c r="A1143" s="22" t="str">
        <f t="shared" si="17"/>
        <v>'RN52016Palliative70+'</v>
      </c>
      <c r="B1143" s="22">
        <v>2016</v>
      </c>
      <c r="C1143" s="22" t="s">
        <v>241</v>
      </c>
      <c r="D1143" s="22" t="s">
        <v>8</v>
      </c>
      <c r="E1143" s="22" t="s">
        <v>628</v>
      </c>
      <c r="F1143" s="22">
        <v>2</v>
      </c>
      <c r="G1143" s="22">
        <v>0</v>
      </c>
      <c r="H1143" s="22" t="str">
        <f>INDEX(Bar_data!$A$3:$B$140,MATCH(C1143,Bar_data!$A$3:$A$140,FALSE),2)</f>
        <v>Trust081</v>
      </c>
      <c r="I1143" s="22" t="str">
        <f>INDEX(TrustCAHUB_map!$A$2:$D$139,MATCH($C1143,TrustCAHUB_map!$A$2:$A$139,FALSE),3)</f>
        <v>Wessex</v>
      </c>
      <c r="J1143" s="22" t="str">
        <f>INDEX(TrustCAHUB_map!$A$2:$D$139,MATCH($C1143,TrustCAHUB_map!$A$2:$A$139,FALSE),4)</f>
        <v>Wessex</v>
      </c>
    </row>
    <row r="1144" spans="1:10" x14ac:dyDescent="0.3">
      <c r="A1144" s="22" t="str">
        <f t="shared" si="17"/>
        <v>'RN52016Not assigned70+'</v>
      </c>
      <c r="B1144" s="22">
        <v>2016</v>
      </c>
      <c r="C1144" s="22" t="s">
        <v>241</v>
      </c>
      <c r="D1144" s="22" t="s">
        <v>477</v>
      </c>
      <c r="E1144" s="22" t="s">
        <v>628</v>
      </c>
      <c r="F1144" s="22">
        <v>10</v>
      </c>
      <c r="G1144" s="22">
        <v>0</v>
      </c>
      <c r="H1144" s="22" t="str">
        <f>INDEX(Bar_data!$A$3:$B$140,MATCH(C1144,Bar_data!$A$3:$A$140,FALSE),2)</f>
        <v>Trust081</v>
      </c>
      <c r="I1144" s="22" t="str">
        <f>INDEX(TrustCAHUB_map!$A$2:$D$139,MATCH($C1144,TrustCAHUB_map!$A$2:$A$139,FALSE),3)</f>
        <v>Wessex</v>
      </c>
      <c r="J1144" s="22" t="str">
        <f>INDEX(TrustCAHUB_map!$A$2:$D$139,MATCH($C1144,TrustCAHUB_map!$A$2:$A$139,FALSE),4)</f>
        <v>Wessex</v>
      </c>
    </row>
    <row r="1145" spans="1:10" x14ac:dyDescent="0.3">
      <c r="A1145" s="22" t="str">
        <f t="shared" si="17"/>
        <v>'RN52016Curative70+'</v>
      </c>
      <c r="B1145" s="22">
        <v>2016</v>
      </c>
      <c r="C1145" s="22" t="s">
        <v>241</v>
      </c>
      <c r="D1145" s="22" t="s">
        <v>7</v>
      </c>
      <c r="E1145" s="22" t="s">
        <v>628</v>
      </c>
      <c r="F1145" s="22">
        <v>12</v>
      </c>
      <c r="G1145" s="22">
        <v>0</v>
      </c>
      <c r="H1145" s="22" t="str">
        <f>INDEX(Bar_data!$A$3:$B$140,MATCH(C1145,Bar_data!$A$3:$A$140,FALSE),2)</f>
        <v>Trust081</v>
      </c>
      <c r="I1145" s="22" t="str">
        <f>INDEX(TrustCAHUB_map!$A$2:$D$139,MATCH($C1145,TrustCAHUB_map!$A$2:$A$139,FALSE),3)</f>
        <v>Wessex</v>
      </c>
      <c r="J1145" s="22" t="str">
        <f>INDEX(TrustCAHUB_map!$A$2:$D$139,MATCH($C1145,TrustCAHUB_map!$A$2:$A$139,FALSE),4)</f>
        <v>Wessex</v>
      </c>
    </row>
    <row r="1146" spans="1:10" x14ac:dyDescent="0.3">
      <c r="A1146" s="22" t="str">
        <f t="shared" si="17"/>
        <v>'RN72016Palliative18-49'</v>
      </c>
      <c r="B1146" s="22">
        <v>2016</v>
      </c>
      <c r="C1146" s="22" t="s">
        <v>242</v>
      </c>
      <c r="D1146" s="22" t="s">
        <v>8</v>
      </c>
      <c r="E1146" s="22" t="s">
        <v>153</v>
      </c>
      <c r="F1146" s="22">
        <v>5</v>
      </c>
      <c r="G1146" s="22">
        <v>0</v>
      </c>
      <c r="H1146" s="22" t="str">
        <f>INDEX(Bar_data!$A$3:$B$140,MATCH(C1146,Bar_data!$A$3:$A$140,FALSE),2)</f>
        <v>Trust082</v>
      </c>
      <c r="I1146" s="22" t="str">
        <f>INDEX(TrustCAHUB_map!$A$2:$D$139,MATCH($C1146,TrustCAHUB_map!$A$2:$A$139,FALSE),3)</f>
        <v>Kent and Medway</v>
      </c>
      <c r="J1146" s="22" t="str">
        <f>INDEX(TrustCAHUB_map!$A$2:$D$139,MATCH($C1146,TrustCAHUB_map!$A$2:$A$139,FALSE),4)</f>
        <v>South East</v>
      </c>
    </row>
    <row r="1147" spans="1:10" x14ac:dyDescent="0.3">
      <c r="A1147" s="22" t="str">
        <f t="shared" si="17"/>
        <v>'RN72016Curative18-49'</v>
      </c>
      <c r="B1147" s="22">
        <v>2016</v>
      </c>
      <c r="C1147" s="22" t="s">
        <v>242</v>
      </c>
      <c r="D1147" s="22" t="s">
        <v>7</v>
      </c>
      <c r="E1147" s="22" t="s">
        <v>153</v>
      </c>
      <c r="F1147" s="22">
        <v>24</v>
      </c>
      <c r="G1147" s="22">
        <v>0</v>
      </c>
      <c r="H1147" s="22" t="str">
        <f>INDEX(Bar_data!$A$3:$B$140,MATCH(C1147,Bar_data!$A$3:$A$140,FALSE),2)</f>
        <v>Trust082</v>
      </c>
      <c r="I1147" s="22" t="str">
        <f>INDEX(TrustCAHUB_map!$A$2:$D$139,MATCH($C1147,TrustCAHUB_map!$A$2:$A$139,FALSE),3)</f>
        <v>Kent and Medway</v>
      </c>
      <c r="J1147" s="22" t="str">
        <f>INDEX(TrustCAHUB_map!$A$2:$D$139,MATCH($C1147,TrustCAHUB_map!$A$2:$A$139,FALSE),4)</f>
        <v>South East</v>
      </c>
    </row>
    <row r="1148" spans="1:10" x14ac:dyDescent="0.3">
      <c r="A1148" s="22" t="str">
        <f t="shared" si="17"/>
        <v>'RN72016Curative50-69'</v>
      </c>
      <c r="B1148" s="22">
        <v>2016</v>
      </c>
      <c r="C1148" s="22" t="s">
        <v>242</v>
      </c>
      <c r="D1148" s="22" t="s">
        <v>7</v>
      </c>
      <c r="E1148" s="22" t="s">
        <v>627</v>
      </c>
      <c r="F1148" s="22">
        <v>51</v>
      </c>
      <c r="G1148" s="22">
        <v>0</v>
      </c>
      <c r="H1148" s="22" t="str">
        <f>INDEX(Bar_data!$A$3:$B$140,MATCH(C1148,Bar_data!$A$3:$A$140,FALSE),2)</f>
        <v>Trust082</v>
      </c>
      <c r="I1148" s="22" t="str">
        <f>INDEX(TrustCAHUB_map!$A$2:$D$139,MATCH($C1148,TrustCAHUB_map!$A$2:$A$139,FALSE),3)</f>
        <v>Kent and Medway</v>
      </c>
      <c r="J1148" s="22" t="str">
        <f>INDEX(TrustCAHUB_map!$A$2:$D$139,MATCH($C1148,TrustCAHUB_map!$A$2:$A$139,FALSE),4)</f>
        <v>South East</v>
      </c>
    </row>
    <row r="1149" spans="1:10" x14ac:dyDescent="0.3">
      <c r="A1149" s="22" t="str">
        <f t="shared" si="17"/>
        <v>'RN72016Palliative50-69'</v>
      </c>
      <c r="B1149" s="22">
        <v>2016</v>
      </c>
      <c r="C1149" s="22" t="s">
        <v>242</v>
      </c>
      <c r="D1149" s="22" t="s">
        <v>8</v>
      </c>
      <c r="E1149" s="22" t="s">
        <v>627</v>
      </c>
      <c r="F1149" s="22">
        <v>5</v>
      </c>
      <c r="G1149" s="22">
        <v>0</v>
      </c>
      <c r="H1149" s="22" t="str">
        <f>INDEX(Bar_data!$A$3:$B$140,MATCH(C1149,Bar_data!$A$3:$A$140,FALSE),2)</f>
        <v>Trust082</v>
      </c>
      <c r="I1149" s="22" t="str">
        <f>INDEX(TrustCAHUB_map!$A$2:$D$139,MATCH($C1149,TrustCAHUB_map!$A$2:$A$139,FALSE),3)</f>
        <v>Kent and Medway</v>
      </c>
      <c r="J1149" s="22" t="str">
        <f>INDEX(TrustCAHUB_map!$A$2:$D$139,MATCH($C1149,TrustCAHUB_map!$A$2:$A$139,FALSE),4)</f>
        <v>South East</v>
      </c>
    </row>
    <row r="1150" spans="1:10" x14ac:dyDescent="0.3">
      <c r="A1150" s="22" t="str">
        <f t="shared" si="17"/>
        <v>'RN72016Curative70+'</v>
      </c>
      <c r="B1150" s="22">
        <v>2016</v>
      </c>
      <c r="C1150" s="22" t="s">
        <v>242</v>
      </c>
      <c r="D1150" s="22" t="s">
        <v>7</v>
      </c>
      <c r="E1150" s="22" t="s">
        <v>628</v>
      </c>
      <c r="F1150" s="22">
        <v>6</v>
      </c>
      <c r="G1150" s="22">
        <v>0</v>
      </c>
      <c r="H1150" s="22" t="str">
        <f>INDEX(Bar_data!$A$3:$B$140,MATCH(C1150,Bar_data!$A$3:$A$140,FALSE),2)</f>
        <v>Trust082</v>
      </c>
      <c r="I1150" s="22" t="str">
        <f>INDEX(TrustCAHUB_map!$A$2:$D$139,MATCH($C1150,TrustCAHUB_map!$A$2:$A$139,FALSE),3)</f>
        <v>Kent and Medway</v>
      </c>
      <c r="J1150" s="22" t="str">
        <f>INDEX(TrustCAHUB_map!$A$2:$D$139,MATCH($C1150,TrustCAHUB_map!$A$2:$A$139,FALSE),4)</f>
        <v>South East</v>
      </c>
    </row>
    <row r="1151" spans="1:10" x14ac:dyDescent="0.3">
      <c r="A1151" s="22" t="str">
        <f t="shared" si="17"/>
        <v>'RNA2016Not assigned18-49'</v>
      </c>
      <c r="B1151" s="22">
        <v>2016</v>
      </c>
      <c r="C1151" s="22" t="s">
        <v>243</v>
      </c>
      <c r="D1151" s="22" t="s">
        <v>477</v>
      </c>
      <c r="E1151" s="22" t="s">
        <v>153</v>
      </c>
      <c r="F1151" s="22">
        <v>1</v>
      </c>
      <c r="G1151" s="22">
        <v>0</v>
      </c>
      <c r="H1151" s="22" t="str">
        <f>INDEX(Bar_data!$A$3:$B$140,MATCH(C1151,Bar_data!$A$3:$A$140,FALSE),2)</f>
        <v>Trust083</v>
      </c>
      <c r="I1151" s="22" t="str">
        <f>INDEX(TrustCAHUB_map!$A$2:$D$139,MATCH($C1151,TrustCAHUB_map!$A$2:$A$139,FALSE),3)</f>
        <v>West Midlands</v>
      </c>
      <c r="J1151" s="22" t="str">
        <f>INDEX(TrustCAHUB_map!$A$2:$D$139,MATCH($C1151,TrustCAHUB_map!$A$2:$A$139,FALSE),4)</f>
        <v>West Midlands</v>
      </c>
    </row>
    <row r="1152" spans="1:10" x14ac:dyDescent="0.3">
      <c r="A1152" s="22" t="str">
        <f t="shared" si="17"/>
        <v>'RNA2016Palliative18-49'</v>
      </c>
      <c r="B1152" s="22">
        <v>2016</v>
      </c>
      <c r="C1152" s="22" t="s">
        <v>243</v>
      </c>
      <c r="D1152" s="22" t="s">
        <v>8</v>
      </c>
      <c r="E1152" s="22" t="s">
        <v>153</v>
      </c>
      <c r="F1152" s="22">
        <v>1</v>
      </c>
      <c r="G1152" s="22">
        <v>0</v>
      </c>
      <c r="H1152" s="22" t="str">
        <f>INDEX(Bar_data!$A$3:$B$140,MATCH(C1152,Bar_data!$A$3:$A$140,FALSE),2)</f>
        <v>Trust083</v>
      </c>
      <c r="I1152" s="22" t="str">
        <f>INDEX(TrustCAHUB_map!$A$2:$D$139,MATCH($C1152,TrustCAHUB_map!$A$2:$A$139,FALSE),3)</f>
        <v>West Midlands</v>
      </c>
      <c r="J1152" s="22" t="str">
        <f>INDEX(TrustCAHUB_map!$A$2:$D$139,MATCH($C1152,TrustCAHUB_map!$A$2:$A$139,FALSE),4)</f>
        <v>West Midlands</v>
      </c>
    </row>
    <row r="1153" spans="1:10" x14ac:dyDescent="0.3">
      <c r="A1153" s="22" t="str">
        <f t="shared" si="17"/>
        <v>'RNA2016Curative18-49'</v>
      </c>
      <c r="B1153" s="22">
        <v>2016</v>
      </c>
      <c r="C1153" s="22" t="s">
        <v>243</v>
      </c>
      <c r="D1153" s="22" t="s">
        <v>7</v>
      </c>
      <c r="E1153" s="22" t="s">
        <v>153</v>
      </c>
      <c r="F1153" s="22">
        <v>12</v>
      </c>
      <c r="G1153" s="22">
        <v>0</v>
      </c>
      <c r="H1153" s="22" t="str">
        <f>INDEX(Bar_data!$A$3:$B$140,MATCH(C1153,Bar_data!$A$3:$A$140,FALSE),2)</f>
        <v>Trust083</v>
      </c>
      <c r="I1153" s="22" t="str">
        <f>INDEX(TrustCAHUB_map!$A$2:$D$139,MATCH($C1153,TrustCAHUB_map!$A$2:$A$139,FALSE),3)</f>
        <v>West Midlands</v>
      </c>
      <c r="J1153" s="22" t="str">
        <f>INDEX(TrustCAHUB_map!$A$2:$D$139,MATCH($C1153,TrustCAHUB_map!$A$2:$A$139,FALSE),4)</f>
        <v>West Midlands</v>
      </c>
    </row>
    <row r="1154" spans="1:10" x14ac:dyDescent="0.3">
      <c r="A1154" s="22" t="str">
        <f t="shared" si="17"/>
        <v>'RNA2016Curative50-69'</v>
      </c>
      <c r="B1154" s="22">
        <v>2016</v>
      </c>
      <c r="C1154" s="22" t="s">
        <v>243</v>
      </c>
      <c r="D1154" s="22" t="s">
        <v>7</v>
      </c>
      <c r="E1154" s="22" t="s">
        <v>627</v>
      </c>
      <c r="F1154" s="22">
        <v>19</v>
      </c>
      <c r="G1154" s="22">
        <v>0</v>
      </c>
      <c r="H1154" s="22" t="str">
        <f>INDEX(Bar_data!$A$3:$B$140,MATCH(C1154,Bar_data!$A$3:$A$140,FALSE),2)</f>
        <v>Trust083</v>
      </c>
      <c r="I1154" s="22" t="str">
        <f>INDEX(TrustCAHUB_map!$A$2:$D$139,MATCH($C1154,TrustCAHUB_map!$A$2:$A$139,FALSE),3)</f>
        <v>West Midlands</v>
      </c>
      <c r="J1154" s="22" t="str">
        <f>INDEX(TrustCAHUB_map!$A$2:$D$139,MATCH($C1154,TrustCAHUB_map!$A$2:$A$139,FALSE),4)</f>
        <v>West Midlands</v>
      </c>
    </row>
    <row r="1155" spans="1:10" x14ac:dyDescent="0.3">
      <c r="A1155" s="22" t="str">
        <f t="shared" ref="A1155:A1218" si="18">"'"&amp;C1155&amp;B1155&amp;D1155&amp;E1155&amp;"'"</f>
        <v>'RNA2016Palliative50-69'</v>
      </c>
      <c r="B1155" s="22">
        <v>2016</v>
      </c>
      <c r="C1155" s="22" t="s">
        <v>243</v>
      </c>
      <c r="D1155" s="22" t="s">
        <v>8</v>
      </c>
      <c r="E1155" s="22" t="s">
        <v>627</v>
      </c>
      <c r="F1155" s="22">
        <v>3</v>
      </c>
      <c r="G1155" s="22">
        <v>1</v>
      </c>
      <c r="H1155" s="22" t="str">
        <f>INDEX(Bar_data!$A$3:$B$140,MATCH(C1155,Bar_data!$A$3:$A$140,FALSE),2)</f>
        <v>Trust083</v>
      </c>
      <c r="I1155" s="22" t="str">
        <f>INDEX(TrustCAHUB_map!$A$2:$D$139,MATCH($C1155,TrustCAHUB_map!$A$2:$A$139,FALSE),3)</f>
        <v>West Midlands</v>
      </c>
      <c r="J1155" s="22" t="str">
        <f>INDEX(TrustCAHUB_map!$A$2:$D$139,MATCH($C1155,TrustCAHUB_map!$A$2:$A$139,FALSE),4)</f>
        <v>West Midlands</v>
      </c>
    </row>
    <row r="1156" spans="1:10" x14ac:dyDescent="0.3">
      <c r="A1156" s="22" t="str">
        <f t="shared" si="18"/>
        <v>'RNA2016Not assigned50-69'</v>
      </c>
      <c r="B1156" s="22">
        <v>2016</v>
      </c>
      <c r="C1156" s="22" t="s">
        <v>243</v>
      </c>
      <c r="D1156" s="22" t="s">
        <v>477</v>
      </c>
      <c r="E1156" s="22" t="s">
        <v>627</v>
      </c>
      <c r="F1156" s="22">
        <v>1</v>
      </c>
      <c r="G1156" s="22">
        <v>0</v>
      </c>
      <c r="H1156" s="22" t="str">
        <f>INDEX(Bar_data!$A$3:$B$140,MATCH(C1156,Bar_data!$A$3:$A$140,FALSE),2)</f>
        <v>Trust083</v>
      </c>
      <c r="I1156" s="22" t="str">
        <f>INDEX(TrustCAHUB_map!$A$2:$D$139,MATCH($C1156,TrustCAHUB_map!$A$2:$A$139,FALSE),3)</f>
        <v>West Midlands</v>
      </c>
      <c r="J1156" s="22" t="str">
        <f>INDEX(TrustCAHUB_map!$A$2:$D$139,MATCH($C1156,TrustCAHUB_map!$A$2:$A$139,FALSE),4)</f>
        <v>West Midlands</v>
      </c>
    </row>
    <row r="1157" spans="1:10" x14ac:dyDescent="0.3">
      <c r="A1157" s="22" t="str">
        <f t="shared" si="18"/>
        <v>'RNA2016Palliative70+'</v>
      </c>
      <c r="B1157" s="22">
        <v>2016</v>
      </c>
      <c r="C1157" s="22" t="s">
        <v>243</v>
      </c>
      <c r="D1157" s="22" t="s">
        <v>8</v>
      </c>
      <c r="E1157" s="22" t="s">
        <v>628</v>
      </c>
      <c r="F1157" s="22">
        <v>1</v>
      </c>
      <c r="G1157" s="22">
        <v>1</v>
      </c>
      <c r="H1157" s="22" t="str">
        <f>INDEX(Bar_data!$A$3:$B$140,MATCH(C1157,Bar_data!$A$3:$A$140,FALSE),2)</f>
        <v>Trust083</v>
      </c>
      <c r="I1157" s="22" t="str">
        <f>INDEX(TrustCAHUB_map!$A$2:$D$139,MATCH($C1157,TrustCAHUB_map!$A$2:$A$139,FALSE),3)</f>
        <v>West Midlands</v>
      </c>
      <c r="J1157" s="22" t="str">
        <f>INDEX(TrustCAHUB_map!$A$2:$D$139,MATCH($C1157,TrustCAHUB_map!$A$2:$A$139,FALSE),4)</f>
        <v>West Midlands</v>
      </c>
    </row>
    <row r="1158" spans="1:10" x14ac:dyDescent="0.3">
      <c r="A1158" s="22" t="str">
        <f t="shared" si="18"/>
        <v>'RNA2016Curative70+'</v>
      </c>
      <c r="B1158" s="22">
        <v>2016</v>
      </c>
      <c r="C1158" s="22" t="s">
        <v>243</v>
      </c>
      <c r="D1158" s="22" t="s">
        <v>7</v>
      </c>
      <c r="E1158" s="22" t="s">
        <v>628</v>
      </c>
      <c r="F1158" s="22">
        <v>6</v>
      </c>
      <c r="G1158" s="22">
        <v>0</v>
      </c>
      <c r="H1158" s="22" t="str">
        <f>INDEX(Bar_data!$A$3:$B$140,MATCH(C1158,Bar_data!$A$3:$A$140,FALSE),2)</f>
        <v>Trust083</v>
      </c>
      <c r="I1158" s="22" t="str">
        <f>INDEX(TrustCAHUB_map!$A$2:$D$139,MATCH($C1158,TrustCAHUB_map!$A$2:$A$139,FALSE),3)</f>
        <v>West Midlands</v>
      </c>
      <c r="J1158" s="22" t="str">
        <f>INDEX(TrustCAHUB_map!$A$2:$D$139,MATCH($C1158,TrustCAHUB_map!$A$2:$A$139,FALSE),4)</f>
        <v>West Midlands</v>
      </c>
    </row>
    <row r="1159" spans="1:10" x14ac:dyDescent="0.3">
      <c r="A1159" s="22" t="str">
        <f t="shared" si="18"/>
        <v>'RNL2016Curative18-49'</v>
      </c>
      <c r="B1159" s="22">
        <v>2016</v>
      </c>
      <c r="C1159" s="22" t="s">
        <v>244</v>
      </c>
      <c r="D1159" s="22" t="s">
        <v>7</v>
      </c>
      <c r="E1159" s="22" t="s">
        <v>153</v>
      </c>
      <c r="F1159" s="22">
        <v>31</v>
      </c>
      <c r="G1159" s="22">
        <v>0</v>
      </c>
      <c r="H1159" s="22" t="str">
        <f>INDEX(Bar_data!$A$3:$B$140,MATCH(C1159,Bar_data!$A$3:$A$140,FALSE),2)</f>
        <v>Trust084</v>
      </c>
      <c r="I1159" s="22" t="str">
        <f>INDEX(TrustCAHUB_map!$A$2:$D$139,MATCH($C1159,TrustCAHUB_map!$A$2:$A$139,FALSE),3)</f>
        <v>North East and Cumbria</v>
      </c>
      <c r="J1159" s="22" t="str">
        <f>INDEX(TrustCAHUB_map!$A$2:$D$139,MATCH($C1159,TrustCAHUB_map!$A$2:$A$139,FALSE),4)</f>
        <v>North East</v>
      </c>
    </row>
    <row r="1160" spans="1:10" x14ac:dyDescent="0.3">
      <c r="A1160" s="22" t="str">
        <f t="shared" si="18"/>
        <v>'RNL2016Palliative18-49'</v>
      </c>
      <c r="B1160" s="22">
        <v>2016</v>
      </c>
      <c r="C1160" s="22" t="s">
        <v>244</v>
      </c>
      <c r="D1160" s="22" t="s">
        <v>8</v>
      </c>
      <c r="E1160" s="22" t="s">
        <v>153</v>
      </c>
      <c r="F1160" s="22">
        <v>3</v>
      </c>
      <c r="G1160" s="22">
        <v>0</v>
      </c>
      <c r="H1160" s="22" t="str">
        <f>INDEX(Bar_data!$A$3:$B$140,MATCH(C1160,Bar_data!$A$3:$A$140,FALSE),2)</f>
        <v>Trust084</v>
      </c>
      <c r="I1160" s="22" t="str">
        <f>INDEX(TrustCAHUB_map!$A$2:$D$139,MATCH($C1160,TrustCAHUB_map!$A$2:$A$139,FALSE),3)</f>
        <v>North East and Cumbria</v>
      </c>
      <c r="J1160" s="22" t="str">
        <f>INDEX(TrustCAHUB_map!$A$2:$D$139,MATCH($C1160,TrustCAHUB_map!$A$2:$A$139,FALSE),4)</f>
        <v>North East</v>
      </c>
    </row>
    <row r="1161" spans="1:10" x14ac:dyDescent="0.3">
      <c r="A1161" s="22" t="str">
        <f t="shared" si="18"/>
        <v>'RNL2016Curative50-69'</v>
      </c>
      <c r="B1161" s="22">
        <v>2016</v>
      </c>
      <c r="C1161" s="22" t="s">
        <v>244</v>
      </c>
      <c r="D1161" s="22" t="s">
        <v>7</v>
      </c>
      <c r="E1161" s="22" t="s">
        <v>627</v>
      </c>
      <c r="F1161" s="22">
        <v>65</v>
      </c>
      <c r="G1161" s="22">
        <v>0</v>
      </c>
      <c r="H1161" s="22" t="str">
        <f>INDEX(Bar_data!$A$3:$B$140,MATCH(C1161,Bar_data!$A$3:$A$140,FALSE),2)</f>
        <v>Trust084</v>
      </c>
      <c r="I1161" s="22" t="str">
        <f>INDEX(TrustCAHUB_map!$A$2:$D$139,MATCH($C1161,TrustCAHUB_map!$A$2:$A$139,FALSE),3)</f>
        <v>North East and Cumbria</v>
      </c>
      <c r="J1161" s="22" t="str">
        <f>INDEX(TrustCAHUB_map!$A$2:$D$139,MATCH($C1161,TrustCAHUB_map!$A$2:$A$139,FALSE),4)</f>
        <v>North East</v>
      </c>
    </row>
    <row r="1162" spans="1:10" x14ac:dyDescent="0.3">
      <c r="A1162" s="22" t="str">
        <f t="shared" si="18"/>
        <v>'RNL2016Palliative50-69'</v>
      </c>
      <c r="B1162" s="22">
        <v>2016</v>
      </c>
      <c r="C1162" s="22" t="s">
        <v>244</v>
      </c>
      <c r="D1162" s="22" t="s">
        <v>8</v>
      </c>
      <c r="E1162" s="22" t="s">
        <v>627</v>
      </c>
      <c r="F1162" s="22">
        <v>8</v>
      </c>
      <c r="G1162" s="22">
        <v>0</v>
      </c>
      <c r="H1162" s="22" t="str">
        <f>INDEX(Bar_data!$A$3:$B$140,MATCH(C1162,Bar_data!$A$3:$A$140,FALSE),2)</f>
        <v>Trust084</v>
      </c>
      <c r="I1162" s="22" t="str">
        <f>INDEX(TrustCAHUB_map!$A$2:$D$139,MATCH($C1162,TrustCAHUB_map!$A$2:$A$139,FALSE),3)</f>
        <v>North East and Cumbria</v>
      </c>
      <c r="J1162" s="22" t="str">
        <f>INDEX(TrustCAHUB_map!$A$2:$D$139,MATCH($C1162,TrustCAHUB_map!$A$2:$A$139,FALSE),4)</f>
        <v>North East</v>
      </c>
    </row>
    <row r="1163" spans="1:10" x14ac:dyDescent="0.3">
      <c r="A1163" s="22" t="str">
        <f t="shared" si="18"/>
        <v>'RNL2016Palliative70+'</v>
      </c>
      <c r="B1163" s="22">
        <v>2016</v>
      </c>
      <c r="C1163" s="22" t="s">
        <v>244</v>
      </c>
      <c r="D1163" s="22" t="s">
        <v>8</v>
      </c>
      <c r="E1163" s="22" t="s">
        <v>628</v>
      </c>
      <c r="F1163" s="22">
        <v>2</v>
      </c>
      <c r="G1163" s="22">
        <v>0</v>
      </c>
      <c r="H1163" s="22" t="str">
        <f>INDEX(Bar_data!$A$3:$B$140,MATCH(C1163,Bar_data!$A$3:$A$140,FALSE),2)</f>
        <v>Trust084</v>
      </c>
      <c r="I1163" s="22" t="str">
        <f>INDEX(TrustCAHUB_map!$A$2:$D$139,MATCH($C1163,TrustCAHUB_map!$A$2:$A$139,FALSE),3)</f>
        <v>North East and Cumbria</v>
      </c>
      <c r="J1163" s="22" t="str">
        <f>INDEX(TrustCAHUB_map!$A$2:$D$139,MATCH($C1163,TrustCAHUB_map!$A$2:$A$139,FALSE),4)</f>
        <v>North East</v>
      </c>
    </row>
    <row r="1164" spans="1:10" x14ac:dyDescent="0.3">
      <c r="A1164" s="22" t="str">
        <f t="shared" si="18"/>
        <v>'RNL2016Curative70+'</v>
      </c>
      <c r="B1164" s="22">
        <v>2016</v>
      </c>
      <c r="C1164" s="22" t="s">
        <v>244</v>
      </c>
      <c r="D1164" s="22" t="s">
        <v>7</v>
      </c>
      <c r="E1164" s="22" t="s">
        <v>628</v>
      </c>
      <c r="F1164" s="22">
        <v>17</v>
      </c>
      <c r="G1164" s="22">
        <v>0</v>
      </c>
      <c r="H1164" s="22" t="str">
        <f>INDEX(Bar_data!$A$3:$B$140,MATCH(C1164,Bar_data!$A$3:$A$140,FALSE),2)</f>
        <v>Trust084</v>
      </c>
      <c r="I1164" s="22" t="str">
        <f>INDEX(TrustCAHUB_map!$A$2:$D$139,MATCH($C1164,TrustCAHUB_map!$A$2:$A$139,FALSE),3)</f>
        <v>North East and Cumbria</v>
      </c>
      <c r="J1164" s="22" t="str">
        <f>INDEX(TrustCAHUB_map!$A$2:$D$139,MATCH($C1164,TrustCAHUB_map!$A$2:$A$139,FALSE),4)</f>
        <v>North East</v>
      </c>
    </row>
    <row r="1165" spans="1:10" x14ac:dyDescent="0.3">
      <c r="A1165" s="22" t="str">
        <f t="shared" si="18"/>
        <v>'RNQ2016Palliative18-49'</v>
      </c>
      <c r="B1165" s="22">
        <v>2016</v>
      </c>
      <c r="C1165" s="22" t="s">
        <v>245</v>
      </c>
      <c r="D1165" s="22" t="s">
        <v>8</v>
      </c>
      <c r="E1165" s="22" t="s">
        <v>153</v>
      </c>
      <c r="F1165" s="22">
        <v>8</v>
      </c>
      <c r="G1165" s="22">
        <v>0</v>
      </c>
      <c r="H1165" s="22" t="str">
        <f>INDEX(Bar_data!$A$3:$B$140,MATCH(C1165,Bar_data!$A$3:$A$140,FALSE),2)</f>
        <v>Trust085</v>
      </c>
      <c r="I1165" s="22" t="str">
        <f>INDEX(TrustCAHUB_map!$A$2:$D$139,MATCH($C1165,TrustCAHUB_map!$A$2:$A$139,FALSE),3)</f>
        <v>East Midlands</v>
      </c>
      <c r="J1165" s="22" t="str">
        <f>INDEX(TrustCAHUB_map!$A$2:$D$139,MATCH($C1165,TrustCAHUB_map!$A$2:$A$139,FALSE),4)</f>
        <v>East Midlands</v>
      </c>
    </row>
    <row r="1166" spans="1:10" x14ac:dyDescent="0.3">
      <c r="A1166" s="22" t="str">
        <f t="shared" si="18"/>
        <v>'RNQ2016Curative18-49'</v>
      </c>
      <c r="B1166" s="22">
        <v>2016</v>
      </c>
      <c r="C1166" s="22" t="s">
        <v>245</v>
      </c>
      <c r="D1166" s="22" t="s">
        <v>7</v>
      </c>
      <c r="E1166" s="22" t="s">
        <v>153</v>
      </c>
      <c r="F1166" s="22">
        <v>37</v>
      </c>
      <c r="G1166" s="22">
        <v>0</v>
      </c>
      <c r="H1166" s="22" t="str">
        <f>INDEX(Bar_data!$A$3:$B$140,MATCH(C1166,Bar_data!$A$3:$A$140,FALSE),2)</f>
        <v>Trust085</v>
      </c>
      <c r="I1166" s="22" t="str">
        <f>INDEX(TrustCAHUB_map!$A$2:$D$139,MATCH($C1166,TrustCAHUB_map!$A$2:$A$139,FALSE),3)</f>
        <v>East Midlands</v>
      </c>
      <c r="J1166" s="22" t="str">
        <f>INDEX(TrustCAHUB_map!$A$2:$D$139,MATCH($C1166,TrustCAHUB_map!$A$2:$A$139,FALSE),4)</f>
        <v>East Midlands</v>
      </c>
    </row>
    <row r="1167" spans="1:10" x14ac:dyDescent="0.3">
      <c r="A1167" s="22" t="str">
        <f t="shared" si="18"/>
        <v>'RNQ2016Palliative50-69'</v>
      </c>
      <c r="B1167" s="22">
        <v>2016</v>
      </c>
      <c r="C1167" s="22" t="s">
        <v>245</v>
      </c>
      <c r="D1167" s="22" t="s">
        <v>8</v>
      </c>
      <c r="E1167" s="22" t="s">
        <v>627</v>
      </c>
      <c r="F1167" s="22">
        <v>9</v>
      </c>
      <c r="G1167" s="22">
        <v>0</v>
      </c>
      <c r="H1167" s="22" t="str">
        <f>INDEX(Bar_data!$A$3:$B$140,MATCH(C1167,Bar_data!$A$3:$A$140,FALSE),2)</f>
        <v>Trust085</v>
      </c>
      <c r="I1167" s="22" t="str">
        <f>INDEX(TrustCAHUB_map!$A$2:$D$139,MATCH($C1167,TrustCAHUB_map!$A$2:$A$139,FALSE),3)</f>
        <v>East Midlands</v>
      </c>
      <c r="J1167" s="22" t="str">
        <f>INDEX(TrustCAHUB_map!$A$2:$D$139,MATCH($C1167,TrustCAHUB_map!$A$2:$A$139,FALSE),4)</f>
        <v>East Midlands</v>
      </c>
    </row>
    <row r="1168" spans="1:10" x14ac:dyDescent="0.3">
      <c r="A1168" s="22" t="str">
        <f t="shared" si="18"/>
        <v>'RNQ2016Curative50-69'</v>
      </c>
      <c r="B1168" s="22">
        <v>2016</v>
      </c>
      <c r="C1168" s="22" t="s">
        <v>245</v>
      </c>
      <c r="D1168" s="22" t="s">
        <v>7</v>
      </c>
      <c r="E1168" s="22" t="s">
        <v>627</v>
      </c>
      <c r="F1168" s="22">
        <v>77</v>
      </c>
      <c r="G1168" s="22">
        <v>0</v>
      </c>
      <c r="H1168" s="22" t="str">
        <f>INDEX(Bar_data!$A$3:$B$140,MATCH(C1168,Bar_data!$A$3:$A$140,FALSE),2)</f>
        <v>Trust085</v>
      </c>
      <c r="I1168" s="22" t="str">
        <f>INDEX(TrustCAHUB_map!$A$2:$D$139,MATCH($C1168,TrustCAHUB_map!$A$2:$A$139,FALSE),3)</f>
        <v>East Midlands</v>
      </c>
      <c r="J1168" s="22" t="str">
        <f>INDEX(TrustCAHUB_map!$A$2:$D$139,MATCH($C1168,TrustCAHUB_map!$A$2:$A$139,FALSE),4)</f>
        <v>East Midlands</v>
      </c>
    </row>
    <row r="1169" spans="1:10" x14ac:dyDescent="0.3">
      <c r="A1169" s="22" t="str">
        <f t="shared" si="18"/>
        <v>'RNQ2016Palliative70+'</v>
      </c>
      <c r="B1169" s="22">
        <v>2016</v>
      </c>
      <c r="C1169" s="22" t="s">
        <v>245</v>
      </c>
      <c r="D1169" s="22" t="s">
        <v>8</v>
      </c>
      <c r="E1169" s="22" t="s">
        <v>628</v>
      </c>
      <c r="F1169" s="22">
        <v>4</v>
      </c>
      <c r="G1169" s="22">
        <v>0</v>
      </c>
      <c r="H1169" s="22" t="str">
        <f>INDEX(Bar_data!$A$3:$B$140,MATCH(C1169,Bar_data!$A$3:$A$140,FALSE),2)</f>
        <v>Trust085</v>
      </c>
      <c r="I1169" s="22" t="str">
        <f>INDEX(TrustCAHUB_map!$A$2:$D$139,MATCH($C1169,TrustCAHUB_map!$A$2:$A$139,FALSE),3)</f>
        <v>East Midlands</v>
      </c>
      <c r="J1169" s="22" t="str">
        <f>INDEX(TrustCAHUB_map!$A$2:$D$139,MATCH($C1169,TrustCAHUB_map!$A$2:$A$139,FALSE),4)</f>
        <v>East Midlands</v>
      </c>
    </row>
    <row r="1170" spans="1:10" x14ac:dyDescent="0.3">
      <c r="A1170" s="22" t="str">
        <f t="shared" si="18"/>
        <v>'RNQ2016Curative70+'</v>
      </c>
      <c r="B1170" s="22">
        <v>2016</v>
      </c>
      <c r="C1170" s="22" t="s">
        <v>245</v>
      </c>
      <c r="D1170" s="22" t="s">
        <v>7</v>
      </c>
      <c r="E1170" s="22" t="s">
        <v>628</v>
      </c>
      <c r="F1170" s="22">
        <v>16</v>
      </c>
      <c r="G1170" s="22">
        <v>0</v>
      </c>
      <c r="H1170" s="22" t="str">
        <f>INDEX(Bar_data!$A$3:$B$140,MATCH(C1170,Bar_data!$A$3:$A$140,FALSE),2)</f>
        <v>Trust085</v>
      </c>
      <c r="I1170" s="22" t="str">
        <f>INDEX(TrustCAHUB_map!$A$2:$D$139,MATCH($C1170,TrustCAHUB_map!$A$2:$A$139,FALSE),3)</f>
        <v>East Midlands</v>
      </c>
      <c r="J1170" s="22" t="str">
        <f>INDEX(TrustCAHUB_map!$A$2:$D$139,MATCH($C1170,TrustCAHUB_map!$A$2:$A$139,FALSE),4)</f>
        <v>East Midlands</v>
      </c>
    </row>
    <row r="1171" spans="1:10" x14ac:dyDescent="0.3">
      <c r="A1171" s="22" t="str">
        <f t="shared" si="18"/>
        <v>'RNS2016Palliative18-49'</v>
      </c>
      <c r="B1171" s="22">
        <v>2016</v>
      </c>
      <c r="C1171" s="22" t="s">
        <v>246</v>
      </c>
      <c r="D1171" s="22" t="s">
        <v>8</v>
      </c>
      <c r="E1171" s="22" t="s">
        <v>153</v>
      </c>
      <c r="F1171" s="22">
        <v>12</v>
      </c>
      <c r="G1171" s="22">
        <v>2</v>
      </c>
      <c r="H1171" s="22" t="str">
        <f>INDEX(Bar_data!$A$3:$B$140,MATCH(C1171,Bar_data!$A$3:$A$140,FALSE),2)</f>
        <v>Trust086</v>
      </c>
      <c r="I1171" s="22" t="str">
        <f>INDEX(TrustCAHUB_map!$A$2:$D$139,MATCH($C1171,TrustCAHUB_map!$A$2:$A$139,FALSE),3)</f>
        <v>East Midlands</v>
      </c>
      <c r="J1171" s="22" t="str">
        <f>INDEX(TrustCAHUB_map!$A$2:$D$139,MATCH($C1171,TrustCAHUB_map!$A$2:$A$139,FALSE),4)</f>
        <v>East Midlands</v>
      </c>
    </row>
    <row r="1172" spans="1:10" x14ac:dyDescent="0.3">
      <c r="A1172" s="22" t="str">
        <f t="shared" si="18"/>
        <v>'RNS2016Curative18-49'</v>
      </c>
      <c r="B1172" s="22">
        <v>2016</v>
      </c>
      <c r="C1172" s="22" t="s">
        <v>246</v>
      </c>
      <c r="D1172" s="22" t="s">
        <v>7</v>
      </c>
      <c r="E1172" s="22" t="s">
        <v>153</v>
      </c>
      <c r="F1172" s="22">
        <v>47</v>
      </c>
      <c r="G1172" s="22">
        <v>0</v>
      </c>
      <c r="H1172" s="22" t="str">
        <f>INDEX(Bar_data!$A$3:$B$140,MATCH(C1172,Bar_data!$A$3:$A$140,FALSE),2)</f>
        <v>Trust086</v>
      </c>
      <c r="I1172" s="22" t="str">
        <f>INDEX(TrustCAHUB_map!$A$2:$D$139,MATCH($C1172,TrustCAHUB_map!$A$2:$A$139,FALSE),3)</f>
        <v>East Midlands</v>
      </c>
      <c r="J1172" s="22" t="str">
        <f>INDEX(TrustCAHUB_map!$A$2:$D$139,MATCH($C1172,TrustCAHUB_map!$A$2:$A$139,FALSE),4)</f>
        <v>East Midlands</v>
      </c>
    </row>
    <row r="1173" spans="1:10" x14ac:dyDescent="0.3">
      <c r="A1173" s="22" t="str">
        <f t="shared" si="18"/>
        <v>'RNS2016Curative50-69'</v>
      </c>
      <c r="B1173" s="22">
        <v>2016</v>
      </c>
      <c r="C1173" s="22" t="s">
        <v>246</v>
      </c>
      <c r="D1173" s="22" t="s">
        <v>7</v>
      </c>
      <c r="E1173" s="22" t="s">
        <v>627</v>
      </c>
      <c r="F1173" s="22">
        <v>62</v>
      </c>
      <c r="G1173" s="22">
        <v>0</v>
      </c>
      <c r="H1173" s="22" t="str">
        <f>INDEX(Bar_data!$A$3:$B$140,MATCH(C1173,Bar_data!$A$3:$A$140,FALSE),2)</f>
        <v>Trust086</v>
      </c>
      <c r="I1173" s="22" t="str">
        <f>INDEX(TrustCAHUB_map!$A$2:$D$139,MATCH($C1173,TrustCAHUB_map!$A$2:$A$139,FALSE),3)</f>
        <v>East Midlands</v>
      </c>
      <c r="J1173" s="22" t="str">
        <f>INDEX(TrustCAHUB_map!$A$2:$D$139,MATCH($C1173,TrustCAHUB_map!$A$2:$A$139,FALSE),4)</f>
        <v>East Midlands</v>
      </c>
    </row>
    <row r="1174" spans="1:10" x14ac:dyDescent="0.3">
      <c r="A1174" s="22" t="str">
        <f t="shared" si="18"/>
        <v>'RNS2016Palliative50-69'</v>
      </c>
      <c r="B1174" s="22">
        <v>2016</v>
      </c>
      <c r="C1174" s="22" t="s">
        <v>246</v>
      </c>
      <c r="D1174" s="22" t="s">
        <v>8</v>
      </c>
      <c r="E1174" s="22" t="s">
        <v>627</v>
      </c>
      <c r="F1174" s="22">
        <v>22</v>
      </c>
      <c r="G1174" s="22">
        <v>4</v>
      </c>
      <c r="H1174" s="22" t="str">
        <f>INDEX(Bar_data!$A$3:$B$140,MATCH(C1174,Bar_data!$A$3:$A$140,FALSE),2)</f>
        <v>Trust086</v>
      </c>
      <c r="I1174" s="22" t="str">
        <f>INDEX(TrustCAHUB_map!$A$2:$D$139,MATCH($C1174,TrustCAHUB_map!$A$2:$A$139,FALSE),3)</f>
        <v>East Midlands</v>
      </c>
      <c r="J1174" s="22" t="str">
        <f>INDEX(TrustCAHUB_map!$A$2:$D$139,MATCH($C1174,TrustCAHUB_map!$A$2:$A$139,FALSE),4)</f>
        <v>East Midlands</v>
      </c>
    </row>
    <row r="1175" spans="1:10" x14ac:dyDescent="0.3">
      <c r="A1175" s="22" t="str">
        <f t="shared" si="18"/>
        <v>'RNS2016Curative70+'</v>
      </c>
      <c r="B1175" s="22">
        <v>2016</v>
      </c>
      <c r="C1175" s="22" t="s">
        <v>246</v>
      </c>
      <c r="D1175" s="22" t="s">
        <v>7</v>
      </c>
      <c r="E1175" s="22" t="s">
        <v>628</v>
      </c>
      <c r="F1175" s="22">
        <v>14</v>
      </c>
      <c r="G1175" s="22">
        <v>0</v>
      </c>
      <c r="H1175" s="22" t="str">
        <f>INDEX(Bar_data!$A$3:$B$140,MATCH(C1175,Bar_data!$A$3:$A$140,FALSE),2)</f>
        <v>Trust086</v>
      </c>
      <c r="I1175" s="22" t="str">
        <f>INDEX(TrustCAHUB_map!$A$2:$D$139,MATCH($C1175,TrustCAHUB_map!$A$2:$A$139,FALSE),3)</f>
        <v>East Midlands</v>
      </c>
      <c r="J1175" s="22" t="str">
        <f>INDEX(TrustCAHUB_map!$A$2:$D$139,MATCH($C1175,TrustCAHUB_map!$A$2:$A$139,FALSE),4)</f>
        <v>East Midlands</v>
      </c>
    </row>
    <row r="1176" spans="1:10" x14ac:dyDescent="0.3">
      <c r="A1176" s="22" t="str">
        <f t="shared" si="18"/>
        <v>'RNS2016Palliative70+'</v>
      </c>
      <c r="B1176" s="22">
        <v>2016</v>
      </c>
      <c r="C1176" s="22" t="s">
        <v>246</v>
      </c>
      <c r="D1176" s="22" t="s">
        <v>8</v>
      </c>
      <c r="E1176" s="22" t="s">
        <v>628</v>
      </c>
      <c r="F1176" s="22">
        <v>2</v>
      </c>
      <c r="G1176" s="22">
        <v>1</v>
      </c>
      <c r="H1176" s="22" t="str">
        <f>INDEX(Bar_data!$A$3:$B$140,MATCH(C1176,Bar_data!$A$3:$A$140,FALSE),2)</f>
        <v>Trust086</v>
      </c>
      <c r="I1176" s="22" t="str">
        <f>INDEX(TrustCAHUB_map!$A$2:$D$139,MATCH($C1176,TrustCAHUB_map!$A$2:$A$139,FALSE),3)</f>
        <v>East Midlands</v>
      </c>
      <c r="J1176" s="22" t="str">
        <f>INDEX(TrustCAHUB_map!$A$2:$D$139,MATCH($C1176,TrustCAHUB_map!$A$2:$A$139,FALSE),4)</f>
        <v>East Midlands</v>
      </c>
    </row>
    <row r="1177" spans="1:10" x14ac:dyDescent="0.3">
      <c r="A1177" s="22" t="str">
        <f t="shared" si="18"/>
        <v>'RNZ2016Curative18-49'</v>
      </c>
      <c r="B1177" s="22">
        <v>2016</v>
      </c>
      <c r="C1177" s="22" t="s">
        <v>247</v>
      </c>
      <c r="D1177" s="22" t="s">
        <v>7</v>
      </c>
      <c r="E1177" s="22" t="s">
        <v>153</v>
      </c>
      <c r="F1177" s="22">
        <v>29</v>
      </c>
      <c r="G1177" s="22">
        <v>0</v>
      </c>
      <c r="H1177" s="22" t="str">
        <f>INDEX(Bar_data!$A$3:$B$140,MATCH(C1177,Bar_data!$A$3:$A$140,FALSE),2)</f>
        <v>Trust087</v>
      </c>
      <c r="I1177" s="22" t="str">
        <f>INDEX(TrustCAHUB_map!$A$2:$D$139,MATCH($C1177,TrustCAHUB_map!$A$2:$A$139,FALSE),3)</f>
        <v>Somerset, Wiltshire, Avon and Gloucester</v>
      </c>
      <c r="J1177" s="22" t="str">
        <f>INDEX(TrustCAHUB_map!$A$2:$D$139,MATCH($C1177,TrustCAHUB_map!$A$2:$A$139,FALSE),4)</f>
        <v>South West</v>
      </c>
    </row>
    <row r="1178" spans="1:10" x14ac:dyDescent="0.3">
      <c r="A1178" s="22" t="str">
        <f t="shared" si="18"/>
        <v>'RNZ2016Not assigned18-49'</v>
      </c>
      <c r="B1178" s="22">
        <v>2016</v>
      </c>
      <c r="C1178" s="22" t="s">
        <v>247</v>
      </c>
      <c r="D1178" s="22" t="s">
        <v>477</v>
      </c>
      <c r="E1178" s="22" t="s">
        <v>153</v>
      </c>
      <c r="F1178" s="22">
        <v>2</v>
      </c>
      <c r="G1178" s="22">
        <v>0</v>
      </c>
      <c r="H1178" s="22" t="str">
        <f>INDEX(Bar_data!$A$3:$B$140,MATCH(C1178,Bar_data!$A$3:$A$140,FALSE),2)</f>
        <v>Trust087</v>
      </c>
      <c r="I1178" s="22" t="str">
        <f>INDEX(TrustCAHUB_map!$A$2:$D$139,MATCH($C1178,TrustCAHUB_map!$A$2:$A$139,FALSE),3)</f>
        <v>Somerset, Wiltshire, Avon and Gloucester</v>
      </c>
      <c r="J1178" s="22" t="str">
        <f>INDEX(TrustCAHUB_map!$A$2:$D$139,MATCH($C1178,TrustCAHUB_map!$A$2:$A$139,FALSE),4)</f>
        <v>South West</v>
      </c>
    </row>
    <row r="1179" spans="1:10" x14ac:dyDescent="0.3">
      <c r="A1179" s="22" t="str">
        <f t="shared" si="18"/>
        <v>'RNZ2016Palliative18-49'</v>
      </c>
      <c r="B1179" s="22">
        <v>2016</v>
      </c>
      <c r="C1179" s="22" t="s">
        <v>247</v>
      </c>
      <c r="D1179" s="22" t="s">
        <v>8</v>
      </c>
      <c r="E1179" s="22" t="s">
        <v>153</v>
      </c>
      <c r="F1179" s="22">
        <v>6</v>
      </c>
      <c r="G1179" s="22">
        <v>0</v>
      </c>
      <c r="H1179" s="22" t="str">
        <f>INDEX(Bar_data!$A$3:$B$140,MATCH(C1179,Bar_data!$A$3:$A$140,FALSE),2)</f>
        <v>Trust087</v>
      </c>
      <c r="I1179" s="22" t="str">
        <f>INDEX(TrustCAHUB_map!$A$2:$D$139,MATCH($C1179,TrustCAHUB_map!$A$2:$A$139,FALSE),3)</f>
        <v>Somerset, Wiltshire, Avon and Gloucester</v>
      </c>
      <c r="J1179" s="22" t="str">
        <f>INDEX(TrustCAHUB_map!$A$2:$D$139,MATCH($C1179,TrustCAHUB_map!$A$2:$A$139,FALSE),4)</f>
        <v>South West</v>
      </c>
    </row>
    <row r="1180" spans="1:10" x14ac:dyDescent="0.3">
      <c r="A1180" s="22" t="str">
        <f t="shared" si="18"/>
        <v>'RNZ2016Not assigned50-69'</v>
      </c>
      <c r="B1180" s="22">
        <v>2016</v>
      </c>
      <c r="C1180" s="22" t="s">
        <v>247</v>
      </c>
      <c r="D1180" s="22" t="s">
        <v>477</v>
      </c>
      <c r="E1180" s="22" t="s">
        <v>627</v>
      </c>
      <c r="F1180" s="22">
        <v>12</v>
      </c>
      <c r="G1180" s="22">
        <v>0</v>
      </c>
      <c r="H1180" s="22" t="str">
        <f>INDEX(Bar_data!$A$3:$B$140,MATCH(C1180,Bar_data!$A$3:$A$140,FALSE),2)</f>
        <v>Trust087</v>
      </c>
      <c r="I1180" s="22" t="str">
        <f>INDEX(TrustCAHUB_map!$A$2:$D$139,MATCH($C1180,TrustCAHUB_map!$A$2:$A$139,FALSE),3)</f>
        <v>Somerset, Wiltshire, Avon and Gloucester</v>
      </c>
      <c r="J1180" s="22" t="str">
        <f>INDEX(TrustCAHUB_map!$A$2:$D$139,MATCH($C1180,TrustCAHUB_map!$A$2:$A$139,FALSE),4)</f>
        <v>South West</v>
      </c>
    </row>
    <row r="1181" spans="1:10" x14ac:dyDescent="0.3">
      <c r="A1181" s="22" t="str">
        <f t="shared" si="18"/>
        <v>'RNZ2016Palliative50-69'</v>
      </c>
      <c r="B1181" s="22">
        <v>2016</v>
      </c>
      <c r="C1181" s="22" t="s">
        <v>247</v>
      </c>
      <c r="D1181" s="22" t="s">
        <v>8</v>
      </c>
      <c r="E1181" s="22" t="s">
        <v>627</v>
      </c>
      <c r="F1181" s="22">
        <v>11</v>
      </c>
      <c r="G1181" s="22">
        <v>1</v>
      </c>
      <c r="H1181" s="22" t="str">
        <f>INDEX(Bar_data!$A$3:$B$140,MATCH(C1181,Bar_data!$A$3:$A$140,FALSE),2)</f>
        <v>Trust087</v>
      </c>
      <c r="I1181" s="22" t="str">
        <f>INDEX(TrustCAHUB_map!$A$2:$D$139,MATCH($C1181,TrustCAHUB_map!$A$2:$A$139,FALSE),3)</f>
        <v>Somerset, Wiltshire, Avon and Gloucester</v>
      </c>
      <c r="J1181" s="22" t="str">
        <f>INDEX(TrustCAHUB_map!$A$2:$D$139,MATCH($C1181,TrustCAHUB_map!$A$2:$A$139,FALSE),4)</f>
        <v>South West</v>
      </c>
    </row>
    <row r="1182" spans="1:10" x14ac:dyDescent="0.3">
      <c r="A1182" s="22" t="str">
        <f t="shared" si="18"/>
        <v>'RNZ2016Curative50-69'</v>
      </c>
      <c r="B1182" s="22">
        <v>2016</v>
      </c>
      <c r="C1182" s="22" t="s">
        <v>247</v>
      </c>
      <c r="D1182" s="22" t="s">
        <v>7</v>
      </c>
      <c r="E1182" s="22" t="s">
        <v>627</v>
      </c>
      <c r="F1182" s="22">
        <v>35</v>
      </c>
      <c r="G1182" s="22">
        <v>0</v>
      </c>
      <c r="H1182" s="22" t="str">
        <f>INDEX(Bar_data!$A$3:$B$140,MATCH(C1182,Bar_data!$A$3:$A$140,FALSE),2)</f>
        <v>Trust087</v>
      </c>
      <c r="I1182" s="22" t="str">
        <f>INDEX(TrustCAHUB_map!$A$2:$D$139,MATCH($C1182,TrustCAHUB_map!$A$2:$A$139,FALSE),3)</f>
        <v>Somerset, Wiltshire, Avon and Gloucester</v>
      </c>
      <c r="J1182" s="22" t="str">
        <f>INDEX(TrustCAHUB_map!$A$2:$D$139,MATCH($C1182,TrustCAHUB_map!$A$2:$A$139,FALSE),4)</f>
        <v>South West</v>
      </c>
    </row>
    <row r="1183" spans="1:10" x14ac:dyDescent="0.3">
      <c r="A1183" s="22" t="str">
        <f t="shared" si="18"/>
        <v>'RNZ2016Curative70+'</v>
      </c>
      <c r="B1183" s="22">
        <v>2016</v>
      </c>
      <c r="C1183" s="22" t="s">
        <v>247</v>
      </c>
      <c r="D1183" s="22" t="s">
        <v>7</v>
      </c>
      <c r="E1183" s="22" t="s">
        <v>628</v>
      </c>
      <c r="F1183" s="22">
        <v>4</v>
      </c>
      <c r="G1183" s="22">
        <v>0</v>
      </c>
      <c r="H1183" s="22" t="str">
        <f>INDEX(Bar_data!$A$3:$B$140,MATCH(C1183,Bar_data!$A$3:$A$140,FALSE),2)</f>
        <v>Trust087</v>
      </c>
      <c r="I1183" s="22" t="str">
        <f>INDEX(TrustCAHUB_map!$A$2:$D$139,MATCH($C1183,TrustCAHUB_map!$A$2:$A$139,FALSE),3)</f>
        <v>Somerset, Wiltshire, Avon and Gloucester</v>
      </c>
      <c r="J1183" s="22" t="str">
        <f>INDEX(TrustCAHUB_map!$A$2:$D$139,MATCH($C1183,TrustCAHUB_map!$A$2:$A$139,FALSE),4)</f>
        <v>South West</v>
      </c>
    </row>
    <row r="1184" spans="1:10" x14ac:dyDescent="0.3">
      <c r="A1184" s="22" t="str">
        <f t="shared" si="18"/>
        <v>'RNZ2016Not assigned70+'</v>
      </c>
      <c r="B1184" s="22">
        <v>2016</v>
      </c>
      <c r="C1184" s="22" t="s">
        <v>247</v>
      </c>
      <c r="D1184" s="22" t="s">
        <v>477</v>
      </c>
      <c r="E1184" s="22" t="s">
        <v>628</v>
      </c>
      <c r="F1184" s="22">
        <v>4</v>
      </c>
      <c r="G1184" s="22">
        <v>0</v>
      </c>
      <c r="H1184" s="22" t="str">
        <f>INDEX(Bar_data!$A$3:$B$140,MATCH(C1184,Bar_data!$A$3:$A$140,FALSE),2)</f>
        <v>Trust087</v>
      </c>
      <c r="I1184" s="22" t="str">
        <f>INDEX(TrustCAHUB_map!$A$2:$D$139,MATCH($C1184,TrustCAHUB_map!$A$2:$A$139,FALSE),3)</f>
        <v>Somerset, Wiltshire, Avon and Gloucester</v>
      </c>
      <c r="J1184" s="22" t="str">
        <f>INDEX(TrustCAHUB_map!$A$2:$D$139,MATCH($C1184,TrustCAHUB_map!$A$2:$A$139,FALSE),4)</f>
        <v>South West</v>
      </c>
    </row>
    <row r="1185" spans="1:10" x14ac:dyDescent="0.3">
      <c r="A1185" s="22" t="str">
        <f t="shared" si="18"/>
        <v>'RNZ2016Palliative70+'</v>
      </c>
      <c r="B1185" s="22">
        <v>2016</v>
      </c>
      <c r="C1185" s="22" t="s">
        <v>247</v>
      </c>
      <c r="D1185" s="22" t="s">
        <v>8</v>
      </c>
      <c r="E1185" s="22" t="s">
        <v>628</v>
      </c>
      <c r="F1185" s="22">
        <v>4</v>
      </c>
      <c r="G1185" s="22">
        <v>1</v>
      </c>
      <c r="H1185" s="22" t="str">
        <f>INDEX(Bar_data!$A$3:$B$140,MATCH(C1185,Bar_data!$A$3:$A$140,FALSE),2)</f>
        <v>Trust087</v>
      </c>
      <c r="I1185" s="22" t="str">
        <f>INDEX(TrustCAHUB_map!$A$2:$D$139,MATCH($C1185,TrustCAHUB_map!$A$2:$A$139,FALSE),3)</f>
        <v>Somerset, Wiltshire, Avon and Gloucester</v>
      </c>
      <c r="J1185" s="22" t="str">
        <f>INDEX(TrustCAHUB_map!$A$2:$D$139,MATCH($C1185,TrustCAHUB_map!$A$2:$A$139,FALSE),4)</f>
        <v>South West</v>
      </c>
    </row>
    <row r="1186" spans="1:10" x14ac:dyDescent="0.3">
      <c r="A1186" s="22" t="str">
        <f t="shared" si="18"/>
        <v>'RPA2016Curative18-49'</v>
      </c>
      <c r="B1186" s="22">
        <v>2016</v>
      </c>
      <c r="C1186" s="22" t="s">
        <v>249</v>
      </c>
      <c r="D1186" s="22" t="s">
        <v>7</v>
      </c>
      <c r="E1186" s="22" t="s">
        <v>153</v>
      </c>
      <c r="F1186" s="22">
        <v>38</v>
      </c>
      <c r="G1186" s="22">
        <v>0</v>
      </c>
      <c r="H1186" s="22" t="str">
        <f>INDEX(Bar_data!$A$3:$B$140,MATCH(C1186,Bar_data!$A$3:$A$140,FALSE),2)</f>
        <v>Trust090</v>
      </c>
      <c r="I1186" s="22" t="str">
        <f>INDEX(TrustCAHUB_map!$A$2:$D$139,MATCH($C1186,TrustCAHUB_map!$A$2:$A$139,FALSE),3)</f>
        <v>Kent and Medway</v>
      </c>
      <c r="J1186" s="22" t="str">
        <f>INDEX(TrustCAHUB_map!$A$2:$D$139,MATCH($C1186,TrustCAHUB_map!$A$2:$A$139,FALSE),4)</f>
        <v>South East</v>
      </c>
    </row>
    <row r="1187" spans="1:10" x14ac:dyDescent="0.3">
      <c r="A1187" s="22" t="str">
        <f t="shared" si="18"/>
        <v>'RPA2016Palliative18-49'</v>
      </c>
      <c r="B1187" s="22">
        <v>2016</v>
      </c>
      <c r="C1187" s="22" t="s">
        <v>249</v>
      </c>
      <c r="D1187" s="22" t="s">
        <v>8</v>
      </c>
      <c r="E1187" s="22" t="s">
        <v>153</v>
      </c>
      <c r="F1187" s="22">
        <v>4</v>
      </c>
      <c r="G1187" s="22">
        <v>1</v>
      </c>
      <c r="H1187" s="22" t="str">
        <f>INDEX(Bar_data!$A$3:$B$140,MATCH(C1187,Bar_data!$A$3:$A$140,FALSE),2)</f>
        <v>Trust090</v>
      </c>
      <c r="I1187" s="22" t="str">
        <f>INDEX(TrustCAHUB_map!$A$2:$D$139,MATCH($C1187,TrustCAHUB_map!$A$2:$A$139,FALSE),3)</f>
        <v>Kent and Medway</v>
      </c>
      <c r="J1187" s="22" t="str">
        <f>INDEX(TrustCAHUB_map!$A$2:$D$139,MATCH($C1187,TrustCAHUB_map!$A$2:$A$139,FALSE),4)</f>
        <v>South East</v>
      </c>
    </row>
    <row r="1188" spans="1:10" x14ac:dyDescent="0.3">
      <c r="A1188" s="22" t="str">
        <f t="shared" si="18"/>
        <v>'RPA2016Curative50-69'</v>
      </c>
      <c r="B1188" s="22">
        <v>2016</v>
      </c>
      <c r="C1188" s="22" t="s">
        <v>249</v>
      </c>
      <c r="D1188" s="22" t="s">
        <v>7</v>
      </c>
      <c r="E1188" s="22" t="s">
        <v>627</v>
      </c>
      <c r="F1188" s="22">
        <v>67</v>
      </c>
      <c r="G1188" s="22">
        <v>0</v>
      </c>
      <c r="H1188" s="22" t="str">
        <f>INDEX(Bar_data!$A$3:$B$140,MATCH(C1188,Bar_data!$A$3:$A$140,FALSE),2)</f>
        <v>Trust090</v>
      </c>
      <c r="I1188" s="22" t="str">
        <f>INDEX(TrustCAHUB_map!$A$2:$D$139,MATCH($C1188,TrustCAHUB_map!$A$2:$A$139,FALSE),3)</f>
        <v>Kent and Medway</v>
      </c>
      <c r="J1188" s="22" t="str">
        <f>INDEX(TrustCAHUB_map!$A$2:$D$139,MATCH($C1188,TrustCAHUB_map!$A$2:$A$139,FALSE),4)</f>
        <v>South East</v>
      </c>
    </row>
    <row r="1189" spans="1:10" x14ac:dyDescent="0.3">
      <c r="A1189" s="22" t="str">
        <f t="shared" si="18"/>
        <v>'RPA2016Palliative50-69'</v>
      </c>
      <c r="B1189" s="22">
        <v>2016</v>
      </c>
      <c r="C1189" s="22" t="s">
        <v>249</v>
      </c>
      <c r="D1189" s="22" t="s">
        <v>8</v>
      </c>
      <c r="E1189" s="22" t="s">
        <v>627</v>
      </c>
      <c r="F1189" s="22">
        <v>13</v>
      </c>
      <c r="G1189" s="22">
        <v>2</v>
      </c>
      <c r="H1189" s="22" t="str">
        <f>INDEX(Bar_data!$A$3:$B$140,MATCH(C1189,Bar_data!$A$3:$A$140,FALSE),2)</f>
        <v>Trust090</v>
      </c>
      <c r="I1189" s="22" t="str">
        <f>INDEX(TrustCAHUB_map!$A$2:$D$139,MATCH($C1189,TrustCAHUB_map!$A$2:$A$139,FALSE),3)</f>
        <v>Kent and Medway</v>
      </c>
      <c r="J1189" s="22" t="str">
        <f>INDEX(TrustCAHUB_map!$A$2:$D$139,MATCH($C1189,TrustCAHUB_map!$A$2:$A$139,FALSE),4)</f>
        <v>South East</v>
      </c>
    </row>
    <row r="1190" spans="1:10" x14ac:dyDescent="0.3">
      <c r="A1190" s="22" t="str">
        <f t="shared" si="18"/>
        <v>'RPA2016Curative70+'</v>
      </c>
      <c r="B1190" s="22">
        <v>2016</v>
      </c>
      <c r="C1190" s="22" t="s">
        <v>249</v>
      </c>
      <c r="D1190" s="22" t="s">
        <v>7</v>
      </c>
      <c r="E1190" s="22" t="s">
        <v>628</v>
      </c>
      <c r="F1190" s="22">
        <v>10</v>
      </c>
      <c r="G1190" s="22">
        <v>0</v>
      </c>
      <c r="H1190" s="22" t="str">
        <f>INDEX(Bar_data!$A$3:$B$140,MATCH(C1190,Bar_data!$A$3:$A$140,FALSE),2)</f>
        <v>Trust090</v>
      </c>
      <c r="I1190" s="22" t="str">
        <f>INDEX(TrustCAHUB_map!$A$2:$D$139,MATCH($C1190,TrustCAHUB_map!$A$2:$A$139,FALSE),3)</f>
        <v>Kent and Medway</v>
      </c>
      <c r="J1190" s="22" t="str">
        <f>INDEX(TrustCAHUB_map!$A$2:$D$139,MATCH($C1190,TrustCAHUB_map!$A$2:$A$139,FALSE),4)</f>
        <v>South East</v>
      </c>
    </row>
    <row r="1191" spans="1:10" x14ac:dyDescent="0.3">
      <c r="A1191" s="22" t="str">
        <f t="shared" si="18"/>
        <v>'RPA2016Palliative70+'</v>
      </c>
      <c r="B1191" s="22">
        <v>2016</v>
      </c>
      <c r="C1191" s="22" t="s">
        <v>249</v>
      </c>
      <c r="D1191" s="22" t="s">
        <v>8</v>
      </c>
      <c r="E1191" s="22" t="s">
        <v>628</v>
      </c>
      <c r="F1191" s="22">
        <v>2</v>
      </c>
      <c r="G1191" s="22">
        <v>0</v>
      </c>
      <c r="H1191" s="22" t="str">
        <f>INDEX(Bar_data!$A$3:$B$140,MATCH(C1191,Bar_data!$A$3:$A$140,FALSE),2)</f>
        <v>Trust090</v>
      </c>
      <c r="I1191" s="22" t="str">
        <f>INDEX(TrustCAHUB_map!$A$2:$D$139,MATCH($C1191,TrustCAHUB_map!$A$2:$A$139,FALSE),3)</f>
        <v>Kent and Medway</v>
      </c>
      <c r="J1191" s="22" t="str">
        <f>INDEX(TrustCAHUB_map!$A$2:$D$139,MATCH($C1191,TrustCAHUB_map!$A$2:$A$139,FALSE),4)</f>
        <v>South East</v>
      </c>
    </row>
    <row r="1192" spans="1:10" x14ac:dyDescent="0.3">
      <c r="A1192" s="22" t="str">
        <f t="shared" si="18"/>
        <v>'RPY2016Not assigned18-49'</v>
      </c>
      <c r="B1192" s="22">
        <v>2016</v>
      </c>
      <c r="C1192" s="22" t="s">
        <v>250</v>
      </c>
      <c r="D1192" s="22" t="s">
        <v>477</v>
      </c>
      <c r="E1192" s="22" t="s">
        <v>153</v>
      </c>
      <c r="F1192" s="22">
        <v>5</v>
      </c>
      <c r="G1192" s="22">
        <v>0</v>
      </c>
      <c r="H1192" s="22" t="str">
        <f>INDEX(Bar_data!$A$3:$B$140,MATCH(C1192,Bar_data!$A$3:$A$140,FALSE),2)</f>
        <v>Trust091</v>
      </c>
      <c r="I1192" s="22" t="str">
        <f>INDEX(TrustCAHUB_map!$A$2:$D$139,MATCH($C1192,TrustCAHUB_map!$A$2:$A$139,FALSE),3)</f>
        <v>North West and South West London</v>
      </c>
      <c r="J1192" s="22" t="str">
        <f>INDEX(TrustCAHUB_map!$A$2:$D$139,MATCH($C1192,TrustCAHUB_map!$A$2:$A$139,FALSE),4)</f>
        <v>London</v>
      </c>
    </row>
    <row r="1193" spans="1:10" x14ac:dyDescent="0.3">
      <c r="A1193" s="22" t="str">
        <f t="shared" si="18"/>
        <v>'RPY2016Palliative18-49'</v>
      </c>
      <c r="B1193" s="22">
        <v>2016</v>
      </c>
      <c r="C1193" s="22" t="s">
        <v>250</v>
      </c>
      <c r="D1193" s="22" t="s">
        <v>8</v>
      </c>
      <c r="E1193" s="22" t="s">
        <v>153</v>
      </c>
      <c r="F1193" s="22">
        <v>72</v>
      </c>
      <c r="G1193" s="22">
        <v>8</v>
      </c>
      <c r="H1193" s="22" t="str">
        <f>INDEX(Bar_data!$A$3:$B$140,MATCH(C1193,Bar_data!$A$3:$A$140,FALSE),2)</f>
        <v>Trust091</v>
      </c>
      <c r="I1193" s="22" t="str">
        <f>INDEX(TrustCAHUB_map!$A$2:$D$139,MATCH($C1193,TrustCAHUB_map!$A$2:$A$139,FALSE),3)</f>
        <v>North West and South West London</v>
      </c>
      <c r="J1193" s="22" t="str">
        <f>INDEX(TrustCAHUB_map!$A$2:$D$139,MATCH($C1193,TrustCAHUB_map!$A$2:$A$139,FALSE),4)</f>
        <v>London</v>
      </c>
    </row>
    <row r="1194" spans="1:10" x14ac:dyDescent="0.3">
      <c r="A1194" s="22" t="str">
        <f t="shared" si="18"/>
        <v>'RPY2016Curative18-49'</v>
      </c>
      <c r="B1194" s="22">
        <v>2016</v>
      </c>
      <c r="C1194" s="22" t="s">
        <v>250</v>
      </c>
      <c r="D1194" s="22" t="s">
        <v>7</v>
      </c>
      <c r="E1194" s="22" t="s">
        <v>153</v>
      </c>
      <c r="F1194" s="22">
        <v>197</v>
      </c>
      <c r="G1194" s="22">
        <v>0</v>
      </c>
      <c r="H1194" s="22" t="str">
        <f>INDEX(Bar_data!$A$3:$B$140,MATCH(C1194,Bar_data!$A$3:$A$140,FALSE),2)</f>
        <v>Trust091</v>
      </c>
      <c r="I1194" s="22" t="str">
        <f>INDEX(TrustCAHUB_map!$A$2:$D$139,MATCH($C1194,TrustCAHUB_map!$A$2:$A$139,FALSE),3)</f>
        <v>North West and South West London</v>
      </c>
      <c r="J1194" s="22" t="str">
        <f>INDEX(TrustCAHUB_map!$A$2:$D$139,MATCH($C1194,TrustCAHUB_map!$A$2:$A$139,FALSE),4)</f>
        <v>London</v>
      </c>
    </row>
    <row r="1195" spans="1:10" x14ac:dyDescent="0.3">
      <c r="A1195" s="22" t="str">
        <f t="shared" si="18"/>
        <v>'RPY2016Not assigned50-69'</v>
      </c>
      <c r="B1195" s="22">
        <v>2016</v>
      </c>
      <c r="C1195" s="22" t="s">
        <v>250</v>
      </c>
      <c r="D1195" s="22" t="s">
        <v>477</v>
      </c>
      <c r="E1195" s="22" t="s">
        <v>627</v>
      </c>
      <c r="F1195" s="22">
        <v>10</v>
      </c>
      <c r="G1195" s="22">
        <v>0</v>
      </c>
      <c r="H1195" s="22" t="str">
        <f>INDEX(Bar_data!$A$3:$B$140,MATCH(C1195,Bar_data!$A$3:$A$140,FALSE),2)</f>
        <v>Trust091</v>
      </c>
      <c r="I1195" s="22" t="str">
        <f>INDEX(TrustCAHUB_map!$A$2:$D$139,MATCH($C1195,TrustCAHUB_map!$A$2:$A$139,FALSE),3)</f>
        <v>North West and South West London</v>
      </c>
      <c r="J1195" s="22" t="str">
        <f>INDEX(TrustCAHUB_map!$A$2:$D$139,MATCH($C1195,TrustCAHUB_map!$A$2:$A$139,FALSE),4)</f>
        <v>London</v>
      </c>
    </row>
    <row r="1196" spans="1:10" x14ac:dyDescent="0.3">
      <c r="A1196" s="22" t="str">
        <f t="shared" si="18"/>
        <v>'RPY2016Palliative50-69'</v>
      </c>
      <c r="B1196" s="22">
        <v>2016</v>
      </c>
      <c r="C1196" s="22" t="s">
        <v>250</v>
      </c>
      <c r="D1196" s="22" t="s">
        <v>8</v>
      </c>
      <c r="E1196" s="22" t="s">
        <v>627</v>
      </c>
      <c r="F1196" s="22">
        <v>103</v>
      </c>
      <c r="G1196" s="22">
        <v>6</v>
      </c>
      <c r="H1196" s="22" t="str">
        <f>INDEX(Bar_data!$A$3:$B$140,MATCH(C1196,Bar_data!$A$3:$A$140,FALSE),2)</f>
        <v>Trust091</v>
      </c>
      <c r="I1196" s="22" t="str">
        <f>INDEX(TrustCAHUB_map!$A$2:$D$139,MATCH($C1196,TrustCAHUB_map!$A$2:$A$139,FALSE),3)</f>
        <v>North West and South West London</v>
      </c>
      <c r="J1196" s="22" t="str">
        <f>INDEX(TrustCAHUB_map!$A$2:$D$139,MATCH($C1196,TrustCAHUB_map!$A$2:$A$139,FALSE),4)</f>
        <v>London</v>
      </c>
    </row>
    <row r="1197" spans="1:10" x14ac:dyDescent="0.3">
      <c r="A1197" s="22" t="str">
        <f t="shared" si="18"/>
        <v>'RPY2016Curative50-69'</v>
      </c>
      <c r="B1197" s="22">
        <v>2016</v>
      </c>
      <c r="C1197" s="22" t="s">
        <v>250</v>
      </c>
      <c r="D1197" s="22" t="s">
        <v>7</v>
      </c>
      <c r="E1197" s="22" t="s">
        <v>627</v>
      </c>
      <c r="F1197" s="22">
        <v>271</v>
      </c>
      <c r="G1197" s="22">
        <v>0</v>
      </c>
      <c r="H1197" s="22" t="str">
        <f>INDEX(Bar_data!$A$3:$B$140,MATCH(C1197,Bar_data!$A$3:$A$140,FALSE),2)</f>
        <v>Trust091</v>
      </c>
      <c r="I1197" s="22" t="str">
        <f>INDEX(TrustCAHUB_map!$A$2:$D$139,MATCH($C1197,TrustCAHUB_map!$A$2:$A$139,FALSE),3)</f>
        <v>North West and South West London</v>
      </c>
      <c r="J1197" s="22" t="str">
        <f>INDEX(TrustCAHUB_map!$A$2:$D$139,MATCH($C1197,TrustCAHUB_map!$A$2:$A$139,FALSE),4)</f>
        <v>London</v>
      </c>
    </row>
    <row r="1198" spans="1:10" x14ac:dyDescent="0.3">
      <c r="A1198" s="22" t="str">
        <f t="shared" si="18"/>
        <v>'RPY2016Curative70+'</v>
      </c>
      <c r="B1198" s="22">
        <v>2016</v>
      </c>
      <c r="C1198" s="22" t="s">
        <v>250</v>
      </c>
      <c r="D1198" s="22" t="s">
        <v>7</v>
      </c>
      <c r="E1198" s="22" t="s">
        <v>628</v>
      </c>
      <c r="F1198" s="22">
        <v>58</v>
      </c>
      <c r="G1198" s="22">
        <v>0</v>
      </c>
      <c r="H1198" s="22" t="str">
        <f>INDEX(Bar_data!$A$3:$B$140,MATCH(C1198,Bar_data!$A$3:$A$140,FALSE),2)</f>
        <v>Trust091</v>
      </c>
      <c r="I1198" s="22" t="str">
        <f>INDEX(TrustCAHUB_map!$A$2:$D$139,MATCH($C1198,TrustCAHUB_map!$A$2:$A$139,FALSE),3)</f>
        <v>North West and South West London</v>
      </c>
      <c r="J1198" s="22" t="str">
        <f>INDEX(TrustCAHUB_map!$A$2:$D$139,MATCH($C1198,TrustCAHUB_map!$A$2:$A$139,FALSE),4)</f>
        <v>London</v>
      </c>
    </row>
    <row r="1199" spans="1:10" x14ac:dyDescent="0.3">
      <c r="A1199" s="22" t="str">
        <f t="shared" si="18"/>
        <v>'RPY2016Not assigned70+'</v>
      </c>
      <c r="B1199" s="22">
        <v>2016</v>
      </c>
      <c r="C1199" s="22" t="s">
        <v>250</v>
      </c>
      <c r="D1199" s="22" t="s">
        <v>477</v>
      </c>
      <c r="E1199" s="22" t="s">
        <v>628</v>
      </c>
      <c r="F1199" s="22">
        <v>1</v>
      </c>
      <c r="G1199" s="22">
        <v>0</v>
      </c>
      <c r="H1199" s="22" t="str">
        <f>INDEX(Bar_data!$A$3:$B$140,MATCH(C1199,Bar_data!$A$3:$A$140,FALSE),2)</f>
        <v>Trust091</v>
      </c>
      <c r="I1199" s="22" t="str">
        <f>INDEX(TrustCAHUB_map!$A$2:$D$139,MATCH($C1199,TrustCAHUB_map!$A$2:$A$139,FALSE),3)</f>
        <v>North West and South West London</v>
      </c>
      <c r="J1199" s="22" t="str">
        <f>INDEX(TrustCAHUB_map!$A$2:$D$139,MATCH($C1199,TrustCAHUB_map!$A$2:$A$139,FALSE),4)</f>
        <v>London</v>
      </c>
    </row>
    <row r="1200" spans="1:10" x14ac:dyDescent="0.3">
      <c r="A1200" s="22" t="str">
        <f t="shared" si="18"/>
        <v>'RPY2016Palliative70+'</v>
      </c>
      <c r="B1200" s="22">
        <v>2016</v>
      </c>
      <c r="C1200" s="22" t="s">
        <v>250</v>
      </c>
      <c r="D1200" s="22" t="s">
        <v>8</v>
      </c>
      <c r="E1200" s="22" t="s">
        <v>628</v>
      </c>
      <c r="F1200" s="22">
        <v>46</v>
      </c>
      <c r="G1200" s="22">
        <v>4</v>
      </c>
      <c r="H1200" s="22" t="str">
        <f>INDEX(Bar_data!$A$3:$B$140,MATCH(C1200,Bar_data!$A$3:$A$140,FALSE),2)</f>
        <v>Trust091</v>
      </c>
      <c r="I1200" s="22" t="str">
        <f>INDEX(TrustCAHUB_map!$A$2:$D$139,MATCH($C1200,TrustCAHUB_map!$A$2:$A$139,FALSE),3)</f>
        <v>North West and South West London</v>
      </c>
      <c r="J1200" s="22" t="str">
        <f>INDEX(TrustCAHUB_map!$A$2:$D$139,MATCH($C1200,TrustCAHUB_map!$A$2:$A$139,FALSE),4)</f>
        <v>London</v>
      </c>
    </row>
    <row r="1201" spans="1:10" x14ac:dyDescent="0.3">
      <c r="A1201" s="22" t="str">
        <f t="shared" si="18"/>
        <v>'RQ82016Not assigned18-49'</v>
      </c>
      <c r="B1201" s="22">
        <v>2016</v>
      </c>
      <c r="C1201" s="22" t="s">
        <v>252</v>
      </c>
      <c r="D1201" s="22" t="s">
        <v>477</v>
      </c>
      <c r="E1201" s="22" t="s">
        <v>153</v>
      </c>
      <c r="F1201" s="22">
        <v>1</v>
      </c>
      <c r="G1201" s="22">
        <v>0</v>
      </c>
      <c r="H1201" s="22" t="str">
        <f>INDEX(Bar_data!$A$3:$B$140,MATCH(C1201,Bar_data!$A$3:$A$140,FALSE),2)</f>
        <v>Trust094</v>
      </c>
      <c r="I1201" s="22" t="str">
        <f>INDEX(TrustCAHUB_map!$A$2:$D$139,MATCH($C1201,TrustCAHUB_map!$A$2:$A$139,FALSE),3)</f>
        <v>East of England</v>
      </c>
      <c r="J1201" s="22" t="str">
        <f>INDEX(TrustCAHUB_map!$A$2:$D$139,MATCH($C1201,TrustCAHUB_map!$A$2:$A$139,FALSE),4)</f>
        <v>East of England</v>
      </c>
    </row>
    <row r="1202" spans="1:10" x14ac:dyDescent="0.3">
      <c r="A1202" s="22" t="str">
        <f t="shared" si="18"/>
        <v>'RQ82016Curative18-49'</v>
      </c>
      <c r="B1202" s="22">
        <v>2016</v>
      </c>
      <c r="C1202" s="22" t="s">
        <v>252</v>
      </c>
      <c r="D1202" s="22" t="s">
        <v>7</v>
      </c>
      <c r="E1202" s="22" t="s">
        <v>153</v>
      </c>
      <c r="F1202" s="22">
        <v>44</v>
      </c>
      <c r="G1202" s="22">
        <v>0</v>
      </c>
      <c r="H1202" s="22" t="str">
        <f>INDEX(Bar_data!$A$3:$B$140,MATCH(C1202,Bar_data!$A$3:$A$140,FALSE),2)</f>
        <v>Trust094</v>
      </c>
      <c r="I1202" s="22" t="str">
        <f>INDEX(TrustCAHUB_map!$A$2:$D$139,MATCH($C1202,TrustCAHUB_map!$A$2:$A$139,FALSE),3)</f>
        <v>East of England</v>
      </c>
      <c r="J1202" s="22" t="str">
        <f>INDEX(TrustCAHUB_map!$A$2:$D$139,MATCH($C1202,TrustCAHUB_map!$A$2:$A$139,FALSE),4)</f>
        <v>East of England</v>
      </c>
    </row>
    <row r="1203" spans="1:10" x14ac:dyDescent="0.3">
      <c r="A1203" s="22" t="str">
        <f t="shared" si="18"/>
        <v>'RQ82016Palliative18-49'</v>
      </c>
      <c r="B1203" s="22">
        <v>2016</v>
      </c>
      <c r="C1203" s="22" t="s">
        <v>252</v>
      </c>
      <c r="D1203" s="22" t="s">
        <v>8</v>
      </c>
      <c r="E1203" s="22" t="s">
        <v>153</v>
      </c>
      <c r="F1203" s="22">
        <v>7</v>
      </c>
      <c r="G1203" s="22">
        <v>1</v>
      </c>
      <c r="H1203" s="22" t="str">
        <f>INDEX(Bar_data!$A$3:$B$140,MATCH(C1203,Bar_data!$A$3:$A$140,FALSE),2)</f>
        <v>Trust094</v>
      </c>
      <c r="I1203" s="22" t="str">
        <f>INDEX(TrustCAHUB_map!$A$2:$D$139,MATCH($C1203,TrustCAHUB_map!$A$2:$A$139,FALSE),3)</f>
        <v>East of England</v>
      </c>
      <c r="J1203" s="22" t="str">
        <f>INDEX(TrustCAHUB_map!$A$2:$D$139,MATCH($C1203,TrustCAHUB_map!$A$2:$A$139,FALSE),4)</f>
        <v>East of England</v>
      </c>
    </row>
    <row r="1204" spans="1:10" x14ac:dyDescent="0.3">
      <c r="A1204" s="22" t="str">
        <f t="shared" si="18"/>
        <v>'RQ82016Not assigned50-69'</v>
      </c>
      <c r="B1204" s="22">
        <v>2016</v>
      </c>
      <c r="C1204" s="22" t="s">
        <v>252</v>
      </c>
      <c r="D1204" s="22" t="s">
        <v>477</v>
      </c>
      <c r="E1204" s="22" t="s">
        <v>627</v>
      </c>
      <c r="F1204" s="22">
        <v>2</v>
      </c>
      <c r="G1204" s="22">
        <v>0</v>
      </c>
      <c r="H1204" s="22" t="str">
        <f>INDEX(Bar_data!$A$3:$B$140,MATCH(C1204,Bar_data!$A$3:$A$140,FALSE),2)</f>
        <v>Trust094</v>
      </c>
      <c r="I1204" s="22" t="str">
        <f>INDEX(TrustCAHUB_map!$A$2:$D$139,MATCH($C1204,TrustCAHUB_map!$A$2:$A$139,FALSE),3)</f>
        <v>East of England</v>
      </c>
      <c r="J1204" s="22" t="str">
        <f>INDEX(TrustCAHUB_map!$A$2:$D$139,MATCH($C1204,TrustCAHUB_map!$A$2:$A$139,FALSE),4)</f>
        <v>East of England</v>
      </c>
    </row>
    <row r="1205" spans="1:10" x14ac:dyDescent="0.3">
      <c r="A1205" s="22" t="str">
        <f t="shared" si="18"/>
        <v>'RQ82016Curative50-69'</v>
      </c>
      <c r="B1205" s="22">
        <v>2016</v>
      </c>
      <c r="C1205" s="22" t="s">
        <v>252</v>
      </c>
      <c r="D1205" s="22" t="s">
        <v>7</v>
      </c>
      <c r="E1205" s="22" t="s">
        <v>627</v>
      </c>
      <c r="F1205" s="22">
        <v>53</v>
      </c>
      <c r="G1205" s="22">
        <v>0</v>
      </c>
      <c r="H1205" s="22" t="str">
        <f>INDEX(Bar_data!$A$3:$B$140,MATCH(C1205,Bar_data!$A$3:$A$140,FALSE),2)</f>
        <v>Trust094</v>
      </c>
      <c r="I1205" s="22" t="str">
        <f>INDEX(TrustCAHUB_map!$A$2:$D$139,MATCH($C1205,TrustCAHUB_map!$A$2:$A$139,FALSE),3)</f>
        <v>East of England</v>
      </c>
      <c r="J1205" s="22" t="str">
        <f>INDEX(TrustCAHUB_map!$A$2:$D$139,MATCH($C1205,TrustCAHUB_map!$A$2:$A$139,FALSE),4)</f>
        <v>East of England</v>
      </c>
    </row>
    <row r="1206" spans="1:10" x14ac:dyDescent="0.3">
      <c r="A1206" s="22" t="str">
        <f t="shared" si="18"/>
        <v>'RQ82016Palliative50-69'</v>
      </c>
      <c r="B1206" s="22">
        <v>2016</v>
      </c>
      <c r="C1206" s="22" t="s">
        <v>252</v>
      </c>
      <c r="D1206" s="22" t="s">
        <v>8</v>
      </c>
      <c r="E1206" s="22" t="s">
        <v>627</v>
      </c>
      <c r="F1206" s="22">
        <v>25</v>
      </c>
      <c r="G1206" s="22">
        <v>0</v>
      </c>
      <c r="H1206" s="22" t="str">
        <f>INDEX(Bar_data!$A$3:$B$140,MATCH(C1206,Bar_data!$A$3:$A$140,FALSE),2)</f>
        <v>Trust094</v>
      </c>
      <c r="I1206" s="22" t="str">
        <f>INDEX(TrustCAHUB_map!$A$2:$D$139,MATCH($C1206,TrustCAHUB_map!$A$2:$A$139,FALSE),3)</f>
        <v>East of England</v>
      </c>
      <c r="J1206" s="22" t="str">
        <f>INDEX(TrustCAHUB_map!$A$2:$D$139,MATCH($C1206,TrustCAHUB_map!$A$2:$A$139,FALSE),4)</f>
        <v>East of England</v>
      </c>
    </row>
    <row r="1207" spans="1:10" x14ac:dyDescent="0.3">
      <c r="A1207" s="22" t="str">
        <f t="shared" si="18"/>
        <v>'RQ82016Not assigned70+'</v>
      </c>
      <c r="B1207" s="22">
        <v>2016</v>
      </c>
      <c r="C1207" s="22" t="s">
        <v>252</v>
      </c>
      <c r="D1207" s="22" t="s">
        <v>477</v>
      </c>
      <c r="E1207" s="22" t="s">
        <v>628</v>
      </c>
      <c r="F1207" s="22">
        <v>1</v>
      </c>
      <c r="G1207" s="22">
        <v>0</v>
      </c>
      <c r="H1207" s="22" t="str">
        <f>INDEX(Bar_data!$A$3:$B$140,MATCH(C1207,Bar_data!$A$3:$A$140,FALSE),2)</f>
        <v>Trust094</v>
      </c>
      <c r="I1207" s="22" t="str">
        <f>INDEX(TrustCAHUB_map!$A$2:$D$139,MATCH($C1207,TrustCAHUB_map!$A$2:$A$139,FALSE),3)</f>
        <v>East of England</v>
      </c>
      <c r="J1207" s="22" t="str">
        <f>INDEX(TrustCAHUB_map!$A$2:$D$139,MATCH($C1207,TrustCAHUB_map!$A$2:$A$139,FALSE),4)</f>
        <v>East of England</v>
      </c>
    </row>
    <row r="1208" spans="1:10" x14ac:dyDescent="0.3">
      <c r="A1208" s="22" t="str">
        <f t="shared" si="18"/>
        <v>'RQ82016Curative70+'</v>
      </c>
      <c r="B1208" s="22">
        <v>2016</v>
      </c>
      <c r="C1208" s="22" t="s">
        <v>252</v>
      </c>
      <c r="D1208" s="22" t="s">
        <v>7</v>
      </c>
      <c r="E1208" s="22" t="s">
        <v>628</v>
      </c>
      <c r="F1208" s="22">
        <v>9</v>
      </c>
      <c r="G1208" s="22">
        <v>0</v>
      </c>
      <c r="H1208" s="22" t="str">
        <f>INDEX(Bar_data!$A$3:$B$140,MATCH(C1208,Bar_data!$A$3:$A$140,FALSE),2)</f>
        <v>Trust094</v>
      </c>
      <c r="I1208" s="22" t="str">
        <f>INDEX(TrustCAHUB_map!$A$2:$D$139,MATCH($C1208,TrustCAHUB_map!$A$2:$A$139,FALSE),3)</f>
        <v>East of England</v>
      </c>
      <c r="J1208" s="22" t="str">
        <f>INDEX(TrustCAHUB_map!$A$2:$D$139,MATCH($C1208,TrustCAHUB_map!$A$2:$A$139,FALSE),4)</f>
        <v>East of England</v>
      </c>
    </row>
    <row r="1209" spans="1:10" x14ac:dyDescent="0.3">
      <c r="A1209" s="22" t="str">
        <f t="shared" si="18"/>
        <v>'RQ82016Palliative70+'</v>
      </c>
      <c r="B1209" s="22">
        <v>2016</v>
      </c>
      <c r="C1209" s="22" t="s">
        <v>252</v>
      </c>
      <c r="D1209" s="22" t="s">
        <v>8</v>
      </c>
      <c r="E1209" s="22" t="s">
        <v>628</v>
      </c>
      <c r="F1209" s="22">
        <v>4</v>
      </c>
      <c r="G1209" s="22">
        <v>1</v>
      </c>
      <c r="H1209" s="22" t="str">
        <f>INDEX(Bar_data!$A$3:$B$140,MATCH(C1209,Bar_data!$A$3:$A$140,FALSE),2)</f>
        <v>Trust094</v>
      </c>
      <c r="I1209" s="22" t="str">
        <f>INDEX(TrustCAHUB_map!$A$2:$D$139,MATCH($C1209,TrustCAHUB_map!$A$2:$A$139,FALSE),3)</f>
        <v>East of England</v>
      </c>
      <c r="J1209" s="22" t="str">
        <f>INDEX(TrustCAHUB_map!$A$2:$D$139,MATCH($C1209,TrustCAHUB_map!$A$2:$A$139,FALSE),4)</f>
        <v>East of England</v>
      </c>
    </row>
    <row r="1210" spans="1:10" x14ac:dyDescent="0.3">
      <c r="A1210" s="22" t="str">
        <f t="shared" si="18"/>
        <v>'RQM2016Curative18-49'</v>
      </c>
      <c r="B1210" s="22">
        <v>2016</v>
      </c>
      <c r="C1210" s="22" t="s">
        <v>253</v>
      </c>
      <c r="D1210" s="22" t="s">
        <v>7</v>
      </c>
      <c r="E1210" s="22" t="s">
        <v>153</v>
      </c>
      <c r="F1210" s="22">
        <v>22</v>
      </c>
      <c r="G1210" s="22">
        <v>0</v>
      </c>
      <c r="H1210" s="22" t="str">
        <f>INDEX(Bar_data!$A$3:$B$140,MATCH(C1210,Bar_data!$A$3:$A$140,FALSE),2)</f>
        <v>Trust095</v>
      </c>
      <c r="I1210" s="22" t="str">
        <f>INDEX(TrustCAHUB_map!$A$2:$D$139,MATCH($C1210,TrustCAHUB_map!$A$2:$A$139,FALSE),3)</f>
        <v>North West and South West London</v>
      </c>
      <c r="J1210" s="22" t="str">
        <f>INDEX(TrustCAHUB_map!$A$2:$D$139,MATCH($C1210,TrustCAHUB_map!$A$2:$A$139,FALSE),4)</f>
        <v>London</v>
      </c>
    </row>
    <row r="1211" spans="1:10" x14ac:dyDescent="0.3">
      <c r="A1211" s="22" t="str">
        <f t="shared" si="18"/>
        <v>'RQM2016Palliative18-49'</v>
      </c>
      <c r="B1211" s="22">
        <v>2016</v>
      </c>
      <c r="C1211" s="22" t="s">
        <v>253</v>
      </c>
      <c r="D1211" s="22" t="s">
        <v>8</v>
      </c>
      <c r="E1211" s="22" t="s">
        <v>153</v>
      </c>
      <c r="F1211" s="22">
        <v>2</v>
      </c>
      <c r="G1211" s="22">
        <v>0</v>
      </c>
      <c r="H1211" s="22" t="str">
        <f>INDEX(Bar_data!$A$3:$B$140,MATCH(C1211,Bar_data!$A$3:$A$140,FALSE),2)</f>
        <v>Trust095</v>
      </c>
      <c r="I1211" s="22" t="str">
        <f>INDEX(TrustCAHUB_map!$A$2:$D$139,MATCH($C1211,TrustCAHUB_map!$A$2:$A$139,FALSE),3)</f>
        <v>North West and South West London</v>
      </c>
      <c r="J1211" s="22" t="str">
        <f>INDEX(TrustCAHUB_map!$A$2:$D$139,MATCH($C1211,TrustCAHUB_map!$A$2:$A$139,FALSE),4)</f>
        <v>London</v>
      </c>
    </row>
    <row r="1212" spans="1:10" x14ac:dyDescent="0.3">
      <c r="A1212" s="22" t="str">
        <f t="shared" si="18"/>
        <v>'RQM2016Palliative50-69'</v>
      </c>
      <c r="B1212" s="22">
        <v>2016</v>
      </c>
      <c r="C1212" s="22" t="s">
        <v>253</v>
      </c>
      <c r="D1212" s="22" t="s">
        <v>8</v>
      </c>
      <c r="E1212" s="22" t="s">
        <v>627</v>
      </c>
      <c r="F1212" s="22">
        <v>5</v>
      </c>
      <c r="G1212" s="22">
        <v>0</v>
      </c>
      <c r="H1212" s="22" t="str">
        <f>INDEX(Bar_data!$A$3:$B$140,MATCH(C1212,Bar_data!$A$3:$A$140,FALSE),2)</f>
        <v>Trust095</v>
      </c>
      <c r="I1212" s="22" t="str">
        <f>INDEX(TrustCAHUB_map!$A$2:$D$139,MATCH($C1212,TrustCAHUB_map!$A$2:$A$139,FALSE),3)</f>
        <v>North West and South West London</v>
      </c>
      <c r="J1212" s="22" t="str">
        <f>INDEX(TrustCAHUB_map!$A$2:$D$139,MATCH($C1212,TrustCAHUB_map!$A$2:$A$139,FALSE),4)</f>
        <v>London</v>
      </c>
    </row>
    <row r="1213" spans="1:10" x14ac:dyDescent="0.3">
      <c r="A1213" s="22" t="str">
        <f t="shared" si="18"/>
        <v>'RQM2016Curative50-69'</v>
      </c>
      <c r="B1213" s="22">
        <v>2016</v>
      </c>
      <c r="C1213" s="22" t="s">
        <v>253</v>
      </c>
      <c r="D1213" s="22" t="s">
        <v>7</v>
      </c>
      <c r="E1213" s="22" t="s">
        <v>627</v>
      </c>
      <c r="F1213" s="22">
        <v>23</v>
      </c>
      <c r="G1213" s="22">
        <v>0</v>
      </c>
      <c r="H1213" s="22" t="str">
        <f>INDEX(Bar_data!$A$3:$B$140,MATCH(C1213,Bar_data!$A$3:$A$140,FALSE),2)</f>
        <v>Trust095</v>
      </c>
      <c r="I1213" s="22" t="str">
        <f>INDEX(TrustCAHUB_map!$A$2:$D$139,MATCH($C1213,TrustCAHUB_map!$A$2:$A$139,FALSE),3)</f>
        <v>North West and South West London</v>
      </c>
      <c r="J1213" s="22" t="str">
        <f>INDEX(TrustCAHUB_map!$A$2:$D$139,MATCH($C1213,TrustCAHUB_map!$A$2:$A$139,FALSE),4)</f>
        <v>London</v>
      </c>
    </row>
    <row r="1214" spans="1:10" x14ac:dyDescent="0.3">
      <c r="A1214" s="22" t="str">
        <f t="shared" si="18"/>
        <v>'RQM2016Curative70+'</v>
      </c>
      <c r="B1214" s="22">
        <v>2016</v>
      </c>
      <c r="C1214" s="22" t="s">
        <v>253</v>
      </c>
      <c r="D1214" s="22" t="s">
        <v>7</v>
      </c>
      <c r="E1214" s="22" t="s">
        <v>628</v>
      </c>
      <c r="F1214" s="22">
        <v>6</v>
      </c>
      <c r="G1214" s="22">
        <v>0</v>
      </c>
      <c r="H1214" s="22" t="str">
        <f>INDEX(Bar_data!$A$3:$B$140,MATCH(C1214,Bar_data!$A$3:$A$140,FALSE),2)</f>
        <v>Trust095</v>
      </c>
      <c r="I1214" s="22" t="str">
        <f>INDEX(TrustCAHUB_map!$A$2:$D$139,MATCH($C1214,TrustCAHUB_map!$A$2:$A$139,FALSE),3)</f>
        <v>North West and South West London</v>
      </c>
      <c r="J1214" s="22" t="str">
        <f>INDEX(TrustCAHUB_map!$A$2:$D$139,MATCH($C1214,TrustCAHUB_map!$A$2:$A$139,FALSE),4)</f>
        <v>London</v>
      </c>
    </row>
    <row r="1215" spans="1:10" x14ac:dyDescent="0.3">
      <c r="A1215" s="22" t="str">
        <f t="shared" si="18"/>
        <v>'RQW2016Not assigned18-49'</v>
      </c>
      <c r="B1215" s="22">
        <v>2016</v>
      </c>
      <c r="C1215" s="22" t="s">
        <v>254</v>
      </c>
      <c r="D1215" s="22" t="s">
        <v>477</v>
      </c>
      <c r="E1215" s="22" t="s">
        <v>153</v>
      </c>
      <c r="F1215" s="22">
        <v>25</v>
      </c>
      <c r="G1215" s="22">
        <v>0</v>
      </c>
      <c r="H1215" s="22" t="str">
        <f>INDEX(Bar_data!$A$3:$B$140,MATCH(C1215,Bar_data!$A$3:$A$140,FALSE),2)</f>
        <v>Trust096</v>
      </c>
      <c r="I1215" s="22" t="str">
        <f>INDEX(TrustCAHUB_map!$A$2:$D$139,MATCH($C1215,TrustCAHUB_map!$A$2:$A$139,FALSE),3)</f>
        <v>East of England</v>
      </c>
      <c r="J1215" s="22" t="str">
        <f>INDEX(TrustCAHUB_map!$A$2:$D$139,MATCH($C1215,TrustCAHUB_map!$A$2:$A$139,FALSE),4)</f>
        <v>East of England</v>
      </c>
    </row>
    <row r="1216" spans="1:10" x14ac:dyDescent="0.3">
      <c r="A1216" s="22" t="str">
        <f t="shared" si="18"/>
        <v>'RQW2016Not assigned50-69'</v>
      </c>
      <c r="B1216" s="22">
        <v>2016</v>
      </c>
      <c r="C1216" s="22" t="s">
        <v>254</v>
      </c>
      <c r="D1216" s="22" t="s">
        <v>477</v>
      </c>
      <c r="E1216" s="22" t="s">
        <v>627</v>
      </c>
      <c r="F1216" s="22">
        <v>42</v>
      </c>
      <c r="G1216" s="22">
        <v>0</v>
      </c>
      <c r="H1216" s="22" t="str">
        <f>INDEX(Bar_data!$A$3:$B$140,MATCH(C1216,Bar_data!$A$3:$A$140,FALSE),2)</f>
        <v>Trust096</v>
      </c>
      <c r="I1216" s="22" t="str">
        <f>INDEX(TrustCAHUB_map!$A$2:$D$139,MATCH($C1216,TrustCAHUB_map!$A$2:$A$139,FALSE),3)</f>
        <v>East of England</v>
      </c>
      <c r="J1216" s="22" t="str">
        <f>INDEX(TrustCAHUB_map!$A$2:$D$139,MATCH($C1216,TrustCAHUB_map!$A$2:$A$139,FALSE),4)</f>
        <v>East of England</v>
      </c>
    </row>
    <row r="1217" spans="1:10" x14ac:dyDescent="0.3">
      <c r="A1217" s="22" t="str">
        <f t="shared" si="18"/>
        <v>'RQW2016Not assigned70+'</v>
      </c>
      <c r="B1217" s="22">
        <v>2016</v>
      </c>
      <c r="C1217" s="22" t="s">
        <v>254</v>
      </c>
      <c r="D1217" s="22" t="s">
        <v>477</v>
      </c>
      <c r="E1217" s="22" t="s">
        <v>628</v>
      </c>
      <c r="F1217" s="22">
        <v>8</v>
      </c>
      <c r="G1217" s="22">
        <v>0</v>
      </c>
      <c r="H1217" s="22" t="str">
        <f>INDEX(Bar_data!$A$3:$B$140,MATCH(C1217,Bar_data!$A$3:$A$140,FALSE),2)</f>
        <v>Trust096</v>
      </c>
      <c r="I1217" s="22" t="str">
        <f>INDEX(TrustCAHUB_map!$A$2:$D$139,MATCH($C1217,TrustCAHUB_map!$A$2:$A$139,FALSE),3)</f>
        <v>East of England</v>
      </c>
      <c r="J1217" s="22" t="str">
        <f>INDEX(TrustCAHUB_map!$A$2:$D$139,MATCH($C1217,TrustCAHUB_map!$A$2:$A$139,FALSE),4)</f>
        <v>East of England</v>
      </c>
    </row>
    <row r="1218" spans="1:10" x14ac:dyDescent="0.3">
      <c r="A1218" s="22" t="str">
        <f t="shared" si="18"/>
        <v>'RR72016Palliative18-49'</v>
      </c>
      <c r="B1218" s="22">
        <v>2016</v>
      </c>
      <c r="C1218" s="22" t="s">
        <v>256</v>
      </c>
      <c r="D1218" s="22" t="s">
        <v>8</v>
      </c>
      <c r="E1218" s="22" t="s">
        <v>153</v>
      </c>
      <c r="F1218" s="22">
        <v>8</v>
      </c>
      <c r="G1218" s="22">
        <v>0</v>
      </c>
      <c r="H1218" s="22" t="str">
        <f>INDEX(Bar_data!$A$3:$B$140,MATCH(C1218,Bar_data!$A$3:$A$140,FALSE),2)</f>
        <v>Trust099</v>
      </c>
      <c r="I1218" s="22" t="str">
        <f>INDEX(TrustCAHUB_map!$A$2:$D$139,MATCH($C1218,TrustCAHUB_map!$A$2:$A$139,FALSE),3)</f>
        <v>North East and Cumbria</v>
      </c>
      <c r="J1218" s="22" t="str">
        <f>INDEX(TrustCAHUB_map!$A$2:$D$139,MATCH($C1218,TrustCAHUB_map!$A$2:$A$139,FALSE),4)</f>
        <v>North East</v>
      </c>
    </row>
    <row r="1219" spans="1:10" x14ac:dyDescent="0.3">
      <c r="A1219" s="22" t="str">
        <f t="shared" ref="A1219:A1282" si="19">"'"&amp;C1219&amp;B1219&amp;D1219&amp;E1219&amp;"'"</f>
        <v>'RR72016Curative18-49'</v>
      </c>
      <c r="B1219" s="22">
        <v>2016</v>
      </c>
      <c r="C1219" s="22" t="s">
        <v>256</v>
      </c>
      <c r="D1219" s="22" t="s">
        <v>7</v>
      </c>
      <c r="E1219" s="22" t="s">
        <v>153</v>
      </c>
      <c r="F1219" s="22">
        <v>21</v>
      </c>
      <c r="G1219" s="22">
        <v>0</v>
      </c>
      <c r="H1219" s="22" t="str">
        <f>INDEX(Bar_data!$A$3:$B$140,MATCH(C1219,Bar_data!$A$3:$A$140,FALSE),2)</f>
        <v>Trust099</v>
      </c>
      <c r="I1219" s="22" t="str">
        <f>INDEX(TrustCAHUB_map!$A$2:$D$139,MATCH($C1219,TrustCAHUB_map!$A$2:$A$139,FALSE),3)</f>
        <v>North East and Cumbria</v>
      </c>
      <c r="J1219" s="22" t="str">
        <f>INDEX(TrustCAHUB_map!$A$2:$D$139,MATCH($C1219,TrustCAHUB_map!$A$2:$A$139,FALSE),4)</f>
        <v>North East</v>
      </c>
    </row>
    <row r="1220" spans="1:10" x14ac:dyDescent="0.3">
      <c r="A1220" s="22" t="str">
        <f t="shared" si="19"/>
        <v>'RR72016Not assigned50-69'</v>
      </c>
      <c r="B1220" s="22">
        <v>2016</v>
      </c>
      <c r="C1220" s="22" t="s">
        <v>256</v>
      </c>
      <c r="D1220" s="22" t="s">
        <v>477</v>
      </c>
      <c r="E1220" s="22" t="s">
        <v>627</v>
      </c>
      <c r="F1220" s="22">
        <v>1</v>
      </c>
      <c r="G1220" s="22">
        <v>0</v>
      </c>
      <c r="H1220" s="22" t="str">
        <f>INDEX(Bar_data!$A$3:$B$140,MATCH(C1220,Bar_data!$A$3:$A$140,FALSE),2)</f>
        <v>Trust099</v>
      </c>
      <c r="I1220" s="22" t="str">
        <f>INDEX(TrustCAHUB_map!$A$2:$D$139,MATCH($C1220,TrustCAHUB_map!$A$2:$A$139,FALSE),3)</f>
        <v>North East and Cumbria</v>
      </c>
      <c r="J1220" s="22" t="str">
        <f>INDEX(TrustCAHUB_map!$A$2:$D$139,MATCH($C1220,TrustCAHUB_map!$A$2:$A$139,FALSE),4)</f>
        <v>North East</v>
      </c>
    </row>
    <row r="1221" spans="1:10" x14ac:dyDescent="0.3">
      <c r="A1221" s="22" t="str">
        <f t="shared" si="19"/>
        <v>'RR72016Curative50-69'</v>
      </c>
      <c r="B1221" s="22">
        <v>2016</v>
      </c>
      <c r="C1221" s="22" t="s">
        <v>256</v>
      </c>
      <c r="D1221" s="22" t="s">
        <v>7</v>
      </c>
      <c r="E1221" s="22" t="s">
        <v>627</v>
      </c>
      <c r="F1221" s="22">
        <v>68</v>
      </c>
      <c r="G1221" s="22">
        <v>0</v>
      </c>
      <c r="H1221" s="22" t="str">
        <f>INDEX(Bar_data!$A$3:$B$140,MATCH(C1221,Bar_data!$A$3:$A$140,FALSE),2)</f>
        <v>Trust099</v>
      </c>
      <c r="I1221" s="22" t="str">
        <f>INDEX(TrustCAHUB_map!$A$2:$D$139,MATCH($C1221,TrustCAHUB_map!$A$2:$A$139,FALSE),3)</f>
        <v>North East and Cumbria</v>
      </c>
      <c r="J1221" s="22" t="str">
        <f>INDEX(TrustCAHUB_map!$A$2:$D$139,MATCH($C1221,TrustCAHUB_map!$A$2:$A$139,FALSE),4)</f>
        <v>North East</v>
      </c>
    </row>
    <row r="1222" spans="1:10" x14ac:dyDescent="0.3">
      <c r="A1222" s="22" t="str">
        <f t="shared" si="19"/>
        <v>'RR72016Palliative50-69'</v>
      </c>
      <c r="B1222" s="22">
        <v>2016</v>
      </c>
      <c r="C1222" s="22" t="s">
        <v>256</v>
      </c>
      <c r="D1222" s="22" t="s">
        <v>8</v>
      </c>
      <c r="E1222" s="22" t="s">
        <v>627</v>
      </c>
      <c r="F1222" s="22">
        <v>16</v>
      </c>
      <c r="G1222" s="22">
        <v>2</v>
      </c>
      <c r="H1222" s="22" t="str">
        <f>INDEX(Bar_data!$A$3:$B$140,MATCH(C1222,Bar_data!$A$3:$A$140,FALSE),2)</f>
        <v>Trust099</v>
      </c>
      <c r="I1222" s="22" t="str">
        <f>INDEX(TrustCAHUB_map!$A$2:$D$139,MATCH($C1222,TrustCAHUB_map!$A$2:$A$139,FALSE),3)</f>
        <v>North East and Cumbria</v>
      </c>
      <c r="J1222" s="22" t="str">
        <f>INDEX(TrustCAHUB_map!$A$2:$D$139,MATCH($C1222,TrustCAHUB_map!$A$2:$A$139,FALSE),4)</f>
        <v>North East</v>
      </c>
    </row>
    <row r="1223" spans="1:10" x14ac:dyDescent="0.3">
      <c r="A1223" s="22" t="str">
        <f t="shared" si="19"/>
        <v>'RR72016Palliative70+'</v>
      </c>
      <c r="B1223" s="22">
        <v>2016</v>
      </c>
      <c r="C1223" s="22" t="s">
        <v>256</v>
      </c>
      <c r="D1223" s="22" t="s">
        <v>8</v>
      </c>
      <c r="E1223" s="22" t="s">
        <v>628</v>
      </c>
      <c r="F1223" s="22">
        <v>10</v>
      </c>
      <c r="G1223" s="22">
        <v>0</v>
      </c>
      <c r="H1223" s="22" t="str">
        <f>INDEX(Bar_data!$A$3:$B$140,MATCH(C1223,Bar_data!$A$3:$A$140,FALSE),2)</f>
        <v>Trust099</v>
      </c>
      <c r="I1223" s="22" t="str">
        <f>INDEX(TrustCAHUB_map!$A$2:$D$139,MATCH($C1223,TrustCAHUB_map!$A$2:$A$139,FALSE),3)</f>
        <v>North East and Cumbria</v>
      </c>
      <c r="J1223" s="22" t="str">
        <f>INDEX(TrustCAHUB_map!$A$2:$D$139,MATCH($C1223,TrustCAHUB_map!$A$2:$A$139,FALSE),4)</f>
        <v>North East</v>
      </c>
    </row>
    <row r="1224" spans="1:10" x14ac:dyDescent="0.3">
      <c r="A1224" s="22" t="str">
        <f t="shared" si="19"/>
        <v>'RR72016Curative70+'</v>
      </c>
      <c r="B1224" s="22">
        <v>2016</v>
      </c>
      <c r="C1224" s="22" t="s">
        <v>256</v>
      </c>
      <c r="D1224" s="22" t="s">
        <v>7</v>
      </c>
      <c r="E1224" s="22" t="s">
        <v>628</v>
      </c>
      <c r="F1224" s="22">
        <v>16</v>
      </c>
      <c r="G1224" s="22">
        <v>0</v>
      </c>
      <c r="H1224" s="22" t="str">
        <f>INDEX(Bar_data!$A$3:$B$140,MATCH(C1224,Bar_data!$A$3:$A$140,FALSE),2)</f>
        <v>Trust099</v>
      </c>
      <c r="I1224" s="22" t="str">
        <f>INDEX(TrustCAHUB_map!$A$2:$D$139,MATCH($C1224,TrustCAHUB_map!$A$2:$A$139,FALSE),3)</f>
        <v>North East and Cumbria</v>
      </c>
      <c r="J1224" s="22" t="str">
        <f>INDEX(TrustCAHUB_map!$A$2:$D$139,MATCH($C1224,TrustCAHUB_map!$A$2:$A$139,FALSE),4)</f>
        <v>North East</v>
      </c>
    </row>
    <row r="1225" spans="1:10" x14ac:dyDescent="0.3">
      <c r="A1225" s="22" t="str">
        <f t="shared" si="19"/>
        <v>'RR82016Curative18-49'</v>
      </c>
      <c r="B1225" s="22">
        <v>2016</v>
      </c>
      <c r="C1225" s="22" t="s">
        <v>257</v>
      </c>
      <c r="D1225" s="22" t="s">
        <v>7</v>
      </c>
      <c r="E1225" s="22" t="s">
        <v>153</v>
      </c>
      <c r="F1225" s="22">
        <v>75</v>
      </c>
      <c r="G1225" s="22">
        <v>0</v>
      </c>
      <c r="H1225" s="22" t="str">
        <f>INDEX(Bar_data!$A$3:$B$140,MATCH(C1225,Bar_data!$A$3:$A$140,FALSE),2)</f>
        <v>Trust100</v>
      </c>
      <c r="I1225" s="22" t="str">
        <f>INDEX(TrustCAHUB_map!$A$2:$D$139,MATCH($C1225,TrustCAHUB_map!$A$2:$A$139,FALSE),3)</f>
        <v>West Yorkshire</v>
      </c>
      <c r="J1225" s="22" t="str">
        <f>INDEX(TrustCAHUB_map!$A$2:$D$139,MATCH($C1225,TrustCAHUB_map!$A$2:$A$139,FALSE),4)</f>
        <v>Yorkshire and Humber</v>
      </c>
    </row>
    <row r="1226" spans="1:10" x14ac:dyDescent="0.3">
      <c r="A1226" s="22" t="str">
        <f t="shared" si="19"/>
        <v>'RR82016Palliative18-49'</v>
      </c>
      <c r="B1226" s="22">
        <v>2016</v>
      </c>
      <c r="C1226" s="22" t="s">
        <v>257</v>
      </c>
      <c r="D1226" s="22" t="s">
        <v>8</v>
      </c>
      <c r="E1226" s="22" t="s">
        <v>153</v>
      </c>
      <c r="F1226" s="22">
        <v>29</v>
      </c>
      <c r="G1226" s="22">
        <v>3</v>
      </c>
      <c r="H1226" s="22" t="str">
        <f>INDEX(Bar_data!$A$3:$B$140,MATCH(C1226,Bar_data!$A$3:$A$140,FALSE),2)</f>
        <v>Trust100</v>
      </c>
      <c r="I1226" s="22" t="str">
        <f>INDEX(TrustCAHUB_map!$A$2:$D$139,MATCH($C1226,TrustCAHUB_map!$A$2:$A$139,FALSE),3)</f>
        <v>West Yorkshire</v>
      </c>
      <c r="J1226" s="22" t="str">
        <f>INDEX(TrustCAHUB_map!$A$2:$D$139,MATCH($C1226,TrustCAHUB_map!$A$2:$A$139,FALSE),4)</f>
        <v>Yorkshire and Humber</v>
      </c>
    </row>
    <row r="1227" spans="1:10" x14ac:dyDescent="0.3">
      <c r="A1227" s="22" t="str">
        <f t="shared" si="19"/>
        <v>'RR82016Curative50-69'</v>
      </c>
      <c r="B1227" s="22">
        <v>2016</v>
      </c>
      <c r="C1227" s="22" t="s">
        <v>257</v>
      </c>
      <c r="D1227" s="22" t="s">
        <v>7</v>
      </c>
      <c r="E1227" s="22" t="s">
        <v>627</v>
      </c>
      <c r="F1227" s="22">
        <v>147</v>
      </c>
      <c r="G1227" s="22">
        <v>1</v>
      </c>
      <c r="H1227" s="22" t="str">
        <f>INDEX(Bar_data!$A$3:$B$140,MATCH(C1227,Bar_data!$A$3:$A$140,FALSE),2)</f>
        <v>Trust100</v>
      </c>
      <c r="I1227" s="22" t="str">
        <f>INDEX(TrustCAHUB_map!$A$2:$D$139,MATCH($C1227,TrustCAHUB_map!$A$2:$A$139,FALSE),3)</f>
        <v>West Yorkshire</v>
      </c>
      <c r="J1227" s="22" t="str">
        <f>INDEX(TrustCAHUB_map!$A$2:$D$139,MATCH($C1227,TrustCAHUB_map!$A$2:$A$139,FALSE),4)</f>
        <v>Yorkshire and Humber</v>
      </c>
    </row>
    <row r="1228" spans="1:10" x14ac:dyDescent="0.3">
      <c r="A1228" s="22" t="str">
        <f t="shared" si="19"/>
        <v>'RR82016Palliative50-69'</v>
      </c>
      <c r="B1228" s="22">
        <v>2016</v>
      </c>
      <c r="C1228" s="22" t="s">
        <v>257</v>
      </c>
      <c r="D1228" s="22" t="s">
        <v>8</v>
      </c>
      <c r="E1228" s="22" t="s">
        <v>627</v>
      </c>
      <c r="F1228" s="22">
        <v>34</v>
      </c>
      <c r="G1228" s="22">
        <v>5</v>
      </c>
      <c r="H1228" s="22" t="str">
        <f>INDEX(Bar_data!$A$3:$B$140,MATCH(C1228,Bar_data!$A$3:$A$140,FALSE),2)</f>
        <v>Trust100</v>
      </c>
      <c r="I1228" s="22" t="str">
        <f>INDEX(TrustCAHUB_map!$A$2:$D$139,MATCH($C1228,TrustCAHUB_map!$A$2:$A$139,FALSE),3)</f>
        <v>West Yorkshire</v>
      </c>
      <c r="J1228" s="22" t="str">
        <f>INDEX(TrustCAHUB_map!$A$2:$D$139,MATCH($C1228,TrustCAHUB_map!$A$2:$A$139,FALSE),4)</f>
        <v>Yorkshire and Humber</v>
      </c>
    </row>
    <row r="1229" spans="1:10" x14ac:dyDescent="0.3">
      <c r="A1229" s="22" t="str">
        <f t="shared" si="19"/>
        <v>'RR82016Palliative70+'</v>
      </c>
      <c r="B1229" s="22">
        <v>2016</v>
      </c>
      <c r="C1229" s="22" t="s">
        <v>257</v>
      </c>
      <c r="D1229" s="22" t="s">
        <v>8</v>
      </c>
      <c r="E1229" s="22" t="s">
        <v>628</v>
      </c>
      <c r="F1229" s="22">
        <v>18</v>
      </c>
      <c r="G1229" s="22">
        <v>2</v>
      </c>
      <c r="H1229" s="22" t="str">
        <f>INDEX(Bar_data!$A$3:$B$140,MATCH(C1229,Bar_data!$A$3:$A$140,FALSE),2)</f>
        <v>Trust100</v>
      </c>
      <c r="I1229" s="22" t="str">
        <f>INDEX(TrustCAHUB_map!$A$2:$D$139,MATCH($C1229,TrustCAHUB_map!$A$2:$A$139,FALSE),3)</f>
        <v>West Yorkshire</v>
      </c>
      <c r="J1229" s="22" t="str">
        <f>INDEX(TrustCAHUB_map!$A$2:$D$139,MATCH($C1229,TrustCAHUB_map!$A$2:$A$139,FALSE),4)</f>
        <v>Yorkshire and Humber</v>
      </c>
    </row>
    <row r="1230" spans="1:10" x14ac:dyDescent="0.3">
      <c r="A1230" s="22" t="str">
        <f t="shared" si="19"/>
        <v>'RR82016Curative70+'</v>
      </c>
      <c r="B1230" s="22">
        <v>2016</v>
      </c>
      <c r="C1230" s="22" t="s">
        <v>257</v>
      </c>
      <c r="D1230" s="22" t="s">
        <v>7</v>
      </c>
      <c r="E1230" s="22" t="s">
        <v>628</v>
      </c>
      <c r="F1230" s="22">
        <v>16</v>
      </c>
      <c r="G1230" s="22">
        <v>0</v>
      </c>
      <c r="H1230" s="22" t="str">
        <f>INDEX(Bar_data!$A$3:$B$140,MATCH(C1230,Bar_data!$A$3:$A$140,FALSE),2)</f>
        <v>Trust100</v>
      </c>
      <c r="I1230" s="22" t="str">
        <f>INDEX(TrustCAHUB_map!$A$2:$D$139,MATCH($C1230,TrustCAHUB_map!$A$2:$A$139,FALSE),3)</f>
        <v>West Yorkshire</v>
      </c>
      <c r="J1230" s="22" t="str">
        <f>INDEX(TrustCAHUB_map!$A$2:$D$139,MATCH($C1230,TrustCAHUB_map!$A$2:$A$139,FALSE),4)</f>
        <v>Yorkshire and Humber</v>
      </c>
    </row>
    <row r="1231" spans="1:10" x14ac:dyDescent="0.3">
      <c r="A1231" s="22" t="str">
        <f t="shared" si="19"/>
        <v>'RRK2016Curative18-49'</v>
      </c>
      <c r="B1231" s="22">
        <v>2016</v>
      </c>
      <c r="C1231" s="22" t="s">
        <v>259</v>
      </c>
      <c r="D1231" s="22" t="s">
        <v>7</v>
      </c>
      <c r="E1231" s="22" t="s">
        <v>153</v>
      </c>
      <c r="F1231" s="22">
        <v>139</v>
      </c>
      <c r="G1231" s="22">
        <v>1</v>
      </c>
      <c r="H1231" s="22" t="str">
        <f>INDEX(Bar_data!$A$3:$B$140,MATCH(C1231,Bar_data!$A$3:$A$140,FALSE),2)</f>
        <v>Trust102</v>
      </c>
      <c r="I1231" s="22" t="str">
        <f>INDEX(TrustCAHUB_map!$A$2:$D$139,MATCH($C1231,TrustCAHUB_map!$A$2:$A$139,FALSE),3)</f>
        <v>West Midlands</v>
      </c>
      <c r="J1231" s="22" t="str">
        <f>INDEX(TrustCAHUB_map!$A$2:$D$139,MATCH($C1231,TrustCAHUB_map!$A$2:$A$139,FALSE),4)</f>
        <v>West Midlands</v>
      </c>
    </row>
    <row r="1232" spans="1:10" x14ac:dyDescent="0.3">
      <c r="A1232" s="22" t="str">
        <f t="shared" si="19"/>
        <v>'RRK2016Palliative18-49'</v>
      </c>
      <c r="B1232" s="22">
        <v>2016</v>
      </c>
      <c r="C1232" s="22" t="s">
        <v>259</v>
      </c>
      <c r="D1232" s="22" t="s">
        <v>8</v>
      </c>
      <c r="E1232" s="22" t="s">
        <v>153</v>
      </c>
      <c r="F1232" s="22">
        <v>20</v>
      </c>
      <c r="G1232" s="22">
        <v>2</v>
      </c>
      <c r="H1232" s="22" t="str">
        <f>INDEX(Bar_data!$A$3:$B$140,MATCH(C1232,Bar_data!$A$3:$A$140,FALSE),2)</f>
        <v>Trust102</v>
      </c>
      <c r="I1232" s="22" t="str">
        <f>INDEX(TrustCAHUB_map!$A$2:$D$139,MATCH($C1232,TrustCAHUB_map!$A$2:$A$139,FALSE),3)</f>
        <v>West Midlands</v>
      </c>
      <c r="J1232" s="22" t="str">
        <f>INDEX(TrustCAHUB_map!$A$2:$D$139,MATCH($C1232,TrustCAHUB_map!$A$2:$A$139,FALSE),4)</f>
        <v>West Midlands</v>
      </c>
    </row>
    <row r="1233" spans="1:10" x14ac:dyDescent="0.3">
      <c r="A1233" s="22" t="str">
        <f t="shared" si="19"/>
        <v>'RRK2016Palliative50-69'</v>
      </c>
      <c r="B1233" s="22">
        <v>2016</v>
      </c>
      <c r="C1233" s="22" t="s">
        <v>259</v>
      </c>
      <c r="D1233" s="22" t="s">
        <v>8</v>
      </c>
      <c r="E1233" s="22" t="s">
        <v>627</v>
      </c>
      <c r="F1233" s="22">
        <v>32</v>
      </c>
      <c r="G1233" s="22">
        <v>4</v>
      </c>
      <c r="H1233" s="22" t="str">
        <f>INDEX(Bar_data!$A$3:$B$140,MATCH(C1233,Bar_data!$A$3:$A$140,FALSE),2)</f>
        <v>Trust102</v>
      </c>
      <c r="I1233" s="22" t="str">
        <f>INDEX(TrustCAHUB_map!$A$2:$D$139,MATCH($C1233,TrustCAHUB_map!$A$2:$A$139,FALSE),3)</f>
        <v>West Midlands</v>
      </c>
      <c r="J1233" s="22" t="str">
        <f>INDEX(TrustCAHUB_map!$A$2:$D$139,MATCH($C1233,TrustCAHUB_map!$A$2:$A$139,FALSE),4)</f>
        <v>West Midlands</v>
      </c>
    </row>
    <row r="1234" spans="1:10" x14ac:dyDescent="0.3">
      <c r="A1234" s="22" t="str">
        <f t="shared" si="19"/>
        <v>'RRK2016Curative50-69'</v>
      </c>
      <c r="B1234" s="22">
        <v>2016</v>
      </c>
      <c r="C1234" s="22" t="s">
        <v>259</v>
      </c>
      <c r="D1234" s="22" t="s">
        <v>7</v>
      </c>
      <c r="E1234" s="22" t="s">
        <v>627</v>
      </c>
      <c r="F1234" s="22">
        <v>214</v>
      </c>
      <c r="G1234" s="22">
        <v>3</v>
      </c>
      <c r="H1234" s="22" t="str">
        <f>INDEX(Bar_data!$A$3:$B$140,MATCH(C1234,Bar_data!$A$3:$A$140,FALSE),2)</f>
        <v>Trust102</v>
      </c>
      <c r="I1234" s="22" t="str">
        <f>INDEX(TrustCAHUB_map!$A$2:$D$139,MATCH($C1234,TrustCAHUB_map!$A$2:$A$139,FALSE),3)</f>
        <v>West Midlands</v>
      </c>
      <c r="J1234" s="22" t="str">
        <f>INDEX(TrustCAHUB_map!$A$2:$D$139,MATCH($C1234,TrustCAHUB_map!$A$2:$A$139,FALSE),4)</f>
        <v>West Midlands</v>
      </c>
    </row>
    <row r="1235" spans="1:10" x14ac:dyDescent="0.3">
      <c r="A1235" s="22" t="str">
        <f t="shared" si="19"/>
        <v>'RRK2016Curative70+'</v>
      </c>
      <c r="B1235" s="22">
        <v>2016</v>
      </c>
      <c r="C1235" s="22" t="s">
        <v>259</v>
      </c>
      <c r="D1235" s="22" t="s">
        <v>7</v>
      </c>
      <c r="E1235" s="22" t="s">
        <v>628</v>
      </c>
      <c r="F1235" s="22">
        <v>65</v>
      </c>
      <c r="G1235" s="22">
        <v>1</v>
      </c>
      <c r="H1235" s="22" t="str">
        <f>INDEX(Bar_data!$A$3:$B$140,MATCH(C1235,Bar_data!$A$3:$A$140,FALSE),2)</f>
        <v>Trust102</v>
      </c>
      <c r="I1235" s="22" t="str">
        <f>INDEX(TrustCAHUB_map!$A$2:$D$139,MATCH($C1235,TrustCAHUB_map!$A$2:$A$139,FALSE),3)</f>
        <v>West Midlands</v>
      </c>
      <c r="J1235" s="22" t="str">
        <f>INDEX(TrustCAHUB_map!$A$2:$D$139,MATCH($C1235,TrustCAHUB_map!$A$2:$A$139,FALSE),4)</f>
        <v>West Midlands</v>
      </c>
    </row>
    <row r="1236" spans="1:10" x14ac:dyDescent="0.3">
      <c r="A1236" s="22" t="str">
        <f t="shared" si="19"/>
        <v>'RRK2016Palliative70+'</v>
      </c>
      <c r="B1236" s="22">
        <v>2016</v>
      </c>
      <c r="C1236" s="22" t="s">
        <v>259</v>
      </c>
      <c r="D1236" s="22" t="s">
        <v>8</v>
      </c>
      <c r="E1236" s="22" t="s">
        <v>628</v>
      </c>
      <c r="F1236" s="22">
        <v>17</v>
      </c>
      <c r="G1236" s="22">
        <v>0</v>
      </c>
      <c r="H1236" s="22" t="str">
        <f>INDEX(Bar_data!$A$3:$B$140,MATCH(C1236,Bar_data!$A$3:$A$140,FALSE),2)</f>
        <v>Trust102</v>
      </c>
      <c r="I1236" s="22" t="str">
        <f>INDEX(TrustCAHUB_map!$A$2:$D$139,MATCH($C1236,TrustCAHUB_map!$A$2:$A$139,FALSE),3)</f>
        <v>West Midlands</v>
      </c>
      <c r="J1236" s="22" t="str">
        <f>INDEX(TrustCAHUB_map!$A$2:$D$139,MATCH($C1236,TrustCAHUB_map!$A$2:$A$139,FALSE),4)</f>
        <v>West Midlands</v>
      </c>
    </row>
    <row r="1237" spans="1:10" x14ac:dyDescent="0.3">
      <c r="A1237" s="22" t="str">
        <f t="shared" si="19"/>
        <v>'RRV2016Curative18-49'</v>
      </c>
      <c r="B1237" s="22">
        <v>2016</v>
      </c>
      <c r="C1237" s="22" t="s">
        <v>260</v>
      </c>
      <c r="D1237" s="22" t="s">
        <v>7</v>
      </c>
      <c r="E1237" s="22" t="s">
        <v>153</v>
      </c>
      <c r="F1237" s="22">
        <v>47</v>
      </c>
      <c r="G1237" s="22">
        <v>0</v>
      </c>
      <c r="H1237" s="22" t="str">
        <f>INDEX(Bar_data!$A$3:$B$140,MATCH(C1237,Bar_data!$A$3:$A$140,FALSE),2)</f>
        <v>Trust103</v>
      </c>
      <c r="I1237" s="22" t="str">
        <f>INDEX(TrustCAHUB_map!$A$2:$D$139,MATCH($C1237,TrustCAHUB_map!$A$2:$A$139,FALSE),3)</f>
        <v>North Central and North East London</v>
      </c>
      <c r="J1237" s="22" t="str">
        <f>INDEX(TrustCAHUB_map!$A$2:$D$139,MATCH($C1237,TrustCAHUB_map!$A$2:$A$139,FALSE),4)</f>
        <v>London</v>
      </c>
    </row>
    <row r="1238" spans="1:10" x14ac:dyDescent="0.3">
      <c r="A1238" s="22" t="str">
        <f t="shared" si="19"/>
        <v>'RRV2016Palliative18-49'</v>
      </c>
      <c r="B1238" s="22">
        <v>2016</v>
      </c>
      <c r="C1238" s="22" t="s">
        <v>260</v>
      </c>
      <c r="D1238" s="22" t="s">
        <v>8</v>
      </c>
      <c r="E1238" s="22" t="s">
        <v>153</v>
      </c>
      <c r="F1238" s="22">
        <v>3</v>
      </c>
      <c r="G1238" s="22">
        <v>0</v>
      </c>
      <c r="H1238" s="22" t="str">
        <f>INDEX(Bar_data!$A$3:$B$140,MATCH(C1238,Bar_data!$A$3:$A$140,FALSE),2)</f>
        <v>Trust103</v>
      </c>
      <c r="I1238" s="22" t="str">
        <f>INDEX(TrustCAHUB_map!$A$2:$D$139,MATCH($C1238,TrustCAHUB_map!$A$2:$A$139,FALSE),3)</f>
        <v>North Central and North East London</v>
      </c>
      <c r="J1238" s="22" t="str">
        <f>INDEX(TrustCAHUB_map!$A$2:$D$139,MATCH($C1238,TrustCAHUB_map!$A$2:$A$139,FALSE),4)</f>
        <v>London</v>
      </c>
    </row>
    <row r="1239" spans="1:10" x14ac:dyDescent="0.3">
      <c r="A1239" s="22" t="str">
        <f t="shared" si="19"/>
        <v>'RRV2016Curative50-69'</v>
      </c>
      <c r="B1239" s="22">
        <v>2016</v>
      </c>
      <c r="C1239" s="22" t="s">
        <v>260</v>
      </c>
      <c r="D1239" s="22" t="s">
        <v>7</v>
      </c>
      <c r="E1239" s="22" t="s">
        <v>627</v>
      </c>
      <c r="F1239" s="22">
        <v>32</v>
      </c>
      <c r="G1239" s="22">
        <v>0</v>
      </c>
      <c r="H1239" s="22" t="str">
        <f>INDEX(Bar_data!$A$3:$B$140,MATCH(C1239,Bar_data!$A$3:$A$140,FALSE),2)</f>
        <v>Trust103</v>
      </c>
      <c r="I1239" s="22" t="str">
        <f>INDEX(TrustCAHUB_map!$A$2:$D$139,MATCH($C1239,TrustCAHUB_map!$A$2:$A$139,FALSE),3)</f>
        <v>North Central and North East London</v>
      </c>
      <c r="J1239" s="22" t="str">
        <f>INDEX(TrustCAHUB_map!$A$2:$D$139,MATCH($C1239,TrustCAHUB_map!$A$2:$A$139,FALSE),4)</f>
        <v>London</v>
      </c>
    </row>
    <row r="1240" spans="1:10" x14ac:dyDescent="0.3">
      <c r="A1240" s="22" t="str">
        <f t="shared" si="19"/>
        <v>'RRV2016Palliative50-69'</v>
      </c>
      <c r="B1240" s="22">
        <v>2016</v>
      </c>
      <c r="C1240" s="22" t="s">
        <v>260</v>
      </c>
      <c r="D1240" s="22" t="s">
        <v>8</v>
      </c>
      <c r="E1240" s="22" t="s">
        <v>627</v>
      </c>
      <c r="F1240" s="22">
        <v>18</v>
      </c>
      <c r="G1240" s="22">
        <v>2</v>
      </c>
      <c r="H1240" s="22" t="str">
        <f>INDEX(Bar_data!$A$3:$B$140,MATCH(C1240,Bar_data!$A$3:$A$140,FALSE),2)</f>
        <v>Trust103</v>
      </c>
      <c r="I1240" s="22" t="str">
        <f>INDEX(TrustCAHUB_map!$A$2:$D$139,MATCH($C1240,TrustCAHUB_map!$A$2:$A$139,FALSE),3)</f>
        <v>North Central and North East London</v>
      </c>
      <c r="J1240" s="22" t="str">
        <f>INDEX(TrustCAHUB_map!$A$2:$D$139,MATCH($C1240,TrustCAHUB_map!$A$2:$A$139,FALSE),4)</f>
        <v>London</v>
      </c>
    </row>
    <row r="1241" spans="1:10" x14ac:dyDescent="0.3">
      <c r="A1241" s="22" t="str">
        <f t="shared" si="19"/>
        <v>'RRV2016Curative70+'</v>
      </c>
      <c r="B1241" s="22">
        <v>2016</v>
      </c>
      <c r="C1241" s="22" t="s">
        <v>260</v>
      </c>
      <c r="D1241" s="22" t="s">
        <v>7</v>
      </c>
      <c r="E1241" s="22" t="s">
        <v>628</v>
      </c>
      <c r="F1241" s="22">
        <v>10</v>
      </c>
      <c r="G1241" s="22">
        <v>0</v>
      </c>
      <c r="H1241" s="22" t="str">
        <f>INDEX(Bar_data!$A$3:$B$140,MATCH(C1241,Bar_data!$A$3:$A$140,FALSE),2)</f>
        <v>Trust103</v>
      </c>
      <c r="I1241" s="22" t="str">
        <f>INDEX(TrustCAHUB_map!$A$2:$D$139,MATCH($C1241,TrustCAHUB_map!$A$2:$A$139,FALSE),3)</f>
        <v>North Central and North East London</v>
      </c>
      <c r="J1241" s="22" t="str">
        <f>INDEX(TrustCAHUB_map!$A$2:$D$139,MATCH($C1241,TrustCAHUB_map!$A$2:$A$139,FALSE),4)</f>
        <v>London</v>
      </c>
    </row>
    <row r="1242" spans="1:10" x14ac:dyDescent="0.3">
      <c r="A1242" s="22" t="str">
        <f t="shared" si="19"/>
        <v>'RRV2016Palliative70+'</v>
      </c>
      <c r="B1242" s="22">
        <v>2016</v>
      </c>
      <c r="C1242" s="22" t="s">
        <v>260</v>
      </c>
      <c r="D1242" s="22" t="s">
        <v>8</v>
      </c>
      <c r="E1242" s="22" t="s">
        <v>628</v>
      </c>
      <c r="F1242" s="22">
        <v>8</v>
      </c>
      <c r="G1242" s="22">
        <v>1</v>
      </c>
      <c r="H1242" s="22" t="str">
        <f>INDEX(Bar_data!$A$3:$B$140,MATCH(C1242,Bar_data!$A$3:$A$140,FALSE),2)</f>
        <v>Trust103</v>
      </c>
      <c r="I1242" s="22" t="str">
        <f>INDEX(TrustCAHUB_map!$A$2:$D$139,MATCH($C1242,TrustCAHUB_map!$A$2:$A$139,FALSE),3)</f>
        <v>North Central and North East London</v>
      </c>
      <c r="J1242" s="22" t="str">
        <f>INDEX(TrustCAHUB_map!$A$2:$D$139,MATCH($C1242,TrustCAHUB_map!$A$2:$A$139,FALSE),4)</f>
        <v>London</v>
      </c>
    </row>
    <row r="1243" spans="1:10" x14ac:dyDescent="0.3">
      <c r="A1243" s="22" t="str">
        <f t="shared" si="19"/>
        <v>'RTD2016Curative18-49'</v>
      </c>
      <c r="B1243" s="22">
        <v>2016</v>
      </c>
      <c r="C1243" s="22" t="s">
        <v>261</v>
      </c>
      <c r="D1243" s="22" t="s">
        <v>7</v>
      </c>
      <c r="E1243" s="22" t="s">
        <v>153</v>
      </c>
      <c r="F1243" s="22">
        <v>38</v>
      </c>
      <c r="G1243" s="22">
        <v>0</v>
      </c>
      <c r="H1243" s="22" t="str">
        <f>INDEX(Bar_data!$A$3:$B$140,MATCH(C1243,Bar_data!$A$3:$A$140,FALSE),2)</f>
        <v>Trust104</v>
      </c>
      <c r="I1243" s="22" t="str">
        <f>INDEX(TrustCAHUB_map!$A$2:$D$139,MATCH($C1243,TrustCAHUB_map!$A$2:$A$139,FALSE),3)</f>
        <v>North East and Cumbria</v>
      </c>
      <c r="J1243" s="22" t="str">
        <f>INDEX(TrustCAHUB_map!$A$2:$D$139,MATCH($C1243,TrustCAHUB_map!$A$2:$A$139,FALSE),4)</f>
        <v>North East</v>
      </c>
    </row>
    <row r="1244" spans="1:10" x14ac:dyDescent="0.3">
      <c r="A1244" s="22" t="str">
        <f t="shared" si="19"/>
        <v>'RTD2016Palliative18-49'</v>
      </c>
      <c r="B1244" s="22">
        <v>2016</v>
      </c>
      <c r="C1244" s="22" t="s">
        <v>261</v>
      </c>
      <c r="D1244" s="22" t="s">
        <v>8</v>
      </c>
      <c r="E1244" s="22" t="s">
        <v>153</v>
      </c>
      <c r="F1244" s="22">
        <v>9</v>
      </c>
      <c r="G1244" s="22">
        <v>3</v>
      </c>
      <c r="H1244" s="22" t="str">
        <f>INDEX(Bar_data!$A$3:$B$140,MATCH(C1244,Bar_data!$A$3:$A$140,FALSE),2)</f>
        <v>Trust104</v>
      </c>
      <c r="I1244" s="22" t="str">
        <f>INDEX(TrustCAHUB_map!$A$2:$D$139,MATCH($C1244,TrustCAHUB_map!$A$2:$A$139,FALSE),3)</f>
        <v>North East and Cumbria</v>
      </c>
      <c r="J1244" s="22" t="str">
        <f>INDEX(TrustCAHUB_map!$A$2:$D$139,MATCH($C1244,TrustCAHUB_map!$A$2:$A$139,FALSE),4)</f>
        <v>North East</v>
      </c>
    </row>
    <row r="1245" spans="1:10" x14ac:dyDescent="0.3">
      <c r="A1245" s="22" t="str">
        <f t="shared" si="19"/>
        <v>'RTD2016Palliative50-69'</v>
      </c>
      <c r="B1245" s="22">
        <v>2016</v>
      </c>
      <c r="C1245" s="22" t="s">
        <v>261</v>
      </c>
      <c r="D1245" s="22" t="s">
        <v>8</v>
      </c>
      <c r="E1245" s="22" t="s">
        <v>627</v>
      </c>
      <c r="F1245" s="22">
        <v>18</v>
      </c>
      <c r="G1245" s="22">
        <v>2</v>
      </c>
      <c r="H1245" s="22" t="str">
        <f>INDEX(Bar_data!$A$3:$B$140,MATCH(C1245,Bar_data!$A$3:$A$140,FALSE),2)</f>
        <v>Trust104</v>
      </c>
      <c r="I1245" s="22" t="str">
        <f>INDEX(TrustCAHUB_map!$A$2:$D$139,MATCH($C1245,TrustCAHUB_map!$A$2:$A$139,FALSE),3)</f>
        <v>North East and Cumbria</v>
      </c>
      <c r="J1245" s="22" t="str">
        <f>INDEX(TrustCAHUB_map!$A$2:$D$139,MATCH($C1245,TrustCAHUB_map!$A$2:$A$139,FALSE),4)</f>
        <v>North East</v>
      </c>
    </row>
    <row r="1246" spans="1:10" x14ac:dyDescent="0.3">
      <c r="A1246" s="22" t="str">
        <f t="shared" si="19"/>
        <v>'RTD2016Curative50-69'</v>
      </c>
      <c r="B1246" s="22">
        <v>2016</v>
      </c>
      <c r="C1246" s="22" t="s">
        <v>261</v>
      </c>
      <c r="D1246" s="22" t="s">
        <v>7</v>
      </c>
      <c r="E1246" s="22" t="s">
        <v>627</v>
      </c>
      <c r="F1246" s="22">
        <v>97</v>
      </c>
      <c r="G1246" s="22">
        <v>0</v>
      </c>
      <c r="H1246" s="22" t="str">
        <f>INDEX(Bar_data!$A$3:$B$140,MATCH(C1246,Bar_data!$A$3:$A$140,FALSE),2)</f>
        <v>Trust104</v>
      </c>
      <c r="I1246" s="22" t="str">
        <f>INDEX(TrustCAHUB_map!$A$2:$D$139,MATCH($C1246,TrustCAHUB_map!$A$2:$A$139,FALSE),3)</f>
        <v>North East and Cumbria</v>
      </c>
      <c r="J1246" s="22" t="str">
        <f>INDEX(TrustCAHUB_map!$A$2:$D$139,MATCH($C1246,TrustCAHUB_map!$A$2:$A$139,FALSE),4)</f>
        <v>North East</v>
      </c>
    </row>
    <row r="1247" spans="1:10" x14ac:dyDescent="0.3">
      <c r="A1247" s="22" t="str">
        <f t="shared" si="19"/>
        <v>'RTD2016Curative70+'</v>
      </c>
      <c r="B1247" s="22">
        <v>2016</v>
      </c>
      <c r="C1247" s="22" t="s">
        <v>261</v>
      </c>
      <c r="D1247" s="22" t="s">
        <v>7</v>
      </c>
      <c r="E1247" s="22" t="s">
        <v>628</v>
      </c>
      <c r="F1247" s="22">
        <v>21</v>
      </c>
      <c r="G1247" s="22">
        <v>0</v>
      </c>
      <c r="H1247" s="22" t="str">
        <f>INDEX(Bar_data!$A$3:$B$140,MATCH(C1247,Bar_data!$A$3:$A$140,FALSE),2)</f>
        <v>Trust104</v>
      </c>
      <c r="I1247" s="22" t="str">
        <f>INDEX(TrustCAHUB_map!$A$2:$D$139,MATCH($C1247,TrustCAHUB_map!$A$2:$A$139,FALSE),3)</f>
        <v>North East and Cumbria</v>
      </c>
      <c r="J1247" s="22" t="str">
        <f>INDEX(TrustCAHUB_map!$A$2:$D$139,MATCH($C1247,TrustCAHUB_map!$A$2:$A$139,FALSE),4)</f>
        <v>North East</v>
      </c>
    </row>
    <row r="1248" spans="1:10" x14ac:dyDescent="0.3">
      <c r="A1248" s="22" t="str">
        <f t="shared" si="19"/>
        <v>'RTD2016Palliative70+'</v>
      </c>
      <c r="B1248" s="22">
        <v>2016</v>
      </c>
      <c r="C1248" s="22" t="s">
        <v>261</v>
      </c>
      <c r="D1248" s="22" t="s">
        <v>8</v>
      </c>
      <c r="E1248" s="22" t="s">
        <v>628</v>
      </c>
      <c r="F1248" s="22">
        <v>9</v>
      </c>
      <c r="G1248" s="22">
        <v>0</v>
      </c>
      <c r="H1248" s="22" t="str">
        <f>INDEX(Bar_data!$A$3:$B$140,MATCH(C1248,Bar_data!$A$3:$A$140,FALSE),2)</f>
        <v>Trust104</v>
      </c>
      <c r="I1248" s="22" t="str">
        <f>INDEX(TrustCAHUB_map!$A$2:$D$139,MATCH($C1248,TrustCAHUB_map!$A$2:$A$139,FALSE),3)</f>
        <v>North East and Cumbria</v>
      </c>
      <c r="J1248" s="22" t="str">
        <f>INDEX(TrustCAHUB_map!$A$2:$D$139,MATCH($C1248,TrustCAHUB_map!$A$2:$A$139,FALSE),4)</f>
        <v>North East</v>
      </c>
    </row>
    <row r="1249" spans="1:10" x14ac:dyDescent="0.3">
      <c r="A1249" s="22" t="str">
        <f t="shared" si="19"/>
        <v>'RTE2016Palliative18-49'</v>
      </c>
      <c r="B1249" s="22">
        <v>2016</v>
      </c>
      <c r="C1249" s="22" t="s">
        <v>262</v>
      </c>
      <c r="D1249" s="22" t="s">
        <v>8</v>
      </c>
      <c r="E1249" s="22" t="s">
        <v>153</v>
      </c>
      <c r="F1249" s="22">
        <v>11</v>
      </c>
      <c r="G1249" s="22">
        <v>1</v>
      </c>
      <c r="H1249" s="22" t="str">
        <f>INDEX(Bar_data!$A$3:$B$140,MATCH(C1249,Bar_data!$A$3:$A$140,FALSE),2)</f>
        <v>Trust105</v>
      </c>
      <c r="I1249" s="22" t="str">
        <f>INDEX(TrustCAHUB_map!$A$2:$D$139,MATCH($C1249,TrustCAHUB_map!$A$2:$A$139,FALSE),3)</f>
        <v>Somerset, Wiltshire, Avon and Gloucester</v>
      </c>
      <c r="J1249" s="22" t="str">
        <f>INDEX(TrustCAHUB_map!$A$2:$D$139,MATCH($C1249,TrustCAHUB_map!$A$2:$A$139,FALSE),4)</f>
        <v>South West</v>
      </c>
    </row>
    <row r="1250" spans="1:10" x14ac:dyDescent="0.3">
      <c r="A1250" s="22" t="str">
        <f t="shared" si="19"/>
        <v>'RTE2016Not assigned18-49'</v>
      </c>
      <c r="B1250" s="22">
        <v>2016</v>
      </c>
      <c r="C1250" s="22" t="s">
        <v>262</v>
      </c>
      <c r="D1250" s="22" t="s">
        <v>477</v>
      </c>
      <c r="E1250" s="22" t="s">
        <v>153</v>
      </c>
      <c r="F1250" s="22">
        <v>27</v>
      </c>
      <c r="G1250" s="22">
        <v>0</v>
      </c>
      <c r="H1250" s="22" t="str">
        <f>INDEX(Bar_data!$A$3:$B$140,MATCH(C1250,Bar_data!$A$3:$A$140,FALSE),2)</f>
        <v>Trust105</v>
      </c>
      <c r="I1250" s="22" t="str">
        <f>INDEX(TrustCAHUB_map!$A$2:$D$139,MATCH($C1250,TrustCAHUB_map!$A$2:$A$139,FALSE),3)</f>
        <v>Somerset, Wiltshire, Avon and Gloucester</v>
      </c>
      <c r="J1250" s="22" t="str">
        <f>INDEX(TrustCAHUB_map!$A$2:$D$139,MATCH($C1250,TrustCAHUB_map!$A$2:$A$139,FALSE),4)</f>
        <v>South West</v>
      </c>
    </row>
    <row r="1251" spans="1:10" x14ac:dyDescent="0.3">
      <c r="A1251" s="22" t="str">
        <f t="shared" si="19"/>
        <v>'RTE2016Curative18-49'</v>
      </c>
      <c r="B1251" s="22">
        <v>2016</v>
      </c>
      <c r="C1251" s="22" t="s">
        <v>262</v>
      </c>
      <c r="D1251" s="22" t="s">
        <v>7</v>
      </c>
      <c r="E1251" s="22" t="s">
        <v>153</v>
      </c>
      <c r="F1251" s="22">
        <v>74</v>
      </c>
      <c r="G1251" s="22">
        <v>0</v>
      </c>
      <c r="H1251" s="22" t="str">
        <f>INDEX(Bar_data!$A$3:$B$140,MATCH(C1251,Bar_data!$A$3:$A$140,FALSE),2)</f>
        <v>Trust105</v>
      </c>
      <c r="I1251" s="22" t="str">
        <f>INDEX(TrustCAHUB_map!$A$2:$D$139,MATCH($C1251,TrustCAHUB_map!$A$2:$A$139,FALSE),3)</f>
        <v>Somerset, Wiltshire, Avon and Gloucester</v>
      </c>
      <c r="J1251" s="22" t="str">
        <f>INDEX(TrustCAHUB_map!$A$2:$D$139,MATCH($C1251,TrustCAHUB_map!$A$2:$A$139,FALSE),4)</f>
        <v>South West</v>
      </c>
    </row>
    <row r="1252" spans="1:10" x14ac:dyDescent="0.3">
      <c r="A1252" s="22" t="str">
        <f t="shared" si="19"/>
        <v>'RTE2016Curative50-69'</v>
      </c>
      <c r="B1252" s="22">
        <v>2016</v>
      </c>
      <c r="C1252" s="22" t="s">
        <v>262</v>
      </c>
      <c r="D1252" s="22" t="s">
        <v>7</v>
      </c>
      <c r="E1252" s="22" t="s">
        <v>627</v>
      </c>
      <c r="F1252" s="22">
        <v>164</v>
      </c>
      <c r="G1252" s="22">
        <v>0</v>
      </c>
      <c r="H1252" s="22" t="str">
        <f>INDEX(Bar_data!$A$3:$B$140,MATCH(C1252,Bar_data!$A$3:$A$140,FALSE),2)</f>
        <v>Trust105</v>
      </c>
      <c r="I1252" s="22" t="str">
        <f>INDEX(TrustCAHUB_map!$A$2:$D$139,MATCH($C1252,TrustCAHUB_map!$A$2:$A$139,FALSE),3)</f>
        <v>Somerset, Wiltshire, Avon and Gloucester</v>
      </c>
      <c r="J1252" s="22" t="str">
        <f>INDEX(TrustCAHUB_map!$A$2:$D$139,MATCH($C1252,TrustCAHUB_map!$A$2:$A$139,FALSE),4)</f>
        <v>South West</v>
      </c>
    </row>
    <row r="1253" spans="1:10" x14ac:dyDescent="0.3">
      <c r="A1253" s="22" t="str">
        <f t="shared" si="19"/>
        <v>'RTE2016Not assigned50-69'</v>
      </c>
      <c r="B1253" s="22">
        <v>2016</v>
      </c>
      <c r="C1253" s="22" t="s">
        <v>262</v>
      </c>
      <c r="D1253" s="22" t="s">
        <v>477</v>
      </c>
      <c r="E1253" s="22" t="s">
        <v>627</v>
      </c>
      <c r="F1253" s="22">
        <v>52</v>
      </c>
      <c r="G1253" s="22">
        <v>0</v>
      </c>
      <c r="H1253" s="22" t="str">
        <f>INDEX(Bar_data!$A$3:$B$140,MATCH(C1253,Bar_data!$A$3:$A$140,FALSE),2)</f>
        <v>Trust105</v>
      </c>
      <c r="I1253" s="22" t="str">
        <f>INDEX(TrustCAHUB_map!$A$2:$D$139,MATCH($C1253,TrustCAHUB_map!$A$2:$A$139,FALSE),3)</f>
        <v>Somerset, Wiltshire, Avon and Gloucester</v>
      </c>
      <c r="J1253" s="22" t="str">
        <f>INDEX(TrustCAHUB_map!$A$2:$D$139,MATCH($C1253,TrustCAHUB_map!$A$2:$A$139,FALSE),4)</f>
        <v>South West</v>
      </c>
    </row>
    <row r="1254" spans="1:10" x14ac:dyDescent="0.3">
      <c r="A1254" s="22" t="str">
        <f t="shared" si="19"/>
        <v>'RTE2016Palliative50-69'</v>
      </c>
      <c r="B1254" s="22">
        <v>2016</v>
      </c>
      <c r="C1254" s="22" t="s">
        <v>262</v>
      </c>
      <c r="D1254" s="22" t="s">
        <v>8</v>
      </c>
      <c r="E1254" s="22" t="s">
        <v>627</v>
      </c>
      <c r="F1254" s="22">
        <v>23</v>
      </c>
      <c r="G1254" s="22">
        <v>0</v>
      </c>
      <c r="H1254" s="22" t="str">
        <f>INDEX(Bar_data!$A$3:$B$140,MATCH(C1254,Bar_data!$A$3:$A$140,FALSE),2)</f>
        <v>Trust105</v>
      </c>
      <c r="I1254" s="22" t="str">
        <f>INDEX(TrustCAHUB_map!$A$2:$D$139,MATCH($C1254,TrustCAHUB_map!$A$2:$A$139,FALSE),3)</f>
        <v>Somerset, Wiltshire, Avon and Gloucester</v>
      </c>
      <c r="J1254" s="22" t="str">
        <f>INDEX(TrustCAHUB_map!$A$2:$D$139,MATCH($C1254,TrustCAHUB_map!$A$2:$A$139,FALSE),4)</f>
        <v>South West</v>
      </c>
    </row>
    <row r="1255" spans="1:10" x14ac:dyDescent="0.3">
      <c r="A1255" s="22" t="str">
        <f t="shared" si="19"/>
        <v>'RTE2016Palliative70+'</v>
      </c>
      <c r="B1255" s="22">
        <v>2016</v>
      </c>
      <c r="C1255" s="22" t="s">
        <v>262</v>
      </c>
      <c r="D1255" s="22" t="s">
        <v>8</v>
      </c>
      <c r="E1255" s="22" t="s">
        <v>628</v>
      </c>
      <c r="F1255" s="22">
        <v>12</v>
      </c>
      <c r="G1255" s="22">
        <v>0</v>
      </c>
      <c r="H1255" s="22" t="str">
        <f>INDEX(Bar_data!$A$3:$B$140,MATCH(C1255,Bar_data!$A$3:$A$140,FALSE),2)</f>
        <v>Trust105</v>
      </c>
      <c r="I1255" s="22" t="str">
        <f>INDEX(TrustCAHUB_map!$A$2:$D$139,MATCH($C1255,TrustCAHUB_map!$A$2:$A$139,FALSE),3)</f>
        <v>Somerset, Wiltshire, Avon and Gloucester</v>
      </c>
      <c r="J1255" s="22" t="str">
        <f>INDEX(TrustCAHUB_map!$A$2:$D$139,MATCH($C1255,TrustCAHUB_map!$A$2:$A$139,FALSE),4)</f>
        <v>South West</v>
      </c>
    </row>
    <row r="1256" spans="1:10" x14ac:dyDescent="0.3">
      <c r="A1256" s="22" t="str">
        <f t="shared" si="19"/>
        <v>'RTE2016Not assigned70+'</v>
      </c>
      <c r="B1256" s="22">
        <v>2016</v>
      </c>
      <c r="C1256" s="22" t="s">
        <v>262</v>
      </c>
      <c r="D1256" s="22" t="s">
        <v>477</v>
      </c>
      <c r="E1256" s="22" t="s">
        <v>628</v>
      </c>
      <c r="F1256" s="22">
        <v>13</v>
      </c>
      <c r="G1256" s="22">
        <v>1</v>
      </c>
      <c r="H1256" s="22" t="str">
        <f>INDEX(Bar_data!$A$3:$B$140,MATCH(C1256,Bar_data!$A$3:$A$140,FALSE),2)</f>
        <v>Trust105</v>
      </c>
      <c r="I1256" s="22" t="str">
        <f>INDEX(TrustCAHUB_map!$A$2:$D$139,MATCH($C1256,TrustCAHUB_map!$A$2:$A$139,FALSE),3)</f>
        <v>Somerset, Wiltshire, Avon and Gloucester</v>
      </c>
      <c r="J1256" s="22" t="str">
        <f>INDEX(TrustCAHUB_map!$A$2:$D$139,MATCH($C1256,TrustCAHUB_map!$A$2:$A$139,FALSE),4)</f>
        <v>South West</v>
      </c>
    </row>
    <row r="1257" spans="1:10" x14ac:dyDescent="0.3">
      <c r="A1257" s="22" t="str">
        <f t="shared" si="19"/>
        <v>'RTE2016Curative70+'</v>
      </c>
      <c r="B1257" s="22">
        <v>2016</v>
      </c>
      <c r="C1257" s="22" t="s">
        <v>262</v>
      </c>
      <c r="D1257" s="22" t="s">
        <v>7</v>
      </c>
      <c r="E1257" s="22" t="s">
        <v>628</v>
      </c>
      <c r="F1257" s="22">
        <v>24</v>
      </c>
      <c r="G1257" s="22">
        <v>0</v>
      </c>
      <c r="H1257" s="22" t="str">
        <f>INDEX(Bar_data!$A$3:$B$140,MATCH(C1257,Bar_data!$A$3:$A$140,FALSE),2)</f>
        <v>Trust105</v>
      </c>
      <c r="I1257" s="22" t="str">
        <f>INDEX(TrustCAHUB_map!$A$2:$D$139,MATCH($C1257,TrustCAHUB_map!$A$2:$A$139,FALSE),3)</f>
        <v>Somerset, Wiltshire, Avon and Gloucester</v>
      </c>
      <c r="J1257" s="22" t="str">
        <f>INDEX(TrustCAHUB_map!$A$2:$D$139,MATCH($C1257,TrustCAHUB_map!$A$2:$A$139,FALSE),4)</f>
        <v>South West</v>
      </c>
    </row>
    <row r="1258" spans="1:10" x14ac:dyDescent="0.3">
      <c r="A1258" s="22" t="str">
        <f t="shared" si="19"/>
        <v>'RTF2016Not assigned18-49'</v>
      </c>
      <c r="B1258" s="22">
        <v>2016</v>
      </c>
      <c r="C1258" s="22" t="s">
        <v>263</v>
      </c>
      <c r="D1258" s="22" t="s">
        <v>477</v>
      </c>
      <c r="E1258" s="22" t="s">
        <v>153</v>
      </c>
      <c r="F1258" s="22">
        <v>1</v>
      </c>
      <c r="G1258" s="22">
        <v>0</v>
      </c>
      <c r="H1258" s="22" t="str">
        <f>INDEX(Bar_data!$A$3:$B$140,MATCH(C1258,Bar_data!$A$3:$A$140,FALSE),2)</f>
        <v>Trust106</v>
      </c>
      <c r="I1258" s="22" t="str">
        <f>INDEX(TrustCAHUB_map!$A$2:$D$139,MATCH($C1258,TrustCAHUB_map!$A$2:$A$139,FALSE),3)</f>
        <v>North East and Cumbria</v>
      </c>
      <c r="J1258" s="22" t="str">
        <f>INDEX(TrustCAHUB_map!$A$2:$D$139,MATCH($C1258,TrustCAHUB_map!$A$2:$A$139,FALSE),4)</f>
        <v>North East</v>
      </c>
    </row>
    <row r="1259" spans="1:10" x14ac:dyDescent="0.3">
      <c r="A1259" s="22" t="str">
        <f t="shared" si="19"/>
        <v>'RTF2016Curative18-49'</v>
      </c>
      <c r="B1259" s="22">
        <v>2016</v>
      </c>
      <c r="C1259" s="22" t="s">
        <v>263</v>
      </c>
      <c r="D1259" s="22" t="s">
        <v>7</v>
      </c>
      <c r="E1259" s="22" t="s">
        <v>153</v>
      </c>
      <c r="F1259" s="22">
        <v>70</v>
      </c>
      <c r="G1259" s="22">
        <v>0</v>
      </c>
      <c r="H1259" s="22" t="str">
        <f>INDEX(Bar_data!$A$3:$B$140,MATCH(C1259,Bar_data!$A$3:$A$140,FALSE),2)</f>
        <v>Trust106</v>
      </c>
      <c r="I1259" s="22" t="str">
        <f>INDEX(TrustCAHUB_map!$A$2:$D$139,MATCH($C1259,TrustCAHUB_map!$A$2:$A$139,FALSE),3)</f>
        <v>North East and Cumbria</v>
      </c>
      <c r="J1259" s="22" t="str">
        <f>INDEX(TrustCAHUB_map!$A$2:$D$139,MATCH($C1259,TrustCAHUB_map!$A$2:$A$139,FALSE),4)</f>
        <v>North East</v>
      </c>
    </row>
    <row r="1260" spans="1:10" x14ac:dyDescent="0.3">
      <c r="A1260" s="22" t="str">
        <f t="shared" si="19"/>
        <v>'RTF2016Palliative18-49'</v>
      </c>
      <c r="B1260" s="22">
        <v>2016</v>
      </c>
      <c r="C1260" s="22" t="s">
        <v>263</v>
      </c>
      <c r="D1260" s="22" t="s">
        <v>8</v>
      </c>
      <c r="E1260" s="22" t="s">
        <v>153</v>
      </c>
      <c r="F1260" s="22">
        <v>4</v>
      </c>
      <c r="G1260" s="22">
        <v>0</v>
      </c>
      <c r="H1260" s="22" t="str">
        <f>INDEX(Bar_data!$A$3:$B$140,MATCH(C1260,Bar_data!$A$3:$A$140,FALSE),2)</f>
        <v>Trust106</v>
      </c>
      <c r="I1260" s="22" t="str">
        <f>INDEX(TrustCAHUB_map!$A$2:$D$139,MATCH($C1260,TrustCAHUB_map!$A$2:$A$139,FALSE),3)</f>
        <v>North East and Cumbria</v>
      </c>
      <c r="J1260" s="22" t="str">
        <f>INDEX(TrustCAHUB_map!$A$2:$D$139,MATCH($C1260,TrustCAHUB_map!$A$2:$A$139,FALSE),4)</f>
        <v>North East</v>
      </c>
    </row>
    <row r="1261" spans="1:10" x14ac:dyDescent="0.3">
      <c r="A1261" s="22" t="str">
        <f t="shared" si="19"/>
        <v>'RTF2016Curative50-69'</v>
      </c>
      <c r="B1261" s="22">
        <v>2016</v>
      </c>
      <c r="C1261" s="22" t="s">
        <v>263</v>
      </c>
      <c r="D1261" s="22" t="s">
        <v>7</v>
      </c>
      <c r="E1261" s="22" t="s">
        <v>627</v>
      </c>
      <c r="F1261" s="22">
        <v>130</v>
      </c>
      <c r="G1261" s="22">
        <v>0</v>
      </c>
      <c r="H1261" s="22" t="str">
        <f>INDEX(Bar_data!$A$3:$B$140,MATCH(C1261,Bar_data!$A$3:$A$140,FALSE),2)</f>
        <v>Trust106</v>
      </c>
      <c r="I1261" s="22" t="str">
        <f>INDEX(TrustCAHUB_map!$A$2:$D$139,MATCH($C1261,TrustCAHUB_map!$A$2:$A$139,FALSE),3)</f>
        <v>North East and Cumbria</v>
      </c>
      <c r="J1261" s="22" t="str">
        <f>INDEX(TrustCAHUB_map!$A$2:$D$139,MATCH($C1261,TrustCAHUB_map!$A$2:$A$139,FALSE),4)</f>
        <v>North East</v>
      </c>
    </row>
    <row r="1262" spans="1:10" x14ac:dyDescent="0.3">
      <c r="A1262" s="22" t="str">
        <f t="shared" si="19"/>
        <v>'RTF2016Palliative50-69'</v>
      </c>
      <c r="B1262" s="22">
        <v>2016</v>
      </c>
      <c r="C1262" s="22" t="s">
        <v>263</v>
      </c>
      <c r="D1262" s="22" t="s">
        <v>8</v>
      </c>
      <c r="E1262" s="22" t="s">
        <v>627</v>
      </c>
      <c r="F1262" s="22">
        <v>24</v>
      </c>
      <c r="G1262" s="22">
        <v>1</v>
      </c>
      <c r="H1262" s="22" t="str">
        <f>INDEX(Bar_data!$A$3:$B$140,MATCH(C1262,Bar_data!$A$3:$A$140,FALSE),2)</f>
        <v>Trust106</v>
      </c>
      <c r="I1262" s="22" t="str">
        <f>INDEX(TrustCAHUB_map!$A$2:$D$139,MATCH($C1262,TrustCAHUB_map!$A$2:$A$139,FALSE),3)</f>
        <v>North East and Cumbria</v>
      </c>
      <c r="J1262" s="22" t="str">
        <f>INDEX(TrustCAHUB_map!$A$2:$D$139,MATCH($C1262,TrustCAHUB_map!$A$2:$A$139,FALSE),4)</f>
        <v>North East</v>
      </c>
    </row>
    <row r="1263" spans="1:10" x14ac:dyDescent="0.3">
      <c r="A1263" s="22" t="str">
        <f t="shared" si="19"/>
        <v>'RTF2016Not assigned50-69'</v>
      </c>
      <c r="B1263" s="22">
        <v>2016</v>
      </c>
      <c r="C1263" s="22" t="s">
        <v>263</v>
      </c>
      <c r="D1263" s="22" t="s">
        <v>477</v>
      </c>
      <c r="E1263" s="22" t="s">
        <v>627</v>
      </c>
      <c r="F1263" s="22">
        <v>5</v>
      </c>
      <c r="G1263" s="22">
        <v>0</v>
      </c>
      <c r="H1263" s="22" t="str">
        <f>INDEX(Bar_data!$A$3:$B$140,MATCH(C1263,Bar_data!$A$3:$A$140,FALSE),2)</f>
        <v>Trust106</v>
      </c>
      <c r="I1263" s="22" t="str">
        <f>INDEX(TrustCAHUB_map!$A$2:$D$139,MATCH($C1263,TrustCAHUB_map!$A$2:$A$139,FALSE),3)</f>
        <v>North East and Cumbria</v>
      </c>
      <c r="J1263" s="22" t="str">
        <f>INDEX(TrustCAHUB_map!$A$2:$D$139,MATCH($C1263,TrustCAHUB_map!$A$2:$A$139,FALSE),4)</f>
        <v>North East</v>
      </c>
    </row>
    <row r="1264" spans="1:10" x14ac:dyDescent="0.3">
      <c r="A1264" s="22" t="str">
        <f t="shared" si="19"/>
        <v>'RTF2016Palliative70+'</v>
      </c>
      <c r="B1264" s="22">
        <v>2016</v>
      </c>
      <c r="C1264" s="22" t="s">
        <v>263</v>
      </c>
      <c r="D1264" s="22" t="s">
        <v>8</v>
      </c>
      <c r="E1264" s="22" t="s">
        <v>628</v>
      </c>
      <c r="F1264" s="22">
        <v>12</v>
      </c>
      <c r="G1264" s="22">
        <v>1</v>
      </c>
      <c r="H1264" s="22" t="str">
        <f>INDEX(Bar_data!$A$3:$B$140,MATCH(C1264,Bar_data!$A$3:$A$140,FALSE),2)</f>
        <v>Trust106</v>
      </c>
      <c r="I1264" s="22" t="str">
        <f>INDEX(TrustCAHUB_map!$A$2:$D$139,MATCH($C1264,TrustCAHUB_map!$A$2:$A$139,FALSE),3)</f>
        <v>North East and Cumbria</v>
      </c>
      <c r="J1264" s="22" t="str">
        <f>INDEX(TrustCAHUB_map!$A$2:$D$139,MATCH($C1264,TrustCAHUB_map!$A$2:$A$139,FALSE),4)</f>
        <v>North East</v>
      </c>
    </row>
    <row r="1265" spans="1:10" x14ac:dyDescent="0.3">
      <c r="A1265" s="22" t="str">
        <f t="shared" si="19"/>
        <v>'RTF2016Curative70+'</v>
      </c>
      <c r="B1265" s="22">
        <v>2016</v>
      </c>
      <c r="C1265" s="22" t="s">
        <v>263</v>
      </c>
      <c r="D1265" s="22" t="s">
        <v>7</v>
      </c>
      <c r="E1265" s="22" t="s">
        <v>628</v>
      </c>
      <c r="F1265" s="22">
        <v>19</v>
      </c>
      <c r="G1265" s="22">
        <v>0</v>
      </c>
      <c r="H1265" s="22" t="str">
        <f>INDEX(Bar_data!$A$3:$B$140,MATCH(C1265,Bar_data!$A$3:$A$140,FALSE),2)</f>
        <v>Trust106</v>
      </c>
      <c r="I1265" s="22" t="str">
        <f>INDEX(TrustCAHUB_map!$A$2:$D$139,MATCH($C1265,TrustCAHUB_map!$A$2:$A$139,FALSE),3)</f>
        <v>North East and Cumbria</v>
      </c>
      <c r="J1265" s="22" t="str">
        <f>INDEX(TrustCAHUB_map!$A$2:$D$139,MATCH($C1265,TrustCAHUB_map!$A$2:$A$139,FALSE),4)</f>
        <v>North East</v>
      </c>
    </row>
    <row r="1266" spans="1:10" x14ac:dyDescent="0.3">
      <c r="A1266" s="22" t="str">
        <f t="shared" si="19"/>
        <v>'RTF2016Not assigned70+'</v>
      </c>
      <c r="B1266" s="22">
        <v>2016</v>
      </c>
      <c r="C1266" s="22" t="s">
        <v>263</v>
      </c>
      <c r="D1266" s="22" t="s">
        <v>477</v>
      </c>
      <c r="E1266" s="22" t="s">
        <v>628</v>
      </c>
      <c r="F1266" s="22">
        <v>1</v>
      </c>
      <c r="G1266" s="22">
        <v>0</v>
      </c>
      <c r="H1266" s="22" t="str">
        <f>INDEX(Bar_data!$A$3:$B$140,MATCH(C1266,Bar_data!$A$3:$A$140,FALSE),2)</f>
        <v>Trust106</v>
      </c>
      <c r="I1266" s="22" t="str">
        <f>INDEX(TrustCAHUB_map!$A$2:$D$139,MATCH($C1266,TrustCAHUB_map!$A$2:$A$139,FALSE),3)</f>
        <v>North East and Cumbria</v>
      </c>
      <c r="J1266" s="22" t="str">
        <f>INDEX(TrustCAHUB_map!$A$2:$D$139,MATCH($C1266,TrustCAHUB_map!$A$2:$A$139,FALSE),4)</f>
        <v>North East</v>
      </c>
    </row>
    <row r="1267" spans="1:10" x14ac:dyDescent="0.3">
      <c r="A1267" s="22" t="str">
        <f t="shared" si="19"/>
        <v>'RTG2016Not assigned18-49'</v>
      </c>
      <c r="B1267" s="22">
        <v>2016</v>
      </c>
      <c r="C1267" s="22" t="s">
        <v>264</v>
      </c>
      <c r="D1267" s="22" t="s">
        <v>477</v>
      </c>
      <c r="E1267" s="22" t="s">
        <v>153</v>
      </c>
      <c r="F1267" s="22">
        <v>5</v>
      </c>
      <c r="G1267" s="22">
        <v>0</v>
      </c>
      <c r="H1267" s="22" t="str">
        <f>INDEX(Bar_data!$A$3:$B$140,MATCH(C1267,Bar_data!$A$3:$A$140,FALSE),2)</f>
        <v>Trust107</v>
      </c>
      <c r="I1267" s="22" t="str">
        <f>INDEX(TrustCAHUB_map!$A$2:$D$139,MATCH($C1267,TrustCAHUB_map!$A$2:$A$139,FALSE),3)</f>
        <v>East Midlands</v>
      </c>
      <c r="J1267" s="22" t="str">
        <f>INDEX(TrustCAHUB_map!$A$2:$D$139,MATCH($C1267,TrustCAHUB_map!$A$2:$A$139,FALSE),4)</f>
        <v>East Midlands</v>
      </c>
    </row>
    <row r="1268" spans="1:10" x14ac:dyDescent="0.3">
      <c r="A1268" s="22" t="str">
        <f t="shared" si="19"/>
        <v>'RTG2016Curative18-49'</v>
      </c>
      <c r="B1268" s="22">
        <v>2016</v>
      </c>
      <c r="C1268" s="22" t="s">
        <v>264</v>
      </c>
      <c r="D1268" s="22" t="s">
        <v>7</v>
      </c>
      <c r="E1268" s="22" t="s">
        <v>153</v>
      </c>
      <c r="F1268" s="22">
        <v>98</v>
      </c>
      <c r="G1268" s="22">
        <v>0</v>
      </c>
      <c r="H1268" s="22" t="str">
        <f>INDEX(Bar_data!$A$3:$B$140,MATCH(C1268,Bar_data!$A$3:$A$140,FALSE),2)</f>
        <v>Trust107</v>
      </c>
      <c r="I1268" s="22" t="str">
        <f>INDEX(TrustCAHUB_map!$A$2:$D$139,MATCH($C1268,TrustCAHUB_map!$A$2:$A$139,FALSE),3)</f>
        <v>East Midlands</v>
      </c>
      <c r="J1268" s="22" t="str">
        <f>INDEX(TrustCAHUB_map!$A$2:$D$139,MATCH($C1268,TrustCAHUB_map!$A$2:$A$139,FALSE),4)</f>
        <v>East Midlands</v>
      </c>
    </row>
    <row r="1269" spans="1:10" x14ac:dyDescent="0.3">
      <c r="A1269" s="22" t="str">
        <f t="shared" si="19"/>
        <v>'RTG2016Palliative18-49'</v>
      </c>
      <c r="B1269" s="22">
        <v>2016</v>
      </c>
      <c r="C1269" s="22" t="s">
        <v>264</v>
      </c>
      <c r="D1269" s="22" t="s">
        <v>8</v>
      </c>
      <c r="E1269" s="22" t="s">
        <v>153</v>
      </c>
      <c r="F1269" s="22">
        <v>19</v>
      </c>
      <c r="G1269" s="22">
        <v>4</v>
      </c>
      <c r="H1269" s="22" t="str">
        <f>INDEX(Bar_data!$A$3:$B$140,MATCH(C1269,Bar_data!$A$3:$A$140,FALSE),2)</f>
        <v>Trust107</v>
      </c>
      <c r="I1269" s="22" t="str">
        <f>INDEX(TrustCAHUB_map!$A$2:$D$139,MATCH($C1269,TrustCAHUB_map!$A$2:$A$139,FALSE),3)</f>
        <v>East Midlands</v>
      </c>
      <c r="J1269" s="22" t="str">
        <f>INDEX(TrustCAHUB_map!$A$2:$D$139,MATCH($C1269,TrustCAHUB_map!$A$2:$A$139,FALSE),4)</f>
        <v>East Midlands</v>
      </c>
    </row>
    <row r="1270" spans="1:10" x14ac:dyDescent="0.3">
      <c r="A1270" s="22" t="str">
        <f t="shared" si="19"/>
        <v>'RTG2016Curative50-69'</v>
      </c>
      <c r="B1270" s="22">
        <v>2016</v>
      </c>
      <c r="C1270" s="22" t="s">
        <v>264</v>
      </c>
      <c r="D1270" s="22" t="s">
        <v>7</v>
      </c>
      <c r="E1270" s="22" t="s">
        <v>627</v>
      </c>
      <c r="F1270" s="22">
        <v>173</v>
      </c>
      <c r="G1270" s="22">
        <v>1</v>
      </c>
      <c r="H1270" s="22" t="str">
        <f>INDEX(Bar_data!$A$3:$B$140,MATCH(C1270,Bar_data!$A$3:$A$140,FALSE),2)</f>
        <v>Trust107</v>
      </c>
      <c r="I1270" s="22" t="str">
        <f>INDEX(TrustCAHUB_map!$A$2:$D$139,MATCH($C1270,TrustCAHUB_map!$A$2:$A$139,FALSE),3)</f>
        <v>East Midlands</v>
      </c>
      <c r="J1270" s="22" t="str">
        <f>INDEX(TrustCAHUB_map!$A$2:$D$139,MATCH($C1270,TrustCAHUB_map!$A$2:$A$139,FALSE),4)</f>
        <v>East Midlands</v>
      </c>
    </row>
    <row r="1271" spans="1:10" x14ac:dyDescent="0.3">
      <c r="A1271" s="22" t="str">
        <f t="shared" si="19"/>
        <v>'RTG2016Palliative50-69'</v>
      </c>
      <c r="B1271" s="22">
        <v>2016</v>
      </c>
      <c r="C1271" s="22" t="s">
        <v>264</v>
      </c>
      <c r="D1271" s="22" t="s">
        <v>8</v>
      </c>
      <c r="E1271" s="22" t="s">
        <v>627</v>
      </c>
      <c r="F1271" s="22">
        <v>48</v>
      </c>
      <c r="G1271" s="22">
        <v>9</v>
      </c>
      <c r="H1271" s="22" t="str">
        <f>INDEX(Bar_data!$A$3:$B$140,MATCH(C1271,Bar_data!$A$3:$A$140,FALSE),2)</f>
        <v>Trust107</v>
      </c>
      <c r="I1271" s="22" t="str">
        <f>INDEX(TrustCAHUB_map!$A$2:$D$139,MATCH($C1271,TrustCAHUB_map!$A$2:$A$139,FALSE),3)</f>
        <v>East Midlands</v>
      </c>
      <c r="J1271" s="22" t="str">
        <f>INDEX(TrustCAHUB_map!$A$2:$D$139,MATCH($C1271,TrustCAHUB_map!$A$2:$A$139,FALSE),4)</f>
        <v>East Midlands</v>
      </c>
    </row>
    <row r="1272" spans="1:10" x14ac:dyDescent="0.3">
      <c r="A1272" s="22" t="str">
        <f t="shared" si="19"/>
        <v>'RTG2016Not assigned50-69'</v>
      </c>
      <c r="B1272" s="22">
        <v>2016</v>
      </c>
      <c r="C1272" s="22" t="s">
        <v>264</v>
      </c>
      <c r="D1272" s="22" t="s">
        <v>477</v>
      </c>
      <c r="E1272" s="22" t="s">
        <v>627</v>
      </c>
      <c r="F1272" s="22">
        <v>11</v>
      </c>
      <c r="G1272" s="22">
        <v>1</v>
      </c>
      <c r="H1272" s="22" t="str">
        <f>INDEX(Bar_data!$A$3:$B$140,MATCH(C1272,Bar_data!$A$3:$A$140,FALSE),2)</f>
        <v>Trust107</v>
      </c>
      <c r="I1272" s="22" t="str">
        <f>INDEX(TrustCAHUB_map!$A$2:$D$139,MATCH($C1272,TrustCAHUB_map!$A$2:$A$139,FALSE),3)</f>
        <v>East Midlands</v>
      </c>
      <c r="J1272" s="22" t="str">
        <f>INDEX(TrustCAHUB_map!$A$2:$D$139,MATCH($C1272,TrustCAHUB_map!$A$2:$A$139,FALSE),4)</f>
        <v>East Midlands</v>
      </c>
    </row>
    <row r="1273" spans="1:10" x14ac:dyDescent="0.3">
      <c r="A1273" s="22" t="str">
        <f t="shared" si="19"/>
        <v>'RTG2016Not assigned70+'</v>
      </c>
      <c r="B1273" s="22">
        <v>2016</v>
      </c>
      <c r="C1273" s="22" t="s">
        <v>264</v>
      </c>
      <c r="D1273" s="22" t="s">
        <v>477</v>
      </c>
      <c r="E1273" s="22" t="s">
        <v>628</v>
      </c>
      <c r="F1273" s="22">
        <v>5</v>
      </c>
      <c r="G1273" s="22">
        <v>0</v>
      </c>
      <c r="H1273" s="22" t="str">
        <f>INDEX(Bar_data!$A$3:$B$140,MATCH(C1273,Bar_data!$A$3:$A$140,FALSE),2)</f>
        <v>Trust107</v>
      </c>
      <c r="I1273" s="22" t="str">
        <f>INDEX(TrustCAHUB_map!$A$2:$D$139,MATCH($C1273,TrustCAHUB_map!$A$2:$A$139,FALSE),3)</f>
        <v>East Midlands</v>
      </c>
      <c r="J1273" s="22" t="str">
        <f>INDEX(TrustCAHUB_map!$A$2:$D$139,MATCH($C1273,TrustCAHUB_map!$A$2:$A$139,FALSE),4)</f>
        <v>East Midlands</v>
      </c>
    </row>
    <row r="1274" spans="1:10" x14ac:dyDescent="0.3">
      <c r="A1274" s="22" t="str">
        <f t="shared" si="19"/>
        <v>'RTG2016Curative70+'</v>
      </c>
      <c r="B1274" s="22">
        <v>2016</v>
      </c>
      <c r="C1274" s="22" t="s">
        <v>264</v>
      </c>
      <c r="D1274" s="22" t="s">
        <v>7</v>
      </c>
      <c r="E1274" s="22" t="s">
        <v>628</v>
      </c>
      <c r="F1274" s="22">
        <v>46</v>
      </c>
      <c r="G1274" s="22">
        <v>0</v>
      </c>
      <c r="H1274" s="22" t="str">
        <f>INDEX(Bar_data!$A$3:$B$140,MATCH(C1274,Bar_data!$A$3:$A$140,FALSE),2)</f>
        <v>Trust107</v>
      </c>
      <c r="I1274" s="22" t="str">
        <f>INDEX(TrustCAHUB_map!$A$2:$D$139,MATCH($C1274,TrustCAHUB_map!$A$2:$A$139,FALSE),3)</f>
        <v>East Midlands</v>
      </c>
      <c r="J1274" s="22" t="str">
        <f>INDEX(TrustCAHUB_map!$A$2:$D$139,MATCH($C1274,TrustCAHUB_map!$A$2:$A$139,FALSE),4)</f>
        <v>East Midlands</v>
      </c>
    </row>
    <row r="1275" spans="1:10" x14ac:dyDescent="0.3">
      <c r="A1275" s="22" t="str">
        <f t="shared" si="19"/>
        <v>'RTG2016Palliative70+'</v>
      </c>
      <c r="B1275" s="22">
        <v>2016</v>
      </c>
      <c r="C1275" s="22" t="s">
        <v>264</v>
      </c>
      <c r="D1275" s="22" t="s">
        <v>8</v>
      </c>
      <c r="E1275" s="22" t="s">
        <v>628</v>
      </c>
      <c r="F1275" s="22">
        <v>11</v>
      </c>
      <c r="G1275" s="22">
        <v>1</v>
      </c>
      <c r="H1275" s="22" t="str">
        <f>INDEX(Bar_data!$A$3:$B$140,MATCH(C1275,Bar_data!$A$3:$A$140,FALSE),2)</f>
        <v>Trust107</v>
      </c>
      <c r="I1275" s="22" t="str">
        <f>INDEX(TrustCAHUB_map!$A$2:$D$139,MATCH($C1275,TrustCAHUB_map!$A$2:$A$139,FALSE),3)</f>
        <v>East Midlands</v>
      </c>
      <c r="J1275" s="22" t="str">
        <f>INDEX(TrustCAHUB_map!$A$2:$D$139,MATCH($C1275,TrustCAHUB_map!$A$2:$A$139,FALSE),4)</f>
        <v>East Midlands</v>
      </c>
    </row>
    <row r="1276" spans="1:10" x14ac:dyDescent="0.3">
      <c r="A1276" s="22" t="str">
        <f t="shared" si="19"/>
        <v>'RTH2016Curative18-49'</v>
      </c>
      <c r="B1276" s="22">
        <v>2016</v>
      </c>
      <c r="C1276" s="22" t="s">
        <v>265</v>
      </c>
      <c r="D1276" s="22" t="s">
        <v>7</v>
      </c>
      <c r="E1276" s="22" t="s">
        <v>153</v>
      </c>
      <c r="F1276" s="22">
        <v>67</v>
      </c>
      <c r="G1276" s="22">
        <v>0</v>
      </c>
      <c r="H1276" s="22" t="str">
        <f>INDEX(Bar_data!$A$3:$B$140,MATCH(C1276,Bar_data!$A$3:$A$140,FALSE),2)</f>
        <v>Trust108</v>
      </c>
      <c r="I1276" s="22" t="str">
        <f>INDEX(TrustCAHUB_map!$A$2:$D$139,MATCH($C1276,TrustCAHUB_map!$A$2:$A$139,FALSE),3)</f>
        <v>Thames Valley</v>
      </c>
      <c r="J1276" s="22" t="str">
        <f>INDEX(TrustCAHUB_map!$A$2:$D$139,MATCH($C1276,TrustCAHUB_map!$A$2:$A$139,FALSE),4)</f>
        <v>Wessex</v>
      </c>
    </row>
    <row r="1277" spans="1:10" x14ac:dyDescent="0.3">
      <c r="A1277" s="22" t="str">
        <f t="shared" si="19"/>
        <v>'RTH2016Palliative18-49'</v>
      </c>
      <c r="B1277" s="22">
        <v>2016</v>
      </c>
      <c r="C1277" s="22" t="s">
        <v>265</v>
      </c>
      <c r="D1277" s="22" t="s">
        <v>8</v>
      </c>
      <c r="E1277" s="22" t="s">
        <v>153</v>
      </c>
      <c r="F1277" s="22">
        <v>27</v>
      </c>
      <c r="G1277" s="22">
        <v>0</v>
      </c>
      <c r="H1277" s="22" t="str">
        <f>INDEX(Bar_data!$A$3:$B$140,MATCH(C1277,Bar_data!$A$3:$A$140,FALSE),2)</f>
        <v>Trust108</v>
      </c>
      <c r="I1277" s="22" t="str">
        <f>INDEX(TrustCAHUB_map!$A$2:$D$139,MATCH($C1277,TrustCAHUB_map!$A$2:$A$139,FALSE),3)</f>
        <v>Thames Valley</v>
      </c>
      <c r="J1277" s="22" t="str">
        <f>INDEX(TrustCAHUB_map!$A$2:$D$139,MATCH($C1277,TrustCAHUB_map!$A$2:$A$139,FALSE),4)</f>
        <v>Wessex</v>
      </c>
    </row>
    <row r="1278" spans="1:10" x14ac:dyDescent="0.3">
      <c r="A1278" s="22" t="str">
        <f t="shared" si="19"/>
        <v>'RTH2016Not assigned18-49'</v>
      </c>
      <c r="B1278" s="22">
        <v>2016</v>
      </c>
      <c r="C1278" s="22" t="s">
        <v>265</v>
      </c>
      <c r="D1278" s="22" t="s">
        <v>477</v>
      </c>
      <c r="E1278" s="22" t="s">
        <v>153</v>
      </c>
      <c r="F1278" s="22">
        <v>14</v>
      </c>
      <c r="G1278" s="22">
        <v>0</v>
      </c>
      <c r="H1278" s="22" t="str">
        <f>INDEX(Bar_data!$A$3:$B$140,MATCH(C1278,Bar_data!$A$3:$A$140,FALSE),2)</f>
        <v>Trust108</v>
      </c>
      <c r="I1278" s="22" t="str">
        <f>INDEX(TrustCAHUB_map!$A$2:$D$139,MATCH($C1278,TrustCAHUB_map!$A$2:$A$139,FALSE),3)</f>
        <v>Thames Valley</v>
      </c>
      <c r="J1278" s="22" t="str">
        <f>INDEX(TrustCAHUB_map!$A$2:$D$139,MATCH($C1278,TrustCAHUB_map!$A$2:$A$139,FALSE),4)</f>
        <v>Wessex</v>
      </c>
    </row>
    <row r="1279" spans="1:10" x14ac:dyDescent="0.3">
      <c r="A1279" s="22" t="str">
        <f t="shared" si="19"/>
        <v>'RTH2016Not assigned50-69'</v>
      </c>
      <c r="B1279" s="22">
        <v>2016</v>
      </c>
      <c r="C1279" s="22" t="s">
        <v>265</v>
      </c>
      <c r="D1279" s="22" t="s">
        <v>477</v>
      </c>
      <c r="E1279" s="22" t="s">
        <v>627</v>
      </c>
      <c r="F1279" s="22">
        <v>23</v>
      </c>
      <c r="G1279" s="22">
        <v>1</v>
      </c>
      <c r="H1279" s="22" t="str">
        <f>INDEX(Bar_data!$A$3:$B$140,MATCH(C1279,Bar_data!$A$3:$A$140,FALSE),2)</f>
        <v>Trust108</v>
      </c>
      <c r="I1279" s="22" t="str">
        <f>INDEX(TrustCAHUB_map!$A$2:$D$139,MATCH($C1279,TrustCAHUB_map!$A$2:$A$139,FALSE),3)</f>
        <v>Thames Valley</v>
      </c>
      <c r="J1279" s="22" t="str">
        <f>INDEX(TrustCAHUB_map!$A$2:$D$139,MATCH($C1279,TrustCAHUB_map!$A$2:$A$139,FALSE),4)</f>
        <v>Wessex</v>
      </c>
    </row>
    <row r="1280" spans="1:10" x14ac:dyDescent="0.3">
      <c r="A1280" s="22" t="str">
        <f t="shared" si="19"/>
        <v>'RTH2016Curative50-69'</v>
      </c>
      <c r="B1280" s="22">
        <v>2016</v>
      </c>
      <c r="C1280" s="22" t="s">
        <v>265</v>
      </c>
      <c r="D1280" s="22" t="s">
        <v>7</v>
      </c>
      <c r="E1280" s="22" t="s">
        <v>627</v>
      </c>
      <c r="F1280" s="22">
        <v>71</v>
      </c>
      <c r="G1280" s="22">
        <v>0</v>
      </c>
      <c r="H1280" s="22" t="str">
        <f>INDEX(Bar_data!$A$3:$B$140,MATCH(C1280,Bar_data!$A$3:$A$140,FALSE),2)</f>
        <v>Trust108</v>
      </c>
      <c r="I1280" s="22" t="str">
        <f>INDEX(TrustCAHUB_map!$A$2:$D$139,MATCH($C1280,TrustCAHUB_map!$A$2:$A$139,FALSE),3)</f>
        <v>Thames Valley</v>
      </c>
      <c r="J1280" s="22" t="str">
        <f>INDEX(TrustCAHUB_map!$A$2:$D$139,MATCH($C1280,TrustCAHUB_map!$A$2:$A$139,FALSE),4)</f>
        <v>Wessex</v>
      </c>
    </row>
    <row r="1281" spans="1:10" x14ac:dyDescent="0.3">
      <c r="A1281" s="22" t="str">
        <f t="shared" si="19"/>
        <v>'RTH2016Palliative50-69'</v>
      </c>
      <c r="B1281" s="22">
        <v>2016</v>
      </c>
      <c r="C1281" s="22" t="s">
        <v>265</v>
      </c>
      <c r="D1281" s="22" t="s">
        <v>8</v>
      </c>
      <c r="E1281" s="22" t="s">
        <v>627</v>
      </c>
      <c r="F1281" s="22">
        <v>56</v>
      </c>
      <c r="G1281" s="22">
        <v>0</v>
      </c>
      <c r="H1281" s="22" t="str">
        <f>INDEX(Bar_data!$A$3:$B$140,MATCH(C1281,Bar_data!$A$3:$A$140,FALSE),2)</f>
        <v>Trust108</v>
      </c>
      <c r="I1281" s="22" t="str">
        <f>INDEX(TrustCAHUB_map!$A$2:$D$139,MATCH($C1281,TrustCAHUB_map!$A$2:$A$139,FALSE),3)</f>
        <v>Thames Valley</v>
      </c>
      <c r="J1281" s="22" t="str">
        <f>INDEX(TrustCAHUB_map!$A$2:$D$139,MATCH($C1281,TrustCAHUB_map!$A$2:$A$139,FALSE),4)</f>
        <v>Wessex</v>
      </c>
    </row>
    <row r="1282" spans="1:10" x14ac:dyDescent="0.3">
      <c r="A1282" s="22" t="str">
        <f t="shared" si="19"/>
        <v>'RTH2016Palliative70+'</v>
      </c>
      <c r="B1282" s="22">
        <v>2016</v>
      </c>
      <c r="C1282" s="22" t="s">
        <v>265</v>
      </c>
      <c r="D1282" s="22" t="s">
        <v>8</v>
      </c>
      <c r="E1282" s="22" t="s">
        <v>628</v>
      </c>
      <c r="F1282" s="22">
        <v>13</v>
      </c>
      <c r="G1282" s="22">
        <v>1</v>
      </c>
      <c r="H1282" s="22" t="str">
        <f>INDEX(Bar_data!$A$3:$B$140,MATCH(C1282,Bar_data!$A$3:$A$140,FALSE),2)</f>
        <v>Trust108</v>
      </c>
      <c r="I1282" s="22" t="str">
        <f>INDEX(TrustCAHUB_map!$A$2:$D$139,MATCH($C1282,TrustCAHUB_map!$A$2:$A$139,FALSE),3)</f>
        <v>Thames Valley</v>
      </c>
      <c r="J1282" s="22" t="str">
        <f>INDEX(TrustCAHUB_map!$A$2:$D$139,MATCH($C1282,TrustCAHUB_map!$A$2:$A$139,FALSE),4)</f>
        <v>Wessex</v>
      </c>
    </row>
    <row r="1283" spans="1:10" x14ac:dyDescent="0.3">
      <c r="A1283" s="22" t="str">
        <f t="shared" ref="A1283:A1346" si="20">"'"&amp;C1283&amp;B1283&amp;D1283&amp;E1283&amp;"'"</f>
        <v>'RTH2016Not assigned70+'</v>
      </c>
      <c r="B1283" s="22">
        <v>2016</v>
      </c>
      <c r="C1283" s="22" t="s">
        <v>265</v>
      </c>
      <c r="D1283" s="22" t="s">
        <v>477</v>
      </c>
      <c r="E1283" s="22" t="s">
        <v>628</v>
      </c>
      <c r="F1283" s="22">
        <v>2</v>
      </c>
      <c r="G1283" s="22">
        <v>0</v>
      </c>
      <c r="H1283" s="22" t="str">
        <f>INDEX(Bar_data!$A$3:$B$140,MATCH(C1283,Bar_data!$A$3:$A$140,FALSE),2)</f>
        <v>Trust108</v>
      </c>
      <c r="I1283" s="22" t="str">
        <f>INDEX(TrustCAHUB_map!$A$2:$D$139,MATCH($C1283,TrustCAHUB_map!$A$2:$A$139,FALSE),3)</f>
        <v>Thames Valley</v>
      </c>
      <c r="J1283" s="22" t="str">
        <f>INDEX(TrustCAHUB_map!$A$2:$D$139,MATCH($C1283,TrustCAHUB_map!$A$2:$A$139,FALSE),4)</f>
        <v>Wessex</v>
      </c>
    </row>
    <row r="1284" spans="1:10" x14ac:dyDescent="0.3">
      <c r="A1284" s="22" t="str">
        <f t="shared" si="20"/>
        <v>'RTH2016Curative70+'</v>
      </c>
      <c r="B1284" s="22">
        <v>2016</v>
      </c>
      <c r="C1284" s="22" t="s">
        <v>265</v>
      </c>
      <c r="D1284" s="22" t="s">
        <v>7</v>
      </c>
      <c r="E1284" s="22" t="s">
        <v>628</v>
      </c>
      <c r="F1284" s="22">
        <v>17</v>
      </c>
      <c r="G1284" s="22">
        <v>0</v>
      </c>
      <c r="H1284" s="22" t="str">
        <f>INDEX(Bar_data!$A$3:$B$140,MATCH(C1284,Bar_data!$A$3:$A$140,FALSE),2)</f>
        <v>Trust108</v>
      </c>
      <c r="I1284" s="22" t="str">
        <f>INDEX(TrustCAHUB_map!$A$2:$D$139,MATCH($C1284,TrustCAHUB_map!$A$2:$A$139,FALSE),3)</f>
        <v>Thames Valley</v>
      </c>
      <c r="J1284" s="22" t="str">
        <f>INDEX(TrustCAHUB_map!$A$2:$D$139,MATCH($C1284,TrustCAHUB_map!$A$2:$A$139,FALSE),4)</f>
        <v>Wessex</v>
      </c>
    </row>
    <row r="1285" spans="1:10" x14ac:dyDescent="0.3">
      <c r="A1285" s="22" t="str">
        <f t="shared" si="20"/>
        <v>'RTK2016Palliative18-49'</v>
      </c>
      <c r="B1285" s="22">
        <v>2016</v>
      </c>
      <c r="C1285" s="22" t="s">
        <v>266</v>
      </c>
      <c r="D1285" s="22" t="s">
        <v>8</v>
      </c>
      <c r="E1285" s="22" t="s">
        <v>153</v>
      </c>
      <c r="F1285" s="22">
        <v>2</v>
      </c>
      <c r="G1285" s="22">
        <v>0</v>
      </c>
      <c r="H1285" s="22" t="str">
        <f>INDEX(Bar_data!$A$3:$B$140,MATCH(C1285,Bar_data!$A$3:$A$140,FALSE),2)</f>
        <v>Trust109</v>
      </c>
      <c r="I1285" s="22" t="str">
        <f>INDEX(TrustCAHUB_map!$A$2:$D$139,MATCH($C1285,TrustCAHUB_map!$A$2:$A$139,FALSE),3)</f>
        <v>Surrey and Sussex</v>
      </c>
      <c r="J1285" s="22" t="str">
        <f>INDEX(TrustCAHUB_map!$A$2:$D$139,MATCH($C1285,TrustCAHUB_map!$A$2:$A$139,FALSE),4)</f>
        <v>South East</v>
      </c>
    </row>
    <row r="1286" spans="1:10" x14ac:dyDescent="0.3">
      <c r="A1286" s="22" t="str">
        <f t="shared" si="20"/>
        <v>'RTK2016Curative18-49'</v>
      </c>
      <c r="B1286" s="22">
        <v>2016</v>
      </c>
      <c r="C1286" s="22" t="s">
        <v>266</v>
      </c>
      <c r="D1286" s="22" t="s">
        <v>7</v>
      </c>
      <c r="E1286" s="22" t="s">
        <v>153</v>
      </c>
      <c r="F1286" s="22">
        <v>12</v>
      </c>
      <c r="G1286" s="22">
        <v>0</v>
      </c>
      <c r="H1286" s="22" t="str">
        <f>INDEX(Bar_data!$A$3:$B$140,MATCH(C1286,Bar_data!$A$3:$A$140,FALSE),2)</f>
        <v>Trust109</v>
      </c>
      <c r="I1286" s="22" t="str">
        <f>INDEX(TrustCAHUB_map!$A$2:$D$139,MATCH($C1286,TrustCAHUB_map!$A$2:$A$139,FALSE),3)</f>
        <v>Surrey and Sussex</v>
      </c>
      <c r="J1286" s="22" t="str">
        <f>INDEX(TrustCAHUB_map!$A$2:$D$139,MATCH($C1286,TrustCAHUB_map!$A$2:$A$139,FALSE),4)</f>
        <v>South East</v>
      </c>
    </row>
    <row r="1287" spans="1:10" x14ac:dyDescent="0.3">
      <c r="A1287" s="22" t="str">
        <f t="shared" si="20"/>
        <v>'RTK2016Curative50-69'</v>
      </c>
      <c r="B1287" s="22">
        <v>2016</v>
      </c>
      <c r="C1287" s="22" t="s">
        <v>266</v>
      </c>
      <c r="D1287" s="22" t="s">
        <v>7</v>
      </c>
      <c r="E1287" s="22" t="s">
        <v>627</v>
      </c>
      <c r="F1287" s="22">
        <v>17</v>
      </c>
      <c r="G1287" s="22">
        <v>0</v>
      </c>
      <c r="H1287" s="22" t="str">
        <f>INDEX(Bar_data!$A$3:$B$140,MATCH(C1287,Bar_data!$A$3:$A$140,FALSE),2)</f>
        <v>Trust109</v>
      </c>
      <c r="I1287" s="22" t="str">
        <f>INDEX(TrustCAHUB_map!$A$2:$D$139,MATCH($C1287,TrustCAHUB_map!$A$2:$A$139,FALSE),3)</f>
        <v>Surrey and Sussex</v>
      </c>
      <c r="J1287" s="22" t="str">
        <f>INDEX(TrustCAHUB_map!$A$2:$D$139,MATCH($C1287,TrustCAHUB_map!$A$2:$A$139,FALSE),4)</f>
        <v>South East</v>
      </c>
    </row>
    <row r="1288" spans="1:10" x14ac:dyDescent="0.3">
      <c r="A1288" s="22" t="str">
        <f t="shared" si="20"/>
        <v>'RTK2016Not assigned50-69'</v>
      </c>
      <c r="B1288" s="22">
        <v>2016</v>
      </c>
      <c r="C1288" s="22" t="s">
        <v>266</v>
      </c>
      <c r="D1288" s="22" t="s">
        <v>477</v>
      </c>
      <c r="E1288" s="22" t="s">
        <v>627</v>
      </c>
      <c r="F1288" s="22">
        <v>5</v>
      </c>
      <c r="G1288" s="22">
        <v>0</v>
      </c>
      <c r="H1288" s="22" t="str">
        <f>INDEX(Bar_data!$A$3:$B$140,MATCH(C1288,Bar_data!$A$3:$A$140,FALSE),2)</f>
        <v>Trust109</v>
      </c>
      <c r="I1288" s="22" t="str">
        <f>INDEX(TrustCAHUB_map!$A$2:$D$139,MATCH($C1288,TrustCAHUB_map!$A$2:$A$139,FALSE),3)</f>
        <v>Surrey and Sussex</v>
      </c>
      <c r="J1288" s="22" t="str">
        <f>INDEX(TrustCAHUB_map!$A$2:$D$139,MATCH($C1288,TrustCAHUB_map!$A$2:$A$139,FALSE),4)</f>
        <v>South East</v>
      </c>
    </row>
    <row r="1289" spans="1:10" x14ac:dyDescent="0.3">
      <c r="A1289" s="22" t="str">
        <f t="shared" si="20"/>
        <v>'RTK2016Palliative50-69'</v>
      </c>
      <c r="B1289" s="22">
        <v>2016</v>
      </c>
      <c r="C1289" s="22" t="s">
        <v>266</v>
      </c>
      <c r="D1289" s="22" t="s">
        <v>8</v>
      </c>
      <c r="E1289" s="22" t="s">
        <v>627</v>
      </c>
      <c r="F1289" s="22">
        <v>8</v>
      </c>
      <c r="G1289" s="22">
        <v>1</v>
      </c>
      <c r="H1289" s="22" t="str">
        <f>INDEX(Bar_data!$A$3:$B$140,MATCH(C1289,Bar_data!$A$3:$A$140,FALSE),2)</f>
        <v>Trust109</v>
      </c>
      <c r="I1289" s="22" t="str">
        <f>INDEX(TrustCAHUB_map!$A$2:$D$139,MATCH($C1289,TrustCAHUB_map!$A$2:$A$139,FALSE),3)</f>
        <v>Surrey and Sussex</v>
      </c>
      <c r="J1289" s="22" t="str">
        <f>INDEX(TrustCAHUB_map!$A$2:$D$139,MATCH($C1289,TrustCAHUB_map!$A$2:$A$139,FALSE),4)</f>
        <v>South East</v>
      </c>
    </row>
    <row r="1290" spans="1:10" x14ac:dyDescent="0.3">
      <c r="A1290" s="22" t="str">
        <f t="shared" si="20"/>
        <v>'RTK2016Not assigned70+'</v>
      </c>
      <c r="B1290" s="22">
        <v>2016</v>
      </c>
      <c r="C1290" s="22" t="s">
        <v>266</v>
      </c>
      <c r="D1290" s="22" t="s">
        <v>477</v>
      </c>
      <c r="E1290" s="22" t="s">
        <v>628</v>
      </c>
      <c r="F1290" s="22">
        <v>2</v>
      </c>
      <c r="G1290" s="22">
        <v>0</v>
      </c>
      <c r="H1290" s="22" t="str">
        <f>INDEX(Bar_data!$A$3:$B$140,MATCH(C1290,Bar_data!$A$3:$A$140,FALSE),2)</f>
        <v>Trust109</v>
      </c>
      <c r="I1290" s="22" t="str">
        <f>INDEX(TrustCAHUB_map!$A$2:$D$139,MATCH($C1290,TrustCAHUB_map!$A$2:$A$139,FALSE),3)</f>
        <v>Surrey and Sussex</v>
      </c>
      <c r="J1290" s="22" t="str">
        <f>INDEX(TrustCAHUB_map!$A$2:$D$139,MATCH($C1290,TrustCAHUB_map!$A$2:$A$139,FALSE),4)</f>
        <v>South East</v>
      </c>
    </row>
    <row r="1291" spans="1:10" x14ac:dyDescent="0.3">
      <c r="A1291" s="22" t="str">
        <f t="shared" si="20"/>
        <v>'RTK2016Palliative70+'</v>
      </c>
      <c r="B1291" s="22">
        <v>2016</v>
      </c>
      <c r="C1291" s="22" t="s">
        <v>266</v>
      </c>
      <c r="D1291" s="22" t="s">
        <v>8</v>
      </c>
      <c r="E1291" s="22" t="s">
        <v>628</v>
      </c>
      <c r="F1291" s="22">
        <v>1</v>
      </c>
      <c r="G1291" s="22">
        <v>0</v>
      </c>
      <c r="H1291" s="22" t="str">
        <f>INDEX(Bar_data!$A$3:$B$140,MATCH(C1291,Bar_data!$A$3:$A$140,FALSE),2)</f>
        <v>Trust109</v>
      </c>
      <c r="I1291" s="22" t="str">
        <f>INDEX(TrustCAHUB_map!$A$2:$D$139,MATCH($C1291,TrustCAHUB_map!$A$2:$A$139,FALSE),3)</f>
        <v>Surrey and Sussex</v>
      </c>
      <c r="J1291" s="22" t="str">
        <f>INDEX(TrustCAHUB_map!$A$2:$D$139,MATCH($C1291,TrustCAHUB_map!$A$2:$A$139,FALSE),4)</f>
        <v>South East</v>
      </c>
    </row>
    <row r="1292" spans="1:10" x14ac:dyDescent="0.3">
      <c r="A1292" s="22" t="str">
        <f t="shared" si="20"/>
        <v>'RTK2016Curative70+'</v>
      </c>
      <c r="B1292" s="22">
        <v>2016</v>
      </c>
      <c r="C1292" s="22" t="s">
        <v>266</v>
      </c>
      <c r="D1292" s="22" t="s">
        <v>7</v>
      </c>
      <c r="E1292" s="22" t="s">
        <v>628</v>
      </c>
      <c r="F1292" s="22">
        <v>6</v>
      </c>
      <c r="G1292" s="22">
        <v>0</v>
      </c>
      <c r="H1292" s="22" t="str">
        <f>INDEX(Bar_data!$A$3:$B$140,MATCH(C1292,Bar_data!$A$3:$A$140,FALSE),2)</f>
        <v>Trust109</v>
      </c>
      <c r="I1292" s="22" t="str">
        <f>INDEX(TrustCAHUB_map!$A$2:$D$139,MATCH($C1292,TrustCAHUB_map!$A$2:$A$139,FALSE),3)</f>
        <v>Surrey and Sussex</v>
      </c>
      <c r="J1292" s="22" t="str">
        <f>INDEX(TrustCAHUB_map!$A$2:$D$139,MATCH($C1292,TrustCAHUB_map!$A$2:$A$139,FALSE),4)</f>
        <v>South East</v>
      </c>
    </row>
    <row r="1293" spans="1:10" x14ac:dyDescent="0.3">
      <c r="A1293" s="22" t="str">
        <f t="shared" si="20"/>
        <v>'RTP2016Curative18-49'</v>
      </c>
      <c r="B1293" s="22">
        <v>2016</v>
      </c>
      <c r="C1293" s="22" t="s">
        <v>267</v>
      </c>
      <c r="D1293" s="22" t="s">
        <v>7</v>
      </c>
      <c r="E1293" s="22" t="s">
        <v>153</v>
      </c>
      <c r="F1293" s="22">
        <v>48</v>
      </c>
      <c r="G1293" s="22">
        <v>0</v>
      </c>
      <c r="H1293" s="22" t="str">
        <f>INDEX(Bar_data!$A$3:$B$140,MATCH(C1293,Bar_data!$A$3:$A$140,FALSE),2)</f>
        <v>Trust110</v>
      </c>
      <c r="I1293" s="22" t="str">
        <f>INDEX(TrustCAHUB_map!$A$2:$D$139,MATCH($C1293,TrustCAHUB_map!$A$2:$A$139,FALSE),3)</f>
        <v>Surrey and Sussex</v>
      </c>
      <c r="J1293" s="22" t="str">
        <f>INDEX(TrustCAHUB_map!$A$2:$D$139,MATCH($C1293,TrustCAHUB_map!$A$2:$A$139,FALSE),4)</f>
        <v>South East</v>
      </c>
    </row>
    <row r="1294" spans="1:10" x14ac:dyDescent="0.3">
      <c r="A1294" s="22" t="str">
        <f t="shared" si="20"/>
        <v>'RTP2016Not assigned18-49'</v>
      </c>
      <c r="B1294" s="22">
        <v>2016</v>
      </c>
      <c r="C1294" s="22" t="s">
        <v>267</v>
      </c>
      <c r="D1294" s="22" t="s">
        <v>477</v>
      </c>
      <c r="E1294" s="22" t="s">
        <v>153</v>
      </c>
      <c r="F1294" s="22">
        <v>11</v>
      </c>
      <c r="G1294" s="22">
        <v>0</v>
      </c>
      <c r="H1294" s="22" t="str">
        <f>INDEX(Bar_data!$A$3:$B$140,MATCH(C1294,Bar_data!$A$3:$A$140,FALSE),2)</f>
        <v>Trust110</v>
      </c>
      <c r="I1294" s="22" t="str">
        <f>INDEX(TrustCAHUB_map!$A$2:$D$139,MATCH($C1294,TrustCAHUB_map!$A$2:$A$139,FALSE),3)</f>
        <v>Surrey and Sussex</v>
      </c>
      <c r="J1294" s="22" t="str">
        <f>INDEX(TrustCAHUB_map!$A$2:$D$139,MATCH($C1294,TrustCAHUB_map!$A$2:$A$139,FALSE),4)</f>
        <v>South East</v>
      </c>
    </row>
    <row r="1295" spans="1:10" x14ac:dyDescent="0.3">
      <c r="A1295" s="22" t="str">
        <f t="shared" si="20"/>
        <v>'RTP2016Palliative18-49'</v>
      </c>
      <c r="B1295" s="22">
        <v>2016</v>
      </c>
      <c r="C1295" s="22" t="s">
        <v>267</v>
      </c>
      <c r="D1295" s="22" t="s">
        <v>8</v>
      </c>
      <c r="E1295" s="22" t="s">
        <v>153</v>
      </c>
      <c r="F1295" s="22">
        <v>6</v>
      </c>
      <c r="G1295" s="22">
        <v>1</v>
      </c>
      <c r="H1295" s="22" t="str">
        <f>INDEX(Bar_data!$A$3:$B$140,MATCH(C1295,Bar_data!$A$3:$A$140,FALSE),2)</f>
        <v>Trust110</v>
      </c>
      <c r="I1295" s="22" t="str">
        <f>INDEX(TrustCAHUB_map!$A$2:$D$139,MATCH($C1295,TrustCAHUB_map!$A$2:$A$139,FALSE),3)</f>
        <v>Surrey and Sussex</v>
      </c>
      <c r="J1295" s="22" t="str">
        <f>INDEX(TrustCAHUB_map!$A$2:$D$139,MATCH($C1295,TrustCAHUB_map!$A$2:$A$139,FALSE),4)</f>
        <v>South East</v>
      </c>
    </row>
    <row r="1296" spans="1:10" x14ac:dyDescent="0.3">
      <c r="A1296" s="22" t="str">
        <f t="shared" si="20"/>
        <v>'RTP2016Palliative50-69'</v>
      </c>
      <c r="B1296" s="22">
        <v>2016</v>
      </c>
      <c r="C1296" s="22" t="s">
        <v>267</v>
      </c>
      <c r="D1296" s="22" t="s">
        <v>8</v>
      </c>
      <c r="E1296" s="22" t="s">
        <v>627</v>
      </c>
      <c r="F1296" s="22">
        <v>15</v>
      </c>
      <c r="G1296" s="22">
        <v>2</v>
      </c>
      <c r="H1296" s="22" t="str">
        <f>INDEX(Bar_data!$A$3:$B$140,MATCH(C1296,Bar_data!$A$3:$A$140,FALSE),2)</f>
        <v>Trust110</v>
      </c>
      <c r="I1296" s="22" t="str">
        <f>INDEX(TrustCAHUB_map!$A$2:$D$139,MATCH($C1296,TrustCAHUB_map!$A$2:$A$139,FALSE),3)</f>
        <v>Surrey and Sussex</v>
      </c>
      <c r="J1296" s="22" t="str">
        <f>INDEX(TrustCAHUB_map!$A$2:$D$139,MATCH($C1296,TrustCAHUB_map!$A$2:$A$139,FALSE),4)</f>
        <v>South East</v>
      </c>
    </row>
    <row r="1297" spans="1:10" x14ac:dyDescent="0.3">
      <c r="A1297" s="22" t="str">
        <f t="shared" si="20"/>
        <v>'RTP2016Curative50-69'</v>
      </c>
      <c r="B1297" s="22">
        <v>2016</v>
      </c>
      <c r="C1297" s="22" t="s">
        <v>267</v>
      </c>
      <c r="D1297" s="22" t="s">
        <v>7</v>
      </c>
      <c r="E1297" s="22" t="s">
        <v>627</v>
      </c>
      <c r="F1297" s="22">
        <v>66</v>
      </c>
      <c r="G1297" s="22">
        <v>0</v>
      </c>
      <c r="H1297" s="22" t="str">
        <f>INDEX(Bar_data!$A$3:$B$140,MATCH(C1297,Bar_data!$A$3:$A$140,FALSE),2)</f>
        <v>Trust110</v>
      </c>
      <c r="I1297" s="22" t="str">
        <f>INDEX(TrustCAHUB_map!$A$2:$D$139,MATCH($C1297,TrustCAHUB_map!$A$2:$A$139,FALSE),3)</f>
        <v>Surrey and Sussex</v>
      </c>
      <c r="J1297" s="22" t="str">
        <f>INDEX(TrustCAHUB_map!$A$2:$D$139,MATCH($C1297,TrustCAHUB_map!$A$2:$A$139,FALSE),4)</f>
        <v>South East</v>
      </c>
    </row>
    <row r="1298" spans="1:10" x14ac:dyDescent="0.3">
      <c r="A1298" s="22" t="str">
        <f t="shared" si="20"/>
        <v>'RTP2016Not assigned50-69'</v>
      </c>
      <c r="B1298" s="22">
        <v>2016</v>
      </c>
      <c r="C1298" s="22" t="s">
        <v>267</v>
      </c>
      <c r="D1298" s="22" t="s">
        <v>477</v>
      </c>
      <c r="E1298" s="22" t="s">
        <v>627</v>
      </c>
      <c r="F1298" s="22">
        <v>8</v>
      </c>
      <c r="G1298" s="22">
        <v>0</v>
      </c>
      <c r="H1298" s="22" t="str">
        <f>INDEX(Bar_data!$A$3:$B$140,MATCH(C1298,Bar_data!$A$3:$A$140,FALSE),2)</f>
        <v>Trust110</v>
      </c>
      <c r="I1298" s="22" t="str">
        <f>INDEX(TrustCAHUB_map!$A$2:$D$139,MATCH($C1298,TrustCAHUB_map!$A$2:$A$139,FALSE),3)</f>
        <v>Surrey and Sussex</v>
      </c>
      <c r="J1298" s="22" t="str">
        <f>INDEX(TrustCAHUB_map!$A$2:$D$139,MATCH($C1298,TrustCAHUB_map!$A$2:$A$139,FALSE),4)</f>
        <v>South East</v>
      </c>
    </row>
    <row r="1299" spans="1:10" x14ac:dyDescent="0.3">
      <c r="A1299" s="22" t="str">
        <f t="shared" si="20"/>
        <v>'RTP2016Not assigned70+'</v>
      </c>
      <c r="B1299" s="22">
        <v>2016</v>
      </c>
      <c r="C1299" s="22" t="s">
        <v>267</v>
      </c>
      <c r="D1299" s="22" t="s">
        <v>477</v>
      </c>
      <c r="E1299" s="22" t="s">
        <v>628</v>
      </c>
      <c r="F1299" s="22">
        <v>3</v>
      </c>
      <c r="G1299" s="22">
        <v>0</v>
      </c>
      <c r="H1299" s="22" t="str">
        <f>INDEX(Bar_data!$A$3:$B$140,MATCH(C1299,Bar_data!$A$3:$A$140,FALSE),2)</f>
        <v>Trust110</v>
      </c>
      <c r="I1299" s="22" t="str">
        <f>INDEX(TrustCAHUB_map!$A$2:$D$139,MATCH($C1299,TrustCAHUB_map!$A$2:$A$139,FALSE),3)</f>
        <v>Surrey and Sussex</v>
      </c>
      <c r="J1299" s="22" t="str">
        <f>INDEX(TrustCAHUB_map!$A$2:$D$139,MATCH($C1299,TrustCAHUB_map!$A$2:$A$139,FALSE),4)</f>
        <v>South East</v>
      </c>
    </row>
    <row r="1300" spans="1:10" x14ac:dyDescent="0.3">
      <c r="A1300" s="22" t="str">
        <f t="shared" si="20"/>
        <v>'RTP2016Palliative70+'</v>
      </c>
      <c r="B1300" s="22">
        <v>2016</v>
      </c>
      <c r="C1300" s="22" t="s">
        <v>267</v>
      </c>
      <c r="D1300" s="22" t="s">
        <v>8</v>
      </c>
      <c r="E1300" s="22" t="s">
        <v>628</v>
      </c>
      <c r="F1300" s="22">
        <v>6</v>
      </c>
      <c r="G1300" s="22">
        <v>2</v>
      </c>
      <c r="H1300" s="22" t="str">
        <f>INDEX(Bar_data!$A$3:$B$140,MATCH(C1300,Bar_data!$A$3:$A$140,FALSE),2)</f>
        <v>Trust110</v>
      </c>
      <c r="I1300" s="22" t="str">
        <f>INDEX(TrustCAHUB_map!$A$2:$D$139,MATCH($C1300,TrustCAHUB_map!$A$2:$A$139,FALSE),3)</f>
        <v>Surrey and Sussex</v>
      </c>
      <c r="J1300" s="22" t="str">
        <f>INDEX(TrustCAHUB_map!$A$2:$D$139,MATCH($C1300,TrustCAHUB_map!$A$2:$A$139,FALSE),4)</f>
        <v>South East</v>
      </c>
    </row>
    <row r="1301" spans="1:10" x14ac:dyDescent="0.3">
      <c r="A1301" s="22" t="str">
        <f t="shared" si="20"/>
        <v>'RTP2016Curative70+'</v>
      </c>
      <c r="B1301" s="22">
        <v>2016</v>
      </c>
      <c r="C1301" s="22" t="s">
        <v>267</v>
      </c>
      <c r="D1301" s="22" t="s">
        <v>7</v>
      </c>
      <c r="E1301" s="22" t="s">
        <v>628</v>
      </c>
      <c r="F1301" s="22">
        <v>23</v>
      </c>
      <c r="G1301" s="22">
        <v>0</v>
      </c>
      <c r="H1301" s="22" t="str">
        <f>INDEX(Bar_data!$A$3:$B$140,MATCH(C1301,Bar_data!$A$3:$A$140,FALSE),2)</f>
        <v>Trust110</v>
      </c>
      <c r="I1301" s="22" t="str">
        <f>INDEX(TrustCAHUB_map!$A$2:$D$139,MATCH($C1301,TrustCAHUB_map!$A$2:$A$139,FALSE),3)</f>
        <v>Surrey and Sussex</v>
      </c>
      <c r="J1301" s="22" t="str">
        <f>INDEX(TrustCAHUB_map!$A$2:$D$139,MATCH($C1301,TrustCAHUB_map!$A$2:$A$139,FALSE),4)</f>
        <v>South East</v>
      </c>
    </row>
    <row r="1302" spans="1:10" x14ac:dyDescent="0.3">
      <c r="A1302" s="22" t="str">
        <f t="shared" si="20"/>
        <v>'RTR2016Curative18-49'</v>
      </c>
      <c r="B1302" s="22">
        <v>2016</v>
      </c>
      <c r="C1302" s="22" t="s">
        <v>268</v>
      </c>
      <c r="D1302" s="22" t="s">
        <v>7</v>
      </c>
      <c r="E1302" s="22" t="s">
        <v>153</v>
      </c>
      <c r="F1302" s="22">
        <v>54</v>
      </c>
      <c r="G1302" s="22">
        <v>0</v>
      </c>
      <c r="H1302" s="22" t="str">
        <f>INDEX(Bar_data!$A$3:$B$140,MATCH(C1302,Bar_data!$A$3:$A$140,FALSE),2)</f>
        <v>Trust111</v>
      </c>
      <c r="I1302" s="22" t="str">
        <f>INDEX(TrustCAHUB_map!$A$2:$D$139,MATCH($C1302,TrustCAHUB_map!$A$2:$A$139,FALSE),3)</f>
        <v>North East and Cumbria</v>
      </c>
      <c r="J1302" s="22" t="str">
        <f>INDEX(TrustCAHUB_map!$A$2:$D$139,MATCH($C1302,TrustCAHUB_map!$A$2:$A$139,FALSE),4)</f>
        <v>North East</v>
      </c>
    </row>
    <row r="1303" spans="1:10" x14ac:dyDescent="0.3">
      <c r="A1303" s="22" t="str">
        <f t="shared" si="20"/>
        <v>'RTR2016Palliative18-49'</v>
      </c>
      <c r="B1303" s="22">
        <v>2016</v>
      </c>
      <c r="C1303" s="22" t="s">
        <v>268</v>
      </c>
      <c r="D1303" s="22" t="s">
        <v>8</v>
      </c>
      <c r="E1303" s="22" t="s">
        <v>153</v>
      </c>
      <c r="F1303" s="22">
        <v>15</v>
      </c>
      <c r="G1303" s="22">
        <v>1</v>
      </c>
      <c r="H1303" s="22" t="str">
        <f>INDEX(Bar_data!$A$3:$B$140,MATCH(C1303,Bar_data!$A$3:$A$140,FALSE),2)</f>
        <v>Trust111</v>
      </c>
      <c r="I1303" s="22" t="str">
        <f>INDEX(TrustCAHUB_map!$A$2:$D$139,MATCH($C1303,TrustCAHUB_map!$A$2:$A$139,FALSE),3)</f>
        <v>North East and Cumbria</v>
      </c>
      <c r="J1303" s="22" t="str">
        <f>INDEX(TrustCAHUB_map!$A$2:$D$139,MATCH($C1303,TrustCAHUB_map!$A$2:$A$139,FALSE),4)</f>
        <v>North East</v>
      </c>
    </row>
    <row r="1304" spans="1:10" x14ac:dyDescent="0.3">
      <c r="A1304" s="22" t="str">
        <f t="shared" si="20"/>
        <v>'RTR2016Palliative50-69'</v>
      </c>
      <c r="B1304" s="22">
        <v>2016</v>
      </c>
      <c r="C1304" s="22" t="s">
        <v>268</v>
      </c>
      <c r="D1304" s="22" t="s">
        <v>8</v>
      </c>
      <c r="E1304" s="22" t="s">
        <v>627</v>
      </c>
      <c r="F1304" s="22">
        <v>21</v>
      </c>
      <c r="G1304" s="22">
        <v>2</v>
      </c>
      <c r="H1304" s="22" t="str">
        <f>INDEX(Bar_data!$A$3:$B$140,MATCH(C1304,Bar_data!$A$3:$A$140,FALSE),2)</f>
        <v>Trust111</v>
      </c>
      <c r="I1304" s="22" t="str">
        <f>INDEX(TrustCAHUB_map!$A$2:$D$139,MATCH($C1304,TrustCAHUB_map!$A$2:$A$139,FALSE),3)</f>
        <v>North East and Cumbria</v>
      </c>
      <c r="J1304" s="22" t="str">
        <f>INDEX(TrustCAHUB_map!$A$2:$D$139,MATCH($C1304,TrustCAHUB_map!$A$2:$A$139,FALSE),4)</f>
        <v>North East</v>
      </c>
    </row>
    <row r="1305" spans="1:10" x14ac:dyDescent="0.3">
      <c r="A1305" s="22" t="str">
        <f t="shared" si="20"/>
        <v>'RTR2016Curative50-69'</v>
      </c>
      <c r="B1305" s="22">
        <v>2016</v>
      </c>
      <c r="C1305" s="22" t="s">
        <v>268</v>
      </c>
      <c r="D1305" s="22" t="s">
        <v>7</v>
      </c>
      <c r="E1305" s="22" t="s">
        <v>627</v>
      </c>
      <c r="F1305" s="22">
        <v>76</v>
      </c>
      <c r="G1305" s="22">
        <v>1</v>
      </c>
      <c r="H1305" s="22" t="str">
        <f>INDEX(Bar_data!$A$3:$B$140,MATCH(C1305,Bar_data!$A$3:$A$140,FALSE),2)</f>
        <v>Trust111</v>
      </c>
      <c r="I1305" s="22" t="str">
        <f>INDEX(TrustCAHUB_map!$A$2:$D$139,MATCH($C1305,TrustCAHUB_map!$A$2:$A$139,FALSE),3)</f>
        <v>North East and Cumbria</v>
      </c>
      <c r="J1305" s="22" t="str">
        <f>INDEX(TrustCAHUB_map!$A$2:$D$139,MATCH($C1305,TrustCAHUB_map!$A$2:$A$139,FALSE),4)</f>
        <v>North East</v>
      </c>
    </row>
    <row r="1306" spans="1:10" x14ac:dyDescent="0.3">
      <c r="A1306" s="22" t="str">
        <f t="shared" si="20"/>
        <v>'RTR2016Curative70+'</v>
      </c>
      <c r="B1306" s="22">
        <v>2016</v>
      </c>
      <c r="C1306" s="22" t="s">
        <v>268</v>
      </c>
      <c r="D1306" s="22" t="s">
        <v>7</v>
      </c>
      <c r="E1306" s="22" t="s">
        <v>628</v>
      </c>
      <c r="F1306" s="22">
        <v>14</v>
      </c>
      <c r="G1306" s="22">
        <v>0</v>
      </c>
      <c r="H1306" s="22" t="str">
        <f>INDEX(Bar_data!$A$3:$B$140,MATCH(C1306,Bar_data!$A$3:$A$140,FALSE),2)</f>
        <v>Trust111</v>
      </c>
      <c r="I1306" s="22" t="str">
        <f>INDEX(TrustCAHUB_map!$A$2:$D$139,MATCH($C1306,TrustCAHUB_map!$A$2:$A$139,FALSE),3)</f>
        <v>North East and Cumbria</v>
      </c>
      <c r="J1306" s="22" t="str">
        <f>INDEX(TrustCAHUB_map!$A$2:$D$139,MATCH($C1306,TrustCAHUB_map!$A$2:$A$139,FALSE),4)</f>
        <v>North East</v>
      </c>
    </row>
    <row r="1307" spans="1:10" x14ac:dyDescent="0.3">
      <c r="A1307" s="22" t="str">
        <f t="shared" si="20"/>
        <v>'RTR2016Palliative70+'</v>
      </c>
      <c r="B1307" s="22">
        <v>2016</v>
      </c>
      <c r="C1307" s="22" t="s">
        <v>268</v>
      </c>
      <c r="D1307" s="22" t="s">
        <v>8</v>
      </c>
      <c r="E1307" s="22" t="s">
        <v>628</v>
      </c>
      <c r="F1307" s="22">
        <v>12</v>
      </c>
      <c r="G1307" s="22">
        <v>0</v>
      </c>
      <c r="H1307" s="22" t="str">
        <f>INDEX(Bar_data!$A$3:$B$140,MATCH(C1307,Bar_data!$A$3:$A$140,FALSE),2)</f>
        <v>Trust111</v>
      </c>
      <c r="I1307" s="22" t="str">
        <f>INDEX(TrustCAHUB_map!$A$2:$D$139,MATCH($C1307,TrustCAHUB_map!$A$2:$A$139,FALSE),3)</f>
        <v>North East and Cumbria</v>
      </c>
      <c r="J1307" s="22" t="str">
        <f>INDEX(TrustCAHUB_map!$A$2:$D$139,MATCH($C1307,TrustCAHUB_map!$A$2:$A$139,FALSE),4)</f>
        <v>North East</v>
      </c>
    </row>
    <row r="1308" spans="1:10" x14ac:dyDescent="0.3">
      <c r="A1308" s="22" t="str">
        <f t="shared" si="20"/>
        <v>'RTX2016Not assigned18-49'</v>
      </c>
      <c r="B1308" s="22">
        <v>2016</v>
      </c>
      <c r="C1308" s="22" t="s">
        <v>269</v>
      </c>
      <c r="D1308" s="22" t="s">
        <v>477</v>
      </c>
      <c r="E1308" s="22" t="s">
        <v>153</v>
      </c>
      <c r="F1308" s="22">
        <v>13</v>
      </c>
      <c r="G1308" s="22">
        <v>0</v>
      </c>
      <c r="H1308" s="22" t="str">
        <f>INDEX(Bar_data!$A$3:$B$140,MATCH(C1308,Bar_data!$A$3:$A$140,FALSE),2)</f>
        <v>Trust112</v>
      </c>
      <c r="I1308" s="22" t="str">
        <f>INDEX(TrustCAHUB_map!$A$2:$D$139,MATCH($C1308,TrustCAHUB_map!$A$2:$A$139,FALSE),3)</f>
        <v>Lancashire and South Cumbria</v>
      </c>
      <c r="J1308" s="22" t="str">
        <f>INDEX(TrustCAHUB_map!$A$2:$D$139,MATCH($C1308,TrustCAHUB_map!$A$2:$A$139,FALSE),4)</f>
        <v>North West</v>
      </c>
    </row>
    <row r="1309" spans="1:10" x14ac:dyDescent="0.3">
      <c r="A1309" s="22" t="str">
        <f t="shared" si="20"/>
        <v>'RTX2016Palliative18-49'</v>
      </c>
      <c r="B1309" s="22">
        <v>2016</v>
      </c>
      <c r="C1309" s="22" t="s">
        <v>269</v>
      </c>
      <c r="D1309" s="22" t="s">
        <v>8</v>
      </c>
      <c r="E1309" s="22" t="s">
        <v>153</v>
      </c>
      <c r="F1309" s="22">
        <v>9</v>
      </c>
      <c r="G1309" s="22">
        <v>1</v>
      </c>
      <c r="H1309" s="22" t="str">
        <f>INDEX(Bar_data!$A$3:$B$140,MATCH(C1309,Bar_data!$A$3:$A$140,FALSE),2)</f>
        <v>Trust112</v>
      </c>
      <c r="I1309" s="22" t="str">
        <f>INDEX(TrustCAHUB_map!$A$2:$D$139,MATCH($C1309,TrustCAHUB_map!$A$2:$A$139,FALSE),3)</f>
        <v>Lancashire and South Cumbria</v>
      </c>
      <c r="J1309" s="22" t="str">
        <f>INDEX(TrustCAHUB_map!$A$2:$D$139,MATCH($C1309,TrustCAHUB_map!$A$2:$A$139,FALSE),4)</f>
        <v>North West</v>
      </c>
    </row>
    <row r="1310" spans="1:10" x14ac:dyDescent="0.3">
      <c r="A1310" s="22" t="str">
        <f t="shared" si="20"/>
        <v>'RTX2016Curative18-49'</v>
      </c>
      <c r="B1310" s="22">
        <v>2016</v>
      </c>
      <c r="C1310" s="22" t="s">
        <v>269</v>
      </c>
      <c r="D1310" s="22" t="s">
        <v>7</v>
      </c>
      <c r="E1310" s="22" t="s">
        <v>153</v>
      </c>
      <c r="F1310" s="22">
        <v>26</v>
      </c>
      <c r="G1310" s="22">
        <v>0</v>
      </c>
      <c r="H1310" s="22" t="str">
        <f>INDEX(Bar_data!$A$3:$B$140,MATCH(C1310,Bar_data!$A$3:$A$140,FALSE),2)</f>
        <v>Trust112</v>
      </c>
      <c r="I1310" s="22" t="str">
        <f>INDEX(TrustCAHUB_map!$A$2:$D$139,MATCH($C1310,TrustCAHUB_map!$A$2:$A$139,FALSE),3)</f>
        <v>Lancashire and South Cumbria</v>
      </c>
      <c r="J1310" s="22" t="str">
        <f>INDEX(TrustCAHUB_map!$A$2:$D$139,MATCH($C1310,TrustCAHUB_map!$A$2:$A$139,FALSE),4)</f>
        <v>North West</v>
      </c>
    </row>
    <row r="1311" spans="1:10" x14ac:dyDescent="0.3">
      <c r="A1311" s="22" t="str">
        <f t="shared" si="20"/>
        <v>'RTX2016Not assigned50-69'</v>
      </c>
      <c r="B1311" s="22">
        <v>2016</v>
      </c>
      <c r="C1311" s="22" t="s">
        <v>269</v>
      </c>
      <c r="D1311" s="22" t="s">
        <v>477</v>
      </c>
      <c r="E1311" s="22" t="s">
        <v>627</v>
      </c>
      <c r="F1311" s="22">
        <v>25</v>
      </c>
      <c r="G1311" s="22">
        <v>0</v>
      </c>
      <c r="H1311" s="22" t="str">
        <f>INDEX(Bar_data!$A$3:$B$140,MATCH(C1311,Bar_data!$A$3:$A$140,FALSE),2)</f>
        <v>Trust112</v>
      </c>
      <c r="I1311" s="22" t="str">
        <f>INDEX(TrustCAHUB_map!$A$2:$D$139,MATCH($C1311,TrustCAHUB_map!$A$2:$A$139,FALSE),3)</f>
        <v>Lancashire and South Cumbria</v>
      </c>
      <c r="J1311" s="22" t="str">
        <f>INDEX(TrustCAHUB_map!$A$2:$D$139,MATCH($C1311,TrustCAHUB_map!$A$2:$A$139,FALSE),4)</f>
        <v>North West</v>
      </c>
    </row>
    <row r="1312" spans="1:10" x14ac:dyDescent="0.3">
      <c r="A1312" s="22" t="str">
        <f t="shared" si="20"/>
        <v>'RTX2016Curative50-69'</v>
      </c>
      <c r="B1312" s="22">
        <v>2016</v>
      </c>
      <c r="C1312" s="22" t="s">
        <v>269</v>
      </c>
      <c r="D1312" s="22" t="s">
        <v>7</v>
      </c>
      <c r="E1312" s="22" t="s">
        <v>627</v>
      </c>
      <c r="F1312" s="22">
        <v>40</v>
      </c>
      <c r="G1312" s="22">
        <v>0</v>
      </c>
      <c r="H1312" s="22" t="str">
        <f>INDEX(Bar_data!$A$3:$B$140,MATCH(C1312,Bar_data!$A$3:$A$140,FALSE),2)</f>
        <v>Trust112</v>
      </c>
      <c r="I1312" s="22" t="str">
        <f>INDEX(TrustCAHUB_map!$A$2:$D$139,MATCH($C1312,TrustCAHUB_map!$A$2:$A$139,FALSE),3)</f>
        <v>Lancashire and South Cumbria</v>
      </c>
      <c r="J1312" s="22" t="str">
        <f>INDEX(TrustCAHUB_map!$A$2:$D$139,MATCH($C1312,TrustCAHUB_map!$A$2:$A$139,FALSE),4)</f>
        <v>North West</v>
      </c>
    </row>
    <row r="1313" spans="1:10" x14ac:dyDescent="0.3">
      <c r="A1313" s="22" t="str">
        <f t="shared" si="20"/>
        <v>'RTX2016Palliative50-69'</v>
      </c>
      <c r="B1313" s="22">
        <v>2016</v>
      </c>
      <c r="C1313" s="22" t="s">
        <v>269</v>
      </c>
      <c r="D1313" s="22" t="s">
        <v>8</v>
      </c>
      <c r="E1313" s="22" t="s">
        <v>627</v>
      </c>
      <c r="F1313" s="22">
        <v>28</v>
      </c>
      <c r="G1313" s="22">
        <v>2</v>
      </c>
      <c r="H1313" s="22" t="str">
        <f>INDEX(Bar_data!$A$3:$B$140,MATCH(C1313,Bar_data!$A$3:$A$140,FALSE),2)</f>
        <v>Trust112</v>
      </c>
      <c r="I1313" s="22" t="str">
        <f>INDEX(TrustCAHUB_map!$A$2:$D$139,MATCH($C1313,TrustCAHUB_map!$A$2:$A$139,FALSE),3)</f>
        <v>Lancashire and South Cumbria</v>
      </c>
      <c r="J1313" s="22" t="str">
        <f>INDEX(TrustCAHUB_map!$A$2:$D$139,MATCH($C1313,TrustCAHUB_map!$A$2:$A$139,FALSE),4)</f>
        <v>North West</v>
      </c>
    </row>
    <row r="1314" spans="1:10" x14ac:dyDescent="0.3">
      <c r="A1314" s="22" t="str">
        <f t="shared" si="20"/>
        <v>'RTX2016Palliative70+'</v>
      </c>
      <c r="B1314" s="22">
        <v>2016</v>
      </c>
      <c r="C1314" s="22" t="s">
        <v>269</v>
      </c>
      <c r="D1314" s="22" t="s">
        <v>8</v>
      </c>
      <c r="E1314" s="22" t="s">
        <v>628</v>
      </c>
      <c r="F1314" s="22">
        <v>8</v>
      </c>
      <c r="G1314" s="22">
        <v>2</v>
      </c>
      <c r="H1314" s="22" t="str">
        <f>INDEX(Bar_data!$A$3:$B$140,MATCH(C1314,Bar_data!$A$3:$A$140,FALSE),2)</f>
        <v>Trust112</v>
      </c>
      <c r="I1314" s="22" t="str">
        <f>INDEX(TrustCAHUB_map!$A$2:$D$139,MATCH($C1314,TrustCAHUB_map!$A$2:$A$139,FALSE),3)</f>
        <v>Lancashire and South Cumbria</v>
      </c>
      <c r="J1314" s="22" t="str">
        <f>INDEX(TrustCAHUB_map!$A$2:$D$139,MATCH($C1314,TrustCAHUB_map!$A$2:$A$139,FALSE),4)</f>
        <v>North West</v>
      </c>
    </row>
    <row r="1315" spans="1:10" x14ac:dyDescent="0.3">
      <c r="A1315" s="22" t="str">
        <f t="shared" si="20"/>
        <v>'RTX2016Not assigned70+'</v>
      </c>
      <c r="B1315" s="22">
        <v>2016</v>
      </c>
      <c r="C1315" s="22" t="s">
        <v>269</v>
      </c>
      <c r="D1315" s="22" t="s">
        <v>477</v>
      </c>
      <c r="E1315" s="22" t="s">
        <v>628</v>
      </c>
      <c r="F1315" s="22">
        <v>6</v>
      </c>
      <c r="G1315" s="22">
        <v>0</v>
      </c>
      <c r="H1315" s="22" t="str">
        <f>INDEX(Bar_data!$A$3:$B$140,MATCH(C1315,Bar_data!$A$3:$A$140,FALSE),2)</f>
        <v>Trust112</v>
      </c>
      <c r="I1315" s="22" t="str">
        <f>INDEX(TrustCAHUB_map!$A$2:$D$139,MATCH($C1315,TrustCAHUB_map!$A$2:$A$139,FALSE),3)</f>
        <v>Lancashire and South Cumbria</v>
      </c>
      <c r="J1315" s="22" t="str">
        <f>INDEX(TrustCAHUB_map!$A$2:$D$139,MATCH($C1315,TrustCAHUB_map!$A$2:$A$139,FALSE),4)</f>
        <v>North West</v>
      </c>
    </row>
    <row r="1316" spans="1:10" x14ac:dyDescent="0.3">
      <c r="A1316" s="22" t="str">
        <f t="shared" si="20"/>
        <v>'RTX2016Curative70+'</v>
      </c>
      <c r="B1316" s="22">
        <v>2016</v>
      </c>
      <c r="C1316" s="22" t="s">
        <v>269</v>
      </c>
      <c r="D1316" s="22" t="s">
        <v>7</v>
      </c>
      <c r="E1316" s="22" t="s">
        <v>628</v>
      </c>
      <c r="F1316" s="22">
        <v>16</v>
      </c>
      <c r="G1316" s="22">
        <v>0</v>
      </c>
      <c r="H1316" s="22" t="str">
        <f>INDEX(Bar_data!$A$3:$B$140,MATCH(C1316,Bar_data!$A$3:$A$140,FALSE),2)</f>
        <v>Trust112</v>
      </c>
      <c r="I1316" s="22" t="str">
        <f>INDEX(TrustCAHUB_map!$A$2:$D$139,MATCH($C1316,TrustCAHUB_map!$A$2:$A$139,FALSE),3)</f>
        <v>Lancashire and South Cumbria</v>
      </c>
      <c r="J1316" s="22" t="str">
        <f>INDEX(TrustCAHUB_map!$A$2:$D$139,MATCH($C1316,TrustCAHUB_map!$A$2:$A$139,FALSE),4)</f>
        <v>North West</v>
      </c>
    </row>
    <row r="1317" spans="1:10" x14ac:dyDescent="0.3">
      <c r="A1317" s="22" t="str">
        <f t="shared" si="20"/>
        <v>'RVV2016Palliative18-49'</v>
      </c>
      <c r="B1317" s="22">
        <v>2016</v>
      </c>
      <c r="C1317" s="22" t="s">
        <v>272</v>
      </c>
      <c r="D1317" s="22" t="s">
        <v>8</v>
      </c>
      <c r="E1317" s="22" t="s">
        <v>153</v>
      </c>
      <c r="F1317" s="22">
        <v>23</v>
      </c>
      <c r="G1317" s="22">
        <v>1</v>
      </c>
      <c r="H1317" s="22" t="str">
        <f>INDEX(Bar_data!$A$3:$B$140,MATCH(C1317,Bar_data!$A$3:$A$140,FALSE),2)</f>
        <v>Trust115</v>
      </c>
      <c r="I1317" s="22" t="str">
        <f>INDEX(TrustCAHUB_map!$A$2:$D$139,MATCH($C1317,TrustCAHUB_map!$A$2:$A$139,FALSE),3)</f>
        <v>Kent and Medway</v>
      </c>
      <c r="J1317" s="22" t="str">
        <f>INDEX(TrustCAHUB_map!$A$2:$D$139,MATCH($C1317,TrustCAHUB_map!$A$2:$A$139,FALSE),4)</f>
        <v>South East</v>
      </c>
    </row>
    <row r="1318" spans="1:10" x14ac:dyDescent="0.3">
      <c r="A1318" s="22" t="str">
        <f t="shared" si="20"/>
        <v>'RVV2016Curative18-49'</v>
      </c>
      <c r="B1318" s="22">
        <v>2016</v>
      </c>
      <c r="C1318" s="22" t="s">
        <v>272</v>
      </c>
      <c r="D1318" s="22" t="s">
        <v>7</v>
      </c>
      <c r="E1318" s="22" t="s">
        <v>153</v>
      </c>
      <c r="F1318" s="22">
        <v>73</v>
      </c>
      <c r="G1318" s="22">
        <v>0</v>
      </c>
      <c r="H1318" s="22" t="str">
        <f>INDEX(Bar_data!$A$3:$B$140,MATCH(C1318,Bar_data!$A$3:$A$140,FALSE),2)</f>
        <v>Trust115</v>
      </c>
      <c r="I1318" s="22" t="str">
        <f>INDEX(TrustCAHUB_map!$A$2:$D$139,MATCH($C1318,TrustCAHUB_map!$A$2:$A$139,FALSE),3)</f>
        <v>Kent and Medway</v>
      </c>
      <c r="J1318" s="22" t="str">
        <f>INDEX(TrustCAHUB_map!$A$2:$D$139,MATCH($C1318,TrustCAHUB_map!$A$2:$A$139,FALSE),4)</f>
        <v>South East</v>
      </c>
    </row>
    <row r="1319" spans="1:10" x14ac:dyDescent="0.3">
      <c r="A1319" s="22" t="str">
        <f t="shared" si="20"/>
        <v>'RVV2016Palliative50-69'</v>
      </c>
      <c r="B1319" s="22">
        <v>2016</v>
      </c>
      <c r="C1319" s="22" t="s">
        <v>272</v>
      </c>
      <c r="D1319" s="22" t="s">
        <v>8</v>
      </c>
      <c r="E1319" s="22" t="s">
        <v>627</v>
      </c>
      <c r="F1319" s="22">
        <v>31</v>
      </c>
      <c r="G1319" s="22">
        <v>1</v>
      </c>
      <c r="H1319" s="22" t="str">
        <f>INDEX(Bar_data!$A$3:$B$140,MATCH(C1319,Bar_data!$A$3:$A$140,FALSE),2)</f>
        <v>Trust115</v>
      </c>
      <c r="I1319" s="22" t="str">
        <f>INDEX(TrustCAHUB_map!$A$2:$D$139,MATCH($C1319,TrustCAHUB_map!$A$2:$A$139,FALSE),3)</f>
        <v>Kent and Medway</v>
      </c>
      <c r="J1319" s="22" t="str">
        <f>INDEX(TrustCAHUB_map!$A$2:$D$139,MATCH($C1319,TrustCAHUB_map!$A$2:$A$139,FALSE),4)</f>
        <v>South East</v>
      </c>
    </row>
    <row r="1320" spans="1:10" x14ac:dyDescent="0.3">
      <c r="A1320" s="22" t="str">
        <f t="shared" si="20"/>
        <v>'RVV2016Curative50-69'</v>
      </c>
      <c r="B1320" s="22">
        <v>2016</v>
      </c>
      <c r="C1320" s="22" t="s">
        <v>272</v>
      </c>
      <c r="D1320" s="22" t="s">
        <v>7</v>
      </c>
      <c r="E1320" s="22" t="s">
        <v>627</v>
      </c>
      <c r="F1320" s="22">
        <v>100</v>
      </c>
      <c r="G1320" s="22">
        <v>0</v>
      </c>
      <c r="H1320" s="22" t="str">
        <f>INDEX(Bar_data!$A$3:$B$140,MATCH(C1320,Bar_data!$A$3:$A$140,FALSE),2)</f>
        <v>Trust115</v>
      </c>
      <c r="I1320" s="22" t="str">
        <f>INDEX(TrustCAHUB_map!$A$2:$D$139,MATCH($C1320,TrustCAHUB_map!$A$2:$A$139,FALSE),3)</f>
        <v>Kent and Medway</v>
      </c>
      <c r="J1320" s="22" t="str">
        <f>INDEX(TrustCAHUB_map!$A$2:$D$139,MATCH($C1320,TrustCAHUB_map!$A$2:$A$139,FALSE),4)</f>
        <v>South East</v>
      </c>
    </row>
    <row r="1321" spans="1:10" x14ac:dyDescent="0.3">
      <c r="A1321" s="22" t="str">
        <f t="shared" si="20"/>
        <v>'RVV2016Palliative70+'</v>
      </c>
      <c r="B1321" s="22">
        <v>2016</v>
      </c>
      <c r="C1321" s="22" t="s">
        <v>272</v>
      </c>
      <c r="D1321" s="22" t="s">
        <v>8</v>
      </c>
      <c r="E1321" s="22" t="s">
        <v>628</v>
      </c>
      <c r="F1321" s="22">
        <v>13</v>
      </c>
      <c r="G1321" s="22">
        <v>0</v>
      </c>
      <c r="H1321" s="22" t="str">
        <f>INDEX(Bar_data!$A$3:$B$140,MATCH(C1321,Bar_data!$A$3:$A$140,FALSE),2)</f>
        <v>Trust115</v>
      </c>
      <c r="I1321" s="22" t="str">
        <f>INDEX(TrustCAHUB_map!$A$2:$D$139,MATCH($C1321,TrustCAHUB_map!$A$2:$A$139,FALSE),3)</f>
        <v>Kent and Medway</v>
      </c>
      <c r="J1321" s="22" t="str">
        <f>INDEX(TrustCAHUB_map!$A$2:$D$139,MATCH($C1321,TrustCAHUB_map!$A$2:$A$139,FALSE),4)</f>
        <v>South East</v>
      </c>
    </row>
    <row r="1322" spans="1:10" x14ac:dyDescent="0.3">
      <c r="A1322" s="22" t="str">
        <f t="shared" si="20"/>
        <v>'RVV2016Curative70+'</v>
      </c>
      <c r="B1322" s="22">
        <v>2016</v>
      </c>
      <c r="C1322" s="22" t="s">
        <v>272</v>
      </c>
      <c r="D1322" s="22" t="s">
        <v>7</v>
      </c>
      <c r="E1322" s="22" t="s">
        <v>628</v>
      </c>
      <c r="F1322" s="22">
        <v>27</v>
      </c>
      <c r="G1322" s="22">
        <v>0</v>
      </c>
      <c r="H1322" s="22" t="str">
        <f>INDEX(Bar_data!$A$3:$B$140,MATCH(C1322,Bar_data!$A$3:$A$140,FALSE),2)</f>
        <v>Trust115</v>
      </c>
      <c r="I1322" s="22" t="str">
        <f>INDEX(TrustCAHUB_map!$A$2:$D$139,MATCH($C1322,TrustCAHUB_map!$A$2:$A$139,FALSE),3)</f>
        <v>Kent and Medway</v>
      </c>
      <c r="J1322" s="22" t="str">
        <f>INDEX(TrustCAHUB_map!$A$2:$D$139,MATCH($C1322,TrustCAHUB_map!$A$2:$A$139,FALSE),4)</f>
        <v>South East</v>
      </c>
    </row>
    <row r="1323" spans="1:10" x14ac:dyDescent="0.3">
      <c r="A1323" s="22" t="str">
        <f t="shared" si="20"/>
        <v>'RVW2016Palliative18-49'</v>
      </c>
      <c r="B1323" s="22">
        <v>2016</v>
      </c>
      <c r="C1323" s="22" t="s">
        <v>273</v>
      </c>
      <c r="D1323" s="22" t="s">
        <v>8</v>
      </c>
      <c r="E1323" s="22" t="s">
        <v>153</v>
      </c>
      <c r="F1323" s="22">
        <v>5</v>
      </c>
      <c r="G1323" s="22">
        <v>0</v>
      </c>
      <c r="H1323" s="22" t="str">
        <f>INDEX(Bar_data!$A$3:$B$140,MATCH(C1323,Bar_data!$A$3:$A$140,FALSE),2)</f>
        <v>Trust116</v>
      </c>
      <c r="I1323" s="22" t="str">
        <f>INDEX(TrustCAHUB_map!$A$2:$D$139,MATCH($C1323,TrustCAHUB_map!$A$2:$A$139,FALSE),3)</f>
        <v>North East and Cumbria</v>
      </c>
      <c r="J1323" s="22" t="str">
        <f>INDEX(TrustCAHUB_map!$A$2:$D$139,MATCH($C1323,TrustCAHUB_map!$A$2:$A$139,FALSE),4)</f>
        <v>North East</v>
      </c>
    </row>
    <row r="1324" spans="1:10" x14ac:dyDescent="0.3">
      <c r="A1324" s="22" t="str">
        <f t="shared" si="20"/>
        <v>'RVW2016Curative18-49'</v>
      </c>
      <c r="B1324" s="22">
        <v>2016</v>
      </c>
      <c r="C1324" s="22" t="s">
        <v>273</v>
      </c>
      <c r="D1324" s="22" t="s">
        <v>7</v>
      </c>
      <c r="E1324" s="22" t="s">
        <v>153</v>
      </c>
      <c r="F1324" s="22">
        <v>25</v>
      </c>
      <c r="G1324" s="22">
        <v>0</v>
      </c>
      <c r="H1324" s="22" t="str">
        <f>INDEX(Bar_data!$A$3:$B$140,MATCH(C1324,Bar_data!$A$3:$A$140,FALSE),2)</f>
        <v>Trust116</v>
      </c>
      <c r="I1324" s="22" t="str">
        <f>INDEX(TrustCAHUB_map!$A$2:$D$139,MATCH($C1324,TrustCAHUB_map!$A$2:$A$139,FALSE),3)</f>
        <v>North East and Cumbria</v>
      </c>
      <c r="J1324" s="22" t="str">
        <f>INDEX(TrustCAHUB_map!$A$2:$D$139,MATCH($C1324,TrustCAHUB_map!$A$2:$A$139,FALSE),4)</f>
        <v>North East</v>
      </c>
    </row>
    <row r="1325" spans="1:10" x14ac:dyDescent="0.3">
      <c r="A1325" s="22" t="str">
        <f t="shared" si="20"/>
        <v>'RVW2016Curative50-69'</v>
      </c>
      <c r="B1325" s="22">
        <v>2016</v>
      </c>
      <c r="C1325" s="22" t="s">
        <v>273</v>
      </c>
      <c r="D1325" s="22" t="s">
        <v>7</v>
      </c>
      <c r="E1325" s="22" t="s">
        <v>627</v>
      </c>
      <c r="F1325" s="22">
        <v>65</v>
      </c>
      <c r="G1325" s="22">
        <v>0</v>
      </c>
      <c r="H1325" s="22" t="str">
        <f>INDEX(Bar_data!$A$3:$B$140,MATCH(C1325,Bar_data!$A$3:$A$140,FALSE),2)</f>
        <v>Trust116</v>
      </c>
      <c r="I1325" s="22" t="str">
        <f>INDEX(TrustCAHUB_map!$A$2:$D$139,MATCH($C1325,TrustCAHUB_map!$A$2:$A$139,FALSE),3)</f>
        <v>North East and Cumbria</v>
      </c>
      <c r="J1325" s="22" t="str">
        <f>INDEX(TrustCAHUB_map!$A$2:$D$139,MATCH($C1325,TrustCAHUB_map!$A$2:$A$139,FALSE),4)</f>
        <v>North East</v>
      </c>
    </row>
    <row r="1326" spans="1:10" x14ac:dyDescent="0.3">
      <c r="A1326" s="22" t="str">
        <f t="shared" si="20"/>
        <v>'RVW2016Palliative50-69'</v>
      </c>
      <c r="B1326" s="22">
        <v>2016</v>
      </c>
      <c r="C1326" s="22" t="s">
        <v>273</v>
      </c>
      <c r="D1326" s="22" t="s">
        <v>8</v>
      </c>
      <c r="E1326" s="22" t="s">
        <v>627</v>
      </c>
      <c r="F1326" s="22">
        <v>10</v>
      </c>
      <c r="G1326" s="22">
        <v>1</v>
      </c>
      <c r="H1326" s="22" t="str">
        <f>INDEX(Bar_data!$A$3:$B$140,MATCH(C1326,Bar_data!$A$3:$A$140,FALSE),2)</f>
        <v>Trust116</v>
      </c>
      <c r="I1326" s="22" t="str">
        <f>INDEX(TrustCAHUB_map!$A$2:$D$139,MATCH($C1326,TrustCAHUB_map!$A$2:$A$139,FALSE),3)</f>
        <v>North East and Cumbria</v>
      </c>
      <c r="J1326" s="22" t="str">
        <f>INDEX(TrustCAHUB_map!$A$2:$D$139,MATCH($C1326,TrustCAHUB_map!$A$2:$A$139,FALSE),4)</f>
        <v>North East</v>
      </c>
    </row>
    <row r="1327" spans="1:10" x14ac:dyDescent="0.3">
      <c r="A1327" s="22" t="str">
        <f t="shared" si="20"/>
        <v>'RVW2016Palliative70+'</v>
      </c>
      <c r="B1327" s="22">
        <v>2016</v>
      </c>
      <c r="C1327" s="22" t="s">
        <v>273</v>
      </c>
      <c r="D1327" s="22" t="s">
        <v>8</v>
      </c>
      <c r="E1327" s="22" t="s">
        <v>628</v>
      </c>
      <c r="F1327" s="22">
        <v>4</v>
      </c>
      <c r="G1327" s="22">
        <v>0</v>
      </c>
      <c r="H1327" s="22" t="str">
        <f>INDEX(Bar_data!$A$3:$B$140,MATCH(C1327,Bar_data!$A$3:$A$140,FALSE),2)</f>
        <v>Trust116</v>
      </c>
      <c r="I1327" s="22" t="str">
        <f>INDEX(TrustCAHUB_map!$A$2:$D$139,MATCH($C1327,TrustCAHUB_map!$A$2:$A$139,FALSE),3)</f>
        <v>North East and Cumbria</v>
      </c>
      <c r="J1327" s="22" t="str">
        <f>INDEX(TrustCAHUB_map!$A$2:$D$139,MATCH($C1327,TrustCAHUB_map!$A$2:$A$139,FALSE),4)</f>
        <v>North East</v>
      </c>
    </row>
    <row r="1328" spans="1:10" x14ac:dyDescent="0.3">
      <c r="A1328" s="22" t="str">
        <f t="shared" si="20"/>
        <v>'RVW2016Curative70+'</v>
      </c>
      <c r="B1328" s="22">
        <v>2016</v>
      </c>
      <c r="C1328" s="22" t="s">
        <v>273</v>
      </c>
      <c r="D1328" s="22" t="s">
        <v>7</v>
      </c>
      <c r="E1328" s="22" t="s">
        <v>628</v>
      </c>
      <c r="F1328" s="22">
        <v>6</v>
      </c>
      <c r="G1328" s="22">
        <v>0</v>
      </c>
      <c r="H1328" s="22" t="str">
        <f>INDEX(Bar_data!$A$3:$B$140,MATCH(C1328,Bar_data!$A$3:$A$140,FALSE),2)</f>
        <v>Trust116</v>
      </c>
      <c r="I1328" s="22" t="str">
        <f>INDEX(TrustCAHUB_map!$A$2:$D$139,MATCH($C1328,TrustCAHUB_map!$A$2:$A$139,FALSE),3)</f>
        <v>North East and Cumbria</v>
      </c>
      <c r="J1328" s="22" t="str">
        <f>INDEX(TrustCAHUB_map!$A$2:$D$139,MATCH($C1328,TrustCAHUB_map!$A$2:$A$139,FALSE),4)</f>
        <v>North East</v>
      </c>
    </row>
    <row r="1329" spans="1:10" x14ac:dyDescent="0.3">
      <c r="A1329" s="22" t="str">
        <f t="shared" si="20"/>
        <v>'RWA2016Not assigned18-49'</v>
      </c>
      <c r="B1329" s="22">
        <v>2016</v>
      </c>
      <c r="C1329" s="22" t="s">
        <v>276</v>
      </c>
      <c r="D1329" s="22" t="s">
        <v>477</v>
      </c>
      <c r="E1329" s="22" t="s">
        <v>153</v>
      </c>
      <c r="F1329" s="22">
        <v>8</v>
      </c>
      <c r="G1329" s="22">
        <v>0</v>
      </c>
      <c r="H1329" s="22" t="str">
        <f>INDEX(Bar_data!$A$3:$B$140,MATCH(C1329,Bar_data!$A$3:$A$140,FALSE),2)</f>
        <v>Trust119</v>
      </c>
      <c r="I1329" s="22" t="str">
        <f>INDEX(TrustCAHUB_map!$A$2:$D$139,MATCH($C1329,TrustCAHUB_map!$A$2:$A$139,FALSE),3)</f>
        <v>Humber, Coast and Vale</v>
      </c>
      <c r="J1329" s="22" t="str">
        <f>INDEX(TrustCAHUB_map!$A$2:$D$139,MATCH($C1329,TrustCAHUB_map!$A$2:$A$139,FALSE),4)</f>
        <v>Yorkshire and Humber</v>
      </c>
    </row>
    <row r="1330" spans="1:10" x14ac:dyDescent="0.3">
      <c r="A1330" s="22" t="str">
        <f t="shared" si="20"/>
        <v>'RWA2016Palliative18-49'</v>
      </c>
      <c r="B1330" s="22">
        <v>2016</v>
      </c>
      <c r="C1330" s="22" t="s">
        <v>276</v>
      </c>
      <c r="D1330" s="22" t="s">
        <v>8</v>
      </c>
      <c r="E1330" s="22" t="s">
        <v>153</v>
      </c>
      <c r="F1330" s="22">
        <v>12</v>
      </c>
      <c r="G1330" s="22">
        <v>0</v>
      </c>
      <c r="H1330" s="22" t="str">
        <f>INDEX(Bar_data!$A$3:$B$140,MATCH(C1330,Bar_data!$A$3:$A$140,FALSE),2)</f>
        <v>Trust119</v>
      </c>
      <c r="I1330" s="22" t="str">
        <f>INDEX(TrustCAHUB_map!$A$2:$D$139,MATCH($C1330,TrustCAHUB_map!$A$2:$A$139,FALSE),3)</f>
        <v>Humber, Coast and Vale</v>
      </c>
      <c r="J1330" s="22" t="str">
        <f>INDEX(TrustCAHUB_map!$A$2:$D$139,MATCH($C1330,TrustCAHUB_map!$A$2:$A$139,FALSE),4)</f>
        <v>Yorkshire and Humber</v>
      </c>
    </row>
    <row r="1331" spans="1:10" x14ac:dyDescent="0.3">
      <c r="A1331" s="22" t="str">
        <f t="shared" si="20"/>
        <v>'RWA2016Curative18-49'</v>
      </c>
      <c r="B1331" s="22">
        <v>2016</v>
      </c>
      <c r="C1331" s="22" t="s">
        <v>276</v>
      </c>
      <c r="D1331" s="22" t="s">
        <v>7</v>
      </c>
      <c r="E1331" s="22" t="s">
        <v>153</v>
      </c>
      <c r="F1331" s="22">
        <v>43</v>
      </c>
      <c r="G1331" s="22">
        <v>0</v>
      </c>
      <c r="H1331" s="22" t="str">
        <f>INDEX(Bar_data!$A$3:$B$140,MATCH(C1331,Bar_data!$A$3:$A$140,FALSE),2)</f>
        <v>Trust119</v>
      </c>
      <c r="I1331" s="22" t="str">
        <f>INDEX(TrustCAHUB_map!$A$2:$D$139,MATCH($C1331,TrustCAHUB_map!$A$2:$A$139,FALSE),3)</f>
        <v>Humber, Coast and Vale</v>
      </c>
      <c r="J1331" s="22" t="str">
        <f>INDEX(TrustCAHUB_map!$A$2:$D$139,MATCH($C1331,TrustCAHUB_map!$A$2:$A$139,FALSE),4)</f>
        <v>Yorkshire and Humber</v>
      </c>
    </row>
    <row r="1332" spans="1:10" x14ac:dyDescent="0.3">
      <c r="A1332" s="22" t="str">
        <f t="shared" si="20"/>
        <v>'RWA2016Not assigned50-69'</v>
      </c>
      <c r="B1332" s="22">
        <v>2016</v>
      </c>
      <c r="C1332" s="22" t="s">
        <v>276</v>
      </c>
      <c r="D1332" s="22" t="s">
        <v>477</v>
      </c>
      <c r="E1332" s="22" t="s">
        <v>627</v>
      </c>
      <c r="F1332" s="22">
        <v>15</v>
      </c>
      <c r="G1332" s="22">
        <v>0</v>
      </c>
      <c r="H1332" s="22" t="str">
        <f>INDEX(Bar_data!$A$3:$B$140,MATCH(C1332,Bar_data!$A$3:$A$140,FALSE),2)</f>
        <v>Trust119</v>
      </c>
      <c r="I1332" s="22" t="str">
        <f>INDEX(TrustCAHUB_map!$A$2:$D$139,MATCH($C1332,TrustCAHUB_map!$A$2:$A$139,FALSE),3)</f>
        <v>Humber, Coast and Vale</v>
      </c>
      <c r="J1332" s="22" t="str">
        <f>INDEX(TrustCAHUB_map!$A$2:$D$139,MATCH($C1332,TrustCAHUB_map!$A$2:$A$139,FALSE),4)</f>
        <v>Yorkshire and Humber</v>
      </c>
    </row>
    <row r="1333" spans="1:10" x14ac:dyDescent="0.3">
      <c r="A1333" s="22" t="str">
        <f t="shared" si="20"/>
        <v>'RWA2016Palliative50-69'</v>
      </c>
      <c r="B1333" s="22">
        <v>2016</v>
      </c>
      <c r="C1333" s="22" t="s">
        <v>276</v>
      </c>
      <c r="D1333" s="22" t="s">
        <v>8</v>
      </c>
      <c r="E1333" s="22" t="s">
        <v>627</v>
      </c>
      <c r="F1333" s="22">
        <v>32</v>
      </c>
      <c r="G1333" s="22">
        <v>2</v>
      </c>
      <c r="H1333" s="22" t="str">
        <f>INDEX(Bar_data!$A$3:$B$140,MATCH(C1333,Bar_data!$A$3:$A$140,FALSE),2)</f>
        <v>Trust119</v>
      </c>
      <c r="I1333" s="22" t="str">
        <f>INDEX(TrustCAHUB_map!$A$2:$D$139,MATCH($C1333,TrustCAHUB_map!$A$2:$A$139,FALSE),3)</f>
        <v>Humber, Coast and Vale</v>
      </c>
      <c r="J1333" s="22" t="str">
        <f>INDEX(TrustCAHUB_map!$A$2:$D$139,MATCH($C1333,TrustCAHUB_map!$A$2:$A$139,FALSE),4)</f>
        <v>Yorkshire and Humber</v>
      </c>
    </row>
    <row r="1334" spans="1:10" x14ac:dyDescent="0.3">
      <c r="A1334" s="22" t="str">
        <f t="shared" si="20"/>
        <v>'RWA2016Curative50-69'</v>
      </c>
      <c r="B1334" s="22">
        <v>2016</v>
      </c>
      <c r="C1334" s="22" t="s">
        <v>276</v>
      </c>
      <c r="D1334" s="22" t="s">
        <v>7</v>
      </c>
      <c r="E1334" s="22" t="s">
        <v>627</v>
      </c>
      <c r="F1334" s="22">
        <v>101</v>
      </c>
      <c r="G1334" s="22">
        <v>1</v>
      </c>
      <c r="H1334" s="22" t="str">
        <f>INDEX(Bar_data!$A$3:$B$140,MATCH(C1334,Bar_data!$A$3:$A$140,FALSE),2)</f>
        <v>Trust119</v>
      </c>
      <c r="I1334" s="22" t="str">
        <f>INDEX(TrustCAHUB_map!$A$2:$D$139,MATCH($C1334,TrustCAHUB_map!$A$2:$A$139,FALSE),3)</f>
        <v>Humber, Coast and Vale</v>
      </c>
      <c r="J1334" s="22" t="str">
        <f>INDEX(TrustCAHUB_map!$A$2:$D$139,MATCH($C1334,TrustCAHUB_map!$A$2:$A$139,FALSE),4)</f>
        <v>Yorkshire and Humber</v>
      </c>
    </row>
    <row r="1335" spans="1:10" x14ac:dyDescent="0.3">
      <c r="A1335" s="22" t="str">
        <f t="shared" si="20"/>
        <v>'RWA2016Curative70+'</v>
      </c>
      <c r="B1335" s="22">
        <v>2016</v>
      </c>
      <c r="C1335" s="22" t="s">
        <v>276</v>
      </c>
      <c r="D1335" s="22" t="s">
        <v>7</v>
      </c>
      <c r="E1335" s="22" t="s">
        <v>628</v>
      </c>
      <c r="F1335" s="22">
        <v>17</v>
      </c>
      <c r="G1335" s="22">
        <v>1</v>
      </c>
      <c r="H1335" s="22" t="str">
        <f>INDEX(Bar_data!$A$3:$B$140,MATCH(C1335,Bar_data!$A$3:$A$140,FALSE),2)</f>
        <v>Trust119</v>
      </c>
      <c r="I1335" s="22" t="str">
        <f>INDEX(TrustCAHUB_map!$A$2:$D$139,MATCH($C1335,TrustCAHUB_map!$A$2:$A$139,FALSE),3)</f>
        <v>Humber, Coast and Vale</v>
      </c>
      <c r="J1335" s="22" t="str">
        <f>INDEX(TrustCAHUB_map!$A$2:$D$139,MATCH($C1335,TrustCAHUB_map!$A$2:$A$139,FALSE),4)</f>
        <v>Yorkshire and Humber</v>
      </c>
    </row>
    <row r="1336" spans="1:10" x14ac:dyDescent="0.3">
      <c r="A1336" s="22" t="str">
        <f t="shared" si="20"/>
        <v>'RWA2016Palliative70+'</v>
      </c>
      <c r="B1336" s="22">
        <v>2016</v>
      </c>
      <c r="C1336" s="22" t="s">
        <v>276</v>
      </c>
      <c r="D1336" s="22" t="s">
        <v>8</v>
      </c>
      <c r="E1336" s="22" t="s">
        <v>628</v>
      </c>
      <c r="F1336" s="22">
        <v>4</v>
      </c>
      <c r="G1336" s="22">
        <v>0</v>
      </c>
      <c r="H1336" s="22" t="str">
        <f>INDEX(Bar_data!$A$3:$B$140,MATCH(C1336,Bar_data!$A$3:$A$140,FALSE),2)</f>
        <v>Trust119</v>
      </c>
      <c r="I1336" s="22" t="str">
        <f>INDEX(TrustCAHUB_map!$A$2:$D$139,MATCH($C1336,TrustCAHUB_map!$A$2:$A$139,FALSE),3)</f>
        <v>Humber, Coast and Vale</v>
      </c>
      <c r="J1336" s="22" t="str">
        <f>INDEX(TrustCAHUB_map!$A$2:$D$139,MATCH($C1336,TrustCAHUB_map!$A$2:$A$139,FALSE),4)</f>
        <v>Yorkshire and Humber</v>
      </c>
    </row>
    <row r="1337" spans="1:10" x14ac:dyDescent="0.3">
      <c r="A1337" s="22" t="str">
        <f t="shared" si="20"/>
        <v>'RWA2016Not assigned70+'</v>
      </c>
      <c r="B1337" s="22">
        <v>2016</v>
      </c>
      <c r="C1337" s="22" t="s">
        <v>276</v>
      </c>
      <c r="D1337" s="22" t="s">
        <v>477</v>
      </c>
      <c r="E1337" s="22" t="s">
        <v>628</v>
      </c>
      <c r="F1337" s="22">
        <v>4</v>
      </c>
      <c r="G1337" s="22">
        <v>0</v>
      </c>
      <c r="H1337" s="22" t="str">
        <f>INDEX(Bar_data!$A$3:$B$140,MATCH(C1337,Bar_data!$A$3:$A$140,FALSE),2)</f>
        <v>Trust119</v>
      </c>
      <c r="I1337" s="22" t="str">
        <f>INDEX(TrustCAHUB_map!$A$2:$D$139,MATCH($C1337,TrustCAHUB_map!$A$2:$A$139,FALSE),3)</f>
        <v>Humber, Coast and Vale</v>
      </c>
      <c r="J1337" s="22" t="str">
        <f>INDEX(TrustCAHUB_map!$A$2:$D$139,MATCH($C1337,TrustCAHUB_map!$A$2:$A$139,FALSE),4)</f>
        <v>Yorkshire and Humber</v>
      </c>
    </row>
    <row r="1338" spans="1:10" x14ac:dyDescent="0.3">
      <c r="A1338" s="22" t="str">
        <f t="shared" si="20"/>
        <v>'RWD2016Not assigned18-49'</v>
      </c>
      <c r="B1338" s="22">
        <v>2016</v>
      </c>
      <c r="C1338" s="22" t="s">
        <v>277</v>
      </c>
      <c r="D1338" s="22" t="s">
        <v>477</v>
      </c>
      <c r="E1338" s="22" t="s">
        <v>153</v>
      </c>
      <c r="F1338" s="22">
        <v>14</v>
      </c>
      <c r="G1338" s="22">
        <v>0</v>
      </c>
      <c r="H1338" s="22" t="str">
        <f>INDEX(Bar_data!$A$3:$B$140,MATCH(C1338,Bar_data!$A$3:$A$140,FALSE),2)</f>
        <v>Trust120</v>
      </c>
      <c r="I1338" s="22" t="str">
        <f>INDEX(TrustCAHUB_map!$A$2:$D$139,MATCH($C1338,TrustCAHUB_map!$A$2:$A$139,FALSE),3)</f>
        <v>East Midlands</v>
      </c>
      <c r="J1338" s="22" t="str">
        <f>INDEX(TrustCAHUB_map!$A$2:$D$139,MATCH($C1338,TrustCAHUB_map!$A$2:$A$139,FALSE),4)</f>
        <v>East Midlands</v>
      </c>
    </row>
    <row r="1339" spans="1:10" x14ac:dyDescent="0.3">
      <c r="A1339" s="22" t="str">
        <f t="shared" si="20"/>
        <v>'RWD2016Palliative18-49'</v>
      </c>
      <c r="B1339" s="22">
        <v>2016</v>
      </c>
      <c r="C1339" s="22" t="s">
        <v>277</v>
      </c>
      <c r="D1339" s="22" t="s">
        <v>8</v>
      </c>
      <c r="E1339" s="22" t="s">
        <v>153</v>
      </c>
      <c r="F1339" s="22">
        <v>11</v>
      </c>
      <c r="G1339" s="22">
        <v>0</v>
      </c>
      <c r="H1339" s="22" t="str">
        <f>INDEX(Bar_data!$A$3:$B$140,MATCH(C1339,Bar_data!$A$3:$A$140,FALSE),2)</f>
        <v>Trust120</v>
      </c>
      <c r="I1339" s="22" t="str">
        <f>INDEX(TrustCAHUB_map!$A$2:$D$139,MATCH($C1339,TrustCAHUB_map!$A$2:$A$139,FALSE),3)</f>
        <v>East Midlands</v>
      </c>
      <c r="J1339" s="22" t="str">
        <f>INDEX(TrustCAHUB_map!$A$2:$D$139,MATCH($C1339,TrustCAHUB_map!$A$2:$A$139,FALSE),4)</f>
        <v>East Midlands</v>
      </c>
    </row>
    <row r="1340" spans="1:10" x14ac:dyDescent="0.3">
      <c r="A1340" s="22" t="str">
        <f t="shared" si="20"/>
        <v>'RWD2016Curative18-49'</v>
      </c>
      <c r="B1340" s="22">
        <v>2016</v>
      </c>
      <c r="C1340" s="22" t="s">
        <v>277</v>
      </c>
      <c r="D1340" s="22" t="s">
        <v>7</v>
      </c>
      <c r="E1340" s="22" t="s">
        <v>153</v>
      </c>
      <c r="F1340" s="22">
        <v>36</v>
      </c>
      <c r="G1340" s="22">
        <v>0</v>
      </c>
      <c r="H1340" s="22" t="str">
        <f>INDEX(Bar_data!$A$3:$B$140,MATCH(C1340,Bar_data!$A$3:$A$140,FALSE),2)</f>
        <v>Trust120</v>
      </c>
      <c r="I1340" s="22" t="str">
        <f>INDEX(TrustCAHUB_map!$A$2:$D$139,MATCH($C1340,TrustCAHUB_map!$A$2:$A$139,FALSE),3)</f>
        <v>East Midlands</v>
      </c>
      <c r="J1340" s="22" t="str">
        <f>INDEX(TrustCAHUB_map!$A$2:$D$139,MATCH($C1340,TrustCAHUB_map!$A$2:$A$139,FALSE),4)</f>
        <v>East Midlands</v>
      </c>
    </row>
    <row r="1341" spans="1:10" x14ac:dyDescent="0.3">
      <c r="A1341" s="22" t="str">
        <f t="shared" si="20"/>
        <v>'RWD2016Curative50-69'</v>
      </c>
      <c r="B1341" s="22">
        <v>2016</v>
      </c>
      <c r="C1341" s="22" t="s">
        <v>277</v>
      </c>
      <c r="D1341" s="22" t="s">
        <v>7</v>
      </c>
      <c r="E1341" s="22" t="s">
        <v>627</v>
      </c>
      <c r="F1341" s="22">
        <v>82</v>
      </c>
      <c r="G1341" s="22">
        <v>1</v>
      </c>
      <c r="H1341" s="22" t="str">
        <f>INDEX(Bar_data!$A$3:$B$140,MATCH(C1341,Bar_data!$A$3:$A$140,FALSE),2)</f>
        <v>Trust120</v>
      </c>
      <c r="I1341" s="22" t="str">
        <f>INDEX(TrustCAHUB_map!$A$2:$D$139,MATCH($C1341,TrustCAHUB_map!$A$2:$A$139,FALSE),3)</f>
        <v>East Midlands</v>
      </c>
      <c r="J1341" s="22" t="str">
        <f>INDEX(TrustCAHUB_map!$A$2:$D$139,MATCH($C1341,TrustCAHUB_map!$A$2:$A$139,FALSE),4)</f>
        <v>East Midlands</v>
      </c>
    </row>
    <row r="1342" spans="1:10" x14ac:dyDescent="0.3">
      <c r="A1342" s="22" t="str">
        <f t="shared" si="20"/>
        <v>'RWD2016Not assigned50-69'</v>
      </c>
      <c r="B1342" s="22">
        <v>2016</v>
      </c>
      <c r="C1342" s="22" t="s">
        <v>277</v>
      </c>
      <c r="D1342" s="22" t="s">
        <v>477</v>
      </c>
      <c r="E1342" s="22" t="s">
        <v>627</v>
      </c>
      <c r="F1342" s="22">
        <v>20</v>
      </c>
      <c r="G1342" s="22">
        <v>1</v>
      </c>
      <c r="H1342" s="22" t="str">
        <f>INDEX(Bar_data!$A$3:$B$140,MATCH(C1342,Bar_data!$A$3:$A$140,FALSE),2)</f>
        <v>Trust120</v>
      </c>
      <c r="I1342" s="22" t="str">
        <f>INDEX(TrustCAHUB_map!$A$2:$D$139,MATCH($C1342,TrustCAHUB_map!$A$2:$A$139,FALSE),3)</f>
        <v>East Midlands</v>
      </c>
      <c r="J1342" s="22" t="str">
        <f>INDEX(TrustCAHUB_map!$A$2:$D$139,MATCH($C1342,TrustCAHUB_map!$A$2:$A$139,FALSE),4)</f>
        <v>East Midlands</v>
      </c>
    </row>
    <row r="1343" spans="1:10" x14ac:dyDescent="0.3">
      <c r="A1343" s="22" t="str">
        <f t="shared" si="20"/>
        <v>'RWD2016Palliative50-69'</v>
      </c>
      <c r="B1343" s="22">
        <v>2016</v>
      </c>
      <c r="C1343" s="22" t="s">
        <v>277</v>
      </c>
      <c r="D1343" s="22" t="s">
        <v>8</v>
      </c>
      <c r="E1343" s="22" t="s">
        <v>627</v>
      </c>
      <c r="F1343" s="22">
        <v>23</v>
      </c>
      <c r="G1343" s="22">
        <v>3</v>
      </c>
      <c r="H1343" s="22" t="str">
        <f>INDEX(Bar_data!$A$3:$B$140,MATCH(C1343,Bar_data!$A$3:$A$140,FALSE),2)</f>
        <v>Trust120</v>
      </c>
      <c r="I1343" s="22" t="str">
        <f>INDEX(TrustCAHUB_map!$A$2:$D$139,MATCH($C1343,TrustCAHUB_map!$A$2:$A$139,FALSE),3)</f>
        <v>East Midlands</v>
      </c>
      <c r="J1343" s="22" t="str">
        <f>INDEX(TrustCAHUB_map!$A$2:$D$139,MATCH($C1343,TrustCAHUB_map!$A$2:$A$139,FALSE),4)</f>
        <v>East Midlands</v>
      </c>
    </row>
    <row r="1344" spans="1:10" x14ac:dyDescent="0.3">
      <c r="A1344" s="22" t="str">
        <f t="shared" si="20"/>
        <v>'RWD2016Palliative70+'</v>
      </c>
      <c r="B1344" s="22">
        <v>2016</v>
      </c>
      <c r="C1344" s="22" t="s">
        <v>277</v>
      </c>
      <c r="D1344" s="22" t="s">
        <v>8</v>
      </c>
      <c r="E1344" s="22" t="s">
        <v>628</v>
      </c>
      <c r="F1344" s="22">
        <v>15</v>
      </c>
      <c r="G1344" s="22">
        <v>1</v>
      </c>
      <c r="H1344" s="22" t="str">
        <f>INDEX(Bar_data!$A$3:$B$140,MATCH(C1344,Bar_data!$A$3:$A$140,FALSE),2)</f>
        <v>Trust120</v>
      </c>
      <c r="I1344" s="22" t="str">
        <f>INDEX(TrustCAHUB_map!$A$2:$D$139,MATCH($C1344,TrustCAHUB_map!$A$2:$A$139,FALSE),3)</f>
        <v>East Midlands</v>
      </c>
      <c r="J1344" s="22" t="str">
        <f>INDEX(TrustCAHUB_map!$A$2:$D$139,MATCH($C1344,TrustCAHUB_map!$A$2:$A$139,FALSE),4)</f>
        <v>East Midlands</v>
      </c>
    </row>
    <row r="1345" spans="1:10" x14ac:dyDescent="0.3">
      <c r="A1345" s="22" t="str">
        <f t="shared" si="20"/>
        <v>'RWD2016Curative70+'</v>
      </c>
      <c r="B1345" s="22">
        <v>2016</v>
      </c>
      <c r="C1345" s="22" t="s">
        <v>277</v>
      </c>
      <c r="D1345" s="22" t="s">
        <v>7</v>
      </c>
      <c r="E1345" s="22" t="s">
        <v>628</v>
      </c>
      <c r="F1345" s="22">
        <v>13</v>
      </c>
      <c r="G1345" s="22">
        <v>0</v>
      </c>
      <c r="H1345" s="22" t="str">
        <f>INDEX(Bar_data!$A$3:$B$140,MATCH(C1345,Bar_data!$A$3:$A$140,FALSE),2)</f>
        <v>Trust120</v>
      </c>
      <c r="I1345" s="22" t="str">
        <f>INDEX(TrustCAHUB_map!$A$2:$D$139,MATCH($C1345,TrustCAHUB_map!$A$2:$A$139,FALSE),3)</f>
        <v>East Midlands</v>
      </c>
      <c r="J1345" s="22" t="str">
        <f>INDEX(TrustCAHUB_map!$A$2:$D$139,MATCH($C1345,TrustCAHUB_map!$A$2:$A$139,FALSE),4)</f>
        <v>East Midlands</v>
      </c>
    </row>
    <row r="1346" spans="1:10" x14ac:dyDescent="0.3">
      <c r="A1346" s="22" t="str">
        <f t="shared" si="20"/>
        <v>'RWD2016Not assigned70+'</v>
      </c>
      <c r="B1346" s="22">
        <v>2016</v>
      </c>
      <c r="C1346" s="22" t="s">
        <v>277</v>
      </c>
      <c r="D1346" s="22" t="s">
        <v>477</v>
      </c>
      <c r="E1346" s="22" t="s">
        <v>628</v>
      </c>
      <c r="F1346" s="22">
        <v>3</v>
      </c>
      <c r="G1346" s="22">
        <v>0</v>
      </c>
      <c r="H1346" s="22" t="str">
        <f>INDEX(Bar_data!$A$3:$B$140,MATCH(C1346,Bar_data!$A$3:$A$140,FALSE),2)</f>
        <v>Trust120</v>
      </c>
      <c r="I1346" s="22" t="str">
        <f>INDEX(TrustCAHUB_map!$A$2:$D$139,MATCH($C1346,TrustCAHUB_map!$A$2:$A$139,FALSE),3)</f>
        <v>East Midlands</v>
      </c>
      <c r="J1346" s="22" t="str">
        <f>INDEX(TrustCAHUB_map!$A$2:$D$139,MATCH($C1346,TrustCAHUB_map!$A$2:$A$139,FALSE),4)</f>
        <v>East Midlands</v>
      </c>
    </row>
    <row r="1347" spans="1:10" x14ac:dyDescent="0.3">
      <c r="A1347" s="22" t="str">
        <f t="shared" ref="A1347:A1410" si="21">"'"&amp;C1347&amp;B1347&amp;D1347&amp;E1347&amp;"'"</f>
        <v>'RWE2016Curative18-49'</v>
      </c>
      <c r="B1347" s="22">
        <v>2016</v>
      </c>
      <c r="C1347" s="22" t="s">
        <v>278</v>
      </c>
      <c r="D1347" s="22" t="s">
        <v>7</v>
      </c>
      <c r="E1347" s="22" t="s">
        <v>153</v>
      </c>
      <c r="F1347" s="22">
        <v>122</v>
      </c>
      <c r="G1347" s="22">
        <v>0</v>
      </c>
      <c r="H1347" s="22" t="str">
        <f>INDEX(Bar_data!$A$3:$B$140,MATCH(C1347,Bar_data!$A$3:$A$140,FALSE),2)</f>
        <v>Trust121</v>
      </c>
      <c r="I1347" s="22" t="str">
        <f>INDEX(TrustCAHUB_map!$A$2:$D$139,MATCH($C1347,TrustCAHUB_map!$A$2:$A$139,FALSE),3)</f>
        <v>East Midlands</v>
      </c>
      <c r="J1347" s="22" t="str">
        <f>INDEX(TrustCAHUB_map!$A$2:$D$139,MATCH($C1347,TrustCAHUB_map!$A$2:$A$139,FALSE),4)</f>
        <v>East Midlands</v>
      </c>
    </row>
    <row r="1348" spans="1:10" x14ac:dyDescent="0.3">
      <c r="A1348" s="22" t="str">
        <f t="shared" si="21"/>
        <v>'RWE2016Not assigned18-49'</v>
      </c>
      <c r="B1348" s="22">
        <v>2016</v>
      </c>
      <c r="C1348" s="22" t="s">
        <v>278</v>
      </c>
      <c r="D1348" s="22" t="s">
        <v>477</v>
      </c>
      <c r="E1348" s="22" t="s">
        <v>153</v>
      </c>
      <c r="F1348" s="22">
        <v>2</v>
      </c>
      <c r="G1348" s="22">
        <v>0</v>
      </c>
      <c r="H1348" s="22" t="str">
        <f>INDEX(Bar_data!$A$3:$B$140,MATCH(C1348,Bar_data!$A$3:$A$140,FALSE),2)</f>
        <v>Trust121</v>
      </c>
      <c r="I1348" s="22" t="str">
        <f>INDEX(TrustCAHUB_map!$A$2:$D$139,MATCH($C1348,TrustCAHUB_map!$A$2:$A$139,FALSE),3)</f>
        <v>East Midlands</v>
      </c>
      <c r="J1348" s="22" t="str">
        <f>INDEX(TrustCAHUB_map!$A$2:$D$139,MATCH($C1348,TrustCAHUB_map!$A$2:$A$139,FALSE),4)</f>
        <v>East Midlands</v>
      </c>
    </row>
    <row r="1349" spans="1:10" x14ac:dyDescent="0.3">
      <c r="A1349" s="22" t="str">
        <f t="shared" si="21"/>
        <v>'RWE2016Palliative18-49'</v>
      </c>
      <c r="B1349" s="22">
        <v>2016</v>
      </c>
      <c r="C1349" s="22" t="s">
        <v>278</v>
      </c>
      <c r="D1349" s="22" t="s">
        <v>8</v>
      </c>
      <c r="E1349" s="22" t="s">
        <v>153</v>
      </c>
      <c r="F1349" s="22">
        <v>35</v>
      </c>
      <c r="G1349" s="22">
        <v>4</v>
      </c>
      <c r="H1349" s="22" t="str">
        <f>INDEX(Bar_data!$A$3:$B$140,MATCH(C1349,Bar_data!$A$3:$A$140,FALSE),2)</f>
        <v>Trust121</v>
      </c>
      <c r="I1349" s="22" t="str">
        <f>INDEX(TrustCAHUB_map!$A$2:$D$139,MATCH($C1349,TrustCAHUB_map!$A$2:$A$139,FALSE),3)</f>
        <v>East Midlands</v>
      </c>
      <c r="J1349" s="22" t="str">
        <f>INDEX(TrustCAHUB_map!$A$2:$D$139,MATCH($C1349,TrustCAHUB_map!$A$2:$A$139,FALSE),4)</f>
        <v>East Midlands</v>
      </c>
    </row>
    <row r="1350" spans="1:10" x14ac:dyDescent="0.3">
      <c r="A1350" s="22" t="str">
        <f t="shared" si="21"/>
        <v>'RWE2016Curative50-69'</v>
      </c>
      <c r="B1350" s="22">
        <v>2016</v>
      </c>
      <c r="C1350" s="22" t="s">
        <v>278</v>
      </c>
      <c r="D1350" s="22" t="s">
        <v>7</v>
      </c>
      <c r="E1350" s="22" t="s">
        <v>627</v>
      </c>
      <c r="F1350" s="22">
        <v>169</v>
      </c>
      <c r="G1350" s="22">
        <v>0</v>
      </c>
      <c r="H1350" s="22" t="str">
        <f>INDEX(Bar_data!$A$3:$B$140,MATCH(C1350,Bar_data!$A$3:$A$140,FALSE),2)</f>
        <v>Trust121</v>
      </c>
      <c r="I1350" s="22" t="str">
        <f>INDEX(TrustCAHUB_map!$A$2:$D$139,MATCH($C1350,TrustCAHUB_map!$A$2:$A$139,FALSE),3)</f>
        <v>East Midlands</v>
      </c>
      <c r="J1350" s="22" t="str">
        <f>INDEX(TrustCAHUB_map!$A$2:$D$139,MATCH($C1350,TrustCAHUB_map!$A$2:$A$139,FALSE),4)</f>
        <v>East Midlands</v>
      </c>
    </row>
    <row r="1351" spans="1:10" x14ac:dyDescent="0.3">
      <c r="A1351" s="22" t="str">
        <f t="shared" si="21"/>
        <v>'RWE2016Not assigned50-69'</v>
      </c>
      <c r="B1351" s="22">
        <v>2016</v>
      </c>
      <c r="C1351" s="22" t="s">
        <v>278</v>
      </c>
      <c r="D1351" s="22" t="s">
        <v>477</v>
      </c>
      <c r="E1351" s="22" t="s">
        <v>627</v>
      </c>
      <c r="F1351" s="22">
        <v>1</v>
      </c>
      <c r="G1351" s="22">
        <v>0</v>
      </c>
      <c r="H1351" s="22" t="str">
        <f>INDEX(Bar_data!$A$3:$B$140,MATCH(C1351,Bar_data!$A$3:$A$140,FALSE),2)</f>
        <v>Trust121</v>
      </c>
      <c r="I1351" s="22" t="str">
        <f>INDEX(TrustCAHUB_map!$A$2:$D$139,MATCH($C1351,TrustCAHUB_map!$A$2:$A$139,FALSE),3)</f>
        <v>East Midlands</v>
      </c>
      <c r="J1351" s="22" t="str">
        <f>INDEX(TrustCAHUB_map!$A$2:$D$139,MATCH($C1351,TrustCAHUB_map!$A$2:$A$139,FALSE),4)</f>
        <v>East Midlands</v>
      </c>
    </row>
    <row r="1352" spans="1:10" x14ac:dyDescent="0.3">
      <c r="A1352" s="22" t="str">
        <f t="shared" si="21"/>
        <v>'RWE2016Palliative50-69'</v>
      </c>
      <c r="B1352" s="22">
        <v>2016</v>
      </c>
      <c r="C1352" s="22" t="s">
        <v>278</v>
      </c>
      <c r="D1352" s="22" t="s">
        <v>8</v>
      </c>
      <c r="E1352" s="22" t="s">
        <v>627</v>
      </c>
      <c r="F1352" s="22">
        <v>38</v>
      </c>
      <c r="G1352" s="22">
        <v>3</v>
      </c>
      <c r="H1352" s="22" t="str">
        <f>INDEX(Bar_data!$A$3:$B$140,MATCH(C1352,Bar_data!$A$3:$A$140,FALSE),2)</f>
        <v>Trust121</v>
      </c>
      <c r="I1352" s="22" t="str">
        <f>INDEX(TrustCAHUB_map!$A$2:$D$139,MATCH($C1352,TrustCAHUB_map!$A$2:$A$139,FALSE),3)</f>
        <v>East Midlands</v>
      </c>
      <c r="J1352" s="22" t="str">
        <f>INDEX(TrustCAHUB_map!$A$2:$D$139,MATCH($C1352,TrustCAHUB_map!$A$2:$A$139,FALSE),4)</f>
        <v>East Midlands</v>
      </c>
    </row>
    <row r="1353" spans="1:10" x14ac:dyDescent="0.3">
      <c r="A1353" s="22" t="str">
        <f t="shared" si="21"/>
        <v>'RWE2016Palliative70+'</v>
      </c>
      <c r="B1353" s="22">
        <v>2016</v>
      </c>
      <c r="C1353" s="22" t="s">
        <v>278</v>
      </c>
      <c r="D1353" s="22" t="s">
        <v>8</v>
      </c>
      <c r="E1353" s="22" t="s">
        <v>628</v>
      </c>
      <c r="F1353" s="22">
        <v>21</v>
      </c>
      <c r="G1353" s="22">
        <v>5</v>
      </c>
      <c r="H1353" s="22" t="str">
        <f>INDEX(Bar_data!$A$3:$B$140,MATCH(C1353,Bar_data!$A$3:$A$140,FALSE),2)</f>
        <v>Trust121</v>
      </c>
      <c r="I1353" s="22" t="str">
        <f>INDEX(TrustCAHUB_map!$A$2:$D$139,MATCH($C1353,TrustCAHUB_map!$A$2:$A$139,FALSE),3)</f>
        <v>East Midlands</v>
      </c>
      <c r="J1353" s="22" t="str">
        <f>INDEX(TrustCAHUB_map!$A$2:$D$139,MATCH($C1353,TrustCAHUB_map!$A$2:$A$139,FALSE),4)</f>
        <v>East Midlands</v>
      </c>
    </row>
    <row r="1354" spans="1:10" x14ac:dyDescent="0.3">
      <c r="A1354" s="22" t="str">
        <f t="shared" si="21"/>
        <v>'RWE2016Curative70+'</v>
      </c>
      <c r="B1354" s="22">
        <v>2016</v>
      </c>
      <c r="C1354" s="22" t="s">
        <v>278</v>
      </c>
      <c r="D1354" s="22" t="s">
        <v>7</v>
      </c>
      <c r="E1354" s="22" t="s">
        <v>628</v>
      </c>
      <c r="F1354" s="22">
        <v>27</v>
      </c>
      <c r="G1354" s="22">
        <v>0</v>
      </c>
      <c r="H1354" s="22" t="str">
        <f>INDEX(Bar_data!$A$3:$B$140,MATCH(C1354,Bar_data!$A$3:$A$140,FALSE),2)</f>
        <v>Trust121</v>
      </c>
      <c r="I1354" s="22" t="str">
        <f>INDEX(TrustCAHUB_map!$A$2:$D$139,MATCH($C1354,TrustCAHUB_map!$A$2:$A$139,FALSE),3)</f>
        <v>East Midlands</v>
      </c>
      <c r="J1354" s="22" t="str">
        <f>INDEX(TrustCAHUB_map!$A$2:$D$139,MATCH($C1354,TrustCAHUB_map!$A$2:$A$139,FALSE),4)</f>
        <v>East Midlands</v>
      </c>
    </row>
    <row r="1355" spans="1:10" x14ac:dyDescent="0.3">
      <c r="A1355" s="22" t="str">
        <f t="shared" si="21"/>
        <v>'RWF2016Curative18-49'</v>
      </c>
      <c r="B1355" s="22">
        <v>2016</v>
      </c>
      <c r="C1355" s="22" t="s">
        <v>279</v>
      </c>
      <c r="D1355" s="22" t="s">
        <v>7</v>
      </c>
      <c r="E1355" s="22" t="s">
        <v>153</v>
      </c>
      <c r="F1355" s="22">
        <v>83</v>
      </c>
      <c r="G1355" s="22">
        <v>0</v>
      </c>
      <c r="H1355" s="22" t="str">
        <f>INDEX(Bar_data!$A$3:$B$140,MATCH(C1355,Bar_data!$A$3:$A$140,FALSE),2)</f>
        <v>Trust122</v>
      </c>
      <c r="I1355" s="22" t="str">
        <f>INDEX(TrustCAHUB_map!$A$2:$D$139,MATCH($C1355,TrustCAHUB_map!$A$2:$A$139,FALSE),3)</f>
        <v>Kent and Medway</v>
      </c>
      <c r="J1355" s="22" t="str">
        <f>INDEX(TrustCAHUB_map!$A$2:$D$139,MATCH($C1355,TrustCAHUB_map!$A$2:$A$139,FALSE),4)</f>
        <v>South East</v>
      </c>
    </row>
    <row r="1356" spans="1:10" x14ac:dyDescent="0.3">
      <c r="A1356" s="22" t="str">
        <f t="shared" si="21"/>
        <v>'RWF2016Palliative18-49'</v>
      </c>
      <c r="B1356" s="22">
        <v>2016</v>
      </c>
      <c r="C1356" s="22" t="s">
        <v>279</v>
      </c>
      <c r="D1356" s="22" t="s">
        <v>8</v>
      </c>
      <c r="E1356" s="22" t="s">
        <v>153</v>
      </c>
      <c r="F1356" s="22">
        <v>15</v>
      </c>
      <c r="G1356" s="22">
        <v>2</v>
      </c>
      <c r="H1356" s="22" t="str">
        <f>INDEX(Bar_data!$A$3:$B$140,MATCH(C1356,Bar_data!$A$3:$A$140,FALSE),2)</f>
        <v>Trust122</v>
      </c>
      <c r="I1356" s="22" t="str">
        <f>INDEX(TrustCAHUB_map!$A$2:$D$139,MATCH($C1356,TrustCAHUB_map!$A$2:$A$139,FALSE),3)</f>
        <v>Kent and Medway</v>
      </c>
      <c r="J1356" s="22" t="str">
        <f>INDEX(TrustCAHUB_map!$A$2:$D$139,MATCH($C1356,TrustCAHUB_map!$A$2:$A$139,FALSE),4)</f>
        <v>South East</v>
      </c>
    </row>
    <row r="1357" spans="1:10" x14ac:dyDescent="0.3">
      <c r="A1357" s="22" t="str">
        <f t="shared" si="21"/>
        <v>'RWF2016Palliative50-69'</v>
      </c>
      <c r="B1357" s="22">
        <v>2016</v>
      </c>
      <c r="C1357" s="22" t="s">
        <v>279</v>
      </c>
      <c r="D1357" s="22" t="s">
        <v>8</v>
      </c>
      <c r="E1357" s="22" t="s">
        <v>627</v>
      </c>
      <c r="F1357" s="22">
        <v>25</v>
      </c>
      <c r="G1357" s="22">
        <v>3</v>
      </c>
      <c r="H1357" s="22" t="str">
        <f>INDEX(Bar_data!$A$3:$B$140,MATCH(C1357,Bar_data!$A$3:$A$140,FALSE),2)</f>
        <v>Trust122</v>
      </c>
      <c r="I1357" s="22" t="str">
        <f>INDEX(TrustCAHUB_map!$A$2:$D$139,MATCH($C1357,TrustCAHUB_map!$A$2:$A$139,FALSE),3)</f>
        <v>Kent and Medway</v>
      </c>
      <c r="J1357" s="22" t="str">
        <f>INDEX(TrustCAHUB_map!$A$2:$D$139,MATCH($C1357,TrustCAHUB_map!$A$2:$A$139,FALSE),4)</f>
        <v>South East</v>
      </c>
    </row>
    <row r="1358" spans="1:10" x14ac:dyDescent="0.3">
      <c r="A1358" s="22" t="str">
        <f t="shared" si="21"/>
        <v>'RWF2016Curative50-69'</v>
      </c>
      <c r="B1358" s="22">
        <v>2016</v>
      </c>
      <c r="C1358" s="22" t="s">
        <v>279</v>
      </c>
      <c r="D1358" s="22" t="s">
        <v>7</v>
      </c>
      <c r="E1358" s="22" t="s">
        <v>627</v>
      </c>
      <c r="F1358" s="22">
        <v>105</v>
      </c>
      <c r="G1358" s="22">
        <v>1</v>
      </c>
      <c r="H1358" s="22" t="str">
        <f>INDEX(Bar_data!$A$3:$B$140,MATCH(C1358,Bar_data!$A$3:$A$140,FALSE),2)</f>
        <v>Trust122</v>
      </c>
      <c r="I1358" s="22" t="str">
        <f>INDEX(TrustCAHUB_map!$A$2:$D$139,MATCH($C1358,TrustCAHUB_map!$A$2:$A$139,FALSE),3)</f>
        <v>Kent and Medway</v>
      </c>
      <c r="J1358" s="22" t="str">
        <f>INDEX(TrustCAHUB_map!$A$2:$D$139,MATCH($C1358,TrustCAHUB_map!$A$2:$A$139,FALSE),4)</f>
        <v>South East</v>
      </c>
    </row>
    <row r="1359" spans="1:10" x14ac:dyDescent="0.3">
      <c r="A1359" s="22" t="str">
        <f t="shared" si="21"/>
        <v>'RWF2016Curative70+'</v>
      </c>
      <c r="B1359" s="22">
        <v>2016</v>
      </c>
      <c r="C1359" s="22" t="s">
        <v>279</v>
      </c>
      <c r="D1359" s="22" t="s">
        <v>7</v>
      </c>
      <c r="E1359" s="22" t="s">
        <v>628</v>
      </c>
      <c r="F1359" s="22">
        <v>24</v>
      </c>
      <c r="G1359" s="22">
        <v>0</v>
      </c>
      <c r="H1359" s="22" t="str">
        <f>INDEX(Bar_data!$A$3:$B$140,MATCH(C1359,Bar_data!$A$3:$A$140,FALSE),2)</f>
        <v>Trust122</v>
      </c>
      <c r="I1359" s="22" t="str">
        <f>INDEX(TrustCAHUB_map!$A$2:$D$139,MATCH($C1359,TrustCAHUB_map!$A$2:$A$139,FALSE),3)</f>
        <v>Kent and Medway</v>
      </c>
      <c r="J1359" s="22" t="str">
        <f>INDEX(TrustCAHUB_map!$A$2:$D$139,MATCH($C1359,TrustCAHUB_map!$A$2:$A$139,FALSE),4)</f>
        <v>South East</v>
      </c>
    </row>
    <row r="1360" spans="1:10" x14ac:dyDescent="0.3">
      <c r="A1360" s="22" t="str">
        <f t="shared" si="21"/>
        <v>'RWF2016Palliative70+'</v>
      </c>
      <c r="B1360" s="22">
        <v>2016</v>
      </c>
      <c r="C1360" s="22" t="s">
        <v>279</v>
      </c>
      <c r="D1360" s="22" t="s">
        <v>8</v>
      </c>
      <c r="E1360" s="22" t="s">
        <v>628</v>
      </c>
      <c r="F1360" s="22">
        <v>16</v>
      </c>
      <c r="G1360" s="22">
        <v>1</v>
      </c>
      <c r="H1360" s="22" t="str">
        <f>INDEX(Bar_data!$A$3:$B$140,MATCH(C1360,Bar_data!$A$3:$A$140,FALSE),2)</f>
        <v>Trust122</v>
      </c>
      <c r="I1360" s="22" t="str">
        <f>INDEX(TrustCAHUB_map!$A$2:$D$139,MATCH($C1360,TrustCAHUB_map!$A$2:$A$139,FALSE),3)</f>
        <v>Kent and Medway</v>
      </c>
      <c r="J1360" s="22" t="str">
        <f>INDEX(TrustCAHUB_map!$A$2:$D$139,MATCH($C1360,TrustCAHUB_map!$A$2:$A$139,FALSE),4)</f>
        <v>South East</v>
      </c>
    </row>
    <row r="1361" spans="1:10" x14ac:dyDescent="0.3">
      <c r="A1361" s="22" t="str">
        <f t="shared" si="21"/>
        <v>'RWH2016Palliative18-49'</v>
      </c>
      <c r="B1361" s="22">
        <v>2016</v>
      </c>
      <c r="C1361" s="22" t="s">
        <v>281</v>
      </c>
      <c r="D1361" s="22" t="s">
        <v>8</v>
      </c>
      <c r="E1361" s="22" t="s">
        <v>153</v>
      </c>
      <c r="F1361" s="22">
        <v>26</v>
      </c>
      <c r="G1361" s="22">
        <v>1</v>
      </c>
      <c r="H1361" s="22" t="str">
        <f>INDEX(Bar_data!$A$3:$B$140,MATCH(C1361,Bar_data!$A$3:$A$140,FALSE),2)</f>
        <v>Trust124</v>
      </c>
      <c r="I1361" s="22" t="str">
        <f>INDEX(TrustCAHUB_map!$A$2:$D$139,MATCH($C1361,TrustCAHUB_map!$A$2:$A$139,FALSE),3)</f>
        <v>East of England</v>
      </c>
      <c r="J1361" s="22" t="str">
        <f>INDEX(TrustCAHUB_map!$A$2:$D$139,MATCH($C1361,TrustCAHUB_map!$A$2:$A$139,FALSE),4)</f>
        <v>East of England</v>
      </c>
    </row>
    <row r="1362" spans="1:10" x14ac:dyDescent="0.3">
      <c r="A1362" s="22" t="str">
        <f t="shared" si="21"/>
        <v>'RWH2016Curative18-49'</v>
      </c>
      <c r="B1362" s="22">
        <v>2016</v>
      </c>
      <c r="C1362" s="22" t="s">
        <v>281</v>
      </c>
      <c r="D1362" s="22" t="s">
        <v>7</v>
      </c>
      <c r="E1362" s="22" t="s">
        <v>153</v>
      </c>
      <c r="F1362" s="22">
        <v>151</v>
      </c>
      <c r="G1362" s="22">
        <v>0</v>
      </c>
      <c r="H1362" s="22" t="str">
        <f>INDEX(Bar_data!$A$3:$B$140,MATCH(C1362,Bar_data!$A$3:$A$140,FALSE),2)</f>
        <v>Trust124</v>
      </c>
      <c r="I1362" s="22" t="str">
        <f>INDEX(TrustCAHUB_map!$A$2:$D$139,MATCH($C1362,TrustCAHUB_map!$A$2:$A$139,FALSE),3)</f>
        <v>East of England</v>
      </c>
      <c r="J1362" s="22" t="str">
        <f>INDEX(TrustCAHUB_map!$A$2:$D$139,MATCH($C1362,TrustCAHUB_map!$A$2:$A$139,FALSE),4)</f>
        <v>East of England</v>
      </c>
    </row>
    <row r="1363" spans="1:10" x14ac:dyDescent="0.3">
      <c r="A1363" s="22" t="str">
        <f t="shared" si="21"/>
        <v>'RWH2016Curative50-69'</v>
      </c>
      <c r="B1363" s="22">
        <v>2016</v>
      </c>
      <c r="C1363" s="22" t="s">
        <v>281</v>
      </c>
      <c r="D1363" s="22" t="s">
        <v>7</v>
      </c>
      <c r="E1363" s="22" t="s">
        <v>627</v>
      </c>
      <c r="F1363" s="22">
        <v>206</v>
      </c>
      <c r="G1363" s="22">
        <v>0</v>
      </c>
      <c r="H1363" s="22" t="str">
        <f>INDEX(Bar_data!$A$3:$B$140,MATCH(C1363,Bar_data!$A$3:$A$140,FALSE),2)</f>
        <v>Trust124</v>
      </c>
      <c r="I1363" s="22" t="str">
        <f>INDEX(TrustCAHUB_map!$A$2:$D$139,MATCH($C1363,TrustCAHUB_map!$A$2:$A$139,FALSE),3)</f>
        <v>East of England</v>
      </c>
      <c r="J1363" s="22" t="str">
        <f>INDEX(TrustCAHUB_map!$A$2:$D$139,MATCH($C1363,TrustCAHUB_map!$A$2:$A$139,FALSE),4)</f>
        <v>East of England</v>
      </c>
    </row>
    <row r="1364" spans="1:10" x14ac:dyDescent="0.3">
      <c r="A1364" s="22" t="str">
        <f t="shared" si="21"/>
        <v>'RWH2016Palliative50-69'</v>
      </c>
      <c r="B1364" s="22">
        <v>2016</v>
      </c>
      <c r="C1364" s="22" t="s">
        <v>281</v>
      </c>
      <c r="D1364" s="22" t="s">
        <v>8</v>
      </c>
      <c r="E1364" s="22" t="s">
        <v>627</v>
      </c>
      <c r="F1364" s="22">
        <v>84</v>
      </c>
      <c r="G1364" s="22">
        <v>5</v>
      </c>
      <c r="H1364" s="22" t="str">
        <f>INDEX(Bar_data!$A$3:$B$140,MATCH(C1364,Bar_data!$A$3:$A$140,FALSE),2)</f>
        <v>Trust124</v>
      </c>
      <c r="I1364" s="22" t="str">
        <f>INDEX(TrustCAHUB_map!$A$2:$D$139,MATCH($C1364,TrustCAHUB_map!$A$2:$A$139,FALSE),3)</f>
        <v>East of England</v>
      </c>
      <c r="J1364" s="22" t="str">
        <f>INDEX(TrustCAHUB_map!$A$2:$D$139,MATCH($C1364,TrustCAHUB_map!$A$2:$A$139,FALSE),4)</f>
        <v>East of England</v>
      </c>
    </row>
    <row r="1365" spans="1:10" x14ac:dyDescent="0.3">
      <c r="A1365" s="22" t="str">
        <f t="shared" si="21"/>
        <v>'RWH2016Curative70+'</v>
      </c>
      <c r="B1365" s="22">
        <v>2016</v>
      </c>
      <c r="C1365" s="22" t="s">
        <v>281</v>
      </c>
      <c r="D1365" s="22" t="s">
        <v>7</v>
      </c>
      <c r="E1365" s="22" t="s">
        <v>628</v>
      </c>
      <c r="F1365" s="22">
        <v>40</v>
      </c>
      <c r="G1365" s="22">
        <v>0</v>
      </c>
      <c r="H1365" s="22" t="str">
        <f>INDEX(Bar_data!$A$3:$B$140,MATCH(C1365,Bar_data!$A$3:$A$140,FALSE),2)</f>
        <v>Trust124</v>
      </c>
      <c r="I1365" s="22" t="str">
        <f>INDEX(TrustCAHUB_map!$A$2:$D$139,MATCH($C1365,TrustCAHUB_map!$A$2:$A$139,FALSE),3)</f>
        <v>East of England</v>
      </c>
      <c r="J1365" s="22" t="str">
        <f>INDEX(TrustCAHUB_map!$A$2:$D$139,MATCH($C1365,TrustCAHUB_map!$A$2:$A$139,FALSE),4)</f>
        <v>East of England</v>
      </c>
    </row>
    <row r="1366" spans="1:10" x14ac:dyDescent="0.3">
      <c r="A1366" s="22" t="str">
        <f t="shared" si="21"/>
        <v>'RWH2016Palliative70+'</v>
      </c>
      <c r="B1366" s="22">
        <v>2016</v>
      </c>
      <c r="C1366" s="22" t="s">
        <v>281</v>
      </c>
      <c r="D1366" s="22" t="s">
        <v>8</v>
      </c>
      <c r="E1366" s="22" t="s">
        <v>628</v>
      </c>
      <c r="F1366" s="22">
        <v>32</v>
      </c>
      <c r="G1366" s="22">
        <v>3</v>
      </c>
      <c r="H1366" s="22" t="str">
        <f>INDEX(Bar_data!$A$3:$B$140,MATCH(C1366,Bar_data!$A$3:$A$140,FALSE),2)</f>
        <v>Trust124</v>
      </c>
      <c r="I1366" s="22" t="str">
        <f>INDEX(TrustCAHUB_map!$A$2:$D$139,MATCH($C1366,TrustCAHUB_map!$A$2:$A$139,FALSE),3)</f>
        <v>East of England</v>
      </c>
      <c r="J1366" s="22" t="str">
        <f>INDEX(TrustCAHUB_map!$A$2:$D$139,MATCH($C1366,TrustCAHUB_map!$A$2:$A$139,FALSE),4)</f>
        <v>East of England</v>
      </c>
    </row>
    <row r="1367" spans="1:10" x14ac:dyDescent="0.3">
      <c r="A1367" s="22" t="str">
        <f t="shared" si="21"/>
        <v>'RWP2016Palliative18-49'</v>
      </c>
      <c r="B1367" s="22">
        <v>2016</v>
      </c>
      <c r="C1367" s="22" t="s">
        <v>283</v>
      </c>
      <c r="D1367" s="22" t="s">
        <v>8</v>
      </c>
      <c r="E1367" s="22" t="s">
        <v>153</v>
      </c>
      <c r="F1367" s="22">
        <v>11</v>
      </c>
      <c r="G1367" s="22">
        <v>1</v>
      </c>
      <c r="H1367" s="22" t="str">
        <f>INDEX(Bar_data!$A$3:$B$140,MATCH(C1367,Bar_data!$A$3:$A$140,FALSE),2)</f>
        <v>Trust126</v>
      </c>
      <c r="I1367" s="22" t="str">
        <f>INDEX(TrustCAHUB_map!$A$2:$D$139,MATCH($C1367,TrustCAHUB_map!$A$2:$A$139,FALSE),3)</f>
        <v>West Midlands</v>
      </c>
      <c r="J1367" s="22" t="str">
        <f>INDEX(TrustCAHUB_map!$A$2:$D$139,MATCH($C1367,TrustCAHUB_map!$A$2:$A$139,FALSE),4)</f>
        <v>West Midlands</v>
      </c>
    </row>
    <row r="1368" spans="1:10" x14ac:dyDescent="0.3">
      <c r="A1368" s="22" t="str">
        <f t="shared" si="21"/>
        <v>'RWP2016Curative18-49'</v>
      </c>
      <c r="B1368" s="22">
        <v>2016</v>
      </c>
      <c r="C1368" s="22" t="s">
        <v>283</v>
      </c>
      <c r="D1368" s="22" t="s">
        <v>7</v>
      </c>
      <c r="E1368" s="22" t="s">
        <v>153</v>
      </c>
      <c r="F1368" s="22">
        <v>78</v>
      </c>
      <c r="G1368" s="22">
        <v>0</v>
      </c>
      <c r="H1368" s="22" t="str">
        <f>INDEX(Bar_data!$A$3:$B$140,MATCH(C1368,Bar_data!$A$3:$A$140,FALSE),2)</f>
        <v>Trust126</v>
      </c>
      <c r="I1368" s="22" t="str">
        <f>INDEX(TrustCAHUB_map!$A$2:$D$139,MATCH($C1368,TrustCAHUB_map!$A$2:$A$139,FALSE),3)</f>
        <v>West Midlands</v>
      </c>
      <c r="J1368" s="22" t="str">
        <f>INDEX(TrustCAHUB_map!$A$2:$D$139,MATCH($C1368,TrustCAHUB_map!$A$2:$A$139,FALSE),4)</f>
        <v>West Midlands</v>
      </c>
    </row>
    <row r="1369" spans="1:10" x14ac:dyDescent="0.3">
      <c r="A1369" s="22" t="str">
        <f t="shared" si="21"/>
        <v>'RWP2016Curative50-69'</v>
      </c>
      <c r="B1369" s="22">
        <v>2016</v>
      </c>
      <c r="C1369" s="22" t="s">
        <v>283</v>
      </c>
      <c r="D1369" s="22" t="s">
        <v>7</v>
      </c>
      <c r="E1369" s="22" t="s">
        <v>627</v>
      </c>
      <c r="F1369" s="22">
        <v>113</v>
      </c>
      <c r="G1369" s="22">
        <v>0</v>
      </c>
      <c r="H1369" s="22" t="str">
        <f>INDEX(Bar_data!$A$3:$B$140,MATCH(C1369,Bar_data!$A$3:$A$140,FALSE),2)</f>
        <v>Trust126</v>
      </c>
      <c r="I1369" s="22" t="str">
        <f>INDEX(TrustCAHUB_map!$A$2:$D$139,MATCH($C1369,TrustCAHUB_map!$A$2:$A$139,FALSE),3)</f>
        <v>West Midlands</v>
      </c>
      <c r="J1369" s="22" t="str">
        <f>INDEX(TrustCAHUB_map!$A$2:$D$139,MATCH($C1369,TrustCAHUB_map!$A$2:$A$139,FALSE),4)</f>
        <v>West Midlands</v>
      </c>
    </row>
    <row r="1370" spans="1:10" x14ac:dyDescent="0.3">
      <c r="A1370" s="22" t="str">
        <f t="shared" si="21"/>
        <v>'RWP2016Not assigned50-69'</v>
      </c>
      <c r="B1370" s="22">
        <v>2016</v>
      </c>
      <c r="C1370" s="22" t="s">
        <v>283</v>
      </c>
      <c r="D1370" s="22" t="s">
        <v>477</v>
      </c>
      <c r="E1370" s="22" t="s">
        <v>627</v>
      </c>
      <c r="F1370" s="22">
        <v>1</v>
      </c>
      <c r="G1370" s="22">
        <v>0</v>
      </c>
      <c r="H1370" s="22" t="str">
        <f>INDEX(Bar_data!$A$3:$B$140,MATCH(C1370,Bar_data!$A$3:$A$140,FALSE),2)</f>
        <v>Trust126</v>
      </c>
      <c r="I1370" s="22" t="str">
        <f>INDEX(TrustCAHUB_map!$A$2:$D$139,MATCH($C1370,TrustCAHUB_map!$A$2:$A$139,FALSE),3)</f>
        <v>West Midlands</v>
      </c>
      <c r="J1370" s="22" t="str">
        <f>INDEX(TrustCAHUB_map!$A$2:$D$139,MATCH($C1370,TrustCAHUB_map!$A$2:$A$139,FALSE),4)</f>
        <v>West Midlands</v>
      </c>
    </row>
    <row r="1371" spans="1:10" x14ac:dyDescent="0.3">
      <c r="A1371" s="22" t="str">
        <f t="shared" si="21"/>
        <v>'RWP2016Palliative50-69'</v>
      </c>
      <c r="B1371" s="22">
        <v>2016</v>
      </c>
      <c r="C1371" s="22" t="s">
        <v>283</v>
      </c>
      <c r="D1371" s="22" t="s">
        <v>8</v>
      </c>
      <c r="E1371" s="22" t="s">
        <v>627</v>
      </c>
      <c r="F1371" s="22">
        <v>19</v>
      </c>
      <c r="G1371" s="22">
        <v>3</v>
      </c>
      <c r="H1371" s="22" t="str">
        <f>INDEX(Bar_data!$A$3:$B$140,MATCH(C1371,Bar_data!$A$3:$A$140,FALSE),2)</f>
        <v>Trust126</v>
      </c>
      <c r="I1371" s="22" t="str">
        <f>INDEX(TrustCAHUB_map!$A$2:$D$139,MATCH($C1371,TrustCAHUB_map!$A$2:$A$139,FALSE),3)</f>
        <v>West Midlands</v>
      </c>
      <c r="J1371" s="22" t="str">
        <f>INDEX(TrustCAHUB_map!$A$2:$D$139,MATCH($C1371,TrustCAHUB_map!$A$2:$A$139,FALSE),4)</f>
        <v>West Midlands</v>
      </c>
    </row>
    <row r="1372" spans="1:10" x14ac:dyDescent="0.3">
      <c r="A1372" s="22" t="str">
        <f t="shared" si="21"/>
        <v>'RWP2016Palliative70+'</v>
      </c>
      <c r="B1372" s="22">
        <v>2016</v>
      </c>
      <c r="C1372" s="22" t="s">
        <v>283</v>
      </c>
      <c r="D1372" s="22" t="s">
        <v>8</v>
      </c>
      <c r="E1372" s="22" t="s">
        <v>628</v>
      </c>
      <c r="F1372" s="22">
        <v>6</v>
      </c>
      <c r="G1372" s="22">
        <v>0</v>
      </c>
      <c r="H1372" s="22" t="str">
        <f>INDEX(Bar_data!$A$3:$B$140,MATCH(C1372,Bar_data!$A$3:$A$140,FALSE),2)</f>
        <v>Trust126</v>
      </c>
      <c r="I1372" s="22" t="str">
        <f>INDEX(TrustCAHUB_map!$A$2:$D$139,MATCH($C1372,TrustCAHUB_map!$A$2:$A$139,FALSE),3)</f>
        <v>West Midlands</v>
      </c>
      <c r="J1372" s="22" t="str">
        <f>INDEX(TrustCAHUB_map!$A$2:$D$139,MATCH($C1372,TrustCAHUB_map!$A$2:$A$139,FALSE),4)</f>
        <v>West Midlands</v>
      </c>
    </row>
    <row r="1373" spans="1:10" x14ac:dyDescent="0.3">
      <c r="A1373" s="22" t="str">
        <f t="shared" si="21"/>
        <v>'RWP2016Curative70+'</v>
      </c>
      <c r="B1373" s="22">
        <v>2016</v>
      </c>
      <c r="C1373" s="22" t="s">
        <v>283</v>
      </c>
      <c r="D1373" s="22" t="s">
        <v>7</v>
      </c>
      <c r="E1373" s="22" t="s">
        <v>628</v>
      </c>
      <c r="F1373" s="22">
        <v>20</v>
      </c>
      <c r="G1373" s="22">
        <v>0</v>
      </c>
      <c r="H1373" s="22" t="str">
        <f>INDEX(Bar_data!$A$3:$B$140,MATCH(C1373,Bar_data!$A$3:$A$140,FALSE),2)</f>
        <v>Trust126</v>
      </c>
      <c r="I1373" s="22" t="str">
        <f>INDEX(TrustCAHUB_map!$A$2:$D$139,MATCH($C1373,TrustCAHUB_map!$A$2:$A$139,FALSE),3)</f>
        <v>West Midlands</v>
      </c>
      <c r="J1373" s="22" t="str">
        <f>INDEX(TrustCAHUB_map!$A$2:$D$139,MATCH($C1373,TrustCAHUB_map!$A$2:$A$139,FALSE),4)</f>
        <v>West Midlands</v>
      </c>
    </row>
    <row r="1374" spans="1:10" x14ac:dyDescent="0.3">
      <c r="A1374" s="22" t="str">
        <f t="shared" si="21"/>
        <v>'RWY2016Curative18-49'</v>
      </c>
      <c r="B1374" s="22">
        <v>2016</v>
      </c>
      <c r="C1374" s="22" t="s">
        <v>285</v>
      </c>
      <c r="D1374" s="22" t="s">
        <v>7</v>
      </c>
      <c r="E1374" s="22" t="s">
        <v>153</v>
      </c>
      <c r="F1374" s="22">
        <v>58</v>
      </c>
      <c r="G1374" s="22">
        <v>0</v>
      </c>
      <c r="H1374" s="22" t="str">
        <f>INDEX(Bar_data!$A$3:$B$140,MATCH(C1374,Bar_data!$A$3:$A$140,FALSE),2)</f>
        <v>Trust128</v>
      </c>
      <c r="I1374" s="22" t="str">
        <f>INDEX(TrustCAHUB_map!$A$2:$D$139,MATCH($C1374,TrustCAHUB_map!$A$2:$A$139,FALSE),3)</f>
        <v>West Yorkshire</v>
      </c>
      <c r="J1374" s="22" t="str">
        <f>INDEX(TrustCAHUB_map!$A$2:$D$139,MATCH($C1374,TrustCAHUB_map!$A$2:$A$139,FALSE),4)</f>
        <v>Yorkshire and Humber</v>
      </c>
    </row>
    <row r="1375" spans="1:10" x14ac:dyDescent="0.3">
      <c r="A1375" s="22" t="str">
        <f t="shared" si="21"/>
        <v>'RWY2016Palliative18-49'</v>
      </c>
      <c r="B1375" s="22">
        <v>2016</v>
      </c>
      <c r="C1375" s="22" t="s">
        <v>285</v>
      </c>
      <c r="D1375" s="22" t="s">
        <v>8</v>
      </c>
      <c r="E1375" s="22" t="s">
        <v>153</v>
      </c>
      <c r="F1375" s="22">
        <v>10</v>
      </c>
      <c r="G1375" s="22">
        <v>1</v>
      </c>
      <c r="H1375" s="22" t="str">
        <f>INDEX(Bar_data!$A$3:$B$140,MATCH(C1375,Bar_data!$A$3:$A$140,FALSE),2)</f>
        <v>Trust128</v>
      </c>
      <c r="I1375" s="22" t="str">
        <f>INDEX(TrustCAHUB_map!$A$2:$D$139,MATCH($C1375,TrustCAHUB_map!$A$2:$A$139,FALSE),3)</f>
        <v>West Yorkshire</v>
      </c>
      <c r="J1375" s="22" t="str">
        <f>INDEX(TrustCAHUB_map!$A$2:$D$139,MATCH($C1375,TrustCAHUB_map!$A$2:$A$139,FALSE),4)</f>
        <v>Yorkshire and Humber</v>
      </c>
    </row>
    <row r="1376" spans="1:10" x14ac:dyDescent="0.3">
      <c r="A1376" s="22" t="str">
        <f t="shared" si="21"/>
        <v>'RWY2016Not assigned50-69'</v>
      </c>
      <c r="B1376" s="22">
        <v>2016</v>
      </c>
      <c r="C1376" s="22" t="s">
        <v>285</v>
      </c>
      <c r="D1376" s="22" t="s">
        <v>477</v>
      </c>
      <c r="E1376" s="22" t="s">
        <v>627</v>
      </c>
      <c r="F1376" s="22">
        <v>4</v>
      </c>
      <c r="G1376" s="22">
        <v>0</v>
      </c>
      <c r="H1376" s="22" t="str">
        <f>INDEX(Bar_data!$A$3:$B$140,MATCH(C1376,Bar_data!$A$3:$A$140,FALSE),2)</f>
        <v>Trust128</v>
      </c>
      <c r="I1376" s="22" t="str">
        <f>INDEX(TrustCAHUB_map!$A$2:$D$139,MATCH($C1376,TrustCAHUB_map!$A$2:$A$139,FALSE),3)</f>
        <v>West Yorkshire</v>
      </c>
      <c r="J1376" s="22" t="str">
        <f>INDEX(TrustCAHUB_map!$A$2:$D$139,MATCH($C1376,TrustCAHUB_map!$A$2:$A$139,FALSE),4)</f>
        <v>Yorkshire and Humber</v>
      </c>
    </row>
    <row r="1377" spans="1:10" x14ac:dyDescent="0.3">
      <c r="A1377" s="22" t="str">
        <f t="shared" si="21"/>
        <v>'RWY2016Palliative50-69'</v>
      </c>
      <c r="B1377" s="22">
        <v>2016</v>
      </c>
      <c r="C1377" s="22" t="s">
        <v>285</v>
      </c>
      <c r="D1377" s="22" t="s">
        <v>8</v>
      </c>
      <c r="E1377" s="22" t="s">
        <v>627</v>
      </c>
      <c r="F1377" s="22">
        <v>23</v>
      </c>
      <c r="G1377" s="22">
        <v>5</v>
      </c>
      <c r="H1377" s="22" t="str">
        <f>INDEX(Bar_data!$A$3:$B$140,MATCH(C1377,Bar_data!$A$3:$A$140,FALSE),2)</f>
        <v>Trust128</v>
      </c>
      <c r="I1377" s="22" t="str">
        <f>INDEX(TrustCAHUB_map!$A$2:$D$139,MATCH($C1377,TrustCAHUB_map!$A$2:$A$139,FALSE),3)</f>
        <v>West Yorkshire</v>
      </c>
      <c r="J1377" s="22" t="str">
        <f>INDEX(TrustCAHUB_map!$A$2:$D$139,MATCH($C1377,TrustCAHUB_map!$A$2:$A$139,FALSE),4)</f>
        <v>Yorkshire and Humber</v>
      </c>
    </row>
    <row r="1378" spans="1:10" x14ac:dyDescent="0.3">
      <c r="A1378" s="22" t="str">
        <f t="shared" si="21"/>
        <v>'RWY2016Curative50-69'</v>
      </c>
      <c r="B1378" s="22">
        <v>2016</v>
      </c>
      <c r="C1378" s="22" t="s">
        <v>285</v>
      </c>
      <c r="D1378" s="22" t="s">
        <v>7</v>
      </c>
      <c r="E1378" s="22" t="s">
        <v>627</v>
      </c>
      <c r="F1378" s="22">
        <v>66</v>
      </c>
      <c r="G1378" s="22">
        <v>0</v>
      </c>
      <c r="H1378" s="22" t="str">
        <f>INDEX(Bar_data!$A$3:$B$140,MATCH(C1378,Bar_data!$A$3:$A$140,FALSE),2)</f>
        <v>Trust128</v>
      </c>
      <c r="I1378" s="22" t="str">
        <f>INDEX(TrustCAHUB_map!$A$2:$D$139,MATCH($C1378,TrustCAHUB_map!$A$2:$A$139,FALSE),3)</f>
        <v>West Yorkshire</v>
      </c>
      <c r="J1378" s="22" t="str">
        <f>INDEX(TrustCAHUB_map!$A$2:$D$139,MATCH($C1378,TrustCAHUB_map!$A$2:$A$139,FALSE),4)</f>
        <v>Yorkshire and Humber</v>
      </c>
    </row>
    <row r="1379" spans="1:10" x14ac:dyDescent="0.3">
      <c r="A1379" s="22" t="str">
        <f t="shared" si="21"/>
        <v>'RWY2016Curative70+'</v>
      </c>
      <c r="B1379" s="22">
        <v>2016</v>
      </c>
      <c r="C1379" s="22" t="s">
        <v>285</v>
      </c>
      <c r="D1379" s="22" t="s">
        <v>7</v>
      </c>
      <c r="E1379" s="22" t="s">
        <v>628</v>
      </c>
      <c r="F1379" s="22">
        <v>11</v>
      </c>
      <c r="G1379" s="22">
        <v>0</v>
      </c>
      <c r="H1379" s="22" t="str">
        <f>INDEX(Bar_data!$A$3:$B$140,MATCH(C1379,Bar_data!$A$3:$A$140,FALSE),2)</f>
        <v>Trust128</v>
      </c>
      <c r="I1379" s="22" t="str">
        <f>INDEX(TrustCAHUB_map!$A$2:$D$139,MATCH($C1379,TrustCAHUB_map!$A$2:$A$139,FALSE),3)</f>
        <v>West Yorkshire</v>
      </c>
      <c r="J1379" s="22" t="str">
        <f>INDEX(TrustCAHUB_map!$A$2:$D$139,MATCH($C1379,TrustCAHUB_map!$A$2:$A$139,FALSE),4)</f>
        <v>Yorkshire and Humber</v>
      </c>
    </row>
    <row r="1380" spans="1:10" x14ac:dyDescent="0.3">
      <c r="A1380" s="22" t="str">
        <f t="shared" si="21"/>
        <v>'RWY2016Palliative70+'</v>
      </c>
      <c r="B1380" s="22">
        <v>2016</v>
      </c>
      <c r="C1380" s="22" t="s">
        <v>285</v>
      </c>
      <c r="D1380" s="22" t="s">
        <v>8</v>
      </c>
      <c r="E1380" s="22" t="s">
        <v>628</v>
      </c>
      <c r="F1380" s="22">
        <v>4</v>
      </c>
      <c r="G1380" s="22">
        <v>1</v>
      </c>
      <c r="H1380" s="22" t="str">
        <f>INDEX(Bar_data!$A$3:$B$140,MATCH(C1380,Bar_data!$A$3:$A$140,FALSE),2)</f>
        <v>Trust128</v>
      </c>
      <c r="I1380" s="22" t="str">
        <f>INDEX(TrustCAHUB_map!$A$2:$D$139,MATCH($C1380,TrustCAHUB_map!$A$2:$A$139,FALSE),3)</f>
        <v>West Yorkshire</v>
      </c>
      <c r="J1380" s="22" t="str">
        <f>INDEX(TrustCAHUB_map!$A$2:$D$139,MATCH($C1380,TrustCAHUB_map!$A$2:$A$139,FALSE),4)</f>
        <v>Yorkshire and Humber</v>
      </c>
    </row>
    <row r="1381" spans="1:10" x14ac:dyDescent="0.3">
      <c r="A1381" s="22" t="str">
        <f t="shared" si="21"/>
        <v>'RWY2016Not assigned70+'</v>
      </c>
      <c r="B1381" s="22">
        <v>2016</v>
      </c>
      <c r="C1381" s="22" t="s">
        <v>285</v>
      </c>
      <c r="D1381" s="22" t="s">
        <v>477</v>
      </c>
      <c r="E1381" s="22" t="s">
        <v>628</v>
      </c>
      <c r="F1381" s="22">
        <v>1</v>
      </c>
      <c r="G1381" s="22">
        <v>0</v>
      </c>
      <c r="H1381" s="22" t="str">
        <f>INDEX(Bar_data!$A$3:$B$140,MATCH(C1381,Bar_data!$A$3:$A$140,FALSE),2)</f>
        <v>Trust128</v>
      </c>
      <c r="I1381" s="22" t="str">
        <f>INDEX(TrustCAHUB_map!$A$2:$D$139,MATCH($C1381,TrustCAHUB_map!$A$2:$A$139,FALSE),3)</f>
        <v>West Yorkshire</v>
      </c>
      <c r="J1381" s="22" t="str">
        <f>INDEX(TrustCAHUB_map!$A$2:$D$139,MATCH($C1381,TrustCAHUB_map!$A$2:$A$139,FALSE),4)</f>
        <v>Yorkshire and Humber</v>
      </c>
    </row>
    <row r="1382" spans="1:10" x14ac:dyDescent="0.3">
      <c r="A1382" s="22" t="str">
        <f t="shared" si="21"/>
        <v>'RX12016Palliative18-49'</v>
      </c>
      <c r="B1382" s="22">
        <v>2016</v>
      </c>
      <c r="C1382" s="22" t="s">
        <v>286</v>
      </c>
      <c r="D1382" s="22" t="s">
        <v>8</v>
      </c>
      <c r="E1382" s="22" t="s">
        <v>153</v>
      </c>
      <c r="F1382" s="22">
        <v>35</v>
      </c>
      <c r="G1382" s="22">
        <v>4</v>
      </c>
      <c r="H1382" s="22" t="str">
        <f>INDEX(Bar_data!$A$3:$B$140,MATCH(C1382,Bar_data!$A$3:$A$140,FALSE),2)</f>
        <v>Trust129</v>
      </c>
      <c r="I1382" s="22" t="str">
        <f>INDEX(TrustCAHUB_map!$A$2:$D$139,MATCH($C1382,TrustCAHUB_map!$A$2:$A$139,FALSE),3)</f>
        <v>East Midlands</v>
      </c>
      <c r="J1382" s="22" t="str">
        <f>INDEX(TrustCAHUB_map!$A$2:$D$139,MATCH($C1382,TrustCAHUB_map!$A$2:$A$139,FALSE),4)</f>
        <v>East Midlands</v>
      </c>
    </row>
    <row r="1383" spans="1:10" x14ac:dyDescent="0.3">
      <c r="A1383" s="22" t="str">
        <f t="shared" si="21"/>
        <v>'RX12016Curative18-49'</v>
      </c>
      <c r="B1383" s="22">
        <v>2016</v>
      </c>
      <c r="C1383" s="22" t="s">
        <v>286</v>
      </c>
      <c r="D1383" s="22" t="s">
        <v>7</v>
      </c>
      <c r="E1383" s="22" t="s">
        <v>153</v>
      </c>
      <c r="F1383" s="22">
        <v>154</v>
      </c>
      <c r="G1383" s="22">
        <v>0</v>
      </c>
      <c r="H1383" s="22" t="str">
        <f>INDEX(Bar_data!$A$3:$B$140,MATCH(C1383,Bar_data!$A$3:$A$140,FALSE),2)</f>
        <v>Trust129</v>
      </c>
      <c r="I1383" s="22" t="str">
        <f>INDEX(TrustCAHUB_map!$A$2:$D$139,MATCH($C1383,TrustCAHUB_map!$A$2:$A$139,FALSE),3)</f>
        <v>East Midlands</v>
      </c>
      <c r="J1383" s="22" t="str">
        <f>INDEX(TrustCAHUB_map!$A$2:$D$139,MATCH($C1383,TrustCAHUB_map!$A$2:$A$139,FALSE),4)</f>
        <v>East Midlands</v>
      </c>
    </row>
    <row r="1384" spans="1:10" x14ac:dyDescent="0.3">
      <c r="A1384" s="22" t="str">
        <f t="shared" si="21"/>
        <v>'RX12016Palliative50-69'</v>
      </c>
      <c r="B1384" s="22">
        <v>2016</v>
      </c>
      <c r="C1384" s="22" t="s">
        <v>286</v>
      </c>
      <c r="D1384" s="22" t="s">
        <v>8</v>
      </c>
      <c r="E1384" s="22" t="s">
        <v>627</v>
      </c>
      <c r="F1384" s="22">
        <v>81</v>
      </c>
      <c r="G1384" s="22">
        <v>5</v>
      </c>
      <c r="H1384" s="22" t="str">
        <f>INDEX(Bar_data!$A$3:$B$140,MATCH(C1384,Bar_data!$A$3:$A$140,FALSE),2)</f>
        <v>Trust129</v>
      </c>
      <c r="I1384" s="22" t="str">
        <f>INDEX(TrustCAHUB_map!$A$2:$D$139,MATCH($C1384,TrustCAHUB_map!$A$2:$A$139,FALSE),3)</f>
        <v>East Midlands</v>
      </c>
      <c r="J1384" s="22" t="str">
        <f>INDEX(TrustCAHUB_map!$A$2:$D$139,MATCH($C1384,TrustCAHUB_map!$A$2:$A$139,FALSE),4)</f>
        <v>East Midlands</v>
      </c>
    </row>
    <row r="1385" spans="1:10" x14ac:dyDescent="0.3">
      <c r="A1385" s="22" t="str">
        <f t="shared" si="21"/>
        <v>'RX12016Curative50-69'</v>
      </c>
      <c r="B1385" s="22">
        <v>2016</v>
      </c>
      <c r="C1385" s="22" t="s">
        <v>286</v>
      </c>
      <c r="D1385" s="22" t="s">
        <v>7</v>
      </c>
      <c r="E1385" s="22" t="s">
        <v>627</v>
      </c>
      <c r="F1385" s="22">
        <v>263</v>
      </c>
      <c r="G1385" s="22">
        <v>2</v>
      </c>
      <c r="H1385" s="22" t="str">
        <f>INDEX(Bar_data!$A$3:$B$140,MATCH(C1385,Bar_data!$A$3:$A$140,FALSE),2)</f>
        <v>Trust129</v>
      </c>
      <c r="I1385" s="22" t="str">
        <f>INDEX(TrustCAHUB_map!$A$2:$D$139,MATCH($C1385,TrustCAHUB_map!$A$2:$A$139,FALSE),3)</f>
        <v>East Midlands</v>
      </c>
      <c r="J1385" s="22" t="str">
        <f>INDEX(TrustCAHUB_map!$A$2:$D$139,MATCH($C1385,TrustCAHUB_map!$A$2:$A$139,FALSE),4)</f>
        <v>East Midlands</v>
      </c>
    </row>
    <row r="1386" spans="1:10" x14ac:dyDescent="0.3">
      <c r="A1386" s="22" t="str">
        <f t="shared" si="21"/>
        <v>'RX12016Curative70+'</v>
      </c>
      <c r="B1386" s="22">
        <v>2016</v>
      </c>
      <c r="C1386" s="22" t="s">
        <v>286</v>
      </c>
      <c r="D1386" s="22" t="s">
        <v>7</v>
      </c>
      <c r="E1386" s="22" t="s">
        <v>628</v>
      </c>
      <c r="F1386" s="22">
        <v>59</v>
      </c>
      <c r="G1386" s="22">
        <v>0</v>
      </c>
      <c r="H1386" s="22" t="str">
        <f>INDEX(Bar_data!$A$3:$B$140,MATCH(C1386,Bar_data!$A$3:$A$140,FALSE),2)</f>
        <v>Trust129</v>
      </c>
      <c r="I1386" s="22" t="str">
        <f>INDEX(TrustCAHUB_map!$A$2:$D$139,MATCH($C1386,TrustCAHUB_map!$A$2:$A$139,FALSE),3)</f>
        <v>East Midlands</v>
      </c>
      <c r="J1386" s="22" t="str">
        <f>INDEX(TrustCAHUB_map!$A$2:$D$139,MATCH($C1386,TrustCAHUB_map!$A$2:$A$139,FALSE),4)</f>
        <v>East Midlands</v>
      </c>
    </row>
    <row r="1387" spans="1:10" x14ac:dyDescent="0.3">
      <c r="A1387" s="22" t="str">
        <f t="shared" si="21"/>
        <v>'RX12016Palliative70+'</v>
      </c>
      <c r="B1387" s="22">
        <v>2016</v>
      </c>
      <c r="C1387" s="22" t="s">
        <v>286</v>
      </c>
      <c r="D1387" s="22" t="s">
        <v>8</v>
      </c>
      <c r="E1387" s="22" t="s">
        <v>628</v>
      </c>
      <c r="F1387" s="22">
        <v>37</v>
      </c>
      <c r="G1387" s="22">
        <v>2</v>
      </c>
      <c r="H1387" s="22" t="str">
        <f>INDEX(Bar_data!$A$3:$B$140,MATCH(C1387,Bar_data!$A$3:$A$140,FALSE),2)</f>
        <v>Trust129</v>
      </c>
      <c r="I1387" s="22" t="str">
        <f>INDEX(TrustCAHUB_map!$A$2:$D$139,MATCH($C1387,TrustCAHUB_map!$A$2:$A$139,FALSE),3)</f>
        <v>East Midlands</v>
      </c>
      <c r="J1387" s="22" t="str">
        <f>INDEX(TrustCAHUB_map!$A$2:$D$139,MATCH($C1387,TrustCAHUB_map!$A$2:$A$139,FALSE),4)</f>
        <v>East Midlands</v>
      </c>
    </row>
    <row r="1388" spans="1:10" x14ac:dyDescent="0.3">
      <c r="A1388" s="22" t="str">
        <f t="shared" si="21"/>
        <v>'RXC2016Palliative18-49'</v>
      </c>
      <c r="B1388" s="22">
        <v>2016</v>
      </c>
      <c r="C1388" s="22" t="s">
        <v>287</v>
      </c>
      <c r="D1388" s="22" t="s">
        <v>8</v>
      </c>
      <c r="E1388" s="22" t="s">
        <v>153</v>
      </c>
      <c r="F1388" s="22">
        <v>6</v>
      </c>
      <c r="G1388" s="22">
        <v>2</v>
      </c>
      <c r="H1388" s="22" t="str">
        <f>INDEX(Bar_data!$A$3:$B$140,MATCH(C1388,Bar_data!$A$3:$A$140,FALSE),2)</f>
        <v>Trust130</v>
      </c>
      <c r="I1388" s="22" t="str">
        <f>INDEX(TrustCAHUB_map!$A$2:$D$139,MATCH($C1388,TrustCAHUB_map!$A$2:$A$139,FALSE),3)</f>
        <v>Surrey and Sussex</v>
      </c>
      <c r="J1388" s="22" t="str">
        <f>INDEX(TrustCAHUB_map!$A$2:$D$139,MATCH($C1388,TrustCAHUB_map!$A$2:$A$139,FALSE),4)</f>
        <v>South East</v>
      </c>
    </row>
    <row r="1389" spans="1:10" x14ac:dyDescent="0.3">
      <c r="A1389" s="22" t="str">
        <f t="shared" si="21"/>
        <v>'RXC2016Curative18-49'</v>
      </c>
      <c r="B1389" s="22">
        <v>2016</v>
      </c>
      <c r="C1389" s="22" t="s">
        <v>287</v>
      </c>
      <c r="D1389" s="22" t="s">
        <v>7</v>
      </c>
      <c r="E1389" s="22" t="s">
        <v>153</v>
      </c>
      <c r="F1389" s="22">
        <v>62</v>
      </c>
      <c r="G1389" s="22">
        <v>0</v>
      </c>
      <c r="H1389" s="22" t="str">
        <f>INDEX(Bar_data!$A$3:$B$140,MATCH(C1389,Bar_data!$A$3:$A$140,FALSE),2)</f>
        <v>Trust130</v>
      </c>
      <c r="I1389" s="22" t="str">
        <f>INDEX(TrustCAHUB_map!$A$2:$D$139,MATCH($C1389,TrustCAHUB_map!$A$2:$A$139,FALSE),3)</f>
        <v>Surrey and Sussex</v>
      </c>
      <c r="J1389" s="22" t="str">
        <f>INDEX(TrustCAHUB_map!$A$2:$D$139,MATCH($C1389,TrustCAHUB_map!$A$2:$A$139,FALSE),4)</f>
        <v>South East</v>
      </c>
    </row>
    <row r="1390" spans="1:10" x14ac:dyDescent="0.3">
      <c r="A1390" s="22" t="str">
        <f t="shared" si="21"/>
        <v>'RXC2016Curative50-69'</v>
      </c>
      <c r="B1390" s="22">
        <v>2016</v>
      </c>
      <c r="C1390" s="22" t="s">
        <v>287</v>
      </c>
      <c r="D1390" s="22" t="s">
        <v>7</v>
      </c>
      <c r="E1390" s="22" t="s">
        <v>627</v>
      </c>
      <c r="F1390" s="22">
        <v>82</v>
      </c>
      <c r="G1390" s="22">
        <v>0</v>
      </c>
      <c r="H1390" s="22" t="str">
        <f>INDEX(Bar_data!$A$3:$B$140,MATCH(C1390,Bar_data!$A$3:$A$140,FALSE),2)</f>
        <v>Trust130</v>
      </c>
      <c r="I1390" s="22" t="str">
        <f>INDEX(TrustCAHUB_map!$A$2:$D$139,MATCH($C1390,TrustCAHUB_map!$A$2:$A$139,FALSE),3)</f>
        <v>Surrey and Sussex</v>
      </c>
      <c r="J1390" s="22" t="str">
        <f>INDEX(TrustCAHUB_map!$A$2:$D$139,MATCH($C1390,TrustCAHUB_map!$A$2:$A$139,FALSE),4)</f>
        <v>South East</v>
      </c>
    </row>
    <row r="1391" spans="1:10" x14ac:dyDescent="0.3">
      <c r="A1391" s="22" t="str">
        <f t="shared" si="21"/>
        <v>'RXC2016Palliative50-69'</v>
      </c>
      <c r="B1391" s="22">
        <v>2016</v>
      </c>
      <c r="C1391" s="22" t="s">
        <v>287</v>
      </c>
      <c r="D1391" s="22" t="s">
        <v>8</v>
      </c>
      <c r="E1391" s="22" t="s">
        <v>627</v>
      </c>
      <c r="F1391" s="22">
        <v>20</v>
      </c>
      <c r="G1391" s="22">
        <v>1</v>
      </c>
      <c r="H1391" s="22" t="str">
        <f>INDEX(Bar_data!$A$3:$B$140,MATCH(C1391,Bar_data!$A$3:$A$140,FALSE),2)</f>
        <v>Trust130</v>
      </c>
      <c r="I1391" s="22" t="str">
        <f>INDEX(TrustCAHUB_map!$A$2:$D$139,MATCH($C1391,TrustCAHUB_map!$A$2:$A$139,FALSE),3)</f>
        <v>Surrey and Sussex</v>
      </c>
      <c r="J1391" s="22" t="str">
        <f>INDEX(TrustCAHUB_map!$A$2:$D$139,MATCH($C1391,TrustCAHUB_map!$A$2:$A$139,FALSE),4)</f>
        <v>South East</v>
      </c>
    </row>
    <row r="1392" spans="1:10" x14ac:dyDescent="0.3">
      <c r="A1392" s="22" t="str">
        <f t="shared" si="21"/>
        <v>'RXC2016Curative70+'</v>
      </c>
      <c r="B1392" s="22">
        <v>2016</v>
      </c>
      <c r="C1392" s="22" t="s">
        <v>287</v>
      </c>
      <c r="D1392" s="22" t="s">
        <v>7</v>
      </c>
      <c r="E1392" s="22" t="s">
        <v>628</v>
      </c>
      <c r="F1392" s="22">
        <v>16</v>
      </c>
      <c r="G1392" s="22">
        <v>0</v>
      </c>
      <c r="H1392" s="22" t="str">
        <f>INDEX(Bar_data!$A$3:$B$140,MATCH(C1392,Bar_data!$A$3:$A$140,FALSE),2)</f>
        <v>Trust130</v>
      </c>
      <c r="I1392" s="22" t="str">
        <f>INDEX(TrustCAHUB_map!$A$2:$D$139,MATCH($C1392,TrustCAHUB_map!$A$2:$A$139,FALSE),3)</f>
        <v>Surrey and Sussex</v>
      </c>
      <c r="J1392" s="22" t="str">
        <f>INDEX(TrustCAHUB_map!$A$2:$D$139,MATCH($C1392,TrustCAHUB_map!$A$2:$A$139,FALSE),4)</f>
        <v>South East</v>
      </c>
    </row>
    <row r="1393" spans="1:10" x14ac:dyDescent="0.3">
      <c r="A1393" s="22" t="str">
        <f t="shared" si="21"/>
        <v>'RXC2016Palliative70+'</v>
      </c>
      <c r="B1393" s="22">
        <v>2016</v>
      </c>
      <c r="C1393" s="22" t="s">
        <v>287</v>
      </c>
      <c r="D1393" s="22" t="s">
        <v>8</v>
      </c>
      <c r="E1393" s="22" t="s">
        <v>628</v>
      </c>
      <c r="F1393" s="22">
        <v>9</v>
      </c>
      <c r="G1393" s="22">
        <v>1</v>
      </c>
      <c r="H1393" s="22" t="str">
        <f>INDEX(Bar_data!$A$3:$B$140,MATCH(C1393,Bar_data!$A$3:$A$140,FALSE),2)</f>
        <v>Trust130</v>
      </c>
      <c r="I1393" s="22" t="str">
        <f>INDEX(TrustCAHUB_map!$A$2:$D$139,MATCH($C1393,TrustCAHUB_map!$A$2:$A$139,FALSE),3)</f>
        <v>Surrey and Sussex</v>
      </c>
      <c r="J1393" s="22" t="str">
        <f>INDEX(TrustCAHUB_map!$A$2:$D$139,MATCH($C1393,TrustCAHUB_map!$A$2:$A$139,FALSE),4)</f>
        <v>South East</v>
      </c>
    </row>
    <row r="1394" spans="1:10" x14ac:dyDescent="0.3">
      <c r="A1394" s="22" t="str">
        <f t="shared" si="21"/>
        <v>'RXF2016Palliative18-49'</v>
      </c>
      <c r="B1394" s="22">
        <v>2016</v>
      </c>
      <c r="C1394" s="22" t="s">
        <v>288</v>
      </c>
      <c r="D1394" s="22" t="s">
        <v>8</v>
      </c>
      <c r="E1394" s="22" t="s">
        <v>153</v>
      </c>
      <c r="F1394" s="22">
        <v>15</v>
      </c>
      <c r="G1394" s="22">
        <v>5</v>
      </c>
      <c r="H1394" s="22" t="str">
        <f>INDEX(Bar_data!$A$3:$B$140,MATCH(C1394,Bar_data!$A$3:$A$140,FALSE),2)</f>
        <v>Trust131</v>
      </c>
      <c r="I1394" s="22" t="str">
        <f>INDEX(TrustCAHUB_map!$A$2:$D$139,MATCH($C1394,TrustCAHUB_map!$A$2:$A$139,FALSE),3)</f>
        <v>West Yorkshire</v>
      </c>
      <c r="J1394" s="22" t="str">
        <f>INDEX(TrustCAHUB_map!$A$2:$D$139,MATCH($C1394,TrustCAHUB_map!$A$2:$A$139,FALSE),4)</f>
        <v>Yorkshire and Humber</v>
      </c>
    </row>
    <row r="1395" spans="1:10" x14ac:dyDescent="0.3">
      <c r="A1395" s="22" t="str">
        <f t="shared" si="21"/>
        <v>'RXF2016Curative18-49'</v>
      </c>
      <c r="B1395" s="22">
        <v>2016</v>
      </c>
      <c r="C1395" s="22" t="s">
        <v>288</v>
      </c>
      <c r="D1395" s="22" t="s">
        <v>7</v>
      </c>
      <c r="E1395" s="22" t="s">
        <v>153</v>
      </c>
      <c r="F1395" s="22">
        <v>82</v>
      </c>
      <c r="G1395" s="22">
        <v>0</v>
      </c>
      <c r="H1395" s="22" t="str">
        <f>INDEX(Bar_data!$A$3:$B$140,MATCH(C1395,Bar_data!$A$3:$A$140,FALSE),2)</f>
        <v>Trust131</v>
      </c>
      <c r="I1395" s="22" t="str">
        <f>INDEX(TrustCAHUB_map!$A$2:$D$139,MATCH($C1395,TrustCAHUB_map!$A$2:$A$139,FALSE),3)</f>
        <v>West Yorkshire</v>
      </c>
      <c r="J1395" s="22" t="str">
        <f>INDEX(TrustCAHUB_map!$A$2:$D$139,MATCH($C1395,TrustCAHUB_map!$A$2:$A$139,FALSE),4)</f>
        <v>Yorkshire and Humber</v>
      </c>
    </row>
    <row r="1396" spans="1:10" x14ac:dyDescent="0.3">
      <c r="A1396" s="22" t="str">
        <f t="shared" si="21"/>
        <v>'RXF2016Curative50-69'</v>
      </c>
      <c r="B1396" s="22">
        <v>2016</v>
      </c>
      <c r="C1396" s="22" t="s">
        <v>288</v>
      </c>
      <c r="D1396" s="22" t="s">
        <v>7</v>
      </c>
      <c r="E1396" s="22" t="s">
        <v>627</v>
      </c>
      <c r="F1396" s="22">
        <v>106</v>
      </c>
      <c r="G1396" s="22">
        <v>0</v>
      </c>
      <c r="H1396" s="22" t="str">
        <f>INDEX(Bar_data!$A$3:$B$140,MATCH(C1396,Bar_data!$A$3:$A$140,FALSE),2)</f>
        <v>Trust131</v>
      </c>
      <c r="I1396" s="22" t="str">
        <f>INDEX(TrustCAHUB_map!$A$2:$D$139,MATCH($C1396,TrustCAHUB_map!$A$2:$A$139,FALSE),3)</f>
        <v>West Yorkshire</v>
      </c>
      <c r="J1396" s="22" t="str">
        <f>INDEX(TrustCAHUB_map!$A$2:$D$139,MATCH($C1396,TrustCAHUB_map!$A$2:$A$139,FALSE),4)</f>
        <v>Yorkshire and Humber</v>
      </c>
    </row>
    <row r="1397" spans="1:10" x14ac:dyDescent="0.3">
      <c r="A1397" s="22" t="str">
        <f t="shared" si="21"/>
        <v>'RXF2016Palliative50-69'</v>
      </c>
      <c r="B1397" s="22">
        <v>2016</v>
      </c>
      <c r="C1397" s="22" t="s">
        <v>288</v>
      </c>
      <c r="D1397" s="22" t="s">
        <v>8</v>
      </c>
      <c r="E1397" s="22" t="s">
        <v>627</v>
      </c>
      <c r="F1397" s="22">
        <v>26</v>
      </c>
      <c r="G1397" s="22">
        <v>3</v>
      </c>
      <c r="H1397" s="22" t="str">
        <f>INDEX(Bar_data!$A$3:$B$140,MATCH(C1397,Bar_data!$A$3:$A$140,FALSE),2)</f>
        <v>Trust131</v>
      </c>
      <c r="I1397" s="22" t="str">
        <f>INDEX(TrustCAHUB_map!$A$2:$D$139,MATCH($C1397,TrustCAHUB_map!$A$2:$A$139,FALSE),3)</f>
        <v>West Yorkshire</v>
      </c>
      <c r="J1397" s="22" t="str">
        <f>INDEX(TrustCAHUB_map!$A$2:$D$139,MATCH($C1397,TrustCAHUB_map!$A$2:$A$139,FALSE),4)</f>
        <v>Yorkshire and Humber</v>
      </c>
    </row>
    <row r="1398" spans="1:10" x14ac:dyDescent="0.3">
      <c r="A1398" s="22" t="str">
        <f t="shared" si="21"/>
        <v>'RXF2016Curative70+'</v>
      </c>
      <c r="B1398" s="22">
        <v>2016</v>
      </c>
      <c r="C1398" s="22" t="s">
        <v>288</v>
      </c>
      <c r="D1398" s="22" t="s">
        <v>7</v>
      </c>
      <c r="E1398" s="22" t="s">
        <v>628</v>
      </c>
      <c r="F1398" s="22">
        <v>26</v>
      </c>
      <c r="G1398" s="22">
        <v>0</v>
      </c>
      <c r="H1398" s="22" t="str">
        <f>INDEX(Bar_data!$A$3:$B$140,MATCH(C1398,Bar_data!$A$3:$A$140,FALSE),2)</f>
        <v>Trust131</v>
      </c>
      <c r="I1398" s="22" t="str">
        <f>INDEX(TrustCAHUB_map!$A$2:$D$139,MATCH($C1398,TrustCAHUB_map!$A$2:$A$139,FALSE),3)</f>
        <v>West Yorkshire</v>
      </c>
      <c r="J1398" s="22" t="str">
        <f>INDEX(TrustCAHUB_map!$A$2:$D$139,MATCH($C1398,TrustCAHUB_map!$A$2:$A$139,FALSE),4)</f>
        <v>Yorkshire and Humber</v>
      </c>
    </row>
    <row r="1399" spans="1:10" x14ac:dyDescent="0.3">
      <c r="A1399" s="22" t="str">
        <f t="shared" si="21"/>
        <v>'RXF2016Palliative70+'</v>
      </c>
      <c r="B1399" s="22">
        <v>2016</v>
      </c>
      <c r="C1399" s="22" t="s">
        <v>288</v>
      </c>
      <c r="D1399" s="22" t="s">
        <v>8</v>
      </c>
      <c r="E1399" s="22" t="s">
        <v>628</v>
      </c>
      <c r="F1399" s="22">
        <v>14</v>
      </c>
      <c r="G1399" s="22">
        <v>1</v>
      </c>
      <c r="H1399" s="22" t="str">
        <f>INDEX(Bar_data!$A$3:$B$140,MATCH(C1399,Bar_data!$A$3:$A$140,FALSE),2)</f>
        <v>Trust131</v>
      </c>
      <c r="I1399" s="22" t="str">
        <f>INDEX(TrustCAHUB_map!$A$2:$D$139,MATCH($C1399,TrustCAHUB_map!$A$2:$A$139,FALSE),3)</f>
        <v>West Yorkshire</v>
      </c>
      <c r="J1399" s="22" t="str">
        <f>INDEX(TrustCAHUB_map!$A$2:$D$139,MATCH($C1399,TrustCAHUB_map!$A$2:$A$139,FALSE),4)</f>
        <v>Yorkshire and Humber</v>
      </c>
    </row>
    <row r="1400" spans="1:10" x14ac:dyDescent="0.3">
      <c r="A1400" s="22" t="str">
        <f t="shared" si="21"/>
        <v>'RXH2016Palliative18-49'</v>
      </c>
      <c r="B1400" s="22">
        <v>2016</v>
      </c>
      <c r="C1400" s="22" t="s">
        <v>289</v>
      </c>
      <c r="D1400" s="22" t="s">
        <v>8</v>
      </c>
      <c r="E1400" s="22" t="s">
        <v>153</v>
      </c>
      <c r="F1400" s="22">
        <v>10</v>
      </c>
      <c r="G1400" s="22">
        <v>0</v>
      </c>
      <c r="H1400" s="22" t="str">
        <f>INDEX(Bar_data!$A$3:$B$140,MATCH(C1400,Bar_data!$A$3:$A$140,FALSE),2)</f>
        <v>Trust132</v>
      </c>
      <c r="I1400" s="22" t="str">
        <f>INDEX(TrustCAHUB_map!$A$2:$D$139,MATCH($C1400,TrustCAHUB_map!$A$2:$A$139,FALSE),3)</f>
        <v>Surrey and Sussex</v>
      </c>
      <c r="J1400" s="22" t="str">
        <f>INDEX(TrustCAHUB_map!$A$2:$D$139,MATCH($C1400,TrustCAHUB_map!$A$2:$A$139,FALSE),4)</f>
        <v>South East</v>
      </c>
    </row>
    <row r="1401" spans="1:10" x14ac:dyDescent="0.3">
      <c r="A1401" s="22" t="str">
        <f t="shared" si="21"/>
        <v>'RXH2016Curative18-49'</v>
      </c>
      <c r="B1401" s="22">
        <v>2016</v>
      </c>
      <c r="C1401" s="22" t="s">
        <v>289</v>
      </c>
      <c r="D1401" s="22" t="s">
        <v>7</v>
      </c>
      <c r="E1401" s="22" t="s">
        <v>153</v>
      </c>
      <c r="F1401" s="22">
        <v>72</v>
      </c>
      <c r="G1401" s="22">
        <v>0</v>
      </c>
      <c r="H1401" s="22" t="str">
        <f>INDEX(Bar_data!$A$3:$B$140,MATCH(C1401,Bar_data!$A$3:$A$140,FALSE),2)</f>
        <v>Trust132</v>
      </c>
      <c r="I1401" s="22" t="str">
        <f>INDEX(TrustCAHUB_map!$A$2:$D$139,MATCH($C1401,TrustCAHUB_map!$A$2:$A$139,FALSE),3)</f>
        <v>Surrey and Sussex</v>
      </c>
      <c r="J1401" s="22" t="str">
        <f>INDEX(TrustCAHUB_map!$A$2:$D$139,MATCH($C1401,TrustCAHUB_map!$A$2:$A$139,FALSE),4)</f>
        <v>South East</v>
      </c>
    </row>
    <row r="1402" spans="1:10" x14ac:dyDescent="0.3">
      <c r="A1402" s="22" t="str">
        <f t="shared" si="21"/>
        <v>'RXH2016Curative50-69'</v>
      </c>
      <c r="B1402" s="22">
        <v>2016</v>
      </c>
      <c r="C1402" s="22" t="s">
        <v>289</v>
      </c>
      <c r="D1402" s="22" t="s">
        <v>7</v>
      </c>
      <c r="E1402" s="22" t="s">
        <v>627</v>
      </c>
      <c r="F1402" s="22">
        <v>131</v>
      </c>
      <c r="G1402" s="22">
        <v>1</v>
      </c>
      <c r="H1402" s="22" t="str">
        <f>INDEX(Bar_data!$A$3:$B$140,MATCH(C1402,Bar_data!$A$3:$A$140,FALSE),2)</f>
        <v>Trust132</v>
      </c>
      <c r="I1402" s="22" t="str">
        <f>INDEX(TrustCAHUB_map!$A$2:$D$139,MATCH($C1402,TrustCAHUB_map!$A$2:$A$139,FALSE),3)</f>
        <v>Surrey and Sussex</v>
      </c>
      <c r="J1402" s="22" t="str">
        <f>INDEX(TrustCAHUB_map!$A$2:$D$139,MATCH($C1402,TrustCAHUB_map!$A$2:$A$139,FALSE),4)</f>
        <v>South East</v>
      </c>
    </row>
    <row r="1403" spans="1:10" x14ac:dyDescent="0.3">
      <c r="A1403" s="22" t="str">
        <f t="shared" si="21"/>
        <v>'RXH2016Palliative50-69'</v>
      </c>
      <c r="B1403" s="22">
        <v>2016</v>
      </c>
      <c r="C1403" s="22" t="s">
        <v>289</v>
      </c>
      <c r="D1403" s="22" t="s">
        <v>8</v>
      </c>
      <c r="E1403" s="22" t="s">
        <v>627</v>
      </c>
      <c r="F1403" s="22">
        <v>26</v>
      </c>
      <c r="G1403" s="22">
        <v>4</v>
      </c>
      <c r="H1403" s="22" t="str">
        <f>INDEX(Bar_data!$A$3:$B$140,MATCH(C1403,Bar_data!$A$3:$A$140,FALSE),2)</f>
        <v>Trust132</v>
      </c>
      <c r="I1403" s="22" t="str">
        <f>INDEX(TrustCAHUB_map!$A$2:$D$139,MATCH($C1403,TrustCAHUB_map!$A$2:$A$139,FALSE),3)</f>
        <v>Surrey and Sussex</v>
      </c>
      <c r="J1403" s="22" t="str">
        <f>INDEX(TrustCAHUB_map!$A$2:$D$139,MATCH($C1403,TrustCAHUB_map!$A$2:$A$139,FALSE),4)</f>
        <v>South East</v>
      </c>
    </row>
    <row r="1404" spans="1:10" x14ac:dyDescent="0.3">
      <c r="A1404" s="22" t="str">
        <f t="shared" si="21"/>
        <v>'RXH2016Not assigned50-69'</v>
      </c>
      <c r="B1404" s="22">
        <v>2016</v>
      </c>
      <c r="C1404" s="22" t="s">
        <v>289</v>
      </c>
      <c r="D1404" s="22" t="s">
        <v>477</v>
      </c>
      <c r="E1404" s="22" t="s">
        <v>627</v>
      </c>
      <c r="F1404" s="22">
        <v>1</v>
      </c>
      <c r="G1404" s="22">
        <v>0</v>
      </c>
      <c r="H1404" s="22" t="str">
        <f>INDEX(Bar_data!$A$3:$B$140,MATCH(C1404,Bar_data!$A$3:$A$140,FALSE),2)</f>
        <v>Trust132</v>
      </c>
      <c r="I1404" s="22" t="str">
        <f>INDEX(TrustCAHUB_map!$A$2:$D$139,MATCH($C1404,TrustCAHUB_map!$A$2:$A$139,FALSE),3)</f>
        <v>Surrey and Sussex</v>
      </c>
      <c r="J1404" s="22" t="str">
        <f>INDEX(TrustCAHUB_map!$A$2:$D$139,MATCH($C1404,TrustCAHUB_map!$A$2:$A$139,FALSE),4)</f>
        <v>South East</v>
      </c>
    </row>
    <row r="1405" spans="1:10" x14ac:dyDescent="0.3">
      <c r="A1405" s="22" t="str">
        <f t="shared" si="21"/>
        <v>'RXH2016Curative70+'</v>
      </c>
      <c r="B1405" s="22">
        <v>2016</v>
      </c>
      <c r="C1405" s="22" t="s">
        <v>289</v>
      </c>
      <c r="D1405" s="22" t="s">
        <v>7</v>
      </c>
      <c r="E1405" s="22" t="s">
        <v>628</v>
      </c>
      <c r="F1405" s="22">
        <v>21</v>
      </c>
      <c r="G1405" s="22">
        <v>0</v>
      </c>
      <c r="H1405" s="22" t="str">
        <f>INDEX(Bar_data!$A$3:$B$140,MATCH(C1405,Bar_data!$A$3:$A$140,FALSE),2)</f>
        <v>Trust132</v>
      </c>
      <c r="I1405" s="22" t="str">
        <f>INDEX(TrustCAHUB_map!$A$2:$D$139,MATCH($C1405,TrustCAHUB_map!$A$2:$A$139,FALSE),3)</f>
        <v>Surrey and Sussex</v>
      </c>
      <c r="J1405" s="22" t="str">
        <f>INDEX(TrustCAHUB_map!$A$2:$D$139,MATCH($C1405,TrustCAHUB_map!$A$2:$A$139,FALSE),4)</f>
        <v>South East</v>
      </c>
    </row>
    <row r="1406" spans="1:10" x14ac:dyDescent="0.3">
      <c r="A1406" s="22" t="str">
        <f t="shared" si="21"/>
        <v>'RXH2016Palliative70+'</v>
      </c>
      <c r="B1406" s="22">
        <v>2016</v>
      </c>
      <c r="C1406" s="22" t="s">
        <v>289</v>
      </c>
      <c r="D1406" s="22" t="s">
        <v>8</v>
      </c>
      <c r="E1406" s="22" t="s">
        <v>628</v>
      </c>
      <c r="F1406" s="22">
        <v>17</v>
      </c>
      <c r="G1406" s="22">
        <v>2</v>
      </c>
      <c r="H1406" s="22" t="str">
        <f>INDEX(Bar_data!$A$3:$B$140,MATCH(C1406,Bar_data!$A$3:$A$140,FALSE),2)</f>
        <v>Trust132</v>
      </c>
      <c r="I1406" s="22" t="str">
        <f>INDEX(TrustCAHUB_map!$A$2:$D$139,MATCH($C1406,TrustCAHUB_map!$A$2:$A$139,FALSE),3)</f>
        <v>Surrey and Sussex</v>
      </c>
      <c r="J1406" s="22" t="str">
        <f>INDEX(TrustCAHUB_map!$A$2:$D$139,MATCH($C1406,TrustCAHUB_map!$A$2:$A$139,FALSE),4)</f>
        <v>South East</v>
      </c>
    </row>
    <row r="1407" spans="1:10" x14ac:dyDescent="0.3">
      <c r="A1407" s="22" t="str">
        <f t="shared" si="21"/>
        <v>'RXK2016Palliative18-49'</v>
      </c>
      <c r="B1407" s="22">
        <v>2016</v>
      </c>
      <c r="C1407" s="22" t="s">
        <v>290</v>
      </c>
      <c r="D1407" s="22" t="s">
        <v>8</v>
      </c>
      <c r="E1407" s="22" t="s">
        <v>153</v>
      </c>
      <c r="F1407" s="22">
        <v>1</v>
      </c>
      <c r="G1407" s="22">
        <v>1</v>
      </c>
      <c r="H1407" s="22" t="str">
        <f>INDEX(Bar_data!$A$3:$B$140,MATCH(C1407,Bar_data!$A$3:$A$140,FALSE),2)</f>
        <v>Trust133</v>
      </c>
      <c r="I1407" s="22" t="str">
        <f>INDEX(TrustCAHUB_map!$A$2:$D$139,MATCH($C1407,TrustCAHUB_map!$A$2:$A$139,FALSE),3)</f>
        <v>West Midlands</v>
      </c>
      <c r="J1407" s="22" t="str">
        <f>INDEX(TrustCAHUB_map!$A$2:$D$139,MATCH($C1407,TrustCAHUB_map!$A$2:$A$139,FALSE),4)</f>
        <v>West Midlands</v>
      </c>
    </row>
    <row r="1408" spans="1:10" x14ac:dyDescent="0.3">
      <c r="A1408" s="22" t="str">
        <f t="shared" si="21"/>
        <v>'RXK2016Not assigned18-49'</v>
      </c>
      <c r="B1408" s="22">
        <v>2016</v>
      </c>
      <c r="C1408" s="22" t="s">
        <v>290</v>
      </c>
      <c r="D1408" s="22" t="s">
        <v>477</v>
      </c>
      <c r="E1408" s="22" t="s">
        <v>153</v>
      </c>
      <c r="F1408" s="22">
        <v>5</v>
      </c>
      <c r="G1408" s="22">
        <v>0</v>
      </c>
      <c r="H1408" s="22" t="str">
        <f>INDEX(Bar_data!$A$3:$B$140,MATCH(C1408,Bar_data!$A$3:$A$140,FALSE),2)</f>
        <v>Trust133</v>
      </c>
      <c r="I1408" s="22" t="str">
        <f>INDEX(TrustCAHUB_map!$A$2:$D$139,MATCH($C1408,TrustCAHUB_map!$A$2:$A$139,FALSE),3)</f>
        <v>West Midlands</v>
      </c>
      <c r="J1408" s="22" t="str">
        <f>INDEX(TrustCAHUB_map!$A$2:$D$139,MATCH($C1408,TrustCAHUB_map!$A$2:$A$139,FALSE),4)</f>
        <v>West Midlands</v>
      </c>
    </row>
    <row r="1409" spans="1:10" x14ac:dyDescent="0.3">
      <c r="A1409" s="22" t="str">
        <f t="shared" si="21"/>
        <v>'RXK2016Curative18-49'</v>
      </c>
      <c r="B1409" s="22">
        <v>2016</v>
      </c>
      <c r="C1409" s="22" t="s">
        <v>290</v>
      </c>
      <c r="D1409" s="22" t="s">
        <v>7</v>
      </c>
      <c r="E1409" s="22" t="s">
        <v>153</v>
      </c>
      <c r="F1409" s="22">
        <v>46</v>
      </c>
      <c r="G1409" s="22">
        <v>0</v>
      </c>
      <c r="H1409" s="22" t="str">
        <f>INDEX(Bar_data!$A$3:$B$140,MATCH(C1409,Bar_data!$A$3:$A$140,FALSE),2)</f>
        <v>Trust133</v>
      </c>
      <c r="I1409" s="22" t="str">
        <f>INDEX(TrustCAHUB_map!$A$2:$D$139,MATCH($C1409,TrustCAHUB_map!$A$2:$A$139,FALSE),3)</f>
        <v>West Midlands</v>
      </c>
      <c r="J1409" s="22" t="str">
        <f>INDEX(TrustCAHUB_map!$A$2:$D$139,MATCH($C1409,TrustCAHUB_map!$A$2:$A$139,FALSE),4)</f>
        <v>West Midlands</v>
      </c>
    </row>
    <row r="1410" spans="1:10" x14ac:dyDescent="0.3">
      <c r="A1410" s="22" t="str">
        <f t="shared" si="21"/>
        <v>'RXK2016Palliative50-69'</v>
      </c>
      <c r="B1410" s="22">
        <v>2016</v>
      </c>
      <c r="C1410" s="22" t="s">
        <v>290</v>
      </c>
      <c r="D1410" s="22" t="s">
        <v>8</v>
      </c>
      <c r="E1410" s="22" t="s">
        <v>627</v>
      </c>
      <c r="F1410" s="22">
        <v>7</v>
      </c>
      <c r="G1410" s="22">
        <v>0</v>
      </c>
      <c r="H1410" s="22" t="str">
        <f>INDEX(Bar_data!$A$3:$B$140,MATCH(C1410,Bar_data!$A$3:$A$140,FALSE),2)</f>
        <v>Trust133</v>
      </c>
      <c r="I1410" s="22" t="str">
        <f>INDEX(TrustCAHUB_map!$A$2:$D$139,MATCH($C1410,TrustCAHUB_map!$A$2:$A$139,FALSE),3)</f>
        <v>West Midlands</v>
      </c>
      <c r="J1410" s="22" t="str">
        <f>INDEX(TrustCAHUB_map!$A$2:$D$139,MATCH($C1410,TrustCAHUB_map!$A$2:$A$139,FALSE),4)</f>
        <v>West Midlands</v>
      </c>
    </row>
    <row r="1411" spans="1:10" x14ac:dyDescent="0.3">
      <c r="A1411" s="22" t="str">
        <f t="shared" ref="A1411:A1474" si="22">"'"&amp;C1411&amp;B1411&amp;D1411&amp;E1411&amp;"'"</f>
        <v>'RXK2016Not assigned50-69'</v>
      </c>
      <c r="B1411" s="22">
        <v>2016</v>
      </c>
      <c r="C1411" s="22" t="s">
        <v>290</v>
      </c>
      <c r="D1411" s="22" t="s">
        <v>477</v>
      </c>
      <c r="E1411" s="22" t="s">
        <v>627</v>
      </c>
      <c r="F1411" s="22">
        <v>12</v>
      </c>
      <c r="G1411" s="22">
        <v>0</v>
      </c>
      <c r="H1411" s="22" t="str">
        <f>INDEX(Bar_data!$A$3:$B$140,MATCH(C1411,Bar_data!$A$3:$A$140,FALSE),2)</f>
        <v>Trust133</v>
      </c>
      <c r="I1411" s="22" t="str">
        <f>INDEX(TrustCAHUB_map!$A$2:$D$139,MATCH($C1411,TrustCAHUB_map!$A$2:$A$139,FALSE),3)</f>
        <v>West Midlands</v>
      </c>
      <c r="J1411" s="22" t="str">
        <f>INDEX(TrustCAHUB_map!$A$2:$D$139,MATCH($C1411,TrustCAHUB_map!$A$2:$A$139,FALSE),4)</f>
        <v>West Midlands</v>
      </c>
    </row>
    <row r="1412" spans="1:10" x14ac:dyDescent="0.3">
      <c r="A1412" s="22" t="str">
        <f t="shared" si="22"/>
        <v>'RXK2016Curative50-69'</v>
      </c>
      <c r="B1412" s="22">
        <v>2016</v>
      </c>
      <c r="C1412" s="22" t="s">
        <v>290</v>
      </c>
      <c r="D1412" s="22" t="s">
        <v>7</v>
      </c>
      <c r="E1412" s="22" t="s">
        <v>627</v>
      </c>
      <c r="F1412" s="22">
        <v>96</v>
      </c>
      <c r="G1412" s="22">
        <v>0</v>
      </c>
      <c r="H1412" s="22" t="str">
        <f>INDEX(Bar_data!$A$3:$B$140,MATCH(C1412,Bar_data!$A$3:$A$140,FALSE),2)</f>
        <v>Trust133</v>
      </c>
      <c r="I1412" s="22" t="str">
        <f>INDEX(TrustCAHUB_map!$A$2:$D$139,MATCH($C1412,TrustCAHUB_map!$A$2:$A$139,FALSE),3)</f>
        <v>West Midlands</v>
      </c>
      <c r="J1412" s="22" t="str">
        <f>INDEX(TrustCAHUB_map!$A$2:$D$139,MATCH($C1412,TrustCAHUB_map!$A$2:$A$139,FALSE),4)</f>
        <v>West Midlands</v>
      </c>
    </row>
    <row r="1413" spans="1:10" x14ac:dyDescent="0.3">
      <c r="A1413" s="22" t="str">
        <f t="shared" si="22"/>
        <v>'RXK2016Not assigned70+'</v>
      </c>
      <c r="B1413" s="22">
        <v>2016</v>
      </c>
      <c r="C1413" s="22" t="s">
        <v>290</v>
      </c>
      <c r="D1413" s="22" t="s">
        <v>477</v>
      </c>
      <c r="E1413" s="22" t="s">
        <v>628</v>
      </c>
      <c r="F1413" s="22">
        <v>4</v>
      </c>
      <c r="G1413" s="22">
        <v>0</v>
      </c>
      <c r="H1413" s="22" t="str">
        <f>INDEX(Bar_data!$A$3:$B$140,MATCH(C1413,Bar_data!$A$3:$A$140,FALSE),2)</f>
        <v>Trust133</v>
      </c>
      <c r="I1413" s="22" t="str">
        <f>INDEX(TrustCAHUB_map!$A$2:$D$139,MATCH($C1413,TrustCAHUB_map!$A$2:$A$139,FALSE),3)</f>
        <v>West Midlands</v>
      </c>
      <c r="J1413" s="22" t="str">
        <f>INDEX(TrustCAHUB_map!$A$2:$D$139,MATCH($C1413,TrustCAHUB_map!$A$2:$A$139,FALSE),4)</f>
        <v>West Midlands</v>
      </c>
    </row>
    <row r="1414" spans="1:10" x14ac:dyDescent="0.3">
      <c r="A1414" s="22" t="str">
        <f t="shared" si="22"/>
        <v>'RXK2016Curative70+'</v>
      </c>
      <c r="B1414" s="22">
        <v>2016</v>
      </c>
      <c r="C1414" s="22" t="s">
        <v>290</v>
      </c>
      <c r="D1414" s="22" t="s">
        <v>7</v>
      </c>
      <c r="E1414" s="22" t="s">
        <v>628</v>
      </c>
      <c r="F1414" s="22">
        <v>22</v>
      </c>
      <c r="G1414" s="22">
        <v>0</v>
      </c>
      <c r="H1414" s="22" t="str">
        <f>INDEX(Bar_data!$A$3:$B$140,MATCH(C1414,Bar_data!$A$3:$A$140,FALSE),2)</f>
        <v>Trust133</v>
      </c>
      <c r="I1414" s="22" t="str">
        <f>INDEX(TrustCAHUB_map!$A$2:$D$139,MATCH($C1414,TrustCAHUB_map!$A$2:$A$139,FALSE),3)</f>
        <v>West Midlands</v>
      </c>
      <c r="J1414" s="22" t="str">
        <f>INDEX(TrustCAHUB_map!$A$2:$D$139,MATCH($C1414,TrustCAHUB_map!$A$2:$A$139,FALSE),4)</f>
        <v>West Midlands</v>
      </c>
    </row>
    <row r="1415" spans="1:10" x14ac:dyDescent="0.3">
      <c r="A1415" s="22" t="str">
        <f t="shared" si="22"/>
        <v>'RXK2016Palliative70+'</v>
      </c>
      <c r="B1415" s="22">
        <v>2016</v>
      </c>
      <c r="C1415" s="22" t="s">
        <v>290</v>
      </c>
      <c r="D1415" s="22" t="s">
        <v>8</v>
      </c>
      <c r="E1415" s="22" t="s">
        <v>628</v>
      </c>
      <c r="F1415" s="22">
        <v>1</v>
      </c>
      <c r="G1415" s="22">
        <v>0</v>
      </c>
      <c r="H1415" s="22" t="str">
        <f>INDEX(Bar_data!$A$3:$B$140,MATCH(C1415,Bar_data!$A$3:$A$140,FALSE),2)</f>
        <v>Trust133</v>
      </c>
      <c r="I1415" s="22" t="str">
        <f>INDEX(TrustCAHUB_map!$A$2:$D$139,MATCH($C1415,TrustCAHUB_map!$A$2:$A$139,FALSE),3)</f>
        <v>West Midlands</v>
      </c>
      <c r="J1415" s="22" t="str">
        <f>INDEX(TrustCAHUB_map!$A$2:$D$139,MATCH($C1415,TrustCAHUB_map!$A$2:$A$139,FALSE),4)</f>
        <v>West Midlands</v>
      </c>
    </row>
    <row r="1416" spans="1:10" x14ac:dyDescent="0.3">
      <c r="A1416" s="22" t="str">
        <f t="shared" si="22"/>
        <v>'RXL2016Curative18-49'</v>
      </c>
      <c r="B1416" s="22">
        <v>2016</v>
      </c>
      <c r="C1416" s="22" t="s">
        <v>291</v>
      </c>
      <c r="D1416" s="22" t="s">
        <v>7</v>
      </c>
      <c r="E1416" s="22" t="s">
        <v>153</v>
      </c>
      <c r="F1416" s="22">
        <v>42</v>
      </c>
      <c r="G1416" s="22">
        <v>0</v>
      </c>
      <c r="H1416" s="22" t="str">
        <f>INDEX(Bar_data!$A$3:$B$140,MATCH(C1416,Bar_data!$A$3:$A$140,FALSE),2)</f>
        <v>Trust134</v>
      </c>
      <c r="I1416" s="22" t="str">
        <f>INDEX(TrustCAHUB_map!$A$2:$D$139,MATCH($C1416,TrustCAHUB_map!$A$2:$A$139,FALSE),3)</f>
        <v>Lancashire and South Cumbria</v>
      </c>
      <c r="J1416" s="22" t="str">
        <f>INDEX(TrustCAHUB_map!$A$2:$D$139,MATCH($C1416,TrustCAHUB_map!$A$2:$A$139,FALSE),4)</f>
        <v>North West</v>
      </c>
    </row>
    <row r="1417" spans="1:10" x14ac:dyDescent="0.3">
      <c r="A1417" s="22" t="str">
        <f t="shared" si="22"/>
        <v>'RXL2016Palliative18-49'</v>
      </c>
      <c r="B1417" s="22">
        <v>2016</v>
      </c>
      <c r="C1417" s="22" t="s">
        <v>291</v>
      </c>
      <c r="D1417" s="22" t="s">
        <v>8</v>
      </c>
      <c r="E1417" s="22" t="s">
        <v>153</v>
      </c>
      <c r="F1417" s="22">
        <v>7</v>
      </c>
      <c r="G1417" s="22">
        <v>2</v>
      </c>
      <c r="H1417" s="22" t="str">
        <f>INDEX(Bar_data!$A$3:$B$140,MATCH(C1417,Bar_data!$A$3:$A$140,FALSE),2)</f>
        <v>Trust134</v>
      </c>
      <c r="I1417" s="22" t="str">
        <f>INDEX(TrustCAHUB_map!$A$2:$D$139,MATCH($C1417,TrustCAHUB_map!$A$2:$A$139,FALSE),3)</f>
        <v>Lancashire and South Cumbria</v>
      </c>
      <c r="J1417" s="22" t="str">
        <f>INDEX(TrustCAHUB_map!$A$2:$D$139,MATCH($C1417,TrustCAHUB_map!$A$2:$A$139,FALSE),4)</f>
        <v>North West</v>
      </c>
    </row>
    <row r="1418" spans="1:10" x14ac:dyDescent="0.3">
      <c r="A1418" s="22" t="str">
        <f t="shared" si="22"/>
        <v>'RXL2016Not assigned18-49'</v>
      </c>
      <c r="B1418" s="22">
        <v>2016</v>
      </c>
      <c r="C1418" s="22" t="s">
        <v>291</v>
      </c>
      <c r="D1418" s="22" t="s">
        <v>477</v>
      </c>
      <c r="E1418" s="22" t="s">
        <v>153</v>
      </c>
      <c r="F1418" s="22">
        <v>4</v>
      </c>
      <c r="G1418" s="22">
        <v>0</v>
      </c>
      <c r="H1418" s="22" t="str">
        <f>INDEX(Bar_data!$A$3:$B$140,MATCH(C1418,Bar_data!$A$3:$A$140,FALSE),2)</f>
        <v>Trust134</v>
      </c>
      <c r="I1418" s="22" t="str">
        <f>INDEX(TrustCAHUB_map!$A$2:$D$139,MATCH($C1418,TrustCAHUB_map!$A$2:$A$139,FALSE),3)</f>
        <v>Lancashire and South Cumbria</v>
      </c>
      <c r="J1418" s="22" t="str">
        <f>INDEX(TrustCAHUB_map!$A$2:$D$139,MATCH($C1418,TrustCAHUB_map!$A$2:$A$139,FALSE),4)</f>
        <v>North West</v>
      </c>
    </row>
    <row r="1419" spans="1:10" x14ac:dyDescent="0.3">
      <c r="A1419" s="22" t="str">
        <f t="shared" si="22"/>
        <v>'RXL2016Palliative50-69'</v>
      </c>
      <c r="B1419" s="22">
        <v>2016</v>
      </c>
      <c r="C1419" s="22" t="s">
        <v>291</v>
      </c>
      <c r="D1419" s="22" t="s">
        <v>8</v>
      </c>
      <c r="E1419" s="22" t="s">
        <v>627</v>
      </c>
      <c r="F1419" s="22">
        <v>17</v>
      </c>
      <c r="G1419" s="22">
        <v>2</v>
      </c>
      <c r="H1419" s="22" t="str">
        <f>INDEX(Bar_data!$A$3:$B$140,MATCH(C1419,Bar_data!$A$3:$A$140,FALSE),2)</f>
        <v>Trust134</v>
      </c>
      <c r="I1419" s="22" t="str">
        <f>INDEX(TrustCAHUB_map!$A$2:$D$139,MATCH($C1419,TrustCAHUB_map!$A$2:$A$139,FALSE),3)</f>
        <v>Lancashire and South Cumbria</v>
      </c>
      <c r="J1419" s="22" t="str">
        <f>INDEX(TrustCAHUB_map!$A$2:$D$139,MATCH($C1419,TrustCAHUB_map!$A$2:$A$139,FALSE),4)</f>
        <v>North West</v>
      </c>
    </row>
    <row r="1420" spans="1:10" x14ac:dyDescent="0.3">
      <c r="A1420" s="22" t="str">
        <f t="shared" si="22"/>
        <v>'RXL2016Curative50-69'</v>
      </c>
      <c r="B1420" s="22">
        <v>2016</v>
      </c>
      <c r="C1420" s="22" t="s">
        <v>291</v>
      </c>
      <c r="D1420" s="22" t="s">
        <v>7</v>
      </c>
      <c r="E1420" s="22" t="s">
        <v>627</v>
      </c>
      <c r="F1420" s="22">
        <v>62</v>
      </c>
      <c r="G1420" s="22">
        <v>0</v>
      </c>
      <c r="H1420" s="22" t="str">
        <f>INDEX(Bar_data!$A$3:$B$140,MATCH(C1420,Bar_data!$A$3:$A$140,FALSE),2)</f>
        <v>Trust134</v>
      </c>
      <c r="I1420" s="22" t="str">
        <f>INDEX(TrustCAHUB_map!$A$2:$D$139,MATCH($C1420,TrustCAHUB_map!$A$2:$A$139,FALSE),3)</f>
        <v>Lancashire and South Cumbria</v>
      </c>
      <c r="J1420" s="22" t="str">
        <f>INDEX(TrustCAHUB_map!$A$2:$D$139,MATCH($C1420,TrustCAHUB_map!$A$2:$A$139,FALSE),4)</f>
        <v>North West</v>
      </c>
    </row>
    <row r="1421" spans="1:10" x14ac:dyDescent="0.3">
      <c r="A1421" s="22" t="str">
        <f t="shared" si="22"/>
        <v>'RXL2016Not assigned50-69'</v>
      </c>
      <c r="B1421" s="22">
        <v>2016</v>
      </c>
      <c r="C1421" s="22" t="s">
        <v>291</v>
      </c>
      <c r="D1421" s="22" t="s">
        <v>477</v>
      </c>
      <c r="E1421" s="22" t="s">
        <v>627</v>
      </c>
      <c r="F1421" s="22">
        <v>9</v>
      </c>
      <c r="G1421" s="22">
        <v>0</v>
      </c>
      <c r="H1421" s="22" t="str">
        <f>INDEX(Bar_data!$A$3:$B$140,MATCH(C1421,Bar_data!$A$3:$A$140,FALSE),2)</f>
        <v>Trust134</v>
      </c>
      <c r="I1421" s="22" t="str">
        <f>INDEX(TrustCAHUB_map!$A$2:$D$139,MATCH($C1421,TrustCAHUB_map!$A$2:$A$139,FALSE),3)</f>
        <v>Lancashire and South Cumbria</v>
      </c>
      <c r="J1421" s="22" t="str">
        <f>INDEX(TrustCAHUB_map!$A$2:$D$139,MATCH($C1421,TrustCAHUB_map!$A$2:$A$139,FALSE),4)</f>
        <v>North West</v>
      </c>
    </row>
    <row r="1422" spans="1:10" x14ac:dyDescent="0.3">
      <c r="A1422" s="22" t="str">
        <f t="shared" si="22"/>
        <v>'RXL2016Not assigned70+'</v>
      </c>
      <c r="B1422" s="22">
        <v>2016</v>
      </c>
      <c r="C1422" s="22" t="s">
        <v>291</v>
      </c>
      <c r="D1422" s="22" t="s">
        <v>477</v>
      </c>
      <c r="E1422" s="22" t="s">
        <v>628</v>
      </c>
      <c r="F1422" s="22">
        <v>2</v>
      </c>
      <c r="G1422" s="22">
        <v>0</v>
      </c>
      <c r="H1422" s="22" t="str">
        <f>INDEX(Bar_data!$A$3:$B$140,MATCH(C1422,Bar_data!$A$3:$A$140,FALSE),2)</f>
        <v>Trust134</v>
      </c>
      <c r="I1422" s="22" t="str">
        <f>INDEX(TrustCAHUB_map!$A$2:$D$139,MATCH($C1422,TrustCAHUB_map!$A$2:$A$139,FALSE),3)</f>
        <v>Lancashire and South Cumbria</v>
      </c>
      <c r="J1422" s="22" t="str">
        <f>INDEX(TrustCAHUB_map!$A$2:$D$139,MATCH($C1422,TrustCAHUB_map!$A$2:$A$139,FALSE),4)</f>
        <v>North West</v>
      </c>
    </row>
    <row r="1423" spans="1:10" x14ac:dyDescent="0.3">
      <c r="A1423" s="22" t="str">
        <f t="shared" si="22"/>
        <v>'RXL2016Curative70+'</v>
      </c>
      <c r="B1423" s="22">
        <v>2016</v>
      </c>
      <c r="C1423" s="22" t="s">
        <v>291</v>
      </c>
      <c r="D1423" s="22" t="s">
        <v>7</v>
      </c>
      <c r="E1423" s="22" t="s">
        <v>628</v>
      </c>
      <c r="F1423" s="22">
        <v>17</v>
      </c>
      <c r="G1423" s="22">
        <v>0</v>
      </c>
      <c r="H1423" s="22" t="str">
        <f>INDEX(Bar_data!$A$3:$B$140,MATCH(C1423,Bar_data!$A$3:$A$140,FALSE),2)</f>
        <v>Trust134</v>
      </c>
      <c r="I1423" s="22" t="str">
        <f>INDEX(TrustCAHUB_map!$A$2:$D$139,MATCH($C1423,TrustCAHUB_map!$A$2:$A$139,FALSE),3)</f>
        <v>Lancashire and South Cumbria</v>
      </c>
      <c r="J1423" s="22" t="str">
        <f>INDEX(TrustCAHUB_map!$A$2:$D$139,MATCH($C1423,TrustCAHUB_map!$A$2:$A$139,FALSE),4)</f>
        <v>North West</v>
      </c>
    </row>
    <row r="1424" spans="1:10" x14ac:dyDescent="0.3">
      <c r="A1424" s="22" t="str">
        <f t="shared" si="22"/>
        <v>'RXL2016Palliative70+'</v>
      </c>
      <c r="B1424" s="22">
        <v>2016</v>
      </c>
      <c r="C1424" s="22" t="s">
        <v>291</v>
      </c>
      <c r="D1424" s="22" t="s">
        <v>8</v>
      </c>
      <c r="E1424" s="22" t="s">
        <v>628</v>
      </c>
      <c r="F1424" s="22">
        <v>7</v>
      </c>
      <c r="G1424" s="22">
        <v>0</v>
      </c>
      <c r="H1424" s="22" t="str">
        <f>INDEX(Bar_data!$A$3:$B$140,MATCH(C1424,Bar_data!$A$3:$A$140,FALSE),2)</f>
        <v>Trust134</v>
      </c>
      <c r="I1424" s="22" t="str">
        <f>INDEX(TrustCAHUB_map!$A$2:$D$139,MATCH($C1424,TrustCAHUB_map!$A$2:$A$139,FALSE),3)</f>
        <v>Lancashire and South Cumbria</v>
      </c>
      <c r="J1424" s="22" t="str">
        <f>INDEX(TrustCAHUB_map!$A$2:$D$139,MATCH($C1424,TrustCAHUB_map!$A$2:$A$139,FALSE),4)</f>
        <v>North West</v>
      </c>
    </row>
    <row r="1425" spans="1:10" x14ac:dyDescent="0.3">
      <c r="A1425" s="22" t="str">
        <f t="shared" si="22"/>
        <v>'RXN2016Palliative18-49'</v>
      </c>
      <c r="B1425" s="22">
        <v>2016</v>
      </c>
      <c r="C1425" s="22" t="s">
        <v>292</v>
      </c>
      <c r="D1425" s="22" t="s">
        <v>8</v>
      </c>
      <c r="E1425" s="22" t="s">
        <v>153</v>
      </c>
      <c r="F1425" s="22">
        <v>16</v>
      </c>
      <c r="G1425" s="22">
        <v>0</v>
      </c>
      <c r="H1425" s="22" t="str">
        <f>INDEX(Bar_data!$A$3:$B$140,MATCH(C1425,Bar_data!$A$3:$A$140,FALSE),2)</f>
        <v>Trust135</v>
      </c>
      <c r="I1425" s="22" t="str">
        <f>INDEX(TrustCAHUB_map!$A$2:$D$139,MATCH($C1425,TrustCAHUB_map!$A$2:$A$139,FALSE),3)</f>
        <v>Lancashire and South Cumbria</v>
      </c>
      <c r="J1425" s="22" t="str">
        <f>INDEX(TrustCAHUB_map!$A$2:$D$139,MATCH($C1425,TrustCAHUB_map!$A$2:$A$139,FALSE),4)</f>
        <v>North West</v>
      </c>
    </row>
    <row r="1426" spans="1:10" x14ac:dyDescent="0.3">
      <c r="A1426" s="22" t="str">
        <f t="shared" si="22"/>
        <v>'RXN2016Not assigned18-49'</v>
      </c>
      <c r="B1426" s="22">
        <v>2016</v>
      </c>
      <c r="C1426" s="22" t="s">
        <v>292</v>
      </c>
      <c r="D1426" s="22" t="s">
        <v>477</v>
      </c>
      <c r="E1426" s="22" t="s">
        <v>153</v>
      </c>
      <c r="F1426" s="22">
        <v>3</v>
      </c>
      <c r="G1426" s="22">
        <v>0</v>
      </c>
      <c r="H1426" s="22" t="str">
        <f>INDEX(Bar_data!$A$3:$B$140,MATCH(C1426,Bar_data!$A$3:$A$140,FALSE),2)</f>
        <v>Trust135</v>
      </c>
      <c r="I1426" s="22" t="str">
        <f>INDEX(TrustCAHUB_map!$A$2:$D$139,MATCH($C1426,TrustCAHUB_map!$A$2:$A$139,FALSE),3)</f>
        <v>Lancashire and South Cumbria</v>
      </c>
      <c r="J1426" s="22" t="str">
        <f>INDEX(TrustCAHUB_map!$A$2:$D$139,MATCH($C1426,TrustCAHUB_map!$A$2:$A$139,FALSE),4)</f>
        <v>North West</v>
      </c>
    </row>
    <row r="1427" spans="1:10" x14ac:dyDescent="0.3">
      <c r="A1427" s="22" t="str">
        <f t="shared" si="22"/>
        <v>'RXN2016Curative18-49'</v>
      </c>
      <c r="B1427" s="22">
        <v>2016</v>
      </c>
      <c r="C1427" s="22" t="s">
        <v>292</v>
      </c>
      <c r="D1427" s="22" t="s">
        <v>7</v>
      </c>
      <c r="E1427" s="22" t="s">
        <v>153</v>
      </c>
      <c r="F1427" s="22">
        <v>44</v>
      </c>
      <c r="G1427" s="22">
        <v>0</v>
      </c>
      <c r="H1427" s="22" t="str">
        <f>INDEX(Bar_data!$A$3:$B$140,MATCH(C1427,Bar_data!$A$3:$A$140,FALSE),2)</f>
        <v>Trust135</v>
      </c>
      <c r="I1427" s="22" t="str">
        <f>INDEX(TrustCAHUB_map!$A$2:$D$139,MATCH($C1427,TrustCAHUB_map!$A$2:$A$139,FALSE),3)</f>
        <v>Lancashire and South Cumbria</v>
      </c>
      <c r="J1427" s="22" t="str">
        <f>INDEX(TrustCAHUB_map!$A$2:$D$139,MATCH($C1427,TrustCAHUB_map!$A$2:$A$139,FALSE),4)</f>
        <v>North West</v>
      </c>
    </row>
    <row r="1428" spans="1:10" x14ac:dyDescent="0.3">
      <c r="A1428" s="22" t="str">
        <f t="shared" si="22"/>
        <v>'RXN2016Palliative50-69'</v>
      </c>
      <c r="B1428" s="22">
        <v>2016</v>
      </c>
      <c r="C1428" s="22" t="s">
        <v>292</v>
      </c>
      <c r="D1428" s="22" t="s">
        <v>8</v>
      </c>
      <c r="E1428" s="22" t="s">
        <v>627</v>
      </c>
      <c r="F1428" s="22">
        <v>28</v>
      </c>
      <c r="G1428" s="22">
        <v>1</v>
      </c>
      <c r="H1428" s="22" t="str">
        <f>INDEX(Bar_data!$A$3:$B$140,MATCH(C1428,Bar_data!$A$3:$A$140,FALSE),2)</f>
        <v>Trust135</v>
      </c>
      <c r="I1428" s="22" t="str">
        <f>INDEX(TrustCAHUB_map!$A$2:$D$139,MATCH($C1428,TrustCAHUB_map!$A$2:$A$139,FALSE),3)</f>
        <v>Lancashire and South Cumbria</v>
      </c>
      <c r="J1428" s="22" t="str">
        <f>INDEX(TrustCAHUB_map!$A$2:$D$139,MATCH($C1428,TrustCAHUB_map!$A$2:$A$139,FALSE),4)</f>
        <v>North West</v>
      </c>
    </row>
    <row r="1429" spans="1:10" x14ac:dyDescent="0.3">
      <c r="A1429" s="22" t="str">
        <f t="shared" si="22"/>
        <v>'RXN2016Not assigned50-69'</v>
      </c>
      <c r="B1429" s="22">
        <v>2016</v>
      </c>
      <c r="C1429" s="22" t="s">
        <v>292</v>
      </c>
      <c r="D1429" s="22" t="s">
        <v>477</v>
      </c>
      <c r="E1429" s="22" t="s">
        <v>627</v>
      </c>
      <c r="F1429" s="22">
        <v>7</v>
      </c>
      <c r="G1429" s="22">
        <v>0</v>
      </c>
      <c r="H1429" s="22" t="str">
        <f>INDEX(Bar_data!$A$3:$B$140,MATCH(C1429,Bar_data!$A$3:$A$140,FALSE),2)</f>
        <v>Trust135</v>
      </c>
      <c r="I1429" s="22" t="str">
        <f>INDEX(TrustCAHUB_map!$A$2:$D$139,MATCH($C1429,TrustCAHUB_map!$A$2:$A$139,FALSE),3)</f>
        <v>Lancashire and South Cumbria</v>
      </c>
      <c r="J1429" s="22" t="str">
        <f>INDEX(TrustCAHUB_map!$A$2:$D$139,MATCH($C1429,TrustCAHUB_map!$A$2:$A$139,FALSE),4)</f>
        <v>North West</v>
      </c>
    </row>
    <row r="1430" spans="1:10" x14ac:dyDescent="0.3">
      <c r="A1430" s="22" t="str">
        <f t="shared" si="22"/>
        <v>'RXN2016Curative50-69'</v>
      </c>
      <c r="B1430" s="22">
        <v>2016</v>
      </c>
      <c r="C1430" s="22" t="s">
        <v>292</v>
      </c>
      <c r="D1430" s="22" t="s">
        <v>7</v>
      </c>
      <c r="E1430" s="22" t="s">
        <v>627</v>
      </c>
      <c r="F1430" s="22">
        <v>87</v>
      </c>
      <c r="G1430" s="22">
        <v>0</v>
      </c>
      <c r="H1430" s="22" t="str">
        <f>INDEX(Bar_data!$A$3:$B$140,MATCH(C1430,Bar_data!$A$3:$A$140,FALSE),2)</f>
        <v>Trust135</v>
      </c>
      <c r="I1430" s="22" t="str">
        <f>INDEX(TrustCAHUB_map!$A$2:$D$139,MATCH($C1430,TrustCAHUB_map!$A$2:$A$139,FALSE),3)</f>
        <v>Lancashire and South Cumbria</v>
      </c>
      <c r="J1430" s="22" t="str">
        <f>INDEX(TrustCAHUB_map!$A$2:$D$139,MATCH($C1430,TrustCAHUB_map!$A$2:$A$139,FALSE),4)</f>
        <v>North West</v>
      </c>
    </row>
    <row r="1431" spans="1:10" x14ac:dyDescent="0.3">
      <c r="A1431" s="22" t="str">
        <f t="shared" si="22"/>
        <v>'RXN2016Not assigned70+'</v>
      </c>
      <c r="B1431" s="22">
        <v>2016</v>
      </c>
      <c r="C1431" s="22" t="s">
        <v>292</v>
      </c>
      <c r="D1431" s="22" t="s">
        <v>477</v>
      </c>
      <c r="E1431" s="22" t="s">
        <v>628</v>
      </c>
      <c r="F1431" s="22">
        <v>1</v>
      </c>
      <c r="G1431" s="22">
        <v>0</v>
      </c>
      <c r="H1431" s="22" t="str">
        <f>INDEX(Bar_data!$A$3:$B$140,MATCH(C1431,Bar_data!$A$3:$A$140,FALSE),2)</f>
        <v>Trust135</v>
      </c>
      <c r="I1431" s="22" t="str">
        <f>INDEX(TrustCAHUB_map!$A$2:$D$139,MATCH($C1431,TrustCAHUB_map!$A$2:$A$139,FALSE),3)</f>
        <v>Lancashire and South Cumbria</v>
      </c>
      <c r="J1431" s="22" t="str">
        <f>INDEX(TrustCAHUB_map!$A$2:$D$139,MATCH($C1431,TrustCAHUB_map!$A$2:$A$139,FALSE),4)</f>
        <v>North West</v>
      </c>
    </row>
    <row r="1432" spans="1:10" x14ac:dyDescent="0.3">
      <c r="A1432" s="22" t="str">
        <f t="shared" si="22"/>
        <v>'RXN2016Palliative70+'</v>
      </c>
      <c r="B1432" s="22">
        <v>2016</v>
      </c>
      <c r="C1432" s="22" t="s">
        <v>292</v>
      </c>
      <c r="D1432" s="22" t="s">
        <v>8</v>
      </c>
      <c r="E1432" s="22" t="s">
        <v>628</v>
      </c>
      <c r="F1432" s="22">
        <v>6</v>
      </c>
      <c r="G1432" s="22">
        <v>0</v>
      </c>
      <c r="H1432" s="22" t="str">
        <f>INDEX(Bar_data!$A$3:$B$140,MATCH(C1432,Bar_data!$A$3:$A$140,FALSE),2)</f>
        <v>Trust135</v>
      </c>
      <c r="I1432" s="22" t="str">
        <f>INDEX(TrustCAHUB_map!$A$2:$D$139,MATCH($C1432,TrustCAHUB_map!$A$2:$A$139,FALSE),3)</f>
        <v>Lancashire and South Cumbria</v>
      </c>
      <c r="J1432" s="22" t="str">
        <f>INDEX(TrustCAHUB_map!$A$2:$D$139,MATCH($C1432,TrustCAHUB_map!$A$2:$A$139,FALSE),4)</f>
        <v>North West</v>
      </c>
    </row>
    <row r="1433" spans="1:10" x14ac:dyDescent="0.3">
      <c r="A1433" s="22" t="str">
        <f t="shared" si="22"/>
        <v>'RXN2016Curative70+'</v>
      </c>
      <c r="B1433" s="22">
        <v>2016</v>
      </c>
      <c r="C1433" s="22" t="s">
        <v>292</v>
      </c>
      <c r="D1433" s="22" t="s">
        <v>7</v>
      </c>
      <c r="E1433" s="22" t="s">
        <v>628</v>
      </c>
      <c r="F1433" s="22">
        <v>18</v>
      </c>
      <c r="G1433" s="22">
        <v>0</v>
      </c>
      <c r="H1433" s="22" t="str">
        <f>INDEX(Bar_data!$A$3:$B$140,MATCH(C1433,Bar_data!$A$3:$A$140,FALSE),2)</f>
        <v>Trust135</v>
      </c>
      <c r="I1433" s="22" t="str">
        <f>INDEX(TrustCAHUB_map!$A$2:$D$139,MATCH($C1433,TrustCAHUB_map!$A$2:$A$139,FALSE),3)</f>
        <v>Lancashire and South Cumbria</v>
      </c>
      <c r="J1433" s="22" t="str">
        <f>INDEX(TrustCAHUB_map!$A$2:$D$139,MATCH($C1433,TrustCAHUB_map!$A$2:$A$139,FALSE),4)</f>
        <v>North West</v>
      </c>
    </row>
    <row r="1434" spans="1:10" x14ac:dyDescent="0.3">
      <c r="A1434" s="22" t="str">
        <f t="shared" si="22"/>
        <v>'RXP2016Not assigned18-49'</v>
      </c>
      <c r="B1434" s="22">
        <v>2016</v>
      </c>
      <c r="C1434" s="22" t="s">
        <v>293</v>
      </c>
      <c r="D1434" s="22" t="s">
        <v>477</v>
      </c>
      <c r="E1434" s="22" t="s">
        <v>153</v>
      </c>
      <c r="F1434" s="22">
        <v>31</v>
      </c>
      <c r="G1434" s="22">
        <v>0</v>
      </c>
      <c r="H1434" s="22" t="str">
        <f>INDEX(Bar_data!$A$3:$B$140,MATCH(C1434,Bar_data!$A$3:$A$140,FALSE),2)</f>
        <v>Trust136</v>
      </c>
      <c r="I1434" s="22" t="str">
        <f>INDEX(TrustCAHUB_map!$A$2:$D$139,MATCH($C1434,TrustCAHUB_map!$A$2:$A$139,FALSE),3)</f>
        <v>North East and Cumbria</v>
      </c>
      <c r="J1434" s="22" t="str">
        <f>INDEX(TrustCAHUB_map!$A$2:$D$139,MATCH($C1434,TrustCAHUB_map!$A$2:$A$139,FALSE),4)</f>
        <v>North East</v>
      </c>
    </row>
    <row r="1435" spans="1:10" x14ac:dyDescent="0.3">
      <c r="A1435" s="22" t="str">
        <f t="shared" si="22"/>
        <v>'RXP2016Curative18-49'</v>
      </c>
      <c r="B1435" s="22">
        <v>2016</v>
      </c>
      <c r="C1435" s="22" t="s">
        <v>293</v>
      </c>
      <c r="D1435" s="22" t="s">
        <v>7</v>
      </c>
      <c r="E1435" s="22" t="s">
        <v>153</v>
      </c>
      <c r="F1435" s="22">
        <v>7</v>
      </c>
      <c r="G1435" s="22">
        <v>0</v>
      </c>
      <c r="H1435" s="22" t="str">
        <f>INDEX(Bar_data!$A$3:$B$140,MATCH(C1435,Bar_data!$A$3:$A$140,FALSE),2)</f>
        <v>Trust136</v>
      </c>
      <c r="I1435" s="22" t="str">
        <f>INDEX(TrustCAHUB_map!$A$2:$D$139,MATCH($C1435,TrustCAHUB_map!$A$2:$A$139,FALSE),3)</f>
        <v>North East and Cumbria</v>
      </c>
      <c r="J1435" s="22" t="str">
        <f>INDEX(TrustCAHUB_map!$A$2:$D$139,MATCH($C1435,TrustCAHUB_map!$A$2:$A$139,FALSE),4)</f>
        <v>North East</v>
      </c>
    </row>
    <row r="1436" spans="1:10" x14ac:dyDescent="0.3">
      <c r="A1436" s="22" t="str">
        <f t="shared" si="22"/>
        <v>'RXP2016Palliative18-49'</v>
      </c>
      <c r="B1436" s="22">
        <v>2016</v>
      </c>
      <c r="C1436" s="22" t="s">
        <v>293</v>
      </c>
      <c r="D1436" s="22" t="s">
        <v>8</v>
      </c>
      <c r="E1436" s="22" t="s">
        <v>153</v>
      </c>
      <c r="F1436" s="22">
        <v>1</v>
      </c>
      <c r="G1436" s="22">
        <v>0</v>
      </c>
      <c r="H1436" s="22" t="str">
        <f>INDEX(Bar_data!$A$3:$B$140,MATCH(C1436,Bar_data!$A$3:$A$140,FALSE),2)</f>
        <v>Trust136</v>
      </c>
      <c r="I1436" s="22" t="str">
        <f>INDEX(TrustCAHUB_map!$A$2:$D$139,MATCH($C1436,TrustCAHUB_map!$A$2:$A$139,FALSE),3)</f>
        <v>North East and Cumbria</v>
      </c>
      <c r="J1436" s="22" t="str">
        <f>INDEX(TrustCAHUB_map!$A$2:$D$139,MATCH($C1436,TrustCAHUB_map!$A$2:$A$139,FALSE),4)</f>
        <v>North East</v>
      </c>
    </row>
    <row r="1437" spans="1:10" x14ac:dyDescent="0.3">
      <c r="A1437" s="22" t="str">
        <f t="shared" si="22"/>
        <v>'RXP2016Curative50-69'</v>
      </c>
      <c r="B1437" s="22">
        <v>2016</v>
      </c>
      <c r="C1437" s="22" t="s">
        <v>293</v>
      </c>
      <c r="D1437" s="22" t="s">
        <v>7</v>
      </c>
      <c r="E1437" s="22" t="s">
        <v>627</v>
      </c>
      <c r="F1437" s="22">
        <v>25</v>
      </c>
      <c r="G1437" s="22">
        <v>0</v>
      </c>
      <c r="H1437" s="22" t="str">
        <f>INDEX(Bar_data!$A$3:$B$140,MATCH(C1437,Bar_data!$A$3:$A$140,FALSE),2)</f>
        <v>Trust136</v>
      </c>
      <c r="I1437" s="22" t="str">
        <f>INDEX(TrustCAHUB_map!$A$2:$D$139,MATCH($C1437,TrustCAHUB_map!$A$2:$A$139,FALSE),3)</f>
        <v>North East and Cumbria</v>
      </c>
      <c r="J1437" s="22" t="str">
        <f>INDEX(TrustCAHUB_map!$A$2:$D$139,MATCH($C1437,TrustCAHUB_map!$A$2:$A$139,FALSE),4)</f>
        <v>North East</v>
      </c>
    </row>
    <row r="1438" spans="1:10" x14ac:dyDescent="0.3">
      <c r="A1438" s="22" t="str">
        <f t="shared" si="22"/>
        <v>'RXP2016Palliative50-69'</v>
      </c>
      <c r="B1438" s="22">
        <v>2016</v>
      </c>
      <c r="C1438" s="22" t="s">
        <v>293</v>
      </c>
      <c r="D1438" s="22" t="s">
        <v>8</v>
      </c>
      <c r="E1438" s="22" t="s">
        <v>627</v>
      </c>
      <c r="F1438" s="22">
        <v>2</v>
      </c>
      <c r="G1438" s="22">
        <v>0</v>
      </c>
      <c r="H1438" s="22" t="str">
        <f>INDEX(Bar_data!$A$3:$B$140,MATCH(C1438,Bar_data!$A$3:$A$140,FALSE),2)</f>
        <v>Trust136</v>
      </c>
      <c r="I1438" s="22" t="str">
        <f>INDEX(TrustCAHUB_map!$A$2:$D$139,MATCH($C1438,TrustCAHUB_map!$A$2:$A$139,FALSE),3)</f>
        <v>North East and Cumbria</v>
      </c>
      <c r="J1438" s="22" t="str">
        <f>INDEX(TrustCAHUB_map!$A$2:$D$139,MATCH($C1438,TrustCAHUB_map!$A$2:$A$139,FALSE),4)</f>
        <v>North East</v>
      </c>
    </row>
    <row r="1439" spans="1:10" x14ac:dyDescent="0.3">
      <c r="A1439" s="22" t="str">
        <f t="shared" si="22"/>
        <v>'RXP2016Not assigned50-69'</v>
      </c>
      <c r="B1439" s="22">
        <v>2016</v>
      </c>
      <c r="C1439" s="22" t="s">
        <v>293</v>
      </c>
      <c r="D1439" s="22" t="s">
        <v>477</v>
      </c>
      <c r="E1439" s="22" t="s">
        <v>627</v>
      </c>
      <c r="F1439" s="22">
        <v>63</v>
      </c>
      <c r="G1439" s="22">
        <v>0</v>
      </c>
      <c r="H1439" s="22" t="str">
        <f>INDEX(Bar_data!$A$3:$B$140,MATCH(C1439,Bar_data!$A$3:$A$140,FALSE),2)</f>
        <v>Trust136</v>
      </c>
      <c r="I1439" s="22" t="str">
        <f>INDEX(TrustCAHUB_map!$A$2:$D$139,MATCH($C1439,TrustCAHUB_map!$A$2:$A$139,FALSE),3)</f>
        <v>North East and Cumbria</v>
      </c>
      <c r="J1439" s="22" t="str">
        <f>INDEX(TrustCAHUB_map!$A$2:$D$139,MATCH($C1439,TrustCAHUB_map!$A$2:$A$139,FALSE),4)</f>
        <v>North East</v>
      </c>
    </row>
    <row r="1440" spans="1:10" x14ac:dyDescent="0.3">
      <c r="A1440" s="22" t="str">
        <f t="shared" si="22"/>
        <v>'RXP2016Not assigned70+'</v>
      </c>
      <c r="B1440" s="22">
        <v>2016</v>
      </c>
      <c r="C1440" s="22" t="s">
        <v>293</v>
      </c>
      <c r="D1440" s="22" t="s">
        <v>477</v>
      </c>
      <c r="E1440" s="22" t="s">
        <v>628</v>
      </c>
      <c r="F1440" s="22">
        <v>16</v>
      </c>
      <c r="G1440" s="22">
        <v>0</v>
      </c>
      <c r="H1440" s="22" t="str">
        <f>INDEX(Bar_data!$A$3:$B$140,MATCH(C1440,Bar_data!$A$3:$A$140,FALSE),2)</f>
        <v>Trust136</v>
      </c>
      <c r="I1440" s="22" t="str">
        <f>INDEX(TrustCAHUB_map!$A$2:$D$139,MATCH($C1440,TrustCAHUB_map!$A$2:$A$139,FALSE),3)</f>
        <v>North East and Cumbria</v>
      </c>
      <c r="J1440" s="22" t="str">
        <f>INDEX(TrustCAHUB_map!$A$2:$D$139,MATCH($C1440,TrustCAHUB_map!$A$2:$A$139,FALSE),4)</f>
        <v>North East</v>
      </c>
    </row>
    <row r="1441" spans="1:10" x14ac:dyDescent="0.3">
      <c r="A1441" s="22" t="str">
        <f t="shared" si="22"/>
        <v>'RXP2016Palliative70+'</v>
      </c>
      <c r="B1441" s="22">
        <v>2016</v>
      </c>
      <c r="C1441" s="22" t="s">
        <v>293</v>
      </c>
      <c r="D1441" s="22" t="s">
        <v>8</v>
      </c>
      <c r="E1441" s="22" t="s">
        <v>628</v>
      </c>
      <c r="F1441" s="22">
        <v>1</v>
      </c>
      <c r="G1441" s="22">
        <v>0</v>
      </c>
      <c r="H1441" s="22" t="str">
        <f>INDEX(Bar_data!$A$3:$B$140,MATCH(C1441,Bar_data!$A$3:$A$140,FALSE),2)</f>
        <v>Trust136</v>
      </c>
      <c r="I1441" s="22" t="str">
        <f>INDEX(TrustCAHUB_map!$A$2:$D$139,MATCH($C1441,TrustCAHUB_map!$A$2:$A$139,FALSE),3)</f>
        <v>North East and Cumbria</v>
      </c>
      <c r="J1441" s="22" t="str">
        <f>INDEX(TrustCAHUB_map!$A$2:$D$139,MATCH($C1441,TrustCAHUB_map!$A$2:$A$139,FALSE),4)</f>
        <v>North East</v>
      </c>
    </row>
    <row r="1442" spans="1:10" x14ac:dyDescent="0.3">
      <c r="A1442" s="22" t="str">
        <f t="shared" si="22"/>
        <v>'RXP2016Curative70+'</v>
      </c>
      <c r="B1442" s="22">
        <v>2016</v>
      </c>
      <c r="C1442" s="22" t="s">
        <v>293</v>
      </c>
      <c r="D1442" s="22" t="s">
        <v>7</v>
      </c>
      <c r="E1442" s="22" t="s">
        <v>628</v>
      </c>
      <c r="F1442" s="22">
        <v>2</v>
      </c>
      <c r="G1442" s="22">
        <v>0</v>
      </c>
      <c r="H1442" s="22" t="str">
        <f>INDEX(Bar_data!$A$3:$B$140,MATCH(C1442,Bar_data!$A$3:$A$140,FALSE),2)</f>
        <v>Trust136</v>
      </c>
      <c r="I1442" s="22" t="str">
        <f>INDEX(TrustCAHUB_map!$A$2:$D$139,MATCH($C1442,TrustCAHUB_map!$A$2:$A$139,FALSE),3)</f>
        <v>North East and Cumbria</v>
      </c>
      <c r="J1442" s="22" t="str">
        <f>INDEX(TrustCAHUB_map!$A$2:$D$139,MATCH($C1442,TrustCAHUB_map!$A$2:$A$139,FALSE),4)</f>
        <v>North East</v>
      </c>
    </row>
    <row r="1443" spans="1:10" x14ac:dyDescent="0.3">
      <c r="A1443" s="22" t="str">
        <f t="shared" si="22"/>
        <v>'RXQ2016Palliative18-49'</v>
      </c>
      <c r="B1443" s="22">
        <v>2016</v>
      </c>
      <c r="C1443" s="22" t="s">
        <v>294</v>
      </c>
      <c r="D1443" s="22" t="s">
        <v>8</v>
      </c>
      <c r="E1443" s="22" t="s">
        <v>153</v>
      </c>
      <c r="F1443" s="22">
        <v>18</v>
      </c>
      <c r="G1443" s="22">
        <v>0</v>
      </c>
      <c r="H1443" s="22" t="str">
        <f>INDEX(Bar_data!$A$3:$B$140,MATCH(C1443,Bar_data!$A$3:$A$140,FALSE),2)</f>
        <v>Trust137</v>
      </c>
      <c r="I1443" s="22" t="str">
        <f>INDEX(TrustCAHUB_map!$A$2:$D$139,MATCH($C1443,TrustCAHUB_map!$A$2:$A$139,FALSE),3)</f>
        <v>Thames Valley</v>
      </c>
      <c r="J1443" s="22" t="str">
        <f>INDEX(TrustCAHUB_map!$A$2:$D$139,MATCH($C1443,TrustCAHUB_map!$A$2:$A$139,FALSE),4)</f>
        <v>Wessex</v>
      </c>
    </row>
    <row r="1444" spans="1:10" x14ac:dyDescent="0.3">
      <c r="A1444" s="22" t="str">
        <f t="shared" si="22"/>
        <v>'RXQ2016Not assigned18-49'</v>
      </c>
      <c r="B1444" s="22">
        <v>2016</v>
      </c>
      <c r="C1444" s="22" t="s">
        <v>294</v>
      </c>
      <c r="D1444" s="22" t="s">
        <v>477</v>
      </c>
      <c r="E1444" s="22" t="s">
        <v>153</v>
      </c>
      <c r="F1444" s="22">
        <v>9</v>
      </c>
      <c r="G1444" s="22">
        <v>0</v>
      </c>
      <c r="H1444" s="22" t="str">
        <f>INDEX(Bar_data!$A$3:$B$140,MATCH(C1444,Bar_data!$A$3:$A$140,FALSE),2)</f>
        <v>Trust137</v>
      </c>
      <c r="I1444" s="22" t="str">
        <f>INDEX(TrustCAHUB_map!$A$2:$D$139,MATCH($C1444,TrustCAHUB_map!$A$2:$A$139,FALSE),3)</f>
        <v>Thames Valley</v>
      </c>
      <c r="J1444" s="22" t="str">
        <f>INDEX(TrustCAHUB_map!$A$2:$D$139,MATCH($C1444,TrustCAHUB_map!$A$2:$A$139,FALSE),4)</f>
        <v>Wessex</v>
      </c>
    </row>
    <row r="1445" spans="1:10" x14ac:dyDescent="0.3">
      <c r="A1445" s="22" t="str">
        <f t="shared" si="22"/>
        <v>'RXQ2016Curative18-49'</v>
      </c>
      <c r="B1445" s="22">
        <v>2016</v>
      </c>
      <c r="C1445" s="22" t="s">
        <v>294</v>
      </c>
      <c r="D1445" s="22" t="s">
        <v>7</v>
      </c>
      <c r="E1445" s="22" t="s">
        <v>153</v>
      </c>
      <c r="F1445" s="22">
        <v>42</v>
      </c>
      <c r="G1445" s="22">
        <v>0</v>
      </c>
      <c r="H1445" s="22" t="str">
        <f>INDEX(Bar_data!$A$3:$B$140,MATCH(C1445,Bar_data!$A$3:$A$140,FALSE),2)</f>
        <v>Trust137</v>
      </c>
      <c r="I1445" s="22" t="str">
        <f>INDEX(TrustCAHUB_map!$A$2:$D$139,MATCH($C1445,TrustCAHUB_map!$A$2:$A$139,FALSE),3)</f>
        <v>Thames Valley</v>
      </c>
      <c r="J1445" s="22" t="str">
        <f>INDEX(TrustCAHUB_map!$A$2:$D$139,MATCH($C1445,TrustCAHUB_map!$A$2:$A$139,FALSE),4)</f>
        <v>Wessex</v>
      </c>
    </row>
    <row r="1446" spans="1:10" x14ac:dyDescent="0.3">
      <c r="A1446" s="22" t="str">
        <f t="shared" si="22"/>
        <v>'RXQ2016Not assigned50-69'</v>
      </c>
      <c r="B1446" s="22">
        <v>2016</v>
      </c>
      <c r="C1446" s="22" t="s">
        <v>294</v>
      </c>
      <c r="D1446" s="22" t="s">
        <v>477</v>
      </c>
      <c r="E1446" s="22" t="s">
        <v>627</v>
      </c>
      <c r="F1446" s="22">
        <v>18</v>
      </c>
      <c r="G1446" s="22">
        <v>0</v>
      </c>
      <c r="H1446" s="22" t="str">
        <f>INDEX(Bar_data!$A$3:$B$140,MATCH(C1446,Bar_data!$A$3:$A$140,FALSE),2)</f>
        <v>Trust137</v>
      </c>
      <c r="I1446" s="22" t="str">
        <f>INDEX(TrustCAHUB_map!$A$2:$D$139,MATCH($C1446,TrustCAHUB_map!$A$2:$A$139,FALSE),3)</f>
        <v>Thames Valley</v>
      </c>
      <c r="J1446" s="22" t="str">
        <f>INDEX(TrustCAHUB_map!$A$2:$D$139,MATCH($C1446,TrustCAHUB_map!$A$2:$A$139,FALSE),4)</f>
        <v>Wessex</v>
      </c>
    </row>
    <row r="1447" spans="1:10" x14ac:dyDescent="0.3">
      <c r="A1447" s="22" t="str">
        <f t="shared" si="22"/>
        <v>'RXQ2016Palliative50-69'</v>
      </c>
      <c r="B1447" s="22">
        <v>2016</v>
      </c>
      <c r="C1447" s="22" t="s">
        <v>294</v>
      </c>
      <c r="D1447" s="22" t="s">
        <v>8</v>
      </c>
      <c r="E1447" s="22" t="s">
        <v>627</v>
      </c>
      <c r="F1447" s="22">
        <v>39</v>
      </c>
      <c r="G1447" s="22">
        <v>1</v>
      </c>
      <c r="H1447" s="22" t="str">
        <f>INDEX(Bar_data!$A$3:$B$140,MATCH(C1447,Bar_data!$A$3:$A$140,FALSE),2)</f>
        <v>Trust137</v>
      </c>
      <c r="I1447" s="22" t="str">
        <f>INDEX(TrustCAHUB_map!$A$2:$D$139,MATCH($C1447,TrustCAHUB_map!$A$2:$A$139,FALSE),3)</f>
        <v>Thames Valley</v>
      </c>
      <c r="J1447" s="22" t="str">
        <f>INDEX(TrustCAHUB_map!$A$2:$D$139,MATCH($C1447,TrustCAHUB_map!$A$2:$A$139,FALSE),4)</f>
        <v>Wessex</v>
      </c>
    </row>
    <row r="1448" spans="1:10" x14ac:dyDescent="0.3">
      <c r="A1448" s="22" t="str">
        <f t="shared" si="22"/>
        <v>'RXQ2016Curative50-69'</v>
      </c>
      <c r="B1448" s="22">
        <v>2016</v>
      </c>
      <c r="C1448" s="22" t="s">
        <v>294</v>
      </c>
      <c r="D1448" s="22" t="s">
        <v>7</v>
      </c>
      <c r="E1448" s="22" t="s">
        <v>627</v>
      </c>
      <c r="F1448" s="22">
        <v>75</v>
      </c>
      <c r="G1448" s="22">
        <v>0</v>
      </c>
      <c r="H1448" s="22" t="str">
        <f>INDEX(Bar_data!$A$3:$B$140,MATCH(C1448,Bar_data!$A$3:$A$140,FALSE),2)</f>
        <v>Trust137</v>
      </c>
      <c r="I1448" s="22" t="str">
        <f>INDEX(TrustCAHUB_map!$A$2:$D$139,MATCH($C1448,TrustCAHUB_map!$A$2:$A$139,FALSE),3)</f>
        <v>Thames Valley</v>
      </c>
      <c r="J1448" s="22" t="str">
        <f>INDEX(TrustCAHUB_map!$A$2:$D$139,MATCH($C1448,TrustCAHUB_map!$A$2:$A$139,FALSE),4)</f>
        <v>Wessex</v>
      </c>
    </row>
    <row r="1449" spans="1:10" x14ac:dyDescent="0.3">
      <c r="A1449" s="22" t="str">
        <f t="shared" si="22"/>
        <v>'RXQ2016Curative70+'</v>
      </c>
      <c r="B1449" s="22">
        <v>2016</v>
      </c>
      <c r="C1449" s="22" t="s">
        <v>294</v>
      </c>
      <c r="D1449" s="22" t="s">
        <v>7</v>
      </c>
      <c r="E1449" s="22" t="s">
        <v>628</v>
      </c>
      <c r="F1449" s="22">
        <v>13</v>
      </c>
      <c r="G1449" s="22">
        <v>0</v>
      </c>
      <c r="H1449" s="22" t="str">
        <f>INDEX(Bar_data!$A$3:$B$140,MATCH(C1449,Bar_data!$A$3:$A$140,FALSE),2)</f>
        <v>Trust137</v>
      </c>
      <c r="I1449" s="22" t="str">
        <f>INDEX(TrustCAHUB_map!$A$2:$D$139,MATCH($C1449,TrustCAHUB_map!$A$2:$A$139,FALSE),3)</f>
        <v>Thames Valley</v>
      </c>
      <c r="J1449" s="22" t="str">
        <f>INDEX(TrustCAHUB_map!$A$2:$D$139,MATCH($C1449,TrustCAHUB_map!$A$2:$A$139,FALSE),4)</f>
        <v>Wessex</v>
      </c>
    </row>
    <row r="1450" spans="1:10" x14ac:dyDescent="0.3">
      <c r="A1450" s="22" t="str">
        <f t="shared" si="22"/>
        <v>'RXQ2016Palliative70+'</v>
      </c>
      <c r="B1450" s="22">
        <v>2016</v>
      </c>
      <c r="C1450" s="22" t="s">
        <v>294</v>
      </c>
      <c r="D1450" s="22" t="s">
        <v>8</v>
      </c>
      <c r="E1450" s="22" t="s">
        <v>628</v>
      </c>
      <c r="F1450" s="22">
        <v>15</v>
      </c>
      <c r="G1450" s="22">
        <v>0</v>
      </c>
      <c r="H1450" s="22" t="str">
        <f>INDEX(Bar_data!$A$3:$B$140,MATCH(C1450,Bar_data!$A$3:$A$140,FALSE),2)</f>
        <v>Trust137</v>
      </c>
      <c r="I1450" s="22" t="str">
        <f>INDEX(TrustCAHUB_map!$A$2:$D$139,MATCH($C1450,TrustCAHUB_map!$A$2:$A$139,FALSE),3)</f>
        <v>Thames Valley</v>
      </c>
      <c r="J1450" s="22" t="str">
        <f>INDEX(TrustCAHUB_map!$A$2:$D$139,MATCH($C1450,TrustCAHUB_map!$A$2:$A$139,FALSE),4)</f>
        <v>Wessex</v>
      </c>
    </row>
    <row r="1451" spans="1:10" x14ac:dyDescent="0.3">
      <c r="A1451" s="22" t="str">
        <f t="shared" si="22"/>
        <v>'RXQ2016Not assigned70+'</v>
      </c>
      <c r="B1451" s="22">
        <v>2016</v>
      </c>
      <c r="C1451" s="22" t="s">
        <v>294</v>
      </c>
      <c r="D1451" s="22" t="s">
        <v>477</v>
      </c>
      <c r="E1451" s="22" t="s">
        <v>628</v>
      </c>
      <c r="F1451" s="22">
        <v>4</v>
      </c>
      <c r="G1451" s="22">
        <v>0</v>
      </c>
      <c r="H1451" s="22" t="str">
        <f>INDEX(Bar_data!$A$3:$B$140,MATCH(C1451,Bar_data!$A$3:$A$140,FALSE),2)</f>
        <v>Trust137</v>
      </c>
      <c r="I1451" s="22" t="str">
        <f>INDEX(TrustCAHUB_map!$A$2:$D$139,MATCH($C1451,TrustCAHUB_map!$A$2:$A$139,FALSE),3)</f>
        <v>Thames Valley</v>
      </c>
      <c r="J1451" s="22" t="str">
        <f>INDEX(TrustCAHUB_map!$A$2:$D$139,MATCH($C1451,TrustCAHUB_map!$A$2:$A$139,FALSE),4)</f>
        <v>Wessex</v>
      </c>
    </row>
    <row r="1452" spans="1:10" x14ac:dyDescent="0.3">
      <c r="A1452" s="22" t="str">
        <f t="shared" si="22"/>
        <v>'RXR2016Curative18-49'</v>
      </c>
      <c r="B1452" s="22">
        <v>2016</v>
      </c>
      <c r="C1452" s="22" t="s">
        <v>295</v>
      </c>
      <c r="D1452" s="22" t="s">
        <v>7</v>
      </c>
      <c r="E1452" s="22" t="s">
        <v>153</v>
      </c>
      <c r="F1452" s="22">
        <v>25</v>
      </c>
      <c r="G1452" s="22">
        <v>0</v>
      </c>
      <c r="H1452" s="22" t="str">
        <f>INDEX(Bar_data!$A$3:$B$140,MATCH(C1452,Bar_data!$A$3:$A$140,FALSE),2)</f>
        <v>Trust138</v>
      </c>
      <c r="I1452" s="22" t="str">
        <f>INDEX(TrustCAHUB_map!$A$2:$D$139,MATCH($C1452,TrustCAHUB_map!$A$2:$A$139,FALSE),3)</f>
        <v>Lancashire and South Cumbria</v>
      </c>
      <c r="J1452" s="22" t="str">
        <f>INDEX(TrustCAHUB_map!$A$2:$D$139,MATCH($C1452,TrustCAHUB_map!$A$2:$A$139,FALSE),4)</f>
        <v>North West</v>
      </c>
    </row>
    <row r="1453" spans="1:10" x14ac:dyDescent="0.3">
      <c r="A1453" s="22" t="str">
        <f t="shared" si="22"/>
        <v>'RXR2016Not assigned18-49'</v>
      </c>
      <c r="B1453" s="22">
        <v>2016</v>
      </c>
      <c r="C1453" s="22" t="s">
        <v>295</v>
      </c>
      <c r="D1453" s="22" t="s">
        <v>477</v>
      </c>
      <c r="E1453" s="22" t="s">
        <v>153</v>
      </c>
      <c r="F1453" s="22">
        <v>21</v>
      </c>
      <c r="G1453" s="22">
        <v>0</v>
      </c>
      <c r="H1453" s="22" t="str">
        <f>INDEX(Bar_data!$A$3:$B$140,MATCH(C1453,Bar_data!$A$3:$A$140,FALSE),2)</f>
        <v>Trust138</v>
      </c>
      <c r="I1453" s="22" t="str">
        <f>INDEX(TrustCAHUB_map!$A$2:$D$139,MATCH($C1453,TrustCAHUB_map!$A$2:$A$139,FALSE),3)</f>
        <v>Lancashire and South Cumbria</v>
      </c>
      <c r="J1453" s="22" t="str">
        <f>INDEX(TrustCAHUB_map!$A$2:$D$139,MATCH($C1453,TrustCAHUB_map!$A$2:$A$139,FALSE),4)</f>
        <v>North West</v>
      </c>
    </row>
    <row r="1454" spans="1:10" x14ac:dyDescent="0.3">
      <c r="A1454" s="22" t="str">
        <f t="shared" si="22"/>
        <v>'RXR2016Palliative18-49'</v>
      </c>
      <c r="B1454" s="22">
        <v>2016</v>
      </c>
      <c r="C1454" s="22" t="s">
        <v>295</v>
      </c>
      <c r="D1454" s="22" t="s">
        <v>8</v>
      </c>
      <c r="E1454" s="22" t="s">
        <v>153</v>
      </c>
      <c r="F1454" s="22">
        <v>12</v>
      </c>
      <c r="G1454" s="22">
        <v>1</v>
      </c>
      <c r="H1454" s="22" t="str">
        <f>INDEX(Bar_data!$A$3:$B$140,MATCH(C1454,Bar_data!$A$3:$A$140,FALSE),2)</f>
        <v>Trust138</v>
      </c>
      <c r="I1454" s="22" t="str">
        <f>INDEX(TrustCAHUB_map!$A$2:$D$139,MATCH($C1454,TrustCAHUB_map!$A$2:$A$139,FALSE),3)</f>
        <v>Lancashire and South Cumbria</v>
      </c>
      <c r="J1454" s="22" t="str">
        <f>INDEX(TrustCAHUB_map!$A$2:$D$139,MATCH($C1454,TrustCAHUB_map!$A$2:$A$139,FALSE),4)</f>
        <v>North West</v>
      </c>
    </row>
    <row r="1455" spans="1:10" x14ac:dyDescent="0.3">
      <c r="A1455" s="22" t="str">
        <f t="shared" si="22"/>
        <v>'RXR2016Palliative50-69'</v>
      </c>
      <c r="B1455" s="22">
        <v>2016</v>
      </c>
      <c r="C1455" s="22" t="s">
        <v>295</v>
      </c>
      <c r="D1455" s="22" t="s">
        <v>8</v>
      </c>
      <c r="E1455" s="22" t="s">
        <v>627</v>
      </c>
      <c r="F1455" s="22">
        <v>18</v>
      </c>
      <c r="G1455" s="22">
        <v>0</v>
      </c>
      <c r="H1455" s="22" t="str">
        <f>INDEX(Bar_data!$A$3:$B$140,MATCH(C1455,Bar_data!$A$3:$A$140,FALSE),2)</f>
        <v>Trust138</v>
      </c>
      <c r="I1455" s="22" t="str">
        <f>INDEX(TrustCAHUB_map!$A$2:$D$139,MATCH($C1455,TrustCAHUB_map!$A$2:$A$139,FALSE),3)</f>
        <v>Lancashire and South Cumbria</v>
      </c>
      <c r="J1455" s="22" t="str">
        <f>INDEX(TrustCAHUB_map!$A$2:$D$139,MATCH($C1455,TrustCAHUB_map!$A$2:$A$139,FALSE),4)</f>
        <v>North West</v>
      </c>
    </row>
    <row r="1456" spans="1:10" x14ac:dyDescent="0.3">
      <c r="A1456" s="22" t="str">
        <f t="shared" si="22"/>
        <v>'RXR2016Curative50-69'</v>
      </c>
      <c r="B1456" s="22">
        <v>2016</v>
      </c>
      <c r="C1456" s="22" t="s">
        <v>295</v>
      </c>
      <c r="D1456" s="22" t="s">
        <v>7</v>
      </c>
      <c r="E1456" s="22" t="s">
        <v>627</v>
      </c>
      <c r="F1456" s="22">
        <v>68</v>
      </c>
      <c r="G1456" s="22">
        <v>0</v>
      </c>
      <c r="H1456" s="22" t="str">
        <f>INDEX(Bar_data!$A$3:$B$140,MATCH(C1456,Bar_data!$A$3:$A$140,FALSE),2)</f>
        <v>Trust138</v>
      </c>
      <c r="I1456" s="22" t="str">
        <f>INDEX(TrustCAHUB_map!$A$2:$D$139,MATCH($C1456,TrustCAHUB_map!$A$2:$A$139,FALSE),3)</f>
        <v>Lancashire and South Cumbria</v>
      </c>
      <c r="J1456" s="22" t="str">
        <f>INDEX(TrustCAHUB_map!$A$2:$D$139,MATCH($C1456,TrustCAHUB_map!$A$2:$A$139,FALSE),4)</f>
        <v>North West</v>
      </c>
    </row>
    <row r="1457" spans="1:10" x14ac:dyDescent="0.3">
      <c r="A1457" s="22" t="str">
        <f t="shared" si="22"/>
        <v>'RXR2016Not assigned50-69'</v>
      </c>
      <c r="B1457" s="22">
        <v>2016</v>
      </c>
      <c r="C1457" s="22" t="s">
        <v>295</v>
      </c>
      <c r="D1457" s="22" t="s">
        <v>477</v>
      </c>
      <c r="E1457" s="22" t="s">
        <v>627</v>
      </c>
      <c r="F1457" s="22">
        <v>24</v>
      </c>
      <c r="G1457" s="22">
        <v>0</v>
      </c>
      <c r="H1457" s="22" t="str">
        <f>INDEX(Bar_data!$A$3:$B$140,MATCH(C1457,Bar_data!$A$3:$A$140,FALSE),2)</f>
        <v>Trust138</v>
      </c>
      <c r="I1457" s="22" t="str">
        <f>INDEX(TrustCAHUB_map!$A$2:$D$139,MATCH($C1457,TrustCAHUB_map!$A$2:$A$139,FALSE),3)</f>
        <v>Lancashire and South Cumbria</v>
      </c>
      <c r="J1457" s="22" t="str">
        <f>INDEX(TrustCAHUB_map!$A$2:$D$139,MATCH($C1457,TrustCAHUB_map!$A$2:$A$139,FALSE),4)</f>
        <v>North West</v>
      </c>
    </row>
    <row r="1458" spans="1:10" x14ac:dyDescent="0.3">
      <c r="A1458" s="22" t="str">
        <f t="shared" si="22"/>
        <v>'RXR2016Not assigned70+'</v>
      </c>
      <c r="B1458" s="22">
        <v>2016</v>
      </c>
      <c r="C1458" s="22" t="s">
        <v>295</v>
      </c>
      <c r="D1458" s="22" t="s">
        <v>477</v>
      </c>
      <c r="E1458" s="22" t="s">
        <v>628</v>
      </c>
      <c r="F1458" s="22">
        <v>4</v>
      </c>
      <c r="G1458" s="22">
        <v>0</v>
      </c>
      <c r="H1458" s="22" t="str">
        <f>INDEX(Bar_data!$A$3:$B$140,MATCH(C1458,Bar_data!$A$3:$A$140,FALSE),2)</f>
        <v>Trust138</v>
      </c>
      <c r="I1458" s="22" t="str">
        <f>INDEX(TrustCAHUB_map!$A$2:$D$139,MATCH($C1458,TrustCAHUB_map!$A$2:$A$139,FALSE),3)</f>
        <v>Lancashire and South Cumbria</v>
      </c>
      <c r="J1458" s="22" t="str">
        <f>INDEX(TrustCAHUB_map!$A$2:$D$139,MATCH($C1458,TrustCAHUB_map!$A$2:$A$139,FALSE),4)</f>
        <v>North West</v>
      </c>
    </row>
    <row r="1459" spans="1:10" x14ac:dyDescent="0.3">
      <c r="A1459" s="22" t="str">
        <f t="shared" si="22"/>
        <v>'RXR2016Palliative70+'</v>
      </c>
      <c r="B1459" s="22">
        <v>2016</v>
      </c>
      <c r="C1459" s="22" t="s">
        <v>295</v>
      </c>
      <c r="D1459" s="22" t="s">
        <v>8</v>
      </c>
      <c r="E1459" s="22" t="s">
        <v>628</v>
      </c>
      <c r="F1459" s="22">
        <v>17</v>
      </c>
      <c r="G1459" s="22">
        <v>4</v>
      </c>
      <c r="H1459" s="22" t="str">
        <f>INDEX(Bar_data!$A$3:$B$140,MATCH(C1459,Bar_data!$A$3:$A$140,FALSE),2)</f>
        <v>Trust138</v>
      </c>
      <c r="I1459" s="22" t="str">
        <f>INDEX(TrustCAHUB_map!$A$2:$D$139,MATCH($C1459,TrustCAHUB_map!$A$2:$A$139,FALSE),3)</f>
        <v>Lancashire and South Cumbria</v>
      </c>
      <c r="J1459" s="22" t="str">
        <f>INDEX(TrustCAHUB_map!$A$2:$D$139,MATCH($C1459,TrustCAHUB_map!$A$2:$A$139,FALSE),4)</f>
        <v>North West</v>
      </c>
    </row>
    <row r="1460" spans="1:10" x14ac:dyDescent="0.3">
      <c r="A1460" s="22" t="str">
        <f t="shared" si="22"/>
        <v>'RXR2016Curative70+'</v>
      </c>
      <c r="B1460" s="22">
        <v>2016</v>
      </c>
      <c r="C1460" s="22" t="s">
        <v>295</v>
      </c>
      <c r="D1460" s="22" t="s">
        <v>7</v>
      </c>
      <c r="E1460" s="22" t="s">
        <v>628</v>
      </c>
      <c r="F1460" s="22">
        <v>11</v>
      </c>
      <c r="G1460" s="22">
        <v>0</v>
      </c>
      <c r="H1460" s="22" t="str">
        <f>INDEX(Bar_data!$A$3:$B$140,MATCH(C1460,Bar_data!$A$3:$A$140,FALSE),2)</f>
        <v>Trust138</v>
      </c>
      <c r="I1460" s="22" t="str">
        <f>INDEX(TrustCAHUB_map!$A$2:$D$139,MATCH($C1460,TrustCAHUB_map!$A$2:$A$139,FALSE),3)</f>
        <v>Lancashire and South Cumbria</v>
      </c>
      <c r="J1460" s="22" t="str">
        <f>INDEX(TrustCAHUB_map!$A$2:$D$139,MATCH($C1460,TrustCAHUB_map!$A$2:$A$139,FALSE),4)</f>
        <v>North West</v>
      </c>
    </row>
    <row r="1461" spans="1:10" x14ac:dyDescent="0.3">
      <c r="A1461" s="22" t="str">
        <f t="shared" si="22"/>
        <v>'RXW2016Palliative18-49'</v>
      </c>
      <c r="B1461" s="22">
        <v>2016</v>
      </c>
      <c r="C1461" s="22" t="s">
        <v>296</v>
      </c>
      <c r="D1461" s="22" t="s">
        <v>8</v>
      </c>
      <c r="E1461" s="22" t="s">
        <v>153</v>
      </c>
      <c r="F1461" s="22">
        <v>6</v>
      </c>
      <c r="G1461" s="22">
        <v>0</v>
      </c>
      <c r="H1461" s="22" t="str">
        <f>INDEX(Bar_data!$A$3:$B$140,MATCH(C1461,Bar_data!$A$3:$A$140,FALSE),2)</f>
        <v>Trust139</v>
      </c>
      <c r="I1461" s="22" t="str">
        <f>INDEX(TrustCAHUB_map!$A$2:$D$139,MATCH($C1461,TrustCAHUB_map!$A$2:$A$139,FALSE),3)</f>
        <v>West Midlands</v>
      </c>
      <c r="J1461" s="22" t="str">
        <f>INDEX(TrustCAHUB_map!$A$2:$D$139,MATCH($C1461,TrustCAHUB_map!$A$2:$A$139,FALSE),4)</f>
        <v>West Midlands</v>
      </c>
    </row>
    <row r="1462" spans="1:10" x14ac:dyDescent="0.3">
      <c r="A1462" s="22" t="str">
        <f t="shared" si="22"/>
        <v>'RXW2016Curative18-49'</v>
      </c>
      <c r="B1462" s="22">
        <v>2016</v>
      </c>
      <c r="C1462" s="22" t="s">
        <v>296</v>
      </c>
      <c r="D1462" s="22" t="s">
        <v>7</v>
      </c>
      <c r="E1462" s="22" t="s">
        <v>153</v>
      </c>
      <c r="F1462" s="22">
        <v>42</v>
      </c>
      <c r="G1462" s="22">
        <v>0</v>
      </c>
      <c r="H1462" s="22" t="str">
        <f>INDEX(Bar_data!$A$3:$B$140,MATCH(C1462,Bar_data!$A$3:$A$140,FALSE),2)</f>
        <v>Trust139</v>
      </c>
      <c r="I1462" s="22" t="str">
        <f>INDEX(TrustCAHUB_map!$A$2:$D$139,MATCH($C1462,TrustCAHUB_map!$A$2:$A$139,FALSE),3)</f>
        <v>West Midlands</v>
      </c>
      <c r="J1462" s="22" t="str">
        <f>INDEX(TrustCAHUB_map!$A$2:$D$139,MATCH($C1462,TrustCAHUB_map!$A$2:$A$139,FALSE),4)</f>
        <v>West Midlands</v>
      </c>
    </row>
    <row r="1463" spans="1:10" x14ac:dyDescent="0.3">
      <c r="A1463" s="22" t="str">
        <f t="shared" si="22"/>
        <v>'RXW2016Palliative50-69'</v>
      </c>
      <c r="B1463" s="22">
        <v>2016</v>
      </c>
      <c r="C1463" s="22" t="s">
        <v>296</v>
      </c>
      <c r="D1463" s="22" t="s">
        <v>8</v>
      </c>
      <c r="E1463" s="22" t="s">
        <v>627</v>
      </c>
      <c r="F1463" s="22">
        <v>14</v>
      </c>
      <c r="G1463" s="22">
        <v>2</v>
      </c>
      <c r="H1463" s="22" t="str">
        <f>INDEX(Bar_data!$A$3:$B$140,MATCH(C1463,Bar_data!$A$3:$A$140,FALSE),2)</f>
        <v>Trust139</v>
      </c>
      <c r="I1463" s="22" t="str">
        <f>INDEX(TrustCAHUB_map!$A$2:$D$139,MATCH($C1463,TrustCAHUB_map!$A$2:$A$139,FALSE),3)</f>
        <v>West Midlands</v>
      </c>
      <c r="J1463" s="22" t="str">
        <f>INDEX(TrustCAHUB_map!$A$2:$D$139,MATCH($C1463,TrustCAHUB_map!$A$2:$A$139,FALSE),4)</f>
        <v>West Midlands</v>
      </c>
    </row>
    <row r="1464" spans="1:10" x14ac:dyDescent="0.3">
      <c r="A1464" s="22" t="str">
        <f t="shared" si="22"/>
        <v>'RXW2016Not assigned50-69'</v>
      </c>
      <c r="B1464" s="22">
        <v>2016</v>
      </c>
      <c r="C1464" s="22" t="s">
        <v>296</v>
      </c>
      <c r="D1464" s="22" t="s">
        <v>477</v>
      </c>
      <c r="E1464" s="22" t="s">
        <v>627</v>
      </c>
      <c r="F1464" s="22">
        <v>1</v>
      </c>
      <c r="G1464" s="22">
        <v>0</v>
      </c>
      <c r="H1464" s="22" t="str">
        <f>INDEX(Bar_data!$A$3:$B$140,MATCH(C1464,Bar_data!$A$3:$A$140,FALSE),2)</f>
        <v>Trust139</v>
      </c>
      <c r="I1464" s="22" t="str">
        <f>INDEX(TrustCAHUB_map!$A$2:$D$139,MATCH($C1464,TrustCAHUB_map!$A$2:$A$139,FALSE),3)</f>
        <v>West Midlands</v>
      </c>
      <c r="J1464" s="22" t="str">
        <f>INDEX(TrustCAHUB_map!$A$2:$D$139,MATCH($C1464,TrustCAHUB_map!$A$2:$A$139,FALSE),4)</f>
        <v>West Midlands</v>
      </c>
    </row>
    <row r="1465" spans="1:10" x14ac:dyDescent="0.3">
      <c r="A1465" s="22" t="str">
        <f t="shared" si="22"/>
        <v>'RXW2016Curative50-69'</v>
      </c>
      <c r="B1465" s="22">
        <v>2016</v>
      </c>
      <c r="C1465" s="22" t="s">
        <v>296</v>
      </c>
      <c r="D1465" s="22" t="s">
        <v>7</v>
      </c>
      <c r="E1465" s="22" t="s">
        <v>627</v>
      </c>
      <c r="F1465" s="22">
        <v>104</v>
      </c>
      <c r="G1465" s="22">
        <v>0</v>
      </c>
      <c r="H1465" s="22" t="str">
        <f>INDEX(Bar_data!$A$3:$B$140,MATCH(C1465,Bar_data!$A$3:$A$140,FALSE),2)</f>
        <v>Trust139</v>
      </c>
      <c r="I1465" s="22" t="str">
        <f>INDEX(TrustCAHUB_map!$A$2:$D$139,MATCH($C1465,TrustCAHUB_map!$A$2:$A$139,FALSE),3)</f>
        <v>West Midlands</v>
      </c>
      <c r="J1465" s="22" t="str">
        <f>INDEX(TrustCAHUB_map!$A$2:$D$139,MATCH($C1465,TrustCAHUB_map!$A$2:$A$139,FALSE),4)</f>
        <v>West Midlands</v>
      </c>
    </row>
    <row r="1466" spans="1:10" x14ac:dyDescent="0.3">
      <c r="A1466" s="22" t="str">
        <f t="shared" si="22"/>
        <v>'RXW2016Palliative70+'</v>
      </c>
      <c r="B1466" s="22">
        <v>2016</v>
      </c>
      <c r="C1466" s="22" t="s">
        <v>296</v>
      </c>
      <c r="D1466" s="22" t="s">
        <v>8</v>
      </c>
      <c r="E1466" s="22" t="s">
        <v>628</v>
      </c>
      <c r="F1466" s="22">
        <v>1</v>
      </c>
      <c r="G1466" s="22">
        <v>0</v>
      </c>
      <c r="H1466" s="22" t="str">
        <f>INDEX(Bar_data!$A$3:$B$140,MATCH(C1466,Bar_data!$A$3:$A$140,FALSE),2)</f>
        <v>Trust139</v>
      </c>
      <c r="I1466" s="22" t="str">
        <f>INDEX(TrustCAHUB_map!$A$2:$D$139,MATCH($C1466,TrustCAHUB_map!$A$2:$A$139,FALSE),3)</f>
        <v>West Midlands</v>
      </c>
      <c r="J1466" s="22" t="str">
        <f>INDEX(TrustCAHUB_map!$A$2:$D$139,MATCH($C1466,TrustCAHUB_map!$A$2:$A$139,FALSE),4)</f>
        <v>West Midlands</v>
      </c>
    </row>
    <row r="1467" spans="1:10" x14ac:dyDescent="0.3">
      <c r="A1467" s="22" t="str">
        <f t="shared" si="22"/>
        <v>'RXW2016Curative70+'</v>
      </c>
      <c r="B1467" s="22">
        <v>2016</v>
      </c>
      <c r="C1467" s="22" t="s">
        <v>296</v>
      </c>
      <c r="D1467" s="22" t="s">
        <v>7</v>
      </c>
      <c r="E1467" s="22" t="s">
        <v>628</v>
      </c>
      <c r="F1467" s="22">
        <v>30</v>
      </c>
      <c r="G1467" s="22">
        <v>0</v>
      </c>
      <c r="H1467" s="22" t="str">
        <f>INDEX(Bar_data!$A$3:$B$140,MATCH(C1467,Bar_data!$A$3:$A$140,FALSE),2)</f>
        <v>Trust139</v>
      </c>
      <c r="I1467" s="22" t="str">
        <f>INDEX(TrustCAHUB_map!$A$2:$D$139,MATCH($C1467,TrustCAHUB_map!$A$2:$A$139,FALSE),3)</f>
        <v>West Midlands</v>
      </c>
      <c r="J1467" s="22" t="str">
        <f>INDEX(TrustCAHUB_map!$A$2:$D$139,MATCH($C1467,TrustCAHUB_map!$A$2:$A$139,FALSE),4)</f>
        <v>West Midlands</v>
      </c>
    </row>
    <row r="1468" spans="1:10" x14ac:dyDescent="0.3">
      <c r="A1468" s="22" t="str">
        <f t="shared" si="22"/>
        <v>'RYJ2016Curative18-49'</v>
      </c>
      <c r="B1468" s="22">
        <v>2016</v>
      </c>
      <c r="C1468" s="22" t="s">
        <v>297</v>
      </c>
      <c r="D1468" s="22" t="s">
        <v>7</v>
      </c>
      <c r="E1468" s="22" t="s">
        <v>153</v>
      </c>
      <c r="F1468" s="22">
        <v>103</v>
      </c>
      <c r="G1468" s="22">
        <v>0</v>
      </c>
      <c r="H1468" s="22" t="str">
        <f>INDEX(Bar_data!$A$3:$B$140,MATCH(C1468,Bar_data!$A$3:$A$140,FALSE),2)</f>
        <v>Trust140</v>
      </c>
      <c r="I1468" s="22" t="str">
        <f>INDEX(TrustCAHUB_map!$A$2:$D$139,MATCH($C1468,TrustCAHUB_map!$A$2:$A$139,FALSE),3)</f>
        <v>North West and South West London</v>
      </c>
      <c r="J1468" s="22" t="str">
        <f>INDEX(TrustCAHUB_map!$A$2:$D$139,MATCH($C1468,TrustCAHUB_map!$A$2:$A$139,FALSE),4)</f>
        <v>London</v>
      </c>
    </row>
    <row r="1469" spans="1:10" x14ac:dyDescent="0.3">
      <c r="A1469" s="22" t="str">
        <f t="shared" si="22"/>
        <v>'RYJ2016Palliative18-49'</v>
      </c>
      <c r="B1469" s="22">
        <v>2016</v>
      </c>
      <c r="C1469" s="22" t="s">
        <v>297</v>
      </c>
      <c r="D1469" s="22" t="s">
        <v>8</v>
      </c>
      <c r="E1469" s="22" t="s">
        <v>153</v>
      </c>
      <c r="F1469" s="22">
        <v>24</v>
      </c>
      <c r="G1469" s="22">
        <v>2</v>
      </c>
      <c r="H1469" s="22" t="str">
        <f>INDEX(Bar_data!$A$3:$B$140,MATCH(C1469,Bar_data!$A$3:$A$140,FALSE),2)</f>
        <v>Trust140</v>
      </c>
      <c r="I1469" s="22" t="str">
        <f>INDEX(TrustCAHUB_map!$A$2:$D$139,MATCH($C1469,TrustCAHUB_map!$A$2:$A$139,FALSE),3)</f>
        <v>North West and South West London</v>
      </c>
      <c r="J1469" s="22" t="str">
        <f>INDEX(TrustCAHUB_map!$A$2:$D$139,MATCH($C1469,TrustCAHUB_map!$A$2:$A$139,FALSE),4)</f>
        <v>London</v>
      </c>
    </row>
    <row r="1470" spans="1:10" x14ac:dyDescent="0.3">
      <c r="A1470" s="22" t="str">
        <f t="shared" si="22"/>
        <v>'RYJ2016Curative50-69'</v>
      </c>
      <c r="B1470" s="22">
        <v>2016</v>
      </c>
      <c r="C1470" s="22" t="s">
        <v>297</v>
      </c>
      <c r="D1470" s="22" t="s">
        <v>7</v>
      </c>
      <c r="E1470" s="22" t="s">
        <v>627</v>
      </c>
      <c r="F1470" s="22">
        <v>117</v>
      </c>
      <c r="G1470" s="22">
        <v>1</v>
      </c>
      <c r="H1470" s="22" t="str">
        <f>INDEX(Bar_data!$A$3:$B$140,MATCH(C1470,Bar_data!$A$3:$A$140,FALSE),2)</f>
        <v>Trust140</v>
      </c>
      <c r="I1470" s="22" t="str">
        <f>INDEX(TrustCAHUB_map!$A$2:$D$139,MATCH($C1470,TrustCAHUB_map!$A$2:$A$139,FALSE),3)</f>
        <v>North West and South West London</v>
      </c>
      <c r="J1470" s="22" t="str">
        <f>INDEX(TrustCAHUB_map!$A$2:$D$139,MATCH($C1470,TrustCAHUB_map!$A$2:$A$139,FALSE),4)</f>
        <v>London</v>
      </c>
    </row>
    <row r="1471" spans="1:10" x14ac:dyDescent="0.3">
      <c r="A1471" s="22" t="str">
        <f t="shared" si="22"/>
        <v>'RYJ2016Palliative50-69'</v>
      </c>
      <c r="B1471" s="22">
        <v>2016</v>
      </c>
      <c r="C1471" s="22" t="s">
        <v>297</v>
      </c>
      <c r="D1471" s="22" t="s">
        <v>8</v>
      </c>
      <c r="E1471" s="22" t="s">
        <v>627</v>
      </c>
      <c r="F1471" s="22">
        <v>45</v>
      </c>
      <c r="G1471" s="22">
        <v>3</v>
      </c>
      <c r="H1471" s="22" t="str">
        <f>INDEX(Bar_data!$A$3:$B$140,MATCH(C1471,Bar_data!$A$3:$A$140,FALSE),2)</f>
        <v>Trust140</v>
      </c>
      <c r="I1471" s="22" t="str">
        <f>INDEX(TrustCAHUB_map!$A$2:$D$139,MATCH($C1471,TrustCAHUB_map!$A$2:$A$139,FALSE),3)</f>
        <v>North West and South West London</v>
      </c>
      <c r="J1471" s="22" t="str">
        <f>INDEX(TrustCAHUB_map!$A$2:$D$139,MATCH($C1471,TrustCAHUB_map!$A$2:$A$139,FALSE),4)</f>
        <v>London</v>
      </c>
    </row>
    <row r="1472" spans="1:10" x14ac:dyDescent="0.3">
      <c r="A1472" s="22" t="str">
        <f t="shared" si="22"/>
        <v>'RYJ2016Curative70+'</v>
      </c>
      <c r="B1472" s="22">
        <v>2016</v>
      </c>
      <c r="C1472" s="22" t="s">
        <v>297</v>
      </c>
      <c r="D1472" s="22" t="s">
        <v>7</v>
      </c>
      <c r="E1472" s="22" t="s">
        <v>628</v>
      </c>
      <c r="F1472" s="22">
        <v>17</v>
      </c>
      <c r="G1472" s="22">
        <v>0</v>
      </c>
      <c r="H1472" s="22" t="str">
        <f>INDEX(Bar_data!$A$3:$B$140,MATCH(C1472,Bar_data!$A$3:$A$140,FALSE),2)</f>
        <v>Trust140</v>
      </c>
      <c r="I1472" s="22" t="str">
        <f>INDEX(TrustCAHUB_map!$A$2:$D$139,MATCH($C1472,TrustCAHUB_map!$A$2:$A$139,FALSE),3)</f>
        <v>North West and South West London</v>
      </c>
      <c r="J1472" s="22" t="str">
        <f>INDEX(TrustCAHUB_map!$A$2:$D$139,MATCH($C1472,TrustCAHUB_map!$A$2:$A$139,FALSE),4)</f>
        <v>London</v>
      </c>
    </row>
    <row r="1473" spans="1:10" x14ac:dyDescent="0.3">
      <c r="A1473" s="22" t="str">
        <f t="shared" si="22"/>
        <v>'RYJ2016Palliative70+'</v>
      </c>
      <c r="B1473" s="22">
        <v>2016</v>
      </c>
      <c r="C1473" s="22" t="s">
        <v>297</v>
      </c>
      <c r="D1473" s="22" t="s">
        <v>8</v>
      </c>
      <c r="E1473" s="22" t="s">
        <v>628</v>
      </c>
      <c r="F1473" s="22">
        <v>5</v>
      </c>
      <c r="G1473" s="22">
        <v>0</v>
      </c>
      <c r="H1473" s="22" t="str">
        <f>INDEX(Bar_data!$A$3:$B$140,MATCH(C1473,Bar_data!$A$3:$A$140,FALSE),2)</f>
        <v>Trust140</v>
      </c>
      <c r="I1473" s="22" t="str">
        <f>INDEX(TrustCAHUB_map!$A$2:$D$139,MATCH($C1473,TrustCAHUB_map!$A$2:$A$139,FALSE),3)</f>
        <v>North West and South West London</v>
      </c>
      <c r="J1473" s="22" t="str">
        <f>INDEX(TrustCAHUB_map!$A$2:$D$139,MATCH($C1473,TrustCAHUB_map!$A$2:$A$139,FALSE),4)</f>
        <v>London</v>
      </c>
    </row>
    <row r="1474" spans="1:10" x14ac:dyDescent="0.3">
      <c r="A1474" s="22" t="str">
        <f t="shared" si="22"/>
        <v>'RYR2016Palliative18-49'</v>
      </c>
      <c r="B1474" s="22">
        <v>2016</v>
      </c>
      <c r="C1474" s="22" t="s">
        <v>298</v>
      </c>
      <c r="D1474" s="22" t="s">
        <v>8</v>
      </c>
      <c r="E1474" s="22" t="s">
        <v>153</v>
      </c>
      <c r="F1474" s="22">
        <v>1</v>
      </c>
      <c r="G1474" s="22">
        <v>0</v>
      </c>
      <c r="H1474" s="22" t="str">
        <f>INDEX(Bar_data!$A$3:$B$140,MATCH(C1474,Bar_data!$A$3:$A$140,FALSE),2)</f>
        <v>Trust141</v>
      </c>
      <c r="I1474" s="22" t="str">
        <f>INDEX(TrustCAHUB_map!$A$2:$D$139,MATCH($C1474,TrustCAHUB_map!$A$2:$A$139,FALSE),3)</f>
        <v>Surrey and Sussex</v>
      </c>
      <c r="J1474" s="22" t="str">
        <f>INDEX(TrustCAHUB_map!$A$2:$D$139,MATCH($C1474,TrustCAHUB_map!$A$2:$A$139,FALSE),4)</f>
        <v>South East</v>
      </c>
    </row>
    <row r="1475" spans="1:10" x14ac:dyDescent="0.3">
      <c r="A1475" s="22" t="str">
        <f t="shared" ref="A1475:A1479" si="23">"'"&amp;C1475&amp;B1475&amp;D1475&amp;E1475&amp;"'"</f>
        <v>'RYR2016Curative18-49'</v>
      </c>
      <c r="B1475" s="22">
        <v>2016</v>
      </c>
      <c r="C1475" s="22" t="s">
        <v>298</v>
      </c>
      <c r="D1475" s="22" t="s">
        <v>7</v>
      </c>
      <c r="E1475" s="22" t="s">
        <v>153</v>
      </c>
      <c r="F1475" s="22">
        <v>40</v>
      </c>
      <c r="G1475" s="22">
        <v>0</v>
      </c>
      <c r="H1475" s="22" t="str">
        <f>INDEX(Bar_data!$A$3:$B$140,MATCH(C1475,Bar_data!$A$3:$A$140,FALSE),2)</f>
        <v>Trust141</v>
      </c>
      <c r="I1475" s="22" t="str">
        <f>INDEX(TrustCAHUB_map!$A$2:$D$139,MATCH($C1475,TrustCAHUB_map!$A$2:$A$139,FALSE),3)</f>
        <v>Surrey and Sussex</v>
      </c>
      <c r="J1475" s="22" t="str">
        <f>INDEX(TrustCAHUB_map!$A$2:$D$139,MATCH($C1475,TrustCAHUB_map!$A$2:$A$139,FALSE),4)</f>
        <v>South East</v>
      </c>
    </row>
    <row r="1476" spans="1:10" x14ac:dyDescent="0.3">
      <c r="A1476" s="22" t="str">
        <f t="shared" si="23"/>
        <v>'RYR2016Palliative50-69'</v>
      </c>
      <c r="B1476" s="22">
        <v>2016</v>
      </c>
      <c r="C1476" s="22" t="s">
        <v>298</v>
      </c>
      <c r="D1476" s="22" t="s">
        <v>8</v>
      </c>
      <c r="E1476" s="22" t="s">
        <v>627</v>
      </c>
      <c r="F1476" s="22">
        <v>22</v>
      </c>
      <c r="G1476" s="22">
        <v>6</v>
      </c>
      <c r="H1476" s="22" t="str">
        <f>INDEX(Bar_data!$A$3:$B$140,MATCH(C1476,Bar_data!$A$3:$A$140,FALSE),2)</f>
        <v>Trust141</v>
      </c>
      <c r="I1476" s="22" t="str">
        <f>INDEX(TrustCAHUB_map!$A$2:$D$139,MATCH($C1476,TrustCAHUB_map!$A$2:$A$139,FALSE),3)</f>
        <v>Surrey and Sussex</v>
      </c>
      <c r="J1476" s="22" t="str">
        <f>INDEX(TrustCAHUB_map!$A$2:$D$139,MATCH($C1476,TrustCAHUB_map!$A$2:$A$139,FALSE),4)</f>
        <v>South East</v>
      </c>
    </row>
    <row r="1477" spans="1:10" x14ac:dyDescent="0.3">
      <c r="A1477" s="22" t="str">
        <f t="shared" si="23"/>
        <v>'RYR2016Curative50-69'</v>
      </c>
      <c r="B1477" s="22">
        <v>2016</v>
      </c>
      <c r="C1477" s="22" t="s">
        <v>298</v>
      </c>
      <c r="D1477" s="22" t="s">
        <v>7</v>
      </c>
      <c r="E1477" s="22" t="s">
        <v>627</v>
      </c>
      <c r="F1477" s="22">
        <v>81</v>
      </c>
      <c r="G1477" s="22">
        <v>0</v>
      </c>
      <c r="H1477" s="22" t="str">
        <f>INDEX(Bar_data!$A$3:$B$140,MATCH(C1477,Bar_data!$A$3:$A$140,FALSE),2)</f>
        <v>Trust141</v>
      </c>
      <c r="I1477" s="22" t="str">
        <f>INDEX(TrustCAHUB_map!$A$2:$D$139,MATCH($C1477,TrustCAHUB_map!$A$2:$A$139,FALSE),3)</f>
        <v>Surrey and Sussex</v>
      </c>
      <c r="J1477" s="22" t="str">
        <f>INDEX(TrustCAHUB_map!$A$2:$D$139,MATCH($C1477,TrustCAHUB_map!$A$2:$A$139,FALSE),4)</f>
        <v>South East</v>
      </c>
    </row>
    <row r="1478" spans="1:10" x14ac:dyDescent="0.3">
      <c r="A1478" s="22" t="str">
        <f t="shared" si="23"/>
        <v>'RYR2016Palliative70+'</v>
      </c>
      <c r="B1478" s="22">
        <v>2016</v>
      </c>
      <c r="C1478" s="22" t="s">
        <v>298</v>
      </c>
      <c r="D1478" s="22" t="s">
        <v>8</v>
      </c>
      <c r="E1478" s="22" t="s">
        <v>628</v>
      </c>
      <c r="F1478" s="22">
        <v>11</v>
      </c>
      <c r="G1478" s="22">
        <v>1</v>
      </c>
      <c r="H1478" s="22" t="str">
        <f>INDEX(Bar_data!$A$3:$B$140,MATCH(C1478,Bar_data!$A$3:$A$140,FALSE),2)</f>
        <v>Trust141</v>
      </c>
      <c r="I1478" s="22" t="str">
        <f>INDEX(TrustCAHUB_map!$A$2:$D$139,MATCH($C1478,TrustCAHUB_map!$A$2:$A$139,FALSE),3)</f>
        <v>Surrey and Sussex</v>
      </c>
      <c r="J1478" s="22" t="str">
        <f>INDEX(TrustCAHUB_map!$A$2:$D$139,MATCH($C1478,TrustCAHUB_map!$A$2:$A$139,FALSE),4)</f>
        <v>South East</v>
      </c>
    </row>
    <row r="1479" spans="1:10" x14ac:dyDescent="0.3">
      <c r="A1479" s="22" t="str">
        <f t="shared" si="23"/>
        <v>'RYR2016Curative70+'</v>
      </c>
      <c r="B1479" s="22">
        <v>2016</v>
      </c>
      <c r="C1479" s="22" t="s">
        <v>298</v>
      </c>
      <c r="D1479" s="22" t="s">
        <v>7</v>
      </c>
      <c r="E1479" s="22" t="s">
        <v>628</v>
      </c>
      <c r="F1479" s="22">
        <v>19</v>
      </c>
      <c r="G1479" s="22">
        <v>0</v>
      </c>
      <c r="H1479" s="22" t="str">
        <f>INDEX(Bar_data!$A$3:$B$140,MATCH(C1479,Bar_data!$A$3:$A$140,FALSE),2)</f>
        <v>Trust141</v>
      </c>
      <c r="I1479" s="22" t="str">
        <f>INDEX(TrustCAHUB_map!$A$2:$D$139,MATCH($C1479,TrustCAHUB_map!$A$2:$A$139,FALSE),3)</f>
        <v>Surrey and Sussex</v>
      </c>
      <c r="J1479" s="22" t="str">
        <f>INDEX(TrustCAHUB_map!$A$2:$D$139,MATCH($C1479,TrustCAHUB_map!$A$2:$A$139,FALSE),4)</f>
        <v>South East</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1365"/>
  <sheetViews>
    <sheetView workbookViewId="0"/>
  </sheetViews>
  <sheetFormatPr defaultColWidth="8.77734375" defaultRowHeight="14.4" x14ac:dyDescent="0.3"/>
  <cols>
    <col min="1" max="1" width="23" style="22" customWidth="1"/>
    <col min="2" max="8" width="8.77734375" style="22"/>
    <col min="9" max="9" width="44.44140625" style="22" customWidth="1"/>
    <col min="10" max="10" width="39.77734375" style="22" customWidth="1"/>
    <col min="11" max="16384" width="8.77734375" style="22"/>
  </cols>
  <sheetData>
    <row r="1" spans="1:10" x14ac:dyDescent="0.3">
      <c r="A1" s="8" t="s">
        <v>147</v>
      </c>
      <c r="B1" s="22" t="s">
        <v>148</v>
      </c>
      <c r="C1" s="22" t="s">
        <v>163</v>
      </c>
      <c r="D1" s="22" t="s">
        <v>149</v>
      </c>
      <c r="E1" s="22" t="s">
        <v>150</v>
      </c>
      <c r="F1" s="22" t="s">
        <v>151</v>
      </c>
      <c r="G1" s="22" t="s">
        <v>152</v>
      </c>
      <c r="H1" s="22" t="s">
        <v>448</v>
      </c>
      <c r="I1" s="22" t="s">
        <v>450</v>
      </c>
      <c r="J1" s="22" t="s">
        <v>451</v>
      </c>
    </row>
    <row r="2" spans="1:10" x14ac:dyDescent="0.3">
      <c r="A2" s="22" t="str">
        <f>"'"&amp;C2&amp;B2&amp;D2&amp;E2&amp;"'"</f>
        <v>'R1F2015Not assigned18-49'</v>
      </c>
      <c r="B2" s="22">
        <v>2015</v>
      </c>
      <c r="C2" s="22" t="s">
        <v>165</v>
      </c>
      <c r="D2" s="22" t="s">
        <v>477</v>
      </c>
      <c r="E2" s="22" t="s">
        <v>153</v>
      </c>
      <c r="F2" s="22">
        <v>1</v>
      </c>
      <c r="G2" s="22">
        <v>0</v>
      </c>
      <c r="H2" s="22" t="str">
        <f>INDEX(Bar_data!$A$3:$B$140,MATCH(C2,Bar_data!$A$3:$A$140,FALSE),2)</f>
        <v>Trust002</v>
      </c>
      <c r="I2" s="22" t="str">
        <f>INDEX(TrustCAHUB_map!$A$2:$D$139,MATCH($C2,TrustCAHUB_map!$A$2:$A$139,FALSE),3)</f>
        <v>Wessex</v>
      </c>
      <c r="J2" s="22" t="str">
        <f>INDEX(TrustCAHUB_map!$A$2:$D$139,MATCH($C2,TrustCAHUB_map!$A$2:$A$139,FALSE),4)</f>
        <v>Wessex</v>
      </c>
    </row>
    <row r="3" spans="1:10" x14ac:dyDescent="0.3">
      <c r="A3" s="22" t="str">
        <f t="shared" ref="A3:A66" si="0">"'"&amp;C3&amp;B3&amp;D3&amp;E3&amp;"'"</f>
        <v>'R1F2015Palliative50-69'</v>
      </c>
      <c r="B3" s="22">
        <v>2015</v>
      </c>
      <c r="C3" s="22" t="s">
        <v>165</v>
      </c>
      <c r="D3" s="22" t="s">
        <v>8</v>
      </c>
      <c r="E3" s="22" t="s">
        <v>627</v>
      </c>
      <c r="F3" s="22">
        <v>6</v>
      </c>
      <c r="G3" s="22">
        <v>0</v>
      </c>
      <c r="H3" s="22" t="str">
        <f>INDEX(Bar_data!$A$3:$B$140,MATCH(C3,Bar_data!$A$3:$A$140,FALSE),2)</f>
        <v>Trust002</v>
      </c>
      <c r="I3" s="22" t="str">
        <f>INDEX(TrustCAHUB_map!$A$2:$D$139,MATCH($C3,TrustCAHUB_map!$A$2:$A$139,FALSE),3)</f>
        <v>Wessex</v>
      </c>
      <c r="J3" s="22" t="str">
        <f>INDEX(TrustCAHUB_map!$A$2:$D$139,MATCH($C3,TrustCAHUB_map!$A$2:$A$139,FALSE),4)</f>
        <v>Wessex</v>
      </c>
    </row>
    <row r="4" spans="1:10" x14ac:dyDescent="0.3">
      <c r="A4" s="22" t="str">
        <f t="shared" si="0"/>
        <v>'R1F2015Curative50-69'</v>
      </c>
      <c r="B4" s="22">
        <v>2015</v>
      </c>
      <c r="C4" s="22" t="s">
        <v>165</v>
      </c>
      <c r="D4" s="22" t="s">
        <v>7</v>
      </c>
      <c r="E4" s="22" t="s">
        <v>627</v>
      </c>
      <c r="F4" s="22">
        <v>4</v>
      </c>
      <c r="G4" s="22">
        <v>0</v>
      </c>
      <c r="H4" s="22" t="str">
        <f>INDEX(Bar_data!$A$3:$B$140,MATCH(C4,Bar_data!$A$3:$A$140,FALSE),2)</f>
        <v>Trust002</v>
      </c>
      <c r="I4" s="22" t="str">
        <f>INDEX(TrustCAHUB_map!$A$2:$D$139,MATCH($C4,TrustCAHUB_map!$A$2:$A$139,FALSE),3)</f>
        <v>Wessex</v>
      </c>
      <c r="J4" s="22" t="str">
        <f>INDEX(TrustCAHUB_map!$A$2:$D$139,MATCH($C4,TrustCAHUB_map!$A$2:$A$139,FALSE),4)</f>
        <v>Wessex</v>
      </c>
    </row>
    <row r="5" spans="1:10" x14ac:dyDescent="0.3">
      <c r="A5" s="22" t="str">
        <f t="shared" si="0"/>
        <v>'R1F2015Not assigned50-69'</v>
      </c>
      <c r="B5" s="22">
        <v>2015</v>
      </c>
      <c r="C5" s="22" t="s">
        <v>165</v>
      </c>
      <c r="D5" s="22" t="s">
        <v>477</v>
      </c>
      <c r="E5" s="22" t="s">
        <v>627</v>
      </c>
      <c r="F5" s="22">
        <v>13</v>
      </c>
      <c r="G5" s="22">
        <v>1</v>
      </c>
      <c r="H5" s="22" t="str">
        <f>INDEX(Bar_data!$A$3:$B$140,MATCH(C5,Bar_data!$A$3:$A$140,FALSE),2)</f>
        <v>Trust002</v>
      </c>
      <c r="I5" s="22" t="str">
        <f>INDEX(TrustCAHUB_map!$A$2:$D$139,MATCH($C5,TrustCAHUB_map!$A$2:$A$139,FALSE),3)</f>
        <v>Wessex</v>
      </c>
      <c r="J5" s="22" t="str">
        <f>INDEX(TrustCAHUB_map!$A$2:$D$139,MATCH($C5,TrustCAHUB_map!$A$2:$A$139,FALSE),4)</f>
        <v>Wessex</v>
      </c>
    </row>
    <row r="6" spans="1:10" x14ac:dyDescent="0.3">
      <c r="A6" s="22" t="str">
        <f t="shared" si="0"/>
        <v>'R1F2015Palliative70+'</v>
      </c>
      <c r="B6" s="22">
        <v>2015</v>
      </c>
      <c r="C6" s="22" t="s">
        <v>165</v>
      </c>
      <c r="D6" s="22" t="s">
        <v>8</v>
      </c>
      <c r="E6" s="22" t="s">
        <v>628</v>
      </c>
      <c r="F6" s="22">
        <v>11</v>
      </c>
      <c r="G6" s="22">
        <v>0</v>
      </c>
      <c r="H6" s="22" t="str">
        <f>INDEX(Bar_data!$A$3:$B$140,MATCH(C6,Bar_data!$A$3:$A$140,FALSE),2)</f>
        <v>Trust002</v>
      </c>
      <c r="I6" s="22" t="str">
        <f>INDEX(TrustCAHUB_map!$A$2:$D$139,MATCH($C6,TrustCAHUB_map!$A$2:$A$139,FALSE),3)</f>
        <v>Wessex</v>
      </c>
      <c r="J6" s="22" t="str">
        <f>INDEX(TrustCAHUB_map!$A$2:$D$139,MATCH($C6,TrustCAHUB_map!$A$2:$A$139,FALSE),4)</f>
        <v>Wessex</v>
      </c>
    </row>
    <row r="7" spans="1:10" x14ac:dyDescent="0.3">
      <c r="A7" s="22" t="str">
        <f t="shared" si="0"/>
        <v>'R1F2015Not assigned70+'</v>
      </c>
      <c r="B7" s="22">
        <v>2015</v>
      </c>
      <c r="C7" s="22" t="s">
        <v>165</v>
      </c>
      <c r="D7" s="22" t="s">
        <v>477</v>
      </c>
      <c r="E7" s="22" t="s">
        <v>628</v>
      </c>
      <c r="F7" s="22">
        <v>12</v>
      </c>
      <c r="G7" s="22">
        <v>1</v>
      </c>
      <c r="H7" s="22" t="str">
        <f>INDEX(Bar_data!$A$3:$B$140,MATCH(C7,Bar_data!$A$3:$A$140,FALSE),2)</f>
        <v>Trust002</v>
      </c>
      <c r="I7" s="22" t="str">
        <f>INDEX(TrustCAHUB_map!$A$2:$D$139,MATCH($C7,TrustCAHUB_map!$A$2:$A$139,FALSE),3)</f>
        <v>Wessex</v>
      </c>
      <c r="J7" s="22" t="str">
        <f>INDEX(TrustCAHUB_map!$A$2:$D$139,MATCH($C7,TrustCAHUB_map!$A$2:$A$139,FALSE),4)</f>
        <v>Wessex</v>
      </c>
    </row>
    <row r="8" spans="1:10" x14ac:dyDescent="0.3">
      <c r="A8" s="22" t="str">
        <f t="shared" si="0"/>
        <v>'R1F2015Curative70+'</v>
      </c>
      <c r="B8" s="22">
        <v>2015</v>
      </c>
      <c r="C8" s="22" t="s">
        <v>165</v>
      </c>
      <c r="D8" s="22" t="s">
        <v>7</v>
      </c>
      <c r="E8" s="22" t="s">
        <v>628</v>
      </c>
      <c r="F8" s="22">
        <v>1</v>
      </c>
      <c r="G8" s="22">
        <v>0</v>
      </c>
      <c r="H8" s="22" t="str">
        <f>INDEX(Bar_data!$A$3:$B$140,MATCH(C8,Bar_data!$A$3:$A$140,FALSE),2)</f>
        <v>Trust002</v>
      </c>
      <c r="I8" s="22" t="str">
        <f>INDEX(TrustCAHUB_map!$A$2:$D$139,MATCH($C8,TrustCAHUB_map!$A$2:$A$139,FALSE),3)</f>
        <v>Wessex</v>
      </c>
      <c r="J8" s="22" t="str">
        <f>INDEX(TrustCAHUB_map!$A$2:$D$139,MATCH($C8,TrustCAHUB_map!$A$2:$A$139,FALSE),4)</f>
        <v>Wessex</v>
      </c>
    </row>
    <row r="9" spans="1:10" x14ac:dyDescent="0.3">
      <c r="A9" s="22" t="str">
        <f t="shared" si="0"/>
        <v>'R1H2015Palliative18-49'</v>
      </c>
      <c r="B9" s="22">
        <v>2015</v>
      </c>
      <c r="C9" s="22" t="s">
        <v>166</v>
      </c>
      <c r="D9" s="22" t="s">
        <v>8</v>
      </c>
      <c r="E9" s="22" t="s">
        <v>153</v>
      </c>
      <c r="F9" s="22">
        <v>10</v>
      </c>
      <c r="G9" s="22">
        <v>0</v>
      </c>
      <c r="H9" s="22" t="str">
        <f>INDEX(Bar_data!$A$3:$B$140,MATCH(C9,Bar_data!$A$3:$A$140,FALSE),2)</f>
        <v>Trust003</v>
      </c>
      <c r="I9" s="22" t="str">
        <f>INDEX(TrustCAHUB_map!$A$2:$D$139,MATCH($C9,TrustCAHUB_map!$A$2:$A$139,FALSE),3)</f>
        <v>North Central and North East London</v>
      </c>
      <c r="J9" s="22" t="str">
        <f>INDEX(TrustCAHUB_map!$A$2:$D$139,MATCH($C9,TrustCAHUB_map!$A$2:$A$139,FALSE),4)</f>
        <v>London</v>
      </c>
    </row>
    <row r="10" spans="1:10" x14ac:dyDescent="0.3">
      <c r="A10" s="22" t="str">
        <f t="shared" si="0"/>
        <v>'R1H2015Not assigned18-49'</v>
      </c>
      <c r="B10" s="22">
        <v>2015</v>
      </c>
      <c r="C10" s="22" t="s">
        <v>166</v>
      </c>
      <c r="D10" s="22" t="s">
        <v>477</v>
      </c>
      <c r="E10" s="22" t="s">
        <v>153</v>
      </c>
      <c r="F10" s="22">
        <v>8</v>
      </c>
      <c r="G10" s="22">
        <v>0</v>
      </c>
      <c r="H10" s="22" t="str">
        <f>INDEX(Bar_data!$A$3:$B$140,MATCH(C10,Bar_data!$A$3:$A$140,FALSE),2)</f>
        <v>Trust003</v>
      </c>
      <c r="I10" s="22" t="str">
        <f>INDEX(TrustCAHUB_map!$A$2:$D$139,MATCH($C10,TrustCAHUB_map!$A$2:$A$139,FALSE),3)</f>
        <v>North Central and North East London</v>
      </c>
      <c r="J10" s="22" t="str">
        <f>INDEX(TrustCAHUB_map!$A$2:$D$139,MATCH($C10,TrustCAHUB_map!$A$2:$A$139,FALSE),4)</f>
        <v>London</v>
      </c>
    </row>
    <row r="11" spans="1:10" x14ac:dyDescent="0.3">
      <c r="A11" s="22" t="str">
        <f t="shared" si="0"/>
        <v>'R1H2015Curative18-49'</v>
      </c>
      <c r="B11" s="22">
        <v>2015</v>
      </c>
      <c r="C11" s="22" t="s">
        <v>166</v>
      </c>
      <c r="D11" s="22" t="s">
        <v>7</v>
      </c>
      <c r="E11" s="22" t="s">
        <v>153</v>
      </c>
      <c r="F11" s="22">
        <v>8</v>
      </c>
      <c r="G11" s="22">
        <v>0</v>
      </c>
      <c r="H11" s="22" t="str">
        <f>INDEX(Bar_data!$A$3:$B$140,MATCH(C11,Bar_data!$A$3:$A$140,FALSE),2)</f>
        <v>Trust003</v>
      </c>
      <c r="I11" s="22" t="str">
        <f>INDEX(TrustCAHUB_map!$A$2:$D$139,MATCH($C11,TrustCAHUB_map!$A$2:$A$139,FALSE),3)</f>
        <v>North Central and North East London</v>
      </c>
      <c r="J11" s="22" t="str">
        <f>INDEX(TrustCAHUB_map!$A$2:$D$139,MATCH($C11,TrustCAHUB_map!$A$2:$A$139,FALSE),4)</f>
        <v>London</v>
      </c>
    </row>
    <row r="12" spans="1:10" x14ac:dyDescent="0.3">
      <c r="A12" s="22" t="str">
        <f t="shared" si="0"/>
        <v>'R1H2015Not assigned50-69'</v>
      </c>
      <c r="B12" s="22">
        <v>2015</v>
      </c>
      <c r="C12" s="22" t="s">
        <v>166</v>
      </c>
      <c r="D12" s="22" t="s">
        <v>477</v>
      </c>
      <c r="E12" s="22" t="s">
        <v>627</v>
      </c>
      <c r="F12" s="22">
        <v>37</v>
      </c>
      <c r="G12" s="22">
        <v>3</v>
      </c>
      <c r="H12" s="22" t="str">
        <f>INDEX(Bar_data!$A$3:$B$140,MATCH(C12,Bar_data!$A$3:$A$140,FALSE),2)</f>
        <v>Trust003</v>
      </c>
      <c r="I12" s="22" t="str">
        <f>INDEX(TrustCAHUB_map!$A$2:$D$139,MATCH($C12,TrustCAHUB_map!$A$2:$A$139,FALSE),3)</f>
        <v>North Central and North East London</v>
      </c>
      <c r="J12" s="22" t="str">
        <f>INDEX(TrustCAHUB_map!$A$2:$D$139,MATCH($C12,TrustCAHUB_map!$A$2:$A$139,FALSE),4)</f>
        <v>London</v>
      </c>
    </row>
    <row r="13" spans="1:10" x14ac:dyDescent="0.3">
      <c r="A13" s="22" t="str">
        <f t="shared" si="0"/>
        <v>'R1H2015Palliative50-69'</v>
      </c>
      <c r="B13" s="22">
        <v>2015</v>
      </c>
      <c r="C13" s="22" t="s">
        <v>166</v>
      </c>
      <c r="D13" s="22" t="s">
        <v>8</v>
      </c>
      <c r="E13" s="22" t="s">
        <v>627</v>
      </c>
      <c r="F13" s="22">
        <v>30</v>
      </c>
      <c r="G13" s="22">
        <v>2</v>
      </c>
      <c r="H13" s="22" t="str">
        <f>INDEX(Bar_data!$A$3:$B$140,MATCH(C13,Bar_data!$A$3:$A$140,FALSE),2)</f>
        <v>Trust003</v>
      </c>
      <c r="I13" s="22" t="str">
        <f>INDEX(TrustCAHUB_map!$A$2:$D$139,MATCH($C13,TrustCAHUB_map!$A$2:$A$139,FALSE),3)</f>
        <v>North Central and North East London</v>
      </c>
      <c r="J13" s="22" t="str">
        <f>INDEX(TrustCAHUB_map!$A$2:$D$139,MATCH($C13,TrustCAHUB_map!$A$2:$A$139,FALSE),4)</f>
        <v>London</v>
      </c>
    </row>
    <row r="14" spans="1:10" x14ac:dyDescent="0.3">
      <c r="A14" s="22" t="str">
        <f t="shared" si="0"/>
        <v>'R1H2015Curative50-69'</v>
      </c>
      <c r="B14" s="22">
        <v>2015</v>
      </c>
      <c r="C14" s="22" t="s">
        <v>166</v>
      </c>
      <c r="D14" s="22" t="s">
        <v>7</v>
      </c>
      <c r="E14" s="22" t="s">
        <v>627</v>
      </c>
      <c r="F14" s="22">
        <v>23</v>
      </c>
      <c r="G14" s="22">
        <v>0</v>
      </c>
      <c r="H14" s="22" t="str">
        <f>INDEX(Bar_data!$A$3:$B$140,MATCH(C14,Bar_data!$A$3:$A$140,FALSE),2)</f>
        <v>Trust003</v>
      </c>
      <c r="I14" s="22" t="str">
        <f>INDEX(TrustCAHUB_map!$A$2:$D$139,MATCH($C14,TrustCAHUB_map!$A$2:$A$139,FALSE),3)</f>
        <v>North Central and North East London</v>
      </c>
      <c r="J14" s="22" t="str">
        <f>INDEX(TrustCAHUB_map!$A$2:$D$139,MATCH($C14,TrustCAHUB_map!$A$2:$A$139,FALSE),4)</f>
        <v>London</v>
      </c>
    </row>
    <row r="15" spans="1:10" x14ac:dyDescent="0.3">
      <c r="A15" s="22" t="str">
        <f t="shared" si="0"/>
        <v>'R1H2015Not assigned70+'</v>
      </c>
      <c r="B15" s="22">
        <v>2015</v>
      </c>
      <c r="C15" s="22" t="s">
        <v>166</v>
      </c>
      <c r="D15" s="22" t="s">
        <v>477</v>
      </c>
      <c r="E15" s="22" t="s">
        <v>628</v>
      </c>
      <c r="F15" s="22">
        <v>19</v>
      </c>
      <c r="G15" s="22">
        <v>2</v>
      </c>
      <c r="H15" s="22" t="str">
        <f>INDEX(Bar_data!$A$3:$B$140,MATCH(C15,Bar_data!$A$3:$A$140,FALSE),2)</f>
        <v>Trust003</v>
      </c>
      <c r="I15" s="22" t="str">
        <f>INDEX(TrustCAHUB_map!$A$2:$D$139,MATCH($C15,TrustCAHUB_map!$A$2:$A$139,FALSE),3)</f>
        <v>North Central and North East London</v>
      </c>
      <c r="J15" s="22" t="str">
        <f>INDEX(TrustCAHUB_map!$A$2:$D$139,MATCH($C15,TrustCAHUB_map!$A$2:$A$139,FALSE),4)</f>
        <v>London</v>
      </c>
    </row>
    <row r="16" spans="1:10" x14ac:dyDescent="0.3">
      <c r="A16" s="22" t="str">
        <f t="shared" si="0"/>
        <v>'R1H2015Curative70+'</v>
      </c>
      <c r="B16" s="22">
        <v>2015</v>
      </c>
      <c r="C16" s="22" t="s">
        <v>166</v>
      </c>
      <c r="D16" s="22" t="s">
        <v>7</v>
      </c>
      <c r="E16" s="22" t="s">
        <v>628</v>
      </c>
      <c r="F16" s="22">
        <v>15</v>
      </c>
      <c r="G16" s="22">
        <v>0</v>
      </c>
      <c r="H16" s="22" t="str">
        <f>INDEX(Bar_data!$A$3:$B$140,MATCH(C16,Bar_data!$A$3:$A$140,FALSE),2)</f>
        <v>Trust003</v>
      </c>
      <c r="I16" s="22" t="str">
        <f>INDEX(TrustCAHUB_map!$A$2:$D$139,MATCH($C16,TrustCAHUB_map!$A$2:$A$139,FALSE),3)</f>
        <v>North Central and North East London</v>
      </c>
      <c r="J16" s="22" t="str">
        <f>INDEX(TrustCAHUB_map!$A$2:$D$139,MATCH($C16,TrustCAHUB_map!$A$2:$A$139,FALSE),4)</f>
        <v>London</v>
      </c>
    </row>
    <row r="17" spans="1:10" x14ac:dyDescent="0.3">
      <c r="A17" s="22" t="str">
        <f t="shared" si="0"/>
        <v>'R1H2015Palliative70+'</v>
      </c>
      <c r="B17" s="22">
        <v>2015</v>
      </c>
      <c r="C17" s="22" t="s">
        <v>166</v>
      </c>
      <c r="D17" s="22" t="s">
        <v>8</v>
      </c>
      <c r="E17" s="22" t="s">
        <v>628</v>
      </c>
      <c r="F17" s="22">
        <v>12</v>
      </c>
      <c r="G17" s="22">
        <v>0</v>
      </c>
      <c r="H17" s="22" t="str">
        <f>INDEX(Bar_data!$A$3:$B$140,MATCH(C17,Bar_data!$A$3:$A$140,FALSE),2)</f>
        <v>Trust003</v>
      </c>
      <c r="I17" s="22" t="str">
        <f>INDEX(TrustCAHUB_map!$A$2:$D$139,MATCH($C17,TrustCAHUB_map!$A$2:$A$139,FALSE),3)</f>
        <v>North Central and North East London</v>
      </c>
      <c r="J17" s="22" t="str">
        <f>INDEX(TrustCAHUB_map!$A$2:$D$139,MATCH($C17,TrustCAHUB_map!$A$2:$A$139,FALSE),4)</f>
        <v>London</v>
      </c>
    </row>
    <row r="18" spans="1:10" x14ac:dyDescent="0.3">
      <c r="A18" s="22" t="str">
        <f t="shared" si="0"/>
        <v>'R1K2015Palliative18-49'</v>
      </c>
      <c r="B18" s="22">
        <v>2015</v>
      </c>
      <c r="C18" s="22" t="s">
        <v>167</v>
      </c>
      <c r="D18" s="22" t="s">
        <v>8</v>
      </c>
      <c r="E18" s="22" t="s">
        <v>153</v>
      </c>
      <c r="F18" s="22">
        <v>1</v>
      </c>
      <c r="G18" s="22">
        <v>0</v>
      </c>
      <c r="H18" s="22" t="str">
        <f>INDEX(Bar_data!$A$3:$B$140,MATCH(C18,Bar_data!$A$3:$A$140,FALSE),2)</f>
        <v>Trust004</v>
      </c>
      <c r="I18" s="22" t="str">
        <f>INDEX(TrustCAHUB_map!$A$2:$D$139,MATCH($C18,TrustCAHUB_map!$A$2:$A$139,FALSE),3)</f>
        <v>North West and South West London</v>
      </c>
      <c r="J18" s="22" t="str">
        <f>INDEX(TrustCAHUB_map!$A$2:$D$139,MATCH($C18,TrustCAHUB_map!$A$2:$A$139,FALSE),4)</f>
        <v>London</v>
      </c>
    </row>
    <row r="19" spans="1:10" x14ac:dyDescent="0.3">
      <c r="A19" s="22" t="str">
        <f t="shared" si="0"/>
        <v>'R1K2015Curative18-49'</v>
      </c>
      <c r="B19" s="22">
        <v>2015</v>
      </c>
      <c r="C19" s="22" t="s">
        <v>167</v>
      </c>
      <c r="D19" s="22" t="s">
        <v>7</v>
      </c>
      <c r="E19" s="22" t="s">
        <v>153</v>
      </c>
      <c r="F19" s="22">
        <v>2</v>
      </c>
      <c r="G19" s="22">
        <v>0</v>
      </c>
      <c r="H19" s="22" t="str">
        <f>INDEX(Bar_data!$A$3:$B$140,MATCH(C19,Bar_data!$A$3:$A$140,FALSE),2)</f>
        <v>Trust004</v>
      </c>
      <c r="I19" s="22" t="str">
        <f>INDEX(TrustCAHUB_map!$A$2:$D$139,MATCH($C19,TrustCAHUB_map!$A$2:$A$139,FALSE),3)</f>
        <v>North West and South West London</v>
      </c>
      <c r="J19" s="22" t="str">
        <f>INDEX(TrustCAHUB_map!$A$2:$D$139,MATCH($C19,TrustCAHUB_map!$A$2:$A$139,FALSE),4)</f>
        <v>London</v>
      </c>
    </row>
    <row r="20" spans="1:10" x14ac:dyDescent="0.3">
      <c r="A20" s="22" t="str">
        <f t="shared" si="0"/>
        <v>'R1K2015Curative50-69'</v>
      </c>
      <c r="B20" s="22">
        <v>2015</v>
      </c>
      <c r="C20" s="22" t="s">
        <v>167</v>
      </c>
      <c r="D20" s="22" t="s">
        <v>7</v>
      </c>
      <c r="E20" s="22" t="s">
        <v>627</v>
      </c>
      <c r="F20" s="22">
        <v>20</v>
      </c>
      <c r="G20" s="22">
        <v>0</v>
      </c>
      <c r="H20" s="22" t="str">
        <f>INDEX(Bar_data!$A$3:$B$140,MATCH(C20,Bar_data!$A$3:$A$140,FALSE),2)</f>
        <v>Trust004</v>
      </c>
      <c r="I20" s="22" t="str">
        <f>INDEX(TrustCAHUB_map!$A$2:$D$139,MATCH($C20,TrustCAHUB_map!$A$2:$A$139,FALSE),3)</f>
        <v>North West and South West London</v>
      </c>
      <c r="J20" s="22" t="str">
        <f>INDEX(TrustCAHUB_map!$A$2:$D$139,MATCH($C20,TrustCAHUB_map!$A$2:$A$139,FALSE),4)</f>
        <v>London</v>
      </c>
    </row>
    <row r="21" spans="1:10" x14ac:dyDescent="0.3">
      <c r="A21" s="22" t="str">
        <f t="shared" si="0"/>
        <v>'R1K2015Palliative50-69'</v>
      </c>
      <c r="B21" s="22">
        <v>2015</v>
      </c>
      <c r="C21" s="22" t="s">
        <v>167</v>
      </c>
      <c r="D21" s="22" t="s">
        <v>8</v>
      </c>
      <c r="E21" s="22" t="s">
        <v>627</v>
      </c>
      <c r="F21" s="22">
        <v>13</v>
      </c>
      <c r="G21" s="22">
        <v>2</v>
      </c>
      <c r="H21" s="22" t="str">
        <f>INDEX(Bar_data!$A$3:$B$140,MATCH(C21,Bar_data!$A$3:$A$140,FALSE),2)</f>
        <v>Trust004</v>
      </c>
      <c r="I21" s="22" t="str">
        <f>INDEX(TrustCAHUB_map!$A$2:$D$139,MATCH($C21,TrustCAHUB_map!$A$2:$A$139,FALSE),3)</f>
        <v>North West and South West London</v>
      </c>
      <c r="J21" s="22" t="str">
        <f>INDEX(TrustCAHUB_map!$A$2:$D$139,MATCH($C21,TrustCAHUB_map!$A$2:$A$139,FALSE),4)</f>
        <v>London</v>
      </c>
    </row>
    <row r="22" spans="1:10" x14ac:dyDescent="0.3">
      <c r="A22" s="22" t="str">
        <f t="shared" si="0"/>
        <v>'R1K2015Curative70+'</v>
      </c>
      <c r="B22" s="22">
        <v>2015</v>
      </c>
      <c r="C22" s="22" t="s">
        <v>167</v>
      </c>
      <c r="D22" s="22" t="s">
        <v>7</v>
      </c>
      <c r="E22" s="22" t="s">
        <v>628</v>
      </c>
      <c r="F22" s="22">
        <v>10</v>
      </c>
      <c r="G22" s="22">
        <v>0</v>
      </c>
      <c r="H22" s="22" t="str">
        <f>INDEX(Bar_data!$A$3:$B$140,MATCH(C22,Bar_data!$A$3:$A$140,FALSE),2)</f>
        <v>Trust004</v>
      </c>
      <c r="I22" s="22" t="str">
        <f>INDEX(TrustCAHUB_map!$A$2:$D$139,MATCH($C22,TrustCAHUB_map!$A$2:$A$139,FALSE),3)</f>
        <v>North West and South West London</v>
      </c>
      <c r="J22" s="22" t="str">
        <f>INDEX(TrustCAHUB_map!$A$2:$D$139,MATCH($C22,TrustCAHUB_map!$A$2:$A$139,FALSE),4)</f>
        <v>London</v>
      </c>
    </row>
    <row r="23" spans="1:10" x14ac:dyDescent="0.3">
      <c r="A23" s="22" t="str">
        <f t="shared" si="0"/>
        <v>'R1K2015Palliative70+'</v>
      </c>
      <c r="B23" s="22">
        <v>2015</v>
      </c>
      <c r="C23" s="22" t="s">
        <v>167</v>
      </c>
      <c r="D23" s="22" t="s">
        <v>8</v>
      </c>
      <c r="E23" s="22" t="s">
        <v>628</v>
      </c>
      <c r="F23" s="22">
        <v>5</v>
      </c>
      <c r="G23" s="22">
        <v>1</v>
      </c>
      <c r="H23" s="22" t="str">
        <f>INDEX(Bar_data!$A$3:$B$140,MATCH(C23,Bar_data!$A$3:$A$140,FALSE),2)</f>
        <v>Trust004</v>
      </c>
      <c r="I23" s="22" t="str">
        <f>INDEX(TrustCAHUB_map!$A$2:$D$139,MATCH($C23,TrustCAHUB_map!$A$2:$A$139,FALSE),3)</f>
        <v>North West and South West London</v>
      </c>
      <c r="J23" s="22" t="str">
        <f>INDEX(TrustCAHUB_map!$A$2:$D$139,MATCH($C23,TrustCAHUB_map!$A$2:$A$139,FALSE),4)</f>
        <v>London</v>
      </c>
    </row>
    <row r="24" spans="1:10" x14ac:dyDescent="0.3">
      <c r="A24" s="22" t="str">
        <f t="shared" si="0"/>
        <v>'RA22015Not assigned18-49'</v>
      </c>
      <c r="B24" s="22">
        <v>2015</v>
      </c>
      <c r="C24" s="22" t="s">
        <v>168</v>
      </c>
      <c r="D24" s="22" t="s">
        <v>477</v>
      </c>
      <c r="E24" s="22" t="s">
        <v>153</v>
      </c>
      <c r="F24" s="22">
        <v>1</v>
      </c>
      <c r="G24" s="22">
        <v>0</v>
      </c>
      <c r="H24" s="22" t="str">
        <f>INDEX(Bar_data!$A$3:$B$140,MATCH(C24,Bar_data!$A$3:$A$140,FALSE),2)</f>
        <v>Trust005</v>
      </c>
      <c r="I24" s="22" t="str">
        <f>INDEX(TrustCAHUB_map!$A$2:$D$139,MATCH($C24,TrustCAHUB_map!$A$2:$A$139,FALSE),3)</f>
        <v>Surrey and Sussex</v>
      </c>
      <c r="J24" s="22" t="str">
        <f>INDEX(TrustCAHUB_map!$A$2:$D$139,MATCH($C24,TrustCAHUB_map!$A$2:$A$139,FALSE),4)</f>
        <v>South East</v>
      </c>
    </row>
    <row r="25" spans="1:10" x14ac:dyDescent="0.3">
      <c r="A25" s="22" t="str">
        <f t="shared" si="0"/>
        <v>'RA22015Curative18-49'</v>
      </c>
      <c r="B25" s="22">
        <v>2015</v>
      </c>
      <c r="C25" s="22" t="s">
        <v>168</v>
      </c>
      <c r="D25" s="22" t="s">
        <v>7</v>
      </c>
      <c r="E25" s="22" t="s">
        <v>153</v>
      </c>
      <c r="F25" s="22">
        <v>21</v>
      </c>
      <c r="G25" s="22">
        <v>0</v>
      </c>
      <c r="H25" s="22" t="str">
        <f>INDEX(Bar_data!$A$3:$B$140,MATCH(C25,Bar_data!$A$3:$A$140,FALSE),2)</f>
        <v>Trust005</v>
      </c>
      <c r="I25" s="22" t="str">
        <f>INDEX(TrustCAHUB_map!$A$2:$D$139,MATCH($C25,TrustCAHUB_map!$A$2:$A$139,FALSE),3)</f>
        <v>Surrey and Sussex</v>
      </c>
      <c r="J25" s="22" t="str">
        <f>INDEX(TrustCAHUB_map!$A$2:$D$139,MATCH($C25,TrustCAHUB_map!$A$2:$A$139,FALSE),4)</f>
        <v>South East</v>
      </c>
    </row>
    <row r="26" spans="1:10" x14ac:dyDescent="0.3">
      <c r="A26" s="22" t="str">
        <f t="shared" si="0"/>
        <v>'RA22015Palliative18-49'</v>
      </c>
      <c r="B26" s="22">
        <v>2015</v>
      </c>
      <c r="C26" s="22" t="s">
        <v>168</v>
      </c>
      <c r="D26" s="22" t="s">
        <v>8</v>
      </c>
      <c r="E26" s="22" t="s">
        <v>153</v>
      </c>
      <c r="F26" s="22">
        <v>17</v>
      </c>
      <c r="G26" s="22">
        <v>0</v>
      </c>
      <c r="H26" s="22" t="str">
        <f>INDEX(Bar_data!$A$3:$B$140,MATCH(C26,Bar_data!$A$3:$A$140,FALSE),2)</f>
        <v>Trust005</v>
      </c>
      <c r="I26" s="22" t="str">
        <f>INDEX(TrustCAHUB_map!$A$2:$D$139,MATCH($C26,TrustCAHUB_map!$A$2:$A$139,FALSE),3)</f>
        <v>Surrey and Sussex</v>
      </c>
      <c r="J26" s="22" t="str">
        <f>INDEX(TrustCAHUB_map!$A$2:$D$139,MATCH($C26,TrustCAHUB_map!$A$2:$A$139,FALSE),4)</f>
        <v>South East</v>
      </c>
    </row>
    <row r="27" spans="1:10" x14ac:dyDescent="0.3">
      <c r="A27" s="22" t="str">
        <f t="shared" si="0"/>
        <v>'RA22015Curative50-69'</v>
      </c>
      <c r="B27" s="22">
        <v>2015</v>
      </c>
      <c r="C27" s="22" t="s">
        <v>168</v>
      </c>
      <c r="D27" s="22" t="s">
        <v>7</v>
      </c>
      <c r="E27" s="22" t="s">
        <v>627</v>
      </c>
      <c r="F27" s="22">
        <v>48</v>
      </c>
      <c r="G27" s="22">
        <v>0</v>
      </c>
      <c r="H27" s="22" t="str">
        <f>INDEX(Bar_data!$A$3:$B$140,MATCH(C27,Bar_data!$A$3:$A$140,FALSE),2)</f>
        <v>Trust005</v>
      </c>
      <c r="I27" s="22" t="str">
        <f>INDEX(TrustCAHUB_map!$A$2:$D$139,MATCH($C27,TrustCAHUB_map!$A$2:$A$139,FALSE),3)</f>
        <v>Surrey and Sussex</v>
      </c>
      <c r="J27" s="22" t="str">
        <f>INDEX(TrustCAHUB_map!$A$2:$D$139,MATCH($C27,TrustCAHUB_map!$A$2:$A$139,FALSE),4)</f>
        <v>South East</v>
      </c>
    </row>
    <row r="28" spans="1:10" x14ac:dyDescent="0.3">
      <c r="A28" s="22" t="str">
        <f t="shared" si="0"/>
        <v>'RA22015Palliative50-69'</v>
      </c>
      <c r="B28" s="22">
        <v>2015</v>
      </c>
      <c r="C28" s="22" t="s">
        <v>168</v>
      </c>
      <c r="D28" s="22" t="s">
        <v>8</v>
      </c>
      <c r="E28" s="22" t="s">
        <v>627</v>
      </c>
      <c r="F28" s="22">
        <v>71</v>
      </c>
      <c r="G28" s="22">
        <v>9</v>
      </c>
      <c r="H28" s="22" t="str">
        <f>INDEX(Bar_data!$A$3:$B$140,MATCH(C28,Bar_data!$A$3:$A$140,FALSE),2)</f>
        <v>Trust005</v>
      </c>
      <c r="I28" s="22" t="str">
        <f>INDEX(TrustCAHUB_map!$A$2:$D$139,MATCH($C28,TrustCAHUB_map!$A$2:$A$139,FALSE),3)</f>
        <v>Surrey and Sussex</v>
      </c>
      <c r="J28" s="22" t="str">
        <f>INDEX(TrustCAHUB_map!$A$2:$D$139,MATCH($C28,TrustCAHUB_map!$A$2:$A$139,FALSE),4)</f>
        <v>South East</v>
      </c>
    </row>
    <row r="29" spans="1:10" x14ac:dyDescent="0.3">
      <c r="A29" s="22" t="str">
        <f t="shared" si="0"/>
        <v>'RA22015Not assigned50-69'</v>
      </c>
      <c r="B29" s="22">
        <v>2015</v>
      </c>
      <c r="C29" s="22" t="s">
        <v>168</v>
      </c>
      <c r="D29" s="22" t="s">
        <v>477</v>
      </c>
      <c r="E29" s="22" t="s">
        <v>627</v>
      </c>
      <c r="F29" s="22">
        <v>21</v>
      </c>
      <c r="G29" s="22">
        <v>1</v>
      </c>
      <c r="H29" s="22" t="str">
        <f>INDEX(Bar_data!$A$3:$B$140,MATCH(C29,Bar_data!$A$3:$A$140,FALSE),2)</f>
        <v>Trust005</v>
      </c>
      <c r="I29" s="22" t="str">
        <f>INDEX(TrustCAHUB_map!$A$2:$D$139,MATCH($C29,TrustCAHUB_map!$A$2:$A$139,FALSE),3)</f>
        <v>Surrey and Sussex</v>
      </c>
      <c r="J29" s="22" t="str">
        <f>INDEX(TrustCAHUB_map!$A$2:$D$139,MATCH($C29,TrustCAHUB_map!$A$2:$A$139,FALSE),4)</f>
        <v>South East</v>
      </c>
    </row>
    <row r="30" spans="1:10" x14ac:dyDescent="0.3">
      <c r="A30" s="22" t="str">
        <f t="shared" si="0"/>
        <v>'RA22015Curative70+'</v>
      </c>
      <c r="B30" s="22">
        <v>2015</v>
      </c>
      <c r="C30" s="22" t="s">
        <v>168</v>
      </c>
      <c r="D30" s="22" t="s">
        <v>7</v>
      </c>
      <c r="E30" s="22" t="s">
        <v>628</v>
      </c>
      <c r="F30" s="22">
        <v>36</v>
      </c>
      <c r="G30" s="22">
        <v>0</v>
      </c>
      <c r="H30" s="22" t="str">
        <f>INDEX(Bar_data!$A$3:$B$140,MATCH(C30,Bar_data!$A$3:$A$140,FALSE),2)</f>
        <v>Trust005</v>
      </c>
      <c r="I30" s="22" t="str">
        <f>INDEX(TrustCAHUB_map!$A$2:$D$139,MATCH($C30,TrustCAHUB_map!$A$2:$A$139,FALSE),3)</f>
        <v>Surrey and Sussex</v>
      </c>
      <c r="J30" s="22" t="str">
        <f>INDEX(TrustCAHUB_map!$A$2:$D$139,MATCH($C30,TrustCAHUB_map!$A$2:$A$139,FALSE),4)</f>
        <v>South East</v>
      </c>
    </row>
    <row r="31" spans="1:10" x14ac:dyDescent="0.3">
      <c r="A31" s="22" t="str">
        <f t="shared" si="0"/>
        <v>'RA22015Not assigned70+'</v>
      </c>
      <c r="B31" s="22">
        <v>2015</v>
      </c>
      <c r="C31" s="22" t="s">
        <v>168</v>
      </c>
      <c r="D31" s="22" t="s">
        <v>477</v>
      </c>
      <c r="E31" s="22" t="s">
        <v>628</v>
      </c>
      <c r="F31" s="22">
        <v>16</v>
      </c>
      <c r="G31" s="22">
        <v>3</v>
      </c>
      <c r="H31" s="22" t="str">
        <f>INDEX(Bar_data!$A$3:$B$140,MATCH(C31,Bar_data!$A$3:$A$140,FALSE),2)</f>
        <v>Trust005</v>
      </c>
      <c r="I31" s="22" t="str">
        <f>INDEX(TrustCAHUB_map!$A$2:$D$139,MATCH($C31,TrustCAHUB_map!$A$2:$A$139,FALSE),3)</f>
        <v>Surrey and Sussex</v>
      </c>
      <c r="J31" s="22" t="str">
        <f>INDEX(TrustCAHUB_map!$A$2:$D$139,MATCH($C31,TrustCAHUB_map!$A$2:$A$139,FALSE),4)</f>
        <v>South East</v>
      </c>
    </row>
    <row r="32" spans="1:10" x14ac:dyDescent="0.3">
      <c r="A32" s="22" t="str">
        <f t="shared" si="0"/>
        <v>'RA22015Palliative70+'</v>
      </c>
      <c r="B32" s="22">
        <v>2015</v>
      </c>
      <c r="C32" s="22" t="s">
        <v>168</v>
      </c>
      <c r="D32" s="22" t="s">
        <v>8</v>
      </c>
      <c r="E32" s="22" t="s">
        <v>628</v>
      </c>
      <c r="F32" s="22">
        <v>61</v>
      </c>
      <c r="G32" s="22">
        <v>4</v>
      </c>
      <c r="H32" s="22" t="str">
        <f>INDEX(Bar_data!$A$3:$B$140,MATCH(C32,Bar_data!$A$3:$A$140,FALSE),2)</f>
        <v>Trust005</v>
      </c>
      <c r="I32" s="22" t="str">
        <f>INDEX(TrustCAHUB_map!$A$2:$D$139,MATCH($C32,TrustCAHUB_map!$A$2:$A$139,FALSE),3)</f>
        <v>Surrey and Sussex</v>
      </c>
      <c r="J32" s="22" t="str">
        <f>INDEX(TrustCAHUB_map!$A$2:$D$139,MATCH($C32,TrustCAHUB_map!$A$2:$A$139,FALSE),4)</f>
        <v>South East</v>
      </c>
    </row>
    <row r="33" spans="1:10" x14ac:dyDescent="0.3">
      <c r="A33" s="22" t="str">
        <f t="shared" si="0"/>
        <v>'RA32015Curative18-49'</v>
      </c>
      <c r="B33" s="22">
        <v>2015</v>
      </c>
      <c r="C33" s="22" t="s">
        <v>169</v>
      </c>
      <c r="D33" s="22" t="s">
        <v>7</v>
      </c>
      <c r="E33" s="22" t="s">
        <v>153</v>
      </c>
      <c r="F33" s="22">
        <v>1</v>
      </c>
      <c r="G33" s="22">
        <v>0</v>
      </c>
      <c r="H33" s="22" t="str">
        <f>INDEX(Bar_data!$A$3:$B$140,MATCH(C33,Bar_data!$A$3:$A$140,FALSE),2)</f>
        <v>Trust006</v>
      </c>
      <c r="I33" s="22" t="str">
        <f>INDEX(TrustCAHUB_map!$A$2:$D$139,MATCH($C33,TrustCAHUB_map!$A$2:$A$139,FALSE),3)</f>
        <v>Somerset, Wiltshire, Avon and Gloucester</v>
      </c>
      <c r="J33" s="22" t="str">
        <f>INDEX(TrustCAHUB_map!$A$2:$D$139,MATCH($C33,TrustCAHUB_map!$A$2:$A$139,FALSE),4)</f>
        <v>South West</v>
      </c>
    </row>
    <row r="34" spans="1:10" x14ac:dyDescent="0.3">
      <c r="A34" s="22" t="str">
        <f t="shared" si="0"/>
        <v>'RA32015Palliative18-49'</v>
      </c>
      <c r="B34" s="22">
        <v>2015</v>
      </c>
      <c r="C34" s="22" t="s">
        <v>169</v>
      </c>
      <c r="D34" s="22" t="s">
        <v>8</v>
      </c>
      <c r="E34" s="22" t="s">
        <v>153</v>
      </c>
      <c r="F34" s="22">
        <v>2</v>
      </c>
      <c r="G34" s="22">
        <v>0</v>
      </c>
      <c r="H34" s="22" t="str">
        <f>INDEX(Bar_data!$A$3:$B$140,MATCH(C34,Bar_data!$A$3:$A$140,FALSE),2)</f>
        <v>Trust006</v>
      </c>
      <c r="I34" s="22" t="str">
        <f>INDEX(TrustCAHUB_map!$A$2:$D$139,MATCH($C34,TrustCAHUB_map!$A$2:$A$139,FALSE),3)</f>
        <v>Somerset, Wiltshire, Avon and Gloucester</v>
      </c>
      <c r="J34" s="22" t="str">
        <f>INDEX(TrustCAHUB_map!$A$2:$D$139,MATCH($C34,TrustCAHUB_map!$A$2:$A$139,FALSE),4)</f>
        <v>South West</v>
      </c>
    </row>
    <row r="35" spans="1:10" x14ac:dyDescent="0.3">
      <c r="A35" s="22" t="str">
        <f t="shared" si="0"/>
        <v>'RA32015Curative50-69'</v>
      </c>
      <c r="B35" s="22">
        <v>2015</v>
      </c>
      <c r="C35" s="22" t="s">
        <v>169</v>
      </c>
      <c r="D35" s="22" t="s">
        <v>7</v>
      </c>
      <c r="E35" s="22" t="s">
        <v>627</v>
      </c>
      <c r="F35" s="22">
        <v>11</v>
      </c>
      <c r="G35" s="22">
        <v>0</v>
      </c>
      <c r="H35" s="22" t="str">
        <f>INDEX(Bar_data!$A$3:$B$140,MATCH(C35,Bar_data!$A$3:$A$140,FALSE),2)</f>
        <v>Trust006</v>
      </c>
      <c r="I35" s="22" t="str">
        <f>INDEX(TrustCAHUB_map!$A$2:$D$139,MATCH($C35,TrustCAHUB_map!$A$2:$A$139,FALSE),3)</f>
        <v>Somerset, Wiltshire, Avon and Gloucester</v>
      </c>
      <c r="J35" s="22" t="str">
        <f>INDEX(TrustCAHUB_map!$A$2:$D$139,MATCH($C35,TrustCAHUB_map!$A$2:$A$139,FALSE),4)</f>
        <v>South West</v>
      </c>
    </row>
    <row r="36" spans="1:10" x14ac:dyDescent="0.3">
      <c r="A36" s="22" t="str">
        <f t="shared" si="0"/>
        <v>'RA32015Palliative50-69'</v>
      </c>
      <c r="B36" s="22">
        <v>2015</v>
      </c>
      <c r="C36" s="22" t="s">
        <v>169</v>
      </c>
      <c r="D36" s="22" t="s">
        <v>8</v>
      </c>
      <c r="E36" s="22" t="s">
        <v>627</v>
      </c>
      <c r="F36" s="22">
        <v>2</v>
      </c>
      <c r="G36" s="22">
        <v>0</v>
      </c>
      <c r="H36" s="22" t="str">
        <f>INDEX(Bar_data!$A$3:$B$140,MATCH(C36,Bar_data!$A$3:$A$140,FALSE),2)</f>
        <v>Trust006</v>
      </c>
      <c r="I36" s="22" t="str">
        <f>INDEX(TrustCAHUB_map!$A$2:$D$139,MATCH($C36,TrustCAHUB_map!$A$2:$A$139,FALSE),3)</f>
        <v>Somerset, Wiltshire, Avon and Gloucester</v>
      </c>
      <c r="J36" s="22" t="str">
        <f>INDEX(TrustCAHUB_map!$A$2:$D$139,MATCH($C36,TrustCAHUB_map!$A$2:$A$139,FALSE),4)</f>
        <v>South West</v>
      </c>
    </row>
    <row r="37" spans="1:10" x14ac:dyDescent="0.3">
      <c r="A37" s="22" t="str">
        <f t="shared" si="0"/>
        <v>'RA32015Palliative70+'</v>
      </c>
      <c r="B37" s="22">
        <v>2015</v>
      </c>
      <c r="C37" s="22" t="s">
        <v>169</v>
      </c>
      <c r="D37" s="22" t="s">
        <v>8</v>
      </c>
      <c r="E37" s="22" t="s">
        <v>628</v>
      </c>
      <c r="F37" s="22">
        <v>8</v>
      </c>
      <c r="G37" s="22">
        <v>1</v>
      </c>
      <c r="H37" s="22" t="str">
        <f>INDEX(Bar_data!$A$3:$B$140,MATCH(C37,Bar_data!$A$3:$A$140,FALSE),2)</f>
        <v>Trust006</v>
      </c>
      <c r="I37" s="22" t="str">
        <f>INDEX(TrustCAHUB_map!$A$2:$D$139,MATCH($C37,TrustCAHUB_map!$A$2:$A$139,FALSE),3)</f>
        <v>Somerset, Wiltshire, Avon and Gloucester</v>
      </c>
      <c r="J37" s="22" t="str">
        <f>INDEX(TrustCAHUB_map!$A$2:$D$139,MATCH($C37,TrustCAHUB_map!$A$2:$A$139,FALSE),4)</f>
        <v>South West</v>
      </c>
    </row>
    <row r="38" spans="1:10" x14ac:dyDescent="0.3">
      <c r="A38" s="22" t="str">
        <f t="shared" si="0"/>
        <v>'RA32015Curative70+'</v>
      </c>
      <c r="B38" s="22">
        <v>2015</v>
      </c>
      <c r="C38" s="22" t="s">
        <v>169</v>
      </c>
      <c r="D38" s="22" t="s">
        <v>7</v>
      </c>
      <c r="E38" s="22" t="s">
        <v>628</v>
      </c>
      <c r="F38" s="22">
        <v>3</v>
      </c>
      <c r="G38" s="22">
        <v>0</v>
      </c>
      <c r="H38" s="22" t="str">
        <f>INDEX(Bar_data!$A$3:$B$140,MATCH(C38,Bar_data!$A$3:$A$140,FALSE),2)</f>
        <v>Trust006</v>
      </c>
      <c r="I38" s="22" t="str">
        <f>INDEX(TrustCAHUB_map!$A$2:$D$139,MATCH($C38,TrustCAHUB_map!$A$2:$A$139,FALSE),3)</f>
        <v>Somerset, Wiltshire, Avon and Gloucester</v>
      </c>
      <c r="J38" s="22" t="str">
        <f>INDEX(TrustCAHUB_map!$A$2:$D$139,MATCH($C38,TrustCAHUB_map!$A$2:$A$139,FALSE),4)</f>
        <v>South West</v>
      </c>
    </row>
    <row r="39" spans="1:10" x14ac:dyDescent="0.3">
      <c r="A39" s="22" t="str">
        <f t="shared" si="0"/>
        <v>'RA42015Curative18-49'</v>
      </c>
      <c r="B39" s="22">
        <v>2015</v>
      </c>
      <c r="C39" s="22" t="s">
        <v>170</v>
      </c>
      <c r="D39" s="22" t="s">
        <v>7</v>
      </c>
      <c r="E39" s="22" t="s">
        <v>153</v>
      </c>
      <c r="F39" s="22">
        <v>2</v>
      </c>
      <c r="G39" s="22">
        <v>0</v>
      </c>
      <c r="H39" s="22" t="str">
        <f>INDEX(Bar_data!$A$3:$B$140,MATCH(C39,Bar_data!$A$3:$A$140,FALSE),2)</f>
        <v>Trust007</v>
      </c>
      <c r="I39" s="22" t="str">
        <f>INDEX(TrustCAHUB_map!$A$2:$D$139,MATCH($C39,TrustCAHUB_map!$A$2:$A$139,FALSE),3)</f>
        <v>Somerset, Wiltshire, Avon and Gloucester</v>
      </c>
      <c r="J39" s="22" t="str">
        <f>INDEX(TrustCAHUB_map!$A$2:$D$139,MATCH($C39,TrustCAHUB_map!$A$2:$A$139,FALSE),4)</f>
        <v>South West</v>
      </c>
    </row>
    <row r="40" spans="1:10" x14ac:dyDescent="0.3">
      <c r="A40" s="22" t="str">
        <f t="shared" si="0"/>
        <v>'RA42015Palliative50-69'</v>
      </c>
      <c r="B40" s="22">
        <v>2015</v>
      </c>
      <c r="C40" s="22" t="s">
        <v>170</v>
      </c>
      <c r="D40" s="22" t="s">
        <v>8</v>
      </c>
      <c r="E40" s="22" t="s">
        <v>627</v>
      </c>
      <c r="F40" s="22">
        <v>13</v>
      </c>
      <c r="G40" s="22">
        <v>0</v>
      </c>
      <c r="H40" s="22" t="str">
        <f>INDEX(Bar_data!$A$3:$B$140,MATCH(C40,Bar_data!$A$3:$A$140,FALSE),2)</f>
        <v>Trust007</v>
      </c>
      <c r="I40" s="22" t="str">
        <f>INDEX(TrustCAHUB_map!$A$2:$D$139,MATCH($C40,TrustCAHUB_map!$A$2:$A$139,FALSE),3)</f>
        <v>Somerset, Wiltshire, Avon and Gloucester</v>
      </c>
      <c r="J40" s="22" t="str">
        <f>INDEX(TrustCAHUB_map!$A$2:$D$139,MATCH($C40,TrustCAHUB_map!$A$2:$A$139,FALSE),4)</f>
        <v>South West</v>
      </c>
    </row>
    <row r="41" spans="1:10" x14ac:dyDescent="0.3">
      <c r="A41" s="22" t="str">
        <f t="shared" si="0"/>
        <v>'RA42015Curative50-69'</v>
      </c>
      <c r="B41" s="22">
        <v>2015</v>
      </c>
      <c r="C41" s="22" t="s">
        <v>170</v>
      </c>
      <c r="D41" s="22" t="s">
        <v>7</v>
      </c>
      <c r="E41" s="22" t="s">
        <v>627</v>
      </c>
      <c r="F41" s="22">
        <v>8</v>
      </c>
      <c r="G41" s="22">
        <v>0</v>
      </c>
      <c r="H41" s="22" t="str">
        <f>INDEX(Bar_data!$A$3:$B$140,MATCH(C41,Bar_data!$A$3:$A$140,FALSE),2)</f>
        <v>Trust007</v>
      </c>
      <c r="I41" s="22" t="str">
        <f>INDEX(TrustCAHUB_map!$A$2:$D$139,MATCH($C41,TrustCAHUB_map!$A$2:$A$139,FALSE),3)</f>
        <v>Somerset, Wiltshire, Avon and Gloucester</v>
      </c>
      <c r="J41" s="22" t="str">
        <f>INDEX(TrustCAHUB_map!$A$2:$D$139,MATCH($C41,TrustCAHUB_map!$A$2:$A$139,FALSE),4)</f>
        <v>South West</v>
      </c>
    </row>
    <row r="42" spans="1:10" x14ac:dyDescent="0.3">
      <c r="A42" s="22" t="str">
        <f t="shared" si="0"/>
        <v>'RA42015Palliative70+'</v>
      </c>
      <c r="B42" s="22">
        <v>2015</v>
      </c>
      <c r="C42" s="22" t="s">
        <v>170</v>
      </c>
      <c r="D42" s="22" t="s">
        <v>8</v>
      </c>
      <c r="E42" s="22" t="s">
        <v>628</v>
      </c>
      <c r="F42" s="22">
        <v>14</v>
      </c>
      <c r="G42" s="22">
        <v>2</v>
      </c>
      <c r="H42" s="22" t="str">
        <f>INDEX(Bar_data!$A$3:$B$140,MATCH(C42,Bar_data!$A$3:$A$140,FALSE),2)</f>
        <v>Trust007</v>
      </c>
      <c r="I42" s="22" t="str">
        <f>INDEX(TrustCAHUB_map!$A$2:$D$139,MATCH($C42,TrustCAHUB_map!$A$2:$A$139,FALSE),3)</f>
        <v>Somerset, Wiltshire, Avon and Gloucester</v>
      </c>
      <c r="J42" s="22" t="str">
        <f>INDEX(TrustCAHUB_map!$A$2:$D$139,MATCH($C42,TrustCAHUB_map!$A$2:$A$139,FALSE),4)</f>
        <v>South West</v>
      </c>
    </row>
    <row r="43" spans="1:10" x14ac:dyDescent="0.3">
      <c r="A43" s="22" t="str">
        <f t="shared" si="0"/>
        <v>'RA42015Curative70+'</v>
      </c>
      <c r="B43" s="22">
        <v>2015</v>
      </c>
      <c r="C43" s="22" t="s">
        <v>170</v>
      </c>
      <c r="D43" s="22" t="s">
        <v>7</v>
      </c>
      <c r="E43" s="22" t="s">
        <v>628</v>
      </c>
      <c r="F43" s="22">
        <v>8</v>
      </c>
      <c r="G43" s="22">
        <v>0</v>
      </c>
      <c r="H43" s="22" t="str">
        <f>INDEX(Bar_data!$A$3:$B$140,MATCH(C43,Bar_data!$A$3:$A$140,FALSE),2)</f>
        <v>Trust007</v>
      </c>
      <c r="I43" s="22" t="str">
        <f>INDEX(TrustCAHUB_map!$A$2:$D$139,MATCH($C43,TrustCAHUB_map!$A$2:$A$139,FALSE),3)</f>
        <v>Somerset, Wiltshire, Avon and Gloucester</v>
      </c>
      <c r="J43" s="22" t="str">
        <f>INDEX(TrustCAHUB_map!$A$2:$D$139,MATCH($C43,TrustCAHUB_map!$A$2:$A$139,FALSE),4)</f>
        <v>South West</v>
      </c>
    </row>
    <row r="44" spans="1:10" x14ac:dyDescent="0.3">
      <c r="A44" s="22" t="str">
        <f t="shared" si="0"/>
        <v>'RA72015Curative18-49'</v>
      </c>
      <c r="B44" s="22">
        <v>2015</v>
      </c>
      <c r="C44" s="22" t="s">
        <v>171</v>
      </c>
      <c r="D44" s="22" t="s">
        <v>7</v>
      </c>
      <c r="E44" s="22" t="s">
        <v>153</v>
      </c>
      <c r="F44" s="22">
        <v>9</v>
      </c>
      <c r="G44" s="22">
        <v>0</v>
      </c>
      <c r="H44" s="22" t="str">
        <f>INDEX(Bar_data!$A$3:$B$140,MATCH(C44,Bar_data!$A$3:$A$140,FALSE),2)</f>
        <v>Trust008</v>
      </c>
      <c r="I44" s="22" t="str">
        <f>INDEX(TrustCAHUB_map!$A$2:$D$139,MATCH($C44,TrustCAHUB_map!$A$2:$A$139,FALSE),3)</f>
        <v>Somerset, Wiltshire, Avon and Gloucester</v>
      </c>
      <c r="J44" s="22" t="str">
        <f>INDEX(TrustCAHUB_map!$A$2:$D$139,MATCH($C44,TrustCAHUB_map!$A$2:$A$139,FALSE),4)</f>
        <v>South West</v>
      </c>
    </row>
    <row r="45" spans="1:10" x14ac:dyDescent="0.3">
      <c r="A45" s="22" t="str">
        <f t="shared" si="0"/>
        <v>'RA72015Palliative18-49'</v>
      </c>
      <c r="B45" s="22">
        <v>2015</v>
      </c>
      <c r="C45" s="22" t="s">
        <v>171</v>
      </c>
      <c r="D45" s="22" t="s">
        <v>8</v>
      </c>
      <c r="E45" s="22" t="s">
        <v>153</v>
      </c>
      <c r="F45" s="22">
        <v>12</v>
      </c>
      <c r="G45" s="22">
        <v>1</v>
      </c>
      <c r="H45" s="22" t="str">
        <f>INDEX(Bar_data!$A$3:$B$140,MATCH(C45,Bar_data!$A$3:$A$140,FALSE),2)</f>
        <v>Trust008</v>
      </c>
      <c r="I45" s="22" t="str">
        <f>INDEX(TrustCAHUB_map!$A$2:$D$139,MATCH($C45,TrustCAHUB_map!$A$2:$A$139,FALSE),3)</f>
        <v>Somerset, Wiltshire, Avon and Gloucester</v>
      </c>
      <c r="J45" s="22" t="str">
        <f>INDEX(TrustCAHUB_map!$A$2:$D$139,MATCH($C45,TrustCAHUB_map!$A$2:$A$139,FALSE),4)</f>
        <v>South West</v>
      </c>
    </row>
    <row r="46" spans="1:10" x14ac:dyDescent="0.3">
      <c r="A46" s="22" t="str">
        <f t="shared" si="0"/>
        <v>'RA72015Not assigned18-49'</v>
      </c>
      <c r="B46" s="22">
        <v>2015</v>
      </c>
      <c r="C46" s="22" t="s">
        <v>171</v>
      </c>
      <c r="D46" s="22" t="s">
        <v>477</v>
      </c>
      <c r="E46" s="22" t="s">
        <v>153</v>
      </c>
      <c r="F46" s="22">
        <v>6</v>
      </c>
      <c r="G46" s="22">
        <v>0</v>
      </c>
      <c r="H46" s="22" t="str">
        <f>INDEX(Bar_data!$A$3:$B$140,MATCH(C46,Bar_data!$A$3:$A$140,FALSE),2)</f>
        <v>Trust008</v>
      </c>
      <c r="I46" s="22" t="str">
        <f>INDEX(TrustCAHUB_map!$A$2:$D$139,MATCH($C46,TrustCAHUB_map!$A$2:$A$139,FALSE),3)</f>
        <v>Somerset, Wiltshire, Avon and Gloucester</v>
      </c>
      <c r="J46" s="22" t="str">
        <f>INDEX(TrustCAHUB_map!$A$2:$D$139,MATCH($C46,TrustCAHUB_map!$A$2:$A$139,FALSE),4)</f>
        <v>South West</v>
      </c>
    </row>
    <row r="47" spans="1:10" x14ac:dyDescent="0.3">
      <c r="A47" s="22" t="str">
        <f t="shared" si="0"/>
        <v>'RA72015Not assigned50-69'</v>
      </c>
      <c r="B47" s="22">
        <v>2015</v>
      </c>
      <c r="C47" s="22" t="s">
        <v>171</v>
      </c>
      <c r="D47" s="22" t="s">
        <v>477</v>
      </c>
      <c r="E47" s="22" t="s">
        <v>627</v>
      </c>
      <c r="F47" s="22">
        <v>6</v>
      </c>
      <c r="G47" s="22">
        <v>0</v>
      </c>
      <c r="H47" s="22" t="str">
        <f>INDEX(Bar_data!$A$3:$B$140,MATCH(C47,Bar_data!$A$3:$A$140,FALSE),2)</f>
        <v>Trust008</v>
      </c>
      <c r="I47" s="22" t="str">
        <f>INDEX(TrustCAHUB_map!$A$2:$D$139,MATCH($C47,TrustCAHUB_map!$A$2:$A$139,FALSE),3)</f>
        <v>Somerset, Wiltshire, Avon and Gloucester</v>
      </c>
      <c r="J47" s="22" t="str">
        <f>INDEX(TrustCAHUB_map!$A$2:$D$139,MATCH($C47,TrustCAHUB_map!$A$2:$A$139,FALSE),4)</f>
        <v>South West</v>
      </c>
    </row>
    <row r="48" spans="1:10" x14ac:dyDescent="0.3">
      <c r="A48" s="22" t="str">
        <f t="shared" si="0"/>
        <v>'RA72015Curative50-69'</v>
      </c>
      <c r="B48" s="22">
        <v>2015</v>
      </c>
      <c r="C48" s="22" t="s">
        <v>171</v>
      </c>
      <c r="D48" s="22" t="s">
        <v>7</v>
      </c>
      <c r="E48" s="22" t="s">
        <v>627</v>
      </c>
      <c r="F48" s="22">
        <v>47</v>
      </c>
      <c r="G48" s="22">
        <v>0</v>
      </c>
      <c r="H48" s="22" t="str">
        <f>INDEX(Bar_data!$A$3:$B$140,MATCH(C48,Bar_data!$A$3:$A$140,FALSE),2)</f>
        <v>Trust008</v>
      </c>
      <c r="I48" s="22" t="str">
        <f>INDEX(TrustCAHUB_map!$A$2:$D$139,MATCH($C48,TrustCAHUB_map!$A$2:$A$139,FALSE),3)</f>
        <v>Somerset, Wiltshire, Avon and Gloucester</v>
      </c>
      <c r="J48" s="22" t="str">
        <f>INDEX(TrustCAHUB_map!$A$2:$D$139,MATCH($C48,TrustCAHUB_map!$A$2:$A$139,FALSE),4)</f>
        <v>South West</v>
      </c>
    </row>
    <row r="49" spans="1:10" x14ac:dyDescent="0.3">
      <c r="A49" s="22" t="str">
        <f t="shared" si="0"/>
        <v>'RA72015Palliative50-69'</v>
      </c>
      <c r="B49" s="22">
        <v>2015</v>
      </c>
      <c r="C49" s="22" t="s">
        <v>171</v>
      </c>
      <c r="D49" s="22" t="s">
        <v>8</v>
      </c>
      <c r="E49" s="22" t="s">
        <v>627</v>
      </c>
      <c r="F49" s="22">
        <v>23</v>
      </c>
      <c r="G49" s="22">
        <v>2</v>
      </c>
      <c r="H49" s="22" t="str">
        <f>INDEX(Bar_data!$A$3:$B$140,MATCH(C49,Bar_data!$A$3:$A$140,FALSE),2)</f>
        <v>Trust008</v>
      </c>
      <c r="I49" s="22" t="str">
        <f>INDEX(TrustCAHUB_map!$A$2:$D$139,MATCH($C49,TrustCAHUB_map!$A$2:$A$139,FALSE),3)</f>
        <v>Somerset, Wiltshire, Avon and Gloucester</v>
      </c>
      <c r="J49" s="22" t="str">
        <f>INDEX(TrustCAHUB_map!$A$2:$D$139,MATCH($C49,TrustCAHUB_map!$A$2:$A$139,FALSE),4)</f>
        <v>South West</v>
      </c>
    </row>
    <row r="50" spans="1:10" x14ac:dyDescent="0.3">
      <c r="A50" s="22" t="str">
        <f t="shared" si="0"/>
        <v>'RA72015Palliative70+'</v>
      </c>
      <c r="B50" s="22">
        <v>2015</v>
      </c>
      <c r="C50" s="22" t="s">
        <v>171</v>
      </c>
      <c r="D50" s="22" t="s">
        <v>8</v>
      </c>
      <c r="E50" s="22" t="s">
        <v>628</v>
      </c>
      <c r="F50" s="22">
        <v>28</v>
      </c>
      <c r="G50" s="22">
        <v>3</v>
      </c>
      <c r="H50" s="22" t="str">
        <f>INDEX(Bar_data!$A$3:$B$140,MATCH(C50,Bar_data!$A$3:$A$140,FALSE),2)</f>
        <v>Trust008</v>
      </c>
      <c r="I50" s="22" t="str">
        <f>INDEX(TrustCAHUB_map!$A$2:$D$139,MATCH($C50,TrustCAHUB_map!$A$2:$A$139,FALSE),3)</f>
        <v>Somerset, Wiltshire, Avon and Gloucester</v>
      </c>
      <c r="J50" s="22" t="str">
        <f>INDEX(TrustCAHUB_map!$A$2:$D$139,MATCH($C50,TrustCAHUB_map!$A$2:$A$139,FALSE),4)</f>
        <v>South West</v>
      </c>
    </row>
    <row r="51" spans="1:10" x14ac:dyDescent="0.3">
      <c r="A51" s="22" t="str">
        <f t="shared" si="0"/>
        <v>'RA72015Curative70+'</v>
      </c>
      <c r="B51" s="22">
        <v>2015</v>
      </c>
      <c r="C51" s="22" t="s">
        <v>171</v>
      </c>
      <c r="D51" s="22" t="s">
        <v>7</v>
      </c>
      <c r="E51" s="22" t="s">
        <v>628</v>
      </c>
      <c r="F51" s="22">
        <v>43</v>
      </c>
      <c r="G51" s="22">
        <v>0</v>
      </c>
      <c r="H51" s="22" t="str">
        <f>INDEX(Bar_data!$A$3:$B$140,MATCH(C51,Bar_data!$A$3:$A$140,FALSE),2)</f>
        <v>Trust008</v>
      </c>
      <c r="I51" s="22" t="str">
        <f>INDEX(TrustCAHUB_map!$A$2:$D$139,MATCH($C51,TrustCAHUB_map!$A$2:$A$139,FALSE),3)</f>
        <v>Somerset, Wiltshire, Avon and Gloucester</v>
      </c>
      <c r="J51" s="22" t="str">
        <f>INDEX(TrustCAHUB_map!$A$2:$D$139,MATCH($C51,TrustCAHUB_map!$A$2:$A$139,FALSE),4)</f>
        <v>South West</v>
      </c>
    </row>
    <row r="52" spans="1:10" x14ac:dyDescent="0.3">
      <c r="A52" s="22" t="str">
        <f t="shared" si="0"/>
        <v>'RA72015Not assigned70+'</v>
      </c>
      <c r="B52" s="22">
        <v>2015</v>
      </c>
      <c r="C52" s="22" t="s">
        <v>171</v>
      </c>
      <c r="D52" s="22" t="s">
        <v>477</v>
      </c>
      <c r="E52" s="22" t="s">
        <v>628</v>
      </c>
      <c r="F52" s="22">
        <v>5</v>
      </c>
      <c r="G52" s="22">
        <v>0</v>
      </c>
      <c r="H52" s="22" t="str">
        <f>INDEX(Bar_data!$A$3:$B$140,MATCH(C52,Bar_data!$A$3:$A$140,FALSE),2)</f>
        <v>Trust008</v>
      </c>
      <c r="I52" s="22" t="str">
        <f>INDEX(TrustCAHUB_map!$A$2:$D$139,MATCH($C52,TrustCAHUB_map!$A$2:$A$139,FALSE),3)</f>
        <v>Somerset, Wiltshire, Avon and Gloucester</v>
      </c>
      <c r="J52" s="22" t="str">
        <f>INDEX(TrustCAHUB_map!$A$2:$D$139,MATCH($C52,TrustCAHUB_map!$A$2:$A$139,FALSE),4)</f>
        <v>South West</v>
      </c>
    </row>
    <row r="53" spans="1:10" x14ac:dyDescent="0.3">
      <c r="A53" s="22" t="str">
        <f t="shared" si="0"/>
        <v>'RA92015Curative18-49'</v>
      </c>
      <c r="B53" s="22">
        <v>2015</v>
      </c>
      <c r="C53" s="22" t="s">
        <v>172</v>
      </c>
      <c r="D53" s="22" t="s">
        <v>7</v>
      </c>
      <c r="E53" s="22" t="s">
        <v>153</v>
      </c>
      <c r="F53" s="22">
        <v>4</v>
      </c>
      <c r="G53" s="22">
        <v>0</v>
      </c>
      <c r="H53" s="22" t="str">
        <f>INDEX(Bar_data!$A$3:$B$140,MATCH(C53,Bar_data!$A$3:$A$140,FALSE),2)</f>
        <v>Trust009</v>
      </c>
      <c r="I53" s="22" t="str">
        <f>INDEX(TrustCAHUB_map!$A$2:$D$139,MATCH($C53,TrustCAHUB_map!$A$2:$A$139,FALSE),3)</f>
        <v>Peninsula</v>
      </c>
      <c r="J53" s="22" t="str">
        <f>INDEX(TrustCAHUB_map!$A$2:$D$139,MATCH($C53,TrustCAHUB_map!$A$2:$A$139,FALSE),4)</f>
        <v>South West</v>
      </c>
    </row>
    <row r="54" spans="1:10" x14ac:dyDescent="0.3">
      <c r="A54" s="22" t="str">
        <f t="shared" si="0"/>
        <v>'RA92015Palliative18-49'</v>
      </c>
      <c r="B54" s="22">
        <v>2015</v>
      </c>
      <c r="C54" s="22" t="s">
        <v>172</v>
      </c>
      <c r="D54" s="22" t="s">
        <v>8</v>
      </c>
      <c r="E54" s="22" t="s">
        <v>153</v>
      </c>
      <c r="F54" s="22">
        <v>1</v>
      </c>
      <c r="G54" s="22">
        <v>0</v>
      </c>
      <c r="H54" s="22" t="str">
        <f>INDEX(Bar_data!$A$3:$B$140,MATCH(C54,Bar_data!$A$3:$A$140,FALSE),2)</f>
        <v>Trust009</v>
      </c>
      <c r="I54" s="22" t="str">
        <f>INDEX(TrustCAHUB_map!$A$2:$D$139,MATCH($C54,TrustCAHUB_map!$A$2:$A$139,FALSE),3)</f>
        <v>Peninsula</v>
      </c>
      <c r="J54" s="22" t="str">
        <f>INDEX(TrustCAHUB_map!$A$2:$D$139,MATCH($C54,TrustCAHUB_map!$A$2:$A$139,FALSE),4)</f>
        <v>South West</v>
      </c>
    </row>
    <row r="55" spans="1:10" x14ac:dyDescent="0.3">
      <c r="A55" s="22" t="str">
        <f t="shared" si="0"/>
        <v>'RA92015Curative50-69'</v>
      </c>
      <c r="B55" s="22">
        <v>2015</v>
      </c>
      <c r="C55" s="22" t="s">
        <v>172</v>
      </c>
      <c r="D55" s="22" t="s">
        <v>7</v>
      </c>
      <c r="E55" s="22" t="s">
        <v>627</v>
      </c>
      <c r="F55" s="22">
        <v>25</v>
      </c>
      <c r="G55" s="22">
        <v>0</v>
      </c>
      <c r="H55" s="22" t="str">
        <f>INDEX(Bar_data!$A$3:$B$140,MATCH(C55,Bar_data!$A$3:$A$140,FALSE),2)</f>
        <v>Trust009</v>
      </c>
      <c r="I55" s="22" t="str">
        <f>INDEX(TrustCAHUB_map!$A$2:$D$139,MATCH($C55,TrustCAHUB_map!$A$2:$A$139,FALSE),3)</f>
        <v>Peninsula</v>
      </c>
      <c r="J55" s="22" t="str">
        <f>INDEX(TrustCAHUB_map!$A$2:$D$139,MATCH($C55,TrustCAHUB_map!$A$2:$A$139,FALSE),4)</f>
        <v>South West</v>
      </c>
    </row>
    <row r="56" spans="1:10" x14ac:dyDescent="0.3">
      <c r="A56" s="22" t="str">
        <f t="shared" si="0"/>
        <v>'RA92015Palliative50-69'</v>
      </c>
      <c r="B56" s="22">
        <v>2015</v>
      </c>
      <c r="C56" s="22" t="s">
        <v>172</v>
      </c>
      <c r="D56" s="22" t="s">
        <v>8</v>
      </c>
      <c r="E56" s="22" t="s">
        <v>627</v>
      </c>
      <c r="F56" s="22">
        <v>20</v>
      </c>
      <c r="G56" s="22">
        <v>1</v>
      </c>
      <c r="H56" s="22" t="str">
        <f>INDEX(Bar_data!$A$3:$B$140,MATCH(C56,Bar_data!$A$3:$A$140,FALSE),2)</f>
        <v>Trust009</v>
      </c>
      <c r="I56" s="22" t="str">
        <f>INDEX(TrustCAHUB_map!$A$2:$D$139,MATCH($C56,TrustCAHUB_map!$A$2:$A$139,FALSE),3)</f>
        <v>Peninsula</v>
      </c>
      <c r="J56" s="22" t="str">
        <f>INDEX(TrustCAHUB_map!$A$2:$D$139,MATCH($C56,TrustCAHUB_map!$A$2:$A$139,FALSE),4)</f>
        <v>South West</v>
      </c>
    </row>
    <row r="57" spans="1:10" x14ac:dyDescent="0.3">
      <c r="A57" s="22" t="str">
        <f t="shared" si="0"/>
        <v>'RA92015Palliative70+'</v>
      </c>
      <c r="B57" s="22">
        <v>2015</v>
      </c>
      <c r="C57" s="22" t="s">
        <v>172</v>
      </c>
      <c r="D57" s="22" t="s">
        <v>8</v>
      </c>
      <c r="E57" s="22" t="s">
        <v>628</v>
      </c>
      <c r="F57" s="22">
        <v>22</v>
      </c>
      <c r="G57" s="22">
        <v>1</v>
      </c>
      <c r="H57" s="22" t="str">
        <f>INDEX(Bar_data!$A$3:$B$140,MATCH(C57,Bar_data!$A$3:$A$140,FALSE),2)</f>
        <v>Trust009</v>
      </c>
      <c r="I57" s="22" t="str">
        <f>INDEX(TrustCAHUB_map!$A$2:$D$139,MATCH($C57,TrustCAHUB_map!$A$2:$A$139,FALSE),3)</f>
        <v>Peninsula</v>
      </c>
      <c r="J57" s="22" t="str">
        <f>INDEX(TrustCAHUB_map!$A$2:$D$139,MATCH($C57,TrustCAHUB_map!$A$2:$A$139,FALSE),4)</f>
        <v>South West</v>
      </c>
    </row>
    <row r="58" spans="1:10" x14ac:dyDescent="0.3">
      <c r="A58" s="22" t="str">
        <f t="shared" si="0"/>
        <v>'RA92015Curative70+'</v>
      </c>
      <c r="B58" s="22">
        <v>2015</v>
      </c>
      <c r="C58" s="22" t="s">
        <v>172</v>
      </c>
      <c r="D58" s="22" t="s">
        <v>7</v>
      </c>
      <c r="E58" s="22" t="s">
        <v>628</v>
      </c>
      <c r="F58" s="22">
        <v>11</v>
      </c>
      <c r="G58" s="22">
        <v>0</v>
      </c>
      <c r="H58" s="22" t="str">
        <f>INDEX(Bar_data!$A$3:$B$140,MATCH(C58,Bar_data!$A$3:$A$140,FALSE),2)</f>
        <v>Trust009</v>
      </c>
      <c r="I58" s="22" t="str">
        <f>INDEX(TrustCAHUB_map!$A$2:$D$139,MATCH($C58,TrustCAHUB_map!$A$2:$A$139,FALSE),3)</f>
        <v>Peninsula</v>
      </c>
      <c r="J58" s="22" t="str">
        <f>INDEX(TrustCAHUB_map!$A$2:$D$139,MATCH($C58,TrustCAHUB_map!$A$2:$A$139,FALSE),4)</f>
        <v>South West</v>
      </c>
    </row>
    <row r="59" spans="1:10" x14ac:dyDescent="0.3">
      <c r="A59" s="22" t="str">
        <f t="shared" si="0"/>
        <v>'RAE2015Curative18-49'</v>
      </c>
      <c r="B59" s="22">
        <v>2015</v>
      </c>
      <c r="C59" s="22" t="s">
        <v>173</v>
      </c>
      <c r="D59" s="22" t="s">
        <v>7</v>
      </c>
      <c r="E59" s="22" t="s">
        <v>153</v>
      </c>
      <c r="F59" s="22">
        <v>6</v>
      </c>
      <c r="G59" s="22">
        <v>0</v>
      </c>
      <c r="H59" s="22" t="str">
        <f>INDEX(Bar_data!$A$3:$B$140,MATCH(C59,Bar_data!$A$3:$A$140,FALSE),2)</f>
        <v>Trust010</v>
      </c>
      <c r="I59" s="22" t="str">
        <f>INDEX(TrustCAHUB_map!$A$2:$D$139,MATCH($C59,TrustCAHUB_map!$A$2:$A$139,FALSE),3)</f>
        <v>West Yorkshire</v>
      </c>
      <c r="J59" s="22" t="str">
        <f>INDEX(TrustCAHUB_map!$A$2:$D$139,MATCH($C59,TrustCAHUB_map!$A$2:$A$139,FALSE),4)</f>
        <v>Yorkshire and Humber</v>
      </c>
    </row>
    <row r="60" spans="1:10" x14ac:dyDescent="0.3">
      <c r="A60" s="22" t="str">
        <f t="shared" si="0"/>
        <v>'RAE2015Palliative18-49'</v>
      </c>
      <c r="B60" s="22">
        <v>2015</v>
      </c>
      <c r="C60" s="22" t="s">
        <v>173</v>
      </c>
      <c r="D60" s="22" t="s">
        <v>8</v>
      </c>
      <c r="E60" s="22" t="s">
        <v>153</v>
      </c>
      <c r="F60" s="22">
        <v>2</v>
      </c>
      <c r="G60" s="22">
        <v>0</v>
      </c>
      <c r="H60" s="22" t="str">
        <f>INDEX(Bar_data!$A$3:$B$140,MATCH(C60,Bar_data!$A$3:$A$140,FALSE),2)</f>
        <v>Trust010</v>
      </c>
      <c r="I60" s="22" t="str">
        <f>INDEX(TrustCAHUB_map!$A$2:$D$139,MATCH($C60,TrustCAHUB_map!$A$2:$A$139,FALSE),3)</f>
        <v>West Yorkshire</v>
      </c>
      <c r="J60" s="22" t="str">
        <f>INDEX(TrustCAHUB_map!$A$2:$D$139,MATCH($C60,TrustCAHUB_map!$A$2:$A$139,FALSE),4)</f>
        <v>Yorkshire and Humber</v>
      </c>
    </row>
    <row r="61" spans="1:10" x14ac:dyDescent="0.3">
      <c r="A61" s="22" t="str">
        <f t="shared" si="0"/>
        <v>'RAE2015Palliative50-69'</v>
      </c>
      <c r="B61" s="22">
        <v>2015</v>
      </c>
      <c r="C61" s="22" t="s">
        <v>173</v>
      </c>
      <c r="D61" s="22" t="s">
        <v>8</v>
      </c>
      <c r="E61" s="22" t="s">
        <v>627</v>
      </c>
      <c r="F61" s="22">
        <v>3</v>
      </c>
      <c r="G61" s="22">
        <v>0</v>
      </c>
      <c r="H61" s="22" t="str">
        <f>INDEX(Bar_data!$A$3:$B$140,MATCH(C61,Bar_data!$A$3:$A$140,FALSE),2)</f>
        <v>Trust010</v>
      </c>
      <c r="I61" s="22" t="str">
        <f>INDEX(TrustCAHUB_map!$A$2:$D$139,MATCH($C61,TrustCAHUB_map!$A$2:$A$139,FALSE),3)</f>
        <v>West Yorkshire</v>
      </c>
      <c r="J61" s="22" t="str">
        <f>INDEX(TrustCAHUB_map!$A$2:$D$139,MATCH($C61,TrustCAHUB_map!$A$2:$A$139,FALSE),4)</f>
        <v>Yorkshire and Humber</v>
      </c>
    </row>
    <row r="62" spans="1:10" x14ac:dyDescent="0.3">
      <c r="A62" s="22" t="str">
        <f t="shared" si="0"/>
        <v>'RAE2015Not assigned50-69'</v>
      </c>
      <c r="B62" s="22">
        <v>2015</v>
      </c>
      <c r="C62" s="22" t="s">
        <v>173</v>
      </c>
      <c r="D62" s="22" t="s">
        <v>477</v>
      </c>
      <c r="E62" s="22" t="s">
        <v>627</v>
      </c>
      <c r="F62" s="22">
        <v>3</v>
      </c>
      <c r="G62" s="22">
        <v>0</v>
      </c>
      <c r="H62" s="22" t="str">
        <f>INDEX(Bar_data!$A$3:$B$140,MATCH(C62,Bar_data!$A$3:$A$140,FALSE),2)</f>
        <v>Trust010</v>
      </c>
      <c r="I62" s="22" t="str">
        <f>INDEX(TrustCAHUB_map!$A$2:$D$139,MATCH($C62,TrustCAHUB_map!$A$2:$A$139,FALSE),3)</f>
        <v>West Yorkshire</v>
      </c>
      <c r="J62" s="22" t="str">
        <f>INDEX(TrustCAHUB_map!$A$2:$D$139,MATCH($C62,TrustCAHUB_map!$A$2:$A$139,FALSE),4)</f>
        <v>Yorkshire and Humber</v>
      </c>
    </row>
    <row r="63" spans="1:10" x14ac:dyDescent="0.3">
      <c r="A63" s="22" t="str">
        <f t="shared" si="0"/>
        <v>'RAE2015Curative50-69'</v>
      </c>
      <c r="B63" s="22">
        <v>2015</v>
      </c>
      <c r="C63" s="22" t="s">
        <v>173</v>
      </c>
      <c r="D63" s="22" t="s">
        <v>7</v>
      </c>
      <c r="E63" s="22" t="s">
        <v>627</v>
      </c>
      <c r="F63" s="22">
        <v>23</v>
      </c>
      <c r="G63" s="22">
        <v>1</v>
      </c>
      <c r="H63" s="22" t="str">
        <f>INDEX(Bar_data!$A$3:$B$140,MATCH(C63,Bar_data!$A$3:$A$140,FALSE),2)</f>
        <v>Trust010</v>
      </c>
      <c r="I63" s="22" t="str">
        <f>INDEX(TrustCAHUB_map!$A$2:$D$139,MATCH($C63,TrustCAHUB_map!$A$2:$A$139,FALSE),3)</f>
        <v>West Yorkshire</v>
      </c>
      <c r="J63" s="22" t="str">
        <f>INDEX(TrustCAHUB_map!$A$2:$D$139,MATCH($C63,TrustCAHUB_map!$A$2:$A$139,FALSE),4)</f>
        <v>Yorkshire and Humber</v>
      </c>
    </row>
    <row r="64" spans="1:10" x14ac:dyDescent="0.3">
      <c r="A64" s="22" t="str">
        <f t="shared" si="0"/>
        <v>'RAE2015Not assigned70+'</v>
      </c>
      <c r="B64" s="22">
        <v>2015</v>
      </c>
      <c r="C64" s="22" t="s">
        <v>173</v>
      </c>
      <c r="D64" s="22" t="s">
        <v>477</v>
      </c>
      <c r="E64" s="22" t="s">
        <v>628</v>
      </c>
      <c r="F64" s="22">
        <v>2</v>
      </c>
      <c r="G64" s="22">
        <v>0</v>
      </c>
      <c r="H64" s="22" t="str">
        <f>INDEX(Bar_data!$A$3:$B$140,MATCH(C64,Bar_data!$A$3:$A$140,FALSE),2)</f>
        <v>Trust010</v>
      </c>
      <c r="I64" s="22" t="str">
        <f>INDEX(TrustCAHUB_map!$A$2:$D$139,MATCH($C64,TrustCAHUB_map!$A$2:$A$139,FALSE),3)</f>
        <v>West Yorkshire</v>
      </c>
      <c r="J64" s="22" t="str">
        <f>INDEX(TrustCAHUB_map!$A$2:$D$139,MATCH($C64,TrustCAHUB_map!$A$2:$A$139,FALSE),4)</f>
        <v>Yorkshire and Humber</v>
      </c>
    </row>
    <row r="65" spans="1:10" x14ac:dyDescent="0.3">
      <c r="A65" s="22" t="str">
        <f t="shared" si="0"/>
        <v>'RAE2015Palliative70+'</v>
      </c>
      <c r="B65" s="22">
        <v>2015</v>
      </c>
      <c r="C65" s="22" t="s">
        <v>173</v>
      </c>
      <c r="D65" s="22" t="s">
        <v>8</v>
      </c>
      <c r="E65" s="22" t="s">
        <v>628</v>
      </c>
      <c r="F65" s="22">
        <v>4</v>
      </c>
      <c r="G65" s="22">
        <v>0</v>
      </c>
      <c r="H65" s="22" t="str">
        <f>INDEX(Bar_data!$A$3:$B$140,MATCH(C65,Bar_data!$A$3:$A$140,FALSE),2)</f>
        <v>Trust010</v>
      </c>
      <c r="I65" s="22" t="str">
        <f>INDEX(TrustCAHUB_map!$A$2:$D$139,MATCH($C65,TrustCAHUB_map!$A$2:$A$139,FALSE),3)</f>
        <v>West Yorkshire</v>
      </c>
      <c r="J65" s="22" t="str">
        <f>INDEX(TrustCAHUB_map!$A$2:$D$139,MATCH($C65,TrustCAHUB_map!$A$2:$A$139,FALSE),4)</f>
        <v>Yorkshire and Humber</v>
      </c>
    </row>
    <row r="66" spans="1:10" x14ac:dyDescent="0.3">
      <c r="A66" s="22" t="str">
        <f t="shared" si="0"/>
        <v>'RAE2015Curative70+'</v>
      </c>
      <c r="B66" s="22">
        <v>2015</v>
      </c>
      <c r="C66" s="22" t="s">
        <v>173</v>
      </c>
      <c r="D66" s="22" t="s">
        <v>7</v>
      </c>
      <c r="E66" s="22" t="s">
        <v>628</v>
      </c>
      <c r="F66" s="22">
        <v>19</v>
      </c>
      <c r="G66" s="22">
        <v>1</v>
      </c>
      <c r="H66" s="22" t="str">
        <f>INDEX(Bar_data!$A$3:$B$140,MATCH(C66,Bar_data!$A$3:$A$140,FALSE),2)</f>
        <v>Trust010</v>
      </c>
      <c r="I66" s="22" t="str">
        <f>INDEX(TrustCAHUB_map!$A$2:$D$139,MATCH($C66,TrustCAHUB_map!$A$2:$A$139,FALSE),3)</f>
        <v>West Yorkshire</v>
      </c>
      <c r="J66" s="22" t="str">
        <f>INDEX(TrustCAHUB_map!$A$2:$D$139,MATCH($C66,TrustCAHUB_map!$A$2:$A$139,FALSE),4)</f>
        <v>Yorkshire and Humber</v>
      </c>
    </row>
    <row r="67" spans="1:10" x14ac:dyDescent="0.3">
      <c r="A67" s="22" t="str">
        <f t="shared" ref="A67:A130" si="1">"'"&amp;C67&amp;B67&amp;D67&amp;E67&amp;"'"</f>
        <v>'RAJ2015Curative18-49'</v>
      </c>
      <c r="B67" s="22">
        <v>2015</v>
      </c>
      <c r="C67" s="22" t="s">
        <v>174</v>
      </c>
      <c r="D67" s="22" t="s">
        <v>7</v>
      </c>
      <c r="E67" s="22" t="s">
        <v>153</v>
      </c>
      <c r="F67" s="22">
        <v>4</v>
      </c>
      <c r="G67" s="22">
        <v>0</v>
      </c>
      <c r="H67" s="22" t="str">
        <f>INDEX(Bar_data!$A$3:$B$140,MATCH(C67,Bar_data!$A$3:$A$140,FALSE),2)</f>
        <v>Trust011</v>
      </c>
      <c r="I67" s="22" t="str">
        <f>INDEX(TrustCAHUB_map!$A$2:$D$139,MATCH($C67,TrustCAHUB_map!$A$2:$A$139,FALSE),3)</f>
        <v>East of England</v>
      </c>
      <c r="J67" s="22" t="str">
        <f>INDEX(TrustCAHUB_map!$A$2:$D$139,MATCH($C67,TrustCAHUB_map!$A$2:$A$139,FALSE),4)</f>
        <v>East of England</v>
      </c>
    </row>
    <row r="68" spans="1:10" x14ac:dyDescent="0.3">
      <c r="A68" s="22" t="str">
        <f t="shared" si="1"/>
        <v>'RAJ2015Palliative18-49'</v>
      </c>
      <c r="B68" s="22">
        <v>2015</v>
      </c>
      <c r="C68" s="22" t="s">
        <v>174</v>
      </c>
      <c r="D68" s="22" t="s">
        <v>8</v>
      </c>
      <c r="E68" s="22" t="s">
        <v>153</v>
      </c>
      <c r="F68" s="22">
        <v>7</v>
      </c>
      <c r="G68" s="22">
        <v>1</v>
      </c>
      <c r="H68" s="22" t="str">
        <f>INDEX(Bar_data!$A$3:$B$140,MATCH(C68,Bar_data!$A$3:$A$140,FALSE),2)</f>
        <v>Trust011</v>
      </c>
      <c r="I68" s="22" t="str">
        <f>INDEX(TrustCAHUB_map!$A$2:$D$139,MATCH($C68,TrustCAHUB_map!$A$2:$A$139,FALSE),3)</f>
        <v>East of England</v>
      </c>
      <c r="J68" s="22" t="str">
        <f>INDEX(TrustCAHUB_map!$A$2:$D$139,MATCH($C68,TrustCAHUB_map!$A$2:$A$139,FALSE),4)</f>
        <v>East of England</v>
      </c>
    </row>
    <row r="69" spans="1:10" x14ac:dyDescent="0.3">
      <c r="A69" s="22" t="str">
        <f t="shared" si="1"/>
        <v>'RAJ2015Palliative50-69'</v>
      </c>
      <c r="B69" s="22">
        <v>2015</v>
      </c>
      <c r="C69" s="22" t="s">
        <v>174</v>
      </c>
      <c r="D69" s="22" t="s">
        <v>8</v>
      </c>
      <c r="E69" s="22" t="s">
        <v>627</v>
      </c>
      <c r="F69" s="22">
        <v>42</v>
      </c>
      <c r="G69" s="22">
        <v>2</v>
      </c>
      <c r="H69" s="22" t="str">
        <f>INDEX(Bar_data!$A$3:$B$140,MATCH(C69,Bar_data!$A$3:$A$140,FALSE),2)</f>
        <v>Trust011</v>
      </c>
      <c r="I69" s="22" t="str">
        <f>INDEX(TrustCAHUB_map!$A$2:$D$139,MATCH($C69,TrustCAHUB_map!$A$2:$A$139,FALSE),3)</f>
        <v>East of England</v>
      </c>
      <c r="J69" s="22" t="str">
        <f>INDEX(TrustCAHUB_map!$A$2:$D$139,MATCH($C69,TrustCAHUB_map!$A$2:$A$139,FALSE),4)</f>
        <v>East of England</v>
      </c>
    </row>
    <row r="70" spans="1:10" x14ac:dyDescent="0.3">
      <c r="A70" s="22" t="str">
        <f t="shared" si="1"/>
        <v>'RAJ2015Curative50-69'</v>
      </c>
      <c r="B70" s="22">
        <v>2015</v>
      </c>
      <c r="C70" s="22" t="s">
        <v>174</v>
      </c>
      <c r="D70" s="22" t="s">
        <v>7</v>
      </c>
      <c r="E70" s="22" t="s">
        <v>627</v>
      </c>
      <c r="F70" s="22">
        <v>38</v>
      </c>
      <c r="G70" s="22">
        <v>0</v>
      </c>
      <c r="H70" s="22" t="str">
        <f>INDEX(Bar_data!$A$3:$B$140,MATCH(C70,Bar_data!$A$3:$A$140,FALSE),2)</f>
        <v>Trust011</v>
      </c>
      <c r="I70" s="22" t="str">
        <f>INDEX(TrustCAHUB_map!$A$2:$D$139,MATCH($C70,TrustCAHUB_map!$A$2:$A$139,FALSE),3)</f>
        <v>East of England</v>
      </c>
      <c r="J70" s="22" t="str">
        <f>INDEX(TrustCAHUB_map!$A$2:$D$139,MATCH($C70,TrustCAHUB_map!$A$2:$A$139,FALSE),4)</f>
        <v>East of England</v>
      </c>
    </row>
    <row r="71" spans="1:10" x14ac:dyDescent="0.3">
      <c r="A71" s="22" t="str">
        <f t="shared" si="1"/>
        <v>'RAJ2015Palliative70+'</v>
      </c>
      <c r="B71" s="22">
        <v>2015</v>
      </c>
      <c r="C71" s="22" t="s">
        <v>174</v>
      </c>
      <c r="D71" s="22" t="s">
        <v>8</v>
      </c>
      <c r="E71" s="22" t="s">
        <v>628</v>
      </c>
      <c r="F71" s="22">
        <v>33</v>
      </c>
      <c r="G71" s="22">
        <v>2</v>
      </c>
      <c r="H71" s="22" t="str">
        <f>INDEX(Bar_data!$A$3:$B$140,MATCH(C71,Bar_data!$A$3:$A$140,FALSE),2)</f>
        <v>Trust011</v>
      </c>
      <c r="I71" s="22" t="str">
        <f>INDEX(TrustCAHUB_map!$A$2:$D$139,MATCH($C71,TrustCAHUB_map!$A$2:$A$139,FALSE),3)</f>
        <v>East of England</v>
      </c>
      <c r="J71" s="22" t="str">
        <f>INDEX(TrustCAHUB_map!$A$2:$D$139,MATCH($C71,TrustCAHUB_map!$A$2:$A$139,FALSE),4)</f>
        <v>East of England</v>
      </c>
    </row>
    <row r="72" spans="1:10" x14ac:dyDescent="0.3">
      <c r="A72" s="22" t="str">
        <f t="shared" si="1"/>
        <v>'RAJ2015Curative70+'</v>
      </c>
      <c r="B72" s="22">
        <v>2015</v>
      </c>
      <c r="C72" s="22" t="s">
        <v>174</v>
      </c>
      <c r="D72" s="22" t="s">
        <v>7</v>
      </c>
      <c r="E72" s="22" t="s">
        <v>628</v>
      </c>
      <c r="F72" s="22">
        <v>20</v>
      </c>
      <c r="G72" s="22">
        <v>0</v>
      </c>
      <c r="H72" s="22" t="str">
        <f>INDEX(Bar_data!$A$3:$B$140,MATCH(C72,Bar_data!$A$3:$A$140,FALSE),2)</f>
        <v>Trust011</v>
      </c>
      <c r="I72" s="22" t="str">
        <f>INDEX(TrustCAHUB_map!$A$2:$D$139,MATCH($C72,TrustCAHUB_map!$A$2:$A$139,FALSE),3)</f>
        <v>East of England</v>
      </c>
      <c r="J72" s="22" t="str">
        <f>INDEX(TrustCAHUB_map!$A$2:$D$139,MATCH($C72,TrustCAHUB_map!$A$2:$A$139,FALSE),4)</f>
        <v>East of England</v>
      </c>
    </row>
    <row r="73" spans="1:10" x14ac:dyDescent="0.3">
      <c r="A73" s="22" t="str">
        <f t="shared" si="1"/>
        <v>'RAL2015Curative18-49'</v>
      </c>
      <c r="B73" s="22">
        <v>2015</v>
      </c>
      <c r="C73" s="22" t="s">
        <v>175</v>
      </c>
      <c r="D73" s="22" t="s">
        <v>7</v>
      </c>
      <c r="E73" s="22" t="s">
        <v>153</v>
      </c>
      <c r="F73" s="22">
        <v>2</v>
      </c>
      <c r="G73" s="22">
        <v>0</v>
      </c>
      <c r="H73" s="22" t="str">
        <f>INDEX(Bar_data!$A$3:$B$140,MATCH(C73,Bar_data!$A$3:$A$140,FALSE),2)</f>
        <v>Trust012</v>
      </c>
      <c r="I73" s="22" t="str">
        <f>INDEX(TrustCAHUB_map!$A$2:$D$139,MATCH($C73,TrustCAHUB_map!$A$2:$A$139,FALSE),3)</f>
        <v>North Central and North East London</v>
      </c>
      <c r="J73" s="22" t="str">
        <f>INDEX(TrustCAHUB_map!$A$2:$D$139,MATCH($C73,TrustCAHUB_map!$A$2:$A$139,FALSE),4)</f>
        <v>London</v>
      </c>
    </row>
    <row r="74" spans="1:10" x14ac:dyDescent="0.3">
      <c r="A74" s="22" t="str">
        <f t="shared" si="1"/>
        <v>'RAL2015Palliative18-49'</v>
      </c>
      <c r="B74" s="22">
        <v>2015</v>
      </c>
      <c r="C74" s="22" t="s">
        <v>175</v>
      </c>
      <c r="D74" s="22" t="s">
        <v>8</v>
      </c>
      <c r="E74" s="22" t="s">
        <v>153</v>
      </c>
      <c r="F74" s="22">
        <v>3</v>
      </c>
      <c r="G74" s="22">
        <v>0</v>
      </c>
      <c r="H74" s="22" t="str">
        <f>INDEX(Bar_data!$A$3:$B$140,MATCH(C74,Bar_data!$A$3:$A$140,FALSE),2)</f>
        <v>Trust012</v>
      </c>
      <c r="I74" s="22" t="str">
        <f>INDEX(TrustCAHUB_map!$A$2:$D$139,MATCH($C74,TrustCAHUB_map!$A$2:$A$139,FALSE),3)</f>
        <v>North Central and North East London</v>
      </c>
      <c r="J74" s="22" t="str">
        <f>INDEX(TrustCAHUB_map!$A$2:$D$139,MATCH($C74,TrustCAHUB_map!$A$2:$A$139,FALSE),4)</f>
        <v>London</v>
      </c>
    </row>
    <row r="75" spans="1:10" x14ac:dyDescent="0.3">
      <c r="A75" s="22" t="str">
        <f t="shared" si="1"/>
        <v>'RAL2015Palliative50-69'</v>
      </c>
      <c r="B75" s="22">
        <v>2015</v>
      </c>
      <c r="C75" s="22" t="s">
        <v>175</v>
      </c>
      <c r="D75" s="22" t="s">
        <v>8</v>
      </c>
      <c r="E75" s="22" t="s">
        <v>627</v>
      </c>
      <c r="F75" s="22">
        <v>18</v>
      </c>
      <c r="G75" s="22">
        <v>2</v>
      </c>
      <c r="H75" s="22" t="str">
        <f>INDEX(Bar_data!$A$3:$B$140,MATCH(C75,Bar_data!$A$3:$A$140,FALSE),2)</f>
        <v>Trust012</v>
      </c>
      <c r="I75" s="22" t="str">
        <f>INDEX(TrustCAHUB_map!$A$2:$D$139,MATCH($C75,TrustCAHUB_map!$A$2:$A$139,FALSE),3)</f>
        <v>North Central and North East London</v>
      </c>
      <c r="J75" s="22" t="str">
        <f>INDEX(TrustCAHUB_map!$A$2:$D$139,MATCH($C75,TrustCAHUB_map!$A$2:$A$139,FALSE),4)</f>
        <v>London</v>
      </c>
    </row>
    <row r="76" spans="1:10" x14ac:dyDescent="0.3">
      <c r="A76" s="22" t="str">
        <f t="shared" si="1"/>
        <v>'RAL2015Curative50-69'</v>
      </c>
      <c r="B76" s="22">
        <v>2015</v>
      </c>
      <c r="C76" s="22" t="s">
        <v>175</v>
      </c>
      <c r="D76" s="22" t="s">
        <v>7</v>
      </c>
      <c r="E76" s="22" t="s">
        <v>627</v>
      </c>
      <c r="F76" s="22">
        <v>8</v>
      </c>
      <c r="G76" s="22">
        <v>0</v>
      </c>
      <c r="H76" s="22" t="str">
        <f>INDEX(Bar_data!$A$3:$B$140,MATCH(C76,Bar_data!$A$3:$A$140,FALSE),2)</f>
        <v>Trust012</v>
      </c>
      <c r="I76" s="22" t="str">
        <f>INDEX(TrustCAHUB_map!$A$2:$D$139,MATCH($C76,TrustCAHUB_map!$A$2:$A$139,FALSE),3)</f>
        <v>North Central and North East London</v>
      </c>
      <c r="J76" s="22" t="str">
        <f>INDEX(TrustCAHUB_map!$A$2:$D$139,MATCH($C76,TrustCAHUB_map!$A$2:$A$139,FALSE),4)</f>
        <v>London</v>
      </c>
    </row>
    <row r="77" spans="1:10" x14ac:dyDescent="0.3">
      <c r="A77" s="22" t="str">
        <f t="shared" si="1"/>
        <v>'RAL2015Palliative70+'</v>
      </c>
      <c r="B77" s="22">
        <v>2015</v>
      </c>
      <c r="C77" s="22" t="s">
        <v>175</v>
      </c>
      <c r="D77" s="22" t="s">
        <v>8</v>
      </c>
      <c r="E77" s="22" t="s">
        <v>628</v>
      </c>
      <c r="F77" s="22">
        <v>10</v>
      </c>
      <c r="G77" s="22">
        <v>0</v>
      </c>
      <c r="H77" s="22" t="str">
        <f>INDEX(Bar_data!$A$3:$B$140,MATCH(C77,Bar_data!$A$3:$A$140,FALSE),2)</f>
        <v>Trust012</v>
      </c>
      <c r="I77" s="22" t="str">
        <f>INDEX(TrustCAHUB_map!$A$2:$D$139,MATCH($C77,TrustCAHUB_map!$A$2:$A$139,FALSE),3)</f>
        <v>North Central and North East London</v>
      </c>
      <c r="J77" s="22" t="str">
        <f>INDEX(TrustCAHUB_map!$A$2:$D$139,MATCH($C77,TrustCAHUB_map!$A$2:$A$139,FALSE),4)</f>
        <v>London</v>
      </c>
    </row>
    <row r="78" spans="1:10" x14ac:dyDescent="0.3">
      <c r="A78" s="22" t="str">
        <f t="shared" si="1"/>
        <v>'RAL2015Curative70+'</v>
      </c>
      <c r="B78" s="22">
        <v>2015</v>
      </c>
      <c r="C78" s="22" t="s">
        <v>175</v>
      </c>
      <c r="D78" s="22" t="s">
        <v>7</v>
      </c>
      <c r="E78" s="22" t="s">
        <v>628</v>
      </c>
      <c r="F78" s="22">
        <v>8</v>
      </c>
      <c r="G78" s="22">
        <v>0</v>
      </c>
      <c r="H78" s="22" t="str">
        <f>INDEX(Bar_data!$A$3:$B$140,MATCH(C78,Bar_data!$A$3:$A$140,FALSE),2)</f>
        <v>Trust012</v>
      </c>
      <c r="I78" s="22" t="str">
        <f>INDEX(TrustCAHUB_map!$A$2:$D$139,MATCH($C78,TrustCAHUB_map!$A$2:$A$139,FALSE),3)</f>
        <v>North Central and North East London</v>
      </c>
      <c r="J78" s="22" t="str">
        <f>INDEX(TrustCAHUB_map!$A$2:$D$139,MATCH($C78,TrustCAHUB_map!$A$2:$A$139,FALSE),4)</f>
        <v>London</v>
      </c>
    </row>
    <row r="79" spans="1:10" x14ac:dyDescent="0.3">
      <c r="A79" s="22" t="str">
        <f t="shared" si="1"/>
        <v>'RAP2015Curative18-49'</v>
      </c>
      <c r="B79" s="22">
        <v>2015</v>
      </c>
      <c r="C79" s="22" t="s">
        <v>176</v>
      </c>
      <c r="D79" s="22" t="s">
        <v>7</v>
      </c>
      <c r="E79" s="22" t="s">
        <v>153</v>
      </c>
      <c r="F79" s="22">
        <v>7</v>
      </c>
      <c r="G79" s="22">
        <v>0</v>
      </c>
      <c r="H79" s="22" t="str">
        <f>INDEX(Bar_data!$A$3:$B$140,MATCH(C79,Bar_data!$A$3:$A$140,FALSE),2)</f>
        <v>Trust013</v>
      </c>
      <c r="I79" s="22" t="str">
        <f>INDEX(TrustCAHUB_map!$A$2:$D$139,MATCH($C79,TrustCAHUB_map!$A$2:$A$139,FALSE),3)</f>
        <v>North Central and North East London</v>
      </c>
      <c r="J79" s="22" t="str">
        <f>INDEX(TrustCAHUB_map!$A$2:$D$139,MATCH($C79,TrustCAHUB_map!$A$2:$A$139,FALSE),4)</f>
        <v>London</v>
      </c>
    </row>
    <row r="80" spans="1:10" x14ac:dyDescent="0.3">
      <c r="A80" s="22" t="str">
        <f t="shared" si="1"/>
        <v>'RAP2015Palliative18-49'</v>
      </c>
      <c r="B80" s="22">
        <v>2015</v>
      </c>
      <c r="C80" s="22" t="s">
        <v>176</v>
      </c>
      <c r="D80" s="22" t="s">
        <v>8</v>
      </c>
      <c r="E80" s="22" t="s">
        <v>153</v>
      </c>
      <c r="F80" s="22">
        <v>1</v>
      </c>
      <c r="G80" s="22">
        <v>0</v>
      </c>
      <c r="H80" s="22" t="str">
        <f>INDEX(Bar_data!$A$3:$B$140,MATCH(C80,Bar_data!$A$3:$A$140,FALSE),2)</f>
        <v>Trust013</v>
      </c>
      <c r="I80" s="22" t="str">
        <f>INDEX(TrustCAHUB_map!$A$2:$D$139,MATCH($C80,TrustCAHUB_map!$A$2:$A$139,FALSE),3)</f>
        <v>North Central and North East London</v>
      </c>
      <c r="J80" s="22" t="str">
        <f>INDEX(TrustCAHUB_map!$A$2:$D$139,MATCH($C80,TrustCAHUB_map!$A$2:$A$139,FALSE),4)</f>
        <v>London</v>
      </c>
    </row>
    <row r="81" spans="1:10" x14ac:dyDescent="0.3">
      <c r="A81" s="22" t="str">
        <f t="shared" si="1"/>
        <v>'RAP2015Palliative50-69'</v>
      </c>
      <c r="B81" s="22">
        <v>2015</v>
      </c>
      <c r="C81" s="22" t="s">
        <v>176</v>
      </c>
      <c r="D81" s="22" t="s">
        <v>8</v>
      </c>
      <c r="E81" s="22" t="s">
        <v>627</v>
      </c>
      <c r="F81" s="22">
        <v>11</v>
      </c>
      <c r="G81" s="22">
        <v>0</v>
      </c>
      <c r="H81" s="22" t="str">
        <f>INDEX(Bar_data!$A$3:$B$140,MATCH(C81,Bar_data!$A$3:$A$140,FALSE),2)</f>
        <v>Trust013</v>
      </c>
      <c r="I81" s="22" t="str">
        <f>INDEX(TrustCAHUB_map!$A$2:$D$139,MATCH($C81,TrustCAHUB_map!$A$2:$A$139,FALSE),3)</f>
        <v>North Central and North East London</v>
      </c>
      <c r="J81" s="22" t="str">
        <f>INDEX(TrustCAHUB_map!$A$2:$D$139,MATCH($C81,TrustCAHUB_map!$A$2:$A$139,FALSE),4)</f>
        <v>London</v>
      </c>
    </row>
    <row r="82" spans="1:10" x14ac:dyDescent="0.3">
      <c r="A82" s="22" t="str">
        <f t="shared" si="1"/>
        <v>'RAP2015Curative50-69'</v>
      </c>
      <c r="B82" s="22">
        <v>2015</v>
      </c>
      <c r="C82" s="22" t="s">
        <v>176</v>
      </c>
      <c r="D82" s="22" t="s">
        <v>7</v>
      </c>
      <c r="E82" s="22" t="s">
        <v>627</v>
      </c>
      <c r="F82" s="22">
        <v>26</v>
      </c>
      <c r="G82" s="22">
        <v>0</v>
      </c>
      <c r="H82" s="22" t="str">
        <f>INDEX(Bar_data!$A$3:$B$140,MATCH(C82,Bar_data!$A$3:$A$140,FALSE),2)</f>
        <v>Trust013</v>
      </c>
      <c r="I82" s="22" t="str">
        <f>INDEX(TrustCAHUB_map!$A$2:$D$139,MATCH($C82,TrustCAHUB_map!$A$2:$A$139,FALSE),3)</f>
        <v>North Central and North East London</v>
      </c>
      <c r="J82" s="22" t="str">
        <f>INDEX(TrustCAHUB_map!$A$2:$D$139,MATCH($C82,TrustCAHUB_map!$A$2:$A$139,FALSE),4)</f>
        <v>London</v>
      </c>
    </row>
    <row r="83" spans="1:10" x14ac:dyDescent="0.3">
      <c r="A83" s="22" t="str">
        <f t="shared" si="1"/>
        <v>'RAP2015Not assigned50-69'</v>
      </c>
      <c r="B83" s="22">
        <v>2015</v>
      </c>
      <c r="C83" s="22" t="s">
        <v>176</v>
      </c>
      <c r="D83" s="22" t="s">
        <v>477</v>
      </c>
      <c r="E83" s="22" t="s">
        <v>627</v>
      </c>
      <c r="F83" s="22">
        <v>1</v>
      </c>
      <c r="G83" s="22">
        <v>0</v>
      </c>
      <c r="H83" s="22" t="str">
        <f>INDEX(Bar_data!$A$3:$B$140,MATCH(C83,Bar_data!$A$3:$A$140,FALSE),2)</f>
        <v>Trust013</v>
      </c>
      <c r="I83" s="22" t="str">
        <f>INDEX(TrustCAHUB_map!$A$2:$D$139,MATCH($C83,TrustCAHUB_map!$A$2:$A$139,FALSE),3)</f>
        <v>North Central and North East London</v>
      </c>
      <c r="J83" s="22" t="str">
        <f>INDEX(TrustCAHUB_map!$A$2:$D$139,MATCH($C83,TrustCAHUB_map!$A$2:$A$139,FALSE),4)</f>
        <v>London</v>
      </c>
    </row>
    <row r="84" spans="1:10" x14ac:dyDescent="0.3">
      <c r="A84" s="22" t="str">
        <f t="shared" si="1"/>
        <v>'RAP2015Curative70+'</v>
      </c>
      <c r="B84" s="22">
        <v>2015</v>
      </c>
      <c r="C84" s="22" t="s">
        <v>176</v>
      </c>
      <c r="D84" s="22" t="s">
        <v>7</v>
      </c>
      <c r="E84" s="22" t="s">
        <v>628</v>
      </c>
      <c r="F84" s="22">
        <v>16</v>
      </c>
      <c r="G84" s="22">
        <v>0</v>
      </c>
      <c r="H84" s="22" t="str">
        <f>INDEX(Bar_data!$A$3:$B$140,MATCH(C84,Bar_data!$A$3:$A$140,FALSE),2)</f>
        <v>Trust013</v>
      </c>
      <c r="I84" s="22" t="str">
        <f>INDEX(TrustCAHUB_map!$A$2:$D$139,MATCH($C84,TrustCAHUB_map!$A$2:$A$139,FALSE),3)</f>
        <v>North Central and North East London</v>
      </c>
      <c r="J84" s="22" t="str">
        <f>INDEX(TrustCAHUB_map!$A$2:$D$139,MATCH($C84,TrustCAHUB_map!$A$2:$A$139,FALSE),4)</f>
        <v>London</v>
      </c>
    </row>
    <row r="85" spans="1:10" x14ac:dyDescent="0.3">
      <c r="A85" s="22" t="str">
        <f t="shared" si="1"/>
        <v>'RAP2015Palliative70+'</v>
      </c>
      <c r="B85" s="22">
        <v>2015</v>
      </c>
      <c r="C85" s="22" t="s">
        <v>176</v>
      </c>
      <c r="D85" s="22" t="s">
        <v>8</v>
      </c>
      <c r="E85" s="22" t="s">
        <v>628</v>
      </c>
      <c r="F85" s="22">
        <v>23</v>
      </c>
      <c r="G85" s="22">
        <v>2</v>
      </c>
      <c r="H85" s="22" t="str">
        <f>INDEX(Bar_data!$A$3:$B$140,MATCH(C85,Bar_data!$A$3:$A$140,FALSE),2)</f>
        <v>Trust013</v>
      </c>
      <c r="I85" s="22" t="str">
        <f>INDEX(TrustCAHUB_map!$A$2:$D$139,MATCH($C85,TrustCAHUB_map!$A$2:$A$139,FALSE),3)</f>
        <v>North Central and North East London</v>
      </c>
      <c r="J85" s="22" t="str">
        <f>INDEX(TrustCAHUB_map!$A$2:$D$139,MATCH($C85,TrustCAHUB_map!$A$2:$A$139,FALSE),4)</f>
        <v>London</v>
      </c>
    </row>
    <row r="86" spans="1:10" x14ac:dyDescent="0.3">
      <c r="A86" s="22" t="str">
        <f t="shared" si="1"/>
        <v>'RBA2015Palliative18-49'</v>
      </c>
      <c r="B86" s="22">
        <v>2015</v>
      </c>
      <c r="C86" s="22" t="s">
        <v>179</v>
      </c>
      <c r="D86" s="22" t="s">
        <v>8</v>
      </c>
      <c r="E86" s="22" t="s">
        <v>153</v>
      </c>
      <c r="F86" s="22">
        <v>4</v>
      </c>
      <c r="G86" s="22">
        <v>0</v>
      </c>
      <c r="H86" s="22" t="str">
        <f>INDEX(Bar_data!$A$3:$B$140,MATCH(C86,Bar_data!$A$3:$A$140,FALSE),2)</f>
        <v>Trust016</v>
      </c>
      <c r="I86" s="22" t="str">
        <f>INDEX(TrustCAHUB_map!$A$2:$D$139,MATCH($C86,TrustCAHUB_map!$A$2:$A$139,FALSE),3)</f>
        <v>Somerset, Wiltshire, Avon and Gloucester</v>
      </c>
      <c r="J86" s="22" t="str">
        <f>INDEX(TrustCAHUB_map!$A$2:$D$139,MATCH($C86,TrustCAHUB_map!$A$2:$A$139,FALSE),4)</f>
        <v>South West</v>
      </c>
    </row>
    <row r="87" spans="1:10" x14ac:dyDescent="0.3">
      <c r="A87" s="22" t="str">
        <f t="shared" si="1"/>
        <v>'RBA2015Curative18-49'</v>
      </c>
      <c r="B87" s="22">
        <v>2015</v>
      </c>
      <c r="C87" s="22" t="s">
        <v>179</v>
      </c>
      <c r="D87" s="22" t="s">
        <v>7</v>
      </c>
      <c r="E87" s="22" t="s">
        <v>153</v>
      </c>
      <c r="F87" s="22">
        <v>4</v>
      </c>
      <c r="G87" s="22">
        <v>0</v>
      </c>
      <c r="H87" s="22" t="str">
        <f>INDEX(Bar_data!$A$3:$B$140,MATCH(C87,Bar_data!$A$3:$A$140,FALSE),2)</f>
        <v>Trust016</v>
      </c>
      <c r="I87" s="22" t="str">
        <f>INDEX(TrustCAHUB_map!$A$2:$D$139,MATCH($C87,TrustCAHUB_map!$A$2:$A$139,FALSE),3)</f>
        <v>Somerset, Wiltshire, Avon and Gloucester</v>
      </c>
      <c r="J87" s="22" t="str">
        <f>INDEX(TrustCAHUB_map!$A$2:$D$139,MATCH($C87,TrustCAHUB_map!$A$2:$A$139,FALSE),4)</f>
        <v>South West</v>
      </c>
    </row>
    <row r="88" spans="1:10" x14ac:dyDescent="0.3">
      <c r="A88" s="22" t="str">
        <f t="shared" si="1"/>
        <v>'RBA2015Curative50-69'</v>
      </c>
      <c r="B88" s="22">
        <v>2015</v>
      </c>
      <c r="C88" s="22" t="s">
        <v>179</v>
      </c>
      <c r="D88" s="22" t="s">
        <v>7</v>
      </c>
      <c r="E88" s="22" t="s">
        <v>627</v>
      </c>
      <c r="F88" s="22">
        <v>31</v>
      </c>
      <c r="G88" s="22">
        <v>0</v>
      </c>
      <c r="H88" s="22" t="str">
        <f>INDEX(Bar_data!$A$3:$B$140,MATCH(C88,Bar_data!$A$3:$A$140,FALSE),2)</f>
        <v>Trust016</v>
      </c>
      <c r="I88" s="22" t="str">
        <f>INDEX(TrustCAHUB_map!$A$2:$D$139,MATCH($C88,TrustCAHUB_map!$A$2:$A$139,FALSE),3)</f>
        <v>Somerset, Wiltshire, Avon and Gloucester</v>
      </c>
      <c r="J88" s="22" t="str">
        <f>INDEX(TrustCAHUB_map!$A$2:$D$139,MATCH($C88,TrustCAHUB_map!$A$2:$A$139,FALSE),4)</f>
        <v>South West</v>
      </c>
    </row>
    <row r="89" spans="1:10" x14ac:dyDescent="0.3">
      <c r="A89" s="22" t="str">
        <f t="shared" si="1"/>
        <v>'RBA2015Palliative50-69'</v>
      </c>
      <c r="B89" s="22">
        <v>2015</v>
      </c>
      <c r="C89" s="22" t="s">
        <v>179</v>
      </c>
      <c r="D89" s="22" t="s">
        <v>8</v>
      </c>
      <c r="E89" s="22" t="s">
        <v>627</v>
      </c>
      <c r="F89" s="22">
        <v>17</v>
      </c>
      <c r="G89" s="22">
        <v>1</v>
      </c>
      <c r="H89" s="22" t="str">
        <f>INDEX(Bar_data!$A$3:$B$140,MATCH(C89,Bar_data!$A$3:$A$140,FALSE),2)</f>
        <v>Trust016</v>
      </c>
      <c r="I89" s="22" t="str">
        <f>INDEX(TrustCAHUB_map!$A$2:$D$139,MATCH($C89,TrustCAHUB_map!$A$2:$A$139,FALSE),3)</f>
        <v>Somerset, Wiltshire, Avon and Gloucester</v>
      </c>
      <c r="J89" s="22" t="str">
        <f>INDEX(TrustCAHUB_map!$A$2:$D$139,MATCH($C89,TrustCAHUB_map!$A$2:$A$139,FALSE),4)</f>
        <v>South West</v>
      </c>
    </row>
    <row r="90" spans="1:10" x14ac:dyDescent="0.3">
      <c r="A90" s="22" t="str">
        <f t="shared" si="1"/>
        <v>'RBA2015Palliative70+'</v>
      </c>
      <c r="B90" s="22">
        <v>2015</v>
      </c>
      <c r="C90" s="22" t="s">
        <v>179</v>
      </c>
      <c r="D90" s="22" t="s">
        <v>8</v>
      </c>
      <c r="E90" s="22" t="s">
        <v>628</v>
      </c>
      <c r="F90" s="22">
        <v>22</v>
      </c>
      <c r="G90" s="22">
        <v>1</v>
      </c>
      <c r="H90" s="22" t="str">
        <f>INDEX(Bar_data!$A$3:$B$140,MATCH(C90,Bar_data!$A$3:$A$140,FALSE),2)</f>
        <v>Trust016</v>
      </c>
      <c r="I90" s="22" t="str">
        <f>INDEX(TrustCAHUB_map!$A$2:$D$139,MATCH($C90,TrustCAHUB_map!$A$2:$A$139,FALSE),3)</f>
        <v>Somerset, Wiltshire, Avon and Gloucester</v>
      </c>
      <c r="J90" s="22" t="str">
        <f>INDEX(TrustCAHUB_map!$A$2:$D$139,MATCH($C90,TrustCAHUB_map!$A$2:$A$139,FALSE),4)</f>
        <v>South West</v>
      </c>
    </row>
    <row r="91" spans="1:10" x14ac:dyDescent="0.3">
      <c r="A91" s="22" t="str">
        <f t="shared" si="1"/>
        <v>'RBA2015Curative70+'</v>
      </c>
      <c r="B91" s="22">
        <v>2015</v>
      </c>
      <c r="C91" s="22" t="s">
        <v>179</v>
      </c>
      <c r="D91" s="22" t="s">
        <v>7</v>
      </c>
      <c r="E91" s="22" t="s">
        <v>628</v>
      </c>
      <c r="F91" s="22">
        <v>17</v>
      </c>
      <c r="G91" s="22">
        <v>0</v>
      </c>
      <c r="H91" s="22" t="str">
        <f>INDEX(Bar_data!$A$3:$B$140,MATCH(C91,Bar_data!$A$3:$A$140,FALSE),2)</f>
        <v>Trust016</v>
      </c>
      <c r="I91" s="22" t="str">
        <f>INDEX(TrustCAHUB_map!$A$2:$D$139,MATCH($C91,TrustCAHUB_map!$A$2:$A$139,FALSE),3)</f>
        <v>Somerset, Wiltshire, Avon and Gloucester</v>
      </c>
      <c r="J91" s="22" t="str">
        <f>INDEX(TrustCAHUB_map!$A$2:$D$139,MATCH($C91,TrustCAHUB_map!$A$2:$A$139,FALSE),4)</f>
        <v>South West</v>
      </c>
    </row>
    <row r="92" spans="1:10" x14ac:dyDescent="0.3">
      <c r="A92" s="22" t="str">
        <f t="shared" si="1"/>
        <v>'RBD2015Palliative18-49'</v>
      </c>
      <c r="B92" s="22">
        <v>2015</v>
      </c>
      <c r="C92" s="22" t="s">
        <v>180</v>
      </c>
      <c r="D92" s="22" t="s">
        <v>8</v>
      </c>
      <c r="E92" s="22" t="s">
        <v>153</v>
      </c>
      <c r="F92" s="22">
        <v>2</v>
      </c>
      <c r="G92" s="22">
        <v>0</v>
      </c>
      <c r="H92" s="22" t="str">
        <f>INDEX(Bar_data!$A$3:$B$140,MATCH(C92,Bar_data!$A$3:$A$140,FALSE),2)</f>
        <v>Trust017</v>
      </c>
      <c r="I92" s="22" t="str">
        <f>INDEX(TrustCAHUB_map!$A$2:$D$139,MATCH($C92,TrustCAHUB_map!$A$2:$A$139,FALSE),3)</f>
        <v>Wessex</v>
      </c>
      <c r="J92" s="22" t="str">
        <f>INDEX(TrustCAHUB_map!$A$2:$D$139,MATCH($C92,TrustCAHUB_map!$A$2:$A$139,FALSE),4)</f>
        <v>Wessex</v>
      </c>
    </row>
    <row r="93" spans="1:10" x14ac:dyDescent="0.3">
      <c r="A93" s="22" t="str">
        <f t="shared" si="1"/>
        <v>'RBD2015Curative18-49'</v>
      </c>
      <c r="B93" s="22">
        <v>2015</v>
      </c>
      <c r="C93" s="22" t="s">
        <v>180</v>
      </c>
      <c r="D93" s="22" t="s">
        <v>7</v>
      </c>
      <c r="E93" s="22" t="s">
        <v>153</v>
      </c>
      <c r="F93" s="22">
        <v>5</v>
      </c>
      <c r="G93" s="22">
        <v>0</v>
      </c>
      <c r="H93" s="22" t="str">
        <f>INDEX(Bar_data!$A$3:$B$140,MATCH(C93,Bar_data!$A$3:$A$140,FALSE),2)</f>
        <v>Trust017</v>
      </c>
      <c r="I93" s="22" t="str">
        <f>INDEX(TrustCAHUB_map!$A$2:$D$139,MATCH($C93,TrustCAHUB_map!$A$2:$A$139,FALSE),3)</f>
        <v>Wessex</v>
      </c>
      <c r="J93" s="22" t="str">
        <f>INDEX(TrustCAHUB_map!$A$2:$D$139,MATCH($C93,TrustCAHUB_map!$A$2:$A$139,FALSE),4)</f>
        <v>Wessex</v>
      </c>
    </row>
    <row r="94" spans="1:10" x14ac:dyDescent="0.3">
      <c r="A94" s="22" t="str">
        <f t="shared" si="1"/>
        <v>'RBD2015Palliative50-69'</v>
      </c>
      <c r="B94" s="22">
        <v>2015</v>
      </c>
      <c r="C94" s="22" t="s">
        <v>180</v>
      </c>
      <c r="D94" s="22" t="s">
        <v>8</v>
      </c>
      <c r="E94" s="22" t="s">
        <v>627</v>
      </c>
      <c r="F94" s="22">
        <v>10</v>
      </c>
      <c r="G94" s="22">
        <v>0</v>
      </c>
      <c r="H94" s="22" t="str">
        <f>INDEX(Bar_data!$A$3:$B$140,MATCH(C94,Bar_data!$A$3:$A$140,FALSE),2)</f>
        <v>Trust017</v>
      </c>
      <c r="I94" s="22" t="str">
        <f>INDEX(TrustCAHUB_map!$A$2:$D$139,MATCH($C94,TrustCAHUB_map!$A$2:$A$139,FALSE),3)</f>
        <v>Wessex</v>
      </c>
      <c r="J94" s="22" t="str">
        <f>INDEX(TrustCAHUB_map!$A$2:$D$139,MATCH($C94,TrustCAHUB_map!$A$2:$A$139,FALSE),4)</f>
        <v>Wessex</v>
      </c>
    </row>
    <row r="95" spans="1:10" x14ac:dyDescent="0.3">
      <c r="A95" s="22" t="str">
        <f t="shared" si="1"/>
        <v>'RBD2015Curative50-69'</v>
      </c>
      <c r="B95" s="22">
        <v>2015</v>
      </c>
      <c r="C95" s="22" t="s">
        <v>180</v>
      </c>
      <c r="D95" s="22" t="s">
        <v>7</v>
      </c>
      <c r="E95" s="22" t="s">
        <v>627</v>
      </c>
      <c r="F95" s="22">
        <v>13</v>
      </c>
      <c r="G95" s="22">
        <v>0</v>
      </c>
      <c r="H95" s="22" t="str">
        <f>INDEX(Bar_data!$A$3:$B$140,MATCH(C95,Bar_data!$A$3:$A$140,FALSE),2)</f>
        <v>Trust017</v>
      </c>
      <c r="I95" s="22" t="str">
        <f>INDEX(TrustCAHUB_map!$A$2:$D$139,MATCH($C95,TrustCAHUB_map!$A$2:$A$139,FALSE),3)</f>
        <v>Wessex</v>
      </c>
      <c r="J95" s="22" t="str">
        <f>INDEX(TrustCAHUB_map!$A$2:$D$139,MATCH($C95,TrustCAHUB_map!$A$2:$A$139,FALSE),4)</f>
        <v>Wessex</v>
      </c>
    </row>
    <row r="96" spans="1:10" x14ac:dyDescent="0.3">
      <c r="A96" s="22" t="str">
        <f t="shared" si="1"/>
        <v>'RBD2015Palliative70+'</v>
      </c>
      <c r="B96" s="22">
        <v>2015</v>
      </c>
      <c r="C96" s="22" t="s">
        <v>180</v>
      </c>
      <c r="D96" s="22" t="s">
        <v>8</v>
      </c>
      <c r="E96" s="22" t="s">
        <v>628</v>
      </c>
      <c r="F96" s="22">
        <v>8</v>
      </c>
      <c r="G96" s="22">
        <v>3</v>
      </c>
      <c r="H96" s="22" t="str">
        <f>INDEX(Bar_data!$A$3:$B$140,MATCH(C96,Bar_data!$A$3:$A$140,FALSE),2)</f>
        <v>Trust017</v>
      </c>
      <c r="I96" s="22" t="str">
        <f>INDEX(TrustCAHUB_map!$A$2:$D$139,MATCH($C96,TrustCAHUB_map!$A$2:$A$139,FALSE),3)</f>
        <v>Wessex</v>
      </c>
      <c r="J96" s="22" t="str">
        <f>INDEX(TrustCAHUB_map!$A$2:$D$139,MATCH($C96,TrustCAHUB_map!$A$2:$A$139,FALSE),4)</f>
        <v>Wessex</v>
      </c>
    </row>
    <row r="97" spans="1:10" x14ac:dyDescent="0.3">
      <c r="A97" s="22" t="str">
        <f t="shared" si="1"/>
        <v>'RBD2015Curative70+'</v>
      </c>
      <c r="B97" s="22">
        <v>2015</v>
      </c>
      <c r="C97" s="22" t="s">
        <v>180</v>
      </c>
      <c r="D97" s="22" t="s">
        <v>7</v>
      </c>
      <c r="E97" s="22" t="s">
        <v>628</v>
      </c>
      <c r="F97" s="22">
        <v>5</v>
      </c>
      <c r="G97" s="22">
        <v>0</v>
      </c>
      <c r="H97" s="22" t="str">
        <f>INDEX(Bar_data!$A$3:$B$140,MATCH(C97,Bar_data!$A$3:$A$140,FALSE),2)</f>
        <v>Trust017</v>
      </c>
      <c r="I97" s="22" t="str">
        <f>INDEX(TrustCAHUB_map!$A$2:$D$139,MATCH($C97,TrustCAHUB_map!$A$2:$A$139,FALSE),3)</f>
        <v>Wessex</v>
      </c>
      <c r="J97" s="22" t="str">
        <f>INDEX(TrustCAHUB_map!$A$2:$D$139,MATCH($C97,TrustCAHUB_map!$A$2:$A$139,FALSE),4)</f>
        <v>Wessex</v>
      </c>
    </row>
    <row r="98" spans="1:10" x14ac:dyDescent="0.3">
      <c r="A98" s="22" t="str">
        <f t="shared" si="1"/>
        <v>'RBK2015Curative18-49'</v>
      </c>
      <c r="B98" s="22">
        <v>2015</v>
      </c>
      <c r="C98" s="22" t="s">
        <v>181</v>
      </c>
      <c r="D98" s="22" t="s">
        <v>7</v>
      </c>
      <c r="E98" s="22" t="s">
        <v>153</v>
      </c>
      <c r="F98" s="22">
        <v>1</v>
      </c>
      <c r="G98" s="22">
        <v>0</v>
      </c>
      <c r="H98" s="22" t="str">
        <f>INDEX(Bar_data!$A$3:$B$140,MATCH(C98,Bar_data!$A$3:$A$140,FALSE),2)</f>
        <v>Trust018</v>
      </c>
      <c r="I98" s="22" t="str">
        <f>INDEX(TrustCAHUB_map!$A$2:$D$139,MATCH($C98,TrustCAHUB_map!$A$2:$A$139,FALSE),3)</f>
        <v>West Midlands</v>
      </c>
      <c r="J98" s="22" t="str">
        <f>INDEX(TrustCAHUB_map!$A$2:$D$139,MATCH($C98,TrustCAHUB_map!$A$2:$A$139,FALSE),4)</f>
        <v>West Midlands</v>
      </c>
    </row>
    <row r="99" spans="1:10" x14ac:dyDescent="0.3">
      <c r="A99" s="22" t="str">
        <f t="shared" si="1"/>
        <v>'RBK2015Palliative18-49'</v>
      </c>
      <c r="B99" s="22">
        <v>2015</v>
      </c>
      <c r="C99" s="22" t="s">
        <v>181</v>
      </c>
      <c r="D99" s="22" t="s">
        <v>8</v>
      </c>
      <c r="E99" s="22" t="s">
        <v>153</v>
      </c>
      <c r="F99" s="22">
        <v>1</v>
      </c>
      <c r="G99" s="22">
        <v>0</v>
      </c>
      <c r="H99" s="22" t="str">
        <f>INDEX(Bar_data!$A$3:$B$140,MATCH(C99,Bar_data!$A$3:$A$140,FALSE),2)</f>
        <v>Trust018</v>
      </c>
      <c r="I99" s="22" t="str">
        <f>INDEX(TrustCAHUB_map!$A$2:$D$139,MATCH($C99,TrustCAHUB_map!$A$2:$A$139,FALSE),3)</f>
        <v>West Midlands</v>
      </c>
      <c r="J99" s="22" t="str">
        <f>INDEX(TrustCAHUB_map!$A$2:$D$139,MATCH($C99,TrustCAHUB_map!$A$2:$A$139,FALSE),4)</f>
        <v>West Midlands</v>
      </c>
    </row>
    <row r="100" spans="1:10" x14ac:dyDescent="0.3">
      <c r="A100" s="22" t="str">
        <f t="shared" si="1"/>
        <v>'RBK2015Curative50-69'</v>
      </c>
      <c r="B100" s="22">
        <v>2015</v>
      </c>
      <c r="C100" s="22" t="s">
        <v>181</v>
      </c>
      <c r="D100" s="22" t="s">
        <v>7</v>
      </c>
      <c r="E100" s="22" t="s">
        <v>627</v>
      </c>
      <c r="F100" s="22">
        <v>9</v>
      </c>
      <c r="G100" s="22">
        <v>0</v>
      </c>
      <c r="H100" s="22" t="str">
        <f>INDEX(Bar_data!$A$3:$B$140,MATCH(C100,Bar_data!$A$3:$A$140,FALSE),2)</f>
        <v>Trust018</v>
      </c>
      <c r="I100" s="22" t="str">
        <f>INDEX(TrustCAHUB_map!$A$2:$D$139,MATCH($C100,TrustCAHUB_map!$A$2:$A$139,FALSE),3)</f>
        <v>West Midlands</v>
      </c>
      <c r="J100" s="22" t="str">
        <f>INDEX(TrustCAHUB_map!$A$2:$D$139,MATCH($C100,TrustCAHUB_map!$A$2:$A$139,FALSE),4)</f>
        <v>West Midlands</v>
      </c>
    </row>
    <row r="101" spans="1:10" x14ac:dyDescent="0.3">
      <c r="A101" s="22" t="str">
        <f t="shared" si="1"/>
        <v>'RBK2015Palliative50-69'</v>
      </c>
      <c r="B101" s="22">
        <v>2015</v>
      </c>
      <c r="C101" s="22" t="s">
        <v>181</v>
      </c>
      <c r="D101" s="22" t="s">
        <v>8</v>
      </c>
      <c r="E101" s="22" t="s">
        <v>627</v>
      </c>
      <c r="F101" s="22">
        <v>18</v>
      </c>
      <c r="G101" s="22">
        <v>2</v>
      </c>
      <c r="H101" s="22" t="str">
        <f>INDEX(Bar_data!$A$3:$B$140,MATCH(C101,Bar_data!$A$3:$A$140,FALSE),2)</f>
        <v>Trust018</v>
      </c>
      <c r="I101" s="22" t="str">
        <f>INDEX(TrustCAHUB_map!$A$2:$D$139,MATCH($C101,TrustCAHUB_map!$A$2:$A$139,FALSE),3)</f>
        <v>West Midlands</v>
      </c>
      <c r="J101" s="22" t="str">
        <f>INDEX(TrustCAHUB_map!$A$2:$D$139,MATCH($C101,TrustCAHUB_map!$A$2:$A$139,FALSE),4)</f>
        <v>West Midlands</v>
      </c>
    </row>
    <row r="102" spans="1:10" x14ac:dyDescent="0.3">
      <c r="A102" s="22" t="str">
        <f t="shared" si="1"/>
        <v>'RBK2015Not assigned50-69'</v>
      </c>
      <c r="B102" s="22">
        <v>2015</v>
      </c>
      <c r="C102" s="22" t="s">
        <v>181</v>
      </c>
      <c r="D102" s="22" t="s">
        <v>477</v>
      </c>
      <c r="E102" s="22" t="s">
        <v>627</v>
      </c>
      <c r="F102" s="22">
        <v>4</v>
      </c>
      <c r="G102" s="22">
        <v>0</v>
      </c>
      <c r="H102" s="22" t="str">
        <f>INDEX(Bar_data!$A$3:$B$140,MATCH(C102,Bar_data!$A$3:$A$140,FALSE),2)</f>
        <v>Trust018</v>
      </c>
      <c r="I102" s="22" t="str">
        <f>INDEX(TrustCAHUB_map!$A$2:$D$139,MATCH($C102,TrustCAHUB_map!$A$2:$A$139,FALSE),3)</f>
        <v>West Midlands</v>
      </c>
      <c r="J102" s="22" t="str">
        <f>INDEX(TrustCAHUB_map!$A$2:$D$139,MATCH($C102,TrustCAHUB_map!$A$2:$A$139,FALSE),4)</f>
        <v>West Midlands</v>
      </c>
    </row>
    <row r="103" spans="1:10" x14ac:dyDescent="0.3">
      <c r="A103" s="22" t="str">
        <f t="shared" si="1"/>
        <v>'RBK2015Not assigned70+'</v>
      </c>
      <c r="B103" s="22">
        <v>2015</v>
      </c>
      <c r="C103" s="22" t="s">
        <v>181</v>
      </c>
      <c r="D103" s="22" t="s">
        <v>477</v>
      </c>
      <c r="E103" s="22" t="s">
        <v>628</v>
      </c>
      <c r="F103" s="22">
        <v>1</v>
      </c>
      <c r="G103" s="22">
        <v>0</v>
      </c>
      <c r="H103" s="22" t="str">
        <f>INDEX(Bar_data!$A$3:$B$140,MATCH(C103,Bar_data!$A$3:$A$140,FALSE),2)</f>
        <v>Trust018</v>
      </c>
      <c r="I103" s="22" t="str">
        <f>INDEX(TrustCAHUB_map!$A$2:$D$139,MATCH($C103,TrustCAHUB_map!$A$2:$A$139,FALSE),3)</f>
        <v>West Midlands</v>
      </c>
      <c r="J103" s="22" t="str">
        <f>INDEX(TrustCAHUB_map!$A$2:$D$139,MATCH($C103,TrustCAHUB_map!$A$2:$A$139,FALSE),4)</f>
        <v>West Midlands</v>
      </c>
    </row>
    <row r="104" spans="1:10" x14ac:dyDescent="0.3">
      <c r="A104" s="22" t="str">
        <f t="shared" si="1"/>
        <v>'RBK2015Curative70+'</v>
      </c>
      <c r="B104" s="22">
        <v>2015</v>
      </c>
      <c r="C104" s="22" t="s">
        <v>181</v>
      </c>
      <c r="D104" s="22" t="s">
        <v>7</v>
      </c>
      <c r="E104" s="22" t="s">
        <v>628</v>
      </c>
      <c r="F104" s="22">
        <v>9</v>
      </c>
      <c r="G104" s="22">
        <v>0</v>
      </c>
      <c r="H104" s="22" t="str">
        <f>INDEX(Bar_data!$A$3:$B$140,MATCH(C104,Bar_data!$A$3:$A$140,FALSE),2)</f>
        <v>Trust018</v>
      </c>
      <c r="I104" s="22" t="str">
        <f>INDEX(TrustCAHUB_map!$A$2:$D$139,MATCH($C104,TrustCAHUB_map!$A$2:$A$139,FALSE),3)</f>
        <v>West Midlands</v>
      </c>
      <c r="J104" s="22" t="str">
        <f>INDEX(TrustCAHUB_map!$A$2:$D$139,MATCH($C104,TrustCAHUB_map!$A$2:$A$139,FALSE),4)</f>
        <v>West Midlands</v>
      </c>
    </row>
    <row r="105" spans="1:10" x14ac:dyDescent="0.3">
      <c r="A105" s="22" t="str">
        <f t="shared" si="1"/>
        <v>'RBK2015Palliative70+'</v>
      </c>
      <c r="B105" s="22">
        <v>2015</v>
      </c>
      <c r="C105" s="22" t="s">
        <v>181</v>
      </c>
      <c r="D105" s="22" t="s">
        <v>8</v>
      </c>
      <c r="E105" s="22" t="s">
        <v>628</v>
      </c>
      <c r="F105" s="22">
        <v>13</v>
      </c>
      <c r="G105" s="22">
        <v>1</v>
      </c>
      <c r="H105" s="22" t="str">
        <f>INDEX(Bar_data!$A$3:$B$140,MATCH(C105,Bar_data!$A$3:$A$140,FALSE),2)</f>
        <v>Trust018</v>
      </c>
      <c r="I105" s="22" t="str">
        <f>INDEX(TrustCAHUB_map!$A$2:$D$139,MATCH($C105,TrustCAHUB_map!$A$2:$A$139,FALSE),3)</f>
        <v>West Midlands</v>
      </c>
      <c r="J105" s="22" t="str">
        <f>INDEX(TrustCAHUB_map!$A$2:$D$139,MATCH($C105,TrustCAHUB_map!$A$2:$A$139,FALSE),4)</f>
        <v>West Midlands</v>
      </c>
    </row>
    <row r="106" spans="1:10" x14ac:dyDescent="0.3">
      <c r="A106" s="22" t="str">
        <f t="shared" si="1"/>
        <v>'RBT2015Curative50-69'</v>
      </c>
      <c r="B106" s="22">
        <v>2015</v>
      </c>
      <c r="C106" s="22" t="s">
        <v>185</v>
      </c>
      <c r="D106" s="22" t="s">
        <v>7</v>
      </c>
      <c r="E106" s="22" t="s">
        <v>627</v>
      </c>
      <c r="F106" s="22">
        <v>4</v>
      </c>
      <c r="G106" s="22">
        <v>0</v>
      </c>
      <c r="H106" s="22" t="str">
        <f>INDEX(Bar_data!$A$3:$B$140,MATCH(C106,Bar_data!$A$3:$A$140,FALSE),2)</f>
        <v>Trust022</v>
      </c>
      <c r="I106" s="22" t="str">
        <f>INDEX(TrustCAHUB_map!$A$2:$D$139,MATCH($C106,TrustCAHUB_map!$A$2:$A$139,FALSE),3)</f>
        <v>Cheshire and Merseyside</v>
      </c>
      <c r="J106" s="22" t="str">
        <f>INDEX(TrustCAHUB_map!$A$2:$D$139,MATCH($C106,TrustCAHUB_map!$A$2:$A$139,FALSE),4)</f>
        <v>North West</v>
      </c>
    </row>
    <row r="107" spans="1:10" x14ac:dyDescent="0.3">
      <c r="A107" s="22" t="str">
        <f t="shared" si="1"/>
        <v>'RBT2015Not assigned50-69'</v>
      </c>
      <c r="B107" s="22">
        <v>2015</v>
      </c>
      <c r="C107" s="22" t="s">
        <v>185</v>
      </c>
      <c r="D107" s="22" t="s">
        <v>477</v>
      </c>
      <c r="E107" s="22" t="s">
        <v>627</v>
      </c>
      <c r="F107" s="22">
        <v>1</v>
      </c>
      <c r="G107" s="22">
        <v>0</v>
      </c>
      <c r="H107" s="22" t="str">
        <f>INDEX(Bar_data!$A$3:$B$140,MATCH(C107,Bar_data!$A$3:$A$140,FALSE),2)</f>
        <v>Trust022</v>
      </c>
      <c r="I107" s="22" t="str">
        <f>INDEX(TrustCAHUB_map!$A$2:$D$139,MATCH($C107,TrustCAHUB_map!$A$2:$A$139,FALSE),3)</f>
        <v>Cheshire and Merseyside</v>
      </c>
      <c r="J107" s="22" t="str">
        <f>INDEX(TrustCAHUB_map!$A$2:$D$139,MATCH($C107,TrustCAHUB_map!$A$2:$A$139,FALSE),4)</f>
        <v>North West</v>
      </c>
    </row>
    <row r="108" spans="1:10" x14ac:dyDescent="0.3">
      <c r="A108" s="22" t="str">
        <f t="shared" si="1"/>
        <v>'RBT2015Palliative70+'</v>
      </c>
      <c r="B108" s="22">
        <v>2015</v>
      </c>
      <c r="C108" s="22" t="s">
        <v>185</v>
      </c>
      <c r="D108" s="22" t="s">
        <v>8</v>
      </c>
      <c r="E108" s="22" t="s">
        <v>628</v>
      </c>
      <c r="F108" s="22">
        <v>1</v>
      </c>
      <c r="G108" s="22">
        <v>0</v>
      </c>
      <c r="H108" s="22" t="str">
        <f>INDEX(Bar_data!$A$3:$B$140,MATCH(C108,Bar_data!$A$3:$A$140,FALSE),2)</f>
        <v>Trust022</v>
      </c>
      <c r="I108" s="22" t="str">
        <f>INDEX(TrustCAHUB_map!$A$2:$D$139,MATCH($C108,TrustCAHUB_map!$A$2:$A$139,FALSE),3)</f>
        <v>Cheshire and Merseyside</v>
      </c>
      <c r="J108" s="22" t="str">
        <f>INDEX(TrustCAHUB_map!$A$2:$D$139,MATCH($C108,TrustCAHUB_map!$A$2:$A$139,FALSE),4)</f>
        <v>North West</v>
      </c>
    </row>
    <row r="109" spans="1:10" x14ac:dyDescent="0.3">
      <c r="A109" s="22" t="str">
        <f t="shared" si="1"/>
        <v>'RBT2015Curative70+'</v>
      </c>
      <c r="B109" s="22">
        <v>2015</v>
      </c>
      <c r="C109" s="22" t="s">
        <v>185</v>
      </c>
      <c r="D109" s="22" t="s">
        <v>7</v>
      </c>
      <c r="E109" s="22" t="s">
        <v>628</v>
      </c>
      <c r="F109" s="22">
        <v>3</v>
      </c>
      <c r="G109" s="22">
        <v>0</v>
      </c>
      <c r="H109" s="22" t="str">
        <f>INDEX(Bar_data!$A$3:$B$140,MATCH(C109,Bar_data!$A$3:$A$140,FALSE),2)</f>
        <v>Trust022</v>
      </c>
      <c r="I109" s="22" t="str">
        <f>INDEX(TrustCAHUB_map!$A$2:$D$139,MATCH($C109,TrustCAHUB_map!$A$2:$A$139,FALSE),3)</f>
        <v>Cheshire and Merseyside</v>
      </c>
      <c r="J109" s="22" t="str">
        <f>INDEX(TrustCAHUB_map!$A$2:$D$139,MATCH($C109,TrustCAHUB_map!$A$2:$A$139,FALSE),4)</f>
        <v>North West</v>
      </c>
    </row>
    <row r="110" spans="1:10" x14ac:dyDescent="0.3">
      <c r="A110" s="22" t="str">
        <f t="shared" si="1"/>
        <v>'RBV2015Curative18-49'</v>
      </c>
      <c r="B110" s="22">
        <v>2015</v>
      </c>
      <c r="C110" s="22" t="s">
        <v>186</v>
      </c>
      <c r="D110" s="22" t="s">
        <v>7</v>
      </c>
      <c r="E110" s="22" t="s">
        <v>153</v>
      </c>
      <c r="F110" s="22">
        <v>26</v>
      </c>
      <c r="G110" s="22">
        <v>1</v>
      </c>
      <c r="H110" s="22" t="str">
        <f>INDEX(Bar_data!$A$3:$B$140,MATCH(C110,Bar_data!$A$3:$A$140,FALSE),2)</f>
        <v>Trust023</v>
      </c>
      <c r="I110" s="22" t="str">
        <f>INDEX(TrustCAHUB_map!$A$2:$D$139,MATCH($C110,TrustCAHUB_map!$A$2:$A$139,FALSE),3)</f>
        <v>Greater Manchester</v>
      </c>
      <c r="J110" s="22" t="str">
        <f>INDEX(TrustCAHUB_map!$A$2:$D$139,MATCH($C110,TrustCAHUB_map!$A$2:$A$139,FALSE),4)</f>
        <v>North West</v>
      </c>
    </row>
    <row r="111" spans="1:10" x14ac:dyDescent="0.3">
      <c r="A111" s="22" t="str">
        <f t="shared" si="1"/>
        <v>'RBV2015Palliative18-49'</v>
      </c>
      <c r="B111" s="22">
        <v>2015</v>
      </c>
      <c r="C111" s="22" t="s">
        <v>186</v>
      </c>
      <c r="D111" s="22" t="s">
        <v>8</v>
      </c>
      <c r="E111" s="22" t="s">
        <v>153</v>
      </c>
      <c r="F111" s="22">
        <v>36</v>
      </c>
      <c r="G111" s="22">
        <v>1</v>
      </c>
      <c r="H111" s="22" t="str">
        <f>INDEX(Bar_data!$A$3:$B$140,MATCH(C111,Bar_data!$A$3:$A$140,FALSE),2)</f>
        <v>Trust023</v>
      </c>
      <c r="I111" s="22" t="str">
        <f>INDEX(TrustCAHUB_map!$A$2:$D$139,MATCH($C111,TrustCAHUB_map!$A$2:$A$139,FALSE),3)</f>
        <v>Greater Manchester</v>
      </c>
      <c r="J111" s="22" t="str">
        <f>INDEX(TrustCAHUB_map!$A$2:$D$139,MATCH($C111,TrustCAHUB_map!$A$2:$A$139,FALSE),4)</f>
        <v>North West</v>
      </c>
    </row>
    <row r="112" spans="1:10" x14ac:dyDescent="0.3">
      <c r="A112" s="22" t="str">
        <f t="shared" si="1"/>
        <v>'RBV2015Not assigned18-49'</v>
      </c>
      <c r="B112" s="22">
        <v>2015</v>
      </c>
      <c r="C112" s="22" t="s">
        <v>186</v>
      </c>
      <c r="D112" s="22" t="s">
        <v>477</v>
      </c>
      <c r="E112" s="22" t="s">
        <v>153</v>
      </c>
      <c r="F112" s="22">
        <v>6</v>
      </c>
      <c r="G112" s="22">
        <v>1</v>
      </c>
      <c r="H112" s="22" t="str">
        <f>INDEX(Bar_data!$A$3:$B$140,MATCH(C112,Bar_data!$A$3:$A$140,FALSE),2)</f>
        <v>Trust023</v>
      </c>
      <c r="I112" s="22" t="str">
        <f>INDEX(TrustCAHUB_map!$A$2:$D$139,MATCH($C112,TrustCAHUB_map!$A$2:$A$139,FALSE),3)</f>
        <v>Greater Manchester</v>
      </c>
      <c r="J112" s="22" t="str">
        <f>INDEX(TrustCAHUB_map!$A$2:$D$139,MATCH($C112,TrustCAHUB_map!$A$2:$A$139,FALSE),4)</f>
        <v>North West</v>
      </c>
    </row>
    <row r="113" spans="1:10" x14ac:dyDescent="0.3">
      <c r="A113" s="22" t="str">
        <f t="shared" si="1"/>
        <v>'RBV2015Curative50-69'</v>
      </c>
      <c r="B113" s="22">
        <v>2015</v>
      </c>
      <c r="C113" s="22" t="s">
        <v>186</v>
      </c>
      <c r="D113" s="22" t="s">
        <v>7</v>
      </c>
      <c r="E113" s="22" t="s">
        <v>627</v>
      </c>
      <c r="F113" s="22">
        <v>164</v>
      </c>
      <c r="G113" s="22">
        <v>1</v>
      </c>
      <c r="H113" s="22" t="str">
        <f>INDEX(Bar_data!$A$3:$B$140,MATCH(C113,Bar_data!$A$3:$A$140,FALSE),2)</f>
        <v>Trust023</v>
      </c>
      <c r="I113" s="22" t="str">
        <f>INDEX(TrustCAHUB_map!$A$2:$D$139,MATCH($C113,TrustCAHUB_map!$A$2:$A$139,FALSE),3)</f>
        <v>Greater Manchester</v>
      </c>
      <c r="J113" s="22" t="str">
        <f>INDEX(TrustCAHUB_map!$A$2:$D$139,MATCH($C113,TrustCAHUB_map!$A$2:$A$139,FALSE),4)</f>
        <v>North West</v>
      </c>
    </row>
    <row r="114" spans="1:10" x14ac:dyDescent="0.3">
      <c r="A114" s="22" t="str">
        <f t="shared" si="1"/>
        <v>'RBV2015Palliative50-69'</v>
      </c>
      <c r="B114" s="22">
        <v>2015</v>
      </c>
      <c r="C114" s="22" t="s">
        <v>186</v>
      </c>
      <c r="D114" s="22" t="s">
        <v>8</v>
      </c>
      <c r="E114" s="22" t="s">
        <v>627</v>
      </c>
      <c r="F114" s="22">
        <v>219</v>
      </c>
      <c r="G114" s="22">
        <v>7</v>
      </c>
      <c r="H114" s="22" t="str">
        <f>INDEX(Bar_data!$A$3:$B$140,MATCH(C114,Bar_data!$A$3:$A$140,FALSE),2)</f>
        <v>Trust023</v>
      </c>
      <c r="I114" s="22" t="str">
        <f>INDEX(TrustCAHUB_map!$A$2:$D$139,MATCH($C114,TrustCAHUB_map!$A$2:$A$139,FALSE),3)</f>
        <v>Greater Manchester</v>
      </c>
      <c r="J114" s="22" t="str">
        <f>INDEX(TrustCAHUB_map!$A$2:$D$139,MATCH($C114,TrustCAHUB_map!$A$2:$A$139,FALSE),4)</f>
        <v>North West</v>
      </c>
    </row>
    <row r="115" spans="1:10" x14ac:dyDescent="0.3">
      <c r="A115" s="22" t="str">
        <f t="shared" si="1"/>
        <v>'RBV2015Not assigned50-69'</v>
      </c>
      <c r="B115" s="22">
        <v>2015</v>
      </c>
      <c r="C115" s="22" t="s">
        <v>186</v>
      </c>
      <c r="D115" s="22" t="s">
        <v>477</v>
      </c>
      <c r="E115" s="22" t="s">
        <v>627</v>
      </c>
      <c r="F115" s="22">
        <v>21</v>
      </c>
      <c r="G115" s="22">
        <v>2</v>
      </c>
      <c r="H115" s="22" t="str">
        <f>INDEX(Bar_data!$A$3:$B$140,MATCH(C115,Bar_data!$A$3:$A$140,FALSE),2)</f>
        <v>Trust023</v>
      </c>
      <c r="I115" s="22" t="str">
        <f>INDEX(TrustCAHUB_map!$A$2:$D$139,MATCH($C115,TrustCAHUB_map!$A$2:$A$139,FALSE),3)</f>
        <v>Greater Manchester</v>
      </c>
      <c r="J115" s="22" t="str">
        <f>INDEX(TrustCAHUB_map!$A$2:$D$139,MATCH($C115,TrustCAHUB_map!$A$2:$A$139,FALSE),4)</f>
        <v>North West</v>
      </c>
    </row>
    <row r="116" spans="1:10" x14ac:dyDescent="0.3">
      <c r="A116" s="22" t="str">
        <f t="shared" si="1"/>
        <v>'RBV2015Palliative70+'</v>
      </c>
      <c r="B116" s="22">
        <v>2015</v>
      </c>
      <c r="C116" s="22" t="s">
        <v>186</v>
      </c>
      <c r="D116" s="22" t="s">
        <v>8</v>
      </c>
      <c r="E116" s="22" t="s">
        <v>628</v>
      </c>
      <c r="F116" s="22">
        <v>136</v>
      </c>
      <c r="G116" s="22">
        <v>2</v>
      </c>
      <c r="H116" s="22" t="str">
        <f>INDEX(Bar_data!$A$3:$B$140,MATCH(C116,Bar_data!$A$3:$A$140,FALSE),2)</f>
        <v>Trust023</v>
      </c>
      <c r="I116" s="22" t="str">
        <f>INDEX(TrustCAHUB_map!$A$2:$D$139,MATCH($C116,TrustCAHUB_map!$A$2:$A$139,FALSE),3)</f>
        <v>Greater Manchester</v>
      </c>
      <c r="J116" s="22" t="str">
        <f>INDEX(TrustCAHUB_map!$A$2:$D$139,MATCH($C116,TrustCAHUB_map!$A$2:$A$139,FALSE),4)</f>
        <v>North West</v>
      </c>
    </row>
    <row r="117" spans="1:10" x14ac:dyDescent="0.3">
      <c r="A117" s="22" t="str">
        <f t="shared" si="1"/>
        <v>'RBV2015Not assigned70+'</v>
      </c>
      <c r="B117" s="22">
        <v>2015</v>
      </c>
      <c r="C117" s="22" t="s">
        <v>186</v>
      </c>
      <c r="D117" s="22" t="s">
        <v>477</v>
      </c>
      <c r="E117" s="22" t="s">
        <v>628</v>
      </c>
      <c r="F117" s="22">
        <v>14</v>
      </c>
      <c r="G117" s="22">
        <v>2</v>
      </c>
      <c r="H117" s="22" t="str">
        <f>INDEX(Bar_data!$A$3:$B$140,MATCH(C117,Bar_data!$A$3:$A$140,FALSE),2)</f>
        <v>Trust023</v>
      </c>
      <c r="I117" s="22" t="str">
        <f>INDEX(TrustCAHUB_map!$A$2:$D$139,MATCH($C117,TrustCAHUB_map!$A$2:$A$139,FALSE),3)</f>
        <v>Greater Manchester</v>
      </c>
      <c r="J117" s="22" t="str">
        <f>INDEX(TrustCAHUB_map!$A$2:$D$139,MATCH($C117,TrustCAHUB_map!$A$2:$A$139,FALSE),4)</f>
        <v>North West</v>
      </c>
    </row>
    <row r="118" spans="1:10" x14ac:dyDescent="0.3">
      <c r="A118" s="22" t="str">
        <f t="shared" si="1"/>
        <v>'RBV2015Curative70+'</v>
      </c>
      <c r="B118" s="22">
        <v>2015</v>
      </c>
      <c r="C118" s="22" t="s">
        <v>186</v>
      </c>
      <c r="D118" s="22" t="s">
        <v>7</v>
      </c>
      <c r="E118" s="22" t="s">
        <v>628</v>
      </c>
      <c r="F118" s="22">
        <v>75</v>
      </c>
      <c r="G118" s="22">
        <v>1</v>
      </c>
      <c r="H118" s="22" t="str">
        <f>INDEX(Bar_data!$A$3:$B$140,MATCH(C118,Bar_data!$A$3:$A$140,FALSE),2)</f>
        <v>Trust023</v>
      </c>
      <c r="I118" s="22" t="str">
        <f>INDEX(TrustCAHUB_map!$A$2:$D$139,MATCH($C118,TrustCAHUB_map!$A$2:$A$139,FALSE),3)</f>
        <v>Greater Manchester</v>
      </c>
      <c r="J118" s="22" t="str">
        <f>INDEX(TrustCAHUB_map!$A$2:$D$139,MATCH($C118,TrustCAHUB_map!$A$2:$A$139,FALSE),4)</f>
        <v>North West</v>
      </c>
    </row>
    <row r="119" spans="1:10" x14ac:dyDescent="0.3">
      <c r="A119" s="22" t="str">
        <f t="shared" si="1"/>
        <v>'RBZ2015Palliative18-49'</v>
      </c>
      <c r="B119" s="22">
        <v>2015</v>
      </c>
      <c r="C119" s="22" t="s">
        <v>187</v>
      </c>
      <c r="D119" s="22" t="s">
        <v>8</v>
      </c>
      <c r="E119" s="22" t="s">
        <v>153</v>
      </c>
      <c r="F119" s="22">
        <v>2</v>
      </c>
      <c r="G119" s="22">
        <v>1</v>
      </c>
      <c r="H119" s="22" t="str">
        <f>INDEX(Bar_data!$A$3:$B$140,MATCH(C119,Bar_data!$A$3:$A$140,FALSE),2)</f>
        <v>Trust024</v>
      </c>
      <c r="I119" s="22" t="str">
        <f>INDEX(TrustCAHUB_map!$A$2:$D$139,MATCH($C119,TrustCAHUB_map!$A$2:$A$139,FALSE),3)</f>
        <v>Peninsula</v>
      </c>
      <c r="J119" s="22" t="str">
        <f>INDEX(TrustCAHUB_map!$A$2:$D$139,MATCH($C119,TrustCAHUB_map!$A$2:$A$139,FALSE),4)</f>
        <v>South West</v>
      </c>
    </row>
    <row r="120" spans="1:10" x14ac:dyDescent="0.3">
      <c r="A120" s="22" t="str">
        <f t="shared" si="1"/>
        <v>'RBZ2015Not assigned18-49'</v>
      </c>
      <c r="B120" s="22">
        <v>2015</v>
      </c>
      <c r="C120" s="22" t="s">
        <v>187</v>
      </c>
      <c r="D120" s="22" t="s">
        <v>477</v>
      </c>
      <c r="E120" s="22" t="s">
        <v>153</v>
      </c>
      <c r="F120" s="22">
        <v>1</v>
      </c>
      <c r="G120" s="22">
        <v>0</v>
      </c>
      <c r="H120" s="22" t="str">
        <f>INDEX(Bar_data!$A$3:$B$140,MATCH(C120,Bar_data!$A$3:$A$140,FALSE),2)</f>
        <v>Trust024</v>
      </c>
      <c r="I120" s="22" t="str">
        <f>INDEX(TrustCAHUB_map!$A$2:$D$139,MATCH($C120,TrustCAHUB_map!$A$2:$A$139,FALSE),3)</f>
        <v>Peninsula</v>
      </c>
      <c r="J120" s="22" t="str">
        <f>INDEX(TrustCAHUB_map!$A$2:$D$139,MATCH($C120,TrustCAHUB_map!$A$2:$A$139,FALSE),4)</f>
        <v>South West</v>
      </c>
    </row>
    <row r="121" spans="1:10" x14ac:dyDescent="0.3">
      <c r="A121" s="22" t="str">
        <f t="shared" si="1"/>
        <v>'RBZ2015Curative50-69'</v>
      </c>
      <c r="B121" s="22">
        <v>2015</v>
      </c>
      <c r="C121" s="22" t="s">
        <v>187</v>
      </c>
      <c r="D121" s="22" t="s">
        <v>7</v>
      </c>
      <c r="E121" s="22" t="s">
        <v>627</v>
      </c>
      <c r="F121" s="22">
        <v>18</v>
      </c>
      <c r="G121" s="22">
        <v>0</v>
      </c>
      <c r="H121" s="22" t="str">
        <f>INDEX(Bar_data!$A$3:$B$140,MATCH(C121,Bar_data!$A$3:$A$140,FALSE),2)</f>
        <v>Trust024</v>
      </c>
      <c r="I121" s="22" t="str">
        <f>INDEX(TrustCAHUB_map!$A$2:$D$139,MATCH($C121,TrustCAHUB_map!$A$2:$A$139,FALSE),3)</f>
        <v>Peninsula</v>
      </c>
      <c r="J121" s="22" t="str">
        <f>INDEX(TrustCAHUB_map!$A$2:$D$139,MATCH($C121,TrustCAHUB_map!$A$2:$A$139,FALSE),4)</f>
        <v>South West</v>
      </c>
    </row>
    <row r="122" spans="1:10" x14ac:dyDescent="0.3">
      <c r="A122" s="22" t="str">
        <f t="shared" si="1"/>
        <v>'RBZ2015Palliative50-69'</v>
      </c>
      <c r="B122" s="22">
        <v>2015</v>
      </c>
      <c r="C122" s="22" t="s">
        <v>187</v>
      </c>
      <c r="D122" s="22" t="s">
        <v>8</v>
      </c>
      <c r="E122" s="22" t="s">
        <v>627</v>
      </c>
      <c r="F122" s="22">
        <v>12</v>
      </c>
      <c r="G122" s="22">
        <v>1</v>
      </c>
      <c r="H122" s="22" t="str">
        <f>INDEX(Bar_data!$A$3:$B$140,MATCH(C122,Bar_data!$A$3:$A$140,FALSE),2)</f>
        <v>Trust024</v>
      </c>
      <c r="I122" s="22" t="str">
        <f>INDEX(TrustCAHUB_map!$A$2:$D$139,MATCH($C122,TrustCAHUB_map!$A$2:$A$139,FALSE),3)</f>
        <v>Peninsula</v>
      </c>
      <c r="J122" s="22" t="str">
        <f>INDEX(TrustCAHUB_map!$A$2:$D$139,MATCH($C122,TrustCAHUB_map!$A$2:$A$139,FALSE),4)</f>
        <v>South West</v>
      </c>
    </row>
    <row r="123" spans="1:10" x14ac:dyDescent="0.3">
      <c r="A123" s="22" t="str">
        <f t="shared" si="1"/>
        <v>'RBZ2015Palliative70+'</v>
      </c>
      <c r="B123" s="22">
        <v>2015</v>
      </c>
      <c r="C123" s="22" t="s">
        <v>187</v>
      </c>
      <c r="D123" s="22" t="s">
        <v>8</v>
      </c>
      <c r="E123" s="22" t="s">
        <v>628</v>
      </c>
      <c r="F123" s="22">
        <v>9</v>
      </c>
      <c r="G123" s="22">
        <v>0</v>
      </c>
      <c r="H123" s="22" t="str">
        <f>INDEX(Bar_data!$A$3:$B$140,MATCH(C123,Bar_data!$A$3:$A$140,FALSE),2)</f>
        <v>Trust024</v>
      </c>
      <c r="I123" s="22" t="str">
        <f>INDEX(TrustCAHUB_map!$A$2:$D$139,MATCH($C123,TrustCAHUB_map!$A$2:$A$139,FALSE),3)</f>
        <v>Peninsula</v>
      </c>
      <c r="J123" s="22" t="str">
        <f>INDEX(TrustCAHUB_map!$A$2:$D$139,MATCH($C123,TrustCAHUB_map!$A$2:$A$139,FALSE),4)</f>
        <v>South West</v>
      </c>
    </row>
    <row r="124" spans="1:10" x14ac:dyDescent="0.3">
      <c r="A124" s="22" t="str">
        <f t="shared" si="1"/>
        <v>'RBZ2015Curative70+'</v>
      </c>
      <c r="B124" s="22">
        <v>2015</v>
      </c>
      <c r="C124" s="22" t="s">
        <v>187</v>
      </c>
      <c r="D124" s="22" t="s">
        <v>7</v>
      </c>
      <c r="E124" s="22" t="s">
        <v>628</v>
      </c>
      <c r="F124" s="22">
        <v>14</v>
      </c>
      <c r="G124" s="22">
        <v>0</v>
      </c>
      <c r="H124" s="22" t="str">
        <f>INDEX(Bar_data!$A$3:$B$140,MATCH(C124,Bar_data!$A$3:$A$140,FALSE),2)</f>
        <v>Trust024</v>
      </c>
      <c r="I124" s="22" t="str">
        <f>INDEX(TrustCAHUB_map!$A$2:$D$139,MATCH($C124,TrustCAHUB_map!$A$2:$A$139,FALSE),3)</f>
        <v>Peninsula</v>
      </c>
      <c r="J124" s="22" t="str">
        <f>INDEX(TrustCAHUB_map!$A$2:$D$139,MATCH($C124,TrustCAHUB_map!$A$2:$A$139,FALSE),4)</f>
        <v>South West</v>
      </c>
    </row>
    <row r="125" spans="1:10" x14ac:dyDescent="0.3">
      <c r="A125" s="22" t="str">
        <f t="shared" si="1"/>
        <v>'RC12015Palliative18-49'</v>
      </c>
      <c r="B125" s="22">
        <v>2015</v>
      </c>
      <c r="C125" s="22" t="s">
        <v>188</v>
      </c>
      <c r="D125" s="22" t="s">
        <v>8</v>
      </c>
      <c r="E125" s="22" t="s">
        <v>153</v>
      </c>
      <c r="F125" s="22">
        <v>3</v>
      </c>
      <c r="G125" s="22">
        <v>0</v>
      </c>
      <c r="H125" s="22" t="str">
        <f>INDEX(Bar_data!$A$3:$B$140,MATCH(C125,Bar_data!$A$3:$A$140,FALSE),2)</f>
        <v>Trust025</v>
      </c>
      <c r="I125" s="22" t="str">
        <f>INDEX(TrustCAHUB_map!$A$2:$D$139,MATCH($C125,TrustCAHUB_map!$A$2:$A$139,FALSE),3)</f>
        <v>East of England</v>
      </c>
      <c r="J125" s="22" t="str">
        <f>INDEX(TrustCAHUB_map!$A$2:$D$139,MATCH($C125,TrustCAHUB_map!$A$2:$A$139,FALSE),4)</f>
        <v>East of England</v>
      </c>
    </row>
    <row r="126" spans="1:10" x14ac:dyDescent="0.3">
      <c r="A126" s="22" t="str">
        <f t="shared" si="1"/>
        <v>'RC12015Curative18-49'</v>
      </c>
      <c r="B126" s="22">
        <v>2015</v>
      </c>
      <c r="C126" s="22" t="s">
        <v>188</v>
      </c>
      <c r="D126" s="22" t="s">
        <v>7</v>
      </c>
      <c r="E126" s="22" t="s">
        <v>153</v>
      </c>
      <c r="F126" s="22">
        <v>1</v>
      </c>
      <c r="G126" s="22">
        <v>0</v>
      </c>
      <c r="H126" s="22" t="str">
        <f>INDEX(Bar_data!$A$3:$B$140,MATCH(C126,Bar_data!$A$3:$A$140,FALSE),2)</f>
        <v>Trust025</v>
      </c>
      <c r="I126" s="22" t="str">
        <f>INDEX(TrustCAHUB_map!$A$2:$D$139,MATCH($C126,TrustCAHUB_map!$A$2:$A$139,FALSE),3)</f>
        <v>East of England</v>
      </c>
      <c r="J126" s="22" t="str">
        <f>INDEX(TrustCAHUB_map!$A$2:$D$139,MATCH($C126,TrustCAHUB_map!$A$2:$A$139,FALSE),4)</f>
        <v>East of England</v>
      </c>
    </row>
    <row r="127" spans="1:10" x14ac:dyDescent="0.3">
      <c r="A127" s="22" t="str">
        <f t="shared" si="1"/>
        <v>'RC12015Palliative50-69'</v>
      </c>
      <c r="B127" s="22">
        <v>2015</v>
      </c>
      <c r="C127" s="22" t="s">
        <v>188</v>
      </c>
      <c r="D127" s="22" t="s">
        <v>8</v>
      </c>
      <c r="E127" s="22" t="s">
        <v>627</v>
      </c>
      <c r="F127" s="22">
        <v>17</v>
      </c>
      <c r="G127" s="22">
        <v>0</v>
      </c>
      <c r="H127" s="22" t="str">
        <f>INDEX(Bar_data!$A$3:$B$140,MATCH(C127,Bar_data!$A$3:$A$140,FALSE),2)</f>
        <v>Trust025</v>
      </c>
      <c r="I127" s="22" t="str">
        <f>INDEX(TrustCAHUB_map!$A$2:$D$139,MATCH($C127,TrustCAHUB_map!$A$2:$A$139,FALSE),3)</f>
        <v>East of England</v>
      </c>
      <c r="J127" s="22" t="str">
        <f>INDEX(TrustCAHUB_map!$A$2:$D$139,MATCH($C127,TrustCAHUB_map!$A$2:$A$139,FALSE),4)</f>
        <v>East of England</v>
      </c>
    </row>
    <row r="128" spans="1:10" x14ac:dyDescent="0.3">
      <c r="A128" s="22" t="str">
        <f t="shared" si="1"/>
        <v>'RC12015Curative50-69'</v>
      </c>
      <c r="B128" s="22">
        <v>2015</v>
      </c>
      <c r="C128" s="22" t="s">
        <v>188</v>
      </c>
      <c r="D128" s="22" t="s">
        <v>7</v>
      </c>
      <c r="E128" s="22" t="s">
        <v>627</v>
      </c>
      <c r="F128" s="22">
        <v>19</v>
      </c>
      <c r="G128" s="22">
        <v>0</v>
      </c>
      <c r="H128" s="22" t="str">
        <f>INDEX(Bar_data!$A$3:$B$140,MATCH(C128,Bar_data!$A$3:$A$140,FALSE),2)</f>
        <v>Trust025</v>
      </c>
      <c r="I128" s="22" t="str">
        <f>INDEX(TrustCAHUB_map!$A$2:$D$139,MATCH($C128,TrustCAHUB_map!$A$2:$A$139,FALSE),3)</f>
        <v>East of England</v>
      </c>
      <c r="J128" s="22" t="str">
        <f>INDEX(TrustCAHUB_map!$A$2:$D$139,MATCH($C128,TrustCAHUB_map!$A$2:$A$139,FALSE),4)</f>
        <v>East of England</v>
      </c>
    </row>
    <row r="129" spans="1:10" x14ac:dyDescent="0.3">
      <c r="A129" s="22" t="str">
        <f t="shared" si="1"/>
        <v>'RC12015Curative70+'</v>
      </c>
      <c r="B129" s="22">
        <v>2015</v>
      </c>
      <c r="C129" s="22" t="s">
        <v>188</v>
      </c>
      <c r="D129" s="22" t="s">
        <v>7</v>
      </c>
      <c r="E129" s="22" t="s">
        <v>628</v>
      </c>
      <c r="F129" s="22">
        <v>7</v>
      </c>
      <c r="G129" s="22">
        <v>0</v>
      </c>
      <c r="H129" s="22" t="str">
        <f>INDEX(Bar_data!$A$3:$B$140,MATCH(C129,Bar_data!$A$3:$A$140,FALSE),2)</f>
        <v>Trust025</v>
      </c>
      <c r="I129" s="22" t="str">
        <f>INDEX(TrustCAHUB_map!$A$2:$D$139,MATCH($C129,TrustCAHUB_map!$A$2:$A$139,FALSE),3)</f>
        <v>East of England</v>
      </c>
      <c r="J129" s="22" t="str">
        <f>INDEX(TrustCAHUB_map!$A$2:$D$139,MATCH($C129,TrustCAHUB_map!$A$2:$A$139,FALSE),4)</f>
        <v>East of England</v>
      </c>
    </row>
    <row r="130" spans="1:10" x14ac:dyDescent="0.3">
      <c r="A130" s="22" t="str">
        <f t="shared" si="1"/>
        <v>'RC12015Palliative70+'</v>
      </c>
      <c r="B130" s="22">
        <v>2015</v>
      </c>
      <c r="C130" s="22" t="s">
        <v>188</v>
      </c>
      <c r="D130" s="22" t="s">
        <v>8</v>
      </c>
      <c r="E130" s="22" t="s">
        <v>628</v>
      </c>
      <c r="F130" s="22">
        <v>16</v>
      </c>
      <c r="G130" s="22">
        <v>2</v>
      </c>
      <c r="H130" s="22" t="str">
        <f>INDEX(Bar_data!$A$3:$B$140,MATCH(C130,Bar_data!$A$3:$A$140,FALSE),2)</f>
        <v>Trust025</v>
      </c>
      <c r="I130" s="22" t="str">
        <f>INDEX(TrustCAHUB_map!$A$2:$D$139,MATCH($C130,TrustCAHUB_map!$A$2:$A$139,FALSE),3)</f>
        <v>East of England</v>
      </c>
      <c r="J130" s="22" t="str">
        <f>INDEX(TrustCAHUB_map!$A$2:$D$139,MATCH($C130,TrustCAHUB_map!$A$2:$A$139,FALSE),4)</f>
        <v>East of England</v>
      </c>
    </row>
    <row r="131" spans="1:10" x14ac:dyDescent="0.3">
      <c r="A131" s="22" t="str">
        <f t="shared" ref="A131:A194" si="2">"'"&amp;C131&amp;B131&amp;D131&amp;E131&amp;"'"</f>
        <v>'RC92015Not assigned18-49'</v>
      </c>
      <c r="B131" s="22">
        <v>2015</v>
      </c>
      <c r="C131" s="22" t="s">
        <v>189</v>
      </c>
      <c r="D131" s="22" t="s">
        <v>477</v>
      </c>
      <c r="E131" s="22" t="s">
        <v>153</v>
      </c>
      <c r="F131" s="22">
        <v>4</v>
      </c>
      <c r="G131" s="22">
        <v>0</v>
      </c>
      <c r="H131" s="22" t="str">
        <f>INDEX(Bar_data!$A$3:$B$140,MATCH(C131,Bar_data!$A$3:$A$140,FALSE),2)</f>
        <v>Trust026</v>
      </c>
      <c r="I131" s="22" t="str">
        <f>INDEX(TrustCAHUB_map!$A$2:$D$139,MATCH($C131,TrustCAHUB_map!$A$2:$A$139,FALSE),3)</f>
        <v>East of England</v>
      </c>
      <c r="J131" s="22" t="str">
        <f>INDEX(TrustCAHUB_map!$A$2:$D$139,MATCH($C131,TrustCAHUB_map!$A$2:$A$139,FALSE),4)</f>
        <v>East of England</v>
      </c>
    </row>
    <row r="132" spans="1:10" x14ac:dyDescent="0.3">
      <c r="A132" s="22" t="str">
        <f t="shared" si="2"/>
        <v>'RC92015Palliative18-49'</v>
      </c>
      <c r="B132" s="22">
        <v>2015</v>
      </c>
      <c r="C132" s="22" t="s">
        <v>189</v>
      </c>
      <c r="D132" s="22" t="s">
        <v>8</v>
      </c>
      <c r="E132" s="22" t="s">
        <v>153</v>
      </c>
      <c r="F132" s="22">
        <v>2</v>
      </c>
      <c r="G132" s="22">
        <v>0</v>
      </c>
      <c r="H132" s="22" t="str">
        <f>INDEX(Bar_data!$A$3:$B$140,MATCH(C132,Bar_data!$A$3:$A$140,FALSE),2)</f>
        <v>Trust026</v>
      </c>
      <c r="I132" s="22" t="str">
        <f>INDEX(TrustCAHUB_map!$A$2:$D$139,MATCH($C132,TrustCAHUB_map!$A$2:$A$139,FALSE),3)</f>
        <v>East of England</v>
      </c>
      <c r="J132" s="22" t="str">
        <f>INDEX(TrustCAHUB_map!$A$2:$D$139,MATCH($C132,TrustCAHUB_map!$A$2:$A$139,FALSE),4)</f>
        <v>East of England</v>
      </c>
    </row>
    <row r="133" spans="1:10" x14ac:dyDescent="0.3">
      <c r="A133" s="22" t="str">
        <f t="shared" si="2"/>
        <v>'RC92015Curative50-69'</v>
      </c>
      <c r="B133" s="22">
        <v>2015</v>
      </c>
      <c r="C133" s="22" t="s">
        <v>189</v>
      </c>
      <c r="D133" s="22" t="s">
        <v>7</v>
      </c>
      <c r="E133" s="22" t="s">
        <v>627</v>
      </c>
      <c r="F133" s="22">
        <v>7</v>
      </c>
      <c r="G133" s="22">
        <v>0</v>
      </c>
      <c r="H133" s="22" t="str">
        <f>INDEX(Bar_data!$A$3:$B$140,MATCH(C133,Bar_data!$A$3:$A$140,FALSE),2)</f>
        <v>Trust026</v>
      </c>
      <c r="I133" s="22" t="str">
        <f>INDEX(TrustCAHUB_map!$A$2:$D$139,MATCH($C133,TrustCAHUB_map!$A$2:$A$139,FALSE),3)</f>
        <v>East of England</v>
      </c>
      <c r="J133" s="22" t="str">
        <f>INDEX(TrustCAHUB_map!$A$2:$D$139,MATCH($C133,TrustCAHUB_map!$A$2:$A$139,FALSE),4)</f>
        <v>East of England</v>
      </c>
    </row>
    <row r="134" spans="1:10" x14ac:dyDescent="0.3">
      <c r="A134" s="22" t="str">
        <f t="shared" si="2"/>
        <v>'RC92015Not assigned50-69'</v>
      </c>
      <c r="B134" s="22">
        <v>2015</v>
      </c>
      <c r="C134" s="22" t="s">
        <v>189</v>
      </c>
      <c r="D134" s="22" t="s">
        <v>477</v>
      </c>
      <c r="E134" s="22" t="s">
        <v>627</v>
      </c>
      <c r="F134" s="22">
        <v>22</v>
      </c>
      <c r="G134" s="22">
        <v>0</v>
      </c>
      <c r="H134" s="22" t="str">
        <f>INDEX(Bar_data!$A$3:$B$140,MATCH(C134,Bar_data!$A$3:$A$140,FALSE),2)</f>
        <v>Trust026</v>
      </c>
      <c r="I134" s="22" t="str">
        <f>INDEX(TrustCAHUB_map!$A$2:$D$139,MATCH($C134,TrustCAHUB_map!$A$2:$A$139,FALSE),3)</f>
        <v>East of England</v>
      </c>
      <c r="J134" s="22" t="str">
        <f>INDEX(TrustCAHUB_map!$A$2:$D$139,MATCH($C134,TrustCAHUB_map!$A$2:$A$139,FALSE),4)</f>
        <v>East of England</v>
      </c>
    </row>
    <row r="135" spans="1:10" x14ac:dyDescent="0.3">
      <c r="A135" s="22" t="str">
        <f t="shared" si="2"/>
        <v>'RC92015Palliative50-69'</v>
      </c>
      <c r="B135" s="22">
        <v>2015</v>
      </c>
      <c r="C135" s="22" t="s">
        <v>189</v>
      </c>
      <c r="D135" s="22" t="s">
        <v>8</v>
      </c>
      <c r="E135" s="22" t="s">
        <v>627</v>
      </c>
      <c r="F135" s="22">
        <v>4</v>
      </c>
      <c r="G135" s="22">
        <v>0</v>
      </c>
      <c r="H135" s="22" t="str">
        <f>INDEX(Bar_data!$A$3:$B$140,MATCH(C135,Bar_data!$A$3:$A$140,FALSE),2)</f>
        <v>Trust026</v>
      </c>
      <c r="I135" s="22" t="str">
        <f>INDEX(TrustCAHUB_map!$A$2:$D$139,MATCH($C135,TrustCAHUB_map!$A$2:$A$139,FALSE),3)</f>
        <v>East of England</v>
      </c>
      <c r="J135" s="22" t="str">
        <f>INDEX(TrustCAHUB_map!$A$2:$D$139,MATCH($C135,TrustCAHUB_map!$A$2:$A$139,FALSE),4)</f>
        <v>East of England</v>
      </c>
    </row>
    <row r="136" spans="1:10" x14ac:dyDescent="0.3">
      <c r="A136" s="22" t="str">
        <f t="shared" si="2"/>
        <v>'RC92015Curative70+'</v>
      </c>
      <c r="B136" s="22">
        <v>2015</v>
      </c>
      <c r="C136" s="22" t="s">
        <v>189</v>
      </c>
      <c r="D136" s="22" t="s">
        <v>7</v>
      </c>
      <c r="E136" s="22" t="s">
        <v>628</v>
      </c>
      <c r="F136" s="22">
        <v>1</v>
      </c>
      <c r="G136" s="22">
        <v>0</v>
      </c>
      <c r="H136" s="22" t="str">
        <f>INDEX(Bar_data!$A$3:$B$140,MATCH(C136,Bar_data!$A$3:$A$140,FALSE),2)</f>
        <v>Trust026</v>
      </c>
      <c r="I136" s="22" t="str">
        <f>INDEX(TrustCAHUB_map!$A$2:$D$139,MATCH($C136,TrustCAHUB_map!$A$2:$A$139,FALSE),3)</f>
        <v>East of England</v>
      </c>
      <c r="J136" s="22" t="str">
        <f>INDEX(TrustCAHUB_map!$A$2:$D$139,MATCH($C136,TrustCAHUB_map!$A$2:$A$139,FALSE),4)</f>
        <v>East of England</v>
      </c>
    </row>
    <row r="137" spans="1:10" x14ac:dyDescent="0.3">
      <c r="A137" s="22" t="str">
        <f t="shared" si="2"/>
        <v>'RC92015Palliative70+'</v>
      </c>
      <c r="B137" s="22">
        <v>2015</v>
      </c>
      <c r="C137" s="22" t="s">
        <v>189</v>
      </c>
      <c r="D137" s="22" t="s">
        <v>8</v>
      </c>
      <c r="E137" s="22" t="s">
        <v>628</v>
      </c>
      <c r="F137" s="22">
        <v>2</v>
      </c>
      <c r="G137" s="22">
        <v>0</v>
      </c>
      <c r="H137" s="22" t="str">
        <f>INDEX(Bar_data!$A$3:$B$140,MATCH(C137,Bar_data!$A$3:$A$140,FALSE),2)</f>
        <v>Trust026</v>
      </c>
      <c r="I137" s="22" t="str">
        <f>INDEX(TrustCAHUB_map!$A$2:$D$139,MATCH($C137,TrustCAHUB_map!$A$2:$A$139,FALSE),3)</f>
        <v>East of England</v>
      </c>
      <c r="J137" s="22" t="str">
        <f>INDEX(TrustCAHUB_map!$A$2:$D$139,MATCH($C137,TrustCAHUB_map!$A$2:$A$139,FALSE),4)</f>
        <v>East of England</v>
      </c>
    </row>
    <row r="138" spans="1:10" x14ac:dyDescent="0.3">
      <c r="A138" s="22" t="str">
        <f t="shared" si="2"/>
        <v>'RC92015Not assigned70+'</v>
      </c>
      <c r="B138" s="22">
        <v>2015</v>
      </c>
      <c r="C138" s="22" t="s">
        <v>189</v>
      </c>
      <c r="D138" s="22" t="s">
        <v>477</v>
      </c>
      <c r="E138" s="22" t="s">
        <v>628</v>
      </c>
      <c r="F138" s="22">
        <v>16</v>
      </c>
      <c r="G138" s="22">
        <v>0</v>
      </c>
      <c r="H138" s="22" t="str">
        <f>INDEX(Bar_data!$A$3:$B$140,MATCH(C138,Bar_data!$A$3:$A$140,FALSE),2)</f>
        <v>Trust026</v>
      </c>
      <c r="I138" s="22" t="str">
        <f>INDEX(TrustCAHUB_map!$A$2:$D$139,MATCH($C138,TrustCAHUB_map!$A$2:$A$139,FALSE),3)</f>
        <v>East of England</v>
      </c>
      <c r="J138" s="22" t="str">
        <f>INDEX(TrustCAHUB_map!$A$2:$D$139,MATCH($C138,TrustCAHUB_map!$A$2:$A$139,FALSE),4)</f>
        <v>East of England</v>
      </c>
    </row>
    <row r="139" spans="1:10" x14ac:dyDescent="0.3">
      <c r="A139" s="22" t="str">
        <f t="shared" si="2"/>
        <v>'RCB2015Curative18-49'</v>
      </c>
      <c r="B139" s="22">
        <v>2015</v>
      </c>
      <c r="C139" s="22" t="s">
        <v>190</v>
      </c>
      <c r="D139" s="22" t="s">
        <v>7</v>
      </c>
      <c r="E139" s="22" t="s">
        <v>153</v>
      </c>
      <c r="F139" s="22">
        <v>8</v>
      </c>
      <c r="G139" s="22">
        <v>0</v>
      </c>
      <c r="H139" s="22" t="str">
        <f>INDEX(Bar_data!$A$3:$B$140,MATCH(C139,Bar_data!$A$3:$A$140,FALSE),2)</f>
        <v>Trust027</v>
      </c>
      <c r="I139" s="22" t="str">
        <f>INDEX(TrustCAHUB_map!$A$2:$D$139,MATCH($C139,TrustCAHUB_map!$A$2:$A$139,FALSE),3)</f>
        <v>Humber, Coast and Vale</v>
      </c>
      <c r="J139" s="22" t="str">
        <f>INDEX(TrustCAHUB_map!$A$2:$D$139,MATCH($C139,TrustCAHUB_map!$A$2:$A$139,FALSE),4)</f>
        <v>Yorkshire and Humber</v>
      </c>
    </row>
    <row r="140" spans="1:10" x14ac:dyDescent="0.3">
      <c r="A140" s="22" t="str">
        <f t="shared" si="2"/>
        <v>'RCB2015Palliative18-49'</v>
      </c>
      <c r="B140" s="22">
        <v>2015</v>
      </c>
      <c r="C140" s="22" t="s">
        <v>190</v>
      </c>
      <c r="D140" s="22" t="s">
        <v>8</v>
      </c>
      <c r="E140" s="22" t="s">
        <v>153</v>
      </c>
      <c r="F140" s="22">
        <v>3</v>
      </c>
      <c r="G140" s="22">
        <v>0</v>
      </c>
      <c r="H140" s="22" t="str">
        <f>INDEX(Bar_data!$A$3:$B$140,MATCH(C140,Bar_data!$A$3:$A$140,FALSE),2)</f>
        <v>Trust027</v>
      </c>
      <c r="I140" s="22" t="str">
        <f>INDEX(TrustCAHUB_map!$A$2:$D$139,MATCH($C140,TrustCAHUB_map!$A$2:$A$139,FALSE),3)</f>
        <v>Humber, Coast and Vale</v>
      </c>
      <c r="J140" s="22" t="str">
        <f>INDEX(TrustCAHUB_map!$A$2:$D$139,MATCH($C140,TrustCAHUB_map!$A$2:$A$139,FALSE),4)</f>
        <v>Yorkshire and Humber</v>
      </c>
    </row>
    <row r="141" spans="1:10" x14ac:dyDescent="0.3">
      <c r="A141" s="22" t="str">
        <f t="shared" si="2"/>
        <v>'RCB2015Palliative50-69'</v>
      </c>
      <c r="B141" s="22">
        <v>2015</v>
      </c>
      <c r="C141" s="22" t="s">
        <v>190</v>
      </c>
      <c r="D141" s="22" t="s">
        <v>8</v>
      </c>
      <c r="E141" s="22" t="s">
        <v>627</v>
      </c>
      <c r="F141" s="22">
        <v>39</v>
      </c>
      <c r="G141" s="22">
        <v>3</v>
      </c>
      <c r="H141" s="22" t="str">
        <f>INDEX(Bar_data!$A$3:$B$140,MATCH(C141,Bar_data!$A$3:$A$140,FALSE),2)</f>
        <v>Trust027</v>
      </c>
      <c r="I141" s="22" t="str">
        <f>INDEX(TrustCAHUB_map!$A$2:$D$139,MATCH($C141,TrustCAHUB_map!$A$2:$A$139,FALSE),3)</f>
        <v>Humber, Coast and Vale</v>
      </c>
      <c r="J141" s="22" t="str">
        <f>INDEX(TrustCAHUB_map!$A$2:$D$139,MATCH($C141,TrustCAHUB_map!$A$2:$A$139,FALSE),4)</f>
        <v>Yorkshire and Humber</v>
      </c>
    </row>
    <row r="142" spans="1:10" x14ac:dyDescent="0.3">
      <c r="A142" s="22" t="str">
        <f t="shared" si="2"/>
        <v>'RCB2015Curative50-69'</v>
      </c>
      <c r="B142" s="22">
        <v>2015</v>
      </c>
      <c r="C142" s="22" t="s">
        <v>190</v>
      </c>
      <c r="D142" s="22" t="s">
        <v>7</v>
      </c>
      <c r="E142" s="22" t="s">
        <v>627</v>
      </c>
      <c r="F142" s="22">
        <v>39</v>
      </c>
      <c r="G142" s="22">
        <v>0</v>
      </c>
      <c r="H142" s="22" t="str">
        <f>INDEX(Bar_data!$A$3:$B$140,MATCH(C142,Bar_data!$A$3:$A$140,FALSE),2)</f>
        <v>Trust027</v>
      </c>
      <c r="I142" s="22" t="str">
        <f>INDEX(TrustCAHUB_map!$A$2:$D$139,MATCH($C142,TrustCAHUB_map!$A$2:$A$139,FALSE),3)</f>
        <v>Humber, Coast and Vale</v>
      </c>
      <c r="J142" s="22" t="str">
        <f>INDEX(TrustCAHUB_map!$A$2:$D$139,MATCH($C142,TrustCAHUB_map!$A$2:$A$139,FALSE),4)</f>
        <v>Yorkshire and Humber</v>
      </c>
    </row>
    <row r="143" spans="1:10" x14ac:dyDescent="0.3">
      <c r="A143" s="22" t="str">
        <f t="shared" si="2"/>
        <v>'RCB2015Palliative70+'</v>
      </c>
      <c r="B143" s="22">
        <v>2015</v>
      </c>
      <c r="C143" s="22" t="s">
        <v>190</v>
      </c>
      <c r="D143" s="22" t="s">
        <v>8</v>
      </c>
      <c r="E143" s="22" t="s">
        <v>628</v>
      </c>
      <c r="F143" s="22">
        <v>32</v>
      </c>
      <c r="G143" s="22">
        <v>3</v>
      </c>
      <c r="H143" s="22" t="str">
        <f>INDEX(Bar_data!$A$3:$B$140,MATCH(C143,Bar_data!$A$3:$A$140,FALSE),2)</f>
        <v>Trust027</v>
      </c>
      <c r="I143" s="22" t="str">
        <f>INDEX(TrustCAHUB_map!$A$2:$D$139,MATCH($C143,TrustCAHUB_map!$A$2:$A$139,FALSE),3)</f>
        <v>Humber, Coast and Vale</v>
      </c>
      <c r="J143" s="22" t="str">
        <f>INDEX(TrustCAHUB_map!$A$2:$D$139,MATCH($C143,TrustCAHUB_map!$A$2:$A$139,FALSE),4)</f>
        <v>Yorkshire and Humber</v>
      </c>
    </row>
    <row r="144" spans="1:10" x14ac:dyDescent="0.3">
      <c r="A144" s="22" t="str">
        <f t="shared" si="2"/>
        <v>'RCB2015Curative70+'</v>
      </c>
      <c r="B144" s="22">
        <v>2015</v>
      </c>
      <c r="C144" s="22" t="s">
        <v>190</v>
      </c>
      <c r="D144" s="22" t="s">
        <v>7</v>
      </c>
      <c r="E144" s="22" t="s">
        <v>628</v>
      </c>
      <c r="F144" s="22">
        <v>39</v>
      </c>
      <c r="G144" s="22">
        <v>0</v>
      </c>
      <c r="H144" s="22" t="str">
        <f>INDEX(Bar_data!$A$3:$B$140,MATCH(C144,Bar_data!$A$3:$A$140,FALSE),2)</f>
        <v>Trust027</v>
      </c>
      <c r="I144" s="22" t="str">
        <f>INDEX(TrustCAHUB_map!$A$2:$D$139,MATCH($C144,TrustCAHUB_map!$A$2:$A$139,FALSE),3)</f>
        <v>Humber, Coast and Vale</v>
      </c>
      <c r="J144" s="22" t="str">
        <f>INDEX(TrustCAHUB_map!$A$2:$D$139,MATCH($C144,TrustCAHUB_map!$A$2:$A$139,FALSE),4)</f>
        <v>Yorkshire and Humber</v>
      </c>
    </row>
    <row r="145" spans="1:10" x14ac:dyDescent="0.3">
      <c r="A145" s="22" t="str">
        <f t="shared" si="2"/>
        <v>'RCD2015Curative18-49'</v>
      </c>
      <c r="B145" s="22">
        <v>2015</v>
      </c>
      <c r="C145" s="22" t="s">
        <v>191</v>
      </c>
      <c r="D145" s="22" t="s">
        <v>7</v>
      </c>
      <c r="E145" s="22" t="s">
        <v>153</v>
      </c>
      <c r="F145" s="22">
        <v>1</v>
      </c>
      <c r="G145" s="22">
        <v>0</v>
      </c>
      <c r="H145" s="22" t="str">
        <f>INDEX(Bar_data!$A$3:$B$140,MATCH(C145,Bar_data!$A$3:$A$140,FALSE),2)</f>
        <v>Trust028</v>
      </c>
      <c r="I145" s="22" t="str">
        <f>INDEX(TrustCAHUB_map!$A$2:$D$139,MATCH($C145,TrustCAHUB_map!$A$2:$A$139,FALSE),3)</f>
        <v>West Yorkshire</v>
      </c>
      <c r="J145" s="22" t="str">
        <f>INDEX(TrustCAHUB_map!$A$2:$D$139,MATCH($C145,TrustCAHUB_map!$A$2:$A$139,FALSE),4)</f>
        <v>Yorkshire and Humber</v>
      </c>
    </row>
    <row r="146" spans="1:10" x14ac:dyDescent="0.3">
      <c r="A146" s="22" t="str">
        <f t="shared" si="2"/>
        <v>'RCD2015Curative50-69'</v>
      </c>
      <c r="B146" s="22">
        <v>2015</v>
      </c>
      <c r="C146" s="22" t="s">
        <v>191</v>
      </c>
      <c r="D146" s="22" t="s">
        <v>7</v>
      </c>
      <c r="E146" s="22" t="s">
        <v>627</v>
      </c>
      <c r="F146" s="22">
        <v>7</v>
      </c>
      <c r="G146" s="22">
        <v>0</v>
      </c>
      <c r="H146" s="22" t="str">
        <f>INDEX(Bar_data!$A$3:$B$140,MATCH(C146,Bar_data!$A$3:$A$140,FALSE),2)</f>
        <v>Trust028</v>
      </c>
      <c r="I146" s="22" t="str">
        <f>INDEX(TrustCAHUB_map!$A$2:$D$139,MATCH($C146,TrustCAHUB_map!$A$2:$A$139,FALSE),3)</f>
        <v>West Yorkshire</v>
      </c>
      <c r="J146" s="22" t="str">
        <f>INDEX(TrustCAHUB_map!$A$2:$D$139,MATCH($C146,TrustCAHUB_map!$A$2:$A$139,FALSE),4)</f>
        <v>Yorkshire and Humber</v>
      </c>
    </row>
    <row r="147" spans="1:10" x14ac:dyDescent="0.3">
      <c r="A147" s="22" t="str">
        <f t="shared" si="2"/>
        <v>'RCD2015Palliative50-69'</v>
      </c>
      <c r="B147" s="22">
        <v>2015</v>
      </c>
      <c r="C147" s="22" t="s">
        <v>191</v>
      </c>
      <c r="D147" s="22" t="s">
        <v>8</v>
      </c>
      <c r="E147" s="22" t="s">
        <v>627</v>
      </c>
      <c r="F147" s="22">
        <v>4</v>
      </c>
      <c r="G147" s="22">
        <v>0</v>
      </c>
      <c r="H147" s="22" t="str">
        <f>INDEX(Bar_data!$A$3:$B$140,MATCH(C147,Bar_data!$A$3:$A$140,FALSE),2)</f>
        <v>Trust028</v>
      </c>
      <c r="I147" s="22" t="str">
        <f>INDEX(TrustCAHUB_map!$A$2:$D$139,MATCH($C147,TrustCAHUB_map!$A$2:$A$139,FALSE),3)</f>
        <v>West Yorkshire</v>
      </c>
      <c r="J147" s="22" t="str">
        <f>INDEX(TrustCAHUB_map!$A$2:$D$139,MATCH($C147,TrustCAHUB_map!$A$2:$A$139,FALSE),4)</f>
        <v>Yorkshire and Humber</v>
      </c>
    </row>
    <row r="148" spans="1:10" x14ac:dyDescent="0.3">
      <c r="A148" s="22" t="str">
        <f t="shared" si="2"/>
        <v>'RCD2015Curative70+'</v>
      </c>
      <c r="B148" s="22">
        <v>2015</v>
      </c>
      <c r="C148" s="22" t="s">
        <v>191</v>
      </c>
      <c r="D148" s="22" t="s">
        <v>7</v>
      </c>
      <c r="E148" s="22" t="s">
        <v>628</v>
      </c>
      <c r="F148" s="22">
        <v>14</v>
      </c>
      <c r="G148" s="22">
        <v>0</v>
      </c>
      <c r="H148" s="22" t="str">
        <f>INDEX(Bar_data!$A$3:$B$140,MATCH(C148,Bar_data!$A$3:$A$140,FALSE),2)</f>
        <v>Trust028</v>
      </c>
      <c r="I148" s="22" t="str">
        <f>INDEX(TrustCAHUB_map!$A$2:$D$139,MATCH($C148,TrustCAHUB_map!$A$2:$A$139,FALSE),3)</f>
        <v>West Yorkshire</v>
      </c>
      <c r="J148" s="22" t="str">
        <f>INDEX(TrustCAHUB_map!$A$2:$D$139,MATCH($C148,TrustCAHUB_map!$A$2:$A$139,FALSE),4)</f>
        <v>Yorkshire and Humber</v>
      </c>
    </row>
    <row r="149" spans="1:10" x14ac:dyDescent="0.3">
      <c r="A149" s="22" t="str">
        <f t="shared" si="2"/>
        <v>'RCD2015Palliative70+'</v>
      </c>
      <c r="B149" s="22">
        <v>2015</v>
      </c>
      <c r="C149" s="22" t="s">
        <v>191</v>
      </c>
      <c r="D149" s="22" t="s">
        <v>8</v>
      </c>
      <c r="E149" s="22" t="s">
        <v>628</v>
      </c>
      <c r="F149" s="22">
        <v>3</v>
      </c>
      <c r="G149" s="22">
        <v>0</v>
      </c>
      <c r="H149" s="22" t="str">
        <f>INDEX(Bar_data!$A$3:$B$140,MATCH(C149,Bar_data!$A$3:$A$140,FALSE),2)</f>
        <v>Trust028</v>
      </c>
      <c r="I149" s="22" t="str">
        <f>INDEX(TrustCAHUB_map!$A$2:$D$139,MATCH($C149,TrustCAHUB_map!$A$2:$A$139,FALSE),3)</f>
        <v>West Yorkshire</v>
      </c>
      <c r="J149" s="22" t="str">
        <f>INDEX(TrustCAHUB_map!$A$2:$D$139,MATCH($C149,TrustCAHUB_map!$A$2:$A$139,FALSE),4)</f>
        <v>Yorkshire and Humber</v>
      </c>
    </row>
    <row r="150" spans="1:10" x14ac:dyDescent="0.3">
      <c r="A150" s="22" t="str">
        <f t="shared" si="2"/>
        <v>'RCF2015Curative18-49'</v>
      </c>
      <c r="B150" s="22">
        <v>2015</v>
      </c>
      <c r="C150" s="22" t="s">
        <v>192</v>
      </c>
      <c r="D150" s="22" t="s">
        <v>7</v>
      </c>
      <c r="E150" s="22" t="s">
        <v>153</v>
      </c>
      <c r="F150" s="22">
        <v>4</v>
      </c>
      <c r="G150" s="22">
        <v>0</v>
      </c>
      <c r="H150" s="22" t="str">
        <f>INDEX(Bar_data!$A$3:$B$140,MATCH(C150,Bar_data!$A$3:$A$140,FALSE),2)</f>
        <v>Trust029</v>
      </c>
      <c r="I150" s="22" t="str">
        <f>INDEX(TrustCAHUB_map!$A$2:$D$139,MATCH($C150,TrustCAHUB_map!$A$2:$A$139,FALSE),3)</f>
        <v>West Yorkshire</v>
      </c>
      <c r="J150" s="22" t="str">
        <f>INDEX(TrustCAHUB_map!$A$2:$D$139,MATCH($C150,TrustCAHUB_map!$A$2:$A$139,FALSE),4)</f>
        <v>Yorkshire and Humber</v>
      </c>
    </row>
    <row r="151" spans="1:10" x14ac:dyDescent="0.3">
      <c r="A151" s="22" t="str">
        <f t="shared" si="2"/>
        <v>'RCF2015Palliative18-49'</v>
      </c>
      <c r="B151" s="22">
        <v>2015</v>
      </c>
      <c r="C151" s="22" t="s">
        <v>192</v>
      </c>
      <c r="D151" s="22" t="s">
        <v>8</v>
      </c>
      <c r="E151" s="22" t="s">
        <v>153</v>
      </c>
      <c r="F151" s="22">
        <v>2</v>
      </c>
      <c r="G151" s="22">
        <v>0</v>
      </c>
      <c r="H151" s="22" t="str">
        <f>INDEX(Bar_data!$A$3:$B$140,MATCH(C151,Bar_data!$A$3:$A$140,FALSE),2)</f>
        <v>Trust029</v>
      </c>
      <c r="I151" s="22" t="str">
        <f>INDEX(TrustCAHUB_map!$A$2:$D$139,MATCH($C151,TrustCAHUB_map!$A$2:$A$139,FALSE),3)</f>
        <v>West Yorkshire</v>
      </c>
      <c r="J151" s="22" t="str">
        <f>INDEX(TrustCAHUB_map!$A$2:$D$139,MATCH($C151,TrustCAHUB_map!$A$2:$A$139,FALSE),4)</f>
        <v>Yorkshire and Humber</v>
      </c>
    </row>
    <row r="152" spans="1:10" x14ac:dyDescent="0.3">
      <c r="A152" s="22" t="str">
        <f t="shared" si="2"/>
        <v>'RCF2015Palliative50-69'</v>
      </c>
      <c r="B152" s="22">
        <v>2015</v>
      </c>
      <c r="C152" s="22" t="s">
        <v>192</v>
      </c>
      <c r="D152" s="22" t="s">
        <v>8</v>
      </c>
      <c r="E152" s="22" t="s">
        <v>627</v>
      </c>
      <c r="F152" s="22">
        <v>15</v>
      </c>
      <c r="G152" s="22">
        <v>1</v>
      </c>
      <c r="H152" s="22" t="str">
        <f>INDEX(Bar_data!$A$3:$B$140,MATCH(C152,Bar_data!$A$3:$A$140,FALSE),2)</f>
        <v>Trust029</v>
      </c>
      <c r="I152" s="22" t="str">
        <f>INDEX(TrustCAHUB_map!$A$2:$D$139,MATCH($C152,TrustCAHUB_map!$A$2:$A$139,FALSE),3)</f>
        <v>West Yorkshire</v>
      </c>
      <c r="J152" s="22" t="str">
        <f>INDEX(TrustCAHUB_map!$A$2:$D$139,MATCH($C152,TrustCAHUB_map!$A$2:$A$139,FALSE),4)</f>
        <v>Yorkshire and Humber</v>
      </c>
    </row>
    <row r="153" spans="1:10" x14ac:dyDescent="0.3">
      <c r="A153" s="22" t="str">
        <f t="shared" si="2"/>
        <v>'RCF2015Curative50-69'</v>
      </c>
      <c r="B153" s="22">
        <v>2015</v>
      </c>
      <c r="C153" s="22" t="s">
        <v>192</v>
      </c>
      <c r="D153" s="22" t="s">
        <v>7</v>
      </c>
      <c r="E153" s="22" t="s">
        <v>627</v>
      </c>
      <c r="F153" s="22">
        <v>12</v>
      </c>
      <c r="G153" s="22">
        <v>0</v>
      </c>
      <c r="H153" s="22" t="str">
        <f>INDEX(Bar_data!$A$3:$B$140,MATCH(C153,Bar_data!$A$3:$A$140,FALSE),2)</f>
        <v>Trust029</v>
      </c>
      <c r="I153" s="22" t="str">
        <f>INDEX(TrustCAHUB_map!$A$2:$D$139,MATCH($C153,TrustCAHUB_map!$A$2:$A$139,FALSE),3)</f>
        <v>West Yorkshire</v>
      </c>
      <c r="J153" s="22" t="str">
        <f>INDEX(TrustCAHUB_map!$A$2:$D$139,MATCH($C153,TrustCAHUB_map!$A$2:$A$139,FALSE),4)</f>
        <v>Yorkshire and Humber</v>
      </c>
    </row>
    <row r="154" spans="1:10" x14ac:dyDescent="0.3">
      <c r="A154" s="22" t="str">
        <f t="shared" si="2"/>
        <v>'RCF2015Curative70+'</v>
      </c>
      <c r="B154" s="22">
        <v>2015</v>
      </c>
      <c r="C154" s="22" t="s">
        <v>192</v>
      </c>
      <c r="D154" s="22" t="s">
        <v>7</v>
      </c>
      <c r="E154" s="22" t="s">
        <v>628</v>
      </c>
      <c r="F154" s="22">
        <v>14</v>
      </c>
      <c r="G154" s="22">
        <v>0</v>
      </c>
      <c r="H154" s="22" t="str">
        <f>INDEX(Bar_data!$A$3:$B$140,MATCH(C154,Bar_data!$A$3:$A$140,FALSE),2)</f>
        <v>Trust029</v>
      </c>
      <c r="I154" s="22" t="str">
        <f>INDEX(TrustCAHUB_map!$A$2:$D$139,MATCH($C154,TrustCAHUB_map!$A$2:$A$139,FALSE),3)</f>
        <v>West Yorkshire</v>
      </c>
      <c r="J154" s="22" t="str">
        <f>INDEX(TrustCAHUB_map!$A$2:$D$139,MATCH($C154,TrustCAHUB_map!$A$2:$A$139,FALSE),4)</f>
        <v>Yorkshire and Humber</v>
      </c>
    </row>
    <row r="155" spans="1:10" x14ac:dyDescent="0.3">
      <c r="A155" s="22" t="str">
        <f t="shared" si="2"/>
        <v>'RCF2015Palliative70+'</v>
      </c>
      <c r="B155" s="22">
        <v>2015</v>
      </c>
      <c r="C155" s="22" t="s">
        <v>192</v>
      </c>
      <c r="D155" s="22" t="s">
        <v>8</v>
      </c>
      <c r="E155" s="22" t="s">
        <v>628</v>
      </c>
      <c r="F155" s="22">
        <v>12</v>
      </c>
      <c r="G155" s="22">
        <v>1</v>
      </c>
      <c r="H155" s="22" t="str">
        <f>INDEX(Bar_data!$A$3:$B$140,MATCH(C155,Bar_data!$A$3:$A$140,FALSE),2)</f>
        <v>Trust029</v>
      </c>
      <c r="I155" s="22" t="str">
        <f>INDEX(TrustCAHUB_map!$A$2:$D$139,MATCH($C155,TrustCAHUB_map!$A$2:$A$139,FALSE),3)</f>
        <v>West Yorkshire</v>
      </c>
      <c r="J155" s="22" t="str">
        <f>INDEX(TrustCAHUB_map!$A$2:$D$139,MATCH($C155,TrustCAHUB_map!$A$2:$A$139,FALSE),4)</f>
        <v>Yorkshire and Humber</v>
      </c>
    </row>
    <row r="156" spans="1:10" x14ac:dyDescent="0.3">
      <c r="A156" s="22" t="str">
        <f t="shared" si="2"/>
        <v>'RCX2015Curative18-49'</v>
      </c>
      <c r="B156" s="22">
        <v>2015</v>
      </c>
      <c r="C156" s="22" t="s">
        <v>194</v>
      </c>
      <c r="D156" s="22" t="s">
        <v>7</v>
      </c>
      <c r="E156" s="22" t="s">
        <v>153</v>
      </c>
      <c r="F156" s="22">
        <v>1</v>
      </c>
      <c r="G156" s="22">
        <v>0</v>
      </c>
      <c r="H156" s="22" t="str">
        <f>INDEX(Bar_data!$A$3:$B$140,MATCH(C156,Bar_data!$A$3:$A$140,FALSE),2)</f>
        <v>Trust031</v>
      </c>
      <c r="I156" s="22" t="str">
        <f>INDEX(TrustCAHUB_map!$A$2:$D$139,MATCH($C156,TrustCAHUB_map!$A$2:$A$139,FALSE),3)</f>
        <v>East of England</v>
      </c>
      <c r="J156" s="22" t="str">
        <f>INDEX(TrustCAHUB_map!$A$2:$D$139,MATCH($C156,TrustCAHUB_map!$A$2:$A$139,FALSE),4)</f>
        <v>East of England</v>
      </c>
    </row>
    <row r="157" spans="1:10" x14ac:dyDescent="0.3">
      <c r="A157" s="22" t="str">
        <f t="shared" si="2"/>
        <v>'RCX2015Curative50-69'</v>
      </c>
      <c r="B157" s="22">
        <v>2015</v>
      </c>
      <c r="C157" s="22" t="s">
        <v>194</v>
      </c>
      <c r="D157" s="22" t="s">
        <v>7</v>
      </c>
      <c r="E157" s="22" t="s">
        <v>627</v>
      </c>
      <c r="F157" s="22">
        <v>9</v>
      </c>
      <c r="G157" s="22">
        <v>0</v>
      </c>
      <c r="H157" s="22" t="str">
        <f>INDEX(Bar_data!$A$3:$B$140,MATCH(C157,Bar_data!$A$3:$A$140,FALSE),2)</f>
        <v>Trust031</v>
      </c>
      <c r="I157" s="22" t="str">
        <f>INDEX(TrustCAHUB_map!$A$2:$D$139,MATCH($C157,TrustCAHUB_map!$A$2:$A$139,FALSE),3)</f>
        <v>East of England</v>
      </c>
      <c r="J157" s="22" t="str">
        <f>INDEX(TrustCAHUB_map!$A$2:$D$139,MATCH($C157,TrustCAHUB_map!$A$2:$A$139,FALSE),4)</f>
        <v>East of England</v>
      </c>
    </row>
    <row r="158" spans="1:10" x14ac:dyDescent="0.3">
      <c r="A158" s="22" t="str">
        <f t="shared" si="2"/>
        <v>'RCX2015Palliative50-69'</v>
      </c>
      <c r="B158" s="22">
        <v>2015</v>
      </c>
      <c r="C158" s="22" t="s">
        <v>194</v>
      </c>
      <c r="D158" s="22" t="s">
        <v>8</v>
      </c>
      <c r="E158" s="22" t="s">
        <v>627</v>
      </c>
      <c r="F158" s="22">
        <v>14</v>
      </c>
      <c r="G158" s="22">
        <v>0</v>
      </c>
      <c r="H158" s="22" t="str">
        <f>INDEX(Bar_data!$A$3:$B$140,MATCH(C158,Bar_data!$A$3:$A$140,FALSE),2)</f>
        <v>Trust031</v>
      </c>
      <c r="I158" s="22" t="str">
        <f>INDEX(TrustCAHUB_map!$A$2:$D$139,MATCH($C158,TrustCAHUB_map!$A$2:$A$139,FALSE),3)</f>
        <v>East of England</v>
      </c>
      <c r="J158" s="22" t="str">
        <f>INDEX(TrustCAHUB_map!$A$2:$D$139,MATCH($C158,TrustCAHUB_map!$A$2:$A$139,FALSE),4)</f>
        <v>East of England</v>
      </c>
    </row>
    <row r="159" spans="1:10" x14ac:dyDescent="0.3">
      <c r="A159" s="22" t="str">
        <f t="shared" si="2"/>
        <v>'RCX2015Curative70+'</v>
      </c>
      <c r="B159" s="22">
        <v>2015</v>
      </c>
      <c r="C159" s="22" t="s">
        <v>194</v>
      </c>
      <c r="D159" s="22" t="s">
        <v>7</v>
      </c>
      <c r="E159" s="22" t="s">
        <v>628</v>
      </c>
      <c r="F159" s="22">
        <v>12</v>
      </c>
      <c r="G159" s="22">
        <v>0</v>
      </c>
      <c r="H159" s="22" t="str">
        <f>INDEX(Bar_data!$A$3:$B$140,MATCH(C159,Bar_data!$A$3:$A$140,FALSE),2)</f>
        <v>Trust031</v>
      </c>
      <c r="I159" s="22" t="str">
        <f>INDEX(TrustCAHUB_map!$A$2:$D$139,MATCH($C159,TrustCAHUB_map!$A$2:$A$139,FALSE),3)</f>
        <v>East of England</v>
      </c>
      <c r="J159" s="22" t="str">
        <f>INDEX(TrustCAHUB_map!$A$2:$D$139,MATCH($C159,TrustCAHUB_map!$A$2:$A$139,FALSE),4)</f>
        <v>East of England</v>
      </c>
    </row>
    <row r="160" spans="1:10" x14ac:dyDescent="0.3">
      <c r="A160" s="22" t="str">
        <f t="shared" si="2"/>
        <v>'RCX2015Palliative70+'</v>
      </c>
      <c r="B160" s="22">
        <v>2015</v>
      </c>
      <c r="C160" s="22" t="s">
        <v>194</v>
      </c>
      <c r="D160" s="22" t="s">
        <v>8</v>
      </c>
      <c r="E160" s="22" t="s">
        <v>628</v>
      </c>
      <c r="F160" s="22">
        <v>19</v>
      </c>
      <c r="G160" s="22">
        <v>0</v>
      </c>
      <c r="H160" s="22" t="str">
        <f>INDEX(Bar_data!$A$3:$B$140,MATCH(C160,Bar_data!$A$3:$A$140,FALSE),2)</f>
        <v>Trust031</v>
      </c>
      <c r="I160" s="22" t="str">
        <f>INDEX(TrustCAHUB_map!$A$2:$D$139,MATCH($C160,TrustCAHUB_map!$A$2:$A$139,FALSE),3)</f>
        <v>East of England</v>
      </c>
      <c r="J160" s="22" t="str">
        <f>INDEX(TrustCAHUB_map!$A$2:$D$139,MATCH($C160,TrustCAHUB_map!$A$2:$A$139,FALSE),4)</f>
        <v>East of England</v>
      </c>
    </row>
    <row r="161" spans="1:10" x14ac:dyDescent="0.3">
      <c r="A161" s="22" t="str">
        <f t="shared" si="2"/>
        <v>'RD12015Curative18-49'</v>
      </c>
      <c r="B161" s="22">
        <v>2015</v>
      </c>
      <c r="C161" s="22" t="s">
        <v>195</v>
      </c>
      <c r="D161" s="22" t="s">
        <v>7</v>
      </c>
      <c r="E161" s="22" t="s">
        <v>153</v>
      </c>
      <c r="F161" s="22">
        <v>4</v>
      </c>
      <c r="G161" s="22">
        <v>0</v>
      </c>
      <c r="H161" s="22" t="str">
        <f>INDEX(Bar_data!$A$3:$B$140,MATCH(C161,Bar_data!$A$3:$A$140,FALSE),2)</f>
        <v>Trust032</v>
      </c>
      <c r="I161" s="22" t="str">
        <f>INDEX(TrustCAHUB_map!$A$2:$D$139,MATCH($C161,TrustCAHUB_map!$A$2:$A$139,FALSE),3)</f>
        <v>Somerset, Wiltshire, Avon and Gloucester</v>
      </c>
      <c r="J161" s="22" t="str">
        <f>INDEX(TrustCAHUB_map!$A$2:$D$139,MATCH($C161,TrustCAHUB_map!$A$2:$A$139,FALSE),4)</f>
        <v>South West</v>
      </c>
    </row>
    <row r="162" spans="1:10" x14ac:dyDescent="0.3">
      <c r="A162" s="22" t="str">
        <f t="shared" si="2"/>
        <v>'RD12015Palliative18-49'</v>
      </c>
      <c r="B162" s="22">
        <v>2015</v>
      </c>
      <c r="C162" s="22" t="s">
        <v>195</v>
      </c>
      <c r="D162" s="22" t="s">
        <v>8</v>
      </c>
      <c r="E162" s="22" t="s">
        <v>153</v>
      </c>
      <c r="F162" s="22">
        <v>10</v>
      </c>
      <c r="G162" s="22">
        <v>0</v>
      </c>
      <c r="H162" s="22" t="str">
        <f>INDEX(Bar_data!$A$3:$B$140,MATCH(C162,Bar_data!$A$3:$A$140,FALSE),2)</f>
        <v>Trust032</v>
      </c>
      <c r="I162" s="22" t="str">
        <f>INDEX(TrustCAHUB_map!$A$2:$D$139,MATCH($C162,TrustCAHUB_map!$A$2:$A$139,FALSE),3)</f>
        <v>Somerset, Wiltshire, Avon and Gloucester</v>
      </c>
      <c r="J162" s="22" t="str">
        <f>INDEX(TrustCAHUB_map!$A$2:$D$139,MATCH($C162,TrustCAHUB_map!$A$2:$A$139,FALSE),4)</f>
        <v>South West</v>
      </c>
    </row>
    <row r="163" spans="1:10" x14ac:dyDescent="0.3">
      <c r="A163" s="22" t="str">
        <f t="shared" si="2"/>
        <v>'RD12015Palliative50-69'</v>
      </c>
      <c r="B163" s="22">
        <v>2015</v>
      </c>
      <c r="C163" s="22" t="s">
        <v>195</v>
      </c>
      <c r="D163" s="22" t="s">
        <v>8</v>
      </c>
      <c r="E163" s="22" t="s">
        <v>627</v>
      </c>
      <c r="F163" s="22">
        <v>24</v>
      </c>
      <c r="G163" s="22">
        <v>3</v>
      </c>
      <c r="H163" s="22" t="str">
        <f>INDEX(Bar_data!$A$3:$B$140,MATCH(C163,Bar_data!$A$3:$A$140,FALSE),2)</f>
        <v>Trust032</v>
      </c>
      <c r="I163" s="22" t="str">
        <f>INDEX(TrustCAHUB_map!$A$2:$D$139,MATCH($C163,TrustCAHUB_map!$A$2:$A$139,FALSE),3)</f>
        <v>Somerset, Wiltshire, Avon and Gloucester</v>
      </c>
      <c r="J163" s="22" t="str">
        <f>INDEX(TrustCAHUB_map!$A$2:$D$139,MATCH($C163,TrustCAHUB_map!$A$2:$A$139,FALSE),4)</f>
        <v>South West</v>
      </c>
    </row>
    <row r="164" spans="1:10" x14ac:dyDescent="0.3">
      <c r="A164" s="22" t="str">
        <f t="shared" si="2"/>
        <v>'RD12015Curative50-69'</v>
      </c>
      <c r="B164" s="22">
        <v>2015</v>
      </c>
      <c r="C164" s="22" t="s">
        <v>195</v>
      </c>
      <c r="D164" s="22" t="s">
        <v>7</v>
      </c>
      <c r="E164" s="22" t="s">
        <v>627</v>
      </c>
      <c r="F164" s="22">
        <v>31</v>
      </c>
      <c r="G164" s="22">
        <v>0</v>
      </c>
      <c r="H164" s="22" t="str">
        <f>INDEX(Bar_data!$A$3:$B$140,MATCH(C164,Bar_data!$A$3:$A$140,FALSE),2)</f>
        <v>Trust032</v>
      </c>
      <c r="I164" s="22" t="str">
        <f>INDEX(TrustCAHUB_map!$A$2:$D$139,MATCH($C164,TrustCAHUB_map!$A$2:$A$139,FALSE),3)</f>
        <v>Somerset, Wiltshire, Avon and Gloucester</v>
      </c>
      <c r="J164" s="22" t="str">
        <f>INDEX(TrustCAHUB_map!$A$2:$D$139,MATCH($C164,TrustCAHUB_map!$A$2:$A$139,FALSE),4)</f>
        <v>South West</v>
      </c>
    </row>
    <row r="165" spans="1:10" x14ac:dyDescent="0.3">
      <c r="A165" s="22" t="str">
        <f t="shared" si="2"/>
        <v>'RD12015Palliative70+'</v>
      </c>
      <c r="B165" s="22">
        <v>2015</v>
      </c>
      <c r="C165" s="22" t="s">
        <v>195</v>
      </c>
      <c r="D165" s="22" t="s">
        <v>8</v>
      </c>
      <c r="E165" s="22" t="s">
        <v>628</v>
      </c>
      <c r="F165" s="22">
        <v>14</v>
      </c>
      <c r="G165" s="22">
        <v>1</v>
      </c>
      <c r="H165" s="22" t="str">
        <f>INDEX(Bar_data!$A$3:$B$140,MATCH(C165,Bar_data!$A$3:$A$140,FALSE),2)</f>
        <v>Trust032</v>
      </c>
      <c r="I165" s="22" t="str">
        <f>INDEX(TrustCAHUB_map!$A$2:$D$139,MATCH($C165,TrustCAHUB_map!$A$2:$A$139,FALSE),3)</f>
        <v>Somerset, Wiltshire, Avon and Gloucester</v>
      </c>
      <c r="J165" s="22" t="str">
        <f>INDEX(TrustCAHUB_map!$A$2:$D$139,MATCH($C165,TrustCAHUB_map!$A$2:$A$139,FALSE),4)</f>
        <v>South West</v>
      </c>
    </row>
    <row r="166" spans="1:10" x14ac:dyDescent="0.3">
      <c r="A166" s="22" t="str">
        <f t="shared" si="2"/>
        <v>'RD12015Curative70+'</v>
      </c>
      <c r="B166" s="22">
        <v>2015</v>
      </c>
      <c r="C166" s="22" t="s">
        <v>195</v>
      </c>
      <c r="D166" s="22" t="s">
        <v>7</v>
      </c>
      <c r="E166" s="22" t="s">
        <v>628</v>
      </c>
      <c r="F166" s="22">
        <v>23</v>
      </c>
      <c r="G166" s="22">
        <v>0</v>
      </c>
      <c r="H166" s="22" t="str">
        <f>INDEX(Bar_data!$A$3:$B$140,MATCH(C166,Bar_data!$A$3:$A$140,FALSE),2)</f>
        <v>Trust032</v>
      </c>
      <c r="I166" s="22" t="str">
        <f>INDEX(TrustCAHUB_map!$A$2:$D$139,MATCH($C166,TrustCAHUB_map!$A$2:$A$139,FALSE),3)</f>
        <v>Somerset, Wiltshire, Avon and Gloucester</v>
      </c>
      <c r="J166" s="22" t="str">
        <f>INDEX(TrustCAHUB_map!$A$2:$D$139,MATCH($C166,TrustCAHUB_map!$A$2:$A$139,FALSE),4)</f>
        <v>South West</v>
      </c>
    </row>
    <row r="167" spans="1:10" x14ac:dyDescent="0.3">
      <c r="A167" s="22" t="str">
        <f t="shared" si="2"/>
        <v>'RD32015Curative18-49'</v>
      </c>
      <c r="B167" s="22">
        <v>2015</v>
      </c>
      <c r="C167" s="22" t="s">
        <v>196</v>
      </c>
      <c r="D167" s="22" t="s">
        <v>7</v>
      </c>
      <c r="E167" s="22" t="s">
        <v>153</v>
      </c>
      <c r="F167" s="22">
        <v>3</v>
      </c>
      <c r="G167" s="22">
        <v>1</v>
      </c>
      <c r="H167" s="22" t="str">
        <f>INDEX(Bar_data!$A$3:$B$140,MATCH(C167,Bar_data!$A$3:$A$140,FALSE),2)</f>
        <v>Trust033</v>
      </c>
      <c r="I167" s="22" t="str">
        <f>INDEX(TrustCAHUB_map!$A$2:$D$139,MATCH($C167,TrustCAHUB_map!$A$2:$A$139,FALSE),3)</f>
        <v>Wessex</v>
      </c>
      <c r="J167" s="22" t="str">
        <f>INDEX(TrustCAHUB_map!$A$2:$D$139,MATCH($C167,TrustCAHUB_map!$A$2:$A$139,FALSE),4)</f>
        <v>Wessex</v>
      </c>
    </row>
    <row r="168" spans="1:10" x14ac:dyDescent="0.3">
      <c r="A168" s="22" t="str">
        <f t="shared" si="2"/>
        <v>'RD32015Palliative18-49'</v>
      </c>
      <c r="B168" s="22">
        <v>2015</v>
      </c>
      <c r="C168" s="22" t="s">
        <v>196</v>
      </c>
      <c r="D168" s="22" t="s">
        <v>8</v>
      </c>
      <c r="E168" s="22" t="s">
        <v>153</v>
      </c>
      <c r="F168" s="22">
        <v>4</v>
      </c>
      <c r="G168" s="22">
        <v>1</v>
      </c>
      <c r="H168" s="22" t="str">
        <f>INDEX(Bar_data!$A$3:$B$140,MATCH(C168,Bar_data!$A$3:$A$140,FALSE),2)</f>
        <v>Trust033</v>
      </c>
      <c r="I168" s="22" t="str">
        <f>INDEX(TrustCAHUB_map!$A$2:$D$139,MATCH($C168,TrustCAHUB_map!$A$2:$A$139,FALSE),3)</f>
        <v>Wessex</v>
      </c>
      <c r="J168" s="22" t="str">
        <f>INDEX(TrustCAHUB_map!$A$2:$D$139,MATCH($C168,TrustCAHUB_map!$A$2:$A$139,FALSE),4)</f>
        <v>Wessex</v>
      </c>
    </row>
    <row r="169" spans="1:10" x14ac:dyDescent="0.3">
      <c r="A169" s="22" t="str">
        <f t="shared" si="2"/>
        <v>'RD32015Curative50-69'</v>
      </c>
      <c r="B169" s="22">
        <v>2015</v>
      </c>
      <c r="C169" s="22" t="s">
        <v>196</v>
      </c>
      <c r="D169" s="22" t="s">
        <v>7</v>
      </c>
      <c r="E169" s="22" t="s">
        <v>627</v>
      </c>
      <c r="F169" s="22">
        <v>23</v>
      </c>
      <c r="G169" s="22">
        <v>0</v>
      </c>
      <c r="H169" s="22" t="str">
        <f>INDEX(Bar_data!$A$3:$B$140,MATCH(C169,Bar_data!$A$3:$A$140,FALSE),2)</f>
        <v>Trust033</v>
      </c>
      <c r="I169" s="22" t="str">
        <f>INDEX(TrustCAHUB_map!$A$2:$D$139,MATCH($C169,TrustCAHUB_map!$A$2:$A$139,FALSE),3)</f>
        <v>Wessex</v>
      </c>
      <c r="J169" s="22" t="str">
        <f>INDEX(TrustCAHUB_map!$A$2:$D$139,MATCH($C169,TrustCAHUB_map!$A$2:$A$139,FALSE),4)</f>
        <v>Wessex</v>
      </c>
    </row>
    <row r="170" spans="1:10" x14ac:dyDescent="0.3">
      <c r="A170" s="22" t="str">
        <f t="shared" si="2"/>
        <v>'RD32015Palliative50-69'</v>
      </c>
      <c r="B170" s="22">
        <v>2015</v>
      </c>
      <c r="C170" s="22" t="s">
        <v>196</v>
      </c>
      <c r="D170" s="22" t="s">
        <v>8</v>
      </c>
      <c r="E170" s="22" t="s">
        <v>627</v>
      </c>
      <c r="F170" s="22">
        <v>18</v>
      </c>
      <c r="G170" s="22">
        <v>0</v>
      </c>
      <c r="H170" s="22" t="str">
        <f>INDEX(Bar_data!$A$3:$B$140,MATCH(C170,Bar_data!$A$3:$A$140,FALSE),2)</f>
        <v>Trust033</v>
      </c>
      <c r="I170" s="22" t="str">
        <f>INDEX(TrustCAHUB_map!$A$2:$D$139,MATCH($C170,TrustCAHUB_map!$A$2:$A$139,FALSE),3)</f>
        <v>Wessex</v>
      </c>
      <c r="J170" s="22" t="str">
        <f>INDEX(TrustCAHUB_map!$A$2:$D$139,MATCH($C170,TrustCAHUB_map!$A$2:$A$139,FALSE),4)</f>
        <v>Wessex</v>
      </c>
    </row>
    <row r="171" spans="1:10" x14ac:dyDescent="0.3">
      <c r="A171" s="22" t="str">
        <f t="shared" si="2"/>
        <v>'RD32015Curative70+'</v>
      </c>
      <c r="B171" s="22">
        <v>2015</v>
      </c>
      <c r="C171" s="22" t="s">
        <v>196</v>
      </c>
      <c r="D171" s="22" t="s">
        <v>7</v>
      </c>
      <c r="E171" s="22" t="s">
        <v>628</v>
      </c>
      <c r="F171" s="22">
        <v>13</v>
      </c>
      <c r="G171" s="22">
        <v>0</v>
      </c>
      <c r="H171" s="22" t="str">
        <f>INDEX(Bar_data!$A$3:$B$140,MATCH(C171,Bar_data!$A$3:$A$140,FALSE),2)</f>
        <v>Trust033</v>
      </c>
      <c r="I171" s="22" t="str">
        <f>INDEX(TrustCAHUB_map!$A$2:$D$139,MATCH($C171,TrustCAHUB_map!$A$2:$A$139,FALSE),3)</f>
        <v>Wessex</v>
      </c>
      <c r="J171" s="22" t="str">
        <f>INDEX(TrustCAHUB_map!$A$2:$D$139,MATCH($C171,TrustCAHUB_map!$A$2:$A$139,FALSE),4)</f>
        <v>Wessex</v>
      </c>
    </row>
    <row r="172" spans="1:10" x14ac:dyDescent="0.3">
      <c r="A172" s="22" t="str">
        <f t="shared" si="2"/>
        <v>'RD32015Palliative70+'</v>
      </c>
      <c r="B172" s="22">
        <v>2015</v>
      </c>
      <c r="C172" s="22" t="s">
        <v>196</v>
      </c>
      <c r="D172" s="22" t="s">
        <v>8</v>
      </c>
      <c r="E172" s="22" t="s">
        <v>628</v>
      </c>
      <c r="F172" s="22">
        <v>15</v>
      </c>
      <c r="G172" s="22">
        <v>1</v>
      </c>
      <c r="H172" s="22" t="str">
        <f>INDEX(Bar_data!$A$3:$B$140,MATCH(C172,Bar_data!$A$3:$A$140,FALSE),2)</f>
        <v>Trust033</v>
      </c>
      <c r="I172" s="22" t="str">
        <f>INDEX(TrustCAHUB_map!$A$2:$D$139,MATCH($C172,TrustCAHUB_map!$A$2:$A$139,FALSE),3)</f>
        <v>Wessex</v>
      </c>
      <c r="J172" s="22" t="str">
        <f>INDEX(TrustCAHUB_map!$A$2:$D$139,MATCH($C172,TrustCAHUB_map!$A$2:$A$139,FALSE),4)</f>
        <v>Wessex</v>
      </c>
    </row>
    <row r="173" spans="1:10" x14ac:dyDescent="0.3">
      <c r="A173" s="22" t="str">
        <f t="shared" si="2"/>
        <v>'RD82015Palliative18-49'</v>
      </c>
      <c r="B173" s="22">
        <v>2015</v>
      </c>
      <c r="C173" s="22" t="s">
        <v>197</v>
      </c>
      <c r="D173" s="22" t="s">
        <v>8</v>
      </c>
      <c r="E173" s="22" t="s">
        <v>153</v>
      </c>
      <c r="F173" s="22">
        <v>4</v>
      </c>
      <c r="G173" s="22">
        <v>0</v>
      </c>
      <c r="H173" s="22" t="str">
        <f>INDEX(Bar_data!$A$3:$B$140,MATCH(C173,Bar_data!$A$3:$A$140,FALSE),2)</f>
        <v>Trust034</v>
      </c>
      <c r="I173" s="22" t="str">
        <f>INDEX(TrustCAHUB_map!$A$2:$D$139,MATCH($C173,TrustCAHUB_map!$A$2:$A$139,FALSE),3)</f>
        <v>East of England</v>
      </c>
      <c r="J173" s="22" t="str">
        <f>INDEX(TrustCAHUB_map!$A$2:$D$139,MATCH($C173,TrustCAHUB_map!$A$2:$A$139,FALSE),4)</f>
        <v>East Midlands</v>
      </c>
    </row>
    <row r="174" spans="1:10" x14ac:dyDescent="0.3">
      <c r="A174" s="22" t="str">
        <f t="shared" si="2"/>
        <v>'RD82015Curative50-69'</v>
      </c>
      <c r="B174" s="22">
        <v>2015</v>
      </c>
      <c r="C174" s="22" t="s">
        <v>197</v>
      </c>
      <c r="D174" s="22" t="s">
        <v>7</v>
      </c>
      <c r="E174" s="22" t="s">
        <v>627</v>
      </c>
      <c r="F174" s="22">
        <v>22</v>
      </c>
      <c r="G174" s="22">
        <v>0</v>
      </c>
      <c r="H174" s="22" t="str">
        <f>INDEX(Bar_data!$A$3:$B$140,MATCH(C174,Bar_data!$A$3:$A$140,FALSE),2)</f>
        <v>Trust034</v>
      </c>
      <c r="I174" s="22" t="str">
        <f>INDEX(TrustCAHUB_map!$A$2:$D$139,MATCH($C174,TrustCAHUB_map!$A$2:$A$139,FALSE),3)</f>
        <v>East of England</v>
      </c>
      <c r="J174" s="22" t="str">
        <f>INDEX(TrustCAHUB_map!$A$2:$D$139,MATCH($C174,TrustCAHUB_map!$A$2:$A$139,FALSE),4)</f>
        <v>East Midlands</v>
      </c>
    </row>
    <row r="175" spans="1:10" x14ac:dyDescent="0.3">
      <c r="A175" s="22" t="str">
        <f t="shared" si="2"/>
        <v>'RD82015Palliative50-69'</v>
      </c>
      <c r="B175" s="22">
        <v>2015</v>
      </c>
      <c r="C175" s="22" t="s">
        <v>197</v>
      </c>
      <c r="D175" s="22" t="s">
        <v>8</v>
      </c>
      <c r="E175" s="22" t="s">
        <v>627</v>
      </c>
      <c r="F175" s="22">
        <v>13</v>
      </c>
      <c r="G175" s="22">
        <v>1</v>
      </c>
      <c r="H175" s="22" t="str">
        <f>INDEX(Bar_data!$A$3:$B$140,MATCH(C175,Bar_data!$A$3:$A$140,FALSE),2)</f>
        <v>Trust034</v>
      </c>
      <c r="I175" s="22" t="str">
        <f>INDEX(TrustCAHUB_map!$A$2:$D$139,MATCH($C175,TrustCAHUB_map!$A$2:$A$139,FALSE),3)</f>
        <v>East of England</v>
      </c>
      <c r="J175" s="22" t="str">
        <f>INDEX(TrustCAHUB_map!$A$2:$D$139,MATCH($C175,TrustCAHUB_map!$A$2:$A$139,FALSE),4)</f>
        <v>East Midlands</v>
      </c>
    </row>
    <row r="176" spans="1:10" x14ac:dyDescent="0.3">
      <c r="A176" s="22" t="str">
        <f t="shared" si="2"/>
        <v>'RD82015Curative70+'</v>
      </c>
      <c r="B176" s="22">
        <v>2015</v>
      </c>
      <c r="C176" s="22" t="s">
        <v>197</v>
      </c>
      <c r="D176" s="22" t="s">
        <v>7</v>
      </c>
      <c r="E176" s="22" t="s">
        <v>628</v>
      </c>
      <c r="F176" s="22">
        <v>11</v>
      </c>
      <c r="G176" s="22">
        <v>0</v>
      </c>
      <c r="H176" s="22" t="str">
        <f>INDEX(Bar_data!$A$3:$B$140,MATCH(C176,Bar_data!$A$3:$A$140,FALSE),2)</f>
        <v>Trust034</v>
      </c>
      <c r="I176" s="22" t="str">
        <f>INDEX(TrustCAHUB_map!$A$2:$D$139,MATCH($C176,TrustCAHUB_map!$A$2:$A$139,FALSE),3)</f>
        <v>East of England</v>
      </c>
      <c r="J176" s="22" t="str">
        <f>INDEX(TrustCAHUB_map!$A$2:$D$139,MATCH($C176,TrustCAHUB_map!$A$2:$A$139,FALSE),4)</f>
        <v>East Midlands</v>
      </c>
    </row>
    <row r="177" spans="1:10" x14ac:dyDescent="0.3">
      <c r="A177" s="22" t="str">
        <f t="shared" si="2"/>
        <v>'RD82015Palliative70+'</v>
      </c>
      <c r="B177" s="22">
        <v>2015</v>
      </c>
      <c r="C177" s="22" t="s">
        <v>197</v>
      </c>
      <c r="D177" s="22" t="s">
        <v>8</v>
      </c>
      <c r="E177" s="22" t="s">
        <v>628</v>
      </c>
      <c r="F177" s="22">
        <v>7</v>
      </c>
      <c r="G177" s="22">
        <v>1</v>
      </c>
      <c r="H177" s="22" t="str">
        <f>INDEX(Bar_data!$A$3:$B$140,MATCH(C177,Bar_data!$A$3:$A$140,FALSE),2)</f>
        <v>Trust034</v>
      </c>
      <c r="I177" s="22" t="str">
        <f>INDEX(TrustCAHUB_map!$A$2:$D$139,MATCH($C177,TrustCAHUB_map!$A$2:$A$139,FALSE),3)</f>
        <v>East of England</v>
      </c>
      <c r="J177" s="22" t="str">
        <f>INDEX(TrustCAHUB_map!$A$2:$D$139,MATCH($C177,TrustCAHUB_map!$A$2:$A$139,FALSE),4)</f>
        <v>East Midlands</v>
      </c>
    </row>
    <row r="178" spans="1:10" x14ac:dyDescent="0.3">
      <c r="A178" s="22" t="str">
        <f t="shared" si="2"/>
        <v>'RDE2015Palliative18-49'</v>
      </c>
      <c r="B178" s="22">
        <v>2015</v>
      </c>
      <c r="C178" s="22" t="s">
        <v>199</v>
      </c>
      <c r="D178" s="22" t="s">
        <v>8</v>
      </c>
      <c r="E178" s="22" t="s">
        <v>153</v>
      </c>
      <c r="F178" s="22">
        <v>3</v>
      </c>
      <c r="G178" s="22">
        <v>1</v>
      </c>
      <c r="H178" s="22" t="str">
        <f>INDEX(Bar_data!$A$3:$B$140,MATCH(C178,Bar_data!$A$3:$A$140,FALSE),2)</f>
        <v>Trust036</v>
      </c>
      <c r="I178" s="22" t="str">
        <f>INDEX(TrustCAHUB_map!$A$2:$D$139,MATCH($C178,TrustCAHUB_map!$A$2:$A$139,FALSE),3)</f>
        <v>East of England</v>
      </c>
      <c r="J178" s="22" t="str">
        <f>INDEX(TrustCAHUB_map!$A$2:$D$139,MATCH($C178,TrustCAHUB_map!$A$2:$A$139,FALSE),4)</f>
        <v>East of England</v>
      </c>
    </row>
    <row r="179" spans="1:10" x14ac:dyDescent="0.3">
      <c r="A179" s="22" t="str">
        <f t="shared" si="2"/>
        <v>'RDE2015Curative18-49'</v>
      </c>
      <c r="B179" s="22">
        <v>2015</v>
      </c>
      <c r="C179" s="22" t="s">
        <v>199</v>
      </c>
      <c r="D179" s="22" t="s">
        <v>7</v>
      </c>
      <c r="E179" s="22" t="s">
        <v>153</v>
      </c>
      <c r="F179" s="22">
        <v>2</v>
      </c>
      <c r="G179" s="22">
        <v>0</v>
      </c>
      <c r="H179" s="22" t="str">
        <f>INDEX(Bar_data!$A$3:$B$140,MATCH(C179,Bar_data!$A$3:$A$140,FALSE),2)</f>
        <v>Trust036</v>
      </c>
      <c r="I179" s="22" t="str">
        <f>INDEX(TrustCAHUB_map!$A$2:$D$139,MATCH($C179,TrustCAHUB_map!$A$2:$A$139,FALSE),3)</f>
        <v>East of England</v>
      </c>
      <c r="J179" s="22" t="str">
        <f>INDEX(TrustCAHUB_map!$A$2:$D$139,MATCH($C179,TrustCAHUB_map!$A$2:$A$139,FALSE),4)</f>
        <v>East of England</v>
      </c>
    </row>
    <row r="180" spans="1:10" x14ac:dyDescent="0.3">
      <c r="A180" s="22" t="str">
        <f t="shared" si="2"/>
        <v>'RDE2015Not assigned18-49'</v>
      </c>
      <c r="B180" s="22">
        <v>2015</v>
      </c>
      <c r="C180" s="22" t="s">
        <v>199</v>
      </c>
      <c r="D180" s="22" t="s">
        <v>477</v>
      </c>
      <c r="E180" s="22" t="s">
        <v>153</v>
      </c>
      <c r="F180" s="22">
        <v>1</v>
      </c>
      <c r="G180" s="22">
        <v>0</v>
      </c>
      <c r="H180" s="22" t="str">
        <f>INDEX(Bar_data!$A$3:$B$140,MATCH(C180,Bar_data!$A$3:$A$140,FALSE),2)</f>
        <v>Trust036</v>
      </c>
      <c r="I180" s="22" t="str">
        <f>INDEX(TrustCAHUB_map!$A$2:$D$139,MATCH($C180,TrustCAHUB_map!$A$2:$A$139,FALSE),3)</f>
        <v>East of England</v>
      </c>
      <c r="J180" s="22" t="str">
        <f>INDEX(TrustCAHUB_map!$A$2:$D$139,MATCH($C180,TrustCAHUB_map!$A$2:$A$139,FALSE),4)</f>
        <v>East of England</v>
      </c>
    </row>
    <row r="181" spans="1:10" x14ac:dyDescent="0.3">
      <c r="A181" s="22" t="str">
        <f t="shared" si="2"/>
        <v>'RDE2015Palliative50-69'</v>
      </c>
      <c r="B181" s="22">
        <v>2015</v>
      </c>
      <c r="C181" s="22" t="s">
        <v>199</v>
      </c>
      <c r="D181" s="22" t="s">
        <v>8</v>
      </c>
      <c r="E181" s="22" t="s">
        <v>627</v>
      </c>
      <c r="F181" s="22">
        <v>36</v>
      </c>
      <c r="G181" s="22">
        <v>3</v>
      </c>
      <c r="H181" s="22" t="str">
        <f>INDEX(Bar_data!$A$3:$B$140,MATCH(C181,Bar_data!$A$3:$A$140,FALSE),2)</f>
        <v>Trust036</v>
      </c>
      <c r="I181" s="22" t="str">
        <f>INDEX(TrustCAHUB_map!$A$2:$D$139,MATCH($C181,TrustCAHUB_map!$A$2:$A$139,FALSE),3)</f>
        <v>East of England</v>
      </c>
      <c r="J181" s="22" t="str">
        <f>INDEX(TrustCAHUB_map!$A$2:$D$139,MATCH($C181,TrustCAHUB_map!$A$2:$A$139,FALSE),4)</f>
        <v>East of England</v>
      </c>
    </row>
    <row r="182" spans="1:10" x14ac:dyDescent="0.3">
      <c r="A182" s="22" t="str">
        <f t="shared" si="2"/>
        <v>'RDE2015Not assigned50-69'</v>
      </c>
      <c r="B182" s="22">
        <v>2015</v>
      </c>
      <c r="C182" s="22" t="s">
        <v>199</v>
      </c>
      <c r="D182" s="22" t="s">
        <v>477</v>
      </c>
      <c r="E182" s="22" t="s">
        <v>627</v>
      </c>
      <c r="F182" s="22">
        <v>15</v>
      </c>
      <c r="G182" s="22">
        <v>0</v>
      </c>
      <c r="H182" s="22" t="str">
        <f>INDEX(Bar_data!$A$3:$B$140,MATCH(C182,Bar_data!$A$3:$A$140,FALSE),2)</f>
        <v>Trust036</v>
      </c>
      <c r="I182" s="22" t="str">
        <f>INDEX(TrustCAHUB_map!$A$2:$D$139,MATCH($C182,TrustCAHUB_map!$A$2:$A$139,FALSE),3)</f>
        <v>East of England</v>
      </c>
      <c r="J182" s="22" t="str">
        <f>INDEX(TrustCAHUB_map!$A$2:$D$139,MATCH($C182,TrustCAHUB_map!$A$2:$A$139,FALSE),4)</f>
        <v>East of England</v>
      </c>
    </row>
    <row r="183" spans="1:10" x14ac:dyDescent="0.3">
      <c r="A183" s="22" t="str">
        <f t="shared" si="2"/>
        <v>'RDE2015Curative50-69'</v>
      </c>
      <c r="B183" s="22">
        <v>2015</v>
      </c>
      <c r="C183" s="22" t="s">
        <v>199</v>
      </c>
      <c r="D183" s="22" t="s">
        <v>7</v>
      </c>
      <c r="E183" s="22" t="s">
        <v>627</v>
      </c>
      <c r="F183" s="22">
        <v>26</v>
      </c>
      <c r="G183" s="22">
        <v>0</v>
      </c>
      <c r="H183" s="22" t="str">
        <f>INDEX(Bar_data!$A$3:$B$140,MATCH(C183,Bar_data!$A$3:$A$140,FALSE),2)</f>
        <v>Trust036</v>
      </c>
      <c r="I183" s="22" t="str">
        <f>INDEX(TrustCAHUB_map!$A$2:$D$139,MATCH($C183,TrustCAHUB_map!$A$2:$A$139,FALSE),3)</f>
        <v>East of England</v>
      </c>
      <c r="J183" s="22" t="str">
        <f>INDEX(TrustCAHUB_map!$A$2:$D$139,MATCH($C183,TrustCAHUB_map!$A$2:$A$139,FALSE),4)</f>
        <v>East of England</v>
      </c>
    </row>
    <row r="184" spans="1:10" x14ac:dyDescent="0.3">
      <c r="A184" s="22" t="str">
        <f t="shared" si="2"/>
        <v>'RDE2015Curative70+'</v>
      </c>
      <c r="B184" s="22">
        <v>2015</v>
      </c>
      <c r="C184" s="22" t="s">
        <v>199</v>
      </c>
      <c r="D184" s="22" t="s">
        <v>7</v>
      </c>
      <c r="E184" s="22" t="s">
        <v>628</v>
      </c>
      <c r="F184" s="22">
        <v>8</v>
      </c>
      <c r="G184" s="22">
        <v>0</v>
      </c>
      <c r="H184" s="22" t="str">
        <f>INDEX(Bar_data!$A$3:$B$140,MATCH(C184,Bar_data!$A$3:$A$140,FALSE),2)</f>
        <v>Trust036</v>
      </c>
      <c r="I184" s="22" t="str">
        <f>INDEX(TrustCAHUB_map!$A$2:$D$139,MATCH($C184,TrustCAHUB_map!$A$2:$A$139,FALSE),3)</f>
        <v>East of England</v>
      </c>
      <c r="J184" s="22" t="str">
        <f>INDEX(TrustCAHUB_map!$A$2:$D$139,MATCH($C184,TrustCAHUB_map!$A$2:$A$139,FALSE),4)</f>
        <v>East of England</v>
      </c>
    </row>
    <row r="185" spans="1:10" x14ac:dyDescent="0.3">
      <c r="A185" s="22" t="str">
        <f t="shared" si="2"/>
        <v>'RDE2015Not assigned70+'</v>
      </c>
      <c r="B185" s="22">
        <v>2015</v>
      </c>
      <c r="C185" s="22" t="s">
        <v>199</v>
      </c>
      <c r="D185" s="22" t="s">
        <v>477</v>
      </c>
      <c r="E185" s="22" t="s">
        <v>628</v>
      </c>
      <c r="F185" s="22">
        <v>14</v>
      </c>
      <c r="G185" s="22">
        <v>0</v>
      </c>
      <c r="H185" s="22" t="str">
        <f>INDEX(Bar_data!$A$3:$B$140,MATCH(C185,Bar_data!$A$3:$A$140,FALSE),2)</f>
        <v>Trust036</v>
      </c>
      <c r="I185" s="22" t="str">
        <f>INDEX(TrustCAHUB_map!$A$2:$D$139,MATCH($C185,TrustCAHUB_map!$A$2:$A$139,FALSE),3)</f>
        <v>East of England</v>
      </c>
      <c r="J185" s="22" t="str">
        <f>INDEX(TrustCAHUB_map!$A$2:$D$139,MATCH($C185,TrustCAHUB_map!$A$2:$A$139,FALSE),4)</f>
        <v>East of England</v>
      </c>
    </row>
    <row r="186" spans="1:10" x14ac:dyDescent="0.3">
      <c r="A186" s="22" t="str">
        <f t="shared" si="2"/>
        <v>'RDE2015Palliative70+'</v>
      </c>
      <c r="B186" s="22">
        <v>2015</v>
      </c>
      <c r="C186" s="22" t="s">
        <v>199</v>
      </c>
      <c r="D186" s="22" t="s">
        <v>8</v>
      </c>
      <c r="E186" s="22" t="s">
        <v>628</v>
      </c>
      <c r="F186" s="22">
        <v>24</v>
      </c>
      <c r="G186" s="22">
        <v>3</v>
      </c>
      <c r="H186" s="22" t="str">
        <f>INDEX(Bar_data!$A$3:$B$140,MATCH(C186,Bar_data!$A$3:$A$140,FALSE),2)</f>
        <v>Trust036</v>
      </c>
      <c r="I186" s="22" t="str">
        <f>INDEX(TrustCAHUB_map!$A$2:$D$139,MATCH($C186,TrustCAHUB_map!$A$2:$A$139,FALSE),3)</f>
        <v>East of England</v>
      </c>
      <c r="J186" s="22" t="str">
        <f>INDEX(TrustCAHUB_map!$A$2:$D$139,MATCH($C186,TrustCAHUB_map!$A$2:$A$139,FALSE),4)</f>
        <v>East of England</v>
      </c>
    </row>
    <row r="187" spans="1:10" x14ac:dyDescent="0.3">
      <c r="A187" s="22" t="str">
        <f t="shared" si="2"/>
        <v>'RDU2015Palliative18-49'</v>
      </c>
      <c r="B187" s="22">
        <v>2015</v>
      </c>
      <c r="C187" s="22" t="s">
        <v>200</v>
      </c>
      <c r="D187" s="22" t="s">
        <v>8</v>
      </c>
      <c r="E187" s="22" t="s">
        <v>153</v>
      </c>
      <c r="F187" s="22">
        <v>2</v>
      </c>
      <c r="G187" s="22">
        <v>0</v>
      </c>
      <c r="H187" s="22" t="str">
        <f>INDEX(Bar_data!$A$3:$B$140,MATCH(C187,Bar_data!$A$3:$A$140,FALSE),2)</f>
        <v>Trust037</v>
      </c>
      <c r="I187" s="22" t="str">
        <f>INDEX(TrustCAHUB_map!$A$2:$D$139,MATCH($C187,TrustCAHUB_map!$A$2:$A$139,FALSE),3)</f>
        <v>Surrey and Sussex</v>
      </c>
      <c r="J187" s="22" t="str">
        <f>INDEX(TrustCAHUB_map!$A$2:$D$139,MATCH($C187,TrustCAHUB_map!$A$2:$A$139,FALSE),4)</f>
        <v>South East</v>
      </c>
    </row>
    <row r="188" spans="1:10" x14ac:dyDescent="0.3">
      <c r="A188" s="22" t="str">
        <f t="shared" si="2"/>
        <v>'RDU2015Not assigned18-49'</v>
      </c>
      <c r="B188" s="22">
        <v>2015</v>
      </c>
      <c r="C188" s="22" t="s">
        <v>200</v>
      </c>
      <c r="D188" s="22" t="s">
        <v>477</v>
      </c>
      <c r="E188" s="22" t="s">
        <v>153</v>
      </c>
      <c r="F188" s="22">
        <v>1</v>
      </c>
      <c r="G188" s="22">
        <v>0</v>
      </c>
      <c r="H188" s="22" t="str">
        <f>INDEX(Bar_data!$A$3:$B$140,MATCH(C188,Bar_data!$A$3:$A$140,FALSE),2)</f>
        <v>Trust037</v>
      </c>
      <c r="I188" s="22" t="str">
        <f>INDEX(TrustCAHUB_map!$A$2:$D$139,MATCH($C188,TrustCAHUB_map!$A$2:$A$139,FALSE),3)</f>
        <v>Surrey and Sussex</v>
      </c>
      <c r="J188" s="22" t="str">
        <f>INDEX(TrustCAHUB_map!$A$2:$D$139,MATCH($C188,TrustCAHUB_map!$A$2:$A$139,FALSE),4)</f>
        <v>South East</v>
      </c>
    </row>
    <row r="189" spans="1:10" x14ac:dyDescent="0.3">
      <c r="A189" s="22" t="str">
        <f t="shared" si="2"/>
        <v>'RDU2015Curative18-49'</v>
      </c>
      <c r="B189" s="22">
        <v>2015</v>
      </c>
      <c r="C189" s="22" t="s">
        <v>200</v>
      </c>
      <c r="D189" s="22" t="s">
        <v>7</v>
      </c>
      <c r="E189" s="22" t="s">
        <v>153</v>
      </c>
      <c r="F189" s="22">
        <v>4</v>
      </c>
      <c r="G189" s="22">
        <v>0</v>
      </c>
      <c r="H189" s="22" t="str">
        <f>INDEX(Bar_data!$A$3:$B$140,MATCH(C189,Bar_data!$A$3:$A$140,FALSE),2)</f>
        <v>Trust037</v>
      </c>
      <c r="I189" s="22" t="str">
        <f>INDEX(TrustCAHUB_map!$A$2:$D$139,MATCH($C189,TrustCAHUB_map!$A$2:$A$139,FALSE),3)</f>
        <v>Surrey and Sussex</v>
      </c>
      <c r="J189" s="22" t="str">
        <f>INDEX(TrustCAHUB_map!$A$2:$D$139,MATCH($C189,TrustCAHUB_map!$A$2:$A$139,FALSE),4)</f>
        <v>South East</v>
      </c>
    </row>
    <row r="190" spans="1:10" x14ac:dyDescent="0.3">
      <c r="A190" s="22" t="str">
        <f t="shared" si="2"/>
        <v>'RDU2015Palliative50-69'</v>
      </c>
      <c r="B190" s="22">
        <v>2015</v>
      </c>
      <c r="C190" s="22" t="s">
        <v>200</v>
      </c>
      <c r="D190" s="22" t="s">
        <v>8</v>
      </c>
      <c r="E190" s="22" t="s">
        <v>627</v>
      </c>
      <c r="F190" s="22">
        <v>24</v>
      </c>
      <c r="G190" s="22">
        <v>2</v>
      </c>
      <c r="H190" s="22" t="str">
        <f>INDEX(Bar_data!$A$3:$B$140,MATCH(C190,Bar_data!$A$3:$A$140,FALSE),2)</f>
        <v>Trust037</v>
      </c>
      <c r="I190" s="22" t="str">
        <f>INDEX(TrustCAHUB_map!$A$2:$D$139,MATCH($C190,TrustCAHUB_map!$A$2:$A$139,FALSE),3)</f>
        <v>Surrey and Sussex</v>
      </c>
      <c r="J190" s="22" t="str">
        <f>INDEX(TrustCAHUB_map!$A$2:$D$139,MATCH($C190,TrustCAHUB_map!$A$2:$A$139,FALSE),4)</f>
        <v>South East</v>
      </c>
    </row>
    <row r="191" spans="1:10" x14ac:dyDescent="0.3">
      <c r="A191" s="22" t="str">
        <f t="shared" si="2"/>
        <v>'RDU2015Curative50-69'</v>
      </c>
      <c r="B191" s="22">
        <v>2015</v>
      </c>
      <c r="C191" s="22" t="s">
        <v>200</v>
      </c>
      <c r="D191" s="22" t="s">
        <v>7</v>
      </c>
      <c r="E191" s="22" t="s">
        <v>627</v>
      </c>
      <c r="F191" s="22">
        <v>18</v>
      </c>
      <c r="G191" s="22">
        <v>2</v>
      </c>
      <c r="H191" s="22" t="str">
        <f>INDEX(Bar_data!$A$3:$B$140,MATCH(C191,Bar_data!$A$3:$A$140,FALSE),2)</f>
        <v>Trust037</v>
      </c>
      <c r="I191" s="22" t="str">
        <f>INDEX(TrustCAHUB_map!$A$2:$D$139,MATCH($C191,TrustCAHUB_map!$A$2:$A$139,FALSE),3)</f>
        <v>Surrey and Sussex</v>
      </c>
      <c r="J191" s="22" t="str">
        <f>INDEX(TrustCAHUB_map!$A$2:$D$139,MATCH($C191,TrustCAHUB_map!$A$2:$A$139,FALSE),4)</f>
        <v>South East</v>
      </c>
    </row>
    <row r="192" spans="1:10" x14ac:dyDescent="0.3">
      <c r="A192" s="22" t="str">
        <f t="shared" si="2"/>
        <v>'RDU2015Not assigned50-69'</v>
      </c>
      <c r="B192" s="22">
        <v>2015</v>
      </c>
      <c r="C192" s="22" t="s">
        <v>200</v>
      </c>
      <c r="D192" s="22" t="s">
        <v>477</v>
      </c>
      <c r="E192" s="22" t="s">
        <v>627</v>
      </c>
      <c r="F192" s="22">
        <v>7</v>
      </c>
      <c r="G192" s="22">
        <v>0</v>
      </c>
      <c r="H192" s="22" t="str">
        <f>INDEX(Bar_data!$A$3:$B$140,MATCH(C192,Bar_data!$A$3:$A$140,FALSE),2)</f>
        <v>Trust037</v>
      </c>
      <c r="I192" s="22" t="str">
        <f>INDEX(TrustCAHUB_map!$A$2:$D$139,MATCH($C192,TrustCAHUB_map!$A$2:$A$139,FALSE),3)</f>
        <v>Surrey and Sussex</v>
      </c>
      <c r="J192" s="22" t="str">
        <f>INDEX(TrustCAHUB_map!$A$2:$D$139,MATCH($C192,TrustCAHUB_map!$A$2:$A$139,FALSE),4)</f>
        <v>South East</v>
      </c>
    </row>
    <row r="193" spans="1:10" x14ac:dyDescent="0.3">
      <c r="A193" s="22" t="str">
        <f t="shared" si="2"/>
        <v>'RDU2015Not assigned70+'</v>
      </c>
      <c r="B193" s="22">
        <v>2015</v>
      </c>
      <c r="C193" s="22" t="s">
        <v>200</v>
      </c>
      <c r="D193" s="22" t="s">
        <v>477</v>
      </c>
      <c r="E193" s="22" t="s">
        <v>628</v>
      </c>
      <c r="F193" s="22">
        <v>2</v>
      </c>
      <c r="G193" s="22">
        <v>0</v>
      </c>
      <c r="H193" s="22" t="str">
        <f>INDEX(Bar_data!$A$3:$B$140,MATCH(C193,Bar_data!$A$3:$A$140,FALSE),2)</f>
        <v>Trust037</v>
      </c>
      <c r="I193" s="22" t="str">
        <f>INDEX(TrustCAHUB_map!$A$2:$D$139,MATCH($C193,TrustCAHUB_map!$A$2:$A$139,FALSE),3)</f>
        <v>Surrey and Sussex</v>
      </c>
      <c r="J193" s="22" t="str">
        <f>INDEX(TrustCAHUB_map!$A$2:$D$139,MATCH($C193,TrustCAHUB_map!$A$2:$A$139,FALSE),4)</f>
        <v>South East</v>
      </c>
    </row>
    <row r="194" spans="1:10" x14ac:dyDescent="0.3">
      <c r="A194" s="22" t="str">
        <f t="shared" si="2"/>
        <v>'RDU2015Curative70+'</v>
      </c>
      <c r="B194" s="22">
        <v>2015</v>
      </c>
      <c r="C194" s="22" t="s">
        <v>200</v>
      </c>
      <c r="D194" s="22" t="s">
        <v>7</v>
      </c>
      <c r="E194" s="22" t="s">
        <v>628</v>
      </c>
      <c r="F194" s="22">
        <v>5</v>
      </c>
      <c r="G194" s="22">
        <v>0</v>
      </c>
      <c r="H194" s="22" t="str">
        <f>INDEX(Bar_data!$A$3:$B$140,MATCH(C194,Bar_data!$A$3:$A$140,FALSE),2)</f>
        <v>Trust037</v>
      </c>
      <c r="I194" s="22" t="str">
        <f>INDEX(TrustCAHUB_map!$A$2:$D$139,MATCH($C194,TrustCAHUB_map!$A$2:$A$139,FALSE),3)</f>
        <v>Surrey and Sussex</v>
      </c>
      <c r="J194" s="22" t="str">
        <f>INDEX(TrustCAHUB_map!$A$2:$D$139,MATCH($C194,TrustCAHUB_map!$A$2:$A$139,FALSE),4)</f>
        <v>South East</v>
      </c>
    </row>
    <row r="195" spans="1:10" x14ac:dyDescent="0.3">
      <c r="A195" s="22" t="str">
        <f t="shared" ref="A195:A258" si="3">"'"&amp;C195&amp;B195&amp;D195&amp;E195&amp;"'"</f>
        <v>'RDU2015Palliative70+'</v>
      </c>
      <c r="B195" s="22">
        <v>2015</v>
      </c>
      <c r="C195" s="22" t="s">
        <v>200</v>
      </c>
      <c r="D195" s="22" t="s">
        <v>8</v>
      </c>
      <c r="E195" s="22" t="s">
        <v>628</v>
      </c>
      <c r="F195" s="22">
        <v>18</v>
      </c>
      <c r="G195" s="22">
        <v>0</v>
      </c>
      <c r="H195" s="22" t="str">
        <f>INDEX(Bar_data!$A$3:$B$140,MATCH(C195,Bar_data!$A$3:$A$140,FALSE),2)</f>
        <v>Trust037</v>
      </c>
      <c r="I195" s="22" t="str">
        <f>INDEX(TrustCAHUB_map!$A$2:$D$139,MATCH($C195,TrustCAHUB_map!$A$2:$A$139,FALSE),3)</f>
        <v>Surrey and Sussex</v>
      </c>
      <c r="J195" s="22" t="str">
        <f>INDEX(TrustCAHUB_map!$A$2:$D$139,MATCH($C195,TrustCAHUB_map!$A$2:$A$139,FALSE),4)</f>
        <v>South East</v>
      </c>
    </row>
    <row r="196" spans="1:10" x14ac:dyDescent="0.3">
      <c r="A196" s="22" t="str">
        <f t="shared" si="3"/>
        <v>'RDZ2015Palliative18-49'</v>
      </c>
      <c r="B196" s="22">
        <v>2015</v>
      </c>
      <c r="C196" s="22" t="s">
        <v>201</v>
      </c>
      <c r="D196" s="22" t="s">
        <v>8</v>
      </c>
      <c r="E196" s="22" t="s">
        <v>153</v>
      </c>
      <c r="F196" s="22">
        <v>5</v>
      </c>
      <c r="G196" s="22">
        <v>1</v>
      </c>
      <c r="H196" s="22" t="str">
        <f>INDEX(Bar_data!$A$3:$B$140,MATCH(C196,Bar_data!$A$3:$A$140,FALSE),2)</f>
        <v>Trust038</v>
      </c>
      <c r="I196" s="22" t="str">
        <f>INDEX(TrustCAHUB_map!$A$2:$D$139,MATCH($C196,TrustCAHUB_map!$A$2:$A$139,FALSE),3)</f>
        <v>Wessex</v>
      </c>
      <c r="J196" s="22" t="str">
        <f>INDEX(TrustCAHUB_map!$A$2:$D$139,MATCH($C196,TrustCAHUB_map!$A$2:$A$139,FALSE),4)</f>
        <v>Wessex</v>
      </c>
    </row>
    <row r="197" spans="1:10" x14ac:dyDescent="0.3">
      <c r="A197" s="22" t="str">
        <f t="shared" si="3"/>
        <v>'RDZ2015Curative18-49'</v>
      </c>
      <c r="B197" s="22">
        <v>2015</v>
      </c>
      <c r="C197" s="22" t="s">
        <v>201</v>
      </c>
      <c r="D197" s="22" t="s">
        <v>7</v>
      </c>
      <c r="E197" s="22" t="s">
        <v>153</v>
      </c>
      <c r="F197" s="22">
        <v>3</v>
      </c>
      <c r="G197" s="22">
        <v>0</v>
      </c>
      <c r="H197" s="22" t="str">
        <f>INDEX(Bar_data!$A$3:$B$140,MATCH(C197,Bar_data!$A$3:$A$140,FALSE),2)</f>
        <v>Trust038</v>
      </c>
      <c r="I197" s="22" t="str">
        <f>INDEX(TrustCAHUB_map!$A$2:$D$139,MATCH($C197,TrustCAHUB_map!$A$2:$A$139,FALSE),3)</f>
        <v>Wessex</v>
      </c>
      <c r="J197" s="22" t="str">
        <f>INDEX(TrustCAHUB_map!$A$2:$D$139,MATCH($C197,TrustCAHUB_map!$A$2:$A$139,FALSE),4)</f>
        <v>Wessex</v>
      </c>
    </row>
    <row r="198" spans="1:10" x14ac:dyDescent="0.3">
      <c r="A198" s="22" t="str">
        <f t="shared" si="3"/>
        <v>'RDZ2015Not assigned50-69'</v>
      </c>
      <c r="B198" s="22">
        <v>2015</v>
      </c>
      <c r="C198" s="22" t="s">
        <v>201</v>
      </c>
      <c r="D198" s="22" t="s">
        <v>477</v>
      </c>
      <c r="E198" s="22" t="s">
        <v>627</v>
      </c>
      <c r="F198" s="22">
        <v>1</v>
      </c>
      <c r="G198" s="22">
        <v>0</v>
      </c>
      <c r="H198" s="22" t="str">
        <f>INDEX(Bar_data!$A$3:$B$140,MATCH(C198,Bar_data!$A$3:$A$140,FALSE),2)</f>
        <v>Trust038</v>
      </c>
      <c r="I198" s="22" t="str">
        <f>INDEX(TrustCAHUB_map!$A$2:$D$139,MATCH($C198,TrustCAHUB_map!$A$2:$A$139,FALSE),3)</f>
        <v>Wessex</v>
      </c>
      <c r="J198" s="22" t="str">
        <f>INDEX(TrustCAHUB_map!$A$2:$D$139,MATCH($C198,TrustCAHUB_map!$A$2:$A$139,FALSE),4)</f>
        <v>Wessex</v>
      </c>
    </row>
    <row r="199" spans="1:10" x14ac:dyDescent="0.3">
      <c r="A199" s="22" t="str">
        <f t="shared" si="3"/>
        <v>'RDZ2015Curative50-69'</v>
      </c>
      <c r="B199" s="22">
        <v>2015</v>
      </c>
      <c r="C199" s="22" t="s">
        <v>201</v>
      </c>
      <c r="D199" s="22" t="s">
        <v>7</v>
      </c>
      <c r="E199" s="22" t="s">
        <v>627</v>
      </c>
      <c r="F199" s="22">
        <v>21</v>
      </c>
      <c r="G199" s="22">
        <v>0</v>
      </c>
      <c r="H199" s="22" t="str">
        <f>INDEX(Bar_data!$A$3:$B$140,MATCH(C199,Bar_data!$A$3:$A$140,FALSE),2)</f>
        <v>Trust038</v>
      </c>
      <c r="I199" s="22" t="str">
        <f>INDEX(TrustCAHUB_map!$A$2:$D$139,MATCH($C199,TrustCAHUB_map!$A$2:$A$139,FALSE),3)</f>
        <v>Wessex</v>
      </c>
      <c r="J199" s="22" t="str">
        <f>INDEX(TrustCAHUB_map!$A$2:$D$139,MATCH($C199,TrustCAHUB_map!$A$2:$A$139,FALSE),4)</f>
        <v>Wessex</v>
      </c>
    </row>
    <row r="200" spans="1:10" x14ac:dyDescent="0.3">
      <c r="A200" s="22" t="str">
        <f t="shared" si="3"/>
        <v>'RDZ2015Palliative50-69'</v>
      </c>
      <c r="B200" s="22">
        <v>2015</v>
      </c>
      <c r="C200" s="22" t="s">
        <v>201</v>
      </c>
      <c r="D200" s="22" t="s">
        <v>8</v>
      </c>
      <c r="E200" s="22" t="s">
        <v>627</v>
      </c>
      <c r="F200" s="22">
        <v>13</v>
      </c>
      <c r="G200" s="22">
        <v>1</v>
      </c>
      <c r="H200" s="22" t="str">
        <f>INDEX(Bar_data!$A$3:$B$140,MATCH(C200,Bar_data!$A$3:$A$140,FALSE),2)</f>
        <v>Trust038</v>
      </c>
      <c r="I200" s="22" t="str">
        <f>INDEX(TrustCAHUB_map!$A$2:$D$139,MATCH($C200,TrustCAHUB_map!$A$2:$A$139,FALSE),3)</f>
        <v>Wessex</v>
      </c>
      <c r="J200" s="22" t="str">
        <f>INDEX(TrustCAHUB_map!$A$2:$D$139,MATCH($C200,TrustCAHUB_map!$A$2:$A$139,FALSE),4)</f>
        <v>Wessex</v>
      </c>
    </row>
    <row r="201" spans="1:10" x14ac:dyDescent="0.3">
      <c r="A201" s="22" t="str">
        <f t="shared" si="3"/>
        <v>'RDZ2015Not assigned70+'</v>
      </c>
      <c r="B201" s="22">
        <v>2015</v>
      </c>
      <c r="C201" s="22" t="s">
        <v>201</v>
      </c>
      <c r="D201" s="22" t="s">
        <v>477</v>
      </c>
      <c r="E201" s="22" t="s">
        <v>628</v>
      </c>
      <c r="F201" s="22">
        <v>1</v>
      </c>
      <c r="G201" s="22">
        <v>0</v>
      </c>
      <c r="H201" s="22" t="str">
        <f>INDEX(Bar_data!$A$3:$B$140,MATCH(C201,Bar_data!$A$3:$A$140,FALSE),2)</f>
        <v>Trust038</v>
      </c>
      <c r="I201" s="22" t="str">
        <f>INDEX(TrustCAHUB_map!$A$2:$D$139,MATCH($C201,TrustCAHUB_map!$A$2:$A$139,FALSE),3)</f>
        <v>Wessex</v>
      </c>
      <c r="J201" s="22" t="str">
        <f>INDEX(TrustCAHUB_map!$A$2:$D$139,MATCH($C201,TrustCAHUB_map!$A$2:$A$139,FALSE),4)</f>
        <v>Wessex</v>
      </c>
    </row>
    <row r="202" spans="1:10" x14ac:dyDescent="0.3">
      <c r="A202" s="22" t="str">
        <f t="shared" si="3"/>
        <v>'RDZ2015Palliative70+'</v>
      </c>
      <c r="B202" s="22">
        <v>2015</v>
      </c>
      <c r="C202" s="22" t="s">
        <v>201</v>
      </c>
      <c r="D202" s="22" t="s">
        <v>8</v>
      </c>
      <c r="E202" s="22" t="s">
        <v>628</v>
      </c>
      <c r="F202" s="22">
        <v>20</v>
      </c>
      <c r="G202" s="22">
        <v>2</v>
      </c>
      <c r="H202" s="22" t="str">
        <f>INDEX(Bar_data!$A$3:$B$140,MATCH(C202,Bar_data!$A$3:$A$140,FALSE),2)</f>
        <v>Trust038</v>
      </c>
      <c r="I202" s="22" t="str">
        <f>INDEX(TrustCAHUB_map!$A$2:$D$139,MATCH($C202,TrustCAHUB_map!$A$2:$A$139,FALSE),3)</f>
        <v>Wessex</v>
      </c>
      <c r="J202" s="22" t="str">
        <f>INDEX(TrustCAHUB_map!$A$2:$D$139,MATCH($C202,TrustCAHUB_map!$A$2:$A$139,FALSE),4)</f>
        <v>Wessex</v>
      </c>
    </row>
    <row r="203" spans="1:10" x14ac:dyDescent="0.3">
      <c r="A203" s="22" t="str">
        <f t="shared" si="3"/>
        <v>'RDZ2015Curative70+'</v>
      </c>
      <c r="B203" s="22">
        <v>2015</v>
      </c>
      <c r="C203" s="22" t="s">
        <v>201</v>
      </c>
      <c r="D203" s="22" t="s">
        <v>7</v>
      </c>
      <c r="E203" s="22" t="s">
        <v>628</v>
      </c>
      <c r="F203" s="22">
        <v>18</v>
      </c>
      <c r="G203" s="22">
        <v>0</v>
      </c>
      <c r="H203" s="22" t="str">
        <f>INDEX(Bar_data!$A$3:$B$140,MATCH(C203,Bar_data!$A$3:$A$140,FALSE),2)</f>
        <v>Trust038</v>
      </c>
      <c r="I203" s="22" t="str">
        <f>INDEX(TrustCAHUB_map!$A$2:$D$139,MATCH($C203,TrustCAHUB_map!$A$2:$A$139,FALSE),3)</f>
        <v>Wessex</v>
      </c>
      <c r="J203" s="22" t="str">
        <f>INDEX(TrustCAHUB_map!$A$2:$D$139,MATCH($C203,TrustCAHUB_map!$A$2:$A$139,FALSE),4)</f>
        <v>Wessex</v>
      </c>
    </row>
    <row r="204" spans="1:10" x14ac:dyDescent="0.3">
      <c r="A204" s="22" t="str">
        <f t="shared" si="3"/>
        <v>'RE92015Palliative18-49'</v>
      </c>
      <c r="B204" s="22">
        <v>2015</v>
      </c>
      <c r="C204" s="22" t="s">
        <v>202</v>
      </c>
      <c r="D204" s="22" t="s">
        <v>8</v>
      </c>
      <c r="E204" s="22" t="s">
        <v>153</v>
      </c>
      <c r="F204" s="22">
        <v>2</v>
      </c>
      <c r="G204" s="22">
        <v>0</v>
      </c>
      <c r="H204" s="22" t="str">
        <f>INDEX(Bar_data!$A$3:$B$140,MATCH(C204,Bar_data!$A$3:$A$140,FALSE),2)</f>
        <v>Trust039</v>
      </c>
      <c r="I204" s="22" t="str">
        <f>INDEX(TrustCAHUB_map!$A$2:$D$139,MATCH($C204,TrustCAHUB_map!$A$2:$A$139,FALSE),3)</f>
        <v>North East and Cumbria</v>
      </c>
      <c r="J204" s="22" t="str">
        <f>INDEX(TrustCAHUB_map!$A$2:$D$139,MATCH($C204,TrustCAHUB_map!$A$2:$A$139,FALSE),4)</f>
        <v>North East</v>
      </c>
    </row>
    <row r="205" spans="1:10" x14ac:dyDescent="0.3">
      <c r="A205" s="22" t="str">
        <f t="shared" si="3"/>
        <v>'RE92015Palliative50-69'</v>
      </c>
      <c r="B205" s="22">
        <v>2015</v>
      </c>
      <c r="C205" s="22" t="s">
        <v>202</v>
      </c>
      <c r="D205" s="22" t="s">
        <v>8</v>
      </c>
      <c r="E205" s="22" t="s">
        <v>627</v>
      </c>
      <c r="F205" s="22">
        <v>15</v>
      </c>
      <c r="G205" s="22">
        <v>0</v>
      </c>
      <c r="H205" s="22" t="str">
        <f>INDEX(Bar_data!$A$3:$B$140,MATCH(C205,Bar_data!$A$3:$A$140,FALSE),2)</f>
        <v>Trust039</v>
      </c>
      <c r="I205" s="22" t="str">
        <f>INDEX(TrustCAHUB_map!$A$2:$D$139,MATCH($C205,TrustCAHUB_map!$A$2:$A$139,FALSE),3)</f>
        <v>North East and Cumbria</v>
      </c>
      <c r="J205" s="22" t="str">
        <f>INDEX(TrustCAHUB_map!$A$2:$D$139,MATCH($C205,TrustCAHUB_map!$A$2:$A$139,FALSE),4)</f>
        <v>North East</v>
      </c>
    </row>
    <row r="206" spans="1:10" x14ac:dyDescent="0.3">
      <c r="A206" s="22" t="str">
        <f t="shared" si="3"/>
        <v>'RE92015Curative50-69'</v>
      </c>
      <c r="B206" s="22">
        <v>2015</v>
      </c>
      <c r="C206" s="22" t="s">
        <v>202</v>
      </c>
      <c r="D206" s="22" t="s">
        <v>7</v>
      </c>
      <c r="E206" s="22" t="s">
        <v>627</v>
      </c>
      <c r="F206" s="22">
        <v>1</v>
      </c>
      <c r="G206" s="22">
        <v>0</v>
      </c>
      <c r="H206" s="22" t="str">
        <f>INDEX(Bar_data!$A$3:$B$140,MATCH(C206,Bar_data!$A$3:$A$140,FALSE),2)</f>
        <v>Trust039</v>
      </c>
      <c r="I206" s="22" t="str">
        <f>INDEX(TrustCAHUB_map!$A$2:$D$139,MATCH($C206,TrustCAHUB_map!$A$2:$A$139,FALSE),3)</f>
        <v>North East and Cumbria</v>
      </c>
      <c r="J206" s="22" t="str">
        <f>INDEX(TrustCAHUB_map!$A$2:$D$139,MATCH($C206,TrustCAHUB_map!$A$2:$A$139,FALSE),4)</f>
        <v>North East</v>
      </c>
    </row>
    <row r="207" spans="1:10" x14ac:dyDescent="0.3">
      <c r="A207" s="22" t="str">
        <f t="shared" si="3"/>
        <v>'RE92015Palliative70+'</v>
      </c>
      <c r="B207" s="22">
        <v>2015</v>
      </c>
      <c r="C207" s="22" t="s">
        <v>202</v>
      </c>
      <c r="D207" s="22" t="s">
        <v>8</v>
      </c>
      <c r="E207" s="22" t="s">
        <v>628</v>
      </c>
      <c r="F207" s="22">
        <v>5</v>
      </c>
      <c r="G207" s="22">
        <v>0</v>
      </c>
      <c r="H207" s="22" t="str">
        <f>INDEX(Bar_data!$A$3:$B$140,MATCH(C207,Bar_data!$A$3:$A$140,FALSE),2)</f>
        <v>Trust039</v>
      </c>
      <c r="I207" s="22" t="str">
        <f>INDEX(TrustCAHUB_map!$A$2:$D$139,MATCH($C207,TrustCAHUB_map!$A$2:$A$139,FALSE),3)</f>
        <v>North East and Cumbria</v>
      </c>
      <c r="J207" s="22" t="str">
        <f>INDEX(TrustCAHUB_map!$A$2:$D$139,MATCH($C207,TrustCAHUB_map!$A$2:$A$139,FALSE),4)</f>
        <v>North East</v>
      </c>
    </row>
    <row r="208" spans="1:10" x14ac:dyDescent="0.3">
      <c r="A208" s="22" t="str">
        <f t="shared" si="3"/>
        <v>'RE92015Curative70+'</v>
      </c>
      <c r="B208" s="22">
        <v>2015</v>
      </c>
      <c r="C208" s="22" t="s">
        <v>202</v>
      </c>
      <c r="D208" s="22" t="s">
        <v>7</v>
      </c>
      <c r="E208" s="22" t="s">
        <v>628</v>
      </c>
      <c r="F208" s="22">
        <v>2</v>
      </c>
      <c r="G208" s="22">
        <v>0</v>
      </c>
      <c r="H208" s="22" t="str">
        <f>INDEX(Bar_data!$A$3:$B$140,MATCH(C208,Bar_data!$A$3:$A$140,FALSE),2)</f>
        <v>Trust039</v>
      </c>
      <c r="I208" s="22" t="str">
        <f>INDEX(TrustCAHUB_map!$A$2:$D$139,MATCH($C208,TrustCAHUB_map!$A$2:$A$139,FALSE),3)</f>
        <v>North East and Cumbria</v>
      </c>
      <c r="J208" s="22" t="str">
        <f>INDEX(TrustCAHUB_map!$A$2:$D$139,MATCH($C208,TrustCAHUB_map!$A$2:$A$139,FALSE),4)</f>
        <v>North East</v>
      </c>
    </row>
    <row r="209" spans="1:10" x14ac:dyDescent="0.3">
      <c r="A209" s="22" t="str">
        <f t="shared" si="3"/>
        <v>'REF2015Curative18-49'</v>
      </c>
      <c r="B209" s="22">
        <v>2015</v>
      </c>
      <c r="C209" s="22" t="s">
        <v>203</v>
      </c>
      <c r="D209" s="22" t="s">
        <v>7</v>
      </c>
      <c r="E209" s="22" t="s">
        <v>153</v>
      </c>
      <c r="F209" s="22">
        <v>3</v>
      </c>
      <c r="G209" s="22">
        <v>0</v>
      </c>
      <c r="H209" s="22" t="str">
        <f>INDEX(Bar_data!$A$3:$B$140,MATCH(C209,Bar_data!$A$3:$A$140,FALSE),2)</f>
        <v>Trust040</v>
      </c>
      <c r="I209" s="22" t="str">
        <f>INDEX(TrustCAHUB_map!$A$2:$D$139,MATCH($C209,TrustCAHUB_map!$A$2:$A$139,FALSE),3)</f>
        <v>Peninsula</v>
      </c>
      <c r="J209" s="22" t="str">
        <f>INDEX(TrustCAHUB_map!$A$2:$D$139,MATCH($C209,TrustCAHUB_map!$A$2:$A$139,FALSE),4)</f>
        <v>South West</v>
      </c>
    </row>
    <row r="210" spans="1:10" x14ac:dyDescent="0.3">
      <c r="A210" s="22" t="str">
        <f t="shared" si="3"/>
        <v>'REF2015Palliative18-49'</v>
      </c>
      <c r="B210" s="22">
        <v>2015</v>
      </c>
      <c r="C210" s="22" t="s">
        <v>203</v>
      </c>
      <c r="D210" s="22" t="s">
        <v>8</v>
      </c>
      <c r="E210" s="22" t="s">
        <v>153</v>
      </c>
      <c r="F210" s="22">
        <v>6</v>
      </c>
      <c r="G210" s="22">
        <v>2</v>
      </c>
      <c r="H210" s="22" t="str">
        <f>INDEX(Bar_data!$A$3:$B$140,MATCH(C210,Bar_data!$A$3:$A$140,FALSE),2)</f>
        <v>Trust040</v>
      </c>
      <c r="I210" s="22" t="str">
        <f>INDEX(TrustCAHUB_map!$A$2:$D$139,MATCH($C210,TrustCAHUB_map!$A$2:$A$139,FALSE),3)</f>
        <v>Peninsula</v>
      </c>
      <c r="J210" s="22" t="str">
        <f>INDEX(TrustCAHUB_map!$A$2:$D$139,MATCH($C210,TrustCAHUB_map!$A$2:$A$139,FALSE),4)</f>
        <v>South West</v>
      </c>
    </row>
    <row r="211" spans="1:10" x14ac:dyDescent="0.3">
      <c r="A211" s="22" t="str">
        <f t="shared" si="3"/>
        <v>'REF2015Curative50-69'</v>
      </c>
      <c r="B211" s="22">
        <v>2015</v>
      </c>
      <c r="C211" s="22" t="s">
        <v>203</v>
      </c>
      <c r="D211" s="22" t="s">
        <v>7</v>
      </c>
      <c r="E211" s="22" t="s">
        <v>627</v>
      </c>
      <c r="F211" s="22">
        <v>24</v>
      </c>
      <c r="G211" s="22">
        <v>0</v>
      </c>
      <c r="H211" s="22" t="str">
        <f>INDEX(Bar_data!$A$3:$B$140,MATCH(C211,Bar_data!$A$3:$A$140,FALSE),2)</f>
        <v>Trust040</v>
      </c>
      <c r="I211" s="22" t="str">
        <f>INDEX(TrustCAHUB_map!$A$2:$D$139,MATCH($C211,TrustCAHUB_map!$A$2:$A$139,FALSE),3)</f>
        <v>Peninsula</v>
      </c>
      <c r="J211" s="22" t="str">
        <f>INDEX(TrustCAHUB_map!$A$2:$D$139,MATCH($C211,TrustCAHUB_map!$A$2:$A$139,FALSE),4)</f>
        <v>South West</v>
      </c>
    </row>
    <row r="212" spans="1:10" x14ac:dyDescent="0.3">
      <c r="A212" s="22" t="str">
        <f t="shared" si="3"/>
        <v>'REF2015Palliative50-69'</v>
      </c>
      <c r="B212" s="22">
        <v>2015</v>
      </c>
      <c r="C212" s="22" t="s">
        <v>203</v>
      </c>
      <c r="D212" s="22" t="s">
        <v>8</v>
      </c>
      <c r="E212" s="22" t="s">
        <v>627</v>
      </c>
      <c r="F212" s="22">
        <v>44</v>
      </c>
      <c r="G212" s="22">
        <v>7</v>
      </c>
      <c r="H212" s="22" t="str">
        <f>INDEX(Bar_data!$A$3:$B$140,MATCH(C212,Bar_data!$A$3:$A$140,FALSE),2)</f>
        <v>Trust040</v>
      </c>
      <c r="I212" s="22" t="str">
        <f>INDEX(TrustCAHUB_map!$A$2:$D$139,MATCH($C212,TrustCAHUB_map!$A$2:$A$139,FALSE),3)</f>
        <v>Peninsula</v>
      </c>
      <c r="J212" s="22" t="str">
        <f>INDEX(TrustCAHUB_map!$A$2:$D$139,MATCH($C212,TrustCAHUB_map!$A$2:$A$139,FALSE),4)</f>
        <v>South West</v>
      </c>
    </row>
    <row r="213" spans="1:10" x14ac:dyDescent="0.3">
      <c r="A213" s="22" t="str">
        <f t="shared" si="3"/>
        <v>'REF2015Palliative70+'</v>
      </c>
      <c r="B213" s="22">
        <v>2015</v>
      </c>
      <c r="C213" s="22" t="s">
        <v>203</v>
      </c>
      <c r="D213" s="22" t="s">
        <v>8</v>
      </c>
      <c r="E213" s="22" t="s">
        <v>628</v>
      </c>
      <c r="F213" s="22">
        <v>33</v>
      </c>
      <c r="G213" s="22">
        <v>2</v>
      </c>
      <c r="H213" s="22" t="str">
        <f>INDEX(Bar_data!$A$3:$B$140,MATCH(C213,Bar_data!$A$3:$A$140,FALSE),2)</f>
        <v>Trust040</v>
      </c>
      <c r="I213" s="22" t="str">
        <f>INDEX(TrustCAHUB_map!$A$2:$D$139,MATCH($C213,TrustCAHUB_map!$A$2:$A$139,FALSE),3)</f>
        <v>Peninsula</v>
      </c>
      <c r="J213" s="22" t="str">
        <f>INDEX(TrustCAHUB_map!$A$2:$D$139,MATCH($C213,TrustCAHUB_map!$A$2:$A$139,FALSE),4)</f>
        <v>South West</v>
      </c>
    </row>
    <row r="214" spans="1:10" x14ac:dyDescent="0.3">
      <c r="A214" s="22" t="str">
        <f t="shared" si="3"/>
        <v>'REF2015Curative70+'</v>
      </c>
      <c r="B214" s="22">
        <v>2015</v>
      </c>
      <c r="C214" s="22" t="s">
        <v>203</v>
      </c>
      <c r="D214" s="22" t="s">
        <v>7</v>
      </c>
      <c r="E214" s="22" t="s">
        <v>628</v>
      </c>
      <c r="F214" s="22">
        <v>17</v>
      </c>
      <c r="G214" s="22">
        <v>1</v>
      </c>
      <c r="H214" s="22" t="str">
        <f>INDEX(Bar_data!$A$3:$B$140,MATCH(C214,Bar_data!$A$3:$A$140,FALSE),2)</f>
        <v>Trust040</v>
      </c>
      <c r="I214" s="22" t="str">
        <f>INDEX(TrustCAHUB_map!$A$2:$D$139,MATCH($C214,TrustCAHUB_map!$A$2:$A$139,FALSE),3)</f>
        <v>Peninsula</v>
      </c>
      <c r="J214" s="22" t="str">
        <f>INDEX(TrustCAHUB_map!$A$2:$D$139,MATCH($C214,TrustCAHUB_map!$A$2:$A$139,FALSE),4)</f>
        <v>South West</v>
      </c>
    </row>
    <row r="215" spans="1:10" x14ac:dyDescent="0.3">
      <c r="A215" s="22" t="str">
        <f t="shared" si="3"/>
        <v>'REN2015Palliative18-49'</v>
      </c>
      <c r="B215" s="22">
        <v>2015</v>
      </c>
      <c r="C215" s="22" t="s">
        <v>205</v>
      </c>
      <c r="D215" s="22" t="s">
        <v>8</v>
      </c>
      <c r="E215" s="22" t="s">
        <v>153</v>
      </c>
      <c r="F215" s="22">
        <v>25</v>
      </c>
      <c r="G215" s="22">
        <v>3</v>
      </c>
      <c r="H215" s="22" t="str">
        <f>INDEX(Bar_data!$A$3:$B$140,MATCH(C215,Bar_data!$A$3:$A$140,FALSE),2)</f>
        <v>Trust042</v>
      </c>
      <c r="I215" s="22" t="str">
        <f>INDEX(TrustCAHUB_map!$A$2:$D$139,MATCH($C215,TrustCAHUB_map!$A$2:$A$139,FALSE),3)</f>
        <v>Cheshire and Merseyside</v>
      </c>
      <c r="J215" s="22" t="str">
        <f>INDEX(TrustCAHUB_map!$A$2:$D$139,MATCH($C215,TrustCAHUB_map!$A$2:$A$139,FALSE),4)</f>
        <v>North West</v>
      </c>
    </row>
    <row r="216" spans="1:10" x14ac:dyDescent="0.3">
      <c r="A216" s="22" t="str">
        <f t="shared" si="3"/>
        <v>'REN2015Curative18-49'</v>
      </c>
      <c r="B216" s="22">
        <v>2015</v>
      </c>
      <c r="C216" s="22" t="s">
        <v>205</v>
      </c>
      <c r="D216" s="22" t="s">
        <v>7</v>
      </c>
      <c r="E216" s="22" t="s">
        <v>153</v>
      </c>
      <c r="F216" s="22">
        <v>29</v>
      </c>
      <c r="G216" s="22">
        <v>0</v>
      </c>
      <c r="H216" s="22" t="str">
        <f>INDEX(Bar_data!$A$3:$B$140,MATCH(C216,Bar_data!$A$3:$A$140,FALSE),2)</f>
        <v>Trust042</v>
      </c>
      <c r="I216" s="22" t="str">
        <f>INDEX(TrustCAHUB_map!$A$2:$D$139,MATCH($C216,TrustCAHUB_map!$A$2:$A$139,FALSE),3)</f>
        <v>Cheshire and Merseyside</v>
      </c>
      <c r="J216" s="22" t="str">
        <f>INDEX(TrustCAHUB_map!$A$2:$D$139,MATCH($C216,TrustCAHUB_map!$A$2:$A$139,FALSE),4)</f>
        <v>North West</v>
      </c>
    </row>
    <row r="217" spans="1:10" x14ac:dyDescent="0.3">
      <c r="A217" s="22" t="str">
        <f t="shared" si="3"/>
        <v>'REN2015Curative50-69'</v>
      </c>
      <c r="B217" s="22">
        <v>2015</v>
      </c>
      <c r="C217" s="22" t="s">
        <v>205</v>
      </c>
      <c r="D217" s="22" t="s">
        <v>7</v>
      </c>
      <c r="E217" s="22" t="s">
        <v>627</v>
      </c>
      <c r="F217" s="22">
        <v>150</v>
      </c>
      <c r="G217" s="22">
        <v>2</v>
      </c>
      <c r="H217" s="22" t="str">
        <f>INDEX(Bar_data!$A$3:$B$140,MATCH(C217,Bar_data!$A$3:$A$140,FALSE),2)</f>
        <v>Trust042</v>
      </c>
      <c r="I217" s="22" t="str">
        <f>INDEX(TrustCAHUB_map!$A$2:$D$139,MATCH($C217,TrustCAHUB_map!$A$2:$A$139,FALSE),3)</f>
        <v>Cheshire and Merseyside</v>
      </c>
      <c r="J217" s="22" t="str">
        <f>INDEX(TrustCAHUB_map!$A$2:$D$139,MATCH($C217,TrustCAHUB_map!$A$2:$A$139,FALSE),4)</f>
        <v>North West</v>
      </c>
    </row>
    <row r="218" spans="1:10" x14ac:dyDescent="0.3">
      <c r="A218" s="22" t="str">
        <f t="shared" si="3"/>
        <v>'REN2015Palliative50-69'</v>
      </c>
      <c r="B218" s="22">
        <v>2015</v>
      </c>
      <c r="C218" s="22" t="s">
        <v>205</v>
      </c>
      <c r="D218" s="22" t="s">
        <v>8</v>
      </c>
      <c r="E218" s="22" t="s">
        <v>627</v>
      </c>
      <c r="F218" s="22">
        <v>146</v>
      </c>
      <c r="G218" s="22">
        <v>10</v>
      </c>
      <c r="H218" s="22" t="str">
        <f>INDEX(Bar_data!$A$3:$B$140,MATCH(C218,Bar_data!$A$3:$A$140,FALSE),2)</f>
        <v>Trust042</v>
      </c>
      <c r="I218" s="22" t="str">
        <f>INDEX(TrustCAHUB_map!$A$2:$D$139,MATCH($C218,TrustCAHUB_map!$A$2:$A$139,FALSE),3)</f>
        <v>Cheshire and Merseyside</v>
      </c>
      <c r="J218" s="22" t="str">
        <f>INDEX(TrustCAHUB_map!$A$2:$D$139,MATCH($C218,TrustCAHUB_map!$A$2:$A$139,FALSE),4)</f>
        <v>North West</v>
      </c>
    </row>
    <row r="219" spans="1:10" x14ac:dyDescent="0.3">
      <c r="A219" s="22" t="str">
        <f t="shared" si="3"/>
        <v>'REN2015Curative70+'</v>
      </c>
      <c r="B219" s="22">
        <v>2015</v>
      </c>
      <c r="C219" s="22" t="s">
        <v>205</v>
      </c>
      <c r="D219" s="22" t="s">
        <v>7</v>
      </c>
      <c r="E219" s="22" t="s">
        <v>628</v>
      </c>
      <c r="F219" s="22">
        <v>105</v>
      </c>
      <c r="G219" s="22">
        <v>1</v>
      </c>
      <c r="H219" s="22" t="str">
        <f>INDEX(Bar_data!$A$3:$B$140,MATCH(C219,Bar_data!$A$3:$A$140,FALSE),2)</f>
        <v>Trust042</v>
      </c>
      <c r="I219" s="22" t="str">
        <f>INDEX(TrustCAHUB_map!$A$2:$D$139,MATCH($C219,TrustCAHUB_map!$A$2:$A$139,FALSE),3)</f>
        <v>Cheshire and Merseyside</v>
      </c>
      <c r="J219" s="22" t="str">
        <f>INDEX(TrustCAHUB_map!$A$2:$D$139,MATCH($C219,TrustCAHUB_map!$A$2:$A$139,FALSE),4)</f>
        <v>North West</v>
      </c>
    </row>
    <row r="220" spans="1:10" x14ac:dyDescent="0.3">
      <c r="A220" s="22" t="str">
        <f t="shared" si="3"/>
        <v>'REN2015Palliative70+'</v>
      </c>
      <c r="B220" s="22">
        <v>2015</v>
      </c>
      <c r="C220" s="22" t="s">
        <v>205</v>
      </c>
      <c r="D220" s="22" t="s">
        <v>8</v>
      </c>
      <c r="E220" s="22" t="s">
        <v>628</v>
      </c>
      <c r="F220" s="22">
        <v>94</v>
      </c>
      <c r="G220" s="22">
        <v>2</v>
      </c>
      <c r="H220" s="22" t="str">
        <f>INDEX(Bar_data!$A$3:$B$140,MATCH(C220,Bar_data!$A$3:$A$140,FALSE),2)</f>
        <v>Trust042</v>
      </c>
      <c r="I220" s="22" t="str">
        <f>INDEX(TrustCAHUB_map!$A$2:$D$139,MATCH($C220,TrustCAHUB_map!$A$2:$A$139,FALSE),3)</f>
        <v>Cheshire and Merseyside</v>
      </c>
      <c r="J220" s="22" t="str">
        <f>INDEX(TrustCAHUB_map!$A$2:$D$139,MATCH($C220,TrustCAHUB_map!$A$2:$A$139,FALSE),4)</f>
        <v>North West</v>
      </c>
    </row>
    <row r="221" spans="1:10" x14ac:dyDescent="0.3">
      <c r="A221" s="22" t="str">
        <f t="shared" si="3"/>
        <v>'RF42015Palliative18-49'</v>
      </c>
      <c r="B221" s="22">
        <v>2015</v>
      </c>
      <c r="C221" s="22" t="s">
        <v>206</v>
      </c>
      <c r="D221" s="22" t="s">
        <v>8</v>
      </c>
      <c r="E221" s="22" t="s">
        <v>153</v>
      </c>
      <c r="F221" s="22">
        <v>6</v>
      </c>
      <c r="G221" s="22">
        <v>0</v>
      </c>
      <c r="H221" s="22" t="str">
        <f>INDEX(Bar_data!$A$3:$B$140,MATCH(C221,Bar_data!$A$3:$A$140,FALSE),2)</f>
        <v>Trust043</v>
      </c>
      <c r="I221" s="22" t="str">
        <f>INDEX(TrustCAHUB_map!$A$2:$D$139,MATCH($C221,TrustCAHUB_map!$A$2:$A$139,FALSE),3)</f>
        <v>North Central and North East London</v>
      </c>
      <c r="J221" s="22" t="str">
        <f>INDEX(TrustCAHUB_map!$A$2:$D$139,MATCH($C221,TrustCAHUB_map!$A$2:$A$139,FALSE),4)</f>
        <v>London</v>
      </c>
    </row>
    <row r="222" spans="1:10" x14ac:dyDescent="0.3">
      <c r="A222" s="22" t="str">
        <f t="shared" si="3"/>
        <v>'RF42015Curative18-49'</v>
      </c>
      <c r="B222" s="22">
        <v>2015</v>
      </c>
      <c r="C222" s="22" t="s">
        <v>206</v>
      </c>
      <c r="D222" s="22" t="s">
        <v>7</v>
      </c>
      <c r="E222" s="22" t="s">
        <v>153</v>
      </c>
      <c r="F222" s="22">
        <v>8</v>
      </c>
      <c r="G222" s="22">
        <v>0</v>
      </c>
      <c r="H222" s="22" t="str">
        <f>INDEX(Bar_data!$A$3:$B$140,MATCH(C222,Bar_data!$A$3:$A$140,FALSE),2)</f>
        <v>Trust043</v>
      </c>
      <c r="I222" s="22" t="str">
        <f>INDEX(TrustCAHUB_map!$A$2:$D$139,MATCH($C222,TrustCAHUB_map!$A$2:$A$139,FALSE),3)</f>
        <v>North Central and North East London</v>
      </c>
      <c r="J222" s="22" t="str">
        <f>INDEX(TrustCAHUB_map!$A$2:$D$139,MATCH($C222,TrustCAHUB_map!$A$2:$A$139,FALSE),4)</f>
        <v>London</v>
      </c>
    </row>
    <row r="223" spans="1:10" x14ac:dyDescent="0.3">
      <c r="A223" s="22" t="str">
        <f t="shared" si="3"/>
        <v>'RF42015Palliative50-69'</v>
      </c>
      <c r="B223" s="22">
        <v>2015</v>
      </c>
      <c r="C223" s="22" t="s">
        <v>206</v>
      </c>
      <c r="D223" s="22" t="s">
        <v>8</v>
      </c>
      <c r="E223" s="22" t="s">
        <v>627</v>
      </c>
      <c r="F223" s="22">
        <v>30</v>
      </c>
      <c r="G223" s="22">
        <v>2</v>
      </c>
      <c r="H223" s="22" t="str">
        <f>INDEX(Bar_data!$A$3:$B$140,MATCH(C223,Bar_data!$A$3:$A$140,FALSE),2)</f>
        <v>Trust043</v>
      </c>
      <c r="I223" s="22" t="str">
        <f>INDEX(TrustCAHUB_map!$A$2:$D$139,MATCH($C223,TrustCAHUB_map!$A$2:$A$139,FALSE),3)</f>
        <v>North Central and North East London</v>
      </c>
      <c r="J223" s="22" t="str">
        <f>INDEX(TrustCAHUB_map!$A$2:$D$139,MATCH($C223,TrustCAHUB_map!$A$2:$A$139,FALSE),4)</f>
        <v>London</v>
      </c>
    </row>
    <row r="224" spans="1:10" x14ac:dyDescent="0.3">
      <c r="A224" s="22" t="str">
        <f t="shared" si="3"/>
        <v>'RF42015Curative50-69'</v>
      </c>
      <c r="B224" s="22">
        <v>2015</v>
      </c>
      <c r="C224" s="22" t="s">
        <v>206</v>
      </c>
      <c r="D224" s="22" t="s">
        <v>7</v>
      </c>
      <c r="E224" s="22" t="s">
        <v>627</v>
      </c>
      <c r="F224" s="22">
        <v>26</v>
      </c>
      <c r="G224" s="22">
        <v>1</v>
      </c>
      <c r="H224" s="22" t="str">
        <f>INDEX(Bar_data!$A$3:$B$140,MATCH(C224,Bar_data!$A$3:$A$140,FALSE),2)</f>
        <v>Trust043</v>
      </c>
      <c r="I224" s="22" t="str">
        <f>INDEX(TrustCAHUB_map!$A$2:$D$139,MATCH($C224,TrustCAHUB_map!$A$2:$A$139,FALSE),3)</f>
        <v>North Central and North East London</v>
      </c>
      <c r="J224" s="22" t="str">
        <f>INDEX(TrustCAHUB_map!$A$2:$D$139,MATCH($C224,TrustCAHUB_map!$A$2:$A$139,FALSE),4)</f>
        <v>London</v>
      </c>
    </row>
    <row r="225" spans="1:10" x14ac:dyDescent="0.3">
      <c r="A225" s="22" t="str">
        <f t="shared" si="3"/>
        <v>'RF42015Curative70+'</v>
      </c>
      <c r="B225" s="22">
        <v>2015</v>
      </c>
      <c r="C225" s="22" t="s">
        <v>206</v>
      </c>
      <c r="D225" s="22" t="s">
        <v>7</v>
      </c>
      <c r="E225" s="22" t="s">
        <v>628</v>
      </c>
      <c r="F225" s="22">
        <v>30</v>
      </c>
      <c r="G225" s="22">
        <v>0</v>
      </c>
      <c r="H225" s="22" t="str">
        <f>INDEX(Bar_data!$A$3:$B$140,MATCH(C225,Bar_data!$A$3:$A$140,FALSE),2)</f>
        <v>Trust043</v>
      </c>
      <c r="I225" s="22" t="str">
        <f>INDEX(TrustCAHUB_map!$A$2:$D$139,MATCH($C225,TrustCAHUB_map!$A$2:$A$139,FALSE),3)</f>
        <v>North Central and North East London</v>
      </c>
      <c r="J225" s="22" t="str">
        <f>INDEX(TrustCAHUB_map!$A$2:$D$139,MATCH($C225,TrustCAHUB_map!$A$2:$A$139,FALSE),4)</f>
        <v>London</v>
      </c>
    </row>
    <row r="226" spans="1:10" x14ac:dyDescent="0.3">
      <c r="A226" s="22" t="str">
        <f t="shared" si="3"/>
        <v>'RF42015Palliative70+'</v>
      </c>
      <c r="B226" s="22">
        <v>2015</v>
      </c>
      <c r="C226" s="22" t="s">
        <v>206</v>
      </c>
      <c r="D226" s="22" t="s">
        <v>8</v>
      </c>
      <c r="E226" s="22" t="s">
        <v>628</v>
      </c>
      <c r="F226" s="22">
        <v>25</v>
      </c>
      <c r="G226" s="22">
        <v>0</v>
      </c>
      <c r="H226" s="22" t="str">
        <f>INDEX(Bar_data!$A$3:$B$140,MATCH(C226,Bar_data!$A$3:$A$140,FALSE),2)</f>
        <v>Trust043</v>
      </c>
      <c r="I226" s="22" t="str">
        <f>INDEX(TrustCAHUB_map!$A$2:$D$139,MATCH($C226,TrustCAHUB_map!$A$2:$A$139,FALSE),3)</f>
        <v>North Central and North East London</v>
      </c>
      <c r="J226" s="22" t="str">
        <f>INDEX(TrustCAHUB_map!$A$2:$D$139,MATCH($C226,TrustCAHUB_map!$A$2:$A$139,FALSE),4)</f>
        <v>London</v>
      </c>
    </row>
    <row r="227" spans="1:10" x14ac:dyDescent="0.3">
      <c r="A227" s="22" t="str">
        <f t="shared" si="3"/>
        <v>'RGN2015Palliative18-49'</v>
      </c>
      <c r="B227" s="22">
        <v>2015</v>
      </c>
      <c r="C227" s="22" t="s">
        <v>210</v>
      </c>
      <c r="D227" s="22" t="s">
        <v>8</v>
      </c>
      <c r="E227" s="22" t="s">
        <v>153</v>
      </c>
      <c r="F227" s="22">
        <v>3</v>
      </c>
      <c r="G227" s="22">
        <v>0</v>
      </c>
      <c r="H227" s="22" t="str">
        <f>INDEX(Bar_data!$A$3:$B$140,MATCH(C227,Bar_data!$A$3:$A$140,FALSE),2)</f>
        <v>Trust047</v>
      </c>
      <c r="I227" s="22" t="str">
        <f>INDEX(TrustCAHUB_map!$A$2:$D$139,MATCH($C227,TrustCAHUB_map!$A$2:$A$139,FALSE),3)</f>
        <v>East of England</v>
      </c>
      <c r="J227" s="22" t="str">
        <f>INDEX(TrustCAHUB_map!$A$2:$D$139,MATCH($C227,TrustCAHUB_map!$A$2:$A$139,FALSE),4)</f>
        <v>East of England</v>
      </c>
    </row>
    <row r="228" spans="1:10" x14ac:dyDescent="0.3">
      <c r="A228" s="22" t="str">
        <f t="shared" si="3"/>
        <v>'RGN2015Curative18-49'</v>
      </c>
      <c r="B228" s="22">
        <v>2015</v>
      </c>
      <c r="C228" s="22" t="s">
        <v>210</v>
      </c>
      <c r="D228" s="22" t="s">
        <v>7</v>
      </c>
      <c r="E228" s="22" t="s">
        <v>153</v>
      </c>
      <c r="F228" s="22">
        <v>4</v>
      </c>
      <c r="G228" s="22">
        <v>0</v>
      </c>
      <c r="H228" s="22" t="str">
        <f>INDEX(Bar_data!$A$3:$B$140,MATCH(C228,Bar_data!$A$3:$A$140,FALSE),2)</f>
        <v>Trust047</v>
      </c>
      <c r="I228" s="22" t="str">
        <f>INDEX(TrustCAHUB_map!$A$2:$D$139,MATCH($C228,TrustCAHUB_map!$A$2:$A$139,FALSE),3)</f>
        <v>East of England</v>
      </c>
      <c r="J228" s="22" t="str">
        <f>INDEX(TrustCAHUB_map!$A$2:$D$139,MATCH($C228,TrustCAHUB_map!$A$2:$A$139,FALSE),4)</f>
        <v>East of England</v>
      </c>
    </row>
    <row r="229" spans="1:10" x14ac:dyDescent="0.3">
      <c r="A229" s="22" t="str">
        <f t="shared" si="3"/>
        <v>'RGN2015Palliative50-69'</v>
      </c>
      <c r="B229" s="22">
        <v>2015</v>
      </c>
      <c r="C229" s="22" t="s">
        <v>210</v>
      </c>
      <c r="D229" s="22" t="s">
        <v>8</v>
      </c>
      <c r="E229" s="22" t="s">
        <v>627</v>
      </c>
      <c r="F229" s="22">
        <v>29</v>
      </c>
      <c r="G229" s="22">
        <v>1</v>
      </c>
      <c r="H229" s="22" t="str">
        <f>INDEX(Bar_data!$A$3:$B$140,MATCH(C229,Bar_data!$A$3:$A$140,FALSE),2)</f>
        <v>Trust047</v>
      </c>
      <c r="I229" s="22" t="str">
        <f>INDEX(TrustCAHUB_map!$A$2:$D$139,MATCH($C229,TrustCAHUB_map!$A$2:$A$139,FALSE),3)</f>
        <v>East of England</v>
      </c>
      <c r="J229" s="22" t="str">
        <f>INDEX(TrustCAHUB_map!$A$2:$D$139,MATCH($C229,TrustCAHUB_map!$A$2:$A$139,FALSE),4)</f>
        <v>East of England</v>
      </c>
    </row>
    <row r="230" spans="1:10" x14ac:dyDescent="0.3">
      <c r="A230" s="22" t="str">
        <f t="shared" si="3"/>
        <v>'RGN2015Curative50-69'</v>
      </c>
      <c r="B230" s="22">
        <v>2015</v>
      </c>
      <c r="C230" s="22" t="s">
        <v>210</v>
      </c>
      <c r="D230" s="22" t="s">
        <v>7</v>
      </c>
      <c r="E230" s="22" t="s">
        <v>627</v>
      </c>
      <c r="F230" s="22">
        <v>23</v>
      </c>
      <c r="G230" s="22">
        <v>0</v>
      </c>
      <c r="H230" s="22" t="str">
        <f>INDEX(Bar_data!$A$3:$B$140,MATCH(C230,Bar_data!$A$3:$A$140,FALSE),2)</f>
        <v>Trust047</v>
      </c>
      <c r="I230" s="22" t="str">
        <f>INDEX(TrustCAHUB_map!$A$2:$D$139,MATCH($C230,TrustCAHUB_map!$A$2:$A$139,FALSE),3)</f>
        <v>East of England</v>
      </c>
      <c r="J230" s="22" t="str">
        <f>INDEX(TrustCAHUB_map!$A$2:$D$139,MATCH($C230,TrustCAHUB_map!$A$2:$A$139,FALSE),4)</f>
        <v>East of England</v>
      </c>
    </row>
    <row r="231" spans="1:10" x14ac:dyDescent="0.3">
      <c r="A231" s="22" t="str">
        <f t="shared" si="3"/>
        <v>'RGN2015Palliative70+'</v>
      </c>
      <c r="B231" s="22">
        <v>2015</v>
      </c>
      <c r="C231" s="22" t="s">
        <v>210</v>
      </c>
      <c r="D231" s="22" t="s">
        <v>8</v>
      </c>
      <c r="E231" s="22" t="s">
        <v>628</v>
      </c>
      <c r="F231" s="22">
        <v>25</v>
      </c>
      <c r="G231" s="22">
        <v>2</v>
      </c>
      <c r="H231" s="22" t="str">
        <f>INDEX(Bar_data!$A$3:$B$140,MATCH(C231,Bar_data!$A$3:$A$140,FALSE),2)</f>
        <v>Trust047</v>
      </c>
      <c r="I231" s="22" t="str">
        <f>INDEX(TrustCAHUB_map!$A$2:$D$139,MATCH($C231,TrustCAHUB_map!$A$2:$A$139,FALSE),3)</f>
        <v>East of England</v>
      </c>
      <c r="J231" s="22" t="str">
        <f>INDEX(TrustCAHUB_map!$A$2:$D$139,MATCH($C231,TrustCAHUB_map!$A$2:$A$139,FALSE),4)</f>
        <v>East of England</v>
      </c>
    </row>
    <row r="232" spans="1:10" x14ac:dyDescent="0.3">
      <c r="A232" s="22" t="str">
        <f t="shared" si="3"/>
        <v>'RGN2015Curative70+'</v>
      </c>
      <c r="B232" s="22">
        <v>2015</v>
      </c>
      <c r="C232" s="22" t="s">
        <v>210</v>
      </c>
      <c r="D232" s="22" t="s">
        <v>7</v>
      </c>
      <c r="E232" s="22" t="s">
        <v>628</v>
      </c>
      <c r="F232" s="22">
        <v>17</v>
      </c>
      <c r="G232" s="22">
        <v>1</v>
      </c>
      <c r="H232" s="22" t="str">
        <f>INDEX(Bar_data!$A$3:$B$140,MATCH(C232,Bar_data!$A$3:$A$140,FALSE),2)</f>
        <v>Trust047</v>
      </c>
      <c r="I232" s="22" t="str">
        <f>INDEX(TrustCAHUB_map!$A$2:$D$139,MATCH($C232,TrustCAHUB_map!$A$2:$A$139,FALSE),3)</f>
        <v>East of England</v>
      </c>
      <c r="J232" s="22" t="str">
        <f>INDEX(TrustCAHUB_map!$A$2:$D$139,MATCH($C232,TrustCAHUB_map!$A$2:$A$139,FALSE),4)</f>
        <v>East of England</v>
      </c>
    </row>
    <row r="233" spans="1:10" x14ac:dyDescent="0.3">
      <c r="A233" s="22" t="str">
        <f t="shared" si="3"/>
        <v>'RGP2015Palliative18-49'</v>
      </c>
      <c r="B233" s="22">
        <v>2015</v>
      </c>
      <c r="C233" s="22" t="s">
        <v>211</v>
      </c>
      <c r="D233" s="22" t="s">
        <v>8</v>
      </c>
      <c r="E233" s="22" t="s">
        <v>153</v>
      </c>
      <c r="F233" s="22">
        <v>2</v>
      </c>
      <c r="G233" s="22">
        <v>0</v>
      </c>
      <c r="H233" s="22" t="str">
        <f>INDEX(Bar_data!$A$3:$B$140,MATCH(C233,Bar_data!$A$3:$A$140,FALSE),2)</f>
        <v>Trust048</v>
      </c>
      <c r="I233" s="22" t="str">
        <f>INDEX(TrustCAHUB_map!$A$2:$D$139,MATCH($C233,TrustCAHUB_map!$A$2:$A$139,FALSE),3)</f>
        <v>East of England</v>
      </c>
      <c r="J233" s="22" t="str">
        <f>INDEX(TrustCAHUB_map!$A$2:$D$139,MATCH($C233,TrustCAHUB_map!$A$2:$A$139,FALSE),4)</f>
        <v>East of England</v>
      </c>
    </row>
    <row r="234" spans="1:10" x14ac:dyDescent="0.3">
      <c r="A234" s="22" t="str">
        <f t="shared" si="3"/>
        <v>'RGP2015Curative50-69'</v>
      </c>
      <c r="B234" s="22">
        <v>2015</v>
      </c>
      <c r="C234" s="22" t="s">
        <v>211</v>
      </c>
      <c r="D234" s="22" t="s">
        <v>7</v>
      </c>
      <c r="E234" s="22" t="s">
        <v>627</v>
      </c>
      <c r="F234" s="22">
        <v>6</v>
      </c>
      <c r="G234" s="22">
        <v>1</v>
      </c>
      <c r="H234" s="22" t="str">
        <f>INDEX(Bar_data!$A$3:$B$140,MATCH(C234,Bar_data!$A$3:$A$140,FALSE),2)</f>
        <v>Trust048</v>
      </c>
      <c r="I234" s="22" t="str">
        <f>INDEX(TrustCAHUB_map!$A$2:$D$139,MATCH($C234,TrustCAHUB_map!$A$2:$A$139,FALSE),3)</f>
        <v>East of England</v>
      </c>
      <c r="J234" s="22" t="str">
        <f>INDEX(TrustCAHUB_map!$A$2:$D$139,MATCH($C234,TrustCAHUB_map!$A$2:$A$139,FALSE),4)</f>
        <v>East of England</v>
      </c>
    </row>
    <row r="235" spans="1:10" x14ac:dyDescent="0.3">
      <c r="A235" s="22" t="str">
        <f t="shared" si="3"/>
        <v>'RGP2015Palliative50-69'</v>
      </c>
      <c r="B235" s="22">
        <v>2015</v>
      </c>
      <c r="C235" s="22" t="s">
        <v>211</v>
      </c>
      <c r="D235" s="22" t="s">
        <v>8</v>
      </c>
      <c r="E235" s="22" t="s">
        <v>627</v>
      </c>
      <c r="F235" s="22">
        <v>12</v>
      </c>
      <c r="G235" s="22">
        <v>0</v>
      </c>
      <c r="H235" s="22" t="str">
        <f>INDEX(Bar_data!$A$3:$B$140,MATCH(C235,Bar_data!$A$3:$A$140,FALSE),2)</f>
        <v>Trust048</v>
      </c>
      <c r="I235" s="22" t="str">
        <f>INDEX(TrustCAHUB_map!$A$2:$D$139,MATCH($C235,TrustCAHUB_map!$A$2:$A$139,FALSE),3)</f>
        <v>East of England</v>
      </c>
      <c r="J235" s="22" t="str">
        <f>INDEX(TrustCAHUB_map!$A$2:$D$139,MATCH($C235,TrustCAHUB_map!$A$2:$A$139,FALSE),4)</f>
        <v>East of England</v>
      </c>
    </row>
    <row r="236" spans="1:10" x14ac:dyDescent="0.3">
      <c r="A236" s="22" t="str">
        <f t="shared" si="3"/>
        <v>'RGP2015Palliative70+'</v>
      </c>
      <c r="B236" s="22">
        <v>2015</v>
      </c>
      <c r="C236" s="22" t="s">
        <v>211</v>
      </c>
      <c r="D236" s="22" t="s">
        <v>8</v>
      </c>
      <c r="E236" s="22" t="s">
        <v>628</v>
      </c>
      <c r="F236" s="22">
        <v>9</v>
      </c>
      <c r="G236" s="22">
        <v>1</v>
      </c>
      <c r="H236" s="22" t="str">
        <f>INDEX(Bar_data!$A$3:$B$140,MATCH(C236,Bar_data!$A$3:$A$140,FALSE),2)</f>
        <v>Trust048</v>
      </c>
      <c r="I236" s="22" t="str">
        <f>INDEX(TrustCAHUB_map!$A$2:$D$139,MATCH($C236,TrustCAHUB_map!$A$2:$A$139,FALSE),3)</f>
        <v>East of England</v>
      </c>
      <c r="J236" s="22" t="str">
        <f>INDEX(TrustCAHUB_map!$A$2:$D$139,MATCH($C236,TrustCAHUB_map!$A$2:$A$139,FALSE),4)</f>
        <v>East of England</v>
      </c>
    </row>
    <row r="237" spans="1:10" x14ac:dyDescent="0.3">
      <c r="A237" s="22" t="str">
        <f t="shared" si="3"/>
        <v>'RGP2015Curative70+'</v>
      </c>
      <c r="B237" s="22">
        <v>2015</v>
      </c>
      <c r="C237" s="22" t="s">
        <v>211</v>
      </c>
      <c r="D237" s="22" t="s">
        <v>7</v>
      </c>
      <c r="E237" s="22" t="s">
        <v>628</v>
      </c>
      <c r="F237" s="22">
        <v>7</v>
      </c>
      <c r="G237" s="22">
        <v>0</v>
      </c>
      <c r="H237" s="22" t="str">
        <f>INDEX(Bar_data!$A$3:$B$140,MATCH(C237,Bar_data!$A$3:$A$140,FALSE),2)</f>
        <v>Trust048</v>
      </c>
      <c r="I237" s="22" t="str">
        <f>INDEX(TrustCAHUB_map!$A$2:$D$139,MATCH($C237,TrustCAHUB_map!$A$2:$A$139,FALSE),3)</f>
        <v>East of England</v>
      </c>
      <c r="J237" s="22" t="str">
        <f>INDEX(TrustCAHUB_map!$A$2:$D$139,MATCH($C237,TrustCAHUB_map!$A$2:$A$139,FALSE),4)</f>
        <v>East of England</v>
      </c>
    </row>
    <row r="238" spans="1:10" x14ac:dyDescent="0.3">
      <c r="A238" s="22" t="str">
        <f t="shared" si="3"/>
        <v>'RGR2015Curative18-49'</v>
      </c>
      <c r="B238" s="22">
        <v>2015</v>
      </c>
      <c r="C238" s="22" t="s">
        <v>212</v>
      </c>
      <c r="D238" s="22" t="s">
        <v>7</v>
      </c>
      <c r="E238" s="22" t="s">
        <v>153</v>
      </c>
      <c r="F238" s="22">
        <v>5</v>
      </c>
      <c r="G238" s="22">
        <v>0</v>
      </c>
      <c r="H238" s="22" t="str">
        <f>INDEX(Bar_data!$A$3:$B$140,MATCH(C238,Bar_data!$A$3:$A$140,FALSE),2)</f>
        <v>Trust050</v>
      </c>
      <c r="I238" s="22" t="str">
        <f>INDEX(TrustCAHUB_map!$A$2:$D$139,MATCH($C238,TrustCAHUB_map!$A$2:$A$139,FALSE),3)</f>
        <v>East of England</v>
      </c>
      <c r="J238" s="22" t="str">
        <f>INDEX(TrustCAHUB_map!$A$2:$D$139,MATCH($C238,TrustCAHUB_map!$A$2:$A$139,FALSE),4)</f>
        <v>East of England</v>
      </c>
    </row>
    <row r="239" spans="1:10" x14ac:dyDescent="0.3">
      <c r="A239" s="22" t="str">
        <f t="shared" si="3"/>
        <v>'RGR2015Palliative18-49'</v>
      </c>
      <c r="B239" s="22">
        <v>2015</v>
      </c>
      <c r="C239" s="22" t="s">
        <v>212</v>
      </c>
      <c r="D239" s="22" t="s">
        <v>8</v>
      </c>
      <c r="E239" s="22" t="s">
        <v>153</v>
      </c>
      <c r="F239" s="22">
        <v>1</v>
      </c>
      <c r="G239" s="22">
        <v>0</v>
      </c>
      <c r="H239" s="22" t="str">
        <f>INDEX(Bar_data!$A$3:$B$140,MATCH(C239,Bar_data!$A$3:$A$140,FALSE),2)</f>
        <v>Trust050</v>
      </c>
      <c r="I239" s="22" t="str">
        <f>INDEX(TrustCAHUB_map!$A$2:$D$139,MATCH($C239,TrustCAHUB_map!$A$2:$A$139,FALSE),3)</f>
        <v>East of England</v>
      </c>
      <c r="J239" s="22" t="str">
        <f>INDEX(TrustCAHUB_map!$A$2:$D$139,MATCH($C239,TrustCAHUB_map!$A$2:$A$139,FALSE),4)</f>
        <v>East of England</v>
      </c>
    </row>
    <row r="240" spans="1:10" x14ac:dyDescent="0.3">
      <c r="A240" s="22" t="str">
        <f t="shared" si="3"/>
        <v>'RGR2015Curative50-69'</v>
      </c>
      <c r="B240" s="22">
        <v>2015</v>
      </c>
      <c r="C240" s="22" t="s">
        <v>212</v>
      </c>
      <c r="D240" s="22" t="s">
        <v>7</v>
      </c>
      <c r="E240" s="22" t="s">
        <v>627</v>
      </c>
      <c r="F240" s="22">
        <v>16</v>
      </c>
      <c r="G240" s="22">
        <v>0</v>
      </c>
      <c r="H240" s="22" t="str">
        <f>INDEX(Bar_data!$A$3:$B$140,MATCH(C240,Bar_data!$A$3:$A$140,FALSE),2)</f>
        <v>Trust050</v>
      </c>
      <c r="I240" s="22" t="str">
        <f>INDEX(TrustCAHUB_map!$A$2:$D$139,MATCH($C240,TrustCAHUB_map!$A$2:$A$139,FALSE),3)</f>
        <v>East of England</v>
      </c>
      <c r="J240" s="22" t="str">
        <f>INDEX(TrustCAHUB_map!$A$2:$D$139,MATCH($C240,TrustCAHUB_map!$A$2:$A$139,FALSE),4)</f>
        <v>East of England</v>
      </c>
    </row>
    <row r="241" spans="1:10" x14ac:dyDescent="0.3">
      <c r="A241" s="22" t="str">
        <f t="shared" si="3"/>
        <v>'RGR2015Palliative50-69'</v>
      </c>
      <c r="B241" s="22">
        <v>2015</v>
      </c>
      <c r="C241" s="22" t="s">
        <v>212</v>
      </c>
      <c r="D241" s="22" t="s">
        <v>8</v>
      </c>
      <c r="E241" s="22" t="s">
        <v>627</v>
      </c>
      <c r="F241" s="22">
        <v>15</v>
      </c>
      <c r="G241" s="22">
        <v>0</v>
      </c>
      <c r="H241" s="22" t="str">
        <f>INDEX(Bar_data!$A$3:$B$140,MATCH(C241,Bar_data!$A$3:$A$140,FALSE),2)</f>
        <v>Trust050</v>
      </c>
      <c r="I241" s="22" t="str">
        <f>INDEX(TrustCAHUB_map!$A$2:$D$139,MATCH($C241,TrustCAHUB_map!$A$2:$A$139,FALSE),3)</f>
        <v>East of England</v>
      </c>
      <c r="J241" s="22" t="str">
        <f>INDEX(TrustCAHUB_map!$A$2:$D$139,MATCH($C241,TrustCAHUB_map!$A$2:$A$139,FALSE),4)</f>
        <v>East of England</v>
      </c>
    </row>
    <row r="242" spans="1:10" x14ac:dyDescent="0.3">
      <c r="A242" s="22" t="str">
        <f t="shared" si="3"/>
        <v>'RGR2015Palliative70+'</v>
      </c>
      <c r="B242" s="22">
        <v>2015</v>
      </c>
      <c r="C242" s="22" t="s">
        <v>212</v>
      </c>
      <c r="D242" s="22" t="s">
        <v>8</v>
      </c>
      <c r="E242" s="22" t="s">
        <v>628</v>
      </c>
      <c r="F242" s="22">
        <v>17</v>
      </c>
      <c r="G242" s="22">
        <v>1</v>
      </c>
      <c r="H242" s="22" t="str">
        <f>INDEX(Bar_data!$A$3:$B$140,MATCH(C242,Bar_data!$A$3:$A$140,FALSE),2)</f>
        <v>Trust050</v>
      </c>
      <c r="I242" s="22" t="str">
        <f>INDEX(TrustCAHUB_map!$A$2:$D$139,MATCH($C242,TrustCAHUB_map!$A$2:$A$139,FALSE),3)</f>
        <v>East of England</v>
      </c>
      <c r="J242" s="22" t="str">
        <f>INDEX(TrustCAHUB_map!$A$2:$D$139,MATCH($C242,TrustCAHUB_map!$A$2:$A$139,FALSE),4)</f>
        <v>East of England</v>
      </c>
    </row>
    <row r="243" spans="1:10" x14ac:dyDescent="0.3">
      <c r="A243" s="22" t="str">
        <f t="shared" si="3"/>
        <v>'RGR2015Curative70+'</v>
      </c>
      <c r="B243" s="22">
        <v>2015</v>
      </c>
      <c r="C243" s="22" t="s">
        <v>212</v>
      </c>
      <c r="D243" s="22" t="s">
        <v>7</v>
      </c>
      <c r="E243" s="22" t="s">
        <v>628</v>
      </c>
      <c r="F243" s="22">
        <v>15</v>
      </c>
      <c r="G243" s="22">
        <v>0</v>
      </c>
      <c r="H243" s="22" t="str">
        <f>INDEX(Bar_data!$A$3:$B$140,MATCH(C243,Bar_data!$A$3:$A$140,FALSE),2)</f>
        <v>Trust050</v>
      </c>
      <c r="I243" s="22" t="str">
        <f>INDEX(TrustCAHUB_map!$A$2:$D$139,MATCH($C243,TrustCAHUB_map!$A$2:$A$139,FALSE),3)</f>
        <v>East of England</v>
      </c>
      <c r="J243" s="22" t="str">
        <f>INDEX(TrustCAHUB_map!$A$2:$D$139,MATCH($C243,TrustCAHUB_map!$A$2:$A$139,FALSE),4)</f>
        <v>East of England</v>
      </c>
    </row>
    <row r="244" spans="1:10" x14ac:dyDescent="0.3">
      <c r="A244" s="22" t="str">
        <f t="shared" si="3"/>
        <v>'RGT2015Curative18-49'</v>
      </c>
      <c r="B244" s="22">
        <v>2015</v>
      </c>
      <c r="C244" s="22" t="s">
        <v>213</v>
      </c>
      <c r="D244" s="22" t="s">
        <v>7</v>
      </c>
      <c r="E244" s="22" t="s">
        <v>153</v>
      </c>
      <c r="F244" s="22">
        <v>4</v>
      </c>
      <c r="G244" s="22">
        <v>0</v>
      </c>
      <c r="H244" s="22" t="str">
        <f>INDEX(Bar_data!$A$3:$B$140,MATCH(C244,Bar_data!$A$3:$A$140,FALSE),2)</f>
        <v>Trust051</v>
      </c>
      <c r="I244" s="22" t="str">
        <f>INDEX(TrustCAHUB_map!$A$2:$D$139,MATCH($C244,TrustCAHUB_map!$A$2:$A$139,FALSE),3)</f>
        <v>East of England</v>
      </c>
      <c r="J244" s="22" t="str">
        <f>INDEX(TrustCAHUB_map!$A$2:$D$139,MATCH($C244,TrustCAHUB_map!$A$2:$A$139,FALSE),4)</f>
        <v>East of England</v>
      </c>
    </row>
    <row r="245" spans="1:10" x14ac:dyDescent="0.3">
      <c r="A245" s="22" t="str">
        <f t="shared" si="3"/>
        <v>'RGT2015Palliative18-49'</v>
      </c>
      <c r="B245" s="22">
        <v>2015</v>
      </c>
      <c r="C245" s="22" t="s">
        <v>213</v>
      </c>
      <c r="D245" s="22" t="s">
        <v>8</v>
      </c>
      <c r="E245" s="22" t="s">
        <v>153</v>
      </c>
      <c r="F245" s="22">
        <v>6</v>
      </c>
      <c r="G245" s="22">
        <v>1</v>
      </c>
      <c r="H245" s="22" t="str">
        <f>INDEX(Bar_data!$A$3:$B$140,MATCH(C245,Bar_data!$A$3:$A$140,FALSE),2)</f>
        <v>Trust051</v>
      </c>
      <c r="I245" s="22" t="str">
        <f>INDEX(TrustCAHUB_map!$A$2:$D$139,MATCH($C245,TrustCAHUB_map!$A$2:$A$139,FALSE),3)</f>
        <v>East of England</v>
      </c>
      <c r="J245" s="22" t="str">
        <f>INDEX(TrustCAHUB_map!$A$2:$D$139,MATCH($C245,TrustCAHUB_map!$A$2:$A$139,FALSE),4)</f>
        <v>East of England</v>
      </c>
    </row>
    <row r="246" spans="1:10" x14ac:dyDescent="0.3">
      <c r="A246" s="22" t="str">
        <f t="shared" si="3"/>
        <v>'RGT2015Curative50-69'</v>
      </c>
      <c r="B246" s="22">
        <v>2015</v>
      </c>
      <c r="C246" s="22" t="s">
        <v>213</v>
      </c>
      <c r="D246" s="22" t="s">
        <v>7</v>
      </c>
      <c r="E246" s="22" t="s">
        <v>627</v>
      </c>
      <c r="F246" s="22">
        <v>38</v>
      </c>
      <c r="G246" s="22">
        <v>0</v>
      </c>
      <c r="H246" s="22" t="str">
        <f>INDEX(Bar_data!$A$3:$B$140,MATCH(C246,Bar_data!$A$3:$A$140,FALSE),2)</f>
        <v>Trust051</v>
      </c>
      <c r="I246" s="22" t="str">
        <f>INDEX(TrustCAHUB_map!$A$2:$D$139,MATCH($C246,TrustCAHUB_map!$A$2:$A$139,FALSE),3)</f>
        <v>East of England</v>
      </c>
      <c r="J246" s="22" t="str">
        <f>INDEX(TrustCAHUB_map!$A$2:$D$139,MATCH($C246,TrustCAHUB_map!$A$2:$A$139,FALSE),4)</f>
        <v>East of England</v>
      </c>
    </row>
    <row r="247" spans="1:10" x14ac:dyDescent="0.3">
      <c r="A247" s="22" t="str">
        <f t="shared" si="3"/>
        <v>'RGT2015Palliative50-69'</v>
      </c>
      <c r="B247" s="22">
        <v>2015</v>
      </c>
      <c r="C247" s="22" t="s">
        <v>213</v>
      </c>
      <c r="D247" s="22" t="s">
        <v>8</v>
      </c>
      <c r="E247" s="22" t="s">
        <v>627</v>
      </c>
      <c r="F247" s="22">
        <v>24</v>
      </c>
      <c r="G247" s="22">
        <v>1</v>
      </c>
      <c r="H247" s="22" t="str">
        <f>INDEX(Bar_data!$A$3:$B$140,MATCH(C247,Bar_data!$A$3:$A$140,FALSE),2)</f>
        <v>Trust051</v>
      </c>
      <c r="I247" s="22" t="str">
        <f>INDEX(TrustCAHUB_map!$A$2:$D$139,MATCH($C247,TrustCAHUB_map!$A$2:$A$139,FALSE),3)</f>
        <v>East of England</v>
      </c>
      <c r="J247" s="22" t="str">
        <f>INDEX(TrustCAHUB_map!$A$2:$D$139,MATCH($C247,TrustCAHUB_map!$A$2:$A$139,FALSE),4)</f>
        <v>East of England</v>
      </c>
    </row>
    <row r="248" spans="1:10" x14ac:dyDescent="0.3">
      <c r="A248" s="22" t="str">
        <f t="shared" si="3"/>
        <v>'RGT2015Palliative70+'</v>
      </c>
      <c r="B248" s="22">
        <v>2015</v>
      </c>
      <c r="C248" s="22" t="s">
        <v>213</v>
      </c>
      <c r="D248" s="22" t="s">
        <v>8</v>
      </c>
      <c r="E248" s="22" t="s">
        <v>628</v>
      </c>
      <c r="F248" s="22">
        <v>26</v>
      </c>
      <c r="G248" s="22">
        <v>1</v>
      </c>
      <c r="H248" s="22" t="str">
        <f>INDEX(Bar_data!$A$3:$B$140,MATCH(C248,Bar_data!$A$3:$A$140,FALSE),2)</f>
        <v>Trust051</v>
      </c>
      <c r="I248" s="22" t="str">
        <f>INDEX(TrustCAHUB_map!$A$2:$D$139,MATCH($C248,TrustCAHUB_map!$A$2:$A$139,FALSE),3)</f>
        <v>East of England</v>
      </c>
      <c r="J248" s="22" t="str">
        <f>INDEX(TrustCAHUB_map!$A$2:$D$139,MATCH($C248,TrustCAHUB_map!$A$2:$A$139,FALSE),4)</f>
        <v>East of England</v>
      </c>
    </row>
    <row r="249" spans="1:10" x14ac:dyDescent="0.3">
      <c r="A249" s="22" t="str">
        <f t="shared" si="3"/>
        <v>'RGT2015Curative70+'</v>
      </c>
      <c r="B249" s="22">
        <v>2015</v>
      </c>
      <c r="C249" s="22" t="s">
        <v>213</v>
      </c>
      <c r="D249" s="22" t="s">
        <v>7</v>
      </c>
      <c r="E249" s="22" t="s">
        <v>628</v>
      </c>
      <c r="F249" s="22">
        <v>26</v>
      </c>
      <c r="G249" s="22">
        <v>0</v>
      </c>
      <c r="H249" s="22" t="str">
        <f>INDEX(Bar_data!$A$3:$B$140,MATCH(C249,Bar_data!$A$3:$A$140,FALSE),2)</f>
        <v>Trust051</v>
      </c>
      <c r="I249" s="22" t="str">
        <f>INDEX(TrustCAHUB_map!$A$2:$D$139,MATCH($C249,TrustCAHUB_map!$A$2:$A$139,FALSE),3)</f>
        <v>East of England</v>
      </c>
      <c r="J249" s="22" t="str">
        <f>INDEX(TrustCAHUB_map!$A$2:$D$139,MATCH($C249,TrustCAHUB_map!$A$2:$A$139,FALSE),4)</f>
        <v>East of England</v>
      </c>
    </row>
    <row r="250" spans="1:10" x14ac:dyDescent="0.3">
      <c r="A250" s="22" t="str">
        <f t="shared" si="3"/>
        <v>'RH82015Palliative18-49'</v>
      </c>
      <c r="B250" s="22">
        <v>2015</v>
      </c>
      <c r="C250" s="22" t="s">
        <v>214</v>
      </c>
      <c r="D250" s="22" t="s">
        <v>8</v>
      </c>
      <c r="E250" s="22" t="s">
        <v>153</v>
      </c>
      <c r="F250" s="22">
        <v>4</v>
      </c>
      <c r="G250" s="22">
        <v>0</v>
      </c>
      <c r="H250" s="22" t="str">
        <f>INDEX(Bar_data!$A$3:$B$140,MATCH(C250,Bar_data!$A$3:$A$140,FALSE),2)</f>
        <v>Trust052</v>
      </c>
      <c r="I250" s="22" t="str">
        <f>INDEX(TrustCAHUB_map!$A$2:$D$139,MATCH($C250,TrustCAHUB_map!$A$2:$A$139,FALSE),3)</f>
        <v>Peninsula</v>
      </c>
      <c r="J250" s="22" t="str">
        <f>INDEX(TrustCAHUB_map!$A$2:$D$139,MATCH($C250,TrustCAHUB_map!$A$2:$A$139,FALSE),4)</f>
        <v>South West</v>
      </c>
    </row>
    <row r="251" spans="1:10" x14ac:dyDescent="0.3">
      <c r="A251" s="22" t="str">
        <f t="shared" si="3"/>
        <v>'RH82015Curative18-49'</v>
      </c>
      <c r="B251" s="22">
        <v>2015</v>
      </c>
      <c r="C251" s="22" t="s">
        <v>214</v>
      </c>
      <c r="D251" s="22" t="s">
        <v>7</v>
      </c>
      <c r="E251" s="22" t="s">
        <v>153</v>
      </c>
      <c r="F251" s="22">
        <v>4</v>
      </c>
      <c r="G251" s="22">
        <v>0</v>
      </c>
      <c r="H251" s="22" t="str">
        <f>INDEX(Bar_data!$A$3:$B$140,MATCH(C251,Bar_data!$A$3:$A$140,FALSE),2)</f>
        <v>Trust052</v>
      </c>
      <c r="I251" s="22" t="str">
        <f>INDEX(TrustCAHUB_map!$A$2:$D$139,MATCH($C251,TrustCAHUB_map!$A$2:$A$139,FALSE),3)</f>
        <v>Peninsula</v>
      </c>
      <c r="J251" s="22" t="str">
        <f>INDEX(TrustCAHUB_map!$A$2:$D$139,MATCH($C251,TrustCAHUB_map!$A$2:$A$139,FALSE),4)</f>
        <v>South West</v>
      </c>
    </row>
    <row r="252" spans="1:10" x14ac:dyDescent="0.3">
      <c r="A252" s="22" t="str">
        <f t="shared" si="3"/>
        <v>'RH82015Curative50-69'</v>
      </c>
      <c r="B252" s="22">
        <v>2015</v>
      </c>
      <c r="C252" s="22" t="s">
        <v>214</v>
      </c>
      <c r="D252" s="22" t="s">
        <v>7</v>
      </c>
      <c r="E252" s="22" t="s">
        <v>627</v>
      </c>
      <c r="F252" s="22">
        <v>19</v>
      </c>
      <c r="G252" s="22">
        <v>0</v>
      </c>
      <c r="H252" s="22" t="str">
        <f>INDEX(Bar_data!$A$3:$B$140,MATCH(C252,Bar_data!$A$3:$A$140,FALSE),2)</f>
        <v>Trust052</v>
      </c>
      <c r="I252" s="22" t="str">
        <f>INDEX(TrustCAHUB_map!$A$2:$D$139,MATCH($C252,TrustCAHUB_map!$A$2:$A$139,FALSE),3)</f>
        <v>Peninsula</v>
      </c>
      <c r="J252" s="22" t="str">
        <f>INDEX(TrustCAHUB_map!$A$2:$D$139,MATCH($C252,TrustCAHUB_map!$A$2:$A$139,FALSE),4)</f>
        <v>South West</v>
      </c>
    </row>
    <row r="253" spans="1:10" x14ac:dyDescent="0.3">
      <c r="A253" s="22" t="str">
        <f t="shared" si="3"/>
        <v>'RH82015Palliative50-69'</v>
      </c>
      <c r="B253" s="22">
        <v>2015</v>
      </c>
      <c r="C253" s="22" t="s">
        <v>214</v>
      </c>
      <c r="D253" s="22" t="s">
        <v>8</v>
      </c>
      <c r="E253" s="22" t="s">
        <v>627</v>
      </c>
      <c r="F253" s="22">
        <v>23</v>
      </c>
      <c r="G253" s="22">
        <v>1</v>
      </c>
      <c r="H253" s="22" t="str">
        <f>INDEX(Bar_data!$A$3:$B$140,MATCH(C253,Bar_data!$A$3:$A$140,FALSE),2)</f>
        <v>Trust052</v>
      </c>
      <c r="I253" s="22" t="str">
        <f>INDEX(TrustCAHUB_map!$A$2:$D$139,MATCH($C253,TrustCAHUB_map!$A$2:$A$139,FALSE),3)</f>
        <v>Peninsula</v>
      </c>
      <c r="J253" s="22" t="str">
        <f>INDEX(TrustCAHUB_map!$A$2:$D$139,MATCH($C253,TrustCAHUB_map!$A$2:$A$139,FALSE),4)</f>
        <v>South West</v>
      </c>
    </row>
    <row r="254" spans="1:10" x14ac:dyDescent="0.3">
      <c r="A254" s="22" t="str">
        <f t="shared" si="3"/>
        <v>'RH82015Curative70+'</v>
      </c>
      <c r="B254" s="22">
        <v>2015</v>
      </c>
      <c r="C254" s="22" t="s">
        <v>214</v>
      </c>
      <c r="D254" s="22" t="s">
        <v>7</v>
      </c>
      <c r="E254" s="22" t="s">
        <v>628</v>
      </c>
      <c r="F254" s="22">
        <v>16</v>
      </c>
      <c r="G254" s="22">
        <v>0</v>
      </c>
      <c r="H254" s="22" t="str">
        <f>INDEX(Bar_data!$A$3:$B$140,MATCH(C254,Bar_data!$A$3:$A$140,FALSE),2)</f>
        <v>Trust052</v>
      </c>
      <c r="I254" s="22" t="str">
        <f>INDEX(TrustCAHUB_map!$A$2:$D$139,MATCH($C254,TrustCAHUB_map!$A$2:$A$139,FALSE),3)</f>
        <v>Peninsula</v>
      </c>
      <c r="J254" s="22" t="str">
        <f>INDEX(TrustCAHUB_map!$A$2:$D$139,MATCH($C254,TrustCAHUB_map!$A$2:$A$139,FALSE),4)</f>
        <v>South West</v>
      </c>
    </row>
    <row r="255" spans="1:10" x14ac:dyDescent="0.3">
      <c r="A255" s="22" t="str">
        <f t="shared" si="3"/>
        <v>'RH82015Palliative70+'</v>
      </c>
      <c r="B255" s="22">
        <v>2015</v>
      </c>
      <c r="C255" s="22" t="s">
        <v>214</v>
      </c>
      <c r="D255" s="22" t="s">
        <v>8</v>
      </c>
      <c r="E255" s="22" t="s">
        <v>628</v>
      </c>
      <c r="F255" s="22">
        <v>19</v>
      </c>
      <c r="G255" s="22">
        <v>0</v>
      </c>
      <c r="H255" s="22" t="str">
        <f>INDEX(Bar_data!$A$3:$B$140,MATCH(C255,Bar_data!$A$3:$A$140,FALSE),2)</f>
        <v>Trust052</v>
      </c>
      <c r="I255" s="22" t="str">
        <f>INDEX(TrustCAHUB_map!$A$2:$D$139,MATCH($C255,TrustCAHUB_map!$A$2:$A$139,FALSE),3)</f>
        <v>Peninsula</v>
      </c>
      <c r="J255" s="22" t="str">
        <f>INDEX(TrustCAHUB_map!$A$2:$D$139,MATCH($C255,TrustCAHUB_map!$A$2:$A$139,FALSE),4)</f>
        <v>South West</v>
      </c>
    </row>
    <row r="256" spans="1:10" x14ac:dyDescent="0.3">
      <c r="A256" s="22" t="str">
        <f t="shared" si="3"/>
        <v>'RHM2015Palliative18-49'</v>
      </c>
      <c r="B256" s="22">
        <v>2015</v>
      </c>
      <c r="C256" s="22" t="s">
        <v>215</v>
      </c>
      <c r="D256" s="22" t="s">
        <v>8</v>
      </c>
      <c r="E256" s="22" t="s">
        <v>153</v>
      </c>
      <c r="F256" s="22">
        <v>2</v>
      </c>
      <c r="G256" s="22">
        <v>0</v>
      </c>
      <c r="H256" s="22" t="str">
        <f>INDEX(Bar_data!$A$3:$B$140,MATCH(C256,Bar_data!$A$3:$A$140,FALSE),2)</f>
        <v>Trust053</v>
      </c>
      <c r="I256" s="22" t="str">
        <f>INDEX(TrustCAHUB_map!$A$2:$D$139,MATCH($C256,TrustCAHUB_map!$A$2:$A$139,FALSE),3)</f>
        <v>Wessex</v>
      </c>
      <c r="J256" s="22" t="str">
        <f>INDEX(TrustCAHUB_map!$A$2:$D$139,MATCH($C256,TrustCAHUB_map!$A$2:$A$139,FALSE),4)</f>
        <v>Wessex</v>
      </c>
    </row>
    <row r="257" spans="1:10" x14ac:dyDescent="0.3">
      <c r="A257" s="22" t="str">
        <f t="shared" si="3"/>
        <v>'RHM2015Not assigned18-49'</v>
      </c>
      <c r="B257" s="22">
        <v>2015</v>
      </c>
      <c r="C257" s="22" t="s">
        <v>215</v>
      </c>
      <c r="D257" s="22" t="s">
        <v>477</v>
      </c>
      <c r="E257" s="22" t="s">
        <v>153</v>
      </c>
      <c r="F257" s="22">
        <v>1</v>
      </c>
      <c r="G257" s="22">
        <v>0</v>
      </c>
      <c r="H257" s="22" t="str">
        <f>INDEX(Bar_data!$A$3:$B$140,MATCH(C257,Bar_data!$A$3:$A$140,FALSE),2)</f>
        <v>Trust053</v>
      </c>
      <c r="I257" s="22" t="str">
        <f>INDEX(TrustCAHUB_map!$A$2:$D$139,MATCH($C257,TrustCAHUB_map!$A$2:$A$139,FALSE),3)</f>
        <v>Wessex</v>
      </c>
      <c r="J257" s="22" t="str">
        <f>INDEX(TrustCAHUB_map!$A$2:$D$139,MATCH($C257,TrustCAHUB_map!$A$2:$A$139,FALSE),4)</f>
        <v>Wessex</v>
      </c>
    </row>
    <row r="258" spans="1:10" x14ac:dyDescent="0.3">
      <c r="A258" s="22" t="str">
        <f t="shared" si="3"/>
        <v>'RHM2015Curative50-69'</v>
      </c>
      <c r="B258" s="22">
        <v>2015</v>
      </c>
      <c r="C258" s="22" t="s">
        <v>215</v>
      </c>
      <c r="D258" s="22" t="s">
        <v>7</v>
      </c>
      <c r="E258" s="22" t="s">
        <v>627</v>
      </c>
      <c r="F258" s="22">
        <v>14</v>
      </c>
      <c r="G258" s="22">
        <v>0</v>
      </c>
      <c r="H258" s="22" t="str">
        <f>INDEX(Bar_data!$A$3:$B$140,MATCH(C258,Bar_data!$A$3:$A$140,FALSE),2)</f>
        <v>Trust053</v>
      </c>
      <c r="I258" s="22" t="str">
        <f>INDEX(TrustCAHUB_map!$A$2:$D$139,MATCH($C258,TrustCAHUB_map!$A$2:$A$139,FALSE),3)</f>
        <v>Wessex</v>
      </c>
      <c r="J258" s="22" t="str">
        <f>INDEX(TrustCAHUB_map!$A$2:$D$139,MATCH($C258,TrustCAHUB_map!$A$2:$A$139,FALSE),4)</f>
        <v>Wessex</v>
      </c>
    </row>
    <row r="259" spans="1:10" x14ac:dyDescent="0.3">
      <c r="A259" s="22" t="str">
        <f t="shared" ref="A259:A322" si="4">"'"&amp;C259&amp;B259&amp;D259&amp;E259&amp;"'"</f>
        <v>'RHM2015Not assigned50-69'</v>
      </c>
      <c r="B259" s="22">
        <v>2015</v>
      </c>
      <c r="C259" s="22" t="s">
        <v>215</v>
      </c>
      <c r="D259" s="22" t="s">
        <v>477</v>
      </c>
      <c r="E259" s="22" t="s">
        <v>627</v>
      </c>
      <c r="F259" s="22">
        <v>9</v>
      </c>
      <c r="G259" s="22">
        <v>0</v>
      </c>
      <c r="H259" s="22" t="str">
        <f>INDEX(Bar_data!$A$3:$B$140,MATCH(C259,Bar_data!$A$3:$A$140,FALSE),2)</f>
        <v>Trust053</v>
      </c>
      <c r="I259" s="22" t="str">
        <f>INDEX(TrustCAHUB_map!$A$2:$D$139,MATCH($C259,TrustCAHUB_map!$A$2:$A$139,FALSE),3)</f>
        <v>Wessex</v>
      </c>
      <c r="J259" s="22" t="str">
        <f>INDEX(TrustCAHUB_map!$A$2:$D$139,MATCH($C259,TrustCAHUB_map!$A$2:$A$139,FALSE),4)</f>
        <v>Wessex</v>
      </c>
    </row>
    <row r="260" spans="1:10" x14ac:dyDescent="0.3">
      <c r="A260" s="22" t="str">
        <f t="shared" si="4"/>
        <v>'RHM2015Palliative50-69'</v>
      </c>
      <c r="B260" s="22">
        <v>2015</v>
      </c>
      <c r="C260" s="22" t="s">
        <v>215</v>
      </c>
      <c r="D260" s="22" t="s">
        <v>8</v>
      </c>
      <c r="E260" s="22" t="s">
        <v>627</v>
      </c>
      <c r="F260" s="22">
        <v>23</v>
      </c>
      <c r="G260" s="22">
        <v>3</v>
      </c>
      <c r="H260" s="22" t="str">
        <f>INDEX(Bar_data!$A$3:$B$140,MATCH(C260,Bar_data!$A$3:$A$140,FALSE),2)</f>
        <v>Trust053</v>
      </c>
      <c r="I260" s="22" t="str">
        <f>INDEX(TrustCAHUB_map!$A$2:$D$139,MATCH($C260,TrustCAHUB_map!$A$2:$A$139,FALSE),3)</f>
        <v>Wessex</v>
      </c>
      <c r="J260" s="22" t="str">
        <f>INDEX(TrustCAHUB_map!$A$2:$D$139,MATCH($C260,TrustCAHUB_map!$A$2:$A$139,FALSE),4)</f>
        <v>Wessex</v>
      </c>
    </row>
    <row r="261" spans="1:10" x14ac:dyDescent="0.3">
      <c r="A261" s="22" t="str">
        <f t="shared" si="4"/>
        <v>'RHM2015Palliative70+'</v>
      </c>
      <c r="B261" s="22">
        <v>2015</v>
      </c>
      <c r="C261" s="22" t="s">
        <v>215</v>
      </c>
      <c r="D261" s="22" t="s">
        <v>8</v>
      </c>
      <c r="E261" s="22" t="s">
        <v>628</v>
      </c>
      <c r="F261" s="22">
        <v>21</v>
      </c>
      <c r="G261" s="22">
        <v>1</v>
      </c>
      <c r="H261" s="22" t="str">
        <f>INDEX(Bar_data!$A$3:$B$140,MATCH(C261,Bar_data!$A$3:$A$140,FALSE),2)</f>
        <v>Trust053</v>
      </c>
      <c r="I261" s="22" t="str">
        <f>INDEX(TrustCAHUB_map!$A$2:$D$139,MATCH($C261,TrustCAHUB_map!$A$2:$A$139,FALSE),3)</f>
        <v>Wessex</v>
      </c>
      <c r="J261" s="22" t="str">
        <f>INDEX(TrustCAHUB_map!$A$2:$D$139,MATCH($C261,TrustCAHUB_map!$A$2:$A$139,FALSE),4)</f>
        <v>Wessex</v>
      </c>
    </row>
    <row r="262" spans="1:10" x14ac:dyDescent="0.3">
      <c r="A262" s="22" t="str">
        <f t="shared" si="4"/>
        <v>'RHM2015Curative70+'</v>
      </c>
      <c r="B262" s="22">
        <v>2015</v>
      </c>
      <c r="C262" s="22" t="s">
        <v>215</v>
      </c>
      <c r="D262" s="22" t="s">
        <v>7</v>
      </c>
      <c r="E262" s="22" t="s">
        <v>628</v>
      </c>
      <c r="F262" s="22">
        <v>5</v>
      </c>
      <c r="G262" s="22">
        <v>0</v>
      </c>
      <c r="H262" s="22" t="str">
        <f>INDEX(Bar_data!$A$3:$B$140,MATCH(C262,Bar_data!$A$3:$A$140,FALSE),2)</f>
        <v>Trust053</v>
      </c>
      <c r="I262" s="22" t="str">
        <f>INDEX(TrustCAHUB_map!$A$2:$D$139,MATCH($C262,TrustCAHUB_map!$A$2:$A$139,FALSE),3)</f>
        <v>Wessex</v>
      </c>
      <c r="J262" s="22" t="str">
        <f>INDEX(TrustCAHUB_map!$A$2:$D$139,MATCH($C262,TrustCAHUB_map!$A$2:$A$139,FALSE),4)</f>
        <v>Wessex</v>
      </c>
    </row>
    <row r="263" spans="1:10" x14ac:dyDescent="0.3">
      <c r="A263" s="22" t="str">
        <f t="shared" si="4"/>
        <v>'RHM2015Not assigned70+'</v>
      </c>
      <c r="B263" s="22">
        <v>2015</v>
      </c>
      <c r="C263" s="22" t="s">
        <v>215</v>
      </c>
      <c r="D263" s="22" t="s">
        <v>477</v>
      </c>
      <c r="E263" s="22" t="s">
        <v>628</v>
      </c>
      <c r="F263" s="22">
        <v>12</v>
      </c>
      <c r="G263" s="22">
        <v>0</v>
      </c>
      <c r="H263" s="22" t="str">
        <f>INDEX(Bar_data!$A$3:$B$140,MATCH(C263,Bar_data!$A$3:$A$140,FALSE),2)</f>
        <v>Trust053</v>
      </c>
      <c r="I263" s="22" t="str">
        <f>INDEX(TrustCAHUB_map!$A$2:$D$139,MATCH($C263,TrustCAHUB_map!$A$2:$A$139,FALSE),3)</f>
        <v>Wessex</v>
      </c>
      <c r="J263" s="22" t="str">
        <f>INDEX(TrustCAHUB_map!$A$2:$D$139,MATCH($C263,TrustCAHUB_map!$A$2:$A$139,FALSE),4)</f>
        <v>Wessex</v>
      </c>
    </row>
    <row r="264" spans="1:10" x14ac:dyDescent="0.3">
      <c r="A264" s="22" t="str">
        <f t="shared" si="4"/>
        <v>'RHQ2015Palliative18-49'</v>
      </c>
      <c r="B264" s="22">
        <v>2015</v>
      </c>
      <c r="C264" s="22" t="s">
        <v>216</v>
      </c>
      <c r="D264" s="22" t="s">
        <v>8</v>
      </c>
      <c r="E264" s="22" t="s">
        <v>153</v>
      </c>
      <c r="F264" s="22">
        <v>16</v>
      </c>
      <c r="G264" s="22">
        <v>2</v>
      </c>
      <c r="H264" s="22" t="str">
        <f>INDEX(Bar_data!$A$3:$B$140,MATCH(C264,Bar_data!$A$3:$A$140,FALSE),2)</f>
        <v>Trust054</v>
      </c>
      <c r="I264" s="22" t="str">
        <f>INDEX(TrustCAHUB_map!$A$2:$D$139,MATCH($C264,TrustCAHUB_map!$A$2:$A$139,FALSE),3)</f>
        <v>South Yorkshire and Bassetlaw</v>
      </c>
      <c r="J264" s="22" t="str">
        <f>INDEX(TrustCAHUB_map!$A$2:$D$139,MATCH($C264,TrustCAHUB_map!$A$2:$A$139,FALSE),4)</f>
        <v>Yorkshire and Humber</v>
      </c>
    </row>
    <row r="265" spans="1:10" x14ac:dyDescent="0.3">
      <c r="A265" s="22" t="str">
        <f t="shared" si="4"/>
        <v>'RHQ2015Curative18-49'</v>
      </c>
      <c r="B265" s="22">
        <v>2015</v>
      </c>
      <c r="C265" s="22" t="s">
        <v>216</v>
      </c>
      <c r="D265" s="22" t="s">
        <v>7</v>
      </c>
      <c r="E265" s="22" t="s">
        <v>153</v>
      </c>
      <c r="F265" s="22">
        <v>24</v>
      </c>
      <c r="G265" s="22">
        <v>0</v>
      </c>
      <c r="H265" s="22" t="str">
        <f>INDEX(Bar_data!$A$3:$B$140,MATCH(C265,Bar_data!$A$3:$A$140,FALSE),2)</f>
        <v>Trust054</v>
      </c>
      <c r="I265" s="22" t="str">
        <f>INDEX(TrustCAHUB_map!$A$2:$D$139,MATCH($C265,TrustCAHUB_map!$A$2:$A$139,FALSE),3)</f>
        <v>South Yorkshire and Bassetlaw</v>
      </c>
      <c r="J265" s="22" t="str">
        <f>INDEX(TrustCAHUB_map!$A$2:$D$139,MATCH($C265,TrustCAHUB_map!$A$2:$A$139,FALSE),4)</f>
        <v>Yorkshire and Humber</v>
      </c>
    </row>
    <row r="266" spans="1:10" x14ac:dyDescent="0.3">
      <c r="A266" s="22" t="str">
        <f t="shared" si="4"/>
        <v>'RHQ2015Curative50-69'</v>
      </c>
      <c r="B266" s="22">
        <v>2015</v>
      </c>
      <c r="C266" s="22" t="s">
        <v>216</v>
      </c>
      <c r="D266" s="22" t="s">
        <v>7</v>
      </c>
      <c r="E266" s="22" t="s">
        <v>627</v>
      </c>
      <c r="F266" s="22">
        <v>72</v>
      </c>
      <c r="G266" s="22">
        <v>0</v>
      </c>
      <c r="H266" s="22" t="str">
        <f>INDEX(Bar_data!$A$3:$B$140,MATCH(C266,Bar_data!$A$3:$A$140,FALSE),2)</f>
        <v>Trust054</v>
      </c>
      <c r="I266" s="22" t="str">
        <f>INDEX(TrustCAHUB_map!$A$2:$D$139,MATCH($C266,TrustCAHUB_map!$A$2:$A$139,FALSE),3)</f>
        <v>South Yorkshire and Bassetlaw</v>
      </c>
      <c r="J266" s="22" t="str">
        <f>INDEX(TrustCAHUB_map!$A$2:$D$139,MATCH($C266,TrustCAHUB_map!$A$2:$A$139,FALSE),4)</f>
        <v>Yorkshire and Humber</v>
      </c>
    </row>
    <row r="267" spans="1:10" x14ac:dyDescent="0.3">
      <c r="A267" s="22" t="str">
        <f t="shared" si="4"/>
        <v>'RHQ2015Palliative50-69'</v>
      </c>
      <c r="B267" s="22">
        <v>2015</v>
      </c>
      <c r="C267" s="22" t="s">
        <v>216</v>
      </c>
      <c r="D267" s="22" t="s">
        <v>8</v>
      </c>
      <c r="E267" s="22" t="s">
        <v>627</v>
      </c>
      <c r="F267" s="22">
        <v>127</v>
      </c>
      <c r="G267" s="22">
        <v>16</v>
      </c>
      <c r="H267" s="22" t="str">
        <f>INDEX(Bar_data!$A$3:$B$140,MATCH(C267,Bar_data!$A$3:$A$140,FALSE),2)</f>
        <v>Trust054</v>
      </c>
      <c r="I267" s="22" t="str">
        <f>INDEX(TrustCAHUB_map!$A$2:$D$139,MATCH($C267,TrustCAHUB_map!$A$2:$A$139,FALSE),3)</f>
        <v>South Yorkshire and Bassetlaw</v>
      </c>
      <c r="J267" s="22" t="str">
        <f>INDEX(TrustCAHUB_map!$A$2:$D$139,MATCH($C267,TrustCAHUB_map!$A$2:$A$139,FALSE),4)</f>
        <v>Yorkshire and Humber</v>
      </c>
    </row>
    <row r="268" spans="1:10" x14ac:dyDescent="0.3">
      <c r="A268" s="22" t="str">
        <f t="shared" si="4"/>
        <v>'RHQ2015Curative70+'</v>
      </c>
      <c r="B268" s="22">
        <v>2015</v>
      </c>
      <c r="C268" s="22" t="s">
        <v>216</v>
      </c>
      <c r="D268" s="22" t="s">
        <v>7</v>
      </c>
      <c r="E268" s="22" t="s">
        <v>628</v>
      </c>
      <c r="F268" s="22">
        <v>39</v>
      </c>
      <c r="G268" s="22">
        <v>0</v>
      </c>
      <c r="H268" s="22" t="str">
        <f>INDEX(Bar_data!$A$3:$B$140,MATCH(C268,Bar_data!$A$3:$A$140,FALSE),2)</f>
        <v>Trust054</v>
      </c>
      <c r="I268" s="22" t="str">
        <f>INDEX(TrustCAHUB_map!$A$2:$D$139,MATCH($C268,TrustCAHUB_map!$A$2:$A$139,FALSE),3)</f>
        <v>South Yorkshire and Bassetlaw</v>
      </c>
      <c r="J268" s="22" t="str">
        <f>INDEX(TrustCAHUB_map!$A$2:$D$139,MATCH($C268,TrustCAHUB_map!$A$2:$A$139,FALSE),4)</f>
        <v>Yorkshire and Humber</v>
      </c>
    </row>
    <row r="269" spans="1:10" x14ac:dyDescent="0.3">
      <c r="A269" s="22" t="str">
        <f t="shared" si="4"/>
        <v>'RHQ2015Palliative70+'</v>
      </c>
      <c r="B269" s="22">
        <v>2015</v>
      </c>
      <c r="C269" s="22" t="s">
        <v>216</v>
      </c>
      <c r="D269" s="22" t="s">
        <v>8</v>
      </c>
      <c r="E269" s="22" t="s">
        <v>628</v>
      </c>
      <c r="F269" s="22">
        <v>66</v>
      </c>
      <c r="G269" s="22">
        <v>5</v>
      </c>
      <c r="H269" s="22" t="str">
        <f>INDEX(Bar_data!$A$3:$B$140,MATCH(C269,Bar_data!$A$3:$A$140,FALSE),2)</f>
        <v>Trust054</v>
      </c>
      <c r="I269" s="22" t="str">
        <f>INDEX(TrustCAHUB_map!$A$2:$D$139,MATCH($C269,TrustCAHUB_map!$A$2:$A$139,FALSE),3)</f>
        <v>South Yorkshire and Bassetlaw</v>
      </c>
      <c r="J269" s="22" t="str">
        <f>INDEX(TrustCAHUB_map!$A$2:$D$139,MATCH($C269,TrustCAHUB_map!$A$2:$A$139,FALSE),4)</f>
        <v>Yorkshire and Humber</v>
      </c>
    </row>
    <row r="270" spans="1:10" x14ac:dyDescent="0.3">
      <c r="A270" s="22" t="str">
        <f t="shared" si="4"/>
        <v>'RHU2015Not assigned18-49'</v>
      </c>
      <c r="B270" s="22">
        <v>2015</v>
      </c>
      <c r="C270" s="22" t="s">
        <v>217</v>
      </c>
      <c r="D270" s="22" t="s">
        <v>477</v>
      </c>
      <c r="E270" s="22" t="s">
        <v>153</v>
      </c>
      <c r="F270" s="22">
        <v>1</v>
      </c>
      <c r="G270" s="22">
        <v>0</v>
      </c>
      <c r="H270" s="22" t="str">
        <f>INDEX(Bar_data!$A$3:$B$140,MATCH(C270,Bar_data!$A$3:$A$140,FALSE),2)</f>
        <v>Trust055</v>
      </c>
      <c r="I270" s="22" t="str">
        <f>INDEX(TrustCAHUB_map!$A$2:$D$139,MATCH($C270,TrustCAHUB_map!$A$2:$A$139,FALSE),3)</f>
        <v>Wessex</v>
      </c>
      <c r="J270" s="22" t="str">
        <f>INDEX(TrustCAHUB_map!$A$2:$D$139,MATCH($C270,TrustCAHUB_map!$A$2:$A$139,FALSE),4)</f>
        <v>Wessex</v>
      </c>
    </row>
    <row r="271" spans="1:10" x14ac:dyDescent="0.3">
      <c r="A271" s="22" t="str">
        <f t="shared" si="4"/>
        <v>'RHU2015Curative18-49'</v>
      </c>
      <c r="B271" s="22">
        <v>2015</v>
      </c>
      <c r="C271" s="22" t="s">
        <v>217</v>
      </c>
      <c r="D271" s="22" t="s">
        <v>7</v>
      </c>
      <c r="E271" s="22" t="s">
        <v>153</v>
      </c>
      <c r="F271" s="22">
        <v>5</v>
      </c>
      <c r="G271" s="22">
        <v>0</v>
      </c>
      <c r="H271" s="22" t="str">
        <f>INDEX(Bar_data!$A$3:$B$140,MATCH(C271,Bar_data!$A$3:$A$140,FALSE),2)</f>
        <v>Trust055</v>
      </c>
      <c r="I271" s="22" t="str">
        <f>INDEX(TrustCAHUB_map!$A$2:$D$139,MATCH($C271,TrustCAHUB_map!$A$2:$A$139,FALSE),3)</f>
        <v>Wessex</v>
      </c>
      <c r="J271" s="22" t="str">
        <f>INDEX(TrustCAHUB_map!$A$2:$D$139,MATCH($C271,TrustCAHUB_map!$A$2:$A$139,FALSE),4)</f>
        <v>Wessex</v>
      </c>
    </row>
    <row r="272" spans="1:10" x14ac:dyDescent="0.3">
      <c r="A272" s="22" t="str">
        <f t="shared" si="4"/>
        <v>'RHU2015Palliative18-49'</v>
      </c>
      <c r="B272" s="22">
        <v>2015</v>
      </c>
      <c r="C272" s="22" t="s">
        <v>217</v>
      </c>
      <c r="D272" s="22" t="s">
        <v>8</v>
      </c>
      <c r="E272" s="22" t="s">
        <v>153</v>
      </c>
      <c r="F272" s="22">
        <v>13</v>
      </c>
      <c r="G272" s="22">
        <v>0</v>
      </c>
      <c r="H272" s="22" t="str">
        <f>INDEX(Bar_data!$A$3:$B$140,MATCH(C272,Bar_data!$A$3:$A$140,FALSE),2)</f>
        <v>Trust055</v>
      </c>
      <c r="I272" s="22" t="str">
        <f>INDEX(TrustCAHUB_map!$A$2:$D$139,MATCH($C272,TrustCAHUB_map!$A$2:$A$139,FALSE),3)</f>
        <v>Wessex</v>
      </c>
      <c r="J272" s="22" t="str">
        <f>INDEX(TrustCAHUB_map!$A$2:$D$139,MATCH($C272,TrustCAHUB_map!$A$2:$A$139,FALSE),4)</f>
        <v>Wessex</v>
      </c>
    </row>
    <row r="273" spans="1:10" x14ac:dyDescent="0.3">
      <c r="A273" s="22" t="str">
        <f t="shared" si="4"/>
        <v>'RHU2015Palliative50-69'</v>
      </c>
      <c r="B273" s="22">
        <v>2015</v>
      </c>
      <c r="C273" s="22" t="s">
        <v>217</v>
      </c>
      <c r="D273" s="22" t="s">
        <v>8</v>
      </c>
      <c r="E273" s="22" t="s">
        <v>627</v>
      </c>
      <c r="F273" s="22">
        <v>42</v>
      </c>
      <c r="G273" s="22">
        <v>5</v>
      </c>
      <c r="H273" s="22" t="str">
        <f>INDEX(Bar_data!$A$3:$B$140,MATCH(C273,Bar_data!$A$3:$A$140,FALSE),2)</f>
        <v>Trust055</v>
      </c>
      <c r="I273" s="22" t="str">
        <f>INDEX(TrustCAHUB_map!$A$2:$D$139,MATCH($C273,TrustCAHUB_map!$A$2:$A$139,FALSE),3)</f>
        <v>Wessex</v>
      </c>
      <c r="J273" s="22" t="str">
        <f>INDEX(TrustCAHUB_map!$A$2:$D$139,MATCH($C273,TrustCAHUB_map!$A$2:$A$139,FALSE),4)</f>
        <v>Wessex</v>
      </c>
    </row>
    <row r="274" spans="1:10" x14ac:dyDescent="0.3">
      <c r="A274" s="22" t="str">
        <f t="shared" si="4"/>
        <v>'RHU2015Curative50-69'</v>
      </c>
      <c r="B274" s="22">
        <v>2015</v>
      </c>
      <c r="C274" s="22" t="s">
        <v>217</v>
      </c>
      <c r="D274" s="22" t="s">
        <v>7</v>
      </c>
      <c r="E274" s="22" t="s">
        <v>627</v>
      </c>
      <c r="F274" s="22">
        <v>43</v>
      </c>
      <c r="G274" s="22">
        <v>1</v>
      </c>
      <c r="H274" s="22" t="str">
        <f>INDEX(Bar_data!$A$3:$B$140,MATCH(C274,Bar_data!$A$3:$A$140,FALSE),2)</f>
        <v>Trust055</v>
      </c>
      <c r="I274" s="22" t="str">
        <f>INDEX(TrustCAHUB_map!$A$2:$D$139,MATCH($C274,TrustCAHUB_map!$A$2:$A$139,FALSE),3)</f>
        <v>Wessex</v>
      </c>
      <c r="J274" s="22" t="str">
        <f>INDEX(TrustCAHUB_map!$A$2:$D$139,MATCH($C274,TrustCAHUB_map!$A$2:$A$139,FALSE),4)</f>
        <v>Wessex</v>
      </c>
    </row>
    <row r="275" spans="1:10" x14ac:dyDescent="0.3">
      <c r="A275" s="22" t="str">
        <f t="shared" si="4"/>
        <v>'RHU2015Not assigned50-69'</v>
      </c>
      <c r="B275" s="22">
        <v>2015</v>
      </c>
      <c r="C275" s="22" t="s">
        <v>217</v>
      </c>
      <c r="D275" s="22" t="s">
        <v>477</v>
      </c>
      <c r="E275" s="22" t="s">
        <v>627</v>
      </c>
      <c r="F275" s="22">
        <v>1</v>
      </c>
      <c r="G275" s="22">
        <v>0</v>
      </c>
      <c r="H275" s="22" t="str">
        <f>INDEX(Bar_data!$A$3:$B$140,MATCH(C275,Bar_data!$A$3:$A$140,FALSE),2)</f>
        <v>Trust055</v>
      </c>
      <c r="I275" s="22" t="str">
        <f>INDEX(TrustCAHUB_map!$A$2:$D$139,MATCH($C275,TrustCAHUB_map!$A$2:$A$139,FALSE),3)</f>
        <v>Wessex</v>
      </c>
      <c r="J275" s="22" t="str">
        <f>INDEX(TrustCAHUB_map!$A$2:$D$139,MATCH($C275,TrustCAHUB_map!$A$2:$A$139,FALSE),4)</f>
        <v>Wessex</v>
      </c>
    </row>
    <row r="276" spans="1:10" x14ac:dyDescent="0.3">
      <c r="A276" s="22" t="str">
        <f t="shared" si="4"/>
        <v>'RHU2015Curative70+'</v>
      </c>
      <c r="B276" s="22">
        <v>2015</v>
      </c>
      <c r="C276" s="22" t="s">
        <v>217</v>
      </c>
      <c r="D276" s="22" t="s">
        <v>7</v>
      </c>
      <c r="E276" s="22" t="s">
        <v>628</v>
      </c>
      <c r="F276" s="22">
        <v>11</v>
      </c>
      <c r="G276" s="22">
        <v>0</v>
      </c>
      <c r="H276" s="22" t="str">
        <f>INDEX(Bar_data!$A$3:$B$140,MATCH(C276,Bar_data!$A$3:$A$140,FALSE),2)</f>
        <v>Trust055</v>
      </c>
      <c r="I276" s="22" t="str">
        <f>INDEX(TrustCAHUB_map!$A$2:$D$139,MATCH($C276,TrustCAHUB_map!$A$2:$A$139,FALSE),3)</f>
        <v>Wessex</v>
      </c>
      <c r="J276" s="22" t="str">
        <f>INDEX(TrustCAHUB_map!$A$2:$D$139,MATCH($C276,TrustCAHUB_map!$A$2:$A$139,FALSE),4)</f>
        <v>Wessex</v>
      </c>
    </row>
    <row r="277" spans="1:10" x14ac:dyDescent="0.3">
      <c r="A277" s="22" t="str">
        <f t="shared" si="4"/>
        <v>'RHU2015Palliative70+'</v>
      </c>
      <c r="B277" s="22">
        <v>2015</v>
      </c>
      <c r="C277" s="22" t="s">
        <v>217</v>
      </c>
      <c r="D277" s="22" t="s">
        <v>8</v>
      </c>
      <c r="E277" s="22" t="s">
        <v>628</v>
      </c>
      <c r="F277" s="22">
        <v>53</v>
      </c>
      <c r="G277" s="22">
        <v>2</v>
      </c>
      <c r="H277" s="22" t="str">
        <f>INDEX(Bar_data!$A$3:$B$140,MATCH(C277,Bar_data!$A$3:$A$140,FALSE),2)</f>
        <v>Trust055</v>
      </c>
      <c r="I277" s="22" t="str">
        <f>INDEX(TrustCAHUB_map!$A$2:$D$139,MATCH($C277,TrustCAHUB_map!$A$2:$A$139,FALSE),3)</f>
        <v>Wessex</v>
      </c>
      <c r="J277" s="22" t="str">
        <f>INDEX(TrustCAHUB_map!$A$2:$D$139,MATCH($C277,TrustCAHUB_map!$A$2:$A$139,FALSE),4)</f>
        <v>Wessex</v>
      </c>
    </row>
    <row r="278" spans="1:10" x14ac:dyDescent="0.3">
      <c r="A278" s="22" t="str">
        <f t="shared" si="4"/>
        <v>'RHU2015Not assigned70+'</v>
      </c>
      <c r="B278" s="22">
        <v>2015</v>
      </c>
      <c r="C278" s="22" t="s">
        <v>217</v>
      </c>
      <c r="D278" s="22" t="s">
        <v>477</v>
      </c>
      <c r="E278" s="22" t="s">
        <v>628</v>
      </c>
      <c r="F278" s="22">
        <v>2</v>
      </c>
      <c r="G278" s="22">
        <v>0</v>
      </c>
      <c r="H278" s="22" t="str">
        <f>INDEX(Bar_data!$A$3:$B$140,MATCH(C278,Bar_data!$A$3:$A$140,FALSE),2)</f>
        <v>Trust055</v>
      </c>
      <c r="I278" s="22" t="str">
        <f>INDEX(TrustCAHUB_map!$A$2:$D$139,MATCH($C278,TrustCAHUB_map!$A$2:$A$139,FALSE),3)</f>
        <v>Wessex</v>
      </c>
      <c r="J278" s="22" t="str">
        <f>INDEX(TrustCAHUB_map!$A$2:$D$139,MATCH($C278,TrustCAHUB_map!$A$2:$A$139,FALSE),4)</f>
        <v>Wessex</v>
      </c>
    </row>
    <row r="279" spans="1:10" x14ac:dyDescent="0.3">
      <c r="A279" s="22" t="str">
        <f t="shared" si="4"/>
        <v>'RHW2015Not assigned18-49'</v>
      </c>
      <c r="B279" s="22">
        <v>2015</v>
      </c>
      <c r="C279" s="22" t="s">
        <v>218</v>
      </c>
      <c r="D279" s="22" t="s">
        <v>477</v>
      </c>
      <c r="E279" s="22" t="s">
        <v>153</v>
      </c>
      <c r="F279" s="22">
        <v>5</v>
      </c>
      <c r="G279" s="22">
        <v>0</v>
      </c>
      <c r="H279" s="22" t="str">
        <f>INDEX(Bar_data!$A$3:$B$140,MATCH(C279,Bar_data!$A$3:$A$140,FALSE),2)</f>
        <v>Trust056</v>
      </c>
      <c r="I279" s="22" t="str">
        <f>INDEX(TrustCAHUB_map!$A$2:$D$139,MATCH($C279,TrustCAHUB_map!$A$2:$A$139,FALSE),3)</f>
        <v>Thames Valley</v>
      </c>
      <c r="J279" s="22" t="str">
        <f>INDEX(TrustCAHUB_map!$A$2:$D$139,MATCH($C279,TrustCAHUB_map!$A$2:$A$139,FALSE),4)</f>
        <v>Wessex</v>
      </c>
    </row>
    <row r="280" spans="1:10" x14ac:dyDescent="0.3">
      <c r="A280" s="22" t="str">
        <f t="shared" si="4"/>
        <v>'RHW2015Palliative18-49'</v>
      </c>
      <c r="B280" s="22">
        <v>2015</v>
      </c>
      <c r="C280" s="22" t="s">
        <v>218</v>
      </c>
      <c r="D280" s="22" t="s">
        <v>8</v>
      </c>
      <c r="E280" s="22" t="s">
        <v>153</v>
      </c>
      <c r="F280" s="22">
        <v>5</v>
      </c>
      <c r="G280" s="22">
        <v>0</v>
      </c>
      <c r="H280" s="22" t="str">
        <f>INDEX(Bar_data!$A$3:$B$140,MATCH(C280,Bar_data!$A$3:$A$140,FALSE),2)</f>
        <v>Trust056</v>
      </c>
      <c r="I280" s="22" t="str">
        <f>INDEX(TrustCAHUB_map!$A$2:$D$139,MATCH($C280,TrustCAHUB_map!$A$2:$A$139,FALSE),3)</f>
        <v>Thames Valley</v>
      </c>
      <c r="J280" s="22" t="str">
        <f>INDEX(TrustCAHUB_map!$A$2:$D$139,MATCH($C280,TrustCAHUB_map!$A$2:$A$139,FALSE),4)</f>
        <v>Wessex</v>
      </c>
    </row>
    <row r="281" spans="1:10" x14ac:dyDescent="0.3">
      <c r="A281" s="22" t="str">
        <f t="shared" si="4"/>
        <v>'RHW2015Curative18-49'</v>
      </c>
      <c r="B281" s="22">
        <v>2015</v>
      </c>
      <c r="C281" s="22" t="s">
        <v>218</v>
      </c>
      <c r="D281" s="22" t="s">
        <v>7</v>
      </c>
      <c r="E281" s="22" t="s">
        <v>153</v>
      </c>
      <c r="F281" s="22">
        <v>6</v>
      </c>
      <c r="G281" s="22">
        <v>0</v>
      </c>
      <c r="H281" s="22" t="str">
        <f>INDEX(Bar_data!$A$3:$B$140,MATCH(C281,Bar_data!$A$3:$A$140,FALSE),2)</f>
        <v>Trust056</v>
      </c>
      <c r="I281" s="22" t="str">
        <f>INDEX(TrustCAHUB_map!$A$2:$D$139,MATCH($C281,TrustCAHUB_map!$A$2:$A$139,FALSE),3)</f>
        <v>Thames Valley</v>
      </c>
      <c r="J281" s="22" t="str">
        <f>INDEX(TrustCAHUB_map!$A$2:$D$139,MATCH($C281,TrustCAHUB_map!$A$2:$A$139,FALSE),4)</f>
        <v>Wessex</v>
      </c>
    </row>
    <row r="282" spans="1:10" x14ac:dyDescent="0.3">
      <c r="A282" s="22" t="str">
        <f t="shared" si="4"/>
        <v>'RHW2015Palliative50-69'</v>
      </c>
      <c r="B282" s="22">
        <v>2015</v>
      </c>
      <c r="C282" s="22" t="s">
        <v>218</v>
      </c>
      <c r="D282" s="22" t="s">
        <v>8</v>
      </c>
      <c r="E282" s="22" t="s">
        <v>627</v>
      </c>
      <c r="F282" s="22">
        <v>28</v>
      </c>
      <c r="G282" s="22">
        <v>3</v>
      </c>
      <c r="H282" s="22" t="str">
        <f>INDEX(Bar_data!$A$3:$B$140,MATCH(C282,Bar_data!$A$3:$A$140,FALSE),2)</f>
        <v>Trust056</v>
      </c>
      <c r="I282" s="22" t="str">
        <f>INDEX(TrustCAHUB_map!$A$2:$D$139,MATCH($C282,TrustCAHUB_map!$A$2:$A$139,FALSE),3)</f>
        <v>Thames Valley</v>
      </c>
      <c r="J282" s="22" t="str">
        <f>INDEX(TrustCAHUB_map!$A$2:$D$139,MATCH($C282,TrustCAHUB_map!$A$2:$A$139,FALSE),4)</f>
        <v>Wessex</v>
      </c>
    </row>
    <row r="283" spans="1:10" x14ac:dyDescent="0.3">
      <c r="A283" s="22" t="str">
        <f t="shared" si="4"/>
        <v>'RHW2015Curative50-69'</v>
      </c>
      <c r="B283" s="22">
        <v>2015</v>
      </c>
      <c r="C283" s="22" t="s">
        <v>218</v>
      </c>
      <c r="D283" s="22" t="s">
        <v>7</v>
      </c>
      <c r="E283" s="22" t="s">
        <v>627</v>
      </c>
      <c r="F283" s="22">
        <v>19</v>
      </c>
      <c r="G283" s="22">
        <v>0</v>
      </c>
      <c r="H283" s="22" t="str">
        <f>INDEX(Bar_data!$A$3:$B$140,MATCH(C283,Bar_data!$A$3:$A$140,FALSE),2)</f>
        <v>Trust056</v>
      </c>
      <c r="I283" s="22" t="str">
        <f>INDEX(TrustCAHUB_map!$A$2:$D$139,MATCH($C283,TrustCAHUB_map!$A$2:$A$139,FALSE),3)</f>
        <v>Thames Valley</v>
      </c>
      <c r="J283" s="22" t="str">
        <f>INDEX(TrustCAHUB_map!$A$2:$D$139,MATCH($C283,TrustCAHUB_map!$A$2:$A$139,FALSE),4)</f>
        <v>Wessex</v>
      </c>
    </row>
    <row r="284" spans="1:10" x14ac:dyDescent="0.3">
      <c r="A284" s="22" t="str">
        <f t="shared" si="4"/>
        <v>'RHW2015Not assigned50-69'</v>
      </c>
      <c r="B284" s="22">
        <v>2015</v>
      </c>
      <c r="C284" s="22" t="s">
        <v>218</v>
      </c>
      <c r="D284" s="22" t="s">
        <v>477</v>
      </c>
      <c r="E284" s="22" t="s">
        <v>627</v>
      </c>
      <c r="F284" s="22">
        <v>14</v>
      </c>
      <c r="G284" s="22">
        <v>0</v>
      </c>
      <c r="H284" s="22" t="str">
        <f>INDEX(Bar_data!$A$3:$B$140,MATCH(C284,Bar_data!$A$3:$A$140,FALSE),2)</f>
        <v>Trust056</v>
      </c>
      <c r="I284" s="22" t="str">
        <f>INDEX(TrustCAHUB_map!$A$2:$D$139,MATCH($C284,TrustCAHUB_map!$A$2:$A$139,FALSE),3)</f>
        <v>Thames Valley</v>
      </c>
      <c r="J284" s="22" t="str">
        <f>INDEX(TrustCAHUB_map!$A$2:$D$139,MATCH($C284,TrustCAHUB_map!$A$2:$A$139,FALSE),4)</f>
        <v>Wessex</v>
      </c>
    </row>
    <row r="285" spans="1:10" x14ac:dyDescent="0.3">
      <c r="A285" s="22" t="str">
        <f t="shared" si="4"/>
        <v>'RHW2015Curative70+'</v>
      </c>
      <c r="B285" s="22">
        <v>2015</v>
      </c>
      <c r="C285" s="22" t="s">
        <v>218</v>
      </c>
      <c r="D285" s="22" t="s">
        <v>7</v>
      </c>
      <c r="E285" s="22" t="s">
        <v>628</v>
      </c>
      <c r="F285" s="22">
        <v>6</v>
      </c>
      <c r="G285" s="22">
        <v>0</v>
      </c>
      <c r="H285" s="22" t="str">
        <f>INDEX(Bar_data!$A$3:$B$140,MATCH(C285,Bar_data!$A$3:$A$140,FALSE),2)</f>
        <v>Trust056</v>
      </c>
      <c r="I285" s="22" t="str">
        <f>INDEX(TrustCAHUB_map!$A$2:$D$139,MATCH($C285,TrustCAHUB_map!$A$2:$A$139,FALSE),3)</f>
        <v>Thames Valley</v>
      </c>
      <c r="J285" s="22" t="str">
        <f>INDEX(TrustCAHUB_map!$A$2:$D$139,MATCH($C285,TrustCAHUB_map!$A$2:$A$139,FALSE),4)</f>
        <v>Wessex</v>
      </c>
    </row>
    <row r="286" spans="1:10" x14ac:dyDescent="0.3">
      <c r="A286" s="22" t="str">
        <f t="shared" si="4"/>
        <v>'RHW2015Not assigned70+'</v>
      </c>
      <c r="B286" s="22">
        <v>2015</v>
      </c>
      <c r="C286" s="22" t="s">
        <v>218</v>
      </c>
      <c r="D286" s="22" t="s">
        <v>477</v>
      </c>
      <c r="E286" s="22" t="s">
        <v>628</v>
      </c>
      <c r="F286" s="22">
        <v>7</v>
      </c>
      <c r="G286" s="22">
        <v>0</v>
      </c>
      <c r="H286" s="22" t="str">
        <f>INDEX(Bar_data!$A$3:$B$140,MATCH(C286,Bar_data!$A$3:$A$140,FALSE),2)</f>
        <v>Trust056</v>
      </c>
      <c r="I286" s="22" t="str">
        <f>INDEX(TrustCAHUB_map!$A$2:$D$139,MATCH($C286,TrustCAHUB_map!$A$2:$A$139,FALSE),3)</f>
        <v>Thames Valley</v>
      </c>
      <c r="J286" s="22" t="str">
        <f>INDEX(TrustCAHUB_map!$A$2:$D$139,MATCH($C286,TrustCAHUB_map!$A$2:$A$139,FALSE),4)</f>
        <v>Wessex</v>
      </c>
    </row>
    <row r="287" spans="1:10" x14ac:dyDescent="0.3">
      <c r="A287" s="22" t="str">
        <f t="shared" si="4"/>
        <v>'RHW2015Palliative70+'</v>
      </c>
      <c r="B287" s="22">
        <v>2015</v>
      </c>
      <c r="C287" s="22" t="s">
        <v>218</v>
      </c>
      <c r="D287" s="22" t="s">
        <v>8</v>
      </c>
      <c r="E287" s="22" t="s">
        <v>628</v>
      </c>
      <c r="F287" s="22">
        <v>20</v>
      </c>
      <c r="G287" s="22">
        <v>1</v>
      </c>
      <c r="H287" s="22" t="str">
        <f>INDEX(Bar_data!$A$3:$B$140,MATCH(C287,Bar_data!$A$3:$A$140,FALSE),2)</f>
        <v>Trust056</v>
      </c>
      <c r="I287" s="22" t="str">
        <f>INDEX(TrustCAHUB_map!$A$2:$D$139,MATCH($C287,TrustCAHUB_map!$A$2:$A$139,FALSE),3)</f>
        <v>Thames Valley</v>
      </c>
      <c r="J287" s="22" t="str">
        <f>INDEX(TrustCAHUB_map!$A$2:$D$139,MATCH($C287,TrustCAHUB_map!$A$2:$A$139,FALSE),4)</f>
        <v>Wessex</v>
      </c>
    </row>
    <row r="288" spans="1:10" x14ac:dyDescent="0.3">
      <c r="A288" s="22" t="str">
        <f t="shared" si="4"/>
        <v>'RJ12015Curative18-49'</v>
      </c>
      <c r="B288" s="22">
        <v>2015</v>
      </c>
      <c r="C288" s="22" t="s">
        <v>219</v>
      </c>
      <c r="D288" s="22" t="s">
        <v>7</v>
      </c>
      <c r="E288" s="22" t="s">
        <v>153</v>
      </c>
      <c r="F288" s="22">
        <v>18</v>
      </c>
      <c r="G288" s="22">
        <v>1</v>
      </c>
      <c r="H288" s="22" t="str">
        <f>INDEX(Bar_data!$A$3:$B$140,MATCH(C288,Bar_data!$A$3:$A$140,FALSE),2)</f>
        <v>Trust057</v>
      </c>
      <c r="I288" s="22" t="str">
        <f>INDEX(TrustCAHUB_map!$A$2:$D$139,MATCH($C288,TrustCAHUB_map!$A$2:$A$139,FALSE),3)</f>
        <v>South East London</v>
      </c>
      <c r="J288" s="22" t="str">
        <f>INDEX(TrustCAHUB_map!$A$2:$D$139,MATCH($C288,TrustCAHUB_map!$A$2:$A$139,FALSE),4)</f>
        <v>London</v>
      </c>
    </row>
    <row r="289" spans="1:10" x14ac:dyDescent="0.3">
      <c r="A289" s="22" t="str">
        <f t="shared" si="4"/>
        <v>'RJ12015Palliative18-49'</v>
      </c>
      <c r="B289" s="22">
        <v>2015</v>
      </c>
      <c r="C289" s="22" t="s">
        <v>219</v>
      </c>
      <c r="D289" s="22" t="s">
        <v>8</v>
      </c>
      <c r="E289" s="22" t="s">
        <v>153</v>
      </c>
      <c r="F289" s="22">
        <v>18</v>
      </c>
      <c r="G289" s="22">
        <v>4</v>
      </c>
      <c r="H289" s="22" t="str">
        <f>INDEX(Bar_data!$A$3:$B$140,MATCH(C289,Bar_data!$A$3:$A$140,FALSE),2)</f>
        <v>Trust057</v>
      </c>
      <c r="I289" s="22" t="str">
        <f>INDEX(TrustCAHUB_map!$A$2:$D$139,MATCH($C289,TrustCAHUB_map!$A$2:$A$139,FALSE),3)</f>
        <v>South East London</v>
      </c>
      <c r="J289" s="22" t="str">
        <f>INDEX(TrustCAHUB_map!$A$2:$D$139,MATCH($C289,TrustCAHUB_map!$A$2:$A$139,FALSE),4)</f>
        <v>London</v>
      </c>
    </row>
    <row r="290" spans="1:10" x14ac:dyDescent="0.3">
      <c r="A290" s="22" t="str">
        <f t="shared" si="4"/>
        <v>'RJ12015Not assigned50-69'</v>
      </c>
      <c r="B290" s="22">
        <v>2015</v>
      </c>
      <c r="C290" s="22" t="s">
        <v>219</v>
      </c>
      <c r="D290" s="22" t="s">
        <v>477</v>
      </c>
      <c r="E290" s="22" t="s">
        <v>627</v>
      </c>
      <c r="F290" s="22">
        <v>1</v>
      </c>
      <c r="G290" s="22">
        <v>0</v>
      </c>
      <c r="H290" s="22" t="str">
        <f>INDEX(Bar_data!$A$3:$B$140,MATCH(C290,Bar_data!$A$3:$A$140,FALSE),2)</f>
        <v>Trust057</v>
      </c>
      <c r="I290" s="22" t="str">
        <f>INDEX(TrustCAHUB_map!$A$2:$D$139,MATCH($C290,TrustCAHUB_map!$A$2:$A$139,FALSE),3)</f>
        <v>South East London</v>
      </c>
      <c r="J290" s="22" t="str">
        <f>INDEX(TrustCAHUB_map!$A$2:$D$139,MATCH($C290,TrustCAHUB_map!$A$2:$A$139,FALSE),4)</f>
        <v>London</v>
      </c>
    </row>
    <row r="291" spans="1:10" x14ac:dyDescent="0.3">
      <c r="A291" s="22" t="str">
        <f t="shared" si="4"/>
        <v>'RJ12015Palliative50-69'</v>
      </c>
      <c r="B291" s="22">
        <v>2015</v>
      </c>
      <c r="C291" s="22" t="s">
        <v>219</v>
      </c>
      <c r="D291" s="22" t="s">
        <v>8</v>
      </c>
      <c r="E291" s="22" t="s">
        <v>627</v>
      </c>
      <c r="F291" s="22">
        <v>50</v>
      </c>
      <c r="G291" s="22">
        <v>3</v>
      </c>
      <c r="H291" s="22" t="str">
        <f>INDEX(Bar_data!$A$3:$B$140,MATCH(C291,Bar_data!$A$3:$A$140,FALSE),2)</f>
        <v>Trust057</v>
      </c>
      <c r="I291" s="22" t="str">
        <f>INDEX(TrustCAHUB_map!$A$2:$D$139,MATCH($C291,TrustCAHUB_map!$A$2:$A$139,FALSE),3)</f>
        <v>South East London</v>
      </c>
      <c r="J291" s="22" t="str">
        <f>INDEX(TrustCAHUB_map!$A$2:$D$139,MATCH($C291,TrustCAHUB_map!$A$2:$A$139,FALSE),4)</f>
        <v>London</v>
      </c>
    </row>
    <row r="292" spans="1:10" x14ac:dyDescent="0.3">
      <c r="A292" s="22" t="str">
        <f t="shared" si="4"/>
        <v>'RJ12015Curative50-69'</v>
      </c>
      <c r="B292" s="22">
        <v>2015</v>
      </c>
      <c r="C292" s="22" t="s">
        <v>219</v>
      </c>
      <c r="D292" s="22" t="s">
        <v>7</v>
      </c>
      <c r="E292" s="22" t="s">
        <v>627</v>
      </c>
      <c r="F292" s="22">
        <v>58</v>
      </c>
      <c r="G292" s="22">
        <v>0</v>
      </c>
      <c r="H292" s="22" t="str">
        <f>INDEX(Bar_data!$A$3:$B$140,MATCH(C292,Bar_data!$A$3:$A$140,FALSE),2)</f>
        <v>Trust057</v>
      </c>
      <c r="I292" s="22" t="str">
        <f>INDEX(TrustCAHUB_map!$A$2:$D$139,MATCH($C292,TrustCAHUB_map!$A$2:$A$139,FALSE),3)</f>
        <v>South East London</v>
      </c>
      <c r="J292" s="22" t="str">
        <f>INDEX(TrustCAHUB_map!$A$2:$D$139,MATCH($C292,TrustCAHUB_map!$A$2:$A$139,FALSE),4)</f>
        <v>London</v>
      </c>
    </row>
    <row r="293" spans="1:10" x14ac:dyDescent="0.3">
      <c r="A293" s="22" t="str">
        <f t="shared" si="4"/>
        <v>'RJ12015Curative70+'</v>
      </c>
      <c r="B293" s="22">
        <v>2015</v>
      </c>
      <c r="C293" s="22" t="s">
        <v>219</v>
      </c>
      <c r="D293" s="22" t="s">
        <v>7</v>
      </c>
      <c r="E293" s="22" t="s">
        <v>628</v>
      </c>
      <c r="F293" s="22">
        <v>37</v>
      </c>
      <c r="G293" s="22">
        <v>0</v>
      </c>
      <c r="H293" s="22" t="str">
        <f>INDEX(Bar_data!$A$3:$B$140,MATCH(C293,Bar_data!$A$3:$A$140,FALSE),2)</f>
        <v>Trust057</v>
      </c>
      <c r="I293" s="22" t="str">
        <f>INDEX(TrustCAHUB_map!$A$2:$D$139,MATCH($C293,TrustCAHUB_map!$A$2:$A$139,FALSE),3)</f>
        <v>South East London</v>
      </c>
      <c r="J293" s="22" t="str">
        <f>INDEX(TrustCAHUB_map!$A$2:$D$139,MATCH($C293,TrustCAHUB_map!$A$2:$A$139,FALSE),4)</f>
        <v>London</v>
      </c>
    </row>
    <row r="294" spans="1:10" x14ac:dyDescent="0.3">
      <c r="A294" s="22" t="str">
        <f t="shared" si="4"/>
        <v>'RJ12015Palliative70+'</v>
      </c>
      <c r="B294" s="22">
        <v>2015</v>
      </c>
      <c r="C294" s="22" t="s">
        <v>219</v>
      </c>
      <c r="D294" s="22" t="s">
        <v>8</v>
      </c>
      <c r="E294" s="22" t="s">
        <v>628</v>
      </c>
      <c r="F294" s="22">
        <v>29</v>
      </c>
      <c r="G294" s="22">
        <v>0</v>
      </c>
      <c r="H294" s="22" t="str">
        <f>INDEX(Bar_data!$A$3:$B$140,MATCH(C294,Bar_data!$A$3:$A$140,FALSE),2)</f>
        <v>Trust057</v>
      </c>
      <c r="I294" s="22" t="str">
        <f>INDEX(TrustCAHUB_map!$A$2:$D$139,MATCH($C294,TrustCAHUB_map!$A$2:$A$139,FALSE),3)</f>
        <v>South East London</v>
      </c>
      <c r="J294" s="22" t="str">
        <f>INDEX(TrustCAHUB_map!$A$2:$D$139,MATCH($C294,TrustCAHUB_map!$A$2:$A$139,FALSE),4)</f>
        <v>London</v>
      </c>
    </row>
    <row r="295" spans="1:10" x14ac:dyDescent="0.3">
      <c r="A295" s="22" t="str">
        <f t="shared" si="4"/>
        <v>'RJ22015Curative18-49'</v>
      </c>
      <c r="B295" s="22">
        <v>2015</v>
      </c>
      <c r="C295" s="22" t="s">
        <v>220</v>
      </c>
      <c r="D295" s="22" t="s">
        <v>7</v>
      </c>
      <c r="E295" s="22" t="s">
        <v>153</v>
      </c>
      <c r="F295" s="22">
        <v>5</v>
      </c>
      <c r="G295" s="22">
        <v>0</v>
      </c>
      <c r="H295" s="22" t="str">
        <f>INDEX(Bar_data!$A$3:$B$140,MATCH(C295,Bar_data!$A$3:$A$140,FALSE),2)</f>
        <v>Trust058</v>
      </c>
      <c r="I295" s="22" t="str">
        <f>INDEX(TrustCAHUB_map!$A$2:$D$139,MATCH($C295,TrustCAHUB_map!$A$2:$A$139,FALSE),3)</f>
        <v>South East London</v>
      </c>
      <c r="J295" s="22" t="str">
        <f>INDEX(TrustCAHUB_map!$A$2:$D$139,MATCH($C295,TrustCAHUB_map!$A$2:$A$139,FALSE),4)</f>
        <v>London</v>
      </c>
    </row>
    <row r="296" spans="1:10" x14ac:dyDescent="0.3">
      <c r="A296" s="22" t="str">
        <f t="shared" si="4"/>
        <v>'RJ22015Palliative18-49'</v>
      </c>
      <c r="B296" s="22">
        <v>2015</v>
      </c>
      <c r="C296" s="22" t="s">
        <v>220</v>
      </c>
      <c r="D296" s="22" t="s">
        <v>8</v>
      </c>
      <c r="E296" s="22" t="s">
        <v>153</v>
      </c>
      <c r="F296" s="22">
        <v>4</v>
      </c>
      <c r="G296" s="22">
        <v>0</v>
      </c>
      <c r="H296" s="22" t="str">
        <f>INDEX(Bar_data!$A$3:$B$140,MATCH(C296,Bar_data!$A$3:$A$140,FALSE),2)</f>
        <v>Trust058</v>
      </c>
      <c r="I296" s="22" t="str">
        <f>INDEX(TrustCAHUB_map!$A$2:$D$139,MATCH($C296,TrustCAHUB_map!$A$2:$A$139,FALSE),3)</f>
        <v>South East London</v>
      </c>
      <c r="J296" s="22" t="str">
        <f>INDEX(TrustCAHUB_map!$A$2:$D$139,MATCH($C296,TrustCAHUB_map!$A$2:$A$139,FALSE),4)</f>
        <v>London</v>
      </c>
    </row>
    <row r="297" spans="1:10" x14ac:dyDescent="0.3">
      <c r="A297" s="22" t="str">
        <f t="shared" si="4"/>
        <v>'RJ22015Palliative50-69'</v>
      </c>
      <c r="B297" s="22">
        <v>2015</v>
      </c>
      <c r="C297" s="22" t="s">
        <v>220</v>
      </c>
      <c r="D297" s="22" t="s">
        <v>8</v>
      </c>
      <c r="E297" s="22" t="s">
        <v>627</v>
      </c>
      <c r="F297" s="22">
        <v>19</v>
      </c>
      <c r="G297" s="22">
        <v>1</v>
      </c>
      <c r="H297" s="22" t="str">
        <f>INDEX(Bar_data!$A$3:$B$140,MATCH(C297,Bar_data!$A$3:$A$140,FALSE),2)</f>
        <v>Trust058</v>
      </c>
      <c r="I297" s="22" t="str">
        <f>INDEX(TrustCAHUB_map!$A$2:$D$139,MATCH($C297,TrustCAHUB_map!$A$2:$A$139,FALSE),3)</f>
        <v>South East London</v>
      </c>
      <c r="J297" s="22" t="str">
        <f>INDEX(TrustCAHUB_map!$A$2:$D$139,MATCH($C297,TrustCAHUB_map!$A$2:$A$139,FALSE),4)</f>
        <v>London</v>
      </c>
    </row>
    <row r="298" spans="1:10" x14ac:dyDescent="0.3">
      <c r="A298" s="22" t="str">
        <f t="shared" si="4"/>
        <v>'RJ22015Curative50-69'</v>
      </c>
      <c r="B298" s="22">
        <v>2015</v>
      </c>
      <c r="C298" s="22" t="s">
        <v>220</v>
      </c>
      <c r="D298" s="22" t="s">
        <v>7</v>
      </c>
      <c r="E298" s="22" t="s">
        <v>627</v>
      </c>
      <c r="F298" s="22">
        <v>22</v>
      </c>
      <c r="G298" s="22">
        <v>0</v>
      </c>
      <c r="H298" s="22" t="str">
        <f>INDEX(Bar_data!$A$3:$B$140,MATCH(C298,Bar_data!$A$3:$A$140,FALSE),2)</f>
        <v>Trust058</v>
      </c>
      <c r="I298" s="22" t="str">
        <f>INDEX(TrustCAHUB_map!$A$2:$D$139,MATCH($C298,TrustCAHUB_map!$A$2:$A$139,FALSE),3)</f>
        <v>South East London</v>
      </c>
      <c r="J298" s="22" t="str">
        <f>INDEX(TrustCAHUB_map!$A$2:$D$139,MATCH($C298,TrustCAHUB_map!$A$2:$A$139,FALSE),4)</f>
        <v>London</v>
      </c>
    </row>
    <row r="299" spans="1:10" x14ac:dyDescent="0.3">
      <c r="A299" s="22" t="str">
        <f t="shared" si="4"/>
        <v>'RJ22015Palliative70+'</v>
      </c>
      <c r="B299" s="22">
        <v>2015</v>
      </c>
      <c r="C299" s="22" t="s">
        <v>220</v>
      </c>
      <c r="D299" s="22" t="s">
        <v>8</v>
      </c>
      <c r="E299" s="22" t="s">
        <v>628</v>
      </c>
      <c r="F299" s="22">
        <v>18</v>
      </c>
      <c r="G299" s="22">
        <v>0</v>
      </c>
      <c r="H299" s="22" t="str">
        <f>INDEX(Bar_data!$A$3:$B$140,MATCH(C299,Bar_data!$A$3:$A$140,FALSE),2)</f>
        <v>Trust058</v>
      </c>
      <c r="I299" s="22" t="str">
        <f>INDEX(TrustCAHUB_map!$A$2:$D$139,MATCH($C299,TrustCAHUB_map!$A$2:$A$139,FALSE),3)</f>
        <v>South East London</v>
      </c>
      <c r="J299" s="22" t="str">
        <f>INDEX(TrustCAHUB_map!$A$2:$D$139,MATCH($C299,TrustCAHUB_map!$A$2:$A$139,FALSE),4)</f>
        <v>London</v>
      </c>
    </row>
    <row r="300" spans="1:10" x14ac:dyDescent="0.3">
      <c r="A300" s="22" t="str">
        <f t="shared" si="4"/>
        <v>'RJ22015Curative70+'</v>
      </c>
      <c r="B300" s="22">
        <v>2015</v>
      </c>
      <c r="C300" s="22" t="s">
        <v>220</v>
      </c>
      <c r="D300" s="22" t="s">
        <v>7</v>
      </c>
      <c r="E300" s="22" t="s">
        <v>628</v>
      </c>
      <c r="F300" s="22">
        <v>23</v>
      </c>
      <c r="G300" s="22">
        <v>1</v>
      </c>
      <c r="H300" s="22" t="str">
        <f>INDEX(Bar_data!$A$3:$B$140,MATCH(C300,Bar_data!$A$3:$A$140,FALSE),2)</f>
        <v>Trust058</v>
      </c>
      <c r="I300" s="22" t="str">
        <f>INDEX(TrustCAHUB_map!$A$2:$D$139,MATCH($C300,TrustCAHUB_map!$A$2:$A$139,FALSE),3)</f>
        <v>South East London</v>
      </c>
      <c r="J300" s="22" t="str">
        <f>INDEX(TrustCAHUB_map!$A$2:$D$139,MATCH($C300,TrustCAHUB_map!$A$2:$A$139,FALSE),4)</f>
        <v>London</v>
      </c>
    </row>
    <row r="301" spans="1:10" x14ac:dyDescent="0.3">
      <c r="A301" s="22" t="str">
        <f t="shared" si="4"/>
        <v>'RJ72015Palliative18-49'</v>
      </c>
      <c r="B301" s="22">
        <v>2015</v>
      </c>
      <c r="C301" s="22" t="s">
        <v>222</v>
      </c>
      <c r="D301" s="22" t="s">
        <v>8</v>
      </c>
      <c r="E301" s="22" t="s">
        <v>153</v>
      </c>
      <c r="F301" s="22">
        <v>5</v>
      </c>
      <c r="G301" s="22">
        <v>0</v>
      </c>
      <c r="H301" s="22" t="str">
        <f>INDEX(Bar_data!$A$3:$B$140,MATCH(C301,Bar_data!$A$3:$A$140,FALSE),2)</f>
        <v>Trust060</v>
      </c>
      <c r="I301" s="22" t="str">
        <f>INDEX(TrustCAHUB_map!$A$2:$D$139,MATCH($C301,TrustCAHUB_map!$A$2:$A$139,FALSE),3)</f>
        <v>North West and South West London</v>
      </c>
      <c r="J301" s="22" t="str">
        <f>INDEX(TrustCAHUB_map!$A$2:$D$139,MATCH($C301,TrustCAHUB_map!$A$2:$A$139,FALSE),4)</f>
        <v>London</v>
      </c>
    </row>
    <row r="302" spans="1:10" x14ac:dyDescent="0.3">
      <c r="A302" s="22" t="str">
        <f t="shared" si="4"/>
        <v>'RJ72015Curative18-49'</v>
      </c>
      <c r="B302" s="22">
        <v>2015</v>
      </c>
      <c r="C302" s="22" t="s">
        <v>222</v>
      </c>
      <c r="D302" s="22" t="s">
        <v>7</v>
      </c>
      <c r="E302" s="22" t="s">
        <v>153</v>
      </c>
      <c r="F302" s="22">
        <v>1</v>
      </c>
      <c r="G302" s="22">
        <v>0</v>
      </c>
      <c r="H302" s="22" t="str">
        <f>INDEX(Bar_data!$A$3:$B$140,MATCH(C302,Bar_data!$A$3:$A$140,FALSE),2)</f>
        <v>Trust060</v>
      </c>
      <c r="I302" s="22" t="str">
        <f>INDEX(TrustCAHUB_map!$A$2:$D$139,MATCH($C302,TrustCAHUB_map!$A$2:$A$139,FALSE),3)</f>
        <v>North West and South West London</v>
      </c>
      <c r="J302" s="22" t="str">
        <f>INDEX(TrustCAHUB_map!$A$2:$D$139,MATCH($C302,TrustCAHUB_map!$A$2:$A$139,FALSE),4)</f>
        <v>London</v>
      </c>
    </row>
    <row r="303" spans="1:10" x14ac:dyDescent="0.3">
      <c r="A303" s="22" t="str">
        <f t="shared" si="4"/>
        <v>'RJ72015Palliative50-69'</v>
      </c>
      <c r="B303" s="22">
        <v>2015</v>
      </c>
      <c r="C303" s="22" t="s">
        <v>222</v>
      </c>
      <c r="D303" s="22" t="s">
        <v>8</v>
      </c>
      <c r="E303" s="22" t="s">
        <v>627</v>
      </c>
      <c r="F303" s="22">
        <v>21</v>
      </c>
      <c r="G303" s="22">
        <v>1</v>
      </c>
      <c r="H303" s="22" t="str">
        <f>INDEX(Bar_data!$A$3:$B$140,MATCH(C303,Bar_data!$A$3:$A$140,FALSE),2)</f>
        <v>Trust060</v>
      </c>
      <c r="I303" s="22" t="str">
        <f>INDEX(TrustCAHUB_map!$A$2:$D$139,MATCH($C303,TrustCAHUB_map!$A$2:$A$139,FALSE),3)</f>
        <v>North West and South West London</v>
      </c>
      <c r="J303" s="22" t="str">
        <f>INDEX(TrustCAHUB_map!$A$2:$D$139,MATCH($C303,TrustCAHUB_map!$A$2:$A$139,FALSE),4)</f>
        <v>London</v>
      </c>
    </row>
    <row r="304" spans="1:10" x14ac:dyDescent="0.3">
      <c r="A304" s="22" t="str">
        <f t="shared" si="4"/>
        <v>'RJ72015Curative50-69'</v>
      </c>
      <c r="B304" s="22">
        <v>2015</v>
      </c>
      <c r="C304" s="22" t="s">
        <v>222</v>
      </c>
      <c r="D304" s="22" t="s">
        <v>7</v>
      </c>
      <c r="E304" s="22" t="s">
        <v>627</v>
      </c>
      <c r="F304" s="22">
        <v>19</v>
      </c>
      <c r="G304" s="22">
        <v>0</v>
      </c>
      <c r="H304" s="22" t="str">
        <f>INDEX(Bar_data!$A$3:$B$140,MATCH(C304,Bar_data!$A$3:$A$140,FALSE),2)</f>
        <v>Trust060</v>
      </c>
      <c r="I304" s="22" t="str">
        <f>INDEX(TrustCAHUB_map!$A$2:$D$139,MATCH($C304,TrustCAHUB_map!$A$2:$A$139,FALSE),3)</f>
        <v>North West and South West London</v>
      </c>
      <c r="J304" s="22" t="str">
        <f>INDEX(TrustCAHUB_map!$A$2:$D$139,MATCH($C304,TrustCAHUB_map!$A$2:$A$139,FALSE),4)</f>
        <v>London</v>
      </c>
    </row>
    <row r="305" spans="1:10" x14ac:dyDescent="0.3">
      <c r="A305" s="22" t="str">
        <f t="shared" si="4"/>
        <v>'RJ72015Palliative70+'</v>
      </c>
      <c r="B305" s="22">
        <v>2015</v>
      </c>
      <c r="C305" s="22" t="s">
        <v>222</v>
      </c>
      <c r="D305" s="22" t="s">
        <v>8</v>
      </c>
      <c r="E305" s="22" t="s">
        <v>628</v>
      </c>
      <c r="F305" s="22">
        <v>11</v>
      </c>
      <c r="G305" s="22">
        <v>0</v>
      </c>
      <c r="H305" s="22" t="str">
        <f>INDEX(Bar_data!$A$3:$B$140,MATCH(C305,Bar_data!$A$3:$A$140,FALSE),2)</f>
        <v>Trust060</v>
      </c>
      <c r="I305" s="22" t="str">
        <f>INDEX(TrustCAHUB_map!$A$2:$D$139,MATCH($C305,TrustCAHUB_map!$A$2:$A$139,FALSE),3)</f>
        <v>North West and South West London</v>
      </c>
      <c r="J305" s="22" t="str">
        <f>INDEX(TrustCAHUB_map!$A$2:$D$139,MATCH($C305,TrustCAHUB_map!$A$2:$A$139,FALSE),4)</f>
        <v>London</v>
      </c>
    </row>
    <row r="306" spans="1:10" x14ac:dyDescent="0.3">
      <c r="A306" s="22" t="str">
        <f t="shared" si="4"/>
        <v>'RJ72015Curative70+'</v>
      </c>
      <c r="B306" s="22">
        <v>2015</v>
      </c>
      <c r="C306" s="22" t="s">
        <v>222</v>
      </c>
      <c r="D306" s="22" t="s">
        <v>7</v>
      </c>
      <c r="E306" s="22" t="s">
        <v>628</v>
      </c>
      <c r="F306" s="22">
        <v>10</v>
      </c>
      <c r="G306" s="22">
        <v>0</v>
      </c>
      <c r="H306" s="22" t="str">
        <f>INDEX(Bar_data!$A$3:$B$140,MATCH(C306,Bar_data!$A$3:$A$140,FALSE),2)</f>
        <v>Trust060</v>
      </c>
      <c r="I306" s="22" t="str">
        <f>INDEX(TrustCAHUB_map!$A$2:$D$139,MATCH($C306,TrustCAHUB_map!$A$2:$A$139,FALSE),3)</f>
        <v>North West and South West London</v>
      </c>
      <c r="J306" s="22" t="str">
        <f>INDEX(TrustCAHUB_map!$A$2:$D$139,MATCH($C306,TrustCAHUB_map!$A$2:$A$139,FALSE),4)</f>
        <v>London</v>
      </c>
    </row>
    <row r="307" spans="1:10" x14ac:dyDescent="0.3">
      <c r="A307" s="22" t="str">
        <f t="shared" si="4"/>
        <v>'RJC2015Palliative18-49'</v>
      </c>
      <c r="B307" s="22">
        <v>2015</v>
      </c>
      <c r="C307" s="22" t="s">
        <v>223</v>
      </c>
      <c r="D307" s="22" t="s">
        <v>8</v>
      </c>
      <c r="E307" s="22" t="s">
        <v>153</v>
      </c>
      <c r="F307" s="22">
        <v>1</v>
      </c>
      <c r="G307" s="22">
        <v>0</v>
      </c>
      <c r="H307" s="22" t="str">
        <f>INDEX(Bar_data!$A$3:$B$140,MATCH(C307,Bar_data!$A$3:$A$140,FALSE),2)</f>
        <v>Trust061</v>
      </c>
      <c r="I307" s="22" t="str">
        <f>INDEX(TrustCAHUB_map!$A$2:$D$139,MATCH($C307,TrustCAHUB_map!$A$2:$A$139,FALSE),3)</f>
        <v>West Midlands</v>
      </c>
      <c r="J307" s="22" t="str">
        <f>INDEX(TrustCAHUB_map!$A$2:$D$139,MATCH($C307,TrustCAHUB_map!$A$2:$A$139,FALSE),4)</f>
        <v>West Midlands</v>
      </c>
    </row>
    <row r="308" spans="1:10" x14ac:dyDescent="0.3">
      <c r="A308" s="22" t="str">
        <f t="shared" si="4"/>
        <v>'RJC2015Curative18-49'</v>
      </c>
      <c r="B308" s="22">
        <v>2015</v>
      </c>
      <c r="C308" s="22" t="s">
        <v>223</v>
      </c>
      <c r="D308" s="22" t="s">
        <v>7</v>
      </c>
      <c r="E308" s="22" t="s">
        <v>153</v>
      </c>
      <c r="F308" s="22">
        <v>1</v>
      </c>
      <c r="G308" s="22">
        <v>0</v>
      </c>
      <c r="H308" s="22" t="str">
        <f>INDEX(Bar_data!$A$3:$B$140,MATCH(C308,Bar_data!$A$3:$A$140,FALSE),2)</f>
        <v>Trust061</v>
      </c>
      <c r="I308" s="22" t="str">
        <f>INDEX(TrustCAHUB_map!$A$2:$D$139,MATCH($C308,TrustCAHUB_map!$A$2:$A$139,FALSE),3)</f>
        <v>West Midlands</v>
      </c>
      <c r="J308" s="22" t="str">
        <f>INDEX(TrustCAHUB_map!$A$2:$D$139,MATCH($C308,TrustCAHUB_map!$A$2:$A$139,FALSE),4)</f>
        <v>West Midlands</v>
      </c>
    </row>
    <row r="309" spans="1:10" x14ac:dyDescent="0.3">
      <c r="A309" s="22" t="str">
        <f t="shared" si="4"/>
        <v>'RJC2015Curative50-69'</v>
      </c>
      <c r="B309" s="22">
        <v>2015</v>
      </c>
      <c r="C309" s="22" t="s">
        <v>223</v>
      </c>
      <c r="D309" s="22" t="s">
        <v>7</v>
      </c>
      <c r="E309" s="22" t="s">
        <v>627</v>
      </c>
      <c r="F309" s="22">
        <v>17</v>
      </c>
      <c r="G309" s="22">
        <v>0</v>
      </c>
      <c r="H309" s="22" t="str">
        <f>INDEX(Bar_data!$A$3:$B$140,MATCH(C309,Bar_data!$A$3:$A$140,FALSE),2)</f>
        <v>Trust061</v>
      </c>
      <c r="I309" s="22" t="str">
        <f>INDEX(TrustCAHUB_map!$A$2:$D$139,MATCH($C309,TrustCAHUB_map!$A$2:$A$139,FALSE),3)</f>
        <v>West Midlands</v>
      </c>
      <c r="J309" s="22" t="str">
        <f>INDEX(TrustCAHUB_map!$A$2:$D$139,MATCH($C309,TrustCAHUB_map!$A$2:$A$139,FALSE),4)</f>
        <v>West Midlands</v>
      </c>
    </row>
    <row r="310" spans="1:10" x14ac:dyDescent="0.3">
      <c r="A310" s="22" t="str">
        <f t="shared" si="4"/>
        <v>'RJC2015Palliative50-69'</v>
      </c>
      <c r="B310" s="22">
        <v>2015</v>
      </c>
      <c r="C310" s="22" t="s">
        <v>223</v>
      </c>
      <c r="D310" s="22" t="s">
        <v>8</v>
      </c>
      <c r="E310" s="22" t="s">
        <v>627</v>
      </c>
      <c r="F310" s="22">
        <v>18</v>
      </c>
      <c r="G310" s="22">
        <v>2</v>
      </c>
      <c r="H310" s="22" t="str">
        <f>INDEX(Bar_data!$A$3:$B$140,MATCH(C310,Bar_data!$A$3:$A$140,FALSE),2)</f>
        <v>Trust061</v>
      </c>
      <c r="I310" s="22" t="str">
        <f>INDEX(TrustCAHUB_map!$A$2:$D$139,MATCH($C310,TrustCAHUB_map!$A$2:$A$139,FALSE),3)</f>
        <v>West Midlands</v>
      </c>
      <c r="J310" s="22" t="str">
        <f>INDEX(TrustCAHUB_map!$A$2:$D$139,MATCH($C310,TrustCAHUB_map!$A$2:$A$139,FALSE),4)</f>
        <v>West Midlands</v>
      </c>
    </row>
    <row r="311" spans="1:10" x14ac:dyDescent="0.3">
      <c r="A311" s="22" t="str">
        <f t="shared" si="4"/>
        <v>'RJC2015Palliative70+'</v>
      </c>
      <c r="B311" s="22">
        <v>2015</v>
      </c>
      <c r="C311" s="22" t="s">
        <v>223</v>
      </c>
      <c r="D311" s="22" t="s">
        <v>8</v>
      </c>
      <c r="E311" s="22" t="s">
        <v>628</v>
      </c>
      <c r="F311" s="22">
        <v>21</v>
      </c>
      <c r="G311" s="22">
        <v>3</v>
      </c>
      <c r="H311" s="22" t="str">
        <f>INDEX(Bar_data!$A$3:$B$140,MATCH(C311,Bar_data!$A$3:$A$140,FALSE),2)</f>
        <v>Trust061</v>
      </c>
      <c r="I311" s="22" t="str">
        <f>INDEX(TrustCAHUB_map!$A$2:$D$139,MATCH($C311,TrustCAHUB_map!$A$2:$A$139,FALSE),3)</f>
        <v>West Midlands</v>
      </c>
      <c r="J311" s="22" t="str">
        <f>INDEX(TrustCAHUB_map!$A$2:$D$139,MATCH($C311,TrustCAHUB_map!$A$2:$A$139,FALSE),4)</f>
        <v>West Midlands</v>
      </c>
    </row>
    <row r="312" spans="1:10" x14ac:dyDescent="0.3">
      <c r="A312" s="22" t="str">
        <f t="shared" si="4"/>
        <v>'RJC2015Curative70+'</v>
      </c>
      <c r="B312" s="22">
        <v>2015</v>
      </c>
      <c r="C312" s="22" t="s">
        <v>223</v>
      </c>
      <c r="D312" s="22" t="s">
        <v>7</v>
      </c>
      <c r="E312" s="22" t="s">
        <v>628</v>
      </c>
      <c r="F312" s="22">
        <v>11</v>
      </c>
      <c r="G312" s="22">
        <v>0</v>
      </c>
      <c r="H312" s="22" t="str">
        <f>INDEX(Bar_data!$A$3:$B$140,MATCH(C312,Bar_data!$A$3:$A$140,FALSE),2)</f>
        <v>Trust061</v>
      </c>
      <c r="I312" s="22" t="str">
        <f>INDEX(TrustCAHUB_map!$A$2:$D$139,MATCH($C312,TrustCAHUB_map!$A$2:$A$139,FALSE),3)</f>
        <v>West Midlands</v>
      </c>
      <c r="J312" s="22" t="str">
        <f>INDEX(TrustCAHUB_map!$A$2:$D$139,MATCH($C312,TrustCAHUB_map!$A$2:$A$139,FALSE),4)</f>
        <v>West Midlands</v>
      </c>
    </row>
    <row r="313" spans="1:10" x14ac:dyDescent="0.3">
      <c r="A313" s="22" t="str">
        <f t="shared" si="4"/>
        <v>'RJE2015Palliative18-49'</v>
      </c>
      <c r="B313" s="22">
        <v>2015</v>
      </c>
      <c r="C313" s="22" t="s">
        <v>224</v>
      </c>
      <c r="D313" s="22" t="s">
        <v>8</v>
      </c>
      <c r="E313" s="22" t="s">
        <v>153</v>
      </c>
      <c r="F313" s="22">
        <v>9</v>
      </c>
      <c r="G313" s="22">
        <v>0</v>
      </c>
      <c r="H313" s="22" t="str">
        <f>INDEX(Bar_data!$A$3:$B$140,MATCH(C313,Bar_data!$A$3:$A$140,FALSE),2)</f>
        <v>Trust062</v>
      </c>
      <c r="I313" s="22" t="str">
        <f>INDEX(TrustCAHUB_map!$A$2:$D$139,MATCH($C313,TrustCAHUB_map!$A$2:$A$139,FALSE),3)</f>
        <v>West Midlands</v>
      </c>
      <c r="J313" s="22" t="str">
        <f>INDEX(TrustCAHUB_map!$A$2:$D$139,MATCH($C313,TrustCAHUB_map!$A$2:$A$139,FALSE),4)</f>
        <v>West Midlands</v>
      </c>
    </row>
    <row r="314" spans="1:10" x14ac:dyDescent="0.3">
      <c r="A314" s="22" t="str">
        <f t="shared" si="4"/>
        <v>'RJE2015Curative18-49'</v>
      </c>
      <c r="B314" s="22">
        <v>2015</v>
      </c>
      <c r="C314" s="22" t="s">
        <v>224</v>
      </c>
      <c r="D314" s="22" t="s">
        <v>7</v>
      </c>
      <c r="E314" s="22" t="s">
        <v>153</v>
      </c>
      <c r="F314" s="22">
        <v>5</v>
      </c>
      <c r="G314" s="22">
        <v>0</v>
      </c>
      <c r="H314" s="22" t="str">
        <f>INDEX(Bar_data!$A$3:$B$140,MATCH(C314,Bar_data!$A$3:$A$140,FALSE),2)</f>
        <v>Trust062</v>
      </c>
      <c r="I314" s="22" t="str">
        <f>INDEX(TrustCAHUB_map!$A$2:$D$139,MATCH($C314,TrustCAHUB_map!$A$2:$A$139,FALSE),3)</f>
        <v>West Midlands</v>
      </c>
      <c r="J314" s="22" t="str">
        <f>INDEX(TrustCAHUB_map!$A$2:$D$139,MATCH($C314,TrustCAHUB_map!$A$2:$A$139,FALSE),4)</f>
        <v>West Midlands</v>
      </c>
    </row>
    <row r="315" spans="1:10" x14ac:dyDescent="0.3">
      <c r="A315" s="22" t="str">
        <f t="shared" si="4"/>
        <v>'RJE2015Palliative50-69'</v>
      </c>
      <c r="B315" s="22">
        <v>2015</v>
      </c>
      <c r="C315" s="22" t="s">
        <v>224</v>
      </c>
      <c r="D315" s="22" t="s">
        <v>8</v>
      </c>
      <c r="E315" s="22" t="s">
        <v>627</v>
      </c>
      <c r="F315" s="22">
        <v>51</v>
      </c>
      <c r="G315" s="22">
        <v>3</v>
      </c>
      <c r="H315" s="22" t="str">
        <f>INDEX(Bar_data!$A$3:$B$140,MATCH(C315,Bar_data!$A$3:$A$140,FALSE),2)</f>
        <v>Trust062</v>
      </c>
      <c r="I315" s="22" t="str">
        <f>INDEX(TrustCAHUB_map!$A$2:$D$139,MATCH($C315,TrustCAHUB_map!$A$2:$A$139,FALSE),3)</f>
        <v>West Midlands</v>
      </c>
      <c r="J315" s="22" t="str">
        <f>INDEX(TrustCAHUB_map!$A$2:$D$139,MATCH($C315,TrustCAHUB_map!$A$2:$A$139,FALSE),4)</f>
        <v>West Midlands</v>
      </c>
    </row>
    <row r="316" spans="1:10" x14ac:dyDescent="0.3">
      <c r="A316" s="22" t="str">
        <f t="shared" si="4"/>
        <v>'RJE2015Curative50-69'</v>
      </c>
      <c r="B316" s="22">
        <v>2015</v>
      </c>
      <c r="C316" s="22" t="s">
        <v>224</v>
      </c>
      <c r="D316" s="22" t="s">
        <v>7</v>
      </c>
      <c r="E316" s="22" t="s">
        <v>627</v>
      </c>
      <c r="F316" s="22">
        <v>37</v>
      </c>
      <c r="G316" s="22">
        <v>0</v>
      </c>
      <c r="H316" s="22" t="str">
        <f>INDEX(Bar_data!$A$3:$B$140,MATCH(C316,Bar_data!$A$3:$A$140,FALSE),2)</f>
        <v>Trust062</v>
      </c>
      <c r="I316" s="22" t="str">
        <f>INDEX(TrustCAHUB_map!$A$2:$D$139,MATCH($C316,TrustCAHUB_map!$A$2:$A$139,FALSE),3)</f>
        <v>West Midlands</v>
      </c>
      <c r="J316" s="22" t="str">
        <f>INDEX(TrustCAHUB_map!$A$2:$D$139,MATCH($C316,TrustCAHUB_map!$A$2:$A$139,FALSE),4)</f>
        <v>West Midlands</v>
      </c>
    </row>
    <row r="317" spans="1:10" x14ac:dyDescent="0.3">
      <c r="A317" s="22" t="str">
        <f t="shared" si="4"/>
        <v>'RJE2015Palliative70+'</v>
      </c>
      <c r="B317" s="22">
        <v>2015</v>
      </c>
      <c r="C317" s="22" t="s">
        <v>224</v>
      </c>
      <c r="D317" s="22" t="s">
        <v>8</v>
      </c>
      <c r="E317" s="22" t="s">
        <v>628</v>
      </c>
      <c r="F317" s="22">
        <v>40</v>
      </c>
      <c r="G317" s="22">
        <v>1</v>
      </c>
      <c r="H317" s="22" t="str">
        <f>INDEX(Bar_data!$A$3:$B$140,MATCH(C317,Bar_data!$A$3:$A$140,FALSE),2)</f>
        <v>Trust062</v>
      </c>
      <c r="I317" s="22" t="str">
        <f>INDEX(TrustCAHUB_map!$A$2:$D$139,MATCH($C317,TrustCAHUB_map!$A$2:$A$139,FALSE),3)</f>
        <v>West Midlands</v>
      </c>
      <c r="J317" s="22" t="str">
        <f>INDEX(TrustCAHUB_map!$A$2:$D$139,MATCH($C317,TrustCAHUB_map!$A$2:$A$139,FALSE),4)</f>
        <v>West Midlands</v>
      </c>
    </row>
    <row r="318" spans="1:10" x14ac:dyDescent="0.3">
      <c r="A318" s="22" t="str">
        <f t="shared" si="4"/>
        <v>'RJE2015Curative70+'</v>
      </c>
      <c r="B318" s="22">
        <v>2015</v>
      </c>
      <c r="C318" s="22" t="s">
        <v>224</v>
      </c>
      <c r="D318" s="22" t="s">
        <v>7</v>
      </c>
      <c r="E318" s="22" t="s">
        <v>628</v>
      </c>
      <c r="F318" s="22">
        <v>27</v>
      </c>
      <c r="G318" s="22">
        <v>1</v>
      </c>
      <c r="H318" s="22" t="str">
        <f>INDEX(Bar_data!$A$3:$B$140,MATCH(C318,Bar_data!$A$3:$A$140,FALSE),2)</f>
        <v>Trust062</v>
      </c>
      <c r="I318" s="22" t="str">
        <f>INDEX(TrustCAHUB_map!$A$2:$D$139,MATCH($C318,TrustCAHUB_map!$A$2:$A$139,FALSE),3)</f>
        <v>West Midlands</v>
      </c>
      <c r="J318" s="22" t="str">
        <f>INDEX(TrustCAHUB_map!$A$2:$D$139,MATCH($C318,TrustCAHUB_map!$A$2:$A$139,FALSE),4)</f>
        <v>West Midlands</v>
      </c>
    </row>
    <row r="319" spans="1:10" x14ac:dyDescent="0.3">
      <c r="A319" s="22" t="str">
        <f t="shared" si="4"/>
        <v>'RJL2015Curative50-69'</v>
      </c>
      <c r="B319" s="22">
        <v>2015</v>
      </c>
      <c r="C319" s="22" t="s">
        <v>225</v>
      </c>
      <c r="D319" s="22" t="s">
        <v>7</v>
      </c>
      <c r="E319" s="22" t="s">
        <v>627</v>
      </c>
      <c r="F319" s="22">
        <v>9</v>
      </c>
      <c r="G319" s="22">
        <v>0</v>
      </c>
      <c r="H319" s="22" t="str">
        <f>INDEX(Bar_data!$A$3:$B$140,MATCH(C319,Bar_data!$A$3:$A$140,FALSE),2)</f>
        <v>Trust064</v>
      </c>
      <c r="I319" s="22" t="str">
        <f>INDEX(TrustCAHUB_map!$A$2:$D$139,MATCH($C319,TrustCAHUB_map!$A$2:$A$139,FALSE),3)</f>
        <v>Humber, Coast and Vale</v>
      </c>
      <c r="J319" s="22" t="str">
        <f>INDEX(TrustCAHUB_map!$A$2:$D$139,MATCH($C319,TrustCAHUB_map!$A$2:$A$139,FALSE),4)</f>
        <v>Yorkshire and Humber</v>
      </c>
    </row>
    <row r="320" spans="1:10" x14ac:dyDescent="0.3">
      <c r="A320" s="22" t="str">
        <f t="shared" si="4"/>
        <v>'RJL2015Palliative50-69'</v>
      </c>
      <c r="B320" s="22">
        <v>2015</v>
      </c>
      <c r="C320" s="22" t="s">
        <v>225</v>
      </c>
      <c r="D320" s="22" t="s">
        <v>8</v>
      </c>
      <c r="E320" s="22" t="s">
        <v>627</v>
      </c>
      <c r="F320" s="22">
        <v>1</v>
      </c>
      <c r="G320" s="22">
        <v>0</v>
      </c>
      <c r="H320" s="22" t="str">
        <f>INDEX(Bar_data!$A$3:$B$140,MATCH(C320,Bar_data!$A$3:$A$140,FALSE),2)</f>
        <v>Trust064</v>
      </c>
      <c r="I320" s="22" t="str">
        <f>INDEX(TrustCAHUB_map!$A$2:$D$139,MATCH($C320,TrustCAHUB_map!$A$2:$A$139,FALSE),3)</f>
        <v>Humber, Coast and Vale</v>
      </c>
      <c r="J320" s="22" t="str">
        <f>INDEX(TrustCAHUB_map!$A$2:$D$139,MATCH($C320,TrustCAHUB_map!$A$2:$A$139,FALSE),4)</f>
        <v>Yorkshire and Humber</v>
      </c>
    </row>
    <row r="321" spans="1:10" x14ac:dyDescent="0.3">
      <c r="A321" s="22" t="str">
        <f t="shared" si="4"/>
        <v>'RJL2015Palliative70+'</v>
      </c>
      <c r="B321" s="22">
        <v>2015</v>
      </c>
      <c r="C321" s="22" t="s">
        <v>225</v>
      </c>
      <c r="D321" s="22" t="s">
        <v>8</v>
      </c>
      <c r="E321" s="22" t="s">
        <v>628</v>
      </c>
      <c r="F321" s="22">
        <v>1</v>
      </c>
      <c r="G321" s="22">
        <v>0</v>
      </c>
      <c r="H321" s="22" t="str">
        <f>INDEX(Bar_data!$A$3:$B$140,MATCH(C321,Bar_data!$A$3:$A$140,FALSE),2)</f>
        <v>Trust064</v>
      </c>
      <c r="I321" s="22" t="str">
        <f>INDEX(TrustCAHUB_map!$A$2:$D$139,MATCH($C321,TrustCAHUB_map!$A$2:$A$139,FALSE),3)</f>
        <v>Humber, Coast and Vale</v>
      </c>
      <c r="J321" s="22" t="str">
        <f>INDEX(TrustCAHUB_map!$A$2:$D$139,MATCH($C321,TrustCAHUB_map!$A$2:$A$139,FALSE),4)</f>
        <v>Yorkshire and Humber</v>
      </c>
    </row>
    <row r="322" spans="1:10" x14ac:dyDescent="0.3">
      <c r="A322" s="22" t="str">
        <f t="shared" si="4"/>
        <v>'RJL2015Curative70+'</v>
      </c>
      <c r="B322" s="22">
        <v>2015</v>
      </c>
      <c r="C322" s="22" t="s">
        <v>225</v>
      </c>
      <c r="D322" s="22" t="s">
        <v>7</v>
      </c>
      <c r="E322" s="22" t="s">
        <v>628</v>
      </c>
      <c r="F322" s="22">
        <v>7</v>
      </c>
      <c r="G322" s="22">
        <v>0</v>
      </c>
      <c r="H322" s="22" t="str">
        <f>INDEX(Bar_data!$A$3:$B$140,MATCH(C322,Bar_data!$A$3:$A$140,FALSE),2)</f>
        <v>Trust064</v>
      </c>
      <c r="I322" s="22" t="str">
        <f>INDEX(TrustCAHUB_map!$A$2:$D$139,MATCH($C322,TrustCAHUB_map!$A$2:$A$139,FALSE),3)</f>
        <v>Humber, Coast and Vale</v>
      </c>
      <c r="J322" s="22" t="str">
        <f>INDEX(TrustCAHUB_map!$A$2:$D$139,MATCH($C322,TrustCAHUB_map!$A$2:$A$139,FALSE),4)</f>
        <v>Yorkshire and Humber</v>
      </c>
    </row>
    <row r="323" spans="1:10" x14ac:dyDescent="0.3">
      <c r="A323" s="22" t="str">
        <f t="shared" ref="A323:A386" si="5">"'"&amp;C323&amp;B323&amp;D323&amp;E323&amp;"'"</f>
        <v>'RJZ2015Curative70+'</v>
      </c>
      <c r="B323" s="22">
        <v>2015</v>
      </c>
      <c r="C323" s="22" t="s">
        <v>228</v>
      </c>
      <c r="D323" s="22" t="s">
        <v>7</v>
      </c>
      <c r="E323" s="22" t="s">
        <v>628</v>
      </c>
      <c r="F323" s="22">
        <v>1</v>
      </c>
      <c r="G323" s="22">
        <v>0</v>
      </c>
      <c r="H323" s="22" t="str">
        <f>INDEX(Bar_data!$A$3:$B$140,MATCH(C323,Bar_data!$A$3:$A$140,FALSE),2)</f>
        <v>Trust067</v>
      </c>
      <c r="I323" s="22" t="str">
        <f>INDEX(TrustCAHUB_map!$A$2:$D$139,MATCH($C323,TrustCAHUB_map!$A$2:$A$139,FALSE),3)</f>
        <v>South East London</v>
      </c>
      <c r="J323" s="22" t="str">
        <f>INDEX(TrustCAHUB_map!$A$2:$D$139,MATCH($C323,TrustCAHUB_map!$A$2:$A$139,FALSE),4)</f>
        <v>London</v>
      </c>
    </row>
    <row r="324" spans="1:10" x14ac:dyDescent="0.3">
      <c r="A324" s="22" t="str">
        <f t="shared" si="5"/>
        <v>'RJZ2015Palliative70+'</v>
      </c>
      <c r="B324" s="22">
        <v>2015</v>
      </c>
      <c r="C324" s="22" t="s">
        <v>228</v>
      </c>
      <c r="D324" s="22" t="s">
        <v>8</v>
      </c>
      <c r="E324" s="22" t="s">
        <v>628</v>
      </c>
      <c r="F324" s="22">
        <v>1</v>
      </c>
      <c r="G324" s="22">
        <v>0</v>
      </c>
      <c r="H324" s="22" t="str">
        <f>INDEX(Bar_data!$A$3:$B$140,MATCH(C324,Bar_data!$A$3:$A$140,FALSE),2)</f>
        <v>Trust067</v>
      </c>
      <c r="I324" s="22" t="str">
        <f>INDEX(TrustCAHUB_map!$A$2:$D$139,MATCH($C324,TrustCAHUB_map!$A$2:$A$139,FALSE),3)</f>
        <v>South East London</v>
      </c>
      <c r="J324" s="22" t="str">
        <f>INDEX(TrustCAHUB_map!$A$2:$D$139,MATCH($C324,TrustCAHUB_map!$A$2:$A$139,FALSE),4)</f>
        <v>London</v>
      </c>
    </row>
    <row r="325" spans="1:10" x14ac:dyDescent="0.3">
      <c r="A325" s="22" t="str">
        <f t="shared" si="5"/>
        <v>'RK52015Curative18-49'</v>
      </c>
      <c r="B325" s="22">
        <v>2015</v>
      </c>
      <c r="C325" s="22" t="s">
        <v>229</v>
      </c>
      <c r="D325" s="22" t="s">
        <v>7</v>
      </c>
      <c r="E325" s="22" t="s">
        <v>153</v>
      </c>
      <c r="F325" s="22">
        <v>2</v>
      </c>
      <c r="G325" s="22">
        <v>0</v>
      </c>
      <c r="H325" s="22" t="str">
        <f>INDEX(Bar_data!$A$3:$B$140,MATCH(C325,Bar_data!$A$3:$A$140,FALSE),2)</f>
        <v>Trust068</v>
      </c>
      <c r="I325" s="22" t="str">
        <f>INDEX(TrustCAHUB_map!$A$2:$D$139,MATCH($C325,TrustCAHUB_map!$A$2:$A$139,FALSE),3)</f>
        <v>East Midlands</v>
      </c>
      <c r="J325" s="22" t="str">
        <f>INDEX(TrustCAHUB_map!$A$2:$D$139,MATCH($C325,TrustCAHUB_map!$A$2:$A$139,FALSE),4)</f>
        <v>East Midlands</v>
      </c>
    </row>
    <row r="326" spans="1:10" x14ac:dyDescent="0.3">
      <c r="A326" s="22" t="str">
        <f t="shared" si="5"/>
        <v>'RK52015Palliative18-49'</v>
      </c>
      <c r="B326" s="22">
        <v>2015</v>
      </c>
      <c r="C326" s="22" t="s">
        <v>229</v>
      </c>
      <c r="D326" s="22" t="s">
        <v>8</v>
      </c>
      <c r="E326" s="22" t="s">
        <v>153</v>
      </c>
      <c r="F326" s="22">
        <v>3</v>
      </c>
      <c r="G326" s="22">
        <v>1</v>
      </c>
      <c r="H326" s="22" t="str">
        <f>INDEX(Bar_data!$A$3:$B$140,MATCH(C326,Bar_data!$A$3:$A$140,FALSE),2)</f>
        <v>Trust068</v>
      </c>
      <c r="I326" s="22" t="str">
        <f>INDEX(TrustCAHUB_map!$A$2:$D$139,MATCH($C326,TrustCAHUB_map!$A$2:$A$139,FALSE),3)</f>
        <v>East Midlands</v>
      </c>
      <c r="J326" s="22" t="str">
        <f>INDEX(TrustCAHUB_map!$A$2:$D$139,MATCH($C326,TrustCAHUB_map!$A$2:$A$139,FALSE),4)</f>
        <v>East Midlands</v>
      </c>
    </row>
    <row r="327" spans="1:10" x14ac:dyDescent="0.3">
      <c r="A327" s="22" t="str">
        <f t="shared" si="5"/>
        <v>'RK52015Palliative50-69'</v>
      </c>
      <c r="B327" s="22">
        <v>2015</v>
      </c>
      <c r="C327" s="22" t="s">
        <v>229</v>
      </c>
      <c r="D327" s="22" t="s">
        <v>8</v>
      </c>
      <c r="E327" s="22" t="s">
        <v>627</v>
      </c>
      <c r="F327" s="22">
        <v>10</v>
      </c>
      <c r="G327" s="22">
        <v>2</v>
      </c>
      <c r="H327" s="22" t="str">
        <f>INDEX(Bar_data!$A$3:$B$140,MATCH(C327,Bar_data!$A$3:$A$140,FALSE),2)</f>
        <v>Trust068</v>
      </c>
      <c r="I327" s="22" t="str">
        <f>INDEX(TrustCAHUB_map!$A$2:$D$139,MATCH($C327,TrustCAHUB_map!$A$2:$A$139,FALSE),3)</f>
        <v>East Midlands</v>
      </c>
      <c r="J327" s="22" t="str">
        <f>INDEX(TrustCAHUB_map!$A$2:$D$139,MATCH($C327,TrustCAHUB_map!$A$2:$A$139,FALSE),4)</f>
        <v>East Midlands</v>
      </c>
    </row>
    <row r="328" spans="1:10" x14ac:dyDescent="0.3">
      <c r="A328" s="22" t="str">
        <f t="shared" si="5"/>
        <v>'RK52015Curative50-69'</v>
      </c>
      <c r="B328" s="22">
        <v>2015</v>
      </c>
      <c r="C328" s="22" t="s">
        <v>229</v>
      </c>
      <c r="D328" s="22" t="s">
        <v>7</v>
      </c>
      <c r="E328" s="22" t="s">
        <v>627</v>
      </c>
      <c r="F328" s="22">
        <v>12</v>
      </c>
      <c r="G328" s="22">
        <v>0</v>
      </c>
      <c r="H328" s="22" t="str">
        <f>INDEX(Bar_data!$A$3:$B$140,MATCH(C328,Bar_data!$A$3:$A$140,FALSE),2)</f>
        <v>Trust068</v>
      </c>
      <c r="I328" s="22" t="str">
        <f>INDEX(TrustCAHUB_map!$A$2:$D$139,MATCH($C328,TrustCAHUB_map!$A$2:$A$139,FALSE),3)</f>
        <v>East Midlands</v>
      </c>
      <c r="J328" s="22" t="str">
        <f>INDEX(TrustCAHUB_map!$A$2:$D$139,MATCH($C328,TrustCAHUB_map!$A$2:$A$139,FALSE),4)</f>
        <v>East Midlands</v>
      </c>
    </row>
    <row r="329" spans="1:10" x14ac:dyDescent="0.3">
      <c r="A329" s="22" t="str">
        <f t="shared" si="5"/>
        <v>'RK52015Palliative70+'</v>
      </c>
      <c r="B329" s="22">
        <v>2015</v>
      </c>
      <c r="C329" s="22" t="s">
        <v>229</v>
      </c>
      <c r="D329" s="22" t="s">
        <v>8</v>
      </c>
      <c r="E329" s="22" t="s">
        <v>628</v>
      </c>
      <c r="F329" s="22">
        <v>9</v>
      </c>
      <c r="G329" s="22">
        <v>0</v>
      </c>
      <c r="H329" s="22" t="str">
        <f>INDEX(Bar_data!$A$3:$B$140,MATCH(C329,Bar_data!$A$3:$A$140,FALSE),2)</f>
        <v>Trust068</v>
      </c>
      <c r="I329" s="22" t="str">
        <f>INDEX(TrustCAHUB_map!$A$2:$D$139,MATCH($C329,TrustCAHUB_map!$A$2:$A$139,FALSE),3)</f>
        <v>East Midlands</v>
      </c>
      <c r="J329" s="22" t="str">
        <f>INDEX(TrustCAHUB_map!$A$2:$D$139,MATCH($C329,TrustCAHUB_map!$A$2:$A$139,FALSE),4)</f>
        <v>East Midlands</v>
      </c>
    </row>
    <row r="330" spans="1:10" x14ac:dyDescent="0.3">
      <c r="A330" s="22" t="str">
        <f t="shared" si="5"/>
        <v>'RK52015Curative70+'</v>
      </c>
      <c r="B330" s="22">
        <v>2015</v>
      </c>
      <c r="C330" s="22" t="s">
        <v>229</v>
      </c>
      <c r="D330" s="22" t="s">
        <v>7</v>
      </c>
      <c r="E330" s="22" t="s">
        <v>628</v>
      </c>
      <c r="F330" s="22">
        <v>5</v>
      </c>
      <c r="G330" s="22">
        <v>0</v>
      </c>
      <c r="H330" s="22" t="str">
        <f>INDEX(Bar_data!$A$3:$B$140,MATCH(C330,Bar_data!$A$3:$A$140,FALSE),2)</f>
        <v>Trust068</v>
      </c>
      <c r="I330" s="22" t="str">
        <f>INDEX(TrustCAHUB_map!$A$2:$D$139,MATCH($C330,TrustCAHUB_map!$A$2:$A$139,FALSE),3)</f>
        <v>East Midlands</v>
      </c>
      <c r="J330" s="22" t="str">
        <f>INDEX(TrustCAHUB_map!$A$2:$D$139,MATCH($C330,TrustCAHUB_map!$A$2:$A$139,FALSE),4)</f>
        <v>East Midlands</v>
      </c>
    </row>
    <row r="331" spans="1:10" x14ac:dyDescent="0.3">
      <c r="A331" s="22" t="str">
        <f t="shared" si="5"/>
        <v>'RK92015Curative18-49'</v>
      </c>
      <c r="B331" s="22">
        <v>2015</v>
      </c>
      <c r="C331" s="22" t="s">
        <v>230</v>
      </c>
      <c r="D331" s="22" t="s">
        <v>7</v>
      </c>
      <c r="E331" s="22" t="s">
        <v>153</v>
      </c>
      <c r="F331" s="22">
        <v>1</v>
      </c>
      <c r="G331" s="22">
        <v>0</v>
      </c>
      <c r="H331" s="22" t="str">
        <f>INDEX(Bar_data!$A$3:$B$140,MATCH(C331,Bar_data!$A$3:$A$140,FALSE),2)</f>
        <v>Trust069</v>
      </c>
      <c r="I331" s="22" t="str">
        <f>INDEX(TrustCAHUB_map!$A$2:$D$139,MATCH($C331,TrustCAHUB_map!$A$2:$A$139,FALSE),3)</f>
        <v>Peninsula</v>
      </c>
      <c r="J331" s="22" t="str">
        <f>INDEX(TrustCAHUB_map!$A$2:$D$139,MATCH($C331,TrustCAHUB_map!$A$2:$A$139,FALSE),4)</f>
        <v>South West</v>
      </c>
    </row>
    <row r="332" spans="1:10" x14ac:dyDescent="0.3">
      <c r="A332" s="22" t="str">
        <f t="shared" si="5"/>
        <v>'RK92015Palliative18-49'</v>
      </c>
      <c r="B332" s="22">
        <v>2015</v>
      </c>
      <c r="C332" s="22" t="s">
        <v>230</v>
      </c>
      <c r="D332" s="22" t="s">
        <v>8</v>
      </c>
      <c r="E332" s="22" t="s">
        <v>153</v>
      </c>
      <c r="F332" s="22">
        <v>4</v>
      </c>
      <c r="G332" s="22">
        <v>3</v>
      </c>
      <c r="H332" s="22" t="str">
        <f>INDEX(Bar_data!$A$3:$B$140,MATCH(C332,Bar_data!$A$3:$A$140,FALSE),2)</f>
        <v>Trust069</v>
      </c>
      <c r="I332" s="22" t="str">
        <f>INDEX(TrustCAHUB_map!$A$2:$D$139,MATCH($C332,TrustCAHUB_map!$A$2:$A$139,FALSE),3)</f>
        <v>Peninsula</v>
      </c>
      <c r="J332" s="22" t="str">
        <f>INDEX(TrustCAHUB_map!$A$2:$D$139,MATCH($C332,TrustCAHUB_map!$A$2:$A$139,FALSE),4)</f>
        <v>South West</v>
      </c>
    </row>
    <row r="333" spans="1:10" x14ac:dyDescent="0.3">
      <c r="A333" s="22" t="str">
        <f t="shared" si="5"/>
        <v>'RK92015Not assigned18-49'</v>
      </c>
      <c r="B333" s="22">
        <v>2015</v>
      </c>
      <c r="C333" s="22" t="s">
        <v>230</v>
      </c>
      <c r="D333" s="22" t="s">
        <v>477</v>
      </c>
      <c r="E333" s="22" t="s">
        <v>153</v>
      </c>
      <c r="F333" s="22">
        <v>1</v>
      </c>
      <c r="G333" s="22">
        <v>0</v>
      </c>
      <c r="H333" s="22" t="str">
        <f>INDEX(Bar_data!$A$3:$B$140,MATCH(C333,Bar_data!$A$3:$A$140,FALSE),2)</f>
        <v>Trust069</v>
      </c>
      <c r="I333" s="22" t="str">
        <f>INDEX(TrustCAHUB_map!$A$2:$D$139,MATCH($C333,TrustCAHUB_map!$A$2:$A$139,FALSE),3)</f>
        <v>Peninsula</v>
      </c>
      <c r="J333" s="22" t="str">
        <f>INDEX(TrustCAHUB_map!$A$2:$D$139,MATCH($C333,TrustCAHUB_map!$A$2:$A$139,FALSE),4)</f>
        <v>South West</v>
      </c>
    </row>
    <row r="334" spans="1:10" x14ac:dyDescent="0.3">
      <c r="A334" s="22" t="str">
        <f t="shared" si="5"/>
        <v>'RK92015Not assigned50-69'</v>
      </c>
      <c r="B334" s="22">
        <v>2015</v>
      </c>
      <c r="C334" s="22" t="s">
        <v>230</v>
      </c>
      <c r="D334" s="22" t="s">
        <v>477</v>
      </c>
      <c r="E334" s="22" t="s">
        <v>627</v>
      </c>
      <c r="F334" s="22">
        <v>28</v>
      </c>
      <c r="G334" s="22">
        <v>0</v>
      </c>
      <c r="H334" s="22" t="str">
        <f>INDEX(Bar_data!$A$3:$B$140,MATCH(C334,Bar_data!$A$3:$A$140,FALSE),2)</f>
        <v>Trust069</v>
      </c>
      <c r="I334" s="22" t="str">
        <f>INDEX(TrustCAHUB_map!$A$2:$D$139,MATCH($C334,TrustCAHUB_map!$A$2:$A$139,FALSE),3)</f>
        <v>Peninsula</v>
      </c>
      <c r="J334" s="22" t="str">
        <f>INDEX(TrustCAHUB_map!$A$2:$D$139,MATCH($C334,TrustCAHUB_map!$A$2:$A$139,FALSE),4)</f>
        <v>South West</v>
      </c>
    </row>
    <row r="335" spans="1:10" x14ac:dyDescent="0.3">
      <c r="A335" s="22" t="str">
        <f t="shared" si="5"/>
        <v>'RK92015Palliative50-69'</v>
      </c>
      <c r="B335" s="22">
        <v>2015</v>
      </c>
      <c r="C335" s="22" t="s">
        <v>230</v>
      </c>
      <c r="D335" s="22" t="s">
        <v>8</v>
      </c>
      <c r="E335" s="22" t="s">
        <v>627</v>
      </c>
      <c r="F335" s="22">
        <v>30</v>
      </c>
      <c r="G335" s="22">
        <v>0</v>
      </c>
      <c r="H335" s="22" t="str">
        <f>INDEX(Bar_data!$A$3:$B$140,MATCH(C335,Bar_data!$A$3:$A$140,FALSE),2)</f>
        <v>Trust069</v>
      </c>
      <c r="I335" s="22" t="str">
        <f>INDEX(TrustCAHUB_map!$A$2:$D$139,MATCH($C335,TrustCAHUB_map!$A$2:$A$139,FALSE),3)</f>
        <v>Peninsula</v>
      </c>
      <c r="J335" s="22" t="str">
        <f>INDEX(TrustCAHUB_map!$A$2:$D$139,MATCH($C335,TrustCAHUB_map!$A$2:$A$139,FALSE),4)</f>
        <v>South West</v>
      </c>
    </row>
    <row r="336" spans="1:10" x14ac:dyDescent="0.3">
      <c r="A336" s="22" t="str">
        <f t="shared" si="5"/>
        <v>'RK92015Not assigned70+'</v>
      </c>
      <c r="B336" s="22">
        <v>2015</v>
      </c>
      <c r="C336" s="22" t="s">
        <v>230</v>
      </c>
      <c r="D336" s="22" t="s">
        <v>477</v>
      </c>
      <c r="E336" s="22" t="s">
        <v>628</v>
      </c>
      <c r="F336" s="22">
        <v>11</v>
      </c>
      <c r="G336" s="22">
        <v>0</v>
      </c>
      <c r="H336" s="22" t="str">
        <f>INDEX(Bar_data!$A$3:$B$140,MATCH(C336,Bar_data!$A$3:$A$140,FALSE),2)</f>
        <v>Trust069</v>
      </c>
      <c r="I336" s="22" t="str">
        <f>INDEX(TrustCAHUB_map!$A$2:$D$139,MATCH($C336,TrustCAHUB_map!$A$2:$A$139,FALSE),3)</f>
        <v>Peninsula</v>
      </c>
      <c r="J336" s="22" t="str">
        <f>INDEX(TrustCAHUB_map!$A$2:$D$139,MATCH($C336,TrustCAHUB_map!$A$2:$A$139,FALSE),4)</f>
        <v>South West</v>
      </c>
    </row>
    <row r="337" spans="1:10" x14ac:dyDescent="0.3">
      <c r="A337" s="22" t="str">
        <f t="shared" si="5"/>
        <v>'RK92015Palliative70+'</v>
      </c>
      <c r="B337" s="22">
        <v>2015</v>
      </c>
      <c r="C337" s="22" t="s">
        <v>230</v>
      </c>
      <c r="D337" s="22" t="s">
        <v>8</v>
      </c>
      <c r="E337" s="22" t="s">
        <v>628</v>
      </c>
      <c r="F337" s="22">
        <v>21</v>
      </c>
      <c r="G337" s="22">
        <v>1</v>
      </c>
      <c r="H337" s="22" t="str">
        <f>INDEX(Bar_data!$A$3:$B$140,MATCH(C337,Bar_data!$A$3:$A$140,FALSE),2)</f>
        <v>Trust069</v>
      </c>
      <c r="I337" s="22" t="str">
        <f>INDEX(TrustCAHUB_map!$A$2:$D$139,MATCH($C337,TrustCAHUB_map!$A$2:$A$139,FALSE),3)</f>
        <v>Peninsula</v>
      </c>
      <c r="J337" s="22" t="str">
        <f>INDEX(TrustCAHUB_map!$A$2:$D$139,MATCH($C337,TrustCAHUB_map!$A$2:$A$139,FALSE),4)</f>
        <v>South West</v>
      </c>
    </row>
    <row r="338" spans="1:10" x14ac:dyDescent="0.3">
      <c r="A338" s="22" t="str">
        <f t="shared" si="5"/>
        <v>'RKE2015Curative18-49'</v>
      </c>
      <c r="B338" s="22">
        <v>2015</v>
      </c>
      <c r="C338" s="22" t="s">
        <v>231</v>
      </c>
      <c r="D338" s="22" t="s">
        <v>7</v>
      </c>
      <c r="E338" s="22" t="s">
        <v>153</v>
      </c>
      <c r="F338" s="22">
        <v>3</v>
      </c>
      <c r="G338" s="22">
        <v>0</v>
      </c>
      <c r="H338" s="22" t="str">
        <f>INDEX(Bar_data!$A$3:$B$140,MATCH(C338,Bar_data!$A$3:$A$140,FALSE),2)</f>
        <v>Trust071</v>
      </c>
      <c r="I338" s="22" t="str">
        <f>INDEX(TrustCAHUB_map!$A$2:$D$139,MATCH($C338,TrustCAHUB_map!$A$2:$A$139,FALSE),3)</f>
        <v>North Central and North East London</v>
      </c>
      <c r="J338" s="22" t="str">
        <f>INDEX(TrustCAHUB_map!$A$2:$D$139,MATCH($C338,TrustCAHUB_map!$A$2:$A$139,FALSE),4)</f>
        <v>London</v>
      </c>
    </row>
    <row r="339" spans="1:10" x14ac:dyDescent="0.3">
      <c r="A339" s="22" t="str">
        <f t="shared" si="5"/>
        <v>'RKE2015Palliative18-49'</v>
      </c>
      <c r="B339" s="22">
        <v>2015</v>
      </c>
      <c r="C339" s="22" t="s">
        <v>231</v>
      </c>
      <c r="D339" s="22" t="s">
        <v>8</v>
      </c>
      <c r="E339" s="22" t="s">
        <v>153</v>
      </c>
      <c r="F339" s="22">
        <v>3</v>
      </c>
      <c r="G339" s="22">
        <v>1</v>
      </c>
      <c r="H339" s="22" t="str">
        <f>INDEX(Bar_data!$A$3:$B$140,MATCH(C339,Bar_data!$A$3:$A$140,FALSE),2)</f>
        <v>Trust071</v>
      </c>
      <c r="I339" s="22" t="str">
        <f>INDEX(TrustCAHUB_map!$A$2:$D$139,MATCH($C339,TrustCAHUB_map!$A$2:$A$139,FALSE),3)</f>
        <v>North Central and North East London</v>
      </c>
      <c r="J339" s="22" t="str">
        <f>INDEX(TrustCAHUB_map!$A$2:$D$139,MATCH($C339,TrustCAHUB_map!$A$2:$A$139,FALSE),4)</f>
        <v>London</v>
      </c>
    </row>
    <row r="340" spans="1:10" x14ac:dyDescent="0.3">
      <c r="A340" s="22" t="str">
        <f t="shared" si="5"/>
        <v>'RKE2015Palliative50-69'</v>
      </c>
      <c r="B340" s="22">
        <v>2015</v>
      </c>
      <c r="C340" s="22" t="s">
        <v>231</v>
      </c>
      <c r="D340" s="22" t="s">
        <v>8</v>
      </c>
      <c r="E340" s="22" t="s">
        <v>627</v>
      </c>
      <c r="F340" s="22">
        <v>4</v>
      </c>
      <c r="G340" s="22">
        <v>0</v>
      </c>
      <c r="H340" s="22" t="str">
        <f>INDEX(Bar_data!$A$3:$B$140,MATCH(C340,Bar_data!$A$3:$A$140,FALSE),2)</f>
        <v>Trust071</v>
      </c>
      <c r="I340" s="22" t="str">
        <f>INDEX(TrustCAHUB_map!$A$2:$D$139,MATCH($C340,TrustCAHUB_map!$A$2:$A$139,FALSE),3)</f>
        <v>North Central and North East London</v>
      </c>
      <c r="J340" s="22" t="str">
        <f>INDEX(TrustCAHUB_map!$A$2:$D$139,MATCH($C340,TrustCAHUB_map!$A$2:$A$139,FALSE),4)</f>
        <v>London</v>
      </c>
    </row>
    <row r="341" spans="1:10" x14ac:dyDescent="0.3">
      <c r="A341" s="22" t="str">
        <f t="shared" si="5"/>
        <v>'RKE2015Curative50-69'</v>
      </c>
      <c r="B341" s="22">
        <v>2015</v>
      </c>
      <c r="C341" s="22" t="s">
        <v>231</v>
      </c>
      <c r="D341" s="22" t="s">
        <v>7</v>
      </c>
      <c r="E341" s="22" t="s">
        <v>627</v>
      </c>
      <c r="F341" s="22">
        <v>7</v>
      </c>
      <c r="G341" s="22">
        <v>0</v>
      </c>
      <c r="H341" s="22" t="str">
        <f>INDEX(Bar_data!$A$3:$B$140,MATCH(C341,Bar_data!$A$3:$A$140,FALSE),2)</f>
        <v>Trust071</v>
      </c>
      <c r="I341" s="22" t="str">
        <f>INDEX(TrustCAHUB_map!$A$2:$D$139,MATCH($C341,TrustCAHUB_map!$A$2:$A$139,FALSE),3)</f>
        <v>North Central and North East London</v>
      </c>
      <c r="J341" s="22" t="str">
        <f>INDEX(TrustCAHUB_map!$A$2:$D$139,MATCH($C341,TrustCAHUB_map!$A$2:$A$139,FALSE),4)</f>
        <v>London</v>
      </c>
    </row>
    <row r="342" spans="1:10" x14ac:dyDescent="0.3">
      <c r="A342" s="22" t="str">
        <f t="shared" si="5"/>
        <v>'RKE2015Curative70+'</v>
      </c>
      <c r="B342" s="22">
        <v>2015</v>
      </c>
      <c r="C342" s="22" t="s">
        <v>231</v>
      </c>
      <c r="D342" s="22" t="s">
        <v>7</v>
      </c>
      <c r="E342" s="22" t="s">
        <v>628</v>
      </c>
      <c r="F342" s="22">
        <v>3</v>
      </c>
      <c r="G342" s="22">
        <v>0</v>
      </c>
      <c r="H342" s="22" t="str">
        <f>INDEX(Bar_data!$A$3:$B$140,MATCH(C342,Bar_data!$A$3:$A$140,FALSE),2)</f>
        <v>Trust071</v>
      </c>
      <c r="I342" s="22" t="str">
        <f>INDEX(TrustCAHUB_map!$A$2:$D$139,MATCH($C342,TrustCAHUB_map!$A$2:$A$139,FALSE),3)</f>
        <v>North Central and North East London</v>
      </c>
      <c r="J342" s="22" t="str">
        <f>INDEX(TrustCAHUB_map!$A$2:$D$139,MATCH($C342,TrustCAHUB_map!$A$2:$A$139,FALSE),4)</f>
        <v>London</v>
      </c>
    </row>
    <row r="343" spans="1:10" x14ac:dyDescent="0.3">
      <c r="A343" s="22" t="str">
        <f t="shared" si="5"/>
        <v>'RKE2015Palliative70+'</v>
      </c>
      <c r="B343" s="22">
        <v>2015</v>
      </c>
      <c r="C343" s="22" t="s">
        <v>231</v>
      </c>
      <c r="D343" s="22" t="s">
        <v>8</v>
      </c>
      <c r="E343" s="22" t="s">
        <v>628</v>
      </c>
      <c r="F343" s="22">
        <v>3</v>
      </c>
      <c r="G343" s="22">
        <v>0</v>
      </c>
      <c r="H343" s="22" t="str">
        <f>INDEX(Bar_data!$A$3:$B$140,MATCH(C343,Bar_data!$A$3:$A$140,FALSE),2)</f>
        <v>Trust071</v>
      </c>
      <c r="I343" s="22" t="str">
        <f>INDEX(TrustCAHUB_map!$A$2:$D$139,MATCH($C343,TrustCAHUB_map!$A$2:$A$139,FALSE),3)</f>
        <v>North Central and North East London</v>
      </c>
      <c r="J343" s="22" t="str">
        <f>INDEX(TrustCAHUB_map!$A$2:$D$139,MATCH($C343,TrustCAHUB_map!$A$2:$A$139,FALSE),4)</f>
        <v>London</v>
      </c>
    </row>
    <row r="344" spans="1:10" x14ac:dyDescent="0.3">
      <c r="A344" s="22" t="str">
        <f t="shared" si="5"/>
        <v>'RL42015Curative18-49'</v>
      </c>
      <c r="B344" s="22">
        <v>2015</v>
      </c>
      <c r="C344" s="22" t="s">
        <v>232</v>
      </c>
      <c r="D344" s="22" t="s">
        <v>7</v>
      </c>
      <c r="E344" s="22" t="s">
        <v>153</v>
      </c>
      <c r="F344" s="22">
        <v>3</v>
      </c>
      <c r="G344" s="22">
        <v>0</v>
      </c>
      <c r="H344" s="22" t="str">
        <f>INDEX(Bar_data!$A$3:$B$140,MATCH(C344,Bar_data!$A$3:$A$140,FALSE),2)</f>
        <v>Trust072</v>
      </c>
      <c r="I344" s="22" t="str">
        <f>INDEX(TrustCAHUB_map!$A$2:$D$139,MATCH($C344,TrustCAHUB_map!$A$2:$A$139,FALSE),3)</f>
        <v>West Midlands</v>
      </c>
      <c r="J344" s="22" t="str">
        <f>INDEX(TrustCAHUB_map!$A$2:$D$139,MATCH($C344,TrustCAHUB_map!$A$2:$A$139,FALSE),4)</f>
        <v>West Midlands</v>
      </c>
    </row>
    <row r="345" spans="1:10" x14ac:dyDescent="0.3">
      <c r="A345" s="22" t="str">
        <f t="shared" si="5"/>
        <v>'RL42015Palliative18-49'</v>
      </c>
      <c r="B345" s="22">
        <v>2015</v>
      </c>
      <c r="C345" s="22" t="s">
        <v>232</v>
      </c>
      <c r="D345" s="22" t="s">
        <v>8</v>
      </c>
      <c r="E345" s="22" t="s">
        <v>153</v>
      </c>
      <c r="F345" s="22">
        <v>3</v>
      </c>
      <c r="G345" s="22">
        <v>0</v>
      </c>
      <c r="H345" s="22" t="str">
        <f>INDEX(Bar_data!$A$3:$B$140,MATCH(C345,Bar_data!$A$3:$A$140,FALSE),2)</f>
        <v>Trust072</v>
      </c>
      <c r="I345" s="22" t="str">
        <f>INDEX(TrustCAHUB_map!$A$2:$D$139,MATCH($C345,TrustCAHUB_map!$A$2:$A$139,FALSE),3)</f>
        <v>West Midlands</v>
      </c>
      <c r="J345" s="22" t="str">
        <f>INDEX(TrustCAHUB_map!$A$2:$D$139,MATCH($C345,TrustCAHUB_map!$A$2:$A$139,FALSE),4)</f>
        <v>West Midlands</v>
      </c>
    </row>
    <row r="346" spans="1:10" x14ac:dyDescent="0.3">
      <c r="A346" s="22" t="str">
        <f t="shared" si="5"/>
        <v>'RL42015Curative50-69'</v>
      </c>
      <c r="B346" s="22">
        <v>2015</v>
      </c>
      <c r="C346" s="22" t="s">
        <v>232</v>
      </c>
      <c r="D346" s="22" t="s">
        <v>7</v>
      </c>
      <c r="E346" s="22" t="s">
        <v>627</v>
      </c>
      <c r="F346" s="22">
        <v>19</v>
      </c>
      <c r="G346" s="22">
        <v>0</v>
      </c>
      <c r="H346" s="22" t="str">
        <f>INDEX(Bar_data!$A$3:$B$140,MATCH(C346,Bar_data!$A$3:$A$140,FALSE),2)</f>
        <v>Trust072</v>
      </c>
      <c r="I346" s="22" t="str">
        <f>INDEX(TrustCAHUB_map!$A$2:$D$139,MATCH($C346,TrustCAHUB_map!$A$2:$A$139,FALSE),3)</f>
        <v>West Midlands</v>
      </c>
      <c r="J346" s="22" t="str">
        <f>INDEX(TrustCAHUB_map!$A$2:$D$139,MATCH($C346,TrustCAHUB_map!$A$2:$A$139,FALSE),4)</f>
        <v>West Midlands</v>
      </c>
    </row>
    <row r="347" spans="1:10" x14ac:dyDescent="0.3">
      <c r="A347" s="22" t="str">
        <f t="shared" si="5"/>
        <v>'RL42015Palliative50-69'</v>
      </c>
      <c r="B347" s="22">
        <v>2015</v>
      </c>
      <c r="C347" s="22" t="s">
        <v>232</v>
      </c>
      <c r="D347" s="22" t="s">
        <v>8</v>
      </c>
      <c r="E347" s="22" t="s">
        <v>627</v>
      </c>
      <c r="F347" s="22">
        <v>12</v>
      </c>
      <c r="G347" s="22">
        <v>1</v>
      </c>
      <c r="H347" s="22" t="str">
        <f>INDEX(Bar_data!$A$3:$B$140,MATCH(C347,Bar_data!$A$3:$A$140,FALSE),2)</f>
        <v>Trust072</v>
      </c>
      <c r="I347" s="22" t="str">
        <f>INDEX(TrustCAHUB_map!$A$2:$D$139,MATCH($C347,TrustCAHUB_map!$A$2:$A$139,FALSE),3)</f>
        <v>West Midlands</v>
      </c>
      <c r="J347" s="22" t="str">
        <f>INDEX(TrustCAHUB_map!$A$2:$D$139,MATCH($C347,TrustCAHUB_map!$A$2:$A$139,FALSE),4)</f>
        <v>West Midlands</v>
      </c>
    </row>
    <row r="348" spans="1:10" x14ac:dyDescent="0.3">
      <c r="A348" s="22" t="str">
        <f t="shared" si="5"/>
        <v>'RL42015Palliative70+'</v>
      </c>
      <c r="B348" s="22">
        <v>2015</v>
      </c>
      <c r="C348" s="22" t="s">
        <v>232</v>
      </c>
      <c r="D348" s="22" t="s">
        <v>8</v>
      </c>
      <c r="E348" s="22" t="s">
        <v>628</v>
      </c>
      <c r="F348" s="22">
        <v>8</v>
      </c>
      <c r="G348" s="22">
        <v>0</v>
      </c>
      <c r="H348" s="22" t="str">
        <f>INDEX(Bar_data!$A$3:$B$140,MATCH(C348,Bar_data!$A$3:$A$140,FALSE),2)</f>
        <v>Trust072</v>
      </c>
      <c r="I348" s="22" t="str">
        <f>INDEX(TrustCAHUB_map!$A$2:$D$139,MATCH($C348,TrustCAHUB_map!$A$2:$A$139,FALSE),3)</f>
        <v>West Midlands</v>
      </c>
      <c r="J348" s="22" t="str">
        <f>INDEX(TrustCAHUB_map!$A$2:$D$139,MATCH($C348,TrustCAHUB_map!$A$2:$A$139,FALSE),4)</f>
        <v>West Midlands</v>
      </c>
    </row>
    <row r="349" spans="1:10" x14ac:dyDescent="0.3">
      <c r="A349" s="22" t="str">
        <f t="shared" si="5"/>
        <v>'RL42015Curative70+'</v>
      </c>
      <c r="B349" s="22">
        <v>2015</v>
      </c>
      <c r="C349" s="22" t="s">
        <v>232</v>
      </c>
      <c r="D349" s="22" t="s">
        <v>7</v>
      </c>
      <c r="E349" s="22" t="s">
        <v>628</v>
      </c>
      <c r="F349" s="22">
        <v>24</v>
      </c>
      <c r="G349" s="22">
        <v>0</v>
      </c>
      <c r="H349" s="22" t="str">
        <f>INDEX(Bar_data!$A$3:$B$140,MATCH(C349,Bar_data!$A$3:$A$140,FALSE),2)</f>
        <v>Trust072</v>
      </c>
      <c r="I349" s="22" t="str">
        <f>INDEX(TrustCAHUB_map!$A$2:$D$139,MATCH($C349,TrustCAHUB_map!$A$2:$A$139,FALSE),3)</f>
        <v>West Midlands</v>
      </c>
      <c r="J349" s="22" t="str">
        <f>INDEX(TrustCAHUB_map!$A$2:$D$139,MATCH($C349,TrustCAHUB_map!$A$2:$A$139,FALSE),4)</f>
        <v>West Midlands</v>
      </c>
    </row>
    <row r="350" spans="1:10" x14ac:dyDescent="0.3">
      <c r="A350" s="22" t="str">
        <f t="shared" si="5"/>
        <v>'RLN2015Palliative18-49'</v>
      </c>
      <c r="B350" s="22">
        <v>2015</v>
      </c>
      <c r="C350" s="22" t="s">
        <v>233</v>
      </c>
      <c r="D350" s="22" t="s">
        <v>8</v>
      </c>
      <c r="E350" s="22" t="s">
        <v>153</v>
      </c>
      <c r="F350" s="22">
        <v>3</v>
      </c>
      <c r="G350" s="22">
        <v>0</v>
      </c>
      <c r="H350" s="22" t="str">
        <f>INDEX(Bar_data!$A$3:$B$140,MATCH(C350,Bar_data!$A$3:$A$140,FALSE),2)</f>
        <v>Trust073</v>
      </c>
      <c r="I350" s="22" t="str">
        <f>INDEX(TrustCAHUB_map!$A$2:$D$139,MATCH($C350,TrustCAHUB_map!$A$2:$A$139,FALSE),3)</f>
        <v>North East and Cumbria</v>
      </c>
      <c r="J350" s="22" t="str">
        <f>INDEX(TrustCAHUB_map!$A$2:$D$139,MATCH($C350,TrustCAHUB_map!$A$2:$A$139,FALSE),4)</f>
        <v>North East</v>
      </c>
    </row>
    <row r="351" spans="1:10" x14ac:dyDescent="0.3">
      <c r="A351" s="22" t="str">
        <f t="shared" si="5"/>
        <v>'RLN2015Curative18-49'</v>
      </c>
      <c r="B351" s="22">
        <v>2015</v>
      </c>
      <c r="C351" s="22" t="s">
        <v>233</v>
      </c>
      <c r="D351" s="22" t="s">
        <v>7</v>
      </c>
      <c r="E351" s="22" t="s">
        <v>153</v>
      </c>
      <c r="F351" s="22">
        <v>3</v>
      </c>
      <c r="G351" s="22">
        <v>0</v>
      </c>
      <c r="H351" s="22" t="str">
        <f>INDEX(Bar_data!$A$3:$B$140,MATCH(C351,Bar_data!$A$3:$A$140,FALSE),2)</f>
        <v>Trust073</v>
      </c>
      <c r="I351" s="22" t="str">
        <f>INDEX(TrustCAHUB_map!$A$2:$D$139,MATCH($C351,TrustCAHUB_map!$A$2:$A$139,FALSE),3)</f>
        <v>North East and Cumbria</v>
      </c>
      <c r="J351" s="22" t="str">
        <f>INDEX(TrustCAHUB_map!$A$2:$D$139,MATCH($C351,TrustCAHUB_map!$A$2:$A$139,FALSE),4)</f>
        <v>North East</v>
      </c>
    </row>
    <row r="352" spans="1:10" x14ac:dyDescent="0.3">
      <c r="A352" s="22" t="str">
        <f t="shared" si="5"/>
        <v>'RLN2015Curative50-69'</v>
      </c>
      <c r="B352" s="22">
        <v>2015</v>
      </c>
      <c r="C352" s="22" t="s">
        <v>233</v>
      </c>
      <c r="D352" s="22" t="s">
        <v>7</v>
      </c>
      <c r="E352" s="22" t="s">
        <v>627</v>
      </c>
      <c r="F352" s="22">
        <v>10</v>
      </c>
      <c r="G352" s="22">
        <v>0</v>
      </c>
      <c r="H352" s="22" t="str">
        <f>INDEX(Bar_data!$A$3:$B$140,MATCH(C352,Bar_data!$A$3:$A$140,FALSE),2)</f>
        <v>Trust073</v>
      </c>
      <c r="I352" s="22" t="str">
        <f>INDEX(TrustCAHUB_map!$A$2:$D$139,MATCH($C352,TrustCAHUB_map!$A$2:$A$139,FALSE),3)</f>
        <v>North East and Cumbria</v>
      </c>
      <c r="J352" s="22" t="str">
        <f>INDEX(TrustCAHUB_map!$A$2:$D$139,MATCH($C352,TrustCAHUB_map!$A$2:$A$139,FALSE),4)</f>
        <v>North East</v>
      </c>
    </row>
    <row r="353" spans="1:10" x14ac:dyDescent="0.3">
      <c r="A353" s="22" t="str">
        <f t="shared" si="5"/>
        <v>'RLN2015Palliative50-69'</v>
      </c>
      <c r="B353" s="22">
        <v>2015</v>
      </c>
      <c r="C353" s="22" t="s">
        <v>233</v>
      </c>
      <c r="D353" s="22" t="s">
        <v>8</v>
      </c>
      <c r="E353" s="22" t="s">
        <v>627</v>
      </c>
      <c r="F353" s="22">
        <v>21</v>
      </c>
      <c r="G353" s="22">
        <v>0</v>
      </c>
      <c r="H353" s="22" t="str">
        <f>INDEX(Bar_data!$A$3:$B$140,MATCH(C353,Bar_data!$A$3:$A$140,FALSE),2)</f>
        <v>Trust073</v>
      </c>
      <c r="I353" s="22" t="str">
        <f>INDEX(TrustCAHUB_map!$A$2:$D$139,MATCH($C353,TrustCAHUB_map!$A$2:$A$139,FALSE),3)</f>
        <v>North East and Cumbria</v>
      </c>
      <c r="J353" s="22" t="str">
        <f>INDEX(TrustCAHUB_map!$A$2:$D$139,MATCH($C353,TrustCAHUB_map!$A$2:$A$139,FALSE),4)</f>
        <v>North East</v>
      </c>
    </row>
    <row r="354" spans="1:10" x14ac:dyDescent="0.3">
      <c r="A354" s="22" t="str">
        <f t="shared" si="5"/>
        <v>'RLN2015Palliative70+'</v>
      </c>
      <c r="B354" s="22">
        <v>2015</v>
      </c>
      <c r="C354" s="22" t="s">
        <v>233</v>
      </c>
      <c r="D354" s="22" t="s">
        <v>8</v>
      </c>
      <c r="E354" s="22" t="s">
        <v>628</v>
      </c>
      <c r="F354" s="22">
        <v>12</v>
      </c>
      <c r="G354" s="22">
        <v>0</v>
      </c>
      <c r="H354" s="22" t="str">
        <f>INDEX(Bar_data!$A$3:$B$140,MATCH(C354,Bar_data!$A$3:$A$140,FALSE),2)</f>
        <v>Trust073</v>
      </c>
      <c r="I354" s="22" t="str">
        <f>INDEX(TrustCAHUB_map!$A$2:$D$139,MATCH($C354,TrustCAHUB_map!$A$2:$A$139,FALSE),3)</f>
        <v>North East and Cumbria</v>
      </c>
      <c r="J354" s="22" t="str">
        <f>INDEX(TrustCAHUB_map!$A$2:$D$139,MATCH($C354,TrustCAHUB_map!$A$2:$A$139,FALSE),4)</f>
        <v>North East</v>
      </c>
    </row>
    <row r="355" spans="1:10" x14ac:dyDescent="0.3">
      <c r="A355" s="22" t="str">
        <f t="shared" si="5"/>
        <v>'RLN2015Curative70+'</v>
      </c>
      <c r="B355" s="22">
        <v>2015</v>
      </c>
      <c r="C355" s="22" t="s">
        <v>233</v>
      </c>
      <c r="D355" s="22" t="s">
        <v>7</v>
      </c>
      <c r="E355" s="22" t="s">
        <v>628</v>
      </c>
      <c r="F355" s="22">
        <v>10</v>
      </c>
      <c r="G355" s="22">
        <v>0</v>
      </c>
      <c r="H355" s="22" t="str">
        <f>INDEX(Bar_data!$A$3:$B$140,MATCH(C355,Bar_data!$A$3:$A$140,FALSE),2)</f>
        <v>Trust073</v>
      </c>
      <c r="I355" s="22" t="str">
        <f>INDEX(TrustCAHUB_map!$A$2:$D$139,MATCH($C355,TrustCAHUB_map!$A$2:$A$139,FALSE),3)</f>
        <v>North East and Cumbria</v>
      </c>
      <c r="J355" s="22" t="str">
        <f>INDEX(TrustCAHUB_map!$A$2:$D$139,MATCH($C355,TrustCAHUB_map!$A$2:$A$139,FALSE),4)</f>
        <v>North East</v>
      </c>
    </row>
    <row r="356" spans="1:10" x14ac:dyDescent="0.3">
      <c r="A356" s="22" t="str">
        <f t="shared" si="5"/>
        <v>'RLT2015Palliative18-49'</v>
      </c>
      <c r="B356" s="22">
        <v>2015</v>
      </c>
      <c r="C356" s="22" t="s">
        <v>235</v>
      </c>
      <c r="D356" s="22" t="s">
        <v>8</v>
      </c>
      <c r="E356" s="22" t="s">
        <v>153</v>
      </c>
      <c r="F356" s="22">
        <v>1</v>
      </c>
      <c r="G356" s="22">
        <v>0</v>
      </c>
      <c r="H356" s="22" t="str">
        <f>INDEX(Bar_data!$A$3:$B$140,MATCH(C356,Bar_data!$A$3:$A$140,FALSE),2)</f>
        <v>Trust075</v>
      </c>
      <c r="I356" s="22" t="str">
        <f>INDEX(TrustCAHUB_map!$A$2:$D$139,MATCH($C356,TrustCAHUB_map!$A$2:$A$139,FALSE),3)</f>
        <v>West Midlands</v>
      </c>
      <c r="J356" s="22" t="str">
        <f>INDEX(TrustCAHUB_map!$A$2:$D$139,MATCH($C356,TrustCAHUB_map!$A$2:$A$139,FALSE),4)</f>
        <v>West Midlands</v>
      </c>
    </row>
    <row r="357" spans="1:10" x14ac:dyDescent="0.3">
      <c r="A357" s="22" t="str">
        <f t="shared" si="5"/>
        <v>'RLT2015Curative18-49'</v>
      </c>
      <c r="B357" s="22">
        <v>2015</v>
      </c>
      <c r="C357" s="22" t="s">
        <v>235</v>
      </c>
      <c r="D357" s="22" t="s">
        <v>7</v>
      </c>
      <c r="E357" s="22" t="s">
        <v>153</v>
      </c>
      <c r="F357" s="22">
        <v>1</v>
      </c>
      <c r="G357" s="22">
        <v>0</v>
      </c>
      <c r="H357" s="22" t="str">
        <f>INDEX(Bar_data!$A$3:$B$140,MATCH(C357,Bar_data!$A$3:$A$140,FALSE),2)</f>
        <v>Trust075</v>
      </c>
      <c r="I357" s="22" t="str">
        <f>INDEX(TrustCAHUB_map!$A$2:$D$139,MATCH($C357,TrustCAHUB_map!$A$2:$A$139,FALSE),3)</f>
        <v>West Midlands</v>
      </c>
      <c r="J357" s="22" t="str">
        <f>INDEX(TrustCAHUB_map!$A$2:$D$139,MATCH($C357,TrustCAHUB_map!$A$2:$A$139,FALSE),4)</f>
        <v>West Midlands</v>
      </c>
    </row>
    <row r="358" spans="1:10" x14ac:dyDescent="0.3">
      <c r="A358" s="22" t="str">
        <f t="shared" si="5"/>
        <v>'RLT2015Palliative50-69'</v>
      </c>
      <c r="B358" s="22">
        <v>2015</v>
      </c>
      <c r="C358" s="22" t="s">
        <v>235</v>
      </c>
      <c r="D358" s="22" t="s">
        <v>8</v>
      </c>
      <c r="E358" s="22" t="s">
        <v>627</v>
      </c>
      <c r="F358" s="22">
        <v>9</v>
      </c>
      <c r="G358" s="22">
        <v>0</v>
      </c>
      <c r="H358" s="22" t="str">
        <f>INDEX(Bar_data!$A$3:$B$140,MATCH(C358,Bar_data!$A$3:$A$140,FALSE),2)</f>
        <v>Trust075</v>
      </c>
      <c r="I358" s="22" t="str">
        <f>INDEX(TrustCAHUB_map!$A$2:$D$139,MATCH($C358,TrustCAHUB_map!$A$2:$A$139,FALSE),3)</f>
        <v>West Midlands</v>
      </c>
      <c r="J358" s="22" t="str">
        <f>INDEX(TrustCAHUB_map!$A$2:$D$139,MATCH($C358,TrustCAHUB_map!$A$2:$A$139,FALSE),4)</f>
        <v>West Midlands</v>
      </c>
    </row>
    <row r="359" spans="1:10" x14ac:dyDescent="0.3">
      <c r="A359" s="22" t="str">
        <f t="shared" si="5"/>
        <v>'RLT2015Curative50-69'</v>
      </c>
      <c r="B359" s="22">
        <v>2015</v>
      </c>
      <c r="C359" s="22" t="s">
        <v>235</v>
      </c>
      <c r="D359" s="22" t="s">
        <v>7</v>
      </c>
      <c r="E359" s="22" t="s">
        <v>627</v>
      </c>
      <c r="F359" s="22">
        <v>13</v>
      </c>
      <c r="G359" s="22">
        <v>0</v>
      </c>
      <c r="H359" s="22" t="str">
        <f>INDEX(Bar_data!$A$3:$B$140,MATCH(C359,Bar_data!$A$3:$A$140,FALSE),2)</f>
        <v>Trust075</v>
      </c>
      <c r="I359" s="22" t="str">
        <f>INDEX(TrustCAHUB_map!$A$2:$D$139,MATCH($C359,TrustCAHUB_map!$A$2:$A$139,FALSE),3)</f>
        <v>West Midlands</v>
      </c>
      <c r="J359" s="22" t="str">
        <f>INDEX(TrustCAHUB_map!$A$2:$D$139,MATCH($C359,TrustCAHUB_map!$A$2:$A$139,FALSE),4)</f>
        <v>West Midlands</v>
      </c>
    </row>
    <row r="360" spans="1:10" x14ac:dyDescent="0.3">
      <c r="A360" s="22" t="str">
        <f t="shared" si="5"/>
        <v>'RLT2015Palliative70+'</v>
      </c>
      <c r="B360" s="22">
        <v>2015</v>
      </c>
      <c r="C360" s="22" t="s">
        <v>235</v>
      </c>
      <c r="D360" s="22" t="s">
        <v>8</v>
      </c>
      <c r="E360" s="22" t="s">
        <v>628</v>
      </c>
      <c r="F360" s="22">
        <v>12</v>
      </c>
      <c r="G360" s="22">
        <v>3</v>
      </c>
      <c r="H360" s="22" t="str">
        <f>INDEX(Bar_data!$A$3:$B$140,MATCH(C360,Bar_data!$A$3:$A$140,FALSE),2)</f>
        <v>Trust075</v>
      </c>
      <c r="I360" s="22" t="str">
        <f>INDEX(TrustCAHUB_map!$A$2:$D$139,MATCH($C360,TrustCAHUB_map!$A$2:$A$139,FALSE),3)</f>
        <v>West Midlands</v>
      </c>
      <c r="J360" s="22" t="str">
        <f>INDEX(TrustCAHUB_map!$A$2:$D$139,MATCH($C360,TrustCAHUB_map!$A$2:$A$139,FALSE),4)</f>
        <v>West Midlands</v>
      </c>
    </row>
    <row r="361" spans="1:10" x14ac:dyDescent="0.3">
      <c r="A361" s="22" t="str">
        <f t="shared" si="5"/>
        <v>'RLT2015Curative70+'</v>
      </c>
      <c r="B361" s="22">
        <v>2015</v>
      </c>
      <c r="C361" s="22" t="s">
        <v>235</v>
      </c>
      <c r="D361" s="22" t="s">
        <v>7</v>
      </c>
      <c r="E361" s="22" t="s">
        <v>628</v>
      </c>
      <c r="F361" s="22">
        <v>16</v>
      </c>
      <c r="G361" s="22">
        <v>0</v>
      </c>
      <c r="H361" s="22" t="str">
        <f>INDEX(Bar_data!$A$3:$B$140,MATCH(C361,Bar_data!$A$3:$A$140,FALSE),2)</f>
        <v>Trust075</v>
      </c>
      <c r="I361" s="22" t="str">
        <f>INDEX(TrustCAHUB_map!$A$2:$D$139,MATCH($C361,TrustCAHUB_map!$A$2:$A$139,FALSE),3)</f>
        <v>West Midlands</v>
      </c>
      <c r="J361" s="22" t="str">
        <f>INDEX(TrustCAHUB_map!$A$2:$D$139,MATCH($C361,TrustCAHUB_map!$A$2:$A$139,FALSE),4)</f>
        <v>West Midlands</v>
      </c>
    </row>
    <row r="362" spans="1:10" x14ac:dyDescent="0.3">
      <c r="A362" s="22" t="str">
        <f t="shared" si="5"/>
        <v>'RM12015Curative18-49'</v>
      </c>
      <c r="B362" s="22">
        <v>2015</v>
      </c>
      <c r="C362" s="22" t="s">
        <v>236</v>
      </c>
      <c r="D362" s="22" t="s">
        <v>7</v>
      </c>
      <c r="E362" s="22" t="s">
        <v>153</v>
      </c>
      <c r="F362" s="22">
        <v>7</v>
      </c>
      <c r="G362" s="22">
        <v>0</v>
      </c>
      <c r="H362" s="22" t="str">
        <f>INDEX(Bar_data!$A$3:$B$140,MATCH(C362,Bar_data!$A$3:$A$140,FALSE),2)</f>
        <v>Trust076</v>
      </c>
      <c r="I362" s="22" t="str">
        <f>INDEX(TrustCAHUB_map!$A$2:$D$139,MATCH($C362,TrustCAHUB_map!$A$2:$A$139,FALSE),3)</f>
        <v>East of England</v>
      </c>
      <c r="J362" s="22" t="str">
        <f>INDEX(TrustCAHUB_map!$A$2:$D$139,MATCH($C362,TrustCAHUB_map!$A$2:$A$139,FALSE),4)</f>
        <v>East of England</v>
      </c>
    </row>
    <row r="363" spans="1:10" x14ac:dyDescent="0.3">
      <c r="A363" s="22" t="str">
        <f t="shared" si="5"/>
        <v>'RM12015Palliative18-49'</v>
      </c>
      <c r="B363" s="22">
        <v>2015</v>
      </c>
      <c r="C363" s="22" t="s">
        <v>236</v>
      </c>
      <c r="D363" s="22" t="s">
        <v>8</v>
      </c>
      <c r="E363" s="22" t="s">
        <v>153</v>
      </c>
      <c r="F363" s="22">
        <v>10</v>
      </c>
      <c r="G363" s="22">
        <v>0</v>
      </c>
      <c r="H363" s="22" t="str">
        <f>INDEX(Bar_data!$A$3:$B$140,MATCH(C363,Bar_data!$A$3:$A$140,FALSE),2)</f>
        <v>Trust076</v>
      </c>
      <c r="I363" s="22" t="str">
        <f>INDEX(TrustCAHUB_map!$A$2:$D$139,MATCH($C363,TrustCAHUB_map!$A$2:$A$139,FALSE),3)</f>
        <v>East of England</v>
      </c>
      <c r="J363" s="22" t="str">
        <f>INDEX(TrustCAHUB_map!$A$2:$D$139,MATCH($C363,TrustCAHUB_map!$A$2:$A$139,FALSE),4)</f>
        <v>East of England</v>
      </c>
    </row>
    <row r="364" spans="1:10" x14ac:dyDescent="0.3">
      <c r="A364" s="22" t="str">
        <f t="shared" si="5"/>
        <v>'RM12015Curative50-69'</v>
      </c>
      <c r="B364" s="22">
        <v>2015</v>
      </c>
      <c r="C364" s="22" t="s">
        <v>236</v>
      </c>
      <c r="D364" s="22" t="s">
        <v>7</v>
      </c>
      <c r="E364" s="22" t="s">
        <v>627</v>
      </c>
      <c r="F364" s="22">
        <v>38</v>
      </c>
      <c r="G364" s="22">
        <v>0</v>
      </c>
      <c r="H364" s="22" t="str">
        <f>INDEX(Bar_data!$A$3:$B$140,MATCH(C364,Bar_data!$A$3:$A$140,FALSE),2)</f>
        <v>Trust076</v>
      </c>
      <c r="I364" s="22" t="str">
        <f>INDEX(TrustCAHUB_map!$A$2:$D$139,MATCH($C364,TrustCAHUB_map!$A$2:$A$139,FALSE),3)</f>
        <v>East of England</v>
      </c>
      <c r="J364" s="22" t="str">
        <f>INDEX(TrustCAHUB_map!$A$2:$D$139,MATCH($C364,TrustCAHUB_map!$A$2:$A$139,FALSE),4)</f>
        <v>East of England</v>
      </c>
    </row>
    <row r="365" spans="1:10" x14ac:dyDescent="0.3">
      <c r="A365" s="22" t="str">
        <f t="shared" si="5"/>
        <v>'RM12015Palliative50-69'</v>
      </c>
      <c r="B365" s="22">
        <v>2015</v>
      </c>
      <c r="C365" s="22" t="s">
        <v>236</v>
      </c>
      <c r="D365" s="22" t="s">
        <v>8</v>
      </c>
      <c r="E365" s="22" t="s">
        <v>627</v>
      </c>
      <c r="F365" s="22">
        <v>29</v>
      </c>
      <c r="G365" s="22">
        <v>3</v>
      </c>
      <c r="H365" s="22" t="str">
        <f>INDEX(Bar_data!$A$3:$B$140,MATCH(C365,Bar_data!$A$3:$A$140,FALSE),2)</f>
        <v>Trust076</v>
      </c>
      <c r="I365" s="22" t="str">
        <f>INDEX(TrustCAHUB_map!$A$2:$D$139,MATCH($C365,TrustCAHUB_map!$A$2:$A$139,FALSE),3)</f>
        <v>East of England</v>
      </c>
      <c r="J365" s="22" t="str">
        <f>INDEX(TrustCAHUB_map!$A$2:$D$139,MATCH($C365,TrustCAHUB_map!$A$2:$A$139,FALSE),4)</f>
        <v>East of England</v>
      </c>
    </row>
    <row r="366" spans="1:10" x14ac:dyDescent="0.3">
      <c r="A366" s="22" t="str">
        <f t="shared" si="5"/>
        <v>'RM12015Palliative70+'</v>
      </c>
      <c r="B366" s="22">
        <v>2015</v>
      </c>
      <c r="C366" s="22" t="s">
        <v>236</v>
      </c>
      <c r="D366" s="22" t="s">
        <v>8</v>
      </c>
      <c r="E366" s="22" t="s">
        <v>628</v>
      </c>
      <c r="F366" s="22">
        <v>25</v>
      </c>
      <c r="G366" s="22">
        <v>3</v>
      </c>
      <c r="H366" s="22" t="str">
        <f>INDEX(Bar_data!$A$3:$B$140,MATCH(C366,Bar_data!$A$3:$A$140,FALSE),2)</f>
        <v>Trust076</v>
      </c>
      <c r="I366" s="22" t="str">
        <f>INDEX(TrustCAHUB_map!$A$2:$D$139,MATCH($C366,TrustCAHUB_map!$A$2:$A$139,FALSE),3)</f>
        <v>East of England</v>
      </c>
      <c r="J366" s="22" t="str">
        <f>INDEX(TrustCAHUB_map!$A$2:$D$139,MATCH($C366,TrustCAHUB_map!$A$2:$A$139,FALSE),4)</f>
        <v>East of England</v>
      </c>
    </row>
    <row r="367" spans="1:10" x14ac:dyDescent="0.3">
      <c r="A367" s="22" t="str">
        <f t="shared" si="5"/>
        <v>'RM12015Curative70+'</v>
      </c>
      <c r="B367" s="22">
        <v>2015</v>
      </c>
      <c r="C367" s="22" t="s">
        <v>236</v>
      </c>
      <c r="D367" s="22" t="s">
        <v>7</v>
      </c>
      <c r="E367" s="22" t="s">
        <v>628</v>
      </c>
      <c r="F367" s="22">
        <v>25</v>
      </c>
      <c r="G367" s="22">
        <v>0</v>
      </c>
      <c r="H367" s="22" t="str">
        <f>INDEX(Bar_data!$A$3:$B$140,MATCH(C367,Bar_data!$A$3:$A$140,FALSE),2)</f>
        <v>Trust076</v>
      </c>
      <c r="I367" s="22" t="str">
        <f>INDEX(TrustCAHUB_map!$A$2:$D$139,MATCH($C367,TrustCAHUB_map!$A$2:$A$139,FALSE),3)</f>
        <v>East of England</v>
      </c>
      <c r="J367" s="22" t="str">
        <f>INDEX(TrustCAHUB_map!$A$2:$D$139,MATCH($C367,TrustCAHUB_map!$A$2:$A$139,FALSE),4)</f>
        <v>East of England</v>
      </c>
    </row>
    <row r="368" spans="1:10" x14ac:dyDescent="0.3">
      <c r="A368" s="22" t="str">
        <f t="shared" si="5"/>
        <v>'RMC2015Not assigned50-69'</v>
      </c>
      <c r="B368" s="22">
        <v>2015</v>
      </c>
      <c r="C368" s="22" t="s">
        <v>238</v>
      </c>
      <c r="D368" s="22" t="s">
        <v>477</v>
      </c>
      <c r="E368" s="22" t="s">
        <v>627</v>
      </c>
      <c r="F368" s="22">
        <v>1</v>
      </c>
      <c r="G368" s="22">
        <v>0</v>
      </c>
      <c r="H368" s="22" t="str">
        <f>INDEX(Bar_data!$A$3:$B$140,MATCH(C368,Bar_data!$A$3:$A$140,FALSE),2)</f>
        <v>Trust078</v>
      </c>
      <c r="I368" s="22" t="str">
        <f>INDEX(TrustCAHUB_map!$A$2:$D$139,MATCH($C368,TrustCAHUB_map!$A$2:$A$139,FALSE),3)</f>
        <v>Greater Manchester</v>
      </c>
      <c r="J368" s="22" t="str">
        <f>INDEX(TrustCAHUB_map!$A$2:$D$139,MATCH($C368,TrustCAHUB_map!$A$2:$A$139,FALSE),4)</f>
        <v>North West</v>
      </c>
    </row>
    <row r="369" spans="1:10" x14ac:dyDescent="0.3">
      <c r="A369" s="22" t="str">
        <f t="shared" si="5"/>
        <v>'RMC2015Palliative50-69'</v>
      </c>
      <c r="B369" s="22">
        <v>2015</v>
      </c>
      <c r="C369" s="22" t="s">
        <v>238</v>
      </c>
      <c r="D369" s="22" t="s">
        <v>8</v>
      </c>
      <c r="E369" s="22" t="s">
        <v>627</v>
      </c>
      <c r="F369" s="22">
        <v>1</v>
      </c>
      <c r="G369" s="22">
        <v>0</v>
      </c>
      <c r="H369" s="22" t="str">
        <f>INDEX(Bar_data!$A$3:$B$140,MATCH(C369,Bar_data!$A$3:$A$140,FALSE),2)</f>
        <v>Trust078</v>
      </c>
      <c r="I369" s="22" t="str">
        <f>INDEX(TrustCAHUB_map!$A$2:$D$139,MATCH($C369,TrustCAHUB_map!$A$2:$A$139,FALSE),3)</f>
        <v>Greater Manchester</v>
      </c>
      <c r="J369" s="22" t="str">
        <f>INDEX(TrustCAHUB_map!$A$2:$D$139,MATCH($C369,TrustCAHUB_map!$A$2:$A$139,FALSE),4)</f>
        <v>North West</v>
      </c>
    </row>
    <row r="370" spans="1:10" x14ac:dyDescent="0.3">
      <c r="A370" s="22" t="str">
        <f t="shared" si="5"/>
        <v>'RMC2015Curative50-69'</v>
      </c>
      <c r="B370" s="22">
        <v>2015</v>
      </c>
      <c r="C370" s="22" t="s">
        <v>238</v>
      </c>
      <c r="D370" s="22" t="s">
        <v>7</v>
      </c>
      <c r="E370" s="22" t="s">
        <v>627</v>
      </c>
      <c r="F370" s="22">
        <v>10</v>
      </c>
      <c r="G370" s="22">
        <v>0</v>
      </c>
      <c r="H370" s="22" t="str">
        <f>INDEX(Bar_data!$A$3:$B$140,MATCH(C370,Bar_data!$A$3:$A$140,FALSE),2)</f>
        <v>Trust078</v>
      </c>
      <c r="I370" s="22" t="str">
        <f>INDEX(TrustCAHUB_map!$A$2:$D$139,MATCH($C370,TrustCAHUB_map!$A$2:$A$139,FALSE),3)</f>
        <v>Greater Manchester</v>
      </c>
      <c r="J370" s="22" t="str">
        <f>INDEX(TrustCAHUB_map!$A$2:$D$139,MATCH($C370,TrustCAHUB_map!$A$2:$A$139,FALSE),4)</f>
        <v>North West</v>
      </c>
    </row>
    <row r="371" spans="1:10" x14ac:dyDescent="0.3">
      <c r="A371" s="22" t="str">
        <f t="shared" si="5"/>
        <v>'RMC2015Not assigned70+'</v>
      </c>
      <c r="B371" s="22">
        <v>2015</v>
      </c>
      <c r="C371" s="22" t="s">
        <v>238</v>
      </c>
      <c r="D371" s="22" t="s">
        <v>477</v>
      </c>
      <c r="E371" s="22" t="s">
        <v>628</v>
      </c>
      <c r="F371" s="22">
        <v>2</v>
      </c>
      <c r="G371" s="22">
        <v>0</v>
      </c>
      <c r="H371" s="22" t="str">
        <f>INDEX(Bar_data!$A$3:$B$140,MATCH(C371,Bar_data!$A$3:$A$140,FALSE),2)</f>
        <v>Trust078</v>
      </c>
      <c r="I371" s="22" t="str">
        <f>INDEX(TrustCAHUB_map!$A$2:$D$139,MATCH($C371,TrustCAHUB_map!$A$2:$A$139,FALSE),3)</f>
        <v>Greater Manchester</v>
      </c>
      <c r="J371" s="22" t="str">
        <f>INDEX(TrustCAHUB_map!$A$2:$D$139,MATCH($C371,TrustCAHUB_map!$A$2:$A$139,FALSE),4)</f>
        <v>North West</v>
      </c>
    </row>
    <row r="372" spans="1:10" x14ac:dyDescent="0.3">
      <c r="A372" s="22" t="str">
        <f t="shared" si="5"/>
        <v>'RMC2015Curative70+'</v>
      </c>
      <c r="B372" s="22">
        <v>2015</v>
      </c>
      <c r="C372" s="22" t="s">
        <v>238</v>
      </c>
      <c r="D372" s="22" t="s">
        <v>7</v>
      </c>
      <c r="E372" s="22" t="s">
        <v>628</v>
      </c>
      <c r="F372" s="22">
        <v>10</v>
      </c>
      <c r="G372" s="22">
        <v>0</v>
      </c>
      <c r="H372" s="22" t="str">
        <f>INDEX(Bar_data!$A$3:$B$140,MATCH(C372,Bar_data!$A$3:$A$140,FALSE),2)</f>
        <v>Trust078</v>
      </c>
      <c r="I372" s="22" t="str">
        <f>INDEX(TrustCAHUB_map!$A$2:$D$139,MATCH($C372,TrustCAHUB_map!$A$2:$A$139,FALSE),3)</f>
        <v>Greater Manchester</v>
      </c>
      <c r="J372" s="22" t="str">
        <f>INDEX(TrustCAHUB_map!$A$2:$D$139,MATCH($C372,TrustCAHUB_map!$A$2:$A$139,FALSE),4)</f>
        <v>North West</v>
      </c>
    </row>
    <row r="373" spans="1:10" x14ac:dyDescent="0.3">
      <c r="A373" s="22" t="str">
        <f t="shared" si="5"/>
        <v>'RMC2015Palliative70+'</v>
      </c>
      <c r="B373" s="22">
        <v>2015</v>
      </c>
      <c r="C373" s="22" t="s">
        <v>238</v>
      </c>
      <c r="D373" s="22" t="s">
        <v>8</v>
      </c>
      <c r="E373" s="22" t="s">
        <v>628</v>
      </c>
      <c r="F373" s="22">
        <v>4</v>
      </c>
      <c r="G373" s="22">
        <v>0</v>
      </c>
      <c r="H373" s="22" t="str">
        <f>INDEX(Bar_data!$A$3:$B$140,MATCH(C373,Bar_data!$A$3:$A$140,FALSE),2)</f>
        <v>Trust078</v>
      </c>
      <c r="I373" s="22" t="str">
        <f>INDEX(TrustCAHUB_map!$A$2:$D$139,MATCH($C373,TrustCAHUB_map!$A$2:$A$139,FALSE),3)</f>
        <v>Greater Manchester</v>
      </c>
      <c r="J373" s="22" t="str">
        <f>INDEX(TrustCAHUB_map!$A$2:$D$139,MATCH($C373,TrustCAHUB_map!$A$2:$A$139,FALSE),4)</f>
        <v>North West</v>
      </c>
    </row>
    <row r="374" spans="1:10" x14ac:dyDescent="0.3">
      <c r="A374" s="22" t="str">
        <f t="shared" si="5"/>
        <v>'RN32015Palliative18-49'</v>
      </c>
      <c r="B374" s="22">
        <v>2015</v>
      </c>
      <c r="C374" s="22" t="s">
        <v>240</v>
      </c>
      <c r="D374" s="22" t="s">
        <v>8</v>
      </c>
      <c r="E374" s="22" t="s">
        <v>153</v>
      </c>
      <c r="F374" s="22">
        <v>8</v>
      </c>
      <c r="G374" s="22">
        <v>0</v>
      </c>
      <c r="H374" s="22" t="str">
        <f>INDEX(Bar_data!$A$3:$B$140,MATCH(C374,Bar_data!$A$3:$A$140,FALSE),2)</f>
        <v>Trust080</v>
      </c>
      <c r="I374" s="22" t="str">
        <f>INDEX(TrustCAHUB_map!$A$2:$D$139,MATCH($C374,TrustCAHUB_map!$A$2:$A$139,FALSE),3)</f>
        <v>Thames Valley</v>
      </c>
      <c r="J374" s="22" t="str">
        <f>INDEX(TrustCAHUB_map!$A$2:$D$139,MATCH($C374,TrustCAHUB_map!$A$2:$A$139,FALSE),4)</f>
        <v>South East</v>
      </c>
    </row>
    <row r="375" spans="1:10" x14ac:dyDescent="0.3">
      <c r="A375" s="22" t="str">
        <f t="shared" si="5"/>
        <v>'RN32015Curative18-49'</v>
      </c>
      <c r="B375" s="22">
        <v>2015</v>
      </c>
      <c r="C375" s="22" t="s">
        <v>240</v>
      </c>
      <c r="D375" s="22" t="s">
        <v>7</v>
      </c>
      <c r="E375" s="22" t="s">
        <v>153</v>
      </c>
      <c r="F375" s="22">
        <v>1</v>
      </c>
      <c r="G375" s="22">
        <v>0</v>
      </c>
      <c r="H375" s="22" t="str">
        <f>INDEX(Bar_data!$A$3:$B$140,MATCH(C375,Bar_data!$A$3:$A$140,FALSE),2)</f>
        <v>Trust080</v>
      </c>
      <c r="I375" s="22" t="str">
        <f>INDEX(TrustCAHUB_map!$A$2:$D$139,MATCH($C375,TrustCAHUB_map!$A$2:$A$139,FALSE),3)</f>
        <v>Thames Valley</v>
      </c>
      <c r="J375" s="22" t="str">
        <f>INDEX(TrustCAHUB_map!$A$2:$D$139,MATCH($C375,TrustCAHUB_map!$A$2:$A$139,FALSE),4)</f>
        <v>South East</v>
      </c>
    </row>
    <row r="376" spans="1:10" x14ac:dyDescent="0.3">
      <c r="A376" s="22" t="str">
        <f t="shared" si="5"/>
        <v>'RN32015Palliative50-69'</v>
      </c>
      <c r="B376" s="22">
        <v>2015</v>
      </c>
      <c r="C376" s="22" t="s">
        <v>240</v>
      </c>
      <c r="D376" s="22" t="s">
        <v>8</v>
      </c>
      <c r="E376" s="22" t="s">
        <v>627</v>
      </c>
      <c r="F376" s="22">
        <v>26</v>
      </c>
      <c r="G376" s="22">
        <v>0</v>
      </c>
      <c r="H376" s="22" t="str">
        <f>INDEX(Bar_data!$A$3:$B$140,MATCH(C376,Bar_data!$A$3:$A$140,FALSE),2)</f>
        <v>Trust080</v>
      </c>
      <c r="I376" s="22" t="str">
        <f>INDEX(TrustCAHUB_map!$A$2:$D$139,MATCH($C376,TrustCAHUB_map!$A$2:$A$139,FALSE),3)</f>
        <v>Thames Valley</v>
      </c>
      <c r="J376" s="22" t="str">
        <f>INDEX(TrustCAHUB_map!$A$2:$D$139,MATCH($C376,TrustCAHUB_map!$A$2:$A$139,FALSE),4)</f>
        <v>South East</v>
      </c>
    </row>
    <row r="377" spans="1:10" x14ac:dyDescent="0.3">
      <c r="A377" s="22" t="str">
        <f t="shared" si="5"/>
        <v>'RN32015Curative50-69'</v>
      </c>
      <c r="B377" s="22">
        <v>2015</v>
      </c>
      <c r="C377" s="22" t="s">
        <v>240</v>
      </c>
      <c r="D377" s="22" t="s">
        <v>7</v>
      </c>
      <c r="E377" s="22" t="s">
        <v>627</v>
      </c>
      <c r="F377" s="22">
        <v>21</v>
      </c>
      <c r="G377" s="22">
        <v>0</v>
      </c>
      <c r="H377" s="22" t="str">
        <f>INDEX(Bar_data!$A$3:$B$140,MATCH(C377,Bar_data!$A$3:$A$140,FALSE),2)</f>
        <v>Trust080</v>
      </c>
      <c r="I377" s="22" t="str">
        <f>INDEX(TrustCAHUB_map!$A$2:$D$139,MATCH($C377,TrustCAHUB_map!$A$2:$A$139,FALSE),3)</f>
        <v>Thames Valley</v>
      </c>
      <c r="J377" s="22" t="str">
        <f>INDEX(TrustCAHUB_map!$A$2:$D$139,MATCH($C377,TrustCAHUB_map!$A$2:$A$139,FALSE),4)</f>
        <v>South East</v>
      </c>
    </row>
    <row r="378" spans="1:10" x14ac:dyDescent="0.3">
      <c r="A378" s="22" t="str">
        <f t="shared" si="5"/>
        <v>'RN32015Curative70+'</v>
      </c>
      <c r="B378" s="22">
        <v>2015</v>
      </c>
      <c r="C378" s="22" t="s">
        <v>240</v>
      </c>
      <c r="D378" s="22" t="s">
        <v>7</v>
      </c>
      <c r="E378" s="22" t="s">
        <v>628</v>
      </c>
      <c r="F378" s="22">
        <v>12</v>
      </c>
      <c r="G378" s="22">
        <v>0</v>
      </c>
      <c r="H378" s="22" t="str">
        <f>INDEX(Bar_data!$A$3:$B$140,MATCH(C378,Bar_data!$A$3:$A$140,FALSE),2)</f>
        <v>Trust080</v>
      </c>
      <c r="I378" s="22" t="str">
        <f>INDEX(TrustCAHUB_map!$A$2:$D$139,MATCH($C378,TrustCAHUB_map!$A$2:$A$139,FALSE),3)</f>
        <v>Thames Valley</v>
      </c>
      <c r="J378" s="22" t="str">
        <f>INDEX(TrustCAHUB_map!$A$2:$D$139,MATCH($C378,TrustCAHUB_map!$A$2:$A$139,FALSE),4)</f>
        <v>South East</v>
      </c>
    </row>
    <row r="379" spans="1:10" x14ac:dyDescent="0.3">
      <c r="A379" s="22" t="str">
        <f t="shared" si="5"/>
        <v>'RN32015Palliative70+'</v>
      </c>
      <c r="B379" s="22">
        <v>2015</v>
      </c>
      <c r="C379" s="22" t="s">
        <v>240</v>
      </c>
      <c r="D379" s="22" t="s">
        <v>8</v>
      </c>
      <c r="E379" s="22" t="s">
        <v>628</v>
      </c>
      <c r="F379" s="22">
        <v>22</v>
      </c>
      <c r="G379" s="22">
        <v>0</v>
      </c>
      <c r="H379" s="22" t="str">
        <f>INDEX(Bar_data!$A$3:$B$140,MATCH(C379,Bar_data!$A$3:$A$140,FALSE),2)</f>
        <v>Trust080</v>
      </c>
      <c r="I379" s="22" t="str">
        <f>INDEX(TrustCAHUB_map!$A$2:$D$139,MATCH($C379,TrustCAHUB_map!$A$2:$A$139,FALSE),3)</f>
        <v>Thames Valley</v>
      </c>
      <c r="J379" s="22" t="str">
        <f>INDEX(TrustCAHUB_map!$A$2:$D$139,MATCH($C379,TrustCAHUB_map!$A$2:$A$139,FALSE),4)</f>
        <v>South East</v>
      </c>
    </row>
    <row r="380" spans="1:10" x14ac:dyDescent="0.3">
      <c r="A380" s="22" t="str">
        <f t="shared" si="5"/>
        <v>'RN52015Curative18-49'</v>
      </c>
      <c r="B380" s="22">
        <v>2015</v>
      </c>
      <c r="C380" s="22" t="s">
        <v>241</v>
      </c>
      <c r="D380" s="22" t="s">
        <v>7</v>
      </c>
      <c r="E380" s="22" t="s">
        <v>153</v>
      </c>
      <c r="F380" s="22">
        <v>1</v>
      </c>
      <c r="G380" s="22">
        <v>0</v>
      </c>
      <c r="H380" s="22" t="str">
        <f>INDEX(Bar_data!$A$3:$B$140,MATCH(C380,Bar_data!$A$3:$A$140,FALSE),2)</f>
        <v>Trust081</v>
      </c>
      <c r="I380" s="22" t="str">
        <f>INDEX(TrustCAHUB_map!$A$2:$D$139,MATCH($C380,TrustCAHUB_map!$A$2:$A$139,FALSE),3)</f>
        <v>Wessex</v>
      </c>
      <c r="J380" s="22" t="str">
        <f>INDEX(TrustCAHUB_map!$A$2:$D$139,MATCH($C380,TrustCAHUB_map!$A$2:$A$139,FALSE),4)</f>
        <v>Wessex</v>
      </c>
    </row>
    <row r="381" spans="1:10" x14ac:dyDescent="0.3">
      <c r="A381" s="22" t="str">
        <f t="shared" si="5"/>
        <v>'RN52015Palliative18-49'</v>
      </c>
      <c r="B381" s="22">
        <v>2015</v>
      </c>
      <c r="C381" s="22" t="s">
        <v>241</v>
      </c>
      <c r="D381" s="22" t="s">
        <v>8</v>
      </c>
      <c r="E381" s="22" t="s">
        <v>153</v>
      </c>
      <c r="F381" s="22">
        <v>5</v>
      </c>
      <c r="G381" s="22">
        <v>1</v>
      </c>
      <c r="H381" s="22" t="str">
        <f>INDEX(Bar_data!$A$3:$B$140,MATCH(C381,Bar_data!$A$3:$A$140,FALSE),2)</f>
        <v>Trust081</v>
      </c>
      <c r="I381" s="22" t="str">
        <f>INDEX(TrustCAHUB_map!$A$2:$D$139,MATCH($C381,TrustCAHUB_map!$A$2:$A$139,FALSE),3)</f>
        <v>Wessex</v>
      </c>
      <c r="J381" s="22" t="str">
        <f>INDEX(TrustCAHUB_map!$A$2:$D$139,MATCH($C381,TrustCAHUB_map!$A$2:$A$139,FALSE),4)</f>
        <v>Wessex</v>
      </c>
    </row>
    <row r="382" spans="1:10" x14ac:dyDescent="0.3">
      <c r="A382" s="22" t="str">
        <f t="shared" si="5"/>
        <v>'RN52015Palliative50-69'</v>
      </c>
      <c r="B382" s="22">
        <v>2015</v>
      </c>
      <c r="C382" s="22" t="s">
        <v>241</v>
      </c>
      <c r="D382" s="22" t="s">
        <v>8</v>
      </c>
      <c r="E382" s="22" t="s">
        <v>627</v>
      </c>
      <c r="F382" s="22">
        <v>24</v>
      </c>
      <c r="G382" s="22">
        <v>3</v>
      </c>
      <c r="H382" s="22" t="str">
        <f>INDEX(Bar_data!$A$3:$B$140,MATCH(C382,Bar_data!$A$3:$A$140,FALSE),2)</f>
        <v>Trust081</v>
      </c>
      <c r="I382" s="22" t="str">
        <f>INDEX(TrustCAHUB_map!$A$2:$D$139,MATCH($C382,TrustCAHUB_map!$A$2:$A$139,FALSE),3)</f>
        <v>Wessex</v>
      </c>
      <c r="J382" s="22" t="str">
        <f>INDEX(TrustCAHUB_map!$A$2:$D$139,MATCH($C382,TrustCAHUB_map!$A$2:$A$139,FALSE),4)</f>
        <v>Wessex</v>
      </c>
    </row>
    <row r="383" spans="1:10" x14ac:dyDescent="0.3">
      <c r="A383" s="22" t="str">
        <f t="shared" si="5"/>
        <v>'RN52015Not assigned50-69'</v>
      </c>
      <c r="B383" s="22">
        <v>2015</v>
      </c>
      <c r="C383" s="22" t="s">
        <v>241</v>
      </c>
      <c r="D383" s="22" t="s">
        <v>477</v>
      </c>
      <c r="E383" s="22" t="s">
        <v>627</v>
      </c>
      <c r="F383" s="22">
        <v>2</v>
      </c>
      <c r="G383" s="22">
        <v>0</v>
      </c>
      <c r="H383" s="22" t="str">
        <f>INDEX(Bar_data!$A$3:$B$140,MATCH(C383,Bar_data!$A$3:$A$140,FALSE),2)</f>
        <v>Trust081</v>
      </c>
      <c r="I383" s="22" t="str">
        <f>INDEX(TrustCAHUB_map!$A$2:$D$139,MATCH($C383,TrustCAHUB_map!$A$2:$A$139,FALSE),3)</f>
        <v>Wessex</v>
      </c>
      <c r="J383" s="22" t="str">
        <f>INDEX(TrustCAHUB_map!$A$2:$D$139,MATCH($C383,TrustCAHUB_map!$A$2:$A$139,FALSE),4)</f>
        <v>Wessex</v>
      </c>
    </row>
    <row r="384" spans="1:10" x14ac:dyDescent="0.3">
      <c r="A384" s="22" t="str">
        <f t="shared" si="5"/>
        <v>'RN52015Curative50-69'</v>
      </c>
      <c r="B384" s="22">
        <v>2015</v>
      </c>
      <c r="C384" s="22" t="s">
        <v>241</v>
      </c>
      <c r="D384" s="22" t="s">
        <v>7</v>
      </c>
      <c r="E384" s="22" t="s">
        <v>627</v>
      </c>
      <c r="F384" s="22">
        <v>24</v>
      </c>
      <c r="G384" s="22">
        <v>0</v>
      </c>
      <c r="H384" s="22" t="str">
        <f>INDEX(Bar_data!$A$3:$B$140,MATCH(C384,Bar_data!$A$3:$A$140,FALSE),2)</f>
        <v>Trust081</v>
      </c>
      <c r="I384" s="22" t="str">
        <f>INDEX(TrustCAHUB_map!$A$2:$D$139,MATCH($C384,TrustCAHUB_map!$A$2:$A$139,FALSE),3)</f>
        <v>Wessex</v>
      </c>
      <c r="J384" s="22" t="str">
        <f>INDEX(TrustCAHUB_map!$A$2:$D$139,MATCH($C384,TrustCAHUB_map!$A$2:$A$139,FALSE),4)</f>
        <v>Wessex</v>
      </c>
    </row>
    <row r="385" spans="1:10" x14ac:dyDescent="0.3">
      <c r="A385" s="22" t="str">
        <f t="shared" si="5"/>
        <v>'RN52015Not assigned70+'</v>
      </c>
      <c r="B385" s="22">
        <v>2015</v>
      </c>
      <c r="C385" s="22" t="s">
        <v>241</v>
      </c>
      <c r="D385" s="22" t="s">
        <v>477</v>
      </c>
      <c r="E385" s="22" t="s">
        <v>628</v>
      </c>
      <c r="F385" s="22">
        <v>2</v>
      </c>
      <c r="G385" s="22">
        <v>1</v>
      </c>
      <c r="H385" s="22" t="str">
        <f>INDEX(Bar_data!$A$3:$B$140,MATCH(C385,Bar_data!$A$3:$A$140,FALSE),2)</f>
        <v>Trust081</v>
      </c>
      <c r="I385" s="22" t="str">
        <f>INDEX(TrustCAHUB_map!$A$2:$D$139,MATCH($C385,TrustCAHUB_map!$A$2:$A$139,FALSE),3)</f>
        <v>Wessex</v>
      </c>
      <c r="J385" s="22" t="str">
        <f>INDEX(TrustCAHUB_map!$A$2:$D$139,MATCH($C385,TrustCAHUB_map!$A$2:$A$139,FALSE),4)</f>
        <v>Wessex</v>
      </c>
    </row>
    <row r="386" spans="1:10" x14ac:dyDescent="0.3">
      <c r="A386" s="22" t="str">
        <f t="shared" si="5"/>
        <v>'RN52015Palliative70+'</v>
      </c>
      <c r="B386" s="22">
        <v>2015</v>
      </c>
      <c r="C386" s="22" t="s">
        <v>241</v>
      </c>
      <c r="D386" s="22" t="s">
        <v>8</v>
      </c>
      <c r="E386" s="22" t="s">
        <v>628</v>
      </c>
      <c r="F386" s="22">
        <v>16</v>
      </c>
      <c r="G386" s="22">
        <v>1</v>
      </c>
      <c r="H386" s="22" t="str">
        <f>INDEX(Bar_data!$A$3:$B$140,MATCH(C386,Bar_data!$A$3:$A$140,FALSE),2)</f>
        <v>Trust081</v>
      </c>
      <c r="I386" s="22" t="str">
        <f>INDEX(TrustCAHUB_map!$A$2:$D$139,MATCH($C386,TrustCAHUB_map!$A$2:$A$139,FALSE),3)</f>
        <v>Wessex</v>
      </c>
      <c r="J386" s="22" t="str">
        <f>INDEX(TrustCAHUB_map!$A$2:$D$139,MATCH($C386,TrustCAHUB_map!$A$2:$A$139,FALSE),4)</f>
        <v>Wessex</v>
      </c>
    </row>
    <row r="387" spans="1:10" x14ac:dyDescent="0.3">
      <c r="A387" s="22" t="str">
        <f t="shared" ref="A387:A450" si="6">"'"&amp;C387&amp;B387&amp;D387&amp;E387&amp;"'"</f>
        <v>'RN52015Curative70+'</v>
      </c>
      <c r="B387" s="22">
        <v>2015</v>
      </c>
      <c r="C387" s="22" t="s">
        <v>241</v>
      </c>
      <c r="D387" s="22" t="s">
        <v>7</v>
      </c>
      <c r="E387" s="22" t="s">
        <v>628</v>
      </c>
      <c r="F387" s="22">
        <v>9</v>
      </c>
      <c r="G387" s="22">
        <v>0</v>
      </c>
      <c r="H387" s="22" t="str">
        <f>INDEX(Bar_data!$A$3:$B$140,MATCH(C387,Bar_data!$A$3:$A$140,FALSE),2)</f>
        <v>Trust081</v>
      </c>
      <c r="I387" s="22" t="str">
        <f>INDEX(TrustCAHUB_map!$A$2:$D$139,MATCH($C387,TrustCAHUB_map!$A$2:$A$139,FALSE),3)</f>
        <v>Wessex</v>
      </c>
      <c r="J387" s="22" t="str">
        <f>INDEX(TrustCAHUB_map!$A$2:$D$139,MATCH($C387,TrustCAHUB_map!$A$2:$A$139,FALSE),4)</f>
        <v>Wessex</v>
      </c>
    </row>
    <row r="388" spans="1:10" x14ac:dyDescent="0.3">
      <c r="A388" s="22" t="str">
        <f t="shared" si="6"/>
        <v>'RN72015Curative18-49'</v>
      </c>
      <c r="B388" s="22">
        <v>2015</v>
      </c>
      <c r="C388" s="22" t="s">
        <v>242</v>
      </c>
      <c r="D388" s="22" t="s">
        <v>7</v>
      </c>
      <c r="E388" s="22" t="s">
        <v>153</v>
      </c>
      <c r="F388" s="22">
        <v>3</v>
      </c>
      <c r="G388" s="22">
        <v>0</v>
      </c>
      <c r="H388" s="22" t="str">
        <f>INDEX(Bar_data!$A$3:$B$140,MATCH(C388,Bar_data!$A$3:$A$140,FALSE),2)</f>
        <v>Trust082</v>
      </c>
      <c r="I388" s="22" t="str">
        <f>INDEX(TrustCAHUB_map!$A$2:$D$139,MATCH($C388,TrustCAHUB_map!$A$2:$A$139,FALSE),3)</f>
        <v>Kent and Medway</v>
      </c>
      <c r="J388" s="22" t="str">
        <f>INDEX(TrustCAHUB_map!$A$2:$D$139,MATCH($C388,TrustCAHUB_map!$A$2:$A$139,FALSE),4)</f>
        <v>South East</v>
      </c>
    </row>
    <row r="389" spans="1:10" x14ac:dyDescent="0.3">
      <c r="A389" s="22" t="str">
        <f t="shared" si="6"/>
        <v>'RN72015Palliative18-49'</v>
      </c>
      <c r="B389" s="22">
        <v>2015</v>
      </c>
      <c r="C389" s="22" t="s">
        <v>242</v>
      </c>
      <c r="D389" s="22" t="s">
        <v>8</v>
      </c>
      <c r="E389" s="22" t="s">
        <v>153</v>
      </c>
      <c r="F389" s="22">
        <v>2</v>
      </c>
      <c r="G389" s="22">
        <v>0</v>
      </c>
      <c r="H389" s="22" t="str">
        <f>INDEX(Bar_data!$A$3:$B$140,MATCH(C389,Bar_data!$A$3:$A$140,FALSE),2)</f>
        <v>Trust082</v>
      </c>
      <c r="I389" s="22" t="str">
        <f>INDEX(TrustCAHUB_map!$A$2:$D$139,MATCH($C389,TrustCAHUB_map!$A$2:$A$139,FALSE),3)</f>
        <v>Kent and Medway</v>
      </c>
      <c r="J389" s="22" t="str">
        <f>INDEX(TrustCAHUB_map!$A$2:$D$139,MATCH($C389,TrustCAHUB_map!$A$2:$A$139,FALSE),4)</f>
        <v>South East</v>
      </c>
    </row>
    <row r="390" spans="1:10" x14ac:dyDescent="0.3">
      <c r="A390" s="22" t="str">
        <f t="shared" si="6"/>
        <v>'RN72015Curative50-69'</v>
      </c>
      <c r="B390" s="22">
        <v>2015</v>
      </c>
      <c r="C390" s="22" t="s">
        <v>242</v>
      </c>
      <c r="D390" s="22" t="s">
        <v>7</v>
      </c>
      <c r="E390" s="22" t="s">
        <v>627</v>
      </c>
      <c r="F390" s="22">
        <v>17</v>
      </c>
      <c r="G390" s="22">
        <v>0</v>
      </c>
      <c r="H390" s="22" t="str">
        <f>INDEX(Bar_data!$A$3:$B$140,MATCH(C390,Bar_data!$A$3:$A$140,FALSE),2)</f>
        <v>Trust082</v>
      </c>
      <c r="I390" s="22" t="str">
        <f>INDEX(TrustCAHUB_map!$A$2:$D$139,MATCH($C390,TrustCAHUB_map!$A$2:$A$139,FALSE),3)</f>
        <v>Kent and Medway</v>
      </c>
      <c r="J390" s="22" t="str">
        <f>INDEX(TrustCAHUB_map!$A$2:$D$139,MATCH($C390,TrustCAHUB_map!$A$2:$A$139,FALSE),4)</f>
        <v>South East</v>
      </c>
    </row>
    <row r="391" spans="1:10" x14ac:dyDescent="0.3">
      <c r="A391" s="22" t="str">
        <f t="shared" si="6"/>
        <v>'RN72015Palliative50-69'</v>
      </c>
      <c r="B391" s="22">
        <v>2015</v>
      </c>
      <c r="C391" s="22" t="s">
        <v>242</v>
      </c>
      <c r="D391" s="22" t="s">
        <v>8</v>
      </c>
      <c r="E391" s="22" t="s">
        <v>627</v>
      </c>
      <c r="F391" s="22">
        <v>17</v>
      </c>
      <c r="G391" s="22">
        <v>3</v>
      </c>
      <c r="H391" s="22" t="str">
        <f>INDEX(Bar_data!$A$3:$B$140,MATCH(C391,Bar_data!$A$3:$A$140,FALSE),2)</f>
        <v>Trust082</v>
      </c>
      <c r="I391" s="22" t="str">
        <f>INDEX(TrustCAHUB_map!$A$2:$D$139,MATCH($C391,TrustCAHUB_map!$A$2:$A$139,FALSE),3)</f>
        <v>Kent and Medway</v>
      </c>
      <c r="J391" s="22" t="str">
        <f>INDEX(TrustCAHUB_map!$A$2:$D$139,MATCH($C391,TrustCAHUB_map!$A$2:$A$139,FALSE),4)</f>
        <v>South East</v>
      </c>
    </row>
    <row r="392" spans="1:10" x14ac:dyDescent="0.3">
      <c r="A392" s="22" t="str">
        <f t="shared" si="6"/>
        <v>'RN72015Curative70+'</v>
      </c>
      <c r="B392" s="22">
        <v>2015</v>
      </c>
      <c r="C392" s="22" t="s">
        <v>242</v>
      </c>
      <c r="D392" s="22" t="s">
        <v>7</v>
      </c>
      <c r="E392" s="22" t="s">
        <v>628</v>
      </c>
      <c r="F392" s="22">
        <v>14</v>
      </c>
      <c r="G392" s="22">
        <v>0</v>
      </c>
      <c r="H392" s="22" t="str">
        <f>INDEX(Bar_data!$A$3:$B$140,MATCH(C392,Bar_data!$A$3:$A$140,FALSE),2)</f>
        <v>Trust082</v>
      </c>
      <c r="I392" s="22" t="str">
        <f>INDEX(TrustCAHUB_map!$A$2:$D$139,MATCH($C392,TrustCAHUB_map!$A$2:$A$139,FALSE),3)</f>
        <v>Kent and Medway</v>
      </c>
      <c r="J392" s="22" t="str">
        <f>INDEX(TrustCAHUB_map!$A$2:$D$139,MATCH($C392,TrustCAHUB_map!$A$2:$A$139,FALSE),4)</f>
        <v>South East</v>
      </c>
    </row>
    <row r="393" spans="1:10" x14ac:dyDescent="0.3">
      <c r="A393" s="22" t="str">
        <f t="shared" si="6"/>
        <v>'RN72015Palliative70+'</v>
      </c>
      <c r="B393" s="22">
        <v>2015</v>
      </c>
      <c r="C393" s="22" t="s">
        <v>242</v>
      </c>
      <c r="D393" s="22" t="s">
        <v>8</v>
      </c>
      <c r="E393" s="22" t="s">
        <v>628</v>
      </c>
      <c r="F393" s="22">
        <v>21</v>
      </c>
      <c r="G393" s="22">
        <v>4</v>
      </c>
      <c r="H393" s="22" t="str">
        <f>INDEX(Bar_data!$A$3:$B$140,MATCH(C393,Bar_data!$A$3:$A$140,FALSE),2)</f>
        <v>Trust082</v>
      </c>
      <c r="I393" s="22" t="str">
        <f>INDEX(TrustCAHUB_map!$A$2:$D$139,MATCH($C393,TrustCAHUB_map!$A$2:$A$139,FALSE),3)</f>
        <v>Kent and Medway</v>
      </c>
      <c r="J393" s="22" t="str">
        <f>INDEX(TrustCAHUB_map!$A$2:$D$139,MATCH($C393,TrustCAHUB_map!$A$2:$A$139,FALSE),4)</f>
        <v>South East</v>
      </c>
    </row>
    <row r="394" spans="1:10" x14ac:dyDescent="0.3">
      <c r="A394" s="22" t="str">
        <f t="shared" si="6"/>
        <v>'RNA2015Not assigned18-49'</v>
      </c>
      <c r="B394" s="22">
        <v>2015</v>
      </c>
      <c r="C394" s="22" t="s">
        <v>243</v>
      </c>
      <c r="D394" s="22" t="s">
        <v>477</v>
      </c>
      <c r="E394" s="22" t="s">
        <v>153</v>
      </c>
      <c r="F394" s="22">
        <v>1</v>
      </c>
      <c r="G394" s="22">
        <v>0</v>
      </c>
      <c r="H394" s="22" t="str">
        <f>INDEX(Bar_data!$A$3:$B$140,MATCH(C394,Bar_data!$A$3:$A$140,FALSE),2)</f>
        <v>Trust083</v>
      </c>
      <c r="I394" s="22" t="str">
        <f>INDEX(TrustCAHUB_map!$A$2:$D$139,MATCH($C394,TrustCAHUB_map!$A$2:$A$139,FALSE),3)</f>
        <v>West Midlands</v>
      </c>
      <c r="J394" s="22" t="str">
        <f>INDEX(TrustCAHUB_map!$A$2:$D$139,MATCH($C394,TrustCAHUB_map!$A$2:$A$139,FALSE),4)</f>
        <v>West Midlands</v>
      </c>
    </row>
    <row r="395" spans="1:10" x14ac:dyDescent="0.3">
      <c r="A395" s="22" t="str">
        <f t="shared" si="6"/>
        <v>'RNA2015Palliative18-49'</v>
      </c>
      <c r="B395" s="22">
        <v>2015</v>
      </c>
      <c r="C395" s="22" t="s">
        <v>243</v>
      </c>
      <c r="D395" s="22" t="s">
        <v>8</v>
      </c>
      <c r="E395" s="22" t="s">
        <v>153</v>
      </c>
      <c r="F395" s="22">
        <v>1</v>
      </c>
      <c r="G395" s="22">
        <v>1</v>
      </c>
      <c r="H395" s="22" t="str">
        <f>INDEX(Bar_data!$A$3:$B$140,MATCH(C395,Bar_data!$A$3:$A$140,FALSE),2)</f>
        <v>Trust083</v>
      </c>
      <c r="I395" s="22" t="str">
        <f>INDEX(TrustCAHUB_map!$A$2:$D$139,MATCH($C395,TrustCAHUB_map!$A$2:$A$139,FALSE),3)</f>
        <v>West Midlands</v>
      </c>
      <c r="J395" s="22" t="str">
        <f>INDEX(TrustCAHUB_map!$A$2:$D$139,MATCH($C395,TrustCAHUB_map!$A$2:$A$139,FALSE),4)</f>
        <v>West Midlands</v>
      </c>
    </row>
    <row r="396" spans="1:10" x14ac:dyDescent="0.3">
      <c r="A396" s="22" t="str">
        <f t="shared" si="6"/>
        <v>'RNA2015Not assigned50-69'</v>
      </c>
      <c r="B396" s="22">
        <v>2015</v>
      </c>
      <c r="C396" s="22" t="s">
        <v>243</v>
      </c>
      <c r="D396" s="22" t="s">
        <v>477</v>
      </c>
      <c r="E396" s="22" t="s">
        <v>627</v>
      </c>
      <c r="F396" s="22">
        <v>16</v>
      </c>
      <c r="G396" s="22">
        <v>0</v>
      </c>
      <c r="H396" s="22" t="str">
        <f>INDEX(Bar_data!$A$3:$B$140,MATCH(C396,Bar_data!$A$3:$A$140,FALSE),2)</f>
        <v>Trust083</v>
      </c>
      <c r="I396" s="22" t="str">
        <f>INDEX(TrustCAHUB_map!$A$2:$D$139,MATCH($C396,TrustCAHUB_map!$A$2:$A$139,FALSE),3)</f>
        <v>West Midlands</v>
      </c>
      <c r="J396" s="22" t="str">
        <f>INDEX(TrustCAHUB_map!$A$2:$D$139,MATCH($C396,TrustCAHUB_map!$A$2:$A$139,FALSE),4)</f>
        <v>West Midlands</v>
      </c>
    </row>
    <row r="397" spans="1:10" x14ac:dyDescent="0.3">
      <c r="A397" s="22" t="str">
        <f t="shared" si="6"/>
        <v>'RNA2015Palliative50-69'</v>
      </c>
      <c r="B397" s="22">
        <v>2015</v>
      </c>
      <c r="C397" s="22" t="s">
        <v>243</v>
      </c>
      <c r="D397" s="22" t="s">
        <v>8</v>
      </c>
      <c r="E397" s="22" t="s">
        <v>627</v>
      </c>
      <c r="F397" s="22">
        <v>5</v>
      </c>
      <c r="G397" s="22">
        <v>0</v>
      </c>
      <c r="H397" s="22" t="str">
        <f>INDEX(Bar_data!$A$3:$B$140,MATCH(C397,Bar_data!$A$3:$A$140,FALSE),2)</f>
        <v>Trust083</v>
      </c>
      <c r="I397" s="22" t="str">
        <f>INDEX(TrustCAHUB_map!$A$2:$D$139,MATCH($C397,TrustCAHUB_map!$A$2:$A$139,FALSE),3)</f>
        <v>West Midlands</v>
      </c>
      <c r="J397" s="22" t="str">
        <f>INDEX(TrustCAHUB_map!$A$2:$D$139,MATCH($C397,TrustCAHUB_map!$A$2:$A$139,FALSE),4)</f>
        <v>West Midlands</v>
      </c>
    </row>
    <row r="398" spans="1:10" x14ac:dyDescent="0.3">
      <c r="A398" s="22" t="str">
        <f t="shared" si="6"/>
        <v>'RNA2015Curative50-69'</v>
      </c>
      <c r="B398" s="22">
        <v>2015</v>
      </c>
      <c r="C398" s="22" t="s">
        <v>243</v>
      </c>
      <c r="D398" s="22" t="s">
        <v>7</v>
      </c>
      <c r="E398" s="22" t="s">
        <v>627</v>
      </c>
      <c r="F398" s="22">
        <v>2</v>
      </c>
      <c r="G398" s="22">
        <v>0</v>
      </c>
      <c r="H398" s="22" t="str">
        <f>INDEX(Bar_data!$A$3:$B$140,MATCH(C398,Bar_data!$A$3:$A$140,FALSE),2)</f>
        <v>Trust083</v>
      </c>
      <c r="I398" s="22" t="str">
        <f>INDEX(TrustCAHUB_map!$A$2:$D$139,MATCH($C398,TrustCAHUB_map!$A$2:$A$139,FALSE),3)</f>
        <v>West Midlands</v>
      </c>
      <c r="J398" s="22" t="str">
        <f>INDEX(TrustCAHUB_map!$A$2:$D$139,MATCH($C398,TrustCAHUB_map!$A$2:$A$139,FALSE),4)</f>
        <v>West Midlands</v>
      </c>
    </row>
    <row r="399" spans="1:10" x14ac:dyDescent="0.3">
      <c r="A399" s="22" t="str">
        <f t="shared" si="6"/>
        <v>'RNA2015Curative70+'</v>
      </c>
      <c r="B399" s="22">
        <v>2015</v>
      </c>
      <c r="C399" s="22" t="s">
        <v>243</v>
      </c>
      <c r="D399" s="22" t="s">
        <v>7</v>
      </c>
      <c r="E399" s="22" t="s">
        <v>628</v>
      </c>
      <c r="F399" s="22">
        <v>2</v>
      </c>
      <c r="G399" s="22">
        <v>0</v>
      </c>
      <c r="H399" s="22" t="str">
        <f>INDEX(Bar_data!$A$3:$B$140,MATCH(C399,Bar_data!$A$3:$A$140,FALSE),2)</f>
        <v>Trust083</v>
      </c>
      <c r="I399" s="22" t="str">
        <f>INDEX(TrustCAHUB_map!$A$2:$D$139,MATCH($C399,TrustCAHUB_map!$A$2:$A$139,FALSE),3)</f>
        <v>West Midlands</v>
      </c>
      <c r="J399" s="22" t="str">
        <f>INDEX(TrustCAHUB_map!$A$2:$D$139,MATCH($C399,TrustCAHUB_map!$A$2:$A$139,FALSE),4)</f>
        <v>West Midlands</v>
      </c>
    </row>
    <row r="400" spans="1:10" x14ac:dyDescent="0.3">
      <c r="A400" s="22" t="str">
        <f t="shared" si="6"/>
        <v>'RNA2015Palliative70+'</v>
      </c>
      <c r="B400" s="22">
        <v>2015</v>
      </c>
      <c r="C400" s="22" t="s">
        <v>243</v>
      </c>
      <c r="D400" s="22" t="s">
        <v>8</v>
      </c>
      <c r="E400" s="22" t="s">
        <v>628</v>
      </c>
      <c r="F400" s="22">
        <v>1</v>
      </c>
      <c r="G400" s="22">
        <v>0</v>
      </c>
      <c r="H400" s="22" t="str">
        <f>INDEX(Bar_data!$A$3:$B$140,MATCH(C400,Bar_data!$A$3:$A$140,FALSE),2)</f>
        <v>Trust083</v>
      </c>
      <c r="I400" s="22" t="str">
        <f>INDEX(TrustCAHUB_map!$A$2:$D$139,MATCH($C400,TrustCAHUB_map!$A$2:$A$139,FALSE),3)</f>
        <v>West Midlands</v>
      </c>
      <c r="J400" s="22" t="str">
        <f>INDEX(TrustCAHUB_map!$A$2:$D$139,MATCH($C400,TrustCAHUB_map!$A$2:$A$139,FALSE),4)</f>
        <v>West Midlands</v>
      </c>
    </row>
    <row r="401" spans="1:10" x14ac:dyDescent="0.3">
      <c r="A401" s="22" t="str">
        <f t="shared" si="6"/>
        <v>'RNA2015Not assigned70+'</v>
      </c>
      <c r="B401" s="22">
        <v>2015</v>
      </c>
      <c r="C401" s="22" t="s">
        <v>243</v>
      </c>
      <c r="D401" s="22" t="s">
        <v>477</v>
      </c>
      <c r="E401" s="22" t="s">
        <v>628</v>
      </c>
      <c r="F401" s="22">
        <v>10</v>
      </c>
      <c r="G401" s="22">
        <v>2</v>
      </c>
      <c r="H401" s="22" t="str">
        <f>INDEX(Bar_data!$A$3:$B$140,MATCH(C401,Bar_data!$A$3:$A$140,FALSE),2)</f>
        <v>Trust083</v>
      </c>
      <c r="I401" s="22" t="str">
        <f>INDEX(TrustCAHUB_map!$A$2:$D$139,MATCH($C401,TrustCAHUB_map!$A$2:$A$139,FALSE),3)</f>
        <v>West Midlands</v>
      </c>
      <c r="J401" s="22" t="str">
        <f>INDEX(TrustCAHUB_map!$A$2:$D$139,MATCH($C401,TrustCAHUB_map!$A$2:$A$139,FALSE),4)</f>
        <v>West Midlands</v>
      </c>
    </row>
    <row r="402" spans="1:10" x14ac:dyDescent="0.3">
      <c r="A402" s="22" t="str">
        <f t="shared" si="6"/>
        <v>'RNL2015Palliative50-69'</v>
      </c>
      <c r="B402" s="22">
        <v>2015</v>
      </c>
      <c r="C402" s="22" t="s">
        <v>244</v>
      </c>
      <c r="D402" s="22" t="s">
        <v>8</v>
      </c>
      <c r="E402" s="22" t="s">
        <v>627</v>
      </c>
      <c r="F402" s="22">
        <v>1</v>
      </c>
      <c r="G402" s="22">
        <v>1</v>
      </c>
      <c r="H402" s="22" t="str">
        <f>INDEX(Bar_data!$A$3:$B$140,MATCH(C402,Bar_data!$A$3:$A$140,FALSE),2)</f>
        <v>Trust084</v>
      </c>
      <c r="I402" s="22" t="str">
        <f>INDEX(TrustCAHUB_map!$A$2:$D$139,MATCH($C402,TrustCAHUB_map!$A$2:$A$139,FALSE),3)</f>
        <v>North East and Cumbria</v>
      </c>
      <c r="J402" s="22" t="str">
        <f>INDEX(TrustCAHUB_map!$A$2:$D$139,MATCH($C402,TrustCAHUB_map!$A$2:$A$139,FALSE),4)</f>
        <v>North East</v>
      </c>
    </row>
    <row r="403" spans="1:10" x14ac:dyDescent="0.3">
      <c r="A403" s="22" t="str">
        <f t="shared" si="6"/>
        <v>'RNQ2015Palliative18-49'</v>
      </c>
      <c r="B403" s="22">
        <v>2015</v>
      </c>
      <c r="C403" s="22" t="s">
        <v>245</v>
      </c>
      <c r="D403" s="22" t="s">
        <v>8</v>
      </c>
      <c r="E403" s="22" t="s">
        <v>153</v>
      </c>
      <c r="F403" s="22">
        <v>4</v>
      </c>
      <c r="G403" s="22">
        <v>0</v>
      </c>
      <c r="H403" s="22" t="str">
        <f>INDEX(Bar_data!$A$3:$B$140,MATCH(C403,Bar_data!$A$3:$A$140,FALSE),2)</f>
        <v>Trust085</v>
      </c>
      <c r="I403" s="22" t="str">
        <f>INDEX(TrustCAHUB_map!$A$2:$D$139,MATCH($C403,TrustCAHUB_map!$A$2:$A$139,FALSE),3)</f>
        <v>East Midlands</v>
      </c>
      <c r="J403" s="22" t="str">
        <f>INDEX(TrustCAHUB_map!$A$2:$D$139,MATCH($C403,TrustCAHUB_map!$A$2:$A$139,FALSE),4)</f>
        <v>East Midlands</v>
      </c>
    </row>
    <row r="404" spans="1:10" x14ac:dyDescent="0.3">
      <c r="A404" s="22" t="str">
        <f t="shared" si="6"/>
        <v>'RNQ2015Curative18-49'</v>
      </c>
      <c r="B404" s="22">
        <v>2015</v>
      </c>
      <c r="C404" s="22" t="s">
        <v>245</v>
      </c>
      <c r="D404" s="22" t="s">
        <v>7</v>
      </c>
      <c r="E404" s="22" t="s">
        <v>153</v>
      </c>
      <c r="F404" s="22">
        <v>3</v>
      </c>
      <c r="G404" s="22">
        <v>0</v>
      </c>
      <c r="H404" s="22" t="str">
        <f>INDEX(Bar_data!$A$3:$B$140,MATCH(C404,Bar_data!$A$3:$A$140,FALSE),2)</f>
        <v>Trust085</v>
      </c>
      <c r="I404" s="22" t="str">
        <f>INDEX(TrustCAHUB_map!$A$2:$D$139,MATCH($C404,TrustCAHUB_map!$A$2:$A$139,FALSE),3)</f>
        <v>East Midlands</v>
      </c>
      <c r="J404" s="22" t="str">
        <f>INDEX(TrustCAHUB_map!$A$2:$D$139,MATCH($C404,TrustCAHUB_map!$A$2:$A$139,FALSE),4)</f>
        <v>East Midlands</v>
      </c>
    </row>
    <row r="405" spans="1:10" x14ac:dyDescent="0.3">
      <c r="A405" s="22" t="str">
        <f t="shared" si="6"/>
        <v>'RNQ2015Curative50-69'</v>
      </c>
      <c r="B405" s="22">
        <v>2015</v>
      </c>
      <c r="C405" s="22" t="s">
        <v>245</v>
      </c>
      <c r="D405" s="22" t="s">
        <v>7</v>
      </c>
      <c r="E405" s="22" t="s">
        <v>627</v>
      </c>
      <c r="F405" s="22">
        <v>21</v>
      </c>
      <c r="G405" s="22">
        <v>0</v>
      </c>
      <c r="H405" s="22" t="str">
        <f>INDEX(Bar_data!$A$3:$B$140,MATCH(C405,Bar_data!$A$3:$A$140,FALSE),2)</f>
        <v>Trust085</v>
      </c>
      <c r="I405" s="22" t="str">
        <f>INDEX(TrustCAHUB_map!$A$2:$D$139,MATCH($C405,TrustCAHUB_map!$A$2:$A$139,FALSE),3)</f>
        <v>East Midlands</v>
      </c>
      <c r="J405" s="22" t="str">
        <f>INDEX(TrustCAHUB_map!$A$2:$D$139,MATCH($C405,TrustCAHUB_map!$A$2:$A$139,FALSE),4)</f>
        <v>East Midlands</v>
      </c>
    </row>
    <row r="406" spans="1:10" x14ac:dyDescent="0.3">
      <c r="A406" s="22" t="str">
        <f t="shared" si="6"/>
        <v>'RNQ2015Palliative50-69'</v>
      </c>
      <c r="B406" s="22">
        <v>2015</v>
      </c>
      <c r="C406" s="22" t="s">
        <v>245</v>
      </c>
      <c r="D406" s="22" t="s">
        <v>8</v>
      </c>
      <c r="E406" s="22" t="s">
        <v>627</v>
      </c>
      <c r="F406" s="22">
        <v>16</v>
      </c>
      <c r="G406" s="22">
        <v>0</v>
      </c>
      <c r="H406" s="22" t="str">
        <f>INDEX(Bar_data!$A$3:$B$140,MATCH(C406,Bar_data!$A$3:$A$140,FALSE),2)</f>
        <v>Trust085</v>
      </c>
      <c r="I406" s="22" t="str">
        <f>INDEX(TrustCAHUB_map!$A$2:$D$139,MATCH($C406,TrustCAHUB_map!$A$2:$A$139,FALSE),3)</f>
        <v>East Midlands</v>
      </c>
      <c r="J406" s="22" t="str">
        <f>INDEX(TrustCAHUB_map!$A$2:$D$139,MATCH($C406,TrustCAHUB_map!$A$2:$A$139,FALSE),4)</f>
        <v>East Midlands</v>
      </c>
    </row>
    <row r="407" spans="1:10" x14ac:dyDescent="0.3">
      <c r="A407" s="22" t="str">
        <f t="shared" si="6"/>
        <v>'RNQ2015Palliative70+'</v>
      </c>
      <c r="B407" s="22">
        <v>2015</v>
      </c>
      <c r="C407" s="22" t="s">
        <v>245</v>
      </c>
      <c r="D407" s="22" t="s">
        <v>8</v>
      </c>
      <c r="E407" s="22" t="s">
        <v>628</v>
      </c>
      <c r="F407" s="22">
        <v>30</v>
      </c>
      <c r="G407" s="22">
        <v>6</v>
      </c>
      <c r="H407" s="22" t="str">
        <f>INDEX(Bar_data!$A$3:$B$140,MATCH(C407,Bar_data!$A$3:$A$140,FALSE),2)</f>
        <v>Trust085</v>
      </c>
      <c r="I407" s="22" t="str">
        <f>INDEX(TrustCAHUB_map!$A$2:$D$139,MATCH($C407,TrustCAHUB_map!$A$2:$A$139,FALSE),3)</f>
        <v>East Midlands</v>
      </c>
      <c r="J407" s="22" t="str">
        <f>INDEX(TrustCAHUB_map!$A$2:$D$139,MATCH($C407,TrustCAHUB_map!$A$2:$A$139,FALSE),4)</f>
        <v>East Midlands</v>
      </c>
    </row>
    <row r="408" spans="1:10" x14ac:dyDescent="0.3">
      <c r="A408" s="22" t="str">
        <f t="shared" si="6"/>
        <v>'RNQ2015Curative70+'</v>
      </c>
      <c r="B408" s="22">
        <v>2015</v>
      </c>
      <c r="C408" s="22" t="s">
        <v>245</v>
      </c>
      <c r="D408" s="22" t="s">
        <v>7</v>
      </c>
      <c r="E408" s="22" t="s">
        <v>628</v>
      </c>
      <c r="F408" s="22">
        <v>24</v>
      </c>
      <c r="G408" s="22">
        <v>0</v>
      </c>
      <c r="H408" s="22" t="str">
        <f>INDEX(Bar_data!$A$3:$B$140,MATCH(C408,Bar_data!$A$3:$A$140,FALSE),2)</f>
        <v>Trust085</v>
      </c>
      <c r="I408" s="22" t="str">
        <f>INDEX(TrustCAHUB_map!$A$2:$D$139,MATCH($C408,TrustCAHUB_map!$A$2:$A$139,FALSE),3)</f>
        <v>East Midlands</v>
      </c>
      <c r="J408" s="22" t="str">
        <f>INDEX(TrustCAHUB_map!$A$2:$D$139,MATCH($C408,TrustCAHUB_map!$A$2:$A$139,FALSE),4)</f>
        <v>East Midlands</v>
      </c>
    </row>
    <row r="409" spans="1:10" x14ac:dyDescent="0.3">
      <c r="A409" s="22" t="str">
        <f t="shared" si="6"/>
        <v>'RNS2015Curative18-49'</v>
      </c>
      <c r="B409" s="22">
        <v>2015</v>
      </c>
      <c r="C409" s="22" t="s">
        <v>246</v>
      </c>
      <c r="D409" s="22" t="s">
        <v>7</v>
      </c>
      <c r="E409" s="22" t="s">
        <v>153</v>
      </c>
      <c r="F409" s="22">
        <v>3</v>
      </c>
      <c r="G409" s="22">
        <v>0</v>
      </c>
      <c r="H409" s="22" t="str">
        <f>INDEX(Bar_data!$A$3:$B$140,MATCH(C409,Bar_data!$A$3:$A$140,FALSE),2)</f>
        <v>Trust086</v>
      </c>
      <c r="I409" s="22" t="str">
        <f>INDEX(TrustCAHUB_map!$A$2:$D$139,MATCH($C409,TrustCAHUB_map!$A$2:$A$139,FALSE),3)</f>
        <v>East Midlands</v>
      </c>
      <c r="J409" s="22" t="str">
        <f>INDEX(TrustCAHUB_map!$A$2:$D$139,MATCH($C409,TrustCAHUB_map!$A$2:$A$139,FALSE),4)</f>
        <v>East Midlands</v>
      </c>
    </row>
    <row r="410" spans="1:10" x14ac:dyDescent="0.3">
      <c r="A410" s="22" t="str">
        <f t="shared" si="6"/>
        <v>'RNS2015Palliative18-49'</v>
      </c>
      <c r="B410" s="22">
        <v>2015</v>
      </c>
      <c r="C410" s="22" t="s">
        <v>246</v>
      </c>
      <c r="D410" s="22" t="s">
        <v>8</v>
      </c>
      <c r="E410" s="22" t="s">
        <v>153</v>
      </c>
      <c r="F410" s="22">
        <v>7</v>
      </c>
      <c r="G410" s="22">
        <v>1</v>
      </c>
      <c r="H410" s="22" t="str">
        <f>INDEX(Bar_data!$A$3:$B$140,MATCH(C410,Bar_data!$A$3:$A$140,FALSE),2)</f>
        <v>Trust086</v>
      </c>
      <c r="I410" s="22" t="str">
        <f>INDEX(TrustCAHUB_map!$A$2:$D$139,MATCH($C410,TrustCAHUB_map!$A$2:$A$139,FALSE),3)</f>
        <v>East Midlands</v>
      </c>
      <c r="J410" s="22" t="str">
        <f>INDEX(TrustCAHUB_map!$A$2:$D$139,MATCH($C410,TrustCAHUB_map!$A$2:$A$139,FALSE),4)</f>
        <v>East Midlands</v>
      </c>
    </row>
    <row r="411" spans="1:10" x14ac:dyDescent="0.3">
      <c r="A411" s="22" t="str">
        <f t="shared" si="6"/>
        <v>'RNS2015Curative50-69'</v>
      </c>
      <c r="B411" s="22">
        <v>2015</v>
      </c>
      <c r="C411" s="22" t="s">
        <v>246</v>
      </c>
      <c r="D411" s="22" t="s">
        <v>7</v>
      </c>
      <c r="E411" s="22" t="s">
        <v>627</v>
      </c>
      <c r="F411" s="22">
        <v>21</v>
      </c>
      <c r="G411" s="22">
        <v>0</v>
      </c>
      <c r="H411" s="22" t="str">
        <f>INDEX(Bar_data!$A$3:$B$140,MATCH(C411,Bar_data!$A$3:$A$140,FALSE),2)</f>
        <v>Trust086</v>
      </c>
      <c r="I411" s="22" t="str">
        <f>INDEX(TrustCAHUB_map!$A$2:$D$139,MATCH($C411,TrustCAHUB_map!$A$2:$A$139,FALSE),3)</f>
        <v>East Midlands</v>
      </c>
      <c r="J411" s="22" t="str">
        <f>INDEX(TrustCAHUB_map!$A$2:$D$139,MATCH($C411,TrustCAHUB_map!$A$2:$A$139,FALSE),4)</f>
        <v>East Midlands</v>
      </c>
    </row>
    <row r="412" spans="1:10" x14ac:dyDescent="0.3">
      <c r="A412" s="22" t="str">
        <f t="shared" si="6"/>
        <v>'RNS2015Palliative50-69'</v>
      </c>
      <c r="B412" s="22">
        <v>2015</v>
      </c>
      <c r="C412" s="22" t="s">
        <v>246</v>
      </c>
      <c r="D412" s="22" t="s">
        <v>8</v>
      </c>
      <c r="E412" s="22" t="s">
        <v>627</v>
      </c>
      <c r="F412" s="22">
        <v>22</v>
      </c>
      <c r="G412" s="22">
        <v>3</v>
      </c>
      <c r="H412" s="22" t="str">
        <f>INDEX(Bar_data!$A$3:$B$140,MATCH(C412,Bar_data!$A$3:$A$140,FALSE),2)</f>
        <v>Trust086</v>
      </c>
      <c r="I412" s="22" t="str">
        <f>INDEX(TrustCAHUB_map!$A$2:$D$139,MATCH($C412,TrustCAHUB_map!$A$2:$A$139,FALSE),3)</f>
        <v>East Midlands</v>
      </c>
      <c r="J412" s="22" t="str">
        <f>INDEX(TrustCAHUB_map!$A$2:$D$139,MATCH($C412,TrustCAHUB_map!$A$2:$A$139,FALSE),4)</f>
        <v>East Midlands</v>
      </c>
    </row>
    <row r="413" spans="1:10" x14ac:dyDescent="0.3">
      <c r="A413" s="22" t="str">
        <f t="shared" si="6"/>
        <v>'RNS2015Palliative70+'</v>
      </c>
      <c r="B413" s="22">
        <v>2015</v>
      </c>
      <c r="C413" s="22" t="s">
        <v>246</v>
      </c>
      <c r="D413" s="22" t="s">
        <v>8</v>
      </c>
      <c r="E413" s="22" t="s">
        <v>628</v>
      </c>
      <c r="F413" s="22">
        <v>15</v>
      </c>
      <c r="G413" s="22">
        <v>0</v>
      </c>
      <c r="H413" s="22" t="str">
        <f>INDEX(Bar_data!$A$3:$B$140,MATCH(C413,Bar_data!$A$3:$A$140,FALSE),2)</f>
        <v>Trust086</v>
      </c>
      <c r="I413" s="22" t="str">
        <f>INDEX(TrustCAHUB_map!$A$2:$D$139,MATCH($C413,TrustCAHUB_map!$A$2:$A$139,FALSE),3)</f>
        <v>East Midlands</v>
      </c>
      <c r="J413" s="22" t="str">
        <f>INDEX(TrustCAHUB_map!$A$2:$D$139,MATCH($C413,TrustCAHUB_map!$A$2:$A$139,FALSE),4)</f>
        <v>East Midlands</v>
      </c>
    </row>
    <row r="414" spans="1:10" x14ac:dyDescent="0.3">
      <c r="A414" s="22" t="str">
        <f t="shared" si="6"/>
        <v>'RNS2015Curative70+'</v>
      </c>
      <c r="B414" s="22">
        <v>2015</v>
      </c>
      <c r="C414" s="22" t="s">
        <v>246</v>
      </c>
      <c r="D414" s="22" t="s">
        <v>7</v>
      </c>
      <c r="E414" s="22" t="s">
        <v>628</v>
      </c>
      <c r="F414" s="22">
        <v>16</v>
      </c>
      <c r="G414" s="22">
        <v>0</v>
      </c>
      <c r="H414" s="22" t="str">
        <f>INDEX(Bar_data!$A$3:$B$140,MATCH(C414,Bar_data!$A$3:$A$140,FALSE),2)</f>
        <v>Trust086</v>
      </c>
      <c r="I414" s="22" t="str">
        <f>INDEX(TrustCAHUB_map!$A$2:$D$139,MATCH($C414,TrustCAHUB_map!$A$2:$A$139,FALSE),3)</f>
        <v>East Midlands</v>
      </c>
      <c r="J414" s="22" t="str">
        <f>INDEX(TrustCAHUB_map!$A$2:$D$139,MATCH($C414,TrustCAHUB_map!$A$2:$A$139,FALSE),4)</f>
        <v>East Midlands</v>
      </c>
    </row>
    <row r="415" spans="1:10" x14ac:dyDescent="0.3">
      <c r="A415" s="22" t="str">
        <f t="shared" si="6"/>
        <v>'RNZ2015Curative18-49'</v>
      </c>
      <c r="B415" s="22">
        <v>2015</v>
      </c>
      <c r="C415" s="22" t="s">
        <v>247</v>
      </c>
      <c r="D415" s="22" t="s">
        <v>7</v>
      </c>
      <c r="E415" s="22" t="s">
        <v>153</v>
      </c>
      <c r="F415" s="22">
        <v>1</v>
      </c>
      <c r="G415" s="22">
        <v>0</v>
      </c>
      <c r="H415" s="22" t="str">
        <f>INDEX(Bar_data!$A$3:$B$140,MATCH(C415,Bar_data!$A$3:$A$140,FALSE),2)</f>
        <v>Trust087</v>
      </c>
      <c r="I415" s="22" t="str">
        <f>INDEX(TrustCAHUB_map!$A$2:$D$139,MATCH($C415,TrustCAHUB_map!$A$2:$A$139,FALSE),3)</f>
        <v>Somerset, Wiltshire, Avon and Gloucester</v>
      </c>
      <c r="J415" s="22" t="str">
        <f>INDEX(TrustCAHUB_map!$A$2:$D$139,MATCH($C415,TrustCAHUB_map!$A$2:$A$139,FALSE),4)</f>
        <v>South West</v>
      </c>
    </row>
    <row r="416" spans="1:10" x14ac:dyDescent="0.3">
      <c r="A416" s="22" t="str">
        <f t="shared" si="6"/>
        <v>'RNZ2015Palliative18-49'</v>
      </c>
      <c r="B416" s="22">
        <v>2015</v>
      </c>
      <c r="C416" s="22" t="s">
        <v>247</v>
      </c>
      <c r="D416" s="22" t="s">
        <v>8</v>
      </c>
      <c r="E416" s="22" t="s">
        <v>153</v>
      </c>
      <c r="F416" s="22">
        <v>4</v>
      </c>
      <c r="G416" s="22">
        <v>1</v>
      </c>
      <c r="H416" s="22" t="str">
        <f>INDEX(Bar_data!$A$3:$B$140,MATCH(C416,Bar_data!$A$3:$A$140,FALSE),2)</f>
        <v>Trust087</v>
      </c>
      <c r="I416" s="22" t="str">
        <f>INDEX(TrustCAHUB_map!$A$2:$D$139,MATCH($C416,TrustCAHUB_map!$A$2:$A$139,FALSE),3)</f>
        <v>Somerset, Wiltshire, Avon and Gloucester</v>
      </c>
      <c r="J416" s="22" t="str">
        <f>INDEX(TrustCAHUB_map!$A$2:$D$139,MATCH($C416,TrustCAHUB_map!$A$2:$A$139,FALSE),4)</f>
        <v>South West</v>
      </c>
    </row>
    <row r="417" spans="1:10" x14ac:dyDescent="0.3">
      <c r="A417" s="22" t="str">
        <f t="shared" si="6"/>
        <v>'RNZ2015Not assigned18-49'</v>
      </c>
      <c r="B417" s="22">
        <v>2015</v>
      </c>
      <c r="C417" s="22" t="s">
        <v>247</v>
      </c>
      <c r="D417" s="22" t="s">
        <v>477</v>
      </c>
      <c r="E417" s="22" t="s">
        <v>153</v>
      </c>
      <c r="F417" s="22">
        <v>3</v>
      </c>
      <c r="G417" s="22">
        <v>0</v>
      </c>
      <c r="H417" s="22" t="str">
        <f>INDEX(Bar_data!$A$3:$B$140,MATCH(C417,Bar_data!$A$3:$A$140,FALSE),2)</f>
        <v>Trust087</v>
      </c>
      <c r="I417" s="22" t="str">
        <f>INDEX(TrustCAHUB_map!$A$2:$D$139,MATCH($C417,TrustCAHUB_map!$A$2:$A$139,FALSE),3)</f>
        <v>Somerset, Wiltshire, Avon and Gloucester</v>
      </c>
      <c r="J417" s="22" t="str">
        <f>INDEX(TrustCAHUB_map!$A$2:$D$139,MATCH($C417,TrustCAHUB_map!$A$2:$A$139,FALSE),4)</f>
        <v>South West</v>
      </c>
    </row>
    <row r="418" spans="1:10" x14ac:dyDescent="0.3">
      <c r="A418" s="22" t="str">
        <f t="shared" si="6"/>
        <v>'RNZ2015Palliative50-69'</v>
      </c>
      <c r="B418" s="22">
        <v>2015</v>
      </c>
      <c r="C418" s="22" t="s">
        <v>247</v>
      </c>
      <c r="D418" s="22" t="s">
        <v>8</v>
      </c>
      <c r="E418" s="22" t="s">
        <v>627</v>
      </c>
      <c r="F418" s="22">
        <v>15</v>
      </c>
      <c r="G418" s="22">
        <v>1</v>
      </c>
      <c r="H418" s="22" t="str">
        <f>INDEX(Bar_data!$A$3:$B$140,MATCH(C418,Bar_data!$A$3:$A$140,FALSE),2)</f>
        <v>Trust087</v>
      </c>
      <c r="I418" s="22" t="str">
        <f>INDEX(TrustCAHUB_map!$A$2:$D$139,MATCH($C418,TrustCAHUB_map!$A$2:$A$139,FALSE),3)</f>
        <v>Somerset, Wiltshire, Avon and Gloucester</v>
      </c>
      <c r="J418" s="22" t="str">
        <f>INDEX(TrustCAHUB_map!$A$2:$D$139,MATCH($C418,TrustCAHUB_map!$A$2:$A$139,FALSE),4)</f>
        <v>South West</v>
      </c>
    </row>
    <row r="419" spans="1:10" x14ac:dyDescent="0.3">
      <c r="A419" s="22" t="str">
        <f t="shared" si="6"/>
        <v>'RNZ2015Not assigned50-69'</v>
      </c>
      <c r="B419" s="22">
        <v>2015</v>
      </c>
      <c r="C419" s="22" t="s">
        <v>247</v>
      </c>
      <c r="D419" s="22" t="s">
        <v>477</v>
      </c>
      <c r="E419" s="22" t="s">
        <v>627</v>
      </c>
      <c r="F419" s="22">
        <v>4</v>
      </c>
      <c r="G419" s="22">
        <v>0</v>
      </c>
      <c r="H419" s="22" t="str">
        <f>INDEX(Bar_data!$A$3:$B$140,MATCH(C419,Bar_data!$A$3:$A$140,FALSE),2)</f>
        <v>Trust087</v>
      </c>
      <c r="I419" s="22" t="str">
        <f>INDEX(TrustCAHUB_map!$A$2:$D$139,MATCH($C419,TrustCAHUB_map!$A$2:$A$139,FALSE),3)</f>
        <v>Somerset, Wiltshire, Avon and Gloucester</v>
      </c>
      <c r="J419" s="22" t="str">
        <f>INDEX(TrustCAHUB_map!$A$2:$D$139,MATCH($C419,TrustCAHUB_map!$A$2:$A$139,FALSE),4)</f>
        <v>South West</v>
      </c>
    </row>
    <row r="420" spans="1:10" x14ac:dyDescent="0.3">
      <c r="A420" s="22" t="str">
        <f t="shared" si="6"/>
        <v>'RNZ2015Curative50-69'</v>
      </c>
      <c r="B420" s="22">
        <v>2015</v>
      </c>
      <c r="C420" s="22" t="s">
        <v>247</v>
      </c>
      <c r="D420" s="22" t="s">
        <v>7</v>
      </c>
      <c r="E420" s="22" t="s">
        <v>627</v>
      </c>
      <c r="F420" s="22">
        <v>11</v>
      </c>
      <c r="G420" s="22">
        <v>0</v>
      </c>
      <c r="H420" s="22" t="str">
        <f>INDEX(Bar_data!$A$3:$B$140,MATCH(C420,Bar_data!$A$3:$A$140,FALSE),2)</f>
        <v>Trust087</v>
      </c>
      <c r="I420" s="22" t="str">
        <f>INDEX(TrustCAHUB_map!$A$2:$D$139,MATCH($C420,TrustCAHUB_map!$A$2:$A$139,FALSE),3)</f>
        <v>Somerset, Wiltshire, Avon and Gloucester</v>
      </c>
      <c r="J420" s="22" t="str">
        <f>INDEX(TrustCAHUB_map!$A$2:$D$139,MATCH($C420,TrustCAHUB_map!$A$2:$A$139,FALSE),4)</f>
        <v>South West</v>
      </c>
    </row>
    <row r="421" spans="1:10" x14ac:dyDescent="0.3">
      <c r="A421" s="22" t="str">
        <f t="shared" si="6"/>
        <v>'RNZ2015Palliative70+'</v>
      </c>
      <c r="B421" s="22">
        <v>2015</v>
      </c>
      <c r="C421" s="22" t="s">
        <v>247</v>
      </c>
      <c r="D421" s="22" t="s">
        <v>8</v>
      </c>
      <c r="E421" s="22" t="s">
        <v>628</v>
      </c>
      <c r="F421" s="22">
        <v>22</v>
      </c>
      <c r="G421" s="22">
        <v>2</v>
      </c>
      <c r="H421" s="22" t="str">
        <f>INDEX(Bar_data!$A$3:$B$140,MATCH(C421,Bar_data!$A$3:$A$140,FALSE),2)</f>
        <v>Trust087</v>
      </c>
      <c r="I421" s="22" t="str">
        <f>INDEX(TrustCAHUB_map!$A$2:$D$139,MATCH($C421,TrustCAHUB_map!$A$2:$A$139,FALSE),3)</f>
        <v>Somerset, Wiltshire, Avon and Gloucester</v>
      </c>
      <c r="J421" s="22" t="str">
        <f>INDEX(TrustCAHUB_map!$A$2:$D$139,MATCH($C421,TrustCAHUB_map!$A$2:$A$139,FALSE),4)</f>
        <v>South West</v>
      </c>
    </row>
    <row r="422" spans="1:10" x14ac:dyDescent="0.3">
      <c r="A422" s="22" t="str">
        <f t="shared" si="6"/>
        <v>'RNZ2015Not assigned70+'</v>
      </c>
      <c r="B422" s="22">
        <v>2015</v>
      </c>
      <c r="C422" s="22" t="s">
        <v>247</v>
      </c>
      <c r="D422" s="22" t="s">
        <v>477</v>
      </c>
      <c r="E422" s="22" t="s">
        <v>628</v>
      </c>
      <c r="F422" s="22">
        <v>5</v>
      </c>
      <c r="G422" s="22">
        <v>0</v>
      </c>
      <c r="H422" s="22" t="str">
        <f>INDEX(Bar_data!$A$3:$B$140,MATCH(C422,Bar_data!$A$3:$A$140,FALSE),2)</f>
        <v>Trust087</v>
      </c>
      <c r="I422" s="22" t="str">
        <f>INDEX(TrustCAHUB_map!$A$2:$D$139,MATCH($C422,TrustCAHUB_map!$A$2:$A$139,FALSE),3)</f>
        <v>Somerset, Wiltshire, Avon and Gloucester</v>
      </c>
      <c r="J422" s="22" t="str">
        <f>INDEX(TrustCAHUB_map!$A$2:$D$139,MATCH($C422,TrustCAHUB_map!$A$2:$A$139,FALSE),4)</f>
        <v>South West</v>
      </c>
    </row>
    <row r="423" spans="1:10" x14ac:dyDescent="0.3">
      <c r="A423" s="22" t="str">
        <f t="shared" si="6"/>
        <v>'RNZ2015Curative70+'</v>
      </c>
      <c r="B423" s="22">
        <v>2015</v>
      </c>
      <c r="C423" s="22" t="s">
        <v>247</v>
      </c>
      <c r="D423" s="22" t="s">
        <v>7</v>
      </c>
      <c r="E423" s="22" t="s">
        <v>628</v>
      </c>
      <c r="F423" s="22">
        <v>12</v>
      </c>
      <c r="G423" s="22">
        <v>0</v>
      </c>
      <c r="H423" s="22" t="str">
        <f>INDEX(Bar_data!$A$3:$B$140,MATCH(C423,Bar_data!$A$3:$A$140,FALSE),2)</f>
        <v>Trust087</v>
      </c>
      <c r="I423" s="22" t="str">
        <f>INDEX(TrustCAHUB_map!$A$2:$D$139,MATCH($C423,TrustCAHUB_map!$A$2:$A$139,FALSE),3)</f>
        <v>Somerset, Wiltshire, Avon and Gloucester</v>
      </c>
      <c r="J423" s="22" t="str">
        <f>INDEX(TrustCAHUB_map!$A$2:$D$139,MATCH($C423,TrustCAHUB_map!$A$2:$A$139,FALSE),4)</f>
        <v>South West</v>
      </c>
    </row>
    <row r="424" spans="1:10" x14ac:dyDescent="0.3">
      <c r="A424" s="22" t="str">
        <f t="shared" si="6"/>
        <v>'RPA2015Curative18-49'</v>
      </c>
      <c r="B424" s="22">
        <v>2015</v>
      </c>
      <c r="C424" s="22" t="s">
        <v>249</v>
      </c>
      <c r="D424" s="22" t="s">
        <v>7</v>
      </c>
      <c r="E424" s="22" t="s">
        <v>153</v>
      </c>
      <c r="F424" s="22">
        <v>2</v>
      </c>
      <c r="G424" s="22">
        <v>0</v>
      </c>
      <c r="H424" s="22" t="str">
        <f>INDEX(Bar_data!$A$3:$B$140,MATCH(C424,Bar_data!$A$3:$A$140,FALSE),2)</f>
        <v>Trust090</v>
      </c>
      <c r="I424" s="22" t="str">
        <f>INDEX(TrustCAHUB_map!$A$2:$D$139,MATCH($C424,TrustCAHUB_map!$A$2:$A$139,FALSE),3)</f>
        <v>Kent and Medway</v>
      </c>
      <c r="J424" s="22" t="str">
        <f>INDEX(TrustCAHUB_map!$A$2:$D$139,MATCH($C424,TrustCAHUB_map!$A$2:$A$139,FALSE),4)</f>
        <v>South East</v>
      </c>
    </row>
    <row r="425" spans="1:10" x14ac:dyDescent="0.3">
      <c r="A425" s="22" t="str">
        <f t="shared" si="6"/>
        <v>'RPA2015Curative50-69'</v>
      </c>
      <c r="B425" s="22">
        <v>2015</v>
      </c>
      <c r="C425" s="22" t="s">
        <v>249</v>
      </c>
      <c r="D425" s="22" t="s">
        <v>7</v>
      </c>
      <c r="E425" s="22" t="s">
        <v>627</v>
      </c>
      <c r="F425" s="22">
        <v>20</v>
      </c>
      <c r="G425" s="22">
        <v>1</v>
      </c>
      <c r="H425" s="22" t="str">
        <f>INDEX(Bar_data!$A$3:$B$140,MATCH(C425,Bar_data!$A$3:$A$140,FALSE),2)</f>
        <v>Trust090</v>
      </c>
      <c r="I425" s="22" t="str">
        <f>INDEX(TrustCAHUB_map!$A$2:$D$139,MATCH($C425,TrustCAHUB_map!$A$2:$A$139,FALSE),3)</f>
        <v>Kent and Medway</v>
      </c>
      <c r="J425" s="22" t="str">
        <f>INDEX(TrustCAHUB_map!$A$2:$D$139,MATCH($C425,TrustCAHUB_map!$A$2:$A$139,FALSE),4)</f>
        <v>South East</v>
      </c>
    </row>
    <row r="426" spans="1:10" x14ac:dyDescent="0.3">
      <c r="A426" s="22" t="str">
        <f t="shared" si="6"/>
        <v>'RPA2015Palliative50-69'</v>
      </c>
      <c r="B426" s="22">
        <v>2015</v>
      </c>
      <c r="C426" s="22" t="s">
        <v>249</v>
      </c>
      <c r="D426" s="22" t="s">
        <v>8</v>
      </c>
      <c r="E426" s="22" t="s">
        <v>627</v>
      </c>
      <c r="F426" s="22">
        <v>10</v>
      </c>
      <c r="G426" s="22">
        <v>0</v>
      </c>
      <c r="H426" s="22" t="str">
        <f>INDEX(Bar_data!$A$3:$B$140,MATCH(C426,Bar_data!$A$3:$A$140,FALSE),2)</f>
        <v>Trust090</v>
      </c>
      <c r="I426" s="22" t="str">
        <f>INDEX(TrustCAHUB_map!$A$2:$D$139,MATCH($C426,TrustCAHUB_map!$A$2:$A$139,FALSE),3)</f>
        <v>Kent and Medway</v>
      </c>
      <c r="J426" s="22" t="str">
        <f>INDEX(TrustCAHUB_map!$A$2:$D$139,MATCH($C426,TrustCAHUB_map!$A$2:$A$139,FALSE),4)</f>
        <v>South East</v>
      </c>
    </row>
    <row r="427" spans="1:10" x14ac:dyDescent="0.3">
      <c r="A427" s="22" t="str">
        <f t="shared" si="6"/>
        <v>'RPA2015Curative70+'</v>
      </c>
      <c r="B427" s="22">
        <v>2015</v>
      </c>
      <c r="C427" s="22" t="s">
        <v>249</v>
      </c>
      <c r="D427" s="22" t="s">
        <v>7</v>
      </c>
      <c r="E427" s="22" t="s">
        <v>628</v>
      </c>
      <c r="F427" s="22">
        <v>10</v>
      </c>
      <c r="G427" s="22">
        <v>0</v>
      </c>
      <c r="H427" s="22" t="str">
        <f>INDEX(Bar_data!$A$3:$B$140,MATCH(C427,Bar_data!$A$3:$A$140,FALSE),2)</f>
        <v>Trust090</v>
      </c>
      <c r="I427" s="22" t="str">
        <f>INDEX(TrustCAHUB_map!$A$2:$D$139,MATCH($C427,TrustCAHUB_map!$A$2:$A$139,FALSE),3)</f>
        <v>Kent and Medway</v>
      </c>
      <c r="J427" s="22" t="str">
        <f>INDEX(TrustCAHUB_map!$A$2:$D$139,MATCH($C427,TrustCAHUB_map!$A$2:$A$139,FALSE),4)</f>
        <v>South East</v>
      </c>
    </row>
    <row r="428" spans="1:10" x14ac:dyDescent="0.3">
      <c r="A428" s="22" t="str">
        <f t="shared" si="6"/>
        <v>'RPA2015Palliative70+'</v>
      </c>
      <c r="B428" s="22">
        <v>2015</v>
      </c>
      <c r="C428" s="22" t="s">
        <v>249</v>
      </c>
      <c r="D428" s="22" t="s">
        <v>8</v>
      </c>
      <c r="E428" s="22" t="s">
        <v>628</v>
      </c>
      <c r="F428" s="22">
        <v>6</v>
      </c>
      <c r="G428" s="22">
        <v>2</v>
      </c>
      <c r="H428" s="22" t="str">
        <f>INDEX(Bar_data!$A$3:$B$140,MATCH(C428,Bar_data!$A$3:$A$140,FALSE),2)</f>
        <v>Trust090</v>
      </c>
      <c r="I428" s="22" t="str">
        <f>INDEX(TrustCAHUB_map!$A$2:$D$139,MATCH($C428,TrustCAHUB_map!$A$2:$A$139,FALSE),3)</f>
        <v>Kent and Medway</v>
      </c>
      <c r="J428" s="22" t="str">
        <f>INDEX(TrustCAHUB_map!$A$2:$D$139,MATCH($C428,TrustCAHUB_map!$A$2:$A$139,FALSE),4)</f>
        <v>South East</v>
      </c>
    </row>
    <row r="429" spans="1:10" x14ac:dyDescent="0.3">
      <c r="A429" s="22" t="str">
        <f t="shared" si="6"/>
        <v>'RPY2015Not assigned18-49'</v>
      </c>
      <c r="B429" s="22">
        <v>2015</v>
      </c>
      <c r="C429" s="22" t="s">
        <v>250</v>
      </c>
      <c r="D429" s="22" t="s">
        <v>477</v>
      </c>
      <c r="E429" s="22" t="s">
        <v>153</v>
      </c>
      <c r="F429" s="22">
        <v>1</v>
      </c>
      <c r="G429" s="22">
        <v>0</v>
      </c>
      <c r="H429" s="22" t="str">
        <f>INDEX(Bar_data!$A$3:$B$140,MATCH(C429,Bar_data!$A$3:$A$140,FALSE),2)</f>
        <v>Trust091</v>
      </c>
      <c r="I429" s="22" t="str">
        <f>INDEX(TrustCAHUB_map!$A$2:$D$139,MATCH($C429,TrustCAHUB_map!$A$2:$A$139,FALSE),3)</f>
        <v>North West and South West London</v>
      </c>
      <c r="J429" s="22" t="str">
        <f>INDEX(TrustCAHUB_map!$A$2:$D$139,MATCH($C429,TrustCAHUB_map!$A$2:$A$139,FALSE),4)</f>
        <v>London</v>
      </c>
    </row>
    <row r="430" spans="1:10" x14ac:dyDescent="0.3">
      <c r="A430" s="22" t="str">
        <f t="shared" si="6"/>
        <v>'RPY2015Palliative18-49'</v>
      </c>
      <c r="B430" s="22">
        <v>2015</v>
      </c>
      <c r="C430" s="22" t="s">
        <v>250</v>
      </c>
      <c r="D430" s="22" t="s">
        <v>8</v>
      </c>
      <c r="E430" s="22" t="s">
        <v>153</v>
      </c>
      <c r="F430" s="22">
        <v>20</v>
      </c>
      <c r="G430" s="22">
        <v>3</v>
      </c>
      <c r="H430" s="22" t="str">
        <f>INDEX(Bar_data!$A$3:$B$140,MATCH(C430,Bar_data!$A$3:$A$140,FALSE),2)</f>
        <v>Trust091</v>
      </c>
      <c r="I430" s="22" t="str">
        <f>INDEX(TrustCAHUB_map!$A$2:$D$139,MATCH($C430,TrustCAHUB_map!$A$2:$A$139,FALSE),3)</f>
        <v>North West and South West London</v>
      </c>
      <c r="J430" s="22" t="str">
        <f>INDEX(TrustCAHUB_map!$A$2:$D$139,MATCH($C430,TrustCAHUB_map!$A$2:$A$139,FALSE),4)</f>
        <v>London</v>
      </c>
    </row>
    <row r="431" spans="1:10" x14ac:dyDescent="0.3">
      <c r="A431" s="22" t="str">
        <f t="shared" si="6"/>
        <v>'RPY2015Curative18-49'</v>
      </c>
      <c r="B431" s="22">
        <v>2015</v>
      </c>
      <c r="C431" s="22" t="s">
        <v>250</v>
      </c>
      <c r="D431" s="22" t="s">
        <v>7</v>
      </c>
      <c r="E431" s="22" t="s">
        <v>153</v>
      </c>
      <c r="F431" s="22">
        <v>15</v>
      </c>
      <c r="G431" s="22">
        <v>0</v>
      </c>
      <c r="H431" s="22" t="str">
        <f>INDEX(Bar_data!$A$3:$B$140,MATCH(C431,Bar_data!$A$3:$A$140,FALSE),2)</f>
        <v>Trust091</v>
      </c>
      <c r="I431" s="22" t="str">
        <f>INDEX(TrustCAHUB_map!$A$2:$D$139,MATCH($C431,TrustCAHUB_map!$A$2:$A$139,FALSE),3)</f>
        <v>North West and South West London</v>
      </c>
      <c r="J431" s="22" t="str">
        <f>INDEX(TrustCAHUB_map!$A$2:$D$139,MATCH($C431,TrustCAHUB_map!$A$2:$A$139,FALSE),4)</f>
        <v>London</v>
      </c>
    </row>
    <row r="432" spans="1:10" x14ac:dyDescent="0.3">
      <c r="A432" s="22" t="str">
        <f t="shared" si="6"/>
        <v>'RPY2015Not assigned50-69'</v>
      </c>
      <c r="B432" s="22">
        <v>2015</v>
      </c>
      <c r="C432" s="22" t="s">
        <v>250</v>
      </c>
      <c r="D432" s="22" t="s">
        <v>477</v>
      </c>
      <c r="E432" s="22" t="s">
        <v>627</v>
      </c>
      <c r="F432" s="22">
        <v>17</v>
      </c>
      <c r="G432" s="22">
        <v>0</v>
      </c>
      <c r="H432" s="22" t="str">
        <f>INDEX(Bar_data!$A$3:$B$140,MATCH(C432,Bar_data!$A$3:$A$140,FALSE),2)</f>
        <v>Trust091</v>
      </c>
      <c r="I432" s="22" t="str">
        <f>INDEX(TrustCAHUB_map!$A$2:$D$139,MATCH($C432,TrustCAHUB_map!$A$2:$A$139,FALSE),3)</f>
        <v>North West and South West London</v>
      </c>
      <c r="J432" s="22" t="str">
        <f>INDEX(TrustCAHUB_map!$A$2:$D$139,MATCH($C432,TrustCAHUB_map!$A$2:$A$139,FALSE),4)</f>
        <v>London</v>
      </c>
    </row>
    <row r="433" spans="1:10" x14ac:dyDescent="0.3">
      <c r="A433" s="22" t="str">
        <f t="shared" si="6"/>
        <v>'RPY2015Curative50-69'</v>
      </c>
      <c r="B433" s="22">
        <v>2015</v>
      </c>
      <c r="C433" s="22" t="s">
        <v>250</v>
      </c>
      <c r="D433" s="22" t="s">
        <v>7</v>
      </c>
      <c r="E433" s="22" t="s">
        <v>627</v>
      </c>
      <c r="F433" s="22">
        <v>64</v>
      </c>
      <c r="G433" s="22">
        <v>0</v>
      </c>
      <c r="H433" s="22" t="str">
        <f>INDEX(Bar_data!$A$3:$B$140,MATCH(C433,Bar_data!$A$3:$A$140,FALSE),2)</f>
        <v>Trust091</v>
      </c>
      <c r="I433" s="22" t="str">
        <f>INDEX(TrustCAHUB_map!$A$2:$D$139,MATCH($C433,TrustCAHUB_map!$A$2:$A$139,FALSE),3)</f>
        <v>North West and South West London</v>
      </c>
      <c r="J433" s="22" t="str">
        <f>INDEX(TrustCAHUB_map!$A$2:$D$139,MATCH($C433,TrustCAHUB_map!$A$2:$A$139,FALSE),4)</f>
        <v>London</v>
      </c>
    </row>
    <row r="434" spans="1:10" x14ac:dyDescent="0.3">
      <c r="A434" s="22" t="str">
        <f t="shared" si="6"/>
        <v>'RPY2015Palliative50-69'</v>
      </c>
      <c r="B434" s="22">
        <v>2015</v>
      </c>
      <c r="C434" s="22" t="s">
        <v>250</v>
      </c>
      <c r="D434" s="22" t="s">
        <v>8</v>
      </c>
      <c r="E434" s="22" t="s">
        <v>627</v>
      </c>
      <c r="F434" s="22">
        <v>67</v>
      </c>
      <c r="G434" s="22">
        <v>5</v>
      </c>
      <c r="H434" s="22" t="str">
        <f>INDEX(Bar_data!$A$3:$B$140,MATCH(C434,Bar_data!$A$3:$A$140,FALSE),2)</f>
        <v>Trust091</v>
      </c>
      <c r="I434" s="22" t="str">
        <f>INDEX(TrustCAHUB_map!$A$2:$D$139,MATCH($C434,TrustCAHUB_map!$A$2:$A$139,FALSE),3)</f>
        <v>North West and South West London</v>
      </c>
      <c r="J434" s="22" t="str">
        <f>INDEX(TrustCAHUB_map!$A$2:$D$139,MATCH($C434,TrustCAHUB_map!$A$2:$A$139,FALSE),4)</f>
        <v>London</v>
      </c>
    </row>
    <row r="435" spans="1:10" x14ac:dyDescent="0.3">
      <c r="A435" s="22" t="str">
        <f t="shared" si="6"/>
        <v>'RPY2015Palliative70+'</v>
      </c>
      <c r="B435" s="22">
        <v>2015</v>
      </c>
      <c r="C435" s="22" t="s">
        <v>250</v>
      </c>
      <c r="D435" s="22" t="s">
        <v>8</v>
      </c>
      <c r="E435" s="22" t="s">
        <v>628</v>
      </c>
      <c r="F435" s="22">
        <v>79</v>
      </c>
      <c r="G435" s="22">
        <v>6</v>
      </c>
      <c r="H435" s="22" t="str">
        <f>INDEX(Bar_data!$A$3:$B$140,MATCH(C435,Bar_data!$A$3:$A$140,FALSE),2)</f>
        <v>Trust091</v>
      </c>
      <c r="I435" s="22" t="str">
        <f>INDEX(TrustCAHUB_map!$A$2:$D$139,MATCH($C435,TrustCAHUB_map!$A$2:$A$139,FALSE),3)</f>
        <v>North West and South West London</v>
      </c>
      <c r="J435" s="22" t="str">
        <f>INDEX(TrustCAHUB_map!$A$2:$D$139,MATCH($C435,TrustCAHUB_map!$A$2:$A$139,FALSE),4)</f>
        <v>London</v>
      </c>
    </row>
    <row r="436" spans="1:10" x14ac:dyDescent="0.3">
      <c r="A436" s="22" t="str">
        <f t="shared" si="6"/>
        <v>'RPY2015Curative70+'</v>
      </c>
      <c r="B436" s="22">
        <v>2015</v>
      </c>
      <c r="C436" s="22" t="s">
        <v>250</v>
      </c>
      <c r="D436" s="22" t="s">
        <v>7</v>
      </c>
      <c r="E436" s="22" t="s">
        <v>628</v>
      </c>
      <c r="F436" s="22">
        <v>48</v>
      </c>
      <c r="G436" s="22">
        <v>0</v>
      </c>
      <c r="H436" s="22" t="str">
        <f>INDEX(Bar_data!$A$3:$B$140,MATCH(C436,Bar_data!$A$3:$A$140,FALSE),2)</f>
        <v>Trust091</v>
      </c>
      <c r="I436" s="22" t="str">
        <f>INDEX(TrustCAHUB_map!$A$2:$D$139,MATCH($C436,TrustCAHUB_map!$A$2:$A$139,FALSE),3)</f>
        <v>North West and South West London</v>
      </c>
      <c r="J436" s="22" t="str">
        <f>INDEX(TrustCAHUB_map!$A$2:$D$139,MATCH($C436,TrustCAHUB_map!$A$2:$A$139,FALSE),4)</f>
        <v>London</v>
      </c>
    </row>
    <row r="437" spans="1:10" x14ac:dyDescent="0.3">
      <c r="A437" s="22" t="str">
        <f t="shared" si="6"/>
        <v>'RPY2015Not assigned70+'</v>
      </c>
      <c r="B437" s="22">
        <v>2015</v>
      </c>
      <c r="C437" s="22" t="s">
        <v>250</v>
      </c>
      <c r="D437" s="22" t="s">
        <v>477</v>
      </c>
      <c r="E437" s="22" t="s">
        <v>628</v>
      </c>
      <c r="F437" s="22">
        <v>16</v>
      </c>
      <c r="G437" s="22">
        <v>0</v>
      </c>
      <c r="H437" s="22" t="str">
        <f>INDEX(Bar_data!$A$3:$B$140,MATCH(C437,Bar_data!$A$3:$A$140,FALSE),2)</f>
        <v>Trust091</v>
      </c>
      <c r="I437" s="22" t="str">
        <f>INDEX(TrustCAHUB_map!$A$2:$D$139,MATCH($C437,TrustCAHUB_map!$A$2:$A$139,FALSE),3)</f>
        <v>North West and South West London</v>
      </c>
      <c r="J437" s="22" t="str">
        <f>INDEX(TrustCAHUB_map!$A$2:$D$139,MATCH($C437,TrustCAHUB_map!$A$2:$A$139,FALSE),4)</f>
        <v>London</v>
      </c>
    </row>
    <row r="438" spans="1:10" x14ac:dyDescent="0.3">
      <c r="A438" s="22" t="str">
        <f t="shared" si="6"/>
        <v>'RQ82015Palliative18-49'</v>
      </c>
      <c r="B438" s="22">
        <v>2015</v>
      </c>
      <c r="C438" s="22" t="s">
        <v>252</v>
      </c>
      <c r="D438" s="22" t="s">
        <v>8</v>
      </c>
      <c r="E438" s="22" t="s">
        <v>153</v>
      </c>
      <c r="F438" s="22">
        <v>2</v>
      </c>
      <c r="G438" s="22">
        <v>0</v>
      </c>
      <c r="H438" s="22" t="str">
        <f>INDEX(Bar_data!$A$3:$B$140,MATCH(C438,Bar_data!$A$3:$A$140,FALSE),2)</f>
        <v>Trust094</v>
      </c>
      <c r="I438" s="22" t="str">
        <f>INDEX(TrustCAHUB_map!$A$2:$D$139,MATCH($C438,TrustCAHUB_map!$A$2:$A$139,FALSE),3)</f>
        <v>East of England</v>
      </c>
      <c r="J438" s="22" t="str">
        <f>INDEX(TrustCAHUB_map!$A$2:$D$139,MATCH($C438,TrustCAHUB_map!$A$2:$A$139,FALSE),4)</f>
        <v>East of England</v>
      </c>
    </row>
    <row r="439" spans="1:10" x14ac:dyDescent="0.3">
      <c r="A439" s="22" t="str">
        <f t="shared" si="6"/>
        <v>'RQ82015Curative18-49'</v>
      </c>
      <c r="B439" s="22">
        <v>2015</v>
      </c>
      <c r="C439" s="22" t="s">
        <v>252</v>
      </c>
      <c r="D439" s="22" t="s">
        <v>7</v>
      </c>
      <c r="E439" s="22" t="s">
        <v>153</v>
      </c>
      <c r="F439" s="22">
        <v>5</v>
      </c>
      <c r="G439" s="22">
        <v>0</v>
      </c>
      <c r="H439" s="22" t="str">
        <f>INDEX(Bar_data!$A$3:$B$140,MATCH(C439,Bar_data!$A$3:$A$140,FALSE),2)</f>
        <v>Trust094</v>
      </c>
      <c r="I439" s="22" t="str">
        <f>INDEX(TrustCAHUB_map!$A$2:$D$139,MATCH($C439,TrustCAHUB_map!$A$2:$A$139,FALSE),3)</f>
        <v>East of England</v>
      </c>
      <c r="J439" s="22" t="str">
        <f>INDEX(TrustCAHUB_map!$A$2:$D$139,MATCH($C439,TrustCAHUB_map!$A$2:$A$139,FALSE),4)</f>
        <v>East of England</v>
      </c>
    </row>
    <row r="440" spans="1:10" x14ac:dyDescent="0.3">
      <c r="A440" s="22" t="str">
        <f t="shared" si="6"/>
        <v>'RQ82015Curative50-69'</v>
      </c>
      <c r="B440" s="22">
        <v>2015</v>
      </c>
      <c r="C440" s="22" t="s">
        <v>252</v>
      </c>
      <c r="D440" s="22" t="s">
        <v>7</v>
      </c>
      <c r="E440" s="22" t="s">
        <v>627</v>
      </c>
      <c r="F440" s="22">
        <v>29</v>
      </c>
      <c r="G440" s="22">
        <v>1</v>
      </c>
      <c r="H440" s="22" t="str">
        <f>INDEX(Bar_data!$A$3:$B$140,MATCH(C440,Bar_data!$A$3:$A$140,FALSE),2)</f>
        <v>Trust094</v>
      </c>
      <c r="I440" s="22" t="str">
        <f>INDEX(TrustCAHUB_map!$A$2:$D$139,MATCH($C440,TrustCAHUB_map!$A$2:$A$139,FALSE),3)</f>
        <v>East of England</v>
      </c>
      <c r="J440" s="22" t="str">
        <f>INDEX(TrustCAHUB_map!$A$2:$D$139,MATCH($C440,TrustCAHUB_map!$A$2:$A$139,FALSE),4)</f>
        <v>East of England</v>
      </c>
    </row>
    <row r="441" spans="1:10" x14ac:dyDescent="0.3">
      <c r="A441" s="22" t="str">
        <f t="shared" si="6"/>
        <v>'RQ82015Palliative50-69'</v>
      </c>
      <c r="B441" s="22">
        <v>2015</v>
      </c>
      <c r="C441" s="22" t="s">
        <v>252</v>
      </c>
      <c r="D441" s="22" t="s">
        <v>8</v>
      </c>
      <c r="E441" s="22" t="s">
        <v>627</v>
      </c>
      <c r="F441" s="22">
        <v>24</v>
      </c>
      <c r="G441" s="22">
        <v>2</v>
      </c>
      <c r="H441" s="22" t="str">
        <f>INDEX(Bar_data!$A$3:$B$140,MATCH(C441,Bar_data!$A$3:$A$140,FALSE),2)</f>
        <v>Trust094</v>
      </c>
      <c r="I441" s="22" t="str">
        <f>INDEX(TrustCAHUB_map!$A$2:$D$139,MATCH($C441,TrustCAHUB_map!$A$2:$A$139,FALSE),3)</f>
        <v>East of England</v>
      </c>
      <c r="J441" s="22" t="str">
        <f>INDEX(TrustCAHUB_map!$A$2:$D$139,MATCH($C441,TrustCAHUB_map!$A$2:$A$139,FALSE),4)</f>
        <v>East of England</v>
      </c>
    </row>
    <row r="442" spans="1:10" x14ac:dyDescent="0.3">
      <c r="A442" s="22" t="str">
        <f t="shared" si="6"/>
        <v>'RQ82015Curative70+'</v>
      </c>
      <c r="B442" s="22">
        <v>2015</v>
      </c>
      <c r="C442" s="22" t="s">
        <v>252</v>
      </c>
      <c r="D442" s="22" t="s">
        <v>7</v>
      </c>
      <c r="E442" s="22" t="s">
        <v>628</v>
      </c>
      <c r="F442" s="22">
        <v>21</v>
      </c>
      <c r="G442" s="22">
        <v>1</v>
      </c>
      <c r="H442" s="22" t="str">
        <f>INDEX(Bar_data!$A$3:$B$140,MATCH(C442,Bar_data!$A$3:$A$140,FALSE),2)</f>
        <v>Trust094</v>
      </c>
      <c r="I442" s="22" t="str">
        <f>INDEX(TrustCAHUB_map!$A$2:$D$139,MATCH($C442,TrustCAHUB_map!$A$2:$A$139,FALSE),3)</f>
        <v>East of England</v>
      </c>
      <c r="J442" s="22" t="str">
        <f>INDEX(TrustCAHUB_map!$A$2:$D$139,MATCH($C442,TrustCAHUB_map!$A$2:$A$139,FALSE),4)</f>
        <v>East of England</v>
      </c>
    </row>
    <row r="443" spans="1:10" x14ac:dyDescent="0.3">
      <c r="A443" s="22" t="str">
        <f t="shared" si="6"/>
        <v>'RQ82015Palliative70+'</v>
      </c>
      <c r="B443" s="22">
        <v>2015</v>
      </c>
      <c r="C443" s="22" t="s">
        <v>252</v>
      </c>
      <c r="D443" s="22" t="s">
        <v>8</v>
      </c>
      <c r="E443" s="22" t="s">
        <v>628</v>
      </c>
      <c r="F443" s="22">
        <v>25</v>
      </c>
      <c r="G443" s="22">
        <v>1</v>
      </c>
      <c r="H443" s="22" t="str">
        <f>INDEX(Bar_data!$A$3:$B$140,MATCH(C443,Bar_data!$A$3:$A$140,FALSE),2)</f>
        <v>Trust094</v>
      </c>
      <c r="I443" s="22" t="str">
        <f>INDEX(TrustCAHUB_map!$A$2:$D$139,MATCH($C443,TrustCAHUB_map!$A$2:$A$139,FALSE),3)</f>
        <v>East of England</v>
      </c>
      <c r="J443" s="22" t="str">
        <f>INDEX(TrustCAHUB_map!$A$2:$D$139,MATCH($C443,TrustCAHUB_map!$A$2:$A$139,FALSE),4)</f>
        <v>East of England</v>
      </c>
    </row>
    <row r="444" spans="1:10" x14ac:dyDescent="0.3">
      <c r="A444" s="22" t="str">
        <f t="shared" si="6"/>
        <v>'RQM2015Palliative18-49'</v>
      </c>
      <c r="B444" s="22">
        <v>2015</v>
      </c>
      <c r="C444" s="22" t="s">
        <v>253</v>
      </c>
      <c r="D444" s="22" t="s">
        <v>8</v>
      </c>
      <c r="E444" s="22" t="s">
        <v>153</v>
      </c>
      <c r="F444" s="22">
        <v>1</v>
      </c>
      <c r="G444" s="22">
        <v>1</v>
      </c>
      <c r="H444" s="22" t="str">
        <f>INDEX(Bar_data!$A$3:$B$140,MATCH(C444,Bar_data!$A$3:$A$140,FALSE),2)</f>
        <v>Trust095</v>
      </c>
      <c r="I444" s="22" t="str">
        <f>INDEX(TrustCAHUB_map!$A$2:$D$139,MATCH($C444,TrustCAHUB_map!$A$2:$A$139,FALSE),3)</f>
        <v>North West and South West London</v>
      </c>
      <c r="J444" s="22" t="str">
        <f>INDEX(TrustCAHUB_map!$A$2:$D$139,MATCH($C444,TrustCAHUB_map!$A$2:$A$139,FALSE),4)</f>
        <v>London</v>
      </c>
    </row>
    <row r="445" spans="1:10" x14ac:dyDescent="0.3">
      <c r="A445" s="22" t="str">
        <f t="shared" si="6"/>
        <v>'RQM2015Palliative50-69'</v>
      </c>
      <c r="B445" s="22">
        <v>2015</v>
      </c>
      <c r="C445" s="22" t="s">
        <v>253</v>
      </c>
      <c r="D445" s="22" t="s">
        <v>8</v>
      </c>
      <c r="E445" s="22" t="s">
        <v>627</v>
      </c>
      <c r="F445" s="22">
        <v>1</v>
      </c>
      <c r="G445" s="22">
        <v>1</v>
      </c>
      <c r="H445" s="22" t="str">
        <f>INDEX(Bar_data!$A$3:$B$140,MATCH(C445,Bar_data!$A$3:$A$140,FALSE),2)</f>
        <v>Trust095</v>
      </c>
      <c r="I445" s="22" t="str">
        <f>INDEX(TrustCAHUB_map!$A$2:$D$139,MATCH($C445,TrustCAHUB_map!$A$2:$A$139,FALSE),3)</f>
        <v>North West and South West London</v>
      </c>
      <c r="J445" s="22" t="str">
        <f>INDEX(TrustCAHUB_map!$A$2:$D$139,MATCH($C445,TrustCAHUB_map!$A$2:$A$139,FALSE),4)</f>
        <v>London</v>
      </c>
    </row>
    <row r="446" spans="1:10" x14ac:dyDescent="0.3">
      <c r="A446" s="22" t="str">
        <f t="shared" si="6"/>
        <v>'RQM2015Curative50-69'</v>
      </c>
      <c r="B446" s="22">
        <v>2015</v>
      </c>
      <c r="C446" s="22" t="s">
        <v>253</v>
      </c>
      <c r="D446" s="22" t="s">
        <v>7</v>
      </c>
      <c r="E446" s="22" t="s">
        <v>627</v>
      </c>
      <c r="F446" s="22">
        <v>1</v>
      </c>
      <c r="G446" s="22">
        <v>0</v>
      </c>
      <c r="H446" s="22" t="str">
        <f>INDEX(Bar_data!$A$3:$B$140,MATCH(C446,Bar_data!$A$3:$A$140,FALSE),2)</f>
        <v>Trust095</v>
      </c>
      <c r="I446" s="22" t="str">
        <f>INDEX(TrustCAHUB_map!$A$2:$D$139,MATCH($C446,TrustCAHUB_map!$A$2:$A$139,FALSE),3)</f>
        <v>North West and South West London</v>
      </c>
      <c r="J446" s="22" t="str">
        <f>INDEX(TrustCAHUB_map!$A$2:$D$139,MATCH($C446,TrustCAHUB_map!$A$2:$A$139,FALSE),4)</f>
        <v>London</v>
      </c>
    </row>
    <row r="447" spans="1:10" x14ac:dyDescent="0.3">
      <c r="A447" s="22" t="str">
        <f t="shared" si="6"/>
        <v>'RQM2015Curative70+'</v>
      </c>
      <c r="B447" s="22">
        <v>2015</v>
      </c>
      <c r="C447" s="22" t="s">
        <v>253</v>
      </c>
      <c r="D447" s="22" t="s">
        <v>7</v>
      </c>
      <c r="E447" s="22" t="s">
        <v>628</v>
      </c>
      <c r="F447" s="22">
        <v>2</v>
      </c>
      <c r="G447" s="22">
        <v>0</v>
      </c>
      <c r="H447" s="22" t="str">
        <f>INDEX(Bar_data!$A$3:$B$140,MATCH(C447,Bar_data!$A$3:$A$140,FALSE),2)</f>
        <v>Trust095</v>
      </c>
      <c r="I447" s="22" t="str">
        <f>INDEX(TrustCAHUB_map!$A$2:$D$139,MATCH($C447,TrustCAHUB_map!$A$2:$A$139,FALSE),3)</f>
        <v>North West and South West London</v>
      </c>
      <c r="J447" s="22" t="str">
        <f>INDEX(TrustCAHUB_map!$A$2:$D$139,MATCH($C447,TrustCAHUB_map!$A$2:$A$139,FALSE),4)</f>
        <v>London</v>
      </c>
    </row>
    <row r="448" spans="1:10" x14ac:dyDescent="0.3">
      <c r="A448" s="22" t="str">
        <f t="shared" si="6"/>
        <v>'RQM2015Palliative70+'</v>
      </c>
      <c r="B448" s="22">
        <v>2015</v>
      </c>
      <c r="C448" s="22" t="s">
        <v>253</v>
      </c>
      <c r="D448" s="22" t="s">
        <v>8</v>
      </c>
      <c r="E448" s="22" t="s">
        <v>628</v>
      </c>
      <c r="F448" s="22">
        <v>1</v>
      </c>
      <c r="G448" s="22">
        <v>0</v>
      </c>
      <c r="H448" s="22" t="str">
        <f>INDEX(Bar_data!$A$3:$B$140,MATCH(C448,Bar_data!$A$3:$A$140,FALSE),2)</f>
        <v>Trust095</v>
      </c>
      <c r="I448" s="22" t="str">
        <f>INDEX(TrustCAHUB_map!$A$2:$D$139,MATCH($C448,TrustCAHUB_map!$A$2:$A$139,FALSE),3)</f>
        <v>North West and South West London</v>
      </c>
      <c r="J448" s="22" t="str">
        <f>INDEX(TrustCAHUB_map!$A$2:$D$139,MATCH($C448,TrustCAHUB_map!$A$2:$A$139,FALSE),4)</f>
        <v>London</v>
      </c>
    </row>
    <row r="449" spans="1:10" x14ac:dyDescent="0.3">
      <c r="A449" s="22" t="str">
        <f t="shared" si="6"/>
        <v>'RQW2015Not assigned18-49'</v>
      </c>
      <c r="B449" s="22">
        <v>2015</v>
      </c>
      <c r="C449" s="22" t="s">
        <v>254</v>
      </c>
      <c r="D449" s="22" t="s">
        <v>477</v>
      </c>
      <c r="E449" s="22" t="s">
        <v>153</v>
      </c>
      <c r="F449" s="22">
        <v>8</v>
      </c>
      <c r="G449" s="22">
        <v>0</v>
      </c>
      <c r="H449" s="22" t="str">
        <f>INDEX(Bar_data!$A$3:$B$140,MATCH(C449,Bar_data!$A$3:$A$140,FALSE),2)</f>
        <v>Trust096</v>
      </c>
      <c r="I449" s="22" t="str">
        <f>INDEX(TrustCAHUB_map!$A$2:$D$139,MATCH($C449,TrustCAHUB_map!$A$2:$A$139,FALSE),3)</f>
        <v>East of England</v>
      </c>
      <c r="J449" s="22" t="str">
        <f>INDEX(TrustCAHUB_map!$A$2:$D$139,MATCH($C449,TrustCAHUB_map!$A$2:$A$139,FALSE),4)</f>
        <v>East of England</v>
      </c>
    </row>
    <row r="450" spans="1:10" x14ac:dyDescent="0.3">
      <c r="A450" s="22" t="str">
        <f t="shared" si="6"/>
        <v>'RQW2015Not assigned50-69'</v>
      </c>
      <c r="B450" s="22">
        <v>2015</v>
      </c>
      <c r="C450" s="22" t="s">
        <v>254</v>
      </c>
      <c r="D450" s="22" t="s">
        <v>477</v>
      </c>
      <c r="E450" s="22" t="s">
        <v>627</v>
      </c>
      <c r="F450" s="22">
        <v>26</v>
      </c>
      <c r="G450" s="22">
        <v>0</v>
      </c>
      <c r="H450" s="22" t="str">
        <f>INDEX(Bar_data!$A$3:$B$140,MATCH(C450,Bar_data!$A$3:$A$140,FALSE),2)</f>
        <v>Trust096</v>
      </c>
      <c r="I450" s="22" t="str">
        <f>INDEX(TrustCAHUB_map!$A$2:$D$139,MATCH($C450,TrustCAHUB_map!$A$2:$A$139,FALSE),3)</f>
        <v>East of England</v>
      </c>
      <c r="J450" s="22" t="str">
        <f>INDEX(TrustCAHUB_map!$A$2:$D$139,MATCH($C450,TrustCAHUB_map!$A$2:$A$139,FALSE),4)</f>
        <v>East of England</v>
      </c>
    </row>
    <row r="451" spans="1:10" x14ac:dyDescent="0.3">
      <c r="A451" s="22" t="str">
        <f t="shared" ref="A451:A514" si="7">"'"&amp;C451&amp;B451&amp;D451&amp;E451&amp;"'"</f>
        <v>'RQW2015Not assigned70+'</v>
      </c>
      <c r="B451" s="22">
        <v>2015</v>
      </c>
      <c r="C451" s="22" t="s">
        <v>254</v>
      </c>
      <c r="D451" s="22" t="s">
        <v>477</v>
      </c>
      <c r="E451" s="22" t="s">
        <v>628</v>
      </c>
      <c r="F451" s="22">
        <v>28</v>
      </c>
      <c r="G451" s="22">
        <v>0</v>
      </c>
      <c r="H451" s="22" t="str">
        <f>INDEX(Bar_data!$A$3:$B$140,MATCH(C451,Bar_data!$A$3:$A$140,FALSE),2)</f>
        <v>Trust096</v>
      </c>
      <c r="I451" s="22" t="str">
        <f>INDEX(TrustCAHUB_map!$A$2:$D$139,MATCH($C451,TrustCAHUB_map!$A$2:$A$139,FALSE),3)</f>
        <v>East of England</v>
      </c>
      <c r="J451" s="22" t="str">
        <f>INDEX(TrustCAHUB_map!$A$2:$D$139,MATCH($C451,TrustCAHUB_map!$A$2:$A$139,FALSE),4)</f>
        <v>East of England</v>
      </c>
    </row>
    <row r="452" spans="1:10" x14ac:dyDescent="0.3">
      <c r="A452" s="22" t="str">
        <f t="shared" si="7"/>
        <v>'RQX2015Curative50-69'</v>
      </c>
      <c r="B452" s="22">
        <v>2015</v>
      </c>
      <c r="C452" s="22" t="s">
        <v>255</v>
      </c>
      <c r="D452" s="22" t="s">
        <v>7</v>
      </c>
      <c r="E452" s="22" t="s">
        <v>627</v>
      </c>
      <c r="F452" s="22">
        <v>3</v>
      </c>
      <c r="G452" s="22">
        <v>0</v>
      </c>
      <c r="H452" s="22" t="str">
        <f>INDEX(Bar_data!$A$3:$B$140,MATCH(C452,Bar_data!$A$3:$A$140,FALSE),2)</f>
        <v>Trust097</v>
      </c>
      <c r="I452" s="22" t="str">
        <f>INDEX(TrustCAHUB_map!$A$2:$D$139,MATCH($C452,TrustCAHUB_map!$A$2:$A$139,FALSE),3)</f>
        <v>North Central and North East London</v>
      </c>
      <c r="J452" s="22" t="str">
        <f>INDEX(TrustCAHUB_map!$A$2:$D$139,MATCH($C452,TrustCAHUB_map!$A$2:$A$139,FALSE),4)</f>
        <v>London</v>
      </c>
    </row>
    <row r="453" spans="1:10" x14ac:dyDescent="0.3">
      <c r="A453" s="22" t="str">
        <f t="shared" si="7"/>
        <v>'RQX2015Curative70+'</v>
      </c>
      <c r="B453" s="22">
        <v>2015</v>
      </c>
      <c r="C453" s="22" t="s">
        <v>255</v>
      </c>
      <c r="D453" s="22" t="s">
        <v>7</v>
      </c>
      <c r="E453" s="22" t="s">
        <v>628</v>
      </c>
      <c r="F453" s="22">
        <v>5</v>
      </c>
      <c r="G453" s="22">
        <v>0</v>
      </c>
      <c r="H453" s="22" t="str">
        <f>INDEX(Bar_data!$A$3:$B$140,MATCH(C453,Bar_data!$A$3:$A$140,FALSE),2)</f>
        <v>Trust097</v>
      </c>
      <c r="I453" s="22" t="str">
        <f>INDEX(TrustCAHUB_map!$A$2:$D$139,MATCH($C453,TrustCAHUB_map!$A$2:$A$139,FALSE),3)</f>
        <v>North Central and North East London</v>
      </c>
      <c r="J453" s="22" t="str">
        <f>INDEX(TrustCAHUB_map!$A$2:$D$139,MATCH($C453,TrustCAHUB_map!$A$2:$A$139,FALSE),4)</f>
        <v>London</v>
      </c>
    </row>
    <row r="454" spans="1:10" x14ac:dyDescent="0.3">
      <c r="A454" s="22" t="str">
        <f t="shared" si="7"/>
        <v>'RR72015Palliative18-49'</v>
      </c>
      <c r="B454" s="22">
        <v>2015</v>
      </c>
      <c r="C454" s="22" t="s">
        <v>256</v>
      </c>
      <c r="D454" s="22" t="s">
        <v>8</v>
      </c>
      <c r="E454" s="22" t="s">
        <v>153</v>
      </c>
      <c r="F454" s="22">
        <v>2</v>
      </c>
      <c r="G454" s="22">
        <v>0</v>
      </c>
      <c r="H454" s="22" t="str">
        <f>INDEX(Bar_data!$A$3:$B$140,MATCH(C454,Bar_data!$A$3:$A$140,FALSE),2)</f>
        <v>Trust099</v>
      </c>
      <c r="I454" s="22" t="str">
        <f>INDEX(TrustCAHUB_map!$A$2:$D$139,MATCH($C454,TrustCAHUB_map!$A$2:$A$139,FALSE),3)</f>
        <v>North East and Cumbria</v>
      </c>
      <c r="J454" s="22" t="str">
        <f>INDEX(TrustCAHUB_map!$A$2:$D$139,MATCH($C454,TrustCAHUB_map!$A$2:$A$139,FALSE),4)</f>
        <v>North East</v>
      </c>
    </row>
    <row r="455" spans="1:10" x14ac:dyDescent="0.3">
      <c r="A455" s="22" t="str">
        <f t="shared" si="7"/>
        <v>'RR72015Curative18-49'</v>
      </c>
      <c r="B455" s="22">
        <v>2015</v>
      </c>
      <c r="C455" s="22" t="s">
        <v>256</v>
      </c>
      <c r="D455" s="22" t="s">
        <v>7</v>
      </c>
      <c r="E455" s="22" t="s">
        <v>153</v>
      </c>
      <c r="F455" s="22">
        <v>3</v>
      </c>
      <c r="G455" s="22">
        <v>0</v>
      </c>
      <c r="H455" s="22" t="str">
        <f>INDEX(Bar_data!$A$3:$B$140,MATCH(C455,Bar_data!$A$3:$A$140,FALSE),2)</f>
        <v>Trust099</v>
      </c>
      <c r="I455" s="22" t="str">
        <f>INDEX(TrustCAHUB_map!$A$2:$D$139,MATCH($C455,TrustCAHUB_map!$A$2:$A$139,FALSE),3)</f>
        <v>North East and Cumbria</v>
      </c>
      <c r="J455" s="22" t="str">
        <f>INDEX(TrustCAHUB_map!$A$2:$D$139,MATCH($C455,TrustCAHUB_map!$A$2:$A$139,FALSE),4)</f>
        <v>North East</v>
      </c>
    </row>
    <row r="456" spans="1:10" x14ac:dyDescent="0.3">
      <c r="A456" s="22" t="str">
        <f t="shared" si="7"/>
        <v>'RR72015Curative50-69'</v>
      </c>
      <c r="B456" s="22">
        <v>2015</v>
      </c>
      <c r="C456" s="22" t="s">
        <v>256</v>
      </c>
      <c r="D456" s="22" t="s">
        <v>7</v>
      </c>
      <c r="E456" s="22" t="s">
        <v>627</v>
      </c>
      <c r="F456" s="22">
        <v>10</v>
      </c>
      <c r="G456" s="22">
        <v>0</v>
      </c>
      <c r="H456" s="22" t="str">
        <f>INDEX(Bar_data!$A$3:$B$140,MATCH(C456,Bar_data!$A$3:$A$140,FALSE),2)</f>
        <v>Trust099</v>
      </c>
      <c r="I456" s="22" t="str">
        <f>INDEX(TrustCAHUB_map!$A$2:$D$139,MATCH($C456,TrustCAHUB_map!$A$2:$A$139,FALSE),3)</f>
        <v>North East and Cumbria</v>
      </c>
      <c r="J456" s="22" t="str">
        <f>INDEX(TrustCAHUB_map!$A$2:$D$139,MATCH($C456,TrustCAHUB_map!$A$2:$A$139,FALSE),4)</f>
        <v>North East</v>
      </c>
    </row>
    <row r="457" spans="1:10" x14ac:dyDescent="0.3">
      <c r="A457" s="22" t="str">
        <f t="shared" si="7"/>
        <v>'RR72015Palliative50-69'</v>
      </c>
      <c r="B457" s="22">
        <v>2015</v>
      </c>
      <c r="C457" s="22" t="s">
        <v>256</v>
      </c>
      <c r="D457" s="22" t="s">
        <v>8</v>
      </c>
      <c r="E457" s="22" t="s">
        <v>627</v>
      </c>
      <c r="F457" s="22">
        <v>15</v>
      </c>
      <c r="G457" s="22">
        <v>1</v>
      </c>
      <c r="H457" s="22" t="str">
        <f>INDEX(Bar_data!$A$3:$B$140,MATCH(C457,Bar_data!$A$3:$A$140,FALSE),2)</f>
        <v>Trust099</v>
      </c>
      <c r="I457" s="22" t="str">
        <f>INDEX(TrustCAHUB_map!$A$2:$D$139,MATCH($C457,TrustCAHUB_map!$A$2:$A$139,FALSE),3)</f>
        <v>North East and Cumbria</v>
      </c>
      <c r="J457" s="22" t="str">
        <f>INDEX(TrustCAHUB_map!$A$2:$D$139,MATCH($C457,TrustCAHUB_map!$A$2:$A$139,FALSE),4)</f>
        <v>North East</v>
      </c>
    </row>
    <row r="458" spans="1:10" x14ac:dyDescent="0.3">
      <c r="A458" s="22" t="str">
        <f t="shared" si="7"/>
        <v>'RR72015Not assigned50-69'</v>
      </c>
      <c r="B458" s="22">
        <v>2015</v>
      </c>
      <c r="C458" s="22" t="s">
        <v>256</v>
      </c>
      <c r="D458" s="22" t="s">
        <v>477</v>
      </c>
      <c r="E458" s="22" t="s">
        <v>627</v>
      </c>
      <c r="F458" s="22">
        <v>2</v>
      </c>
      <c r="G458" s="22">
        <v>0</v>
      </c>
      <c r="H458" s="22" t="str">
        <f>INDEX(Bar_data!$A$3:$B$140,MATCH(C458,Bar_data!$A$3:$A$140,FALSE),2)</f>
        <v>Trust099</v>
      </c>
      <c r="I458" s="22" t="str">
        <f>INDEX(TrustCAHUB_map!$A$2:$D$139,MATCH($C458,TrustCAHUB_map!$A$2:$A$139,FALSE),3)</f>
        <v>North East and Cumbria</v>
      </c>
      <c r="J458" s="22" t="str">
        <f>INDEX(TrustCAHUB_map!$A$2:$D$139,MATCH($C458,TrustCAHUB_map!$A$2:$A$139,FALSE),4)</f>
        <v>North East</v>
      </c>
    </row>
    <row r="459" spans="1:10" x14ac:dyDescent="0.3">
      <c r="A459" s="22" t="str">
        <f t="shared" si="7"/>
        <v>'RR72015Palliative70+'</v>
      </c>
      <c r="B459" s="22">
        <v>2015</v>
      </c>
      <c r="C459" s="22" t="s">
        <v>256</v>
      </c>
      <c r="D459" s="22" t="s">
        <v>8</v>
      </c>
      <c r="E459" s="22" t="s">
        <v>628</v>
      </c>
      <c r="F459" s="22">
        <v>10</v>
      </c>
      <c r="G459" s="22">
        <v>0</v>
      </c>
      <c r="H459" s="22" t="str">
        <f>INDEX(Bar_data!$A$3:$B$140,MATCH(C459,Bar_data!$A$3:$A$140,FALSE),2)</f>
        <v>Trust099</v>
      </c>
      <c r="I459" s="22" t="str">
        <f>INDEX(TrustCAHUB_map!$A$2:$D$139,MATCH($C459,TrustCAHUB_map!$A$2:$A$139,FALSE),3)</f>
        <v>North East and Cumbria</v>
      </c>
      <c r="J459" s="22" t="str">
        <f>INDEX(TrustCAHUB_map!$A$2:$D$139,MATCH($C459,TrustCAHUB_map!$A$2:$A$139,FALSE),4)</f>
        <v>North East</v>
      </c>
    </row>
    <row r="460" spans="1:10" x14ac:dyDescent="0.3">
      <c r="A460" s="22" t="str">
        <f t="shared" si="7"/>
        <v>'RR72015Not assigned70+'</v>
      </c>
      <c r="B460" s="22">
        <v>2015</v>
      </c>
      <c r="C460" s="22" t="s">
        <v>256</v>
      </c>
      <c r="D460" s="22" t="s">
        <v>477</v>
      </c>
      <c r="E460" s="22" t="s">
        <v>628</v>
      </c>
      <c r="F460" s="22">
        <v>1</v>
      </c>
      <c r="G460" s="22">
        <v>0</v>
      </c>
      <c r="H460" s="22" t="str">
        <f>INDEX(Bar_data!$A$3:$B$140,MATCH(C460,Bar_data!$A$3:$A$140,FALSE),2)</f>
        <v>Trust099</v>
      </c>
      <c r="I460" s="22" t="str">
        <f>INDEX(TrustCAHUB_map!$A$2:$D$139,MATCH($C460,TrustCAHUB_map!$A$2:$A$139,FALSE),3)</f>
        <v>North East and Cumbria</v>
      </c>
      <c r="J460" s="22" t="str">
        <f>INDEX(TrustCAHUB_map!$A$2:$D$139,MATCH($C460,TrustCAHUB_map!$A$2:$A$139,FALSE),4)</f>
        <v>North East</v>
      </c>
    </row>
    <row r="461" spans="1:10" x14ac:dyDescent="0.3">
      <c r="A461" s="22" t="str">
        <f t="shared" si="7"/>
        <v>'RR72015Curative70+'</v>
      </c>
      <c r="B461" s="22">
        <v>2015</v>
      </c>
      <c r="C461" s="22" t="s">
        <v>256</v>
      </c>
      <c r="D461" s="22" t="s">
        <v>7</v>
      </c>
      <c r="E461" s="22" t="s">
        <v>628</v>
      </c>
      <c r="F461" s="22">
        <v>15</v>
      </c>
      <c r="G461" s="22">
        <v>0</v>
      </c>
      <c r="H461" s="22" t="str">
        <f>INDEX(Bar_data!$A$3:$B$140,MATCH(C461,Bar_data!$A$3:$A$140,FALSE),2)</f>
        <v>Trust099</v>
      </c>
      <c r="I461" s="22" t="str">
        <f>INDEX(TrustCAHUB_map!$A$2:$D$139,MATCH($C461,TrustCAHUB_map!$A$2:$A$139,FALSE),3)</f>
        <v>North East and Cumbria</v>
      </c>
      <c r="J461" s="22" t="str">
        <f>INDEX(TrustCAHUB_map!$A$2:$D$139,MATCH($C461,TrustCAHUB_map!$A$2:$A$139,FALSE),4)</f>
        <v>North East</v>
      </c>
    </row>
    <row r="462" spans="1:10" x14ac:dyDescent="0.3">
      <c r="A462" s="22" t="str">
        <f t="shared" si="7"/>
        <v>'RR82015Palliative18-49'</v>
      </c>
      <c r="B462" s="22">
        <v>2015</v>
      </c>
      <c r="C462" s="22" t="s">
        <v>257</v>
      </c>
      <c r="D462" s="22" t="s">
        <v>8</v>
      </c>
      <c r="E462" s="22" t="s">
        <v>153</v>
      </c>
      <c r="F462" s="22">
        <v>9</v>
      </c>
      <c r="G462" s="22">
        <v>1</v>
      </c>
      <c r="H462" s="22" t="str">
        <f>INDEX(Bar_data!$A$3:$B$140,MATCH(C462,Bar_data!$A$3:$A$140,FALSE),2)</f>
        <v>Trust100</v>
      </c>
      <c r="I462" s="22" t="str">
        <f>INDEX(TrustCAHUB_map!$A$2:$D$139,MATCH($C462,TrustCAHUB_map!$A$2:$A$139,FALSE),3)</f>
        <v>West Yorkshire</v>
      </c>
      <c r="J462" s="22" t="str">
        <f>INDEX(TrustCAHUB_map!$A$2:$D$139,MATCH($C462,TrustCAHUB_map!$A$2:$A$139,FALSE),4)</f>
        <v>Yorkshire and Humber</v>
      </c>
    </row>
    <row r="463" spans="1:10" x14ac:dyDescent="0.3">
      <c r="A463" s="22" t="str">
        <f t="shared" si="7"/>
        <v>'RR82015Curative18-49'</v>
      </c>
      <c r="B463" s="22">
        <v>2015</v>
      </c>
      <c r="C463" s="22" t="s">
        <v>257</v>
      </c>
      <c r="D463" s="22" t="s">
        <v>7</v>
      </c>
      <c r="E463" s="22" t="s">
        <v>153</v>
      </c>
      <c r="F463" s="22">
        <v>6</v>
      </c>
      <c r="G463" s="22">
        <v>0</v>
      </c>
      <c r="H463" s="22" t="str">
        <f>INDEX(Bar_data!$A$3:$B$140,MATCH(C463,Bar_data!$A$3:$A$140,FALSE),2)</f>
        <v>Trust100</v>
      </c>
      <c r="I463" s="22" t="str">
        <f>INDEX(TrustCAHUB_map!$A$2:$D$139,MATCH($C463,TrustCAHUB_map!$A$2:$A$139,FALSE),3)</f>
        <v>West Yorkshire</v>
      </c>
      <c r="J463" s="22" t="str">
        <f>INDEX(TrustCAHUB_map!$A$2:$D$139,MATCH($C463,TrustCAHUB_map!$A$2:$A$139,FALSE),4)</f>
        <v>Yorkshire and Humber</v>
      </c>
    </row>
    <row r="464" spans="1:10" x14ac:dyDescent="0.3">
      <c r="A464" s="22" t="str">
        <f t="shared" si="7"/>
        <v>'RR82015Curative50-69'</v>
      </c>
      <c r="B464" s="22">
        <v>2015</v>
      </c>
      <c r="C464" s="22" t="s">
        <v>257</v>
      </c>
      <c r="D464" s="22" t="s">
        <v>7</v>
      </c>
      <c r="E464" s="22" t="s">
        <v>627</v>
      </c>
      <c r="F464" s="22">
        <v>44</v>
      </c>
      <c r="G464" s="22">
        <v>0</v>
      </c>
      <c r="H464" s="22" t="str">
        <f>INDEX(Bar_data!$A$3:$B$140,MATCH(C464,Bar_data!$A$3:$A$140,FALSE),2)</f>
        <v>Trust100</v>
      </c>
      <c r="I464" s="22" t="str">
        <f>INDEX(TrustCAHUB_map!$A$2:$D$139,MATCH($C464,TrustCAHUB_map!$A$2:$A$139,FALSE),3)</f>
        <v>West Yorkshire</v>
      </c>
      <c r="J464" s="22" t="str">
        <f>INDEX(TrustCAHUB_map!$A$2:$D$139,MATCH($C464,TrustCAHUB_map!$A$2:$A$139,FALSE),4)</f>
        <v>Yorkshire and Humber</v>
      </c>
    </row>
    <row r="465" spans="1:10" x14ac:dyDescent="0.3">
      <c r="A465" s="22" t="str">
        <f t="shared" si="7"/>
        <v>'RR82015Palliative50-69'</v>
      </c>
      <c r="B465" s="22">
        <v>2015</v>
      </c>
      <c r="C465" s="22" t="s">
        <v>257</v>
      </c>
      <c r="D465" s="22" t="s">
        <v>8</v>
      </c>
      <c r="E465" s="22" t="s">
        <v>627</v>
      </c>
      <c r="F465" s="22">
        <v>32</v>
      </c>
      <c r="G465" s="22">
        <v>3</v>
      </c>
      <c r="H465" s="22" t="str">
        <f>INDEX(Bar_data!$A$3:$B$140,MATCH(C465,Bar_data!$A$3:$A$140,FALSE),2)</f>
        <v>Trust100</v>
      </c>
      <c r="I465" s="22" t="str">
        <f>INDEX(TrustCAHUB_map!$A$2:$D$139,MATCH($C465,TrustCAHUB_map!$A$2:$A$139,FALSE),3)</f>
        <v>West Yorkshire</v>
      </c>
      <c r="J465" s="22" t="str">
        <f>INDEX(TrustCAHUB_map!$A$2:$D$139,MATCH($C465,TrustCAHUB_map!$A$2:$A$139,FALSE),4)</f>
        <v>Yorkshire and Humber</v>
      </c>
    </row>
    <row r="466" spans="1:10" x14ac:dyDescent="0.3">
      <c r="A466" s="22" t="str">
        <f t="shared" si="7"/>
        <v>'RR82015Palliative70+'</v>
      </c>
      <c r="B466" s="22">
        <v>2015</v>
      </c>
      <c r="C466" s="22" t="s">
        <v>257</v>
      </c>
      <c r="D466" s="22" t="s">
        <v>8</v>
      </c>
      <c r="E466" s="22" t="s">
        <v>628</v>
      </c>
      <c r="F466" s="22">
        <v>19</v>
      </c>
      <c r="G466" s="22">
        <v>2</v>
      </c>
      <c r="H466" s="22" t="str">
        <f>INDEX(Bar_data!$A$3:$B$140,MATCH(C466,Bar_data!$A$3:$A$140,FALSE),2)</f>
        <v>Trust100</v>
      </c>
      <c r="I466" s="22" t="str">
        <f>INDEX(TrustCAHUB_map!$A$2:$D$139,MATCH($C466,TrustCAHUB_map!$A$2:$A$139,FALSE),3)</f>
        <v>West Yorkshire</v>
      </c>
      <c r="J466" s="22" t="str">
        <f>INDEX(TrustCAHUB_map!$A$2:$D$139,MATCH($C466,TrustCAHUB_map!$A$2:$A$139,FALSE),4)</f>
        <v>Yorkshire and Humber</v>
      </c>
    </row>
    <row r="467" spans="1:10" x14ac:dyDescent="0.3">
      <c r="A467" s="22" t="str">
        <f t="shared" si="7"/>
        <v>'RR82015Curative70+'</v>
      </c>
      <c r="B467" s="22">
        <v>2015</v>
      </c>
      <c r="C467" s="22" t="s">
        <v>257</v>
      </c>
      <c r="D467" s="22" t="s">
        <v>7</v>
      </c>
      <c r="E467" s="22" t="s">
        <v>628</v>
      </c>
      <c r="F467" s="22">
        <v>21</v>
      </c>
      <c r="G467" s="22">
        <v>0</v>
      </c>
      <c r="H467" s="22" t="str">
        <f>INDEX(Bar_data!$A$3:$B$140,MATCH(C467,Bar_data!$A$3:$A$140,FALSE),2)</f>
        <v>Trust100</v>
      </c>
      <c r="I467" s="22" t="str">
        <f>INDEX(TrustCAHUB_map!$A$2:$D$139,MATCH($C467,TrustCAHUB_map!$A$2:$A$139,FALSE),3)</f>
        <v>West Yorkshire</v>
      </c>
      <c r="J467" s="22" t="str">
        <f>INDEX(TrustCAHUB_map!$A$2:$D$139,MATCH($C467,TrustCAHUB_map!$A$2:$A$139,FALSE),4)</f>
        <v>Yorkshire and Humber</v>
      </c>
    </row>
    <row r="468" spans="1:10" x14ac:dyDescent="0.3">
      <c r="A468" s="22" t="str">
        <f t="shared" si="7"/>
        <v>'RRK2015Palliative18-49'</v>
      </c>
      <c r="B468" s="22">
        <v>2015</v>
      </c>
      <c r="C468" s="22" t="s">
        <v>259</v>
      </c>
      <c r="D468" s="22" t="s">
        <v>8</v>
      </c>
      <c r="E468" s="22" t="s">
        <v>153</v>
      </c>
      <c r="F468" s="22">
        <v>12</v>
      </c>
      <c r="G468" s="22">
        <v>0</v>
      </c>
      <c r="H468" s="22" t="str">
        <f>INDEX(Bar_data!$A$3:$B$140,MATCH(C468,Bar_data!$A$3:$A$140,FALSE),2)</f>
        <v>Trust102</v>
      </c>
      <c r="I468" s="22" t="str">
        <f>INDEX(TrustCAHUB_map!$A$2:$D$139,MATCH($C468,TrustCAHUB_map!$A$2:$A$139,FALSE),3)</f>
        <v>West Midlands</v>
      </c>
      <c r="J468" s="22" t="str">
        <f>INDEX(TrustCAHUB_map!$A$2:$D$139,MATCH($C468,TrustCAHUB_map!$A$2:$A$139,FALSE),4)</f>
        <v>West Midlands</v>
      </c>
    </row>
    <row r="469" spans="1:10" x14ac:dyDescent="0.3">
      <c r="A469" s="22" t="str">
        <f t="shared" si="7"/>
        <v>'RRK2015Curative18-49'</v>
      </c>
      <c r="B469" s="22">
        <v>2015</v>
      </c>
      <c r="C469" s="22" t="s">
        <v>259</v>
      </c>
      <c r="D469" s="22" t="s">
        <v>7</v>
      </c>
      <c r="E469" s="22" t="s">
        <v>153</v>
      </c>
      <c r="F469" s="22">
        <v>10</v>
      </c>
      <c r="G469" s="22">
        <v>0</v>
      </c>
      <c r="H469" s="22" t="str">
        <f>INDEX(Bar_data!$A$3:$B$140,MATCH(C469,Bar_data!$A$3:$A$140,FALSE),2)</f>
        <v>Trust102</v>
      </c>
      <c r="I469" s="22" t="str">
        <f>INDEX(TrustCAHUB_map!$A$2:$D$139,MATCH($C469,TrustCAHUB_map!$A$2:$A$139,FALSE),3)</f>
        <v>West Midlands</v>
      </c>
      <c r="J469" s="22" t="str">
        <f>INDEX(TrustCAHUB_map!$A$2:$D$139,MATCH($C469,TrustCAHUB_map!$A$2:$A$139,FALSE),4)</f>
        <v>West Midlands</v>
      </c>
    </row>
    <row r="470" spans="1:10" x14ac:dyDescent="0.3">
      <c r="A470" s="22" t="str">
        <f t="shared" si="7"/>
        <v>'RRK2015Curative50-69'</v>
      </c>
      <c r="B470" s="22">
        <v>2015</v>
      </c>
      <c r="C470" s="22" t="s">
        <v>259</v>
      </c>
      <c r="D470" s="22" t="s">
        <v>7</v>
      </c>
      <c r="E470" s="22" t="s">
        <v>627</v>
      </c>
      <c r="F470" s="22">
        <v>77</v>
      </c>
      <c r="G470" s="22">
        <v>1</v>
      </c>
      <c r="H470" s="22" t="str">
        <f>INDEX(Bar_data!$A$3:$B$140,MATCH(C470,Bar_data!$A$3:$A$140,FALSE),2)</f>
        <v>Trust102</v>
      </c>
      <c r="I470" s="22" t="str">
        <f>INDEX(TrustCAHUB_map!$A$2:$D$139,MATCH($C470,TrustCAHUB_map!$A$2:$A$139,FALSE),3)</f>
        <v>West Midlands</v>
      </c>
      <c r="J470" s="22" t="str">
        <f>INDEX(TrustCAHUB_map!$A$2:$D$139,MATCH($C470,TrustCAHUB_map!$A$2:$A$139,FALSE),4)</f>
        <v>West Midlands</v>
      </c>
    </row>
    <row r="471" spans="1:10" x14ac:dyDescent="0.3">
      <c r="A471" s="22" t="str">
        <f t="shared" si="7"/>
        <v>'RRK2015Palliative50-69'</v>
      </c>
      <c r="B471" s="22">
        <v>2015</v>
      </c>
      <c r="C471" s="22" t="s">
        <v>259</v>
      </c>
      <c r="D471" s="22" t="s">
        <v>8</v>
      </c>
      <c r="E471" s="22" t="s">
        <v>627</v>
      </c>
      <c r="F471" s="22">
        <v>53</v>
      </c>
      <c r="G471" s="22">
        <v>3</v>
      </c>
      <c r="H471" s="22" t="str">
        <f>INDEX(Bar_data!$A$3:$B$140,MATCH(C471,Bar_data!$A$3:$A$140,FALSE),2)</f>
        <v>Trust102</v>
      </c>
      <c r="I471" s="22" t="str">
        <f>INDEX(TrustCAHUB_map!$A$2:$D$139,MATCH($C471,TrustCAHUB_map!$A$2:$A$139,FALSE),3)</f>
        <v>West Midlands</v>
      </c>
      <c r="J471" s="22" t="str">
        <f>INDEX(TrustCAHUB_map!$A$2:$D$139,MATCH($C471,TrustCAHUB_map!$A$2:$A$139,FALSE),4)</f>
        <v>West Midlands</v>
      </c>
    </row>
    <row r="472" spans="1:10" x14ac:dyDescent="0.3">
      <c r="A472" s="22" t="str">
        <f t="shared" si="7"/>
        <v>'RRK2015Not assigned50-69'</v>
      </c>
      <c r="B472" s="22">
        <v>2015</v>
      </c>
      <c r="C472" s="22" t="s">
        <v>259</v>
      </c>
      <c r="D472" s="22" t="s">
        <v>477</v>
      </c>
      <c r="E472" s="22" t="s">
        <v>627</v>
      </c>
      <c r="F472" s="22">
        <v>4</v>
      </c>
      <c r="G472" s="22">
        <v>0</v>
      </c>
      <c r="H472" s="22" t="str">
        <f>INDEX(Bar_data!$A$3:$B$140,MATCH(C472,Bar_data!$A$3:$A$140,FALSE),2)</f>
        <v>Trust102</v>
      </c>
      <c r="I472" s="22" t="str">
        <f>INDEX(TrustCAHUB_map!$A$2:$D$139,MATCH($C472,TrustCAHUB_map!$A$2:$A$139,FALSE),3)</f>
        <v>West Midlands</v>
      </c>
      <c r="J472" s="22" t="str">
        <f>INDEX(TrustCAHUB_map!$A$2:$D$139,MATCH($C472,TrustCAHUB_map!$A$2:$A$139,FALSE),4)</f>
        <v>West Midlands</v>
      </c>
    </row>
    <row r="473" spans="1:10" x14ac:dyDescent="0.3">
      <c r="A473" s="22" t="str">
        <f t="shared" si="7"/>
        <v>'RRK2015Curative70+'</v>
      </c>
      <c r="B473" s="22">
        <v>2015</v>
      </c>
      <c r="C473" s="22" t="s">
        <v>259</v>
      </c>
      <c r="D473" s="22" t="s">
        <v>7</v>
      </c>
      <c r="E473" s="22" t="s">
        <v>628</v>
      </c>
      <c r="F473" s="22">
        <v>47</v>
      </c>
      <c r="G473" s="22">
        <v>1</v>
      </c>
      <c r="H473" s="22" t="str">
        <f>INDEX(Bar_data!$A$3:$B$140,MATCH(C473,Bar_data!$A$3:$A$140,FALSE),2)</f>
        <v>Trust102</v>
      </c>
      <c r="I473" s="22" t="str">
        <f>INDEX(TrustCAHUB_map!$A$2:$D$139,MATCH($C473,TrustCAHUB_map!$A$2:$A$139,FALSE),3)</f>
        <v>West Midlands</v>
      </c>
      <c r="J473" s="22" t="str">
        <f>INDEX(TrustCAHUB_map!$A$2:$D$139,MATCH($C473,TrustCAHUB_map!$A$2:$A$139,FALSE),4)</f>
        <v>West Midlands</v>
      </c>
    </row>
    <row r="474" spans="1:10" x14ac:dyDescent="0.3">
      <c r="A474" s="22" t="str">
        <f t="shared" si="7"/>
        <v>'RRK2015Not assigned70+'</v>
      </c>
      <c r="B474" s="22">
        <v>2015</v>
      </c>
      <c r="C474" s="22" t="s">
        <v>259</v>
      </c>
      <c r="D474" s="22" t="s">
        <v>477</v>
      </c>
      <c r="E474" s="22" t="s">
        <v>628</v>
      </c>
      <c r="F474" s="22">
        <v>4</v>
      </c>
      <c r="G474" s="22">
        <v>0</v>
      </c>
      <c r="H474" s="22" t="str">
        <f>INDEX(Bar_data!$A$3:$B$140,MATCH(C474,Bar_data!$A$3:$A$140,FALSE),2)</f>
        <v>Trust102</v>
      </c>
      <c r="I474" s="22" t="str">
        <f>INDEX(TrustCAHUB_map!$A$2:$D$139,MATCH($C474,TrustCAHUB_map!$A$2:$A$139,FALSE),3)</f>
        <v>West Midlands</v>
      </c>
      <c r="J474" s="22" t="str">
        <f>INDEX(TrustCAHUB_map!$A$2:$D$139,MATCH($C474,TrustCAHUB_map!$A$2:$A$139,FALSE),4)</f>
        <v>West Midlands</v>
      </c>
    </row>
    <row r="475" spans="1:10" x14ac:dyDescent="0.3">
      <c r="A475" s="22" t="str">
        <f t="shared" si="7"/>
        <v>'RRK2015Palliative70+'</v>
      </c>
      <c r="B475" s="22">
        <v>2015</v>
      </c>
      <c r="C475" s="22" t="s">
        <v>259</v>
      </c>
      <c r="D475" s="22" t="s">
        <v>8</v>
      </c>
      <c r="E475" s="22" t="s">
        <v>628</v>
      </c>
      <c r="F475" s="22">
        <v>43</v>
      </c>
      <c r="G475" s="22">
        <v>2</v>
      </c>
      <c r="H475" s="22" t="str">
        <f>INDEX(Bar_data!$A$3:$B$140,MATCH(C475,Bar_data!$A$3:$A$140,FALSE),2)</f>
        <v>Trust102</v>
      </c>
      <c r="I475" s="22" t="str">
        <f>INDEX(TrustCAHUB_map!$A$2:$D$139,MATCH($C475,TrustCAHUB_map!$A$2:$A$139,FALSE),3)</f>
        <v>West Midlands</v>
      </c>
      <c r="J475" s="22" t="str">
        <f>INDEX(TrustCAHUB_map!$A$2:$D$139,MATCH($C475,TrustCAHUB_map!$A$2:$A$139,FALSE),4)</f>
        <v>West Midlands</v>
      </c>
    </row>
    <row r="476" spans="1:10" x14ac:dyDescent="0.3">
      <c r="A476" s="22" t="str">
        <f t="shared" si="7"/>
        <v>'RRV2015Curative18-49'</v>
      </c>
      <c r="B476" s="22">
        <v>2015</v>
      </c>
      <c r="C476" s="22" t="s">
        <v>260</v>
      </c>
      <c r="D476" s="22" t="s">
        <v>7</v>
      </c>
      <c r="E476" s="22" t="s">
        <v>153</v>
      </c>
      <c r="F476" s="22">
        <v>12</v>
      </c>
      <c r="G476" s="22">
        <v>0</v>
      </c>
      <c r="H476" s="22" t="str">
        <f>INDEX(Bar_data!$A$3:$B$140,MATCH(C476,Bar_data!$A$3:$A$140,FALSE),2)</f>
        <v>Trust103</v>
      </c>
      <c r="I476" s="22" t="str">
        <f>INDEX(TrustCAHUB_map!$A$2:$D$139,MATCH($C476,TrustCAHUB_map!$A$2:$A$139,FALSE),3)</f>
        <v>North Central and North East London</v>
      </c>
      <c r="J476" s="22" t="str">
        <f>INDEX(TrustCAHUB_map!$A$2:$D$139,MATCH($C476,TrustCAHUB_map!$A$2:$A$139,FALSE),4)</f>
        <v>London</v>
      </c>
    </row>
    <row r="477" spans="1:10" x14ac:dyDescent="0.3">
      <c r="A477" s="22" t="str">
        <f t="shared" si="7"/>
        <v>'RRV2015Palliative18-49'</v>
      </c>
      <c r="B477" s="22">
        <v>2015</v>
      </c>
      <c r="C477" s="22" t="s">
        <v>260</v>
      </c>
      <c r="D477" s="22" t="s">
        <v>8</v>
      </c>
      <c r="E477" s="22" t="s">
        <v>153</v>
      </c>
      <c r="F477" s="22">
        <v>10</v>
      </c>
      <c r="G477" s="22">
        <v>3</v>
      </c>
      <c r="H477" s="22" t="str">
        <f>INDEX(Bar_data!$A$3:$B$140,MATCH(C477,Bar_data!$A$3:$A$140,FALSE),2)</f>
        <v>Trust103</v>
      </c>
      <c r="I477" s="22" t="str">
        <f>INDEX(TrustCAHUB_map!$A$2:$D$139,MATCH($C477,TrustCAHUB_map!$A$2:$A$139,FALSE),3)</f>
        <v>North Central and North East London</v>
      </c>
      <c r="J477" s="22" t="str">
        <f>INDEX(TrustCAHUB_map!$A$2:$D$139,MATCH($C477,TrustCAHUB_map!$A$2:$A$139,FALSE),4)</f>
        <v>London</v>
      </c>
    </row>
    <row r="478" spans="1:10" x14ac:dyDescent="0.3">
      <c r="A478" s="22" t="str">
        <f t="shared" si="7"/>
        <v>'RRV2015Curative50-69'</v>
      </c>
      <c r="B478" s="22">
        <v>2015</v>
      </c>
      <c r="C478" s="22" t="s">
        <v>260</v>
      </c>
      <c r="D478" s="22" t="s">
        <v>7</v>
      </c>
      <c r="E478" s="22" t="s">
        <v>627</v>
      </c>
      <c r="F478" s="22">
        <v>27</v>
      </c>
      <c r="G478" s="22">
        <v>0</v>
      </c>
      <c r="H478" s="22" t="str">
        <f>INDEX(Bar_data!$A$3:$B$140,MATCH(C478,Bar_data!$A$3:$A$140,FALSE),2)</f>
        <v>Trust103</v>
      </c>
      <c r="I478" s="22" t="str">
        <f>INDEX(TrustCAHUB_map!$A$2:$D$139,MATCH($C478,TrustCAHUB_map!$A$2:$A$139,FALSE),3)</f>
        <v>North Central and North East London</v>
      </c>
      <c r="J478" s="22" t="str">
        <f>INDEX(TrustCAHUB_map!$A$2:$D$139,MATCH($C478,TrustCAHUB_map!$A$2:$A$139,FALSE),4)</f>
        <v>London</v>
      </c>
    </row>
    <row r="479" spans="1:10" x14ac:dyDescent="0.3">
      <c r="A479" s="22" t="str">
        <f t="shared" si="7"/>
        <v>'RRV2015Palliative50-69'</v>
      </c>
      <c r="B479" s="22">
        <v>2015</v>
      </c>
      <c r="C479" s="22" t="s">
        <v>260</v>
      </c>
      <c r="D479" s="22" t="s">
        <v>8</v>
      </c>
      <c r="E479" s="22" t="s">
        <v>627</v>
      </c>
      <c r="F479" s="22">
        <v>20</v>
      </c>
      <c r="G479" s="22">
        <v>1</v>
      </c>
      <c r="H479" s="22" t="str">
        <f>INDEX(Bar_data!$A$3:$B$140,MATCH(C479,Bar_data!$A$3:$A$140,FALSE),2)</f>
        <v>Trust103</v>
      </c>
      <c r="I479" s="22" t="str">
        <f>INDEX(TrustCAHUB_map!$A$2:$D$139,MATCH($C479,TrustCAHUB_map!$A$2:$A$139,FALSE),3)</f>
        <v>North Central and North East London</v>
      </c>
      <c r="J479" s="22" t="str">
        <f>INDEX(TrustCAHUB_map!$A$2:$D$139,MATCH($C479,TrustCAHUB_map!$A$2:$A$139,FALSE),4)</f>
        <v>London</v>
      </c>
    </row>
    <row r="480" spans="1:10" x14ac:dyDescent="0.3">
      <c r="A480" s="22" t="str">
        <f t="shared" si="7"/>
        <v>'RRV2015Palliative70+'</v>
      </c>
      <c r="B480" s="22">
        <v>2015</v>
      </c>
      <c r="C480" s="22" t="s">
        <v>260</v>
      </c>
      <c r="D480" s="22" t="s">
        <v>8</v>
      </c>
      <c r="E480" s="22" t="s">
        <v>628</v>
      </c>
      <c r="F480" s="22">
        <v>6</v>
      </c>
      <c r="G480" s="22">
        <v>2</v>
      </c>
      <c r="H480" s="22" t="str">
        <f>INDEX(Bar_data!$A$3:$B$140,MATCH(C480,Bar_data!$A$3:$A$140,FALSE),2)</f>
        <v>Trust103</v>
      </c>
      <c r="I480" s="22" t="str">
        <f>INDEX(TrustCAHUB_map!$A$2:$D$139,MATCH($C480,TrustCAHUB_map!$A$2:$A$139,FALSE),3)</f>
        <v>North Central and North East London</v>
      </c>
      <c r="J480" s="22" t="str">
        <f>INDEX(TrustCAHUB_map!$A$2:$D$139,MATCH($C480,TrustCAHUB_map!$A$2:$A$139,FALSE),4)</f>
        <v>London</v>
      </c>
    </row>
    <row r="481" spans="1:10" x14ac:dyDescent="0.3">
      <c r="A481" s="22" t="str">
        <f t="shared" si="7"/>
        <v>'RRV2015Curative70+'</v>
      </c>
      <c r="B481" s="22">
        <v>2015</v>
      </c>
      <c r="C481" s="22" t="s">
        <v>260</v>
      </c>
      <c r="D481" s="22" t="s">
        <v>7</v>
      </c>
      <c r="E481" s="22" t="s">
        <v>628</v>
      </c>
      <c r="F481" s="22">
        <v>18</v>
      </c>
      <c r="G481" s="22">
        <v>0</v>
      </c>
      <c r="H481" s="22" t="str">
        <f>INDEX(Bar_data!$A$3:$B$140,MATCH(C481,Bar_data!$A$3:$A$140,FALSE),2)</f>
        <v>Trust103</v>
      </c>
      <c r="I481" s="22" t="str">
        <f>INDEX(TrustCAHUB_map!$A$2:$D$139,MATCH($C481,TrustCAHUB_map!$A$2:$A$139,FALSE),3)</f>
        <v>North Central and North East London</v>
      </c>
      <c r="J481" s="22" t="str">
        <f>INDEX(TrustCAHUB_map!$A$2:$D$139,MATCH($C481,TrustCAHUB_map!$A$2:$A$139,FALSE),4)</f>
        <v>London</v>
      </c>
    </row>
    <row r="482" spans="1:10" x14ac:dyDescent="0.3">
      <c r="A482" s="22" t="str">
        <f t="shared" si="7"/>
        <v>'RTD2015Curative18-49'</v>
      </c>
      <c r="B482" s="22">
        <v>2015</v>
      </c>
      <c r="C482" s="22" t="s">
        <v>261</v>
      </c>
      <c r="D482" s="22" t="s">
        <v>7</v>
      </c>
      <c r="E482" s="22" t="s">
        <v>153</v>
      </c>
      <c r="F482" s="22">
        <v>6</v>
      </c>
      <c r="G482" s="22">
        <v>0</v>
      </c>
      <c r="H482" s="22" t="str">
        <f>INDEX(Bar_data!$A$3:$B$140,MATCH(C482,Bar_data!$A$3:$A$140,FALSE),2)</f>
        <v>Trust104</v>
      </c>
      <c r="I482" s="22" t="str">
        <f>INDEX(TrustCAHUB_map!$A$2:$D$139,MATCH($C482,TrustCAHUB_map!$A$2:$A$139,FALSE),3)</f>
        <v>North East and Cumbria</v>
      </c>
      <c r="J482" s="22" t="str">
        <f>INDEX(TrustCAHUB_map!$A$2:$D$139,MATCH($C482,TrustCAHUB_map!$A$2:$A$139,FALSE),4)</f>
        <v>North East</v>
      </c>
    </row>
    <row r="483" spans="1:10" x14ac:dyDescent="0.3">
      <c r="A483" s="22" t="str">
        <f t="shared" si="7"/>
        <v>'RTD2015Palliative18-49'</v>
      </c>
      <c r="B483" s="22">
        <v>2015</v>
      </c>
      <c r="C483" s="22" t="s">
        <v>261</v>
      </c>
      <c r="D483" s="22" t="s">
        <v>8</v>
      </c>
      <c r="E483" s="22" t="s">
        <v>153</v>
      </c>
      <c r="F483" s="22">
        <v>1</v>
      </c>
      <c r="G483" s="22">
        <v>0</v>
      </c>
      <c r="H483" s="22" t="str">
        <f>INDEX(Bar_data!$A$3:$B$140,MATCH(C483,Bar_data!$A$3:$A$140,FALSE),2)</f>
        <v>Trust104</v>
      </c>
      <c r="I483" s="22" t="str">
        <f>INDEX(TrustCAHUB_map!$A$2:$D$139,MATCH($C483,TrustCAHUB_map!$A$2:$A$139,FALSE),3)</f>
        <v>North East and Cumbria</v>
      </c>
      <c r="J483" s="22" t="str">
        <f>INDEX(TrustCAHUB_map!$A$2:$D$139,MATCH($C483,TrustCAHUB_map!$A$2:$A$139,FALSE),4)</f>
        <v>North East</v>
      </c>
    </row>
    <row r="484" spans="1:10" x14ac:dyDescent="0.3">
      <c r="A484" s="22" t="str">
        <f t="shared" si="7"/>
        <v>'RTD2015Palliative50-69'</v>
      </c>
      <c r="B484" s="22">
        <v>2015</v>
      </c>
      <c r="C484" s="22" t="s">
        <v>261</v>
      </c>
      <c r="D484" s="22" t="s">
        <v>8</v>
      </c>
      <c r="E484" s="22" t="s">
        <v>627</v>
      </c>
      <c r="F484" s="22">
        <v>15</v>
      </c>
      <c r="G484" s="22">
        <v>0</v>
      </c>
      <c r="H484" s="22" t="str">
        <f>INDEX(Bar_data!$A$3:$B$140,MATCH(C484,Bar_data!$A$3:$A$140,FALSE),2)</f>
        <v>Trust104</v>
      </c>
      <c r="I484" s="22" t="str">
        <f>INDEX(TrustCAHUB_map!$A$2:$D$139,MATCH($C484,TrustCAHUB_map!$A$2:$A$139,FALSE),3)</f>
        <v>North East and Cumbria</v>
      </c>
      <c r="J484" s="22" t="str">
        <f>INDEX(TrustCAHUB_map!$A$2:$D$139,MATCH($C484,TrustCAHUB_map!$A$2:$A$139,FALSE),4)</f>
        <v>North East</v>
      </c>
    </row>
    <row r="485" spans="1:10" x14ac:dyDescent="0.3">
      <c r="A485" s="22" t="str">
        <f t="shared" si="7"/>
        <v>'RTD2015Curative50-69'</v>
      </c>
      <c r="B485" s="22">
        <v>2015</v>
      </c>
      <c r="C485" s="22" t="s">
        <v>261</v>
      </c>
      <c r="D485" s="22" t="s">
        <v>7</v>
      </c>
      <c r="E485" s="22" t="s">
        <v>627</v>
      </c>
      <c r="F485" s="22">
        <v>23</v>
      </c>
      <c r="G485" s="22">
        <v>0</v>
      </c>
      <c r="H485" s="22" t="str">
        <f>INDEX(Bar_data!$A$3:$B$140,MATCH(C485,Bar_data!$A$3:$A$140,FALSE),2)</f>
        <v>Trust104</v>
      </c>
      <c r="I485" s="22" t="str">
        <f>INDEX(TrustCAHUB_map!$A$2:$D$139,MATCH($C485,TrustCAHUB_map!$A$2:$A$139,FALSE),3)</f>
        <v>North East and Cumbria</v>
      </c>
      <c r="J485" s="22" t="str">
        <f>INDEX(TrustCAHUB_map!$A$2:$D$139,MATCH($C485,TrustCAHUB_map!$A$2:$A$139,FALSE),4)</f>
        <v>North East</v>
      </c>
    </row>
    <row r="486" spans="1:10" x14ac:dyDescent="0.3">
      <c r="A486" s="22" t="str">
        <f t="shared" si="7"/>
        <v>'RTD2015Palliative70+'</v>
      </c>
      <c r="B486" s="22">
        <v>2015</v>
      </c>
      <c r="C486" s="22" t="s">
        <v>261</v>
      </c>
      <c r="D486" s="22" t="s">
        <v>8</v>
      </c>
      <c r="E486" s="22" t="s">
        <v>628</v>
      </c>
      <c r="F486" s="22">
        <v>25</v>
      </c>
      <c r="G486" s="22">
        <v>2</v>
      </c>
      <c r="H486" s="22" t="str">
        <f>INDEX(Bar_data!$A$3:$B$140,MATCH(C486,Bar_data!$A$3:$A$140,FALSE),2)</f>
        <v>Trust104</v>
      </c>
      <c r="I486" s="22" t="str">
        <f>INDEX(TrustCAHUB_map!$A$2:$D$139,MATCH($C486,TrustCAHUB_map!$A$2:$A$139,FALSE),3)</f>
        <v>North East and Cumbria</v>
      </c>
      <c r="J486" s="22" t="str">
        <f>INDEX(TrustCAHUB_map!$A$2:$D$139,MATCH($C486,TrustCAHUB_map!$A$2:$A$139,FALSE),4)</f>
        <v>North East</v>
      </c>
    </row>
    <row r="487" spans="1:10" x14ac:dyDescent="0.3">
      <c r="A487" s="22" t="str">
        <f t="shared" si="7"/>
        <v>'RTD2015Curative70+'</v>
      </c>
      <c r="B487" s="22">
        <v>2015</v>
      </c>
      <c r="C487" s="22" t="s">
        <v>261</v>
      </c>
      <c r="D487" s="22" t="s">
        <v>7</v>
      </c>
      <c r="E487" s="22" t="s">
        <v>628</v>
      </c>
      <c r="F487" s="22">
        <v>6</v>
      </c>
      <c r="G487" s="22">
        <v>0</v>
      </c>
      <c r="H487" s="22" t="str">
        <f>INDEX(Bar_data!$A$3:$B$140,MATCH(C487,Bar_data!$A$3:$A$140,FALSE),2)</f>
        <v>Trust104</v>
      </c>
      <c r="I487" s="22" t="str">
        <f>INDEX(TrustCAHUB_map!$A$2:$D$139,MATCH($C487,TrustCAHUB_map!$A$2:$A$139,FALSE),3)</f>
        <v>North East and Cumbria</v>
      </c>
      <c r="J487" s="22" t="str">
        <f>INDEX(TrustCAHUB_map!$A$2:$D$139,MATCH($C487,TrustCAHUB_map!$A$2:$A$139,FALSE),4)</f>
        <v>North East</v>
      </c>
    </row>
    <row r="488" spans="1:10" x14ac:dyDescent="0.3">
      <c r="A488" s="22" t="str">
        <f t="shared" si="7"/>
        <v>'RTE2015Not assigned18-49'</v>
      </c>
      <c r="B488" s="22">
        <v>2015</v>
      </c>
      <c r="C488" s="22" t="s">
        <v>262</v>
      </c>
      <c r="D488" s="22" t="s">
        <v>477</v>
      </c>
      <c r="E488" s="22" t="s">
        <v>153</v>
      </c>
      <c r="F488" s="22">
        <v>1</v>
      </c>
      <c r="G488" s="22">
        <v>0</v>
      </c>
      <c r="H488" s="22" t="str">
        <f>INDEX(Bar_data!$A$3:$B$140,MATCH(C488,Bar_data!$A$3:$A$140,FALSE),2)</f>
        <v>Trust105</v>
      </c>
      <c r="I488" s="22" t="str">
        <f>INDEX(TrustCAHUB_map!$A$2:$D$139,MATCH($C488,TrustCAHUB_map!$A$2:$A$139,FALSE),3)</f>
        <v>Somerset, Wiltshire, Avon and Gloucester</v>
      </c>
      <c r="J488" s="22" t="str">
        <f>INDEX(TrustCAHUB_map!$A$2:$D$139,MATCH($C488,TrustCAHUB_map!$A$2:$A$139,FALSE),4)</f>
        <v>South West</v>
      </c>
    </row>
    <row r="489" spans="1:10" x14ac:dyDescent="0.3">
      <c r="A489" s="22" t="str">
        <f t="shared" si="7"/>
        <v>'RTE2015Palliative18-49'</v>
      </c>
      <c r="B489" s="22">
        <v>2015</v>
      </c>
      <c r="C489" s="22" t="s">
        <v>262</v>
      </c>
      <c r="D489" s="22" t="s">
        <v>8</v>
      </c>
      <c r="E489" s="22" t="s">
        <v>153</v>
      </c>
      <c r="F489" s="22">
        <v>8</v>
      </c>
      <c r="G489" s="22">
        <v>0</v>
      </c>
      <c r="H489" s="22" t="str">
        <f>INDEX(Bar_data!$A$3:$B$140,MATCH(C489,Bar_data!$A$3:$A$140,FALSE),2)</f>
        <v>Trust105</v>
      </c>
      <c r="I489" s="22" t="str">
        <f>INDEX(TrustCAHUB_map!$A$2:$D$139,MATCH($C489,TrustCAHUB_map!$A$2:$A$139,FALSE),3)</f>
        <v>Somerset, Wiltshire, Avon and Gloucester</v>
      </c>
      <c r="J489" s="22" t="str">
        <f>INDEX(TrustCAHUB_map!$A$2:$D$139,MATCH($C489,TrustCAHUB_map!$A$2:$A$139,FALSE),4)</f>
        <v>South West</v>
      </c>
    </row>
    <row r="490" spans="1:10" x14ac:dyDescent="0.3">
      <c r="A490" s="22" t="str">
        <f t="shared" si="7"/>
        <v>'RTE2015Curative18-49'</v>
      </c>
      <c r="B490" s="22">
        <v>2015</v>
      </c>
      <c r="C490" s="22" t="s">
        <v>262</v>
      </c>
      <c r="D490" s="22" t="s">
        <v>7</v>
      </c>
      <c r="E490" s="22" t="s">
        <v>153</v>
      </c>
      <c r="F490" s="22">
        <v>5</v>
      </c>
      <c r="G490" s="22">
        <v>0</v>
      </c>
      <c r="H490" s="22" t="str">
        <f>INDEX(Bar_data!$A$3:$B$140,MATCH(C490,Bar_data!$A$3:$A$140,FALSE),2)</f>
        <v>Trust105</v>
      </c>
      <c r="I490" s="22" t="str">
        <f>INDEX(TrustCAHUB_map!$A$2:$D$139,MATCH($C490,TrustCAHUB_map!$A$2:$A$139,FALSE),3)</f>
        <v>Somerset, Wiltshire, Avon and Gloucester</v>
      </c>
      <c r="J490" s="22" t="str">
        <f>INDEX(TrustCAHUB_map!$A$2:$D$139,MATCH($C490,TrustCAHUB_map!$A$2:$A$139,FALSE),4)</f>
        <v>South West</v>
      </c>
    </row>
    <row r="491" spans="1:10" x14ac:dyDescent="0.3">
      <c r="A491" s="22" t="str">
        <f t="shared" si="7"/>
        <v>'RTE2015Not assigned50-69'</v>
      </c>
      <c r="B491" s="22">
        <v>2015</v>
      </c>
      <c r="C491" s="22" t="s">
        <v>262</v>
      </c>
      <c r="D491" s="22" t="s">
        <v>477</v>
      </c>
      <c r="E491" s="22" t="s">
        <v>627</v>
      </c>
      <c r="F491" s="22">
        <v>3</v>
      </c>
      <c r="G491" s="22">
        <v>0</v>
      </c>
      <c r="H491" s="22" t="str">
        <f>INDEX(Bar_data!$A$3:$B$140,MATCH(C491,Bar_data!$A$3:$A$140,FALSE),2)</f>
        <v>Trust105</v>
      </c>
      <c r="I491" s="22" t="str">
        <f>INDEX(TrustCAHUB_map!$A$2:$D$139,MATCH($C491,TrustCAHUB_map!$A$2:$A$139,FALSE),3)</f>
        <v>Somerset, Wiltshire, Avon and Gloucester</v>
      </c>
      <c r="J491" s="22" t="str">
        <f>INDEX(TrustCAHUB_map!$A$2:$D$139,MATCH($C491,TrustCAHUB_map!$A$2:$A$139,FALSE),4)</f>
        <v>South West</v>
      </c>
    </row>
    <row r="492" spans="1:10" x14ac:dyDescent="0.3">
      <c r="A492" s="22" t="str">
        <f t="shared" si="7"/>
        <v>'RTE2015Curative50-69'</v>
      </c>
      <c r="B492" s="22">
        <v>2015</v>
      </c>
      <c r="C492" s="22" t="s">
        <v>262</v>
      </c>
      <c r="D492" s="22" t="s">
        <v>7</v>
      </c>
      <c r="E492" s="22" t="s">
        <v>627</v>
      </c>
      <c r="F492" s="22">
        <v>53</v>
      </c>
      <c r="G492" s="22">
        <v>1</v>
      </c>
      <c r="H492" s="22" t="str">
        <f>INDEX(Bar_data!$A$3:$B$140,MATCH(C492,Bar_data!$A$3:$A$140,FALSE),2)</f>
        <v>Trust105</v>
      </c>
      <c r="I492" s="22" t="str">
        <f>INDEX(TrustCAHUB_map!$A$2:$D$139,MATCH($C492,TrustCAHUB_map!$A$2:$A$139,FALSE),3)</f>
        <v>Somerset, Wiltshire, Avon and Gloucester</v>
      </c>
      <c r="J492" s="22" t="str">
        <f>INDEX(TrustCAHUB_map!$A$2:$D$139,MATCH($C492,TrustCAHUB_map!$A$2:$A$139,FALSE),4)</f>
        <v>South West</v>
      </c>
    </row>
    <row r="493" spans="1:10" x14ac:dyDescent="0.3">
      <c r="A493" s="22" t="str">
        <f t="shared" si="7"/>
        <v>'RTE2015Palliative50-69'</v>
      </c>
      <c r="B493" s="22">
        <v>2015</v>
      </c>
      <c r="C493" s="22" t="s">
        <v>262</v>
      </c>
      <c r="D493" s="22" t="s">
        <v>8</v>
      </c>
      <c r="E493" s="22" t="s">
        <v>627</v>
      </c>
      <c r="F493" s="22">
        <v>58</v>
      </c>
      <c r="G493" s="22">
        <v>5</v>
      </c>
      <c r="H493" s="22" t="str">
        <f>INDEX(Bar_data!$A$3:$B$140,MATCH(C493,Bar_data!$A$3:$A$140,FALSE),2)</f>
        <v>Trust105</v>
      </c>
      <c r="I493" s="22" t="str">
        <f>INDEX(TrustCAHUB_map!$A$2:$D$139,MATCH($C493,TrustCAHUB_map!$A$2:$A$139,FALSE),3)</f>
        <v>Somerset, Wiltshire, Avon and Gloucester</v>
      </c>
      <c r="J493" s="22" t="str">
        <f>INDEX(TrustCAHUB_map!$A$2:$D$139,MATCH($C493,TrustCAHUB_map!$A$2:$A$139,FALSE),4)</f>
        <v>South West</v>
      </c>
    </row>
    <row r="494" spans="1:10" x14ac:dyDescent="0.3">
      <c r="A494" s="22" t="str">
        <f t="shared" si="7"/>
        <v>'RTE2015Not assigned70+'</v>
      </c>
      <c r="B494" s="22">
        <v>2015</v>
      </c>
      <c r="C494" s="22" t="s">
        <v>262</v>
      </c>
      <c r="D494" s="22" t="s">
        <v>477</v>
      </c>
      <c r="E494" s="22" t="s">
        <v>628</v>
      </c>
      <c r="F494" s="22">
        <v>1</v>
      </c>
      <c r="G494" s="22">
        <v>0</v>
      </c>
      <c r="H494" s="22" t="str">
        <f>INDEX(Bar_data!$A$3:$B$140,MATCH(C494,Bar_data!$A$3:$A$140,FALSE),2)</f>
        <v>Trust105</v>
      </c>
      <c r="I494" s="22" t="str">
        <f>INDEX(TrustCAHUB_map!$A$2:$D$139,MATCH($C494,TrustCAHUB_map!$A$2:$A$139,FALSE),3)</f>
        <v>Somerset, Wiltshire, Avon and Gloucester</v>
      </c>
      <c r="J494" s="22" t="str">
        <f>INDEX(TrustCAHUB_map!$A$2:$D$139,MATCH($C494,TrustCAHUB_map!$A$2:$A$139,FALSE),4)</f>
        <v>South West</v>
      </c>
    </row>
    <row r="495" spans="1:10" x14ac:dyDescent="0.3">
      <c r="A495" s="22" t="str">
        <f t="shared" si="7"/>
        <v>'RTE2015Palliative70+'</v>
      </c>
      <c r="B495" s="22">
        <v>2015</v>
      </c>
      <c r="C495" s="22" t="s">
        <v>262</v>
      </c>
      <c r="D495" s="22" t="s">
        <v>8</v>
      </c>
      <c r="E495" s="22" t="s">
        <v>628</v>
      </c>
      <c r="F495" s="22">
        <v>48</v>
      </c>
      <c r="G495" s="22">
        <v>4</v>
      </c>
      <c r="H495" s="22" t="str">
        <f>INDEX(Bar_data!$A$3:$B$140,MATCH(C495,Bar_data!$A$3:$A$140,FALSE),2)</f>
        <v>Trust105</v>
      </c>
      <c r="I495" s="22" t="str">
        <f>INDEX(TrustCAHUB_map!$A$2:$D$139,MATCH($C495,TrustCAHUB_map!$A$2:$A$139,FALSE),3)</f>
        <v>Somerset, Wiltshire, Avon and Gloucester</v>
      </c>
      <c r="J495" s="22" t="str">
        <f>INDEX(TrustCAHUB_map!$A$2:$D$139,MATCH($C495,TrustCAHUB_map!$A$2:$A$139,FALSE),4)</f>
        <v>South West</v>
      </c>
    </row>
    <row r="496" spans="1:10" x14ac:dyDescent="0.3">
      <c r="A496" s="22" t="str">
        <f t="shared" si="7"/>
        <v>'RTE2015Curative70+'</v>
      </c>
      <c r="B496" s="22">
        <v>2015</v>
      </c>
      <c r="C496" s="22" t="s">
        <v>262</v>
      </c>
      <c r="D496" s="22" t="s">
        <v>7</v>
      </c>
      <c r="E496" s="22" t="s">
        <v>628</v>
      </c>
      <c r="F496" s="22">
        <v>43</v>
      </c>
      <c r="G496" s="22">
        <v>0</v>
      </c>
      <c r="H496" s="22" t="str">
        <f>INDEX(Bar_data!$A$3:$B$140,MATCH(C496,Bar_data!$A$3:$A$140,FALSE),2)</f>
        <v>Trust105</v>
      </c>
      <c r="I496" s="22" t="str">
        <f>INDEX(TrustCAHUB_map!$A$2:$D$139,MATCH($C496,TrustCAHUB_map!$A$2:$A$139,FALSE),3)</f>
        <v>Somerset, Wiltshire, Avon and Gloucester</v>
      </c>
      <c r="J496" s="22" t="str">
        <f>INDEX(TrustCAHUB_map!$A$2:$D$139,MATCH($C496,TrustCAHUB_map!$A$2:$A$139,FALSE),4)</f>
        <v>South West</v>
      </c>
    </row>
    <row r="497" spans="1:10" x14ac:dyDescent="0.3">
      <c r="A497" s="22" t="str">
        <f t="shared" si="7"/>
        <v>'RTF2015Not assigned18-49'</v>
      </c>
      <c r="B497" s="22">
        <v>2015</v>
      </c>
      <c r="C497" s="22" t="s">
        <v>263</v>
      </c>
      <c r="D497" s="22" t="s">
        <v>477</v>
      </c>
      <c r="E497" s="22" t="s">
        <v>153</v>
      </c>
      <c r="F497" s="22">
        <v>1</v>
      </c>
      <c r="G497" s="22">
        <v>0</v>
      </c>
      <c r="H497" s="22" t="str">
        <f>INDEX(Bar_data!$A$3:$B$140,MATCH(C497,Bar_data!$A$3:$A$140,FALSE),2)</f>
        <v>Trust106</v>
      </c>
      <c r="I497" s="22" t="str">
        <f>INDEX(TrustCAHUB_map!$A$2:$D$139,MATCH($C497,TrustCAHUB_map!$A$2:$A$139,FALSE),3)</f>
        <v>North East and Cumbria</v>
      </c>
      <c r="J497" s="22" t="str">
        <f>INDEX(TrustCAHUB_map!$A$2:$D$139,MATCH($C497,TrustCAHUB_map!$A$2:$A$139,FALSE),4)</f>
        <v>North East</v>
      </c>
    </row>
    <row r="498" spans="1:10" x14ac:dyDescent="0.3">
      <c r="A498" s="22" t="str">
        <f t="shared" si="7"/>
        <v>'RTF2015Palliative18-49'</v>
      </c>
      <c r="B498" s="22">
        <v>2015</v>
      </c>
      <c r="C498" s="22" t="s">
        <v>263</v>
      </c>
      <c r="D498" s="22" t="s">
        <v>8</v>
      </c>
      <c r="E498" s="22" t="s">
        <v>153</v>
      </c>
      <c r="F498" s="22">
        <v>3</v>
      </c>
      <c r="G498" s="22">
        <v>0</v>
      </c>
      <c r="H498" s="22" t="str">
        <f>INDEX(Bar_data!$A$3:$B$140,MATCH(C498,Bar_data!$A$3:$A$140,FALSE),2)</f>
        <v>Trust106</v>
      </c>
      <c r="I498" s="22" t="str">
        <f>INDEX(TrustCAHUB_map!$A$2:$D$139,MATCH($C498,TrustCAHUB_map!$A$2:$A$139,FALSE),3)</f>
        <v>North East and Cumbria</v>
      </c>
      <c r="J498" s="22" t="str">
        <f>INDEX(TrustCAHUB_map!$A$2:$D$139,MATCH($C498,TrustCAHUB_map!$A$2:$A$139,FALSE),4)</f>
        <v>North East</v>
      </c>
    </row>
    <row r="499" spans="1:10" x14ac:dyDescent="0.3">
      <c r="A499" s="22" t="str">
        <f t="shared" si="7"/>
        <v>'RTF2015Curative18-49'</v>
      </c>
      <c r="B499" s="22">
        <v>2015</v>
      </c>
      <c r="C499" s="22" t="s">
        <v>263</v>
      </c>
      <c r="D499" s="22" t="s">
        <v>7</v>
      </c>
      <c r="E499" s="22" t="s">
        <v>153</v>
      </c>
      <c r="F499" s="22">
        <v>4</v>
      </c>
      <c r="G499" s="22">
        <v>0</v>
      </c>
      <c r="H499" s="22" t="str">
        <f>INDEX(Bar_data!$A$3:$B$140,MATCH(C499,Bar_data!$A$3:$A$140,FALSE),2)</f>
        <v>Trust106</v>
      </c>
      <c r="I499" s="22" t="str">
        <f>INDEX(TrustCAHUB_map!$A$2:$D$139,MATCH($C499,TrustCAHUB_map!$A$2:$A$139,FALSE),3)</f>
        <v>North East and Cumbria</v>
      </c>
      <c r="J499" s="22" t="str">
        <f>INDEX(TrustCAHUB_map!$A$2:$D$139,MATCH($C499,TrustCAHUB_map!$A$2:$A$139,FALSE),4)</f>
        <v>North East</v>
      </c>
    </row>
    <row r="500" spans="1:10" x14ac:dyDescent="0.3">
      <c r="A500" s="22" t="str">
        <f t="shared" si="7"/>
        <v>'RTF2015Not assigned50-69'</v>
      </c>
      <c r="B500" s="22">
        <v>2015</v>
      </c>
      <c r="C500" s="22" t="s">
        <v>263</v>
      </c>
      <c r="D500" s="22" t="s">
        <v>477</v>
      </c>
      <c r="E500" s="22" t="s">
        <v>627</v>
      </c>
      <c r="F500" s="22">
        <v>5</v>
      </c>
      <c r="G500" s="22">
        <v>0</v>
      </c>
      <c r="H500" s="22" t="str">
        <f>INDEX(Bar_data!$A$3:$B$140,MATCH(C500,Bar_data!$A$3:$A$140,FALSE),2)</f>
        <v>Trust106</v>
      </c>
      <c r="I500" s="22" t="str">
        <f>INDEX(TrustCAHUB_map!$A$2:$D$139,MATCH($C500,TrustCAHUB_map!$A$2:$A$139,FALSE),3)</f>
        <v>North East and Cumbria</v>
      </c>
      <c r="J500" s="22" t="str">
        <f>INDEX(TrustCAHUB_map!$A$2:$D$139,MATCH($C500,TrustCAHUB_map!$A$2:$A$139,FALSE),4)</f>
        <v>North East</v>
      </c>
    </row>
    <row r="501" spans="1:10" x14ac:dyDescent="0.3">
      <c r="A501" s="22" t="str">
        <f t="shared" si="7"/>
        <v>'RTF2015Palliative50-69'</v>
      </c>
      <c r="B501" s="22">
        <v>2015</v>
      </c>
      <c r="C501" s="22" t="s">
        <v>263</v>
      </c>
      <c r="D501" s="22" t="s">
        <v>8</v>
      </c>
      <c r="E501" s="22" t="s">
        <v>627</v>
      </c>
      <c r="F501" s="22">
        <v>26</v>
      </c>
      <c r="G501" s="22">
        <v>2</v>
      </c>
      <c r="H501" s="22" t="str">
        <f>INDEX(Bar_data!$A$3:$B$140,MATCH(C501,Bar_data!$A$3:$A$140,FALSE),2)</f>
        <v>Trust106</v>
      </c>
      <c r="I501" s="22" t="str">
        <f>INDEX(TrustCAHUB_map!$A$2:$D$139,MATCH($C501,TrustCAHUB_map!$A$2:$A$139,FALSE),3)</f>
        <v>North East and Cumbria</v>
      </c>
      <c r="J501" s="22" t="str">
        <f>INDEX(TrustCAHUB_map!$A$2:$D$139,MATCH($C501,TrustCAHUB_map!$A$2:$A$139,FALSE),4)</f>
        <v>North East</v>
      </c>
    </row>
    <row r="502" spans="1:10" x14ac:dyDescent="0.3">
      <c r="A502" s="22" t="str">
        <f t="shared" si="7"/>
        <v>'RTF2015Curative50-69'</v>
      </c>
      <c r="B502" s="22">
        <v>2015</v>
      </c>
      <c r="C502" s="22" t="s">
        <v>263</v>
      </c>
      <c r="D502" s="22" t="s">
        <v>7</v>
      </c>
      <c r="E502" s="22" t="s">
        <v>627</v>
      </c>
      <c r="F502" s="22">
        <v>29</v>
      </c>
      <c r="G502" s="22">
        <v>0</v>
      </c>
      <c r="H502" s="22" t="str">
        <f>INDEX(Bar_data!$A$3:$B$140,MATCH(C502,Bar_data!$A$3:$A$140,FALSE),2)</f>
        <v>Trust106</v>
      </c>
      <c r="I502" s="22" t="str">
        <f>INDEX(TrustCAHUB_map!$A$2:$D$139,MATCH($C502,TrustCAHUB_map!$A$2:$A$139,FALSE),3)</f>
        <v>North East and Cumbria</v>
      </c>
      <c r="J502" s="22" t="str">
        <f>INDEX(TrustCAHUB_map!$A$2:$D$139,MATCH($C502,TrustCAHUB_map!$A$2:$A$139,FALSE),4)</f>
        <v>North East</v>
      </c>
    </row>
    <row r="503" spans="1:10" x14ac:dyDescent="0.3">
      <c r="A503" s="22" t="str">
        <f t="shared" si="7"/>
        <v>'RTF2015Curative70+'</v>
      </c>
      <c r="B503" s="22">
        <v>2015</v>
      </c>
      <c r="C503" s="22" t="s">
        <v>263</v>
      </c>
      <c r="D503" s="22" t="s">
        <v>7</v>
      </c>
      <c r="E503" s="22" t="s">
        <v>628</v>
      </c>
      <c r="F503" s="22">
        <v>21</v>
      </c>
      <c r="G503" s="22">
        <v>0</v>
      </c>
      <c r="H503" s="22" t="str">
        <f>INDEX(Bar_data!$A$3:$B$140,MATCH(C503,Bar_data!$A$3:$A$140,FALSE),2)</f>
        <v>Trust106</v>
      </c>
      <c r="I503" s="22" t="str">
        <f>INDEX(TrustCAHUB_map!$A$2:$D$139,MATCH($C503,TrustCAHUB_map!$A$2:$A$139,FALSE),3)</f>
        <v>North East and Cumbria</v>
      </c>
      <c r="J503" s="22" t="str">
        <f>INDEX(TrustCAHUB_map!$A$2:$D$139,MATCH($C503,TrustCAHUB_map!$A$2:$A$139,FALSE),4)</f>
        <v>North East</v>
      </c>
    </row>
    <row r="504" spans="1:10" x14ac:dyDescent="0.3">
      <c r="A504" s="22" t="str">
        <f t="shared" si="7"/>
        <v>'RTF2015Palliative70+'</v>
      </c>
      <c r="B504" s="22">
        <v>2015</v>
      </c>
      <c r="C504" s="22" t="s">
        <v>263</v>
      </c>
      <c r="D504" s="22" t="s">
        <v>8</v>
      </c>
      <c r="E504" s="22" t="s">
        <v>628</v>
      </c>
      <c r="F504" s="22">
        <v>18</v>
      </c>
      <c r="G504" s="22">
        <v>0</v>
      </c>
      <c r="H504" s="22" t="str">
        <f>INDEX(Bar_data!$A$3:$B$140,MATCH(C504,Bar_data!$A$3:$A$140,FALSE),2)</f>
        <v>Trust106</v>
      </c>
      <c r="I504" s="22" t="str">
        <f>INDEX(TrustCAHUB_map!$A$2:$D$139,MATCH($C504,TrustCAHUB_map!$A$2:$A$139,FALSE),3)</f>
        <v>North East and Cumbria</v>
      </c>
      <c r="J504" s="22" t="str">
        <f>INDEX(TrustCAHUB_map!$A$2:$D$139,MATCH($C504,TrustCAHUB_map!$A$2:$A$139,FALSE),4)</f>
        <v>North East</v>
      </c>
    </row>
    <row r="505" spans="1:10" x14ac:dyDescent="0.3">
      <c r="A505" s="22" t="str">
        <f t="shared" si="7"/>
        <v>'RTF2015Not assigned70+'</v>
      </c>
      <c r="B505" s="22">
        <v>2015</v>
      </c>
      <c r="C505" s="22" t="s">
        <v>263</v>
      </c>
      <c r="D505" s="22" t="s">
        <v>477</v>
      </c>
      <c r="E505" s="22" t="s">
        <v>628</v>
      </c>
      <c r="F505" s="22">
        <v>6</v>
      </c>
      <c r="G505" s="22">
        <v>0</v>
      </c>
      <c r="H505" s="22" t="str">
        <f>INDEX(Bar_data!$A$3:$B$140,MATCH(C505,Bar_data!$A$3:$A$140,FALSE),2)</f>
        <v>Trust106</v>
      </c>
      <c r="I505" s="22" t="str">
        <f>INDEX(TrustCAHUB_map!$A$2:$D$139,MATCH($C505,TrustCAHUB_map!$A$2:$A$139,FALSE),3)</f>
        <v>North East and Cumbria</v>
      </c>
      <c r="J505" s="22" t="str">
        <f>INDEX(TrustCAHUB_map!$A$2:$D$139,MATCH($C505,TrustCAHUB_map!$A$2:$A$139,FALSE),4)</f>
        <v>North East</v>
      </c>
    </row>
    <row r="506" spans="1:10" x14ac:dyDescent="0.3">
      <c r="A506" s="22" t="str">
        <f t="shared" si="7"/>
        <v>'RTG2015Curative18-49'</v>
      </c>
      <c r="B506" s="22">
        <v>2015</v>
      </c>
      <c r="C506" s="22" t="s">
        <v>264</v>
      </c>
      <c r="D506" s="22" t="s">
        <v>7</v>
      </c>
      <c r="E506" s="22" t="s">
        <v>153</v>
      </c>
      <c r="F506" s="22">
        <v>12</v>
      </c>
      <c r="G506" s="22">
        <v>0</v>
      </c>
      <c r="H506" s="22" t="str">
        <f>INDEX(Bar_data!$A$3:$B$140,MATCH(C506,Bar_data!$A$3:$A$140,FALSE),2)</f>
        <v>Trust107</v>
      </c>
      <c r="I506" s="22" t="str">
        <f>INDEX(TrustCAHUB_map!$A$2:$D$139,MATCH($C506,TrustCAHUB_map!$A$2:$A$139,FALSE),3)</f>
        <v>East Midlands</v>
      </c>
      <c r="J506" s="22" t="str">
        <f>INDEX(TrustCAHUB_map!$A$2:$D$139,MATCH($C506,TrustCAHUB_map!$A$2:$A$139,FALSE),4)</f>
        <v>East Midlands</v>
      </c>
    </row>
    <row r="507" spans="1:10" x14ac:dyDescent="0.3">
      <c r="A507" s="22" t="str">
        <f t="shared" si="7"/>
        <v>'RTG2015Palliative18-49'</v>
      </c>
      <c r="B507" s="22">
        <v>2015</v>
      </c>
      <c r="C507" s="22" t="s">
        <v>264</v>
      </c>
      <c r="D507" s="22" t="s">
        <v>8</v>
      </c>
      <c r="E507" s="22" t="s">
        <v>153</v>
      </c>
      <c r="F507" s="22">
        <v>7</v>
      </c>
      <c r="G507" s="22">
        <v>0</v>
      </c>
      <c r="H507" s="22" t="str">
        <f>INDEX(Bar_data!$A$3:$B$140,MATCH(C507,Bar_data!$A$3:$A$140,FALSE),2)</f>
        <v>Trust107</v>
      </c>
      <c r="I507" s="22" t="str">
        <f>INDEX(TrustCAHUB_map!$A$2:$D$139,MATCH($C507,TrustCAHUB_map!$A$2:$A$139,FALSE),3)</f>
        <v>East Midlands</v>
      </c>
      <c r="J507" s="22" t="str">
        <f>INDEX(TrustCAHUB_map!$A$2:$D$139,MATCH($C507,TrustCAHUB_map!$A$2:$A$139,FALSE),4)</f>
        <v>East Midlands</v>
      </c>
    </row>
    <row r="508" spans="1:10" x14ac:dyDescent="0.3">
      <c r="A508" s="22" t="str">
        <f t="shared" si="7"/>
        <v>'RTG2015Palliative50-69'</v>
      </c>
      <c r="B508" s="22">
        <v>2015</v>
      </c>
      <c r="C508" s="22" t="s">
        <v>264</v>
      </c>
      <c r="D508" s="22" t="s">
        <v>8</v>
      </c>
      <c r="E508" s="22" t="s">
        <v>627</v>
      </c>
      <c r="F508" s="22">
        <v>38</v>
      </c>
      <c r="G508" s="22">
        <v>2</v>
      </c>
      <c r="H508" s="22" t="str">
        <f>INDEX(Bar_data!$A$3:$B$140,MATCH(C508,Bar_data!$A$3:$A$140,FALSE),2)</f>
        <v>Trust107</v>
      </c>
      <c r="I508" s="22" t="str">
        <f>INDEX(TrustCAHUB_map!$A$2:$D$139,MATCH($C508,TrustCAHUB_map!$A$2:$A$139,FALSE),3)</f>
        <v>East Midlands</v>
      </c>
      <c r="J508" s="22" t="str">
        <f>INDEX(TrustCAHUB_map!$A$2:$D$139,MATCH($C508,TrustCAHUB_map!$A$2:$A$139,FALSE),4)</f>
        <v>East Midlands</v>
      </c>
    </row>
    <row r="509" spans="1:10" x14ac:dyDescent="0.3">
      <c r="A509" s="22" t="str">
        <f t="shared" si="7"/>
        <v>'RTG2015Not assigned50-69'</v>
      </c>
      <c r="B509" s="22">
        <v>2015</v>
      </c>
      <c r="C509" s="22" t="s">
        <v>264</v>
      </c>
      <c r="D509" s="22" t="s">
        <v>477</v>
      </c>
      <c r="E509" s="22" t="s">
        <v>627</v>
      </c>
      <c r="F509" s="22">
        <v>2</v>
      </c>
      <c r="G509" s="22">
        <v>0</v>
      </c>
      <c r="H509" s="22" t="str">
        <f>INDEX(Bar_data!$A$3:$B$140,MATCH(C509,Bar_data!$A$3:$A$140,FALSE),2)</f>
        <v>Trust107</v>
      </c>
      <c r="I509" s="22" t="str">
        <f>INDEX(TrustCAHUB_map!$A$2:$D$139,MATCH($C509,TrustCAHUB_map!$A$2:$A$139,FALSE),3)</f>
        <v>East Midlands</v>
      </c>
      <c r="J509" s="22" t="str">
        <f>INDEX(TrustCAHUB_map!$A$2:$D$139,MATCH($C509,TrustCAHUB_map!$A$2:$A$139,FALSE),4)</f>
        <v>East Midlands</v>
      </c>
    </row>
    <row r="510" spans="1:10" x14ac:dyDescent="0.3">
      <c r="A510" s="22" t="str">
        <f t="shared" si="7"/>
        <v>'RTG2015Curative50-69'</v>
      </c>
      <c r="B510" s="22">
        <v>2015</v>
      </c>
      <c r="C510" s="22" t="s">
        <v>264</v>
      </c>
      <c r="D510" s="22" t="s">
        <v>7</v>
      </c>
      <c r="E510" s="22" t="s">
        <v>627</v>
      </c>
      <c r="F510" s="22">
        <v>51</v>
      </c>
      <c r="G510" s="22">
        <v>1</v>
      </c>
      <c r="H510" s="22" t="str">
        <f>INDEX(Bar_data!$A$3:$B$140,MATCH(C510,Bar_data!$A$3:$A$140,FALSE),2)</f>
        <v>Trust107</v>
      </c>
      <c r="I510" s="22" t="str">
        <f>INDEX(TrustCAHUB_map!$A$2:$D$139,MATCH($C510,TrustCAHUB_map!$A$2:$A$139,FALSE),3)</f>
        <v>East Midlands</v>
      </c>
      <c r="J510" s="22" t="str">
        <f>INDEX(TrustCAHUB_map!$A$2:$D$139,MATCH($C510,TrustCAHUB_map!$A$2:$A$139,FALSE),4)</f>
        <v>East Midlands</v>
      </c>
    </row>
    <row r="511" spans="1:10" x14ac:dyDescent="0.3">
      <c r="A511" s="22" t="str">
        <f t="shared" si="7"/>
        <v>'RTG2015Curative70+'</v>
      </c>
      <c r="B511" s="22">
        <v>2015</v>
      </c>
      <c r="C511" s="22" t="s">
        <v>264</v>
      </c>
      <c r="D511" s="22" t="s">
        <v>7</v>
      </c>
      <c r="E511" s="22" t="s">
        <v>628</v>
      </c>
      <c r="F511" s="22">
        <v>42</v>
      </c>
      <c r="G511" s="22">
        <v>0</v>
      </c>
      <c r="H511" s="22" t="str">
        <f>INDEX(Bar_data!$A$3:$B$140,MATCH(C511,Bar_data!$A$3:$A$140,FALSE),2)</f>
        <v>Trust107</v>
      </c>
      <c r="I511" s="22" t="str">
        <f>INDEX(TrustCAHUB_map!$A$2:$D$139,MATCH($C511,TrustCAHUB_map!$A$2:$A$139,FALSE),3)</f>
        <v>East Midlands</v>
      </c>
      <c r="J511" s="22" t="str">
        <f>INDEX(TrustCAHUB_map!$A$2:$D$139,MATCH($C511,TrustCAHUB_map!$A$2:$A$139,FALSE),4)</f>
        <v>East Midlands</v>
      </c>
    </row>
    <row r="512" spans="1:10" x14ac:dyDescent="0.3">
      <c r="A512" s="22" t="str">
        <f t="shared" si="7"/>
        <v>'RTG2015Not assigned70+'</v>
      </c>
      <c r="B512" s="22">
        <v>2015</v>
      </c>
      <c r="C512" s="22" t="s">
        <v>264</v>
      </c>
      <c r="D512" s="22" t="s">
        <v>477</v>
      </c>
      <c r="E512" s="22" t="s">
        <v>628</v>
      </c>
      <c r="F512" s="22">
        <v>1</v>
      </c>
      <c r="G512" s="22">
        <v>0</v>
      </c>
      <c r="H512" s="22" t="str">
        <f>INDEX(Bar_data!$A$3:$B$140,MATCH(C512,Bar_data!$A$3:$A$140,FALSE),2)</f>
        <v>Trust107</v>
      </c>
      <c r="I512" s="22" t="str">
        <f>INDEX(TrustCAHUB_map!$A$2:$D$139,MATCH($C512,TrustCAHUB_map!$A$2:$A$139,FALSE),3)</f>
        <v>East Midlands</v>
      </c>
      <c r="J512" s="22" t="str">
        <f>INDEX(TrustCAHUB_map!$A$2:$D$139,MATCH($C512,TrustCAHUB_map!$A$2:$A$139,FALSE),4)</f>
        <v>East Midlands</v>
      </c>
    </row>
    <row r="513" spans="1:10" x14ac:dyDescent="0.3">
      <c r="A513" s="22" t="str">
        <f t="shared" si="7"/>
        <v>'RTG2015Palliative70+'</v>
      </c>
      <c r="B513" s="22">
        <v>2015</v>
      </c>
      <c r="C513" s="22" t="s">
        <v>264</v>
      </c>
      <c r="D513" s="22" t="s">
        <v>8</v>
      </c>
      <c r="E513" s="22" t="s">
        <v>628</v>
      </c>
      <c r="F513" s="22">
        <v>32</v>
      </c>
      <c r="G513" s="22">
        <v>2</v>
      </c>
      <c r="H513" s="22" t="str">
        <f>INDEX(Bar_data!$A$3:$B$140,MATCH(C513,Bar_data!$A$3:$A$140,FALSE),2)</f>
        <v>Trust107</v>
      </c>
      <c r="I513" s="22" t="str">
        <f>INDEX(TrustCAHUB_map!$A$2:$D$139,MATCH($C513,TrustCAHUB_map!$A$2:$A$139,FALSE),3)</f>
        <v>East Midlands</v>
      </c>
      <c r="J513" s="22" t="str">
        <f>INDEX(TrustCAHUB_map!$A$2:$D$139,MATCH($C513,TrustCAHUB_map!$A$2:$A$139,FALSE),4)</f>
        <v>East Midlands</v>
      </c>
    </row>
    <row r="514" spans="1:10" x14ac:dyDescent="0.3">
      <c r="A514" s="22" t="str">
        <f t="shared" si="7"/>
        <v>'RTH2015Palliative18-49'</v>
      </c>
      <c r="B514" s="22">
        <v>2015</v>
      </c>
      <c r="C514" s="22" t="s">
        <v>265</v>
      </c>
      <c r="D514" s="22" t="s">
        <v>8</v>
      </c>
      <c r="E514" s="22" t="s">
        <v>153</v>
      </c>
      <c r="F514" s="22">
        <v>11</v>
      </c>
      <c r="G514" s="22">
        <v>0</v>
      </c>
      <c r="H514" s="22" t="str">
        <f>INDEX(Bar_data!$A$3:$B$140,MATCH(C514,Bar_data!$A$3:$A$140,FALSE),2)</f>
        <v>Trust108</v>
      </c>
      <c r="I514" s="22" t="str">
        <f>INDEX(TrustCAHUB_map!$A$2:$D$139,MATCH($C514,TrustCAHUB_map!$A$2:$A$139,FALSE),3)</f>
        <v>Thames Valley</v>
      </c>
      <c r="J514" s="22" t="str">
        <f>INDEX(TrustCAHUB_map!$A$2:$D$139,MATCH($C514,TrustCAHUB_map!$A$2:$A$139,FALSE),4)</f>
        <v>Wessex</v>
      </c>
    </row>
    <row r="515" spans="1:10" x14ac:dyDescent="0.3">
      <c r="A515" s="22" t="str">
        <f t="shared" ref="A515:A578" si="8">"'"&amp;C515&amp;B515&amp;D515&amp;E515&amp;"'"</f>
        <v>'RTH2015Curative18-49'</v>
      </c>
      <c r="B515" s="22">
        <v>2015</v>
      </c>
      <c r="C515" s="22" t="s">
        <v>265</v>
      </c>
      <c r="D515" s="22" t="s">
        <v>7</v>
      </c>
      <c r="E515" s="22" t="s">
        <v>153</v>
      </c>
      <c r="F515" s="22">
        <v>6</v>
      </c>
      <c r="G515" s="22">
        <v>0</v>
      </c>
      <c r="H515" s="22" t="str">
        <f>INDEX(Bar_data!$A$3:$B$140,MATCH(C515,Bar_data!$A$3:$A$140,FALSE),2)</f>
        <v>Trust108</v>
      </c>
      <c r="I515" s="22" t="str">
        <f>INDEX(TrustCAHUB_map!$A$2:$D$139,MATCH($C515,TrustCAHUB_map!$A$2:$A$139,FALSE),3)</f>
        <v>Thames Valley</v>
      </c>
      <c r="J515" s="22" t="str">
        <f>INDEX(TrustCAHUB_map!$A$2:$D$139,MATCH($C515,TrustCAHUB_map!$A$2:$A$139,FALSE),4)</f>
        <v>Wessex</v>
      </c>
    </row>
    <row r="516" spans="1:10" x14ac:dyDescent="0.3">
      <c r="A516" s="22" t="str">
        <f t="shared" si="8"/>
        <v>'RTH2015Not assigned50-69'</v>
      </c>
      <c r="B516" s="22">
        <v>2015</v>
      </c>
      <c r="C516" s="22" t="s">
        <v>265</v>
      </c>
      <c r="D516" s="22" t="s">
        <v>477</v>
      </c>
      <c r="E516" s="22" t="s">
        <v>627</v>
      </c>
      <c r="F516" s="22">
        <v>6</v>
      </c>
      <c r="G516" s="22">
        <v>0</v>
      </c>
      <c r="H516" s="22" t="str">
        <f>INDEX(Bar_data!$A$3:$B$140,MATCH(C516,Bar_data!$A$3:$A$140,FALSE),2)</f>
        <v>Trust108</v>
      </c>
      <c r="I516" s="22" t="str">
        <f>INDEX(TrustCAHUB_map!$A$2:$D$139,MATCH($C516,TrustCAHUB_map!$A$2:$A$139,FALSE),3)</f>
        <v>Thames Valley</v>
      </c>
      <c r="J516" s="22" t="str">
        <f>INDEX(TrustCAHUB_map!$A$2:$D$139,MATCH($C516,TrustCAHUB_map!$A$2:$A$139,FALSE),4)</f>
        <v>Wessex</v>
      </c>
    </row>
    <row r="517" spans="1:10" x14ac:dyDescent="0.3">
      <c r="A517" s="22" t="str">
        <f t="shared" si="8"/>
        <v>'RTH2015Curative50-69'</v>
      </c>
      <c r="B517" s="22">
        <v>2015</v>
      </c>
      <c r="C517" s="22" t="s">
        <v>265</v>
      </c>
      <c r="D517" s="22" t="s">
        <v>7</v>
      </c>
      <c r="E517" s="22" t="s">
        <v>627</v>
      </c>
      <c r="F517" s="22">
        <v>16</v>
      </c>
      <c r="G517" s="22">
        <v>0</v>
      </c>
      <c r="H517" s="22" t="str">
        <f>INDEX(Bar_data!$A$3:$B$140,MATCH(C517,Bar_data!$A$3:$A$140,FALSE),2)</f>
        <v>Trust108</v>
      </c>
      <c r="I517" s="22" t="str">
        <f>INDEX(TrustCAHUB_map!$A$2:$D$139,MATCH($C517,TrustCAHUB_map!$A$2:$A$139,FALSE),3)</f>
        <v>Thames Valley</v>
      </c>
      <c r="J517" s="22" t="str">
        <f>INDEX(TrustCAHUB_map!$A$2:$D$139,MATCH($C517,TrustCAHUB_map!$A$2:$A$139,FALSE),4)</f>
        <v>Wessex</v>
      </c>
    </row>
    <row r="518" spans="1:10" x14ac:dyDescent="0.3">
      <c r="A518" s="22" t="str">
        <f t="shared" si="8"/>
        <v>'RTH2015Palliative50-69'</v>
      </c>
      <c r="B518" s="22">
        <v>2015</v>
      </c>
      <c r="C518" s="22" t="s">
        <v>265</v>
      </c>
      <c r="D518" s="22" t="s">
        <v>8</v>
      </c>
      <c r="E518" s="22" t="s">
        <v>627</v>
      </c>
      <c r="F518" s="22">
        <v>49</v>
      </c>
      <c r="G518" s="22">
        <v>1</v>
      </c>
      <c r="H518" s="22" t="str">
        <f>INDEX(Bar_data!$A$3:$B$140,MATCH(C518,Bar_data!$A$3:$A$140,FALSE),2)</f>
        <v>Trust108</v>
      </c>
      <c r="I518" s="22" t="str">
        <f>INDEX(TrustCAHUB_map!$A$2:$D$139,MATCH($C518,TrustCAHUB_map!$A$2:$A$139,FALSE),3)</f>
        <v>Thames Valley</v>
      </c>
      <c r="J518" s="22" t="str">
        <f>INDEX(TrustCAHUB_map!$A$2:$D$139,MATCH($C518,TrustCAHUB_map!$A$2:$A$139,FALSE),4)</f>
        <v>Wessex</v>
      </c>
    </row>
    <row r="519" spans="1:10" x14ac:dyDescent="0.3">
      <c r="A519" s="22" t="str">
        <f t="shared" si="8"/>
        <v>'RTH2015Palliative70+'</v>
      </c>
      <c r="B519" s="22">
        <v>2015</v>
      </c>
      <c r="C519" s="22" t="s">
        <v>265</v>
      </c>
      <c r="D519" s="22" t="s">
        <v>8</v>
      </c>
      <c r="E519" s="22" t="s">
        <v>628</v>
      </c>
      <c r="F519" s="22">
        <v>27</v>
      </c>
      <c r="G519" s="22">
        <v>3</v>
      </c>
      <c r="H519" s="22" t="str">
        <f>INDEX(Bar_data!$A$3:$B$140,MATCH(C519,Bar_data!$A$3:$A$140,FALSE),2)</f>
        <v>Trust108</v>
      </c>
      <c r="I519" s="22" t="str">
        <f>INDEX(TrustCAHUB_map!$A$2:$D$139,MATCH($C519,TrustCAHUB_map!$A$2:$A$139,FALSE),3)</f>
        <v>Thames Valley</v>
      </c>
      <c r="J519" s="22" t="str">
        <f>INDEX(TrustCAHUB_map!$A$2:$D$139,MATCH($C519,TrustCAHUB_map!$A$2:$A$139,FALSE),4)</f>
        <v>Wessex</v>
      </c>
    </row>
    <row r="520" spans="1:10" x14ac:dyDescent="0.3">
      <c r="A520" s="22" t="str">
        <f t="shared" si="8"/>
        <v>'RTH2015Not assigned70+'</v>
      </c>
      <c r="B520" s="22">
        <v>2015</v>
      </c>
      <c r="C520" s="22" t="s">
        <v>265</v>
      </c>
      <c r="D520" s="22" t="s">
        <v>477</v>
      </c>
      <c r="E520" s="22" t="s">
        <v>628</v>
      </c>
      <c r="F520" s="22">
        <v>6</v>
      </c>
      <c r="G520" s="22">
        <v>0</v>
      </c>
      <c r="H520" s="22" t="str">
        <f>INDEX(Bar_data!$A$3:$B$140,MATCH(C520,Bar_data!$A$3:$A$140,FALSE),2)</f>
        <v>Trust108</v>
      </c>
      <c r="I520" s="22" t="str">
        <f>INDEX(TrustCAHUB_map!$A$2:$D$139,MATCH($C520,TrustCAHUB_map!$A$2:$A$139,FALSE),3)</f>
        <v>Thames Valley</v>
      </c>
      <c r="J520" s="22" t="str">
        <f>INDEX(TrustCAHUB_map!$A$2:$D$139,MATCH($C520,TrustCAHUB_map!$A$2:$A$139,FALSE),4)</f>
        <v>Wessex</v>
      </c>
    </row>
    <row r="521" spans="1:10" x14ac:dyDescent="0.3">
      <c r="A521" s="22" t="str">
        <f t="shared" si="8"/>
        <v>'RTH2015Curative70+'</v>
      </c>
      <c r="B521" s="22">
        <v>2015</v>
      </c>
      <c r="C521" s="22" t="s">
        <v>265</v>
      </c>
      <c r="D521" s="22" t="s">
        <v>7</v>
      </c>
      <c r="E521" s="22" t="s">
        <v>628</v>
      </c>
      <c r="F521" s="22">
        <v>14</v>
      </c>
      <c r="G521" s="22">
        <v>0</v>
      </c>
      <c r="H521" s="22" t="str">
        <f>INDEX(Bar_data!$A$3:$B$140,MATCH(C521,Bar_data!$A$3:$A$140,FALSE),2)</f>
        <v>Trust108</v>
      </c>
      <c r="I521" s="22" t="str">
        <f>INDEX(TrustCAHUB_map!$A$2:$D$139,MATCH($C521,TrustCAHUB_map!$A$2:$A$139,FALSE),3)</f>
        <v>Thames Valley</v>
      </c>
      <c r="J521" s="22" t="str">
        <f>INDEX(TrustCAHUB_map!$A$2:$D$139,MATCH($C521,TrustCAHUB_map!$A$2:$A$139,FALSE),4)</f>
        <v>Wessex</v>
      </c>
    </row>
    <row r="522" spans="1:10" x14ac:dyDescent="0.3">
      <c r="A522" s="22" t="str">
        <f t="shared" si="8"/>
        <v>'RTK2015Curative50-69'</v>
      </c>
      <c r="B522" s="22">
        <v>2015</v>
      </c>
      <c r="C522" s="22" t="s">
        <v>266</v>
      </c>
      <c r="D522" s="22" t="s">
        <v>7</v>
      </c>
      <c r="E522" s="22" t="s">
        <v>627</v>
      </c>
      <c r="F522" s="22">
        <v>1</v>
      </c>
      <c r="G522" s="22">
        <v>0</v>
      </c>
      <c r="H522" s="22" t="str">
        <f>INDEX(Bar_data!$A$3:$B$140,MATCH(C522,Bar_data!$A$3:$A$140,FALSE),2)</f>
        <v>Trust109</v>
      </c>
      <c r="I522" s="22" t="str">
        <f>INDEX(TrustCAHUB_map!$A$2:$D$139,MATCH($C522,TrustCAHUB_map!$A$2:$A$139,FALSE),3)</f>
        <v>Surrey and Sussex</v>
      </c>
      <c r="J522" s="22" t="str">
        <f>INDEX(TrustCAHUB_map!$A$2:$D$139,MATCH($C522,TrustCAHUB_map!$A$2:$A$139,FALSE),4)</f>
        <v>South East</v>
      </c>
    </row>
    <row r="523" spans="1:10" x14ac:dyDescent="0.3">
      <c r="A523" s="22" t="str">
        <f t="shared" si="8"/>
        <v>'RTK2015Curative70+'</v>
      </c>
      <c r="B523" s="22">
        <v>2015</v>
      </c>
      <c r="C523" s="22" t="s">
        <v>266</v>
      </c>
      <c r="D523" s="22" t="s">
        <v>7</v>
      </c>
      <c r="E523" s="22" t="s">
        <v>628</v>
      </c>
      <c r="F523" s="22">
        <v>3</v>
      </c>
      <c r="G523" s="22">
        <v>0</v>
      </c>
      <c r="H523" s="22" t="str">
        <f>INDEX(Bar_data!$A$3:$B$140,MATCH(C523,Bar_data!$A$3:$A$140,FALSE),2)</f>
        <v>Trust109</v>
      </c>
      <c r="I523" s="22" t="str">
        <f>INDEX(TrustCAHUB_map!$A$2:$D$139,MATCH($C523,TrustCAHUB_map!$A$2:$A$139,FALSE),3)</f>
        <v>Surrey and Sussex</v>
      </c>
      <c r="J523" s="22" t="str">
        <f>INDEX(TrustCAHUB_map!$A$2:$D$139,MATCH($C523,TrustCAHUB_map!$A$2:$A$139,FALSE),4)</f>
        <v>South East</v>
      </c>
    </row>
    <row r="524" spans="1:10" x14ac:dyDescent="0.3">
      <c r="A524" s="22" t="str">
        <f t="shared" si="8"/>
        <v>'RTR2015Curative18-49'</v>
      </c>
      <c r="B524" s="22">
        <v>2015</v>
      </c>
      <c r="C524" s="22" t="s">
        <v>268</v>
      </c>
      <c r="D524" s="22" t="s">
        <v>7</v>
      </c>
      <c r="E524" s="22" t="s">
        <v>153</v>
      </c>
      <c r="F524" s="22">
        <v>6</v>
      </c>
      <c r="G524" s="22">
        <v>0</v>
      </c>
      <c r="H524" s="22" t="str">
        <f>INDEX(Bar_data!$A$3:$B$140,MATCH(C524,Bar_data!$A$3:$A$140,FALSE),2)</f>
        <v>Trust111</v>
      </c>
      <c r="I524" s="22" t="str">
        <f>INDEX(TrustCAHUB_map!$A$2:$D$139,MATCH($C524,TrustCAHUB_map!$A$2:$A$139,FALSE),3)</f>
        <v>North East and Cumbria</v>
      </c>
      <c r="J524" s="22" t="str">
        <f>INDEX(TrustCAHUB_map!$A$2:$D$139,MATCH($C524,TrustCAHUB_map!$A$2:$A$139,FALSE),4)</f>
        <v>North East</v>
      </c>
    </row>
    <row r="525" spans="1:10" x14ac:dyDescent="0.3">
      <c r="A525" s="22" t="str">
        <f t="shared" si="8"/>
        <v>'RTR2015Palliative18-49'</v>
      </c>
      <c r="B525" s="22">
        <v>2015</v>
      </c>
      <c r="C525" s="22" t="s">
        <v>268</v>
      </c>
      <c r="D525" s="22" t="s">
        <v>8</v>
      </c>
      <c r="E525" s="22" t="s">
        <v>153</v>
      </c>
      <c r="F525" s="22">
        <v>4</v>
      </c>
      <c r="G525" s="22">
        <v>0</v>
      </c>
      <c r="H525" s="22" t="str">
        <f>INDEX(Bar_data!$A$3:$B$140,MATCH(C525,Bar_data!$A$3:$A$140,FALSE),2)</f>
        <v>Trust111</v>
      </c>
      <c r="I525" s="22" t="str">
        <f>INDEX(TrustCAHUB_map!$A$2:$D$139,MATCH($C525,TrustCAHUB_map!$A$2:$A$139,FALSE),3)</f>
        <v>North East and Cumbria</v>
      </c>
      <c r="J525" s="22" t="str">
        <f>INDEX(TrustCAHUB_map!$A$2:$D$139,MATCH($C525,TrustCAHUB_map!$A$2:$A$139,FALSE),4)</f>
        <v>North East</v>
      </c>
    </row>
    <row r="526" spans="1:10" x14ac:dyDescent="0.3">
      <c r="A526" s="22" t="str">
        <f t="shared" si="8"/>
        <v>'RTR2015Curative50-69'</v>
      </c>
      <c r="B526" s="22">
        <v>2015</v>
      </c>
      <c r="C526" s="22" t="s">
        <v>268</v>
      </c>
      <c r="D526" s="22" t="s">
        <v>7</v>
      </c>
      <c r="E526" s="22" t="s">
        <v>627</v>
      </c>
      <c r="F526" s="22">
        <v>29</v>
      </c>
      <c r="G526" s="22">
        <v>1</v>
      </c>
      <c r="H526" s="22" t="str">
        <f>INDEX(Bar_data!$A$3:$B$140,MATCH(C526,Bar_data!$A$3:$A$140,FALSE),2)</f>
        <v>Trust111</v>
      </c>
      <c r="I526" s="22" t="str">
        <f>INDEX(TrustCAHUB_map!$A$2:$D$139,MATCH($C526,TrustCAHUB_map!$A$2:$A$139,FALSE),3)</f>
        <v>North East and Cumbria</v>
      </c>
      <c r="J526" s="22" t="str">
        <f>INDEX(TrustCAHUB_map!$A$2:$D$139,MATCH($C526,TrustCAHUB_map!$A$2:$A$139,FALSE),4)</f>
        <v>North East</v>
      </c>
    </row>
    <row r="527" spans="1:10" x14ac:dyDescent="0.3">
      <c r="A527" s="22" t="str">
        <f t="shared" si="8"/>
        <v>'RTR2015Palliative50-69'</v>
      </c>
      <c r="B527" s="22">
        <v>2015</v>
      </c>
      <c r="C527" s="22" t="s">
        <v>268</v>
      </c>
      <c r="D527" s="22" t="s">
        <v>8</v>
      </c>
      <c r="E527" s="22" t="s">
        <v>627</v>
      </c>
      <c r="F527" s="22">
        <v>34</v>
      </c>
      <c r="G527" s="22">
        <v>1</v>
      </c>
      <c r="H527" s="22" t="str">
        <f>INDEX(Bar_data!$A$3:$B$140,MATCH(C527,Bar_data!$A$3:$A$140,FALSE),2)</f>
        <v>Trust111</v>
      </c>
      <c r="I527" s="22" t="str">
        <f>INDEX(TrustCAHUB_map!$A$2:$D$139,MATCH($C527,TrustCAHUB_map!$A$2:$A$139,FALSE),3)</f>
        <v>North East and Cumbria</v>
      </c>
      <c r="J527" s="22" t="str">
        <f>INDEX(TrustCAHUB_map!$A$2:$D$139,MATCH($C527,TrustCAHUB_map!$A$2:$A$139,FALSE),4)</f>
        <v>North East</v>
      </c>
    </row>
    <row r="528" spans="1:10" x14ac:dyDescent="0.3">
      <c r="A528" s="22" t="str">
        <f t="shared" si="8"/>
        <v>'RTR2015Curative70+'</v>
      </c>
      <c r="B528" s="22">
        <v>2015</v>
      </c>
      <c r="C528" s="22" t="s">
        <v>268</v>
      </c>
      <c r="D528" s="22" t="s">
        <v>7</v>
      </c>
      <c r="E528" s="22" t="s">
        <v>628</v>
      </c>
      <c r="F528" s="22">
        <v>21</v>
      </c>
      <c r="G528" s="22">
        <v>0</v>
      </c>
      <c r="H528" s="22" t="str">
        <f>INDEX(Bar_data!$A$3:$B$140,MATCH(C528,Bar_data!$A$3:$A$140,FALSE),2)</f>
        <v>Trust111</v>
      </c>
      <c r="I528" s="22" t="str">
        <f>INDEX(TrustCAHUB_map!$A$2:$D$139,MATCH($C528,TrustCAHUB_map!$A$2:$A$139,FALSE),3)</f>
        <v>North East and Cumbria</v>
      </c>
      <c r="J528" s="22" t="str">
        <f>INDEX(TrustCAHUB_map!$A$2:$D$139,MATCH($C528,TrustCAHUB_map!$A$2:$A$139,FALSE),4)</f>
        <v>North East</v>
      </c>
    </row>
    <row r="529" spans="1:10" x14ac:dyDescent="0.3">
      <c r="A529" s="22" t="str">
        <f t="shared" si="8"/>
        <v>'RTR2015Palliative70+'</v>
      </c>
      <c r="B529" s="22">
        <v>2015</v>
      </c>
      <c r="C529" s="22" t="s">
        <v>268</v>
      </c>
      <c r="D529" s="22" t="s">
        <v>8</v>
      </c>
      <c r="E529" s="22" t="s">
        <v>628</v>
      </c>
      <c r="F529" s="22">
        <v>27</v>
      </c>
      <c r="G529" s="22">
        <v>0</v>
      </c>
      <c r="H529" s="22" t="str">
        <f>INDEX(Bar_data!$A$3:$B$140,MATCH(C529,Bar_data!$A$3:$A$140,FALSE),2)</f>
        <v>Trust111</v>
      </c>
      <c r="I529" s="22" t="str">
        <f>INDEX(TrustCAHUB_map!$A$2:$D$139,MATCH($C529,TrustCAHUB_map!$A$2:$A$139,FALSE),3)</f>
        <v>North East and Cumbria</v>
      </c>
      <c r="J529" s="22" t="str">
        <f>INDEX(TrustCAHUB_map!$A$2:$D$139,MATCH($C529,TrustCAHUB_map!$A$2:$A$139,FALSE),4)</f>
        <v>North East</v>
      </c>
    </row>
    <row r="530" spans="1:10" x14ac:dyDescent="0.3">
      <c r="A530" s="22" t="str">
        <f t="shared" si="8"/>
        <v>'RTX2015Curative18-49'</v>
      </c>
      <c r="B530" s="22">
        <v>2015</v>
      </c>
      <c r="C530" s="22" t="s">
        <v>269</v>
      </c>
      <c r="D530" s="22" t="s">
        <v>7</v>
      </c>
      <c r="E530" s="22" t="s">
        <v>153</v>
      </c>
      <c r="F530" s="22">
        <v>3</v>
      </c>
      <c r="G530" s="22">
        <v>0</v>
      </c>
      <c r="H530" s="22" t="str">
        <f>INDEX(Bar_data!$A$3:$B$140,MATCH(C530,Bar_data!$A$3:$A$140,FALSE),2)</f>
        <v>Trust112</v>
      </c>
      <c r="I530" s="22" t="str">
        <f>INDEX(TrustCAHUB_map!$A$2:$D$139,MATCH($C530,TrustCAHUB_map!$A$2:$A$139,FALSE),3)</f>
        <v>Lancashire and South Cumbria</v>
      </c>
      <c r="J530" s="22" t="str">
        <f>INDEX(TrustCAHUB_map!$A$2:$D$139,MATCH($C530,TrustCAHUB_map!$A$2:$A$139,FALSE),4)</f>
        <v>North West</v>
      </c>
    </row>
    <row r="531" spans="1:10" x14ac:dyDescent="0.3">
      <c r="A531" s="22" t="str">
        <f t="shared" si="8"/>
        <v>'RTX2015Not assigned18-49'</v>
      </c>
      <c r="B531" s="22">
        <v>2015</v>
      </c>
      <c r="C531" s="22" t="s">
        <v>269</v>
      </c>
      <c r="D531" s="22" t="s">
        <v>477</v>
      </c>
      <c r="E531" s="22" t="s">
        <v>153</v>
      </c>
      <c r="F531" s="22">
        <v>2</v>
      </c>
      <c r="G531" s="22">
        <v>0</v>
      </c>
      <c r="H531" s="22" t="str">
        <f>INDEX(Bar_data!$A$3:$B$140,MATCH(C531,Bar_data!$A$3:$A$140,FALSE),2)</f>
        <v>Trust112</v>
      </c>
      <c r="I531" s="22" t="str">
        <f>INDEX(TrustCAHUB_map!$A$2:$D$139,MATCH($C531,TrustCAHUB_map!$A$2:$A$139,FALSE),3)</f>
        <v>Lancashire and South Cumbria</v>
      </c>
      <c r="J531" s="22" t="str">
        <f>INDEX(TrustCAHUB_map!$A$2:$D$139,MATCH($C531,TrustCAHUB_map!$A$2:$A$139,FALSE),4)</f>
        <v>North West</v>
      </c>
    </row>
    <row r="532" spans="1:10" x14ac:dyDescent="0.3">
      <c r="A532" s="22" t="str">
        <f t="shared" si="8"/>
        <v>'RTX2015Not assigned50-69'</v>
      </c>
      <c r="B532" s="22">
        <v>2015</v>
      </c>
      <c r="C532" s="22" t="s">
        <v>269</v>
      </c>
      <c r="D532" s="22" t="s">
        <v>477</v>
      </c>
      <c r="E532" s="22" t="s">
        <v>627</v>
      </c>
      <c r="F532" s="22">
        <v>29</v>
      </c>
      <c r="G532" s="22">
        <v>1</v>
      </c>
      <c r="H532" s="22" t="str">
        <f>INDEX(Bar_data!$A$3:$B$140,MATCH(C532,Bar_data!$A$3:$A$140,FALSE),2)</f>
        <v>Trust112</v>
      </c>
      <c r="I532" s="22" t="str">
        <f>INDEX(TrustCAHUB_map!$A$2:$D$139,MATCH($C532,TrustCAHUB_map!$A$2:$A$139,FALSE),3)</f>
        <v>Lancashire and South Cumbria</v>
      </c>
      <c r="J532" s="22" t="str">
        <f>INDEX(TrustCAHUB_map!$A$2:$D$139,MATCH($C532,TrustCAHUB_map!$A$2:$A$139,FALSE),4)</f>
        <v>North West</v>
      </c>
    </row>
    <row r="533" spans="1:10" x14ac:dyDescent="0.3">
      <c r="A533" s="22" t="str">
        <f t="shared" si="8"/>
        <v>'RTX2015Curative50-69'</v>
      </c>
      <c r="B533" s="22">
        <v>2015</v>
      </c>
      <c r="C533" s="22" t="s">
        <v>269</v>
      </c>
      <c r="D533" s="22" t="s">
        <v>7</v>
      </c>
      <c r="E533" s="22" t="s">
        <v>627</v>
      </c>
      <c r="F533" s="22">
        <v>12</v>
      </c>
      <c r="G533" s="22">
        <v>0</v>
      </c>
      <c r="H533" s="22" t="str">
        <f>INDEX(Bar_data!$A$3:$B$140,MATCH(C533,Bar_data!$A$3:$A$140,FALSE),2)</f>
        <v>Trust112</v>
      </c>
      <c r="I533" s="22" t="str">
        <f>INDEX(TrustCAHUB_map!$A$2:$D$139,MATCH($C533,TrustCAHUB_map!$A$2:$A$139,FALSE),3)</f>
        <v>Lancashire and South Cumbria</v>
      </c>
      <c r="J533" s="22" t="str">
        <f>INDEX(TrustCAHUB_map!$A$2:$D$139,MATCH($C533,TrustCAHUB_map!$A$2:$A$139,FALSE),4)</f>
        <v>North West</v>
      </c>
    </row>
    <row r="534" spans="1:10" x14ac:dyDescent="0.3">
      <c r="A534" s="22" t="str">
        <f t="shared" si="8"/>
        <v>'RTX2015Palliative50-69'</v>
      </c>
      <c r="B534" s="22">
        <v>2015</v>
      </c>
      <c r="C534" s="22" t="s">
        <v>269</v>
      </c>
      <c r="D534" s="22" t="s">
        <v>8</v>
      </c>
      <c r="E534" s="22" t="s">
        <v>627</v>
      </c>
      <c r="F534" s="22">
        <v>14</v>
      </c>
      <c r="G534" s="22">
        <v>0</v>
      </c>
      <c r="H534" s="22" t="str">
        <f>INDEX(Bar_data!$A$3:$B$140,MATCH(C534,Bar_data!$A$3:$A$140,FALSE),2)</f>
        <v>Trust112</v>
      </c>
      <c r="I534" s="22" t="str">
        <f>INDEX(TrustCAHUB_map!$A$2:$D$139,MATCH($C534,TrustCAHUB_map!$A$2:$A$139,FALSE),3)</f>
        <v>Lancashire and South Cumbria</v>
      </c>
      <c r="J534" s="22" t="str">
        <f>INDEX(TrustCAHUB_map!$A$2:$D$139,MATCH($C534,TrustCAHUB_map!$A$2:$A$139,FALSE),4)</f>
        <v>North West</v>
      </c>
    </row>
    <row r="535" spans="1:10" x14ac:dyDescent="0.3">
      <c r="A535" s="22" t="str">
        <f t="shared" si="8"/>
        <v>'RTX2015Not assigned70+'</v>
      </c>
      <c r="B535" s="22">
        <v>2015</v>
      </c>
      <c r="C535" s="22" t="s">
        <v>269</v>
      </c>
      <c r="D535" s="22" t="s">
        <v>477</v>
      </c>
      <c r="E535" s="22" t="s">
        <v>628</v>
      </c>
      <c r="F535" s="22">
        <v>14</v>
      </c>
      <c r="G535" s="22">
        <v>0</v>
      </c>
      <c r="H535" s="22" t="str">
        <f>INDEX(Bar_data!$A$3:$B$140,MATCH(C535,Bar_data!$A$3:$A$140,FALSE),2)</f>
        <v>Trust112</v>
      </c>
      <c r="I535" s="22" t="str">
        <f>INDEX(TrustCAHUB_map!$A$2:$D$139,MATCH($C535,TrustCAHUB_map!$A$2:$A$139,FALSE),3)</f>
        <v>Lancashire and South Cumbria</v>
      </c>
      <c r="J535" s="22" t="str">
        <f>INDEX(TrustCAHUB_map!$A$2:$D$139,MATCH($C535,TrustCAHUB_map!$A$2:$A$139,FALSE),4)</f>
        <v>North West</v>
      </c>
    </row>
    <row r="536" spans="1:10" x14ac:dyDescent="0.3">
      <c r="A536" s="22" t="str">
        <f t="shared" si="8"/>
        <v>'RTX2015Curative70+'</v>
      </c>
      <c r="B536" s="22">
        <v>2015</v>
      </c>
      <c r="C536" s="22" t="s">
        <v>269</v>
      </c>
      <c r="D536" s="22" t="s">
        <v>7</v>
      </c>
      <c r="E536" s="22" t="s">
        <v>628</v>
      </c>
      <c r="F536" s="22">
        <v>9</v>
      </c>
      <c r="G536" s="22">
        <v>0</v>
      </c>
      <c r="H536" s="22" t="str">
        <f>INDEX(Bar_data!$A$3:$B$140,MATCH(C536,Bar_data!$A$3:$A$140,FALSE),2)</f>
        <v>Trust112</v>
      </c>
      <c r="I536" s="22" t="str">
        <f>INDEX(TrustCAHUB_map!$A$2:$D$139,MATCH($C536,TrustCAHUB_map!$A$2:$A$139,FALSE),3)</f>
        <v>Lancashire and South Cumbria</v>
      </c>
      <c r="J536" s="22" t="str">
        <f>INDEX(TrustCAHUB_map!$A$2:$D$139,MATCH($C536,TrustCAHUB_map!$A$2:$A$139,FALSE),4)</f>
        <v>North West</v>
      </c>
    </row>
    <row r="537" spans="1:10" x14ac:dyDescent="0.3">
      <c r="A537" s="22" t="str">
        <f t="shared" si="8"/>
        <v>'RTX2015Palliative70+'</v>
      </c>
      <c r="B537" s="22">
        <v>2015</v>
      </c>
      <c r="C537" s="22" t="s">
        <v>269</v>
      </c>
      <c r="D537" s="22" t="s">
        <v>8</v>
      </c>
      <c r="E537" s="22" t="s">
        <v>628</v>
      </c>
      <c r="F537" s="22">
        <v>10</v>
      </c>
      <c r="G537" s="22">
        <v>1</v>
      </c>
      <c r="H537" s="22" t="str">
        <f>INDEX(Bar_data!$A$3:$B$140,MATCH(C537,Bar_data!$A$3:$A$140,FALSE),2)</f>
        <v>Trust112</v>
      </c>
      <c r="I537" s="22" t="str">
        <f>INDEX(TrustCAHUB_map!$A$2:$D$139,MATCH($C537,TrustCAHUB_map!$A$2:$A$139,FALSE),3)</f>
        <v>Lancashire and South Cumbria</v>
      </c>
      <c r="J537" s="22" t="str">
        <f>INDEX(TrustCAHUB_map!$A$2:$D$139,MATCH($C537,TrustCAHUB_map!$A$2:$A$139,FALSE),4)</f>
        <v>North West</v>
      </c>
    </row>
    <row r="538" spans="1:10" x14ac:dyDescent="0.3">
      <c r="A538" s="22" t="str">
        <f t="shared" si="8"/>
        <v>'RVV2015Curative18-49'</v>
      </c>
      <c r="B538" s="22">
        <v>2015</v>
      </c>
      <c r="C538" s="22" t="s">
        <v>272</v>
      </c>
      <c r="D538" s="22" t="s">
        <v>7</v>
      </c>
      <c r="E538" s="22" t="s">
        <v>153</v>
      </c>
      <c r="F538" s="22">
        <v>13</v>
      </c>
      <c r="G538" s="22">
        <v>0</v>
      </c>
      <c r="H538" s="22" t="str">
        <f>INDEX(Bar_data!$A$3:$B$140,MATCH(C538,Bar_data!$A$3:$A$140,FALSE),2)</f>
        <v>Trust115</v>
      </c>
      <c r="I538" s="22" t="str">
        <f>INDEX(TrustCAHUB_map!$A$2:$D$139,MATCH($C538,TrustCAHUB_map!$A$2:$A$139,FALSE),3)</f>
        <v>Kent and Medway</v>
      </c>
      <c r="J538" s="22" t="str">
        <f>INDEX(TrustCAHUB_map!$A$2:$D$139,MATCH($C538,TrustCAHUB_map!$A$2:$A$139,FALSE),4)</f>
        <v>South East</v>
      </c>
    </row>
    <row r="539" spans="1:10" x14ac:dyDescent="0.3">
      <c r="A539" s="22" t="str">
        <f t="shared" si="8"/>
        <v>'RVV2015Palliative18-49'</v>
      </c>
      <c r="B539" s="22">
        <v>2015</v>
      </c>
      <c r="C539" s="22" t="s">
        <v>272</v>
      </c>
      <c r="D539" s="22" t="s">
        <v>8</v>
      </c>
      <c r="E539" s="22" t="s">
        <v>153</v>
      </c>
      <c r="F539" s="22">
        <v>9</v>
      </c>
      <c r="G539" s="22">
        <v>1</v>
      </c>
      <c r="H539" s="22" t="str">
        <f>INDEX(Bar_data!$A$3:$B$140,MATCH(C539,Bar_data!$A$3:$A$140,FALSE),2)</f>
        <v>Trust115</v>
      </c>
      <c r="I539" s="22" t="str">
        <f>INDEX(TrustCAHUB_map!$A$2:$D$139,MATCH($C539,TrustCAHUB_map!$A$2:$A$139,FALSE),3)</f>
        <v>Kent and Medway</v>
      </c>
      <c r="J539" s="22" t="str">
        <f>INDEX(TrustCAHUB_map!$A$2:$D$139,MATCH($C539,TrustCAHUB_map!$A$2:$A$139,FALSE),4)</f>
        <v>South East</v>
      </c>
    </row>
    <row r="540" spans="1:10" x14ac:dyDescent="0.3">
      <c r="A540" s="22" t="str">
        <f t="shared" si="8"/>
        <v>'RVV2015Palliative50-69'</v>
      </c>
      <c r="B540" s="22">
        <v>2015</v>
      </c>
      <c r="C540" s="22" t="s">
        <v>272</v>
      </c>
      <c r="D540" s="22" t="s">
        <v>8</v>
      </c>
      <c r="E540" s="22" t="s">
        <v>627</v>
      </c>
      <c r="F540" s="22">
        <v>40</v>
      </c>
      <c r="G540" s="22">
        <v>5</v>
      </c>
      <c r="H540" s="22" t="str">
        <f>INDEX(Bar_data!$A$3:$B$140,MATCH(C540,Bar_data!$A$3:$A$140,FALSE),2)</f>
        <v>Trust115</v>
      </c>
      <c r="I540" s="22" t="str">
        <f>INDEX(TrustCAHUB_map!$A$2:$D$139,MATCH($C540,TrustCAHUB_map!$A$2:$A$139,FALSE),3)</f>
        <v>Kent and Medway</v>
      </c>
      <c r="J540" s="22" t="str">
        <f>INDEX(TrustCAHUB_map!$A$2:$D$139,MATCH($C540,TrustCAHUB_map!$A$2:$A$139,FALSE),4)</f>
        <v>South East</v>
      </c>
    </row>
    <row r="541" spans="1:10" x14ac:dyDescent="0.3">
      <c r="A541" s="22" t="str">
        <f t="shared" si="8"/>
        <v>'RVV2015Curative50-69'</v>
      </c>
      <c r="B541" s="22">
        <v>2015</v>
      </c>
      <c r="C541" s="22" t="s">
        <v>272</v>
      </c>
      <c r="D541" s="22" t="s">
        <v>7</v>
      </c>
      <c r="E541" s="22" t="s">
        <v>627</v>
      </c>
      <c r="F541" s="22">
        <v>41</v>
      </c>
      <c r="G541" s="22">
        <v>0</v>
      </c>
      <c r="H541" s="22" t="str">
        <f>INDEX(Bar_data!$A$3:$B$140,MATCH(C541,Bar_data!$A$3:$A$140,FALSE),2)</f>
        <v>Trust115</v>
      </c>
      <c r="I541" s="22" t="str">
        <f>INDEX(TrustCAHUB_map!$A$2:$D$139,MATCH($C541,TrustCAHUB_map!$A$2:$A$139,FALSE),3)</f>
        <v>Kent and Medway</v>
      </c>
      <c r="J541" s="22" t="str">
        <f>INDEX(TrustCAHUB_map!$A$2:$D$139,MATCH($C541,TrustCAHUB_map!$A$2:$A$139,FALSE),4)</f>
        <v>South East</v>
      </c>
    </row>
    <row r="542" spans="1:10" x14ac:dyDescent="0.3">
      <c r="A542" s="22" t="str">
        <f t="shared" si="8"/>
        <v>'RVV2015Curative70+'</v>
      </c>
      <c r="B542" s="22">
        <v>2015</v>
      </c>
      <c r="C542" s="22" t="s">
        <v>272</v>
      </c>
      <c r="D542" s="22" t="s">
        <v>7</v>
      </c>
      <c r="E542" s="22" t="s">
        <v>628</v>
      </c>
      <c r="F542" s="22">
        <v>68</v>
      </c>
      <c r="G542" s="22">
        <v>1</v>
      </c>
      <c r="H542" s="22" t="str">
        <f>INDEX(Bar_data!$A$3:$B$140,MATCH(C542,Bar_data!$A$3:$A$140,FALSE),2)</f>
        <v>Trust115</v>
      </c>
      <c r="I542" s="22" t="str">
        <f>INDEX(TrustCAHUB_map!$A$2:$D$139,MATCH($C542,TrustCAHUB_map!$A$2:$A$139,FALSE),3)</f>
        <v>Kent and Medway</v>
      </c>
      <c r="J542" s="22" t="str">
        <f>INDEX(TrustCAHUB_map!$A$2:$D$139,MATCH($C542,TrustCAHUB_map!$A$2:$A$139,FALSE),4)</f>
        <v>South East</v>
      </c>
    </row>
    <row r="543" spans="1:10" x14ac:dyDescent="0.3">
      <c r="A543" s="22" t="str">
        <f t="shared" si="8"/>
        <v>'RVV2015Palliative70+'</v>
      </c>
      <c r="B543" s="22">
        <v>2015</v>
      </c>
      <c r="C543" s="22" t="s">
        <v>272</v>
      </c>
      <c r="D543" s="22" t="s">
        <v>8</v>
      </c>
      <c r="E543" s="22" t="s">
        <v>628</v>
      </c>
      <c r="F543" s="22">
        <v>35</v>
      </c>
      <c r="G543" s="22">
        <v>2</v>
      </c>
      <c r="H543" s="22" t="str">
        <f>INDEX(Bar_data!$A$3:$B$140,MATCH(C543,Bar_data!$A$3:$A$140,FALSE),2)</f>
        <v>Trust115</v>
      </c>
      <c r="I543" s="22" t="str">
        <f>INDEX(TrustCAHUB_map!$A$2:$D$139,MATCH($C543,TrustCAHUB_map!$A$2:$A$139,FALSE),3)</f>
        <v>Kent and Medway</v>
      </c>
      <c r="J543" s="22" t="str">
        <f>INDEX(TrustCAHUB_map!$A$2:$D$139,MATCH($C543,TrustCAHUB_map!$A$2:$A$139,FALSE),4)</f>
        <v>South East</v>
      </c>
    </row>
    <row r="544" spans="1:10" x14ac:dyDescent="0.3">
      <c r="A544" s="22" t="str">
        <f t="shared" si="8"/>
        <v>'RVW2015Curative18-49'</v>
      </c>
      <c r="B544" s="22">
        <v>2015</v>
      </c>
      <c r="C544" s="22" t="s">
        <v>273</v>
      </c>
      <c r="D544" s="22" t="s">
        <v>7</v>
      </c>
      <c r="E544" s="22" t="s">
        <v>153</v>
      </c>
      <c r="F544" s="22">
        <v>1</v>
      </c>
      <c r="G544" s="22">
        <v>0</v>
      </c>
      <c r="H544" s="22" t="str">
        <f>INDEX(Bar_data!$A$3:$B$140,MATCH(C544,Bar_data!$A$3:$A$140,FALSE),2)</f>
        <v>Trust116</v>
      </c>
      <c r="I544" s="22" t="str">
        <f>INDEX(TrustCAHUB_map!$A$2:$D$139,MATCH($C544,TrustCAHUB_map!$A$2:$A$139,FALSE),3)</f>
        <v>North East and Cumbria</v>
      </c>
      <c r="J544" s="22" t="str">
        <f>INDEX(TrustCAHUB_map!$A$2:$D$139,MATCH($C544,TrustCAHUB_map!$A$2:$A$139,FALSE),4)</f>
        <v>North East</v>
      </c>
    </row>
    <row r="545" spans="1:10" x14ac:dyDescent="0.3">
      <c r="A545" s="22" t="str">
        <f t="shared" si="8"/>
        <v>'RVW2015Curative50-69'</v>
      </c>
      <c r="B545" s="22">
        <v>2015</v>
      </c>
      <c r="C545" s="22" t="s">
        <v>273</v>
      </c>
      <c r="D545" s="22" t="s">
        <v>7</v>
      </c>
      <c r="E545" s="22" t="s">
        <v>627</v>
      </c>
      <c r="F545" s="22">
        <v>25</v>
      </c>
      <c r="G545" s="22">
        <v>0</v>
      </c>
      <c r="H545" s="22" t="str">
        <f>INDEX(Bar_data!$A$3:$B$140,MATCH(C545,Bar_data!$A$3:$A$140,FALSE),2)</f>
        <v>Trust116</v>
      </c>
      <c r="I545" s="22" t="str">
        <f>INDEX(TrustCAHUB_map!$A$2:$D$139,MATCH($C545,TrustCAHUB_map!$A$2:$A$139,FALSE),3)</f>
        <v>North East and Cumbria</v>
      </c>
      <c r="J545" s="22" t="str">
        <f>INDEX(TrustCAHUB_map!$A$2:$D$139,MATCH($C545,TrustCAHUB_map!$A$2:$A$139,FALSE),4)</f>
        <v>North East</v>
      </c>
    </row>
    <row r="546" spans="1:10" x14ac:dyDescent="0.3">
      <c r="A546" s="22" t="str">
        <f t="shared" si="8"/>
        <v>'RVW2015Palliative50-69'</v>
      </c>
      <c r="B546" s="22">
        <v>2015</v>
      </c>
      <c r="C546" s="22" t="s">
        <v>273</v>
      </c>
      <c r="D546" s="22" t="s">
        <v>8</v>
      </c>
      <c r="E546" s="22" t="s">
        <v>627</v>
      </c>
      <c r="F546" s="22">
        <v>16</v>
      </c>
      <c r="G546" s="22">
        <v>0</v>
      </c>
      <c r="H546" s="22" t="str">
        <f>INDEX(Bar_data!$A$3:$B$140,MATCH(C546,Bar_data!$A$3:$A$140,FALSE),2)</f>
        <v>Trust116</v>
      </c>
      <c r="I546" s="22" t="str">
        <f>INDEX(TrustCAHUB_map!$A$2:$D$139,MATCH($C546,TrustCAHUB_map!$A$2:$A$139,FALSE),3)</f>
        <v>North East and Cumbria</v>
      </c>
      <c r="J546" s="22" t="str">
        <f>INDEX(TrustCAHUB_map!$A$2:$D$139,MATCH($C546,TrustCAHUB_map!$A$2:$A$139,FALSE),4)</f>
        <v>North East</v>
      </c>
    </row>
    <row r="547" spans="1:10" x14ac:dyDescent="0.3">
      <c r="A547" s="22" t="str">
        <f t="shared" si="8"/>
        <v>'RVW2015Palliative70+'</v>
      </c>
      <c r="B547" s="22">
        <v>2015</v>
      </c>
      <c r="C547" s="22" t="s">
        <v>273</v>
      </c>
      <c r="D547" s="22" t="s">
        <v>8</v>
      </c>
      <c r="E547" s="22" t="s">
        <v>628</v>
      </c>
      <c r="F547" s="22">
        <v>8</v>
      </c>
      <c r="G547" s="22">
        <v>0</v>
      </c>
      <c r="H547" s="22" t="str">
        <f>INDEX(Bar_data!$A$3:$B$140,MATCH(C547,Bar_data!$A$3:$A$140,FALSE),2)</f>
        <v>Trust116</v>
      </c>
      <c r="I547" s="22" t="str">
        <f>INDEX(TrustCAHUB_map!$A$2:$D$139,MATCH($C547,TrustCAHUB_map!$A$2:$A$139,FALSE),3)</f>
        <v>North East and Cumbria</v>
      </c>
      <c r="J547" s="22" t="str">
        <f>INDEX(TrustCAHUB_map!$A$2:$D$139,MATCH($C547,TrustCAHUB_map!$A$2:$A$139,FALSE),4)</f>
        <v>North East</v>
      </c>
    </row>
    <row r="548" spans="1:10" x14ac:dyDescent="0.3">
      <c r="A548" s="22" t="str">
        <f t="shared" si="8"/>
        <v>'RVW2015Curative70+'</v>
      </c>
      <c r="B548" s="22">
        <v>2015</v>
      </c>
      <c r="C548" s="22" t="s">
        <v>273</v>
      </c>
      <c r="D548" s="22" t="s">
        <v>7</v>
      </c>
      <c r="E548" s="22" t="s">
        <v>628</v>
      </c>
      <c r="F548" s="22">
        <v>16</v>
      </c>
      <c r="G548" s="22">
        <v>0</v>
      </c>
      <c r="H548" s="22" t="str">
        <f>INDEX(Bar_data!$A$3:$B$140,MATCH(C548,Bar_data!$A$3:$A$140,FALSE),2)</f>
        <v>Trust116</v>
      </c>
      <c r="I548" s="22" t="str">
        <f>INDEX(TrustCAHUB_map!$A$2:$D$139,MATCH($C548,TrustCAHUB_map!$A$2:$A$139,FALSE),3)</f>
        <v>North East and Cumbria</v>
      </c>
      <c r="J548" s="22" t="str">
        <f>INDEX(TrustCAHUB_map!$A$2:$D$139,MATCH($C548,TrustCAHUB_map!$A$2:$A$139,FALSE),4)</f>
        <v>North East</v>
      </c>
    </row>
    <row r="549" spans="1:10" x14ac:dyDescent="0.3">
      <c r="A549" s="22" t="str">
        <f t="shared" si="8"/>
        <v>'RWA2015Palliative18-49'</v>
      </c>
      <c r="B549" s="22">
        <v>2015</v>
      </c>
      <c r="C549" s="22" t="s">
        <v>276</v>
      </c>
      <c r="D549" s="22" t="s">
        <v>8</v>
      </c>
      <c r="E549" s="22" t="s">
        <v>153</v>
      </c>
      <c r="F549" s="22">
        <v>5</v>
      </c>
      <c r="G549" s="22">
        <v>0</v>
      </c>
      <c r="H549" s="22" t="str">
        <f>INDEX(Bar_data!$A$3:$B$140,MATCH(C549,Bar_data!$A$3:$A$140,FALSE),2)</f>
        <v>Trust119</v>
      </c>
      <c r="I549" s="22" t="str">
        <f>INDEX(TrustCAHUB_map!$A$2:$D$139,MATCH($C549,TrustCAHUB_map!$A$2:$A$139,FALSE),3)</f>
        <v>Humber, Coast and Vale</v>
      </c>
      <c r="J549" s="22" t="str">
        <f>INDEX(TrustCAHUB_map!$A$2:$D$139,MATCH($C549,TrustCAHUB_map!$A$2:$A$139,FALSE),4)</f>
        <v>Yorkshire and Humber</v>
      </c>
    </row>
    <row r="550" spans="1:10" x14ac:dyDescent="0.3">
      <c r="A550" s="22" t="str">
        <f t="shared" si="8"/>
        <v>'RWA2015Curative18-49'</v>
      </c>
      <c r="B550" s="22">
        <v>2015</v>
      </c>
      <c r="C550" s="22" t="s">
        <v>276</v>
      </c>
      <c r="D550" s="22" t="s">
        <v>7</v>
      </c>
      <c r="E550" s="22" t="s">
        <v>153</v>
      </c>
      <c r="F550" s="22">
        <v>1</v>
      </c>
      <c r="G550" s="22">
        <v>0</v>
      </c>
      <c r="H550" s="22" t="str">
        <f>INDEX(Bar_data!$A$3:$B$140,MATCH(C550,Bar_data!$A$3:$A$140,FALSE),2)</f>
        <v>Trust119</v>
      </c>
      <c r="I550" s="22" t="str">
        <f>INDEX(TrustCAHUB_map!$A$2:$D$139,MATCH($C550,TrustCAHUB_map!$A$2:$A$139,FALSE),3)</f>
        <v>Humber, Coast and Vale</v>
      </c>
      <c r="J550" s="22" t="str">
        <f>INDEX(TrustCAHUB_map!$A$2:$D$139,MATCH($C550,TrustCAHUB_map!$A$2:$A$139,FALSE),4)</f>
        <v>Yorkshire and Humber</v>
      </c>
    </row>
    <row r="551" spans="1:10" x14ac:dyDescent="0.3">
      <c r="A551" s="22" t="str">
        <f t="shared" si="8"/>
        <v>'RWA2015Curative50-69'</v>
      </c>
      <c r="B551" s="22">
        <v>2015</v>
      </c>
      <c r="C551" s="22" t="s">
        <v>276</v>
      </c>
      <c r="D551" s="22" t="s">
        <v>7</v>
      </c>
      <c r="E551" s="22" t="s">
        <v>627</v>
      </c>
      <c r="F551" s="22">
        <v>33</v>
      </c>
      <c r="G551" s="22">
        <v>0</v>
      </c>
      <c r="H551" s="22" t="str">
        <f>INDEX(Bar_data!$A$3:$B$140,MATCH(C551,Bar_data!$A$3:$A$140,FALSE),2)</f>
        <v>Trust119</v>
      </c>
      <c r="I551" s="22" t="str">
        <f>INDEX(TrustCAHUB_map!$A$2:$D$139,MATCH($C551,TrustCAHUB_map!$A$2:$A$139,FALSE),3)</f>
        <v>Humber, Coast and Vale</v>
      </c>
      <c r="J551" s="22" t="str">
        <f>INDEX(TrustCAHUB_map!$A$2:$D$139,MATCH($C551,TrustCAHUB_map!$A$2:$A$139,FALSE),4)</f>
        <v>Yorkshire and Humber</v>
      </c>
    </row>
    <row r="552" spans="1:10" x14ac:dyDescent="0.3">
      <c r="A552" s="22" t="str">
        <f t="shared" si="8"/>
        <v>'RWA2015Not assigned50-69'</v>
      </c>
      <c r="B552" s="22">
        <v>2015</v>
      </c>
      <c r="C552" s="22" t="s">
        <v>276</v>
      </c>
      <c r="D552" s="22" t="s">
        <v>477</v>
      </c>
      <c r="E552" s="22" t="s">
        <v>627</v>
      </c>
      <c r="F552" s="22">
        <v>1</v>
      </c>
      <c r="G552" s="22">
        <v>0</v>
      </c>
      <c r="H552" s="22" t="str">
        <f>INDEX(Bar_data!$A$3:$B$140,MATCH(C552,Bar_data!$A$3:$A$140,FALSE),2)</f>
        <v>Trust119</v>
      </c>
      <c r="I552" s="22" t="str">
        <f>INDEX(TrustCAHUB_map!$A$2:$D$139,MATCH($C552,TrustCAHUB_map!$A$2:$A$139,FALSE),3)</f>
        <v>Humber, Coast and Vale</v>
      </c>
      <c r="J552" s="22" t="str">
        <f>INDEX(TrustCAHUB_map!$A$2:$D$139,MATCH($C552,TrustCAHUB_map!$A$2:$A$139,FALSE),4)</f>
        <v>Yorkshire and Humber</v>
      </c>
    </row>
    <row r="553" spans="1:10" x14ac:dyDescent="0.3">
      <c r="A553" s="22" t="str">
        <f t="shared" si="8"/>
        <v>'RWA2015Palliative50-69'</v>
      </c>
      <c r="B553" s="22">
        <v>2015</v>
      </c>
      <c r="C553" s="22" t="s">
        <v>276</v>
      </c>
      <c r="D553" s="22" t="s">
        <v>8</v>
      </c>
      <c r="E553" s="22" t="s">
        <v>627</v>
      </c>
      <c r="F553" s="22">
        <v>25</v>
      </c>
      <c r="G553" s="22">
        <v>1</v>
      </c>
      <c r="H553" s="22" t="str">
        <f>INDEX(Bar_data!$A$3:$B$140,MATCH(C553,Bar_data!$A$3:$A$140,FALSE),2)</f>
        <v>Trust119</v>
      </c>
      <c r="I553" s="22" t="str">
        <f>INDEX(TrustCAHUB_map!$A$2:$D$139,MATCH($C553,TrustCAHUB_map!$A$2:$A$139,FALSE),3)</f>
        <v>Humber, Coast and Vale</v>
      </c>
      <c r="J553" s="22" t="str">
        <f>INDEX(TrustCAHUB_map!$A$2:$D$139,MATCH($C553,TrustCAHUB_map!$A$2:$A$139,FALSE),4)</f>
        <v>Yorkshire and Humber</v>
      </c>
    </row>
    <row r="554" spans="1:10" x14ac:dyDescent="0.3">
      <c r="A554" s="22" t="str">
        <f t="shared" si="8"/>
        <v>'RWA2015Palliative70+'</v>
      </c>
      <c r="B554" s="22">
        <v>2015</v>
      </c>
      <c r="C554" s="22" t="s">
        <v>276</v>
      </c>
      <c r="D554" s="22" t="s">
        <v>8</v>
      </c>
      <c r="E554" s="22" t="s">
        <v>628</v>
      </c>
      <c r="F554" s="22">
        <v>26</v>
      </c>
      <c r="G554" s="22">
        <v>2</v>
      </c>
      <c r="H554" s="22" t="str">
        <f>INDEX(Bar_data!$A$3:$B$140,MATCH(C554,Bar_data!$A$3:$A$140,FALSE),2)</f>
        <v>Trust119</v>
      </c>
      <c r="I554" s="22" t="str">
        <f>INDEX(TrustCAHUB_map!$A$2:$D$139,MATCH($C554,TrustCAHUB_map!$A$2:$A$139,FALSE),3)</f>
        <v>Humber, Coast and Vale</v>
      </c>
      <c r="J554" s="22" t="str">
        <f>INDEX(TrustCAHUB_map!$A$2:$D$139,MATCH($C554,TrustCAHUB_map!$A$2:$A$139,FALSE),4)</f>
        <v>Yorkshire and Humber</v>
      </c>
    </row>
    <row r="555" spans="1:10" x14ac:dyDescent="0.3">
      <c r="A555" s="22" t="str">
        <f t="shared" si="8"/>
        <v>'RWA2015Curative70+'</v>
      </c>
      <c r="B555" s="22">
        <v>2015</v>
      </c>
      <c r="C555" s="22" t="s">
        <v>276</v>
      </c>
      <c r="D555" s="22" t="s">
        <v>7</v>
      </c>
      <c r="E555" s="22" t="s">
        <v>628</v>
      </c>
      <c r="F555" s="22">
        <v>23</v>
      </c>
      <c r="G555" s="22">
        <v>1</v>
      </c>
      <c r="H555" s="22" t="str">
        <f>INDEX(Bar_data!$A$3:$B$140,MATCH(C555,Bar_data!$A$3:$A$140,FALSE),2)</f>
        <v>Trust119</v>
      </c>
      <c r="I555" s="22" t="str">
        <f>INDEX(TrustCAHUB_map!$A$2:$D$139,MATCH($C555,TrustCAHUB_map!$A$2:$A$139,FALSE),3)</f>
        <v>Humber, Coast and Vale</v>
      </c>
      <c r="J555" s="22" t="str">
        <f>INDEX(TrustCAHUB_map!$A$2:$D$139,MATCH($C555,TrustCAHUB_map!$A$2:$A$139,FALSE),4)</f>
        <v>Yorkshire and Humber</v>
      </c>
    </row>
    <row r="556" spans="1:10" x14ac:dyDescent="0.3">
      <c r="A556" s="22" t="str">
        <f t="shared" si="8"/>
        <v>'RWD2015Palliative18-49'</v>
      </c>
      <c r="B556" s="22">
        <v>2015</v>
      </c>
      <c r="C556" s="22" t="s">
        <v>277</v>
      </c>
      <c r="D556" s="22" t="s">
        <v>8</v>
      </c>
      <c r="E556" s="22" t="s">
        <v>153</v>
      </c>
      <c r="F556" s="22">
        <v>8</v>
      </c>
      <c r="G556" s="22">
        <v>0</v>
      </c>
      <c r="H556" s="22" t="str">
        <f>INDEX(Bar_data!$A$3:$B$140,MATCH(C556,Bar_data!$A$3:$A$140,FALSE),2)</f>
        <v>Trust120</v>
      </c>
      <c r="I556" s="22" t="str">
        <f>INDEX(TrustCAHUB_map!$A$2:$D$139,MATCH($C556,TrustCAHUB_map!$A$2:$A$139,FALSE),3)</f>
        <v>East Midlands</v>
      </c>
      <c r="J556" s="22" t="str">
        <f>INDEX(TrustCAHUB_map!$A$2:$D$139,MATCH($C556,TrustCAHUB_map!$A$2:$A$139,FALSE),4)</f>
        <v>East Midlands</v>
      </c>
    </row>
    <row r="557" spans="1:10" x14ac:dyDescent="0.3">
      <c r="A557" s="22" t="str">
        <f t="shared" si="8"/>
        <v>'RWD2015Curative18-49'</v>
      </c>
      <c r="B557" s="22">
        <v>2015</v>
      </c>
      <c r="C557" s="22" t="s">
        <v>277</v>
      </c>
      <c r="D557" s="22" t="s">
        <v>7</v>
      </c>
      <c r="E557" s="22" t="s">
        <v>153</v>
      </c>
      <c r="F557" s="22">
        <v>1</v>
      </c>
      <c r="G557" s="22">
        <v>0</v>
      </c>
      <c r="H557" s="22" t="str">
        <f>INDEX(Bar_data!$A$3:$B$140,MATCH(C557,Bar_data!$A$3:$A$140,FALSE),2)</f>
        <v>Trust120</v>
      </c>
      <c r="I557" s="22" t="str">
        <f>INDEX(TrustCAHUB_map!$A$2:$D$139,MATCH($C557,TrustCAHUB_map!$A$2:$A$139,FALSE),3)</f>
        <v>East Midlands</v>
      </c>
      <c r="J557" s="22" t="str">
        <f>INDEX(TrustCAHUB_map!$A$2:$D$139,MATCH($C557,TrustCAHUB_map!$A$2:$A$139,FALSE),4)</f>
        <v>East Midlands</v>
      </c>
    </row>
    <row r="558" spans="1:10" x14ac:dyDescent="0.3">
      <c r="A558" s="22" t="str">
        <f t="shared" si="8"/>
        <v>'RWD2015Not assigned50-69'</v>
      </c>
      <c r="B558" s="22">
        <v>2015</v>
      </c>
      <c r="C558" s="22" t="s">
        <v>277</v>
      </c>
      <c r="D558" s="22" t="s">
        <v>477</v>
      </c>
      <c r="E558" s="22" t="s">
        <v>627</v>
      </c>
      <c r="F558" s="22">
        <v>2</v>
      </c>
      <c r="G558" s="22">
        <v>0</v>
      </c>
      <c r="H558" s="22" t="str">
        <f>INDEX(Bar_data!$A$3:$B$140,MATCH(C558,Bar_data!$A$3:$A$140,FALSE),2)</f>
        <v>Trust120</v>
      </c>
      <c r="I558" s="22" t="str">
        <f>INDEX(TrustCAHUB_map!$A$2:$D$139,MATCH($C558,TrustCAHUB_map!$A$2:$A$139,FALSE),3)</f>
        <v>East Midlands</v>
      </c>
      <c r="J558" s="22" t="str">
        <f>INDEX(TrustCAHUB_map!$A$2:$D$139,MATCH($C558,TrustCAHUB_map!$A$2:$A$139,FALSE),4)</f>
        <v>East Midlands</v>
      </c>
    </row>
    <row r="559" spans="1:10" x14ac:dyDescent="0.3">
      <c r="A559" s="22" t="str">
        <f t="shared" si="8"/>
        <v>'RWD2015Curative50-69'</v>
      </c>
      <c r="B559" s="22">
        <v>2015</v>
      </c>
      <c r="C559" s="22" t="s">
        <v>277</v>
      </c>
      <c r="D559" s="22" t="s">
        <v>7</v>
      </c>
      <c r="E559" s="22" t="s">
        <v>627</v>
      </c>
      <c r="F559" s="22">
        <v>29</v>
      </c>
      <c r="G559" s="22">
        <v>0</v>
      </c>
      <c r="H559" s="22" t="str">
        <f>INDEX(Bar_data!$A$3:$B$140,MATCH(C559,Bar_data!$A$3:$A$140,FALSE),2)</f>
        <v>Trust120</v>
      </c>
      <c r="I559" s="22" t="str">
        <f>INDEX(TrustCAHUB_map!$A$2:$D$139,MATCH($C559,TrustCAHUB_map!$A$2:$A$139,FALSE),3)</f>
        <v>East Midlands</v>
      </c>
      <c r="J559" s="22" t="str">
        <f>INDEX(TrustCAHUB_map!$A$2:$D$139,MATCH($C559,TrustCAHUB_map!$A$2:$A$139,FALSE),4)</f>
        <v>East Midlands</v>
      </c>
    </row>
    <row r="560" spans="1:10" x14ac:dyDescent="0.3">
      <c r="A560" s="22" t="str">
        <f t="shared" si="8"/>
        <v>'RWD2015Palliative50-69'</v>
      </c>
      <c r="B560" s="22">
        <v>2015</v>
      </c>
      <c r="C560" s="22" t="s">
        <v>277</v>
      </c>
      <c r="D560" s="22" t="s">
        <v>8</v>
      </c>
      <c r="E560" s="22" t="s">
        <v>627</v>
      </c>
      <c r="F560" s="22">
        <v>24</v>
      </c>
      <c r="G560" s="22">
        <v>1</v>
      </c>
      <c r="H560" s="22" t="str">
        <f>INDEX(Bar_data!$A$3:$B$140,MATCH(C560,Bar_data!$A$3:$A$140,FALSE),2)</f>
        <v>Trust120</v>
      </c>
      <c r="I560" s="22" t="str">
        <f>INDEX(TrustCAHUB_map!$A$2:$D$139,MATCH($C560,TrustCAHUB_map!$A$2:$A$139,FALSE),3)</f>
        <v>East Midlands</v>
      </c>
      <c r="J560" s="22" t="str">
        <f>INDEX(TrustCAHUB_map!$A$2:$D$139,MATCH($C560,TrustCAHUB_map!$A$2:$A$139,FALSE),4)</f>
        <v>East Midlands</v>
      </c>
    </row>
    <row r="561" spans="1:10" x14ac:dyDescent="0.3">
      <c r="A561" s="22" t="str">
        <f t="shared" si="8"/>
        <v>'RWD2015Palliative70+'</v>
      </c>
      <c r="B561" s="22">
        <v>2015</v>
      </c>
      <c r="C561" s="22" t="s">
        <v>277</v>
      </c>
      <c r="D561" s="22" t="s">
        <v>8</v>
      </c>
      <c r="E561" s="22" t="s">
        <v>628</v>
      </c>
      <c r="F561" s="22">
        <v>30</v>
      </c>
      <c r="G561" s="22">
        <v>0</v>
      </c>
      <c r="H561" s="22" t="str">
        <f>INDEX(Bar_data!$A$3:$B$140,MATCH(C561,Bar_data!$A$3:$A$140,FALSE),2)</f>
        <v>Trust120</v>
      </c>
      <c r="I561" s="22" t="str">
        <f>INDEX(TrustCAHUB_map!$A$2:$D$139,MATCH($C561,TrustCAHUB_map!$A$2:$A$139,FALSE),3)</f>
        <v>East Midlands</v>
      </c>
      <c r="J561" s="22" t="str">
        <f>INDEX(TrustCAHUB_map!$A$2:$D$139,MATCH($C561,TrustCAHUB_map!$A$2:$A$139,FALSE),4)</f>
        <v>East Midlands</v>
      </c>
    </row>
    <row r="562" spans="1:10" x14ac:dyDescent="0.3">
      <c r="A562" s="22" t="str">
        <f t="shared" si="8"/>
        <v>'RWD2015Curative70+'</v>
      </c>
      <c r="B562" s="22">
        <v>2015</v>
      </c>
      <c r="C562" s="22" t="s">
        <v>277</v>
      </c>
      <c r="D562" s="22" t="s">
        <v>7</v>
      </c>
      <c r="E562" s="22" t="s">
        <v>628</v>
      </c>
      <c r="F562" s="22">
        <v>22</v>
      </c>
      <c r="G562" s="22">
        <v>1</v>
      </c>
      <c r="H562" s="22" t="str">
        <f>INDEX(Bar_data!$A$3:$B$140,MATCH(C562,Bar_data!$A$3:$A$140,FALSE),2)</f>
        <v>Trust120</v>
      </c>
      <c r="I562" s="22" t="str">
        <f>INDEX(TrustCAHUB_map!$A$2:$D$139,MATCH($C562,TrustCAHUB_map!$A$2:$A$139,FALSE),3)</f>
        <v>East Midlands</v>
      </c>
      <c r="J562" s="22" t="str">
        <f>INDEX(TrustCAHUB_map!$A$2:$D$139,MATCH($C562,TrustCAHUB_map!$A$2:$A$139,FALSE),4)</f>
        <v>East Midlands</v>
      </c>
    </row>
    <row r="563" spans="1:10" x14ac:dyDescent="0.3">
      <c r="A563" s="22" t="str">
        <f t="shared" si="8"/>
        <v>'RWE2015Palliative18-49'</v>
      </c>
      <c r="B563" s="22">
        <v>2015</v>
      </c>
      <c r="C563" s="22" t="s">
        <v>278</v>
      </c>
      <c r="D563" s="22" t="s">
        <v>8</v>
      </c>
      <c r="E563" s="22" t="s">
        <v>153</v>
      </c>
      <c r="F563" s="22">
        <v>4</v>
      </c>
      <c r="G563" s="22">
        <v>0</v>
      </c>
      <c r="H563" s="22" t="str">
        <f>INDEX(Bar_data!$A$3:$B$140,MATCH(C563,Bar_data!$A$3:$A$140,FALSE),2)</f>
        <v>Trust121</v>
      </c>
      <c r="I563" s="22" t="str">
        <f>INDEX(TrustCAHUB_map!$A$2:$D$139,MATCH($C563,TrustCAHUB_map!$A$2:$A$139,FALSE),3)</f>
        <v>East Midlands</v>
      </c>
      <c r="J563" s="22" t="str">
        <f>INDEX(TrustCAHUB_map!$A$2:$D$139,MATCH($C563,TrustCAHUB_map!$A$2:$A$139,FALSE),4)</f>
        <v>East Midlands</v>
      </c>
    </row>
    <row r="564" spans="1:10" x14ac:dyDescent="0.3">
      <c r="A564" s="22" t="str">
        <f t="shared" si="8"/>
        <v>'RWE2015Curative18-49'</v>
      </c>
      <c r="B564" s="22">
        <v>2015</v>
      </c>
      <c r="C564" s="22" t="s">
        <v>278</v>
      </c>
      <c r="D564" s="22" t="s">
        <v>7</v>
      </c>
      <c r="E564" s="22" t="s">
        <v>153</v>
      </c>
      <c r="F564" s="22">
        <v>16</v>
      </c>
      <c r="G564" s="22">
        <v>0</v>
      </c>
      <c r="H564" s="22" t="str">
        <f>INDEX(Bar_data!$A$3:$B$140,MATCH(C564,Bar_data!$A$3:$A$140,FALSE),2)</f>
        <v>Trust121</v>
      </c>
      <c r="I564" s="22" t="str">
        <f>INDEX(TrustCAHUB_map!$A$2:$D$139,MATCH($C564,TrustCAHUB_map!$A$2:$A$139,FALSE),3)</f>
        <v>East Midlands</v>
      </c>
      <c r="J564" s="22" t="str">
        <f>INDEX(TrustCAHUB_map!$A$2:$D$139,MATCH($C564,TrustCAHUB_map!$A$2:$A$139,FALSE),4)</f>
        <v>East Midlands</v>
      </c>
    </row>
    <row r="565" spans="1:10" x14ac:dyDescent="0.3">
      <c r="A565" s="22" t="str">
        <f t="shared" si="8"/>
        <v>'RWE2015Curative50-69'</v>
      </c>
      <c r="B565" s="22">
        <v>2015</v>
      </c>
      <c r="C565" s="22" t="s">
        <v>278</v>
      </c>
      <c r="D565" s="22" t="s">
        <v>7</v>
      </c>
      <c r="E565" s="22" t="s">
        <v>627</v>
      </c>
      <c r="F565" s="22">
        <v>50</v>
      </c>
      <c r="G565" s="22">
        <v>0</v>
      </c>
      <c r="H565" s="22" t="str">
        <f>INDEX(Bar_data!$A$3:$B$140,MATCH(C565,Bar_data!$A$3:$A$140,FALSE),2)</f>
        <v>Trust121</v>
      </c>
      <c r="I565" s="22" t="str">
        <f>INDEX(TrustCAHUB_map!$A$2:$D$139,MATCH($C565,TrustCAHUB_map!$A$2:$A$139,FALSE),3)</f>
        <v>East Midlands</v>
      </c>
      <c r="J565" s="22" t="str">
        <f>INDEX(TrustCAHUB_map!$A$2:$D$139,MATCH($C565,TrustCAHUB_map!$A$2:$A$139,FALSE),4)</f>
        <v>East Midlands</v>
      </c>
    </row>
    <row r="566" spans="1:10" x14ac:dyDescent="0.3">
      <c r="A566" s="22" t="str">
        <f t="shared" si="8"/>
        <v>'RWE2015Palliative50-69'</v>
      </c>
      <c r="B566" s="22">
        <v>2015</v>
      </c>
      <c r="C566" s="22" t="s">
        <v>278</v>
      </c>
      <c r="D566" s="22" t="s">
        <v>8</v>
      </c>
      <c r="E566" s="22" t="s">
        <v>627</v>
      </c>
      <c r="F566" s="22">
        <v>46</v>
      </c>
      <c r="G566" s="22">
        <v>8</v>
      </c>
      <c r="H566" s="22" t="str">
        <f>INDEX(Bar_data!$A$3:$B$140,MATCH(C566,Bar_data!$A$3:$A$140,FALSE),2)</f>
        <v>Trust121</v>
      </c>
      <c r="I566" s="22" t="str">
        <f>INDEX(TrustCAHUB_map!$A$2:$D$139,MATCH($C566,TrustCAHUB_map!$A$2:$A$139,FALSE),3)</f>
        <v>East Midlands</v>
      </c>
      <c r="J566" s="22" t="str">
        <f>INDEX(TrustCAHUB_map!$A$2:$D$139,MATCH($C566,TrustCAHUB_map!$A$2:$A$139,FALSE),4)</f>
        <v>East Midlands</v>
      </c>
    </row>
    <row r="567" spans="1:10" x14ac:dyDescent="0.3">
      <c r="A567" s="22" t="str">
        <f t="shared" si="8"/>
        <v>'RWE2015Curative70+'</v>
      </c>
      <c r="B567" s="22">
        <v>2015</v>
      </c>
      <c r="C567" s="22" t="s">
        <v>278</v>
      </c>
      <c r="D567" s="22" t="s">
        <v>7</v>
      </c>
      <c r="E567" s="22" t="s">
        <v>628</v>
      </c>
      <c r="F567" s="22">
        <v>33</v>
      </c>
      <c r="G567" s="22">
        <v>2</v>
      </c>
      <c r="H567" s="22" t="str">
        <f>INDEX(Bar_data!$A$3:$B$140,MATCH(C567,Bar_data!$A$3:$A$140,FALSE),2)</f>
        <v>Trust121</v>
      </c>
      <c r="I567" s="22" t="str">
        <f>INDEX(TrustCAHUB_map!$A$2:$D$139,MATCH($C567,TrustCAHUB_map!$A$2:$A$139,FALSE),3)</f>
        <v>East Midlands</v>
      </c>
      <c r="J567" s="22" t="str">
        <f>INDEX(TrustCAHUB_map!$A$2:$D$139,MATCH($C567,TrustCAHUB_map!$A$2:$A$139,FALSE),4)</f>
        <v>East Midlands</v>
      </c>
    </row>
    <row r="568" spans="1:10" x14ac:dyDescent="0.3">
      <c r="A568" s="22" t="str">
        <f t="shared" si="8"/>
        <v>'RWE2015Palliative70+'</v>
      </c>
      <c r="B568" s="22">
        <v>2015</v>
      </c>
      <c r="C568" s="22" t="s">
        <v>278</v>
      </c>
      <c r="D568" s="22" t="s">
        <v>8</v>
      </c>
      <c r="E568" s="22" t="s">
        <v>628</v>
      </c>
      <c r="F568" s="22">
        <v>32</v>
      </c>
      <c r="G568" s="22">
        <v>4</v>
      </c>
      <c r="H568" s="22" t="str">
        <f>INDEX(Bar_data!$A$3:$B$140,MATCH(C568,Bar_data!$A$3:$A$140,FALSE),2)</f>
        <v>Trust121</v>
      </c>
      <c r="I568" s="22" t="str">
        <f>INDEX(TrustCAHUB_map!$A$2:$D$139,MATCH($C568,TrustCAHUB_map!$A$2:$A$139,FALSE),3)</f>
        <v>East Midlands</v>
      </c>
      <c r="J568" s="22" t="str">
        <f>INDEX(TrustCAHUB_map!$A$2:$D$139,MATCH($C568,TrustCAHUB_map!$A$2:$A$139,FALSE),4)</f>
        <v>East Midlands</v>
      </c>
    </row>
    <row r="569" spans="1:10" x14ac:dyDescent="0.3">
      <c r="A569" s="22" t="str">
        <f t="shared" si="8"/>
        <v>'RWF2015Palliative18-49'</v>
      </c>
      <c r="B569" s="22">
        <v>2015</v>
      </c>
      <c r="C569" s="22" t="s">
        <v>279</v>
      </c>
      <c r="D569" s="22" t="s">
        <v>8</v>
      </c>
      <c r="E569" s="22" t="s">
        <v>153</v>
      </c>
      <c r="F569" s="22">
        <v>11</v>
      </c>
      <c r="G569" s="22">
        <v>0</v>
      </c>
      <c r="H569" s="22" t="str">
        <f>INDEX(Bar_data!$A$3:$B$140,MATCH(C569,Bar_data!$A$3:$A$140,FALSE),2)</f>
        <v>Trust122</v>
      </c>
      <c r="I569" s="22" t="str">
        <f>INDEX(TrustCAHUB_map!$A$2:$D$139,MATCH($C569,TrustCAHUB_map!$A$2:$A$139,FALSE),3)</f>
        <v>Kent and Medway</v>
      </c>
      <c r="J569" s="22" t="str">
        <f>INDEX(TrustCAHUB_map!$A$2:$D$139,MATCH($C569,TrustCAHUB_map!$A$2:$A$139,FALSE),4)</f>
        <v>South East</v>
      </c>
    </row>
    <row r="570" spans="1:10" x14ac:dyDescent="0.3">
      <c r="A570" s="22" t="str">
        <f t="shared" si="8"/>
        <v>'RWF2015Curative18-49'</v>
      </c>
      <c r="B570" s="22">
        <v>2015</v>
      </c>
      <c r="C570" s="22" t="s">
        <v>279</v>
      </c>
      <c r="D570" s="22" t="s">
        <v>7</v>
      </c>
      <c r="E570" s="22" t="s">
        <v>153</v>
      </c>
      <c r="F570" s="22">
        <v>7</v>
      </c>
      <c r="G570" s="22">
        <v>0</v>
      </c>
      <c r="H570" s="22" t="str">
        <f>INDEX(Bar_data!$A$3:$B$140,MATCH(C570,Bar_data!$A$3:$A$140,FALSE),2)</f>
        <v>Trust122</v>
      </c>
      <c r="I570" s="22" t="str">
        <f>INDEX(TrustCAHUB_map!$A$2:$D$139,MATCH($C570,TrustCAHUB_map!$A$2:$A$139,FALSE),3)</f>
        <v>Kent and Medway</v>
      </c>
      <c r="J570" s="22" t="str">
        <f>INDEX(TrustCAHUB_map!$A$2:$D$139,MATCH($C570,TrustCAHUB_map!$A$2:$A$139,FALSE),4)</f>
        <v>South East</v>
      </c>
    </row>
    <row r="571" spans="1:10" x14ac:dyDescent="0.3">
      <c r="A571" s="22" t="str">
        <f t="shared" si="8"/>
        <v>'RWF2015Palliative50-69'</v>
      </c>
      <c r="B571" s="22">
        <v>2015</v>
      </c>
      <c r="C571" s="22" t="s">
        <v>279</v>
      </c>
      <c r="D571" s="22" t="s">
        <v>8</v>
      </c>
      <c r="E571" s="22" t="s">
        <v>627</v>
      </c>
      <c r="F571" s="22">
        <v>31</v>
      </c>
      <c r="G571" s="22">
        <v>2</v>
      </c>
      <c r="H571" s="22" t="str">
        <f>INDEX(Bar_data!$A$3:$B$140,MATCH(C571,Bar_data!$A$3:$A$140,FALSE),2)</f>
        <v>Trust122</v>
      </c>
      <c r="I571" s="22" t="str">
        <f>INDEX(TrustCAHUB_map!$A$2:$D$139,MATCH($C571,TrustCAHUB_map!$A$2:$A$139,FALSE),3)</f>
        <v>Kent and Medway</v>
      </c>
      <c r="J571" s="22" t="str">
        <f>INDEX(TrustCAHUB_map!$A$2:$D$139,MATCH($C571,TrustCAHUB_map!$A$2:$A$139,FALSE),4)</f>
        <v>South East</v>
      </c>
    </row>
    <row r="572" spans="1:10" x14ac:dyDescent="0.3">
      <c r="A572" s="22" t="str">
        <f t="shared" si="8"/>
        <v>'RWF2015Curative50-69'</v>
      </c>
      <c r="B572" s="22">
        <v>2015</v>
      </c>
      <c r="C572" s="22" t="s">
        <v>279</v>
      </c>
      <c r="D572" s="22" t="s">
        <v>7</v>
      </c>
      <c r="E572" s="22" t="s">
        <v>627</v>
      </c>
      <c r="F572" s="22">
        <v>33</v>
      </c>
      <c r="G572" s="22">
        <v>0</v>
      </c>
      <c r="H572" s="22" t="str">
        <f>INDEX(Bar_data!$A$3:$B$140,MATCH(C572,Bar_data!$A$3:$A$140,FALSE),2)</f>
        <v>Trust122</v>
      </c>
      <c r="I572" s="22" t="str">
        <f>INDEX(TrustCAHUB_map!$A$2:$D$139,MATCH($C572,TrustCAHUB_map!$A$2:$A$139,FALSE),3)</f>
        <v>Kent and Medway</v>
      </c>
      <c r="J572" s="22" t="str">
        <f>INDEX(TrustCAHUB_map!$A$2:$D$139,MATCH($C572,TrustCAHUB_map!$A$2:$A$139,FALSE),4)</f>
        <v>South East</v>
      </c>
    </row>
    <row r="573" spans="1:10" x14ac:dyDescent="0.3">
      <c r="A573" s="22" t="str">
        <f t="shared" si="8"/>
        <v>'RWF2015Palliative70+'</v>
      </c>
      <c r="B573" s="22">
        <v>2015</v>
      </c>
      <c r="C573" s="22" t="s">
        <v>279</v>
      </c>
      <c r="D573" s="22" t="s">
        <v>8</v>
      </c>
      <c r="E573" s="22" t="s">
        <v>628</v>
      </c>
      <c r="F573" s="22">
        <v>44</v>
      </c>
      <c r="G573" s="22">
        <v>4</v>
      </c>
      <c r="H573" s="22" t="str">
        <f>INDEX(Bar_data!$A$3:$B$140,MATCH(C573,Bar_data!$A$3:$A$140,FALSE),2)</f>
        <v>Trust122</v>
      </c>
      <c r="I573" s="22" t="str">
        <f>INDEX(TrustCAHUB_map!$A$2:$D$139,MATCH($C573,TrustCAHUB_map!$A$2:$A$139,FALSE),3)</f>
        <v>Kent and Medway</v>
      </c>
      <c r="J573" s="22" t="str">
        <f>INDEX(TrustCAHUB_map!$A$2:$D$139,MATCH($C573,TrustCAHUB_map!$A$2:$A$139,FALSE),4)</f>
        <v>South East</v>
      </c>
    </row>
    <row r="574" spans="1:10" x14ac:dyDescent="0.3">
      <c r="A574" s="22" t="str">
        <f t="shared" si="8"/>
        <v>'RWF2015Curative70+'</v>
      </c>
      <c r="B574" s="22">
        <v>2015</v>
      </c>
      <c r="C574" s="22" t="s">
        <v>279</v>
      </c>
      <c r="D574" s="22" t="s">
        <v>7</v>
      </c>
      <c r="E574" s="22" t="s">
        <v>628</v>
      </c>
      <c r="F574" s="22">
        <v>23</v>
      </c>
      <c r="G574" s="22">
        <v>0</v>
      </c>
      <c r="H574" s="22" t="str">
        <f>INDEX(Bar_data!$A$3:$B$140,MATCH(C574,Bar_data!$A$3:$A$140,FALSE),2)</f>
        <v>Trust122</v>
      </c>
      <c r="I574" s="22" t="str">
        <f>INDEX(TrustCAHUB_map!$A$2:$D$139,MATCH($C574,TrustCAHUB_map!$A$2:$A$139,FALSE),3)</f>
        <v>Kent and Medway</v>
      </c>
      <c r="J574" s="22" t="str">
        <f>INDEX(TrustCAHUB_map!$A$2:$D$139,MATCH($C574,TrustCAHUB_map!$A$2:$A$139,FALSE),4)</f>
        <v>South East</v>
      </c>
    </row>
    <row r="575" spans="1:10" x14ac:dyDescent="0.3">
      <c r="A575" s="22" t="str">
        <f t="shared" si="8"/>
        <v>'RWH2015Palliative18-49'</v>
      </c>
      <c r="B575" s="22">
        <v>2015</v>
      </c>
      <c r="C575" s="22" t="s">
        <v>281</v>
      </c>
      <c r="D575" s="22" t="s">
        <v>8</v>
      </c>
      <c r="E575" s="22" t="s">
        <v>153</v>
      </c>
      <c r="F575" s="22">
        <v>19</v>
      </c>
      <c r="G575" s="22">
        <v>0</v>
      </c>
      <c r="H575" s="22" t="str">
        <f>INDEX(Bar_data!$A$3:$B$140,MATCH(C575,Bar_data!$A$3:$A$140,FALSE),2)</f>
        <v>Trust124</v>
      </c>
      <c r="I575" s="22" t="str">
        <f>INDEX(TrustCAHUB_map!$A$2:$D$139,MATCH($C575,TrustCAHUB_map!$A$2:$A$139,FALSE),3)</f>
        <v>East of England</v>
      </c>
      <c r="J575" s="22" t="str">
        <f>INDEX(TrustCAHUB_map!$A$2:$D$139,MATCH($C575,TrustCAHUB_map!$A$2:$A$139,FALSE),4)</f>
        <v>East of England</v>
      </c>
    </row>
    <row r="576" spans="1:10" x14ac:dyDescent="0.3">
      <c r="A576" s="22" t="str">
        <f t="shared" si="8"/>
        <v>'RWH2015Curative18-49'</v>
      </c>
      <c r="B576" s="22">
        <v>2015</v>
      </c>
      <c r="C576" s="22" t="s">
        <v>281</v>
      </c>
      <c r="D576" s="22" t="s">
        <v>7</v>
      </c>
      <c r="E576" s="22" t="s">
        <v>153</v>
      </c>
      <c r="F576" s="22">
        <v>17</v>
      </c>
      <c r="G576" s="22">
        <v>1</v>
      </c>
      <c r="H576" s="22" t="str">
        <f>INDEX(Bar_data!$A$3:$B$140,MATCH(C576,Bar_data!$A$3:$A$140,FALSE),2)</f>
        <v>Trust124</v>
      </c>
      <c r="I576" s="22" t="str">
        <f>INDEX(TrustCAHUB_map!$A$2:$D$139,MATCH($C576,TrustCAHUB_map!$A$2:$A$139,FALSE),3)</f>
        <v>East of England</v>
      </c>
      <c r="J576" s="22" t="str">
        <f>INDEX(TrustCAHUB_map!$A$2:$D$139,MATCH($C576,TrustCAHUB_map!$A$2:$A$139,FALSE),4)</f>
        <v>East of England</v>
      </c>
    </row>
    <row r="577" spans="1:10" x14ac:dyDescent="0.3">
      <c r="A577" s="22" t="str">
        <f t="shared" si="8"/>
        <v>'RWH2015Palliative50-69'</v>
      </c>
      <c r="B577" s="22">
        <v>2015</v>
      </c>
      <c r="C577" s="22" t="s">
        <v>281</v>
      </c>
      <c r="D577" s="22" t="s">
        <v>8</v>
      </c>
      <c r="E577" s="22" t="s">
        <v>627</v>
      </c>
      <c r="F577" s="22">
        <v>75</v>
      </c>
      <c r="G577" s="22">
        <v>2</v>
      </c>
      <c r="H577" s="22" t="str">
        <f>INDEX(Bar_data!$A$3:$B$140,MATCH(C577,Bar_data!$A$3:$A$140,FALSE),2)</f>
        <v>Trust124</v>
      </c>
      <c r="I577" s="22" t="str">
        <f>INDEX(TrustCAHUB_map!$A$2:$D$139,MATCH($C577,TrustCAHUB_map!$A$2:$A$139,FALSE),3)</f>
        <v>East of England</v>
      </c>
      <c r="J577" s="22" t="str">
        <f>INDEX(TrustCAHUB_map!$A$2:$D$139,MATCH($C577,TrustCAHUB_map!$A$2:$A$139,FALSE),4)</f>
        <v>East of England</v>
      </c>
    </row>
    <row r="578" spans="1:10" x14ac:dyDescent="0.3">
      <c r="A578" s="22" t="str">
        <f t="shared" si="8"/>
        <v>'RWH2015Curative50-69'</v>
      </c>
      <c r="B578" s="22">
        <v>2015</v>
      </c>
      <c r="C578" s="22" t="s">
        <v>281</v>
      </c>
      <c r="D578" s="22" t="s">
        <v>7</v>
      </c>
      <c r="E578" s="22" t="s">
        <v>627</v>
      </c>
      <c r="F578" s="22">
        <v>63</v>
      </c>
      <c r="G578" s="22">
        <v>2</v>
      </c>
      <c r="H578" s="22" t="str">
        <f>INDEX(Bar_data!$A$3:$B$140,MATCH(C578,Bar_data!$A$3:$A$140,FALSE),2)</f>
        <v>Trust124</v>
      </c>
      <c r="I578" s="22" t="str">
        <f>INDEX(TrustCAHUB_map!$A$2:$D$139,MATCH($C578,TrustCAHUB_map!$A$2:$A$139,FALSE),3)</f>
        <v>East of England</v>
      </c>
      <c r="J578" s="22" t="str">
        <f>INDEX(TrustCAHUB_map!$A$2:$D$139,MATCH($C578,TrustCAHUB_map!$A$2:$A$139,FALSE),4)</f>
        <v>East of England</v>
      </c>
    </row>
    <row r="579" spans="1:10" x14ac:dyDescent="0.3">
      <c r="A579" s="22" t="str">
        <f t="shared" ref="A579:A642" si="9">"'"&amp;C579&amp;B579&amp;D579&amp;E579&amp;"'"</f>
        <v>'RWH2015Curative70+'</v>
      </c>
      <c r="B579" s="22">
        <v>2015</v>
      </c>
      <c r="C579" s="22" t="s">
        <v>281</v>
      </c>
      <c r="D579" s="22" t="s">
        <v>7</v>
      </c>
      <c r="E579" s="22" t="s">
        <v>628</v>
      </c>
      <c r="F579" s="22">
        <v>36</v>
      </c>
      <c r="G579" s="22">
        <v>0</v>
      </c>
      <c r="H579" s="22" t="str">
        <f>INDEX(Bar_data!$A$3:$B$140,MATCH(C579,Bar_data!$A$3:$A$140,FALSE),2)</f>
        <v>Trust124</v>
      </c>
      <c r="I579" s="22" t="str">
        <f>INDEX(TrustCAHUB_map!$A$2:$D$139,MATCH($C579,TrustCAHUB_map!$A$2:$A$139,FALSE),3)</f>
        <v>East of England</v>
      </c>
      <c r="J579" s="22" t="str">
        <f>INDEX(TrustCAHUB_map!$A$2:$D$139,MATCH($C579,TrustCAHUB_map!$A$2:$A$139,FALSE),4)</f>
        <v>East of England</v>
      </c>
    </row>
    <row r="580" spans="1:10" x14ac:dyDescent="0.3">
      <c r="A580" s="22" t="str">
        <f t="shared" si="9"/>
        <v>'RWH2015Palliative70+'</v>
      </c>
      <c r="B580" s="22">
        <v>2015</v>
      </c>
      <c r="C580" s="22" t="s">
        <v>281</v>
      </c>
      <c r="D580" s="22" t="s">
        <v>8</v>
      </c>
      <c r="E580" s="22" t="s">
        <v>628</v>
      </c>
      <c r="F580" s="22">
        <v>63</v>
      </c>
      <c r="G580" s="22">
        <v>0</v>
      </c>
      <c r="H580" s="22" t="str">
        <f>INDEX(Bar_data!$A$3:$B$140,MATCH(C580,Bar_data!$A$3:$A$140,FALSE),2)</f>
        <v>Trust124</v>
      </c>
      <c r="I580" s="22" t="str">
        <f>INDEX(TrustCAHUB_map!$A$2:$D$139,MATCH($C580,TrustCAHUB_map!$A$2:$A$139,FALSE),3)</f>
        <v>East of England</v>
      </c>
      <c r="J580" s="22" t="str">
        <f>INDEX(TrustCAHUB_map!$A$2:$D$139,MATCH($C580,TrustCAHUB_map!$A$2:$A$139,FALSE),4)</f>
        <v>East of England</v>
      </c>
    </row>
    <row r="581" spans="1:10" x14ac:dyDescent="0.3">
      <c r="A581" s="22" t="str">
        <f t="shared" si="9"/>
        <v>'RWJ2015Curative70+'</v>
      </c>
      <c r="B581" s="22">
        <v>2015</v>
      </c>
      <c r="C581" s="22" t="s">
        <v>282</v>
      </c>
      <c r="D581" s="22" t="s">
        <v>7</v>
      </c>
      <c r="E581" s="22" t="s">
        <v>628</v>
      </c>
      <c r="F581" s="22">
        <v>1</v>
      </c>
      <c r="G581" s="22">
        <v>0</v>
      </c>
      <c r="H581" s="22" t="str">
        <f>INDEX(Bar_data!$A$3:$B$140,MATCH(C581,Bar_data!$A$3:$A$140,FALSE),2)</f>
        <v>Trust125</v>
      </c>
      <c r="I581" s="22" t="str">
        <f>INDEX(TrustCAHUB_map!$A$2:$D$139,MATCH($C581,TrustCAHUB_map!$A$2:$A$139,FALSE),3)</f>
        <v>Greater Manchester</v>
      </c>
      <c r="J581" s="22" t="str">
        <f>INDEX(TrustCAHUB_map!$A$2:$D$139,MATCH($C581,TrustCAHUB_map!$A$2:$A$139,FALSE),4)</f>
        <v>North West</v>
      </c>
    </row>
    <row r="582" spans="1:10" x14ac:dyDescent="0.3">
      <c r="A582" s="22" t="str">
        <f t="shared" si="9"/>
        <v>'RWP2015Curative18-49'</v>
      </c>
      <c r="B582" s="22">
        <v>2015</v>
      </c>
      <c r="C582" s="22" t="s">
        <v>283</v>
      </c>
      <c r="D582" s="22" t="s">
        <v>7</v>
      </c>
      <c r="E582" s="22" t="s">
        <v>153</v>
      </c>
      <c r="F582" s="22">
        <v>6</v>
      </c>
      <c r="G582" s="22">
        <v>0</v>
      </c>
      <c r="H582" s="22" t="str">
        <f>INDEX(Bar_data!$A$3:$B$140,MATCH(C582,Bar_data!$A$3:$A$140,FALSE),2)</f>
        <v>Trust126</v>
      </c>
      <c r="I582" s="22" t="str">
        <f>INDEX(TrustCAHUB_map!$A$2:$D$139,MATCH($C582,TrustCAHUB_map!$A$2:$A$139,FALSE),3)</f>
        <v>West Midlands</v>
      </c>
      <c r="J582" s="22" t="str">
        <f>INDEX(TrustCAHUB_map!$A$2:$D$139,MATCH($C582,TrustCAHUB_map!$A$2:$A$139,FALSE),4)</f>
        <v>West Midlands</v>
      </c>
    </row>
    <row r="583" spans="1:10" x14ac:dyDescent="0.3">
      <c r="A583" s="22" t="str">
        <f t="shared" si="9"/>
        <v>'RWP2015Palliative18-49'</v>
      </c>
      <c r="B583" s="22">
        <v>2015</v>
      </c>
      <c r="C583" s="22" t="s">
        <v>283</v>
      </c>
      <c r="D583" s="22" t="s">
        <v>8</v>
      </c>
      <c r="E583" s="22" t="s">
        <v>153</v>
      </c>
      <c r="F583" s="22">
        <v>4</v>
      </c>
      <c r="G583" s="22">
        <v>0</v>
      </c>
      <c r="H583" s="22" t="str">
        <f>INDEX(Bar_data!$A$3:$B$140,MATCH(C583,Bar_data!$A$3:$A$140,FALSE),2)</f>
        <v>Trust126</v>
      </c>
      <c r="I583" s="22" t="str">
        <f>INDEX(TrustCAHUB_map!$A$2:$D$139,MATCH($C583,TrustCAHUB_map!$A$2:$A$139,FALSE),3)</f>
        <v>West Midlands</v>
      </c>
      <c r="J583" s="22" t="str">
        <f>INDEX(TrustCAHUB_map!$A$2:$D$139,MATCH($C583,TrustCAHUB_map!$A$2:$A$139,FALSE),4)</f>
        <v>West Midlands</v>
      </c>
    </row>
    <row r="584" spans="1:10" x14ac:dyDescent="0.3">
      <c r="A584" s="22" t="str">
        <f t="shared" si="9"/>
        <v>'RWP2015Curative50-69'</v>
      </c>
      <c r="B584" s="22">
        <v>2015</v>
      </c>
      <c r="C584" s="22" t="s">
        <v>283</v>
      </c>
      <c r="D584" s="22" t="s">
        <v>7</v>
      </c>
      <c r="E584" s="22" t="s">
        <v>627</v>
      </c>
      <c r="F584" s="22">
        <v>44</v>
      </c>
      <c r="G584" s="22">
        <v>0</v>
      </c>
      <c r="H584" s="22" t="str">
        <f>INDEX(Bar_data!$A$3:$B$140,MATCH(C584,Bar_data!$A$3:$A$140,FALSE),2)</f>
        <v>Trust126</v>
      </c>
      <c r="I584" s="22" t="str">
        <f>INDEX(TrustCAHUB_map!$A$2:$D$139,MATCH($C584,TrustCAHUB_map!$A$2:$A$139,FALSE),3)</f>
        <v>West Midlands</v>
      </c>
      <c r="J584" s="22" t="str">
        <f>INDEX(TrustCAHUB_map!$A$2:$D$139,MATCH($C584,TrustCAHUB_map!$A$2:$A$139,FALSE),4)</f>
        <v>West Midlands</v>
      </c>
    </row>
    <row r="585" spans="1:10" x14ac:dyDescent="0.3">
      <c r="A585" s="22" t="str">
        <f t="shared" si="9"/>
        <v>'RWP2015Palliative50-69'</v>
      </c>
      <c r="B585" s="22">
        <v>2015</v>
      </c>
      <c r="C585" s="22" t="s">
        <v>283</v>
      </c>
      <c r="D585" s="22" t="s">
        <v>8</v>
      </c>
      <c r="E585" s="22" t="s">
        <v>627</v>
      </c>
      <c r="F585" s="22">
        <v>21</v>
      </c>
      <c r="G585" s="22">
        <v>1</v>
      </c>
      <c r="H585" s="22" t="str">
        <f>INDEX(Bar_data!$A$3:$B$140,MATCH(C585,Bar_data!$A$3:$A$140,FALSE),2)</f>
        <v>Trust126</v>
      </c>
      <c r="I585" s="22" t="str">
        <f>INDEX(TrustCAHUB_map!$A$2:$D$139,MATCH($C585,TrustCAHUB_map!$A$2:$A$139,FALSE),3)</f>
        <v>West Midlands</v>
      </c>
      <c r="J585" s="22" t="str">
        <f>INDEX(TrustCAHUB_map!$A$2:$D$139,MATCH($C585,TrustCAHUB_map!$A$2:$A$139,FALSE),4)</f>
        <v>West Midlands</v>
      </c>
    </row>
    <row r="586" spans="1:10" x14ac:dyDescent="0.3">
      <c r="A586" s="22" t="str">
        <f t="shared" si="9"/>
        <v>'RWP2015Palliative70+'</v>
      </c>
      <c r="B586" s="22">
        <v>2015</v>
      </c>
      <c r="C586" s="22" t="s">
        <v>283</v>
      </c>
      <c r="D586" s="22" t="s">
        <v>8</v>
      </c>
      <c r="E586" s="22" t="s">
        <v>628</v>
      </c>
      <c r="F586" s="22">
        <v>34</v>
      </c>
      <c r="G586" s="22">
        <v>2</v>
      </c>
      <c r="H586" s="22" t="str">
        <f>INDEX(Bar_data!$A$3:$B$140,MATCH(C586,Bar_data!$A$3:$A$140,FALSE),2)</f>
        <v>Trust126</v>
      </c>
      <c r="I586" s="22" t="str">
        <f>INDEX(TrustCAHUB_map!$A$2:$D$139,MATCH($C586,TrustCAHUB_map!$A$2:$A$139,FALSE),3)</f>
        <v>West Midlands</v>
      </c>
      <c r="J586" s="22" t="str">
        <f>INDEX(TrustCAHUB_map!$A$2:$D$139,MATCH($C586,TrustCAHUB_map!$A$2:$A$139,FALSE),4)</f>
        <v>West Midlands</v>
      </c>
    </row>
    <row r="587" spans="1:10" x14ac:dyDescent="0.3">
      <c r="A587" s="22" t="str">
        <f t="shared" si="9"/>
        <v>'RWP2015Curative70+'</v>
      </c>
      <c r="B587" s="22">
        <v>2015</v>
      </c>
      <c r="C587" s="22" t="s">
        <v>283</v>
      </c>
      <c r="D587" s="22" t="s">
        <v>7</v>
      </c>
      <c r="E587" s="22" t="s">
        <v>628</v>
      </c>
      <c r="F587" s="22">
        <v>51</v>
      </c>
      <c r="G587" s="22">
        <v>0</v>
      </c>
      <c r="H587" s="22" t="str">
        <f>INDEX(Bar_data!$A$3:$B$140,MATCH(C587,Bar_data!$A$3:$A$140,FALSE),2)</f>
        <v>Trust126</v>
      </c>
      <c r="I587" s="22" t="str">
        <f>INDEX(TrustCAHUB_map!$A$2:$D$139,MATCH($C587,TrustCAHUB_map!$A$2:$A$139,FALSE),3)</f>
        <v>West Midlands</v>
      </c>
      <c r="J587" s="22" t="str">
        <f>INDEX(TrustCAHUB_map!$A$2:$D$139,MATCH($C587,TrustCAHUB_map!$A$2:$A$139,FALSE),4)</f>
        <v>West Midlands</v>
      </c>
    </row>
    <row r="588" spans="1:10" x14ac:dyDescent="0.3">
      <c r="A588" s="22" t="str">
        <f t="shared" si="9"/>
        <v>'RWY2015Curative18-49'</v>
      </c>
      <c r="B588" s="22">
        <v>2015</v>
      </c>
      <c r="C588" s="22" t="s">
        <v>285</v>
      </c>
      <c r="D588" s="22" t="s">
        <v>7</v>
      </c>
      <c r="E588" s="22" t="s">
        <v>153</v>
      </c>
      <c r="F588" s="22">
        <v>4</v>
      </c>
      <c r="G588" s="22">
        <v>0</v>
      </c>
      <c r="H588" s="22" t="str">
        <f>INDEX(Bar_data!$A$3:$B$140,MATCH(C588,Bar_data!$A$3:$A$140,FALSE),2)</f>
        <v>Trust128</v>
      </c>
      <c r="I588" s="22" t="str">
        <f>INDEX(TrustCAHUB_map!$A$2:$D$139,MATCH($C588,TrustCAHUB_map!$A$2:$A$139,FALSE),3)</f>
        <v>West Yorkshire</v>
      </c>
      <c r="J588" s="22" t="str">
        <f>INDEX(TrustCAHUB_map!$A$2:$D$139,MATCH($C588,TrustCAHUB_map!$A$2:$A$139,FALSE),4)</f>
        <v>Yorkshire and Humber</v>
      </c>
    </row>
    <row r="589" spans="1:10" x14ac:dyDescent="0.3">
      <c r="A589" s="22" t="str">
        <f t="shared" si="9"/>
        <v>'RWY2015Palliative18-49'</v>
      </c>
      <c r="B589" s="22">
        <v>2015</v>
      </c>
      <c r="C589" s="22" t="s">
        <v>285</v>
      </c>
      <c r="D589" s="22" t="s">
        <v>8</v>
      </c>
      <c r="E589" s="22" t="s">
        <v>153</v>
      </c>
      <c r="F589" s="22">
        <v>4</v>
      </c>
      <c r="G589" s="22">
        <v>1</v>
      </c>
      <c r="H589" s="22" t="str">
        <f>INDEX(Bar_data!$A$3:$B$140,MATCH(C589,Bar_data!$A$3:$A$140,FALSE),2)</f>
        <v>Trust128</v>
      </c>
      <c r="I589" s="22" t="str">
        <f>INDEX(TrustCAHUB_map!$A$2:$D$139,MATCH($C589,TrustCAHUB_map!$A$2:$A$139,FALSE),3)</f>
        <v>West Yorkshire</v>
      </c>
      <c r="J589" s="22" t="str">
        <f>INDEX(TrustCAHUB_map!$A$2:$D$139,MATCH($C589,TrustCAHUB_map!$A$2:$A$139,FALSE),4)</f>
        <v>Yorkshire and Humber</v>
      </c>
    </row>
    <row r="590" spans="1:10" x14ac:dyDescent="0.3">
      <c r="A590" s="22" t="str">
        <f t="shared" si="9"/>
        <v>'RWY2015Palliative50-69'</v>
      </c>
      <c r="B590" s="22">
        <v>2015</v>
      </c>
      <c r="C590" s="22" t="s">
        <v>285</v>
      </c>
      <c r="D590" s="22" t="s">
        <v>8</v>
      </c>
      <c r="E590" s="22" t="s">
        <v>627</v>
      </c>
      <c r="F590" s="22">
        <v>21</v>
      </c>
      <c r="G590" s="22">
        <v>3</v>
      </c>
      <c r="H590" s="22" t="str">
        <f>INDEX(Bar_data!$A$3:$B$140,MATCH(C590,Bar_data!$A$3:$A$140,FALSE),2)</f>
        <v>Trust128</v>
      </c>
      <c r="I590" s="22" t="str">
        <f>INDEX(TrustCAHUB_map!$A$2:$D$139,MATCH($C590,TrustCAHUB_map!$A$2:$A$139,FALSE),3)</f>
        <v>West Yorkshire</v>
      </c>
      <c r="J590" s="22" t="str">
        <f>INDEX(TrustCAHUB_map!$A$2:$D$139,MATCH($C590,TrustCAHUB_map!$A$2:$A$139,FALSE),4)</f>
        <v>Yorkshire and Humber</v>
      </c>
    </row>
    <row r="591" spans="1:10" x14ac:dyDescent="0.3">
      <c r="A591" s="22" t="str">
        <f t="shared" si="9"/>
        <v>'RWY2015Curative50-69'</v>
      </c>
      <c r="B591" s="22">
        <v>2015</v>
      </c>
      <c r="C591" s="22" t="s">
        <v>285</v>
      </c>
      <c r="D591" s="22" t="s">
        <v>7</v>
      </c>
      <c r="E591" s="22" t="s">
        <v>627</v>
      </c>
      <c r="F591" s="22">
        <v>38</v>
      </c>
      <c r="G591" s="22">
        <v>0</v>
      </c>
      <c r="H591" s="22" t="str">
        <f>INDEX(Bar_data!$A$3:$B$140,MATCH(C591,Bar_data!$A$3:$A$140,FALSE),2)</f>
        <v>Trust128</v>
      </c>
      <c r="I591" s="22" t="str">
        <f>INDEX(TrustCAHUB_map!$A$2:$D$139,MATCH($C591,TrustCAHUB_map!$A$2:$A$139,FALSE),3)</f>
        <v>West Yorkshire</v>
      </c>
      <c r="J591" s="22" t="str">
        <f>INDEX(TrustCAHUB_map!$A$2:$D$139,MATCH($C591,TrustCAHUB_map!$A$2:$A$139,FALSE),4)</f>
        <v>Yorkshire and Humber</v>
      </c>
    </row>
    <row r="592" spans="1:10" x14ac:dyDescent="0.3">
      <c r="A592" s="22" t="str">
        <f t="shared" si="9"/>
        <v>'RWY2015Palliative70+'</v>
      </c>
      <c r="B592" s="22">
        <v>2015</v>
      </c>
      <c r="C592" s="22" t="s">
        <v>285</v>
      </c>
      <c r="D592" s="22" t="s">
        <v>8</v>
      </c>
      <c r="E592" s="22" t="s">
        <v>628</v>
      </c>
      <c r="F592" s="22">
        <v>15</v>
      </c>
      <c r="G592" s="22">
        <v>0</v>
      </c>
      <c r="H592" s="22" t="str">
        <f>INDEX(Bar_data!$A$3:$B$140,MATCH(C592,Bar_data!$A$3:$A$140,FALSE),2)</f>
        <v>Trust128</v>
      </c>
      <c r="I592" s="22" t="str">
        <f>INDEX(TrustCAHUB_map!$A$2:$D$139,MATCH($C592,TrustCAHUB_map!$A$2:$A$139,FALSE),3)</f>
        <v>West Yorkshire</v>
      </c>
      <c r="J592" s="22" t="str">
        <f>INDEX(TrustCAHUB_map!$A$2:$D$139,MATCH($C592,TrustCAHUB_map!$A$2:$A$139,FALSE),4)</f>
        <v>Yorkshire and Humber</v>
      </c>
    </row>
    <row r="593" spans="1:10" x14ac:dyDescent="0.3">
      <c r="A593" s="22" t="str">
        <f t="shared" si="9"/>
        <v>'RWY2015Curative70+'</v>
      </c>
      <c r="B593" s="22">
        <v>2015</v>
      </c>
      <c r="C593" s="22" t="s">
        <v>285</v>
      </c>
      <c r="D593" s="22" t="s">
        <v>7</v>
      </c>
      <c r="E593" s="22" t="s">
        <v>628</v>
      </c>
      <c r="F593" s="22">
        <v>12</v>
      </c>
      <c r="G593" s="22">
        <v>0</v>
      </c>
      <c r="H593" s="22" t="str">
        <f>INDEX(Bar_data!$A$3:$B$140,MATCH(C593,Bar_data!$A$3:$A$140,FALSE),2)</f>
        <v>Trust128</v>
      </c>
      <c r="I593" s="22" t="str">
        <f>INDEX(TrustCAHUB_map!$A$2:$D$139,MATCH($C593,TrustCAHUB_map!$A$2:$A$139,FALSE),3)</f>
        <v>West Yorkshire</v>
      </c>
      <c r="J593" s="22" t="str">
        <f>INDEX(TrustCAHUB_map!$A$2:$D$139,MATCH($C593,TrustCAHUB_map!$A$2:$A$139,FALSE),4)</f>
        <v>Yorkshire and Humber</v>
      </c>
    </row>
    <row r="594" spans="1:10" x14ac:dyDescent="0.3">
      <c r="A594" s="22" t="str">
        <f t="shared" si="9"/>
        <v>'RX12015Curative18-49'</v>
      </c>
      <c r="B594" s="22">
        <v>2015</v>
      </c>
      <c r="C594" s="22" t="s">
        <v>286</v>
      </c>
      <c r="D594" s="22" t="s">
        <v>7</v>
      </c>
      <c r="E594" s="22" t="s">
        <v>153</v>
      </c>
      <c r="F594" s="22">
        <v>8</v>
      </c>
      <c r="G594" s="22">
        <v>0</v>
      </c>
      <c r="H594" s="22" t="str">
        <f>INDEX(Bar_data!$A$3:$B$140,MATCH(C594,Bar_data!$A$3:$A$140,FALSE),2)</f>
        <v>Trust129</v>
      </c>
      <c r="I594" s="22" t="str">
        <f>INDEX(TrustCAHUB_map!$A$2:$D$139,MATCH($C594,TrustCAHUB_map!$A$2:$A$139,FALSE),3)</f>
        <v>East Midlands</v>
      </c>
      <c r="J594" s="22" t="str">
        <f>INDEX(TrustCAHUB_map!$A$2:$D$139,MATCH($C594,TrustCAHUB_map!$A$2:$A$139,FALSE),4)</f>
        <v>East Midlands</v>
      </c>
    </row>
    <row r="595" spans="1:10" x14ac:dyDescent="0.3">
      <c r="A595" s="22" t="str">
        <f t="shared" si="9"/>
        <v>'RX12015Palliative18-49'</v>
      </c>
      <c r="B595" s="22">
        <v>2015</v>
      </c>
      <c r="C595" s="22" t="s">
        <v>286</v>
      </c>
      <c r="D595" s="22" t="s">
        <v>8</v>
      </c>
      <c r="E595" s="22" t="s">
        <v>153</v>
      </c>
      <c r="F595" s="22">
        <v>7</v>
      </c>
      <c r="G595" s="22">
        <v>0</v>
      </c>
      <c r="H595" s="22" t="str">
        <f>INDEX(Bar_data!$A$3:$B$140,MATCH(C595,Bar_data!$A$3:$A$140,FALSE),2)</f>
        <v>Trust129</v>
      </c>
      <c r="I595" s="22" t="str">
        <f>INDEX(TrustCAHUB_map!$A$2:$D$139,MATCH($C595,TrustCAHUB_map!$A$2:$A$139,FALSE),3)</f>
        <v>East Midlands</v>
      </c>
      <c r="J595" s="22" t="str">
        <f>INDEX(TrustCAHUB_map!$A$2:$D$139,MATCH($C595,TrustCAHUB_map!$A$2:$A$139,FALSE),4)</f>
        <v>East Midlands</v>
      </c>
    </row>
    <row r="596" spans="1:10" x14ac:dyDescent="0.3">
      <c r="A596" s="22" t="str">
        <f t="shared" si="9"/>
        <v>'RX12015Not assigned50-69'</v>
      </c>
      <c r="B596" s="22">
        <v>2015</v>
      </c>
      <c r="C596" s="22" t="s">
        <v>286</v>
      </c>
      <c r="D596" s="22" t="s">
        <v>477</v>
      </c>
      <c r="E596" s="22" t="s">
        <v>627</v>
      </c>
      <c r="F596" s="22">
        <v>2</v>
      </c>
      <c r="G596" s="22">
        <v>1</v>
      </c>
      <c r="H596" s="22" t="str">
        <f>INDEX(Bar_data!$A$3:$B$140,MATCH(C596,Bar_data!$A$3:$A$140,FALSE),2)</f>
        <v>Trust129</v>
      </c>
      <c r="I596" s="22" t="str">
        <f>INDEX(TrustCAHUB_map!$A$2:$D$139,MATCH($C596,TrustCAHUB_map!$A$2:$A$139,FALSE),3)</f>
        <v>East Midlands</v>
      </c>
      <c r="J596" s="22" t="str">
        <f>INDEX(TrustCAHUB_map!$A$2:$D$139,MATCH($C596,TrustCAHUB_map!$A$2:$A$139,FALSE),4)</f>
        <v>East Midlands</v>
      </c>
    </row>
    <row r="597" spans="1:10" x14ac:dyDescent="0.3">
      <c r="A597" s="22" t="str">
        <f t="shared" si="9"/>
        <v>'RX12015Curative50-69'</v>
      </c>
      <c r="B597" s="22">
        <v>2015</v>
      </c>
      <c r="C597" s="22" t="s">
        <v>286</v>
      </c>
      <c r="D597" s="22" t="s">
        <v>7</v>
      </c>
      <c r="E597" s="22" t="s">
        <v>627</v>
      </c>
      <c r="F597" s="22">
        <v>48</v>
      </c>
      <c r="G597" s="22">
        <v>0</v>
      </c>
      <c r="H597" s="22" t="str">
        <f>INDEX(Bar_data!$A$3:$B$140,MATCH(C597,Bar_data!$A$3:$A$140,FALSE),2)</f>
        <v>Trust129</v>
      </c>
      <c r="I597" s="22" t="str">
        <f>INDEX(TrustCAHUB_map!$A$2:$D$139,MATCH($C597,TrustCAHUB_map!$A$2:$A$139,FALSE),3)</f>
        <v>East Midlands</v>
      </c>
      <c r="J597" s="22" t="str">
        <f>INDEX(TrustCAHUB_map!$A$2:$D$139,MATCH($C597,TrustCAHUB_map!$A$2:$A$139,FALSE),4)</f>
        <v>East Midlands</v>
      </c>
    </row>
    <row r="598" spans="1:10" x14ac:dyDescent="0.3">
      <c r="A598" s="22" t="str">
        <f t="shared" si="9"/>
        <v>'RX12015Palliative50-69'</v>
      </c>
      <c r="B598" s="22">
        <v>2015</v>
      </c>
      <c r="C598" s="22" t="s">
        <v>286</v>
      </c>
      <c r="D598" s="22" t="s">
        <v>8</v>
      </c>
      <c r="E598" s="22" t="s">
        <v>627</v>
      </c>
      <c r="F598" s="22">
        <v>50</v>
      </c>
      <c r="G598" s="22">
        <v>5</v>
      </c>
      <c r="H598" s="22" t="str">
        <f>INDEX(Bar_data!$A$3:$B$140,MATCH(C598,Bar_data!$A$3:$A$140,FALSE),2)</f>
        <v>Trust129</v>
      </c>
      <c r="I598" s="22" t="str">
        <f>INDEX(TrustCAHUB_map!$A$2:$D$139,MATCH($C598,TrustCAHUB_map!$A$2:$A$139,FALSE),3)</f>
        <v>East Midlands</v>
      </c>
      <c r="J598" s="22" t="str">
        <f>INDEX(TrustCAHUB_map!$A$2:$D$139,MATCH($C598,TrustCAHUB_map!$A$2:$A$139,FALSE),4)</f>
        <v>East Midlands</v>
      </c>
    </row>
    <row r="599" spans="1:10" x14ac:dyDescent="0.3">
      <c r="A599" s="22" t="str">
        <f t="shared" si="9"/>
        <v>'RX12015Curative70+'</v>
      </c>
      <c r="B599" s="22">
        <v>2015</v>
      </c>
      <c r="C599" s="22" t="s">
        <v>286</v>
      </c>
      <c r="D599" s="22" t="s">
        <v>7</v>
      </c>
      <c r="E599" s="22" t="s">
        <v>628</v>
      </c>
      <c r="F599" s="22">
        <v>32</v>
      </c>
      <c r="G599" s="22">
        <v>0</v>
      </c>
      <c r="H599" s="22" t="str">
        <f>INDEX(Bar_data!$A$3:$B$140,MATCH(C599,Bar_data!$A$3:$A$140,FALSE),2)</f>
        <v>Trust129</v>
      </c>
      <c r="I599" s="22" t="str">
        <f>INDEX(TrustCAHUB_map!$A$2:$D$139,MATCH($C599,TrustCAHUB_map!$A$2:$A$139,FALSE),3)</f>
        <v>East Midlands</v>
      </c>
      <c r="J599" s="22" t="str">
        <f>INDEX(TrustCAHUB_map!$A$2:$D$139,MATCH($C599,TrustCAHUB_map!$A$2:$A$139,FALSE),4)</f>
        <v>East Midlands</v>
      </c>
    </row>
    <row r="600" spans="1:10" x14ac:dyDescent="0.3">
      <c r="A600" s="22" t="str">
        <f t="shared" si="9"/>
        <v>'RX12015Palliative70+'</v>
      </c>
      <c r="B600" s="22">
        <v>2015</v>
      </c>
      <c r="C600" s="22" t="s">
        <v>286</v>
      </c>
      <c r="D600" s="22" t="s">
        <v>8</v>
      </c>
      <c r="E600" s="22" t="s">
        <v>628</v>
      </c>
      <c r="F600" s="22">
        <v>49</v>
      </c>
      <c r="G600" s="22">
        <v>4</v>
      </c>
      <c r="H600" s="22" t="str">
        <f>INDEX(Bar_data!$A$3:$B$140,MATCH(C600,Bar_data!$A$3:$A$140,FALSE),2)</f>
        <v>Trust129</v>
      </c>
      <c r="I600" s="22" t="str">
        <f>INDEX(TrustCAHUB_map!$A$2:$D$139,MATCH($C600,TrustCAHUB_map!$A$2:$A$139,FALSE),3)</f>
        <v>East Midlands</v>
      </c>
      <c r="J600" s="22" t="str">
        <f>INDEX(TrustCAHUB_map!$A$2:$D$139,MATCH($C600,TrustCAHUB_map!$A$2:$A$139,FALSE),4)</f>
        <v>East Midlands</v>
      </c>
    </row>
    <row r="601" spans="1:10" x14ac:dyDescent="0.3">
      <c r="A601" s="22" t="str">
        <f t="shared" si="9"/>
        <v>'RXC2015Palliative18-49'</v>
      </c>
      <c r="B601" s="22">
        <v>2015</v>
      </c>
      <c r="C601" s="22" t="s">
        <v>287</v>
      </c>
      <c r="D601" s="22" t="s">
        <v>8</v>
      </c>
      <c r="E601" s="22" t="s">
        <v>153</v>
      </c>
      <c r="F601" s="22">
        <v>3</v>
      </c>
      <c r="G601" s="22">
        <v>0</v>
      </c>
      <c r="H601" s="22" t="str">
        <f>INDEX(Bar_data!$A$3:$B$140,MATCH(C601,Bar_data!$A$3:$A$140,FALSE),2)</f>
        <v>Trust130</v>
      </c>
      <c r="I601" s="22" t="str">
        <f>INDEX(TrustCAHUB_map!$A$2:$D$139,MATCH($C601,TrustCAHUB_map!$A$2:$A$139,FALSE),3)</f>
        <v>Surrey and Sussex</v>
      </c>
      <c r="J601" s="22" t="str">
        <f>INDEX(TrustCAHUB_map!$A$2:$D$139,MATCH($C601,TrustCAHUB_map!$A$2:$A$139,FALSE),4)</f>
        <v>South East</v>
      </c>
    </row>
    <row r="602" spans="1:10" x14ac:dyDescent="0.3">
      <c r="A602" s="22" t="str">
        <f t="shared" si="9"/>
        <v>'RXC2015Curative18-49'</v>
      </c>
      <c r="B602" s="22">
        <v>2015</v>
      </c>
      <c r="C602" s="22" t="s">
        <v>287</v>
      </c>
      <c r="D602" s="22" t="s">
        <v>7</v>
      </c>
      <c r="E602" s="22" t="s">
        <v>153</v>
      </c>
      <c r="F602" s="22">
        <v>6</v>
      </c>
      <c r="G602" s="22">
        <v>0</v>
      </c>
      <c r="H602" s="22" t="str">
        <f>INDEX(Bar_data!$A$3:$B$140,MATCH(C602,Bar_data!$A$3:$A$140,FALSE),2)</f>
        <v>Trust130</v>
      </c>
      <c r="I602" s="22" t="str">
        <f>INDEX(TrustCAHUB_map!$A$2:$D$139,MATCH($C602,TrustCAHUB_map!$A$2:$A$139,FALSE),3)</f>
        <v>Surrey and Sussex</v>
      </c>
      <c r="J602" s="22" t="str">
        <f>INDEX(TrustCAHUB_map!$A$2:$D$139,MATCH($C602,TrustCAHUB_map!$A$2:$A$139,FALSE),4)</f>
        <v>South East</v>
      </c>
    </row>
    <row r="603" spans="1:10" x14ac:dyDescent="0.3">
      <c r="A603" s="22" t="str">
        <f t="shared" si="9"/>
        <v>'RXC2015Palliative50-69'</v>
      </c>
      <c r="B603" s="22">
        <v>2015</v>
      </c>
      <c r="C603" s="22" t="s">
        <v>287</v>
      </c>
      <c r="D603" s="22" t="s">
        <v>8</v>
      </c>
      <c r="E603" s="22" t="s">
        <v>627</v>
      </c>
      <c r="F603" s="22">
        <v>29</v>
      </c>
      <c r="G603" s="22">
        <v>3</v>
      </c>
      <c r="H603" s="22" t="str">
        <f>INDEX(Bar_data!$A$3:$B$140,MATCH(C603,Bar_data!$A$3:$A$140,FALSE),2)</f>
        <v>Trust130</v>
      </c>
      <c r="I603" s="22" t="str">
        <f>INDEX(TrustCAHUB_map!$A$2:$D$139,MATCH($C603,TrustCAHUB_map!$A$2:$A$139,FALSE),3)</f>
        <v>Surrey and Sussex</v>
      </c>
      <c r="J603" s="22" t="str">
        <f>INDEX(TrustCAHUB_map!$A$2:$D$139,MATCH($C603,TrustCAHUB_map!$A$2:$A$139,FALSE),4)</f>
        <v>South East</v>
      </c>
    </row>
    <row r="604" spans="1:10" x14ac:dyDescent="0.3">
      <c r="A604" s="22" t="str">
        <f t="shared" si="9"/>
        <v>'RXC2015Curative50-69'</v>
      </c>
      <c r="B604" s="22">
        <v>2015</v>
      </c>
      <c r="C604" s="22" t="s">
        <v>287</v>
      </c>
      <c r="D604" s="22" t="s">
        <v>7</v>
      </c>
      <c r="E604" s="22" t="s">
        <v>627</v>
      </c>
      <c r="F604" s="22">
        <v>24</v>
      </c>
      <c r="G604" s="22">
        <v>0</v>
      </c>
      <c r="H604" s="22" t="str">
        <f>INDEX(Bar_data!$A$3:$B$140,MATCH(C604,Bar_data!$A$3:$A$140,FALSE),2)</f>
        <v>Trust130</v>
      </c>
      <c r="I604" s="22" t="str">
        <f>INDEX(TrustCAHUB_map!$A$2:$D$139,MATCH($C604,TrustCAHUB_map!$A$2:$A$139,FALSE),3)</f>
        <v>Surrey and Sussex</v>
      </c>
      <c r="J604" s="22" t="str">
        <f>INDEX(TrustCAHUB_map!$A$2:$D$139,MATCH($C604,TrustCAHUB_map!$A$2:$A$139,FALSE),4)</f>
        <v>South East</v>
      </c>
    </row>
    <row r="605" spans="1:10" x14ac:dyDescent="0.3">
      <c r="A605" s="22" t="str">
        <f t="shared" si="9"/>
        <v>'RXC2015Curative70+'</v>
      </c>
      <c r="B605" s="22">
        <v>2015</v>
      </c>
      <c r="C605" s="22" t="s">
        <v>287</v>
      </c>
      <c r="D605" s="22" t="s">
        <v>7</v>
      </c>
      <c r="E605" s="22" t="s">
        <v>628</v>
      </c>
      <c r="F605" s="22">
        <v>14</v>
      </c>
      <c r="G605" s="22">
        <v>0</v>
      </c>
      <c r="H605" s="22" t="str">
        <f>INDEX(Bar_data!$A$3:$B$140,MATCH(C605,Bar_data!$A$3:$A$140,FALSE),2)</f>
        <v>Trust130</v>
      </c>
      <c r="I605" s="22" t="str">
        <f>INDEX(TrustCAHUB_map!$A$2:$D$139,MATCH($C605,TrustCAHUB_map!$A$2:$A$139,FALSE),3)</f>
        <v>Surrey and Sussex</v>
      </c>
      <c r="J605" s="22" t="str">
        <f>INDEX(TrustCAHUB_map!$A$2:$D$139,MATCH($C605,TrustCAHUB_map!$A$2:$A$139,FALSE),4)</f>
        <v>South East</v>
      </c>
    </row>
    <row r="606" spans="1:10" x14ac:dyDescent="0.3">
      <c r="A606" s="22" t="str">
        <f t="shared" si="9"/>
        <v>'RXC2015Palliative70+'</v>
      </c>
      <c r="B606" s="22">
        <v>2015</v>
      </c>
      <c r="C606" s="22" t="s">
        <v>287</v>
      </c>
      <c r="D606" s="22" t="s">
        <v>8</v>
      </c>
      <c r="E606" s="22" t="s">
        <v>628</v>
      </c>
      <c r="F606" s="22">
        <v>19</v>
      </c>
      <c r="G606" s="22">
        <v>0</v>
      </c>
      <c r="H606" s="22" t="str">
        <f>INDEX(Bar_data!$A$3:$B$140,MATCH(C606,Bar_data!$A$3:$A$140,FALSE),2)</f>
        <v>Trust130</v>
      </c>
      <c r="I606" s="22" t="str">
        <f>INDEX(TrustCAHUB_map!$A$2:$D$139,MATCH($C606,TrustCAHUB_map!$A$2:$A$139,FALSE),3)</f>
        <v>Surrey and Sussex</v>
      </c>
      <c r="J606" s="22" t="str">
        <f>INDEX(TrustCAHUB_map!$A$2:$D$139,MATCH($C606,TrustCAHUB_map!$A$2:$A$139,FALSE),4)</f>
        <v>South East</v>
      </c>
    </row>
    <row r="607" spans="1:10" x14ac:dyDescent="0.3">
      <c r="A607" s="22" t="str">
        <f t="shared" si="9"/>
        <v>'RXF2015Curative18-49'</v>
      </c>
      <c r="B607" s="22">
        <v>2015</v>
      </c>
      <c r="C607" s="22" t="s">
        <v>288</v>
      </c>
      <c r="D607" s="22" t="s">
        <v>7</v>
      </c>
      <c r="E607" s="22" t="s">
        <v>153</v>
      </c>
      <c r="F607" s="22">
        <v>5</v>
      </c>
      <c r="G607" s="22">
        <v>0</v>
      </c>
      <c r="H607" s="22" t="str">
        <f>INDEX(Bar_data!$A$3:$B$140,MATCH(C607,Bar_data!$A$3:$A$140,FALSE),2)</f>
        <v>Trust131</v>
      </c>
      <c r="I607" s="22" t="str">
        <f>INDEX(TrustCAHUB_map!$A$2:$D$139,MATCH($C607,TrustCAHUB_map!$A$2:$A$139,FALSE),3)</f>
        <v>West Yorkshire</v>
      </c>
      <c r="J607" s="22" t="str">
        <f>INDEX(TrustCAHUB_map!$A$2:$D$139,MATCH($C607,TrustCAHUB_map!$A$2:$A$139,FALSE),4)</f>
        <v>Yorkshire and Humber</v>
      </c>
    </row>
    <row r="608" spans="1:10" x14ac:dyDescent="0.3">
      <c r="A608" s="22" t="str">
        <f t="shared" si="9"/>
        <v>'RXF2015Palliative18-49'</v>
      </c>
      <c r="B608" s="22">
        <v>2015</v>
      </c>
      <c r="C608" s="22" t="s">
        <v>288</v>
      </c>
      <c r="D608" s="22" t="s">
        <v>8</v>
      </c>
      <c r="E608" s="22" t="s">
        <v>153</v>
      </c>
      <c r="F608" s="22">
        <v>5</v>
      </c>
      <c r="G608" s="22">
        <v>2</v>
      </c>
      <c r="H608" s="22" t="str">
        <f>INDEX(Bar_data!$A$3:$B$140,MATCH(C608,Bar_data!$A$3:$A$140,FALSE),2)</f>
        <v>Trust131</v>
      </c>
      <c r="I608" s="22" t="str">
        <f>INDEX(TrustCAHUB_map!$A$2:$D$139,MATCH($C608,TrustCAHUB_map!$A$2:$A$139,FALSE),3)</f>
        <v>West Yorkshire</v>
      </c>
      <c r="J608" s="22" t="str">
        <f>INDEX(TrustCAHUB_map!$A$2:$D$139,MATCH($C608,TrustCAHUB_map!$A$2:$A$139,FALSE),4)</f>
        <v>Yorkshire and Humber</v>
      </c>
    </row>
    <row r="609" spans="1:10" x14ac:dyDescent="0.3">
      <c r="A609" s="22" t="str">
        <f t="shared" si="9"/>
        <v>'RXF2015Palliative50-69'</v>
      </c>
      <c r="B609" s="22">
        <v>2015</v>
      </c>
      <c r="C609" s="22" t="s">
        <v>288</v>
      </c>
      <c r="D609" s="22" t="s">
        <v>8</v>
      </c>
      <c r="E609" s="22" t="s">
        <v>627</v>
      </c>
      <c r="F609" s="22">
        <v>27</v>
      </c>
      <c r="G609" s="22">
        <v>3</v>
      </c>
      <c r="H609" s="22" t="str">
        <f>INDEX(Bar_data!$A$3:$B$140,MATCH(C609,Bar_data!$A$3:$A$140,FALSE),2)</f>
        <v>Trust131</v>
      </c>
      <c r="I609" s="22" t="str">
        <f>INDEX(TrustCAHUB_map!$A$2:$D$139,MATCH($C609,TrustCAHUB_map!$A$2:$A$139,FALSE),3)</f>
        <v>West Yorkshire</v>
      </c>
      <c r="J609" s="22" t="str">
        <f>INDEX(TrustCAHUB_map!$A$2:$D$139,MATCH($C609,TrustCAHUB_map!$A$2:$A$139,FALSE),4)</f>
        <v>Yorkshire and Humber</v>
      </c>
    </row>
    <row r="610" spans="1:10" x14ac:dyDescent="0.3">
      <c r="A610" s="22" t="str">
        <f t="shared" si="9"/>
        <v>'RXF2015Curative50-69'</v>
      </c>
      <c r="B610" s="22">
        <v>2015</v>
      </c>
      <c r="C610" s="22" t="s">
        <v>288</v>
      </c>
      <c r="D610" s="22" t="s">
        <v>7</v>
      </c>
      <c r="E610" s="22" t="s">
        <v>627</v>
      </c>
      <c r="F610" s="22">
        <v>32</v>
      </c>
      <c r="G610" s="22">
        <v>0</v>
      </c>
      <c r="H610" s="22" t="str">
        <f>INDEX(Bar_data!$A$3:$B$140,MATCH(C610,Bar_data!$A$3:$A$140,FALSE),2)</f>
        <v>Trust131</v>
      </c>
      <c r="I610" s="22" t="str">
        <f>INDEX(TrustCAHUB_map!$A$2:$D$139,MATCH($C610,TrustCAHUB_map!$A$2:$A$139,FALSE),3)</f>
        <v>West Yorkshire</v>
      </c>
      <c r="J610" s="22" t="str">
        <f>INDEX(TrustCAHUB_map!$A$2:$D$139,MATCH($C610,TrustCAHUB_map!$A$2:$A$139,FALSE),4)</f>
        <v>Yorkshire and Humber</v>
      </c>
    </row>
    <row r="611" spans="1:10" x14ac:dyDescent="0.3">
      <c r="A611" s="22" t="str">
        <f t="shared" si="9"/>
        <v>'RXF2015Not assigned70+'</v>
      </c>
      <c r="B611" s="22">
        <v>2015</v>
      </c>
      <c r="C611" s="22" t="s">
        <v>288</v>
      </c>
      <c r="D611" s="22" t="s">
        <v>477</v>
      </c>
      <c r="E611" s="22" t="s">
        <v>628</v>
      </c>
      <c r="F611" s="22">
        <v>1</v>
      </c>
      <c r="G611" s="22">
        <v>1</v>
      </c>
      <c r="H611" s="22" t="str">
        <f>INDEX(Bar_data!$A$3:$B$140,MATCH(C611,Bar_data!$A$3:$A$140,FALSE),2)</f>
        <v>Trust131</v>
      </c>
      <c r="I611" s="22" t="str">
        <f>INDEX(TrustCAHUB_map!$A$2:$D$139,MATCH($C611,TrustCAHUB_map!$A$2:$A$139,FALSE),3)</f>
        <v>West Yorkshire</v>
      </c>
      <c r="J611" s="22" t="str">
        <f>INDEX(TrustCAHUB_map!$A$2:$D$139,MATCH($C611,TrustCAHUB_map!$A$2:$A$139,FALSE),4)</f>
        <v>Yorkshire and Humber</v>
      </c>
    </row>
    <row r="612" spans="1:10" x14ac:dyDescent="0.3">
      <c r="A612" s="22" t="str">
        <f t="shared" si="9"/>
        <v>'RXF2015Palliative70+'</v>
      </c>
      <c r="B612" s="22">
        <v>2015</v>
      </c>
      <c r="C612" s="22" t="s">
        <v>288</v>
      </c>
      <c r="D612" s="22" t="s">
        <v>8</v>
      </c>
      <c r="E612" s="22" t="s">
        <v>628</v>
      </c>
      <c r="F612" s="22">
        <v>20</v>
      </c>
      <c r="G612" s="22">
        <v>1</v>
      </c>
      <c r="H612" s="22" t="str">
        <f>INDEX(Bar_data!$A$3:$B$140,MATCH(C612,Bar_data!$A$3:$A$140,FALSE),2)</f>
        <v>Trust131</v>
      </c>
      <c r="I612" s="22" t="str">
        <f>INDEX(TrustCAHUB_map!$A$2:$D$139,MATCH($C612,TrustCAHUB_map!$A$2:$A$139,FALSE),3)</f>
        <v>West Yorkshire</v>
      </c>
      <c r="J612" s="22" t="str">
        <f>INDEX(TrustCAHUB_map!$A$2:$D$139,MATCH($C612,TrustCAHUB_map!$A$2:$A$139,FALSE),4)</f>
        <v>Yorkshire and Humber</v>
      </c>
    </row>
    <row r="613" spans="1:10" x14ac:dyDescent="0.3">
      <c r="A613" s="22" t="str">
        <f t="shared" si="9"/>
        <v>'RXF2015Curative70+'</v>
      </c>
      <c r="B613" s="22">
        <v>2015</v>
      </c>
      <c r="C613" s="22" t="s">
        <v>288</v>
      </c>
      <c r="D613" s="22" t="s">
        <v>7</v>
      </c>
      <c r="E613" s="22" t="s">
        <v>628</v>
      </c>
      <c r="F613" s="22">
        <v>23</v>
      </c>
      <c r="G613" s="22">
        <v>0</v>
      </c>
      <c r="H613" s="22" t="str">
        <f>INDEX(Bar_data!$A$3:$B$140,MATCH(C613,Bar_data!$A$3:$A$140,FALSE),2)</f>
        <v>Trust131</v>
      </c>
      <c r="I613" s="22" t="str">
        <f>INDEX(TrustCAHUB_map!$A$2:$D$139,MATCH($C613,TrustCAHUB_map!$A$2:$A$139,FALSE),3)</f>
        <v>West Yorkshire</v>
      </c>
      <c r="J613" s="22" t="str">
        <f>INDEX(TrustCAHUB_map!$A$2:$D$139,MATCH($C613,TrustCAHUB_map!$A$2:$A$139,FALSE),4)</f>
        <v>Yorkshire and Humber</v>
      </c>
    </row>
    <row r="614" spans="1:10" x14ac:dyDescent="0.3">
      <c r="A614" s="22" t="str">
        <f t="shared" si="9"/>
        <v>'RXH2015Curative18-49'</v>
      </c>
      <c r="B614" s="22">
        <v>2015</v>
      </c>
      <c r="C614" s="22" t="s">
        <v>289</v>
      </c>
      <c r="D614" s="22" t="s">
        <v>7</v>
      </c>
      <c r="E614" s="22" t="s">
        <v>153</v>
      </c>
      <c r="F614" s="22">
        <v>2</v>
      </c>
      <c r="G614" s="22">
        <v>0</v>
      </c>
      <c r="H614" s="22" t="str">
        <f>INDEX(Bar_data!$A$3:$B$140,MATCH(C614,Bar_data!$A$3:$A$140,FALSE),2)</f>
        <v>Trust132</v>
      </c>
      <c r="I614" s="22" t="str">
        <f>INDEX(TrustCAHUB_map!$A$2:$D$139,MATCH($C614,TrustCAHUB_map!$A$2:$A$139,FALSE),3)</f>
        <v>Surrey and Sussex</v>
      </c>
      <c r="J614" s="22" t="str">
        <f>INDEX(TrustCAHUB_map!$A$2:$D$139,MATCH($C614,TrustCAHUB_map!$A$2:$A$139,FALSE),4)</f>
        <v>South East</v>
      </c>
    </row>
    <row r="615" spans="1:10" x14ac:dyDescent="0.3">
      <c r="A615" s="22" t="str">
        <f t="shared" si="9"/>
        <v>'RXH2015Palliative18-49'</v>
      </c>
      <c r="B615" s="22">
        <v>2015</v>
      </c>
      <c r="C615" s="22" t="s">
        <v>289</v>
      </c>
      <c r="D615" s="22" t="s">
        <v>8</v>
      </c>
      <c r="E615" s="22" t="s">
        <v>153</v>
      </c>
      <c r="F615" s="22">
        <v>3</v>
      </c>
      <c r="G615" s="22">
        <v>0</v>
      </c>
      <c r="H615" s="22" t="str">
        <f>INDEX(Bar_data!$A$3:$B$140,MATCH(C615,Bar_data!$A$3:$A$140,FALSE),2)</f>
        <v>Trust132</v>
      </c>
      <c r="I615" s="22" t="str">
        <f>INDEX(TrustCAHUB_map!$A$2:$D$139,MATCH($C615,TrustCAHUB_map!$A$2:$A$139,FALSE),3)</f>
        <v>Surrey and Sussex</v>
      </c>
      <c r="J615" s="22" t="str">
        <f>INDEX(TrustCAHUB_map!$A$2:$D$139,MATCH($C615,TrustCAHUB_map!$A$2:$A$139,FALSE),4)</f>
        <v>South East</v>
      </c>
    </row>
    <row r="616" spans="1:10" x14ac:dyDescent="0.3">
      <c r="A616" s="22" t="str">
        <f t="shared" si="9"/>
        <v>'RXH2015Palliative50-69'</v>
      </c>
      <c r="B616" s="22">
        <v>2015</v>
      </c>
      <c r="C616" s="22" t="s">
        <v>289</v>
      </c>
      <c r="D616" s="22" t="s">
        <v>8</v>
      </c>
      <c r="E616" s="22" t="s">
        <v>627</v>
      </c>
      <c r="F616" s="22">
        <v>12</v>
      </c>
      <c r="G616" s="22">
        <v>2</v>
      </c>
      <c r="H616" s="22" t="str">
        <f>INDEX(Bar_data!$A$3:$B$140,MATCH(C616,Bar_data!$A$3:$A$140,FALSE),2)</f>
        <v>Trust132</v>
      </c>
      <c r="I616" s="22" t="str">
        <f>INDEX(TrustCAHUB_map!$A$2:$D$139,MATCH($C616,TrustCAHUB_map!$A$2:$A$139,FALSE),3)</f>
        <v>Surrey and Sussex</v>
      </c>
      <c r="J616" s="22" t="str">
        <f>INDEX(TrustCAHUB_map!$A$2:$D$139,MATCH($C616,TrustCAHUB_map!$A$2:$A$139,FALSE),4)</f>
        <v>South East</v>
      </c>
    </row>
    <row r="617" spans="1:10" x14ac:dyDescent="0.3">
      <c r="A617" s="22" t="str">
        <f t="shared" si="9"/>
        <v>'RXH2015Curative50-69'</v>
      </c>
      <c r="B617" s="22">
        <v>2015</v>
      </c>
      <c r="C617" s="22" t="s">
        <v>289</v>
      </c>
      <c r="D617" s="22" t="s">
        <v>7</v>
      </c>
      <c r="E617" s="22" t="s">
        <v>627</v>
      </c>
      <c r="F617" s="22">
        <v>30</v>
      </c>
      <c r="G617" s="22">
        <v>0</v>
      </c>
      <c r="H617" s="22" t="str">
        <f>INDEX(Bar_data!$A$3:$B$140,MATCH(C617,Bar_data!$A$3:$A$140,FALSE),2)</f>
        <v>Trust132</v>
      </c>
      <c r="I617" s="22" t="str">
        <f>INDEX(TrustCAHUB_map!$A$2:$D$139,MATCH($C617,TrustCAHUB_map!$A$2:$A$139,FALSE),3)</f>
        <v>Surrey and Sussex</v>
      </c>
      <c r="J617" s="22" t="str">
        <f>INDEX(TrustCAHUB_map!$A$2:$D$139,MATCH($C617,TrustCAHUB_map!$A$2:$A$139,FALSE),4)</f>
        <v>South East</v>
      </c>
    </row>
    <row r="618" spans="1:10" x14ac:dyDescent="0.3">
      <c r="A618" s="22" t="str">
        <f t="shared" si="9"/>
        <v>'RXH2015Palliative70+'</v>
      </c>
      <c r="B618" s="22">
        <v>2015</v>
      </c>
      <c r="C618" s="22" t="s">
        <v>289</v>
      </c>
      <c r="D618" s="22" t="s">
        <v>8</v>
      </c>
      <c r="E618" s="22" t="s">
        <v>628</v>
      </c>
      <c r="F618" s="22">
        <v>6</v>
      </c>
      <c r="G618" s="22">
        <v>0</v>
      </c>
      <c r="H618" s="22" t="str">
        <f>INDEX(Bar_data!$A$3:$B$140,MATCH(C618,Bar_data!$A$3:$A$140,FALSE),2)</f>
        <v>Trust132</v>
      </c>
      <c r="I618" s="22" t="str">
        <f>INDEX(TrustCAHUB_map!$A$2:$D$139,MATCH($C618,TrustCAHUB_map!$A$2:$A$139,FALSE),3)</f>
        <v>Surrey and Sussex</v>
      </c>
      <c r="J618" s="22" t="str">
        <f>INDEX(TrustCAHUB_map!$A$2:$D$139,MATCH($C618,TrustCAHUB_map!$A$2:$A$139,FALSE),4)</f>
        <v>South East</v>
      </c>
    </row>
    <row r="619" spans="1:10" x14ac:dyDescent="0.3">
      <c r="A619" s="22" t="str">
        <f t="shared" si="9"/>
        <v>'RXH2015Curative70+'</v>
      </c>
      <c r="B619" s="22">
        <v>2015</v>
      </c>
      <c r="C619" s="22" t="s">
        <v>289</v>
      </c>
      <c r="D619" s="22" t="s">
        <v>7</v>
      </c>
      <c r="E619" s="22" t="s">
        <v>628</v>
      </c>
      <c r="F619" s="22">
        <v>16</v>
      </c>
      <c r="G619" s="22">
        <v>0</v>
      </c>
      <c r="H619" s="22" t="str">
        <f>INDEX(Bar_data!$A$3:$B$140,MATCH(C619,Bar_data!$A$3:$A$140,FALSE),2)</f>
        <v>Trust132</v>
      </c>
      <c r="I619" s="22" t="str">
        <f>INDEX(TrustCAHUB_map!$A$2:$D$139,MATCH($C619,TrustCAHUB_map!$A$2:$A$139,FALSE),3)</f>
        <v>Surrey and Sussex</v>
      </c>
      <c r="J619" s="22" t="str">
        <f>INDEX(TrustCAHUB_map!$A$2:$D$139,MATCH($C619,TrustCAHUB_map!$A$2:$A$139,FALSE),4)</f>
        <v>South East</v>
      </c>
    </row>
    <row r="620" spans="1:10" x14ac:dyDescent="0.3">
      <c r="A620" s="22" t="str">
        <f t="shared" si="9"/>
        <v>'RXK2015Palliative18-49'</v>
      </c>
      <c r="B620" s="22">
        <v>2015</v>
      </c>
      <c r="C620" s="22" t="s">
        <v>290</v>
      </c>
      <c r="D620" s="22" t="s">
        <v>8</v>
      </c>
      <c r="E620" s="22" t="s">
        <v>153</v>
      </c>
      <c r="F620" s="22">
        <v>3</v>
      </c>
      <c r="G620" s="22">
        <v>0</v>
      </c>
      <c r="H620" s="22" t="str">
        <f>INDEX(Bar_data!$A$3:$B$140,MATCH(C620,Bar_data!$A$3:$A$140,FALSE),2)</f>
        <v>Trust133</v>
      </c>
      <c r="I620" s="22" t="str">
        <f>INDEX(TrustCAHUB_map!$A$2:$D$139,MATCH($C620,TrustCAHUB_map!$A$2:$A$139,FALSE),3)</f>
        <v>West Midlands</v>
      </c>
      <c r="J620" s="22" t="str">
        <f>INDEX(TrustCAHUB_map!$A$2:$D$139,MATCH($C620,TrustCAHUB_map!$A$2:$A$139,FALSE),4)</f>
        <v>West Midlands</v>
      </c>
    </row>
    <row r="621" spans="1:10" x14ac:dyDescent="0.3">
      <c r="A621" s="22" t="str">
        <f t="shared" si="9"/>
        <v>'RXK2015Curative18-49'</v>
      </c>
      <c r="B621" s="22">
        <v>2015</v>
      </c>
      <c r="C621" s="22" t="s">
        <v>290</v>
      </c>
      <c r="D621" s="22" t="s">
        <v>7</v>
      </c>
      <c r="E621" s="22" t="s">
        <v>153</v>
      </c>
      <c r="F621" s="22">
        <v>1</v>
      </c>
      <c r="G621" s="22">
        <v>0</v>
      </c>
      <c r="H621" s="22" t="str">
        <f>INDEX(Bar_data!$A$3:$B$140,MATCH(C621,Bar_data!$A$3:$A$140,FALSE),2)</f>
        <v>Trust133</v>
      </c>
      <c r="I621" s="22" t="str">
        <f>INDEX(TrustCAHUB_map!$A$2:$D$139,MATCH($C621,TrustCAHUB_map!$A$2:$A$139,FALSE),3)</f>
        <v>West Midlands</v>
      </c>
      <c r="J621" s="22" t="str">
        <f>INDEX(TrustCAHUB_map!$A$2:$D$139,MATCH($C621,TrustCAHUB_map!$A$2:$A$139,FALSE),4)</f>
        <v>West Midlands</v>
      </c>
    </row>
    <row r="622" spans="1:10" x14ac:dyDescent="0.3">
      <c r="A622" s="22" t="str">
        <f t="shared" si="9"/>
        <v>'RXK2015Not assigned50-69'</v>
      </c>
      <c r="B622" s="22">
        <v>2015</v>
      </c>
      <c r="C622" s="22" t="s">
        <v>290</v>
      </c>
      <c r="D622" s="22" t="s">
        <v>477</v>
      </c>
      <c r="E622" s="22" t="s">
        <v>627</v>
      </c>
      <c r="F622" s="22">
        <v>5</v>
      </c>
      <c r="G622" s="22">
        <v>0</v>
      </c>
      <c r="H622" s="22" t="str">
        <f>INDEX(Bar_data!$A$3:$B$140,MATCH(C622,Bar_data!$A$3:$A$140,FALSE),2)</f>
        <v>Trust133</v>
      </c>
      <c r="I622" s="22" t="str">
        <f>INDEX(TrustCAHUB_map!$A$2:$D$139,MATCH($C622,TrustCAHUB_map!$A$2:$A$139,FALSE),3)</f>
        <v>West Midlands</v>
      </c>
      <c r="J622" s="22" t="str">
        <f>INDEX(TrustCAHUB_map!$A$2:$D$139,MATCH($C622,TrustCAHUB_map!$A$2:$A$139,FALSE),4)</f>
        <v>West Midlands</v>
      </c>
    </row>
    <row r="623" spans="1:10" x14ac:dyDescent="0.3">
      <c r="A623" s="22" t="str">
        <f t="shared" si="9"/>
        <v>'RXK2015Palliative50-69'</v>
      </c>
      <c r="B623" s="22">
        <v>2015</v>
      </c>
      <c r="C623" s="22" t="s">
        <v>290</v>
      </c>
      <c r="D623" s="22" t="s">
        <v>8</v>
      </c>
      <c r="E623" s="22" t="s">
        <v>627</v>
      </c>
      <c r="F623" s="22">
        <v>6</v>
      </c>
      <c r="G623" s="22">
        <v>1</v>
      </c>
      <c r="H623" s="22" t="str">
        <f>INDEX(Bar_data!$A$3:$B$140,MATCH(C623,Bar_data!$A$3:$A$140,FALSE),2)</f>
        <v>Trust133</v>
      </c>
      <c r="I623" s="22" t="str">
        <f>INDEX(TrustCAHUB_map!$A$2:$D$139,MATCH($C623,TrustCAHUB_map!$A$2:$A$139,FALSE),3)</f>
        <v>West Midlands</v>
      </c>
      <c r="J623" s="22" t="str">
        <f>INDEX(TrustCAHUB_map!$A$2:$D$139,MATCH($C623,TrustCAHUB_map!$A$2:$A$139,FALSE),4)</f>
        <v>West Midlands</v>
      </c>
    </row>
    <row r="624" spans="1:10" x14ac:dyDescent="0.3">
      <c r="A624" s="22" t="str">
        <f t="shared" si="9"/>
        <v>'RXK2015Curative50-69'</v>
      </c>
      <c r="B624" s="22">
        <v>2015</v>
      </c>
      <c r="C624" s="22" t="s">
        <v>290</v>
      </c>
      <c r="D624" s="22" t="s">
        <v>7</v>
      </c>
      <c r="E624" s="22" t="s">
        <v>627</v>
      </c>
      <c r="F624" s="22">
        <v>18</v>
      </c>
      <c r="G624" s="22">
        <v>0</v>
      </c>
      <c r="H624" s="22" t="str">
        <f>INDEX(Bar_data!$A$3:$B$140,MATCH(C624,Bar_data!$A$3:$A$140,FALSE),2)</f>
        <v>Trust133</v>
      </c>
      <c r="I624" s="22" t="str">
        <f>INDEX(TrustCAHUB_map!$A$2:$D$139,MATCH($C624,TrustCAHUB_map!$A$2:$A$139,FALSE),3)</f>
        <v>West Midlands</v>
      </c>
      <c r="J624" s="22" t="str">
        <f>INDEX(TrustCAHUB_map!$A$2:$D$139,MATCH($C624,TrustCAHUB_map!$A$2:$A$139,FALSE),4)</f>
        <v>West Midlands</v>
      </c>
    </row>
    <row r="625" spans="1:10" x14ac:dyDescent="0.3">
      <c r="A625" s="22" t="str">
        <f t="shared" si="9"/>
        <v>'RXK2015Palliative70+'</v>
      </c>
      <c r="B625" s="22">
        <v>2015</v>
      </c>
      <c r="C625" s="22" t="s">
        <v>290</v>
      </c>
      <c r="D625" s="22" t="s">
        <v>8</v>
      </c>
      <c r="E625" s="22" t="s">
        <v>628</v>
      </c>
      <c r="F625" s="22">
        <v>6</v>
      </c>
      <c r="G625" s="22">
        <v>0</v>
      </c>
      <c r="H625" s="22" t="str">
        <f>INDEX(Bar_data!$A$3:$B$140,MATCH(C625,Bar_data!$A$3:$A$140,FALSE),2)</f>
        <v>Trust133</v>
      </c>
      <c r="I625" s="22" t="str">
        <f>INDEX(TrustCAHUB_map!$A$2:$D$139,MATCH($C625,TrustCAHUB_map!$A$2:$A$139,FALSE),3)</f>
        <v>West Midlands</v>
      </c>
      <c r="J625" s="22" t="str">
        <f>INDEX(TrustCAHUB_map!$A$2:$D$139,MATCH($C625,TrustCAHUB_map!$A$2:$A$139,FALSE),4)</f>
        <v>West Midlands</v>
      </c>
    </row>
    <row r="626" spans="1:10" x14ac:dyDescent="0.3">
      <c r="A626" s="22" t="str">
        <f t="shared" si="9"/>
        <v>'RXK2015Not assigned70+'</v>
      </c>
      <c r="B626" s="22">
        <v>2015</v>
      </c>
      <c r="C626" s="22" t="s">
        <v>290</v>
      </c>
      <c r="D626" s="22" t="s">
        <v>477</v>
      </c>
      <c r="E626" s="22" t="s">
        <v>628</v>
      </c>
      <c r="F626" s="22">
        <v>2</v>
      </c>
      <c r="G626" s="22">
        <v>0</v>
      </c>
      <c r="H626" s="22" t="str">
        <f>INDEX(Bar_data!$A$3:$B$140,MATCH(C626,Bar_data!$A$3:$A$140,FALSE),2)</f>
        <v>Trust133</v>
      </c>
      <c r="I626" s="22" t="str">
        <f>INDEX(TrustCAHUB_map!$A$2:$D$139,MATCH($C626,TrustCAHUB_map!$A$2:$A$139,FALSE),3)</f>
        <v>West Midlands</v>
      </c>
      <c r="J626" s="22" t="str">
        <f>INDEX(TrustCAHUB_map!$A$2:$D$139,MATCH($C626,TrustCAHUB_map!$A$2:$A$139,FALSE),4)</f>
        <v>West Midlands</v>
      </c>
    </row>
    <row r="627" spans="1:10" x14ac:dyDescent="0.3">
      <c r="A627" s="22" t="str">
        <f t="shared" si="9"/>
        <v>'RXK2015Curative70+'</v>
      </c>
      <c r="B627" s="22">
        <v>2015</v>
      </c>
      <c r="C627" s="22" t="s">
        <v>290</v>
      </c>
      <c r="D627" s="22" t="s">
        <v>7</v>
      </c>
      <c r="E627" s="22" t="s">
        <v>628</v>
      </c>
      <c r="F627" s="22">
        <v>12</v>
      </c>
      <c r="G627" s="22">
        <v>0</v>
      </c>
      <c r="H627" s="22" t="str">
        <f>INDEX(Bar_data!$A$3:$B$140,MATCH(C627,Bar_data!$A$3:$A$140,FALSE),2)</f>
        <v>Trust133</v>
      </c>
      <c r="I627" s="22" t="str">
        <f>INDEX(TrustCAHUB_map!$A$2:$D$139,MATCH($C627,TrustCAHUB_map!$A$2:$A$139,FALSE),3)</f>
        <v>West Midlands</v>
      </c>
      <c r="J627" s="22" t="str">
        <f>INDEX(TrustCAHUB_map!$A$2:$D$139,MATCH($C627,TrustCAHUB_map!$A$2:$A$139,FALSE),4)</f>
        <v>West Midlands</v>
      </c>
    </row>
    <row r="628" spans="1:10" x14ac:dyDescent="0.3">
      <c r="A628" s="22" t="str">
        <f t="shared" si="9"/>
        <v>'RXL2015Palliative18-49'</v>
      </c>
      <c r="B628" s="22">
        <v>2015</v>
      </c>
      <c r="C628" s="22" t="s">
        <v>291</v>
      </c>
      <c r="D628" s="22" t="s">
        <v>8</v>
      </c>
      <c r="E628" s="22" t="s">
        <v>153</v>
      </c>
      <c r="F628" s="22">
        <v>3</v>
      </c>
      <c r="G628" s="22">
        <v>0</v>
      </c>
      <c r="H628" s="22" t="str">
        <f>INDEX(Bar_data!$A$3:$B$140,MATCH(C628,Bar_data!$A$3:$A$140,FALSE),2)</f>
        <v>Trust134</v>
      </c>
      <c r="I628" s="22" t="str">
        <f>INDEX(TrustCAHUB_map!$A$2:$D$139,MATCH($C628,TrustCAHUB_map!$A$2:$A$139,FALSE),3)</f>
        <v>Lancashire and South Cumbria</v>
      </c>
      <c r="J628" s="22" t="str">
        <f>INDEX(TrustCAHUB_map!$A$2:$D$139,MATCH($C628,TrustCAHUB_map!$A$2:$A$139,FALSE),4)</f>
        <v>North West</v>
      </c>
    </row>
    <row r="629" spans="1:10" x14ac:dyDescent="0.3">
      <c r="A629" s="22" t="str">
        <f t="shared" si="9"/>
        <v>'RXL2015Curative18-49'</v>
      </c>
      <c r="B629" s="22">
        <v>2015</v>
      </c>
      <c r="C629" s="22" t="s">
        <v>291</v>
      </c>
      <c r="D629" s="22" t="s">
        <v>7</v>
      </c>
      <c r="E629" s="22" t="s">
        <v>153</v>
      </c>
      <c r="F629" s="22">
        <v>5</v>
      </c>
      <c r="G629" s="22">
        <v>0</v>
      </c>
      <c r="H629" s="22" t="str">
        <f>INDEX(Bar_data!$A$3:$B$140,MATCH(C629,Bar_data!$A$3:$A$140,FALSE),2)</f>
        <v>Trust134</v>
      </c>
      <c r="I629" s="22" t="str">
        <f>INDEX(TrustCAHUB_map!$A$2:$D$139,MATCH($C629,TrustCAHUB_map!$A$2:$A$139,FALSE),3)</f>
        <v>Lancashire and South Cumbria</v>
      </c>
      <c r="J629" s="22" t="str">
        <f>INDEX(TrustCAHUB_map!$A$2:$D$139,MATCH($C629,TrustCAHUB_map!$A$2:$A$139,FALSE),4)</f>
        <v>North West</v>
      </c>
    </row>
    <row r="630" spans="1:10" x14ac:dyDescent="0.3">
      <c r="A630" s="22" t="str">
        <f t="shared" si="9"/>
        <v>'RXL2015Curative50-69'</v>
      </c>
      <c r="B630" s="22">
        <v>2015</v>
      </c>
      <c r="C630" s="22" t="s">
        <v>291</v>
      </c>
      <c r="D630" s="22" t="s">
        <v>7</v>
      </c>
      <c r="E630" s="22" t="s">
        <v>627</v>
      </c>
      <c r="F630" s="22">
        <v>22</v>
      </c>
      <c r="G630" s="22">
        <v>0</v>
      </c>
      <c r="H630" s="22" t="str">
        <f>INDEX(Bar_data!$A$3:$B$140,MATCH(C630,Bar_data!$A$3:$A$140,FALSE),2)</f>
        <v>Trust134</v>
      </c>
      <c r="I630" s="22" t="str">
        <f>INDEX(TrustCAHUB_map!$A$2:$D$139,MATCH($C630,TrustCAHUB_map!$A$2:$A$139,FALSE),3)</f>
        <v>Lancashire and South Cumbria</v>
      </c>
      <c r="J630" s="22" t="str">
        <f>INDEX(TrustCAHUB_map!$A$2:$D$139,MATCH($C630,TrustCAHUB_map!$A$2:$A$139,FALSE),4)</f>
        <v>North West</v>
      </c>
    </row>
    <row r="631" spans="1:10" x14ac:dyDescent="0.3">
      <c r="A631" s="22" t="str">
        <f t="shared" si="9"/>
        <v>'RXL2015Palliative50-69'</v>
      </c>
      <c r="B631" s="22">
        <v>2015</v>
      </c>
      <c r="C631" s="22" t="s">
        <v>291</v>
      </c>
      <c r="D631" s="22" t="s">
        <v>8</v>
      </c>
      <c r="E631" s="22" t="s">
        <v>627</v>
      </c>
      <c r="F631" s="22">
        <v>26</v>
      </c>
      <c r="G631" s="22">
        <v>4</v>
      </c>
      <c r="H631" s="22" t="str">
        <f>INDEX(Bar_data!$A$3:$B$140,MATCH(C631,Bar_data!$A$3:$A$140,FALSE),2)</f>
        <v>Trust134</v>
      </c>
      <c r="I631" s="22" t="str">
        <f>INDEX(TrustCAHUB_map!$A$2:$D$139,MATCH($C631,TrustCAHUB_map!$A$2:$A$139,FALSE),3)</f>
        <v>Lancashire and South Cumbria</v>
      </c>
      <c r="J631" s="22" t="str">
        <f>INDEX(TrustCAHUB_map!$A$2:$D$139,MATCH($C631,TrustCAHUB_map!$A$2:$A$139,FALSE),4)</f>
        <v>North West</v>
      </c>
    </row>
    <row r="632" spans="1:10" x14ac:dyDescent="0.3">
      <c r="A632" s="22" t="str">
        <f t="shared" si="9"/>
        <v>'RXL2015Not assigned70+'</v>
      </c>
      <c r="B632" s="22">
        <v>2015</v>
      </c>
      <c r="C632" s="22" t="s">
        <v>291</v>
      </c>
      <c r="D632" s="22" t="s">
        <v>477</v>
      </c>
      <c r="E632" s="22" t="s">
        <v>628</v>
      </c>
      <c r="F632" s="22">
        <v>1</v>
      </c>
      <c r="G632" s="22">
        <v>0</v>
      </c>
      <c r="H632" s="22" t="str">
        <f>INDEX(Bar_data!$A$3:$B$140,MATCH(C632,Bar_data!$A$3:$A$140,FALSE),2)</f>
        <v>Trust134</v>
      </c>
      <c r="I632" s="22" t="str">
        <f>INDEX(TrustCAHUB_map!$A$2:$D$139,MATCH($C632,TrustCAHUB_map!$A$2:$A$139,FALSE),3)</f>
        <v>Lancashire and South Cumbria</v>
      </c>
      <c r="J632" s="22" t="str">
        <f>INDEX(TrustCAHUB_map!$A$2:$D$139,MATCH($C632,TrustCAHUB_map!$A$2:$A$139,FALSE),4)</f>
        <v>North West</v>
      </c>
    </row>
    <row r="633" spans="1:10" x14ac:dyDescent="0.3">
      <c r="A633" s="22" t="str">
        <f t="shared" si="9"/>
        <v>'RXL2015Palliative70+'</v>
      </c>
      <c r="B633" s="22">
        <v>2015</v>
      </c>
      <c r="C633" s="22" t="s">
        <v>291</v>
      </c>
      <c r="D633" s="22" t="s">
        <v>8</v>
      </c>
      <c r="E633" s="22" t="s">
        <v>628</v>
      </c>
      <c r="F633" s="22">
        <v>29</v>
      </c>
      <c r="G633" s="22">
        <v>0</v>
      </c>
      <c r="H633" s="22" t="str">
        <f>INDEX(Bar_data!$A$3:$B$140,MATCH(C633,Bar_data!$A$3:$A$140,FALSE),2)</f>
        <v>Trust134</v>
      </c>
      <c r="I633" s="22" t="str">
        <f>INDEX(TrustCAHUB_map!$A$2:$D$139,MATCH($C633,TrustCAHUB_map!$A$2:$A$139,FALSE),3)</f>
        <v>Lancashire and South Cumbria</v>
      </c>
      <c r="J633" s="22" t="str">
        <f>INDEX(TrustCAHUB_map!$A$2:$D$139,MATCH($C633,TrustCAHUB_map!$A$2:$A$139,FALSE),4)</f>
        <v>North West</v>
      </c>
    </row>
    <row r="634" spans="1:10" x14ac:dyDescent="0.3">
      <c r="A634" s="22" t="str">
        <f t="shared" si="9"/>
        <v>'RXL2015Curative70+'</v>
      </c>
      <c r="B634" s="22">
        <v>2015</v>
      </c>
      <c r="C634" s="22" t="s">
        <v>291</v>
      </c>
      <c r="D634" s="22" t="s">
        <v>7</v>
      </c>
      <c r="E634" s="22" t="s">
        <v>628</v>
      </c>
      <c r="F634" s="22">
        <v>22</v>
      </c>
      <c r="G634" s="22">
        <v>1</v>
      </c>
      <c r="H634" s="22" t="str">
        <f>INDEX(Bar_data!$A$3:$B$140,MATCH(C634,Bar_data!$A$3:$A$140,FALSE),2)</f>
        <v>Trust134</v>
      </c>
      <c r="I634" s="22" t="str">
        <f>INDEX(TrustCAHUB_map!$A$2:$D$139,MATCH($C634,TrustCAHUB_map!$A$2:$A$139,FALSE),3)</f>
        <v>Lancashire and South Cumbria</v>
      </c>
      <c r="J634" s="22" t="str">
        <f>INDEX(TrustCAHUB_map!$A$2:$D$139,MATCH($C634,TrustCAHUB_map!$A$2:$A$139,FALSE),4)</f>
        <v>North West</v>
      </c>
    </row>
    <row r="635" spans="1:10" x14ac:dyDescent="0.3">
      <c r="A635" s="22" t="str">
        <f t="shared" si="9"/>
        <v>'RXN2015Curative18-49'</v>
      </c>
      <c r="B635" s="22">
        <v>2015</v>
      </c>
      <c r="C635" s="22" t="s">
        <v>292</v>
      </c>
      <c r="D635" s="22" t="s">
        <v>7</v>
      </c>
      <c r="E635" s="22" t="s">
        <v>153</v>
      </c>
      <c r="F635" s="22">
        <v>2</v>
      </c>
      <c r="G635" s="22">
        <v>0</v>
      </c>
      <c r="H635" s="22" t="str">
        <f>INDEX(Bar_data!$A$3:$B$140,MATCH(C635,Bar_data!$A$3:$A$140,FALSE),2)</f>
        <v>Trust135</v>
      </c>
      <c r="I635" s="22" t="str">
        <f>INDEX(TrustCAHUB_map!$A$2:$D$139,MATCH($C635,TrustCAHUB_map!$A$2:$A$139,FALSE),3)</f>
        <v>Lancashire and South Cumbria</v>
      </c>
      <c r="J635" s="22" t="str">
        <f>INDEX(TrustCAHUB_map!$A$2:$D$139,MATCH($C635,TrustCAHUB_map!$A$2:$A$139,FALSE),4)</f>
        <v>North West</v>
      </c>
    </row>
    <row r="636" spans="1:10" x14ac:dyDescent="0.3">
      <c r="A636" s="22" t="str">
        <f t="shared" si="9"/>
        <v>'RXN2015Palliative18-49'</v>
      </c>
      <c r="B636" s="22">
        <v>2015</v>
      </c>
      <c r="C636" s="22" t="s">
        <v>292</v>
      </c>
      <c r="D636" s="22" t="s">
        <v>8</v>
      </c>
      <c r="E636" s="22" t="s">
        <v>153</v>
      </c>
      <c r="F636" s="22">
        <v>12</v>
      </c>
      <c r="G636" s="22">
        <v>1</v>
      </c>
      <c r="H636" s="22" t="str">
        <f>INDEX(Bar_data!$A$3:$B$140,MATCH(C636,Bar_data!$A$3:$A$140,FALSE),2)</f>
        <v>Trust135</v>
      </c>
      <c r="I636" s="22" t="str">
        <f>INDEX(TrustCAHUB_map!$A$2:$D$139,MATCH($C636,TrustCAHUB_map!$A$2:$A$139,FALSE),3)</f>
        <v>Lancashire and South Cumbria</v>
      </c>
      <c r="J636" s="22" t="str">
        <f>INDEX(TrustCAHUB_map!$A$2:$D$139,MATCH($C636,TrustCAHUB_map!$A$2:$A$139,FALSE),4)</f>
        <v>North West</v>
      </c>
    </row>
    <row r="637" spans="1:10" x14ac:dyDescent="0.3">
      <c r="A637" s="22" t="str">
        <f t="shared" si="9"/>
        <v>'RXN2015Curative50-69'</v>
      </c>
      <c r="B637" s="22">
        <v>2015</v>
      </c>
      <c r="C637" s="22" t="s">
        <v>292</v>
      </c>
      <c r="D637" s="22" t="s">
        <v>7</v>
      </c>
      <c r="E637" s="22" t="s">
        <v>627</v>
      </c>
      <c r="F637" s="22">
        <v>32</v>
      </c>
      <c r="G637" s="22">
        <v>0</v>
      </c>
      <c r="H637" s="22" t="str">
        <f>INDEX(Bar_data!$A$3:$B$140,MATCH(C637,Bar_data!$A$3:$A$140,FALSE),2)</f>
        <v>Trust135</v>
      </c>
      <c r="I637" s="22" t="str">
        <f>INDEX(TrustCAHUB_map!$A$2:$D$139,MATCH($C637,TrustCAHUB_map!$A$2:$A$139,FALSE),3)</f>
        <v>Lancashire and South Cumbria</v>
      </c>
      <c r="J637" s="22" t="str">
        <f>INDEX(TrustCAHUB_map!$A$2:$D$139,MATCH($C637,TrustCAHUB_map!$A$2:$A$139,FALSE),4)</f>
        <v>North West</v>
      </c>
    </row>
    <row r="638" spans="1:10" x14ac:dyDescent="0.3">
      <c r="A638" s="22" t="str">
        <f t="shared" si="9"/>
        <v>'RXN2015Palliative50-69'</v>
      </c>
      <c r="B638" s="22">
        <v>2015</v>
      </c>
      <c r="C638" s="22" t="s">
        <v>292</v>
      </c>
      <c r="D638" s="22" t="s">
        <v>8</v>
      </c>
      <c r="E638" s="22" t="s">
        <v>627</v>
      </c>
      <c r="F638" s="22">
        <v>31</v>
      </c>
      <c r="G638" s="22">
        <v>4</v>
      </c>
      <c r="H638" s="22" t="str">
        <f>INDEX(Bar_data!$A$3:$B$140,MATCH(C638,Bar_data!$A$3:$A$140,FALSE),2)</f>
        <v>Trust135</v>
      </c>
      <c r="I638" s="22" t="str">
        <f>INDEX(TrustCAHUB_map!$A$2:$D$139,MATCH($C638,TrustCAHUB_map!$A$2:$A$139,FALSE),3)</f>
        <v>Lancashire and South Cumbria</v>
      </c>
      <c r="J638" s="22" t="str">
        <f>INDEX(TrustCAHUB_map!$A$2:$D$139,MATCH($C638,TrustCAHUB_map!$A$2:$A$139,FALSE),4)</f>
        <v>North West</v>
      </c>
    </row>
    <row r="639" spans="1:10" x14ac:dyDescent="0.3">
      <c r="A639" s="22" t="str">
        <f t="shared" si="9"/>
        <v>'RXN2015Palliative70+'</v>
      </c>
      <c r="B639" s="22">
        <v>2015</v>
      </c>
      <c r="C639" s="22" t="s">
        <v>292</v>
      </c>
      <c r="D639" s="22" t="s">
        <v>8</v>
      </c>
      <c r="E639" s="22" t="s">
        <v>628</v>
      </c>
      <c r="F639" s="22">
        <v>23</v>
      </c>
      <c r="G639" s="22">
        <v>4</v>
      </c>
      <c r="H639" s="22" t="str">
        <f>INDEX(Bar_data!$A$3:$B$140,MATCH(C639,Bar_data!$A$3:$A$140,FALSE),2)</f>
        <v>Trust135</v>
      </c>
      <c r="I639" s="22" t="str">
        <f>INDEX(TrustCAHUB_map!$A$2:$D$139,MATCH($C639,TrustCAHUB_map!$A$2:$A$139,FALSE),3)</f>
        <v>Lancashire and South Cumbria</v>
      </c>
      <c r="J639" s="22" t="str">
        <f>INDEX(TrustCAHUB_map!$A$2:$D$139,MATCH($C639,TrustCAHUB_map!$A$2:$A$139,FALSE),4)</f>
        <v>North West</v>
      </c>
    </row>
    <row r="640" spans="1:10" x14ac:dyDescent="0.3">
      <c r="A640" s="22" t="str">
        <f t="shared" si="9"/>
        <v>'RXN2015Curative70+'</v>
      </c>
      <c r="B640" s="22">
        <v>2015</v>
      </c>
      <c r="C640" s="22" t="s">
        <v>292</v>
      </c>
      <c r="D640" s="22" t="s">
        <v>7</v>
      </c>
      <c r="E640" s="22" t="s">
        <v>628</v>
      </c>
      <c r="F640" s="22">
        <v>24</v>
      </c>
      <c r="G640" s="22">
        <v>0</v>
      </c>
      <c r="H640" s="22" t="str">
        <f>INDEX(Bar_data!$A$3:$B$140,MATCH(C640,Bar_data!$A$3:$A$140,FALSE),2)</f>
        <v>Trust135</v>
      </c>
      <c r="I640" s="22" t="str">
        <f>INDEX(TrustCAHUB_map!$A$2:$D$139,MATCH($C640,TrustCAHUB_map!$A$2:$A$139,FALSE),3)</f>
        <v>Lancashire and South Cumbria</v>
      </c>
      <c r="J640" s="22" t="str">
        <f>INDEX(TrustCAHUB_map!$A$2:$D$139,MATCH($C640,TrustCAHUB_map!$A$2:$A$139,FALSE),4)</f>
        <v>North West</v>
      </c>
    </row>
    <row r="641" spans="1:10" x14ac:dyDescent="0.3">
      <c r="A641" s="22" t="str">
        <f t="shared" si="9"/>
        <v>'RXP2015Not assigned18-49'</v>
      </c>
      <c r="B641" s="22">
        <v>2015</v>
      </c>
      <c r="C641" s="22" t="s">
        <v>293</v>
      </c>
      <c r="D641" s="22" t="s">
        <v>477</v>
      </c>
      <c r="E641" s="22" t="s">
        <v>153</v>
      </c>
      <c r="F641" s="22">
        <v>3</v>
      </c>
      <c r="G641" s="22">
        <v>0</v>
      </c>
      <c r="H641" s="22" t="str">
        <f>INDEX(Bar_data!$A$3:$B$140,MATCH(C641,Bar_data!$A$3:$A$140,FALSE),2)</f>
        <v>Trust136</v>
      </c>
      <c r="I641" s="22" t="str">
        <f>INDEX(TrustCAHUB_map!$A$2:$D$139,MATCH($C641,TrustCAHUB_map!$A$2:$A$139,FALSE),3)</f>
        <v>North East and Cumbria</v>
      </c>
      <c r="J641" s="22" t="str">
        <f>INDEX(TrustCAHUB_map!$A$2:$D$139,MATCH($C641,TrustCAHUB_map!$A$2:$A$139,FALSE),4)</f>
        <v>North East</v>
      </c>
    </row>
    <row r="642" spans="1:10" x14ac:dyDescent="0.3">
      <c r="A642" s="22" t="str">
        <f t="shared" si="9"/>
        <v>'RXP2015Not assigned50-69'</v>
      </c>
      <c r="B642" s="22">
        <v>2015</v>
      </c>
      <c r="C642" s="22" t="s">
        <v>293</v>
      </c>
      <c r="D642" s="22" t="s">
        <v>477</v>
      </c>
      <c r="E642" s="22" t="s">
        <v>627</v>
      </c>
      <c r="F642" s="22">
        <v>36</v>
      </c>
      <c r="G642" s="22">
        <v>0</v>
      </c>
      <c r="H642" s="22" t="str">
        <f>INDEX(Bar_data!$A$3:$B$140,MATCH(C642,Bar_data!$A$3:$A$140,FALSE),2)</f>
        <v>Trust136</v>
      </c>
      <c r="I642" s="22" t="str">
        <f>INDEX(TrustCAHUB_map!$A$2:$D$139,MATCH($C642,TrustCAHUB_map!$A$2:$A$139,FALSE),3)</f>
        <v>North East and Cumbria</v>
      </c>
      <c r="J642" s="22" t="str">
        <f>INDEX(TrustCAHUB_map!$A$2:$D$139,MATCH($C642,TrustCAHUB_map!$A$2:$A$139,FALSE),4)</f>
        <v>North East</v>
      </c>
    </row>
    <row r="643" spans="1:10" x14ac:dyDescent="0.3">
      <c r="A643" s="22" t="str">
        <f t="shared" ref="A643:A706" si="10">"'"&amp;C643&amp;B643&amp;D643&amp;E643&amp;"'"</f>
        <v>'RXP2015Not assigned70+'</v>
      </c>
      <c r="B643" s="22">
        <v>2015</v>
      </c>
      <c r="C643" s="22" t="s">
        <v>293</v>
      </c>
      <c r="D643" s="22" t="s">
        <v>477</v>
      </c>
      <c r="E643" s="22" t="s">
        <v>628</v>
      </c>
      <c r="F643" s="22">
        <v>24</v>
      </c>
      <c r="G643" s="22">
        <v>1</v>
      </c>
      <c r="H643" s="22" t="str">
        <f>INDEX(Bar_data!$A$3:$B$140,MATCH(C643,Bar_data!$A$3:$A$140,FALSE),2)</f>
        <v>Trust136</v>
      </c>
      <c r="I643" s="22" t="str">
        <f>INDEX(TrustCAHUB_map!$A$2:$D$139,MATCH($C643,TrustCAHUB_map!$A$2:$A$139,FALSE),3)</f>
        <v>North East and Cumbria</v>
      </c>
      <c r="J643" s="22" t="str">
        <f>INDEX(TrustCAHUB_map!$A$2:$D$139,MATCH($C643,TrustCAHUB_map!$A$2:$A$139,FALSE),4)</f>
        <v>North East</v>
      </c>
    </row>
    <row r="644" spans="1:10" x14ac:dyDescent="0.3">
      <c r="A644" s="22" t="str">
        <f t="shared" si="10"/>
        <v>'RXQ2015Curative18-49'</v>
      </c>
      <c r="B644" s="22">
        <v>2015</v>
      </c>
      <c r="C644" s="22" t="s">
        <v>294</v>
      </c>
      <c r="D644" s="22" t="s">
        <v>7</v>
      </c>
      <c r="E644" s="22" t="s">
        <v>153</v>
      </c>
      <c r="F644" s="22">
        <v>4</v>
      </c>
      <c r="G644" s="22">
        <v>0</v>
      </c>
      <c r="H644" s="22" t="str">
        <f>INDEX(Bar_data!$A$3:$B$140,MATCH(C644,Bar_data!$A$3:$A$140,FALSE),2)</f>
        <v>Trust137</v>
      </c>
      <c r="I644" s="22" t="str">
        <f>INDEX(TrustCAHUB_map!$A$2:$D$139,MATCH($C644,TrustCAHUB_map!$A$2:$A$139,FALSE),3)</f>
        <v>Thames Valley</v>
      </c>
      <c r="J644" s="22" t="str">
        <f>INDEX(TrustCAHUB_map!$A$2:$D$139,MATCH($C644,TrustCAHUB_map!$A$2:$A$139,FALSE),4)</f>
        <v>Wessex</v>
      </c>
    </row>
    <row r="645" spans="1:10" x14ac:dyDescent="0.3">
      <c r="A645" s="22" t="str">
        <f t="shared" si="10"/>
        <v>'RXQ2015Palliative18-49'</v>
      </c>
      <c r="B645" s="22">
        <v>2015</v>
      </c>
      <c r="C645" s="22" t="s">
        <v>294</v>
      </c>
      <c r="D645" s="22" t="s">
        <v>8</v>
      </c>
      <c r="E645" s="22" t="s">
        <v>153</v>
      </c>
      <c r="F645" s="22">
        <v>9</v>
      </c>
      <c r="G645" s="22">
        <v>0</v>
      </c>
      <c r="H645" s="22" t="str">
        <f>INDEX(Bar_data!$A$3:$B$140,MATCH(C645,Bar_data!$A$3:$A$140,FALSE),2)</f>
        <v>Trust137</v>
      </c>
      <c r="I645" s="22" t="str">
        <f>INDEX(TrustCAHUB_map!$A$2:$D$139,MATCH($C645,TrustCAHUB_map!$A$2:$A$139,FALSE),3)</f>
        <v>Thames Valley</v>
      </c>
      <c r="J645" s="22" t="str">
        <f>INDEX(TrustCAHUB_map!$A$2:$D$139,MATCH($C645,TrustCAHUB_map!$A$2:$A$139,FALSE),4)</f>
        <v>Wessex</v>
      </c>
    </row>
    <row r="646" spans="1:10" x14ac:dyDescent="0.3">
      <c r="A646" s="22" t="str">
        <f t="shared" si="10"/>
        <v>'RXQ2015Not assigned50-69'</v>
      </c>
      <c r="B646" s="22">
        <v>2015</v>
      </c>
      <c r="C646" s="22" t="s">
        <v>294</v>
      </c>
      <c r="D646" s="22" t="s">
        <v>477</v>
      </c>
      <c r="E646" s="22" t="s">
        <v>627</v>
      </c>
      <c r="F646" s="22">
        <v>3</v>
      </c>
      <c r="G646" s="22">
        <v>0</v>
      </c>
      <c r="H646" s="22" t="str">
        <f>INDEX(Bar_data!$A$3:$B$140,MATCH(C646,Bar_data!$A$3:$A$140,FALSE),2)</f>
        <v>Trust137</v>
      </c>
      <c r="I646" s="22" t="str">
        <f>INDEX(TrustCAHUB_map!$A$2:$D$139,MATCH($C646,TrustCAHUB_map!$A$2:$A$139,FALSE),3)</f>
        <v>Thames Valley</v>
      </c>
      <c r="J646" s="22" t="str">
        <f>INDEX(TrustCAHUB_map!$A$2:$D$139,MATCH($C646,TrustCAHUB_map!$A$2:$A$139,FALSE),4)</f>
        <v>Wessex</v>
      </c>
    </row>
    <row r="647" spans="1:10" x14ac:dyDescent="0.3">
      <c r="A647" s="22" t="str">
        <f t="shared" si="10"/>
        <v>'RXQ2015Palliative50-69'</v>
      </c>
      <c r="B647" s="22">
        <v>2015</v>
      </c>
      <c r="C647" s="22" t="s">
        <v>294</v>
      </c>
      <c r="D647" s="22" t="s">
        <v>8</v>
      </c>
      <c r="E647" s="22" t="s">
        <v>627</v>
      </c>
      <c r="F647" s="22">
        <v>25</v>
      </c>
      <c r="G647" s="22">
        <v>0</v>
      </c>
      <c r="H647" s="22" t="str">
        <f>INDEX(Bar_data!$A$3:$B$140,MATCH(C647,Bar_data!$A$3:$A$140,FALSE),2)</f>
        <v>Trust137</v>
      </c>
      <c r="I647" s="22" t="str">
        <f>INDEX(TrustCAHUB_map!$A$2:$D$139,MATCH($C647,TrustCAHUB_map!$A$2:$A$139,FALSE),3)</f>
        <v>Thames Valley</v>
      </c>
      <c r="J647" s="22" t="str">
        <f>INDEX(TrustCAHUB_map!$A$2:$D$139,MATCH($C647,TrustCAHUB_map!$A$2:$A$139,FALSE),4)</f>
        <v>Wessex</v>
      </c>
    </row>
    <row r="648" spans="1:10" x14ac:dyDescent="0.3">
      <c r="A648" s="22" t="str">
        <f t="shared" si="10"/>
        <v>'RXQ2015Curative50-69'</v>
      </c>
      <c r="B648" s="22">
        <v>2015</v>
      </c>
      <c r="C648" s="22" t="s">
        <v>294</v>
      </c>
      <c r="D648" s="22" t="s">
        <v>7</v>
      </c>
      <c r="E648" s="22" t="s">
        <v>627</v>
      </c>
      <c r="F648" s="22">
        <v>19</v>
      </c>
      <c r="G648" s="22">
        <v>0</v>
      </c>
      <c r="H648" s="22" t="str">
        <f>INDEX(Bar_data!$A$3:$B$140,MATCH(C648,Bar_data!$A$3:$A$140,FALSE),2)</f>
        <v>Trust137</v>
      </c>
      <c r="I648" s="22" t="str">
        <f>INDEX(TrustCAHUB_map!$A$2:$D$139,MATCH($C648,TrustCAHUB_map!$A$2:$A$139,FALSE),3)</f>
        <v>Thames Valley</v>
      </c>
      <c r="J648" s="22" t="str">
        <f>INDEX(TrustCAHUB_map!$A$2:$D$139,MATCH($C648,TrustCAHUB_map!$A$2:$A$139,FALSE),4)</f>
        <v>Wessex</v>
      </c>
    </row>
    <row r="649" spans="1:10" x14ac:dyDescent="0.3">
      <c r="A649" s="22" t="str">
        <f t="shared" si="10"/>
        <v>'RXQ2015Curative70+'</v>
      </c>
      <c r="B649" s="22">
        <v>2015</v>
      </c>
      <c r="C649" s="22" t="s">
        <v>294</v>
      </c>
      <c r="D649" s="22" t="s">
        <v>7</v>
      </c>
      <c r="E649" s="22" t="s">
        <v>628</v>
      </c>
      <c r="F649" s="22">
        <v>15</v>
      </c>
      <c r="G649" s="22">
        <v>0</v>
      </c>
      <c r="H649" s="22" t="str">
        <f>INDEX(Bar_data!$A$3:$B$140,MATCH(C649,Bar_data!$A$3:$A$140,FALSE),2)</f>
        <v>Trust137</v>
      </c>
      <c r="I649" s="22" t="str">
        <f>INDEX(TrustCAHUB_map!$A$2:$D$139,MATCH($C649,TrustCAHUB_map!$A$2:$A$139,FALSE),3)</f>
        <v>Thames Valley</v>
      </c>
      <c r="J649" s="22" t="str">
        <f>INDEX(TrustCAHUB_map!$A$2:$D$139,MATCH($C649,TrustCAHUB_map!$A$2:$A$139,FALSE),4)</f>
        <v>Wessex</v>
      </c>
    </row>
    <row r="650" spans="1:10" x14ac:dyDescent="0.3">
      <c r="A650" s="22" t="str">
        <f t="shared" si="10"/>
        <v>'RXQ2015Not assigned70+'</v>
      </c>
      <c r="B650" s="22">
        <v>2015</v>
      </c>
      <c r="C650" s="22" t="s">
        <v>294</v>
      </c>
      <c r="D650" s="22" t="s">
        <v>477</v>
      </c>
      <c r="E650" s="22" t="s">
        <v>628</v>
      </c>
      <c r="F650" s="22">
        <v>3</v>
      </c>
      <c r="G650" s="22">
        <v>0</v>
      </c>
      <c r="H650" s="22" t="str">
        <f>INDEX(Bar_data!$A$3:$B$140,MATCH(C650,Bar_data!$A$3:$A$140,FALSE),2)</f>
        <v>Trust137</v>
      </c>
      <c r="I650" s="22" t="str">
        <f>INDEX(TrustCAHUB_map!$A$2:$D$139,MATCH($C650,TrustCAHUB_map!$A$2:$A$139,FALSE),3)</f>
        <v>Thames Valley</v>
      </c>
      <c r="J650" s="22" t="str">
        <f>INDEX(TrustCAHUB_map!$A$2:$D$139,MATCH($C650,TrustCAHUB_map!$A$2:$A$139,FALSE),4)</f>
        <v>Wessex</v>
      </c>
    </row>
    <row r="651" spans="1:10" x14ac:dyDescent="0.3">
      <c r="A651" s="22" t="str">
        <f t="shared" si="10"/>
        <v>'RXQ2015Palliative70+'</v>
      </c>
      <c r="B651" s="22">
        <v>2015</v>
      </c>
      <c r="C651" s="22" t="s">
        <v>294</v>
      </c>
      <c r="D651" s="22" t="s">
        <v>8</v>
      </c>
      <c r="E651" s="22" t="s">
        <v>628</v>
      </c>
      <c r="F651" s="22">
        <v>34</v>
      </c>
      <c r="G651" s="22">
        <v>3</v>
      </c>
      <c r="H651" s="22" t="str">
        <f>INDEX(Bar_data!$A$3:$B$140,MATCH(C651,Bar_data!$A$3:$A$140,FALSE),2)</f>
        <v>Trust137</v>
      </c>
      <c r="I651" s="22" t="str">
        <f>INDEX(TrustCAHUB_map!$A$2:$D$139,MATCH($C651,TrustCAHUB_map!$A$2:$A$139,FALSE),3)</f>
        <v>Thames Valley</v>
      </c>
      <c r="J651" s="22" t="str">
        <f>INDEX(TrustCAHUB_map!$A$2:$D$139,MATCH($C651,TrustCAHUB_map!$A$2:$A$139,FALSE),4)</f>
        <v>Wessex</v>
      </c>
    </row>
    <row r="652" spans="1:10" x14ac:dyDescent="0.3">
      <c r="A652" s="22" t="str">
        <f t="shared" si="10"/>
        <v>'RXR2015Not assigned18-49'</v>
      </c>
      <c r="B652" s="22">
        <v>2015</v>
      </c>
      <c r="C652" s="22" t="s">
        <v>295</v>
      </c>
      <c r="D652" s="22" t="s">
        <v>477</v>
      </c>
      <c r="E652" s="22" t="s">
        <v>153</v>
      </c>
      <c r="F652" s="22">
        <v>11</v>
      </c>
      <c r="G652" s="22">
        <v>1</v>
      </c>
      <c r="H652" s="22" t="str">
        <f>INDEX(Bar_data!$A$3:$B$140,MATCH(C652,Bar_data!$A$3:$A$140,FALSE),2)</f>
        <v>Trust138</v>
      </c>
      <c r="I652" s="22" t="str">
        <f>INDEX(TrustCAHUB_map!$A$2:$D$139,MATCH($C652,TrustCAHUB_map!$A$2:$A$139,FALSE),3)</f>
        <v>Lancashire and South Cumbria</v>
      </c>
      <c r="J652" s="22" t="str">
        <f>INDEX(TrustCAHUB_map!$A$2:$D$139,MATCH($C652,TrustCAHUB_map!$A$2:$A$139,FALSE),4)</f>
        <v>North West</v>
      </c>
    </row>
    <row r="653" spans="1:10" x14ac:dyDescent="0.3">
      <c r="A653" s="22" t="str">
        <f t="shared" si="10"/>
        <v>'RXR2015Not assigned50-69'</v>
      </c>
      <c r="B653" s="22">
        <v>2015</v>
      </c>
      <c r="C653" s="22" t="s">
        <v>295</v>
      </c>
      <c r="D653" s="22" t="s">
        <v>477</v>
      </c>
      <c r="E653" s="22" t="s">
        <v>627</v>
      </c>
      <c r="F653" s="22">
        <v>49</v>
      </c>
      <c r="G653" s="22">
        <v>2</v>
      </c>
      <c r="H653" s="22" t="str">
        <f>INDEX(Bar_data!$A$3:$B$140,MATCH(C653,Bar_data!$A$3:$A$140,FALSE),2)</f>
        <v>Trust138</v>
      </c>
      <c r="I653" s="22" t="str">
        <f>INDEX(TrustCAHUB_map!$A$2:$D$139,MATCH($C653,TrustCAHUB_map!$A$2:$A$139,FALSE),3)</f>
        <v>Lancashire and South Cumbria</v>
      </c>
      <c r="J653" s="22" t="str">
        <f>INDEX(TrustCAHUB_map!$A$2:$D$139,MATCH($C653,TrustCAHUB_map!$A$2:$A$139,FALSE),4)</f>
        <v>North West</v>
      </c>
    </row>
    <row r="654" spans="1:10" x14ac:dyDescent="0.3">
      <c r="A654" s="22" t="str">
        <f t="shared" si="10"/>
        <v>'RXR2015Palliative50-69'</v>
      </c>
      <c r="B654" s="22">
        <v>2015</v>
      </c>
      <c r="C654" s="22" t="s">
        <v>295</v>
      </c>
      <c r="D654" s="22" t="s">
        <v>8</v>
      </c>
      <c r="E654" s="22" t="s">
        <v>627</v>
      </c>
      <c r="F654" s="22">
        <v>1</v>
      </c>
      <c r="G654" s="22">
        <v>0</v>
      </c>
      <c r="H654" s="22" t="str">
        <f>INDEX(Bar_data!$A$3:$B$140,MATCH(C654,Bar_data!$A$3:$A$140,FALSE),2)</f>
        <v>Trust138</v>
      </c>
      <c r="I654" s="22" t="str">
        <f>INDEX(TrustCAHUB_map!$A$2:$D$139,MATCH($C654,TrustCAHUB_map!$A$2:$A$139,FALSE),3)</f>
        <v>Lancashire and South Cumbria</v>
      </c>
      <c r="J654" s="22" t="str">
        <f>INDEX(TrustCAHUB_map!$A$2:$D$139,MATCH($C654,TrustCAHUB_map!$A$2:$A$139,FALSE),4)</f>
        <v>North West</v>
      </c>
    </row>
    <row r="655" spans="1:10" x14ac:dyDescent="0.3">
      <c r="A655" s="22" t="str">
        <f t="shared" si="10"/>
        <v>'RXR2015Not assigned70+'</v>
      </c>
      <c r="B655" s="22">
        <v>2015</v>
      </c>
      <c r="C655" s="22" t="s">
        <v>295</v>
      </c>
      <c r="D655" s="22" t="s">
        <v>477</v>
      </c>
      <c r="E655" s="22" t="s">
        <v>628</v>
      </c>
      <c r="F655" s="22">
        <v>26</v>
      </c>
      <c r="G655" s="22">
        <v>1</v>
      </c>
      <c r="H655" s="22" t="str">
        <f>INDEX(Bar_data!$A$3:$B$140,MATCH(C655,Bar_data!$A$3:$A$140,FALSE),2)</f>
        <v>Trust138</v>
      </c>
      <c r="I655" s="22" t="str">
        <f>INDEX(TrustCAHUB_map!$A$2:$D$139,MATCH($C655,TrustCAHUB_map!$A$2:$A$139,FALSE),3)</f>
        <v>Lancashire and South Cumbria</v>
      </c>
      <c r="J655" s="22" t="str">
        <f>INDEX(TrustCAHUB_map!$A$2:$D$139,MATCH($C655,TrustCAHUB_map!$A$2:$A$139,FALSE),4)</f>
        <v>North West</v>
      </c>
    </row>
    <row r="656" spans="1:10" x14ac:dyDescent="0.3">
      <c r="A656" s="22" t="str">
        <f t="shared" si="10"/>
        <v>'RXR2015Curative70+'</v>
      </c>
      <c r="B656" s="22">
        <v>2015</v>
      </c>
      <c r="C656" s="22" t="s">
        <v>295</v>
      </c>
      <c r="D656" s="22" t="s">
        <v>7</v>
      </c>
      <c r="E656" s="22" t="s">
        <v>628</v>
      </c>
      <c r="F656" s="22">
        <v>2</v>
      </c>
      <c r="G656" s="22">
        <v>0</v>
      </c>
      <c r="H656" s="22" t="str">
        <f>INDEX(Bar_data!$A$3:$B$140,MATCH(C656,Bar_data!$A$3:$A$140,FALSE),2)</f>
        <v>Trust138</v>
      </c>
      <c r="I656" s="22" t="str">
        <f>INDEX(TrustCAHUB_map!$A$2:$D$139,MATCH($C656,TrustCAHUB_map!$A$2:$A$139,FALSE),3)</f>
        <v>Lancashire and South Cumbria</v>
      </c>
      <c r="J656" s="22" t="str">
        <f>INDEX(TrustCAHUB_map!$A$2:$D$139,MATCH($C656,TrustCAHUB_map!$A$2:$A$139,FALSE),4)</f>
        <v>North West</v>
      </c>
    </row>
    <row r="657" spans="1:10" x14ac:dyDescent="0.3">
      <c r="A657" s="22" t="str">
        <f t="shared" si="10"/>
        <v>'RXW2015Palliative18-49'</v>
      </c>
      <c r="B657" s="22">
        <v>2015</v>
      </c>
      <c r="C657" s="22" t="s">
        <v>296</v>
      </c>
      <c r="D657" s="22" t="s">
        <v>8</v>
      </c>
      <c r="E657" s="22" t="s">
        <v>153</v>
      </c>
      <c r="F657" s="22">
        <v>2</v>
      </c>
      <c r="G657" s="22">
        <v>0</v>
      </c>
      <c r="H657" s="22" t="str">
        <f>INDEX(Bar_data!$A$3:$B$140,MATCH(C657,Bar_data!$A$3:$A$140,FALSE),2)</f>
        <v>Trust139</v>
      </c>
      <c r="I657" s="22" t="str">
        <f>INDEX(TrustCAHUB_map!$A$2:$D$139,MATCH($C657,TrustCAHUB_map!$A$2:$A$139,FALSE),3)</f>
        <v>West Midlands</v>
      </c>
      <c r="J657" s="22" t="str">
        <f>INDEX(TrustCAHUB_map!$A$2:$D$139,MATCH($C657,TrustCAHUB_map!$A$2:$A$139,FALSE),4)</f>
        <v>West Midlands</v>
      </c>
    </row>
    <row r="658" spans="1:10" x14ac:dyDescent="0.3">
      <c r="A658" s="22" t="str">
        <f t="shared" si="10"/>
        <v>'RXW2015Curative18-49'</v>
      </c>
      <c r="B658" s="22">
        <v>2015</v>
      </c>
      <c r="C658" s="22" t="s">
        <v>296</v>
      </c>
      <c r="D658" s="22" t="s">
        <v>7</v>
      </c>
      <c r="E658" s="22" t="s">
        <v>153</v>
      </c>
      <c r="F658" s="22">
        <v>3</v>
      </c>
      <c r="G658" s="22">
        <v>0</v>
      </c>
      <c r="H658" s="22" t="str">
        <f>INDEX(Bar_data!$A$3:$B$140,MATCH(C658,Bar_data!$A$3:$A$140,FALSE),2)</f>
        <v>Trust139</v>
      </c>
      <c r="I658" s="22" t="str">
        <f>INDEX(TrustCAHUB_map!$A$2:$D$139,MATCH($C658,TrustCAHUB_map!$A$2:$A$139,FALSE),3)</f>
        <v>West Midlands</v>
      </c>
      <c r="J658" s="22" t="str">
        <f>INDEX(TrustCAHUB_map!$A$2:$D$139,MATCH($C658,TrustCAHUB_map!$A$2:$A$139,FALSE),4)</f>
        <v>West Midlands</v>
      </c>
    </row>
    <row r="659" spans="1:10" x14ac:dyDescent="0.3">
      <c r="A659" s="22" t="str">
        <f t="shared" si="10"/>
        <v>'RXW2015Not assigned18-49'</v>
      </c>
      <c r="B659" s="22">
        <v>2015</v>
      </c>
      <c r="C659" s="22" t="s">
        <v>296</v>
      </c>
      <c r="D659" s="22" t="s">
        <v>477</v>
      </c>
      <c r="E659" s="22" t="s">
        <v>153</v>
      </c>
      <c r="F659" s="22">
        <v>1</v>
      </c>
      <c r="G659" s="22">
        <v>1</v>
      </c>
      <c r="H659" s="22" t="str">
        <f>INDEX(Bar_data!$A$3:$B$140,MATCH(C659,Bar_data!$A$3:$A$140,FALSE),2)</f>
        <v>Trust139</v>
      </c>
      <c r="I659" s="22" t="str">
        <f>INDEX(TrustCAHUB_map!$A$2:$D$139,MATCH($C659,TrustCAHUB_map!$A$2:$A$139,FALSE),3)</f>
        <v>West Midlands</v>
      </c>
      <c r="J659" s="22" t="str">
        <f>INDEX(TrustCAHUB_map!$A$2:$D$139,MATCH($C659,TrustCAHUB_map!$A$2:$A$139,FALSE),4)</f>
        <v>West Midlands</v>
      </c>
    </row>
    <row r="660" spans="1:10" x14ac:dyDescent="0.3">
      <c r="A660" s="22" t="str">
        <f t="shared" si="10"/>
        <v>'RXW2015Not assigned50-69'</v>
      </c>
      <c r="B660" s="22">
        <v>2015</v>
      </c>
      <c r="C660" s="22" t="s">
        <v>296</v>
      </c>
      <c r="D660" s="22" t="s">
        <v>477</v>
      </c>
      <c r="E660" s="22" t="s">
        <v>627</v>
      </c>
      <c r="F660" s="22">
        <v>4</v>
      </c>
      <c r="G660" s="22">
        <v>0</v>
      </c>
      <c r="H660" s="22" t="str">
        <f>INDEX(Bar_data!$A$3:$B$140,MATCH(C660,Bar_data!$A$3:$A$140,FALSE),2)</f>
        <v>Trust139</v>
      </c>
      <c r="I660" s="22" t="str">
        <f>INDEX(TrustCAHUB_map!$A$2:$D$139,MATCH($C660,TrustCAHUB_map!$A$2:$A$139,FALSE),3)</f>
        <v>West Midlands</v>
      </c>
      <c r="J660" s="22" t="str">
        <f>INDEX(TrustCAHUB_map!$A$2:$D$139,MATCH($C660,TrustCAHUB_map!$A$2:$A$139,FALSE),4)</f>
        <v>West Midlands</v>
      </c>
    </row>
    <row r="661" spans="1:10" x14ac:dyDescent="0.3">
      <c r="A661" s="22" t="str">
        <f t="shared" si="10"/>
        <v>'RXW2015Palliative50-69'</v>
      </c>
      <c r="B661" s="22">
        <v>2015</v>
      </c>
      <c r="C661" s="22" t="s">
        <v>296</v>
      </c>
      <c r="D661" s="22" t="s">
        <v>8</v>
      </c>
      <c r="E661" s="22" t="s">
        <v>627</v>
      </c>
      <c r="F661" s="22">
        <v>28</v>
      </c>
      <c r="G661" s="22">
        <v>1</v>
      </c>
      <c r="H661" s="22" t="str">
        <f>INDEX(Bar_data!$A$3:$B$140,MATCH(C661,Bar_data!$A$3:$A$140,FALSE),2)</f>
        <v>Trust139</v>
      </c>
      <c r="I661" s="22" t="str">
        <f>INDEX(TrustCAHUB_map!$A$2:$D$139,MATCH($C661,TrustCAHUB_map!$A$2:$A$139,FALSE),3)</f>
        <v>West Midlands</v>
      </c>
      <c r="J661" s="22" t="str">
        <f>INDEX(TrustCAHUB_map!$A$2:$D$139,MATCH($C661,TrustCAHUB_map!$A$2:$A$139,FALSE),4)</f>
        <v>West Midlands</v>
      </c>
    </row>
    <row r="662" spans="1:10" x14ac:dyDescent="0.3">
      <c r="A662" s="22" t="str">
        <f t="shared" si="10"/>
        <v>'RXW2015Curative50-69'</v>
      </c>
      <c r="B662" s="22">
        <v>2015</v>
      </c>
      <c r="C662" s="22" t="s">
        <v>296</v>
      </c>
      <c r="D662" s="22" t="s">
        <v>7</v>
      </c>
      <c r="E662" s="22" t="s">
        <v>627</v>
      </c>
      <c r="F662" s="22">
        <v>44</v>
      </c>
      <c r="G662" s="22">
        <v>0</v>
      </c>
      <c r="H662" s="22" t="str">
        <f>INDEX(Bar_data!$A$3:$B$140,MATCH(C662,Bar_data!$A$3:$A$140,FALSE),2)</f>
        <v>Trust139</v>
      </c>
      <c r="I662" s="22" t="str">
        <f>INDEX(TrustCAHUB_map!$A$2:$D$139,MATCH($C662,TrustCAHUB_map!$A$2:$A$139,FALSE),3)</f>
        <v>West Midlands</v>
      </c>
      <c r="J662" s="22" t="str">
        <f>INDEX(TrustCAHUB_map!$A$2:$D$139,MATCH($C662,TrustCAHUB_map!$A$2:$A$139,FALSE),4)</f>
        <v>West Midlands</v>
      </c>
    </row>
    <row r="663" spans="1:10" x14ac:dyDescent="0.3">
      <c r="A663" s="22" t="str">
        <f t="shared" si="10"/>
        <v>'RXW2015Not assigned70+'</v>
      </c>
      <c r="B663" s="22">
        <v>2015</v>
      </c>
      <c r="C663" s="22" t="s">
        <v>296</v>
      </c>
      <c r="D663" s="22" t="s">
        <v>477</v>
      </c>
      <c r="E663" s="22" t="s">
        <v>628</v>
      </c>
      <c r="F663" s="22">
        <v>3</v>
      </c>
      <c r="G663" s="22">
        <v>0</v>
      </c>
      <c r="H663" s="22" t="str">
        <f>INDEX(Bar_data!$A$3:$B$140,MATCH(C663,Bar_data!$A$3:$A$140,FALSE),2)</f>
        <v>Trust139</v>
      </c>
      <c r="I663" s="22" t="str">
        <f>INDEX(TrustCAHUB_map!$A$2:$D$139,MATCH($C663,TrustCAHUB_map!$A$2:$A$139,FALSE),3)</f>
        <v>West Midlands</v>
      </c>
      <c r="J663" s="22" t="str">
        <f>INDEX(TrustCAHUB_map!$A$2:$D$139,MATCH($C663,TrustCAHUB_map!$A$2:$A$139,FALSE),4)</f>
        <v>West Midlands</v>
      </c>
    </row>
    <row r="664" spans="1:10" x14ac:dyDescent="0.3">
      <c r="A664" s="22" t="str">
        <f t="shared" si="10"/>
        <v>'RXW2015Curative70+'</v>
      </c>
      <c r="B664" s="22">
        <v>2015</v>
      </c>
      <c r="C664" s="22" t="s">
        <v>296</v>
      </c>
      <c r="D664" s="22" t="s">
        <v>7</v>
      </c>
      <c r="E664" s="22" t="s">
        <v>628</v>
      </c>
      <c r="F664" s="22">
        <v>39</v>
      </c>
      <c r="G664" s="22">
        <v>0</v>
      </c>
      <c r="H664" s="22" t="str">
        <f>INDEX(Bar_data!$A$3:$B$140,MATCH(C664,Bar_data!$A$3:$A$140,FALSE),2)</f>
        <v>Trust139</v>
      </c>
      <c r="I664" s="22" t="str">
        <f>INDEX(TrustCAHUB_map!$A$2:$D$139,MATCH($C664,TrustCAHUB_map!$A$2:$A$139,FALSE),3)</f>
        <v>West Midlands</v>
      </c>
      <c r="J664" s="22" t="str">
        <f>INDEX(TrustCAHUB_map!$A$2:$D$139,MATCH($C664,TrustCAHUB_map!$A$2:$A$139,FALSE),4)</f>
        <v>West Midlands</v>
      </c>
    </row>
    <row r="665" spans="1:10" x14ac:dyDescent="0.3">
      <c r="A665" s="22" t="str">
        <f t="shared" si="10"/>
        <v>'RXW2015Palliative70+'</v>
      </c>
      <c r="B665" s="22">
        <v>2015</v>
      </c>
      <c r="C665" s="22" t="s">
        <v>296</v>
      </c>
      <c r="D665" s="22" t="s">
        <v>8</v>
      </c>
      <c r="E665" s="22" t="s">
        <v>628</v>
      </c>
      <c r="F665" s="22">
        <v>31</v>
      </c>
      <c r="G665" s="22">
        <v>1</v>
      </c>
      <c r="H665" s="22" t="str">
        <f>INDEX(Bar_data!$A$3:$B$140,MATCH(C665,Bar_data!$A$3:$A$140,FALSE),2)</f>
        <v>Trust139</v>
      </c>
      <c r="I665" s="22" t="str">
        <f>INDEX(TrustCAHUB_map!$A$2:$D$139,MATCH($C665,TrustCAHUB_map!$A$2:$A$139,FALSE),3)</f>
        <v>West Midlands</v>
      </c>
      <c r="J665" s="22" t="str">
        <f>INDEX(TrustCAHUB_map!$A$2:$D$139,MATCH($C665,TrustCAHUB_map!$A$2:$A$139,FALSE),4)</f>
        <v>West Midlands</v>
      </c>
    </row>
    <row r="666" spans="1:10" x14ac:dyDescent="0.3">
      <c r="A666" s="22" t="str">
        <f t="shared" si="10"/>
        <v>'RYJ2015Palliative18-49'</v>
      </c>
      <c r="B666" s="22">
        <v>2015</v>
      </c>
      <c r="C666" s="22" t="s">
        <v>297</v>
      </c>
      <c r="D666" s="22" t="s">
        <v>8</v>
      </c>
      <c r="E666" s="22" t="s">
        <v>153</v>
      </c>
      <c r="F666" s="22">
        <v>13</v>
      </c>
      <c r="G666" s="22">
        <v>4</v>
      </c>
      <c r="H666" s="22" t="str">
        <f>INDEX(Bar_data!$A$3:$B$140,MATCH(C666,Bar_data!$A$3:$A$140,FALSE),2)</f>
        <v>Trust140</v>
      </c>
      <c r="I666" s="22" t="str">
        <f>INDEX(TrustCAHUB_map!$A$2:$D$139,MATCH($C666,TrustCAHUB_map!$A$2:$A$139,FALSE),3)</f>
        <v>North West and South West London</v>
      </c>
      <c r="J666" s="22" t="str">
        <f>INDEX(TrustCAHUB_map!$A$2:$D$139,MATCH($C666,TrustCAHUB_map!$A$2:$A$139,FALSE),4)</f>
        <v>London</v>
      </c>
    </row>
    <row r="667" spans="1:10" x14ac:dyDescent="0.3">
      <c r="A667" s="22" t="str">
        <f t="shared" si="10"/>
        <v>'RYJ2015Curative18-49'</v>
      </c>
      <c r="B667" s="22">
        <v>2015</v>
      </c>
      <c r="C667" s="22" t="s">
        <v>297</v>
      </c>
      <c r="D667" s="22" t="s">
        <v>7</v>
      </c>
      <c r="E667" s="22" t="s">
        <v>153</v>
      </c>
      <c r="F667" s="22">
        <v>8</v>
      </c>
      <c r="G667" s="22">
        <v>1</v>
      </c>
      <c r="H667" s="22" t="str">
        <f>INDEX(Bar_data!$A$3:$B$140,MATCH(C667,Bar_data!$A$3:$A$140,FALSE),2)</f>
        <v>Trust140</v>
      </c>
      <c r="I667" s="22" t="str">
        <f>INDEX(TrustCAHUB_map!$A$2:$D$139,MATCH($C667,TrustCAHUB_map!$A$2:$A$139,FALSE),3)</f>
        <v>North West and South West London</v>
      </c>
      <c r="J667" s="22" t="str">
        <f>INDEX(TrustCAHUB_map!$A$2:$D$139,MATCH($C667,TrustCAHUB_map!$A$2:$A$139,FALSE),4)</f>
        <v>London</v>
      </c>
    </row>
    <row r="668" spans="1:10" x14ac:dyDescent="0.3">
      <c r="A668" s="22" t="str">
        <f t="shared" si="10"/>
        <v>'RYJ2015Not assigned50-69'</v>
      </c>
      <c r="B668" s="22">
        <v>2015</v>
      </c>
      <c r="C668" s="22" t="s">
        <v>297</v>
      </c>
      <c r="D668" s="22" t="s">
        <v>477</v>
      </c>
      <c r="E668" s="22" t="s">
        <v>627</v>
      </c>
      <c r="F668" s="22">
        <v>2</v>
      </c>
      <c r="G668" s="22">
        <v>0</v>
      </c>
      <c r="H668" s="22" t="str">
        <f>INDEX(Bar_data!$A$3:$B$140,MATCH(C668,Bar_data!$A$3:$A$140,FALSE),2)</f>
        <v>Trust140</v>
      </c>
      <c r="I668" s="22" t="str">
        <f>INDEX(TrustCAHUB_map!$A$2:$D$139,MATCH($C668,TrustCAHUB_map!$A$2:$A$139,FALSE),3)</f>
        <v>North West and South West London</v>
      </c>
      <c r="J668" s="22" t="str">
        <f>INDEX(TrustCAHUB_map!$A$2:$D$139,MATCH($C668,TrustCAHUB_map!$A$2:$A$139,FALSE),4)</f>
        <v>London</v>
      </c>
    </row>
    <row r="669" spans="1:10" x14ac:dyDescent="0.3">
      <c r="A669" s="22" t="str">
        <f t="shared" si="10"/>
        <v>'RYJ2015Palliative50-69'</v>
      </c>
      <c r="B669" s="22">
        <v>2015</v>
      </c>
      <c r="C669" s="22" t="s">
        <v>297</v>
      </c>
      <c r="D669" s="22" t="s">
        <v>8</v>
      </c>
      <c r="E669" s="22" t="s">
        <v>627</v>
      </c>
      <c r="F669" s="22">
        <v>41</v>
      </c>
      <c r="G669" s="22">
        <v>2</v>
      </c>
      <c r="H669" s="22" t="str">
        <f>INDEX(Bar_data!$A$3:$B$140,MATCH(C669,Bar_data!$A$3:$A$140,FALSE),2)</f>
        <v>Trust140</v>
      </c>
      <c r="I669" s="22" t="str">
        <f>INDEX(TrustCAHUB_map!$A$2:$D$139,MATCH($C669,TrustCAHUB_map!$A$2:$A$139,FALSE),3)</f>
        <v>North West and South West London</v>
      </c>
      <c r="J669" s="22" t="str">
        <f>INDEX(TrustCAHUB_map!$A$2:$D$139,MATCH($C669,TrustCAHUB_map!$A$2:$A$139,FALSE),4)</f>
        <v>London</v>
      </c>
    </row>
    <row r="670" spans="1:10" x14ac:dyDescent="0.3">
      <c r="A670" s="22" t="str">
        <f t="shared" si="10"/>
        <v>'RYJ2015Curative50-69'</v>
      </c>
      <c r="B670" s="22">
        <v>2015</v>
      </c>
      <c r="C670" s="22" t="s">
        <v>297</v>
      </c>
      <c r="D670" s="22" t="s">
        <v>7</v>
      </c>
      <c r="E670" s="22" t="s">
        <v>627</v>
      </c>
      <c r="F670" s="22">
        <v>41</v>
      </c>
      <c r="G670" s="22">
        <v>0</v>
      </c>
      <c r="H670" s="22" t="str">
        <f>INDEX(Bar_data!$A$3:$B$140,MATCH(C670,Bar_data!$A$3:$A$140,FALSE),2)</f>
        <v>Trust140</v>
      </c>
      <c r="I670" s="22" t="str">
        <f>INDEX(TrustCAHUB_map!$A$2:$D$139,MATCH($C670,TrustCAHUB_map!$A$2:$A$139,FALSE),3)</f>
        <v>North West and South West London</v>
      </c>
      <c r="J670" s="22" t="str">
        <f>INDEX(TrustCAHUB_map!$A$2:$D$139,MATCH($C670,TrustCAHUB_map!$A$2:$A$139,FALSE),4)</f>
        <v>London</v>
      </c>
    </row>
    <row r="671" spans="1:10" x14ac:dyDescent="0.3">
      <c r="A671" s="22" t="str">
        <f t="shared" si="10"/>
        <v>'RYJ2015Curative70+'</v>
      </c>
      <c r="B671" s="22">
        <v>2015</v>
      </c>
      <c r="C671" s="22" t="s">
        <v>297</v>
      </c>
      <c r="D671" s="22" t="s">
        <v>7</v>
      </c>
      <c r="E671" s="22" t="s">
        <v>628</v>
      </c>
      <c r="F671" s="22">
        <v>14</v>
      </c>
      <c r="G671" s="22">
        <v>0</v>
      </c>
      <c r="H671" s="22" t="str">
        <f>INDEX(Bar_data!$A$3:$B$140,MATCH(C671,Bar_data!$A$3:$A$140,FALSE),2)</f>
        <v>Trust140</v>
      </c>
      <c r="I671" s="22" t="str">
        <f>INDEX(TrustCAHUB_map!$A$2:$D$139,MATCH($C671,TrustCAHUB_map!$A$2:$A$139,FALSE),3)</f>
        <v>North West and South West London</v>
      </c>
      <c r="J671" s="22" t="str">
        <f>INDEX(TrustCAHUB_map!$A$2:$D$139,MATCH($C671,TrustCAHUB_map!$A$2:$A$139,FALSE),4)</f>
        <v>London</v>
      </c>
    </row>
    <row r="672" spans="1:10" x14ac:dyDescent="0.3">
      <c r="A672" s="22" t="str">
        <f t="shared" si="10"/>
        <v>'RYJ2015Palliative70+'</v>
      </c>
      <c r="B672" s="22">
        <v>2015</v>
      </c>
      <c r="C672" s="22" t="s">
        <v>297</v>
      </c>
      <c r="D672" s="22" t="s">
        <v>8</v>
      </c>
      <c r="E672" s="22" t="s">
        <v>628</v>
      </c>
      <c r="F672" s="22">
        <v>18</v>
      </c>
      <c r="G672" s="22">
        <v>0</v>
      </c>
      <c r="H672" s="22" t="str">
        <f>INDEX(Bar_data!$A$3:$B$140,MATCH(C672,Bar_data!$A$3:$A$140,FALSE),2)</f>
        <v>Trust140</v>
      </c>
      <c r="I672" s="22" t="str">
        <f>INDEX(TrustCAHUB_map!$A$2:$D$139,MATCH($C672,TrustCAHUB_map!$A$2:$A$139,FALSE),3)</f>
        <v>North West and South West London</v>
      </c>
      <c r="J672" s="22" t="str">
        <f>INDEX(TrustCAHUB_map!$A$2:$D$139,MATCH($C672,TrustCAHUB_map!$A$2:$A$139,FALSE),4)</f>
        <v>London</v>
      </c>
    </row>
    <row r="673" spans="1:10" x14ac:dyDescent="0.3">
      <c r="A673" s="22" t="str">
        <f t="shared" si="10"/>
        <v>'RYR2015Palliative18-49'</v>
      </c>
      <c r="B673" s="22">
        <v>2015</v>
      </c>
      <c r="C673" s="22" t="s">
        <v>298</v>
      </c>
      <c r="D673" s="22" t="s">
        <v>8</v>
      </c>
      <c r="E673" s="22" t="s">
        <v>153</v>
      </c>
      <c r="F673" s="22">
        <v>1</v>
      </c>
      <c r="G673" s="22">
        <v>0</v>
      </c>
      <c r="H673" s="22" t="str">
        <f>INDEX(Bar_data!$A$3:$B$140,MATCH(C673,Bar_data!$A$3:$A$140,FALSE),2)</f>
        <v>Trust141</v>
      </c>
      <c r="I673" s="22" t="str">
        <f>INDEX(TrustCAHUB_map!$A$2:$D$139,MATCH($C673,TrustCAHUB_map!$A$2:$A$139,FALSE),3)</f>
        <v>Surrey and Sussex</v>
      </c>
      <c r="J673" s="22" t="str">
        <f>INDEX(TrustCAHUB_map!$A$2:$D$139,MATCH($C673,TrustCAHUB_map!$A$2:$A$139,FALSE),4)</f>
        <v>South East</v>
      </c>
    </row>
    <row r="674" spans="1:10" x14ac:dyDescent="0.3">
      <c r="A674" s="22" t="str">
        <f t="shared" si="10"/>
        <v>'RYR2015Curative18-49'</v>
      </c>
      <c r="B674" s="22">
        <v>2015</v>
      </c>
      <c r="C674" s="22" t="s">
        <v>298</v>
      </c>
      <c r="D674" s="22" t="s">
        <v>7</v>
      </c>
      <c r="E674" s="22" t="s">
        <v>153</v>
      </c>
      <c r="F674" s="22">
        <v>3</v>
      </c>
      <c r="G674" s="22">
        <v>0</v>
      </c>
      <c r="H674" s="22" t="str">
        <f>INDEX(Bar_data!$A$3:$B$140,MATCH(C674,Bar_data!$A$3:$A$140,FALSE),2)</f>
        <v>Trust141</v>
      </c>
      <c r="I674" s="22" t="str">
        <f>INDEX(TrustCAHUB_map!$A$2:$D$139,MATCH($C674,TrustCAHUB_map!$A$2:$A$139,FALSE),3)</f>
        <v>Surrey and Sussex</v>
      </c>
      <c r="J674" s="22" t="str">
        <f>INDEX(TrustCAHUB_map!$A$2:$D$139,MATCH($C674,TrustCAHUB_map!$A$2:$A$139,FALSE),4)</f>
        <v>South East</v>
      </c>
    </row>
    <row r="675" spans="1:10" x14ac:dyDescent="0.3">
      <c r="A675" s="22" t="str">
        <f t="shared" si="10"/>
        <v>'RYR2015Palliative50-69'</v>
      </c>
      <c r="B675" s="22">
        <v>2015</v>
      </c>
      <c r="C675" s="22" t="s">
        <v>298</v>
      </c>
      <c r="D675" s="22" t="s">
        <v>8</v>
      </c>
      <c r="E675" s="22" t="s">
        <v>627</v>
      </c>
      <c r="F675" s="22">
        <v>9</v>
      </c>
      <c r="G675" s="22">
        <v>0</v>
      </c>
      <c r="H675" s="22" t="str">
        <f>INDEX(Bar_data!$A$3:$B$140,MATCH(C675,Bar_data!$A$3:$A$140,FALSE),2)</f>
        <v>Trust141</v>
      </c>
      <c r="I675" s="22" t="str">
        <f>INDEX(TrustCAHUB_map!$A$2:$D$139,MATCH($C675,TrustCAHUB_map!$A$2:$A$139,FALSE),3)</f>
        <v>Surrey and Sussex</v>
      </c>
      <c r="J675" s="22" t="str">
        <f>INDEX(TrustCAHUB_map!$A$2:$D$139,MATCH($C675,TrustCAHUB_map!$A$2:$A$139,FALSE),4)</f>
        <v>South East</v>
      </c>
    </row>
    <row r="676" spans="1:10" x14ac:dyDescent="0.3">
      <c r="A676" s="22" t="str">
        <f t="shared" si="10"/>
        <v>'RYR2015Curative50-69'</v>
      </c>
      <c r="B676" s="22">
        <v>2015</v>
      </c>
      <c r="C676" s="22" t="s">
        <v>298</v>
      </c>
      <c r="D676" s="22" t="s">
        <v>7</v>
      </c>
      <c r="E676" s="22" t="s">
        <v>627</v>
      </c>
      <c r="F676" s="22">
        <v>19</v>
      </c>
      <c r="G676" s="22">
        <v>0</v>
      </c>
      <c r="H676" s="22" t="str">
        <f>INDEX(Bar_data!$A$3:$B$140,MATCH(C676,Bar_data!$A$3:$A$140,FALSE),2)</f>
        <v>Trust141</v>
      </c>
      <c r="I676" s="22" t="str">
        <f>INDEX(TrustCAHUB_map!$A$2:$D$139,MATCH($C676,TrustCAHUB_map!$A$2:$A$139,FALSE),3)</f>
        <v>Surrey and Sussex</v>
      </c>
      <c r="J676" s="22" t="str">
        <f>INDEX(TrustCAHUB_map!$A$2:$D$139,MATCH($C676,TrustCAHUB_map!$A$2:$A$139,FALSE),4)</f>
        <v>South East</v>
      </c>
    </row>
    <row r="677" spans="1:10" x14ac:dyDescent="0.3">
      <c r="A677" s="22" t="str">
        <f t="shared" si="10"/>
        <v>'RYR2015Not assigned50-69'</v>
      </c>
      <c r="B677" s="22">
        <v>2015</v>
      </c>
      <c r="C677" s="22" t="s">
        <v>298</v>
      </c>
      <c r="D677" s="22" t="s">
        <v>477</v>
      </c>
      <c r="E677" s="22" t="s">
        <v>627</v>
      </c>
      <c r="F677" s="22">
        <v>3</v>
      </c>
      <c r="G677" s="22">
        <v>0</v>
      </c>
      <c r="H677" s="22" t="str">
        <f>INDEX(Bar_data!$A$3:$B$140,MATCH(C677,Bar_data!$A$3:$A$140,FALSE),2)</f>
        <v>Trust141</v>
      </c>
      <c r="I677" s="22" t="str">
        <f>INDEX(TrustCAHUB_map!$A$2:$D$139,MATCH($C677,TrustCAHUB_map!$A$2:$A$139,FALSE),3)</f>
        <v>Surrey and Sussex</v>
      </c>
      <c r="J677" s="22" t="str">
        <f>INDEX(TrustCAHUB_map!$A$2:$D$139,MATCH($C677,TrustCAHUB_map!$A$2:$A$139,FALSE),4)</f>
        <v>South East</v>
      </c>
    </row>
    <row r="678" spans="1:10" x14ac:dyDescent="0.3">
      <c r="A678" s="22" t="str">
        <f t="shared" si="10"/>
        <v>'RYR2015Not assigned70+'</v>
      </c>
      <c r="B678" s="22">
        <v>2015</v>
      </c>
      <c r="C678" s="22" t="s">
        <v>298</v>
      </c>
      <c r="D678" s="22" t="s">
        <v>477</v>
      </c>
      <c r="E678" s="22" t="s">
        <v>628</v>
      </c>
      <c r="F678" s="22">
        <v>2</v>
      </c>
      <c r="G678" s="22">
        <v>0</v>
      </c>
      <c r="H678" s="22" t="str">
        <f>INDEX(Bar_data!$A$3:$B$140,MATCH(C678,Bar_data!$A$3:$A$140,FALSE),2)</f>
        <v>Trust141</v>
      </c>
      <c r="I678" s="22" t="str">
        <f>INDEX(TrustCAHUB_map!$A$2:$D$139,MATCH($C678,TrustCAHUB_map!$A$2:$A$139,FALSE),3)</f>
        <v>Surrey and Sussex</v>
      </c>
      <c r="J678" s="22" t="str">
        <f>INDEX(TrustCAHUB_map!$A$2:$D$139,MATCH($C678,TrustCAHUB_map!$A$2:$A$139,FALSE),4)</f>
        <v>South East</v>
      </c>
    </row>
    <row r="679" spans="1:10" x14ac:dyDescent="0.3">
      <c r="A679" s="22" t="str">
        <f t="shared" si="10"/>
        <v>'RYR2015Palliative70+'</v>
      </c>
      <c r="B679" s="22">
        <v>2015</v>
      </c>
      <c r="C679" s="22" t="s">
        <v>298</v>
      </c>
      <c r="D679" s="22" t="s">
        <v>8</v>
      </c>
      <c r="E679" s="22" t="s">
        <v>628</v>
      </c>
      <c r="F679" s="22">
        <v>9</v>
      </c>
      <c r="G679" s="22">
        <v>1</v>
      </c>
      <c r="H679" s="22" t="str">
        <f>INDEX(Bar_data!$A$3:$B$140,MATCH(C679,Bar_data!$A$3:$A$140,FALSE),2)</f>
        <v>Trust141</v>
      </c>
      <c r="I679" s="22" t="str">
        <f>INDEX(TrustCAHUB_map!$A$2:$D$139,MATCH($C679,TrustCAHUB_map!$A$2:$A$139,FALSE),3)</f>
        <v>Surrey and Sussex</v>
      </c>
      <c r="J679" s="22" t="str">
        <f>INDEX(TrustCAHUB_map!$A$2:$D$139,MATCH($C679,TrustCAHUB_map!$A$2:$A$139,FALSE),4)</f>
        <v>South East</v>
      </c>
    </row>
    <row r="680" spans="1:10" x14ac:dyDescent="0.3">
      <c r="A680" s="22" t="str">
        <f t="shared" si="10"/>
        <v>'RYR2015Curative70+'</v>
      </c>
      <c r="B680" s="22">
        <v>2015</v>
      </c>
      <c r="C680" s="22" t="s">
        <v>298</v>
      </c>
      <c r="D680" s="22" t="s">
        <v>7</v>
      </c>
      <c r="E680" s="22" t="s">
        <v>628</v>
      </c>
      <c r="F680" s="22">
        <v>11</v>
      </c>
      <c r="G680" s="22">
        <v>0</v>
      </c>
      <c r="H680" s="22" t="str">
        <f>INDEX(Bar_data!$A$3:$B$140,MATCH(C680,Bar_data!$A$3:$A$140,FALSE),2)</f>
        <v>Trust141</v>
      </c>
      <c r="I680" s="22" t="str">
        <f>INDEX(TrustCAHUB_map!$A$2:$D$139,MATCH($C680,TrustCAHUB_map!$A$2:$A$139,FALSE),3)</f>
        <v>Surrey and Sussex</v>
      </c>
      <c r="J680" s="22" t="str">
        <f>INDEX(TrustCAHUB_map!$A$2:$D$139,MATCH($C680,TrustCAHUB_map!$A$2:$A$139,FALSE),4)</f>
        <v>South East</v>
      </c>
    </row>
    <row r="681" spans="1:10" x14ac:dyDescent="0.3">
      <c r="A681" s="22" t="str">
        <f t="shared" si="10"/>
        <v>'R1F2016Curative18-49'</v>
      </c>
      <c r="B681" s="22">
        <v>2016</v>
      </c>
      <c r="C681" s="22" t="s">
        <v>165</v>
      </c>
      <c r="D681" s="22" t="s">
        <v>7</v>
      </c>
      <c r="E681" s="22" t="s">
        <v>153</v>
      </c>
      <c r="F681" s="22">
        <v>4</v>
      </c>
      <c r="G681" s="22">
        <v>0</v>
      </c>
      <c r="H681" s="22" t="str">
        <f>INDEX(Bar_data!$A$3:$B$140,MATCH(C681,Bar_data!$A$3:$A$140,FALSE),2)</f>
        <v>Trust002</v>
      </c>
      <c r="I681" s="22" t="str">
        <f>INDEX(TrustCAHUB_map!$A$2:$D$139,MATCH($C681,TrustCAHUB_map!$A$2:$A$139,FALSE),3)</f>
        <v>Wessex</v>
      </c>
      <c r="J681" s="22" t="str">
        <f>INDEX(TrustCAHUB_map!$A$2:$D$139,MATCH($C681,TrustCAHUB_map!$A$2:$A$139,FALSE),4)</f>
        <v>Wessex</v>
      </c>
    </row>
    <row r="682" spans="1:10" x14ac:dyDescent="0.3">
      <c r="A682" s="22" t="str">
        <f t="shared" si="10"/>
        <v>'R1F2016Not assigned18-49'</v>
      </c>
      <c r="B682" s="22">
        <v>2016</v>
      </c>
      <c r="C682" s="22" t="s">
        <v>165</v>
      </c>
      <c r="D682" s="22" t="s">
        <v>477</v>
      </c>
      <c r="E682" s="22" t="s">
        <v>153</v>
      </c>
      <c r="F682" s="22">
        <v>1</v>
      </c>
      <c r="G682" s="22">
        <v>0</v>
      </c>
      <c r="H682" s="22" t="str">
        <f>INDEX(Bar_data!$A$3:$B$140,MATCH(C682,Bar_data!$A$3:$A$140,FALSE),2)</f>
        <v>Trust002</v>
      </c>
      <c r="I682" s="22" t="str">
        <f>INDEX(TrustCAHUB_map!$A$2:$D$139,MATCH($C682,TrustCAHUB_map!$A$2:$A$139,FALSE),3)</f>
        <v>Wessex</v>
      </c>
      <c r="J682" s="22" t="str">
        <f>INDEX(TrustCAHUB_map!$A$2:$D$139,MATCH($C682,TrustCAHUB_map!$A$2:$A$139,FALSE),4)</f>
        <v>Wessex</v>
      </c>
    </row>
    <row r="683" spans="1:10" x14ac:dyDescent="0.3">
      <c r="A683" s="22" t="str">
        <f t="shared" si="10"/>
        <v>'R1F2016Palliative18-49'</v>
      </c>
      <c r="B683" s="22">
        <v>2016</v>
      </c>
      <c r="C683" s="22" t="s">
        <v>165</v>
      </c>
      <c r="D683" s="22" t="s">
        <v>8</v>
      </c>
      <c r="E683" s="22" t="s">
        <v>153</v>
      </c>
      <c r="F683" s="22">
        <v>1</v>
      </c>
      <c r="G683" s="22">
        <v>0</v>
      </c>
      <c r="H683" s="22" t="str">
        <f>INDEX(Bar_data!$A$3:$B$140,MATCH(C683,Bar_data!$A$3:$A$140,FALSE),2)</f>
        <v>Trust002</v>
      </c>
      <c r="I683" s="22" t="str">
        <f>INDEX(TrustCAHUB_map!$A$2:$D$139,MATCH($C683,TrustCAHUB_map!$A$2:$A$139,FALSE),3)</f>
        <v>Wessex</v>
      </c>
      <c r="J683" s="22" t="str">
        <f>INDEX(TrustCAHUB_map!$A$2:$D$139,MATCH($C683,TrustCAHUB_map!$A$2:$A$139,FALSE),4)</f>
        <v>Wessex</v>
      </c>
    </row>
    <row r="684" spans="1:10" x14ac:dyDescent="0.3">
      <c r="A684" s="22" t="str">
        <f t="shared" si="10"/>
        <v>'R1F2016Curative50-69'</v>
      </c>
      <c r="B684" s="22">
        <v>2016</v>
      </c>
      <c r="C684" s="22" t="s">
        <v>165</v>
      </c>
      <c r="D684" s="22" t="s">
        <v>7</v>
      </c>
      <c r="E684" s="22" t="s">
        <v>627</v>
      </c>
      <c r="F684" s="22">
        <v>8</v>
      </c>
      <c r="G684" s="22">
        <v>0</v>
      </c>
      <c r="H684" s="22" t="str">
        <f>INDEX(Bar_data!$A$3:$B$140,MATCH(C684,Bar_data!$A$3:$A$140,FALSE),2)</f>
        <v>Trust002</v>
      </c>
      <c r="I684" s="22" t="str">
        <f>INDEX(TrustCAHUB_map!$A$2:$D$139,MATCH($C684,TrustCAHUB_map!$A$2:$A$139,FALSE),3)</f>
        <v>Wessex</v>
      </c>
      <c r="J684" s="22" t="str">
        <f>INDEX(TrustCAHUB_map!$A$2:$D$139,MATCH($C684,TrustCAHUB_map!$A$2:$A$139,FALSE),4)</f>
        <v>Wessex</v>
      </c>
    </row>
    <row r="685" spans="1:10" x14ac:dyDescent="0.3">
      <c r="A685" s="22" t="str">
        <f t="shared" si="10"/>
        <v>'R1F2016Not assigned50-69'</v>
      </c>
      <c r="B685" s="22">
        <v>2016</v>
      </c>
      <c r="C685" s="22" t="s">
        <v>165</v>
      </c>
      <c r="D685" s="22" t="s">
        <v>477</v>
      </c>
      <c r="E685" s="22" t="s">
        <v>627</v>
      </c>
      <c r="F685" s="22">
        <v>1</v>
      </c>
      <c r="G685" s="22">
        <v>0</v>
      </c>
      <c r="H685" s="22" t="str">
        <f>INDEX(Bar_data!$A$3:$B$140,MATCH(C685,Bar_data!$A$3:$A$140,FALSE),2)</f>
        <v>Trust002</v>
      </c>
      <c r="I685" s="22" t="str">
        <f>INDEX(TrustCAHUB_map!$A$2:$D$139,MATCH($C685,TrustCAHUB_map!$A$2:$A$139,FALSE),3)</f>
        <v>Wessex</v>
      </c>
      <c r="J685" s="22" t="str">
        <f>INDEX(TrustCAHUB_map!$A$2:$D$139,MATCH($C685,TrustCAHUB_map!$A$2:$A$139,FALSE),4)</f>
        <v>Wessex</v>
      </c>
    </row>
    <row r="686" spans="1:10" x14ac:dyDescent="0.3">
      <c r="A686" s="22" t="str">
        <f t="shared" si="10"/>
        <v>'R1F2016Palliative50-69'</v>
      </c>
      <c r="B686" s="22">
        <v>2016</v>
      </c>
      <c r="C686" s="22" t="s">
        <v>165</v>
      </c>
      <c r="D686" s="22" t="s">
        <v>8</v>
      </c>
      <c r="E686" s="22" t="s">
        <v>627</v>
      </c>
      <c r="F686" s="22">
        <v>8</v>
      </c>
      <c r="G686" s="22">
        <v>1</v>
      </c>
      <c r="H686" s="22" t="str">
        <f>INDEX(Bar_data!$A$3:$B$140,MATCH(C686,Bar_data!$A$3:$A$140,FALSE),2)</f>
        <v>Trust002</v>
      </c>
      <c r="I686" s="22" t="str">
        <f>INDEX(TrustCAHUB_map!$A$2:$D$139,MATCH($C686,TrustCAHUB_map!$A$2:$A$139,FALSE),3)</f>
        <v>Wessex</v>
      </c>
      <c r="J686" s="22" t="str">
        <f>INDEX(TrustCAHUB_map!$A$2:$D$139,MATCH($C686,TrustCAHUB_map!$A$2:$A$139,FALSE),4)</f>
        <v>Wessex</v>
      </c>
    </row>
    <row r="687" spans="1:10" x14ac:dyDescent="0.3">
      <c r="A687" s="22" t="str">
        <f t="shared" si="10"/>
        <v>'R1F2016Curative70+'</v>
      </c>
      <c r="B687" s="22">
        <v>2016</v>
      </c>
      <c r="C687" s="22" t="s">
        <v>165</v>
      </c>
      <c r="D687" s="22" t="s">
        <v>7</v>
      </c>
      <c r="E687" s="22" t="s">
        <v>628</v>
      </c>
      <c r="F687" s="22">
        <v>12</v>
      </c>
      <c r="G687" s="22">
        <v>0</v>
      </c>
      <c r="H687" s="22" t="str">
        <f>INDEX(Bar_data!$A$3:$B$140,MATCH(C687,Bar_data!$A$3:$A$140,FALSE),2)</f>
        <v>Trust002</v>
      </c>
      <c r="I687" s="22" t="str">
        <f>INDEX(TrustCAHUB_map!$A$2:$D$139,MATCH($C687,TrustCAHUB_map!$A$2:$A$139,FALSE),3)</f>
        <v>Wessex</v>
      </c>
      <c r="J687" s="22" t="str">
        <f>INDEX(TrustCAHUB_map!$A$2:$D$139,MATCH($C687,TrustCAHUB_map!$A$2:$A$139,FALSE),4)</f>
        <v>Wessex</v>
      </c>
    </row>
    <row r="688" spans="1:10" x14ac:dyDescent="0.3">
      <c r="A688" s="22" t="str">
        <f t="shared" si="10"/>
        <v>'R1F2016Palliative70+'</v>
      </c>
      <c r="B688" s="22">
        <v>2016</v>
      </c>
      <c r="C688" s="22" t="s">
        <v>165</v>
      </c>
      <c r="D688" s="22" t="s">
        <v>8</v>
      </c>
      <c r="E688" s="22" t="s">
        <v>628</v>
      </c>
      <c r="F688" s="22">
        <v>7</v>
      </c>
      <c r="G688" s="22">
        <v>0</v>
      </c>
      <c r="H688" s="22" t="str">
        <f>INDEX(Bar_data!$A$3:$B$140,MATCH(C688,Bar_data!$A$3:$A$140,FALSE),2)</f>
        <v>Trust002</v>
      </c>
      <c r="I688" s="22" t="str">
        <f>INDEX(TrustCAHUB_map!$A$2:$D$139,MATCH($C688,TrustCAHUB_map!$A$2:$A$139,FALSE),3)</f>
        <v>Wessex</v>
      </c>
      <c r="J688" s="22" t="str">
        <f>INDEX(TrustCAHUB_map!$A$2:$D$139,MATCH($C688,TrustCAHUB_map!$A$2:$A$139,FALSE),4)</f>
        <v>Wessex</v>
      </c>
    </row>
    <row r="689" spans="1:10" x14ac:dyDescent="0.3">
      <c r="A689" s="22" t="str">
        <f t="shared" si="10"/>
        <v>'R1F2016Not assigned70+'</v>
      </c>
      <c r="B689" s="22">
        <v>2016</v>
      </c>
      <c r="C689" s="22" t="s">
        <v>165</v>
      </c>
      <c r="D689" s="22" t="s">
        <v>477</v>
      </c>
      <c r="E689" s="22" t="s">
        <v>628</v>
      </c>
      <c r="F689" s="22">
        <v>3</v>
      </c>
      <c r="G689" s="22">
        <v>0</v>
      </c>
      <c r="H689" s="22" t="str">
        <f>INDEX(Bar_data!$A$3:$B$140,MATCH(C689,Bar_data!$A$3:$A$140,FALSE),2)</f>
        <v>Trust002</v>
      </c>
      <c r="I689" s="22" t="str">
        <f>INDEX(TrustCAHUB_map!$A$2:$D$139,MATCH($C689,TrustCAHUB_map!$A$2:$A$139,FALSE),3)</f>
        <v>Wessex</v>
      </c>
      <c r="J689" s="22" t="str">
        <f>INDEX(TrustCAHUB_map!$A$2:$D$139,MATCH($C689,TrustCAHUB_map!$A$2:$A$139,FALSE),4)</f>
        <v>Wessex</v>
      </c>
    </row>
    <row r="690" spans="1:10" x14ac:dyDescent="0.3">
      <c r="A690" s="22" t="str">
        <f t="shared" si="10"/>
        <v>'R1H2016Palliative18-49'</v>
      </c>
      <c r="B690" s="22">
        <v>2016</v>
      </c>
      <c r="C690" s="22" t="s">
        <v>166</v>
      </c>
      <c r="D690" s="22" t="s">
        <v>8</v>
      </c>
      <c r="E690" s="22" t="s">
        <v>153</v>
      </c>
      <c r="F690" s="22">
        <v>15</v>
      </c>
      <c r="G690" s="22">
        <v>0</v>
      </c>
      <c r="H690" s="22" t="str">
        <f>INDEX(Bar_data!$A$3:$B$140,MATCH(C690,Bar_data!$A$3:$A$140,FALSE),2)</f>
        <v>Trust003</v>
      </c>
      <c r="I690" s="22" t="str">
        <f>INDEX(TrustCAHUB_map!$A$2:$D$139,MATCH($C690,TrustCAHUB_map!$A$2:$A$139,FALSE),3)</f>
        <v>North Central and North East London</v>
      </c>
      <c r="J690" s="22" t="str">
        <f>INDEX(TrustCAHUB_map!$A$2:$D$139,MATCH($C690,TrustCAHUB_map!$A$2:$A$139,FALSE),4)</f>
        <v>London</v>
      </c>
    </row>
    <row r="691" spans="1:10" x14ac:dyDescent="0.3">
      <c r="A691" s="22" t="str">
        <f t="shared" si="10"/>
        <v>'R1H2016Curative18-49'</v>
      </c>
      <c r="B691" s="22">
        <v>2016</v>
      </c>
      <c r="C691" s="22" t="s">
        <v>166</v>
      </c>
      <c r="D691" s="22" t="s">
        <v>7</v>
      </c>
      <c r="E691" s="22" t="s">
        <v>153</v>
      </c>
      <c r="F691" s="22">
        <v>12</v>
      </c>
      <c r="G691" s="22">
        <v>0</v>
      </c>
      <c r="H691" s="22" t="str">
        <f>INDEX(Bar_data!$A$3:$B$140,MATCH(C691,Bar_data!$A$3:$A$140,FALSE),2)</f>
        <v>Trust003</v>
      </c>
      <c r="I691" s="22" t="str">
        <f>INDEX(TrustCAHUB_map!$A$2:$D$139,MATCH($C691,TrustCAHUB_map!$A$2:$A$139,FALSE),3)</f>
        <v>North Central and North East London</v>
      </c>
      <c r="J691" s="22" t="str">
        <f>INDEX(TrustCAHUB_map!$A$2:$D$139,MATCH($C691,TrustCAHUB_map!$A$2:$A$139,FALSE),4)</f>
        <v>London</v>
      </c>
    </row>
    <row r="692" spans="1:10" x14ac:dyDescent="0.3">
      <c r="A692" s="22" t="str">
        <f t="shared" si="10"/>
        <v>'R1H2016Palliative50-69'</v>
      </c>
      <c r="B692" s="22">
        <v>2016</v>
      </c>
      <c r="C692" s="22" t="s">
        <v>166</v>
      </c>
      <c r="D692" s="22" t="s">
        <v>8</v>
      </c>
      <c r="E692" s="22" t="s">
        <v>627</v>
      </c>
      <c r="F692" s="22">
        <v>62</v>
      </c>
      <c r="G692" s="22">
        <v>6</v>
      </c>
      <c r="H692" s="22" t="str">
        <f>INDEX(Bar_data!$A$3:$B$140,MATCH(C692,Bar_data!$A$3:$A$140,FALSE),2)</f>
        <v>Trust003</v>
      </c>
      <c r="I692" s="22" t="str">
        <f>INDEX(TrustCAHUB_map!$A$2:$D$139,MATCH($C692,TrustCAHUB_map!$A$2:$A$139,FALSE),3)</f>
        <v>North Central and North East London</v>
      </c>
      <c r="J692" s="22" t="str">
        <f>INDEX(TrustCAHUB_map!$A$2:$D$139,MATCH($C692,TrustCAHUB_map!$A$2:$A$139,FALSE),4)</f>
        <v>London</v>
      </c>
    </row>
    <row r="693" spans="1:10" x14ac:dyDescent="0.3">
      <c r="A693" s="22" t="str">
        <f t="shared" si="10"/>
        <v>'R1H2016Not assigned50-69'</v>
      </c>
      <c r="B693" s="22">
        <v>2016</v>
      </c>
      <c r="C693" s="22" t="s">
        <v>166</v>
      </c>
      <c r="D693" s="22" t="s">
        <v>477</v>
      </c>
      <c r="E693" s="22" t="s">
        <v>627</v>
      </c>
      <c r="F693" s="22">
        <v>6</v>
      </c>
      <c r="G693" s="22">
        <v>1</v>
      </c>
      <c r="H693" s="22" t="str">
        <f>INDEX(Bar_data!$A$3:$B$140,MATCH(C693,Bar_data!$A$3:$A$140,FALSE),2)</f>
        <v>Trust003</v>
      </c>
      <c r="I693" s="22" t="str">
        <f>INDEX(TrustCAHUB_map!$A$2:$D$139,MATCH($C693,TrustCAHUB_map!$A$2:$A$139,FALSE),3)</f>
        <v>North Central and North East London</v>
      </c>
      <c r="J693" s="22" t="str">
        <f>INDEX(TrustCAHUB_map!$A$2:$D$139,MATCH($C693,TrustCAHUB_map!$A$2:$A$139,FALSE),4)</f>
        <v>London</v>
      </c>
    </row>
    <row r="694" spans="1:10" x14ac:dyDescent="0.3">
      <c r="A694" s="22" t="str">
        <f t="shared" si="10"/>
        <v>'R1H2016Curative50-69'</v>
      </c>
      <c r="B694" s="22">
        <v>2016</v>
      </c>
      <c r="C694" s="22" t="s">
        <v>166</v>
      </c>
      <c r="D694" s="22" t="s">
        <v>7</v>
      </c>
      <c r="E694" s="22" t="s">
        <v>627</v>
      </c>
      <c r="F694" s="22">
        <v>39</v>
      </c>
      <c r="G694" s="22">
        <v>0</v>
      </c>
      <c r="H694" s="22" t="str">
        <f>INDEX(Bar_data!$A$3:$B$140,MATCH(C694,Bar_data!$A$3:$A$140,FALSE),2)</f>
        <v>Trust003</v>
      </c>
      <c r="I694" s="22" t="str">
        <f>INDEX(TrustCAHUB_map!$A$2:$D$139,MATCH($C694,TrustCAHUB_map!$A$2:$A$139,FALSE),3)</f>
        <v>North Central and North East London</v>
      </c>
      <c r="J694" s="22" t="str">
        <f>INDEX(TrustCAHUB_map!$A$2:$D$139,MATCH($C694,TrustCAHUB_map!$A$2:$A$139,FALSE),4)</f>
        <v>London</v>
      </c>
    </row>
    <row r="695" spans="1:10" x14ac:dyDescent="0.3">
      <c r="A695" s="22" t="str">
        <f t="shared" si="10"/>
        <v>'R1H2016Not assigned70+'</v>
      </c>
      <c r="B695" s="22">
        <v>2016</v>
      </c>
      <c r="C695" s="22" t="s">
        <v>166</v>
      </c>
      <c r="D695" s="22" t="s">
        <v>477</v>
      </c>
      <c r="E695" s="22" t="s">
        <v>628</v>
      </c>
      <c r="F695" s="22">
        <v>2</v>
      </c>
      <c r="G695" s="22">
        <v>0</v>
      </c>
      <c r="H695" s="22" t="str">
        <f>INDEX(Bar_data!$A$3:$B$140,MATCH(C695,Bar_data!$A$3:$A$140,FALSE),2)</f>
        <v>Trust003</v>
      </c>
      <c r="I695" s="22" t="str">
        <f>INDEX(TrustCAHUB_map!$A$2:$D$139,MATCH($C695,TrustCAHUB_map!$A$2:$A$139,FALSE),3)</f>
        <v>North Central and North East London</v>
      </c>
      <c r="J695" s="22" t="str">
        <f>INDEX(TrustCAHUB_map!$A$2:$D$139,MATCH($C695,TrustCAHUB_map!$A$2:$A$139,FALSE),4)</f>
        <v>London</v>
      </c>
    </row>
    <row r="696" spans="1:10" x14ac:dyDescent="0.3">
      <c r="A696" s="22" t="str">
        <f t="shared" si="10"/>
        <v>'R1H2016Palliative70+'</v>
      </c>
      <c r="B696" s="22">
        <v>2016</v>
      </c>
      <c r="C696" s="22" t="s">
        <v>166</v>
      </c>
      <c r="D696" s="22" t="s">
        <v>8</v>
      </c>
      <c r="E696" s="22" t="s">
        <v>628</v>
      </c>
      <c r="F696" s="22">
        <v>23</v>
      </c>
      <c r="G696" s="22">
        <v>5</v>
      </c>
      <c r="H696" s="22" t="str">
        <f>INDEX(Bar_data!$A$3:$B$140,MATCH(C696,Bar_data!$A$3:$A$140,FALSE),2)</f>
        <v>Trust003</v>
      </c>
      <c r="I696" s="22" t="str">
        <f>INDEX(TrustCAHUB_map!$A$2:$D$139,MATCH($C696,TrustCAHUB_map!$A$2:$A$139,FALSE),3)</f>
        <v>North Central and North East London</v>
      </c>
      <c r="J696" s="22" t="str">
        <f>INDEX(TrustCAHUB_map!$A$2:$D$139,MATCH($C696,TrustCAHUB_map!$A$2:$A$139,FALSE),4)</f>
        <v>London</v>
      </c>
    </row>
    <row r="697" spans="1:10" x14ac:dyDescent="0.3">
      <c r="A697" s="22" t="str">
        <f t="shared" si="10"/>
        <v>'R1H2016Curative70+'</v>
      </c>
      <c r="B697" s="22">
        <v>2016</v>
      </c>
      <c r="C697" s="22" t="s">
        <v>166</v>
      </c>
      <c r="D697" s="22" t="s">
        <v>7</v>
      </c>
      <c r="E697" s="22" t="s">
        <v>628</v>
      </c>
      <c r="F697" s="22">
        <v>26</v>
      </c>
      <c r="G697" s="22">
        <v>0</v>
      </c>
      <c r="H697" s="22" t="str">
        <f>INDEX(Bar_data!$A$3:$B$140,MATCH(C697,Bar_data!$A$3:$A$140,FALSE),2)</f>
        <v>Trust003</v>
      </c>
      <c r="I697" s="22" t="str">
        <f>INDEX(TrustCAHUB_map!$A$2:$D$139,MATCH($C697,TrustCAHUB_map!$A$2:$A$139,FALSE),3)</f>
        <v>North Central and North East London</v>
      </c>
      <c r="J697" s="22" t="str">
        <f>INDEX(TrustCAHUB_map!$A$2:$D$139,MATCH($C697,TrustCAHUB_map!$A$2:$A$139,FALSE),4)</f>
        <v>London</v>
      </c>
    </row>
    <row r="698" spans="1:10" x14ac:dyDescent="0.3">
      <c r="A698" s="22" t="str">
        <f t="shared" si="10"/>
        <v>'R1K2016Curative18-49'</v>
      </c>
      <c r="B698" s="22">
        <v>2016</v>
      </c>
      <c r="C698" s="22" t="s">
        <v>167</v>
      </c>
      <c r="D698" s="22" t="s">
        <v>7</v>
      </c>
      <c r="E698" s="22" t="s">
        <v>153</v>
      </c>
      <c r="F698" s="22">
        <v>4</v>
      </c>
      <c r="G698" s="22">
        <v>0</v>
      </c>
      <c r="H698" s="22" t="str">
        <f>INDEX(Bar_data!$A$3:$B$140,MATCH(C698,Bar_data!$A$3:$A$140,FALSE),2)</f>
        <v>Trust004</v>
      </c>
      <c r="I698" s="22" t="str">
        <f>INDEX(TrustCAHUB_map!$A$2:$D$139,MATCH($C698,TrustCAHUB_map!$A$2:$A$139,FALSE),3)</f>
        <v>North West and South West London</v>
      </c>
      <c r="J698" s="22" t="str">
        <f>INDEX(TrustCAHUB_map!$A$2:$D$139,MATCH($C698,TrustCAHUB_map!$A$2:$A$139,FALSE),4)</f>
        <v>London</v>
      </c>
    </row>
    <row r="699" spans="1:10" x14ac:dyDescent="0.3">
      <c r="A699" s="22" t="str">
        <f t="shared" si="10"/>
        <v>'R1K2016Palliative18-49'</v>
      </c>
      <c r="B699" s="22">
        <v>2016</v>
      </c>
      <c r="C699" s="22" t="s">
        <v>167</v>
      </c>
      <c r="D699" s="22" t="s">
        <v>8</v>
      </c>
      <c r="E699" s="22" t="s">
        <v>153</v>
      </c>
      <c r="F699" s="22">
        <v>1</v>
      </c>
      <c r="G699" s="22">
        <v>0</v>
      </c>
      <c r="H699" s="22" t="str">
        <f>INDEX(Bar_data!$A$3:$B$140,MATCH(C699,Bar_data!$A$3:$A$140,FALSE),2)</f>
        <v>Trust004</v>
      </c>
      <c r="I699" s="22" t="str">
        <f>INDEX(TrustCAHUB_map!$A$2:$D$139,MATCH($C699,TrustCAHUB_map!$A$2:$A$139,FALSE),3)</f>
        <v>North West and South West London</v>
      </c>
      <c r="J699" s="22" t="str">
        <f>INDEX(TrustCAHUB_map!$A$2:$D$139,MATCH($C699,TrustCAHUB_map!$A$2:$A$139,FALSE),4)</f>
        <v>London</v>
      </c>
    </row>
    <row r="700" spans="1:10" x14ac:dyDescent="0.3">
      <c r="A700" s="22" t="str">
        <f t="shared" si="10"/>
        <v>'R1K2016Curative50-69'</v>
      </c>
      <c r="B700" s="22">
        <v>2016</v>
      </c>
      <c r="C700" s="22" t="s">
        <v>167</v>
      </c>
      <c r="D700" s="22" t="s">
        <v>7</v>
      </c>
      <c r="E700" s="22" t="s">
        <v>627</v>
      </c>
      <c r="F700" s="22">
        <v>18</v>
      </c>
      <c r="G700" s="22">
        <v>0</v>
      </c>
      <c r="H700" s="22" t="str">
        <f>INDEX(Bar_data!$A$3:$B$140,MATCH(C700,Bar_data!$A$3:$A$140,FALSE),2)</f>
        <v>Trust004</v>
      </c>
      <c r="I700" s="22" t="str">
        <f>INDEX(TrustCAHUB_map!$A$2:$D$139,MATCH($C700,TrustCAHUB_map!$A$2:$A$139,FALSE),3)</f>
        <v>North West and South West London</v>
      </c>
      <c r="J700" s="22" t="str">
        <f>INDEX(TrustCAHUB_map!$A$2:$D$139,MATCH($C700,TrustCAHUB_map!$A$2:$A$139,FALSE),4)</f>
        <v>London</v>
      </c>
    </row>
    <row r="701" spans="1:10" x14ac:dyDescent="0.3">
      <c r="A701" s="22" t="str">
        <f t="shared" si="10"/>
        <v>'R1K2016Palliative50-69'</v>
      </c>
      <c r="B701" s="22">
        <v>2016</v>
      </c>
      <c r="C701" s="22" t="s">
        <v>167</v>
      </c>
      <c r="D701" s="22" t="s">
        <v>8</v>
      </c>
      <c r="E701" s="22" t="s">
        <v>627</v>
      </c>
      <c r="F701" s="22">
        <v>14</v>
      </c>
      <c r="G701" s="22">
        <v>2</v>
      </c>
      <c r="H701" s="22" t="str">
        <f>INDEX(Bar_data!$A$3:$B$140,MATCH(C701,Bar_data!$A$3:$A$140,FALSE),2)</f>
        <v>Trust004</v>
      </c>
      <c r="I701" s="22" t="str">
        <f>INDEX(TrustCAHUB_map!$A$2:$D$139,MATCH($C701,TrustCAHUB_map!$A$2:$A$139,FALSE),3)</f>
        <v>North West and South West London</v>
      </c>
      <c r="J701" s="22" t="str">
        <f>INDEX(TrustCAHUB_map!$A$2:$D$139,MATCH($C701,TrustCAHUB_map!$A$2:$A$139,FALSE),4)</f>
        <v>London</v>
      </c>
    </row>
    <row r="702" spans="1:10" x14ac:dyDescent="0.3">
      <c r="A702" s="22" t="str">
        <f t="shared" si="10"/>
        <v>'R1K2016Curative70+'</v>
      </c>
      <c r="B702" s="22">
        <v>2016</v>
      </c>
      <c r="C702" s="22" t="s">
        <v>167</v>
      </c>
      <c r="D702" s="22" t="s">
        <v>7</v>
      </c>
      <c r="E702" s="22" t="s">
        <v>628</v>
      </c>
      <c r="F702" s="22">
        <v>10</v>
      </c>
      <c r="G702" s="22">
        <v>0</v>
      </c>
      <c r="H702" s="22" t="str">
        <f>INDEX(Bar_data!$A$3:$B$140,MATCH(C702,Bar_data!$A$3:$A$140,FALSE),2)</f>
        <v>Trust004</v>
      </c>
      <c r="I702" s="22" t="str">
        <f>INDEX(TrustCAHUB_map!$A$2:$D$139,MATCH($C702,TrustCAHUB_map!$A$2:$A$139,FALSE),3)</f>
        <v>North West and South West London</v>
      </c>
      <c r="J702" s="22" t="str">
        <f>INDEX(TrustCAHUB_map!$A$2:$D$139,MATCH($C702,TrustCAHUB_map!$A$2:$A$139,FALSE),4)</f>
        <v>London</v>
      </c>
    </row>
    <row r="703" spans="1:10" x14ac:dyDescent="0.3">
      <c r="A703" s="22" t="str">
        <f t="shared" si="10"/>
        <v>'R1K2016Palliative70+'</v>
      </c>
      <c r="B703" s="22">
        <v>2016</v>
      </c>
      <c r="C703" s="22" t="s">
        <v>167</v>
      </c>
      <c r="D703" s="22" t="s">
        <v>8</v>
      </c>
      <c r="E703" s="22" t="s">
        <v>628</v>
      </c>
      <c r="F703" s="22">
        <v>9</v>
      </c>
      <c r="G703" s="22">
        <v>3</v>
      </c>
      <c r="H703" s="22" t="str">
        <f>INDEX(Bar_data!$A$3:$B$140,MATCH(C703,Bar_data!$A$3:$A$140,FALSE),2)</f>
        <v>Trust004</v>
      </c>
      <c r="I703" s="22" t="str">
        <f>INDEX(TrustCAHUB_map!$A$2:$D$139,MATCH($C703,TrustCAHUB_map!$A$2:$A$139,FALSE),3)</f>
        <v>North West and South West London</v>
      </c>
      <c r="J703" s="22" t="str">
        <f>INDEX(TrustCAHUB_map!$A$2:$D$139,MATCH($C703,TrustCAHUB_map!$A$2:$A$139,FALSE),4)</f>
        <v>London</v>
      </c>
    </row>
    <row r="704" spans="1:10" x14ac:dyDescent="0.3">
      <c r="A704" s="22" t="str">
        <f t="shared" si="10"/>
        <v>'RA22016Curative18-49'</v>
      </c>
      <c r="B704" s="22">
        <v>2016</v>
      </c>
      <c r="C704" s="22" t="s">
        <v>168</v>
      </c>
      <c r="D704" s="22" t="s">
        <v>7</v>
      </c>
      <c r="E704" s="22" t="s">
        <v>153</v>
      </c>
      <c r="F704" s="22">
        <v>17</v>
      </c>
      <c r="G704" s="22">
        <v>0</v>
      </c>
      <c r="H704" s="22" t="str">
        <f>INDEX(Bar_data!$A$3:$B$140,MATCH(C704,Bar_data!$A$3:$A$140,FALSE),2)</f>
        <v>Trust005</v>
      </c>
      <c r="I704" s="22" t="str">
        <f>INDEX(TrustCAHUB_map!$A$2:$D$139,MATCH($C704,TrustCAHUB_map!$A$2:$A$139,FALSE),3)</f>
        <v>Surrey and Sussex</v>
      </c>
      <c r="J704" s="22" t="str">
        <f>INDEX(TrustCAHUB_map!$A$2:$D$139,MATCH($C704,TrustCAHUB_map!$A$2:$A$139,FALSE),4)</f>
        <v>South East</v>
      </c>
    </row>
    <row r="705" spans="1:10" x14ac:dyDescent="0.3">
      <c r="A705" s="22" t="str">
        <f t="shared" si="10"/>
        <v>'RA22016Palliative18-49'</v>
      </c>
      <c r="B705" s="22">
        <v>2016</v>
      </c>
      <c r="C705" s="22" t="s">
        <v>168</v>
      </c>
      <c r="D705" s="22" t="s">
        <v>8</v>
      </c>
      <c r="E705" s="22" t="s">
        <v>153</v>
      </c>
      <c r="F705" s="22">
        <v>18</v>
      </c>
      <c r="G705" s="22">
        <v>3</v>
      </c>
      <c r="H705" s="22" t="str">
        <f>INDEX(Bar_data!$A$3:$B$140,MATCH(C705,Bar_data!$A$3:$A$140,FALSE),2)</f>
        <v>Trust005</v>
      </c>
      <c r="I705" s="22" t="str">
        <f>INDEX(TrustCAHUB_map!$A$2:$D$139,MATCH($C705,TrustCAHUB_map!$A$2:$A$139,FALSE),3)</f>
        <v>Surrey and Sussex</v>
      </c>
      <c r="J705" s="22" t="str">
        <f>INDEX(TrustCAHUB_map!$A$2:$D$139,MATCH($C705,TrustCAHUB_map!$A$2:$A$139,FALSE),4)</f>
        <v>South East</v>
      </c>
    </row>
    <row r="706" spans="1:10" x14ac:dyDescent="0.3">
      <c r="A706" s="22" t="str">
        <f t="shared" si="10"/>
        <v>'RA22016Palliative50-69'</v>
      </c>
      <c r="B706" s="22">
        <v>2016</v>
      </c>
      <c r="C706" s="22" t="s">
        <v>168</v>
      </c>
      <c r="D706" s="22" t="s">
        <v>8</v>
      </c>
      <c r="E706" s="22" t="s">
        <v>627</v>
      </c>
      <c r="F706" s="22">
        <v>77</v>
      </c>
      <c r="G706" s="22">
        <v>9</v>
      </c>
      <c r="H706" s="22" t="str">
        <f>INDEX(Bar_data!$A$3:$B$140,MATCH(C706,Bar_data!$A$3:$A$140,FALSE),2)</f>
        <v>Trust005</v>
      </c>
      <c r="I706" s="22" t="str">
        <f>INDEX(TrustCAHUB_map!$A$2:$D$139,MATCH($C706,TrustCAHUB_map!$A$2:$A$139,FALSE),3)</f>
        <v>Surrey and Sussex</v>
      </c>
      <c r="J706" s="22" t="str">
        <f>INDEX(TrustCAHUB_map!$A$2:$D$139,MATCH($C706,TrustCAHUB_map!$A$2:$A$139,FALSE),4)</f>
        <v>South East</v>
      </c>
    </row>
    <row r="707" spans="1:10" x14ac:dyDescent="0.3">
      <c r="A707" s="22" t="str">
        <f t="shared" ref="A707:A770" si="11">"'"&amp;C707&amp;B707&amp;D707&amp;E707&amp;"'"</f>
        <v>'RA22016Curative50-69'</v>
      </c>
      <c r="B707" s="22">
        <v>2016</v>
      </c>
      <c r="C707" s="22" t="s">
        <v>168</v>
      </c>
      <c r="D707" s="22" t="s">
        <v>7</v>
      </c>
      <c r="E707" s="22" t="s">
        <v>627</v>
      </c>
      <c r="F707" s="22">
        <v>83</v>
      </c>
      <c r="G707" s="22">
        <v>2</v>
      </c>
      <c r="H707" s="22" t="str">
        <f>INDEX(Bar_data!$A$3:$B$140,MATCH(C707,Bar_data!$A$3:$A$140,FALSE),2)</f>
        <v>Trust005</v>
      </c>
      <c r="I707" s="22" t="str">
        <f>INDEX(TrustCAHUB_map!$A$2:$D$139,MATCH($C707,TrustCAHUB_map!$A$2:$A$139,FALSE),3)</f>
        <v>Surrey and Sussex</v>
      </c>
      <c r="J707" s="22" t="str">
        <f>INDEX(TrustCAHUB_map!$A$2:$D$139,MATCH($C707,TrustCAHUB_map!$A$2:$A$139,FALSE),4)</f>
        <v>South East</v>
      </c>
    </row>
    <row r="708" spans="1:10" x14ac:dyDescent="0.3">
      <c r="A708" s="22" t="str">
        <f t="shared" si="11"/>
        <v>'RA22016Palliative70+'</v>
      </c>
      <c r="B708" s="22">
        <v>2016</v>
      </c>
      <c r="C708" s="22" t="s">
        <v>168</v>
      </c>
      <c r="D708" s="22" t="s">
        <v>8</v>
      </c>
      <c r="E708" s="22" t="s">
        <v>628</v>
      </c>
      <c r="F708" s="22">
        <v>67</v>
      </c>
      <c r="G708" s="22">
        <v>7</v>
      </c>
      <c r="H708" s="22" t="str">
        <f>INDEX(Bar_data!$A$3:$B$140,MATCH(C708,Bar_data!$A$3:$A$140,FALSE),2)</f>
        <v>Trust005</v>
      </c>
      <c r="I708" s="22" t="str">
        <f>INDEX(TrustCAHUB_map!$A$2:$D$139,MATCH($C708,TrustCAHUB_map!$A$2:$A$139,FALSE),3)</f>
        <v>Surrey and Sussex</v>
      </c>
      <c r="J708" s="22" t="str">
        <f>INDEX(TrustCAHUB_map!$A$2:$D$139,MATCH($C708,TrustCAHUB_map!$A$2:$A$139,FALSE),4)</f>
        <v>South East</v>
      </c>
    </row>
    <row r="709" spans="1:10" x14ac:dyDescent="0.3">
      <c r="A709" s="22" t="str">
        <f t="shared" si="11"/>
        <v>'RA22016Curative70+'</v>
      </c>
      <c r="B709" s="22">
        <v>2016</v>
      </c>
      <c r="C709" s="22" t="s">
        <v>168</v>
      </c>
      <c r="D709" s="22" t="s">
        <v>7</v>
      </c>
      <c r="E709" s="22" t="s">
        <v>628</v>
      </c>
      <c r="F709" s="22">
        <v>65</v>
      </c>
      <c r="G709" s="22">
        <v>0</v>
      </c>
      <c r="H709" s="22" t="str">
        <f>INDEX(Bar_data!$A$3:$B$140,MATCH(C709,Bar_data!$A$3:$A$140,FALSE),2)</f>
        <v>Trust005</v>
      </c>
      <c r="I709" s="22" t="str">
        <f>INDEX(TrustCAHUB_map!$A$2:$D$139,MATCH($C709,TrustCAHUB_map!$A$2:$A$139,FALSE),3)</f>
        <v>Surrey and Sussex</v>
      </c>
      <c r="J709" s="22" t="str">
        <f>INDEX(TrustCAHUB_map!$A$2:$D$139,MATCH($C709,TrustCAHUB_map!$A$2:$A$139,FALSE),4)</f>
        <v>South East</v>
      </c>
    </row>
    <row r="710" spans="1:10" x14ac:dyDescent="0.3">
      <c r="A710" s="22" t="str">
        <f t="shared" si="11"/>
        <v>'RA32016Palliative18-49'</v>
      </c>
      <c r="B710" s="22">
        <v>2016</v>
      </c>
      <c r="C710" s="22" t="s">
        <v>169</v>
      </c>
      <c r="D710" s="22" t="s">
        <v>8</v>
      </c>
      <c r="E710" s="22" t="s">
        <v>153</v>
      </c>
      <c r="F710" s="22">
        <v>2</v>
      </c>
      <c r="G710" s="22">
        <v>0</v>
      </c>
      <c r="H710" s="22" t="str">
        <f>INDEX(Bar_data!$A$3:$B$140,MATCH(C710,Bar_data!$A$3:$A$140,FALSE),2)</f>
        <v>Trust006</v>
      </c>
      <c r="I710" s="22" t="str">
        <f>INDEX(TrustCAHUB_map!$A$2:$D$139,MATCH($C710,TrustCAHUB_map!$A$2:$A$139,FALSE),3)</f>
        <v>Somerset, Wiltshire, Avon and Gloucester</v>
      </c>
      <c r="J710" s="22" t="str">
        <f>INDEX(TrustCAHUB_map!$A$2:$D$139,MATCH($C710,TrustCAHUB_map!$A$2:$A$139,FALSE),4)</f>
        <v>South West</v>
      </c>
    </row>
    <row r="711" spans="1:10" x14ac:dyDescent="0.3">
      <c r="A711" s="22" t="str">
        <f t="shared" si="11"/>
        <v>'RA32016Curative50-69'</v>
      </c>
      <c r="B711" s="22">
        <v>2016</v>
      </c>
      <c r="C711" s="22" t="s">
        <v>169</v>
      </c>
      <c r="D711" s="22" t="s">
        <v>7</v>
      </c>
      <c r="E711" s="22" t="s">
        <v>627</v>
      </c>
      <c r="F711" s="22">
        <v>5</v>
      </c>
      <c r="G711" s="22">
        <v>0</v>
      </c>
      <c r="H711" s="22" t="str">
        <f>INDEX(Bar_data!$A$3:$B$140,MATCH(C711,Bar_data!$A$3:$A$140,FALSE),2)</f>
        <v>Trust006</v>
      </c>
      <c r="I711" s="22" t="str">
        <f>INDEX(TrustCAHUB_map!$A$2:$D$139,MATCH($C711,TrustCAHUB_map!$A$2:$A$139,FALSE),3)</f>
        <v>Somerset, Wiltshire, Avon and Gloucester</v>
      </c>
      <c r="J711" s="22" t="str">
        <f>INDEX(TrustCAHUB_map!$A$2:$D$139,MATCH($C711,TrustCAHUB_map!$A$2:$A$139,FALSE),4)</f>
        <v>South West</v>
      </c>
    </row>
    <row r="712" spans="1:10" x14ac:dyDescent="0.3">
      <c r="A712" s="22" t="str">
        <f t="shared" si="11"/>
        <v>'RA32016Palliative50-69'</v>
      </c>
      <c r="B712" s="22">
        <v>2016</v>
      </c>
      <c r="C712" s="22" t="s">
        <v>169</v>
      </c>
      <c r="D712" s="22" t="s">
        <v>8</v>
      </c>
      <c r="E712" s="22" t="s">
        <v>627</v>
      </c>
      <c r="F712" s="22">
        <v>13</v>
      </c>
      <c r="G712" s="22">
        <v>2</v>
      </c>
      <c r="H712" s="22" t="str">
        <f>INDEX(Bar_data!$A$3:$B$140,MATCH(C712,Bar_data!$A$3:$A$140,FALSE),2)</f>
        <v>Trust006</v>
      </c>
      <c r="I712" s="22" t="str">
        <f>INDEX(TrustCAHUB_map!$A$2:$D$139,MATCH($C712,TrustCAHUB_map!$A$2:$A$139,FALSE),3)</f>
        <v>Somerset, Wiltshire, Avon and Gloucester</v>
      </c>
      <c r="J712" s="22" t="str">
        <f>INDEX(TrustCAHUB_map!$A$2:$D$139,MATCH($C712,TrustCAHUB_map!$A$2:$A$139,FALSE),4)</f>
        <v>South West</v>
      </c>
    </row>
    <row r="713" spans="1:10" x14ac:dyDescent="0.3">
      <c r="A713" s="22" t="str">
        <f t="shared" si="11"/>
        <v>'RA32016Palliative70+'</v>
      </c>
      <c r="B713" s="22">
        <v>2016</v>
      </c>
      <c r="C713" s="22" t="s">
        <v>169</v>
      </c>
      <c r="D713" s="22" t="s">
        <v>8</v>
      </c>
      <c r="E713" s="22" t="s">
        <v>628</v>
      </c>
      <c r="F713" s="22">
        <v>8</v>
      </c>
      <c r="G713" s="22">
        <v>0</v>
      </c>
      <c r="H713" s="22" t="str">
        <f>INDEX(Bar_data!$A$3:$B$140,MATCH(C713,Bar_data!$A$3:$A$140,FALSE),2)</f>
        <v>Trust006</v>
      </c>
      <c r="I713" s="22" t="str">
        <f>INDEX(TrustCAHUB_map!$A$2:$D$139,MATCH($C713,TrustCAHUB_map!$A$2:$A$139,FALSE),3)</f>
        <v>Somerset, Wiltshire, Avon and Gloucester</v>
      </c>
      <c r="J713" s="22" t="str">
        <f>INDEX(TrustCAHUB_map!$A$2:$D$139,MATCH($C713,TrustCAHUB_map!$A$2:$A$139,FALSE),4)</f>
        <v>South West</v>
      </c>
    </row>
    <row r="714" spans="1:10" x14ac:dyDescent="0.3">
      <c r="A714" s="22" t="str">
        <f t="shared" si="11"/>
        <v>'RA32016Curative70+'</v>
      </c>
      <c r="B714" s="22">
        <v>2016</v>
      </c>
      <c r="C714" s="22" t="s">
        <v>169</v>
      </c>
      <c r="D714" s="22" t="s">
        <v>7</v>
      </c>
      <c r="E714" s="22" t="s">
        <v>628</v>
      </c>
      <c r="F714" s="22">
        <v>10</v>
      </c>
      <c r="G714" s="22">
        <v>0</v>
      </c>
      <c r="H714" s="22" t="str">
        <f>INDEX(Bar_data!$A$3:$B$140,MATCH(C714,Bar_data!$A$3:$A$140,FALSE),2)</f>
        <v>Trust006</v>
      </c>
      <c r="I714" s="22" t="str">
        <f>INDEX(TrustCAHUB_map!$A$2:$D$139,MATCH($C714,TrustCAHUB_map!$A$2:$A$139,FALSE),3)</f>
        <v>Somerset, Wiltshire, Avon and Gloucester</v>
      </c>
      <c r="J714" s="22" t="str">
        <f>INDEX(TrustCAHUB_map!$A$2:$D$139,MATCH($C714,TrustCAHUB_map!$A$2:$A$139,FALSE),4)</f>
        <v>South West</v>
      </c>
    </row>
    <row r="715" spans="1:10" x14ac:dyDescent="0.3">
      <c r="A715" s="22" t="str">
        <f t="shared" si="11"/>
        <v>'RA42016Palliative18-49'</v>
      </c>
      <c r="B715" s="22">
        <v>2016</v>
      </c>
      <c r="C715" s="22" t="s">
        <v>170</v>
      </c>
      <c r="D715" s="22" t="s">
        <v>8</v>
      </c>
      <c r="E715" s="22" t="s">
        <v>153</v>
      </c>
      <c r="F715" s="22">
        <v>2</v>
      </c>
      <c r="G715" s="22">
        <v>0</v>
      </c>
      <c r="H715" s="22" t="str">
        <f>INDEX(Bar_data!$A$3:$B$140,MATCH(C715,Bar_data!$A$3:$A$140,FALSE),2)</f>
        <v>Trust007</v>
      </c>
      <c r="I715" s="22" t="str">
        <f>INDEX(TrustCAHUB_map!$A$2:$D$139,MATCH($C715,TrustCAHUB_map!$A$2:$A$139,FALSE),3)</f>
        <v>Somerset, Wiltshire, Avon and Gloucester</v>
      </c>
      <c r="J715" s="22" t="str">
        <f>INDEX(TrustCAHUB_map!$A$2:$D$139,MATCH($C715,TrustCAHUB_map!$A$2:$A$139,FALSE),4)</f>
        <v>South West</v>
      </c>
    </row>
    <row r="716" spans="1:10" x14ac:dyDescent="0.3">
      <c r="A716" s="22" t="str">
        <f t="shared" si="11"/>
        <v>'RA42016Curative18-49'</v>
      </c>
      <c r="B716" s="22">
        <v>2016</v>
      </c>
      <c r="C716" s="22" t="s">
        <v>170</v>
      </c>
      <c r="D716" s="22" t="s">
        <v>7</v>
      </c>
      <c r="E716" s="22" t="s">
        <v>153</v>
      </c>
      <c r="F716" s="22">
        <v>4</v>
      </c>
      <c r="G716" s="22">
        <v>0</v>
      </c>
      <c r="H716" s="22" t="str">
        <f>INDEX(Bar_data!$A$3:$B$140,MATCH(C716,Bar_data!$A$3:$A$140,FALSE),2)</f>
        <v>Trust007</v>
      </c>
      <c r="I716" s="22" t="str">
        <f>INDEX(TrustCAHUB_map!$A$2:$D$139,MATCH($C716,TrustCAHUB_map!$A$2:$A$139,FALSE),3)</f>
        <v>Somerset, Wiltshire, Avon and Gloucester</v>
      </c>
      <c r="J716" s="22" t="str">
        <f>INDEX(TrustCAHUB_map!$A$2:$D$139,MATCH($C716,TrustCAHUB_map!$A$2:$A$139,FALSE),4)</f>
        <v>South West</v>
      </c>
    </row>
    <row r="717" spans="1:10" x14ac:dyDescent="0.3">
      <c r="A717" s="22" t="str">
        <f t="shared" si="11"/>
        <v>'RA42016Palliative50-69'</v>
      </c>
      <c r="B717" s="22">
        <v>2016</v>
      </c>
      <c r="C717" s="22" t="s">
        <v>170</v>
      </c>
      <c r="D717" s="22" t="s">
        <v>8</v>
      </c>
      <c r="E717" s="22" t="s">
        <v>627</v>
      </c>
      <c r="F717" s="22">
        <v>14</v>
      </c>
      <c r="G717" s="22">
        <v>0</v>
      </c>
      <c r="H717" s="22" t="str">
        <f>INDEX(Bar_data!$A$3:$B$140,MATCH(C717,Bar_data!$A$3:$A$140,FALSE),2)</f>
        <v>Trust007</v>
      </c>
      <c r="I717" s="22" t="str">
        <f>INDEX(TrustCAHUB_map!$A$2:$D$139,MATCH($C717,TrustCAHUB_map!$A$2:$A$139,FALSE),3)</f>
        <v>Somerset, Wiltshire, Avon and Gloucester</v>
      </c>
      <c r="J717" s="22" t="str">
        <f>INDEX(TrustCAHUB_map!$A$2:$D$139,MATCH($C717,TrustCAHUB_map!$A$2:$A$139,FALSE),4)</f>
        <v>South West</v>
      </c>
    </row>
    <row r="718" spans="1:10" x14ac:dyDescent="0.3">
      <c r="A718" s="22" t="str">
        <f t="shared" si="11"/>
        <v>'RA42016Curative50-69'</v>
      </c>
      <c r="B718" s="22">
        <v>2016</v>
      </c>
      <c r="C718" s="22" t="s">
        <v>170</v>
      </c>
      <c r="D718" s="22" t="s">
        <v>7</v>
      </c>
      <c r="E718" s="22" t="s">
        <v>627</v>
      </c>
      <c r="F718" s="22">
        <v>12</v>
      </c>
      <c r="G718" s="22">
        <v>0</v>
      </c>
      <c r="H718" s="22" t="str">
        <f>INDEX(Bar_data!$A$3:$B$140,MATCH(C718,Bar_data!$A$3:$A$140,FALSE),2)</f>
        <v>Trust007</v>
      </c>
      <c r="I718" s="22" t="str">
        <f>INDEX(TrustCAHUB_map!$A$2:$D$139,MATCH($C718,TrustCAHUB_map!$A$2:$A$139,FALSE),3)</f>
        <v>Somerset, Wiltshire, Avon and Gloucester</v>
      </c>
      <c r="J718" s="22" t="str">
        <f>INDEX(TrustCAHUB_map!$A$2:$D$139,MATCH($C718,TrustCAHUB_map!$A$2:$A$139,FALSE),4)</f>
        <v>South West</v>
      </c>
    </row>
    <row r="719" spans="1:10" x14ac:dyDescent="0.3">
      <c r="A719" s="22" t="str">
        <f t="shared" si="11"/>
        <v>'RA42016Palliative70+'</v>
      </c>
      <c r="B719" s="22">
        <v>2016</v>
      </c>
      <c r="C719" s="22" t="s">
        <v>170</v>
      </c>
      <c r="D719" s="22" t="s">
        <v>8</v>
      </c>
      <c r="E719" s="22" t="s">
        <v>628</v>
      </c>
      <c r="F719" s="22">
        <v>13</v>
      </c>
      <c r="G719" s="22">
        <v>1</v>
      </c>
      <c r="H719" s="22" t="str">
        <f>INDEX(Bar_data!$A$3:$B$140,MATCH(C719,Bar_data!$A$3:$A$140,FALSE),2)</f>
        <v>Trust007</v>
      </c>
      <c r="I719" s="22" t="str">
        <f>INDEX(TrustCAHUB_map!$A$2:$D$139,MATCH($C719,TrustCAHUB_map!$A$2:$A$139,FALSE),3)</f>
        <v>Somerset, Wiltshire, Avon and Gloucester</v>
      </c>
      <c r="J719" s="22" t="str">
        <f>INDEX(TrustCAHUB_map!$A$2:$D$139,MATCH($C719,TrustCAHUB_map!$A$2:$A$139,FALSE),4)</f>
        <v>South West</v>
      </c>
    </row>
    <row r="720" spans="1:10" x14ac:dyDescent="0.3">
      <c r="A720" s="22" t="str">
        <f t="shared" si="11"/>
        <v>'RA42016Curative70+'</v>
      </c>
      <c r="B720" s="22">
        <v>2016</v>
      </c>
      <c r="C720" s="22" t="s">
        <v>170</v>
      </c>
      <c r="D720" s="22" t="s">
        <v>7</v>
      </c>
      <c r="E720" s="22" t="s">
        <v>628</v>
      </c>
      <c r="F720" s="22">
        <v>7</v>
      </c>
      <c r="G720" s="22">
        <v>0</v>
      </c>
      <c r="H720" s="22" t="str">
        <f>INDEX(Bar_data!$A$3:$B$140,MATCH(C720,Bar_data!$A$3:$A$140,FALSE),2)</f>
        <v>Trust007</v>
      </c>
      <c r="I720" s="22" t="str">
        <f>INDEX(TrustCAHUB_map!$A$2:$D$139,MATCH($C720,TrustCAHUB_map!$A$2:$A$139,FALSE),3)</f>
        <v>Somerset, Wiltshire, Avon and Gloucester</v>
      </c>
      <c r="J720" s="22" t="str">
        <f>INDEX(TrustCAHUB_map!$A$2:$D$139,MATCH($C720,TrustCAHUB_map!$A$2:$A$139,FALSE),4)</f>
        <v>South West</v>
      </c>
    </row>
    <row r="721" spans="1:10" x14ac:dyDescent="0.3">
      <c r="A721" s="22" t="str">
        <f t="shared" si="11"/>
        <v>'RA72016Curative18-49'</v>
      </c>
      <c r="B721" s="22">
        <v>2016</v>
      </c>
      <c r="C721" s="22" t="s">
        <v>171</v>
      </c>
      <c r="D721" s="22" t="s">
        <v>7</v>
      </c>
      <c r="E721" s="22" t="s">
        <v>153</v>
      </c>
      <c r="F721" s="22">
        <v>11</v>
      </c>
      <c r="G721" s="22">
        <v>1</v>
      </c>
      <c r="H721" s="22" t="str">
        <f>INDEX(Bar_data!$A$3:$B$140,MATCH(C721,Bar_data!$A$3:$A$140,FALSE),2)</f>
        <v>Trust008</v>
      </c>
      <c r="I721" s="22" t="str">
        <f>INDEX(TrustCAHUB_map!$A$2:$D$139,MATCH($C721,TrustCAHUB_map!$A$2:$A$139,FALSE),3)</f>
        <v>Somerset, Wiltshire, Avon and Gloucester</v>
      </c>
      <c r="J721" s="22" t="str">
        <f>INDEX(TrustCAHUB_map!$A$2:$D$139,MATCH($C721,TrustCAHUB_map!$A$2:$A$139,FALSE),4)</f>
        <v>South West</v>
      </c>
    </row>
    <row r="722" spans="1:10" x14ac:dyDescent="0.3">
      <c r="A722" s="22" t="str">
        <f t="shared" si="11"/>
        <v>'RA72016Palliative18-49'</v>
      </c>
      <c r="B722" s="22">
        <v>2016</v>
      </c>
      <c r="C722" s="22" t="s">
        <v>171</v>
      </c>
      <c r="D722" s="22" t="s">
        <v>8</v>
      </c>
      <c r="E722" s="22" t="s">
        <v>153</v>
      </c>
      <c r="F722" s="22">
        <v>7</v>
      </c>
      <c r="G722" s="22">
        <v>1</v>
      </c>
      <c r="H722" s="22" t="str">
        <f>INDEX(Bar_data!$A$3:$B$140,MATCH(C722,Bar_data!$A$3:$A$140,FALSE),2)</f>
        <v>Trust008</v>
      </c>
      <c r="I722" s="22" t="str">
        <f>INDEX(TrustCAHUB_map!$A$2:$D$139,MATCH($C722,TrustCAHUB_map!$A$2:$A$139,FALSE),3)</f>
        <v>Somerset, Wiltshire, Avon and Gloucester</v>
      </c>
      <c r="J722" s="22" t="str">
        <f>INDEX(TrustCAHUB_map!$A$2:$D$139,MATCH($C722,TrustCAHUB_map!$A$2:$A$139,FALSE),4)</f>
        <v>South West</v>
      </c>
    </row>
    <row r="723" spans="1:10" x14ac:dyDescent="0.3">
      <c r="A723" s="22" t="str">
        <f t="shared" si="11"/>
        <v>'RA72016Palliative50-69'</v>
      </c>
      <c r="B723" s="22">
        <v>2016</v>
      </c>
      <c r="C723" s="22" t="s">
        <v>171</v>
      </c>
      <c r="D723" s="22" t="s">
        <v>8</v>
      </c>
      <c r="E723" s="22" t="s">
        <v>627</v>
      </c>
      <c r="F723" s="22">
        <v>37</v>
      </c>
      <c r="G723" s="22">
        <v>0</v>
      </c>
      <c r="H723" s="22" t="str">
        <f>INDEX(Bar_data!$A$3:$B$140,MATCH(C723,Bar_data!$A$3:$A$140,FALSE),2)</f>
        <v>Trust008</v>
      </c>
      <c r="I723" s="22" t="str">
        <f>INDEX(TrustCAHUB_map!$A$2:$D$139,MATCH($C723,TrustCAHUB_map!$A$2:$A$139,FALSE),3)</f>
        <v>Somerset, Wiltshire, Avon and Gloucester</v>
      </c>
      <c r="J723" s="22" t="str">
        <f>INDEX(TrustCAHUB_map!$A$2:$D$139,MATCH($C723,TrustCAHUB_map!$A$2:$A$139,FALSE),4)</f>
        <v>South West</v>
      </c>
    </row>
    <row r="724" spans="1:10" x14ac:dyDescent="0.3">
      <c r="A724" s="22" t="str">
        <f t="shared" si="11"/>
        <v>'RA72016Curative50-69'</v>
      </c>
      <c r="B724" s="22">
        <v>2016</v>
      </c>
      <c r="C724" s="22" t="s">
        <v>171</v>
      </c>
      <c r="D724" s="22" t="s">
        <v>7</v>
      </c>
      <c r="E724" s="22" t="s">
        <v>627</v>
      </c>
      <c r="F724" s="22">
        <v>60</v>
      </c>
      <c r="G724" s="22">
        <v>0</v>
      </c>
      <c r="H724" s="22" t="str">
        <f>INDEX(Bar_data!$A$3:$B$140,MATCH(C724,Bar_data!$A$3:$A$140,FALSE),2)</f>
        <v>Trust008</v>
      </c>
      <c r="I724" s="22" t="str">
        <f>INDEX(TrustCAHUB_map!$A$2:$D$139,MATCH($C724,TrustCAHUB_map!$A$2:$A$139,FALSE),3)</f>
        <v>Somerset, Wiltshire, Avon and Gloucester</v>
      </c>
      <c r="J724" s="22" t="str">
        <f>INDEX(TrustCAHUB_map!$A$2:$D$139,MATCH($C724,TrustCAHUB_map!$A$2:$A$139,FALSE),4)</f>
        <v>South West</v>
      </c>
    </row>
    <row r="725" spans="1:10" x14ac:dyDescent="0.3">
      <c r="A725" s="22" t="str">
        <f t="shared" si="11"/>
        <v>'RA72016Palliative70+'</v>
      </c>
      <c r="B725" s="22">
        <v>2016</v>
      </c>
      <c r="C725" s="22" t="s">
        <v>171</v>
      </c>
      <c r="D725" s="22" t="s">
        <v>8</v>
      </c>
      <c r="E725" s="22" t="s">
        <v>628</v>
      </c>
      <c r="F725" s="22">
        <v>31</v>
      </c>
      <c r="G725" s="22">
        <v>2</v>
      </c>
      <c r="H725" s="22" t="str">
        <f>INDEX(Bar_data!$A$3:$B$140,MATCH(C725,Bar_data!$A$3:$A$140,FALSE),2)</f>
        <v>Trust008</v>
      </c>
      <c r="I725" s="22" t="str">
        <f>INDEX(TrustCAHUB_map!$A$2:$D$139,MATCH($C725,TrustCAHUB_map!$A$2:$A$139,FALSE),3)</f>
        <v>Somerset, Wiltshire, Avon and Gloucester</v>
      </c>
      <c r="J725" s="22" t="str">
        <f>INDEX(TrustCAHUB_map!$A$2:$D$139,MATCH($C725,TrustCAHUB_map!$A$2:$A$139,FALSE),4)</f>
        <v>South West</v>
      </c>
    </row>
    <row r="726" spans="1:10" x14ac:dyDescent="0.3">
      <c r="A726" s="22" t="str">
        <f t="shared" si="11"/>
        <v>'RA72016Curative70+'</v>
      </c>
      <c r="B726" s="22">
        <v>2016</v>
      </c>
      <c r="C726" s="22" t="s">
        <v>171</v>
      </c>
      <c r="D726" s="22" t="s">
        <v>7</v>
      </c>
      <c r="E726" s="22" t="s">
        <v>628</v>
      </c>
      <c r="F726" s="22">
        <v>40</v>
      </c>
      <c r="G726" s="22">
        <v>0</v>
      </c>
      <c r="H726" s="22" t="str">
        <f>INDEX(Bar_data!$A$3:$B$140,MATCH(C726,Bar_data!$A$3:$A$140,FALSE),2)</f>
        <v>Trust008</v>
      </c>
      <c r="I726" s="22" t="str">
        <f>INDEX(TrustCAHUB_map!$A$2:$D$139,MATCH($C726,TrustCAHUB_map!$A$2:$A$139,FALSE),3)</f>
        <v>Somerset, Wiltshire, Avon and Gloucester</v>
      </c>
      <c r="J726" s="22" t="str">
        <f>INDEX(TrustCAHUB_map!$A$2:$D$139,MATCH($C726,TrustCAHUB_map!$A$2:$A$139,FALSE),4)</f>
        <v>South West</v>
      </c>
    </row>
    <row r="727" spans="1:10" x14ac:dyDescent="0.3">
      <c r="A727" s="22" t="str">
        <f t="shared" si="11"/>
        <v>'RA92016Curative18-49'</v>
      </c>
      <c r="B727" s="22">
        <v>2016</v>
      </c>
      <c r="C727" s="22" t="s">
        <v>172</v>
      </c>
      <c r="D727" s="22" t="s">
        <v>7</v>
      </c>
      <c r="E727" s="22" t="s">
        <v>153</v>
      </c>
      <c r="F727" s="22">
        <v>3</v>
      </c>
      <c r="G727" s="22">
        <v>0</v>
      </c>
      <c r="H727" s="22" t="str">
        <f>INDEX(Bar_data!$A$3:$B$140,MATCH(C727,Bar_data!$A$3:$A$140,FALSE),2)</f>
        <v>Trust009</v>
      </c>
      <c r="I727" s="22" t="str">
        <f>INDEX(TrustCAHUB_map!$A$2:$D$139,MATCH($C727,TrustCAHUB_map!$A$2:$A$139,FALSE),3)</f>
        <v>Peninsula</v>
      </c>
      <c r="J727" s="22" t="str">
        <f>INDEX(TrustCAHUB_map!$A$2:$D$139,MATCH($C727,TrustCAHUB_map!$A$2:$A$139,FALSE),4)</f>
        <v>South West</v>
      </c>
    </row>
    <row r="728" spans="1:10" x14ac:dyDescent="0.3">
      <c r="A728" s="22" t="str">
        <f t="shared" si="11"/>
        <v>'RA92016Palliative18-49'</v>
      </c>
      <c r="B728" s="22">
        <v>2016</v>
      </c>
      <c r="C728" s="22" t="s">
        <v>172</v>
      </c>
      <c r="D728" s="22" t="s">
        <v>8</v>
      </c>
      <c r="E728" s="22" t="s">
        <v>153</v>
      </c>
      <c r="F728" s="22">
        <v>2</v>
      </c>
      <c r="G728" s="22">
        <v>0</v>
      </c>
      <c r="H728" s="22" t="str">
        <f>INDEX(Bar_data!$A$3:$B$140,MATCH(C728,Bar_data!$A$3:$A$140,FALSE),2)</f>
        <v>Trust009</v>
      </c>
      <c r="I728" s="22" t="str">
        <f>INDEX(TrustCAHUB_map!$A$2:$D$139,MATCH($C728,TrustCAHUB_map!$A$2:$A$139,FALSE),3)</f>
        <v>Peninsula</v>
      </c>
      <c r="J728" s="22" t="str">
        <f>INDEX(TrustCAHUB_map!$A$2:$D$139,MATCH($C728,TrustCAHUB_map!$A$2:$A$139,FALSE),4)</f>
        <v>South West</v>
      </c>
    </row>
    <row r="729" spans="1:10" x14ac:dyDescent="0.3">
      <c r="A729" s="22" t="str">
        <f t="shared" si="11"/>
        <v>'RA92016Palliative50-69'</v>
      </c>
      <c r="B729" s="22">
        <v>2016</v>
      </c>
      <c r="C729" s="22" t="s">
        <v>172</v>
      </c>
      <c r="D729" s="22" t="s">
        <v>8</v>
      </c>
      <c r="E729" s="22" t="s">
        <v>627</v>
      </c>
      <c r="F729" s="22">
        <v>18</v>
      </c>
      <c r="G729" s="22">
        <v>0</v>
      </c>
      <c r="H729" s="22" t="str">
        <f>INDEX(Bar_data!$A$3:$B$140,MATCH(C729,Bar_data!$A$3:$A$140,FALSE),2)</f>
        <v>Trust009</v>
      </c>
      <c r="I729" s="22" t="str">
        <f>INDEX(TrustCAHUB_map!$A$2:$D$139,MATCH($C729,TrustCAHUB_map!$A$2:$A$139,FALSE),3)</f>
        <v>Peninsula</v>
      </c>
      <c r="J729" s="22" t="str">
        <f>INDEX(TrustCAHUB_map!$A$2:$D$139,MATCH($C729,TrustCAHUB_map!$A$2:$A$139,FALSE),4)</f>
        <v>South West</v>
      </c>
    </row>
    <row r="730" spans="1:10" x14ac:dyDescent="0.3">
      <c r="A730" s="22" t="str">
        <f t="shared" si="11"/>
        <v>'RA92016Curative50-69'</v>
      </c>
      <c r="B730" s="22">
        <v>2016</v>
      </c>
      <c r="C730" s="22" t="s">
        <v>172</v>
      </c>
      <c r="D730" s="22" t="s">
        <v>7</v>
      </c>
      <c r="E730" s="22" t="s">
        <v>627</v>
      </c>
      <c r="F730" s="22">
        <v>17</v>
      </c>
      <c r="G730" s="22">
        <v>0</v>
      </c>
      <c r="H730" s="22" t="str">
        <f>INDEX(Bar_data!$A$3:$B$140,MATCH(C730,Bar_data!$A$3:$A$140,FALSE),2)</f>
        <v>Trust009</v>
      </c>
      <c r="I730" s="22" t="str">
        <f>INDEX(TrustCAHUB_map!$A$2:$D$139,MATCH($C730,TrustCAHUB_map!$A$2:$A$139,FALSE),3)</f>
        <v>Peninsula</v>
      </c>
      <c r="J730" s="22" t="str">
        <f>INDEX(TrustCAHUB_map!$A$2:$D$139,MATCH($C730,TrustCAHUB_map!$A$2:$A$139,FALSE),4)</f>
        <v>South West</v>
      </c>
    </row>
    <row r="731" spans="1:10" x14ac:dyDescent="0.3">
      <c r="A731" s="22" t="str">
        <f t="shared" si="11"/>
        <v>'RA92016Palliative70+'</v>
      </c>
      <c r="B731" s="22">
        <v>2016</v>
      </c>
      <c r="C731" s="22" t="s">
        <v>172</v>
      </c>
      <c r="D731" s="22" t="s">
        <v>8</v>
      </c>
      <c r="E731" s="22" t="s">
        <v>628</v>
      </c>
      <c r="F731" s="22">
        <v>16</v>
      </c>
      <c r="G731" s="22">
        <v>1</v>
      </c>
      <c r="H731" s="22" t="str">
        <f>INDEX(Bar_data!$A$3:$B$140,MATCH(C731,Bar_data!$A$3:$A$140,FALSE),2)</f>
        <v>Trust009</v>
      </c>
      <c r="I731" s="22" t="str">
        <f>INDEX(TrustCAHUB_map!$A$2:$D$139,MATCH($C731,TrustCAHUB_map!$A$2:$A$139,FALSE),3)</f>
        <v>Peninsula</v>
      </c>
      <c r="J731" s="22" t="str">
        <f>INDEX(TrustCAHUB_map!$A$2:$D$139,MATCH($C731,TrustCAHUB_map!$A$2:$A$139,FALSE),4)</f>
        <v>South West</v>
      </c>
    </row>
    <row r="732" spans="1:10" x14ac:dyDescent="0.3">
      <c r="A732" s="22" t="str">
        <f t="shared" si="11"/>
        <v>'RA92016Curative70+'</v>
      </c>
      <c r="B732" s="22">
        <v>2016</v>
      </c>
      <c r="C732" s="22" t="s">
        <v>172</v>
      </c>
      <c r="D732" s="22" t="s">
        <v>7</v>
      </c>
      <c r="E732" s="22" t="s">
        <v>628</v>
      </c>
      <c r="F732" s="22">
        <v>19</v>
      </c>
      <c r="G732" s="22">
        <v>0</v>
      </c>
      <c r="H732" s="22" t="str">
        <f>INDEX(Bar_data!$A$3:$B$140,MATCH(C732,Bar_data!$A$3:$A$140,FALSE),2)</f>
        <v>Trust009</v>
      </c>
      <c r="I732" s="22" t="str">
        <f>INDEX(TrustCAHUB_map!$A$2:$D$139,MATCH($C732,TrustCAHUB_map!$A$2:$A$139,FALSE),3)</f>
        <v>Peninsula</v>
      </c>
      <c r="J732" s="22" t="str">
        <f>INDEX(TrustCAHUB_map!$A$2:$D$139,MATCH($C732,TrustCAHUB_map!$A$2:$A$139,FALSE),4)</f>
        <v>South West</v>
      </c>
    </row>
    <row r="733" spans="1:10" x14ac:dyDescent="0.3">
      <c r="A733" s="22" t="str">
        <f t="shared" si="11"/>
        <v>'RA92016Not assigned70+'</v>
      </c>
      <c r="B733" s="22">
        <v>2016</v>
      </c>
      <c r="C733" s="22" t="s">
        <v>172</v>
      </c>
      <c r="D733" s="22" t="s">
        <v>477</v>
      </c>
      <c r="E733" s="22" t="s">
        <v>628</v>
      </c>
      <c r="F733" s="22">
        <v>1</v>
      </c>
      <c r="G733" s="22">
        <v>0</v>
      </c>
      <c r="H733" s="22" t="str">
        <f>INDEX(Bar_data!$A$3:$B$140,MATCH(C733,Bar_data!$A$3:$A$140,FALSE),2)</f>
        <v>Trust009</v>
      </c>
      <c r="I733" s="22" t="str">
        <f>INDEX(TrustCAHUB_map!$A$2:$D$139,MATCH($C733,TrustCAHUB_map!$A$2:$A$139,FALSE),3)</f>
        <v>Peninsula</v>
      </c>
      <c r="J733" s="22" t="str">
        <f>INDEX(TrustCAHUB_map!$A$2:$D$139,MATCH($C733,TrustCAHUB_map!$A$2:$A$139,FALSE),4)</f>
        <v>South West</v>
      </c>
    </row>
    <row r="734" spans="1:10" x14ac:dyDescent="0.3">
      <c r="A734" s="22" t="str">
        <f t="shared" si="11"/>
        <v>'RAE2016Curative18-49'</v>
      </c>
      <c r="B734" s="22">
        <v>2016</v>
      </c>
      <c r="C734" s="22" t="s">
        <v>173</v>
      </c>
      <c r="D734" s="22" t="s">
        <v>7</v>
      </c>
      <c r="E734" s="22" t="s">
        <v>153</v>
      </c>
      <c r="F734" s="22">
        <v>5</v>
      </c>
      <c r="G734" s="22">
        <v>0</v>
      </c>
      <c r="H734" s="22" t="str">
        <f>INDEX(Bar_data!$A$3:$B$140,MATCH(C734,Bar_data!$A$3:$A$140,FALSE),2)</f>
        <v>Trust010</v>
      </c>
      <c r="I734" s="22" t="str">
        <f>INDEX(TrustCAHUB_map!$A$2:$D$139,MATCH($C734,TrustCAHUB_map!$A$2:$A$139,FALSE),3)</f>
        <v>West Yorkshire</v>
      </c>
      <c r="J734" s="22" t="str">
        <f>INDEX(TrustCAHUB_map!$A$2:$D$139,MATCH($C734,TrustCAHUB_map!$A$2:$A$139,FALSE),4)</f>
        <v>Yorkshire and Humber</v>
      </c>
    </row>
    <row r="735" spans="1:10" x14ac:dyDescent="0.3">
      <c r="A735" s="22" t="str">
        <f t="shared" si="11"/>
        <v>'RAE2016Palliative18-49'</v>
      </c>
      <c r="B735" s="22">
        <v>2016</v>
      </c>
      <c r="C735" s="22" t="s">
        <v>173</v>
      </c>
      <c r="D735" s="22" t="s">
        <v>8</v>
      </c>
      <c r="E735" s="22" t="s">
        <v>153</v>
      </c>
      <c r="F735" s="22">
        <v>4</v>
      </c>
      <c r="G735" s="22">
        <v>0</v>
      </c>
      <c r="H735" s="22" t="str">
        <f>INDEX(Bar_data!$A$3:$B$140,MATCH(C735,Bar_data!$A$3:$A$140,FALSE),2)</f>
        <v>Trust010</v>
      </c>
      <c r="I735" s="22" t="str">
        <f>INDEX(TrustCAHUB_map!$A$2:$D$139,MATCH($C735,TrustCAHUB_map!$A$2:$A$139,FALSE),3)</f>
        <v>West Yorkshire</v>
      </c>
      <c r="J735" s="22" t="str">
        <f>INDEX(TrustCAHUB_map!$A$2:$D$139,MATCH($C735,TrustCAHUB_map!$A$2:$A$139,FALSE),4)</f>
        <v>Yorkshire and Humber</v>
      </c>
    </row>
    <row r="736" spans="1:10" x14ac:dyDescent="0.3">
      <c r="A736" s="22" t="str">
        <f t="shared" si="11"/>
        <v>'RAE2016Not assigned50-69'</v>
      </c>
      <c r="B736" s="22">
        <v>2016</v>
      </c>
      <c r="C736" s="22" t="s">
        <v>173</v>
      </c>
      <c r="D736" s="22" t="s">
        <v>477</v>
      </c>
      <c r="E736" s="22" t="s">
        <v>627</v>
      </c>
      <c r="F736" s="22">
        <v>1</v>
      </c>
      <c r="G736" s="22">
        <v>0</v>
      </c>
      <c r="H736" s="22" t="str">
        <f>INDEX(Bar_data!$A$3:$B$140,MATCH(C736,Bar_data!$A$3:$A$140,FALSE),2)</f>
        <v>Trust010</v>
      </c>
      <c r="I736" s="22" t="str">
        <f>INDEX(TrustCAHUB_map!$A$2:$D$139,MATCH($C736,TrustCAHUB_map!$A$2:$A$139,FALSE),3)</f>
        <v>West Yorkshire</v>
      </c>
      <c r="J736" s="22" t="str">
        <f>INDEX(TrustCAHUB_map!$A$2:$D$139,MATCH($C736,TrustCAHUB_map!$A$2:$A$139,FALSE),4)</f>
        <v>Yorkshire and Humber</v>
      </c>
    </row>
    <row r="737" spans="1:10" x14ac:dyDescent="0.3">
      <c r="A737" s="22" t="str">
        <f t="shared" si="11"/>
        <v>'RAE2016Curative50-69'</v>
      </c>
      <c r="B737" s="22">
        <v>2016</v>
      </c>
      <c r="C737" s="22" t="s">
        <v>173</v>
      </c>
      <c r="D737" s="22" t="s">
        <v>7</v>
      </c>
      <c r="E737" s="22" t="s">
        <v>627</v>
      </c>
      <c r="F737" s="22">
        <v>23</v>
      </c>
      <c r="G737" s="22">
        <v>0</v>
      </c>
      <c r="H737" s="22" t="str">
        <f>INDEX(Bar_data!$A$3:$B$140,MATCH(C737,Bar_data!$A$3:$A$140,FALSE),2)</f>
        <v>Trust010</v>
      </c>
      <c r="I737" s="22" t="str">
        <f>INDEX(TrustCAHUB_map!$A$2:$D$139,MATCH($C737,TrustCAHUB_map!$A$2:$A$139,FALSE),3)</f>
        <v>West Yorkshire</v>
      </c>
      <c r="J737" s="22" t="str">
        <f>INDEX(TrustCAHUB_map!$A$2:$D$139,MATCH($C737,TrustCAHUB_map!$A$2:$A$139,FALSE),4)</f>
        <v>Yorkshire and Humber</v>
      </c>
    </row>
    <row r="738" spans="1:10" x14ac:dyDescent="0.3">
      <c r="A738" s="22" t="str">
        <f t="shared" si="11"/>
        <v>'RAE2016Palliative50-69'</v>
      </c>
      <c r="B738" s="22">
        <v>2016</v>
      </c>
      <c r="C738" s="22" t="s">
        <v>173</v>
      </c>
      <c r="D738" s="22" t="s">
        <v>8</v>
      </c>
      <c r="E738" s="22" t="s">
        <v>627</v>
      </c>
      <c r="F738" s="22">
        <v>5</v>
      </c>
      <c r="G738" s="22">
        <v>0</v>
      </c>
      <c r="H738" s="22" t="str">
        <f>INDEX(Bar_data!$A$3:$B$140,MATCH(C738,Bar_data!$A$3:$A$140,FALSE),2)</f>
        <v>Trust010</v>
      </c>
      <c r="I738" s="22" t="str">
        <f>INDEX(TrustCAHUB_map!$A$2:$D$139,MATCH($C738,TrustCAHUB_map!$A$2:$A$139,FALSE),3)</f>
        <v>West Yorkshire</v>
      </c>
      <c r="J738" s="22" t="str">
        <f>INDEX(TrustCAHUB_map!$A$2:$D$139,MATCH($C738,TrustCAHUB_map!$A$2:$A$139,FALSE),4)</f>
        <v>Yorkshire and Humber</v>
      </c>
    </row>
    <row r="739" spans="1:10" x14ac:dyDescent="0.3">
      <c r="A739" s="22" t="str">
        <f t="shared" si="11"/>
        <v>'RAE2016Palliative70+'</v>
      </c>
      <c r="B739" s="22">
        <v>2016</v>
      </c>
      <c r="C739" s="22" t="s">
        <v>173</v>
      </c>
      <c r="D739" s="22" t="s">
        <v>8</v>
      </c>
      <c r="E739" s="22" t="s">
        <v>628</v>
      </c>
      <c r="F739" s="22">
        <v>10</v>
      </c>
      <c r="G739" s="22">
        <v>0</v>
      </c>
      <c r="H739" s="22" t="str">
        <f>INDEX(Bar_data!$A$3:$B$140,MATCH(C739,Bar_data!$A$3:$A$140,FALSE),2)</f>
        <v>Trust010</v>
      </c>
      <c r="I739" s="22" t="str">
        <f>INDEX(TrustCAHUB_map!$A$2:$D$139,MATCH($C739,TrustCAHUB_map!$A$2:$A$139,FALSE),3)</f>
        <v>West Yorkshire</v>
      </c>
      <c r="J739" s="22" t="str">
        <f>INDEX(TrustCAHUB_map!$A$2:$D$139,MATCH($C739,TrustCAHUB_map!$A$2:$A$139,FALSE),4)</f>
        <v>Yorkshire and Humber</v>
      </c>
    </row>
    <row r="740" spans="1:10" x14ac:dyDescent="0.3">
      <c r="A740" s="22" t="str">
        <f t="shared" si="11"/>
        <v>'RAE2016Curative70+'</v>
      </c>
      <c r="B740" s="22">
        <v>2016</v>
      </c>
      <c r="C740" s="22" t="s">
        <v>173</v>
      </c>
      <c r="D740" s="22" t="s">
        <v>7</v>
      </c>
      <c r="E740" s="22" t="s">
        <v>628</v>
      </c>
      <c r="F740" s="22">
        <v>16</v>
      </c>
      <c r="G740" s="22">
        <v>0</v>
      </c>
      <c r="H740" s="22" t="str">
        <f>INDEX(Bar_data!$A$3:$B$140,MATCH(C740,Bar_data!$A$3:$A$140,FALSE),2)</f>
        <v>Trust010</v>
      </c>
      <c r="I740" s="22" t="str">
        <f>INDEX(TrustCAHUB_map!$A$2:$D$139,MATCH($C740,TrustCAHUB_map!$A$2:$A$139,FALSE),3)</f>
        <v>West Yorkshire</v>
      </c>
      <c r="J740" s="22" t="str">
        <f>INDEX(TrustCAHUB_map!$A$2:$D$139,MATCH($C740,TrustCAHUB_map!$A$2:$A$139,FALSE),4)</f>
        <v>Yorkshire and Humber</v>
      </c>
    </row>
    <row r="741" spans="1:10" x14ac:dyDescent="0.3">
      <c r="A741" s="22" t="str">
        <f t="shared" si="11"/>
        <v>'RAJ2016Curative18-49'</v>
      </c>
      <c r="B741" s="22">
        <v>2016</v>
      </c>
      <c r="C741" s="22" t="s">
        <v>174</v>
      </c>
      <c r="D741" s="22" t="s">
        <v>7</v>
      </c>
      <c r="E741" s="22" t="s">
        <v>153</v>
      </c>
      <c r="F741" s="22">
        <v>6</v>
      </c>
      <c r="G741" s="22">
        <v>0</v>
      </c>
      <c r="H741" s="22" t="str">
        <f>INDEX(Bar_data!$A$3:$B$140,MATCH(C741,Bar_data!$A$3:$A$140,FALSE),2)</f>
        <v>Trust011</v>
      </c>
      <c r="I741" s="22" t="str">
        <f>INDEX(TrustCAHUB_map!$A$2:$D$139,MATCH($C741,TrustCAHUB_map!$A$2:$A$139,FALSE),3)</f>
        <v>East of England</v>
      </c>
      <c r="J741" s="22" t="str">
        <f>INDEX(TrustCAHUB_map!$A$2:$D$139,MATCH($C741,TrustCAHUB_map!$A$2:$A$139,FALSE),4)</f>
        <v>East of England</v>
      </c>
    </row>
    <row r="742" spans="1:10" x14ac:dyDescent="0.3">
      <c r="A742" s="22" t="str">
        <f t="shared" si="11"/>
        <v>'RAJ2016Palliative18-49'</v>
      </c>
      <c r="B742" s="22">
        <v>2016</v>
      </c>
      <c r="C742" s="22" t="s">
        <v>174</v>
      </c>
      <c r="D742" s="22" t="s">
        <v>8</v>
      </c>
      <c r="E742" s="22" t="s">
        <v>153</v>
      </c>
      <c r="F742" s="22">
        <v>5</v>
      </c>
      <c r="G742" s="22">
        <v>0</v>
      </c>
      <c r="H742" s="22" t="str">
        <f>INDEX(Bar_data!$A$3:$B$140,MATCH(C742,Bar_data!$A$3:$A$140,FALSE),2)</f>
        <v>Trust011</v>
      </c>
      <c r="I742" s="22" t="str">
        <f>INDEX(TrustCAHUB_map!$A$2:$D$139,MATCH($C742,TrustCAHUB_map!$A$2:$A$139,FALSE),3)</f>
        <v>East of England</v>
      </c>
      <c r="J742" s="22" t="str">
        <f>INDEX(TrustCAHUB_map!$A$2:$D$139,MATCH($C742,TrustCAHUB_map!$A$2:$A$139,FALSE),4)</f>
        <v>East of England</v>
      </c>
    </row>
    <row r="743" spans="1:10" x14ac:dyDescent="0.3">
      <c r="A743" s="22" t="str">
        <f t="shared" si="11"/>
        <v>'RAJ2016Palliative50-69'</v>
      </c>
      <c r="B743" s="22">
        <v>2016</v>
      </c>
      <c r="C743" s="22" t="s">
        <v>174</v>
      </c>
      <c r="D743" s="22" t="s">
        <v>8</v>
      </c>
      <c r="E743" s="22" t="s">
        <v>627</v>
      </c>
      <c r="F743" s="22">
        <v>37</v>
      </c>
      <c r="G743" s="22">
        <v>1</v>
      </c>
      <c r="H743" s="22" t="str">
        <f>INDEX(Bar_data!$A$3:$B$140,MATCH(C743,Bar_data!$A$3:$A$140,FALSE),2)</f>
        <v>Trust011</v>
      </c>
      <c r="I743" s="22" t="str">
        <f>INDEX(TrustCAHUB_map!$A$2:$D$139,MATCH($C743,TrustCAHUB_map!$A$2:$A$139,FALSE),3)</f>
        <v>East of England</v>
      </c>
      <c r="J743" s="22" t="str">
        <f>INDEX(TrustCAHUB_map!$A$2:$D$139,MATCH($C743,TrustCAHUB_map!$A$2:$A$139,FALSE),4)</f>
        <v>East of England</v>
      </c>
    </row>
    <row r="744" spans="1:10" x14ac:dyDescent="0.3">
      <c r="A744" s="22" t="str">
        <f t="shared" si="11"/>
        <v>'RAJ2016Curative50-69'</v>
      </c>
      <c r="B744" s="22">
        <v>2016</v>
      </c>
      <c r="C744" s="22" t="s">
        <v>174</v>
      </c>
      <c r="D744" s="22" t="s">
        <v>7</v>
      </c>
      <c r="E744" s="22" t="s">
        <v>627</v>
      </c>
      <c r="F744" s="22">
        <v>23</v>
      </c>
      <c r="G744" s="22">
        <v>0</v>
      </c>
      <c r="H744" s="22" t="str">
        <f>INDEX(Bar_data!$A$3:$B$140,MATCH(C744,Bar_data!$A$3:$A$140,FALSE),2)</f>
        <v>Trust011</v>
      </c>
      <c r="I744" s="22" t="str">
        <f>INDEX(TrustCAHUB_map!$A$2:$D$139,MATCH($C744,TrustCAHUB_map!$A$2:$A$139,FALSE),3)</f>
        <v>East of England</v>
      </c>
      <c r="J744" s="22" t="str">
        <f>INDEX(TrustCAHUB_map!$A$2:$D$139,MATCH($C744,TrustCAHUB_map!$A$2:$A$139,FALSE),4)</f>
        <v>East of England</v>
      </c>
    </row>
    <row r="745" spans="1:10" x14ac:dyDescent="0.3">
      <c r="A745" s="22" t="str">
        <f t="shared" si="11"/>
        <v>'RAJ2016Palliative70+'</v>
      </c>
      <c r="B745" s="22">
        <v>2016</v>
      </c>
      <c r="C745" s="22" t="s">
        <v>174</v>
      </c>
      <c r="D745" s="22" t="s">
        <v>8</v>
      </c>
      <c r="E745" s="22" t="s">
        <v>628</v>
      </c>
      <c r="F745" s="22">
        <v>37</v>
      </c>
      <c r="G745" s="22">
        <v>1</v>
      </c>
      <c r="H745" s="22" t="str">
        <f>INDEX(Bar_data!$A$3:$B$140,MATCH(C745,Bar_data!$A$3:$A$140,FALSE),2)</f>
        <v>Trust011</v>
      </c>
      <c r="I745" s="22" t="str">
        <f>INDEX(TrustCAHUB_map!$A$2:$D$139,MATCH($C745,TrustCAHUB_map!$A$2:$A$139,FALSE),3)</f>
        <v>East of England</v>
      </c>
      <c r="J745" s="22" t="str">
        <f>INDEX(TrustCAHUB_map!$A$2:$D$139,MATCH($C745,TrustCAHUB_map!$A$2:$A$139,FALSE),4)</f>
        <v>East of England</v>
      </c>
    </row>
    <row r="746" spans="1:10" x14ac:dyDescent="0.3">
      <c r="A746" s="22" t="str">
        <f t="shared" si="11"/>
        <v>'RAJ2016Curative70+'</v>
      </c>
      <c r="B746" s="22">
        <v>2016</v>
      </c>
      <c r="C746" s="22" t="s">
        <v>174</v>
      </c>
      <c r="D746" s="22" t="s">
        <v>7</v>
      </c>
      <c r="E746" s="22" t="s">
        <v>628</v>
      </c>
      <c r="F746" s="22">
        <v>15</v>
      </c>
      <c r="G746" s="22">
        <v>0</v>
      </c>
      <c r="H746" s="22" t="str">
        <f>INDEX(Bar_data!$A$3:$B$140,MATCH(C746,Bar_data!$A$3:$A$140,FALSE),2)</f>
        <v>Trust011</v>
      </c>
      <c r="I746" s="22" t="str">
        <f>INDEX(TrustCAHUB_map!$A$2:$D$139,MATCH($C746,TrustCAHUB_map!$A$2:$A$139,FALSE),3)</f>
        <v>East of England</v>
      </c>
      <c r="J746" s="22" t="str">
        <f>INDEX(TrustCAHUB_map!$A$2:$D$139,MATCH($C746,TrustCAHUB_map!$A$2:$A$139,FALSE),4)</f>
        <v>East of England</v>
      </c>
    </row>
    <row r="747" spans="1:10" x14ac:dyDescent="0.3">
      <c r="A747" s="22" t="str">
        <f t="shared" si="11"/>
        <v>'RAL2016Palliative18-49'</v>
      </c>
      <c r="B747" s="22">
        <v>2016</v>
      </c>
      <c r="C747" s="22" t="s">
        <v>175</v>
      </c>
      <c r="D747" s="22" t="s">
        <v>8</v>
      </c>
      <c r="E747" s="22" t="s">
        <v>153</v>
      </c>
      <c r="F747" s="22">
        <v>6</v>
      </c>
      <c r="G747" s="22">
        <v>0</v>
      </c>
      <c r="H747" s="22" t="str">
        <f>INDEX(Bar_data!$A$3:$B$140,MATCH(C747,Bar_data!$A$3:$A$140,FALSE),2)</f>
        <v>Trust012</v>
      </c>
      <c r="I747" s="22" t="str">
        <f>INDEX(TrustCAHUB_map!$A$2:$D$139,MATCH($C747,TrustCAHUB_map!$A$2:$A$139,FALSE),3)</f>
        <v>North Central and North East London</v>
      </c>
      <c r="J747" s="22" t="str">
        <f>INDEX(TrustCAHUB_map!$A$2:$D$139,MATCH($C747,TrustCAHUB_map!$A$2:$A$139,FALSE),4)</f>
        <v>London</v>
      </c>
    </row>
    <row r="748" spans="1:10" x14ac:dyDescent="0.3">
      <c r="A748" s="22" t="str">
        <f t="shared" si="11"/>
        <v>'RAL2016Curative18-49'</v>
      </c>
      <c r="B748" s="22">
        <v>2016</v>
      </c>
      <c r="C748" s="22" t="s">
        <v>175</v>
      </c>
      <c r="D748" s="22" t="s">
        <v>7</v>
      </c>
      <c r="E748" s="22" t="s">
        <v>153</v>
      </c>
      <c r="F748" s="22">
        <v>5</v>
      </c>
      <c r="G748" s="22">
        <v>0</v>
      </c>
      <c r="H748" s="22" t="str">
        <f>INDEX(Bar_data!$A$3:$B$140,MATCH(C748,Bar_data!$A$3:$A$140,FALSE),2)</f>
        <v>Trust012</v>
      </c>
      <c r="I748" s="22" t="str">
        <f>INDEX(TrustCAHUB_map!$A$2:$D$139,MATCH($C748,TrustCAHUB_map!$A$2:$A$139,FALSE),3)</f>
        <v>North Central and North East London</v>
      </c>
      <c r="J748" s="22" t="str">
        <f>INDEX(TrustCAHUB_map!$A$2:$D$139,MATCH($C748,TrustCAHUB_map!$A$2:$A$139,FALSE),4)</f>
        <v>London</v>
      </c>
    </row>
    <row r="749" spans="1:10" x14ac:dyDescent="0.3">
      <c r="A749" s="22" t="str">
        <f t="shared" si="11"/>
        <v>'RAL2016Curative50-69'</v>
      </c>
      <c r="B749" s="22">
        <v>2016</v>
      </c>
      <c r="C749" s="22" t="s">
        <v>175</v>
      </c>
      <c r="D749" s="22" t="s">
        <v>7</v>
      </c>
      <c r="E749" s="22" t="s">
        <v>627</v>
      </c>
      <c r="F749" s="22">
        <v>16</v>
      </c>
      <c r="G749" s="22">
        <v>0</v>
      </c>
      <c r="H749" s="22" t="str">
        <f>INDEX(Bar_data!$A$3:$B$140,MATCH(C749,Bar_data!$A$3:$A$140,FALSE),2)</f>
        <v>Trust012</v>
      </c>
      <c r="I749" s="22" t="str">
        <f>INDEX(TrustCAHUB_map!$A$2:$D$139,MATCH($C749,TrustCAHUB_map!$A$2:$A$139,FALSE),3)</f>
        <v>North Central and North East London</v>
      </c>
      <c r="J749" s="22" t="str">
        <f>INDEX(TrustCAHUB_map!$A$2:$D$139,MATCH($C749,TrustCAHUB_map!$A$2:$A$139,FALSE),4)</f>
        <v>London</v>
      </c>
    </row>
    <row r="750" spans="1:10" x14ac:dyDescent="0.3">
      <c r="A750" s="22" t="str">
        <f t="shared" si="11"/>
        <v>'RAL2016Palliative50-69'</v>
      </c>
      <c r="B750" s="22">
        <v>2016</v>
      </c>
      <c r="C750" s="22" t="s">
        <v>175</v>
      </c>
      <c r="D750" s="22" t="s">
        <v>8</v>
      </c>
      <c r="E750" s="22" t="s">
        <v>627</v>
      </c>
      <c r="F750" s="22">
        <v>19</v>
      </c>
      <c r="G750" s="22">
        <v>0</v>
      </c>
      <c r="H750" s="22" t="str">
        <f>INDEX(Bar_data!$A$3:$B$140,MATCH(C750,Bar_data!$A$3:$A$140,FALSE),2)</f>
        <v>Trust012</v>
      </c>
      <c r="I750" s="22" t="str">
        <f>INDEX(TrustCAHUB_map!$A$2:$D$139,MATCH($C750,TrustCAHUB_map!$A$2:$A$139,FALSE),3)</f>
        <v>North Central and North East London</v>
      </c>
      <c r="J750" s="22" t="str">
        <f>INDEX(TrustCAHUB_map!$A$2:$D$139,MATCH($C750,TrustCAHUB_map!$A$2:$A$139,FALSE),4)</f>
        <v>London</v>
      </c>
    </row>
    <row r="751" spans="1:10" x14ac:dyDescent="0.3">
      <c r="A751" s="22" t="str">
        <f t="shared" si="11"/>
        <v>'RAL2016Palliative70+'</v>
      </c>
      <c r="B751" s="22">
        <v>2016</v>
      </c>
      <c r="C751" s="22" t="s">
        <v>175</v>
      </c>
      <c r="D751" s="22" t="s">
        <v>8</v>
      </c>
      <c r="E751" s="22" t="s">
        <v>628</v>
      </c>
      <c r="F751" s="22">
        <v>16</v>
      </c>
      <c r="G751" s="22">
        <v>0</v>
      </c>
      <c r="H751" s="22" t="str">
        <f>INDEX(Bar_data!$A$3:$B$140,MATCH(C751,Bar_data!$A$3:$A$140,FALSE),2)</f>
        <v>Trust012</v>
      </c>
      <c r="I751" s="22" t="str">
        <f>INDEX(TrustCAHUB_map!$A$2:$D$139,MATCH($C751,TrustCAHUB_map!$A$2:$A$139,FALSE),3)</f>
        <v>North Central and North East London</v>
      </c>
      <c r="J751" s="22" t="str">
        <f>INDEX(TrustCAHUB_map!$A$2:$D$139,MATCH($C751,TrustCAHUB_map!$A$2:$A$139,FALSE),4)</f>
        <v>London</v>
      </c>
    </row>
    <row r="752" spans="1:10" x14ac:dyDescent="0.3">
      <c r="A752" s="22" t="str">
        <f t="shared" si="11"/>
        <v>'RAL2016Curative70+'</v>
      </c>
      <c r="B752" s="22">
        <v>2016</v>
      </c>
      <c r="C752" s="22" t="s">
        <v>175</v>
      </c>
      <c r="D752" s="22" t="s">
        <v>7</v>
      </c>
      <c r="E752" s="22" t="s">
        <v>628</v>
      </c>
      <c r="F752" s="22">
        <v>12</v>
      </c>
      <c r="G752" s="22">
        <v>0</v>
      </c>
      <c r="H752" s="22" t="str">
        <f>INDEX(Bar_data!$A$3:$B$140,MATCH(C752,Bar_data!$A$3:$A$140,FALSE),2)</f>
        <v>Trust012</v>
      </c>
      <c r="I752" s="22" t="str">
        <f>INDEX(TrustCAHUB_map!$A$2:$D$139,MATCH($C752,TrustCAHUB_map!$A$2:$A$139,FALSE),3)</f>
        <v>North Central and North East London</v>
      </c>
      <c r="J752" s="22" t="str">
        <f>INDEX(TrustCAHUB_map!$A$2:$D$139,MATCH($C752,TrustCAHUB_map!$A$2:$A$139,FALSE),4)</f>
        <v>London</v>
      </c>
    </row>
    <row r="753" spans="1:10" x14ac:dyDescent="0.3">
      <c r="A753" s="22" t="str">
        <f t="shared" si="11"/>
        <v>'RAP2016Curative18-49'</v>
      </c>
      <c r="B753" s="22">
        <v>2016</v>
      </c>
      <c r="C753" s="22" t="s">
        <v>176</v>
      </c>
      <c r="D753" s="22" t="s">
        <v>7</v>
      </c>
      <c r="E753" s="22" t="s">
        <v>153</v>
      </c>
      <c r="F753" s="22">
        <v>7</v>
      </c>
      <c r="G753" s="22">
        <v>0</v>
      </c>
      <c r="H753" s="22" t="str">
        <f>INDEX(Bar_data!$A$3:$B$140,MATCH(C753,Bar_data!$A$3:$A$140,FALSE),2)</f>
        <v>Trust013</v>
      </c>
      <c r="I753" s="22" t="str">
        <f>INDEX(TrustCAHUB_map!$A$2:$D$139,MATCH($C753,TrustCAHUB_map!$A$2:$A$139,FALSE),3)</f>
        <v>North Central and North East London</v>
      </c>
      <c r="J753" s="22" t="str">
        <f>INDEX(TrustCAHUB_map!$A$2:$D$139,MATCH($C753,TrustCAHUB_map!$A$2:$A$139,FALSE),4)</f>
        <v>London</v>
      </c>
    </row>
    <row r="754" spans="1:10" x14ac:dyDescent="0.3">
      <c r="A754" s="22" t="str">
        <f t="shared" si="11"/>
        <v>'RAP2016Palliative18-49'</v>
      </c>
      <c r="B754" s="22">
        <v>2016</v>
      </c>
      <c r="C754" s="22" t="s">
        <v>176</v>
      </c>
      <c r="D754" s="22" t="s">
        <v>8</v>
      </c>
      <c r="E754" s="22" t="s">
        <v>153</v>
      </c>
      <c r="F754" s="22">
        <v>4</v>
      </c>
      <c r="G754" s="22">
        <v>1</v>
      </c>
      <c r="H754" s="22" t="str">
        <f>INDEX(Bar_data!$A$3:$B$140,MATCH(C754,Bar_data!$A$3:$A$140,FALSE),2)</f>
        <v>Trust013</v>
      </c>
      <c r="I754" s="22" t="str">
        <f>INDEX(TrustCAHUB_map!$A$2:$D$139,MATCH($C754,TrustCAHUB_map!$A$2:$A$139,FALSE),3)</f>
        <v>North Central and North East London</v>
      </c>
      <c r="J754" s="22" t="str">
        <f>INDEX(TrustCAHUB_map!$A$2:$D$139,MATCH($C754,TrustCAHUB_map!$A$2:$A$139,FALSE),4)</f>
        <v>London</v>
      </c>
    </row>
    <row r="755" spans="1:10" x14ac:dyDescent="0.3">
      <c r="A755" s="22" t="str">
        <f t="shared" si="11"/>
        <v>'RAP2016Not assigned18-49'</v>
      </c>
      <c r="B755" s="22">
        <v>2016</v>
      </c>
      <c r="C755" s="22" t="s">
        <v>176</v>
      </c>
      <c r="D755" s="22" t="s">
        <v>477</v>
      </c>
      <c r="E755" s="22" t="s">
        <v>153</v>
      </c>
      <c r="F755" s="22">
        <v>1</v>
      </c>
      <c r="G755" s="22">
        <v>0</v>
      </c>
      <c r="H755" s="22" t="str">
        <f>INDEX(Bar_data!$A$3:$B$140,MATCH(C755,Bar_data!$A$3:$A$140,FALSE),2)</f>
        <v>Trust013</v>
      </c>
      <c r="I755" s="22" t="str">
        <f>INDEX(TrustCAHUB_map!$A$2:$D$139,MATCH($C755,TrustCAHUB_map!$A$2:$A$139,FALSE),3)</f>
        <v>North Central and North East London</v>
      </c>
      <c r="J755" s="22" t="str">
        <f>INDEX(TrustCAHUB_map!$A$2:$D$139,MATCH($C755,TrustCAHUB_map!$A$2:$A$139,FALSE),4)</f>
        <v>London</v>
      </c>
    </row>
    <row r="756" spans="1:10" x14ac:dyDescent="0.3">
      <c r="A756" s="22" t="str">
        <f t="shared" si="11"/>
        <v>'RAP2016Palliative50-69'</v>
      </c>
      <c r="B756" s="22">
        <v>2016</v>
      </c>
      <c r="C756" s="22" t="s">
        <v>176</v>
      </c>
      <c r="D756" s="22" t="s">
        <v>8</v>
      </c>
      <c r="E756" s="22" t="s">
        <v>627</v>
      </c>
      <c r="F756" s="22">
        <v>14</v>
      </c>
      <c r="G756" s="22">
        <v>3</v>
      </c>
      <c r="H756" s="22" t="str">
        <f>INDEX(Bar_data!$A$3:$B$140,MATCH(C756,Bar_data!$A$3:$A$140,FALSE),2)</f>
        <v>Trust013</v>
      </c>
      <c r="I756" s="22" t="str">
        <f>INDEX(TrustCAHUB_map!$A$2:$D$139,MATCH($C756,TrustCAHUB_map!$A$2:$A$139,FALSE),3)</f>
        <v>North Central and North East London</v>
      </c>
      <c r="J756" s="22" t="str">
        <f>INDEX(TrustCAHUB_map!$A$2:$D$139,MATCH($C756,TrustCAHUB_map!$A$2:$A$139,FALSE),4)</f>
        <v>London</v>
      </c>
    </row>
    <row r="757" spans="1:10" x14ac:dyDescent="0.3">
      <c r="A757" s="22" t="str">
        <f t="shared" si="11"/>
        <v>'RAP2016Curative50-69'</v>
      </c>
      <c r="B757" s="22">
        <v>2016</v>
      </c>
      <c r="C757" s="22" t="s">
        <v>176</v>
      </c>
      <c r="D757" s="22" t="s">
        <v>7</v>
      </c>
      <c r="E757" s="22" t="s">
        <v>627</v>
      </c>
      <c r="F757" s="22">
        <v>30</v>
      </c>
      <c r="G757" s="22">
        <v>1</v>
      </c>
      <c r="H757" s="22" t="str">
        <f>INDEX(Bar_data!$A$3:$B$140,MATCH(C757,Bar_data!$A$3:$A$140,FALSE),2)</f>
        <v>Trust013</v>
      </c>
      <c r="I757" s="22" t="str">
        <f>INDEX(TrustCAHUB_map!$A$2:$D$139,MATCH($C757,TrustCAHUB_map!$A$2:$A$139,FALSE),3)</f>
        <v>North Central and North East London</v>
      </c>
      <c r="J757" s="22" t="str">
        <f>INDEX(TrustCAHUB_map!$A$2:$D$139,MATCH($C757,TrustCAHUB_map!$A$2:$A$139,FALSE),4)</f>
        <v>London</v>
      </c>
    </row>
    <row r="758" spans="1:10" x14ac:dyDescent="0.3">
      <c r="A758" s="22" t="str">
        <f t="shared" si="11"/>
        <v>'RAP2016Not assigned50-69'</v>
      </c>
      <c r="B758" s="22">
        <v>2016</v>
      </c>
      <c r="C758" s="22" t="s">
        <v>176</v>
      </c>
      <c r="D758" s="22" t="s">
        <v>477</v>
      </c>
      <c r="E758" s="22" t="s">
        <v>627</v>
      </c>
      <c r="F758" s="22">
        <v>1</v>
      </c>
      <c r="G758" s="22">
        <v>0</v>
      </c>
      <c r="H758" s="22" t="str">
        <f>INDEX(Bar_data!$A$3:$B$140,MATCH(C758,Bar_data!$A$3:$A$140,FALSE),2)</f>
        <v>Trust013</v>
      </c>
      <c r="I758" s="22" t="str">
        <f>INDEX(TrustCAHUB_map!$A$2:$D$139,MATCH($C758,TrustCAHUB_map!$A$2:$A$139,FALSE),3)</f>
        <v>North Central and North East London</v>
      </c>
      <c r="J758" s="22" t="str">
        <f>INDEX(TrustCAHUB_map!$A$2:$D$139,MATCH($C758,TrustCAHUB_map!$A$2:$A$139,FALSE),4)</f>
        <v>London</v>
      </c>
    </row>
    <row r="759" spans="1:10" x14ac:dyDescent="0.3">
      <c r="A759" s="22" t="str">
        <f t="shared" si="11"/>
        <v>'RAP2016Palliative70+'</v>
      </c>
      <c r="B759" s="22">
        <v>2016</v>
      </c>
      <c r="C759" s="22" t="s">
        <v>176</v>
      </c>
      <c r="D759" s="22" t="s">
        <v>8</v>
      </c>
      <c r="E759" s="22" t="s">
        <v>628</v>
      </c>
      <c r="F759" s="22">
        <v>19</v>
      </c>
      <c r="G759" s="22">
        <v>1</v>
      </c>
      <c r="H759" s="22" t="str">
        <f>INDEX(Bar_data!$A$3:$B$140,MATCH(C759,Bar_data!$A$3:$A$140,FALSE),2)</f>
        <v>Trust013</v>
      </c>
      <c r="I759" s="22" t="str">
        <f>INDEX(TrustCAHUB_map!$A$2:$D$139,MATCH($C759,TrustCAHUB_map!$A$2:$A$139,FALSE),3)</f>
        <v>North Central and North East London</v>
      </c>
      <c r="J759" s="22" t="str">
        <f>INDEX(TrustCAHUB_map!$A$2:$D$139,MATCH($C759,TrustCAHUB_map!$A$2:$A$139,FALSE),4)</f>
        <v>London</v>
      </c>
    </row>
    <row r="760" spans="1:10" x14ac:dyDescent="0.3">
      <c r="A760" s="22" t="str">
        <f t="shared" si="11"/>
        <v>'RAP2016Not assigned70+'</v>
      </c>
      <c r="B760" s="22">
        <v>2016</v>
      </c>
      <c r="C760" s="22" t="s">
        <v>176</v>
      </c>
      <c r="D760" s="22" t="s">
        <v>477</v>
      </c>
      <c r="E760" s="22" t="s">
        <v>628</v>
      </c>
      <c r="F760" s="22">
        <v>1</v>
      </c>
      <c r="G760" s="22">
        <v>0</v>
      </c>
      <c r="H760" s="22" t="str">
        <f>INDEX(Bar_data!$A$3:$B$140,MATCH(C760,Bar_data!$A$3:$A$140,FALSE),2)</f>
        <v>Trust013</v>
      </c>
      <c r="I760" s="22" t="str">
        <f>INDEX(TrustCAHUB_map!$A$2:$D$139,MATCH($C760,TrustCAHUB_map!$A$2:$A$139,FALSE),3)</f>
        <v>North Central and North East London</v>
      </c>
      <c r="J760" s="22" t="str">
        <f>INDEX(TrustCAHUB_map!$A$2:$D$139,MATCH($C760,TrustCAHUB_map!$A$2:$A$139,FALSE),4)</f>
        <v>London</v>
      </c>
    </row>
    <row r="761" spans="1:10" x14ac:dyDescent="0.3">
      <c r="A761" s="22" t="str">
        <f t="shared" si="11"/>
        <v>'RAP2016Curative70+'</v>
      </c>
      <c r="B761" s="22">
        <v>2016</v>
      </c>
      <c r="C761" s="22" t="s">
        <v>176</v>
      </c>
      <c r="D761" s="22" t="s">
        <v>7</v>
      </c>
      <c r="E761" s="22" t="s">
        <v>628</v>
      </c>
      <c r="F761" s="22">
        <v>21</v>
      </c>
      <c r="G761" s="22">
        <v>1</v>
      </c>
      <c r="H761" s="22" t="str">
        <f>INDEX(Bar_data!$A$3:$B$140,MATCH(C761,Bar_data!$A$3:$A$140,FALSE),2)</f>
        <v>Trust013</v>
      </c>
      <c r="I761" s="22" t="str">
        <f>INDEX(TrustCAHUB_map!$A$2:$D$139,MATCH($C761,TrustCAHUB_map!$A$2:$A$139,FALSE),3)</f>
        <v>North Central and North East London</v>
      </c>
      <c r="J761" s="22" t="str">
        <f>INDEX(TrustCAHUB_map!$A$2:$D$139,MATCH($C761,TrustCAHUB_map!$A$2:$A$139,FALSE),4)</f>
        <v>London</v>
      </c>
    </row>
    <row r="762" spans="1:10" x14ac:dyDescent="0.3">
      <c r="A762" s="22" t="str">
        <f t="shared" si="11"/>
        <v>'RBA2016Palliative18-49'</v>
      </c>
      <c r="B762" s="22">
        <v>2016</v>
      </c>
      <c r="C762" s="22" t="s">
        <v>179</v>
      </c>
      <c r="D762" s="22" t="s">
        <v>8</v>
      </c>
      <c r="E762" s="22" t="s">
        <v>153</v>
      </c>
      <c r="F762" s="22">
        <v>1</v>
      </c>
      <c r="G762" s="22">
        <v>1</v>
      </c>
      <c r="H762" s="22" t="str">
        <f>INDEX(Bar_data!$A$3:$B$140,MATCH(C762,Bar_data!$A$3:$A$140,FALSE),2)</f>
        <v>Trust016</v>
      </c>
      <c r="I762" s="22" t="str">
        <f>INDEX(TrustCAHUB_map!$A$2:$D$139,MATCH($C762,TrustCAHUB_map!$A$2:$A$139,FALSE),3)</f>
        <v>Somerset, Wiltshire, Avon and Gloucester</v>
      </c>
      <c r="J762" s="22" t="str">
        <f>INDEX(TrustCAHUB_map!$A$2:$D$139,MATCH($C762,TrustCAHUB_map!$A$2:$A$139,FALSE),4)</f>
        <v>South West</v>
      </c>
    </row>
    <row r="763" spans="1:10" x14ac:dyDescent="0.3">
      <c r="A763" s="22" t="str">
        <f t="shared" si="11"/>
        <v>'RBA2016Curative18-49'</v>
      </c>
      <c r="B763" s="22">
        <v>2016</v>
      </c>
      <c r="C763" s="22" t="s">
        <v>179</v>
      </c>
      <c r="D763" s="22" t="s">
        <v>7</v>
      </c>
      <c r="E763" s="22" t="s">
        <v>153</v>
      </c>
      <c r="F763" s="22">
        <v>3</v>
      </c>
      <c r="G763" s="22">
        <v>0</v>
      </c>
      <c r="H763" s="22" t="str">
        <f>INDEX(Bar_data!$A$3:$B$140,MATCH(C763,Bar_data!$A$3:$A$140,FALSE),2)</f>
        <v>Trust016</v>
      </c>
      <c r="I763" s="22" t="str">
        <f>INDEX(TrustCAHUB_map!$A$2:$D$139,MATCH($C763,TrustCAHUB_map!$A$2:$A$139,FALSE),3)</f>
        <v>Somerset, Wiltshire, Avon and Gloucester</v>
      </c>
      <c r="J763" s="22" t="str">
        <f>INDEX(TrustCAHUB_map!$A$2:$D$139,MATCH($C763,TrustCAHUB_map!$A$2:$A$139,FALSE),4)</f>
        <v>South West</v>
      </c>
    </row>
    <row r="764" spans="1:10" x14ac:dyDescent="0.3">
      <c r="A764" s="22" t="str">
        <f t="shared" si="11"/>
        <v>'RBA2016Curative50-69'</v>
      </c>
      <c r="B764" s="22">
        <v>2016</v>
      </c>
      <c r="C764" s="22" t="s">
        <v>179</v>
      </c>
      <c r="D764" s="22" t="s">
        <v>7</v>
      </c>
      <c r="E764" s="22" t="s">
        <v>627</v>
      </c>
      <c r="F764" s="22">
        <v>21</v>
      </c>
      <c r="G764" s="22">
        <v>1</v>
      </c>
      <c r="H764" s="22" t="str">
        <f>INDEX(Bar_data!$A$3:$B$140,MATCH(C764,Bar_data!$A$3:$A$140,FALSE),2)</f>
        <v>Trust016</v>
      </c>
      <c r="I764" s="22" t="str">
        <f>INDEX(TrustCAHUB_map!$A$2:$D$139,MATCH($C764,TrustCAHUB_map!$A$2:$A$139,FALSE),3)</f>
        <v>Somerset, Wiltshire, Avon and Gloucester</v>
      </c>
      <c r="J764" s="22" t="str">
        <f>INDEX(TrustCAHUB_map!$A$2:$D$139,MATCH($C764,TrustCAHUB_map!$A$2:$A$139,FALSE),4)</f>
        <v>South West</v>
      </c>
    </row>
    <row r="765" spans="1:10" x14ac:dyDescent="0.3">
      <c r="A765" s="22" t="str">
        <f t="shared" si="11"/>
        <v>'RBA2016Palliative50-69'</v>
      </c>
      <c r="B765" s="22">
        <v>2016</v>
      </c>
      <c r="C765" s="22" t="s">
        <v>179</v>
      </c>
      <c r="D765" s="22" t="s">
        <v>8</v>
      </c>
      <c r="E765" s="22" t="s">
        <v>627</v>
      </c>
      <c r="F765" s="22">
        <v>21</v>
      </c>
      <c r="G765" s="22">
        <v>1</v>
      </c>
      <c r="H765" s="22" t="str">
        <f>INDEX(Bar_data!$A$3:$B$140,MATCH(C765,Bar_data!$A$3:$A$140,FALSE),2)</f>
        <v>Trust016</v>
      </c>
      <c r="I765" s="22" t="str">
        <f>INDEX(TrustCAHUB_map!$A$2:$D$139,MATCH($C765,TrustCAHUB_map!$A$2:$A$139,FALSE),3)</f>
        <v>Somerset, Wiltshire, Avon and Gloucester</v>
      </c>
      <c r="J765" s="22" t="str">
        <f>INDEX(TrustCAHUB_map!$A$2:$D$139,MATCH($C765,TrustCAHUB_map!$A$2:$A$139,FALSE),4)</f>
        <v>South West</v>
      </c>
    </row>
    <row r="766" spans="1:10" x14ac:dyDescent="0.3">
      <c r="A766" s="22" t="str">
        <f t="shared" si="11"/>
        <v>'RBA2016Palliative70+'</v>
      </c>
      <c r="B766" s="22">
        <v>2016</v>
      </c>
      <c r="C766" s="22" t="s">
        <v>179</v>
      </c>
      <c r="D766" s="22" t="s">
        <v>8</v>
      </c>
      <c r="E766" s="22" t="s">
        <v>628</v>
      </c>
      <c r="F766" s="22">
        <v>19</v>
      </c>
      <c r="G766" s="22">
        <v>1</v>
      </c>
      <c r="H766" s="22" t="str">
        <f>INDEX(Bar_data!$A$3:$B$140,MATCH(C766,Bar_data!$A$3:$A$140,FALSE),2)</f>
        <v>Trust016</v>
      </c>
      <c r="I766" s="22" t="str">
        <f>INDEX(TrustCAHUB_map!$A$2:$D$139,MATCH($C766,TrustCAHUB_map!$A$2:$A$139,FALSE),3)</f>
        <v>Somerset, Wiltshire, Avon and Gloucester</v>
      </c>
      <c r="J766" s="22" t="str">
        <f>INDEX(TrustCAHUB_map!$A$2:$D$139,MATCH($C766,TrustCAHUB_map!$A$2:$A$139,FALSE),4)</f>
        <v>South West</v>
      </c>
    </row>
    <row r="767" spans="1:10" x14ac:dyDescent="0.3">
      <c r="A767" s="22" t="str">
        <f t="shared" si="11"/>
        <v>'RBA2016Curative70+'</v>
      </c>
      <c r="B767" s="22">
        <v>2016</v>
      </c>
      <c r="C767" s="22" t="s">
        <v>179</v>
      </c>
      <c r="D767" s="22" t="s">
        <v>7</v>
      </c>
      <c r="E767" s="22" t="s">
        <v>628</v>
      </c>
      <c r="F767" s="22">
        <v>21</v>
      </c>
      <c r="G767" s="22">
        <v>0</v>
      </c>
      <c r="H767" s="22" t="str">
        <f>INDEX(Bar_data!$A$3:$B$140,MATCH(C767,Bar_data!$A$3:$A$140,FALSE),2)</f>
        <v>Trust016</v>
      </c>
      <c r="I767" s="22" t="str">
        <f>INDEX(TrustCAHUB_map!$A$2:$D$139,MATCH($C767,TrustCAHUB_map!$A$2:$A$139,FALSE),3)</f>
        <v>Somerset, Wiltshire, Avon and Gloucester</v>
      </c>
      <c r="J767" s="22" t="str">
        <f>INDEX(TrustCAHUB_map!$A$2:$D$139,MATCH($C767,TrustCAHUB_map!$A$2:$A$139,FALSE),4)</f>
        <v>South West</v>
      </c>
    </row>
    <row r="768" spans="1:10" x14ac:dyDescent="0.3">
      <c r="A768" s="22" t="str">
        <f t="shared" si="11"/>
        <v>'RBD2016Curative18-49'</v>
      </c>
      <c r="B768" s="22">
        <v>2016</v>
      </c>
      <c r="C768" s="22" t="s">
        <v>180</v>
      </c>
      <c r="D768" s="22" t="s">
        <v>7</v>
      </c>
      <c r="E768" s="22" t="s">
        <v>153</v>
      </c>
      <c r="F768" s="22">
        <v>6</v>
      </c>
      <c r="G768" s="22">
        <v>0</v>
      </c>
      <c r="H768" s="22" t="str">
        <f>INDEX(Bar_data!$A$3:$B$140,MATCH(C768,Bar_data!$A$3:$A$140,FALSE),2)</f>
        <v>Trust017</v>
      </c>
      <c r="I768" s="22" t="str">
        <f>INDEX(TrustCAHUB_map!$A$2:$D$139,MATCH($C768,TrustCAHUB_map!$A$2:$A$139,FALSE),3)</f>
        <v>Wessex</v>
      </c>
      <c r="J768" s="22" t="str">
        <f>INDEX(TrustCAHUB_map!$A$2:$D$139,MATCH($C768,TrustCAHUB_map!$A$2:$A$139,FALSE),4)</f>
        <v>Wessex</v>
      </c>
    </row>
    <row r="769" spans="1:10" x14ac:dyDescent="0.3">
      <c r="A769" s="22" t="str">
        <f t="shared" si="11"/>
        <v>'RBD2016Palliative50-69'</v>
      </c>
      <c r="B769" s="22">
        <v>2016</v>
      </c>
      <c r="C769" s="22" t="s">
        <v>180</v>
      </c>
      <c r="D769" s="22" t="s">
        <v>8</v>
      </c>
      <c r="E769" s="22" t="s">
        <v>627</v>
      </c>
      <c r="F769" s="22">
        <v>12</v>
      </c>
      <c r="G769" s="22">
        <v>1</v>
      </c>
      <c r="H769" s="22" t="str">
        <f>INDEX(Bar_data!$A$3:$B$140,MATCH(C769,Bar_data!$A$3:$A$140,FALSE),2)</f>
        <v>Trust017</v>
      </c>
      <c r="I769" s="22" t="str">
        <f>INDEX(TrustCAHUB_map!$A$2:$D$139,MATCH($C769,TrustCAHUB_map!$A$2:$A$139,FALSE),3)</f>
        <v>Wessex</v>
      </c>
      <c r="J769" s="22" t="str">
        <f>INDEX(TrustCAHUB_map!$A$2:$D$139,MATCH($C769,TrustCAHUB_map!$A$2:$A$139,FALSE),4)</f>
        <v>Wessex</v>
      </c>
    </row>
    <row r="770" spans="1:10" x14ac:dyDescent="0.3">
      <c r="A770" s="22" t="str">
        <f t="shared" si="11"/>
        <v>'RBD2016Curative50-69'</v>
      </c>
      <c r="B770" s="22">
        <v>2016</v>
      </c>
      <c r="C770" s="22" t="s">
        <v>180</v>
      </c>
      <c r="D770" s="22" t="s">
        <v>7</v>
      </c>
      <c r="E770" s="22" t="s">
        <v>627</v>
      </c>
      <c r="F770" s="22">
        <v>5</v>
      </c>
      <c r="G770" s="22">
        <v>0</v>
      </c>
      <c r="H770" s="22" t="str">
        <f>INDEX(Bar_data!$A$3:$B$140,MATCH(C770,Bar_data!$A$3:$A$140,FALSE),2)</f>
        <v>Trust017</v>
      </c>
      <c r="I770" s="22" t="str">
        <f>INDEX(TrustCAHUB_map!$A$2:$D$139,MATCH($C770,TrustCAHUB_map!$A$2:$A$139,FALSE),3)</f>
        <v>Wessex</v>
      </c>
      <c r="J770" s="22" t="str">
        <f>INDEX(TrustCAHUB_map!$A$2:$D$139,MATCH($C770,TrustCAHUB_map!$A$2:$A$139,FALSE),4)</f>
        <v>Wessex</v>
      </c>
    </row>
    <row r="771" spans="1:10" x14ac:dyDescent="0.3">
      <c r="A771" s="22" t="str">
        <f t="shared" ref="A771:A834" si="12">"'"&amp;C771&amp;B771&amp;D771&amp;E771&amp;"'"</f>
        <v>'RBD2016Not assigned70+'</v>
      </c>
      <c r="B771" s="22">
        <v>2016</v>
      </c>
      <c r="C771" s="22" t="s">
        <v>180</v>
      </c>
      <c r="D771" s="22" t="s">
        <v>477</v>
      </c>
      <c r="E771" s="22" t="s">
        <v>628</v>
      </c>
      <c r="F771" s="22">
        <v>1</v>
      </c>
      <c r="G771" s="22">
        <v>0</v>
      </c>
      <c r="H771" s="22" t="str">
        <f>INDEX(Bar_data!$A$3:$B$140,MATCH(C771,Bar_data!$A$3:$A$140,FALSE),2)</f>
        <v>Trust017</v>
      </c>
      <c r="I771" s="22" t="str">
        <f>INDEX(TrustCAHUB_map!$A$2:$D$139,MATCH($C771,TrustCAHUB_map!$A$2:$A$139,FALSE),3)</f>
        <v>Wessex</v>
      </c>
      <c r="J771" s="22" t="str">
        <f>INDEX(TrustCAHUB_map!$A$2:$D$139,MATCH($C771,TrustCAHUB_map!$A$2:$A$139,FALSE),4)</f>
        <v>Wessex</v>
      </c>
    </row>
    <row r="772" spans="1:10" x14ac:dyDescent="0.3">
      <c r="A772" s="22" t="str">
        <f t="shared" si="12"/>
        <v>'RBD2016Curative70+'</v>
      </c>
      <c r="B772" s="22">
        <v>2016</v>
      </c>
      <c r="C772" s="22" t="s">
        <v>180</v>
      </c>
      <c r="D772" s="22" t="s">
        <v>7</v>
      </c>
      <c r="E772" s="22" t="s">
        <v>628</v>
      </c>
      <c r="F772" s="22">
        <v>5</v>
      </c>
      <c r="G772" s="22">
        <v>0</v>
      </c>
      <c r="H772" s="22" t="str">
        <f>INDEX(Bar_data!$A$3:$B$140,MATCH(C772,Bar_data!$A$3:$A$140,FALSE),2)</f>
        <v>Trust017</v>
      </c>
      <c r="I772" s="22" t="str">
        <f>INDEX(TrustCAHUB_map!$A$2:$D$139,MATCH($C772,TrustCAHUB_map!$A$2:$A$139,FALSE),3)</f>
        <v>Wessex</v>
      </c>
      <c r="J772" s="22" t="str">
        <f>INDEX(TrustCAHUB_map!$A$2:$D$139,MATCH($C772,TrustCAHUB_map!$A$2:$A$139,FALSE),4)</f>
        <v>Wessex</v>
      </c>
    </row>
    <row r="773" spans="1:10" x14ac:dyDescent="0.3">
      <c r="A773" s="22" t="str">
        <f t="shared" si="12"/>
        <v>'RBD2016Palliative70+'</v>
      </c>
      <c r="B773" s="22">
        <v>2016</v>
      </c>
      <c r="C773" s="22" t="s">
        <v>180</v>
      </c>
      <c r="D773" s="22" t="s">
        <v>8</v>
      </c>
      <c r="E773" s="22" t="s">
        <v>628</v>
      </c>
      <c r="F773" s="22">
        <v>14</v>
      </c>
      <c r="G773" s="22">
        <v>2</v>
      </c>
      <c r="H773" s="22" t="str">
        <f>INDEX(Bar_data!$A$3:$B$140,MATCH(C773,Bar_data!$A$3:$A$140,FALSE),2)</f>
        <v>Trust017</v>
      </c>
      <c r="I773" s="22" t="str">
        <f>INDEX(TrustCAHUB_map!$A$2:$D$139,MATCH($C773,TrustCAHUB_map!$A$2:$A$139,FALSE),3)</f>
        <v>Wessex</v>
      </c>
      <c r="J773" s="22" t="str">
        <f>INDEX(TrustCAHUB_map!$A$2:$D$139,MATCH($C773,TrustCAHUB_map!$A$2:$A$139,FALSE),4)</f>
        <v>Wessex</v>
      </c>
    </row>
    <row r="774" spans="1:10" x14ac:dyDescent="0.3">
      <c r="A774" s="22" t="str">
        <f t="shared" si="12"/>
        <v>'RBK2016Palliative18-49'</v>
      </c>
      <c r="B774" s="22">
        <v>2016</v>
      </c>
      <c r="C774" s="22" t="s">
        <v>181</v>
      </c>
      <c r="D774" s="22" t="s">
        <v>8</v>
      </c>
      <c r="E774" s="22" t="s">
        <v>153</v>
      </c>
      <c r="F774" s="22">
        <v>2</v>
      </c>
      <c r="G774" s="22">
        <v>0</v>
      </c>
      <c r="H774" s="22" t="str">
        <f>INDEX(Bar_data!$A$3:$B$140,MATCH(C774,Bar_data!$A$3:$A$140,FALSE),2)</f>
        <v>Trust018</v>
      </c>
      <c r="I774" s="22" t="str">
        <f>INDEX(TrustCAHUB_map!$A$2:$D$139,MATCH($C774,TrustCAHUB_map!$A$2:$A$139,FALSE),3)</f>
        <v>West Midlands</v>
      </c>
      <c r="J774" s="22" t="str">
        <f>INDEX(TrustCAHUB_map!$A$2:$D$139,MATCH($C774,TrustCAHUB_map!$A$2:$A$139,FALSE),4)</f>
        <v>West Midlands</v>
      </c>
    </row>
    <row r="775" spans="1:10" x14ac:dyDescent="0.3">
      <c r="A775" s="22" t="str">
        <f t="shared" si="12"/>
        <v>'RBK2016Curative18-49'</v>
      </c>
      <c r="B775" s="22">
        <v>2016</v>
      </c>
      <c r="C775" s="22" t="s">
        <v>181</v>
      </c>
      <c r="D775" s="22" t="s">
        <v>7</v>
      </c>
      <c r="E775" s="22" t="s">
        <v>153</v>
      </c>
      <c r="F775" s="22">
        <v>1</v>
      </c>
      <c r="G775" s="22">
        <v>0</v>
      </c>
      <c r="H775" s="22" t="str">
        <f>INDEX(Bar_data!$A$3:$B$140,MATCH(C775,Bar_data!$A$3:$A$140,FALSE),2)</f>
        <v>Trust018</v>
      </c>
      <c r="I775" s="22" t="str">
        <f>INDEX(TrustCAHUB_map!$A$2:$D$139,MATCH($C775,TrustCAHUB_map!$A$2:$A$139,FALSE),3)</f>
        <v>West Midlands</v>
      </c>
      <c r="J775" s="22" t="str">
        <f>INDEX(TrustCAHUB_map!$A$2:$D$139,MATCH($C775,TrustCAHUB_map!$A$2:$A$139,FALSE),4)</f>
        <v>West Midlands</v>
      </c>
    </row>
    <row r="776" spans="1:10" x14ac:dyDescent="0.3">
      <c r="A776" s="22" t="str">
        <f t="shared" si="12"/>
        <v>'RBK2016Palliative50-69'</v>
      </c>
      <c r="B776" s="22">
        <v>2016</v>
      </c>
      <c r="C776" s="22" t="s">
        <v>181</v>
      </c>
      <c r="D776" s="22" t="s">
        <v>8</v>
      </c>
      <c r="E776" s="22" t="s">
        <v>627</v>
      </c>
      <c r="F776" s="22">
        <v>15</v>
      </c>
      <c r="G776" s="22">
        <v>2</v>
      </c>
      <c r="H776" s="22" t="str">
        <f>INDEX(Bar_data!$A$3:$B$140,MATCH(C776,Bar_data!$A$3:$A$140,FALSE),2)</f>
        <v>Trust018</v>
      </c>
      <c r="I776" s="22" t="str">
        <f>INDEX(TrustCAHUB_map!$A$2:$D$139,MATCH($C776,TrustCAHUB_map!$A$2:$A$139,FALSE),3)</f>
        <v>West Midlands</v>
      </c>
      <c r="J776" s="22" t="str">
        <f>INDEX(TrustCAHUB_map!$A$2:$D$139,MATCH($C776,TrustCAHUB_map!$A$2:$A$139,FALSE),4)</f>
        <v>West Midlands</v>
      </c>
    </row>
    <row r="777" spans="1:10" x14ac:dyDescent="0.3">
      <c r="A777" s="22" t="str">
        <f t="shared" si="12"/>
        <v>'RBK2016Curative50-69'</v>
      </c>
      <c r="B777" s="22">
        <v>2016</v>
      </c>
      <c r="C777" s="22" t="s">
        <v>181</v>
      </c>
      <c r="D777" s="22" t="s">
        <v>7</v>
      </c>
      <c r="E777" s="22" t="s">
        <v>627</v>
      </c>
      <c r="F777" s="22">
        <v>15</v>
      </c>
      <c r="G777" s="22">
        <v>0</v>
      </c>
      <c r="H777" s="22" t="str">
        <f>INDEX(Bar_data!$A$3:$B$140,MATCH(C777,Bar_data!$A$3:$A$140,FALSE),2)</f>
        <v>Trust018</v>
      </c>
      <c r="I777" s="22" t="str">
        <f>INDEX(TrustCAHUB_map!$A$2:$D$139,MATCH($C777,TrustCAHUB_map!$A$2:$A$139,FALSE),3)</f>
        <v>West Midlands</v>
      </c>
      <c r="J777" s="22" t="str">
        <f>INDEX(TrustCAHUB_map!$A$2:$D$139,MATCH($C777,TrustCAHUB_map!$A$2:$A$139,FALSE),4)</f>
        <v>West Midlands</v>
      </c>
    </row>
    <row r="778" spans="1:10" x14ac:dyDescent="0.3">
      <c r="A778" s="22" t="str">
        <f t="shared" si="12"/>
        <v>'RBK2016Not assigned50-69'</v>
      </c>
      <c r="B778" s="22">
        <v>2016</v>
      </c>
      <c r="C778" s="22" t="s">
        <v>181</v>
      </c>
      <c r="D778" s="22" t="s">
        <v>477</v>
      </c>
      <c r="E778" s="22" t="s">
        <v>627</v>
      </c>
      <c r="F778" s="22">
        <v>1</v>
      </c>
      <c r="G778" s="22">
        <v>0</v>
      </c>
      <c r="H778" s="22" t="str">
        <f>INDEX(Bar_data!$A$3:$B$140,MATCH(C778,Bar_data!$A$3:$A$140,FALSE),2)</f>
        <v>Trust018</v>
      </c>
      <c r="I778" s="22" t="str">
        <f>INDEX(TrustCAHUB_map!$A$2:$D$139,MATCH($C778,TrustCAHUB_map!$A$2:$A$139,FALSE),3)</f>
        <v>West Midlands</v>
      </c>
      <c r="J778" s="22" t="str">
        <f>INDEX(TrustCAHUB_map!$A$2:$D$139,MATCH($C778,TrustCAHUB_map!$A$2:$A$139,FALSE),4)</f>
        <v>West Midlands</v>
      </c>
    </row>
    <row r="779" spans="1:10" x14ac:dyDescent="0.3">
      <c r="A779" s="22" t="str">
        <f t="shared" si="12"/>
        <v>'RBK2016Curative70+'</v>
      </c>
      <c r="B779" s="22">
        <v>2016</v>
      </c>
      <c r="C779" s="22" t="s">
        <v>181</v>
      </c>
      <c r="D779" s="22" t="s">
        <v>7</v>
      </c>
      <c r="E779" s="22" t="s">
        <v>628</v>
      </c>
      <c r="F779" s="22">
        <v>8</v>
      </c>
      <c r="G779" s="22">
        <v>0</v>
      </c>
      <c r="H779" s="22" t="str">
        <f>INDEX(Bar_data!$A$3:$B$140,MATCH(C779,Bar_data!$A$3:$A$140,FALSE),2)</f>
        <v>Trust018</v>
      </c>
      <c r="I779" s="22" t="str">
        <f>INDEX(TrustCAHUB_map!$A$2:$D$139,MATCH($C779,TrustCAHUB_map!$A$2:$A$139,FALSE),3)</f>
        <v>West Midlands</v>
      </c>
      <c r="J779" s="22" t="str">
        <f>INDEX(TrustCAHUB_map!$A$2:$D$139,MATCH($C779,TrustCAHUB_map!$A$2:$A$139,FALSE),4)</f>
        <v>West Midlands</v>
      </c>
    </row>
    <row r="780" spans="1:10" x14ac:dyDescent="0.3">
      <c r="A780" s="22" t="str">
        <f t="shared" si="12"/>
        <v>'RBK2016Not assigned70+'</v>
      </c>
      <c r="B780" s="22">
        <v>2016</v>
      </c>
      <c r="C780" s="22" t="s">
        <v>181</v>
      </c>
      <c r="D780" s="22" t="s">
        <v>477</v>
      </c>
      <c r="E780" s="22" t="s">
        <v>628</v>
      </c>
      <c r="F780" s="22">
        <v>1</v>
      </c>
      <c r="G780" s="22">
        <v>0</v>
      </c>
      <c r="H780" s="22" t="str">
        <f>INDEX(Bar_data!$A$3:$B$140,MATCH(C780,Bar_data!$A$3:$A$140,FALSE),2)</f>
        <v>Trust018</v>
      </c>
      <c r="I780" s="22" t="str">
        <f>INDEX(TrustCAHUB_map!$A$2:$D$139,MATCH($C780,TrustCAHUB_map!$A$2:$A$139,FALSE),3)</f>
        <v>West Midlands</v>
      </c>
      <c r="J780" s="22" t="str">
        <f>INDEX(TrustCAHUB_map!$A$2:$D$139,MATCH($C780,TrustCAHUB_map!$A$2:$A$139,FALSE),4)</f>
        <v>West Midlands</v>
      </c>
    </row>
    <row r="781" spans="1:10" x14ac:dyDescent="0.3">
      <c r="A781" s="22" t="str">
        <f t="shared" si="12"/>
        <v>'RBK2016Palliative70+'</v>
      </c>
      <c r="B781" s="22">
        <v>2016</v>
      </c>
      <c r="C781" s="22" t="s">
        <v>181</v>
      </c>
      <c r="D781" s="22" t="s">
        <v>8</v>
      </c>
      <c r="E781" s="22" t="s">
        <v>628</v>
      </c>
      <c r="F781" s="22">
        <v>8</v>
      </c>
      <c r="G781" s="22">
        <v>1</v>
      </c>
      <c r="H781" s="22" t="str">
        <f>INDEX(Bar_data!$A$3:$B$140,MATCH(C781,Bar_data!$A$3:$A$140,FALSE),2)</f>
        <v>Trust018</v>
      </c>
      <c r="I781" s="22" t="str">
        <f>INDEX(TrustCAHUB_map!$A$2:$D$139,MATCH($C781,TrustCAHUB_map!$A$2:$A$139,FALSE),3)</f>
        <v>West Midlands</v>
      </c>
      <c r="J781" s="22" t="str">
        <f>INDEX(TrustCAHUB_map!$A$2:$D$139,MATCH($C781,TrustCAHUB_map!$A$2:$A$139,FALSE),4)</f>
        <v>West Midlands</v>
      </c>
    </row>
    <row r="782" spans="1:10" x14ac:dyDescent="0.3">
      <c r="A782" s="22" t="str">
        <f t="shared" si="12"/>
        <v>'RBV2016Palliative18-49'</v>
      </c>
      <c r="B782" s="22">
        <v>2016</v>
      </c>
      <c r="C782" s="22" t="s">
        <v>186</v>
      </c>
      <c r="D782" s="22" t="s">
        <v>8</v>
      </c>
      <c r="E782" s="22" t="s">
        <v>153</v>
      </c>
      <c r="F782" s="22">
        <v>54</v>
      </c>
      <c r="G782" s="22">
        <v>4</v>
      </c>
      <c r="H782" s="22" t="str">
        <f>INDEX(Bar_data!$A$3:$B$140,MATCH(C782,Bar_data!$A$3:$A$140,FALSE),2)</f>
        <v>Trust023</v>
      </c>
      <c r="I782" s="22" t="str">
        <f>INDEX(TrustCAHUB_map!$A$2:$D$139,MATCH($C782,TrustCAHUB_map!$A$2:$A$139,FALSE),3)</f>
        <v>Greater Manchester</v>
      </c>
      <c r="J782" s="22" t="str">
        <f>INDEX(TrustCAHUB_map!$A$2:$D$139,MATCH($C782,TrustCAHUB_map!$A$2:$A$139,FALSE),4)</f>
        <v>North West</v>
      </c>
    </row>
    <row r="783" spans="1:10" x14ac:dyDescent="0.3">
      <c r="A783" s="22" t="str">
        <f t="shared" si="12"/>
        <v>'RBV2016Curative18-49'</v>
      </c>
      <c r="B783" s="22">
        <v>2016</v>
      </c>
      <c r="C783" s="22" t="s">
        <v>186</v>
      </c>
      <c r="D783" s="22" t="s">
        <v>7</v>
      </c>
      <c r="E783" s="22" t="s">
        <v>153</v>
      </c>
      <c r="F783" s="22">
        <v>36</v>
      </c>
      <c r="G783" s="22">
        <v>0</v>
      </c>
      <c r="H783" s="22" t="str">
        <f>INDEX(Bar_data!$A$3:$B$140,MATCH(C783,Bar_data!$A$3:$A$140,FALSE),2)</f>
        <v>Trust023</v>
      </c>
      <c r="I783" s="22" t="str">
        <f>INDEX(TrustCAHUB_map!$A$2:$D$139,MATCH($C783,TrustCAHUB_map!$A$2:$A$139,FALSE),3)</f>
        <v>Greater Manchester</v>
      </c>
      <c r="J783" s="22" t="str">
        <f>INDEX(TrustCAHUB_map!$A$2:$D$139,MATCH($C783,TrustCAHUB_map!$A$2:$A$139,FALSE),4)</f>
        <v>North West</v>
      </c>
    </row>
    <row r="784" spans="1:10" x14ac:dyDescent="0.3">
      <c r="A784" s="22" t="str">
        <f t="shared" si="12"/>
        <v>'RBV2016Not assigned50-69'</v>
      </c>
      <c r="B784" s="22">
        <v>2016</v>
      </c>
      <c r="C784" s="22" t="s">
        <v>186</v>
      </c>
      <c r="D784" s="22" t="s">
        <v>477</v>
      </c>
      <c r="E784" s="22" t="s">
        <v>627</v>
      </c>
      <c r="F784" s="22">
        <v>3</v>
      </c>
      <c r="G784" s="22">
        <v>0</v>
      </c>
      <c r="H784" s="22" t="str">
        <f>INDEX(Bar_data!$A$3:$B$140,MATCH(C784,Bar_data!$A$3:$A$140,FALSE),2)</f>
        <v>Trust023</v>
      </c>
      <c r="I784" s="22" t="str">
        <f>INDEX(TrustCAHUB_map!$A$2:$D$139,MATCH($C784,TrustCAHUB_map!$A$2:$A$139,FALSE),3)</f>
        <v>Greater Manchester</v>
      </c>
      <c r="J784" s="22" t="str">
        <f>INDEX(TrustCAHUB_map!$A$2:$D$139,MATCH($C784,TrustCAHUB_map!$A$2:$A$139,FALSE),4)</f>
        <v>North West</v>
      </c>
    </row>
    <row r="785" spans="1:10" x14ac:dyDescent="0.3">
      <c r="A785" s="22" t="str">
        <f t="shared" si="12"/>
        <v>'RBV2016Palliative50-69'</v>
      </c>
      <c r="B785" s="22">
        <v>2016</v>
      </c>
      <c r="C785" s="22" t="s">
        <v>186</v>
      </c>
      <c r="D785" s="22" t="s">
        <v>8</v>
      </c>
      <c r="E785" s="22" t="s">
        <v>627</v>
      </c>
      <c r="F785" s="22">
        <v>276</v>
      </c>
      <c r="G785" s="22">
        <v>13</v>
      </c>
      <c r="H785" s="22" t="str">
        <f>INDEX(Bar_data!$A$3:$B$140,MATCH(C785,Bar_data!$A$3:$A$140,FALSE),2)</f>
        <v>Trust023</v>
      </c>
      <c r="I785" s="22" t="str">
        <f>INDEX(TrustCAHUB_map!$A$2:$D$139,MATCH($C785,TrustCAHUB_map!$A$2:$A$139,FALSE),3)</f>
        <v>Greater Manchester</v>
      </c>
      <c r="J785" s="22" t="str">
        <f>INDEX(TrustCAHUB_map!$A$2:$D$139,MATCH($C785,TrustCAHUB_map!$A$2:$A$139,FALSE),4)</f>
        <v>North West</v>
      </c>
    </row>
    <row r="786" spans="1:10" x14ac:dyDescent="0.3">
      <c r="A786" s="22" t="str">
        <f t="shared" si="12"/>
        <v>'RBV2016Curative50-69'</v>
      </c>
      <c r="B786" s="22">
        <v>2016</v>
      </c>
      <c r="C786" s="22" t="s">
        <v>186</v>
      </c>
      <c r="D786" s="22" t="s">
        <v>7</v>
      </c>
      <c r="E786" s="22" t="s">
        <v>627</v>
      </c>
      <c r="F786" s="22">
        <v>181</v>
      </c>
      <c r="G786" s="22">
        <v>0</v>
      </c>
      <c r="H786" s="22" t="str">
        <f>INDEX(Bar_data!$A$3:$B$140,MATCH(C786,Bar_data!$A$3:$A$140,FALSE),2)</f>
        <v>Trust023</v>
      </c>
      <c r="I786" s="22" t="str">
        <f>INDEX(TrustCAHUB_map!$A$2:$D$139,MATCH($C786,TrustCAHUB_map!$A$2:$A$139,FALSE),3)</f>
        <v>Greater Manchester</v>
      </c>
      <c r="J786" s="22" t="str">
        <f>INDEX(TrustCAHUB_map!$A$2:$D$139,MATCH($C786,TrustCAHUB_map!$A$2:$A$139,FALSE),4)</f>
        <v>North West</v>
      </c>
    </row>
    <row r="787" spans="1:10" x14ac:dyDescent="0.3">
      <c r="A787" s="22" t="str">
        <f t="shared" si="12"/>
        <v>'RBV2016Palliative70+'</v>
      </c>
      <c r="B787" s="22">
        <v>2016</v>
      </c>
      <c r="C787" s="22" t="s">
        <v>186</v>
      </c>
      <c r="D787" s="22" t="s">
        <v>8</v>
      </c>
      <c r="E787" s="22" t="s">
        <v>628</v>
      </c>
      <c r="F787" s="22">
        <v>180</v>
      </c>
      <c r="G787" s="22">
        <v>10</v>
      </c>
      <c r="H787" s="22" t="str">
        <f>INDEX(Bar_data!$A$3:$B$140,MATCH(C787,Bar_data!$A$3:$A$140,FALSE),2)</f>
        <v>Trust023</v>
      </c>
      <c r="I787" s="22" t="str">
        <f>INDEX(TrustCAHUB_map!$A$2:$D$139,MATCH($C787,TrustCAHUB_map!$A$2:$A$139,FALSE),3)</f>
        <v>Greater Manchester</v>
      </c>
      <c r="J787" s="22" t="str">
        <f>INDEX(TrustCAHUB_map!$A$2:$D$139,MATCH($C787,TrustCAHUB_map!$A$2:$A$139,FALSE),4)</f>
        <v>North West</v>
      </c>
    </row>
    <row r="788" spans="1:10" x14ac:dyDescent="0.3">
      <c r="A788" s="22" t="str">
        <f t="shared" si="12"/>
        <v>'RBV2016Curative70+'</v>
      </c>
      <c r="B788" s="22">
        <v>2016</v>
      </c>
      <c r="C788" s="22" t="s">
        <v>186</v>
      </c>
      <c r="D788" s="22" t="s">
        <v>7</v>
      </c>
      <c r="E788" s="22" t="s">
        <v>628</v>
      </c>
      <c r="F788" s="22">
        <v>80</v>
      </c>
      <c r="G788" s="22">
        <v>1</v>
      </c>
      <c r="H788" s="22" t="str">
        <f>INDEX(Bar_data!$A$3:$B$140,MATCH(C788,Bar_data!$A$3:$A$140,FALSE),2)</f>
        <v>Trust023</v>
      </c>
      <c r="I788" s="22" t="str">
        <f>INDEX(TrustCAHUB_map!$A$2:$D$139,MATCH($C788,TrustCAHUB_map!$A$2:$A$139,FALSE),3)</f>
        <v>Greater Manchester</v>
      </c>
      <c r="J788" s="22" t="str">
        <f>INDEX(TrustCAHUB_map!$A$2:$D$139,MATCH($C788,TrustCAHUB_map!$A$2:$A$139,FALSE),4)</f>
        <v>North West</v>
      </c>
    </row>
    <row r="789" spans="1:10" x14ac:dyDescent="0.3">
      <c r="A789" s="22" t="str">
        <f t="shared" si="12"/>
        <v>'RBV2016Not assigned70+'</v>
      </c>
      <c r="B789" s="22">
        <v>2016</v>
      </c>
      <c r="C789" s="22" t="s">
        <v>186</v>
      </c>
      <c r="D789" s="22" t="s">
        <v>477</v>
      </c>
      <c r="E789" s="22" t="s">
        <v>628</v>
      </c>
      <c r="F789" s="22">
        <v>5</v>
      </c>
      <c r="G789" s="22">
        <v>0</v>
      </c>
      <c r="H789" s="22" t="str">
        <f>INDEX(Bar_data!$A$3:$B$140,MATCH(C789,Bar_data!$A$3:$A$140,FALSE),2)</f>
        <v>Trust023</v>
      </c>
      <c r="I789" s="22" t="str">
        <f>INDEX(TrustCAHUB_map!$A$2:$D$139,MATCH($C789,TrustCAHUB_map!$A$2:$A$139,FALSE),3)</f>
        <v>Greater Manchester</v>
      </c>
      <c r="J789" s="22" t="str">
        <f>INDEX(TrustCAHUB_map!$A$2:$D$139,MATCH($C789,TrustCAHUB_map!$A$2:$A$139,FALSE),4)</f>
        <v>North West</v>
      </c>
    </row>
    <row r="790" spans="1:10" x14ac:dyDescent="0.3">
      <c r="A790" s="22" t="str">
        <f t="shared" si="12"/>
        <v>'RBZ2016Curative18-49'</v>
      </c>
      <c r="B790" s="22">
        <v>2016</v>
      </c>
      <c r="C790" s="22" t="s">
        <v>187</v>
      </c>
      <c r="D790" s="22" t="s">
        <v>7</v>
      </c>
      <c r="E790" s="22" t="s">
        <v>153</v>
      </c>
      <c r="F790" s="22">
        <v>1</v>
      </c>
      <c r="G790" s="22">
        <v>0</v>
      </c>
      <c r="H790" s="22" t="str">
        <f>INDEX(Bar_data!$A$3:$B$140,MATCH(C790,Bar_data!$A$3:$A$140,FALSE),2)</f>
        <v>Trust024</v>
      </c>
      <c r="I790" s="22" t="str">
        <f>INDEX(TrustCAHUB_map!$A$2:$D$139,MATCH($C790,TrustCAHUB_map!$A$2:$A$139,FALSE),3)</f>
        <v>Peninsula</v>
      </c>
      <c r="J790" s="22" t="str">
        <f>INDEX(TrustCAHUB_map!$A$2:$D$139,MATCH($C790,TrustCAHUB_map!$A$2:$A$139,FALSE),4)</f>
        <v>South West</v>
      </c>
    </row>
    <row r="791" spans="1:10" x14ac:dyDescent="0.3">
      <c r="A791" s="22" t="str">
        <f t="shared" si="12"/>
        <v>'RBZ2016Palliative18-49'</v>
      </c>
      <c r="B791" s="22">
        <v>2016</v>
      </c>
      <c r="C791" s="22" t="s">
        <v>187</v>
      </c>
      <c r="D791" s="22" t="s">
        <v>8</v>
      </c>
      <c r="E791" s="22" t="s">
        <v>153</v>
      </c>
      <c r="F791" s="22">
        <v>2</v>
      </c>
      <c r="G791" s="22">
        <v>0</v>
      </c>
      <c r="H791" s="22" t="str">
        <f>INDEX(Bar_data!$A$3:$B$140,MATCH(C791,Bar_data!$A$3:$A$140,FALSE),2)</f>
        <v>Trust024</v>
      </c>
      <c r="I791" s="22" t="str">
        <f>INDEX(TrustCAHUB_map!$A$2:$D$139,MATCH($C791,TrustCAHUB_map!$A$2:$A$139,FALSE),3)</f>
        <v>Peninsula</v>
      </c>
      <c r="J791" s="22" t="str">
        <f>INDEX(TrustCAHUB_map!$A$2:$D$139,MATCH($C791,TrustCAHUB_map!$A$2:$A$139,FALSE),4)</f>
        <v>South West</v>
      </c>
    </row>
    <row r="792" spans="1:10" x14ac:dyDescent="0.3">
      <c r="A792" s="22" t="str">
        <f t="shared" si="12"/>
        <v>'RBZ2016Curative50-69'</v>
      </c>
      <c r="B792" s="22">
        <v>2016</v>
      </c>
      <c r="C792" s="22" t="s">
        <v>187</v>
      </c>
      <c r="D792" s="22" t="s">
        <v>7</v>
      </c>
      <c r="E792" s="22" t="s">
        <v>627</v>
      </c>
      <c r="F792" s="22">
        <v>17</v>
      </c>
      <c r="G792" s="22">
        <v>0</v>
      </c>
      <c r="H792" s="22" t="str">
        <f>INDEX(Bar_data!$A$3:$B$140,MATCH(C792,Bar_data!$A$3:$A$140,FALSE),2)</f>
        <v>Trust024</v>
      </c>
      <c r="I792" s="22" t="str">
        <f>INDEX(TrustCAHUB_map!$A$2:$D$139,MATCH($C792,TrustCAHUB_map!$A$2:$A$139,FALSE),3)</f>
        <v>Peninsula</v>
      </c>
      <c r="J792" s="22" t="str">
        <f>INDEX(TrustCAHUB_map!$A$2:$D$139,MATCH($C792,TrustCAHUB_map!$A$2:$A$139,FALSE),4)</f>
        <v>South West</v>
      </c>
    </row>
    <row r="793" spans="1:10" x14ac:dyDescent="0.3">
      <c r="A793" s="22" t="str">
        <f t="shared" si="12"/>
        <v>'RBZ2016Palliative50-69'</v>
      </c>
      <c r="B793" s="22">
        <v>2016</v>
      </c>
      <c r="C793" s="22" t="s">
        <v>187</v>
      </c>
      <c r="D793" s="22" t="s">
        <v>8</v>
      </c>
      <c r="E793" s="22" t="s">
        <v>627</v>
      </c>
      <c r="F793" s="22">
        <v>8</v>
      </c>
      <c r="G793" s="22">
        <v>0</v>
      </c>
      <c r="H793" s="22" t="str">
        <f>INDEX(Bar_data!$A$3:$B$140,MATCH(C793,Bar_data!$A$3:$A$140,FALSE),2)</f>
        <v>Trust024</v>
      </c>
      <c r="I793" s="22" t="str">
        <f>INDEX(TrustCAHUB_map!$A$2:$D$139,MATCH($C793,TrustCAHUB_map!$A$2:$A$139,FALSE),3)</f>
        <v>Peninsula</v>
      </c>
      <c r="J793" s="22" t="str">
        <f>INDEX(TrustCAHUB_map!$A$2:$D$139,MATCH($C793,TrustCAHUB_map!$A$2:$A$139,FALSE),4)</f>
        <v>South West</v>
      </c>
    </row>
    <row r="794" spans="1:10" x14ac:dyDescent="0.3">
      <c r="A794" s="22" t="str">
        <f t="shared" si="12"/>
        <v>'RBZ2016Palliative70+'</v>
      </c>
      <c r="B794" s="22">
        <v>2016</v>
      </c>
      <c r="C794" s="22" t="s">
        <v>187</v>
      </c>
      <c r="D794" s="22" t="s">
        <v>8</v>
      </c>
      <c r="E794" s="22" t="s">
        <v>628</v>
      </c>
      <c r="F794" s="22">
        <v>9</v>
      </c>
      <c r="G794" s="22">
        <v>0</v>
      </c>
      <c r="H794" s="22" t="str">
        <f>INDEX(Bar_data!$A$3:$B$140,MATCH(C794,Bar_data!$A$3:$A$140,FALSE),2)</f>
        <v>Trust024</v>
      </c>
      <c r="I794" s="22" t="str">
        <f>INDEX(TrustCAHUB_map!$A$2:$D$139,MATCH($C794,TrustCAHUB_map!$A$2:$A$139,FALSE),3)</f>
        <v>Peninsula</v>
      </c>
      <c r="J794" s="22" t="str">
        <f>INDEX(TrustCAHUB_map!$A$2:$D$139,MATCH($C794,TrustCAHUB_map!$A$2:$A$139,FALSE),4)</f>
        <v>South West</v>
      </c>
    </row>
    <row r="795" spans="1:10" x14ac:dyDescent="0.3">
      <c r="A795" s="22" t="str">
        <f t="shared" si="12"/>
        <v>'RBZ2016Curative70+'</v>
      </c>
      <c r="B795" s="22">
        <v>2016</v>
      </c>
      <c r="C795" s="22" t="s">
        <v>187</v>
      </c>
      <c r="D795" s="22" t="s">
        <v>7</v>
      </c>
      <c r="E795" s="22" t="s">
        <v>628</v>
      </c>
      <c r="F795" s="22">
        <v>12</v>
      </c>
      <c r="G795" s="22">
        <v>0</v>
      </c>
      <c r="H795" s="22" t="str">
        <f>INDEX(Bar_data!$A$3:$B$140,MATCH(C795,Bar_data!$A$3:$A$140,FALSE),2)</f>
        <v>Trust024</v>
      </c>
      <c r="I795" s="22" t="str">
        <f>INDEX(TrustCAHUB_map!$A$2:$D$139,MATCH($C795,TrustCAHUB_map!$A$2:$A$139,FALSE),3)</f>
        <v>Peninsula</v>
      </c>
      <c r="J795" s="22" t="str">
        <f>INDEX(TrustCAHUB_map!$A$2:$D$139,MATCH($C795,TrustCAHUB_map!$A$2:$A$139,FALSE),4)</f>
        <v>South West</v>
      </c>
    </row>
    <row r="796" spans="1:10" x14ac:dyDescent="0.3">
      <c r="A796" s="22" t="str">
        <f t="shared" si="12"/>
        <v>'RC12016Curative18-49'</v>
      </c>
      <c r="B796" s="22">
        <v>2016</v>
      </c>
      <c r="C796" s="22" t="s">
        <v>188</v>
      </c>
      <c r="D796" s="22" t="s">
        <v>7</v>
      </c>
      <c r="E796" s="22" t="s">
        <v>153</v>
      </c>
      <c r="F796" s="22">
        <v>3</v>
      </c>
      <c r="G796" s="22">
        <v>0</v>
      </c>
      <c r="H796" s="22" t="str">
        <f>INDEX(Bar_data!$A$3:$B$140,MATCH(C796,Bar_data!$A$3:$A$140,FALSE),2)</f>
        <v>Trust025</v>
      </c>
      <c r="I796" s="22" t="str">
        <f>INDEX(TrustCAHUB_map!$A$2:$D$139,MATCH($C796,TrustCAHUB_map!$A$2:$A$139,FALSE),3)</f>
        <v>East of England</v>
      </c>
      <c r="J796" s="22" t="str">
        <f>INDEX(TrustCAHUB_map!$A$2:$D$139,MATCH($C796,TrustCAHUB_map!$A$2:$A$139,FALSE),4)</f>
        <v>East of England</v>
      </c>
    </row>
    <row r="797" spans="1:10" x14ac:dyDescent="0.3">
      <c r="A797" s="22" t="str">
        <f t="shared" si="12"/>
        <v>'RC12016Palliative18-49'</v>
      </c>
      <c r="B797" s="22">
        <v>2016</v>
      </c>
      <c r="C797" s="22" t="s">
        <v>188</v>
      </c>
      <c r="D797" s="22" t="s">
        <v>8</v>
      </c>
      <c r="E797" s="22" t="s">
        <v>153</v>
      </c>
      <c r="F797" s="22">
        <v>2</v>
      </c>
      <c r="G797" s="22">
        <v>0</v>
      </c>
      <c r="H797" s="22" t="str">
        <f>INDEX(Bar_data!$A$3:$B$140,MATCH(C797,Bar_data!$A$3:$A$140,FALSE),2)</f>
        <v>Trust025</v>
      </c>
      <c r="I797" s="22" t="str">
        <f>INDEX(TrustCAHUB_map!$A$2:$D$139,MATCH($C797,TrustCAHUB_map!$A$2:$A$139,FALSE),3)</f>
        <v>East of England</v>
      </c>
      <c r="J797" s="22" t="str">
        <f>INDEX(TrustCAHUB_map!$A$2:$D$139,MATCH($C797,TrustCAHUB_map!$A$2:$A$139,FALSE),4)</f>
        <v>East of England</v>
      </c>
    </row>
    <row r="798" spans="1:10" x14ac:dyDescent="0.3">
      <c r="A798" s="22" t="str">
        <f t="shared" si="12"/>
        <v>'RC12016Palliative50-69'</v>
      </c>
      <c r="B798" s="22">
        <v>2016</v>
      </c>
      <c r="C798" s="22" t="s">
        <v>188</v>
      </c>
      <c r="D798" s="22" t="s">
        <v>8</v>
      </c>
      <c r="E798" s="22" t="s">
        <v>627</v>
      </c>
      <c r="F798" s="22">
        <v>19</v>
      </c>
      <c r="G798" s="22">
        <v>0</v>
      </c>
      <c r="H798" s="22" t="str">
        <f>INDEX(Bar_data!$A$3:$B$140,MATCH(C798,Bar_data!$A$3:$A$140,FALSE),2)</f>
        <v>Trust025</v>
      </c>
      <c r="I798" s="22" t="str">
        <f>INDEX(TrustCAHUB_map!$A$2:$D$139,MATCH($C798,TrustCAHUB_map!$A$2:$A$139,FALSE),3)</f>
        <v>East of England</v>
      </c>
      <c r="J798" s="22" t="str">
        <f>INDEX(TrustCAHUB_map!$A$2:$D$139,MATCH($C798,TrustCAHUB_map!$A$2:$A$139,FALSE),4)</f>
        <v>East of England</v>
      </c>
    </row>
    <row r="799" spans="1:10" x14ac:dyDescent="0.3">
      <c r="A799" s="22" t="str">
        <f t="shared" si="12"/>
        <v>'RC12016Curative50-69'</v>
      </c>
      <c r="B799" s="22">
        <v>2016</v>
      </c>
      <c r="C799" s="22" t="s">
        <v>188</v>
      </c>
      <c r="D799" s="22" t="s">
        <v>7</v>
      </c>
      <c r="E799" s="22" t="s">
        <v>627</v>
      </c>
      <c r="F799" s="22">
        <v>13</v>
      </c>
      <c r="G799" s="22">
        <v>0</v>
      </c>
      <c r="H799" s="22" t="str">
        <f>INDEX(Bar_data!$A$3:$B$140,MATCH(C799,Bar_data!$A$3:$A$140,FALSE),2)</f>
        <v>Trust025</v>
      </c>
      <c r="I799" s="22" t="str">
        <f>INDEX(TrustCAHUB_map!$A$2:$D$139,MATCH($C799,TrustCAHUB_map!$A$2:$A$139,FALSE),3)</f>
        <v>East of England</v>
      </c>
      <c r="J799" s="22" t="str">
        <f>INDEX(TrustCAHUB_map!$A$2:$D$139,MATCH($C799,TrustCAHUB_map!$A$2:$A$139,FALSE),4)</f>
        <v>East of England</v>
      </c>
    </row>
    <row r="800" spans="1:10" x14ac:dyDescent="0.3">
      <c r="A800" s="22" t="str">
        <f t="shared" si="12"/>
        <v>'RC12016Palliative70+'</v>
      </c>
      <c r="B800" s="22">
        <v>2016</v>
      </c>
      <c r="C800" s="22" t="s">
        <v>188</v>
      </c>
      <c r="D800" s="22" t="s">
        <v>8</v>
      </c>
      <c r="E800" s="22" t="s">
        <v>628</v>
      </c>
      <c r="F800" s="22">
        <v>12</v>
      </c>
      <c r="G800" s="22">
        <v>0</v>
      </c>
      <c r="H800" s="22" t="str">
        <f>INDEX(Bar_data!$A$3:$B$140,MATCH(C800,Bar_data!$A$3:$A$140,FALSE),2)</f>
        <v>Trust025</v>
      </c>
      <c r="I800" s="22" t="str">
        <f>INDEX(TrustCAHUB_map!$A$2:$D$139,MATCH($C800,TrustCAHUB_map!$A$2:$A$139,FALSE),3)</f>
        <v>East of England</v>
      </c>
      <c r="J800" s="22" t="str">
        <f>INDEX(TrustCAHUB_map!$A$2:$D$139,MATCH($C800,TrustCAHUB_map!$A$2:$A$139,FALSE),4)</f>
        <v>East of England</v>
      </c>
    </row>
    <row r="801" spans="1:10" x14ac:dyDescent="0.3">
      <c r="A801" s="22" t="str">
        <f t="shared" si="12"/>
        <v>'RC12016Not assigned70+'</v>
      </c>
      <c r="B801" s="22">
        <v>2016</v>
      </c>
      <c r="C801" s="22" t="s">
        <v>188</v>
      </c>
      <c r="D801" s="22" t="s">
        <v>477</v>
      </c>
      <c r="E801" s="22" t="s">
        <v>628</v>
      </c>
      <c r="F801" s="22">
        <v>1</v>
      </c>
      <c r="G801" s="22">
        <v>0</v>
      </c>
      <c r="H801" s="22" t="str">
        <f>INDEX(Bar_data!$A$3:$B$140,MATCH(C801,Bar_data!$A$3:$A$140,FALSE),2)</f>
        <v>Trust025</v>
      </c>
      <c r="I801" s="22" t="str">
        <f>INDEX(TrustCAHUB_map!$A$2:$D$139,MATCH($C801,TrustCAHUB_map!$A$2:$A$139,FALSE),3)</f>
        <v>East of England</v>
      </c>
      <c r="J801" s="22" t="str">
        <f>INDEX(TrustCAHUB_map!$A$2:$D$139,MATCH($C801,TrustCAHUB_map!$A$2:$A$139,FALSE),4)</f>
        <v>East of England</v>
      </c>
    </row>
    <row r="802" spans="1:10" x14ac:dyDescent="0.3">
      <c r="A802" s="22" t="str">
        <f t="shared" si="12"/>
        <v>'RC12016Curative70+'</v>
      </c>
      <c r="B802" s="22">
        <v>2016</v>
      </c>
      <c r="C802" s="22" t="s">
        <v>188</v>
      </c>
      <c r="D802" s="22" t="s">
        <v>7</v>
      </c>
      <c r="E802" s="22" t="s">
        <v>628</v>
      </c>
      <c r="F802" s="22">
        <v>23</v>
      </c>
      <c r="G802" s="22">
        <v>0</v>
      </c>
      <c r="H802" s="22" t="str">
        <f>INDEX(Bar_data!$A$3:$B$140,MATCH(C802,Bar_data!$A$3:$A$140,FALSE),2)</f>
        <v>Trust025</v>
      </c>
      <c r="I802" s="22" t="str">
        <f>INDEX(TrustCAHUB_map!$A$2:$D$139,MATCH($C802,TrustCAHUB_map!$A$2:$A$139,FALSE),3)</f>
        <v>East of England</v>
      </c>
      <c r="J802" s="22" t="str">
        <f>INDEX(TrustCAHUB_map!$A$2:$D$139,MATCH($C802,TrustCAHUB_map!$A$2:$A$139,FALSE),4)</f>
        <v>East of England</v>
      </c>
    </row>
    <row r="803" spans="1:10" x14ac:dyDescent="0.3">
      <c r="A803" s="22" t="str">
        <f t="shared" si="12"/>
        <v>'RC92016Not assigned18-49'</v>
      </c>
      <c r="B803" s="22">
        <v>2016</v>
      </c>
      <c r="C803" s="22" t="s">
        <v>189</v>
      </c>
      <c r="D803" s="22" t="s">
        <v>477</v>
      </c>
      <c r="E803" s="22" t="s">
        <v>153</v>
      </c>
      <c r="F803" s="22">
        <v>3</v>
      </c>
      <c r="G803" s="22">
        <v>0</v>
      </c>
      <c r="H803" s="22" t="str">
        <f>INDEX(Bar_data!$A$3:$B$140,MATCH(C803,Bar_data!$A$3:$A$140,FALSE),2)</f>
        <v>Trust026</v>
      </c>
      <c r="I803" s="22" t="str">
        <f>INDEX(TrustCAHUB_map!$A$2:$D$139,MATCH($C803,TrustCAHUB_map!$A$2:$A$139,FALSE),3)</f>
        <v>East of England</v>
      </c>
      <c r="J803" s="22" t="str">
        <f>INDEX(TrustCAHUB_map!$A$2:$D$139,MATCH($C803,TrustCAHUB_map!$A$2:$A$139,FALSE),4)</f>
        <v>East of England</v>
      </c>
    </row>
    <row r="804" spans="1:10" x14ac:dyDescent="0.3">
      <c r="A804" s="22" t="str">
        <f t="shared" si="12"/>
        <v>'RC92016Curative18-49'</v>
      </c>
      <c r="B804" s="22">
        <v>2016</v>
      </c>
      <c r="C804" s="22" t="s">
        <v>189</v>
      </c>
      <c r="D804" s="22" t="s">
        <v>7</v>
      </c>
      <c r="E804" s="22" t="s">
        <v>153</v>
      </c>
      <c r="F804" s="22">
        <v>1</v>
      </c>
      <c r="G804" s="22">
        <v>0</v>
      </c>
      <c r="H804" s="22" t="str">
        <f>INDEX(Bar_data!$A$3:$B$140,MATCH(C804,Bar_data!$A$3:$A$140,FALSE),2)</f>
        <v>Trust026</v>
      </c>
      <c r="I804" s="22" t="str">
        <f>INDEX(TrustCAHUB_map!$A$2:$D$139,MATCH($C804,TrustCAHUB_map!$A$2:$A$139,FALSE),3)</f>
        <v>East of England</v>
      </c>
      <c r="J804" s="22" t="str">
        <f>INDEX(TrustCAHUB_map!$A$2:$D$139,MATCH($C804,TrustCAHUB_map!$A$2:$A$139,FALSE),4)</f>
        <v>East of England</v>
      </c>
    </row>
    <row r="805" spans="1:10" x14ac:dyDescent="0.3">
      <c r="A805" s="22" t="str">
        <f t="shared" si="12"/>
        <v>'RC92016Palliative18-49'</v>
      </c>
      <c r="B805" s="22">
        <v>2016</v>
      </c>
      <c r="C805" s="22" t="s">
        <v>189</v>
      </c>
      <c r="D805" s="22" t="s">
        <v>8</v>
      </c>
      <c r="E805" s="22" t="s">
        <v>153</v>
      </c>
      <c r="F805" s="22">
        <v>4</v>
      </c>
      <c r="G805" s="22">
        <v>0</v>
      </c>
      <c r="H805" s="22" t="str">
        <f>INDEX(Bar_data!$A$3:$B$140,MATCH(C805,Bar_data!$A$3:$A$140,FALSE),2)</f>
        <v>Trust026</v>
      </c>
      <c r="I805" s="22" t="str">
        <f>INDEX(TrustCAHUB_map!$A$2:$D$139,MATCH($C805,TrustCAHUB_map!$A$2:$A$139,FALSE),3)</f>
        <v>East of England</v>
      </c>
      <c r="J805" s="22" t="str">
        <f>INDEX(TrustCAHUB_map!$A$2:$D$139,MATCH($C805,TrustCAHUB_map!$A$2:$A$139,FALSE),4)</f>
        <v>East of England</v>
      </c>
    </row>
    <row r="806" spans="1:10" x14ac:dyDescent="0.3">
      <c r="A806" s="22" t="str">
        <f t="shared" si="12"/>
        <v>'RC92016Curative50-69'</v>
      </c>
      <c r="B806" s="22">
        <v>2016</v>
      </c>
      <c r="C806" s="22" t="s">
        <v>189</v>
      </c>
      <c r="D806" s="22" t="s">
        <v>7</v>
      </c>
      <c r="E806" s="22" t="s">
        <v>627</v>
      </c>
      <c r="F806" s="22">
        <v>9</v>
      </c>
      <c r="G806" s="22">
        <v>0</v>
      </c>
      <c r="H806" s="22" t="str">
        <f>INDEX(Bar_data!$A$3:$B$140,MATCH(C806,Bar_data!$A$3:$A$140,FALSE),2)</f>
        <v>Trust026</v>
      </c>
      <c r="I806" s="22" t="str">
        <f>INDEX(TrustCAHUB_map!$A$2:$D$139,MATCH($C806,TrustCAHUB_map!$A$2:$A$139,FALSE),3)</f>
        <v>East of England</v>
      </c>
      <c r="J806" s="22" t="str">
        <f>INDEX(TrustCAHUB_map!$A$2:$D$139,MATCH($C806,TrustCAHUB_map!$A$2:$A$139,FALSE),4)</f>
        <v>East of England</v>
      </c>
    </row>
    <row r="807" spans="1:10" x14ac:dyDescent="0.3">
      <c r="A807" s="22" t="str">
        <f t="shared" si="12"/>
        <v>'RC92016Not assigned50-69'</v>
      </c>
      <c r="B807" s="22">
        <v>2016</v>
      </c>
      <c r="C807" s="22" t="s">
        <v>189</v>
      </c>
      <c r="D807" s="22" t="s">
        <v>477</v>
      </c>
      <c r="E807" s="22" t="s">
        <v>627</v>
      </c>
      <c r="F807" s="22">
        <v>15</v>
      </c>
      <c r="G807" s="22">
        <v>1</v>
      </c>
      <c r="H807" s="22" t="str">
        <f>INDEX(Bar_data!$A$3:$B$140,MATCH(C807,Bar_data!$A$3:$A$140,FALSE),2)</f>
        <v>Trust026</v>
      </c>
      <c r="I807" s="22" t="str">
        <f>INDEX(TrustCAHUB_map!$A$2:$D$139,MATCH($C807,TrustCAHUB_map!$A$2:$A$139,FALSE),3)</f>
        <v>East of England</v>
      </c>
      <c r="J807" s="22" t="str">
        <f>INDEX(TrustCAHUB_map!$A$2:$D$139,MATCH($C807,TrustCAHUB_map!$A$2:$A$139,FALSE),4)</f>
        <v>East of England</v>
      </c>
    </row>
    <row r="808" spans="1:10" x14ac:dyDescent="0.3">
      <c r="A808" s="22" t="str">
        <f t="shared" si="12"/>
        <v>'RC92016Palliative50-69'</v>
      </c>
      <c r="B808" s="22">
        <v>2016</v>
      </c>
      <c r="C808" s="22" t="s">
        <v>189</v>
      </c>
      <c r="D808" s="22" t="s">
        <v>8</v>
      </c>
      <c r="E808" s="22" t="s">
        <v>627</v>
      </c>
      <c r="F808" s="22">
        <v>6</v>
      </c>
      <c r="G808" s="22">
        <v>0</v>
      </c>
      <c r="H808" s="22" t="str">
        <f>INDEX(Bar_data!$A$3:$B$140,MATCH(C808,Bar_data!$A$3:$A$140,FALSE),2)</f>
        <v>Trust026</v>
      </c>
      <c r="I808" s="22" t="str">
        <f>INDEX(TrustCAHUB_map!$A$2:$D$139,MATCH($C808,TrustCAHUB_map!$A$2:$A$139,FALSE),3)</f>
        <v>East of England</v>
      </c>
      <c r="J808" s="22" t="str">
        <f>INDEX(TrustCAHUB_map!$A$2:$D$139,MATCH($C808,TrustCAHUB_map!$A$2:$A$139,FALSE),4)</f>
        <v>East of England</v>
      </c>
    </row>
    <row r="809" spans="1:10" x14ac:dyDescent="0.3">
      <c r="A809" s="22" t="str">
        <f t="shared" si="12"/>
        <v>'RC92016Not assigned70+'</v>
      </c>
      <c r="B809" s="22">
        <v>2016</v>
      </c>
      <c r="C809" s="22" t="s">
        <v>189</v>
      </c>
      <c r="D809" s="22" t="s">
        <v>477</v>
      </c>
      <c r="E809" s="22" t="s">
        <v>628</v>
      </c>
      <c r="F809" s="22">
        <v>2</v>
      </c>
      <c r="G809" s="22">
        <v>0</v>
      </c>
      <c r="H809" s="22" t="str">
        <f>INDEX(Bar_data!$A$3:$B$140,MATCH(C809,Bar_data!$A$3:$A$140,FALSE),2)</f>
        <v>Trust026</v>
      </c>
      <c r="I809" s="22" t="str">
        <f>INDEX(TrustCAHUB_map!$A$2:$D$139,MATCH($C809,TrustCAHUB_map!$A$2:$A$139,FALSE),3)</f>
        <v>East of England</v>
      </c>
      <c r="J809" s="22" t="str">
        <f>INDEX(TrustCAHUB_map!$A$2:$D$139,MATCH($C809,TrustCAHUB_map!$A$2:$A$139,FALSE),4)</f>
        <v>East of England</v>
      </c>
    </row>
    <row r="810" spans="1:10" x14ac:dyDescent="0.3">
      <c r="A810" s="22" t="str">
        <f t="shared" si="12"/>
        <v>'RC92016Curative70+'</v>
      </c>
      <c r="B810" s="22">
        <v>2016</v>
      </c>
      <c r="C810" s="22" t="s">
        <v>189</v>
      </c>
      <c r="D810" s="22" t="s">
        <v>7</v>
      </c>
      <c r="E810" s="22" t="s">
        <v>628</v>
      </c>
      <c r="F810" s="22">
        <v>9</v>
      </c>
      <c r="G810" s="22">
        <v>0</v>
      </c>
      <c r="H810" s="22" t="str">
        <f>INDEX(Bar_data!$A$3:$B$140,MATCH(C810,Bar_data!$A$3:$A$140,FALSE),2)</f>
        <v>Trust026</v>
      </c>
      <c r="I810" s="22" t="str">
        <f>INDEX(TrustCAHUB_map!$A$2:$D$139,MATCH($C810,TrustCAHUB_map!$A$2:$A$139,FALSE),3)</f>
        <v>East of England</v>
      </c>
      <c r="J810" s="22" t="str">
        <f>INDEX(TrustCAHUB_map!$A$2:$D$139,MATCH($C810,TrustCAHUB_map!$A$2:$A$139,FALSE),4)</f>
        <v>East of England</v>
      </c>
    </row>
    <row r="811" spans="1:10" x14ac:dyDescent="0.3">
      <c r="A811" s="22" t="str">
        <f t="shared" si="12"/>
        <v>'RC92016Palliative70+'</v>
      </c>
      <c r="B811" s="22">
        <v>2016</v>
      </c>
      <c r="C811" s="22" t="s">
        <v>189</v>
      </c>
      <c r="D811" s="22" t="s">
        <v>8</v>
      </c>
      <c r="E811" s="22" t="s">
        <v>628</v>
      </c>
      <c r="F811" s="22">
        <v>9</v>
      </c>
      <c r="G811" s="22">
        <v>0</v>
      </c>
      <c r="H811" s="22" t="str">
        <f>INDEX(Bar_data!$A$3:$B$140,MATCH(C811,Bar_data!$A$3:$A$140,FALSE),2)</f>
        <v>Trust026</v>
      </c>
      <c r="I811" s="22" t="str">
        <f>INDEX(TrustCAHUB_map!$A$2:$D$139,MATCH($C811,TrustCAHUB_map!$A$2:$A$139,FALSE),3)</f>
        <v>East of England</v>
      </c>
      <c r="J811" s="22" t="str">
        <f>INDEX(TrustCAHUB_map!$A$2:$D$139,MATCH($C811,TrustCAHUB_map!$A$2:$A$139,FALSE),4)</f>
        <v>East of England</v>
      </c>
    </row>
    <row r="812" spans="1:10" x14ac:dyDescent="0.3">
      <c r="A812" s="22" t="str">
        <f t="shared" si="12"/>
        <v>'RCB2016Palliative18-49'</v>
      </c>
      <c r="B812" s="22">
        <v>2016</v>
      </c>
      <c r="C812" s="22" t="s">
        <v>190</v>
      </c>
      <c r="D812" s="22" t="s">
        <v>8</v>
      </c>
      <c r="E812" s="22" t="s">
        <v>153</v>
      </c>
      <c r="F812" s="22">
        <v>4</v>
      </c>
      <c r="G812" s="22">
        <v>0</v>
      </c>
      <c r="H812" s="22" t="str">
        <f>INDEX(Bar_data!$A$3:$B$140,MATCH(C812,Bar_data!$A$3:$A$140,FALSE),2)</f>
        <v>Trust027</v>
      </c>
      <c r="I812" s="22" t="str">
        <f>INDEX(TrustCAHUB_map!$A$2:$D$139,MATCH($C812,TrustCAHUB_map!$A$2:$A$139,FALSE),3)</f>
        <v>Humber, Coast and Vale</v>
      </c>
      <c r="J812" s="22" t="str">
        <f>INDEX(TrustCAHUB_map!$A$2:$D$139,MATCH($C812,TrustCAHUB_map!$A$2:$A$139,FALSE),4)</f>
        <v>Yorkshire and Humber</v>
      </c>
    </row>
    <row r="813" spans="1:10" x14ac:dyDescent="0.3">
      <c r="A813" s="22" t="str">
        <f t="shared" si="12"/>
        <v>'RCB2016Curative18-49'</v>
      </c>
      <c r="B813" s="22">
        <v>2016</v>
      </c>
      <c r="C813" s="22" t="s">
        <v>190</v>
      </c>
      <c r="D813" s="22" t="s">
        <v>7</v>
      </c>
      <c r="E813" s="22" t="s">
        <v>153</v>
      </c>
      <c r="F813" s="22">
        <v>6</v>
      </c>
      <c r="G813" s="22">
        <v>0</v>
      </c>
      <c r="H813" s="22" t="str">
        <f>INDEX(Bar_data!$A$3:$B$140,MATCH(C813,Bar_data!$A$3:$A$140,FALSE),2)</f>
        <v>Trust027</v>
      </c>
      <c r="I813" s="22" t="str">
        <f>INDEX(TrustCAHUB_map!$A$2:$D$139,MATCH($C813,TrustCAHUB_map!$A$2:$A$139,FALSE),3)</f>
        <v>Humber, Coast and Vale</v>
      </c>
      <c r="J813" s="22" t="str">
        <f>INDEX(TrustCAHUB_map!$A$2:$D$139,MATCH($C813,TrustCAHUB_map!$A$2:$A$139,FALSE),4)</f>
        <v>Yorkshire and Humber</v>
      </c>
    </row>
    <row r="814" spans="1:10" x14ac:dyDescent="0.3">
      <c r="A814" s="22" t="str">
        <f t="shared" si="12"/>
        <v>'RCB2016Palliative50-69'</v>
      </c>
      <c r="B814" s="22">
        <v>2016</v>
      </c>
      <c r="C814" s="22" t="s">
        <v>190</v>
      </c>
      <c r="D814" s="22" t="s">
        <v>8</v>
      </c>
      <c r="E814" s="22" t="s">
        <v>627</v>
      </c>
      <c r="F814" s="22">
        <v>34</v>
      </c>
      <c r="G814" s="22">
        <v>5</v>
      </c>
      <c r="H814" s="22" t="str">
        <f>INDEX(Bar_data!$A$3:$B$140,MATCH(C814,Bar_data!$A$3:$A$140,FALSE),2)</f>
        <v>Trust027</v>
      </c>
      <c r="I814" s="22" t="str">
        <f>INDEX(TrustCAHUB_map!$A$2:$D$139,MATCH($C814,TrustCAHUB_map!$A$2:$A$139,FALSE),3)</f>
        <v>Humber, Coast and Vale</v>
      </c>
      <c r="J814" s="22" t="str">
        <f>INDEX(TrustCAHUB_map!$A$2:$D$139,MATCH($C814,TrustCAHUB_map!$A$2:$A$139,FALSE),4)</f>
        <v>Yorkshire and Humber</v>
      </c>
    </row>
    <row r="815" spans="1:10" x14ac:dyDescent="0.3">
      <c r="A815" s="22" t="str">
        <f t="shared" si="12"/>
        <v>'RCB2016Curative50-69'</v>
      </c>
      <c r="B815" s="22">
        <v>2016</v>
      </c>
      <c r="C815" s="22" t="s">
        <v>190</v>
      </c>
      <c r="D815" s="22" t="s">
        <v>7</v>
      </c>
      <c r="E815" s="22" t="s">
        <v>627</v>
      </c>
      <c r="F815" s="22">
        <v>36</v>
      </c>
      <c r="G815" s="22">
        <v>0</v>
      </c>
      <c r="H815" s="22" t="str">
        <f>INDEX(Bar_data!$A$3:$B$140,MATCH(C815,Bar_data!$A$3:$A$140,FALSE),2)</f>
        <v>Trust027</v>
      </c>
      <c r="I815" s="22" t="str">
        <f>INDEX(TrustCAHUB_map!$A$2:$D$139,MATCH($C815,TrustCAHUB_map!$A$2:$A$139,FALSE),3)</f>
        <v>Humber, Coast and Vale</v>
      </c>
      <c r="J815" s="22" t="str">
        <f>INDEX(TrustCAHUB_map!$A$2:$D$139,MATCH($C815,TrustCAHUB_map!$A$2:$A$139,FALSE),4)</f>
        <v>Yorkshire and Humber</v>
      </c>
    </row>
    <row r="816" spans="1:10" x14ac:dyDescent="0.3">
      <c r="A816" s="22" t="str">
        <f t="shared" si="12"/>
        <v>'RCB2016Palliative70+'</v>
      </c>
      <c r="B816" s="22">
        <v>2016</v>
      </c>
      <c r="C816" s="22" t="s">
        <v>190</v>
      </c>
      <c r="D816" s="22" t="s">
        <v>8</v>
      </c>
      <c r="E816" s="22" t="s">
        <v>628</v>
      </c>
      <c r="F816" s="22">
        <v>39</v>
      </c>
      <c r="G816" s="22">
        <v>5</v>
      </c>
      <c r="H816" s="22" t="str">
        <f>INDEX(Bar_data!$A$3:$B$140,MATCH(C816,Bar_data!$A$3:$A$140,FALSE),2)</f>
        <v>Trust027</v>
      </c>
      <c r="I816" s="22" t="str">
        <f>INDEX(TrustCAHUB_map!$A$2:$D$139,MATCH($C816,TrustCAHUB_map!$A$2:$A$139,FALSE),3)</f>
        <v>Humber, Coast and Vale</v>
      </c>
      <c r="J816" s="22" t="str">
        <f>INDEX(TrustCAHUB_map!$A$2:$D$139,MATCH($C816,TrustCAHUB_map!$A$2:$A$139,FALSE),4)</f>
        <v>Yorkshire and Humber</v>
      </c>
    </row>
    <row r="817" spans="1:10" x14ac:dyDescent="0.3">
      <c r="A817" s="22" t="str">
        <f t="shared" si="12"/>
        <v>'RCB2016Curative70+'</v>
      </c>
      <c r="B817" s="22">
        <v>2016</v>
      </c>
      <c r="C817" s="22" t="s">
        <v>190</v>
      </c>
      <c r="D817" s="22" t="s">
        <v>7</v>
      </c>
      <c r="E817" s="22" t="s">
        <v>628</v>
      </c>
      <c r="F817" s="22">
        <v>36</v>
      </c>
      <c r="G817" s="22">
        <v>0</v>
      </c>
      <c r="H817" s="22" t="str">
        <f>INDEX(Bar_data!$A$3:$B$140,MATCH(C817,Bar_data!$A$3:$A$140,FALSE),2)</f>
        <v>Trust027</v>
      </c>
      <c r="I817" s="22" t="str">
        <f>INDEX(TrustCAHUB_map!$A$2:$D$139,MATCH($C817,TrustCAHUB_map!$A$2:$A$139,FALSE),3)</f>
        <v>Humber, Coast and Vale</v>
      </c>
      <c r="J817" s="22" t="str">
        <f>INDEX(TrustCAHUB_map!$A$2:$D$139,MATCH($C817,TrustCAHUB_map!$A$2:$A$139,FALSE),4)</f>
        <v>Yorkshire and Humber</v>
      </c>
    </row>
    <row r="818" spans="1:10" x14ac:dyDescent="0.3">
      <c r="A818" s="22" t="str">
        <f t="shared" si="12"/>
        <v>'RCD2016Curative18-49'</v>
      </c>
      <c r="B818" s="22">
        <v>2016</v>
      </c>
      <c r="C818" s="22" t="s">
        <v>191</v>
      </c>
      <c r="D818" s="22" t="s">
        <v>7</v>
      </c>
      <c r="E818" s="22" t="s">
        <v>153</v>
      </c>
      <c r="F818" s="22">
        <v>3</v>
      </c>
      <c r="G818" s="22">
        <v>0</v>
      </c>
      <c r="H818" s="22" t="str">
        <f>INDEX(Bar_data!$A$3:$B$140,MATCH(C818,Bar_data!$A$3:$A$140,FALSE),2)</f>
        <v>Trust028</v>
      </c>
      <c r="I818" s="22" t="str">
        <f>INDEX(TrustCAHUB_map!$A$2:$D$139,MATCH($C818,TrustCAHUB_map!$A$2:$A$139,FALSE),3)</f>
        <v>West Yorkshire</v>
      </c>
      <c r="J818" s="22" t="str">
        <f>INDEX(TrustCAHUB_map!$A$2:$D$139,MATCH($C818,TrustCAHUB_map!$A$2:$A$139,FALSE),4)</f>
        <v>Yorkshire and Humber</v>
      </c>
    </row>
    <row r="819" spans="1:10" x14ac:dyDescent="0.3">
      <c r="A819" s="22" t="str">
        <f t="shared" si="12"/>
        <v>'RCD2016Palliative18-49'</v>
      </c>
      <c r="B819" s="22">
        <v>2016</v>
      </c>
      <c r="C819" s="22" t="s">
        <v>191</v>
      </c>
      <c r="D819" s="22" t="s">
        <v>8</v>
      </c>
      <c r="E819" s="22" t="s">
        <v>153</v>
      </c>
      <c r="F819" s="22">
        <v>2</v>
      </c>
      <c r="G819" s="22">
        <v>0</v>
      </c>
      <c r="H819" s="22" t="str">
        <f>INDEX(Bar_data!$A$3:$B$140,MATCH(C819,Bar_data!$A$3:$A$140,FALSE),2)</f>
        <v>Trust028</v>
      </c>
      <c r="I819" s="22" t="str">
        <f>INDEX(TrustCAHUB_map!$A$2:$D$139,MATCH($C819,TrustCAHUB_map!$A$2:$A$139,FALSE),3)</f>
        <v>West Yorkshire</v>
      </c>
      <c r="J819" s="22" t="str">
        <f>INDEX(TrustCAHUB_map!$A$2:$D$139,MATCH($C819,TrustCAHUB_map!$A$2:$A$139,FALSE),4)</f>
        <v>Yorkshire and Humber</v>
      </c>
    </row>
    <row r="820" spans="1:10" x14ac:dyDescent="0.3">
      <c r="A820" s="22" t="str">
        <f t="shared" si="12"/>
        <v>'RCD2016Palliative50-69'</v>
      </c>
      <c r="B820" s="22">
        <v>2016</v>
      </c>
      <c r="C820" s="22" t="s">
        <v>191</v>
      </c>
      <c r="D820" s="22" t="s">
        <v>8</v>
      </c>
      <c r="E820" s="22" t="s">
        <v>627</v>
      </c>
      <c r="F820" s="22">
        <v>9</v>
      </c>
      <c r="G820" s="22">
        <v>0</v>
      </c>
      <c r="H820" s="22" t="str">
        <f>INDEX(Bar_data!$A$3:$B$140,MATCH(C820,Bar_data!$A$3:$A$140,FALSE),2)</f>
        <v>Trust028</v>
      </c>
      <c r="I820" s="22" t="str">
        <f>INDEX(TrustCAHUB_map!$A$2:$D$139,MATCH($C820,TrustCAHUB_map!$A$2:$A$139,FALSE),3)</f>
        <v>West Yorkshire</v>
      </c>
      <c r="J820" s="22" t="str">
        <f>INDEX(TrustCAHUB_map!$A$2:$D$139,MATCH($C820,TrustCAHUB_map!$A$2:$A$139,FALSE),4)</f>
        <v>Yorkshire and Humber</v>
      </c>
    </row>
    <row r="821" spans="1:10" x14ac:dyDescent="0.3">
      <c r="A821" s="22" t="str">
        <f t="shared" si="12"/>
        <v>'RCD2016Curative50-69'</v>
      </c>
      <c r="B821" s="22">
        <v>2016</v>
      </c>
      <c r="C821" s="22" t="s">
        <v>191</v>
      </c>
      <c r="D821" s="22" t="s">
        <v>7</v>
      </c>
      <c r="E821" s="22" t="s">
        <v>627</v>
      </c>
      <c r="F821" s="22">
        <v>14</v>
      </c>
      <c r="G821" s="22">
        <v>0</v>
      </c>
      <c r="H821" s="22" t="str">
        <f>INDEX(Bar_data!$A$3:$B$140,MATCH(C821,Bar_data!$A$3:$A$140,FALSE),2)</f>
        <v>Trust028</v>
      </c>
      <c r="I821" s="22" t="str">
        <f>INDEX(TrustCAHUB_map!$A$2:$D$139,MATCH($C821,TrustCAHUB_map!$A$2:$A$139,FALSE),3)</f>
        <v>West Yorkshire</v>
      </c>
      <c r="J821" s="22" t="str">
        <f>INDEX(TrustCAHUB_map!$A$2:$D$139,MATCH($C821,TrustCAHUB_map!$A$2:$A$139,FALSE),4)</f>
        <v>Yorkshire and Humber</v>
      </c>
    </row>
    <row r="822" spans="1:10" x14ac:dyDescent="0.3">
      <c r="A822" s="22" t="str">
        <f t="shared" si="12"/>
        <v>'RCD2016Curative70+'</v>
      </c>
      <c r="B822" s="22">
        <v>2016</v>
      </c>
      <c r="C822" s="22" t="s">
        <v>191</v>
      </c>
      <c r="D822" s="22" t="s">
        <v>7</v>
      </c>
      <c r="E822" s="22" t="s">
        <v>628</v>
      </c>
      <c r="F822" s="22">
        <v>20</v>
      </c>
      <c r="G822" s="22">
        <v>0</v>
      </c>
      <c r="H822" s="22" t="str">
        <f>INDEX(Bar_data!$A$3:$B$140,MATCH(C822,Bar_data!$A$3:$A$140,FALSE),2)</f>
        <v>Trust028</v>
      </c>
      <c r="I822" s="22" t="str">
        <f>INDEX(TrustCAHUB_map!$A$2:$D$139,MATCH($C822,TrustCAHUB_map!$A$2:$A$139,FALSE),3)</f>
        <v>West Yorkshire</v>
      </c>
      <c r="J822" s="22" t="str">
        <f>INDEX(TrustCAHUB_map!$A$2:$D$139,MATCH($C822,TrustCAHUB_map!$A$2:$A$139,FALSE),4)</f>
        <v>Yorkshire and Humber</v>
      </c>
    </row>
    <row r="823" spans="1:10" x14ac:dyDescent="0.3">
      <c r="A823" s="22" t="str">
        <f t="shared" si="12"/>
        <v>'RCD2016Palliative70+'</v>
      </c>
      <c r="B823" s="22">
        <v>2016</v>
      </c>
      <c r="C823" s="22" t="s">
        <v>191</v>
      </c>
      <c r="D823" s="22" t="s">
        <v>8</v>
      </c>
      <c r="E823" s="22" t="s">
        <v>628</v>
      </c>
      <c r="F823" s="22">
        <v>8</v>
      </c>
      <c r="G823" s="22">
        <v>1</v>
      </c>
      <c r="H823" s="22" t="str">
        <f>INDEX(Bar_data!$A$3:$B$140,MATCH(C823,Bar_data!$A$3:$A$140,FALSE),2)</f>
        <v>Trust028</v>
      </c>
      <c r="I823" s="22" t="str">
        <f>INDEX(TrustCAHUB_map!$A$2:$D$139,MATCH($C823,TrustCAHUB_map!$A$2:$A$139,FALSE),3)</f>
        <v>West Yorkshire</v>
      </c>
      <c r="J823" s="22" t="str">
        <f>INDEX(TrustCAHUB_map!$A$2:$D$139,MATCH($C823,TrustCAHUB_map!$A$2:$A$139,FALSE),4)</f>
        <v>Yorkshire and Humber</v>
      </c>
    </row>
    <row r="824" spans="1:10" x14ac:dyDescent="0.3">
      <c r="A824" s="22" t="str">
        <f t="shared" si="12"/>
        <v>'RCF2016Palliative18-49'</v>
      </c>
      <c r="B824" s="22">
        <v>2016</v>
      </c>
      <c r="C824" s="22" t="s">
        <v>192</v>
      </c>
      <c r="D824" s="22" t="s">
        <v>8</v>
      </c>
      <c r="E824" s="22" t="s">
        <v>153</v>
      </c>
      <c r="F824" s="22">
        <v>1</v>
      </c>
      <c r="G824" s="22">
        <v>0</v>
      </c>
      <c r="H824" s="22" t="str">
        <f>INDEX(Bar_data!$A$3:$B$140,MATCH(C824,Bar_data!$A$3:$A$140,FALSE),2)</f>
        <v>Trust029</v>
      </c>
      <c r="I824" s="22" t="str">
        <f>INDEX(TrustCAHUB_map!$A$2:$D$139,MATCH($C824,TrustCAHUB_map!$A$2:$A$139,FALSE),3)</f>
        <v>West Yorkshire</v>
      </c>
      <c r="J824" s="22" t="str">
        <f>INDEX(TrustCAHUB_map!$A$2:$D$139,MATCH($C824,TrustCAHUB_map!$A$2:$A$139,FALSE),4)</f>
        <v>Yorkshire and Humber</v>
      </c>
    </row>
    <row r="825" spans="1:10" x14ac:dyDescent="0.3">
      <c r="A825" s="22" t="str">
        <f t="shared" si="12"/>
        <v>'RCF2016Curative18-49'</v>
      </c>
      <c r="B825" s="22">
        <v>2016</v>
      </c>
      <c r="C825" s="22" t="s">
        <v>192</v>
      </c>
      <c r="D825" s="22" t="s">
        <v>7</v>
      </c>
      <c r="E825" s="22" t="s">
        <v>153</v>
      </c>
      <c r="F825" s="22">
        <v>2</v>
      </c>
      <c r="G825" s="22">
        <v>0</v>
      </c>
      <c r="H825" s="22" t="str">
        <f>INDEX(Bar_data!$A$3:$B$140,MATCH(C825,Bar_data!$A$3:$A$140,FALSE),2)</f>
        <v>Trust029</v>
      </c>
      <c r="I825" s="22" t="str">
        <f>INDEX(TrustCAHUB_map!$A$2:$D$139,MATCH($C825,TrustCAHUB_map!$A$2:$A$139,FALSE),3)</f>
        <v>West Yorkshire</v>
      </c>
      <c r="J825" s="22" t="str">
        <f>INDEX(TrustCAHUB_map!$A$2:$D$139,MATCH($C825,TrustCAHUB_map!$A$2:$A$139,FALSE),4)</f>
        <v>Yorkshire and Humber</v>
      </c>
    </row>
    <row r="826" spans="1:10" x14ac:dyDescent="0.3">
      <c r="A826" s="22" t="str">
        <f t="shared" si="12"/>
        <v>'RCF2016Curative50-69'</v>
      </c>
      <c r="B826" s="22">
        <v>2016</v>
      </c>
      <c r="C826" s="22" t="s">
        <v>192</v>
      </c>
      <c r="D826" s="22" t="s">
        <v>7</v>
      </c>
      <c r="E826" s="22" t="s">
        <v>627</v>
      </c>
      <c r="F826" s="22">
        <v>13</v>
      </c>
      <c r="G826" s="22">
        <v>0</v>
      </c>
      <c r="H826" s="22" t="str">
        <f>INDEX(Bar_data!$A$3:$B$140,MATCH(C826,Bar_data!$A$3:$A$140,FALSE),2)</f>
        <v>Trust029</v>
      </c>
      <c r="I826" s="22" t="str">
        <f>INDEX(TrustCAHUB_map!$A$2:$D$139,MATCH($C826,TrustCAHUB_map!$A$2:$A$139,FALSE),3)</f>
        <v>West Yorkshire</v>
      </c>
      <c r="J826" s="22" t="str">
        <f>INDEX(TrustCAHUB_map!$A$2:$D$139,MATCH($C826,TrustCAHUB_map!$A$2:$A$139,FALSE),4)</f>
        <v>Yorkshire and Humber</v>
      </c>
    </row>
    <row r="827" spans="1:10" x14ac:dyDescent="0.3">
      <c r="A827" s="22" t="str">
        <f t="shared" si="12"/>
        <v>'RCF2016Palliative50-69'</v>
      </c>
      <c r="B827" s="22">
        <v>2016</v>
      </c>
      <c r="C827" s="22" t="s">
        <v>192</v>
      </c>
      <c r="D827" s="22" t="s">
        <v>8</v>
      </c>
      <c r="E827" s="22" t="s">
        <v>627</v>
      </c>
      <c r="F827" s="22">
        <v>10</v>
      </c>
      <c r="G827" s="22">
        <v>2</v>
      </c>
      <c r="H827" s="22" t="str">
        <f>INDEX(Bar_data!$A$3:$B$140,MATCH(C827,Bar_data!$A$3:$A$140,FALSE),2)</f>
        <v>Trust029</v>
      </c>
      <c r="I827" s="22" t="str">
        <f>INDEX(TrustCAHUB_map!$A$2:$D$139,MATCH($C827,TrustCAHUB_map!$A$2:$A$139,FALSE),3)</f>
        <v>West Yorkshire</v>
      </c>
      <c r="J827" s="22" t="str">
        <f>INDEX(TrustCAHUB_map!$A$2:$D$139,MATCH($C827,TrustCAHUB_map!$A$2:$A$139,FALSE),4)</f>
        <v>Yorkshire and Humber</v>
      </c>
    </row>
    <row r="828" spans="1:10" x14ac:dyDescent="0.3">
      <c r="A828" s="22" t="str">
        <f t="shared" si="12"/>
        <v>'RCF2016Palliative70+'</v>
      </c>
      <c r="B828" s="22">
        <v>2016</v>
      </c>
      <c r="C828" s="22" t="s">
        <v>192</v>
      </c>
      <c r="D828" s="22" t="s">
        <v>8</v>
      </c>
      <c r="E828" s="22" t="s">
        <v>628</v>
      </c>
      <c r="F828" s="22">
        <v>7</v>
      </c>
      <c r="G828" s="22">
        <v>0</v>
      </c>
      <c r="H828" s="22" t="str">
        <f>INDEX(Bar_data!$A$3:$B$140,MATCH(C828,Bar_data!$A$3:$A$140,FALSE),2)</f>
        <v>Trust029</v>
      </c>
      <c r="I828" s="22" t="str">
        <f>INDEX(TrustCAHUB_map!$A$2:$D$139,MATCH($C828,TrustCAHUB_map!$A$2:$A$139,FALSE),3)</f>
        <v>West Yorkshire</v>
      </c>
      <c r="J828" s="22" t="str">
        <f>INDEX(TrustCAHUB_map!$A$2:$D$139,MATCH($C828,TrustCAHUB_map!$A$2:$A$139,FALSE),4)</f>
        <v>Yorkshire and Humber</v>
      </c>
    </row>
    <row r="829" spans="1:10" x14ac:dyDescent="0.3">
      <c r="A829" s="22" t="str">
        <f t="shared" si="12"/>
        <v>'RCF2016Curative70+'</v>
      </c>
      <c r="B829" s="22">
        <v>2016</v>
      </c>
      <c r="C829" s="22" t="s">
        <v>192</v>
      </c>
      <c r="D829" s="22" t="s">
        <v>7</v>
      </c>
      <c r="E829" s="22" t="s">
        <v>628</v>
      </c>
      <c r="F829" s="22">
        <v>17</v>
      </c>
      <c r="G829" s="22">
        <v>0</v>
      </c>
      <c r="H829" s="22" t="str">
        <f>INDEX(Bar_data!$A$3:$B$140,MATCH(C829,Bar_data!$A$3:$A$140,FALSE),2)</f>
        <v>Trust029</v>
      </c>
      <c r="I829" s="22" t="str">
        <f>INDEX(TrustCAHUB_map!$A$2:$D$139,MATCH($C829,TrustCAHUB_map!$A$2:$A$139,FALSE),3)</f>
        <v>West Yorkshire</v>
      </c>
      <c r="J829" s="22" t="str">
        <f>INDEX(TrustCAHUB_map!$A$2:$D$139,MATCH($C829,TrustCAHUB_map!$A$2:$A$139,FALSE),4)</f>
        <v>Yorkshire and Humber</v>
      </c>
    </row>
    <row r="830" spans="1:10" x14ac:dyDescent="0.3">
      <c r="A830" s="22" t="str">
        <f t="shared" si="12"/>
        <v>'RCX2016Not assigned50-69'</v>
      </c>
      <c r="B830" s="22">
        <v>2016</v>
      </c>
      <c r="C830" s="22" t="s">
        <v>194</v>
      </c>
      <c r="D830" s="22" t="s">
        <v>477</v>
      </c>
      <c r="E830" s="22" t="s">
        <v>627</v>
      </c>
      <c r="F830" s="22">
        <v>1</v>
      </c>
      <c r="G830" s="22">
        <v>0</v>
      </c>
      <c r="H830" s="22" t="str">
        <f>INDEX(Bar_data!$A$3:$B$140,MATCH(C830,Bar_data!$A$3:$A$140,FALSE),2)</f>
        <v>Trust031</v>
      </c>
      <c r="I830" s="22" t="str">
        <f>INDEX(TrustCAHUB_map!$A$2:$D$139,MATCH($C830,TrustCAHUB_map!$A$2:$A$139,FALSE),3)</f>
        <v>East of England</v>
      </c>
      <c r="J830" s="22" t="str">
        <f>INDEX(TrustCAHUB_map!$A$2:$D$139,MATCH($C830,TrustCAHUB_map!$A$2:$A$139,FALSE),4)</f>
        <v>East of England</v>
      </c>
    </row>
    <row r="831" spans="1:10" x14ac:dyDescent="0.3">
      <c r="A831" s="22" t="str">
        <f t="shared" si="12"/>
        <v>'RCX2016Palliative50-69'</v>
      </c>
      <c r="B831" s="22">
        <v>2016</v>
      </c>
      <c r="C831" s="22" t="s">
        <v>194</v>
      </c>
      <c r="D831" s="22" t="s">
        <v>8</v>
      </c>
      <c r="E831" s="22" t="s">
        <v>627</v>
      </c>
      <c r="F831" s="22">
        <v>10</v>
      </c>
      <c r="G831" s="22">
        <v>1</v>
      </c>
      <c r="H831" s="22" t="str">
        <f>INDEX(Bar_data!$A$3:$B$140,MATCH(C831,Bar_data!$A$3:$A$140,FALSE),2)</f>
        <v>Trust031</v>
      </c>
      <c r="I831" s="22" t="str">
        <f>INDEX(TrustCAHUB_map!$A$2:$D$139,MATCH($C831,TrustCAHUB_map!$A$2:$A$139,FALSE),3)</f>
        <v>East of England</v>
      </c>
      <c r="J831" s="22" t="str">
        <f>INDEX(TrustCAHUB_map!$A$2:$D$139,MATCH($C831,TrustCAHUB_map!$A$2:$A$139,FALSE),4)</f>
        <v>East of England</v>
      </c>
    </row>
    <row r="832" spans="1:10" x14ac:dyDescent="0.3">
      <c r="A832" s="22" t="str">
        <f t="shared" si="12"/>
        <v>'RCX2016Curative50-69'</v>
      </c>
      <c r="B832" s="22">
        <v>2016</v>
      </c>
      <c r="C832" s="22" t="s">
        <v>194</v>
      </c>
      <c r="D832" s="22" t="s">
        <v>7</v>
      </c>
      <c r="E832" s="22" t="s">
        <v>627</v>
      </c>
      <c r="F832" s="22">
        <v>12</v>
      </c>
      <c r="G832" s="22">
        <v>0</v>
      </c>
      <c r="H832" s="22" t="str">
        <f>INDEX(Bar_data!$A$3:$B$140,MATCH(C832,Bar_data!$A$3:$A$140,FALSE),2)</f>
        <v>Trust031</v>
      </c>
      <c r="I832" s="22" t="str">
        <f>INDEX(TrustCAHUB_map!$A$2:$D$139,MATCH($C832,TrustCAHUB_map!$A$2:$A$139,FALSE),3)</f>
        <v>East of England</v>
      </c>
      <c r="J832" s="22" t="str">
        <f>INDEX(TrustCAHUB_map!$A$2:$D$139,MATCH($C832,TrustCAHUB_map!$A$2:$A$139,FALSE),4)</f>
        <v>East of England</v>
      </c>
    </row>
    <row r="833" spans="1:10" x14ac:dyDescent="0.3">
      <c r="A833" s="22" t="str">
        <f t="shared" si="12"/>
        <v>'RCX2016Not assigned70+'</v>
      </c>
      <c r="B833" s="22">
        <v>2016</v>
      </c>
      <c r="C833" s="22" t="s">
        <v>194</v>
      </c>
      <c r="D833" s="22" t="s">
        <v>477</v>
      </c>
      <c r="E833" s="22" t="s">
        <v>628</v>
      </c>
      <c r="F833" s="22">
        <v>1</v>
      </c>
      <c r="G833" s="22">
        <v>0</v>
      </c>
      <c r="H833" s="22" t="str">
        <f>INDEX(Bar_data!$A$3:$B$140,MATCH(C833,Bar_data!$A$3:$A$140,FALSE),2)</f>
        <v>Trust031</v>
      </c>
      <c r="I833" s="22" t="str">
        <f>INDEX(TrustCAHUB_map!$A$2:$D$139,MATCH($C833,TrustCAHUB_map!$A$2:$A$139,FALSE),3)</f>
        <v>East of England</v>
      </c>
      <c r="J833" s="22" t="str">
        <f>INDEX(TrustCAHUB_map!$A$2:$D$139,MATCH($C833,TrustCAHUB_map!$A$2:$A$139,FALSE),4)</f>
        <v>East of England</v>
      </c>
    </row>
    <row r="834" spans="1:10" x14ac:dyDescent="0.3">
      <c r="A834" s="22" t="str">
        <f t="shared" si="12"/>
        <v>'RCX2016Palliative70+'</v>
      </c>
      <c r="B834" s="22">
        <v>2016</v>
      </c>
      <c r="C834" s="22" t="s">
        <v>194</v>
      </c>
      <c r="D834" s="22" t="s">
        <v>8</v>
      </c>
      <c r="E834" s="22" t="s">
        <v>628</v>
      </c>
      <c r="F834" s="22">
        <v>12</v>
      </c>
      <c r="G834" s="22">
        <v>0</v>
      </c>
      <c r="H834" s="22" t="str">
        <f>INDEX(Bar_data!$A$3:$B$140,MATCH(C834,Bar_data!$A$3:$A$140,FALSE),2)</f>
        <v>Trust031</v>
      </c>
      <c r="I834" s="22" t="str">
        <f>INDEX(TrustCAHUB_map!$A$2:$D$139,MATCH($C834,TrustCAHUB_map!$A$2:$A$139,FALSE),3)</f>
        <v>East of England</v>
      </c>
      <c r="J834" s="22" t="str">
        <f>INDEX(TrustCAHUB_map!$A$2:$D$139,MATCH($C834,TrustCAHUB_map!$A$2:$A$139,FALSE),4)</f>
        <v>East of England</v>
      </c>
    </row>
    <row r="835" spans="1:10" x14ac:dyDescent="0.3">
      <c r="A835" s="22" t="str">
        <f t="shared" ref="A835:A898" si="13">"'"&amp;C835&amp;B835&amp;D835&amp;E835&amp;"'"</f>
        <v>'RCX2016Curative70+'</v>
      </c>
      <c r="B835" s="22">
        <v>2016</v>
      </c>
      <c r="C835" s="22" t="s">
        <v>194</v>
      </c>
      <c r="D835" s="22" t="s">
        <v>7</v>
      </c>
      <c r="E835" s="22" t="s">
        <v>628</v>
      </c>
      <c r="F835" s="22">
        <v>9</v>
      </c>
      <c r="G835" s="22">
        <v>0</v>
      </c>
      <c r="H835" s="22" t="str">
        <f>INDEX(Bar_data!$A$3:$B$140,MATCH(C835,Bar_data!$A$3:$A$140,FALSE),2)</f>
        <v>Trust031</v>
      </c>
      <c r="I835" s="22" t="str">
        <f>INDEX(TrustCAHUB_map!$A$2:$D$139,MATCH($C835,TrustCAHUB_map!$A$2:$A$139,FALSE),3)</f>
        <v>East of England</v>
      </c>
      <c r="J835" s="22" t="str">
        <f>INDEX(TrustCAHUB_map!$A$2:$D$139,MATCH($C835,TrustCAHUB_map!$A$2:$A$139,FALSE),4)</f>
        <v>East of England</v>
      </c>
    </row>
    <row r="836" spans="1:10" x14ac:dyDescent="0.3">
      <c r="A836" s="22" t="str">
        <f t="shared" si="13"/>
        <v>'RD12016Palliative18-49'</v>
      </c>
      <c r="B836" s="22">
        <v>2016</v>
      </c>
      <c r="C836" s="22" t="s">
        <v>195</v>
      </c>
      <c r="D836" s="22" t="s">
        <v>8</v>
      </c>
      <c r="E836" s="22" t="s">
        <v>153</v>
      </c>
      <c r="F836" s="22">
        <v>9</v>
      </c>
      <c r="G836" s="22">
        <v>2</v>
      </c>
      <c r="H836" s="22" t="str">
        <f>INDEX(Bar_data!$A$3:$B$140,MATCH(C836,Bar_data!$A$3:$A$140,FALSE),2)</f>
        <v>Trust032</v>
      </c>
      <c r="I836" s="22" t="str">
        <f>INDEX(TrustCAHUB_map!$A$2:$D$139,MATCH($C836,TrustCAHUB_map!$A$2:$A$139,FALSE),3)</f>
        <v>Somerset, Wiltshire, Avon and Gloucester</v>
      </c>
      <c r="J836" s="22" t="str">
        <f>INDEX(TrustCAHUB_map!$A$2:$D$139,MATCH($C836,TrustCAHUB_map!$A$2:$A$139,FALSE),4)</f>
        <v>South West</v>
      </c>
    </row>
    <row r="837" spans="1:10" x14ac:dyDescent="0.3">
      <c r="A837" s="22" t="str">
        <f t="shared" si="13"/>
        <v>'RD12016Curative18-49'</v>
      </c>
      <c r="B837" s="22">
        <v>2016</v>
      </c>
      <c r="C837" s="22" t="s">
        <v>195</v>
      </c>
      <c r="D837" s="22" t="s">
        <v>7</v>
      </c>
      <c r="E837" s="22" t="s">
        <v>153</v>
      </c>
      <c r="F837" s="22">
        <v>6</v>
      </c>
      <c r="G837" s="22">
        <v>0</v>
      </c>
      <c r="H837" s="22" t="str">
        <f>INDEX(Bar_data!$A$3:$B$140,MATCH(C837,Bar_data!$A$3:$A$140,FALSE),2)</f>
        <v>Trust032</v>
      </c>
      <c r="I837" s="22" t="str">
        <f>INDEX(TrustCAHUB_map!$A$2:$D$139,MATCH($C837,TrustCAHUB_map!$A$2:$A$139,FALSE),3)</f>
        <v>Somerset, Wiltshire, Avon and Gloucester</v>
      </c>
      <c r="J837" s="22" t="str">
        <f>INDEX(TrustCAHUB_map!$A$2:$D$139,MATCH($C837,TrustCAHUB_map!$A$2:$A$139,FALSE),4)</f>
        <v>South West</v>
      </c>
    </row>
    <row r="838" spans="1:10" x14ac:dyDescent="0.3">
      <c r="A838" s="22" t="str">
        <f t="shared" si="13"/>
        <v>'RD12016Curative50-69'</v>
      </c>
      <c r="B838" s="22">
        <v>2016</v>
      </c>
      <c r="C838" s="22" t="s">
        <v>195</v>
      </c>
      <c r="D838" s="22" t="s">
        <v>7</v>
      </c>
      <c r="E838" s="22" t="s">
        <v>627</v>
      </c>
      <c r="F838" s="22">
        <v>33</v>
      </c>
      <c r="G838" s="22">
        <v>0</v>
      </c>
      <c r="H838" s="22" t="str">
        <f>INDEX(Bar_data!$A$3:$B$140,MATCH(C838,Bar_data!$A$3:$A$140,FALSE),2)</f>
        <v>Trust032</v>
      </c>
      <c r="I838" s="22" t="str">
        <f>INDEX(TrustCAHUB_map!$A$2:$D$139,MATCH($C838,TrustCAHUB_map!$A$2:$A$139,FALSE),3)</f>
        <v>Somerset, Wiltshire, Avon and Gloucester</v>
      </c>
      <c r="J838" s="22" t="str">
        <f>INDEX(TrustCAHUB_map!$A$2:$D$139,MATCH($C838,TrustCAHUB_map!$A$2:$A$139,FALSE),4)</f>
        <v>South West</v>
      </c>
    </row>
    <row r="839" spans="1:10" x14ac:dyDescent="0.3">
      <c r="A839" s="22" t="str">
        <f t="shared" si="13"/>
        <v>'RD12016Palliative50-69'</v>
      </c>
      <c r="B839" s="22">
        <v>2016</v>
      </c>
      <c r="C839" s="22" t="s">
        <v>195</v>
      </c>
      <c r="D839" s="22" t="s">
        <v>8</v>
      </c>
      <c r="E839" s="22" t="s">
        <v>627</v>
      </c>
      <c r="F839" s="22">
        <v>28</v>
      </c>
      <c r="G839" s="22">
        <v>1</v>
      </c>
      <c r="H839" s="22" t="str">
        <f>INDEX(Bar_data!$A$3:$B$140,MATCH(C839,Bar_data!$A$3:$A$140,FALSE),2)</f>
        <v>Trust032</v>
      </c>
      <c r="I839" s="22" t="str">
        <f>INDEX(TrustCAHUB_map!$A$2:$D$139,MATCH($C839,TrustCAHUB_map!$A$2:$A$139,FALSE),3)</f>
        <v>Somerset, Wiltshire, Avon and Gloucester</v>
      </c>
      <c r="J839" s="22" t="str">
        <f>INDEX(TrustCAHUB_map!$A$2:$D$139,MATCH($C839,TrustCAHUB_map!$A$2:$A$139,FALSE),4)</f>
        <v>South West</v>
      </c>
    </row>
    <row r="840" spans="1:10" x14ac:dyDescent="0.3">
      <c r="A840" s="22" t="str">
        <f t="shared" si="13"/>
        <v>'RD12016Curative70+'</v>
      </c>
      <c r="B840" s="22">
        <v>2016</v>
      </c>
      <c r="C840" s="22" t="s">
        <v>195</v>
      </c>
      <c r="D840" s="22" t="s">
        <v>7</v>
      </c>
      <c r="E840" s="22" t="s">
        <v>628</v>
      </c>
      <c r="F840" s="22">
        <v>23</v>
      </c>
      <c r="G840" s="22">
        <v>0</v>
      </c>
      <c r="H840" s="22" t="str">
        <f>INDEX(Bar_data!$A$3:$B$140,MATCH(C840,Bar_data!$A$3:$A$140,FALSE),2)</f>
        <v>Trust032</v>
      </c>
      <c r="I840" s="22" t="str">
        <f>INDEX(TrustCAHUB_map!$A$2:$D$139,MATCH($C840,TrustCAHUB_map!$A$2:$A$139,FALSE),3)</f>
        <v>Somerset, Wiltshire, Avon and Gloucester</v>
      </c>
      <c r="J840" s="22" t="str">
        <f>INDEX(TrustCAHUB_map!$A$2:$D$139,MATCH($C840,TrustCAHUB_map!$A$2:$A$139,FALSE),4)</f>
        <v>South West</v>
      </c>
    </row>
    <row r="841" spans="1:10" x14ac:dyDescent="0.3">
      <c r="A841" s="22" t="str">
        <f t="shared" si="13"/>
        <v>'RD12016Palliative70+'</v>
      </c>
      <c r="B841" s="22">
        <v>2016</v>
      </c>
      <c r="C841" s="22" t="s">
        <v>195</v>
      </c>
      <c r="D841" s="22" t="s">
        <v>8</v>
      </c>
      <c r="E841" s="22" t="s">
        <v>628</v>
      </c>
      <c r="F841" s="22">
        <v>17</v>
      </c>
      <c r="G841" s="22">
        <v>3</v>
      </c>
      <c r="H841" s="22" t="str">
        <f>INDEX(Bar_data!$A$3:$B$140,MATCH(C841,Bar_data!$A$3:$A$140,FALSE),2)</f>
        <v>Trust032</v>
      </c>
      <c r="I841" s="22" t="str">
        <f>INDEX(TrustCAHUB_map!$A$2:$D$139,MATCH($C841,TrustCAHUB_map!$A$2:$A$139,FALSE),3)</f>
        <v>Somerset, Wiltshire, Avon and Gloucester</v>
      </c>
      <c r="J841" s="22" t="str">
        <f>INDEX(TrustCAHUB_map!$A$2:$D$139,MATCH($C841,TrustCAHUB_map!$A$2:$A$139,FALSE),4)</f>
        <v>South West</v>
      </c>
    </row>
    <row r="842" spans="1:10" x14ac:dyDescent="0.3">
      <c r="A842" s="22" t="str">
        <f t="shared" si="13"/>
        <v>'RD32016Curative18-49'</v>
      </c>
      <c r="B842" s="22">
        <v>2016</v>
      </c>
      <c r="C842" s="22" t="s">
        <v>196</v>
      </c>
      <c r="D842" s="22" t="s">
        <v>7</v>
      </c>
      <c r="E842" s="22" t="s">
        <v>153</v>
      </c>
      <c r="F842" s="22">
        <v>3</v>
      </c>
      <c r="G842" s="22">
        <v>0</v>
      </c>
      <c r="H842" s="22" t="str">
        <f>INDEX(Bar_data!$A$3:$B$140,MATCH(C842,Bar_data!$A$3:$A$140,FALSE),2)</f>
        <v>Trust033</v>
      </c>
      <c r="I842" s="22" t="str">
        <f>INDEX(TrustCAHUB_map!$A$2:$D$139,MATCH($C842,TrustCAHUB_map!$A$2:$A$139,FALSE),3)</f>
        <v>Wessex</v>
      </c>
      <c r="J842" s="22" t="str">
        <f>INDEX(TrustCAHUB_map!$A$2:$D$139,MATCH($C842,TrustCAHUB_map!$A$2:$A$139,FALSE),4)</f>
        <v>Wessex</v>
      </c>
    </row>
    <row r="843" spans="1:10" x14ac:dyDescent="0.3">
      <c r="A843" s="22" t="str">
        <f t="shared" si="13"/>
        <v>'RD32016Palliative18-49'</v>
      </c>
      <c r="B843" s="22">
        <v>2016</v>
      </c>
      <c r="C843" s="22" t="s">
        <v>196</v>
      </c>
      <c r="D843" s="22" t="s">
        <v>8</v>
      </c>
      <c r="E843" s="22" t="s">
        <v>153</v>
      </c>
      <c r="F843" s="22">
        <v>1</v>
      </c>
      <c r="G843" s="22">
        <v>0</v>
      </c>
      <c r="H843" s="22" t="str">
        <f>INDEX(Bar_data!$A$3:$B$140,MATCH(C843,Bar_data!$A$3:$A$140,FALSE),2)</f>
        <v>Trust033</v>
      </c>
      <c r="I843" s="22" t="str">
        <f>INDEX(TrustCAHUB_map!$A$2:$D$139,MATCH($C843,TrustCAHUB_map!$A$2:$A$139,FALSE),3)</f>
        <v>Wessex</v>
      </c>
      <c r="J843" s="22" t="str">
        <f>INDEX(TrustCAHUB_map!$A$2:$D$139,MATCH($C843,TrustCAHUB_map!$A$2:$A$139,FALSE),4)</f>
        <v>Wessex</v>
      </c>
    </row>
    <row r="844" spans="1:10" x14ac:dyDescent="0.3">
      <c r="A844" s="22" t="str">
        <f t="shared" si="13"/>
        <v>'RD32016Palliative50-69'</v>
      </c>
      <c r="B844" s="22">
        <v>2016</v>
      </c>
      <c r="C844" s="22" t="s">
        <v>196</v>
      </c>
      <c r="D844" s="22" t="s">
        <v>8</v>
      </c>
      <c r="E844" s="22" t="s">
        <v>627</v>
      </c>
      <c r="F844" s="22">
        <v>23</v>
      </c>
      <c r="G844" s="22">
        <v>0</v>
      </c>
      <c r="H844" s="22" t="str">
        <f>INDEX(Bar_data!$A$3:$B$140,MATCH(C844,Bar_data!$A$3:$A$140,FALSE),2)</f>
        <v>Trust033</v>
      </c>
      <c r="I844" s="22" t="str">
        <f>INDEX(TrustCAHUB_map!$A$2:$D$139,MATCH($C844,TrustCAHUB_map!$A$2:$A$139,FALSE),3)</f>
        <v>Wessex</v>
      </c>
      <c r="J844" s="22" t="str">
        <f>INDEX(TrustCAHUB_map!$A$2:$D$139,MATCH($C844,TrustCAHUB_map!$A$2:$A$139,FALSE),4)</f>
        <v>Wessex</v>
      </c>
    </row>
    <row r="845" spans="1:10" x14ac:dyDescent="0.3">
      <c r="A845" s="22" t="str">
        <f t="shared" si="13"/>
        <v>'RD32016Curative50-69'</v>
      </c>
      <c r="B845" s="22">
        <v>2016</v>
      </c>
      <c r="C845" s="22" t="s">
        <v>196</v>
      </c>
      <c r="D845" s="22" t="s">
        <v>7</v>
      </c>
      <c r="E845" s="22" t="s">
        <v>627</v>
      </c>
      <c r="F845" s="22">
        <v>17</v>
      </c>
      <c r="G845" s="22">
        <v>0</v>
      </c>
      <c r="H845" s="22" t="str">
        <f>INDEX(Bar_data!$A$3:$B$140,MATCH(C845,Bar_data!$A$3:$A$140,FALSE),2)</f>
        <v>Trust033</v>
      </c>
      <c r="I845" s="22" t="str">
        <f>INDEX(TrustCAHUB_map!$A$2:$D$139,MATCH($C845,TrustCAHUB_map!$A$2:$A$139,FALSE),3)</f>
        <v>Wessex</v>
      </c>
      <c r="J845" s="22" t="str">
        <f>INDEX(TrustCAHUB_map!$A$2:$D$139,MATCH($C845,TrustCAHUB_map!$A$2:$A$139,FALSE),4)</f>
        <v>Wessex</v>
      </c>
    </row>
    <row r="846" spans="1:10" x14ac:dyDescent="0.3">
      <c r="A846" s="22" t="str">
        <f t="shared" si="13"/>
        <v>'RD32016Not assigned70+'</v>
      </c>
      <c r="B846" s="22">
        <v>2016</v>
      </c>
      <c r="C846" s="22" t="s">
        <v>196</v>
      </c>
      <c r="D846" s="22" t="s">
        <v>477</v>
      </c>
      <c r="E846" s="22" t="s">
        <v>628</v>
      </c>
      <c r="F846" s="22">
        <v>1</v>
      </c>
      <c r="G846" s="22">
        <v>0</v>
      </c>
      <c r="H846" s="22" t="str">
        <f>INDEX(Bar_data!$A$3:$B$140,MATCH(C846,Bar_data!$A$3:$A$140,FALSE),2)</f>
        <v>Trust033</v>
      </c>
      <c r="I846" s="22" t="str">
        <f>INDEX(TrustCAHUB_map!$A$2:$D$139,MATCH($C846,TrustCAHUB_map!$A$2:$A$139,FALSE),3)</f>
        <v>Wessex</v>
      </c>
      <c r="J846" s="22" t="str">
        <f>INDEX(TrustCAHUB_map!$A$2:$D$139,MATCH($C846,TrustCAHUB_map!$A$2:$A$139,FALSE),4)</f>
        <v>Wessex</v>
      </c>
    </row>
    <row r="847" spans="1:10" x14ac:dyDescent="0.3">
      <c r="A847" s="22" t="str">
        <f t="shared" si="13"/>
        <v>'RD32016Curative70+'</v>
      </c>
      <c r="B847" s="22">
        <v>2016</v>
      </c>
      <c r="C847" s="22" t="s">
        <v>196</v>
      </c>
      <c r="D847" s="22" t="s">
        <v>7</v>
      </c>
      <c r="E847" s="22" t="s">
        <v>628</v>
      </c>
      <c r="F847" s="22">
        <v>17</v>
      </c>
      <c r="G847" s="22">
        <v>0</v>
      </c>
      <c r="H847" s="22" t="str">
        <f>INDEX(Bar_data!$A$3:$B$140,MATCH(C847,Bar_data!$A$3:$A$140,FALSE),2)</f>
        <v>Trust033</v>
      </c>
      <c r="I847" s="22" t="str">
        <f>INDEX(TrustCAHUB_map!$A$2:$D$139,MATCH($C847,TrustCAHUB_map!$A$2:$A$139,FALSE),3)</f>
        <v>Wessex</v>
      </c>
      <c r="J847" s="22" t="str">
        <f>INDEX(TrustCAHUB_map!$A$2:$D$139,MATCH($C847,TrustCAHUB_map!$A$2:$A$139,FALSE),4)</f>
        <v>Wessex</v>
      </c>
    </row>
    <row r="848" spans="1:10" x14ac:dyDescent="0.3">
      <c r="A848" s="22" t="str">
        <f t="shared" si="13"/>
        <v>'RD32016Palliative70+'</v>
      </c>
      <c r="B848" s="22">
        <v>2016</v>
      </c>
      <c r="C848" s="22" t="s">
        <v>196</v>
      </c>
      <c r="D848" s="22" t="s">
        <v>8</v>
      </c>
      <c r="E848" s="22" t="s">
        <v>628</v>
      </c>
      <c r="F848" s="22">
        <v>19</v>
      </c>
      <c r="G848" s="22">
        <v>1</v>
      </c>
      <c r="H848" s="22" t="str">
        <f>INDEX(Bar_data!$A$3:$B$140,MATCH(C848,Bar_data!$A$3:$A$140,FALSE),2)</f>
        <v>Trust033</v>
      </c>
      <c r="I848" s="22" t="str">
        <f>INDEX(TrustCAHUB_map!$A$2:$D$139,MATCH($C848,TrustCAHUB_map!$A$2:$A$139,FALSE),3)</f>
        <v>Wessex</v>
      </c>
      <c r="J848" s="22" t="str">
        <f>INDEX(TrustCAHUB_map!$A$2:$D$139,MATCH($C848,TrustCAHUB_map!$A$2:$A$139,FALSE),4)</f>
        <v>Wessex</v>
      </c>
    </row>
    <row r="849" spans="1:10" x14ac:dyDescent="0.3">
      <c r="A849" s="22" t="str">
        <f t="shared" si="13"/>
        <v>'RD82016Curative18-49'</v>
      </c>
      <c r="B849" s="22">
        <v>2016</v>
      </c>
      <c r="C849" s="22" t="s">
        <v>197</v>
      </c>
      <c r="D849" s="22" t="s">
        <v>7</v>
      </c>
      <c r="E849" s="22" t="s">
        <v>153</v>
      </c>
      <c r="F849" s="22">
        <v>2</v>
      </c>
      <c r="G849" s="22">
        <v>0</v>
      </c>
      <c r="H849" s="22" t="str">
        <f>INDEX(Bar_data!$A$3:$B$140,MATCH(C849,Bar_data!$A$3:$A$140,FALSE),2)</f>
        <v>Trust034</v>
      </c>
      <c r="I849" s="22" t="str">
        <f>INDEX(TrustCAHUB_map!$A$2:$D$139,MATCH($C849,TrustCAHUB_map!$A$2:$A$139,FALSE),3)</f>
        <v>East of England</v>
      </c>
      <c r="J849" s="22" t="str">
        <f>INDEX(TrustCAHUB_map!$A$2:$D$139,MATCH($C849,TrustCAHUB_map!$A$2:$A$139,FALSE),4)</f>
        <v>East Midlands</v>
      </c>
    </row>
    <row r="850" spans="1:10" x14ac:dyDescent="0.3">
      <c r="A850" s="22" t="str">
        <f t="shared" si="13"/>
        <v>'RD82016Palliative18-49'</v>
      </c>
      <c r="B850" s="22">
        <v>2016</v>
      </c>
      <c r="C850" s="22" t="s">
        <v>197</v>
      </c>
      <c r="D850" s="22" t="s">
        <v>8</v>
      </c>
      <c r="E850" s="22" t="s">
        <v>153</v>
      </c>
      <c r="F850" s="22">
        <v>3</v>
      </c>
      <c r="G850" s="22">
        <v>0</v>
      </c>
      <c r="H850" s="22" t="str">
        <f>INDEX(Bar_data!$A$3:$B$140,MATCH(C850,Bar_data!$A$3:$A$140,FALSE),2)</f>
        <v>Trust034</v>
      </c>
      <c r="I850" s="22" t="str">
        <f>INDEX(TrustCAHUB_map!$A$2:$D$139,MATCH($C850,TrustCAHUB_map!$A$2:$A$139,FALSE),3)</f>
        <v>East of England</v>
      </c>
      <c r="J850" s="22" t="str">
        <f>INDEX(TrustCAHUB_map!$A$2:$D$139,MATCH($C850,TrustCAHUB_map!$A$2:$A$139,FALSE),4)</f>
        <v>East Midlands</v>
      </c>
    </row>
    <row r="851" spans="1:10" x14ac:dyDescent="0.3">
      <c r="A851" s="22" t="str">
        <f t="shared" si="13"/>
        <v>'RD82016Palliative50-69'</v>
      </c>
      <c r="B851" s="22">
        <v>2016</v>
      </c>
      <c r="C851" s="22" t="s">
        <v>197</v>
      </c>
      <c r="D851" s="22" t="s">
        <v>8</v>
      </c>
      <c r="E851" s="22" t="s">
        <v>627</v>
      </c>
      <c r="F851" s="22">
        <v>19</v>
      </c>
      <c r="G851" s="22">
        <v>2</v>
      </c>
      <c r="H851" s="22" t="str">
        <f>INDEX(Bar_data!$A$3:$B$140,MATCH(C851,Bar_data!$A$3:$A$140,FALSE),2)</f>
        <v>Trust034</v>
      </c>
      <c r="I851" s="22" t="str">
        <f>INDEX(TrustCAHUB_map!$A$2:$D$139,MATCH($C851,TrustCAHUB_map!$A$2:$A$139,FALSE),3)</f>
        <v>East of England</v>
      </c>
      <c r="J851" s="22" t="str">
        <f>INDEX(TrustCAHUB_map!$A$2:$D$139,MATCH($C851,TrustCAHUB_map!$A$2:$A$139,FALSE),4)</f>
        <v>East Midlands</v>
      </c>
    </row>
    <row r="852" spans="1:10" x14ac:dyDescent="0.3">
      <c r="A852" s="22" t="str">
        <f t="shared" si="13"/>
        <v>'RD82016Curative50-69'</v>
      </c>
      <c r="B852" s="22">
        <v>2016</v>
      </c>
      <c r="C852" s="22" t="s">
        <v>197</v>
      </c>
      <c r="D852" s="22" t="s">
        <v>7</v>
      </c>
      <c r="E852" s="22" t="s">
        <v>627</v>
      </c>
      <c r="F852" s="22">
        <v>17</v>
      </c>
      <c r="G852" s="22">
        <v>0</v>
      </c>
      <c r="H852" s="22" t="str">
        <f>INDEX(Bar_data!$A$3:$B$140,MATCH(C852,Bar_data!$A$3:$A$140,FALSE),2)</f>
        <v>Trust034</v>
      </c>
      <c r="I852" s="22" t="str">
        <f>INDEX(TrustCAHUB_map!$A$2:$D$139,MATCH($C852,TrustCAHUB_map!$A$2:$A$139,FALSE),3)</f>
        <v>East of England</v>
      </c>
      <c r="J852" s="22" t="str">
        <f>INDEX(TrustCAHUB_map!$A$2:$D$139,MATCH($C852,TrustCAHUB_map!$A$2:$A$139,FALSE),4)</f>
        <v>East Midlands</v>
      </c>
    </row>
    <row r="853" spans="1:10" x14ac:dyDescent="0.3">
      <c r="A853" s="22" t="str">
        <f t="shared" si="13"/>
        <v>'RD82016Curative70+'</v>
      </c>
      <c r="B853" s="22">
        <v>2016</v>
      </c>
      <c r="C853" s="22" t="s">
        <v>197</v>
      </c>
      <c r="D853" s="22" t="s">
        <v>7</v>
      </c>
      <c r="E853" s="22" t="s">
        <v>628</v>
      </c>
      <c r="F853" s="22">
        <v>12</v>
      </c>
      <c r="G853" s="22">
        <v>1</v>
      </c>
      <c r="H853" s="22" t="str">
        <f>INDEX(Bar_data!$A$3:$B$140,MATCH(C853,Bar_data!$A$3:$A$140,FALSE),2)</f>
        <v>Trust034</v>
      </c>
      <c r="I853" s="22" t="str">
        <f>INDEX(TrustCAHUB_map!$A$2:$D$139,MATCH($C853,TrustCAHUB_map!$A$2:$A$139,FALSE),3)</f>
        <v>East of England</v>
      </c>
      <c r="J853" s="22" t="str">
        <f>INDEX(TrustCAHUB_map!$A$2:$D$139,MATCH($C853,TrustCAHUB_map!$A$2:$A$139,FALSE),4)</f>
        <v>East Midlands</v>
      </c>
    </row>
    <row r="854" spans="1:10" x14ac:dyDescent="0.3">
      <c r="A854" s="22" t="str">
        <f t="shared" si="13"/>
        <v>'RD82016Palliative70+'</v>
      </c>
      <c r="B854" s="22">
        <v>2016</v>
      </c>
      <c r="C854" s="22" t="s">
        <v>197</v>
      </c>
      <c r="D854" s="22" t="s">
        <v>8</v>
      </c>
      <c r="E854" s="22" t="s">
        <v>628</v>
      </c>
      <c r="F854" s="22">
        <v>10</v>
      </c>
      <c r="G854" s="22">
        <v>0</v>
      </c>
      <c r="H854" s="22" t="str">
        <f>INDEX(Bar_data!$A$3:$B$140,MATCH(C854,Bar_data!$A$3:$A$140,FALSE),2)</f>
        <v>Trust034</v>
      </c>
      <c r="I854" s="22" t="str">
        <f>INDEX(TrustCAHUB_map!$A$2:$D$139,MATCH($C854,TrustCAHUB_map!$A$2:$A$139,FALSE),3)</f>
        <v>East of England</v>
      </c>
      <c r="J854" s="22" t="str">
        <f>INDEX(TrustCAHUB_map!$A$2:$D$139,MATCH($C854,TrustCAHUB_map!$A$2:$A$139,FALSE),4)</f>
        <v>East Midlands</v>
      </c>
    </row>
    <row r="855" spans="1:10" x14ac:dyDescent="0.3">
      <c r="A855" s="22" t="str">
        <f t="shared" si="13"/>
        <v>'RDE2016Curative18-49'</v>
      </c>
      <c r="B855" s="22">
        <v>2016</v>
      </c>
      <c r="C855" s="22" t="s">
        <v>199</v>
      </c>
      <c r="D855" s="22" t="s">
        <v>7</v>
      </c>
      <c r="E855" s="22" t="s">
        <v>153</v>
      </c>
      <c r="F855" s="22">
        <v>3</v>
      </c>
      <c r="G855" s="22">
        <v>0</v>
      </c>
      <c r="H855" s="22" t="str">
        <f>INDEX(Bar_data!$A$3:$B$140,MATCH(C855,Bar_data!$A$3:$A$140,FALSE),2)</f>
        <v>Trust036</v>
      </c>
      <c r="I855" s="22" t="str">
        <f>INDEX(TrustCAHUB_map!$A$2:$D$139,MATCH($C855,TrustCAHUB_map!$A$2:$A$139,FALSE),3)</f>
        <v>East of England</v>
      </c>
      <c r="J855" s="22" t="str">
        <f>INDEX(TrustCAHUB_map!$A$2:$D$139,MATCH($C855,TrustCAHUB_map!$A$2:$A$139,FALSE),4)</f>
        <v>East of England</v>
      </c>
    </row>
    <row r="856" spans="1:10" x14ac:dyDescent="0.3">
      <c r="A856" s="22" t="str">
        <f t="shared" si="13"/>
        <v>'RDE2016Not assigned18-49'</v>
      </c>
      <c r="B856" s="22">
        <v>2016</v>
      </c>
      <c r="C856" s="22" t="s">
        <v>199</v>
      </c>
      <c r="D856" s="22" t="s">
        <v>477</v>
      </c>
      <c r="E856" s="22" t="s">
        <v>153</v>
      </c>
      <c r="F856" s="22">
        <v>7</v>
      </c>
      <c r="G856" s="22">
        <v>0</v>
      </c>
      <c r="H856" s="22" t="str">
        <f>INDEX(Bar_data!$A$3:$B$140,MATCH(C856,Bar_data!$A$3:$A$140,FALSE),2)</f>
        <v>Trust036</v>
      </c>
      <c r="I856" s="22" t="str">
        <f>INDEX(TrustCAHUB_map!$A$2:$D$139,MATCH($C856,TrustCAHUB_map!$A$2:$A$139,FALSE),3)</f>
        <v>East of England</v>
      </c>
      <c r="J856" s="22" t="str">
        <f>INDEX(TrustCAHUB_map!$A$2:$D$139,MATCH($C856,TrustCAHUB_map!$A$2:$A$139,FALSE),4)</f>
        <v>East of England</v>
      </c>
    </row>
    <row r="857" spans="1:10" x14ac:dyDescent="0.3">
      <c r="A857" s="22" t="str">
        <f t="shared" si="13"/>
        <v>'RDE2016Palliative50-69'</v>
      </c>
      <c r="B857" s="22">
        <v>2016</v>
      </c>
      <c r="C857" s="22" t="s">
        <v>199</v>
      </c>
      <c r="D857" s="22" t="s">
        <v>8</v>
      </c>
      <c r="E857" s="22" t="s">
        <v>627</v>
      </c>
      <c r="F857" s="22">
        <v>33</v>
      </c>
      <c r="G857" s="22">
        <v>3</v>
      </c>
      <c r="H857" s="22" t="str">
        <f>INDEX(Bar_data!$A$3:$B$140,MATCH(C857,Bar_data!$A$3:$A$140,FALSE),2)</f>
        <v>Trust036</v>
      </c>
      <c r="I857" s="22" t="str">
        <f>INDEX(TrustCAHUB_map!$A$2:$D$139,MATCH($C857,TrustCAHUB_map!$A$2:$A$139,FALSE),3)</f>
        <v>East of England</v>
      </c>
      <c r="J857" s="22" t="str">
        <f>INDEX(TrustCAHUB_map!$A$2:$D$139,MATCH($C857,TrustCAHUB_map!$A$2:$A$139,FALSE),4)</f>
        <v>East of England</v>
      </c>
    </row>
    <row r="858" spans="1:10" x14ac:dyDescent="0.3">
      <c r="A858" s="22" t="str">
        <f t="shared" si="13"/>
        <v>'RDE2016Curative50-69'</v>
      </c>
      <c r="B858" s="22">
        <v>2016</v>
      </c>
      <c r="C858" s="22" t="s">
        <v>199</v>
      </c>
      <c r="D858" s="22" t="s">
        <v>7</v>
      </c>
      <c r="E858" s="22" t="s">
        <v>627</v>
      </c>
      <c r="F858" s="22">
        <v>20</v>
      </c>
      <c r="G858" s="22">
        <v>0</v>
      </c>
      <c r="H858" s="22" t="str">
        <f>INDEX(Bar_data!$A$3:$B$140,MATCH(C858,Bar_data!$A$3:$A$140,FALSE),2)</f>
        <v>Trust036</v>
      </c>
      <c r="I858" s="22" t="str">
        <f>INDEX(TrustCAHUB_map!$A$2:$D$139,MATCH($C858,TrustCAHUB_map!$A$2:$A$139,FALSE),3)</f>
        <v>East of England</v>
      </c>
      <c r="J858" s="22" t="str">
        <f>INDEX(TrustCAHUB_map!$A$2:$D$139,MATCH($C858,TrustCAHUB_map!$A$2:$A$139,FALSE),4)</f>
        <v>East of England</v>
      </c>
    </row>
    <row r="859" spans="1:10" x14ac:dyDescent="0.3">
      <c r="A859" s="22" t="str">
        <f t="shared" si="13"/>
        <v>'RDE2016Not assigned50-69'</v>
      </c>
      <c r="B859" s="22">
        <v>2016</v>
      </c>
      <c r="C859" s="22" t="s">
        <v>199</v>
      </c>
      <c r="D859" s="22" t="s">
        <v>477</v>
      </c>
      <c r="E859" s="22" t="s">
        <v>627</v>
      </c>
      <c r="F859" s="22">
        <v>23</v>
      </c>
      <c r="G859" s="22">
        <v>0</v>
      </c>
      <c r="H859" s="22" t="str">
        <f>INDEX(Bar_data!$A$3:$B$140,MATCH(C859,Bar_data!$A$3:$A$140,FALSE),2)</f>
        <v>Trust036</v>
      </c>
      <c r="I859" s="22" t="str">
        <f>INDEX(TrustCAHUB_map!$A$2:$D$139,MATCH($C859,TrustCAHUB_map!$A$2:$A$139,FALSE),3)</f>
        <v>East of England</v>
      </c>
      <c r="J859" s="22" t="str">
        <f>INDEX(TrustCAHUB_map!$A$2:$D$139,MATCH($C859,TrustCAHUB_map!$A$2:$A$139,FALSE),4)</f>
        <v>East of England</v>
      </c>
    </row>
    <row r="860" spans="1:10" x14ac:dyDescent="0.3">
      <c r="A860" s="22" t="str">
        <f t="shared" si="13"/>
        <v>'RDE2016Palliative70+'</v>
      </c>
      <c r="B860" s="22">
        <v>2016</v>
      </c>
      <c r="C860" s="22" t="s">
        <v>199</v>
      </c>
      <c r="D860" s="22" t="s">
        <v>8</v>
      </c>
      <c r="E860" s="22" t="s">
        <v>628</v>
      </c>
      <c r="F860" s="22">
        <v>28</v>
      </c>
      <c r="G860" s="22">
        <v>2</v>
      </c>
      <c r="H860" s="22" t="str">
        <f>INDEX(Bar_data!$A$3:$B$140,MATCH(C860,Bar_data!$A$3:$A$140,FALSE),2)</f>
        <v>Trust036</v>
      </c>
      <c r="I860" s="22" t="str">
        <f>INDEX(TrustCAHUB_map!$A$2:$D$139,MATCH($C860,TrustCAHUB_map!$A$2:$A$139,FALSE),3)</f>
        <v>East of England</v>
      </c>
      <c r="J860" s="22" t="str">
        <f>INDEX(TrustCAHUB_map!$A$2:$D$139,MATCH($C860,TrustCAHUB_map!$A$2:$A$139,FALSE),4)</f>
        <v>East of England</v>
      </c>
    </row>
    <row r="861" spans="1:10" x14ac:dyDescent="0.3">
      <c r="A861" s="22" t="str">
        <f t="shared" si="13"/>
        <v>'RDE2016Curative70+'</v>
      </c>
      <c r="B861" s="22">
        <v>2016</v>
      </c>
      <c r="C861" s="22" t="s">
        <v>199</v>
      </c>
      <c r="D861" s="22" t="s">
        <v>7</v>
      </c>
      <c r="E861" s="22" t="s">
        <v>628</v>
      </c>
      <c r="F861" s="22">
        <v>13</v>
      </c>
      <c r="G861" s="22">
        <v>1</v>
      </c>
      <c r="H861" s="22" t="str">
        <f>INDEX(Bar_data!$A$3:$B$140,MATCH(C861,Bar_data!$A$3:$A$140,FALSE),2)</f>
        <v>Trust036</v>
      </c>
      <c r="I861" s="22" t="str">
        <f>INDEX(TrustCAHUB_map!$A$2:$D$139,MATCH($C861,TrustCAHUB_map!$A$2:$A$139,FALSE),3)</f>
        <v>East of England</v>
      </c>
      <c r="J861" s="22" t="str">
        <f>INDEX(TrustCAHUB_map!$A$2:$D$139,MATCH($C861,TrustCAHUB_map!$A$2:$A$139,FALSE),4)</f>
        <v>East of England</v>
      </c>
    </row>
    <row r="862" spans="1:10" x14ac:dyDescent="0.3">
      <c r="A862" s="22" t="str">
        <f t="shared" si="13"/>
        <v>'RDE2016Not assigned70+'</v>
      </c>
      <c r="B862" s="22">
        <v>2016</v>
      </c>
      <c r="C862" s="22" t="s">
        <v>199</v>
      </c>
      <c r="D862" s="22" t="s">
        <v>477</v>
      </c>
      <c r="E862" s="22" t="s">
        <v>628</v>
      </c>
      <c r="F862" s="22">
        <v>17</v>
      </c>
      <c r="G862" s="22">
        <v>0</v>
      </c>
      <c r="H862" s="22" t="str">
        <f>INDEX(Bar_data!$A$3:$B$140,MATCH(C862,Bar_data!$A$3:$A$140,FALSE),2)</f>
        <v>Trust036</v>
      </c>
      <c r="I862" s="22" t="str">
        <f>INDEX(TrustCAHUB_map!$A$2:$D$139,MATCH($C862,TrustCAHUB_map!$A$2:$A$139,FALSE),3)</f>
        <v>East of England</v>
      </c>
      <c r="J862" s="22" t="str">
        <f>INDEX(TrustCAHUB_map!$A$2:$D$139,MATCH($C862,TrustCAHUB_map!$A$2:$A$139,FALSE),4)</f>
        <v>East of England</v>
      </c>
    </row>
    <row r="863" spans="1:10" x14ac:dyDescent="0.3">
      <c r="A863" s="22" t="str">
        <f t="shared" si="13"/>
        <v>'RDU2016Curative18-49'</v>
      </c>
      <c r="B863" s="22">
        <v>2016</v>
      </c>
      <c r="C863" s="22" t="s">
        <v>200</v>
      </c>
      <c r="D863" s="22" t="s">
        <v>7</v>
      </c>
      <c r="E863" s="22" t="s">
        <v>153</v>
      </c>
      <c r="F863" s="22">
        <v>5</v>
      </c>
      <c r="G863" s="22">
        <v>0</v>
      </c>
      <c r="H863" s="22" t="str">
        <f>INDEX(Bar_data!$A$3:$B$140,MATCH(C863,Bar_data!$A$3:$A$140,FALSE),2)</f>
        <v>Trust037</v>
      </c>
      <c r="I863" s="22" t="str">
        <f>INDEX(TrustCAHUB_map!$A$2:$D$139,MATCH($C863,TrustCAHUB_map!$A$2:$A$139,FALSE),3)</f>
        <v>Surrey and Sussex</v>
      </c>
      <c r="J863" s="22" t="str">
        <f>INDEX(TrustCAHUB_map!$A$2:$D$139,MATCH($C863,TrustCAHUB_map!$A$2:$A$139,FALSE),4)</f>
        <v>South East</v>
      </c>
    </row>
    <row r="864" spans="1:10" x14ac:dyDescent="0.3">
      <c r="A864" s="22" t="str">
        <f t="shared" si="13"/>
        <v>'RDU2016Not assigned50-69'</v>
      </c>
      <c r="B864" s="22">
        <v>2016</v>
      </c>
      <c r="C864" s="22" t="s">
        <v>200</v>
      </c>
      <c r="D864" s="22" t="s">
        <v>477</v>
      </c>
      <c r="E864" s="22" t="s">
        <v>627</v>
      </c>
      <c r="F864" s="22">
        <v>1</v>
      </c>
      <c r="G864" s="22">
        <v>0</v>
      </c>
      <c r="H864" s="22" t="str">
        <f>INDEX(Bar_data!$A$3:$B$140,MATCH(C864,Bar_data!$A$3:$A$140,FALSE),2)</f>
        <v>Trust037</v>
      </c>
      <c r="I864" s="22" t="str">
        <f>INDEX(TrustCAHUB_map!$A$2:$D$139,MATCH($C864,TrustCAHUB_map!$A$2:$A$139,FALSE),3)</f>
        <v>Surrey and Sussex</v>
      </c>
      <c r="J864" s="22" t="str">
        <f>INDEX(TrustCAHUB_map!$A$2:$D$139,MATCH($C864,TrustCAHUB_map!$A$2:$A$139,FALSE),4)</f>
        <v>South East</v>
      </c>
    </row>
    <row r="865" spans="1:10" x14ac:dyDescent="0.3">
      <c r="A865" s="22" t="str">
        <f t="shared" si="13"/>
        <v>'RDU2016Palliative50-69'</v>
      </c>
      <c r="B865" s="22">
        <v>2016</v>
      </c>
      <c r="C865" s="22" t="s">
        <v>200</v>
      </c>
      <c r="D865" s="22" t="s">
        <v>8</v>
      </c>
      <c r="E865" s="22" t="s">
        <v>627</v>
      </c>
      <c r="F865" s="22">
        <v>3</v>
      </c>
      <c r="G865" s="22">
        <v>0</v>
      </c>
      <c r="H865" s="22" t="str">
        <f>INDEX(Bar_data!$A$3:$B$140,MATCH(C865,Bar_data!$A$3:$A$140,FALSE),2)</f>
        <v>Trust037</v>
      </c>
      <c r="I865" s="22" t="str">
        <f>INDEX(TrustCAHUB_map!$A$2:$D$139,MATCH($C865,TrustCAHUB_map!$A$2:$A$139,FALSE),3)</f>
        <v>Surrey and Sussex</v>
      </c>
      <c r="J865" s="22" t="str">
        <f>INDEX(TrustCAHUB_map!$A$2:$D$139,MATCH($C865,TrustCAHUB_map!$A$2:$A$139,FALSE),4)</f>
        <v>South East</v>
      </c>
    </row>
    <row r="866" spans="1:10" x14ac:dyDescent="0.3">
      <c r="A866" s="22" t="str">
        <f t="shared" si="13"/>
        <v>'RDU2016Curative50-69'</v>
      </c>
      <c r="B866" s="22">
        <v>2016</v>
      </c>
      <c r="C866" s="22" t="s">
        <v>200</v>
      </c>
      <c r="D866" s="22" t="s">
        <v>7</v>
      </c>
      <c r="E866" s="22" t="s">
        <v>627</v>
      </c>
      <c r="F866" s="22">
        <v>28</v>
      </c>
      <c r="G866" s="22">
        <v>0</v>
      </c>
      <c r="H866" s="22" t="str">
        <f>INDEX(Bar_data!$A$3:$B$140,MATCH(C866,Bar_data!$A$3:$A$140,FALSE),2)</f>
        <v>Trust037</v>
      </c>
      <c r="I866" s="22" t="str">
        <f>INDEX(TrustCAHUB_map!$A$2:$D$139,MATCH($C866,TrustCAHUB_map!$A$2:$A$139,FALSE),3)</f>
        <v>Surrey and Sussex</v>
      </c>
      <c r="J866" s="22" t="str">
        <f>INDEX(TrustCAHUB_map!$A$2:$D$139,MATCH($C866,TrustCAHUB_map!$A$2:$A$139,FALSE),4)</f>
        <v>South East</v>
      </c>
    </row>
    <row r="867" spans="1:10" x14ac:dyDescent="0.3">
      <c r="A867" s="22" t="str">
        <f t="shared" si="13"/>
        <v>'RDU2016Curative70+'</v>
      </c>
      <c r="B867" s="22">
        <v>2016</v>
      </c>
      <c r="C867" s="22" t="s">
        <v>200</v>
      </c>
      <c r="D867" s="22" t="s">
        <v>7</v>
      </c>
      <c r="E867" s="22" t="s">
        <v>628</v>
      </c>
      <c r="F867" s="22">
        <v>7</v>
      </c>
      <c r="G867" s="22">
        <v>0</v>
      </c>
      <c r="H867" s="22" t="str">
        <f>INDEX(Bar_data!$A$3:$B$140,MATCH(C867,Bar_data!$A$3:$A$140,FALSE),2)</f>
        <v>Trust037</v>
      </c>
      <c r="I867" s="22" t="str">
        <f>INDEX(TrustCAHUB_map!$A$2:$D$139,MATCH($C867,TrustCAHUB_map!$A$2:$A$139,FALSE),3)</f>
        <v>Surrey and Sussex</v>
      </c>
      <c r="J867" s="22" t="str">
        <f>INDEX(TrustCAHUB_map!$A$2:$D$139,MATCH($C867,TrustCAHUB_map!$A$2:$A$139,FALSE),4)</f>
        <v>South East</v>
      </c>
    </row>
    <row r="868" spans="1:10" x14ac:dyDescent="0.3">
      <c r="A868" s="22" t="str">
        <f t="shared" si="13"/>
        <v>'RDU2016Not assigned70+'</v>
      </c>
      <c r="B868" s="22">
        <v>2016</v>
      </c>
      <c r="C868" s="22" t="s">
        <v>200</v>
      </c>
      <c r="D868" s="22" t="s">
        <v>477</v>
      </c>
      <c r="E868" s="22" t="s">
        <v>628</v>
      </c>
      <c r="F868" s="22">
        <v>2</v>
      </c>
      <c r="G868" s="22">
        <v>0</v>
      </c>
      <c r="H868" s="22" t="str">
        <f>INDEX(Bar_data!$A$3:$B$140,MATCH(C868,Bar_data!$A$3:$A$140,FALSE),2)</f>
        <v>Trust037</v>
      </c>
      <c r="I868" s="22" t="str">
        <f>INDEX(TrustCAHUB_map!$A$2:$D$139,MATCH($C868,TrustCAHUB_map!$A$2:$A$139,FALSE),3)</f>
        <v>Surrey and Sussex</v>
      </c>
      <c r="J868" s="22" t="str">
        <f>INDEX(TrustCAHUB_map!$A$2:$D$139,MATCH($C868,TrustCAHUB_map!$A$2:$A$139,FALSE),4)</f>
        <v>South East</v>
      </c>
    </row>
    <row r="869" spans="1:10" x14ac:dyDescent="0.3">
      <c r="A869" s="22" t="str">
        <f t="shared" si="13"/>
        <v>'RDU2016Palliative70+'</v>
      </c>
      <c r="B869" s="22">
        <v>2016</v>
      </c>
      <c r="C869" s="22" t="s">
        <v>200</v>
      </c>
      <c r="D869" s="22" t="s">
        <v>8</v>
      </c>
      <c r="E869" s="22" t="s">
        <v>628</v>
      </c>
      <c r="F869" s="22">
        <v>5</v>
      </c>
      <c r="G869" s="22">
        <v>0</v>
      </c>
      <c r="H869" s="22" t="str">
        <f>INDEX(Bar_data!$A$3:$B$140,MATCH(C869,Bar_data!$A$3:$A$140,FALSE),2)</f>
        <v>Trust037</v>
      </c>
      <c r="I869" s="22" t="str">
        <f>INDEX(TrustCAHUB_map!$A$2:$D$139,MATCH($C869,TrustCAHUB_map!$A$2:$A$139,FALSE),3)</f>
        <v>Surrey and Sussex</v>
      </c>
      <c r="J869" s="22" t="str">
        <f>INDEX(TrustCAHUB_map!$A$2:$D$139,MATCH($C869,TrustCAHUB_map!$A$2:$A$139,FALSE),4)</f>
        <v>South East</v>
      </c>
    </row>
    <row r="870" spans="1:10" x14ac:dyDescent="0.3">
      <c r="A870" s="22" t="str">
        <f t="shared" si="13"/>
        <v>'RDZ2016Palliative18-49'</v>
      </c>
      <c r="B870" s="22">
        <v>2016</v>
      </c>
      <c r="C870" s="22" t="s">
        <v>201</v>
      </c>
      <c r="D870" s="22" t="s">
        <v>8</v>
      </c>
      <c r="E870" s="22" t="s">
        <v>153</v>
      </c>
      <c r="F870" s="22">
        <v>1</v>
      </c>
      <c r="G870" s="22">
        <v>0</v>
      </c>
      <c r="H870" s="22" t="str">
        <f>INDEX(Bar_data!$A$3:$B$140,MATCH(C870,Bar_data!$A$3:$A$140,FALSE),2)</f>
        <v>Trust038</v>
      </c>
      <c r="I870" s="22" t="str">
        <f>INDEX(TrustCAHUB_map!$A$2:$D$139,MATCH($C870,TrustCAHUB_map!$A$2:$A$139,FALSE),3)</f>
        <v>Wessex</v>
      </c>
      <c r="J870" s="22" t="str">
        <f>INDEX(TrustCAHUB_map!$A$2:$D$139,MATCH($C870,TrustCAHUB_map!$A$2:$A$139,FALSE),4)</f>
        <v>Wessex</v>
      </c>
    </row>
    <row r="871" spans="1:10" x14ac:dyDescent="0.3">
      <c r="A871" s="22" t="str">
        <f t="shared" si="13"/>
        <v>'RDZ2016Curative18-49'</v>
      </c>
      <c r="B871" s="22">
        <v>2016</v>
      </c>
      <c r="C871" s="22" t="s">
        <v>201</v>
      </c>
      <c r="D871" s="22" t="s">
        <v>7</v>
      </c>
      <c r="E871" s="22" t="s">
        <v>153</v>
      </c>
      <c r="F871" s="22">
        <v>5</v>
      </c>
      <c r="G871" s="22">
        <v>0</v>
      </c>
      <c r="H871" s="22" t="str">
        <f>INDEX(Bar_data!$A$3:$B$140,MATCH(C871,Bar_data!$A$3:$A$140,FALSE),2)</f>
        <v>Trust038</v>
      </c>
      <c r="I871" s="22" t="str">
        <f>INDEX(TrustCAHUB_map!$A$2:$D$139,MATCH($C871,TrustCAHUB_map!$A$2:$A$139,FALSE),3)</f>
        <v>Wessex</v>
      </c>
      <c r="J871" s="22" t="str">
        <f>INDEX(TrustCAHUB_map!$A$2:$D$139,MATCH($C871,TrustCAHUB_map!$A$2:$A$139,FALSE),4)</f>
        <v>Wessex</v>
      </c>
    </row>
    <row r="872" spans="1:10" x14ac:dyDescent="0.3">
      <c r="A872" s="22" t="str">
        <f t="shared" si="13"/>
        <v>'RDZ2016Curative50-69'</v>
      </c>
      <c r="B872" s="22">
        <v>2016</v>
      </c>
      <c r="C872" s="22" t="s">
        <v>201</v>
      </c>
      <c r="D872" s="22" t="s">
        <v>7</v>
      </c>
      <c r="E872" s="22" t="s">
        <v>627</v>
      </c>
      <c r="F872" s="22">
        <v>23</v>
      </c>
      <c r="G872" s="22">
        <v>0</v>
      </c>
      <c r="H872" s="22" t="str">
        <f>INDEX(Bar_data!$A$3:$B$140,MATCH(C872,Bar_data!$A$3:$A$140,FALSE),2)</f>
        <v>Trust038</v>
      </c>
      <c r="I872" s="22" t="str">
        <f>INDEX(TrustCAHUB_map!$A$2:$D$139,MATCH($C872,TrustCAHUB_map!$A$2:$A$139,FALSE),3)</f>
        <v>Wessex</v>
      </c>
      <c r="J872" s="22" t="str">
        <f>INDEX(TrustCAHUB_map!$A$2:$D$139,MATCH($C872,TrustCAHUB_map!$A$2:$A$139,FALSE),4)</f>
        <v>Wessex</v>
      </c>
    </row>
    <row r="873" spans="1:10" x14ac:dyDescent="0.3">
      <c r="A873" s="22" t="str">
        <f t="shared" si="13"/>
        <v>'RDZ2016Palliative50-69'</v>
      </c>
      <c r="B873" s="22">
        <v>2016</v>
      </c>
      <c r="C873" s="22" t="s">
        <v>201</v>
      </c>
      <c r="D873" s="22" t="s">
        <v>8</v>
      </c>
      <c r="E873" s="22" t="s">
        <v>627</v>
      </c>
      <c r="F873" s="22">
        <v>11</v>
      </c>
      <c r="G873" s="22">
        <v>2</v>
      </c>
      <c r="H873" s="22" t="str">
        <f>INDEX(Bar_data!$A$3:$B$140,MATCH(C873,Bar_data!$A$3:$A$140,FALSE),2)</f>
        <v>Trust038</v>
      </c>
      <c r="I873" s="22" t="str">
        <f>INDEX(TrustCAHUB_map!$A$2:$D$139,MATCH($C873,TrustCAHUB_map!$A$2:$A$139,FALSE),3)</f>
        <v>Wessex</v>
      </c>
      <c r="J873" s="22" t="str">
        <f>INDEX(TrustCAHUB_map!$A$2:$D$139,MATCH($C873,TrustCAHUB_map!$A$2:$A$139,FALSE),4)</f>
        <v>Wessex</v>
      </c>
    </row>
    <row r="874" spans="1:10" x14ac:dyDescent="0.3">
      <c r="A874" s="22" t="str">
        <f t="shared" si="13"/>
        <v>'RDZ2016Curative70+'</v>
      </c>
      <c r="B874" s="22">
        <v>2016</v>
      </c>
      <c r="C874" s="22" t="s">
        <v>201</v>
      </c>
      <c r="D874" s="22" t="s">
        <v>7</v>
      </c>
      <c r="E874" s="22" t="s">
        <v>628</v>
      </c>
      <c r="F874" s="22">
        <v>26</v>
      </c>
      <c r="G874" s="22">
        <v>0</v>
      </c>
      <c r="H874" s="22" t="str">
        <f>INDEX(Bar_data!$A$3:$B$140,MATCH(C874,Bar_data!$A$3:$A$140,FALSE),2)</f>
        <v>Trust038</v>
      </c>
      <c r="I874" s="22" t="str">
        <f>INDEX(TrustCAHUB_map!$A$2:$D$139,MATCH($C874,TrustCAHUB_map!$A$2:$A$139,FALSE),3)</f>
        <v>Wessex</v>
      </c>
      <c r="J874" s="22" t="str">
        <f>INDEX(TrustCAHUB_map!$A$2:$D$139,MATCH($C874,TrustCAHUB_map!$A$2:$A$139,FALSE),4)</f>
        <v>Wessex</v>
      </c>
    </row>
    <row r="875" spans="1:10" x14ac:dyDescent="0.3">
      <c r="A875" s="22" t="str">
        <f t="shared" si="13"/>
        <v>'RDZ2016Palliative70+'</v>
      </c>
      <c r="B875" s="22">
        <v>2016</v>
      </c>
      <c r="C875" s="22" t="s">
        <v>201</v>
      </c>
      <c r="D875" s="22" t="s">
        <v>8</v>
      </c>
      <c r="E875" s="22" t="s">
        <v>628</v>
      </c>
      <c r="F875" s="22">
        <v>18</v>
      </c>
      <c r="G875" s="22">
        <v>2</v>
      </c>
      <c r="H875" s="22" t="str">
        <f>INDEX(Bar_data!$A$3:$B$140,MATCH(C875,Bar_data!$A$3:$A$140,FALSE),2)</f>
        <v>Trust038</v>
      </c>
      <c r="I875" s="22" t="str">
        <f>INDEX(TrustCAHUB_map!$A$2:$D$139,MATCH($C875,TrustCAHUB_map!$A$2:$A$139,FALSE),3)</f>
        <v>Wessex</v>
      </c>
      <c r="J875" s="22" t="str">
        <f>INDEX(TrustCAHUB_map!$A$2:$D$139,MATCH($C875,TrustCAHUB_map!$A$2:$A$139,FALSE),4)</f>
        <v>Wessex</v>
      </c>
    </row>
    <row r="876" spans="1:10" x14ac:dyDescent="0.3">
      <c r="A876" s="22" t="str">
        <f t="shared" si="13"/>
        <v>'RE92016Curative18-49'</v>
      </c>
      <c r="B876" s="22">
        <v>2016</v>
      </c>
      <c r="C876" s="22" t="s">
        <v>202</v>
      </c>
      <c r="D876" s="22" t="s">
        <v>7</v>
      </c>
      <c r="E876" s="22" t="s">
        <v>153</v>
      </c>
      <c r="F876" s="22">
        <v>1</v>
      </c>
      <c r="G876" s="22">
        <v>0</v>
      </c>
      <c r="H876" s="22" t="str">
        <f>INDEX(Bar_data!$A$3:$B$140,MATCH(C876,Bar_data!$A$3:$A$140,FALSE),2)</f>
        <v>Trust039</v>
      </c>
      <c r="I876" s="22" t="str">
        <f>INDEX(TrustCAHUB_map!$A$2:$D$139,MATCH($C876,TrustCAHUB_map!$A$2:$A$139,FALSE),3)</f>
        <v>North East and Cumbria</v>
      </c>
      <c r="J876" s="22" t="str">
        <f>INDEX(TrustCAHUB_map!$A$2:$D$139,MATCH($C876,TrustCAHUB_map!$A$2:$A$139,FALSE),4)</f>
        <v>North East</v>
      </c>
    </row>
    <row r="877" spans="1:10" x14ac:dyDescent="0.3">
      <c r="A877" s="22" t="str">
        <f t="shared" si="13"/>
        <v>'RE92016Palliative18-49'</v>
      </c>
      <c r="B877" s="22">
        <v>2016</v>
      </c>
      <c r="C877" s="22" t="s">
        <v>202</v>
      </c>
      <c r="D877" s="22" t="s">
        <v>8</v>
      </c>
      <c r="E877" s="22" t="s">
        <v>153</v>
      </c>
      <c r="F877" s="22">
        <v>3</v>
      </c>
      <c r="G877" s="22">
        <v>0</v>
      </c>
      <c r="H877" s="22" t="str">
        <f>INDEX(Bar_data!$A$3:$B$140,MATCH(C877,Bar_data!$A$3:$A$140,FALSE),2)</f>
        <v>Trust039</v>
      </c>
      <c r="I877" s="22" t="str">
        <f>INDEX(TrustCAHUB_map!$A$2:$D$139,MATCH($C877,TrustCAHUB_map!$A$2:$A$139,FALSE),3)</f>
        <v>North East and Cumbria</v>
      </c>
      <c r="J877" s="22" t="str">
        <f>INDEX(TrustCAHUB_map!$A$2:$D$139,MATCH($C877,TrustCAHUB_map!$A$2:$A$139,FALSE),4)</f>
        <v>North East</v>
      </c>
    </row>
    <row r="878" spans="1:10" x14ac:dyDescent="0.3">
      <c r="A878" s="22" t="str">
        <f t="shared" si="13"/>
        <v>'RE92016Palliative50-69'</v>
      </c>
      <c r="B878" s="22">
        <v>2016</v>
      </c>
      <c r="C878" s="22" t="s">
        <v>202</v>
      </c>
      <c r="D878" s="22" t="s">
        <v>8</v>
      </c>
      <c r="E878" s="22" t="s">
        <v>627</v>
      </c>
      <c r="F878" s="22">
        <v>12</v>
      </c>
      <c r="G878" s="22">
        <v>1</v>
      </c>
      <c r="H878" s="22" t="str">
        <f>INDEX(Bar_data!$A$3:$B$140,MATCH(C878,Bar_data!$A$3:$A$140,FALSE),2)</f>
        <v>Trust039</v>
      </c>
      <c r="I878" s="22" t="str">
        <f>INDEX(TrustCAHUB_map!$A$2:$D$139,MATCH($C878,TrustCAHUB_map!$A$2:$A$139,FALSE),3)</f>
        <v>North East and Cumbria</v>
      </c>
      <c r="J878" s="22" t="str">
        <f>INDEX(TrustCAHUB_map!$A$2:$D$139,MATCH($C878,TrustCAHUB_map!$A$2:$A$139,FALSE),4)</f>
        <v>North East</v>
      </c>
    </row>
    <row r="879" spans="1:10" x14ac:dyDescent="0.3">
      <c r="A879" s="22" t="str">
        <f t="shared" si="13"/>
        <v>'RE92016Curative50-69'</v>
      </c>
      <c r="B879" s="22">
        <v>2016</v>
      </c>
      <c r="C879" s="22" t="s">
        <v>202</v>
      </c>
      <c r="D879" s="22" t="s">
        <v>7</v>
      </c>
      <c r="E879" s="22" t="s">
        <v>627</v>
      </c>
      <c r="F879" s="22">
        <v>8</v>
      </c>
      <c r="G879" s="22">
        <v>0</v>
      </c>
      <c r="H879" s="22" t="str">
        <f>INDEX(Bar_data!$A$3:$B$140,MATCH(C879,Bar_data!$A$3:$A$140,FALSE),2)</f>
        <v>Trust039</v>
      </c>
      <c r="I879" s="22" t="str">
        <f>INDEX(TrustCAHUB_map!$A$2:$D$139,MATCH($C879,TrustCAHUB_map!$A$2:$A$139,FALSE),3)</f>
        <v>North East and Cumbria</v>
      </c>
      <c r="J879" s="22" t="str">
        <f>INDEX(TrustCAHUB_map!$A$2:$D$139,MATCH($C879,TrustCAHUB_map!$A$2:$A$139,FALSE),4)</f>
        <v>North East</v>
      </c>
    </row>
    <row r="880" spans="1:10" x14ac:dyDescent="0.3">
      <c r="A880" s="22" t="str">
        <f t="shared" si="13"/>
        <v>'RE92016Palliative70+'</v>
      </c>
      <c r="B880" s="22">
        <v>2016</v>
      </c>
      <c r="C880" s="22" t="s">
        <v>202</v>
      </c>
      <c r="D880" s="22" t="s">
        <v>8</v>
      </c>
      <c r="E880" s="22" t="s">
        <v>628</v>
      </c>
      <c r="F880" s="22">
        <v>5</v>
      </c>
      <c r="G880" s="22">
        <v>2</v>
      </c>
      <c r="H880" s="22" t="str">
        <f>INDEX(Bar_data!$A$3:$B$140,MATCH(C880,Bar_data!$A$3:$A$140,FALSE),2)</f>
        <v>Trust039</v>
      </c>
      <c r="I880" s="22" t="str">
        <f>INDEX(TrustCAHUB_map!$A$2:$D$139,MATCH($C880,TrustCAHUB_map!$A$2:$A$139,FALSE),3)</f>
        <v>North East and Cumbria</v>
      </c>
      <c r="J880" s="22" t="str">
        <f>INDEX(TrustCAHUB_map!$A$2:$D$139,MATCH($C880,TrustCAHUB_map!$A$2:$A$139,FALSE),4)</f>
        <v>North East</v>
      </c>
    </row>
    <row r="881" spans="1:10" x14ac:dyDescent="0.3">
      <c r="A881" s="22" t="str">
        <f t="shared" si="13"/>
        <v>'RE92016Curative70+'</v>
      </c>
      <c r="B881" s="22">
        <v>2016</v>
      </c>
      <c r="C881" s="22" t="s">
        <v>202</v>
      </c>
      <c r="D881" s="22" t="s">
        <v>7</v>
      </c>
      <c r="E881" s="22" t="s">
        <v>628</v>
      </c>
      <c r="F881" s="22">
        <v>4</v>
      </c>
      <c r="G881" s="22">
        <v>0</v>
      </c>
      <c r="H881" s="22" t="str">
        <f>INDEX(Bar_data!$A$3:$B$140,MATCH(C881,Bar_data!$A$3:$A$140,FALSE),2)</f>
        <v>Trust039</v>
      </c>
      <c r="I881" s="22" t="str">
        <f>INDEX(TrustCAHUB_map!$A$2:$D$139,MATCH($C881,TrustCAHUB_map!$A$2:$A$139,FALSE),3)</f>
        <v>North East and Cumbria</v>
      </c>
      <c r="J881" s="22" t="str">
        <f>INDEX(TrustCAHUB_map!$A$2:$D$139,MATCH($C881,TrustCAHUB_map!$A$2:$A$139,FALSE),4)</f>
        <v>North East</v>
      </c>
    </row>
    <row r="882" spans="1:10" x14ac:dyDescent="0.3">
      <c r="A882" s="22" t="str">
        <f t="shared" si="13"/>
        <v>'REF2016Curative18-49'</v>
      </c>
      <c r="B882" s="22">
        <v>2016</v>
      </c>
      <c r="C882" s="22" t="s">
        <v>203</v>
      </c>
      <c r="D882" s="22" t="s">
        <v>7</v>
      </c>
      <c r="E882" s="22" t="s">
        <v>153</v>
      </c>
      <c r="F882" s="22">
        <v>3</v>
      </c>
      <c r="G882" s="22">
        <v>0</v>
      </c>
      <c r="H882" s="22" t="str">
        <f>INDEX(Bar_data!$A$3:$B$140,MATCH(C882,Bar_data!$A$3:$A$140,FALSE),2)</f>
        <v>Trust040</v>
      </c>
      <c r="I882" s="22" t="str">
        <f>INDEX(TrustCAHUB_map!$A$2:$D$139,MATCH($C882,TrustCAHUB_map!$A$2:$A$139,FALSE),3)</f>
        <v>Peninsula</v>
      </c>
      <c r="J882" s="22" t="str">
        <f>INDEX(TrustCAHUB_map!$A$2:$D$139,MATCH($C882,TrustCAHUB_map!$A$2:$A$139,FALSE),4)</f>
        <v>South West</v>
      </c>
    </row>
    <row r="883" spans="1:10" x14ac:dyDescent="0.3">
      <c r="A883" s="22" t="str">
        <f t="shared" si="13"/>
        <v>'REF2016Palliative18-49'</v>
      </c>
      <c r="B883" s="22">
        <v>2016</v>
      </c>
      <c r="C883" s="22" t="s">
        <v>203</v>
      </c>
      <c r="D883" s="22" t="s">
        <v>8</v>
      </c>
      <c r="E883" s="22" t="s">
        <v>153</v>
      </c>
      <c r="F883" s="22">
        <v>4</v>
      </c>
      <c r="G883" s="22">
        <v>0</v>
      </c>
      <c r="H883" s="22" t="str">
        <f>INDEX(Bar_data!$A$3:$B$140,MATCH(C883,Bar_data!$A$3:$A$140,FALSE),2)</f>
        <v>Trust040</v>
      </c>
      <c r="I883" s="22" t="str">
        <f>INDEX(TrustCAHUB_map!$A$2:$D$139,MATCH($C883,TrustCAHUB_map!$A$2:$A$139,FALSE),3)</f>
        <v>Peninsula</v>
      </c>
      <c r="J883" s="22" t="str">
        <f>INDEX(TrustCAHUB_map!$A$2:$D$139,MATCH($C883,TrustCAHUB_map!$A$2:$A$139,FALSE),4)</f>
        <v>South West</v>
      </c>
    </row>
    <row r="884" spans="1:10" x14ac:dyDescent="0.3">
      <c r="A884" s="22" t="str">
        <f t="shared" si="13"/>
        <v>'REF2016Curative50-69'</v>
      </c>
      <c r="B884" s="22">
        <v>2016</v>
      </c>
      <c r="C884" s="22" t="s">
        <v>203</v>
      </c>
      <c r="D884" s="22" t="s">
        <v>7</v>
      </c>
      <c r="E884" s="22" t="s">
        <v>627</v>
      </c>
      <c r="F884" s="22">
        <v>26</v>
      </c>
      <c r="G884" s="22">
        <v>0</v>
      </c>
      <c r="H884" s="22" t="str">
        <f>INDEX(Bar_data!$A$3:$B$140,MATCH(C884,Bar_data!$A$3:$A$140,FALSE),2)</f>
        <v>Trust040</v>
      </c>
      <c r="I884" s="22" t="str">
        <f>INDEX(TrustCAHUB_map!$A$2:$D$139,MATCH($C884,TrustCAHUB_map!$A$2:$A$139,FALSE),3)</f>
        <v>Peninsula</v>
      </c>
      <c r="J884" s="22" t="str">
        <f>INDEX(TrustCAHUB_map!$A$2:$D$139,MATCH($C884,TrustCAHUB_map!$A$2:$A$139,FALSE),4)</f>
        <v>South West</v>
      </c>
    </row>
    <row r="885" spans="1:10" x14ac:dyDescent="0.3">
      <c r="A885" s="22" t="str">
        <f t="shared" si="13"/>
        <v>'REF2016Palliative50-69'</v>
      </c>
      <c r="B885" s="22">
        <v>2016</v>
      </c>
      <c r="C885" s="22" t="s">
        <v>203</v>
      </c>
      <c r="D885" s="22" t="s">
        <v>8</v>
      </c>
      <c r="E885" s="22" t="s">
        <v>627</v>
      </c>
      <c r="F885" s="22">
        <v>40</v>
      </c>
      <c r="G885" s="22">
        <v>5</v>
      </c>
      <c r="H885" s="22" t="str">
        <f>INDEX(Bar_data!$A$3:$B$140,MATCH(C885,Bar_data!$A$3:$A$140,FALSE),2)</f>
        <v>Trust040</v>
      </c>
      <c r="I885" s="22" t="str">
        <f>INDEX(TrustCAHUB_map!$A$2:$D$139,MATCH($C885,TrustCAHUB_map!$A$2:$A$139,FALSE),3)</f>
        <v>Peninsula</v>
      </c>
      <c r="J885" s="22" t="str">
        <f>INDEX(TrustCAHUB_map!$A$2:$D$139,MATCH($C885,TrustCAHUB_map!$A$2:$A$139,FALSE),4)</f>
        <v>South West</v>
      </c>
    </row>
    <row r="886" spans="1:10" x14ac:dyDescent="0.3">
      <c r="A886" s="22" t="str">
        <f t="shared" si="13"/>
        <v>'REF2016Curative70+'</v>
      </c>
      <c r="B886" s="22">
        <v>2016</v>
      </c>
      <c r="C886" s="22" t="s">
        <v>203</v>
      </c>
      <c r="D886" s="22" t="s">
        <v>7</v>
      </c>
      <c r="E886" s="22" t="s">
        <v>628</v>
      </c>
      <c r="F886" s="22">
        <v>25</v>
      </c>
      <c r="G886" s="22">
        <v>0</v>
      </c>
      <c r="H886" s="22" t="str">
        <f>INDEX(Bar_data!$A$3:$B$140,MATCH(C886,Bar_data!$A$3:$A$140,FALSE),2)</f>
        <v>Trust040</v>
      </c>
      <c r="I886" s="22" t="str">
        <f>INDEX(TrustCAHUB_map!$A$2:$D$139,MATCH($C886,TrustCAHUB_map!$A$2:$A$139,FALSE),3)</f>
        <v>Peninsula</v>
      </c>
      <c r="J886" s="22" t="str">
        <f>INDEX(TrustCAHUB_map!$A$2:$D$139,MATCH($C886,TrustCAHUB_map!$A$2:$A$139,FALSE),4)</f>
        <v>South West</v>
      </c>
    </row>
    <row r="887" spans="1:10" x14ac:dyDescent="0.3">
      <c r="A887" s="22" t="str">
        <f t="shared" si="13"/>
        <v>'REF2016Not assigned70+'</v>
      </c>
      <c r="B887" s="22">
        <v>2016</v>
      </c>
      <c r="C887" s="22" t="s">
        <v>203</v>
      </c>
      <c r="D887" s="22" t="s">
        <v>477</v>
      </c>
      <c r="E887" s="22" t="s">
        <v>628</v>
      </c>
      <c r="F887" s="22">
        <v>2</v>
      </c>
      <c r="G887" s="22">
        <v>0</v>
      </c>
      <c r="H887" s="22" t="str">
        <f>INDEX(Bar_data!$A$3:$B$140,MATCH(C887,Bar_data!$A$3:$A$140,FALSE),2)</f>
        <v>Trust040</v>
      </c>
      <c r="I887" s="22" t="str">
        <f>INDEX(TrustCAHUB_map!$A$2:$D$139,MATCH($C887,TrustCAHUB_map!$A$2:$A$139,FALSE),3)</f>
        <v>Peninsula</v>
      </c>
      <c r="J887" s="22" t="str">
        <f>INDEX(TrustCAHUB_map!$A$2:$D$139,MATCH($C887,TrustCAHUB_map!$A$2:$A$139,FALSE),4)</f>
        <v>South West</v>
      </c>
    </row>
    <row r="888" spans="1:10" x14ac:dyDescent="0.3">
      <c r="A888" s="22" t="str">
        <f t="shared" si="13"/>
        <v>'REF2016Palliative70+'</v>
      </c>
      <c r="B888" s="22">
        <v>2016</v>
      </c>
      <c r="C888" s="22" t="s">
        <v>203</v>
      </c>
      <c r="D888" s="22" t="s">
        <v>8</v>
      </c>
      <c r="E888" s="22" t="s">
        <v>628</v>
      </c>
      <c r="F888" s="22">
        <v>36</v>
      </c>
      <c r="G888" s="22">
        <v>4</v>
      </c>
      <c r="H888" s="22" t="str">
        <f>INDEX(Bar_data!$A$3:$B$140,MATCH(C888,Bar_data!$A$3:$A$140,FALSE),2)</f>
        <v>Trust040</v>
      </c>
      <c r="I888" s="22" t="str">
        <f>INDEX(TrustCAHUB_map!$A$2:$D$139,MATCH($C888,TrustCAHUB_map!$A$2:$A$139,FALSE),3)</f>
        <v>Peninsula</v>
      </c>
      <c r="J888" s="22" t="str">
        <f>INDEX(TrustCAHUB_map!$A$2:$D$139,MATCH($C888,TrustCAHUB_map!$A$2:$A$139,FALSE),4)</f>
        <v>South West</v>
      </c>
    </row>
    <row r="889" spans="1:10" x14ac:dyDescent="0.3">
      <c r="A889" s="22" t="str">
        <f t="shared" si="13"/>
        <v>'REN2016Palliative18-49'</v>
      </c>
      <c r="B889" s="22">
        <v>2016</v>
      </c>
      <c r="C889" s="22" t="s">
        <v>205</v>
      </c>
      <c r="D889" s="22" t="s">
        <v>8</v>
      </c>
      <c r="E889" s="22" t="s">
        <v>153</v>
      </c>
      <c r="F889" s="22">
        <v>20</v>
      </c>
      <c r="G889" s="22">
        <v>1</v>
      </c>
      <c r="H889" s="22" t="str">
        <f>INDEX(Bar_data!$A$3:$B$140,MATCH(C889,Bar_data!$A$3:$A$140,FALSE),2)</f>
        <v>Trust042</v>
      </c>
      <c r="I889" s="22" t="str">
        <f>INDEX(TrustCAHUB_map!$A$2:$D$139,MATCH($C889,TrustCAHUB_map!$A$2:$A$139,FALSE),3)</f>
        <v>Cheshire and Merseyside</v>
      </c>
      <c r="J889" s="22" t="str">
        <f>INDEX(TrustCAHUB_map!$A$2:$D$139,MATCH($C889,TrustCAHUB_map!$A$2:$A$139,FALSE),4)</f>
        <v>North West</v>
      </c>
    </row>
    <row r="890" spans="1:10" x14ac:dyDescent="0.3">
      <c r="A890" s="22" t="str">
        <f t="shared" si="13"/>
        <v>'REN2016Curative18-49'</v>
      </c>
      <c r="B890" s="22">
        <v>2016</v>
      </c>
      <c r="C890" s="22" t="s">
        <v>205</v>
      </c>
      <c r="D890" s="22" t="s">
        <v>7</v>
      </c>
      <c r="E890" s="22" t="s">
        <v>153</v>
      </c>
      <c r="F890" s="22">
        <v>25</v>
      </c>
      <c r="G890" s="22">
        <v>0</v>
      </c>
      <c r="H890" s="22" t="str">
        <f>INDEX(Bar_data!$A$3:$B$140,MATCH(C890,Bar_data!$A$3:$A$140,FALSE),2)</f>
        <v>Trust042</v>
      </c>
      <c r="I890" s="22" t="str">
        <f>INDEX(TrustCAHUB_map!$A$2:$D$139,MATCH($C890,TrustCAHUB_map!$A$2:$A$139,FALSE),3)</f>
        <v>Cheshire and Merseyside</v>
      </c>
      <c r="J890" s="22" t="str">
        <f>INDEX(TrustCAHUB_map!$A$2:$D$139,MATCH($C890,TrustCAHUB_map!$A$2:$A$139,FALSE),4)</f>
        <v>North West</v>
      </c>
    </row>
    <row r="891" spans="1:10" x14ac:dyDescent="0.3">
      <c r="A891" s="22" t="str">
        <f t="shared" si="13"/>
        <v>'REN2016Palliative50-69'</v>
      </c>
      <c r="B891" s="22">
        <v>2016</v>
      </c>
      <c r="C891" s="22" t="s">
        <v>205</v>
      </c>
      <c r="D891" s="22" t="s">
        <v>8</v>
      </c>
      <c r="E891" s="22" t="s">
        <v>627</v>
      </c>
      <c r="F891" s="22">
        <v>140</v>
      </c>
      <c r="G891" s="22">
        <v>4</v>
      </c>
      <c r="H891" s="22" t="str">
        <f>INDEX(Bar_data!$A$3:$B$140,MATCH(C891,Bar_data!$A$3:$A$140,FALSE),2)</f>
        <v>Trust042</v>
      </c>
      <c r="I891" s="22" t="str">
        <f>INDEX(TrustCAHUB_map!$A$2:$D$139,MATCH($C891,TrustCAHUB_map!$A$2:$A$139,FALSE),3)</f>
        <v>Cheshire and Merseyside</v>
      </c>
      <c r="J891" s="22" t="str">
        <f>INDEX(TrustCAHUB_map!$A$2:$D$139,MATCH($C891,TrustCAHUB_map!$A$2:$A$139,FALSE),4)</f>
        <v>North West</v>
      </c>
    </row>
    <row r="892" spans="1:10" x14ac:dyDescent="0.3">
      <c r="A892" s="22" t="str">
        <f t="shared" si="13"/>
        <v>'REN2016Curative50-69'</v>
      </c>
      <c r="B892" s="22">
        <v>2016</v>
      </c>
      <c r="C892" s="22" t="s">
        <v>205</v>
      </c>
      <c r="D892" s="22" t="s">
        <v>7</v>
      </c>
      <c r="E892" s="22" t="s">
        <v>627</v>
      </c>
      <c r="F892" s="22">
        <v>165</v>
      </c>
      <c r="G892" s="22">
        <v>0</v>
      </c>
      <c r="H892" s="22" t="str">
        <f>INDEX(Bar_data!$A$3:$B$140,MATCH(C892,Bar_data!$A$3:$A$140,FALSE),2)</f>
        <v>Trust042</v>
      </c>
      <c r="I892" s="22" t="str">
        <f>INDEX(TrustCAHUB_map!$A$2:$D$139,MATCH($C892,TrustCAHUB_map!$A$2:$A$139,FALSE),3)</f>
        <v>Cheshire and Merseyside</v>
      </c>
      <c r="J892" s="22" t="str">
        <f>INDEX(TrustCAHUB_map!$A$2:$D$139,MATCH($C892,TrustCAHUB_map!$A$2:$A$139,FALSE),4)</f>
        <v>North West</v>
      </c>
    </row>
    <row r="893" spans="1:10" x14ac:dyDescent="0.3">
      <c r="A893" s="22" t="str">
        <f t="shared" si="13"/>
        <v>'REN2016Curative70+'</v>
      </c>
      <c r="B893" s="22">
        <v>2016</v>
      </c>
      <c r="C893" s="22" t="s">
        <v>205</v>
      </c>
      <c r="D893" s="22" t="s">
        <v>7</v>
      </c>
      <c r="E893" s="22" t="s">
        <v>628</v>
      </c>
      <c r="F893" s="22">
        <v>83</v>
      </c>
      <c r="G893" s="22">
        <v>3</v>
      </c>
      <c r="H893" s="22" t="str">
        <f>INDEX(Bar_data!$A$3:$B$140,MATCH(C893,Bar_data!$A$3:$A$140,FALSE),2)</f>
        <v>Trust042</v>
      </c>
      <c r="I893" s="22" t="str">
        <f>INDEX(TrustCAHUB_map!$A$2:$D$139,MATCH($C893,TrustCAHUB_map!$A$2:$A$139,FALSE),3)</f>
        <v>Cheshire and Merseyside</v>
      </c>
      <c r="J893" s="22" t="str">
        <f>INDEX(TrustCAHUB_map!$A$2:$D$139,MATCH($C893,TrustCAHUB_map!$A$2:$A$139,FALSE),4)</f>
        <v>North West</v>
      </c>
    </row>
    <row r="894" spans="1:10" x14ac:dyDescent="0.3">
      <c r="A894" s="22" t="str">
        <f t="shared" si="13"/>
        <v>'REN2016Palliative70+'</v>
      </c>
      <c r="B894" s="22">
        <v>2016</v>
      </c>
      <c r="C894" s="22" t="s">
        <v>205</v>
      </c>
      <c r="D894" s="22" t="s">
        <v>8</v>
      </c>
      <c r="E894" s="22" t="s">
        <v>628</v>
      </c>
      <c r="F894" s="22">
        <v>102</v>
      </c>
      <c r="G894" s="22">
        <v>3</v>
      </c>
      <c r="H894" s="22" t="str">
        <f>INDEX(Bar_data!$A$3:$B$140,MATCH(C894,Bar_data!$A$3:$A$140,FALSE),2)</f>
        <v>Trust042</v>
      </c>
      <c r="I894" s="22" t="str">
        <f>INDEX(TrustCAHUB_map!$A$2:$D$139,MATCH($C894,TrustCAHUB_map!$A$2:$A$139,FALSE),3)</f>
        <v>Cheshire and Merseyside</v>
      </c>
      <c r="J894" s="22" t="str">
        <f>INDEX(TrustCAHUB_map!$A$2:$D$139,MATCH($C894,TrustCAHUB_map!$A$2:$A$139,FALSE),4)</f>
        <v>North West</v>
      </c>
    </row>
    <row r="895" spans="1:10" x14ac:dyDescent="0.3">
      <c r="A895" s="22" t="str">
        <f t="shared" si="13"/>
        <v>'RF42016Palliative18-49'</v>
      </c>
      <c r="B895" s="22">
        <v>2016</v>
      </c>
      <c r="C895" s="22" t="s">
        <v>206</v>
      </c>
      <c r="D895" s="22" t="s">
        <v>8</v>
      </c>
      <c r="E895" s="22" t="s">
        <v>153</v>
      </c>
      <c r="F895" s="22">
        <v>9</v>
      </c>
      <c r="G895" s="22">
        <v>2</v>
      </c>
      <c r="H895" s="22" t="str">
        <f>INDEX(Bar_data!$A$3:$B$140,MATCH(C895,Bar_data!$A$3:$A$140,FALSE),2)</f>
        <v>Trust043</v>
      </c>
      <c r="I895" s="22" t="str">
        <f>INDEX(TrustCAHUB_map!$A$2:$D$139,MATCH($C895,TrustCAHUB_map!$A$2:$A$139,FALSE),3)</f>
        <v>North Central and North East London</v>
      </c>
      <c r="J895" s="22" t="str">
        <f>INDEX(TrustCAHUB_map!$A$2:$D$139,MATCH($C895,TrustCAHUB_map!$A$2:$A$139,FALSE),4)</f>
        <v>London</v>
      </c>
    </row>
    <row r="896" spans="1:10" x14ac:dyDescent="0.3">
      <c r="A896" s="22" t="str">
        <f t="shared" si="13"/>
        <v>'RF42016Curative18-49'</v>
      </c>
      <c r="B896" s="22">
        <v>2016</v>
      </c>
      <c r="C896" s="22" t="s">
        <v>206</v>
      </c>
      <c r="D896" s="22" t="s">
        <v>7</v>
      </c>
      <c r="E896" s="22" t="s">
        <v>153</v>
      </c>
      <c r="F896" s="22">
        <v>5</v>
      </c>
      <c r="G896" s="22">
        <v>0</v>
      </c>
      <c r="H896" s="22" t="str">
        <f>INDEX(Bar_data!$A$3:$B$140,MATCH(C896,Bar_data!$A$3:$A$140,FALSE),2)</f>
        <v>Trust043</v>
      </c>
      <c r="I896" s="22" t="str">
        <f>INDEX(TrustCAHUB_map!$A$2:$D$139,MATCH($C896,TrustCAHUB_map!$A$2:$A$139,FALSE),3)</f>
        <v>North Central and North East London</v>
      </c>
      <c r="J896" s="22" t="str">
        <f>INDEX(TrustCAHUB_map!$A$2:$D$139,MATCH($C896,TrustCAHUB_map!$A$2:$A$139,FALSE),4)</f>
        <v>London</v>
      </c>
    </row>
    <row r="897" spans="1:10" x14ac:dyDescent="0.3">
      <c r="A897" s="22" t="str">
        <f t="shared" si="13"/>
        <v>'RF42016Palliative50-69'</v>
      </c>
      <c r="B897" s="22">
        <v>2016</v>
      </c>
      <c r="C897" s="22" t="s">
        <v>206</v>
      </c>
      <c r="D897" s="22" t="s">
        <v>8</v>
      </c>
      <c r="E897" s="22" t="s">
        <v>627</v>
      </c>
      <c r="F897" s="22">
        <v>28</v>
      </c>
      <c r="G897" s="22">
        <v>3</v>
      </c>
      <c r="H897" s="22" t="str">
        <f>INDEX(Bar_data!$A$3:$B$140,MATCH(C897,Bar_data!$A$3:$A$140,FALSE),2)</f>
        <v>Trust043</v>
      </c>
      <c r="I897" s="22" t="str">
        <f>INDEX(TrustCAHUB_map!$A$2:$D$139,MATCH($C897,TrustCAHUB_map!$A$2:$A$139,FALSE),3)</f>
        <v>North Central and North East London</v>
      </c>
      <c r="J897" s="22" t="str">
        <f>INDEX(TrustCAHUB_map!$A$2:$D$139,MATCH($C897,TrustCAHUB_map!$A$2:$A$139,FALSE),4)</f>
        <v>London</v>
      </c>
    </row>
    <row r="898" spans="1:10" x14ac:dyDescent="0.3">
      <c r="A898" s="22" t="str">
        <f t="shared" si="13"/>
        <v>'RF42016Curative50-69'</v>
      </c>
      <c r="B898" s="22">
        <v>2016</v>
      </c>
      <c r="C898" s="22" t="s">
        <v>206</v>
      </c>
      <c r="D898" s="22" t="s">
        <v>7</v>
      </c>
      <c r="E898" s="22" t="s">
        <v>627</v>
      </c>
      <c r="F898" s="22">
        <v>30</v>
      </c>
      <c r="G898" s="22">
        <v>0</v>
      </c>
      <c r="H898" s="22" t="str">
        <f>INDEX(Bar_data!$A$3:$B$140,MATCH(C898,Bar_data!$A$3:$A$140,FALSE),2)</f>
        <v>Trust043</v>
      </c>
      <c r="I898" s="22" t="str">
        <f>INDEX(TrustCAHUB_map!$A$2:$D$139,MATCH($C898,TrustCAHUB_map!$A$2:$A$139,FALSE),3)</f>
        <v>North Central and North East London</v>
      </c>
      <c r="J898" s="22" t="str">
        <f>INDEX(TrustCAHUB_map!$A$2:$D$139,MATCH($C898,TrustCAHUB_map!$A$2:$A$139,FALSE),4)</f>
        <v>London</v>
      </c>
    </row>
    <row r="899" spans="1:10" x14ac:dyDescent="0.3">
      <c r="A899" s="22" t="str">
        <f t="shared" ref="A899:A962" si="14">"'"&amp;C899&amp;B899&amp;D899&amp;E899&amp;"'"</f>
        <v>'RF42016Palliative70+'</v>
      </c>
      <c r="B899" s="22">
        <v>2016</v>
      </c>
      <c r="C899" s="22" t="s">
        <v>206</v>
      </c>
      <c r="D899" s="22" t="s">
        <v>8</v>
      </c>
      <c r="E899" s="22" t="s">
        <v>628</v>
      </c>
      <c r="F899" s="22">
        <v>30</v>
      </c>
      <c r="G899" s="22">
        <v>3</v>
      </c>
      <c r="H899" s="22" t="str">
        <f>INDEX(Bar_data!$A$3:$B$140,MATCH(C899,Bar_data!$A$3:$A$140,FALSE),2)</f>
        <v>Trust043</v>
      </c>
      <c r="I899" s="22" t="str">
        <f>INDEX(TrustCAHUB_map!$A$2:$D$139,MATCH($C899,TrustCAHUB_map!$A$2:$A$139,FALSE),3)</f>
        <v>North Central and North East London</v>
      </c>
      <c r="J899" s="22" t="str">
        <f>INDEX(TrustCAHUB_map!$A$2:$D$139,MATCH($C899,TrustCAHUB_map!$A$2:$A$139,FALSE),4)</f>
        <v>London</v>
      </c>
    </row>
    <row r="900" spans="1:10" x14ac:dyDescent="0.3">
      <c r="A900" s="22" t="str">
        <f t="shared" si="14"/>
        <v>'RF42016Curative70+'</v>
      </c>
      <c r="B900" s="22">
        <v>2016</v>
      </c>
      <c r="C900" s="22" t="s">
        <v>206</v>
      </c>
      <c r="D900" s="22" t="s">
        <v>7</v>
      </c>
      <c r="E900" s="22" t="s">
        <v>628</v>
      </c>
      <c r="F900" s="22">
        <v>32</v>
      </c>
      <c r="G900" s="22">
        <v>0</v>
      </c>
      <c r="H900" s="22" t="str">
        <f>INDEX(Bar_data!$A$3:$B$140,MATCH(C900,Bar_data!$A$3:$A$140,FALSE),2)</f>
        <v>Trust043</v>
      </c>
      <c r="I900" s="22" t="str">
        <f>INDEX(TrustCAHUB_map!$A$2:$D$139,MATCH($C900,TrustCAHUB_map!$A$2:$A$139,FALSE),3)</f>
        <v>North Central and North East London</v>
      </c>
      <c r="J900" s="22" t="str">
        <f>INDEX(TrustCAHUB_map!$A$2:$D$139,MATCH($C900,TrustCAHUB_map!$A$2:$A$139,FALSE),4)</f>
        <v>London</v>
      </c>
    </row>
    <row r="901" spans="1:10" x14ac:dyDescent="0.3">
      <c r="A901" s="22" t="str">
        <f t="shared" si="14"/>
        <v>'RGN2016Curative18-49'</v>
      </c>
      <c r="B901" s="22">
        <v>2016</v>
      </c>
      <c r="C901" s="22" t="s">
        <v>210</v>
      </c>
      <c r="D901" s="22" t="s">
        <v>7</v>
      </c>
      <c r="E901" s="22" t="s">
        <v>153</v>
      </c>
      <c r="F901" s="22">
        <v>6</v>
      </c>
      <c r="G901" s="22">
        <v>0</v>
      </c>
      <c r="H901" s="22" t="str">
        <f>INDEX(Bar_data!$A$3:$B$140,MATCH(C901,Bar_data!$A$3:$A$140,FALSE),2)</f>
        <v>Trust047</v>
      </c>
      <c r="I901" s="22" t="str">
        <f>INDEX(TrustCAHUB_map!$A$2:$D$139,MATCH($C901,TrustCAHUB_map!$A$2:$A$139,FALSE),3)</f>
        <v>East of England</v>
      </c>
      <c r="J901" s="22" t="str">
        <f>INDEX(TrustCAHUB_map!$A$2:$D$139,MATCH($C901,TrustCAHUB_map!$A$2:$A$139,FALSE),4)</f>
        <v>East of England</v>
      </c>
    </row>
    <row r="902" spans="1:10" x14ac:dyDescent="0.3">
      <c r="A902" s="22" t="str">
        <f t="shared" si="14"/>
        <v>'RGN2016Palliative18-49'</v>
      </c>
      <c r="B902" s="22">
        <v>2016</v>
      </c>
      <c r="C902" s="22" t="s">
        <v>210</v>
      </c>
      <c r="D902" s="22" t="s">
        <v>8</v>
      </c>
      <c r="E902" s="22" t="s">
        <v>153</v>
      </c>
      <c r="F902" s="22">
        <v>3</v>
      </c>
      <c r="G902" s="22">
        <v>1</v>
      </c>
      <c r="H902" s="22" t="str">
        <f>INDEX(Bar_data!$A$3:$B$140,MATCH(C902,Bar_data!$A$3:$A$140,FALSE),2)</f>
        <v>Trust047</v>
      </c>
      <c r="I902" s="22" t="str">
        <f>INDEX(TrustCAHUB_map!$A$2:$D$139,MATCH($C902,TrustCAHUB_map!$A$2:$A$139,FALSE),3)</f>
        <v>East of England</v>
      </c>
      <c r="J902" s="22" t="str">
        <f>INDEX(TrustCAHUB_map!$A$2:$D$139,MATCH($C902,TrustCAHUB_map!$A$2:$A$139,FALSE),4)</f>
        <v>East of England</v>
      </c>
    </row>
    <row r="903" spans="1:10" x14ac:dyDescent="0.3">
      <c r="A903" s="22" t="str">
        <f t="shared" si="14"/>
        <v>'RGN2016Curative50-69'</v>
      </c>
      <c r="B903" s="22">
        <v>2016</v>
      </c>
      <c r="C903" s="22" t="s">
        <v>210</v>
      </c>
      <c r="D903" s="22" t="s">
        <v>7</v>
      </c>
      <c r="E903" s="22" t="s">
        <v>627</v>
      </c>
      <c r="F903" s="22">
        <v>25</v>
      </c>
      <c r="G903" s="22">
        <v>0</v>
      </c>
      <c r="H903" s="22" t="str">
        <f>INDEX(Bar_data!$A$3:$B$140,MATCH(C903,Bar_data!$A$3:$A$140,FALSE),2)</f>
        <v>Trust047</v>
      </c>
      <c r="I903" s="22" t="str">
        <f>INDEX(TrustCAHUB_map!$A$2:$D$139,MATCH($C903,TrustCAHUB_map!$A$2:$A$139,FALSE),3)</f>
        <v>East of England</v>
      </c>
      <c r="J903" s="22" t="str">
        <f>INDEX(TrustCAHUB_map!$A$2:$D$139,MATCH($C903,TrustCAHUB_map!$A$2:$A$139,FALSE),4)</f>
        <v>East of England</v>
      </c>
    </row>
    <row r="904" spans="1:10" x14ac:dyDescent="0.3">
      <c r="A904" s="22" t="str">
        <f t="shared" si="14"/>
        <v>'RGN2016Palliative50-69'</v>
      </c>
      <c r="B904" s="22">
        <v>2016</v>
      </c>
      <c r="C904" s="22" t="s">
        <v>210</v>
      </c>
      <c r="D904" s="22" t="s">
        <v>8</v>
      </c>
      <c r="E904" s="22" t="s">
        <v>627</v>
      </c>
      <c r="F904" s="22">
        <v>29</v>
      </c>
      <c r="G904" s="22">
        <v>1</v>
      </c>
      <c r="H904" s="22" t="str">
        <f>INDEX(Bar_data!$A$3:$B$140,MATCH(C904,Bar_data!$A$3:$A$140,FALSE),2)</f>
        <v>Trust047</v>
      </c>
      <c r="I904" s="22" t="str">
        <f>INDEX(TrustCAHUB_map!$A$2:$D$139,MATCH($C904,TrustCAHUB_map!$A$2:$A$139,FALSE),3)</f>
        <v>East of England</v>
      </c>
      <c r="J904" s="22" t="str">
        <f>INDEX(TrustCAHUB_map!$A$2:$D$139,MATCH($C904,TrustCAHUB_map!$A$2:$A$139,FALSE),4)</f>
        <v>East of England</v>
      </c>
    </row>
    <row r="905" spans="1:10" x14ac:dyDescent="0.3">
      <c r="A905" s="22" t="str">
        <f t="shared" si="14"/>
        <v>'RGN2016Curative70+'</v>
      </c>
      <c r="B905" s="22">
        <v>2016</v>
      </c>
      <c r="C905" s="22" t="s">
        <v>210</v>
      </c>
      <c r="D905" s="22" t="s">
        <v>7</v>
      </c>
      <c r="E905" s="22" t="s">
        <v>628</v>
      </c>
      <c r="F905" s="22">
        <v>13</v>
      </c>
      <c r="G905" s="22">
        <v>0</v>
      </c>
      <c r="H905" s="22" t="str">
        <f>INDEX(Bar_data!$A$3:$B$140,MATCH(C905,Bar_data!$A$3:$A$140,FALSE),2)</f>
        <v>Trust047</v>
      </c>
      <c r="I905" s="22" t="str">
        <f>INDEX(TrustCAHUB_map!$A$2:$D$139,MATCH($C905,TrustCAHUB_map!$A$2:$A$139,FALSE),3)</f>
        <v>East of England</v>
      </c>
      <c r="J905" s="22" t="str">
        <f>INDEX(TrustCAHUB_map!$A$2:$D$139,MATCH($C905,TrustCAHUB_map!$A$2:$A$139,FALSE),4)</f>
        <v>East of England</v>
      </c>
    </row>
    <row r="906" spans="1:10" x14ac:dyDescent="0.3">
      <c r="A906" s="22" t="str">
        <f t="shared" si="14"/>
        <v>'RGN2016Palliative70+'</v>
      </c>
      <c r="B906" s="22">
        <v>2016</v>
      </c>
      <c r="C906" s="22" t="s">
        <v>210</v>
      </c>
      <c r="D906" s="22" t="s">
        <v>8</v>
      </c>
      <c r="E906" s="22" t="s">
        <v>628</v>
      </c>
      <c r="F906" s="22">
        <v>28</v>
      </c>
      <c r="G906" s="22">
        <v>4</v>
      </c>
      <c r="H906" s="22" t="str">
        <f>INDEX(Bar_data!$A$3:$B$140,MATCH(C906,Bar_data!$A$3:$A$140,FALSE),2)</f>
        <v>Trust047</v>
      </c>
      <c r="I906" s="22" t="str">
        <f>INDEX(TrustCAHUB_map!$A$2:$D$139,MATCH($C906,TrustCAHUB_map!$A$2:$A$139,FALSE),3)</f>
        <v>East of England</v>
      </c>
      <c r="J906" s="22" t="str">
        <f>INDEX(TrustCAHUB_map!$A$2:$D$139,MATCH($C906,TrustCAHUB_map!$A$2:$A$139,FALSE),4)</f>
        <v>East of England</v>
      </c>
    </row>
    <row r="907" spans="1:10" x14ac:dyDescent="0.3">
      <c r="A907" s="22" t="str">
        <f t="shared" si="14"/>
        <v>'RGP2016Palliative18-49'</v>
      </c>
      <c r="B907" s="22">
        <v>2016</v>
      </c>
      <c r="C907" s="22" t="s">
        <v>211</v>
      </c>
      <c r="D907" s="22" t="s">
        <v>8</v>
      </c>
      <c r="E907" s="22" t="s">
        <v>153</v>
      </c>
      <c r="F907" s="22">
        <v>5</v>
      </c>
      <c r="G907" s="22">
        <v>0</v>
      </c>
      <c r="H907" s="22" t="str">
        <f>INDEX(Bar_data!$A$3:$B$140,MATCH(C907,Bar_data!$A$3:$A$140,FALSE),2)</f>
        <v>Trust048</v>
      </c>
      <c r="I907" s="22" t="str">
        <f>INDEX(TrustCAHUB_map!$A$2:$D$139,MATCH($C907,TrustCAHUB_map!$A$2:$A$139,FALSE),3)</f>
        <v>East of England</v>
      </c>
      <c r="J907" s="22" t="str">
        <f>INDEX(TrustCAHUB_map!$A$2:$D$139,MATCH($C907,TrustCAHUB_map!$A$2:$A$139,FALSE),4)</f>
        <v>East of England</v>
      </c>
    </row>
    <row r="908" spans="1:10" x14ac:dyDescent="0.3">
      <c r="A908" s="22" t="str">
        <f t="shared" si="14"/>
        <v>'RGP2016Curative18-49'</v>
      </c>
      <c r="B908" s="22">
        <v>2016</v>
      </c>
      <c r="C908" s="22" t="s">
        <v>211</v>
      </c>
      <c r="D908" s="22" t="s">
        <v>7</v>
      </c>
      <c r="E908" s="22" t="s">
        <v>153</v>
      </c>
      <c r="F908" s="22">
        <v>1</v>
      </c>
      <c r="G908" s="22">
        <v>0</v>
      </c>
      <c r="H908" s="22" t="str">
        <f>INDEX(Bar_data!$A$3:$B$140,MATCH(C908,Bar_data!$A$3:$A$140,FALSE),2)</f>
        <v>Trust048</v>
      </c>
      <c r="I908" s="22" t="str">
        <f>INDEX(TrustCAHUB_map!$A$2:$D$139,MATCH($C908,TrustCAHUB_map!$A$2:$A$139,FALSE),3)</f>
        <v>East of England</v>
      </c>
      <c r="J908" s="22" t="str">
        <f>INDEX(TrustCAHUB_map!$A$2:$D$139,MATCH($C908,TrustCAHUB_map!$A$2:$A$139,FALSE),4)</f>
        <v>East of England</v>
      </c>
    </row>
    <row r="909" spans="1:10" x14ac:dyDescent="0.3">
      <c r="A909" s="22" t="str">
        <f t="shared" si="14"/>
        <v>'RGP2016Curative50-69'</v>
      </c>
      <c r="B909" s="22">
        <v>2016</v>
      </c>
      <c r="C909" s="22" t="s">
        <v>211</v>
      </c>
      <c r="D909" s="22" t="s">
        <v>7</v>
      </c>
      <c r="E909" s="22" t="s">
        <v>627</v>
      </c>
      <c r="F909" s="22">
        <v>12</v>
      </c>
      <c r="G909" s="22">
        <v>0</v>
      </c>
      <c r="H909" s="22" t="str">
        <f>INDEX(Bar_data!$A$3:$B$140,MATCH(C909,Bar_data!$A$3:$A$140,FALSE),2)</f>
        <v>Trust048</v>
      </c>
      <c r="I909" s="22" t="str">
        <f>INDEX(TrustCAHUB_map!$A$2:$D$139,MATCH($C909,TrustCAHUB_map!$A$2:$A$139,FALSE),3)</f>
        <v>East of England</v>
      </c>
      <c r="J909" s="22" t="str">
        <f>INDEX(TrustCAHUB_map!$A$2:$D$139,MATCH($C909,TrustCAHUB_map!$A$2:$A$139,FALSE),4)</f>
        <v>East of England</v>
      </c>
    </row>
    <row r="910" spans="1:10" x14ac:dyDescent="0.3">
      <c r="A910" s="22" t="str">
        <f t="shared" si="14"/>
        <v>'RGP2016Palliative50-69'</v>
      </c>
      <c r="B910" s="22">
        <v>2016</v>
      </c>
      <c r="C910" s="22" t="s">
        <v>211</v>
      </c>
      <c r="D910" s="22" t="s">
        <v>8</v>
      </c>
      <c r="E910" s="22" t="s">
        <v>627</v>
      </c>
      <c r="F910" s="22">
        <v>20</v>
      </c>
      <c r="G910" s="22">
        <v>1</v>
      </c>
      <c r="H910" s="22" t="str">
        <f>INDEX(Bar_data!$A$3:$B$140,MATCH(C910,Bar_data!$A$3:$A$140,FALSE),2)</f>
        <v>Trust048</v>
      </c>
      <c r="I910" s="22" t="str">
        <f>INDEX(TrustCAHUB_map!$A$2:$D$139,MATCH($C910,TrustCAHUB_map!$A$2:$A$139,FALSE),3)</f>
        <v>East of England</v>
      </c>
      <c r="J910" s="22" t="str">
        <f>INDEX(TrustCAHUB_map!$A$2:$D$139,MATCH($C910,TrustCAHUB_map!$A$2:$A$139,FALSE),4)</f>
        <v>East of England</v>
      </c>
    </row>
    <row r="911" spans="1:10" x14ac:dyDescent="0.3">
      <c r="A911" s="22" t="str">
        <f t="shared" si="14"/>
        <v>'RGP2016Palliative70+'</v>
      </c>
      <c r="B911" s="22">
        <v>2016</v>
      </c>
      <c r="C911" s="22" t="s">
        <v>211</v>
      </c>
      <c r="D911" s="22" t="s">
        <v>8</v>
      </c>
      <c r="E911" s="22" t="s">
        <v>628</v>
      </c>
      <c r="F911" s="22">
        <v>6</v>
      </c>
      <c r="G911" s="22">
        <v>3</v>
      </c>
      <c r="H911" s="22" t="str">
        <f>INDEX(Bar_data!$A$3:$B$140,MATCH(C911,Bar_data!$A$3:$A$140,FALSE),2)</f>
        <v>Trust048</v>
      </c>
      <c r="I911" s="22" t="str">
        <f>INDEX(TrustCAHUB_map!$A$2:$D$139,MATCH($C911,TrustCAHUB_map!$A$2:$A$139,FALSE),3)</f>
        <v>East of England</v>
      </c>
      <c r="J911" s="22" t="str">
        <f>INDEX(TrustCAHUB_map!$A$2:$D$139,MATCH($C911,TrustCAHUB_map!$A$2:$A$139,FALSE),4)</f>
        <v>East of England</v>
      </c>
    </row>
    <row r="912" spans="1:10" x14ac:dyDescent="0.3">
      <c r="A912" s="22" t="str">
        <f t="shared" si="14"/>
        <v>'RGP2016Curative70+'</v>
      </c>
      <c r="B912" s="22">
        <v>2016</v>
      </c>
      <c r="C912" s="22" t="s">
        <v>211</v>
      </c>
      <c r="D912" s="22" t="s">
        <v>7</v>
      </c>
      <c r="E912" s="22" t="s">
        <v>628</v>
      </c>
      <c r="F912" s="22">
        <v>6</v>
      </c>
      <c r="G912" s="22">
        <v>0</v>
      </c>
      <c r="H912" s="22" t="str">
        <f>INDEX(Bar_data!$A$3:$B$140,MATCH(C912,Bar_data!$A$3:$A$140,FALSE),2)</f>
        <v>Trust048</v>
      </c>
      <c r="I912" s="22" t="str">
        <f>INDEX(TrustCAHUB_map!$A$2:$D$139,MATCH($C912,TrustCAHUB_map!$A$2:$A$139,FALSE),3)</f>
        <v>East of England</v>
      </c>
      <c r="J912" s="22" t="str">
        <f>INDEX(TrustCAHUB_map!$A$2:$D$139,MATCH($C912,TrustCAHUB_map!$A$2:$A$139,FALSE),4)</f>
        <v>East of England</v>
      </c>
    </row>
    <row r="913" spans="1:10" x14ac:dyDescent="0.3">
      <c r="A913" s="22" t="str">
        <f t="shared" si="14"/>
        <v>'RGR2016Curative18-49'</v>
      </c>
      <c r="B913" s="22">
        <v>2016</v>
      </c>
      <c r="C913" s="22" t="s">
        <v>212</v>
      </c>
      <c r="D913" s="22" t="s">
        <v>7</v>
      </c>
      <c r="E913" s="22" t="s">
        <v>153</v>
      </c>
      <c r="F913" s="22">
        <v>3</v>
      </c>
      <c r="G913" s="22">
        <v>0</v>
      </c>
      <c r="H913" s="22" t="str">
        <f>INDEX(Bar_data!$A$3:$B$140,MATCH(C913,Bar_data!$A$3:$A$140,FALSE),2)</f>
        <v>Trust050</v>
      </c>
      <c r="I913" s="22" t="str">
        <f>INDEX(TrustCAHUB_map!$A$2:$D$139,MATCH($C913,TrustCAHUB_map!$A$2:$A$139,FALSE),3)</f>
        <v>East of England</v>
      </c>
      <c r="J913" s="22" t="str">
        <f>INDEX(TrustCAHUB_map!$A$2:$D$139,MATCH($C913,TrustCAHUB_map!$A$2:$A$139,FALSE),4)</f>
        <v>East of England</v>
      </c>
    </row>
    <row r="914" spans="1:10" x14ac:dyDescent="0.3">
      <c r="A914" s="22" t="str">
        <f t="shared" si="14"/>
        <v>'RGR2016Palliative18-49'</v>
      </c>
      <c r="B914" s="22">
        <v>2016</v>
      </c>
      <c r="C914" s="22" t="s">
        <v>212</v>
      </c>
      <c r="D914" s="22" t="s">
        <v>8</v>
      </c>
      <c r="E914" s="22" t="s">
        <v>153</v>
      </c>
      <c r="F914" s="22">
        <v>3</v>
      </c>
      <c r="G914" s="22">
        <v>0</v>
      </c>
      <c r="H914" s="22" t="str">
        <f>INDEX(Bar_data!$A$3:$B$140,MATCH(C914,Bar_data!$A$3:$A$140,FALSE),2)</f>
        <v>Trust050</v>
      </c>
      <c r="I914" s="22" t="str">
        <f>INDEX(TrustCAHUB_map!$A$2:$D$139,MATCH($C914,TrustCAHUB_map!$A$2:$A$139,FALSE),3)</f>
        <v>East of England</v>
      </c>
      <c r="J914" s="22" t="str">
        <f>INDEX(TrustCAHUB_map!$A$2:$D$139,MATCH($C914,TrustCAHUB_map!$A$2:$A$139,FALSE),4)</f>
        <v>East of England</v>
      </c>
    </row>
    <row r="915" spans="1:10" x14ac:dyDescent="0.3">
      <c r="A915" s="22" t="str">
        <f t="shared" si="14"/>
        <v>'RGR2016Palliative50-69'</v>
      </c>
      <c r="B915" s="22">
        <v>2016</v>
      </c>
      <c r="C915" s="22" t="s">
        <v>212</v>
      </c>
      <c r="D915" s="22" t="s">
        <v>8</v>
      </c>
      <c r="E915" s="22" t="s">
        <v>627</v>
      </c>
      <c r="F915" s="22">
        <v>15</v>
      </c>
      <c r="G915" s="22">
        <v>1</v>
      </c>
      <c r="H915" s="22" t="str">
        <f>INDEX(Bar_data!$A$3:$B$140,MATCH(C915,Bar_data!$A$3:$A$140,FALSE),2)</f>
        <v>Trust050</v>
      </c>
      <c r="I915" s="22" t="str">
        <f>INDEX(TrustCAHUB_map!$A$2:$D$139,MATCH($C915,TrustCAHUB_map!$A$2:$A$139,FALSE),3)</f>
        <v>East of England</v>
      </c>
      <c r="J915" s="22" t="str">
        <f>INDEX(TrustCAHUB_map!$A$2:$D$139,MATCH($C915,TrustCAHUB_map!$A$2:$A$139,FALSE),4)</f>
        <v>East of England</v>
      </c>
    </row>
    <row r="916" spans="1:10" x14ac:dyDescent="0.3">
      <c r="A916" s="22" t="str">
        <f t="shared" si="14"/>
        <v>'RGR2016Curative50-69'</v>
      </c>
      <c r="B916" s="22">
        <v>2016</v>
      </c>
      <c r="C916" s="22" t="s">
        <v>212</v>
      </c>
      <c r="D916" s="22" t="s">
        <v>7</v>
      </c>
      <c r="E916" s="22" t="s">
        <v>627</v>
      </c>
      <c r="F916" s="22">
        <v>15</v>
      </c>
      <c r="G916" s="22">
        <v>1</v>
      </c>
      <c r="H916" s="22" t="str">
        <f>INDEX(Bar_data!$A$3:$B$140,MATCH(C916,Bar_data!$A$3:$A$140,FALSE),2)</f>
        <v>Trust050</v>
      </c>
      <c r="I916" s="22" t="str">
        <f>INDEX(TrustCAHUB_map!$A$2:$D$139,MATCH($C916,TrustCAHUB_map!$A$2:$A$139,FALSE),3)</f>
        <v>East of England</v>
      </c>
      <c r="J916" s="22" t="str">
        <f>INDEX(TrustCAHUB_map!$A$2:$D$139,MATCH($C916,TrustCAHUB_map!$A$2:$A$139,FALSE),4)</f>
        <v>East of England</v>
      </c>
    </row>
    <row r="917" spans="1:10" x14ac:dyDescent="0.3">
      <c r="A917" s="22" t="str">
        <f t="shared" si="14"/>
        <v>'RGR2016Palliative70+'</v>
      </c>
      <c r="B917" s="22">
        <v>2016</v>
      </c>
      <c r="C917" s="22" t="s">
        <v>212</v>
      </c>
      <c r="D917" s="22" t="s">
        <v>8</v>
      </c>
      <c r="E917" s="22" t="s">
        <v>628</v>
      </c>
      <c r="F917" s="22">
        <v>19</v>
      </c>
      <c r="G917" s="22">
        <v>1</v>
      </c>
      <c r="H917" s="22" t="str">
        <f>INDEX(Bar_data!$A$3:$B$140,MATCH(C917,Bar_data!$A$3:$A$140,FALSE),2)</f>
        <v>Trust050</v>
      </c>
      <c r="I917" s="22" t="str">
        <f>INDEX(TrustCAHUB_map!$A$2:$D$139,MATCH($C917,TrustCAHUB_map!$A$2:$A$139,FALSE),3)</f>
        <v>East of England</v>
      </c>
      <c r="J917" s="22" t="str">
        <f>INDEX(TrustCAHUB_map!$A$2:$D$139,MATCH($C917,TrustCAHUB_map!$A$2:$A$139,FALSE),4)</f>
        <v>East of England</v>
      </c>
    </row>
    <row r="918" spans="1:10" x14ac:dyDescent="0.3">
      <c r="A918" s="22" t="str">
        <f t="shared" si="14"/>
        <v>'RGR2016Curative70+'</v>
      </c>
      <c r="B918" s="22">
        <v>2016</v>
      </c>
      <c r="C918" s="22" t="s">
        <v>212</v>
      </c>
      <c r="D918" s="22" t="s">
        <v>7</v>
      </c>
      <c r="E918" s="22" t="s">
        <v>628</v>
      </c>
      <c r="F918" s="22">
        <v>21</v>
      </c>
      <c r="G918" s="22">
        <v>0</v>
      </c>
      <c r="H918" s="22" t="str">
        <f>INDEX(Bar_data!$A$3:$B$140,MATCH(C918,Bar_data!$A$3:$A$140,FALSE),2)</f>
        <v>Trust050</v>
      </c>
      <c r="I918" s="22" t="str">
        <f>INDEX(TrustCAHUB_map!$A$2:$D$139,MATCH($C918,TrustCAHUB_map!$A$2:$A$139,FALSE),3)</f>
        <v>East of England</v>
      </c>
      <c r="J918" s="22" t="str">
        <f>INDEX(TrustCAHUB_map!$A$2:$D$139,MATCH($C918,TrustCAHUB_map!$A$2:$A$139,FALSE),4)</f>
        <v>East of England</v>
      </c>
    </row>
    <row r="919" spans="1:10" x14ac:dyDescent="0.3">
      <c r="A919" s="22" t="str">
        <f t="shared" si="14"/>
        <v>'RGT2016Palliative18-49'</v>
      </c>
      <c r="B919" s="22">
        <v>2016</v>
      </c>
      <c r="C919" s="22" t="s">
        <v>213</v>
      </c>
      <c r="D919" s="22" t="s">
        <v>8</v>
      </c>
      <c r="E919" s="22" t="s">
        <v>153</v>
      </c>
      <c r="F919" s="22">
        <v>8</v>
      </c>
      <c r="G919" s="22">
        <v>0</v>
      </c>
      <c r="H919" s="22" t="str">
        <f>INDEX(Bar_data!$A$3:$B$140,MATCH(C919,Bar_data!$A$3:$A$140,FALSE),2)</f>
        <v>Trust051</v>
      </c>
      <c r="I919" s="22" t="str">
        <f>INDEX(TrustCAHUB_map!$A$2:$D$139,MATCH($C919,TrustCAHUB_map!$A$2:$A$139,FALSE),3)</f>
        <v>East of England</v>
      </c>
      <c r="J919" s="22" t="str">
        <f>INDEX(TrustCAHUB_map!$A$2:$D$139,MATCH($C919,TrustCAHUB_map!$A$2:$A$139,FALSE),4)</f>
        <v>East of England</v>
      </c>
    </row>
    <row r="920" spans="1:10" x14ac:dyDescent="0.3">
      <c r="A920" s="22" t="str">
        <f t="shared" si="14"/>
        <v>'RGT2016Curative18-49'</v>
      </c>
      <c r="B920" s="22">
        <v>2016</v>
      </c>
      <c r="C920" s="22" t="s">
        <v>213</v>
      </c>
      <c r="D920" s="22" t="s">
        <v>7</v>
      </c>
      <c r="E920" s="22" t="s">
        <v>153</v>
      </c>
      <c r="F920" s="22">
        <v>6</v>
      </c>
      <c r="G920" s="22">
        <v>0</v>
      </c>
      <c r="H920" s="22" t="str">
        <f>INDEX(Bar_data!$A$3:$B$140,MATCH(C920,Bar_data!$A$3:$A$140,FALSE),2)</f>
        <v>Trust051</v>
      </c>
      <c r="I920" s="22" t="str">
        <f>INDEX(TrustCAHUB_map!$A$2:$D$139,MATCH($C920,TrustCAHUB_map!$A$2:$A$139,FALSE),3)</f>
        <v>East of England</v>
      </c>
      <c r="J920" s="22" t="str">
        <f>INDEX(TrustCAHUB_map!$A$2:$D$139,MATCH($C920,TrustCAHUB_map!$A$2:$A$139,FALSE),4)</f>
        <v>East of England</v>
      </c>
    </row>
    <row r="921" spans="1:10" x14ac:dyDescent="0.3">
      <c r="A921" s="22" t="str">
        <f t="shared" si="14"/>
        <v>'RGT2016Curative50-69'</v>
      </c>
      <c r="B921" s="22">
        <v>2016</v>
      </c>
      <c r="C921" s="22" t="s">
        <v>213</v>
      </c>
      <c r="D921" s="22" t="s">
        <v>7</v>
      </c>
      <c r="E921" s="22" t="s">
        <v>627</v>
      </c>
      <c r="F921" s="22">
        <v>43</v>
      </c>
      <c r="G921" s="22">
        <v>0</v>
      </c>
      <c r="H921" s="22" t="str">
        <f>INDEX(Bar_data!$A$3:$B$140,MATCH(C921,Bar_data!$A$3:$A$140,FALSE),2)</f>
        <v>Trust051</v>
      </c>
      <c r="I921" s="22" t="str">
        <f>INDEX(TrustCAHUB_map!$A$2:$D$139,MATCH($C921,TrustCAHUB_map!$A$2:$A$139,FALSE),3)</f>
        <v>East of England</v>
      </c>
      <c r="J921" s="22" t="str">
        <f>INDEX(TrustCAHUB_map!$A$2:$D$139,MATCH($C921,TrustCAHUB_map!$A$2:$A$139,FALSE),4)</f>
        <v>East of England</v>
      </c>
    </row>
    <row r="922" spans="1:10" x14ac:dyDescent="0.3">
      <c r="A922" s="22" t="str">
        <f t="shared" si="14"/>
        <v>'RGT2016Palliative50-69'</v>
      </c>
      <c r="B922" s="22">
        <v>2016</v>
      </c>
      <c r="C922" s="22" t="s">
        <v>213</v>
      </c>
      <c r="D922" s="22" t="s">
        <v>8</v>
      </c>
      <c r="E922" s="22" t="s">
        <v>627</v>
      </c>
      <c r="F922" s="22">
        <v>26</v>
      </c>
      <c r="G922" s="22">
        <v>0</v>
      </c>
      <c r="H922" s="22" t="str">
        <f>INDEX(Bar_data!$A$3:$B$140,MATCH(C922,Bar_data!$A$3:$A$140,FALSE),2)</f>
        <v>Trust051</v>
      </c>
      <c r="I922" s="22" t="str">
        <f>INDEX(TrustCAHUB_map!$A$2:$D$139,MATCH($C922,TrustCAHUB_map!$A$2:$A$139,FALSE),3)</f>
        <v>East of England</v>
      </c>
      <c r="J922" s="22" t="str">
        <f>INDEX(TrustCAHUB_map!$A$2:$D$139,MATCH($C922,TrustCAHUB_map!$A$2:$A$139,FALSE),4)</f>
        <v>East of England</v>
      </c>
    </row>
    <row r="923" spans="1:10" x14ac:dyDescent="0.3">
      <c r="A923" s="22" t="str">
        <f t="shared" si="14"/>
        <v>'RGT2016Curative70+'</v>
      </c>
      <c r="B923" s="22">
        <v>2016</v>
      </c>
      <c r="C923" s="22" t="s">
        <v>213</v>
      </c>
      <c r="D923" s="22" t="s">
        <v>7</v>
      </c>
      <c r="E923" s="22" t="s">
        <v>628</v>
      </c>
      <c r="F923" s="22">
        <v>25</v>
      </c>
      <c r="G923" s="22">
        <v>0</v>
      </c>
      <c r="H923" s="22" t="str">
        <f>INDEX(Bar_data!$A$3:$B$140,MATCH(C923,Bar_data!$A$3:$A$140,FALSE),2)</f>
        <v>Trust051</v>
      </c>
      <c r="I923" s="22" t="str">
        <f>INDEX(TrustCAHUB_map!$A$2:$D$139,MATCH($C923,TrustCAHUB_map!$A$2:$A$139,FALSE),3)</f>
        <v>East of England</v>
      </c>
      <c r="J923" s="22" t="str">
        <f>INDEX(TrustCAHUB_map!$A$2:$D$139,MATCH($C923,TrustCAHUB_map!$A$2:$A$139,FALSE),4)</f>
        <v>East of England</v>
      </c>
    </row>
    <row r="924" spans="1:10" x14ac:dyDescent="0.3">
      <c r="A924" s="22" t="str">
        <f t="shared" si="14"/>
        <v>'RGT2016Palliative70+'</v>
      </c>
      <c r="B924" s="22">
        <v>2016</v>
      </c>
      <c r="C924" s="22" t="s">
        <v>213</v>
      </c>
      <c r="D924" s="22" t="s">
        <v>8</v>
      </c>
      <c r="E924" s="22" t="s">
        <v>628</v>
      </c>
      <c r="F924" s="22">
        <v>18</v>
      </c>
      <c r="G924" s="22">
        <v>0</v>
      </c>
      <c r="H924" s="22" t="str">
        <f>INDEX(Bar_data!$A$3:$B$140,MATCH(C924,Bar_data!$A$3:$A$140,FALSE),2)</f>
        <v>Trust051</v>
      </c>
      <c r="I924" s="22" t="str">
        <f>INDEX(TrustCAHUB_map!$A$2:$D$139,MATCH($C924,TrustCAHUB_map!$A$2:$A$139,FALSE),3)</f>
        <v>East of England</v>
      </c>
      <c r="J924" s="22" t="str">
        <f>INDEX(TrustCAHUB_map!$A$2:$D$139,MATCH($C924,TrustCAHUB_map!$A$2:$A$139,FALSE),4)</f>
        <v>East of England</v>
      </c>
    </row>
    <row r="925" spans="1:10" x14ac:dyDescent="0.3">
      <c r="A925" s="22" t="str">
        <f t="shared" si="14"/>
        <v>'RH82016Curative18-49'</v>
      </c>
      <c r="B925" s="22">
        <v>2016</v>
      </c>
      <c r="C925" s="22" t="s">
        <v>214</v>
      </c>
      <c r="D925" s="22" t="s">
        <v>7</v>
      </c>
      <c r="E925" s="22" t="s">
        <v>153</v>
      </c>
      <c r="F925" s="22">
        <v>1</v>
      </c>
      <c r="G925" s="22">
        <v>0</v>
      </c>
      <c r="H925" s="22" t="str">
        <f>INDEX(Bar_data!$A$3:$B$140,MATCH(C925,Bar_data!$A$3:$A$140,FALSE),2)</f>
        <v>Trust052</v>
      </c>
      <c r="I925" s="22" t="str">
        <f>INDEX(TrustCAHUB_map!$A$2:$D$139,MATCH($C925,TrustCAHUB_map!$A$2:$A$139,FALSE),3)</f>
        <v>Peninsula</v>
      </c>
      <c r="J925" s="22" t="str">
        <f>INDEX(TrustCAHUB_map!$A$2:$D$139,MATCH($C925,TrustCAHUB_map!$A$2:$A$139,FALSE),4)</f>
        <v>South West</v>
      </c>
    </row>
    <row r="926" spans="1:10" x14ac:dyDescent="0.3">
      <c r="A926" s="22" t="str">
        <f t="shared" si="14"/>
        <v>'RH82016Palliative18-49'</v>
      </c>
      <c r="B926" s="22">
        <v>2016</v>
      </c>
      <c r="C926" s="22" t="s">
        <v>214</v>
      </c>
      <c r="D926" s="22" t="s">
        <v>8</v>
      </c>
      <c r="E926" s="22" t="s">
        <v>153</v>
      </c>
      <c r="F926" s="22">
        <v>5</v>
      </c>
      <c r="G926" s="22">
        <v>0</v>
      </c>
      <c r="H926" s="22" t="str">
        <f>INDEX(Bar_data!$A$3:$B$140,MATCH(C926,Bar_data!$A$3:$A$140,FALSE),2)</f>
        <v>Trust052</v>
      </c>
      <c r="I926" s="22" t="str">
        <f>INDEX(TrustCAHUB_map!$A$2:$D$139,MATCH($C926,TrustCAHUB_map!$A$2:$A$139,FALSE),3)</f>
        <v>Peninsula</v>
      </c>
      <c r="J926" s="22" t="str">
        <f>INDEX(TrustCAHUB_map!$A$2:$D$139,MATCH($C926,TrustCAHUB_map!$A$2:$A$139,FALSE),4)</f>
        <v>South West</v>
      </c>
    </row>
    <row r="927" spans="1:10" x14ac:dyDescent="0.3">
      <c r="A927" s="22" t="str">
        <f t="shared" si="14"/>
        <v>'RH82016Curative50-69'</v>
      </c>
      <c r="B927" s="22">
        <v>2016</v>
      </c>
      <c r="C927" s="22" t="s">
        <v>214</v>
      </c>
      <c r="D927" s="22" t="s">
        <v>7</v>
      </c>
      <c r="E927" s="22" t="s">
        <v>627</v>
      </c>
      <c r="F927" s="22">
        <v>17</v>
      </c>
      <c r="G927" s="22">
        <v>0</v>
      </c>
      <c r="H927" s="22" t="str">
        <f>INDEX(Bar_data!$A$3:$B$140,MATCH(C927,Bar_data!$A$3:$A$140,FALSE),2)</f>
        <v>Trust052</v>
      </c>
      <c r="I927" s="22" t="str">
        <f>INDEX(TrustCAHUB_map!$A$2:$D$139,MATCH($C927,TrustCAHUB_map!$A$2:$A$139,FALSE),3)</f>
        <v>Peninsula</v>
      </c>
      <c r="J927" s="22" t="str">
        <f>INDEX(TrustCAHUB_map!$A$2:$D$139,MATCH($C927,TrustCAHUB_map!$A$2:$A$139,FALSE),4)</f>
        <v>South West</v>
      </c>
    </row>
    <row r="928" spans="1:10" x14ac:dyDescent="0.3">
      <c r="A928" s="22" t="str">
        <f t="shared" si="14"/>
        <v>'RH82016Palliative50-69'</v>
      </c>
      <c r="B928" s="22">
        <v>2016</v>
      </c>
      <c r="C928" s="22" t="s">
        <v>214</v>
      </c>
      <c r="D928" s="22" t="s">
        <v>8</v>
      </c>
      <c r="E928" s="22" t="s">
        <v>627</v>
      </c>
      <c r="F928" s="22">
        <v>18</v>
      </c>
      <c r="G928" s="22">
        <v>1</v>
      </c>
      <c r="H928" s="22" t="str">
        <f>INDEX(Bar_data!$A$3:$B$140,MATCH(C928,Bar_data!$A$3:$A$140,FALSE),2)</f>
        <v>Trust052</v>
      </c>
      <c r="I928" s="22" t="str">
        <f>INDEX(TrustCAHUB_map!$A$2:$D$139,MATCH($C928,TrustCAHUB_map!$A$2:$A$139,FALSE),3)</f>
        <v>Peninsula</v>
      </c>
      <c r="J928" s="22" t="str">
        <f>INDEX(TrustCAHUB_map!$A$2:$D$139,MATCH($C928,TrustCAHUB_map!$A$2:$A$139,FALSE),4)</f>
        <v>South West</v>
      </c>
    </row>
    <row r="929" spans="1:10" x14ac:dyDescent="0.3">
      <c r="A929" s="22" t="str">
        <f t="shared" si="14"/>
        <v>'RH82016Palliative70+'</v>
      </c>
      <c r="B929" s="22">
        <v>2016</v>
      </c>
      <c r="C929" s="22" t="s">
        <v>214</v>
      </c>
      <c r="D929" s="22" t="s">
        <v>8</v>
      </c>
      <c r="E929" s="22" t="s">
        <v>628</v>
      </c>
      <c r="F929" s="22">
        <v>20</v>
      </c>
      <c r="G929" s="22">
        <v>1</v>
      </c>
      <c r="H929" s="22" t="str">
        <f>INDEX(Bar_data!$A$3:$B$140,MATCH(C929,Bar_data!$A$3:$A$140,FALSE),2)</f>
        <v>Trust052</v>
      </c>
      <c r="I929" s="22" t="str">
        <f>INDEX(TrustCAHUB_map!$A$2:$D$139,MATCH($C929,TrustCAHUB_map!$A$2:$A$139,FALSE),3)</f>
        <v>Peninsula</v>
      </c>
      <c r="J929" s="22" t="str">
        <f>INDEX(TrustCAHUB_map!$A$2:$D$139,MATCH($C929,TrustCAHUB_map!$A$2:$A$139,FALSE),4)</f>
        <v>South West</v>
      </c>
    </row>
    <row r="930" spans="1:10" x14ac:dyDescent="0.3">
      <c r="A930" s="22" t="str">
        <f t="shared" si="14"/>
        <v>'RH82016Curative70+'</v>
      </c>
      <c r="B930" s="22">
        <v>2016</v>
      </c>
      <c r="C930" s="22" t="s">
        <v>214</v>
      </c>
      <c r="D930" s="22" t="s">
        <v>7</v>
      </c>
      <c r="E930" s="22" t="s">
        <v>628</v>
      </c>
      <c r="F930" s="22">
        <v>9</v>
      </c>
      <c r="G930" s="22">
        <v>0</v>
      </c>
      <c r="H930" s="22" t="str">
        <f>INDEX(Bar_data!$A$3:$B$140,MATCH(C930,Bar_data!$A$3:$A$140,FALSE),2)</f>
        <v>Trust052</v>
      </c>
      <c r="I930" s="22" t="str">
        <f>INDEX(TrustCAHUB_map!$A$2:$D$139,MATCH($C930,TrustCAHUB_map!$A$2:$A$139,FALSE),3)</f>
        <v>Peninsula</v>
      </c>
      <c r="J930" s="22" t="str">
        <f>INDEX(TrustCAHUB_map!$A$2:$D$139,MATCH($C930,TrustCAHUB_map!$A$2:$A$139,FALSE),4)</f>
        <v>South West</v>
      </c>
    </row>
    <row r="931" spans="1:10" x14ac:dyDescent="0.3">
      <c r="A931" s="22" t="str">
        <f t="shared" si="14"/>
        <v>'RHM2016Curative18-49'</v>
      </c>
      <c r="B931" s="22">
        <v>2016</v>
      </c>
      <c r="C931" s="22" t="s">
        <v>215</v>
      </c>
      <c r="D931" s="22" t="s">
        <v>7</v>
      </c>
      <c r="E931" s="22" t="s">
        <v>153</v>
      </c>
      <c r="F931" s="22">
        <v>1</v>
      </c>
      <c r="G931" s="22">
        <v>0</v>
      </c>
      <c r="H931" s="22" t="str">
        <f>INDEX(Bar_data!$A$3:$B$140,MATCH(C931,Bar_data!$A$3:$A$140,FALSE),2)</f>
        <v>Trust053</v>
      </c>
      <c r="I931" s="22" t="str">
        <f>INDEX(TrustCAHUB_map!$A$2:$D$139,MATCH($C931,TrustCAHUB_map!$A$2:$A$139,FALSE),3)</f>
        <v>Wessex</v>
      </c>
      <c r="J931" s="22" t="str">
        <f>INDEX(TrustCAHUB_map!$A$2:$D$139,MATCH($C931,TrustCAHUB_map!$A$2:$A$139,FALSE),4)</f>
        <v>Wessex</v>
      </c>
    </row>
    <row r="932" spans="1:10" x14ac:dyDescent="0.3">
      <c r="A932" s="22" t="str">
        <f t="shared" si="14"/>
        <v>'RHM2016Palliative18-49'</v>
      </c>
      <c r="B932" s="22">
        <v>2016</v>
      </c>
      <c r="C932" s="22" t="s">
        <v>215</v>
      </c>
      <c r="D932" s="22" t="s">
        <v>8</v>
      </c>
      <c r="E932" s="22" t="s">
        <v>153</v>
      </c>
      <c r="F932" s="22">
        <v>3</v>
      </c>
      <c r="G932" s="22">
        <v>0</v>
      </c>
      <c r="H932" s="22" t="str">
        <f>INDEX(Bar_data!$A$3:$B$140,MATCH(C932,Bar_data!$A$3:$A$140,FALSE),2)</f>
        <v>Trust053</v>
      </c>
      <c r="I932" s="22" t="str">
        <f>INDEX(TrustCAHUB_map!$A$2:$D$139,MATCH($C932,TrustCAHUB_map!$A$2:$A$139,FALSE),3)</f>
        <v>Wessex</v>
      </c>
      <c r="J932" s="22" t="str">
        <f>INDEX(TrustCAHUB_map!$A$2:$D$139,MATCH($C932,TrustCAHUB_map!$A$2:$A$139,FALSE),4)</f>
        <v>Wessex</v>
      </c>
    </row>
    <row r="933" spans="1:10" x14ac:dyDescent="0.3">
      <c r="A933" s="22" t="str">
        <f t="shared" si="14"/>
        <v>'RHM2016Not assigned18-49'</v>
      </c>
      <c r="B933" s="22">
        <v>2016</v>
      </c>
      <c r="C933" s="22" t="s">
        <v>215</v>
      </c>
      <c r="D933" s="22" t="s">
        <v>477</v>
      </c>
      <c r="E933" s="22" t="s">
        <v>153</v>
      </c>
      <c r="F933" s="22">
        <v>4</v>
      </c>
      <c r="G933" s="22">
        <v>0</v>
      </c>
      <c r="H933" s="22" t="str">
        <f>INDEX(Bar_data!$A$3:$B$140,MATCH(C933,Bar_data!$A$3:$A$140,FALSE),2)</f>
        <v>Trust053</v>
      </c>
      <c r="I933" s="22" t="str">
        <f>INDEX(TrustCAHUB_map!$A$2:$D$139,MATCH($C933,TrustCAHUB_map!$A$2:$A$139,FALSE),3)</f>
        <v>Wessex</v>
      </c>
      <c r="J933" s="22" t="str">
        <f>INDEX(TrustCAHUB_map!$A$2:$D$139,MATCH($C933,TrustCAHUB_map!$A$2:$A$139,FALSE),4)</f>
        <v>Wessex</v>
      </c>
    </row>
    <row r="934" spans="1:10" x14ac:dyDescent="0.3">
      <c r="A934" s="22" t="str">
        <f t="shared" si="14"/>
        <v>'RHM2016Palliative50-69'</v>
      </c>
      <c r="B934" s="22">
        <v>2016</v>
      </c>
      <c r="C934" s="22" t="s">
        <v>215</v>
      </c>
      <c r="D934" s="22" t="s">
        <v>8</v>
      </c>
      <c r="E934" s="22" t="s">
        <v>627</v>
      </c>
      <c r="F934" s="22">
        <v>27</v>
      </c>
      <c r="G934" s="22">
        <v>0</v>
      </c>
      <c r="H934" s="22" t="str">
        <f>INDEX(Bar_data!$A$3:$B$140,MATCH(C934,Bar_data!$A$3:$A$140,FALSE),2)</f>
        <v>Trust053</v>
      </c>
      <c r="I934" s="22" t="str">
        <f>INDEX(TrustCAHUB_map!$A$2:$D$139,MATCH($C934,TrustCAHUB_map!$A$2:$A$139,FALSE),3)</f>
        <v>Wessex</v>
      </c>
      <c r="J934" s="22" t="str">
        <f>INDEX(TrustCAHUB_map!$A$2:$D$139,MATCH($C934,TrustCAHUB_map!$A$2:$A$139,FALSE),4)</f>
        <v>Wessex</v>
      </c>
    </row>
    <row r="935" spans="1:10" x14ac:dyDescent="0.3">
      <c r="A935" s="22" t="str">
        <f t="shared" si="14"/>
        <v>'RHM2016Not assigned50-69'</v>
      </c>
      <c r="B935" s="22">
        <v>2016</v>
      </c>
      <c r="C935" s="22" t="s">
        <v>215</v>
      </c>
      <c r="D935" s="22" t="s">
        <v>477</v>
      </c>
      <c r="E935" s="22" t="s">
        <v>627</v>
      </c>
      <c r="F935" s="22">
        <v>6</v>
      </c>
      <c r="G935" s="22">
        <v>0</v>
      </c>
      <c r="H935" s="22" t="str">
        <f>INDEX(Bar_data!$A$3:$B$140,MATCH(C935,Bar_data!$A$3:$A$140,FALSE),2)</f>
        <v>Trust053</v>
      </c>
      <c r="I935" s="22" t="str">
        <f>INDEX(TrustCAHUB_map!$A$2:$D$139,MATCH($C935,TrustCAHUB_map!$A$2:$A$139,FALSE),3)</f>
        <v>Wessex</v>
      </c>
      <c r="J935" s="22" t="str">
        <f>INDEX(TrustCAHUB_map!$A$2:$D$139,MATCH($C935,TrustCAHUB_map!$A$2:$A$139,FALSE),4)</f>
        <v>Wessex</v>
      </c>
    </row>
    <row r="936" spans="1:10" x14ac:dyDescent="0.3">
      <c r="A936" s="22" t="str">
        <f t="shared" si="14"/>
        <v>'RHM2016Curative50-69'</v>
      </c>
      <c r="B936" s="22">
        <v>2016</v>
      </c>
      <c r="C936" s="22" t="s">
        <v>215</v>
      </c>
      <c r="D936" s="22" t="s">
        <v>7</v>
      </c>
      <c r="E936" s="22" t="s">
        <v>627</v>
      </c>
      <c r="F936" s="22">
        <v>27</v>
      </c>
      <c r="G936" s="22">
        <v>0</v>
      </c>
      <c r="H936" s="22" t="str">
        <f>INDEX(Bar_data!$A$3:$B$140,MATCH(C936,Bar_data!$A$3:$A$140,FALSE),2)</f>
        <v>Trust053</v>
      </c>
      <c r="I936" s="22" t="str">
        <f>INDEX(TrustCAHUB_map!$A$2:$D$139,MATCH($C936,TrustCAHUB_map!$A$2:$A$139,FALSE),3)</f>
        <v>Wessex</v>
      </c>
      <c r="J936" s="22" t="str">
        <f>INDEX(TrustCAHUB_map!$A$2:$D$139,MATCH($C936,TrustCAHUB_map!$A$2:$A$139,FALSE),4)</f>
        <v>Wessex</v>
      </c>
    </row>
    <row r="937" spans="1:10" x14ac:dyDescent="0.3">
      <c r="A937" s="22" t="str">
        <f t="shared" si="14"/>
        <v>'RHM2016Palliative70+'</v>
      </c>
      <c r="B937" s="22">
        <v>2016</v>
      </c>
      <c r="C937" s="22" t="s">
        <v>215</v>
      </c>
      <c r="D937" s="22" t="s">
        <v>8</v>
      </c>
      <c r="E937" s="22" t="s">
        <v>628</v>
      </c>
      <c r="F937" s="22">
        <v>21</v>
      </c>
      <c r="G937" s="22">
        <v>0</v>
      </c>
      <c r="H937" s="22" t="str">
        <f>INDEX(Bar_data!$A$3:$B$140,MATCH(C937,Bar_data!$A$3:$A$140,FALSE),2)</f>
        <v>Trust053</v>
      </c>
      <c r="I937" s="22" t="str">
        <f>INDEX(TrustCAHUB_map!$A$2:$D$139,MATCH($C937,TrustCAHUB_map!$A$2:$A$139,FALSE),3)</f>
        <v>Wessex</v>
      </c>
      <c r="J937" s="22" t="str">
        <f>INDEX(TrustCAHUB_map!$A$2:$D$139,MATCH($C937,TrustCAHUB_map!$A$2:$A$139,FALSE),4)</f>
        <v>Wessex</v>
      </c>
    </row>
    <row r="938" spans="1:10" x14ac:dyDescent="0.3">
      <c r="A938" s="22" t="str">
        <f t="shared" si="14"/>
        <v>'RHM2016Not assigned70+'</v>
      </c>
      <c r="B938" s="22">
        <v>2016</v>
      </c>
      <c r="C938" s="22" t="s">
        <v>215</v>
      </c>
      <c r="D938" s="22" t="s">
        <v>477</v>
      </c>
      <c r="E938" s="22" t="s">
        <v>628</v>
      </c>
      <c r="F938" s="22">
        <v>1</v>
      </c>
      <c r="G938" s="22">
        <v>0</v>
      </c>
      <c r="H938" s="22" t="str">
        <f>INDEX(Bar_data!$A$3:$B$140,MATCH(C938,Bar_data!$A$3:$A$140,FALSE),2)</f>
        <v>Trust053</v>
      </c>
      <c r="I938" s="22" t="str">
        <f>INDEX(TrustCAHUB_map!$A$2:$D$139,MATCH($C938,TrustCAHUB_map!$A$2:$A$139,FALSE),3)</f>
        <v>Wessex</v>
      </c>
      <c r="J938" s="22" t="str">
        <f>INDEX(TrustCAHUB_map!$A$2:$D$139,MATCH($C938,TrustCAHUB_map!$A$2:$A$139,FALSE),4)</f>
        <v>Wessex</v>
      </c>
    </row>
    <row r="939" spans="1:10" x14ac:dyDescent="0.3">
      <c r="A939" s="22" t="str">
        <f t="shared" si="14"/>
        <v>'RHM2016Curative70+'</v>
      </c>
      <c r="B939" s="22">
        <v>2016</v>
      </c>
      <c r="C939" s="22" t="s">
        <v>215</v>
      </c>
      <c r="D939" s="22" t="s">
        <v>7</v>
      </c>
      <c r="E939" s="22" t="s">
        <v>628</v>
      </c>
      <c r="F939" s="22">
        <v>9</v>
      </c>
      <c r="G939" s="22">
        <v>0</v>
      </c>
      <c r="H939" s="22" t="str">
        <f>INDEX(Bar_data!$A$3:$B$140,MATCH(C939,Bar_data!$A$3:$A$140,FALSE),2)</f>
        <v>Trust053</v>
      </c>
      <c r="I939" s="22" t="str">
        <f>INDEX(TrustCAHUB_map!$A$2:$D$139,MATCH($C939,TrustCAHUB_map!$A$2:$A$139,FALSE),3)</f>
        <v>Wessex</v>
      </c>
      <c r="J939" s="22" t="str">
        <f>INDEX(TrustCAHUB_map!$A$2:$D$139,MATCH($C939,TrustCAHUB_map!$A$2:$A$139,FALSE),4)</f>
        <v>Wessex</v>
      </c>
    </row>
    <row r="940" spans="1:10" x14ac:dyDescent="0.3">
      <c r="A940" s="22" t="str">
        <f t="shared" si="14"/>
        <v>'RHQ2016Curative18-49'</v>
      </c>
      <c r="B940" s="22">
        <v>2016</v>
      </c>
      <c r="C940" s="22" t="s">
        <v>216</v>
      </c>
      <c r="D940" s="22" t="s">
        <v>7</v>
      </c>
      <c r="E940" s="22" t="s">
        <v>153</v>
      </c>
      <c r="F940" s="22">
        <v>19</v>
      </c>
      <c r="G940" s="22">
        <v>0</v>
      </c>
      <c r="H940" s="22" t="str">
        <f>INDEX(Bar_data!$A$3:$B$140,MATCH(C940,Bar_data!$A$3:$A$140,FALSE),2)</f>
        <v>Trust054</v>
      </c>
      <c r="I940" s="22" t="str">
        <f>INDEX(TrustCAHUB_map!$A$2:$D$139,MATCH($C940,TrustCAHUB_map!$A$2:$A$139,FALSE),3)</f>
        <v>South Yorkshire and Bassetlaw</v>
      </c>
      <c r="J940" s="22" t="str">
        <f>INDEX(TrustCAHUB_map!$A$2:$D$139,MATCH($C940,TrustCAHUB_map!$A$2:$A$139,FALSE),4)</f>
        <v>Yorkshire and Humber</v>
      </c>
    </row>
    <row r="941" spans="1:10" x14ac:dyDescent="0.3">
      <c r="A941" s="22" t="str">
        <f t="shared" si="14"/>
        <v>'RHQ2016Palliative18-49'</v>
      </c>
      <c r="B941" s="22">
        <v>2016</v>
      </c>
      <c r="C941" s="22" t="s">
        <v>216</v>
      </c>
      <c r="D941" s="22" t="s">
        <v>8</v>
      </c>
      <c r="E941" s="22" t="s">
        <v>153</v>
      </c>
      <c r="F941" s="22">
        <v>22</v>
      </c>
      <c r="G941" s="22">
        <v>5</v>
      </c>
      <c r="H941" s="22" t="str">
        <f>INDEX(Bar_data!$A$3:$B$140,MATCH(C941,Bar_data!$A$3:$A$140,FALSE),2)</f>
        <v>Trust054</v>
      </c>
      <c r="I941" s="22" t="str">
        <f>INDEX(TrustCAHUB_map!$A$2:$D$139,MATCH($C941,TrustCAHUB_map!$A$2:$A$139,FALSE),3)</f>
        <v>South Yorkshire and Bassetlaw</v>
      </c>
      <c r="J941" s="22" t="str">
        <f>INDEX(TrustCAHUB_map!$A$2:$D$139,MATCH($C941,TrustCAHUB_map!$A$2:$A$139,FALSE),4)</f>
        <v>Yorkshire and Humber</v>
      </c>
    </row>
    <row r="942" spans="1:10" x14ac:dyDescent="0.3">
      <c r="A942" s="22" t="str">
        <f t="shared" si="14"/>
        <v>'RHQ2016Curative50-69'</v>
      </c>
      <c r="B942" s="22">
        <v>2016</v>
      </c>
      <c r="C942" s="22" t="s">
        <v>216</v>
      </c>
      <c r="D942" s="22" t="s">
        <v>7</v>
      </c>
      <c r="E942" s="22" t="s">
        <v>627</v>
      </c>
      <c r="F942" s="22">
        <v>72</v>
      </c>
      <c r="G942" s="22">
        <v>0</v>
      </c>
      <c r="H942" s="22" t="str">
        <f>INDEX(Bar_data!$A$3:$B$140,MATCH(C942,Bar_data!$A$3:$A$140,FALSE),2)</f>
        <v>Trust054</v>
      </c>
      <c r="I942" s="22" t="str">
        <f>INDEX(TrustCAHUB_map!$A$2:$D$139,MATCH($C942,TrustCAHUB_map!$A$2:$A$139,FALSE),3)</f>
        <v>South Yorkshire and Bassetlaw</v>
      </c>
      <c r="J942" s="22" t="str">
        <f>INDEX(TrustCAHUB_map!$A$2:$D$139,MATCH($C942,TrustCAHUB_map!$A$2:$A$139,FALSE),4)</f>
        <v>Yorkshire and Humber</v>
      </c>
    </row>
    <row r="943" spans="1:10" x14ac:dyDescent="0.3">
      <c r="A943" s="22" t="str">
        <f t="shared" si="14"/>
        <v>'RHQ2016Palliative50-69'</v>
      </c>
      <c r="B943" s="22">
        <v>2016</v>
      </c>
      <c r="C943" s="22" t="s">
        <v>216</v>
      </c>
      <c r="D943" s="22" t="s">
        <v>8</v>
      </c>
      <c r="E943" s="22" t="s">
        <v>627</v>
      </c>
      <c r="F943" s="22">
        <v>126</v>
      </c>
      <c r="G943" s="22">
        <v>6</v>
      </c>
      <c r="H943" s="22" t="str">
        <f>INDEX(Bar_data!$A$3:$B$140,MATCH(C943,Bar_data!$A$3:$A$140,FALSE),2)</f>
        <v>Trust054</v>
      </c>
      <c r="I943" s="22" t="str">
        <f>INDEX(TrustCAHUB_map!$A$2:$D$139,MATCH($C943,TrustCAHUB_map!$A$2:$A$139,FALSE),3)</f>
        <v>South Yorkshire and Bassetlaw</v>
      </c>
      <c r="J943" s="22" t="str">
        <f>INDEX(TrustCAHUB_map!$A$2:$D$139,MATCH($C943,TrustCAHUB_map!$A$2:$A$139,FALSE),4)</f>
        <v>Yorkshire and Humber</v>
      </c>
    </row>
    <row r="944" spans="1:10" x14ac:dyDescent="0.3">
      <c r="A944" s="22" t="str">
        <f t="shared" si="14"/>
        <v>'RHQ2016Palliative70+'</v>
      </c>
      <c r="B944" s="22">
        <v>2016</v>
      </c>
      <c r="C944" s="22" t="s">
        <v>216</v>
      </c>
      <c r="D944" s="22" t="s">
        <v>8</v>
      </c>
      <c r="E944" s="22" t="s">
        <v>628</v>
      </c>
      <c r="F944" s="22">
        <v>68</v>
      </c>
      <c r="G944" s="22">
        <v>4</v>
      </c>
      <c r="H944" s="22" t="str">
        <f>INDEX(Bar_data!$A$3:$B$140,MATCH(C944,Bar_data!$A$3:$A$140,FALSE),2)</f>
        <v>Trust054</v>
      </c>
      <c r="I944" s="22" t="str">
        <f>INDEX(TrustCAHUB_map!$A$2:$D$139,MATCH($C944,TrustCAHUB_map!$A$2:$A$139,FALSE),3)</f>
        <v>South Yorkshire and Bassetlaw</v>
      </c>
      <c r="J944" s="22" t="str">
        <f>INDEX(TrustCAHUB_map!$A$2:$D$139,MATCH($C944,TrustCAHUB_map!$A$2:$A$139,FALSE),4)</f>
        <v>Yorkshire and Humber</v>
      </c>
    </row>
    <row r="945" spans="1:10" x14ac:dyDescent="0.3">
      <c r="A945" s="22" t="str">
        <f t="shared" si="14"/>
        <v>'RHQ2016Curative70+'</v>
      </c>
      <c r="B945" s="22">
        <v>2016</v>
      </c>
      <c r="C945" s="22" t="s">
        <v>216</v>
      </c>
      <c r="D945" s="22" t="s">
        <v>7</v>
      </c>
      <c r="E945" s="22" t="s">
        <v>628</v>
      </c>
      <c r="F945" s="22">
        <v>36</v>
      </c>
      <c r="G945" s="22">
        <v>0</v>
      </c>
      <c r="H945" s="22" t="str">
        <f>INDEX(Bar_data!$A$3:$B$140,MATCH(C945,Bar_data!$A$3:$A$140,FALSE),2)</f>
        <v>Trust054</v>
      </c>
      <c r="I945" s="22" t="str">
        <f>INDEX(TrustCAHUB_map!$A$2:$D$139,MATCH($C945,TrustCAHUB_map!$A$2:$A$139,FALSE),3)</f>
        <v>South Yorkshire and Bassetlaw</v>
      </c>
      <c r="J945" s="22" t="str">
        <f>INDEX(TrustCAHUB_map!$A$2:$D$139,MATCH($C945,TrustCAHUB_map!$A$2:$A$139,FALSE),4)</f>
        <v>Yorkshire and Humber</v>
      </c>
    </row>
    <row r="946" spans="1:10" x14ac:dyDescent="0.3">
      <c r="A946" s="22" t="str">
        <f t="shared" si="14"/>
        <v>'RHU2016Palliative18-49'</v>
      </c>
      <c r="B946" s="22">
        <v>2016</v>
      </c>
      <c r="C946" s="22" t="s">
        <v>217</v>
      </c>
      <c r="D946" s="22" t="s">
        <v>8</v>
      </c>
      <c r="E946" s="22" t="s">
        <v>153</v>
      </c>
      <c r="F946" s="22">
        <v>14</v>
      </c>
      <c r="G946" s="22">
        <v>1</v>
      </c>
      <c r="H946" s="22" t="str">
        <f>INDEX(Bar_data!$A$3:$B$140,MATCH(C946,Bar_data!$A$3:$A$140,FALSE),2)</f>
        <v>Trust055</v>
      </c>
      <c r="I946" s="22" t="str">
        <f>INDEX(TrustCAHUB_map!$A$2:$D$139,MATCH($C946,TrustCAHUB_map!$A$2:$A$139,FALSE),3)</f>
        <v>Wessex</v>
      </c>
      <c r="J946" s="22" t="str">
        <f>INDEX(TrustCAHUB_map!$A$2:$D$139,MATCH($C946,TrustCAHUB_map!$A$2:$A$139,FALSE),4)</f>
        <v>Wessex</v>
      </c>
    </row>
    <row r="947" spans="1:10" x14ac:dyDescent="0.3">
      <c r="A947" s="22" t="str">
        <f t="shared" si="14"/>
        <v>'RHU2016Curative18-49'</v>
      </c>
      <c r="B947" s="22">
        <v>2016</v>
      </c>
      <c r="C947" s="22" t="s">
        <v>217</v>
      </c>
      <c r="D947" s="22" t="s">
        <v>7</v>
      </c>
      <c r="E947" s="22" t="s">
        <v>153</v>
      </c>
      <c r="F947" s="22">
        <v>8</v>
      </c>
      <c r="G947" s="22">
        <v>0</v>
      </c>
      <c r="H947" s="22" t="str">
        <f>INDEX(Bar_data!$A$3:$B$140,MATCH(C947,Bar_data!$A$3:$A$140,FALSE),2)</f>
        <v>Trust055</v>
      </c>
      <c r="I947" s="22" t="str">
        <f>INDEX(TrustCAHUB_map!$A$2:$D$139,MATCH($C947,TrustCAHUB_map!$A$2:$A$139,FALSE),3)</f>
        <v>Wessex</v>
      </c>
      <c r="J947" s="22" t="str">
        <f>INDEX(TrustCAHUB_map!$A$2:$D$139,MATCH($C947,TrustCAHUB_map!$A$2:$A$139,FALSE),4)</f>
        <v>Wessex</v>
      </c>
    </row>
    <row r="948" spans="1:10" x14ac:dyDescent="0.3">
      <c r="A948" s="22" t="str">
        <f t="shared" si="14"/>
        <v>'RHU2016Curative50-69'</v>
      </c>
      <c r="B948" s="22">
        <v>2016</v>
      </c>
      <c r="C948" s="22" t="s">
        <v>217</v>
      </c>
      <c r="D948" s="22" t="s">
        <v>7</v>
      </c>
      <c r="E948" s="22" t="s">
        <v>627</v>
      </c>
      <c r="F948" s="22">
        <v>32</v>
      </c>
      <c r="G948" s="22">
        <v>0</v>
      </c>
      <c r="H948" s="22" t="str">
        <f>INDEX(Bar_data!$A$3:$B$140,MATCH(C948,Bar_data!$A$3:$A$140,FALSE),2)</f>
        <v>Trust055</v>
      </c>
      <c r="I948" s="22" t="str">
        <f>INDEX(TrustCAHUB_map!$A$2:$D$139,MATCH($C948,TrustCAHUB_map!$A$2:$A$139,FALSE),3)</f>
        <v>Wessex</v>
      </c>
      <c r="J948" s="22" t="str">
        <f>INDEX(TrustCAHUB_map!$A$2:$D$139,MATCH($C948,TrustCAHUB_map!$A$2:$A$139,FALSE),4)</f>
        <v>Wessex</v>
      </c>
    </row>
    <row r="949" spans="1:10" x14ac:dyDescent="0.3">
      <c r="A949" s="22" t="str">
        <f t="shared" si="14"/>
        <v>'RHU2016Palliative50-69'</v>
      </c>
      <c r="B949" s="22">
        <v>2016</v>
      </c>
      <c r="C949" s="22" t="s">
        <v>217</v>
      </c>
      <c r="D949" s="22" t="s">
        <v>8</v>
      </c>
      <c r="E949" s="22" t="s">
        <v>627</v>
      </c>
      <c r="F949" s="22">
        <v>50</v>
      </c>
      <c r="G949" s="22">
        <v>3</v>
      </c>
      <c r="H949" s="22" t="str">
        <f>INDEX(Bar_data!$A$3:$B$140,MATCH(C949,Bar_data!$A$3:$A$140,FALSE),2)</f>
        <v>Trust055</v>
      </c>
      <c r="I949" s="22" t="str">
        <f>INDEX(TrustCAHUB_map!$A$2:$D$139,MATCH($C949,TrustCAHUB_map!$A$2:$A$139,FALSE),3)</f>
        <v>Wessex</v>
      </c>
      <c r="J949" s="22" t="str">
        <f>INDEX(TrustCAHUB_map!$A$2:$D$139,MATCH($C949,TrustCAHUB_map!$A$2:$A$139,FALSE),4)</f>
        <v>Wessex</v>
      </c>
    </row>
    <row r="950" spans="1:10" x14ac:dyDescent="0.3">
      <c r="A950" s="22" t="str">
        <f t="shared" si="14"/>
        <v>'RHU2016Not assigned50-69'</v>
      </c>
      <c r="B950" s="22">
        <v>2016</v>
      </c>
      <c r="C950" s="22" t="s">
        <v>217</v>
      </c>
      <c r="D950" s="22" t="s">
        <v>477</v>
      </c>
      <c r="E950" s="22" t="s">
        <v>627</v>
      </c>
      <c r="F950" s="22">
        <v>16</v>
      </c>
      <c r="G950" s="22">
        <v>0</v>
      </c>
      <c r="H950" s="22" t="str">
        <f>INDEX(Bar_data!$A$3:$B$140,MATCH(C950,Bar_data!$A$3:$A$140,FALSE),2)</f>
        <v>Trust055</v>
      </c>
      <c r="I950" s="22" t="str">
        <f>INDEX(TrustCAHUB_map!$A$2:$D$139,MATCH($C950,TrustCAHUB_map!$A$2:$A$139,FALSE),3)</f>
        <v>Wessex</v>
      </c>
      <c r="J950" s="22" t="str">
        <f>INDEX(TrustCAHUB_map!$A$2:$D$139,MATCH($C950,TrustCAHUB_map!$A$2:$A$139,FALSE),4)</f>
        <v>Wessex</v>
      </c>
    </row>
    <row r="951" spans="1:10" x14ac:dyDescent="0.3">
      <c r="A951" s="22" t="str">
        <f t="shared" si="14"/>
        <v>'RHU2016Palliative70+'</v>
      </c>
      <c r="B951" s="22">
        <v>2016</v>
      </c>
      <c r="C951" s="22" t="s">
        <v>217</v>
      </c>
      <c r="D951" s="22" t="s">
        <v>8</v>
      </c>
      <c r="E951" s="22" t="s">
        <v>628</v>
      </c>
      <c r="F951" s="22">
        <v>41</v>
      </c>
      <c r="G951" s="22">
        <v>1</v>
      </c>
      <c r="H951" s="22" t="str">
        <f>INDEX(Bar_data!$A$3:$B$140,MATCH(C951,Bar_data!$A$3:$A$140,FALSE),2)</f>
        <v>Trust055</v>
      </c>
      <c r="I951" s="22" t="str">
        <f>INDEX(TrustCAHUB_map!$A$2:$D$139,MATCH($C951,TrustCAHUB_map!$A$2:$A$139,FALSE),3)</f>
        <v>Wessex</v>
      </c>
      <c r="J951" s="22" t="str">
        <f>INDEX(TrustCAHUB_map!$A$2:$D$139,MATCH($C951,TrustCAHUB_map!$A$2:$A$139,FALSE),4)</f>
        <v>Wessex</v>
      </c>
    </row>
    <row r="952" spans="1:10" x14ac:dyDescent="0.3">
      <c r="A952" s="22" t="str">
        <f t="shared" si="14"/>
        <v>'RHU2016Curative70+'</v>
      </c>
      <c r="B952" s="22">
        <v>2016</v>
      </c>
      <c r="C952" s="22" t="s">
        <v>217</v>
      </c>
      <c r="D952" s="22" t="s">
        <v>7</v>
      </c>
      <c r="E952" s="22" t="s">
        <v>628</v>
      </c>
      <c r="F952" s="22">
        <v>32</v>
      </c>
      <c r="G952" s="22">
        <v>0</v>
      </c>
      <c r="H952" s="22" t="str">
        <f>INDEX(Bar_data!$A$3:$B$140,MATCH(C952,Bar_data!$A$3:$A$140,FALSE),2)</f>
        <v>Trust055</v>
      </c>
      <c r="I952" s="22" t="str">
        <f>INDEX(TrustCAHUB_map!$A$2:$D$139,MATCH($C952,TrustCAHUB_map!$A$2:$A$139,FALSE),3)</f>
        <v>Wessex</v>
      </c>
      <c r="J952" s="22" t="str">
        <f>INDEX(TrustCAHUB_map!$A$2:$D$139,MATCH($C952,TrustCAHUB_map!$A$2:$A$139,FALSE),4)</f>
        <v>Wessex</v>
      </c>
    </row>
    <row r="953" spans="1:10" x14ac:dyDescent="0.3">
      <c r="A953" s="22" t="str">
        <f t="shared" si="14"/>
        <v>'RHU2016Not assigned70+'</v>
      </c>
      <c r="B953" s="22">
        <v>2016</v>
      </c>
      <c r="C953" s="22" t="s">
        <v>217</v>
      </c>
      <c r="D953" s="22" t="s">
        <v>477</v>
      </c>
      <c r="E953" s="22" t="s">
        <v>628</v>
      </c>
      <c r="F953" s="22">
        <v>9</v>
      </c>
      <c r="G953" s="22">
        <v>0</v>
      </c>
      <c r="H953" s="22" t="str">
        <f>INDEX(Bar_data!$A$3:$B$140,MATCH(C953,Bar_data!$A$3:$A$140,FALSE),2)</f>
        <v>Trust055</v>
      </c>
      <c r="I953" s="22" t="str">
        <f>INDEX(TrustCAHUB_map!$A$2:$D$139,MATCH($C953,TrustCAHUB_map!$A$2:$A$139,FALSE),3)</f>
        <v>Wessex</v>
      </c>
      <c r="J953" s="22" t="str">
        <f>INDEX(TrustCAHUB_map!$A$2:$D$139,MATCH($C953,TrustCAHUB_map!$A$2:$A$139,FALSE),4)</f>
        <v>Wessex</v>
      </c>
    </row>
    <row r="954" spans="1:10" x14ac:dyDescent="0.3">
      <c r="A954" s="22" t="str">
        <f t="shared" si="14"/>
        <v>'RHW2016Palliative18-49'</v>
      </c>
      <c r="B954" s="22">
        <v>2016</v>
      </c>
      <c r="C954" s="22" t="s">
        <v>218</v>
      </c>
      <c r="D954" s="22" t="s">
        <v>8</v>
      </c>
      <c r="E954" s="22" t="s">
        <v>153</v>
      </c>
      <c r="F954" s="22">
        <v>6</v>
      </c>
      <c r="G954" s="22">
        <v>1</v>
      </c>
      <c r="H954" s="22" t="str">
        <f>INDEX(Bar_data!$A$3:$B$140,MATCH(C954,Bar_data!$A$3:$A$140,FALSE),2)</f>
        <v>Trust056</v>
      </c>
      <c r="I954" s="22" t="str">
        <f>INDEX(TrustCAHUB_map!$A$2:$D$139,MATCH($C954,TrustCAHUB_map!$A$2:$A$139,FALSE),3)</f>
        <v>Thames Valley</v>
      </c>
      <c r="J954" s="22" t="str">
        <f>INDEX(TrustCAHUB_map!$A$2:$D$139,MATCH($C954,TrustCAHUB_map!$A$2:$A$139,FALSE),4)</f>
        <v>Wessex</v>
      </c>
    </row>
    <row r="955" spans="1:10" x14ac:dyDescent="0.3">
      <c r="A955" s="22" t="str">
        <f t="shared" si="14"/>
        <v>'RHW2016Curative18-49'</v>
      </c>
      <c r="B955" s="22">
        <v>2016</v>
      </c>
      <c r="C955" s="22" t="s">
        <v>218</v>
      </c>
      <c r="D955" s="22" t="s">
        <v>7</v>
      </c>
      <c r="E955" s="22" t="s">
        <v>153</v>
      </c>
      <c r="F955" s="22">
        <v>8</v>
      </c>
      <c r="G955" s="22">
        <v>0</v>
      </c>
      <c r="H955" s="22" t="str">
        <f>INDEX(Bar_data!$A$3:$B$140,MATCH(C955,Bar_data!$A$3:$A$140,FALSE),2)</f>
        <v>Trust056</v>
      </c>
      <c r="I955" s="22" t="str">
        <f>INDEX(TrustCAHUB_map!$A$2:$D$139,MATCH($C955,TrustCAHUB_map!$A$2:$A$139,FALSE),3)</f>
        <v>Thames Valley</v>
      </c>
      <c r="J955" s="22" t="str">
        <f>INDEX(TrustCAHUB_map!$A$2:$D$139,MATCH($C955,TrustCAHUB_map!$A$2:$A$139,FALSE),4)</f>
        <v>Wessex</v>
      </c>
    </row>
    <row r="956" spans="1:10" x14ac:dyDescent="0.3">
      <c r="A956" s="22" t="str">
        <f t="shared" si="14"/>
        <v>'RHW2016Curative50-69'</v>
      </c>
      <c r="B956" s="22">
        <v>2016</v>
      </c>
      <c r="C956" s="22" t="s">
        <v>218</v>
      </c>
      <c r="D956" s="22" t="s">
        <v>7</v>
      </c>
      <c r="E956" s="22" t="s">
        <v>627</v>
      </c>
      <c r="F956" s="22">
        <v>38</v>
      </c>
      <c r="G956" s="22">
        <v>0</v>
      </c>
      <c r="H956" s="22" t="str">
        <f>INDEX(Bar_data!$A$3:$B$140,MATCH(C956,Bar_data!$A$3:$A$140,FALSE),2)</f>
        <v>Trust056</v>
      </c>
      <c r="I956" s="22" t="str">
        <f>INDEX(TrustCAHUB_map!$A$2:$D$139,MATCH($C956,TrustCAHUB_map!$A$2:$A$139,FALSE),3)</f>
        <v>Thames Valley</v>
      </c>
      <c r="J956" s="22" t="str">
        <f>INDEX(TrustCAHUB_map!$A$2:$D$139,MATCH($C956,TrustCAHUB_map!$A$2:$A$139,FALSE),4)</f>
        <v>Wessex</v>
      </c>
    </row>
    <row r="957" spans="1:10" x14ac:dyDescent="0.3">
      <c r="A957" s="22" t="str">
        <f t="shared" si="14"/>
        <v>'RHW2016Not assigned50-69'</v>
      </c>
      <c r="B957" s="22">
        <v>2016</v>
      </c>
      <c r="C957" s="22" t="s">
        <v>218</v>
      </c>
      <c r="D957" s="22" t="s">
        <v>477</v>
      </c>
      <c r="E957" s="22" t="s">
        <v>627</v>
      </c>
      <c r="F957" s="22">
        <v>2</v>
      </c>
      <c r="G957" s="22">
        <v>0</v>
      </c>
      <c r="H957" s="22" t="str">
        <f>INDEX(Bar_data!$A$3:$B$140,MATCH(C957,Bar_data!$A$3:$A$140,FALSE),2)</f>
        <v>Trust056</v>
      </c>
      <c r="I957" s="22" t="str">
        <f>INDEX(TrustCAHUB_map!$A$2:$D$139,MATCH($C957,TrustCAHUB_map!$A$2:$A$139,FALSE),3)</f>
        <v>Thames Valley</v>
      </c>
      <c r="J957" s="22" t="str">
        <f>INDEX(TrustCAHUB_map!$A$2:$D$139,MATCH($C957,TrustCAHUB_map!$A$2:$A$139,FALSE),4)</f>
        <v>Wessex</v>
      </c>
    </row>
    <row r="958" spans="1:10" x14ac:dyDescent="0.3">
      <c r="A958" s="22" t="str">
        <f t="shared" si="14"/>
        <v>'RHW2016Palliative50-69'</v>
      </c>
      <c r="B958" s="22">
        <v>2016</v>
      </c>
      <c r="C958" s="22" t="s">
        <v>218</v>
      </c>
      <c r="D958" s="22" t="s">
        <v>8</v>
      </c>
      <c r="E958" s="22" t="s">
        <v>627</v>
      </c>
      <c r="F958" s="22">
        <v>18</v>
      </c>
      <c r="G958" s="22">
        <v>3</v>
      </c>
      <c r="H958" s="22" t="str">
        <f>INDEX(Bar_data!$A$3:$B$140,MATCH(C958,Bar_data!$A$3:$A$140,FALSE),2)</f>
        <v>Trust056</v>
      </c>
      <c r="I958" s="22" t="str">
        <f>INDEX(TrustCAHUB_map!$A$2:$D$139,MATCH($C958,TrustCAHUB_map!$A$2:$A$139,FALSE),3)</f>
        <v>Thames Valley</v>
      </c>
      <c r="J958" s="22" t="str">
        <f>INDEX(TrustCAHUB_map!$A$2:$D$139,MATCH($C958,TrustCAHUB_map!$A$2:$A$139,FALSE),4)</f>
        <v>Wessex</v>
      </c>
    </row>
    <row r="959" spans="1:10" x14ac:dyDescent="0.3">
      <c r="A959" s="22" t="str">
        <f t="shared" si="14"/>
        <v>'RHW2016Palliative70+'</v>
      </c>
      <c r="B959" s="22">
        <v>2016</v>
      </c>
      <c r="C959" s="22" t="s">
        <v>218</v>
      </c>
      <c r="D959" s="22" t="s">
        <v>8</v>
      </c>
      <c r="E959" s="22" t="s">
        <v>628</v>
      </c>
      <c r="F959" s="22">
        <v>16</v>
      </c>
      <c r="G959" s="22">
        <v>2</v>
      </c>
      <c r="H959" s="22" t="str">
        <f>INDEX(Bar_data!$A$3:$B$140,MATCH(C959,Bar_data!$A$3:$A$140,FALSE),2)</f>
        <v>Trust056</v>
      </c>
      <c r="I959" s="22" t="str">
        <f>INDEX(TrustCAHUB_map!$A$2:$D$139,MATCH($C959,TrustCAHUB_map!$A$2:$A$139,FALSE),3)</f>
        <v>Thames Valley</v>
      </c>
      <c r="J959" s="22" t="str">
        <f>INDEX(TrustCAHUB_map!$A$2:$D$139,MATCH($C959,TrustCAHUB_map!$A$2:$A$139,FALSE),4)</f>
        <v>Wessex</v>
      </c>
    </row>
    <row r="960" spans="1:10" x14ac:dyDescent="0.3">
      <c r="A960" s="22" t="str">
        <f t="shared" si="14"/>
        <v>'RHW2016Curative70+'</v>
      </c>
      <c r="B960" s="22">
        <v>2016</v>
      </c>
      <c r="C960" s="22" t="s">
        <v>218</v>
      </c>
      <c r="D960" s="22" t="s">
        <v>7</v>
      </c>
      <c r="E960" s="22" t="s">
        <v>628</v>
      </c>
      <c r="F960" s="22">
        <v>17</v>
      </c>
      <c r="G960" s="22">
        <v>1</v>
      </c>
      <c r="H960" s="22" t="str">
        <f>INDEX(Bar_data!$A$3:$B$140,MATCH(C960,Bar_data!$A$3:$A$140,FALSE),2)</f>
        <v>Trust056</v>
      </c>
      <c r="I960" s="22" t="str">
        <f>INDEX(TrustCAHUB_map!$A$2:$D$139,MATCH($C960,TrustCAHUB_map!$A$2:$A$139,FALSE),3)</f>
        <v>Thames Valley</v>
      </c>
      <c r="J960" s="22" t="str">
        <f>INDEX(TrustCAHUB_map!$A$2:$D$139,MATCH($C960,TrustCAHUB_map!$A$2:$A$139,FALSE),4)</f>
        <v>Wessex</v>
      </c>
    </row>
    <row r="961" spans="1:10" x14ac:dyDescent="0.3">
      <c r="A961" s="22" t="str">
        <f t="shared" si="14"/>
        <v>'RHW2016Not assigned70+'</v>
      </c>
      <c r="B961" s="22">
        <v>2016</v>
      </c>
      <c r="C961" s="22" t="s">
        <v>218</v>
      </c>
      <c r="D961" s="22" t="s">
        <v>477</v>
      </c>
      <c r="E961" s="22" t="s">
        <v>628</v>
      </c>
      <c r="F961" s="22">
        <v>4</v>
      </c>
      <c r="G961" s="22">
        <v>0</v>
      </c>
      <c r="H961" s="22" t="str">
        <f>INDEX(Bar_data!$A$3:$B$140,MATCH(C961,Bar_data!$A$3:$A$140,FALSE),2)</f>
        <v>Trust056</v>
      </c>
      <c r="I961" s="22" t="str">
        <f>INDEX(TrustCAHUB_map!$A$2:$D$139,MATCH($C961,TrustCAHUB_map!$A$2:$A$139,FALSE),3)</f>
        <v>Thames Valley</v>
      </c>
      <c r="J961" s="22" t="str">
        <f>INDEX(TrustCAHUB_map!$A$2:$D$139,MATCH($C961,TrustCAHUB_map!$A$2:$A$139,FALSE),4)</f>
        <v>Wessex</v>
      </c>
    </row>
    <row r="962" spans="1:10" x14ac:dyDescent="0.3">
      <c r="A962" s="22" t="str">
        <f t="shared" si="14"/>
        <v>'RJ12016Curative18-49'</v>
      </c>
      <c r="B962" s="22">
        <v>2016</v>
      </c>
      <c r="C962" s="22" t="s">
        <v>219</v>
      </c>
      <c r="D962" s="22" t="s">
        <v>7</v>
      </c>
      <c r="E962" s="22" t="s">
        <v>153</v>
      </c>
      <c r="F962" s="22">
        <v>21</v>
      </c>
      <c r="G962" s="22">
        <v>0</v>
      </c>
      <c r="H962" s="22" t="str">
        <f>INDEX(Bar_data!$A$3:$B$140,MATCH(C962,Bar_data!$A$3:$A$140,FALSE),2)</f>
        <v>Trust057</v>
      </c>
      <c r="I962" s="22" t="str">
        <f>INDEX(TrustCAHUB_map!$A$2:$D$139,MATCH($C962,TrustCAHUB_map!$A$2:$A$139,FALSE),3)</f>
        <v>South East London</v>
      </c>
      <c r="J962" s="22" t="str">
        <f>INDEX(TrustCAHUB_map!$A$2:$D$139,MATCH($C962,TrustCAHUB_map!$A$2:$A$139,FALSE),4)</f>
        <v>London</v>
      </c>
    </row>
    <row r="963" spans="1:10" x14ac:dyDescent="0.3">
      <c r="A963" s="22" t="str">
        <f t="shared" ref="A963:A1026" si="15">"'"&amp;C963&amp;B963&amp;D963&amp;E963&amp;"'"</f>
        <v>'RJ12016Palliative18-49'</v>
      </c>
      <c r="B963" s="22">
        <v>2016</v>
      </c>
      <c r="C963" s="22" t="s">
        <v>219</v>
      </c>
      <c r="D963" s="22" t="s">
        <v>8</v>
      </c>
      <c r="E963" s="22" t="s">
        <v>153</v>
      </c>
      <c r="F963" s="22">
        <v>16</v>
      </c>
      <c r="G963" s="22">
        <v>0</v>
      </c>
      <c r="H963" s="22" t="str">
        <f>INDEX(Bar_data!$A$3:$B$140,MATCH(C963,Bar_data!$A$3:$A$140,FALSE),2)</f>
        <v>Trust057</v>
      </c>
      <c r="I963" s="22" t="str">
        <f>INDEX(TrustCAHUB_map!$A$2:$D$139,MATCH($C963,TrustCAHUB_map!$A$2:$A$139,FALSE),3)</f>
        <v>South East London</v>
      </c>
      <c r="J963" s="22" t="str">
        <f>INDEX(TrustCAHUB_map!$A$2:$D$139,MATCH($C963,TrustCAHUB_map!$A$2:$A$139,FALSE),4)</f>
        <v>London</v>
      </c>
    </row>
    <row r="964" spans="1:10" x14ac:dyDescent="0.3">
      <c r="A964" s="22" t="str">
        <f t="shared" si="15"/>
        <v>'RJ12016Curative50-69'</v>
      </c>
      <c r="B964" s="22">
        <v>2016</v>
      </c>
      <c r="C964" s="22" t="s">
        <v>219</v>
      </c>
      <c r="D964" s="22" t="s">
        <v>7</v>
      </c>
      <c r="E964" s="22" t="s">
        <v>627</v>
      </c>
      <c r="F964" s="22">
        <v>50</v>
      </c>
      <c r="G964" s="22">
        <v>0</v>
      </c>
      <c r="H964" s="22" t="str">
        <f>INDEX(Bar_data!$A$3:$B$140,MATCH(C964,Bar_data!$A$3:$A$140,FALSE),2)</f>
        <v>Trust057</v>
      </c>
      <c r="I964" s="22" t="str">
        <f>INDEX(TrustCAHUB_map!$A$2:$D$139,MATCH($C964,TrustCAHUB_map!$A$2:$A$139,FALSE),3)</f>
        <v>South East London</v>
      </c>
      <c r="J964" s="22" t="str">
        <f>INDEX(TrustCAHUB_map!$A$2:$D$139,MATCH($C964,TrustCAHUB_map!$A$2:$A$139,FALSE),4)</f>
        <v>London</v>
      </c>
    </row>
    <row r="965" spans="1:10" x14ac:dyDescent="0.3">
      <c r="A965" s="22" t="str">
        <f t="shared" si="15"/>
        <v>'RJ12016Not assigned50-69'</v>
      </c>
      <c r="B965" s="22">
        <v>2016</v>
      </c>
      <c r="C965" s="22" t="s">
        <v>219</v>
      </c>
      <c r="D965" s="22" t="s">
        <v>477</v>
      </c>
      <c r="E965" s="22" t="s">
        <v>627</v>
      </c>
      <c r="F965" s="22">
        <v>4</v>
      </c>
      <c r="G965" s="22">
        <v>0</v>
      </c>
      <c r="H965" s="22" t="str">
        <f>INDEX(Bar_data!$A$3:$B$140,MATCH(C965,Bar_data!$A$3:$A$140,FALSE),2)</f>
        <v>Trust057</v>
      </c>
      <c r="I965" s="22" t="str">
        <f>INDEX(TrustCAHUB_map!$A$2:$D$139,MATCH($C965,TrustCAHUB_map!$A$2:$A$139,FALSE),3)</f>
        <v>South East London</v>
      </c>
      <c r="J965" s="22" t="str">
        <f>INDEX(TrustCAHUB_map!$A$2:$D$139,MATCH($C965,TrustCAHUB_map!$A$2:$A$139,FALSE),4)</f>
        <v>London</v>
      </c>
    </row>
    <row r="966" spans="1:10" x14ac:dyDescent="0.3">
      <c r="A966" s="22" t="str">
        <f t="shared" si="15"/>
        <v>'RJ12016Palliative50-69'</v>
      </c>
      <c r="B966" s="22">
        <v>2016</v>
      </c>
      <c r="C966" s="22" t="s">
        <v>219</v>
      </c>
      <c r="D966" s="22" t="s">
        <v>8</v>
      </c>
      <c r="E966" s="22" t="s">
        <v>627</v>
      </c>
      <c r="F966" s="22">
        <v>45</v>
      </c>
      <c r="G966" s="22">
        <v>3</v>
      </c>
      <c r="H966" s="22" t="str">
        <f>INDEX(Bar_data!$A$3:$B$140,MATCH(C966,Bar_data!$A$3:$A$140,FALSE),2)</f>
        <v>Trust057</v>
      </c>
      <c r="I966" s="22" t="str">
        <f>INDEX(TrustCAHUB_map!$A$2:$D$139,MATCH($C966,TrustCAHUB_map!$A$2:$A$139,FALSE),3)</f>
        <v>South East London</v>
      </c>
      <c r="J966" s="22" t="str">
        <f>INDEX(TrustCAHUB_map!$A$2:$D$139,MATCH($C966,TrustCAHUB_map!$A$2:$A$139,FALSE),4)</f>
        <v>London</v>
      </c>
    </row>
    <row r="967" spans="1:10" x14ac:dyDescent="0.3">
      <c r="A967" s="22" t="str">
        <f t="shared" si="15"/>
        <v>'RJ12016Curative70+'</v>
      </c>
      <c r="B967" s="22">
        <v>2016</v>
      </c>
      <c r="C967" s="22" t="s">
        <v>219</v>
      </c>
      <c r="D967" s="22" t="s">
        <v>7</v>
      </c>
      <c r="E967" s="22" t="s">
        <v>628</v>
      </c>
      <c r="F967" s="22">
        <v>32</v>
      </c>
      <c r="G967" s="22">
        <v>0</v>
      </c>
      <c r="H967" s="22" t="str">
        <f>INDEX(Bar_data!$A$3:$B$140,MATCH(C967,Bar_data!$A$3:$A$140,FALSE),2)</f>
        <v>Trust057</v>
      </c>
      <c r="I967" s="22" t="str">
        <f>INDEX(TrustCAHUB_map!$A$2:$D$139,MATCH($C967,TrustCAHUB_map!$A$2:$A$139,FALSE),3)</f>
        <v>South East London</v>
      </c>
      <c r="J967" s="22" t="str">
        <f>INDEX(TrustCAHUB_map!$A$2:$D$139,MATCH($C967,TrustCAHUB_map!$A$2:$A$139,FALSE),4)</f>
        <v>London</v>
      </c>
    </row>
    <row r="968" spans="1:10" x14ac:dyDescent="0.3">
      <c r="A968" s="22" t="str">
        <f t="shared" si="15"/>
        <v>'RJ12016Palliative70+'</v>
      </c>
      <c r="B968" s="22">
        <v>2016</v>
      </c>
      <c r="C968" s="22" t="s">
        <v>219</v>
      </c>
      <c r="D968" s="22" t="s">
        <v>8</v>
      </c>
      <c r="E968" s="22" t="s">
        <v>628</v>
      </c>
      <c r="F968" s="22">
        <v>34</v>
      </c>
      <c r="G968" s="22">
        <v>1</v>
      </c>
      <c r="H968" s="22" t="str">
        <f>INDEX(Bar_data!$A$3:$B$140,MATCH(C968,Bar_data!$A$3:$A$140,FALSE),2)</f>
        <v>Trust057</v>
      </c>
      <c r="I968" s="22" t="str">
        <f>INDEX(TrustCAHUB_map!$A$2:$D$139,MATCH($C968,TrustCAHUB_map!$A$2:$A$139,FALSE),3)</f>
        <v>South East London</v>
      </c>
      <c r="J968" s="22" t="str">
        <f>INDEX(TrustCAHUB_map!$A$2:$D$139,MATCH($C968,TrustCAHUB_map!$A$2:$A$139,FALSE),4)</f>
        <v>London</v>
      </c>
    </row>
    <row r="969" spans="1:10" x14ac:dyDescent="0.3">
      <c r="A969" s="22" t="str">
        <f t="shared" si="15"/>
        <v>'RJ12016Not assigned70+'</v>
      </c>
      <c r="B969" s="22">
        <v>2016</v>
      </c>
      <c r="C969" s="22" t="s">
        <v>219</v>
      </c>
      <c r="D969" s="22" t="s">
        <v>477</v>
      </c>
      <c r="E969" s="22" t="s">
        <v>628</v>
      </c>
      <c r="F969" s="22">
        <v>2</v>
      </c>
      <c r="G969" s="22">
        <v>0</v>
      </c>
      <c r="H969" s="22" t="str">
        <f>INDEX(Bar_data!$A$3:$B$140,MATCH(C969,Bar_data!$A$3:$A$140,FALSE),2)</f>
        <v>Trust057</v>
      </c>
      <c r="I969" s="22" t="str">
        <f>INDEX(TrustCAHUB_map!$A$2:$D$139,MATCH($C969,TrustCAHUB_map!$A$2:$A$139,FALSE),3)</f>
        <v>South East London</v>
      </c>
      <c r="J969" s="22" t="str">
        <f>INDEX(TrustCAHUB_map!$A$2:$D$139,MATCH($C969,TrustCAHUB_map!$A$2:$A$139,FALSE),4)</f>
        <v>London</v>
      </c>
    </row>
    <row r="970" spans="1:10" x14ac:dyDescent="0.3">
      <c r="A970" s="22" t="str">
        <f t="shared" si="15"/>
        <v>'RJ22016Palliative18-49'</v>
      </c>
      <c r="B970" s="22">
        <v>2016</v>
      </c>
      <c r="C970" s="22" t="s">
        <v>220</v>
      </c>
      <c r="D970" s="22" t="s">
        <v>8</v>
      </c>
      <c r="E970" s="22" t="s">
        <v>153</v>
      </c>
      <c r="F970" s="22">
        <v>8</v>
      </c>
      <c r="G970" s="22">
        <v>1</v>
      </c>
      <c r="H970" s="22" t="str">
        <f>INDEX(Bar_data!$A$3:$B$140,MATCH(C970,Bar_data!$A$3:$A$140,FALSE),2)</f>
        <v>Trust058</v>
      </c>
      <c r="I970" s="22" t="str">
        <f>INDEX(TrustCAHUB_map!$A$2:$D$139,MATCH($C970,TrustCAHUB_map!$A$2:$A$139,FALSE),3)</f>
        <v>South East London</v>
      </c>
      <c r="J970" s="22" t="str">
        <f>INDEX(TrustCAHUB_map!$A$2:$D$139,MATCH($C970,TrustCAHUB_map!$A$2:$A$139,FALSE),4)</f>
        <v>London</v>
      </c>
    </row>
    <row r="971" spans="1:10" x14ac:dyDescent="0.3">
      <c r="A971" s="22" t="str">
        <f t="shared" si="15"/>
        <v>'RJ22016Not assigned18-49'</v>
      </c>
      <c r="B971" s="22">
        <v>2016</v>
      </c>
      <c r="C971" s="22" t="s">
        <v>220</v>
      </c>
      <c r="D971" s="22" t="s">
        <v>477</v>
      </c>
      <c r="E971" s="22" t="s">
        <v>153</v>
      </c>
      <c r="F971" s="22">
        <v>1</v>
      </c>
      <c r="G971" s="22">
        <v>0</v>
      </c>
      <c r="H971" s="22" t="str">
        <f>INDEX(Bar_data!$A$3:$B$140,MATCH(C971,Bar_data!$A$3:$A$140,FALSE),2)</f>
        <v>Trust058</v>
      </c>
      <c r="I971" s="22" t="str">
        <f>INDEX(TrustCAHUB_map!$A$2:$D$139,MATCH($C971,TrustCAHUB_map!$A$2:$A$139,FALSE),3)</f>
        <v>South East London</v>
      </c>
      <c r="J971" s="22" t="str">
        <f>INDEX(TrustCAHUB_map!$A$2:$D$139,MATCH($C971,TrustCAHUB_map!$A$2:$A$139,FALSE),4)</f>
        <v>London</v>
      </c>
    </row>
    <row r="972" spans="1:10" x14ac:dyDescent="0.3">
      <c r="A972" s="22" t="str">
        <f t="shared" si="15"/>
        <v>'RJ22016Curative18-49'</v>
      </c>
      <c r="B972" s="22">
        <v>2016</v>
      </c>
      <c r="C972" s="22" t="s">
        <v>220</v>
      </c>
      <c r="D972" s="22" t="s">
        <v>7</v>
      </c>
      <c r="E972" s="22" t="s">
        <v>153</v>
      </c>
      <c r="F972" s="22">
        <v>7</v>
      </c>
      <c r="G972" s="22">
        <v>0</v>
      </c>
      <c r="H972" s="22" t="str">
        <f>INDEX(Bar_data!$A$3:$B$140,MATCH(C972,Bar_data!$A$3:$A$140,FALSE),2)</f>
        <v>Trust058</v>
      </c>
      <c r="I972" s="22" t="str">
        <f>INDEX(TrustCAHUB_map!$A$2:$D$139,MATCH($C972,TrustCAHUB_map!$A$2:$A$139,FALSE),3)</f>
        <v>South East London</v>
      </c>
      <c r="J972" s="22" t="str">
        <f>INDEX(TrustCAHUB_map!$A$2:$D$139,MATCH($C972,TrustCAHUB_map!$A$2:$A$139,FALSE),4)</f>
        <v>London</v>
      </c>
    </row>
    <row r="973" spans="1:10" x14ac:dyDescent="0.3">
      <c r="A973" s="22" t="str">
        <f t="shared" si="15"/>
        <v>'RJ22016Palliative50-69'</v>
      </c>
      <c r="B973" s="22">
        <v>2016</v>
      </c>
      <c r="C973" s="22" t="s">
        <v>220</v>
      </c>
      <c r="D973" s="22" t="s">
        <v>8</v>
      </c>
      <c r="E973" s="22" t="s">
        <v>627</v>
      </c>
      <c r="F973" s="22">
        <v>24</v>
      </c>
      <c r="G973" s="22">
        <v>0</v>
      </c>
      <c r="H973" s="22" t="str">
        <f>INDEX(Bar_data!$A$3:$B$140,MATCH(C973,Bar_data!$A$3:$A$140,FALSE),2)</f>
        <v>Trust058</v>
      </c>
      <c r="I973" s="22" t="str">
        <f>INDEX(TrustCAHUB_map!$A$2:$D$139,MATCH($C973,TrustCAHUB_map!$A$2:$A$139,FALSE),3)</f>
        <v>South East London</v>
      </c>
      <c r="J973" s="22" t="str">
        <f>INDEX(TrustCAHUB_map!$A$2:$D$139,MATCH($C973,TrustCAHUB_map!$A$2:$A$139,FALSE),4)</f>
        <v>London</v>
      </c>
    </row>
    <row r="974" spans="1:10" x14ac:dyDescent="0.3">
      <c r="A974" s="22" t="str">
        <f t="shared" si="15"/>
        <v>'RJ22016Curative50-69'</v>
      </c>
      <c r="B974" s="22">
        <v>2016</v>
      </c>
      <c r="C974" s="22" t="s">
        <v>220</v>
      </c>
      <c r="D974" s="22" t="s">
        <v>7</v>
      </c>
      <c r="E974" s="22" t="s">
        <v>627</v>
      </c>
      <c r="F974" s="22">
        <v>34</v>
      </c>
      <c r="G974" s="22">
        <v>0</v>
      </c>
      <c r="H974" s="22" t="str">
        <f>INDEX(Bar_data!$A$3:$B$140,MATCH(C974,Bar_data!$A$3:$A$140,FALSE),2)</f>
        <v>Trust058</v>
      </c>
      <c r="I974" s="22" t="str">
        <f>INDEX(TrustCAHUB_map!$A$2:$D$139,MATCH($C974,TrustCAHUB_map!$A$2:$A$139,FALSE),3)</f>
        <v>South East London</v>
      </c>
      <c r="J974" s="22" t="str">
        <f>INDEX(TrustCAHUB_map!$A$2:$D$139,MATCH($C974,TrustCAHUB_map!$A$2:$A$139,FALSE),4)</f>
        <v>London</v>
      </c>
    </row>
    <row r="975" spans="1:10" x14ac:dyDescent="0.3">
      <c r="A975" s="22" t="str">
        <f t="shared" si="15"/>
        <v>'RJ22016Curative70+'</v>
      </c>
      <c r="B975" s="22">
        <v>2016</v>
      </c>
      <c r="C975" s="22" t="s">
        <v>220</v>
      </c>
      <c r="D975" s="22" t="s">
        <v>7</v>
      </c>
      <c r="E975" s="22" t="s">
        <v>628</v>
      </c>
      <c r="F975" s="22">
        <v>24</v>
      </c>
      <c r="G975" s="22">
        <v>0</v>
      </c>
      <c r="H975" s="22" t="str">
        <f>INDEX(Bar_data!$A$3:$B$140,MATCH(C975,Bar_data!$A$3:$A$140,FALSE),2)</f>
        <v>Trust058</v>
      </c>
      <c r="I975" s="22" t="str">
        <f>INDEX(TrustCAHUB_map!$A$2:$D$139,MATCH($C975,TrustCAHUB_map!$A$2:$A$139,FALSE),3)</f>
        <v>South East London</v>
      </c>
      <c r="J975" s="22" t="str">
        <f>INDEX(TrustCAHUB_map!$A$2:$D$139,MATCH($C975,TrustCAHUB_map!$A$2:$A$139,FALSE),4)</f>
        <v>London</v>
      </c>
    </row>
    <row r="976" spans="1:10" x14ac:dyDescent="0.3">
      <c r="A976" s="22" t="str">
        <f t="shared" si="15"/>
        <v>'RJ22016Palliative70+'</v>
      </c>
      <c r="B976" s="22">
        <v>2016</v>
      </c>
      <c r="C976" s="22" t="s">
        <v>220</v>
      </c>
      <c r="D976" s="22" t="s">
        <v>8</v>
      </c>
      <c r="E976" s="22" t="s">
        <v>628</v>
      </c>
      <c r="F976" s="22">
        <v>15</v>
      </c>
      <c r="G976" s="22">
        <v>3</v>
      </c>
      <c r="H976" s="22" t="str">
        <f>INDEX(Bar_data!$A$3:$B$140,MATCH(C976,Bar_data!$A$3:$A$140,FALSE),2)</f>
        <v>Trust058</v>
      </c>
      <c r="I976" s="22" t="str">
        <f>INDEX(TrustCAHUB_map!$A$2:$D$139,MATCH($C976,TrustCAHUB_map!$A$2:$A$139,FALSE),3)</f>
        <v>South East London</v>
      </c>
      <c r="J976" s="22" t="str">
        <f>INDEX(TrustCAHUB_map!$A$2:$D$139,MATCH($C976,TrustCAHUB_map!$A$2:$A$139,FALSE),4)</f>
        <v>London</v>
      </c>
    </row>
    <row r="977" spans="1:10" x14ac:dyDescent="0.3">
      <c r="A977" s="22" t="str">
        <f t="shared" si="15"/>
        <v>'RJ72016Palliative18-49'</v>
      </c>
      <c r="B977" s="22">
        <v>2016</v>
      </c>
      <c r="C977" s="22" t="s">
        <v>222</v>
      </c>
      <c r="D977" s="22" t="s">
        <v>8</v>
      </c>
      <c r="E977" s="22" t="s">
        <v>153</v>
      </c>
      <c r="F977" s="22">
        <v>7</v>
      </c>
      <c r="G977" s="22">
        <v>0</v>
      </c>
      <c r="H977" s="22" t="str">
        <f>INDEX(Bar_data!$A$3:$B$140,MATCH(C977,Bar_data!$A$3:$A$140,FALSE),2)</f>
        <v>Trust060</v>
      </c>
      <c r="I977" s="22" t="str">
        <f>INDEX(TrustCAHUB_map!$A$2:$D$139,MATCH($C977,TrustCAHUB_map!$A$2:$A$139,FALSE),3)</f>
        <v>North West and South West London</v>
      </c>
      <c r="J977" s="22" t="str">
        <f>INDEX(TrustCAHUB_map!$A$2:$D$139,MATCH($C977,TrustCAHUB_map!$A$2:$A$139,FALSE),4)</f>
        <v>London</v>
      </c>
    </row>
    <row r="978" spans="1:10" x14ac:dyDescent="0.3">
      <c r="A978" s="22" t="str">
        <f t="shared" si="15"/>
        <v>'RJ72016Curative18-49'</v>
      </c>
      <c r="B978" s="22">
        <v>2016</v>
      </c>
      <c r="C978" s="22" t="s">
        <v>222</v>
      </c>
      <c r="D978" s="22" t="s">
        <v>7</v>
      </c>
      <c r="E978" s="22" t="s">
        <v>153</v>
      </c>
      <c r="F978" s="22">
        <v>4</v>
      </c>
      <c r="G978" s="22">
        <v>0</v>
      </c>
      <c r="H978" s="22" t="str">
        <f>INDEX(Bar_data!$A$3:$B$140,MATCH(C978,Bar_data!$A$3:$A$140,FALSE),2)</f>
        <v>Trust060</v>
      </c>
      <c r="I978" s="22" t="str">
        <f>INDEX(TrustCAHUB_map!$A$2:$D$139,MATCH($C978,TrustCAHUB_map!$A$2:$A$139,FALSE),3)</f>
        <v>North West and South West London</v>
      </c>
      <c r="J978" s="22" t="str">
        <f>INDEX(TrustCAHUB_map!$A$2:$D$139,MATCH($C978,TrustCAHUB_map!$A$2:$A$139,FALSE),4)</f>
        <v>London</v>
      </c>
    </row>
    <row r="979" spans="1:10" x14ac:dyDescent="0.3">
      <c r="A979" s="22" t="str">
        <f t="shared" si="15"/>
        <v>'RJ72016Palliative50-69'</v>
      </c>
      <c r="B979" s="22">
        <v>2016</v>
      </c>
      <c r="C979" s="22" t="s">
        <v>222</v>
      </c>
      <c r="D979" s="22" t="s">
        <v>8</v>
      </c>
      <c r="E979" s="22" t="s">
        <v>627</v>
      </c>
      <c r="F979" s="22">
        <v>25</v>
      </c>
      <c r="G979" s="22">
        <v>2</v>
      </c>
      <c r="H979" s="22" t="str">
        <f>INDEX(Bar_data!$A$3:$B$140,MATCH(C979,Bar_data!$A$3:$A$140,FALSE),2)</f>
        <v>Trust060</v>
      </c>
      <c r="I979" s="22" t="str">
        <f>INDEX(TrustCAHUB_map!$A$2:$D$139,MATCH($C979,TrustCAHUB_map!$A$2:$A$139,FALSE),3)</f>
        <v>North West and South West London</v>
      </c>
      <c r="J979" s="22" t="str">
        <f>INDEX(TrustCAHUB_map!$A$2:$D$139,MATCH($C979,TrustCAHUB_map!$A$2:$A$139,FALSE),4)</f>
        <v>London</v>
      </c>
    </row>
    <row r="980" spans="1:10" x14ac:dyDescent="0.3">
      <c r="A980" s="22" t="str">
        <f t="shared" si="15"/>
        <v>'RJ72016Curative50-69'</v>
      </c>
      <c r="B980" s="22">
        <v>2016</v>
      </c>
      <c r="C980" s="22" t="s">
        <v>222</v>
      </c>
      <c r="D980" s="22" t="s">
        <v>7</v>
      </c>
      <c r="E980" s="22" t="s">
        <v>627</v>
      </c>
      <c r="F980" s="22">
        <v>17</v>
      </c>
      <c r="G980" s="22">
        <v>1</v>
      </c>
      <c r="H980" s="22" t="str">
        <f>INDEX(Bar_data!$A$3:$B$140,MATCH(C980,Bar_data!$A$3:$A$140,FALSE),2)</f>
        <v>Trust060</v>
      </c>
      <c r="I980" s="22" t="str">
        <f>INDEX(TrustCAHUB_map!$A$2:$D$139,MATCH($C980,TrustCAHUB_map!$A$2:$A$139,FALSE),3)</f>
        <v>North West and South West London</v>
      </c>
      <c r="J980" s="22" t="str">
        <f>INDEX(TrustCAHUB_map!$A$2:$D$139,MATCH($C980,TrustCAHUB_map!$A$2:$A$139,FALSE),4)</f>
        <v>London</v>
      </c>
    </row>
    <row r="981" spans="1:10" x14ac:dyDescent="0.3">
      <c r="A981" s="22" t="str">
        <f t="shared" si="15"/>
        <v>'RJ72016Palliative70+'</v>
      </c>
      <c r="B981" s="22">
        <v>2016</v>
      </c>
      <c r="C981" s="22" t="s">
        <v>222</v>
      </c>
      <c r="D981" s="22" t="s">
        <v>8</v>
      </c>
      <c r="E981" s="22" t="s">
        <v>628</v>
      </c>
      <c r="F981" s="22">
        <v>14</v>
      </c>
      <c r="G981" s="22">
        <v>1</v>
      </c>
      <c r="H981" s="22" t="str">
        <f>INDEX(Bar_data!$A$3:$B$140,MATCH(C981,Bar_data!$A$3:$A$140,FALSE),2)</f>
        <v>Trust060</v>
      </c>
      <c r="I981" s="22" t="str">
        <f>INDEX(TrustCAHUB_map!$A$2:$D$139,MATCH($C981,TrustCAHUB_map!$A$2:$A$139,FALSE),3)</f>
        <v>North West and South West London</v>
      </c>
      <c r="J981" s="22" t="str">
        <f>INDEX(TrustCAHUB_map!$A$2:$D$139,MATCH($C981,TrustCAHUB_map!$A$2:$A$139,FALSE),4)</f>
        <v>London</v>
      </c>
    </row>
    <row r="982" spans="1:10" x14ac:dyDescent="0.3">
      <c r="A982" s="22" t="str">
        <f t="shared" si="15"/>
        <v>'RJ72016Curative70+'</v>
      </c>
      <c r="B982" s="22">
        <v>2016</v>
      </c>
      <c r="C982" s="22" t="s">
        <v>222</v>
      </c>
      <c r="D982" s="22" t="s">
        <v>7</v>
      </c>
      <c r="E982" s="22" t="s">
        <v>628</v>
      </c>
      <c r="F982" s="22">
        <v>15</v>
      </c>
      <c r="G982" s="22">
        <v>0</v>
      </c>
      <c r="H982" s="22" t="str">
        <f>INDEX(Bar_data!$A$3:$B$140,MATCH(C982,Bar_data!$A$3:$A$140,FALSE),2)</f>
        <v>Trust060</v>
      </c>
      <c r="I982" s="22" t="str">
        <f>INDEX(TrustCAHUB_map!$A$2:$D$139,MATCH($C982,TrustCAHUB_map!$A$2:$A$139,FALSE),3)</f>
        <v>North West and South West London</v>
      </c>
      <c r="J982" s="22" t="str">
        <f>INDEX(TrustCAHUB_map!$A$2:$D$139,MATCH($C982,TrustCAHUB_map!$A$2:$A$139,FALSE),4)</f>
        <v>London</v>
      </c>
    </row>
    <row r="983" spans="1:10" x14ac:dyDescent="0.3">
      <c r="A983" s="22" t="str">
        <f t="shared" si="15"/>
        <v>'RJC2016Palliative18-49'</v>
      </c>
      <c r="B983" s="22">
        <v>2016</v>
      </c>
      <c r="C983" s="22" t="s">
        <v>223</v>
      </c>
      <c r="D983" s="22" t="s">
        <v>8</v>
      </c>
      <c r="E983" s="22" t="s">
        <v>153</v>
      </c>
      <c r="F983" s="22">
        <v>1</v>
      </c>
      <c r="G983" s="22">
        <v>0</v>
      </c>
      <c r="H983" s="22" t="str">
        <f>INDEX(Bar_data!$A$3:$B$140,MATCH(C983,Bar_data!$A$3:$A$140,FALSE),2)</f>
        <v>Trust061</v>
      </c>
      <c r="I983" s="22" t="str">
        <f>INDEX(TrustCAHUB_map!$A$2:$D$139,MATCH($C983,TrustCAHUB_map!$A$2:$A$139,FALSE),3)</f>
        <v>West Midlands</v>
      </c>
      <c r="J983" s="22" t="str">
        <f>INDEX(TrustCAHUB_map!$A$2:$D$139,MATCH($C983,TrustCAHUB_map!$A$2:$A$139,FALSE),4)</f>
        <v>West Midlands</v>
      </c>
    </row>
    <row r="984" spans="1:10" x14ac:dyDescent="0.3">
      <c r="A984" s="22" t="str">
        <f t="shared" si="15"/>
        <v>'RJC2016Curative50-69'</v>
      </c>
      <c r="B984" s="22">
        <v>2016</v>
      </c>
      <c r="C984" s="22" t="s">
        <v>223</v>
      </c>
      <c r="D984" s="22" t="s">
        <v>7</v>
      </c>
      <c r="E984" s="22" t="s">
        <v>627</v>
      </c>
      <c r="F984" s="22">
        <v>13</v>
      </c>
      <c r="G984" s="22">
        <v>0</v>
      </c>
      <c r="H984" s="22" t="str">
        <f>INDEX(Bar_data!$A$3:$B$140,MATCH(C984,Bar_data!$A$3:$A$140,FALSE),2)</f>
        <v>Trust061</v>
      </c>
      <c r="I984" s="22" t="str">
        <f>INDEX(TrustCAHUB_map!$A$2:$D$139,MATCH($C984,TrustCAHUB_map!$A$2:$A$139,FALSE),3)</f>
        <v>West Midlands</v>
      </c>
      <c r="J984" s="22" t="str">
        <f>INDEX(TrustCAHUB_map!$A$2:$D$139,MATCH($C984,TrustCAHUB_map!$A$2:$A$139,FALSE),4)</f>
        <v>West Midlands</v>
      </c>
    </row>
    <row r="985" spans="1:10" x14ac:dyDescent="0.3">
      <c r="A985" s="22" t="str">
        <f t="shared" si="15"/>
        <v>'RJC2016Palliative50-69'</v>
      </c>
      <c r="B985" s="22">
        <v>2016</v>
      </c>
      <c r="C985" s="22" t="s">
        <v>223</v>
      </c>
      <c r="D985" s="22" t="s">
        <v>8</v>
      </c>
      <c r="E985" s="22" t="s">
        <v>627</v>
      </c>
      <c r="F985" s="22">
        <v>12</v>
      </c>
      <c r="G985" s="22">
        <v>1</v>
      </c>
      <c r="H985" s="22" t="str">
        <f>INDEX(Bar_data!$A$3:$B$140,MATCH(C985,Bar_data!$A$3:$A$140,FALSE),2)</f>
        <v>Trust061</v>
      </c>
      <c r="I985" s="22" t="str">
        <f>INDEX(TrustCAHUB_map!$A$2:$D$139,MATCH($C985,TrustCAHUB_map!$A$2:$A$139,FALSE),3)</f>
        <v>West Midlands</v>
      </c>
      <c r="J985" s="22" t="str">
        <f>INDEX(TrustCAHUB_map!$A$2:$D$139,MATCH($C985,TrustCAHUB_map!$A$2:$A$139,FALSE),4)</f>
        <v>West Midlands</v>
      </c>
    </row>
    <row r="986" spans="1:10" x14ac:dyDescent="0.3">
      <c r="A986" s="22" t="str">
        <f t="shared" si="15"/>
        <v>'RJC2016Palliative70+'</v>
      </c>
      <c r="B986" s="22">
        <v>2016</v>
      </c>
      <c r="C986" s="22" t="s">
        <v>223</v>
      </c>
      <c r="D986" s="22" t="s">
        <v>8</v>
      </c>
      <c r="E986" s="22" t="s">
        <v>628</v>
      </c>
      <c r="F986" s="22">
        <v>16</v>
      </c>
      <c r="G986" s="22">
        <v>0</v>
      </c>
      <c r="H986" s="22" t="str">
        <f>INDEX(Bar_data!$A$3:$B$140,MATCH(C986,Bar_data!$A$3:$A$140,FALSE),2)</f>
        <v>Trust061</v>
      </c>
      <c r="I986" s="22" t="str">
        <f>INDEX(TrustCAHUB_map!$A$2:$D$139,MATCH($C986,TrustCAHUB_map!$A$2:$A$139,FALSE),3)</f>
        <v>West Midlands</v>
      </c>
      <c r="J986" s="22" t="str">
        <f>INDEX(TrustCAHUB_map!$A$2:$D$139,MATCH($C986,TrustCAHUB_map!$A$2:$A$139,FALSE),4)</f>
        <v>West Midlands</v>
      </c>
    </row>
    <row r="987" spans="1:10" x14ac:dyDescent="0.3">
      <c r="A987" s="22" t="str">
        <f t="shared" si="15"/>
        <v>'RJC2016Curative70+'</v>
      </c>
      <c r="B987" s="22">
        <v>2016</v>
      </c>
      <c r="C987" s="22" t="s">
        <v>223</v>
      </c>
      <c r="D987" s="22" t="s">
        <v>7</v>
      </c>
      <c r="E987" s="22" t="s">
        <v>628</v>
      </c>
      <c r="F987" s="22">
        <v>17</v>
      </c>
      <c r="G987" s="22">
        <v>0</v>
      </c>
      <c r="H987" s="22" t="str">
        <f>INDEX(Bar_data!$A$3:$B$140,MATCH(C987,Bar_data!$A$3:$A$140,FALSE),2)</f>
        <v>Trust061</v>
      </c>
      <c r="I987" s="22" t="str">
        <f>INDEX(TrustCAHUB_map!$A$2:$D$139,MATCH($C987,TrustCAHUB_map!$A$2:$A$139,FALSE),3)</f>
        <v>West Midlands</v>
      </c>
      <c r="J987" s="22" t="str">
        <f>INDEX(TrustCAHUB_map!$A$2:$D$139,MATCH($C987,TrustCAHUB_map!$A$2:$A$139,FALSE),4)</f>
        <v>West Midlands</v>
      </c>
    </row>
    <row r="988" spans="1:10" x14ac:dyDescent="0.3">
      <c r="A988" s="22" t="str">
        <f t="shared" si="15"/>
        <v>'RJE2016Palliative18-49'</v>
      </c>
      <c r="B988" s="22">
        <v>2016</v>
      </c>
      <c r="C988" s="22" t="s">
        <v>224</v>
      </c>
      <c r="D988" s="22" t="s">
        <v>8</v>
      </c>
      <c r="E988" s="22" t="s">
        <v>153</v>
      </c>
      <c r="F988" s="22">
        <v>7</v>
      </c>
      <c r="G988" s="22">
        <v>0</v>
      </c>
      <c r="H988" s="22" t="str">
        <f>INDEX(Bar_data!$A$3:$B$140,MATCH(C988,Bar_data!$A$3:$A$140,FALSE),2)</f>
        <v>Trust062</v>
      </c>
      <c r="I988" s="22" t="str">
        <f>INDEX(TrustCAHUB_map!$A$2:$D$139,MATCH($C988,TrustCAHUB_map!$A$2:$A$139,FALSE),3)</f>
        <v>West Midlands</v>
      </c>
      <c r="J988" s="22" t="str">
        <f>INDEX(TrustCAHUB_map!$A$2:$D$139,MATCH($C988,TrustCAHUB_map!$A$2:$A$139,FALSE),4)</f>
        <v>West Midlands</v>
      </c>
    </row>
    <row r="989" spans="1:10" x14ac:dyDescent="0.3">
      <c r="A989" s="22" t="str">
        <f t="shared" si="15"/>
        <v>'RJE2016Curative18-49'</v>
      </c>
      <c r="B989" s="22">
        <v>2016</v>
      </c>
      <c r="C989" s="22" t="s">
        <v>224</v>
      </c>
      <c r="D989" s="22" t="s">
        <v>7</v>
      </c>
      <c r="E989" s="22" t="s">
        <v>153</v>
      </c>
      <c r="F989" s="22">
        <v>4</v>
      </c>
      <c r="G989" s="22">
        <v>0</v>
      </c>
      <c r="H989" s="22" t="str">
        <f>INDEX(Bar_data!$A$3:$B$140,MATCH(C989,Bar_data!$A$3:$A$140,FALSE),2)</f>
        <v>Trust062</v>
      </c>
      <c r="I989" s="22" t="str">
        <f>INDEX(TrustCAHUB_map!$A$2:$D$139,MATCH($C989,TrustCAHUB_map!$A$2:$A$139,FALSE),3)</f>
        <v>West Midlands</v>
      </c>
      <c r="J989" s="22" t="str">
        <f>INDEX(TrustCAHUB_map!$A$2:$D$139,MATCH($C989,TrustCAHUB_map!$A$2:$A$139,FALSE),4)</f>
        <v>West Midlands</v>
      </c>
    </row>
    <row r="990" spans="1:10" x14ac:dyDescent="0.3">
      <c r="A990" s="22" t="str">
        <f t="shared" si="15"/>
        <v>'RJE2016Palliative50-69'</v>
      </c>
      <c r="B990" s="22">
        <v>2016</v>
      </c>
      <c r="C990" s="22" t="s">
        <v>224</v>
      </c>
      <c r="D990" s="22" t="s">
        <v>8</v>
      </c>
      <c r="E990" s="22" t="s">
        <v>627</v>
      </c>
      <c r="F990" s="22">
        <v>40</v>
      </c>
      <c r="G990" s="22">
        <v>1</v>
      </c>
      <c r="H990" s="22" t="str">
        <f>INDEX(Bar_data!$A$3:$B$140,MATCH(C990,Bar_data!$A$3:$A$140,FALSE),2)</f>
        <v>Trust062</v>
      </c>
      <c r="I990" s="22" t="str">
        <f>INDEX(TrustCAHUB_map!$A$2:$D$139,MATCH($C990,TrustCAHUB_map!$A$2:$A$139,FALSE),3)</f>
        <v>West Midlands</v>
      </c>
      <c r="J990" s="22" t="str">
        <f>INDEX(TrustCAHUB_map!$A$2:$D$139,MATCH($C990,TrustCAHUB_map!$A$2:$A$139,FALSE),4)</f>
        <v>West Midlands</v>
      </c>
    </row>
    <row r="991" spans="1:10" x14ac:dyDescent="0.3">
      <c r="A991" s="22" t="str">
        <f t="shared" si="15"/>
        <v>'RJE2016Curative50-69'</v>
      </c>
      <c r="B991" s="22">
        <v>2016</v>
      </c>
      <c r="C991" s="22" t="s">
        <v>224</v>
      </c>
      <c r="D991" s="22" t="s">
        <v>7</v>
      </c>
      <c r="E991" s="22" t="s">
        <v>627</v>
      </c>
      <c r="F991" s="22">
        <v>32</v>
      </c>
      <c r="G991" s="22">
        <v>0</v>
      </c>
      <c r="H991" s="22" t="str">
        <f>INDEX(Bar_data!$A$3:$B$140,MATCH(C991,Bar_data!$A$3:$A$140,FALSE),2)</f>
        <v>Trust062</v>
      </c>
      <c r="I991" s="22" t="str">
        <f>INDEX(TrustCAHUB_map!$A$2:$D$139,MATCH($C991,TrustCAHUB_map!$A$2:$A$139,FALSE),3)</f>
        <v>West Midlands</v>
      </c>
      <c r="J991" s="22" t="str">
        <f>INDEX(TrustCAHUB_map!$A$2:$D$139,MATCH($C991,TrustCAHUB_map!$A$2:$A$139,FALSE),4)</f>
        <v>West Midlands</v>
      </c>
    </row>
    <row r="992" spans="1:10" x14ac:dyDescent="0.3">
      <c r="A992" s="22" t="str">
        <f t="shared" si="15"/>
        <v>'RJE2016Curative70+'</v>
      </c>
      <c r="B992" s="22">
        <v>2016</v>
      </c>
      <c r="C992" s="22" t="s">
        <v>224</v>
      </c>
      <c r="D992" s="22" t="s">
        <v>7</v>
      </c>
      <c r="E992" s="22" t="s">
        <v>628</v>
      </c>
      <c r="F992" s="22">
        <v>33</v>
      </c>
      <c r="G992" s="22">
        <v>1</v>
      </c>
      <c r="H992" s="22" t="str">
        <f>INDEX(Bar_data!$A$3:$B$140,MATCH(C992,Bar_data!$A$3:$A$140,FALSE),2)</f>
        <v>Trust062</v>
      </c>
      <c r="I992" s="22" t="str">
        <f>INDEX(TrustCAHUB_map!$A$2:$D$139,MATCH($C992,TrustCAHUB_map!$A$2:$A$139,FALSE),3)</f>
        <v>West Midlands</v>
      </c>
      <c r="J992" s="22" t="str">
        <f>INDEX(TrustCAHUB_map!$A$2:$D$139,MATCH($C992,TrustCAHUB_map!$A$2:$A$139,FALSE),4)</f>
        <v>West Midlands</v>
      </c>
    </row>
    <row r="993" spans="1:10" x14ac:dyDescent="0.3">
      <c r="A993" s="22" t="str">
        <f t="shared" si="15"/>
        <v>'RJE2016Palliative70+'</v>
      </c>
      <c r="B993" s="22">
        <v>2016</v>
      </c>
      <c r="C993" s="22" t="s">
        <v>224</v>
      </c>
      <c r="D993" s="22" t="s">
        <v>8</v>
      </c>
      <c r="E993" s="22" t="s">
        <v>628</v>
      </c>
      <c r="F993" s="22">
        <v>27</v>
      </c>
      <c r="G993" s="22">
        <v>0</v>
      </c>
      <c r="H993" s="22" t="str">
        <f>INDEX(Bar_data!$A$3:$B$140,MATCH(C993,Bar_data!$A$3:$A$140,FALSE),2)</f>
        <v>Trust062</v>
      </c>
      <c r="I993" s="22" t="str">
        <f>INDEX(TrustCAHUB_map!$A$2:$D$139,MATCH($C993,TrustCAHUB_map!$A$2:$A$139,FALSE),3)</f>
        <v>West Midlands</v>
      </c>
      <c r="J993" s="22" t="str">
        <f>INDEX(TrustCAHUB_map!$A$2:$D$139,MATCH($C993,TrustCAHUB_map!$A$2:$A$139,FALSE),4)</f>
        <v>West Midlands</v>
      </c>
    </row>
    <row r="994" spans="1:10" x14ac:dyDescent="0.3">
      <c r="A994" s="22" t="str">
        <f t="shared" si="15"/>
        <v>'RJL2016Curative18-49'</v>
      </c>
      <c r="B994" s="22">
        <v>2016</v>
      </c>
      <c r="C994" s="22" t="s">
        <v>225</v>
      </c>
      <c r="D994" s="22" t="s">
        <v>7</v>
      </c>
      <c r="E994" s="22" t="s">
        <v>153</v>
      </c>
      <c r="F994" s="22">
        <v>4</v>
      </c>
      <c r="G994" s="22">
        <v>0</v>
      </c>
      <c r="H994" s="22" t="str">
        <f>INDEX(Bar_data!$A$3:$B$140,MATCH(C994,Bar_data!$A$3:$A$140,FALSE),2)</f>
        <v>Trust064</v>
      </c>
      <c r="I994" s="22" t="str">
        <f>INDEX(TrustCAHUB_map!$A$2:$D$139,MATCH($C994,TrustCAHUB_map!$A$2:$A$139,FALSE),3)</f>
        <v>Humber, Coast and Vale</v>
      </c>
      <c r="J994" s="22" t="str">
        <f>INDEX(TrustCAHUB_map!$A$2:$D$139,MATCH($C994,TrustCAHUB_map!$A$2:$A$139,FALSE),4)</f>
        <v>Yorkshire and Humber</v>
      </c>
    </row>
    <row r="995" spans="1:10" x14ac:dyDescent="0.3">
      <c r="A995" s="22" t="str">
        <f t="shared" si="15"/>
        <v>'RJL2016Curative50-69'</v>
      </c>
      <c r="B995" s="22">
        <v>2016</v>
      </c>
      <c r="C995" s="22" t="s">
        <v>225</v>
      </c>
      <c r="D995" s="22" t="s">
        <v>7</v>
      </c>
      <c r="E995" s="22" t="s">
        <v>627</v>
      </c>
      <c r="F995" s="22">
        <v>7</v>
      </c>
      <c r="G995" s="22">
        <v>0</v>
      </c>
      <c r="H995" s="22" t="str">
        <f>INDEX(Bar_data!$A$3:$B$140,MATCH(C995,Bar_data!$A$3:$A$140,FALSE),2)</f>
        <v>Trust064</v>
      </c>
      <c r="I995" s="22" t="str">
        <f>INDEX(TrustCAHUB_map!$A$2:$D$139,MATCH($C995,TrustCAHUB_map!$A$2:$A$139,FALSE),3)</f>
        <v>Humber, Coast and Vale</v>
      </c>
      <c r="J995" s="22" t="str">
        <f>INDEX(TrustCAHUB_map!$A$2:$D$139,MATCH($C995,TrustCAHUB_map!$A$2:$A$139,FALSE),4)</f>
        <v>Yorkshire and Humber</v>
      </c>
    </row>
    <row r="996" spans="1:10" x14ac:dyDescent="0.3">
      <c r="A996" s="22" t="str">
        <f t="shared" si="15"/>
        <v>'RJL2016Palliative50-69'</v>
      </c>
      <c r="B996" s="22">
        <v>2016</v>
      </c>
      <c r="C996" s="22" t="s">
        <v>225</v>
      </c>
      <c r="D996" s="22" t="s">
        <v>8</v>
      </c>
      <c r="E996" s="22" t="s">
        <v>627</v>
      </c>
      <c r="F996" s="22">
        <v>6</v>
      </c>
      <c r="G996" s="22">
        <v>0</v>
      </c>
      <c r="H996" s="22" t="str">
        <f>INDEX(Bar_data!$A$3:$B$140,MATCH(C996,Bar_data!$A$3:$A$140,FALSE),2)</f>
        <v>Trust064</v>
      </c>
      <c r="I996" s="22" t="str">
        <f>INDEX(TrustCAHUB_map!$A$2:$D$139,MATCH($C996,TrustCAHUB_map!$A$2:$A$139,FALSE),3)</f>
        <v>Humber, Coast and Vale</v>
      </c>
      <c r="J996" s="22" t="str">
        <f>INDEX(TrustCAHUB_map!$A$2:$D$139,MATCH($C996,TrustCAHUB_map!$A$2:$A$139,FALSE),4)</f>
        <v>Yorkshire and Humber</v>
      </c>
    </row>
    <row r="997" spans="1:10" x14ac:dyDescent="0.3">
      <c r="A997" s="22" t="str">
        <f t="shared" si="15"/>
        <v>'RJL2016Palliative70+'</v>
      </c>
      <c r="B997" s="22">
        <v>2016</v>
      </c>
      <c r="C997" s="22" t="s">
        <v>225</v>
      </c>
      <c r="D997" s="22" t="s">
        <v>8</v>
      </c>
      <c r="E997" s="22" t="s">
        <v>628</v>
      </c>
      <c r="F997" s="22">
        <v>8</v>
      </c>
      <c r="G997" s="22">
        <v>0</v>
      </c>
      <c r="H997" s="22" t="str">
        <f>INDEX(Bar_data!$A$3:$B$140,MATCH(C997,Bar_data!$A$3:$A$140,FALSE),2)</f>
        <v>Trust064</v>
      </c>
      <c r="I997" s="22" t="str">
        <f>INDEX(TrustCAHUB_map!$A$2:$D$139,MATCH($C997,TrustCAHUB_map!$A$2:$A$139,FALSE),3)</f>
        <v>Humber, Coast and Vale</v>
      </c>
      <c r="J997" s="22" t="str">
        <f>INDEX(TrustCAHUB_map!$A$2:$D$139,MATCH($C997,TrustCAHUB_map!$A$2:$A$139,FALSE),4)</f>
        <v>Yorkshire and Humber</v>
      </c>
    </row>
    <row r="998" spans="1:10" x14ac:dyDescent="0.3">
      <c r="A998" s="22" t="str">
        <f t="shared" si="15"/>
        <v>'RJL2016Curative70+'</v>
      </c>
      <c r="B998" s="22">
        <v>2016</v>
      </c>
      <c r="C998" s="22" t="s">
        <v>225</v>
      </c>
      <c r="D998" s="22" t="s">
        <v>7</v>
      </c>
      <c r="E998" s="22" t="s">
        <v>628</v>
      </c>
      <c r="F998" s="22">
        <v>13</v>
      </c>
      <c r="G998" s="22">
        <v>0</v>
      </c>
      <c r="H998" s="22" t="str">
        <f>INDEX(Bar_data!$A$3:$B$140,MATCH(C998,Bar_data!$A$3:$A$140,FALSE),2)</f>
        <v>Trust064</v>
      </c>
      <c r="I998" s="22" t="str">
        <f>INDEX(TrustCAHUB_map!$A$2:$D$139,MATCH($C998,TrustCAHUB_map!$A$2:$A$139,FALSE),3)</f>
        <v>Humber, Coast and Vale</v>
      </c>
      <c r="J998" s="22" t="str">
        <f>INDEX(TrustCAHUB_map!$A$2:$D$139,MATCH($C998,TrustCAHUB_map!$A$2:$A$139,FALSE),4)</f>
        <v>Yorkshire and Humber</v>
      </c>
    </row>
    <row r="999" spans="1:10" x14ac:dyDescent="0.3">
      <c r="A999" s="22" t="str">
        <f t="shared" si="15"/>
        <v>'RJZ2016Palliative50-69'</v>
      </c>
      <c r="B999" s="22">
        <v>2016</v>
      </c>
      <c r="C999" s="22" t="s">
        <v>228</v>
      </c>
      <c r="D999" s="22" t="s">
        <v>8</v>
      </c>
      <c r="E999" s="22" t="s">
        <v>627</v>
      </c>
      <c r="F999" s="22">
        <v>1</v>
      </c>
      <c r="G999" s="22">
        <v>0</v>
      </c>
      <c r="H999" s="22" t="str">
        <f>INDEX(Bar_data!$A$3:$B$140,MATCH(C999,Bar_data!$A$3:$A$140,FALSE),2)</f>
        <v>Trust067</v>
      </c>
      <c r="I999" s="22" t="str">
        <f>INDEX(TrustCAHUB_map!$A$2:$D$139,MATCH($C999,TrustCAHUB_map!$A$2:$A$139,FALSE),3)</f>
        <v>South East London</v>
      </c>
      <c r="J999" s="22" t="str">
        <f>INDEX(TrustCAHUB_map!$A$2:$D$139,MATCH($C999,TrustCAHUB_map!$A$2:$A$139,FALSE),4)</f>
        <v>London</v>
      </c>
    </row>
    <row r="1000" spans="1:10" x14ac:dyDescent="0.3">
      <c r="A1000" s="22" t="str">
        <f t="shared" si="15"/>
        <v>'RJZ2016Palliative70+'</v>
      </c>
      <c r="B1000" s="22">
        <v>2016</v>
      </c>
      <c r="C1000" s="22" t="s">
        <v>228</v>
      </c>
      <c r="D1000" s="22" t="s">
        <v>8</v>
      </c>
      <c r="E1000" s="22" t="s">
        <v>628</v>
      </c>
      <c r="F1000" s="22">
        <v>2</v>
      </c>
      <c r="G1000" s="22">
        <v>0</v>
      </c>
      <c r="H1000" s="22" t="str">
        <f>INDEX(Bar_data!$A$3:$B$140,MATCH(C1000,Bar_data!$A$3:$A$140,FALSE),2)</f>
        <v>Trust067</v>
      </c>
      <c r="I1000" s="22" t="str">
        <f>INDEX(TrustCAHUB_map!$A$2:$D$139,MATCH($C1000,TrustCAHUB_map!$A$2:$A$139,FALSE),3)</f>
        <v>South East London</v>
      </c>
      <c r="J1000" s="22" t="str">
        <f>INDEX(TrustCAHUB_map!$A$2:$D$139,MATCH($C1000,TrustCAHUB_map!$A$2:$A$139,FALSE),4)</f>
        <v>London</v>
      </c>
    </row>
    <row r="1001" spans="1:10" x14ac:dyDescent="0.3">
      <c r="A1001" s="22" t="str">
        <f t="shared" si="15"/>
        <v>'RK52016Curative50-69'</v>
      </c>
      <c r="B1001" s="22">
        <v>2016</v>
      </c>
      <c r="C1001" s="22" t="s">
        <v>229</v>
      </c>
      <c r="D1001" s="22" t="s">
        <v>7</v>
      </c>
      <c r="E1001" s="22" t="s">
        <v>627</v>
      </c>
      <c r="F1001" s="22">
        <v>1</v>
      </c>
      <c r="G1001" s="22">
        <v>0</v>
      </c>
      <c r="H1001" s="22" t="str">
        <f>INDEX(Bar_data!$A$3:$B$140,MATCH(C1001,Bar_data!$A$3:$A$140,FALSE),2)</f>
        <v>Trust068</v>
      </c>
      <c r="I1001" s="22" t="str">
        <f>INDEX(TrustCAHUB_map!$A$2:$D$139,MATCH($C1001,TrustCAHUB_map!$A$2:$A$139,FALSE),3)</f>
        <v>East Midlands</v>
      </c>
      <c r="J1001" s="22" t="str">
        <f>INDEX(TrustCAHUB_map!$A$2:$D$139,MATCH($C1001,TrustCAHUB_map!$A$2:$A$139,FALSE),4)</f>
        <v>East Midlands</v>
      </c>
    </row>
    <row r="1002" spans="1:10" x14ac:dyDescent="0.3">
      <c r="A1002" s="22" t="str">
        <f t="shared" si="15"/>
        <v>'RK52016Palliative70+'</v>
      </c>
      <c r="B1002" s="22">
        <v>2016</v>
      </c>
      <c r="C1002" s="22" t="s">
        <v>229</v>
      </c>
      <c r="D1002" s="22" t="s">
        <v>8</v>
      </c>
      <c r="E1002" s="22" t="s">
        <v>628</v>
      </c>
      <c r="F1002" s="22">
        <v>1</v>
      </c>
      <c r="G1002" s="22">
        <v>0</v>
      </c>
      <c r="H1002" s="22" t="str">
        <f>INDEX(Bar_data!$A$3:$B$140,MATCH(C1002,Bar_data!$A$3:$A$140,FALSE),2)</f>
        <v>Trust068</v>
      </c>
      <c r="I1002" s="22" t="str">
        <f>INDEX(TrustCAHUB_map!$A$2:$D$139,MATCH($C1002,TrustCAHUB_map!$A$2:$A$139,FALSE),3)</f>
        <v>East Midlands</v>
      </c>
      <c r="J1002" s="22" t="str">
        <f>INDEX(TrustCAHUB_map!$A$2:$D$139,MATCH($C1002,TrustCAHUB_map!$A$2:$A$139,FALSE),4)</f>
        <v>East Midlands</v>
      </c>
    </row>
    <row r="1003" spans="1:10" x14ac:dyDescent="0.3">
      <c r="A1003" s="22" t="str">
        <f t="shared" si="15"/>
        <v>'RK92016Palliative18-49'</v>
      </c>
      <c r="B1003" s="22">
        <v>2016</v>
      </c>
      <c r="C1003" s="22" t="s">
        <v>230</v>
      </c>
      <c r="D1003" s="22" t="s">
        <v>8</v>
      </c>
      <c r="E1003" s="22" t="s">
        <v>153</v>
      </c>
      <c r="F1003" s="22">
        <v>3</v>
      </c>
      <c r="G1003" s="22">
        <v>0</v>
      </c>
      <c r="H1003" s="22" t="str">
        <f>INDEX(Bar_data!$A$3:$B$140,MATCH(C1003,Bar_data!$A$3:$A$140,FALSE),2)</f>
        <v>Trust069</v>
      </c>
      <c r="I1003" s="22" t="str">
        <f>INDEX(TrustCAHUB_map!$A$2:$D$139,MATCH($C1003,TrustCAHUB_map!$A$2:$A$139,FALSE),3)</f>
        <v>Peninsula</v>
      </c>
      <c r="J1003" s="22" t="str">
        <f>INDEX(TrustCAHUB_map!$A$2:$D$139,MATCH($C1003,TrustCAHUB_map!$A$2:$A$139,FALSE),4)</f>
        <v>South West</v>
      </c>
    </row>
    <row r="1004" spans="1:10" x14ac:dyDescent="0.3">
      <c r="A1004" s="22" t="str">
        <f t="shared" si="15"/>
        <v>'RK92016Not assigned18-49'</v>
      </c>
      <c r="B1004" s="22">
        <v>2016</v>
      </c>
      <c r="C1004" s="22" t="s">
        <v>230</v>
      </c>
      <c r="D1004" s="22" t="s">
        <v>477</v>
      </c>
      <c r="E1004" s="22" t="s">
        <v>153</v>
      </c>
      <c r="F1004" s="22">
        <v>3</v>
      </c>
      <c r="G1004" s="22">
        <v>0</v>
      </c>
      <c r="H1004" s="22" t="str">
        <f>INDEX(Bar_data!$A$3:$B$140,MATCH(C1004,Bar_data!$A$3:$A$140,FALSE),2)</f>
        <v>Trust069</v>
      </c>
      <c r="I1004" s="22" t="str">
        <f>INDEX(TrustCAHUB_map!$A$2:$D$139,MATCH($C1004,TrustCAHUB_map!$A$2:$A$139,FALSE),3)</f>
        <v>Peninsula</v>
      </c>
      <c r="J1004" s="22" t="str">
        <f>INDEX(TrustCAHUB_map!$A$2:$D$139,MATCH($C1004,TrustCAHUB_map!$A$2:$A$139,FALSE),4)</f>
        <v>South West</v>
      </c>
    </row>
    <row r="1005" spans="1:10" x14ac:dyDescent="0.3">
      <c r="A1005" s="22" t="str">
        <f t="shared" si="15"/>
        <v>'RK92016Palliative50-69'</v>
      </c>
      <c r="B1005" s="22">
        <v>2016</v>
      </c>
      <c r="C1005" s="22" t="s">
        <v>230</v>
      </c>
      <c r="D1005" s="22" t="s">
        <v>8</v>
      </c>
      <c r="E1005" s="22" t="s">
        <v>627</v>
      </c>
      <c r="F1005" s="22">
        <v>29</v>
      </c>
      <c r="G1005" s="22">
        <v>1</v>
      </c>
      <c r="H1005" s="22" t="str">
        <f>INDEX(Bar_data!$A$3:$B$140,MATCH(C1005,Bar_data!$A$3:$A$140,FALSE),2)</f>
        <v>Trust069</v>
      </c>
      <c r="I1005" s="22" t="str">
        <f>INDEX(TrustCAHUB_map!$A$2:$D$139,MATCH($C1005,TrustCAHUB_map!$A$2:$A$139,FALSE),3)</f>
        <v>Peninsula</v>
      </c>
      <c r="J1005" s="22" t="str">
        <f>INDEX(TrustCAHUB_map!$A$2:$D$139,MATCH($C1005,TrustCAHUB_map!$A$2:$A$139,FALSE),4)</f>
        <v>South West</v>
      </c>
    </row>
    <row r="1006" spans="1:10" x14ac:dyDescent="0.3">
      <c r="A1006" s="22" t="str">
        <f t="shared" si="15"/>
        <v>'RK92016Not assigned50-69'</v>
      </c>
      <c r="B1006" s="22">
        <v>2016</v>
      </c>
      <c r="C1006" s="22" t="s">
        <v>230</v>
      </c>
      <c r="D1006" s="22" t="s">
        <v>477</v>
      </c>
      <c r="E1006" s="22" t="s">
        <v>627</v>
      </c>
      <c r="F1006" s="22">
        <v>13</v>
      </c>
      <c r="G1006" s="22">
        <v>0</v>
      </c>
      <c r="H1006" s="22" t="str">
        <f>INDEX(Bar_data!$A$3:$B$140,MATCH(C1006,Bar_data!$A$3:$A$140,FALSE),2)</f>
        <v>Trust069</v>
      </c>
      <c r="I1006" s="22" t="str">
        <f>INDEX(TrustCAHUB_map!$A$2:$D$139,MATCH($C1006,TrustCAHUB_map!$A$2:$A$139,FALSE),3)</f>
        <v>Peninsula</v>
      </c>
      <c r="J1006" s="22" t="str">
        <f>INDEX(TrustCAHUB_map!$A$2:$D$139,MATCH($C1006,TrustCAHUB_map!$A$2:$A$139,FALSE),4)</f>
        <v>South West</v>
      </c>
    </row>
    <row r="1007" spans="1:10" x14ac:dyDescent="0.3">
      <c r="A1007" s="22" t="str">
        <f t="shared" si="15"/>
        <v>'RK92016Curative50-69'</v>
      </c>
      <c r="B1007" s="22">
        <v>2016</v>
      </c>
      <c r="C1007" s="22" t="s">
        <v>230</v>
      </c>
      <c r="D1007" s="22" t="s">
        <v>7</v>
      </c>
      <c r="E1007" s="22" t="s">
        <v>627</v>
      </c>
      <c r="F1007" s="22">
        <v>5</v>
      </c>
      <c r="G1007" s="22">
        <v>0</v>
      </c>
      <c r="H1007" s="22" t="str">
        <f>INDEX(Bar_data!$A$3:$B$140,MATCH(C1007,Bar_data!$A$3:$A$140,FALSE),2)</f>
        <v>Trust069</v>
      </c>
      <c r="I1007" s="22" t="str">
        <f>INDEX(TrustCAHUB_map!$A$2:$D$139,MATCH($C1007,TrustCAHUB_map!$A$2:$A$139,FALSE),3)</f>
        <v>Peninsula</v>
      </c>
      <c r="J1007" s="22" t="str">
        <f>INDEX(TrustCAHUB_map!$A$2:$D$139,MATCH($C1007,TrustCAHUB_map!$A$2:$A$139,FALSE),4)</f>
        <v>South West</v>
      </c>
    </row>
    <row r="1008" spans="1:10" x14ac:dyDescent="0.3">
      <c r="A1008" s="22" t="str">
        <f t="shared" si="15"/>
        <v>'RK92016Curative70+'</v>
      </c>
      <c r="B1008" s="22">
        <v>2016</v>
      </c>
      <c r="C1008" s="22" t="s">
        <v>230</v>
      </c>
      <c r="D1008" s="22" t="s">
        <v>7</v>
      </c>
      <c r="E1008" s="22" t="s">
        <v>628</v>
      </c>
      <c r="F1008" s="22">
        <v>6</v>
      </c>
      <c r="G1008" s="22">
        <v>0</v>
      </c>
      <c r="H1008" s="22" t="str">
        <f>INDEX(Bar_data!$A$3:$B$140,MATCH(C1008,Bar_data!$A$3:$A$140,FALSE),2)</f>
        <v>Trust069</v>
      </c>
      <c r="I1008" s="22" t="str">
        <f>INDEX(TrustCAHUB_map!$A$2:$D$139,MATCH($C1008,TrustCAHUB_map!$A$2:$A$139,FALSE),3)</f>
        <v>Peninsula</v>
      </c>
      <c r="J1008" s="22" t="str">
        <f>INDEX(TrustCAHUB_map!$A$2:$D$139,MATCH($C1008,TrustCAHUB_map!$A$2:$A$139,FALSE),4)</f>
        <v>South West</v>
      </c>
    </row>
    <row r="1009" spans="1:10" x14ac:dyDescent="0.3">
      <c r="A1009" s="22" t="str">
        <f t="shared" si="15"/>
        <v>'RK92016Palliative70+'</v>
      </c>
      <c r="B1009" s="22">
        <v>2016</v>
      </c>
      <c r="C1009" s="22" t="s">
        <v>230</v>
      </c>
      <c r="D1009" s="22" t="s">
        <v>8</v>
      </c>
      <c r="E1009" s="22" t="s">
        <v>628</v>
      </c>
      <c r="F1009" s="22">
        <v>22</v>
      </c>
      <c r="G1009" s="22">
        <v>2</v>
      </c>
      <c r="H1009" s="22" t="str">
        <f>INDEX(Bar_data!$A$3:$B$140,MATCH(C1009,Bar_data!$A$3:$A$140,FALSE),2)</f>
        <v>Trust069</v>
      </c>
      <c r="I1009" s="22" t="str">
        <f>INDEX(TrustCAHUB_map!$A$2:$D$139,MATCH($C1009,TrustCAHUB_map!$A$2:$A$139,FALSE),3)</f>
        <v>Peninsula</v>
      </c>
      <c r="J1009" s="22" t="str">
        <f>INDEX(TrustCAHUB_map!$A$2:$D$139,MATCH($C1009,TrustCAHUB_map!$A$2:$A$139,FALSE),4)</f>
        <v>South West</v>
      </c>
    </row>
    <row r="1010" spans="1:10" x14ac:dyDescent="0.3">
      <c r="A1010" s="22" t="str">
        <f t="shared" si="15"/>
        <v>'RK92016Not assigned70+'</v>
      </c>
      <c r="B1010" s="22">
        <v>2016</v>
      </c>
      <c r="C1010" s="22" t="s">
        <v>230</v>
      </c>
      <c r="D1010" s="22" t="s">
        <v>477</v>
      </c>
      <c r="E1010" s="22" t="s">
        <v>628</v>
      </c>
      <c r="F1010" s="22">
        <v>6</v>
      </c>
      <c r="G1010" s="22">
        <v>0</v>
      </c>
      <c r="H1010" s="22" t="str">
        <f>INDEX(Bar_data!$A$3:$B$140,MATCH(C1010,Bar_data!$A$3:$A$140,FALSE),2)</f>
        <v>Trust069</v>
      </c>
      <c r="I1010" s="22" t="str">
        <f>INDEX(TrustCAHUB_map!$A$2:$D$139,MATCH($C1010,TrustCAHUB_map!$A$2:$A$139,FALSE),3)</f>
        <v>Peninsula</v>
      </c>
      <c r="J1010" s="22" t="str">
        <f>INDEX(TrustCAHUB_map!$A$2:$D$139,MATCH($C1010,TrustCAHUB_map!$A$2:$A$139,FALSE),4)</f>
        <v>South West</v>
      </c>
    </row>
    <row r="1011" spans="1:10" x14ac:dyDescent="0.3">
      <c r="A1011" s="22" t="str">
        <f t="shared" si="15"/>
        <v>'RKB2016Palliative18-49'</v>
      </c>
      <c r="B1011" s="22">
        <v>2016</v>
      </c>
      <c r="C1011" s="22" t="s">
        <v>299</v>
      </c>
      <c r="D1011" s="22" t="s">
        <v>8</v>
      </c>
      <c r="E1011" s="22" t="s">
        <v>153</v>
      </c>
      <c r="F1011" s="22">
        <v>2</v>
      </c>
      <c r="G1011" s="22">
        <v>0</v>
      </c>
      <c r="H1011" s="22" t="str">
        <f>INDEX(Bar_data!$A$3:$B$140,MATCH(C1011,Bar_data!$A$3:$A$140,FALSE),2)</f>
        <v>Trust070</v>
      </c>
      <c r="I1011" s="22" t="str">
        <f>INDEX(TrustCAHUB_map!$A$2:$D$139,MATCH($C1011,TrustCAHUB_map!$A$2:$A$139,FALSE),3)</f>
        <v>West Midlands</v>
      </c>
      <c r="J1011" s="22" t="str">
        <f>INDEX(TrustCAHUB_map!$A$2:$D$139,MATCH($C1011,TrustCAHUB_map!$A$2:$A$139,FALSE),4)</f>
        <v>West Midlands</v>
      </c>
    </row>
    <row r="1012" spans="1:10" x14ac:dyDescent="0.3">
      <c r="A1012" s="22" t="str">
        <f t="shared" si="15"/>
        <v>'RKB2016Curative18-49'</v>
      </c>
      <c r="B1012" s="22">
        <v>2016</v>
      </c>
      <c r="C1012" s="22" t="s">
        <v>299</v>
      </c>
      <c r="D1012" s="22" t="s">
        <v>7</v>
      </c>
      <c r="E1012" s="22" t="s">
        <v>153</v>
      </c>
      <c r="F1012" s="22">
        <v>5</v>
      </c>
      <c r="G1012" s="22">
        <v>0</v>
      </c>
      <c r="H1012" s="22" t="str">
        <f>INDEX(Bar_data!$A$3:$B$140,MATCH(C1012,Bar_data!$A$3:$A$140,FALSE),2)</f>
        <v>Trust070</v>
      </c>
      <c r="I1012" s="22" t="str">
        <f>INDEX(TrustCAHUB_map!$A$2:$D$139,MATCH($C1012,TrustCAHUB_map!$A$2:$A$139,FALSE),3)</f>
        <v>West Midlands</v>
      </c>
      <c r="J1012" s="22" t="str">
        <f>INDEX(TrustCAHUB_map!$A$2:$D$139,MATCH($C1012,TrustCAHUB_map!$A$2:$A$139,FALSE),4)</f>
        <v>West Midlands</v>
      </c>
    </row>
    <row r="1013" spans="1:10" x14ac:dyDescent="0.3">
      <c r="A1013" s="22" t="str">
        <f t="shared" si="15"/>
        <v>'RKB2016Curative50-69'</v>
      </c>
      <c r="B1013" s="22">
        <v>2016</v>
      </c>
      <c r="C1013" s="22" t="s">
        <v>299</v>
      </c>
      <c r="D1013" s="22" t="s">
        <v>7</v>
      </c>
      <c r="E1013" s="22" t="s">
        <v>627</v>
      </c>
      <c r="F1013" s="22">
        <v>20</v>
      </c>
      <c r="G1013" s="22">
        <v>0</v>
      </c>
      <c r="H1013" s="22" t="str">
        <f>INDEX(Bar_data!$A$3:$B$140,MATCH(C1013,Bar_data!$A$3:$A$140,FALSE),2)</f>
        <v>Trust070</v>
      </c>
      <c r="I1013" s="22" t="str">
        <f>INDEX(TrustCAHUB_map!$A$2:$D$139,MATCH($C1013,TrustCAHUB_map!$A$2:$A$139,FALSE),3)</f>
        <v>West Midlands</v>
      </c>
      <c r="J1013" s="22" t="str">
        <f>INDEX(TrustCAHUB_map!$A$2:$D$139,MATCH($C1013,TrustCAHUB_map!$A$2:$A$139,FALSE),4)</f>
        <v>West Midlands</v>
      </c>
    </row>
    <row r="1014" spans="1:10" x14ac:dyDescent="0.3">
      <c r="A1014" s="22" t="str">
        <f t="shared" si="15"/>
        <v>'RKB2016Palliative50-69'</v>
      </c>
      <c r="B1014" s="22">
        <v>2016</v>
      </c>
      <c r="C1014" s="22" t="s">
        <v>299</v>
      </c>
      <c r="D1014" s="22" t="s">
        <v>8</v>
      </c>
      <c r="E1014" s="22" t="s">
        <v>627</v>
      </c>
      <c r="F1014" s="22">
        <v>15</v>
      </c>
      <c r="G1014" s="22">
        <v>1</v>
      </c>
      <c r="H1014" s="22" t="str">
        <f>INDEX(Bar_data!$A$3:$B$140,MATCH(C1014,Bar_data!$A$3:$A$140,FALSE),2)</f>
        <v>Trust070</v>
      </c>
      <c r="I1014" s="22" t="str">
        <f>INDEX(TrustCAHUB_map!$A$2:$D$139,MATCH($C1014,TrustCAHUB_map!$A$2:$A$139,FALSE),3)</f>
        <v>West Midlands</v>
      </c>
      <c r="J1014" s="22" t="str">
        <f>INDEX(TrustCAHUB_map!$A$2:$D$139,MATCH($C1014,TrustCAHUB_map!$A$2:$A$139,FALSE),4)</f>
        <v>West Midlands</v>
      </c>
    </row>
    <row r="1015" spans="1:10" x14ac:dyDescent="0.3">
      <c r="A1015" s="22" t="str">
        <f t="shared" si="15"/>
        <v>'RKB2016Palliative70+'</v>
      </c>
      <c r="B1015" s="22">
        <v>2016</v>
      </c>
      <c r="C1015" s="22" t="s">
        <v>299</v>
      </c>
      <c r="D1015" s="22" t="s">
        <v>8</v>
      </c>
      <c r="E1015" s="22" t="s">
        <v>628</v>
      </c>
      <c r="F1015" s="22">
        <v>15</v>
      </c>
      <c r="G1015" s="22">
        <v>1</v>
      </c>
      <c r="H1015" s="22" t="str">
        <f>INDEX(Bar_data!$A$3:$B$140,MATCH(C1015,Bar_data!$A$3:$A$140,FALSE),2)</f>
        <v>Trust070</v>
      </c>
      <c r="I1015" s="22" t="str">
        <f>INDEX(TrustCAHUB_map!$A$2:$D$139,MATCH($C1015,TrustCAHUB_map!$A$2:$A$139,FALSE),3)</f>
        <v>West Midlands</v>
      </c>
      <c r="J1015" s="22" t="str">
        <f>INDEX(TrustCAHUB_map!$A$2:$D$139,MATCH($C1015,TrustCAHUB_map!$A$2:$A$139,FALSE),4)</f>
        <v>West Midlands</v>
      </c>
    </row>
    <row r="1016" spans="1:10" x14ac:dyDescent="0.3">
      <c r="A1016" s="22" t="str">
        <f t="shared" si="15"/>
        <v>'RKB2016Curative70+'</v>
      </c>
      <c r="B1016" s="22">
        <v>2016</v>
      </c>
      <c r="C1016" s="22" t="s">
        <v>299</v>
      </c>
      <c r="D1016" s="22" t="s">
        <v>7</v>
      </c>
      <c r="E1016" s="22" t="s">
        <v>628</v>
      </c>
      <c r="F1016" s="22">
        <v>21</v>
      </c>
      <c r="G1016" s="22">
        <v>1</v>
      </c>
      <c r="H1016" s="22" t="str">
        <f>INDEX(Bar_data!$A$3:$B$140,MATCH(C1016,Bar_data!$A$3:$A$140,FALSE),2)</f>
        <v>Trust070</v>
      </c>
      <c r="I1016" s="22" t="str">
        <f>INDEX(TrustCAHUB_map!$A$2:$D$139,MATCH($C1016,TrustCAHUB_map!$A$2:$A$139,FALSE),3)</f>
        <v>West Midlands</v>
      </c>
      <c r="J1016" s="22" t="str">
        <f>INDEX(TrustCAHUB_map!$A$2:$D$139,MATCH($C1016,TrustCAHUB_map!$A$2:$A$139,FALSE),4)</f>
        <v>West Midlands</v>
      </c>
    </row>
    <row r="1017" spans="1:10" x14ac:dyDescent="0.3">
      <c r="A1017" s="22" t="str">
        <f t="shared" si="15"/>
        <v>'RKE2016Palliative18-49'</v>
      </c>
      <c r="B1017" s="22">
        <v>2016</v>
      </c>
      <c r="C1017" s="22" t="s">
        <v>231</v>
      </c>
      <c r="D1017" s="22" t="s">
        <v>8</v>
      </c>
      <c r="E1017" s="22" t="s">
        <v>153</v>
      </c>
      <c r="F1017" s="22">
        <v>3</v>
      </c>
      <c r="G1017" s="22">
        <v>0</v>
      </c>
      <c r="H1017" s="22" t="str">
        <f>INDEX(Bar_data!$A$3:$B$140,MATCH(C1017,Bar_data!$A$3:$A$140,FALSE),2)</f>
        <v>Trust071</v>
      </c>
      <c r="I1017" s="22" t="str">
        <f>INDEX(TrustCAHUB_map!$A$2:$D$139,MATCH($C1017,TrustCAHUB_map!$A$2:$A$139,FALSE),3)</f>
        <v>North Central and North East London</v>
      </c>
      <c r="J1017" s="22" t="str">
        <f>INDEX(TrustCAHUB_map!$A$2:$D$139,MATCH($C1017,TrustCAHUB_map!$A$2:$A$139,FALSE),4)</f>
        <v>London</v>
      </c>
    </row>
    <row r="1018" spans="1:10" x14ac:dyDescent="0.3">
      <c r="A1018" s="22" t="str">
        <f t="shared" si="15"/>
        <v>'RKE2016Curative18-49'</v>
      </c>
      <c r="B1018" s="22">
        <v>2016</v>
      </c>
      <c r="C1018" s="22" t="s">
        <v>231</v>
      </c>
      <c r="D1018" s="22" t="s">
        <v>7</v>
      </c>
      <c r="E1018" s="22" t="s">
        <v>153</v>
      </c>
      <c r="F1018" s="22">
        <v>4</v>
      </c>
      <c r="G1018" s="22">
        <v>0</v>
      </c>
      <c r="H1018" s="22" t="str">
        <f>INDEX(Bar_data!$A$3:$B$140,MATCH(C1018,Bar_data!$A$3:$A$140,FALSE),2)</f>
        <v>Trust071</v>
      </c>
      <c r="I1018" s="22" t="str">
        <f>INDEX(TrustCAHUB_map!$A$2:$D$139,MATCH($C1018,TrustCAHUB_map!$A$2:$A$139,FALSE),3)</f>
        <v>North Central and North East London</v>
      </c>
      <c r="J1018" s="22" t="str">
        <f>INDEX(TrustCAHUB_map!$A$2:$D$139,MATCH($C1018,TrustCAHUB_map!$A$2:$A$139,FALSE),4)</f>
        <v>London</v>
      </c>
    </row>
    <row r="1019" spans="1:10" x14ac:dyDescent="0.3">
      <c r="A1019" s="22" t="str">
        <f t="shared" si="15"/>
        <v>'RKE2016Palliative50-69'</v>
      </c>
      <c r="B1019" s="22">
        <v>2016</v>
      </c>
      <c r="C1019" s="22" t="s">
        <v>231</v>
      </c>
      <c r="D1019" s="22" t="s">
        <v>8</v>
      </c>
      <c r="E1019" s="22" t="s">
        <v>627</v>
      </c>
      <c r="F1019" s="22">
        <v>5</v>
      </c>
      <c r="G1019" s="22">
        <v>0</v>
      </c>
      <c r="H1019" s="22" t="str">
        <f>INDEX(Bar_data!$A$3:$B$140,MATCH(C1019,Bar_data!$A$3:$A$140,FALSE),2)</f>
        <v>Trust071</v>
      </c>
      <c r="I1019" s="22" t="str">
        <f>INDEX(TrustCAHUB_map!$A$2:$D$139,MATCH($C1019,TrustCAHUB_map!$A$2:$A$139,FALSE),3)</f>
        <v>North Central and North East London</v>
      </c>
      <c r="J1019" s="22" t="str">
        <f>INDEX(TrustCAHUB_map!$A$2:$D$139,MATCH($C1019,TrustCAHUB_map!$A$2:$A$139,FALSE),4)</f>
        <v>London</v>
      </c>
    </row>
    <row r="1020" spans="1:10" x14ac:dyDescent="0.3">
      <c r="A1020" s="22" t="str">
        <f t="shared" si="15"/>
        <v>'RKE2016Curative50-69'</v>
      </c>
      <c r="B1020" s="22">
        <v>2016</v>
      </c>
      <c r="C1020" s="22" t="s">
        <v>231</v>
      </c>
      <c r="D1020" s="22" t="s">
        <v>7</v>
      </c>
      <c r="E1020" s="22" t="s">
        <v>627</v>
      </c>
      <c r="F1020" s="22">
        <v>4</v>
      </c>
      <c r="G1020" s="22">
        <v>0</v>
      </c>
      <c r="H1020" s="22" t="str">
        <f>INDEX(Bar_data!$A$3:$B$140,MATCH(C1020,Bar_data!$A$3:$A$140,FALSE),2)</f>
        <v>Trust071</v>
      </c>
      <c r="I1020" s="22" t="str">
        <f>INDEX(TrustCAHUB_map!$A$2:$D$139,MATCH($C1020,TrustCAHUB_map!$A$2:$A$139,FALSE),3)</f>
        <v>North Central and North East London</v>
      </c>
      <c r="J1020" s="22" t="str">
        <f>INDEX(TrustCAHUB_map!$A$2:$D$139,MATCH($C1020,TrustCAHUB_map!$A$2:$A$139,FALSE),4)</f>
        <v>London</v>
      </c>
    </row>
    <row r="1021" spans="1:10" x14ac:dyDescent="0.3">
      <c r="A1021" s="22" t="str">
        <f t="shared" si="15"/>
        <v>'RKE2016Palliative70+'</v>
      </c>
      <c r="B1021" s="22">
        <v>2016</v>
      </c>
      <c r="C1021" s="22" t="s">
        <v>231</v>
      </c>
      <c r="D1021" s="22" t="s">
        <v>8</v>
      </c>
      <c r="E1021" s="22" t="s">
        <v>628</v>
      </c>
      <c r="F1021" s="22">
        <v>2</v>
      </c>
      <c r="G1021" s="22">
        <v>0</v>
      </c>
      <c r="H1021" s="22" t="str">
        <f>INDEX(Bar_data!$A$3:$B$140,MATCH(C1021,Bar_data!$A$3:$A$140,FALSE),2)</f>
        <v>Trust071</v>
      </c>
      <c r="I1021" s="22" t="str">
        <f>INDEX(TrustCAHUB_map!$A$2:$D$139,MATCH($C1021,TrustCAHUB_map!$A$2:$A$139,FALSE),3)</f>
        <v>North Central and North East London</v>
      </c>
      <c r="J1021" s="22" t="str">
        <f>INDEX(TrustCAHUB_map!$A$2:$D$139,MATCH($C1021,TrustCAHUB_map!$A$2:$A$139,FALSE),4)</f>
        <v>London</v>
      </c>
    </row>
    <row r="1022" spans="1:10" x14ac:dyDescent="0.3">
      <c r="A1022" s="22" t="str">
        <f t="shared" si="15"/>
        <v>'RKE2016Curative70+'</v>
      </c>
      <c r="B1022" s="22">
        <v>2016</v>
      </c>
      <c r="C1022" s="22" t="s">
        <v>231</v>
      </c>
      <c r="D1022" s="22" t="s">
        <v>7</v>
      </c>
      <c r="E1022" s="22" t="s">
        <v>628</v>
      </c>
      <c r="F1022" s="22">
        <v>3</v>
      </c>
      <c r="G1022" s="22">
        <v>0</v>
      </c>
      <c r="H1022" s="22" t="str">
        <f>INDEX(Bar_data!$A$3:$B$140,MATCH(C1022,Bar_data!$A$3:$A$140,FALSE),2)</f>
        <v>Trust071</v>
      </c>
      <c r="I1022" s="22" t="str">
        <f>INDEX(TrustCAHUB_map!$A$2:$D$139,MATCH($C1022,TrustCAHUB_map!$A$2:$A$139,FALSE),3)</f>
        <v>North Central and North East London</v>
      </c>
      <c r="J1022" s="22" t="str">
        <f>INDEX(TrustCAHUB_map!$A$2:$D$139,MATCH($C1022,TrustCAHUB_map!$A$2:$A$139,FALSE),4)</f>
        <v>London</v>
      </c>
    </row>
    <row r="1023" spans="1:10" x14ac:dyDescent="0.3">
      <c r="A1023" s="22" t="str">
        <f t="shared" si="15"/>
        <v>'RL42016Palliative18-49'</v>
      </c>
      <c r="B1023" s="22">
        <v>2016</v>
      </c>
      <c r="C1023" s="22" t="s">
        <v>232</v>
      </c>
      <c r="D1023" s="22" t="s">
        <v>8</v>
      </c>
      <c r="E1023" s="22" t="s">
        <v>153</v>
      </c>
      <c r="F1023" s="22">
        <v>1</v>
      </c>
      <c r="G1023" s="22">
        <v>0</v>
      </c>
      <c r="H1023" s="22" t="str">
        <f>INDEX(Bar_data!$A$3:$B$140,MATCH(C1023,Bar_data!$A$3:$A$140,FALSE),2)</f>
        <v>Trust072</v>
      </c>
      <c r="I1023" s="22" t="str">
        <f>INDEX(TrustCAHUB_map!$A$2:$D$139,MATCH($C1023,TrustCAHUB_map!$A$2:$A$139,FALSE),3)</f>
        <v>West Midlands</v>
      </c>
      <c r="J1023" s="22" t="str">
        <f>INDEX(TrustCAHUB_map!$A$2:$D$139,MATCH($C1023,TrustCAHUB_map!$A$2:$A$139,FALSE),4)</f>
        <v>West Midlands</v>
      </c>
    </row>
    <row r="1024" spans="1:10" x14ac:dyDescent="0.3">
      <c r="A1024" s="22" t="str">
        <f t="shared" si="15"/>
        <v>'RL42016Curative18-49'</v>
      </c>
      <c r="B1024" s="22">
        <v>2016</v>
      </c>
      <c r="C1024" s="22" t="s">
        <v>232</v>
      </c>
      <c r="D1024" s="22" t="s">
        <v>7</v>
      </c>
      <c r="E1024" s="22" t="s">
        <v>153</v>
      </c>
      <c r="F1024" s="22">
        <v>8</v>
      </c>
      <c r="G1024" s="22">
        <v>0</v>
      </c>
      <c r="H1024" s="22" t="str">
        <f>INDEX(Bar_data!$A$3:$B$140,MATCH(C1024,Bar_data!$A$3:$A$140,FALSE),2)</f>
        <v>Trust072</v>
      </c>
      <c r="I1024" s="22" t="str">
        <f>INDEX(TrustCAHUB_map!$A$2:$D$139,MATCH($C1024,TrustCAHUB_map!$A$2:$A$139,FALSE),3)</f>
        <v>West Midlands</v>
      </c>
      <c r="J1024" s="22" t="str">
        <f>INDEX(TrustCAHUB_map!$A$2:$D$139,MATCH($C1024,TrustCAHUB_map!$A$2:$A$139,FALSE),4)</f>
        <v>West Midlands</v>
      </c>
    </row>
    <row r="1025" spans="1:10" x14ac:dyDescent="0.3">
      <c r="A1025" s="22" t="str">
        <f t="shared" si="15"/>
        <v>'RL42016Not assigned50-69'</v>
      </c>
      <c r="B1025" s="22">
        <v>2016</v>
      </c>
      <c r="C1025" s="22" t="s">
        <v>232</v>
      </c>
      <c r="D1025" s="22" t="s">
        <v>477</v>
      </c>
      <c r="E1025" s="22" t="s">
        <v>627</v>
      </c>
      <c r="F1025" s="22">
        <v>1</v>
      </c>
      <c r="G1025" s="22">
        <v>0</v>
      </c>
      <c r="H1025" s="22" t="str">
        <f>INDEX(Bar_data!$A$3:$B$140,MATCH(C1025,Bar_data!$A$3:$A$140,FALSE),2)</f>
        <v>Trust072</v>
      </c>
      <c r="I1025" s="22" t="str">
        <f>INDEX(TrustCAHUB_map!$A$2:$D$139,MATCH($C1025,TrustCAHUB_map!$A$2:$A$139,FALSE),3)</f>
        <v>West Midlands</v>
      </c>
      <c r="J1025" s="22" t="str">
        <f>INDEX(TrustCAHUB_map!$A$2:$D$139,MATCH($C1025,TrustCAHUB_map!$A$2:$A$139,FALSE),4)</f>
        <v>West Midlands</v>
      </c>
    </row>
    <row r="1026" spans="1:10" x14ac:dyDescent="0.3">
      <c r="A1026" s="22" t="str">
        <f t="shared" si="15"/>
        <v>'RL42016Palliative50-69'</v>
      </c>
      <c r="B1026" s="22">
        <v>2016</v>
      </c>
      <c r="C1026" s="22" t="s">
        <v>232</v>
      </c>
      <c r="D1026" s="22" t="s">
        <v>8</v>
      </c>
      <c r="E1026" s="22" t="s">
        <v>627</v>
      </c>
      <c r="F1026" s="22">
        <v>3</v>
      </c>
      <c r="G1026" s="22">
        <v>0</v>
      </c>
      <c r="H1026" s="22" t="str">
        <f>INDEX(Bar_data!$A$3:$B$140,MATCH(C1026,Bar_data!$A$3:$A$140,FALSE),2)</f>
        <v>Trust072</v>
      </c>
      <c r="I1026" s="22" t="str">
        <f>INDEX(TrustCAHUB_map!$A$2:$D$139,MATCH($C1026,TrustCAHUB_map!$A$2:$A$139,FALSE),3)</f>
        <v>West Midlands</v>
      </c>
      <c r="J1026" s="22" t="str">
        <f>INDEX(TrustCAHUB_map!$A$2:$D$139,MATCH($C1026,TrustCAHUB_map!$A$2:$A$139,FALSE),4)</f>
        <v>West Midlands</v>
      </c>
    </row>
    <row r="1027" spans="1:10" x14ac:dyDescent="0.3">
      <c r="A1027" s="22" t="str">
        <f t="shared" ref="A1027:A1090" si="16">"'"&amp;C1027&amp;B1027&amp;D1027&amp;E1027&amp;"'"</f>
        <v>'RL42016Curative50-69'</v>
      </c>
      <c r="B1027" s="22">
        <v>2016</v>
      </c>
      <c r="C1027" s="22" t="s">
        <v>232</v>
      </c>
      <c r="D1027" s="22" t="s">
        <v>7</v>
      </c>
      <c r="E1027" s="22" t="s">
        <v>627</v>
      </c>
      <c r="F1027" s="22">
        <v>22</v>
      </c>
      <c r="G1027" s="22">
        <v>0</v>
      </c>
      <c r="H1027" s="22" t="str">
        <f>INDEX(Bar_data!$A$3:$B$140,MATCH(C1027,Bar_data!$A$3:$A$140,FALSE),2)</f>
        <v>Trust072</v>
      </c>
      <c r="I1027" s="22" t="str">
        <f>INDEX(TrustCAHUB_map!$A$2:$D$139,MATCH($C1027,TrustCAHUB_map!$A$2:$A$139,FALSE),3)</f>
        <v>West Midlands</v>
      </c>
      <c r="J1027" s="22" t="str">
        <f>INDEX(TrustCAHUB_map!$A$2:$D$139,MATCH($C1027,TrustCAHUB_map!$A$2:$A$139,FALSE),4)</f>
        <v>West Midlands</v>
      </c>
    </row>
    <row r="1028" spans="1:10" x14ac:dyDescent="0.3">
      <c r="A1028" s="22" t="str">
        <f t="shared" si="16"/>
        <v>'RL42016Not assigned70+'</v>
      </c>
      <c r="B1028" s="22">
        <v>2016</v>
      </c>
      <c r="C1028" s="22" t="s">
        <v>232</v>
      </c>
      <c r="D1028" s="22" t="s">
        <v>477</v>
      </c>
      <c r="E1028" s="22" t="s">
        <v>628</v>
      </c>
      <c r="F1028" s="22">
        <v>3</v>
      </c>
      <c r="G1028" s="22">
        <v>1</v>
      </c>
      <c r="H1028" s="22" t="str">
        <f>INDEX(Bar_data!$A$3:$B$140,MATCH(C1028,Bar_data!$A$3:$A$140,FALSE),2)</f>
        <v>Trust072</v>
      </c>
      <c r="I1028" s="22" t="str">
        <f>INDEX(TrustCAHUB_map!$A$2:$D$139,MATCH($C1028,TrustCAHUB_map!$A$2:$A$139,FALSE),3)</f>
        <v>West Midlands</v>
      </c>
      <c r="J1028" s="22" t="str">
        <f>INDEX(TrustCAHUB_map!$A$2:$D$139,MATCH($C1028,TrustCAHUB_map!$A$2:$A$139,FALSE),4)</f>
        <v>West Midlands</v>
      </c>
    </row>
    <row r="1029" spans="1:10" x14ac:dyDescent="0.3">
      <c r="A1029" s="22" t="str">
        <f t="shared" si="16"/>
        <v>'RL42016Palliative70+'</v>
      </c>
      <c r="B1029" s="22">
        <v>2016</v>
      </c>
      <c r="C1029" s="22" t="s">
        <v>232</v>
      </c>
      <c r="D1029" s="22" t="s">
        <v>8</v>
      </c>
      <c r="E1029" s="22" t="s">
        <v>628</v>
      </c>
      <c r="F1029" s="22">
        <v>6</v>
      </c>
      <c r="G1029" s="22">
        <v>0</v>
      </c>
      <c r="H1029" s="22" t="str">
        <f>INDEX(Bar_data!$A$3:$B$140,MATCH(C1029,Bar_data!$A$3:$A$140,FALSE),2)</f>
        <v>Trust072</v>
      </c>
      <c r="I1029" s="22" t="str">
        <f>INDEX(TrustCAHUB_map!$A$2:$D$139,MATCH($C1029,TrustCAHUB_map!$A$2:$A$139,FALSE),3)</f>
        <v>West Midlands</v>
      </c>
      <c r="J1029" s="22" t="str">
        <f>INDEX(TrustCAHUB_map!$A$2:$D$139,MATCH($C1029,TrustCAHUB_map!$A$2:$A$139,FALSE),4)</f>
        <v>West Midlands</v>
      </c>
    </row>
    <row r="1030" spans="1:10" x14ac:dyDescent="0.3">
      <c r="A1030" s="22" t="str">
        <f t="shared" si="16"/>
        <v>'RL42016Curative70+'</v>
      </c>
      <c r="B1030" s="22">
        <v>2016</v>
      </c>
      <c r="C1030" s="22" t="s">
        <v>232</v>
      </c>
      <c r="D1030" s="22" t="s">
        <v>7</v>
      </c>
      <c r="E1030" s="22" t="s">
        <v>628</v>
      </c>
      <c r="F1030" s="22">
        <v>28</v>
      </c>
      <c r="G1030" s="22">
        <v>1</v>
      </c>
      <c r="H1030" s="22" t="str">
        <f>INDEX(Bar_data!$A$3:$B$140,MATCH(C1030,Bar_data!$A$3:$A$140,FALSE),2)</f>
        <v>Trust072</v>
      </c>
      <c r="I1030" s="22" t="str">
        <f>INDEX(TrustCAHUB_map!$A$2:$D$139,MATCH($C1030,TrustCAHUB_map!$A$2:$A$139,FALSE),3)</f>
        <v>West Midlands</v>
      </c>
      <c r="J1030" s="22" t="str">
        <f>INDEX(TrustCAHUB_map!$A$2:$D$139,MATCH($C1030,TrustCAHUB_map!$A$2:$A$139,FALSE),4)</f>
        <v>West Midlands</v>
      </c>
    </row>
    <row r="1031" spans="1:10" x14ac:dyDescent="0.3">
      <c r="A1031" s="22" t="str">
        <f t="shared" si="16"/>
        <v>'RLN2016Palliative18-49'</v>
      </c>
      <c r="B1031" s="22">
        <v>2016</v>
      </c>
      <c r="C1031" s="22" t="s">
        <v>233</v>
      </c>
      <c r="D1031" s="22" t="s">
        <v>8</v>
      </c>
      <c r="E1031" s="22" t="s">
        <v>153</v>
      </c>
      <c r="F1031" s="22">
        <v>7</v>
      </c>
      <c r="G1031" s="22">
        <v>1</v>
      </c>
      <c r="H1031" s="22" t="str">
        <f>INDEX(Bar_data!$A$3:$B$140,MATCH(C1031,Bar_data!$A$3:$A$140,FALSE),2)</f>
        <v>Trust073</v>
      </c>
      <c r="I1031" s="22" t="str">
        <f>INDEX(TrustCAHUB_map!$A$2:$D$139,MATCH($C1031,TrustCAHUB_map!$A$2:$A$139,FALSE),3)</f>
        <v>North East and Cumbria</v>
      </c>
      <c r="J1031" s="22" t="str">
        <f>INDEX(TrustCAHUB_map!$A$2:$D$139,MATCH($C1031,TrustCAHUB_map!$A$2:$A$139,FALSE),4)</f>
        <v>North East</v>
      </c>
    </row>
    <row r="1032" spans="1:10" x14ac:dyDescent="0.3">
      <c r="A1032" s="22" t="str">
        <f t="shared" si="16"/>
        <v>'RLN2016Curative18-49'</v>
      </c>
      <c r="B1032" s="22">
        <v>2016</v>
      </c>
      <c r="C1032" s="22" t="s">
        <v>233</v>
      </c>
      <c r="D1032" s="22" t="s">
        <v>7</v>
      </c>
      <c r="E1032" s="22" t="s">
        <v>153</v>
      </c>
      <c r="F1032" s="22">
        <v>3</v>
      </c>
      <c r="G1032" s="22">
        <v>0</v>
      </c>
      <c r="H1032" s="22" t="str">
        <f>INDEX(Bar_data!$A$3:$B$140,MATCH(C1032,Bar_data!$A$3:$A$140,FALSE),2)</f>
        <v>Trust073</v>
      </c>
      <c r="I1032" s="22" t="str">
        <f>INDEX(TrustCAHUB_map!$A$2:$D$139,MATCH($C1032,TrustCAHUB_map!$A$2:$A$139,FALSE),3)</f>
        <v>North East and Cumbria</v>
      </c>
      <c r="J1032" s="22" t="str">
        <f>INDEX(TrustCAHUB_map!$A$2:$D$139,MATCH($C1032,TrustCAHUB_map!$A$2:$A$139,FALSE),4)</f>
        <v>North East</v>
      </c>
    </row>
    <row r="1033" spans="1:10" x14ac:dyDescent="0.3">
      <c r="A1033" s="22" t="str">
        <f t="shared" si="16"/>
        <v>'RLN2016Curative50-69'</v>
      </c>
      <c r="B1033" s="22">
        <v>2016</v>
      </c>
      <c r="C1033" s="22" t="s">
        <v>233</v>
      </c>
      <c r="D1033" s="22" t="s">
        <v>7</v>
      </c>
      <c r="E1033" s="22" t="s">
        <v>627</v>
      </c>
      <c r="F1033" s="22">
        <v>13</v>
      </c>
      <c r="G1033" s="22">
        <v>0</v>
      </c>
      <c r="H1033" s="22" t="str">
        <f>INDEX(Bar_data!$A$3:$B$140,MATCH(C1033,Bar_data!$A$3:$A$140,FALSE),2)</f>
        <v>Trust073</v>
      </c>
      <c r="I1033" s="22" t="str">
        <f>INDEX(TrustCAHUB_map!$A$2:$D$139,MATCH($C1033,TrustCAHUB_map!$A$2:$A$139,FALSE),3)</f>
        <v>North East and Cumbria</v>
      </c>
      <c r="J1033" s="22" t="str">
        <f>INDEX(TrustCAHUB_map!$A$2:$D$139,MATCH($C1033,TrustCAHUB_map!$A$2:$A$139,FALSE),4)</f>
        <v>North East</v>
      </c>
    </row>
    <row r="1034" spans="1:10" x14ac:dyDescent="0.3">
      <c r="A1034" s="22" t="str">
        <f t="shared" si="16"/>
        <v>'RLN2016Palliative50-69'</v>
      </c>
      <c r="B1034" s="22">
        <v>2016</v>
      </c>
      <c r="C1034" s="22" t="s">
        <v>233</v>
      </c>
      <c r="D1034" s="22" t="s">
        <v>8</v>
      </c>
      <c r="E1034" s="22" t="s">
        <v>627</v>
      </c>
      <c r="F1034" s="22">
        <v>32</v>
      </c>
      <c r="G1034" s="22">
        <v>1</v>
      </c>
      <c r="H1034" s="22" t="str">
        <f>INDEX(Bar_data!$A$3:$B$140,MATCH(C1034,Bar_data!$A$3:$A$140,FALSE),2)</f>
        <v>Trust073</v>
      </c>
      <c r="I1034" s="22" t="str">
        <f>INDEX(TrustCAHUB_map!$A$2:$D$139,MATCH($C1034,TrustCAHUB_map!$A$2:$A$139,FALSE),3)</f>
        <v>North East and Cumbria</v>
      </c>
      <c r="J1034" s="22" t="str">
        <f>INDEX(TrustCAHUB_map!$A$2:$D$139,MATCH($C1034,TrustCAHUB_map!$A$2:$A$139,FALSE),4)</f>
        <v>North East</v>
      </c>
    </row>
    <row r="1035" spans="1:10" x14ac:dyDescent="0.3">
      <c r="A1035" s="22" t="str">
        <f t="shared" si="16"/>
        <v>'RLN2016Palliative70+'</v>
      </c>
      <c r="B1035" s="22">
        <v>2016</v>
      </c>
      <c r="C1035" s="22" t="s">
        <v>233</v>
      </c>
      <c r="D1035" s="22" t="s">
        <v>8</v>
      </c>
      <c r="E1035" s="22" t="s">
        <v>628</v>
      </c>
      <c r="F1035" s="22">
        <v>18</v>
      </c>
      <c r="G1035" s="22">
        <v>1</v>
      </c>
      <c r="H1035" s="22" t="str">
        <f>INDEX(Bar_data!$A$3:$B$140,MATCH(C1035,Bar_data!$A$3:$A$140,FALSE),2)</f>
        <v>Trust073</v>
      </c>
      <c r="I1035" s="22" t="str">
        <f>INDEX(TrustCAHUB_map!$A$2:$D$139,MATCH($C1035,TrustCAHUB_map!$A$2:$A$139,FALSE),3)</f>
        <v>North East and Cumbria</v>
      </c>
      <c r="J1035" s="22" t="str">
        <f>INDEX(TrustCAHUB_map!$A$2:$D$139,MATCH($C1035,TrustCAHUB_map!$A$2:$A$139,FALSE),4)</f>
        <v>North East</v>
      </c>
    </row>
    <row r="1036" spans="1:10" x14ac:dyDescent="0.3">
      <c r="A1036" s="22" t="str">
        <f t="shared" si="16"/>
        <v>'RLN2016Curative70+'</v>
      </c>
      <c r="B1036" s="22">
        <v>2016</v>
      </c>
      <c r="C1036" s="22" t="s">
        <v>233</v>
      </c>
      <c r="D1036" s="22" t="s">
        <v>7</v>
      </c>
      <c r="E1036" s="22" t="s">
        <v>628</v>
      </c>
      <c r="F1036" s="22">
        <v>8</v>
      </c>
      <c r="G1036" s="22">
        <v>0</v>
      </c>
      <c r="H1036" s="22" t="str">
        <f>INDEX(Bar_data!$A$3:$B$140,MATCH(C1036,Bar_data!$A$3:$A$140,FALSE),2)</f>
        <v>Trust073</v>
      </c>
      <c r="I1036" s="22" t="str">
        <f>INDEX(TrustCAHUB_map!$A$2:$D$139,MATCH($C1036,TrustCAHUB_map!$A$2:$A$139,FALSE),3)</f>
        <v>North East and Cumbria</v>
      </c>
      <c r="J1036" s="22" t="str">
        <f>INDEX(TrustCAHUB_map!$A$2:$D$139,MATCH($C1036,TrustCAHUB_map!$A$2:$A$139,FALSE),4)</f>
        <v>North East</v>
      </c>
    </row>
    <row r="1037" spans="1:10" x14ac:dyDescent="0.3">
      <c r="A1037" s="22" t="str">
        <f t="shared" si="16"/>
        <v>'RLT2016Palliative18-49'</v>
      </c>
      <c r="B1037" s="22">
        <v>2016</v>
      </c>
      <c r="C1037" s="22" t="s">
        <v>235</v>
      </c>
      <c r="D1037" s="22" t="s">
        <v>8</v>
      </c>
      <c r="E1037" s="22" t="s">
        <v>153</v>
      </c>
      <c r="F1037" s="22">
        <v>2</v>
      </c>
      <c r="G1037" s="22">
        <v>0</v>
      </c>
      <c r="H1037" s="22" t="str">
        <f>INDEX(Bar_data!$A$3:$B$140,MATCH(C1037,Bar_data!$A$3:$A$140,FALSE),2)</f>
        <v>Trust075</v>
      </c>
      <c r="I1037" s="22" t="str">
        <f>INDEX(TrustCAHUB_map!$A$2:$D$139,MATCH($C1037,TrustCAHUB_map!$A$2:$A$139,FALSE),3)</f>
        <v>West Midlands</v>
      </c>
      <c r="J1037" s="22" t="str">
        <f>INDEX(TrustCAHUB_map!$A$2:$D$139,MATCH($C1037,TrustCAHUB_map!$A$2:$A$139,FALSE),4)</f>
        <v>West Midlands</v>
      </c>
    </row>
    <row r="1038" spans="1:10" x14ac:dyDescent="0.3">
      <c r="A1038" s="22" t="str">
        <f t="shared" si="16"/>
        <v>'RLT2016Curative18-49'</v>
      </c>
      <c r="B1038" s="22">
        <v>2016</v>
      </c>
      <c r="C1038" s="22" t="s">
        <v>235</v>
      </c>
      <c r="D1038" s="22" t="s">
        <v>7</v>
      </c>
      <c r="E1038" s="22" t="s">
        <v>153</v>
      </c>
      <c r="F1038" s="22">
        <v>2</v>
      </c>
      <c r="G1038" s="22">
        <v>0</v>
      </c>
      <c r="H1038" s="22" t="str">
        <f>INDEX(Bar_data!$A$3:$B$140,MATCH(C1038,Bar_data!$A$3:$A$140,FALSE),2)</f>
        <v>Trust075</v>
      </c>
      <c r="I1038" s="22" t="str">
        <f>INDEX(TrustCAHUB_map!$A$2:$D$139,MATCH($C1038,TrustCAHUB_map!$A$2:$A$139,FALSE),3)</f>
        <v>West Midlands</v>
      </c>
      <c r="J1038" s="22" t="str">
        <f>INDEX(TrustCAHUB_map!$A$2:$D$139,MATCH($C1038,TrustCAHUB_map!$A$2:$A$139,FALSE),4)</f>
        <v>West Midlands</v>
      </c>
    </row>
    <row r="1039" spans="1:10" x14ac:dyDescent="0.3">
      <c r="A1039" s="22" t="str">
        <f t="shared" si="16"/>
        <v>'RLT2016Palliative50-69'</v>
      </c>
      <c r="B1039" s="22">
        <v>2016</v>
      </c>
      <c r="C1039" s="22" t="s">
        <v>235</v>
      </c>
      <c r="D1039" s="22" t="s">
        <v>8</v>
      </c>
      <c r="E1039" s="22" t="s">
        <v>627</v>
      </c>
      <c r="F1039" s="22">
        <v>13</v>
      </c>
      <c r="G1039" s="22">
        <v>2</v>
      </c>
      <c r="H1039" s="22" t="str">
        <f>INDEX(Bar_data!$A$3:$B$140,MATCH(C1039,Bar_data!$A$3:$A$140,FALSE),2)</f>
        <v>Trust075</v>
      </c>
      <c r="I1039" s="22" t="str">
        <f>INDEX(TrustCAHUB_map!$A$2:$D$139,MATCH($C1039,TrustCAHUB_map!$A$2:$A$139,FALSE),3)</f>
        <v>West Midlands</v>
      </c>
      <c r="J1039" s="22" t="str">
        <f>INDEX(TrustCAHUB_map!$A$2:$D$139,MATCH($C1039,TrustCAHUB_map!$A$2:$A$139,FALSE),4)</f>
        <v>West Midlands</v>
      </c>
    </row>
    <row r="1040" spans="1:10" x14ac:dyDescent="0.3">
      <c r="A1040" s="22" t="str">
        <f t="shared" si="16"/>
        <v>'RLT2016Curative50-69'</v>
      </c>
      <c r="B1040" s="22">
        <v>2016</v>
      </c>
      <c r="C1040" s="22" t="s">
        <v>235</v>
      </c>
      <c r="D1040" s="22" t="s">
        <v>7</v>
      </c>
      <c r="E1040" s="22" t="s">
        <v>627</v>
      </c>
      <c r="F1040" s="22">
        <v>9</v>
      </c>
      <c r="G1040" s="22">
        <v>0</v>
      </c>
      <c r="H1040" s="22" t="str">
        <f>INDEX(Bar_data!$A$3:$B$140,MATCH(C1040,Bar_data!$A$3:$A$140,FALSE),2)</f>
        <v>Trust075</v>
      </c>
      <c r="I1040" s="22" t="str">
        <f>INDEX(TrustCAHUB_map!$A$2:$D$139,MATCH($C1040,TrustCAHUB_map!$A$2:$A$139,FALSE),3)</f>
        <v>West Midlands</v>
      </c>
      <c r="J1040" s="22" t="str">
        <f>INDEX(TrustCAHUB_map!$A$2:$D$139,MATCH($C1040,TrustCAHUB_map!$A$2:$A$139,FALSE),4)</f>
        <v>West Midlands</v>
      </c>
    </row>
    <row r="1041" spans="1:10" x14ac:dyDescent="0.3">
      <c r="A1041" s="22" t="str">
        <f t="shared" si="16"/>
        <v>'RLT2016Palliative70+'</v>
      </c>
      <c r="B1041" s="22">
        <v>2016</v>
      </c>
      <c r="C1041" s="22" t="s">
        <v>235</v>
      </c>
      <c r="D1041" s="22" t="s">
        <v>8</v>
      </c>
      <c r="E1041" s="22" t="s">
        <v>628</v>
      </c>
      <c r="F1041" s="22">
        <v>9</v>
      </c>
      <c r="G1041" s="22">
        <v>0</v>
      </c>
      <c r="H1041" s="22" t="str">
        <f>INDEX(Bar_data!$A$3:$B$140,MATCH(C1041,Bar_data!$A$3:$A$140,FALSE),2)</f>
        <v>Trust075</v>
      </c>
      <c r="I1041" s="22" t="str">
        <f>INDEX(TrustCAHUB_map!$A$2:$D$139,MATCH($C1041,TrustCAHUB_map!$A$2:$A$139,FALSE),3)</f>
        <v>West Midlands</v>
      </c>
      <c r="J1041" s="22" t="str">
        <f>INDEX(TrustCAHUB_map!$A$2:$D$139,MATCH($C1041,TrustCAHUB_map!$A$2:$A$139,FALSE),4)</f>
        <v>West Midlands</v>
      </c>
    </row>
    <row r="1042" spans="1:10" x14ac:dyDescent="0.3">
      <c r="A1042" s="22" t="str">
        <f t="shared" si="16"/>
        <v>'RLT2016Curative70+'</v>
      </c>
      <c r="B1042" s="22">
        <v>2016</v>
      </c>
      <c r="C1042" s="22" t="s">
        <v>235</v>
      </c>
      <c r="D1042" s="22" t="s">
        <v>7</v>
      </c>
      <c r="E1042" s="22" t="s">
        <v>628</v>
      </c>
      <c r="F1042" s="22">
        <v>8</v>
      </c>
      <c r="G1042" s="22">
        <v>0</v>
      </c>
      <c r="H1042" s="22" t="str">
        <f>INDEX(Bar_data!$A$3:$B$140,MATCH(C1042,Bar_data!$A$3:$A$140,FALSE),2)</f>
        <v>Trust075</v>
      </c>
      <c r="I1042" s="22" t="str">
        <f>INDEX(TrustCAHUB_map!$A$2:$D$139,MATCH($C1042,TrustCAHUB_map!$A$2:$A$139,FALSE),3)</f>
        <v>West Midlands</v>
      </c>
      <c r="J1042" s="22" t="str">
        <f>INDEX(TrustCAHUB_map!$A$2:$D$139,MATCH($C1042,TrustCAHUB_map!$A$2:$A$139,FALSE),4)</f>
        <v>West Midlands</v>
      </c>
    </row>
    <row r="1043" spans="1:10" x14ac:dyDescent="0.3">
      <c r="A1043" s="22" t="str">
        <f t="shared" si="16"/>
        <v>'RM12016Palliative18-49'</v>
      </c>
      <c r="B1043" s="22">
        <v>2016</v>
      </c>
      <c r="C1043" s="22" t="s">
        <v>236</v>
      </c>
      <c r="D1043" s="22" t="s">
        <v>8</v>
      </c>
      <c r="E1043" s="22" t="s">
        <v>153</v>
      </c>
      <c r="F1043" s="22">
        <v>9</v>
      </c>
      <c r="G1043" s="22">
        <v>0</v>
      </c>
      <c r="H1043" s="22" t="str">
        <f>INDEX(Bar_data!$A$3:$B$140,MATCH(C1043,Bar_data!$A$3:$A$140,FALSE),2)</f>
        <v>Trust076</v>
      </c>
      <c r="I1043" s="22" t="str">
        <f>INDEX(TrustCAHUB_map!$A$2:$D$139,MATCH($C1043,TrustCAHUB_map!$A$2:$A$139,FALSE),3)</f>
        <v>East of England</v>
      </c>
      <c r="J1043" s="22" t="str">
        <f>INDEX(TrustCAHUB_map!$A$2:$D$139,MATCH($C1043,TrustCAHUB_map!$A$2:$A$139,FALSE),4)</f>
        <v>East of England</v>
      </c>
    </row>
    <row r="1044" spans="1:10" x14ac:dyDescent="0.3">
      <c r="A1044" s="22" t="str">
        <f t="shared" si="16"/>
        <v>'RM12016Curative18-49'</v>
      </c>
      <c r="B1044" s="22">
        <v>2016</v>
      </c>
      <c r="C1044" s="22" t="s">
        <v>236</v>
      </c>
      <c r="D1044" s="22" t="s">
        <v>7</v>
      </c>
      <c r="E1044" s="22" t="s">
        <v>153</v>
      </c>
      <c r="F1044" s="22">
        <v>4</v>
      </c>
      <c r="G1044" s="22">
        <v>0</v>
      </c>
      <c r="H1044" s="22" t="str">
        <f>INDEX(Bar_data!$A$3:$B$140,MATCH(C1044,Bar_data!$A$3:$A$140,FALSE),2)</f>
        <v>Trust076</v>
      </c>
      <c r="I1044" s="22" t="str">
        <f>INDEX(TrustCAHUB_map!$A$2:$D$139,MATCH($C1044,TrustCAHUB_map!$A$2:$A$139,FALSE),3)</f>
        <v>East of England</v>
      </c>
      <c r="J1044" s="22" t="str">
        <f>INDEX(TrustCAHUB_map!$A$2:$D$139,MATCH($C1044,TrustCAHUB_map!$A$2:$A$139,FALSE),4)</f>
        <v>East of England</v>
      </c>
    </row>
    <row r="1045" spans="1:10" x14ac:dyDescent="0.3">
      <c r="A1045" s="22" t="str">
        <f t="shared" si="16"/>
        <v>'RM12016Curative50-69'</v>
      </c>
      <c r="B1045" s="22">
        <v>2016</v>
      </c>
      <c r="C1045" s="22" t="s">
        <v>236</v>
      </c>
      <c r="D1045" s="22" t="s">
        <v>7</v>
      </c>
      <c r="E1045" s="22" t="s">
        <v>627</v>
      </c>
      <c r="F1045" s="22">
        <v>44</v>
      </c>
      <c r="G1045" s="22">
        <v>1</v>
      </c>
      <c r="H1045" s="22" t="str">
        <f>INDEX(Bar_data!$A$3:$B$140,MATCH(C1045,Bar_data!$A$3:$A$140,FALSE),2)</f>
        <v>Trust076</v>
      </c>
      <c r="I1045" s="22" t="str">
        <f>INDEX(TrustCAHUB_map!$A$2:$D$139,MATCH($C1045,TrustCAHUB_map!$A$2:$A$139,FALSE),3)</f>
        <v>East of England</v>
      </c>
      <c r="J1045" s="22" t="str">
        <f>INDEX(TrustCAHUB_map!$A$2:$D$139,MATCH($C1045,TrustCAHUB_map!$A$2:$A$139,FALSE),4)</f>
        <v>East of England</v>
      </c>
    </row>
    <row r="1046" spans="1:10" x14ac:dyDescent="0.3">
      <c r="A1046" s="22" t="str">
        <f t="shared" si="16"/>
        <v>'RM12016Palliative50-69'</v>
      </c>
      <c r="B1046" s="22">
        <v>2016</v>
      </c>
      <c r="C1046" s="22" t="s">
        <v>236</v>
      </c>
      <c r="D1046" s="22" t="s">
        <v>8</v>
      </c>
      <c r="E1046" s="22" t="s">
        <v>627</v>
      </c>
      <c r="F1046" s="22">
        <v>35</v>
      </c>
      <c r="G1046" s="22">
        <v>1</v>
      </c>
      <c r="H1046" s="22" t="str">
        <f>INDEX(Bar_data!$A$3:$B$140,MATCH(C1046,Bar_data!$A$3:$A$140,FALSE),2)</f>
        <v>Trust076</v>
      </c>
      <c r="I1046" s="22" t="str">
        <f>INDEX(TrustCAHUB_map!$A$2:$D$139,MATCH($C1046,TrustCAHUB_map!$A$2:$A$139,FALSE),3)</f>
        <v>East of England</v>
      </c>
      <c r="J1046" s="22" t="str">
        <f>INDEX(TrustCAHUB_map!$A$2:$D$139,MATCH($C1046,TrustCAHUB_map!$A$2:$A$139,FALSE),4)</f>
        <v>East of England</v>
      </c>
    </row>
    <row r="1047" spans="1:10" x14ac:dyDescent="0.3">
      <c r="A1047" s="22" t="str">
        <f t="shared" si="16"/>
        <v>'RM12016Palliative70+'</v>
      </c>
      <c r="B1047" s="22">
        <v>2016</v>
      </c>
      <c r="C1047" s="22" t="s">
        <v>236</v>
      </c>
      <c r="D1047" s="22" t="s">
        <v>8</v>
      </c>
      <c r="E1047" s="22" t="s">
        <v>628</v>
      </c>
      <c r="F1047" s="22">
        <v>18</v>
      </c>
      <c r="G1047" s="22">
        <v>1</v>
      </c>
      <c r="H1047" s="22" t="str">
        <f>INDEX(Bar_data!$A$3:$B$140,MATCH(C1047,Bar_data!$A$3:$A$140,FALSE),2)</f>
        <v>Trust076</v>
      </c>
      <c r="I1047" s="22" t="str">
        <f>INDEX(TrustCAHUB_map!$A$2:$D$139,MATCH($C1047,TrustCAHUB_map!$A$2:$A$139,FALSE),3)</f>
        <v>East of England</v>
      </c>
      <c r="J1047" s="22" t="str">
        <f>INDEX(TrustCAHUB_map!$A$2:$D$139,MATCH($C1047,TrustCAHUB_map!$A$2:$A$139,FALSE),4)</f>
        <v>East of England</v>
      </c>
    </row>
    <row r="1048" spans="1:10" x14ac:dyDescent="0.3">
      <c r="A1048" s="22" t="str">
        <f t="shared" si="16"/>
        <v>'RM12016Curative70+'</v>
      </c>
      <c r="B1048" s="22">
        <v>2016</v>
      </c>
      <c r="C1048" s="22" t="s">
        <v>236</v>
      </c>
      <c r="D1048" s="22" t="s">
        <v>7</v>
      </c>
      <c r="E1048" s="22" t="s">
        <v>628</v>
      </c>
      <c r="F1048" s="22">
        <v>24</v>
      </c>
      <c r="G1048" s="22">
        <v>0</v>
      </c>
      <c r="H1048" s="22" t="str">
        <f>INDEX(Bar_data!$A$3:$B$140,MATCH(C1048,Bar_data!$A$3:$A$140,FALSE),2)</f>
        <v>Trust076</v>
      </c>
      <c r="I1048" s="22" t="str">
        <f>INDEX(TrustCAHUB_map!$A$2:$D$139,MATCH($C1048,TrustCAHUB_map!$A$2:$A$139,FALSE),3)</f>
        <v>East of England</v>
      </c>
      <c r="J1048" s="22" t="str">
        <f>INDEX(TrustCAHUB_map!$A$2:$D$139,MATCH($C1048,TrustCAHUB_map!$A$2:$A$139,FALSE),4)</f>
        <v>East of England</v>
      </c>
    </row>
    <row r="1049" spans="1:10" x14ac:dyDescent="0.3">
      <c r="A1049" s="22" t="str">
        <f t="shared" si="16"/>
        <v>'RMC2016Palliative50-69'</v>
      </c>
      <c r="B1049" s="22">
        <v>2016</v>
      </c>
      <c r="C1049" s="22" t="s">
        <v>238</v>
      </c>
      <c r="D1049" s="22" t="s">
        <v>8</v>
      </c>
      <c r="E1049" s="22" t="s">
        <v>627</v>
      </c>
      <c r="F1049" s="22">
        <v>3</v>
      </c>
      <c r="G1049" s="22">
        <v>0</v>
      </c>
      <c r="H1049" s="22" t="str">
        <f>INDEX(Bar_data!$A$3:$B$140,MATCH(C1049,Bar_data!$A$3:$A$140,FALSE),2)</f>
        <v>Trust078</v>
      </c>
      <c r="I1049" s="22" t="str">
        <f>INDEX(TrustCAHUB_map!$A$2:$D$139,MATCH($C1049,TrustCAHUB_map!$A$2:$A$139,FALSE),3)</f>
        <v>Greater Manchester</v>
      </c>
      <c r="J1049" s="22" t="str">
        <f>INDEX(TrustCAHUB_map!$A$2:$D$139,MATCH($C1049,TrustCAHUB_map!$A$2:$A$139,FALSE),4)</f>
        <v>North West</v>
      </c>
    </row>
    <row r="1050" spans="1:10" x14ac:dyDescent="0.3">
      <c r="A1050" s="22" t="str">
        <f t="shared" si="16"/>
        <v>'RMC2016Curative50-69'</v>
      </c>
      <c r="B1050" s="22">
        <v>2016</v>
      </c>
      <c r="C1050" s="22" t="s">
        <v>238</v>
      </c>
      <c r="D1050" s="22" t="s">
        <v>7</v>
      </c>
      <c r="E1050" s="22" t="s">
        <v>627</v>
      </c>
      <c r="F1050" s="22">
        <v>6</v>
      </c>
      <c r="G1050" s="22">
        <v>0</v>
      </c>
      <c r="H1050" s="22" t="str">
        <f>INDEX(Bar_data!$A$3:$B$140,MATCH(C1050,Bar_data!$A$3:$A$140,FALSE),2)</f>
        <v>Trust078</v>
      </c>
      <c r="I1050" s="22" t="str">
        <f>INDEX(TrustCAHUB_map!$A$2:$D$139,MATCH($C1050,TrustCAHUB_map!$A$2:$A$139,FALSE),3)</f>
        <v>Greater Manchester</v>
      </c>
      <c r="J1050" s="22" t="str">
        <f>INDEX(TrustCAHUB_map!$A$2:$D$139,MATCH($C1050,TrustCAHUB_map!$A$2:$A$139,FALSE),4)</f>
        <v>North West</v>
      </c>
    </row>
    <row r="1051" spans="1:10" x14ac:dyDescent="0.3">
      <c r="A1051" s="22" t="str">
        <f t="shared" si="16"/>
        <v>'RMC2016Palliative70+'</v>
      </c>
      <c r="B1051" s="22">
        <v>2016</v>
      </c>
      <c r="C1051" s="22" t="s">
        <v>238</v>
      </c>
      <c r="D1051" s="22" t="s">
        <v>8</v>
      </c>
      <c r="E1051" s="22" t="s">
        <v>628</v>
      </c>
      <c r="F1051" s="22">
        <v>2</v>
      </c>
      <c r="G1051" s="22">
        <v>0</v>
      </c>
      <c r="H1051" s="22" t="str">
        <f>INDEX(Bar_data!$A$3:$B$140,MATCH(C1051,Bar_data!$A$3:$A$140,FALSE),2)</f>
        <v>Trust078</v>
      </c>
      <c r="I1051" s="22" t="str">
        <f>INDEX(TrustCAHUB_map!$A$2:$D$139,MATCH($C1051,TrustCAHUB_map!$A$2:$A$139,FALSE),3)</f>
        <v>Greater Manchester</v>
      </c>
      <c r="J1051" s="22" t="str">
        <f>INDEX(TrustCAHUB_map!$A$2:$D$139,MATCH($C1051,TrustCAHUB_map!$A$2:$A$139,FALSE),4)</f>
        <v>North West</v>
      </c>
    </row>
    <row r="1052" spans="1:10" x14ac:dyDescent="0.3">
      <c r="A1052" s="22" t="str">
        <f t="shared" si="16"/>
        <v>'RMC2016Curative70+'</v>
      </c>
      <c r="B1052" s="22">
        <v>2016</v>
      </c>
      <c r="C1052" s="22" t="s">
        <v>238</v>
      </c>
      <c r="D1052" s="22" t="s">
        <v>7</v>
      </c>
      <c r="E1052" s="22" t="s">
        <v>628</v>
      </c>
      <c r="F1052" s="22">
        <v>8</v>
      </c>
      <c r="G1052" s="22">
        <v>0</v>
      </c>
      <c r="H1052" s="22" t="str">
        <f>INDEX(Bar_data!$A$3:$B$140,MATCH(C1052,Bar_data!$A$3:$A$140,FALSE),2)</f>
        <v>Trust078</v>
      </c>
      <c r="I1052" s="22" t="str">
        <f>INDEX(TrustCAHUB_map!$A$2:$D$139,MATCH($C1052,TrustCAHUB_map!$A$2:$A$139,FALSE),3)</f>
        <v>Greater Manchester</v>
      </c>
      <c r="J1052" s="22" t="str">
        <f>INDEX(TrustCAHUB_map!$A$2:$D$139,MATCH($C1052,TrustCAHUB_map!$A$2:$A$139,FALSE),4)</f>
        <v>North West</v>
      </c>
    </row>
    <row r="1053" spans="1:10" x14ac:dyDescent="0.3">
      <c r="A1053" s="22" t="str">
        <f t="shared" si="16"/>
        <v>'RN32016Curative18-49'</v>
      </c>
      <c r="B1053" s="22">
        <v>2016</v>
      </c>
      <c r="C1053" s="22" t="s">
        <v>240</v>
      </c>
      <c r="D1053" s="22" t="s">
        <v>7</v>
      </c>
      <c r="E1053" s="22" t="s">
        <v>153</v>
      </c>
      <c r="F1053" s="22">
        <v>3</v>
      </c>
      <c r="G1053" s="22">
        <v>0</v>
      </c>
      <c r="H1053" s="22" t="str">
        <f>INDEX(Bar_data!$A$3:$B$140,MATCH(C1053,Bar_data!$A$3:$A$140,FALSE),2)</f>
        <v>Trust080</v>
      </c>
      <c r="I1053" s="22" t="str">
        <f>INDEX(TrustCAHUB_map!$A$2:$D$139,MATCH($C1053,TrustCAHUB_map!$A$2:$A$139,FALSE),3)</f>
        <v>Thames Valley</v>
      </c>
      <c r="J1053" s="22" t="str">
        <f>INDEX(TrustCAHUB_map!$A$2:$D$139,MATCH($C1053,TrustCAHUB_map!$A$2:$A$139,FALSE),4)</f>
        <v>South East</v>
      </c>
    </row>
    <row r="1054" spans="1:10" x14ac:dyDescent="0.3">
      <c r="A1054" s="22" t="str">
        <f t="shared" si="16"/>
        <v>'RN32016Palliative18-49'</v>
      </c>
      <c r="B1054" s="22">
        <v>2016</v>
      </c>
      <c r="C1054" s="22" t="s">
        <v>240</v>
      </c>
      <c r="D1054" s="22" t="s">
        <v>8</v>
      </c>
      <c r="E1054" s="22" t="s">
        <v>153</v>
      </c>
      <c r="F1054" s="22">
        <v>4</v>
      </c>
      <c r="G1054" s="22">
        <v>0</v>
      </c>
      <c r="H1054" s="22" t="str">
        <f>INDEX(Bar_data!$A$3:$B$140,MATCH(C1054,Bar_data!$A$3:$A$140,FALSE),2)</f>
        <v>Trust080</v>
      </c>
      <c r="I1054" s="22" t="str">
        <f>INDEX(TrustCAHUB_map!$A$2:$D$139,MATCH($C1054,TrustCAHUB_map!$A$2:$A$139,FALSE),3)</f>
        <v>Thames Valley</v>
      </c>
      <c r="J1054" s="22" t="str">
        <f>INDEX(TrustCAHUB_map!$A$2:$D$139,MATCH($C1054,TrustCAHUB_map!$A$2:$A$139,FALSE),4)</f>
        <v>South East</v>
      </c>
    </row>
    <row r="1055" spans="1:10" x14ac:dyDescent="0.3">
      <c r="A1055" s="22" t="str">
        <f t="shared" si="16"/>
        <v>'RN32016Palliative50-69'</v>
      </c>
      <c r="B1055" s="22">
        <v>2016</v>
      </c>
      <c r="C1055" s="22" t="s">
        <v>240</v>
      </c>
      <c r="D1055" s="22" t="s">
        <v>8</v>
      </c>
      <c r="E1055" s="22" t="s">
        <v>627</v>
      </c>
      <c r="F1055" s="22">
        <v>15</v>
      </c>
      <c r="G1055" s="22">
        <v>0</v>
      </c>
      <c r="H1055" s="22" t="str">
        <f>INDEX(Bar_data!$A$3:$B$140,MATCH(C1055,Bar_data!$A$3:$A$140,FALSE),2)</f>
        <v>Trust080</v>
      </c>
      <c r="I1055" s="22" t="str">
        <f>INDEX(TrustCAHUB_map!$A$2:$D$139,MATCH($C1055,TrustCAHUB_map!$A$2:$A$139,FALSE),3)</f>
        <v>Thames Valley</v>
      </c>
      <c r="J1055" s="22" t="str">
        <f>INDEX(TrustCAHUB_map!$A$2:$D$139,MATCH($C1055,TrustCAHUB_map!$A$2:$A$139,FALSE),4)</f>
        <v>South East</v>
      </c>
    </row>
    <row r="1056" spans="1:10" x14ac:dyDescent="0.3">
      <c r="A1056" s="22" t="str">
        <f t="shared" si="16"/>
        <v>'RN32016Curative50-69'</v>
      </c>
      <c r="B1056" s="22">
        <v>2016</v>
      </c>
      <c r="C1056" s="22" t="s">
        <v>240</v>
      </c>
      <c r="D1056" s="22" t="s">
        <v>7</v>
      </c>
      <c r="E1056" s="22" t="s">
        <v>627</v>
      </c>
      <c r="F1056" s="22">
        <v>16</v>
      </c>
      <c r="G1056" s="22">
        <v>0</v>
      </c>
      <c r="H1056" s="22" t="str">
        <f>INDEX(Bar_data!$A$3:$B$140,MATCH(C1056,Bar_data!$A$3:$A$140,FALSE),2)</f>
        <v>Trust080</v>
      </c>
      <c r="I1056" s="22" t="str">
        <f>INDEX(TrustCAHUB_map!$A$2:$D$139,MATCH($C1056,TrustCAHUB_map!$A$2:$A$139,FALSE),3)</f>
        <v>Thames Valley</v>
      </c>
      <c r="J1056" s="22" t="str">
        <f>INDEX(TrustCAHUB_map!$A$2:$D$139,MATCH($C1056,TrustCAHUB_map!$A$2:$A$139,FALSE),4)</f>
        <v>South East</v>
      </c>
    </row>
    <row r="1057" spans="1:10" x14ac:dyDescent="0.3">
      <c r="A1057" s="22" t="str">
        <f t="shared" si="16"/>
        <v>'RN32016Curative70+'</v>
      </c>
      <c r="B1057" s="22">
        <v>2016</v>
      </c>
      <c r="C1057" s="22" t="s">
        <v>240</v>
      </c>
      <c r="D1057" s="22" t="s">
        <v>7</v>
      </c>
      <c r="E1057" s="22" t="s">
        <v>628</v>
      </c>
      <c r="F1057" s="22">
        <v>15</v>
      </c>
      <c r="G1057" s="22">
        <v>0</v>
      </c>
      <c r="H1057" s="22" t="str">
        <f>INDEX(Bar_data!$A$3:$B$140,MATCH(C1057,Bar_data!$A$3:$A$140,FALSE),2)</f>
        <v>Trust080</v>
      </c>
      <c r="I1057" s="22" t="str">
        <f>INDEX(TrustCAHUB_map!$A$2:$D$139,MATCH($C1057,TrustCAHUB_map!$A$2:$A$139,FALSE),3)</f>
        <v>Thames Valley</v>
      </c>
      <c r="J1057" s="22" t="str">
        <f>INDEX(TrustCAHUB_map!$A$2:$D$139,MATCH($C1057,TrustCAHUB_map!$A$2:$A$139,FALSE),4)</f>
        <v>South East</v>
      </c>
    </row>
    <row r="1058" spans="1:10" x14ac:dyDescent="0.3">
      <c r="A1058" s="22" t="str">
        <f t="shared" si="16"/>
        <v>'RN32016Palliative70+'</v>
      </c>
      <c r="B1058" s="22">
        <v>2016</v>
      </c>
      <c r="C1058" s="22" t="s">
        <v>240</v>
      </c>
      <c r="D1058" s="22" t="s">
        <v>8</v>
      </c>
      <c r="E1058" s="22" t="s">
        <v>628</v>
      </c>
      <c r="F1058" s="22">
        <v>17</v>
      </c>
      <c r="G1058" s="22">
        <v>1</v>
      </c>
      <c r="H1058" s="22" t="str">
        <f>INDEX(Bar_data!$A$3:$B$140,MATCH(C1058,Bar_data!$A$3:$A$140,FALSE),2)</f>
        <v>Trust080</v>
      </c>
      <c r="I1058" s="22" t="str">
        <f>INDEX(TrustCAHUB_map!$A$2:$D$139,MATCH($C1058,TrustCAHUB_map!$A$2:$A$139,FALSE),3)</f>
        <v>Thames Valley</v>
      </c>
      <c r="J1058" s="22" t="str">
        <f>INDEX(TrustCAHUB_map!$A$2:$D$139,MATCH($C1058,TrustCAHUB_map!$A$2:$A$139,FALSE),4)</f>
        <v>South East</v>
      </c>
    </row>
    <row r="1059" spans="1:10" x14ac:dyDescent="0.3">
      <c r="A1059" s="22" t="str">
        <f t="shared" si="16"/>
        <v>'RN52016Palliative18-49'</v>
      </c>
      <c r="B1059" s="22">
        <v>2016</v>
      </c>
      <c r="C1059" s="22" t="s">
        <v>241</v>
      </c>
      <c r="D1059" s="22" t="s">
        <v>8</v>
      </c>
      <c r="E1059" s="22" t="s">
        <v>153</v>
      </c>
      <c r="F1059" s="22">
        <v>3</v>
      </c>
      <c r="G1059" s="22">
        <v>0</v>
      </c>
      <c r="H1059" s="22" t="str">
        <f>INDEX(Bar_data!$A$3:$B$140,MATCH(C1059,Bar_data!$A$3:$A$140,FALSE),2)</f>
        <v>Trust081</v>
      </c>
      <c r="I1059" s="22" t="str">
        <f>INDEX(TrustCAHUB_map!$A$2:$D$139,MATCH($C1059,TrustCAHUB_map!$A$2:$A$139,FALSE),3)</f>
        <v>Wessex</v>
      </c>
      <c r="J1059" s="22" t="str">
        <f>INDEX(TrustCAHUB_map!$A$2:$D$139,MATCH($C1059,TrustCAHUB_map!$A$2:$A$139,FALSE),4)</f>
        <v>Wessex</v>
      </c>
    </row>
    <row r="1060" spans="1:10" x14ac:dyDescent="0.3">
      <c r="A1060" s="22" t="str">
        <f t="shared" si="16"/>
        <v>'RN52016Curative18-49'</v>
      </c>
      <c r="B1060" s="22">
        <v>2016</v>
      </c>
      <c r="C1060" s="22" t="s">
        <v>241</v>
      </c>
      <c r="D1060" s="22" t="s">
        <v>7</v>
      </c>
      <c r="E1060" s="22" t="s">
        <v>153</v>
      </c>
      <c r="F1060" s="22">
        <v>5</v>
      </c>
      <c r="G1060" s="22">
        <v>0</v>
      </c>
      <c r="H1060" s="22" t="str">
        <f>INDEX(Bar_data!$A$3:$B$140,MATCH(C1060,Bar_data!$A$3:$A$140,FALSE),2)</f>
        <v>Trust081</v>
      </c>
      <c r="I1060" s="22" t="str">
        <f>INDEX(TrustCAHUB_map!$A$2:$D$139,MATCH($C1060,TrustCAHUB_map!$A$2:$A$139,FALSE),3)</f>
        <v>Wessex</v>
      </c>
      <c r="J1060" s="22" t="str">
        <f>INDEX(TrustCAHUB_map!$A$2:$D$139,MATCH($C1060,TrustCAHUB_map!$A$2:$A$139,FALSE),4)</f>
        <v>Wessex</v>
      </c>
    </row>
    <row r="1061" spans="1:10" x14ac:dyDescent="0.3">
      <c r="A1061" s="22" t="str">
        <f t="shared" si="16"/>
        <v>'RN52016Curative50-69'</v>
      </c>
      <c r="B1061" s="22">
        <v>2016</v>
      </c>
      <c r="C1061" s="22" t="s">
        <v>241</v>
      </c>
      <c r="D1061" s="22" t="s">
        <v>7</v>
      </c>
      <c r="E1061" s="22" t="s">
        <v>627</v>
      </c>
      <c r="F1061" s="22">
        <v>19</v>
      </c>
      <c r="G1061" s="22">
        <v>0</v>
      </c>
      <c r="H1061" s="22" t="str">
        <f>INDEX(Bar_data!$A$3:$B$140,MATCH(C1061,Bar_data!$A$3:$A$140,FALSE),2)</f>
        <v>Trust081</v>
      </c>
      <c r="I1061" s="22" t="str">
        <f>INDEX(TrustCAHUB_map!$A$2:$D$139,MATCH($C1061,TrustCAHUB_map!$A$2:$A$139,FALSE),3)</f>
        <v>Wessex</v>
      </c>
      <c r="J1061" s="22" t="str">
        <f>INDEX(TrustCAHUB_map!$A$2:$D$139,MATCH($C1061,TrustCAHUB_map!$A$2:$A$139,FALSE),4)</f>
        <v>Wessex</v>
      </c>
    </row>
    <row r="1062" spans="1:10" x14ac:dyDescent="0.3">
      <c r="A1062" s="22" t="str">
        <f t="shared" si="16"/>
        <v>'RN52016Palliative50-69'</v>
      </c>
      <c r="B1062" s="22">
        <v>2016</v>
      </c>
      <c r="C1062" s="22" t="s">
        <v>241</v>
      </c>
      <c r="D1062" s="22" t="s">
        <v>8</v>
      </c>
      <c r="E1062" s="22" t="s">
        <v>627</v>
      </c>
      <c r="F1062" s="22">
        <v>8</v>
      </c>
      <c r="G1062" s="22">
        <v>1</v>
      </c>
      <c r="H1062" s="22" t="str">
        <f>INDEX(Bar_data!$A$3:$B$140,MATCH(C1062,Bar_data!$A$3:$A$140,FALSE),2)</f>
        <v>Trust081</v>
      </c>
      <c r="I1062" s="22" t="str">
        <f>INDEX(TrustCAHUB_map!$A$2:$D$139,MATCH($C1062,TrustCAHUB_map!$A$2:$A$139,FALSE),3)</f>
        <v>Wessex</v>
      </c>
      <c r="J1062" s="22" t="str">
        <f>INDEX(TrustCAHUB_map!$A$2:$D$139,MATCH($C1062,TrustCAHUB_map!$A$2:$A$139,FALSE),4)</f>
        <v>Wessex</v>
      </c>
    </row>
    <row r="1063" spans="1:10" x14ac:dyDescent="0.3">
      <c r="A1063" s="22" t="str">
        <f t="shared" si="16"/>
        <v>'RN52016Not assigned50-69'</v>
      </c>
      <c r="B1063" s="22">
        <v>2016</v>
      </c>
      <c r="C1063" s="22" t="s">
        <v>241</v>
      </c>
      <c r="D1063" s="22" t="s">
        <v>477</v>
      </c>
      <c r="E1063" s="22" t="s">
        <v>627</v>
      </c>
      <c r="F1063" s="22">
        <v>5</v>
      </c>
      <c r="G1063" s="22">
        <v>0</v>
      </c>
      <c r="H1063" s="22" t="str">
        <f>INDEX(Bar_data!$A$3:$B$140,MATCH(C1063,Bar_data!$A$3:$A$140,FALSE),2)</f>
        <v>Trust081</v>
      </c>
      <c r="I1063" s="22" t="str">
        <f>INDEX(TrustCAHUB_map!$A$2:$D$139,MATCH($C1063,TrustCAHUB_map!$A$2:$A$139,FALSE),3)</f>
        <v>Wessex</v>
      </c>
      <c r="J1063" s="22" t="str">
        <f>INDEX(TrustCAHUB_map!$A$2:$D$139,MATCH($C1063,TrustCAHUB_map!$A$2:$A$139,FALSE),4)</f>
        <v>Wessex</v>
      </c>
    </row>
    <row r="1064" spans="1:10" x14ac:dyDescent="0.3">
      <c r="A1064" s="22" t="str">
        <f t="shared" si="16"/>
        <v>'RN52016Not assigned70+'</v>
      </c>
      <c r="B1064" s="22">
        <v>2016</v>
      </c>
      <c r="C1064" s="22" t="s">
        <v>241</v>
      </c>
      <c r="D1064" s="22" t="s">
        <v>477</v>
      </c>
      <c r="E1064" s="22" t="s">
        <v>628</v>
      </c>
      <c r="F1064" s="22">
        <v>1</v>
      </c>
      <c r="G1064" s="22">
        <v>0</v>
      </c>
      <c r="H1064" s="22" t="str">
        <f>INDEX(Bar_data!$A$3:$B$140,MATCH(C1064,Bar_data!$A$3:$A$140,FALSE),2)</f>
        <v>Trust081</v>
      </c>
      <c r="I1064" s="22" t="str">
        <f>INDEX(TrustCAHUB_map!$A$2:$D$139,MATCH($C1064,TrustCAHUB_map!$A$2:$A$139,FALSE),3)</f>
        <v>Wessex</v>
      </c>
      <c r="J1064" s="22" t="str">
        <f>INDEX(TrustCAHUB_map!$A$2:$D$139,MATCH($C1064,TrustCAHUB_map!$A$2:$A$139,FALSE),4)</f>
        <v>Wessex</v>
      </c>
    </row>
    <row r="1065" spans="1:10" x14ac:dyDescent="0.3">
      <c r="A1065" s="22" t="str">
        <f t="shared" si="16"/>
        <v>'RN52016Curative70+'</v>
      </c>
      <c r="B1065" s="22">
        <v>2016</v>
      </c>
      <c r="C1065" s="22" t="s">
        <v>241</v>
      </c>
      <c r="D1065" s="22" t="s">
        <v>7</v>
      </c>
      <c r="E1065" s="22" t="s">
        <v>628</v>
      </c>
      <c r="F1065" s="22">
        <v>13</v>
      </c>
      <c r="G1065" s="22">
        <v>0</v>
      </c>
      <c r="H1065" s="22" t="str">
        <f>INDEX(Bar_data!$A$3:$B$140,MATCH(C1065,Bar_data!$A$3:$A$140,FALSE),2)</f>
        <v>Trust081</v>
      </c>
      <c r="I1065" s="22" t="str">
        <f>INDEX(TrustCAHUB_map!$A$2:$D$139,MATCH($C1065,TrustCAHUB_map!$A$2:$A$139,FALSE),3)</f>
        <v>Wessex</v>
      </c>
      <c r="J1065" s="22" t="str">
        <f>INDEX(TrustCAHUB_map!$A$2:$D$139,MATCH($C1065,TrustCAHUB_map!$A$2:$A$139,FALSE),4)</f>
        <v>Wessex</v>
      </c>
    </row>
    <row r="1066" spans="1:10" x14ac:dyDescent="0.3">
      <c r="A1066" s="22" t="str">
        <f t="shared" si="16"/>
        <v>'RN52016Palliative70+'</v>
      </c>
      <c r="B1066" s="22">
        <v>2016</v>
      </c>
      <c r="C1066" s="22" t="s">
        <v>241</v>
      </c>
      <c r="D1066" s="22" t="s">
        <v>8</v>
      </c>
      <c r="E1066" s="22" t="s">
        <v>628</v>
      </c>
      <c r="F1066" s="22">
        <v>14</v>
      </c>
      <c r="G1066" s="22">
        <v>0</v>
      </c>
      <c r="H1066" s="22" t="str">
        <f>INDEX(Bar_data!$A$3:$B$140,MATCH(C1066,Bar_data!$A$3:$A$140,FALSE),2)</f>
        <v>Trust081</v>
      </c>
      <c r="I1066" s="22" t="str">
        <f>INDEX(TrustCAHUB_map!$A$2:$D$139,MATCH($C1066,TrustCAHUB_map!$A$2:$A$139,FALSE),3)</f>
        <v>Wessex</v>
      </c>
      <c r="J1066" s="22" t="str">
        <f>INDEX(TrustCAHUB_map!$A$2:$D$139,MATCH($C1066,TrustCAHUB_map!$A$2:$A$139,FALSE),4)</f>
        <v>Wessex</v>
      </c>
    </row>
    <row r="1067" spans="1:10" x14ac:dyDescent="0.3">
      <c r="A1067" s="22" t="str">
        <f t="shared" si="16"/>
        <v>'RN72016Palliative18-49'</v>
      </c>
      <c r="B1067" s="22">
        <v>2016</v>
      </c>
      <c r="C1067" s="22" t="s">
        <v>242</v>
      </c>
      <c r="D1067" s="22" t="s">
        <v>8</v>
      </c>
      <c r="E1067" s="22" t="s">
        <v>153</v>
      </c>
      <c r="F1067" s="22">
        <v>2</v>
      </c>
      <c r="G1067" s="22">
        <v>0</v>
      </c>
      <c r="H1067" s="22" t="str">
        <f>INDEX(Bar_data!$A$3:$B$140,MATCH(C1067,Bar_data!$A$3:$A$140,FALSE),2)</f>
        <v>Trust082</v>
      </c>
      <c r="I1067" s="22" t="str">
        <f>INDEX(TrustCAHUB_map!$A$2:$D$139,MATCH($C1067,TrustCAHUB_map!$A$2:$A$139,FALSE),3)</f>
        <v>Kent and Medway</v>
      </c>
      <c r="J1067" s="22" t="str">
        <f>INDEX(TrustCAHUB_map!$A$2:$D$139,MATCH($C1067,TrustCAHUB_map!$A$2:$A$139,FALSE),4)</f>
        <v>South East</v>
      </c>
    </row>
    <row r="1068" spans="1:10" x14ac:dyDescent="0.3">
      <c r="A1068" s="22" t="str">
        <f t="shared" si="16"/>
        <v>'RN72016Curative18-49'</v>
      </c>
      <c r="B1068" s="22">
        <v>2016</v>
      </c>
      <c r="C1068" s="22" t="s">
        <v>242</v>
      </c>
      <c r="D1068" s="22" t="s">
        <v>7</v>
      </c>
      <c r="E1068" s="22" t="s">
        <v>153</v>
      </c>
      <c r="F1068" s="22">
        <v>2</v>
      </c>
      <c r="G1068" s="22">
        <v>0</v>
      </c>
      <c r="H1068" s="22" t="str">
        <f>INDEX(Bar_data!$A$3:$B$140,MATCH(C1068,Bar_data!$A$3:$A$140,FALSE),2)</f>
        <v>Trust082</v>
      </c>
      <c r="I1068" s="22" t="str">
        <f>INDEX(TrustCAHUB_map!$A$2:$D$139,MATCH($C1068,TrustCAHUB_map!$A$2:$A$139,FALSE),3)</f>
        <v>Kent and Medway</v>
      </c>
      <c r="J1068" s="22" t="str">
        <f>INDEX(TrustCAHUB_map!$A$2:$D$139,MATCH($C1068,TrustCAHUB_map!$A$2:$A$139,FALSE),4)</f>
        <v>South East</v>
      </c>
    </row>
    <row r="1069" spans="1:10" x14ac:dyDescent="0.3">
      <c r="A1069" s="22" t="str">
        <f t="shared" si="16"/>
        <v>'RN72016Curative50-69'</v>
      </c>
      <c r="B1069" s="22">
        <v>2016</v>
      </c>
      <c r="C1069" s="22" t="s">
        <v>242</v>
      </c>
      <c r="D1069" s="22" t="s">
        <v>7</v>
      </c>
      <c r="E1069" s="22" t="s">
        <v>627</v>
      </c>
      <c r="F1069" s="22">
        <v>5</v>
      </c>
      <c r="G1069" s="22">
        <v>0</v>
      </c>
      <c r="H1069" s="22" t="str">
        <f>INDEX(Bar_data!$A$3:$B$140,MATCH(C1069,Bar_data!$A$3:$A$140,FALSE),2)</f>
        <v>Trust082</v>
      </c>
      <c r="I1069" s="22" t="str">
        <f>INDEX(TrustCAHUB_map!$A$2:$D$139,MATCH($C1069,TrustCAHUB_map!$A$2:$A$139,FALSE),3)</f>
        <v>Kent and Medway</v>
      </c>
      <c r="J1069" s="22" t="str">
        <f>INDEX(TrustCAHUB_map!$A$2:$D$139,MATCH($C1069,TrustCAHUB_map!$A$2:$A$139,FALSE),4)</f>
        <v>South East</v>
      </c>
    </row>
    <row r="1070" spans="1:10" x14ac:dyDescent="0.3">
      <c r="A1070" s="22" t="str">
        <f t="shared" si="16"/>
        <v>'RN72016Curative70+'</v>
      </c>
      <c r="B1070" s="22">
        <v>2016</v>
      </c>
      <c r="C1070" s="22" t="s">
        <v>242</v>
      </c>
      <c r="D1070" s="22" t="s">
        <v>7</v>
      </c>
      <c r="E1070" s="22" t="s">
        <v>628</v>
      </c>
      <c r="F1070" s="22">
        <v>3</v>
      </c>
      <c r="G1070" s="22">
        <v>0</v>
      </c>
      <c r="H1070" s="22" t="str">
        <f>INDEX(Bar_data!$A$3:$B$140,MATCH(C1070,Bar_data!$A$3:$A$140,FALSE),2)</f>
        <v>Trust082</v>
      </c>
      <c r="I1070" s="22" t="str">
        <f>INDEX(TrustCAHUB_map!$A$2:$D$139,MATCH($C1070,TrustCAHUB_map!$A$2:$A$139,FALSE),3)</f>
        <v>Kent and Medway</v>
      </c>
      <c r="J1070" s="22" t="str">
        <f>INDEX(TrustCAHUB_map!$A$2:$D$139,MATCH($C1070,TrustCAHUB_map!$A$2:$A$139,FALSE),4)</f>
        <v>South East</v>
      </c>
    </row>
    <row r="1071" spans="1:10" x14ac:dyDescent="0.3">
      <c r="A1071" s="22" t="str">
        <f t="shared" si="16"/>
        <v>'RN72016Palliative70+'</v>
      </c>
      <c r="B1071" s="22">
        <v>2016</v>
      </c>
      <c r="C1071" s="22" t="s">
        <v>242</v>
      </c>
      <c r="D1071" s="22" t="s">
        <v>8</v>
      </c>
      <c r="E1071" s="22" t="s">
        <v>628</v>
      </c>
      <c r="F1071" s="22">
        <v>3</v>
      </c>
      <c r="G1071" s="22">
        <v>0</v>
      </c>
      <c r="H1071" s="22" t="str">
        <f>INDEX(Bar_data!$A$3:$B$140,MATCH(C1071,Bar_data!$A$3:$A$140,FALSE),2)</f>
        <v>Trust082</v>
      </c>
      <c r="I1071" s="22" t="str">
        <f>INDEX(TrustCAHUB_map!$A$2:$D$139,MATCH($C1071,TrustCAHUB_map!$A$2:$A$139,FALSE),3)</f>
        <v>Kent and Medway</v>
      </c>
      <c r="J1071" s="22" t="str">
        <f>INDEX(TrustCAHUB_map!$A$2:$D$139,MATCH($C1071,TrustCAHUB_map!$A$2:$A$139,FALSE),4)</f>
        <v>South East</v>
      </c>
    </row>
    <row r="1072" spans="1:10" x14ac:dyDescent="0.3">
      <c r="A1072" s="22" t="str">
        <f t="shared" si="16"/>
        <v>'RNA2016Not assigned18-49'</v>
      </c>
      <c r="B1072" s="22">
        <v>2016</v>
      </c>
      <c r="C1072" s="22" t="s">
        <v>243</v>
      </c>
      <c r="D1072" s="22" t="s">
        <v>477</v>
      </c>
      <c r="E1072" s="22" t="s">
        <v>153</v>
      </c>
      <c r="F1072" s="22">
        <v>1</v>
      </c>
      <c r="G1072" s="22">
        <v>0</v>
      </c>
      <c r="H1072" s="22" t="str">
        <f>INDEX(Bar_data!$A$3:$B$140,MATCH(C1072,Bar_data!$A$3:$A$140,FALSE),2)</f>
        <v>Trust083</v>
      </c>
      <c r="I1072" s="22" t="str">
        <f>INDEX(TrustCAHUB_map!$A$2:$D$139,MATCH($C1072,TrustCAHUB_map!$A$2:$A$139,FALSE),3)</f>
        <v>West Midlands</v>
      </c>
      <c r="J1072" s="22" t="str">
        <f>INDEX(TrustCAHUB_map!$A$2:$D$139,MATCH($C1072,TrustCAHUB_map!$A$2:$A$139,FALSE),4)</f>
        <v>West Midlands</v>
      </c>
    </row>
    <row r="1073" spans="1:10" x14ac:dyDescent="0.3">
      <c r="A1073" s="22" t="str">
        <f t="shared" si="16"/>
        <v>'RNA2016Not assigned50-69'</v>
      </c>
      <c r="B1073" s="22">
        <v>2016</v>
      </c>
      <c r="C1073" s="22" t="s">
        <v>243</v>
      </c>
      <c r="D1073" s="22" t="s">
        <v>477</v>
      </c>
      <c r="E1073" s="22" t="s">
        <v>627</v>
      </c>
      <c r="F1073" s="22">
        <v>8</v>
      </c>
      <c r="G1073" s="22">
        <v>1</v>
      </c>
      <c r="H1073" s="22" t="str">
        <f>INDEX(Bar_data!$A$3:$B$140,MATCH(C1073,Bar_data!$A$3:$A$140,FALSE),2)</f>
        <v>Trust083</v>
      </c>
      <c r="I1073" s="22" t="str">
        <f>INDEX(TrustCAHUB_map!$A$2:$D$139,MATCH($C1073,TrustCAHUB_map!$A$2:$A$139,FALSE),3)</f>
        <v>West Midlands</v>
      </c>
      <c r="J1073" s="22" t="str">
        <f>INDEX(TrustCAHUB_map!$A$2:$D$139,MATCH($C1073,TrustCAHUB_map!$A$2:$A$139,FALSE),4)</f>
        <v>West Midlands</v>
      </c>
    </row>
    <row r="1074" spans="1:10" x14ac:dyDescent="0.3">
      <c r="A1074" s="22" t="str">
        <f t="shared" si="16"/>
        <v>'RNA2016Palliative50-69'</v>
      </c>
      <c r="B1074" s="22">
        <v>2016</v>
      </c>
      <c r="C1074" s="22" t="s">
        <v>243</v>
      </c>
      <c r="D1074" s="22" t="s">
        <v>8</v>
      </c>
      <c r="E1074" s="22" t="s">
        <v>627</v>
      </c>
      <c r="F1074" s="22">
        <v>5</v>
      </c>
      <c r="G1074" s="22">
        <v>1</v>
      </c>
      <c r="H1074" s="22" t="str">
        <f>INDEX(Bar_data!$A$3:$B$140,MATCH(C1074,Bar_data!$A$3:$A$140,FALSE),2)</f>
        <v>Trust083</v>
      </c>
      <c r="I1074" s="22" t="str">
        <f>INDEX(TrustCAHUB_map!$A$2:$D$139,MATCH($C1074,TrustCAHUB_map!$A$2:$A$139,FALSE),3)</f>
        <v>West Midlands</v>
      </c>
      <c r="J1074" s="22" t="str">
        <f>INDEX(TrustCAHUB_map!$A$2:$D$139,MATCH($C1074,TrustCAHUB_map!$A$2:$A$139,FALSE),4)</f>
        <v>West Midlands</v>
      </c>
    </row>
    <row r="1075" spans="1:10" x14ac:dyDescent="0.3">
      <c r="A1075" s="22" t="str">
        <f t="shared" si="16"/>
        <v>'RNA2016Palliative70+'</v>
      </c>
      <c r="B1075" s="22">
        <v>2016</v>
      </c>
      <c r="C1075" s="22" t="s">
        <v>243</v>
      </c>
      <c r="D1075" s="22" t="s">
        <v>8</v>
      </c>
      <c r="E1075" s="22" t="s">
        <v>628</v>
      </c>
      <c r="F1075" s="22">
        <v>2</v>
      </c>
      <c r="G1075" s="22">
        <v>1</v>
      </c>
      <c r="H1075" s="22" t="str">
        <f>INDEX(Bar_data!$A$3:$B$140,MATCH(C1075,Bar_data!$A$3:$A$140,FALSE),2)</f>
        <v>Trust083</v>
      </c>
      <c r="I1075" s="22" t="str">
        <f>INDEX(TrustCAHUB_map!$A$2:$D$139,MATCH($C1075,TrustCAHUB_map!$A$2:$A$139,FALSE),3)</f>
        <v>West Midlands</v>
      </c>
      <c r="J1075" s="22" t="str">
        <f>INDEX(TrustCAHUB_map!$A$2:$D$139,MATCH($C1075,TrustCAHUB_map!$A$2:$A$139,FALSE),4)</f>
        <v>West Midlands</v>
      </c>
    </row>
    <row r="1076" spans="1:10" x14ac:dyDescent="0.3">
      <c r="A1076" s="22" t="str">
        <f t="shared" si="16"/>
        <v>'RNA2016Not assigned70+'</v>
      </c>
      <c r="B1076" s="22">
        <v>2016</v>
      </c>
      <c r="C1076" s="22" t="s">
        <v>243</v>
      </c>
      <c r="D1076" s="22" t="s">
        <v>477</v>
      </c>
      <c r="E1076" s="22" t="s">
        <v>628</v>
      </c>
      <c r="F1076" s="22">
        <v>5</v>
      </c>
      <c r="G1076" s="22">
        <v>0</v>
      </c>
      <c r="H1076" s="22" t="str">
        <f>INDEX(Bar_data!$A$3:$B$140,MATCH(C1076,Bar_data!$A$3:$A$140,FALSE),2)</f>
        <v>Trust083</v>
      </c>
      <c r="I1076" s="22" t="str">
        <f>INDEX(TrustCAHUB_map!$A$2:$D$139,MATCH($C1076,TrustCAHUB_map!$A$2:$A$139,FALSE),3)</f>
        <v>West Midlands</v>
      </c>
      <c r="J1076" s="22" t="str">
        <f>INDEX(TrustCAHUB_map!$A$2:$D$139,MATCH($C1076,TrustCAHUB_map!$A$2:$A$139,FALSE),4)</f>
        <v>West Midlands</v>
      </c>
    </row>
    <row r="1077" spans="1:10" x14ac:dyDescent="0.3">
      <c r="A1077" s="22" t="str">
        <f t="shared" si="16"/>
        <v>'RNA2016Curative70+'</v>
      </c>
      <c r="B1077" s="22">
        <v>2016</v>
      </c>
      <c r="C1077" s="22" t="s">
        <v>243</v>
      </c>
      <c r="D1077" s="22" t="s">
        <v>7</v>
      </c>
      <c r="E1077" s="22" t="s">
        <v>628</v>
      </c>
      <c r="F1077" s="22">
        <v>1</v>
      </c>
      <c r="G1077" s="22">
        <v>0</v>
      </c>
      <c r="H1077" s="22" t="str">
        <f>INDEX(Bar_data!$A$3:$B$140,MATCH(C1077,Bar_data!$A$3:$A$140,FALSE),2)</f>
        <v>Trust083</v>
      </c>
      <c r="I1077" s="22" t="str">
        <f>INDEX(TrustCAHUB_map!$A$2:$D$139,MATCH($C1077,TrustCAHUB_map!$A$2:$A$139,FALSE),3)</f>
        <v>West Midlands</v>
      </c>
      <c r="J1077" s="22" t="str">
        <f>INDEX(TrustCAHUB_map!$A$2:$D$139,MATCH($C1077,TrustCAHUB_map!$A$2:$A$139,FALSE),4)</f>
        <v>West Midlands</v>
      </c>
    </row>
    <row r="1078" spans="1:10" x14ac:dyDescent="0.3">
      <c r="A1078" s="22" t="str">
        <f t="shared" si="16"/>
        <v>'RNL2016Palliative18-49'</v>
      </c>
      <c r="B1078" s="22">
        <v>2016</v>
      </c>
      <c r="C1078" s="22" t="s">
        <v>244</v>
      </c>
      <c r="D1078" s="22" t="s">
        <v>8</v>
      </c>
      <c r="E1078" s="22" t="s">
        <v>153</v>
      </c>
      <c r="F1078" s="22">
        <v>3</v>
      </c>
      <c r="G1078" s="22">
        <v>0</v>
      </c>
      <c r="H1078" s="22" t="str">
        <f>INDEX(Bar_data!$A$3:$B$140,MATCH(C1078,Bar_data!$A$3:$A$140,FALSE),2)</f>
        <v>Trust084</v>
      </c>
      <c r="I1078" s="22" t="str">
        <f>INDEX(TrustCAHUB_map!$A$2:$D$139,MATCH($C1078,TrustCAHUB_map!$A$2:$A$139,FALSE),3)</f>
        <v>North East and Cumbria</v>
      </c>
      <c r="J1078" s="22" t="str">
        <f>INDEX(TrustCAHUB_map!$A$2:$D$139,MATCH($C1078,TrustCAHUB_map!$A$2:$A$139,FALSE),4)</f>
        <v>North East</v>
      </c>
    </row>
    <row r="1079" spans="1:10" x14ac:dyDescent="0.3">
      <c r="A1079" s="22" t="str">
        <f t="shared" si="16"/>
        <v>'RNL2016Curative18-49'</v>
      </c>
      <c r="B1079" s="22">
        <v>2016</v>
      </c>
      <c r="C1079" s="22" t="s">
        <v>244</v>
      </c>
      <c r="D1079" s="22" t="s">
        <v>7</v>
      </c>
      <c r="E1079" s="22" t="s">
        <v>153</v>
      </c>
      <c r="F1079" s="22">
        <v>3</v>
      </c>
      <c r="G1079" s="22">
        <v>0</v>
      </c>
      <c r="H1079" s="22" t="str">
        <f>INDEX(Bar_data!$A$3:$B$140,MATCH(C1079,Bar_data!$A$3:$A$140,FALSE),2)</f>
        <v>Trust084</v>
      </c>
      <c r="I1079" s="22" t="str">
        <f>INDEX(TrustCAHUB_map!$A$2:$D$139,MATCH($C1079,TrustCAHUB_map!$A$2:$A$139,FALSE),3)</f>
        <v>North East and Cumbria</v>
      </c>
      <c r="J1079" s="22" t="str">
        <f>INDEX(TrustCAHUB_map!$A$2:$D$139,MATCH($C1079,TrustCAHUB_map!$A$2:$A$139,FALSE),4)</f>
        <v>North East</v>
      </c>
    </row>
    <row r="1080" spans="1:10" x14ac:dyDescent="0.3">
      <c r="A1080" s="22" t="str">
        <f t="shared" si="16"/>
        <v>'RNL2016Palliative50-69'</v>
      </c>
      <c r="B1080" s="22">
        <v>2016</v>
      </c>
      <c r="C1080" s="22" t="s">
        <v>244</v>
      </c>
      <c r="D1080" s="22" t="s">
        <v>8</v>
      </c>
      <c r="E1080" s="22" t="s">
        <v>627</v>
      </c>
      <c r="F1080" s="22">
        <v>12</v>
      </c>
      <c r="G1080" s="22">
        <v>0</v>
      </c>
      <c r="H1080" s="22" t="str">
        <f>INDEX(Bar_data!$A$3:$B$140,MATCH(C1080,Bar_data!$A$3:$A$140,FALSE),2)</f>
        <v>Trust084</v>
      </c>
      <c r="I1080" s="22" t="str">
        <f>INDEX(TrustCAHUB_map!$A$2:$D$139,MATCH($C1080,TrustCAHUB_map!$A$2:$A$139,FALSE),3)</f>
        <v>North East and Cumbria</v>
      </c>
      <c r="J1080" s="22" t="str">
        <f>INDEX(TrustCAHUB_map!$A$2:$D$139,MATCH($C1080,TrustCAHUB_map!$A$2:$A$139,FALSE),4)</f>
        <v>North East</v>
      </c>
    </row>
    <row r="1081" spans="1:10" x14ac:dyDescent="0.3">
      <c r="A1081" s="22" t="str">
        <f t="shared" si="16"/>
        <v>'RNL2016Curative50-69'</v>
      </c>
      <c r="B1081" s="22">
        <v>2016</v>
      </c>
      <c r="C1081" s="22" t="s">
        <v>244</v>
      </c>
      <c r="D1081" s="22" t="s">
        <v>7</v>
      </c>
      <c r="E1081" s="22" t="s">
        <v>627</v>
      </c>
      <c r="F1081" s="22">
        <v>9</v>
      </c>
      <c r="G1081" s="22">
        <v>0</v>
      </c>
      <c r="H1081" s="22" t="str">
        <f>INDEX(Bar_data!$A$3:$B$140,MATCH(C1081,Bar_data!$A$3:$A$140,FALSE),2)</f>
        <v>Trust084</v>
      </c>
      <c r="I1081" s="22" t="str">
        <f>INDEX(TrustCAHUB_map!$A$2:$D$139,MATCH($C1081,TrustCAHUB_map!$A$2:$A$139,FALSE),3)</f>
        <v>North East and Cumbria</v>
      </c>
      <c r="J1081" s="22" t="str">
        <f>INDEX(TrustCAHUB_map!$A$2:$D$139,MATCH($C1081,TrustCAHUB_map!$A$2:$A$139,FALSE),4)</f>
        <v>North East</v>
      </c>
    </row>
    <row r="1082" spans="1:10" x14ac:dyDescent="0.3">
      <c r="A1082" s="22" t="str">
        <f t="shared" si="16"/>
        <v>'RNL2016Curative70+'</v>
      </c>
      <c r="B1082" s="22">
        <v>2016</v>
      </c>
      <c r="C1082" s="22" t="s">
        <v>244</v>
      </c>
      <c r="D1082" s="22" t="s">
        <v>7</v>
      </c>
      <c r="E1082" s="22" t="s">
        <v>628</v>
      </c>
      <c r="F1082" s="22">
        <v>4</v>
      </c>
      <c r="G1082" s="22">
        <v>0</v>
      </c>
      <c r="H1082" s="22" t="str">
        <f>INDEX(Bar_data!$A$3:$B$140,MATCH(C1082,Bar_data!$A$3:$A$140,FALSE),2)</f>
        <v>Trust084</v>
      </c>
      <c r="I1082" s="22" t="str">
        <f>INDEX(TrustCAHUB_map!$A$2:$D$139,MATCH($C1082,TrustCAHUB_map!$A$2:$A$139,FALSE),3)</f>
        <v>North East and Cumbria</v>
      </c>
      <c r="J1082" s="22" t="str">
        <f>INDEX(TrustCAHUB_map!$A$2:$D$139,MATCH($C1082,TrustCAHUB_map!$A$2:$A$139,FALSE),4)</f>
        <v>North East</v>
      </c>
    </row>
    <row r="1083" spans="1:10" x14ac:dyDescent="0.3">
      <c r="A1083" s="22" t="str">
        <f t="shared" si="16"/>
        <v>'RNL2016Palliative70+'</v>
      </c>
      <c r="B1083" s="22">
        <v>2016</v>
      </c>
      <c r="C1083" s="22" t="s">
        <v>244</v>
      </c>
      <c r="D1083" s="22" t="s">
        <v>8</v>
      </c>
      <c r="E1083" s="22" t="s">
        <v>628</v>
      </c>
      <c r="F1083" s="22">
        <v>4</v>
      </c>
      <c r="G1083" s="22">
        <v>0</v>
      </c>
      <c r="H1083" s="22" t="str">
        <f>INDEX(Bar_data!$A$3:$B$140,MATCH(C1083,Bar_data!$A$3:$A$140,FALSE),2)</f>
        <v>Trust084</v>
      </c>
      <c r="I1083" s="22" t="str">
        <f>INDEX(TrustCAHUB_map!$A$2:$D$139,MATCH($C1083,TrustCAHUB_map!$A$2:$A$139,FALSE),3)</f>
        <v>North East and Cumbria</v>
      </c>
      <c r="J1083" s="22" t="str">
        <f>INDEX(TrustCAHUB_map!$A$2:$D$139,MATCH($C1083,TrustCAHUB_map!$A$2:$A$139,FALSE),4)</f>
        <v>North East</v>
      </c>
    </row>
    <row r="1084" spans="1:10" x14ac:dyDescent="0.3">
      <c r="A1084" s="22" t="str">
        <f t="shared" si="16"/>
        <v>'RNQ2016Curative18-49'</v>
      </c>
      <c r="B1084" s="22">
        <v>2016</v>
      </c>
      <c r="C1084" s="22" t="s">
        <v>245</v>
      </c>
      <c r="D1084" s="22" t="s">
        <v>7</v>
      </c>
      <c r="E1084" s="22" t="s">
        <v>153</v>
      </c>
      <c r="F1084" s="22">
        <v>2</v>
      </c>
      <c r="G1084" s="22">
        <v>0</v>
      </c>
      <c r="H1084" s="22" t="str">
        <f>INDEX(Bar_data!$A$3:$B$140,MATCH(C1084,Bar_data!$A$3:$A$140,FALSE),2)</f>
        <v>Trust085</v>
      </c>
      <c r="I1084" s="22" t="str">
        <f>INDEX(TrustCAHUB_map!$A$2:$D$139,MATCH($C1084,TrustCAHUB_map!$A$2:$A$139,FALSE),3)</f>
        <v>East Midlands</v>
      </c>
      <c r="J1084" s="22" t="str">
        <f>INDEX(TrustCAHUB_map!$A$2:$D$139,MATCH($C1084,TrustCAHUB_map!$A$2:$A$139,FALSE),4)</f>
        <v>East Midlands</v>
      </c>
    </row>
    <row r="1085" spans="1:10" x14ac:dyDescent="0.3">
      <c r="A1085" s="22" t="str">
        <f t="shared" si="16"/>
        <v>'RNQ2016Not assigned18-49'</v>
      </c>
      <c r="B1085" s="22">
        <v>2016</v>
      </c>
      <c r="C1085" s="22" t="s">
        <v>245</v>
      </c>
      <c r="D1085" s="22" t="s">
        <v>477</v>
      </c>
      <c r="E1085" s="22" t="s">
        <v>153</v>
      </c>
      <c r="F1085" s="22">
        <v>2</v>
      </c>
      <c r="G1085" s="22">
        <v>0</v>
      </c>
      <c r="H1085" s="22" t="str">
        <f>INDEX(Bar_data!$A$3:$B$140,MATCH(C1085,Bar_data!$A$3:$A$140,FALSE),2)</f>
        <v>Trust085</v>
      </c>
      <c r="I1085" s="22" t="str">
        <f>INDEX(TrustCAHUB_map!$A$2:$D$139,MATCH($C1085,TrustCAHUB_map!$A$2:$A$139,FALSE),3)</f>
        <v>East Midlands</v>
      </c>
      <c r="J1085" s="22" t="str">
        <f>INDEX(TrustCAHUB_map!$A$2:$D$139,MATCH($C1085,TrustCAHUB_map!$A$2:$A$139,FALSE),4)</f>
        <v>East Midlands</v>
      </c>
    </row>
    <row r="1086" spans="1:10" x14ac:dyDescent="0.3">
      <c r="A1086" s="22" t="str">
        <f t="shared" si="16"/>
        <v>'RNQ2016Palliative18-49'</v>
      </c>
      <c r="B1086" s="22">
        <v>2016</v>
      </c>
      <c r="C1086" s="22" t="s">
        <v>245</v>
      </c>
      <c r="D1086" s="22" t="s">
        <v>8</v>
      </c>
      <c r="E1086" s="22" t="s">
        <v>153</v>
      </c>
      <c r="F1086" s="22">
        <v>4</v>
      </c>
      <c r="G1086" s="22">
        <v>1</v>
      </c>
      <c r="H1086" s="22" t="str">
        <f>INDEX(Bar_data!$A$3:$B$140,MATCH(C1086,Bar_data!$A$3:$A$140,FALSE),2)</f>
        <v>Trust085</v>
      </c>
      <c r="I1086" s="22" t="str">
        <f>INDEX(TrustCAHUB_map!$A$2:$D$139,MATCH($C1086,TrustCAHUB_map!$A$2:$A$139,FALSE),3)</f>
        <v>East Midlands</v>
      </c>
      <c r="J1086" s="22" t="str">
        <f>INDEX(TrustCAHUB_map!$A$2:$D$139,MATCH($C1086,TrustCAHUB_map!$A$2:$A$139,FALSE),4)</f>
        <v>East Midlands</v>
      </c>
    </row>
    <row r="1087" spans="1:10" x14ac:dyDescent="0.3">
      <c r="A1087" s="22" t="str">
        <f t="shared" si="16"/>
        <v>'RNQ2016Palliative50-69'</v>
      </c>
      <c r="B1087" s="22">
        <v>2016</v>
      </c>
      <c r="C1087" s="22" t="s">
        <v>245</v>
      </c>
      <c r="D1087" s="22" t="s">
        <v>8</v>
      </c>
      <c r="E1087" s="22" t="s">
        <v>627</v>
      </c>
      <c r="F1087" s="22">
        <v>17</v>
      </c>
      <c r="G1087" s="22">
        <v>0</v>
      </c>
      <c r="H1087" s="22" t="str">
        <f>INDEX(Bar_data!$A$3:$B$140,MATCH(C1087,Bar_data!$A$3:$A$140,FALSE),2)</f>
        <v>Trust085</v>
      </c>
      <c r="I1087" s="22" t="str">
        <f>INDEX(TrustCAHUB_map!$A$2:$D$139,MATCH($C1087,TrustCAHUB_map!$A$2:$A$139,FALSE),3)</f>
        <v>East Midlands</v>
      </c>
      <c r="J1087" s="22" t="str">
        <f>INDEX(TrustCAHUB_map!$A$2:$D$139,MATCH($C1087,TrustCAHUB_map!$A$2:$A$139,FALSE),4)</f>
        <v>East Midlands</v>
      </c>
    </row>
    <row r="1088" spans="1:10" x14ac:dyDescent="0.3">
      <c r="A1088" s="22" t="str">
        <f t="shared" si="16"/>
        <v>'RNQ2016Curative50-69'</v>
      </c>
      <c r="B1088" s="22">
        <v>2016</v>
      </c>
      <c r="C1088" s="22" t="s">
        <v>245</v>
      </c>
      <c r="D1088" s="22" t="s">
        <v>7</v>
      </c>
      <c r="E1088" s="22" t="s">
        <v>627</v>
      </c>
      <c r="F1088" s="22">
        <v>33</v>
      </c>
      <c r="G1088" s="22">
        <v>0</v>
      </c>
      <c r="H1088" s="22" t="str">
        <f>INDEX(Bar_data!$A$3:$B$140,MATCH(C1088,Bar_data!$A$3:$A$140,FALSE),2)</f>
        <v>Trust085</v>
      </c>
      <c r="I1088" s="22" t="str">
        <f>INDEX(TrustCAHUB_map!$A$2:$D$139,MATCH($C1088,TrustCAHUB_map!$A$2:$A$139,FALSE),3)</f>
        <v>East Midlands</v>
      </c>
      <c r="J1088" s="22" t="str">
        <f>INDEX(TrustCAHUB_map!$A$2:$D$139,MATCH($C1088,TrustCAHUB_map!$A$2:$A$139,FALSE),4)</f>
        <v>East Midlands</v>
      </c>
    </row>
    <row r="1089" spans="1:10" x14ac:dyDescent="0.3">
      <c r="A1089" s="22" t="str">
        <f t="shared" si="16"/>
        <v>'RNQ2016Not assigned50-69'</v>
      </c>
      <c r="B1089" s="22">
        <v>2016</v>
      </c>
      <c r="C1089" s="22" t="s">
        <v>245</v>
      </c>
      <c r="D1089" s="22" t="s">
        <v>477</v>
      </c>
      <c r="E1089" s="22" t="s">
        <v>627</v>
      </c>
      <c r="F1089" s="22">
        <v>1</v>
      </c>
      <c r="G1089" s="22">
        <v>0</v>
      </c>
      <c r="H1089" s="22" t="str">
        <f>INDEX(Bar_data!$A$3:$B$140,MATCH(C1089,Bar_data!$A$3:$A$140,FALSE),2)</f>
        <v>Trust085</v>
      </c>
      <c r="I1089" s="22" t="str">
        <f>INDEX(TrustCAHUB_map!$A$2:$D$139,MATCH($C1089,TrustCAHUB_map!$A$2:$A$139,FALSE),3)</f>
        <v>East Midlands</v>
      </c>
      <c r="J1089" s="22" t="str">
        <f>INDEX(TrustCAHUB_map!$A$2:$D$139,MATCH($C1089,TrustCAHUB_map!$A$2:$A$139,FALSE),4)</f>
        <v>East Midlands</v>
      </c>
    </row>
    <row r="1090" spans="1:10" x14ac:dyDescent="0.3">
      <c r="A1090" s="22" t="str">
        <f t="shared" si="16"/>
        <v>'RNQ2016Not assigned70+'</v>
      </c>
      <c r="B1090" s="22">
        <v>2016</v>
      </c>
      <c r="C1090" s="22" t="s">
        <v>245</v>
      </c>
      <c r="D1090" s="22" t="s">
        <v>477</v>
      </c>
      <c r="E1090" s="22" t="s">
        <v>628</v>
      </c>
      <c r="F1090" s="22">
        <v>3</v>
      </c>
      <c r="G1090" s="22">
        <v>0</v>
      </c>
      <c r="H1090" s="22" t="str">
        <f>INDEX(Bar_data!$A$3:$B$140,MATCH(C1090,Bar_data!$A$3:$A$140,FALSE),2)</f>
        <v>Trust085</v>
      </c>
      <c r="I1090" s="22" t="str">
        <f>INDEX(TrustCAHUB_map!$A$2:$D$139,MATCH($C1090,TrustCAHUB_map!$A$2:$A$139,FALSE),3)</f>
        <v>East Midlands</v>
      </c>
      <c r="J1090" s="22" t="str">
        <f>INDEX(TrustCAHUB_map!$A$2:$D$139,MATCH($C1090,TrustCAHUB_map!$A$2:$A$139,FALSE),4)</f>
        <v>East Midlands</v>
      </c>
    </row>
    <row r="1091" spans="1:10" x14ac:dyDescent="0.3">
      <c r="A1091" s="22" t="str">
        <f t="shared" ref="A1091:A1154" si="17">"'"&amp;C1091&amp;B1091&amp;D1091&amp;E1091&amp;"'"</f>
        <v>'RNQ2016Palliative70+'</v>
      </c>
      <c r="B1091" s="22">
        <v>2016</v>
      </c>
      <c r="C1091" s="22" t="s">
        <v>245</v>
      </c>
      <c r="D1091" s="22" t="s">
        <v>8</v>
      </c>
      <c r="E1091" s="22" t="s">
        <v>628</v>
      </c>
      <c r="F1091" s="22">
        <v>18</v>
      </c>
      <c r="G1091" s="22">
        <v>0</v>
      </c>
      <c r="H1091" s="22" t="str">
        <f>INDEX(Bar_data!$A$3:$B$140,MATCH(C1091,Bar_data!$A$3:$A$140,FALSE),2)</f>
        <v>Trust085</v>
      </c>
      <c r="I1091" s="22" t="str">
        <f>INDEX(TrustCAHUB_map!$A$2:$D$139,MATCH($C1091,TrustCAHUB_map!$A$2:$A$139,FALSE),3)</f>
        <v>East Midlands</v>
      </c>
      <c r="J1091" s="22" t="str">
        <f>INDEX(TrustCAHUB_map!$A$2:$D$139,MATCH($C1091,TrustCAHUB_map!$A$2:$A$139,FALSE),4)</f>
        <v>East Midlands</v>
      </c>
    </row>
    <row r="1092" spans="1:10" x14ac:dyDescent="0.3">
      <c r="A1092" s="22" t="str">
        <f t="shared" si="17"/>
        <v>'RNQ2016Curative70+'</v>
      </c>
      <c r="B1092" s="22">
        <v>2016</v>
      </c>
      <c r="C1092" s="22" t="s">
        <v>245</v>
      </c>
      <c r="D1092" s="22" t="s">
        <v>7</v>
      </c>
      <c r="E1092" s="22" t="s">
        <v>628</v>
      </c>
      <c r="F1092" s="22">
        <v>26</v>
      </c>
      <c r="G1092" s="22">
        <v>0</v>
      </c>
      <c r="H1092" s="22" t="str">
        <f>INDEX(Bar_data!$A$3:$B$140,MATCH(C1092,Bar_data!$A$3:$A$140,FALSE),2)</f>
        <v>Trust085</v>
      </c>
      <c r="I1092" s="22" t="str">
        <f>INDEX(TrustCAHUB_map!$A$2:$D$139,MATCH($C1092,TrustCAHUB_map!$A$2:$A$139,FALSE),3)</f>
        <v>East Midlands</v>
      </c>
      <c r="J1092" s="22" t="str">
        <f>INDEX(TrustCAHUB_map!$A$2:$D$139,MATCH($C1092,TrustCAHUB_map!$A$2:$A$139,FALSE),4)</f>
        <v>East Midlands</v>
      </c>
    </row>
    <row r="1093" spans="1:10" x14ac:dyDescent="0.3">
      <c r="A1093" s="22" t="str">
        <f t="shared" si="17"/>
        <v>'RNS2016Curative18-49'</v>
      </c>
      <c r="B1093" s="22">
        <v>2016</v>
      </c>
      <c r="C1093" s="22" t="s">
        <v>246</v>
      </c>
      <c r="D1093" s="22" t="s">
        <v>7</v>
      </c>
      <c r="E1093" s="22" t="s">
        <v>153</v>
      </c>
      <c r="F1093" s="22">
        <v>2</v>
      </c>
      <c r="G1093" s="22">
        <v>0</v>
      </c>
      <c r="H1093" s="22" t="str">
        <f>INDEX(Bar_data!$A$3:$B$140,MATCH(C1093,Bar_data!$A$3:$A$140,FALSE),2)</f>
        <v>Trust086</v>
      </c>
      <c r="I1093" s="22" t="str">
        <f>INDEX(TrustCAHUB_map!$A$2:$D$139,MATCH($C1093,TrustCAHUB_map!$A$2:$A$139,FALSE),3)</f>
        <v>East Midlands</v>
      </c>
      <c r="J1093" s="22" t="str">
        <f>INDEX(TrustCAHUB_map!$A$2:$D$139,MATCH($C1093,TrustCAHUB_map!$A$2:$A$139,FALSE),4)</f>
        <v>East Midlands</v>
      </c>
    </row>
    <row r="1094" spans="1:10" x14ac:dyDescent="0.3">
      <c r="A1094" s="22" t="str">
        <f t="shared" si="17"/>
        <v>'RNS2016Palliative18-49'</v>
      </c>
      <c r="B1094" s="22">
        <v>2016</v>
      </c>
      <c r="C1094" s="22" t="s">
        <v>246</v>
      </c>
      <c r="D1094" s="22" t="s">
        <v>8</v>
      </c>
      <c r="E1094" s="22" t="s">
        <v>153</v>
      </c>
      <c r="F1094" s="22">
        <v>3</v>
      </c>
      <c r="G1094" s="22">
        <v>0</v>
      </c>
      <c r="H1094" s="22" t="str">
        <f>INDEX(Bar_data!$A$3:$B$140,MATCH(C1094,Bar_data!$A$3:$A$140,FALSE),2)</f>
        <v>Trust086</v>
      </c>
      <c r="I1094" s="22" t="str">
        <f>INDEX(TrustCAHUB_map!$A$2:$D$139,MATCH($C1094,TrustCAHUB_map!$A$2:$A$139,FALSE),3)</f>
        <v>East Midlands</v>
      </c>
      <c r="J1094" s="22" t="str">
        <f>INDEX(TrustCAHUB_map!$A$2:$D$139,MATCH($C1094,TrustCAHUB_map!$A$2:$A$139,FALSE),4)</f>
        <v>East Midlands</v>
      </c>
    </row>
    <row r="1095" spans="1:10" x14ac:dyDescent="0.3">
      <c r="A1095" s="22" t="str">
        <f t="shared" si="17"/>
        <v>'RNS2016Curative50-69'</v>
      </c>
      <c r="B1095" s="22">
        <v>2016</v>
      </c>
      <c r="C1095" s="22" t="s">
        <v>246</v>
      </c>
      <c r="D1095" s="22" t="s">
        <v>7</v>
      </c>
      <c r="E1095" s="22" t="s">
        <v>627</v>
      </c>
      <c r="F1095" s="22">
        <v>24</v>
      </c>
      <c r="G1095" s="22">
        <v>0</v>
      </c>
      <c r="H1095" s="22" t="str">
        <f>INDEX(Bar_data!$A$3:$B$140,MATCH(C1095,Bar_data!$A$3:$A$140,FALSE),2)</f>
        <v>Trust086</v>
      </c>
      <c r="I1095" s="22" t="str">
        <f>INDEX(TrustCAHUB_map!$A$2:$D$139,MATCH($C1095,TrustCAHUB_map!$A$2:$A$139,FALSE),3)</f>
        <v>East Midlands</v>
      </c>
      <c r="J1095" s="22" t="str">
        <f>INDEX(TrustCAHUB_map!$A$2:$D$139,MATCH($C1095,TrustCAHUB_map!$A$2:$A$139,FALSE),4)</f>
        <v>East Midlands</v>
      </c>
    </row>
    <row r="1096" spans="1:10" x14ac:dyDescent="0.3">
      <c r="A1096" s="22" t="str">
        <f t="shared" si="17"/>
        <v>'RNS2016Palliative50-69'</v>
      </c>
      <c r="B1096" s="22">
        <v>2016</v>
      </c>
      <c r="C1096" s="22" t="s">
        <v>246</v>
      </c>
      <c r="D1096" s="22" t="s">
        <v>8</v>
      </c>
      <c r="E1096" s="22" t="s">
        <v>627</v>
      </c>
      <c r="F1096" s="22">
        <v>25</v>
      </c>
      <c r="G1096" s="22">
        <v>2</v>
      </c>
      <c r="H1096" s="22" t="str">
        <f>INDEX(Bar_data!$A$3:$B$140,MATCH(C1096,Bar_data!$A$3:$A$140,FALSE),2)</f>
        <v>Trust086</v>
      </c>
      <c r="I1096" s="22" t="str">
        <f>INDEX(TrustCAHUB_map!$A$2:$D$139,MATCH($C1096,TrustCAHUB_map!$A$2:$A$139,FALSE),3)</f>
        <v>East Midlands</v>
      </c>
      <c r="J1096" s="22" t="str">
        <f>INDEX(TrustCAHUB_map!$A$2:$D$139,MATCH($C1096,TrustCAHUB_map!$A$2:$A$139,FALSE),4)</f>
        <v>East Midlands</v>
      </c>
    </row>
    <row r="1097" spans="1:10" x14ac:dyDescent="0.3">
      <c r="A1097" s="22" t="str">
        <f t="shared" si="17"/>
        <v>'RNS2016Curative70+'</v>
      </c>
      <c r="B1097" s="22">
        <v>2016</v>
      </c>
      <c r="C1097" s="22" t="s">
        <v>246</v>
      </c>
      <c r="D1097" s="22" t="s">
        <v>7</v>
      </c>
      <c r="E1097" s="22" t="s">
        <v>628</v>
      </c>
      <c r="F1097" s="22">
        <v>26</v>
      </c>
      <c r="G1097" s="22">
        <v>1</v>
      </c>
      <c r="H1097" s="22" t="str">
        <f>INDEX(Bar_data!$A$3:$B$140,MATCH(C1097,Bar_data!$A$3:$A$140,FALSE),2)</f>
        <v>Trust086</v>
      </c>
      <c r="I1097" s="22" t="str">
        <f>INDEX(TrustCAHUB_map!$A$2:$D$139,MATCH($C1097,TrustCAHUB_map!$A$2:$A$139,FALSE),3)</f>
        <v>East Midlands</v>
      </c>
      <c r="J1097" s="22" t="str">
        <f>INDEX(TrustCAHUB_map!$A$2:$D$139,MATCH($C1097,TrustCAHUB_map!$A$2:$A$139,FALSE),4)</f>
        <v>East Midlands</v>
      </c>
    </row>
    <row r="1098" spans="1:10" x14ac:dyDescent="0.3">
      <c r="A1098" s="22" t="str">
        <f t="shared" si="17"/>
        <v>'RNS2016Palliative70+'</v>
      </c>
      <c r="B1098" s="22">
        <v>2016</v>
      </c>
      <c r="C1098" s="22" t="s">
        <v>246</v>
      </c>
      <c r="D1098" s="22" t="s">
        <v>8</v>
      </c>
      <c r="E1098" s="22" t="s">
        <v>628</v>
      </c>
      <c r="F1098" s="22">
        <v>20</v>
      </c>
      <c r="G1098" s="22">
        <v>2</v>
      </c>
      <c r="H1098" s="22" t="str">
        <f>INDEX(Bar_data!$A$3:$B$140,MATCH(C1098,Bar_data!$A$3:$A$140,FALSE),2)</f>
        <v>Trust086</v>
      </c>
      <c r="I1098" s="22" t="str">
        <f>INDEX(TrustCAHUB_map!$A$2:$D$139,MATCH($C1098,TrustCAHUB_map!$A$2:$A$139,FALSE),3)</f>
        <v>East Midlands</v>
      </c>
      <c r="J1098" s="22" t="str">
        <f>INDEX(TrustCAHUB_map!$A$2:$D$139,MATCH($C1098,TrustCAHUB_map!$A$2:$A$139,FALSE),4)</f>
        <v>East Midlands</v>
      </c>
    </row>
    <row r="1099" spans="1:10" x14ac:dyDescent="0.3">
      <c r="A1099" s="22" t="str">
        <f t="shared" si="17"/>
        <v>'RNZ2016Palliative18-49'</v>
      </c>
      <c r="B1099" s="22">
        <v>2016</v>
      </c>
      <c r="C1099" s="22" t="s">
        <v>247</v>
      </c>
      <c r="D1099" s="22" t="s">
        <v>8</v>
      </c>
      <c r="E1099" s="22" t="s">
        <v>153</v>
      </c>
      <c r="F1099" s="22">
        <v>5</v>
      </c>
      <c r="G1099" s="22">
        <v>3</v>
      </c>
      <c r="H1099" s="22" t="str">
        <f>INDEX(Bar_data!$A$3:$B$140,MATCH(C1099,Bar_data!$A$3:$A$140,FALSE),2)</f>
        <v>Trust087</v>
      </c>
      <c r="I1099" s="22" t="str">
        <f>INDEX(TrustCAHUB_map!$A$2:$D$139,MATCH($C1099,TrustCAHUB_map!$A$2:$A$139,FALSE),3)</f>
        <v>Somerset, Wiltshire, Avon and Gloucester</v>
      </c>
      <c r="J1099" s="22" t="str">
        <f>INDEX(TrustCAHUB_map!$A$2:$D$139,MATCH($C1099,TrustCAHUB_map!$A$2:$A$139,FALSE),4)</f>
        <v>South West</v>
      </c>
    </row>
    <row r="1100" spans="1:10" x14ac:dyDescent="0.3">
      <c r="A1100" s="22" t="str">
        <f t="shared" si="17"/>
        <v>'RNZ2016Curative18-49'</v>
      </c>
      <c r="B1100" s="22">
        <v>2016</v>
      </c>
      <c r="C1100" s="22" t="s">
        <v>247</v>
      </c>
      <c r="D1100" s="22" t="s">
        <v>7</v>
      </c>
      <c r="E1100" s="22" t="s">
        <v>153</v>
      </c>
      <c r="F1100" s="22">
        <v>2</v>
      </c>
      <c r="G1100" s="22">
        <v>0</v>
      </c>
      <c r="H1100" s="22" t="str">
        <f>INDEX(Bar_data!$A$3:$B$140,MATCH(C1100,Bar_data!$A$3:$A$140,FALSE),2)</f>
        <v>Trust087</v>
      </c>
      <c r="I1100" s="22" t="str">
        <f>INDEX(TrustCAHUB_map!$A$2:$D$139,MATCH($C1100,TrustCAHUB_map!$A$2:$A$139,FALSE),3)</f>
        <v>Somerset, Wiltshire, Avon and Gloucester</v>
      </c>
      <c r="J1100" s="22" t="str">
        <f>INDEX(TrustCAHUB_map!$A$2:$D$139,MATCH($C1100,TrustCAHUB_map!$A$2:$A$139,FALSE),4)</f>
        <v>South West</v>
      </c>
    </row>
    <row r="1101" spans="1:10" x14ac:dyDescent="0.3">
      <c r="A1101" s="22" t="str">
        <f t="shared" si="17"/>
        <v>'RNZ2016Palliative50-69'</v>
      </c>
      <c r="B1101" s="22">
        <v>2016</v>
      </c>
      <c r="C1101" s="22" t="s">
        <v>247</v>
      </c>
      <c r="D1101" s="22" t="s">
        <v>8</v>
      </c>
      <c r="E1101" s="22" t="s">
        <v>627</v>
      </c>
      <c r="F1101" s="22">
        <v>18</v>
      </c>
      <c r="G1101" s="22">
        <v>0</v>
      </c>
      <c r="H1101" s="22" t="str">
        <f>INDEX(Bar_data!$A$3:$B$140,MATCH(C1101,Bar_data!$A$3:$A$140,FALSE),2)</f>
        <v>Trust087</v>
      </c>
      <c r="I1101" s="22" t="str">
        <f>INDEX(TrustCAHUB_map!$A$2:$D$139,MATCH($C1101,TrustCAHUB_map!$A$2:$A$139,FALSE),3)</f>
        <v>Somerset, Wiltshire, Avon and Gloucester</v>
      </c>
      <c r="J1101" s="22" t="str">
        <f>INDEX(TrustCAHUB_map!$A$2:$D$139,MATCH($C1101,TrustCAHUB_map!$A$2:$A$139,FALSE),4)</f>
        <v>South West</v>
      </c>
    </row>
    <row r="1102" spans="1:10" x14ac:dyDescent="0.3">
      <c r="A1102" s="22" t="str">
        <f t="shared" si="17"/>
        <v>'RNZ2016Curative50-69'</v>
      </c>
      <c r="B1102" s="22">
        <v>2016</v>
      </c>
      <c r="C1102" s="22" t="s">
        <v>247</v>
      </c>
      <c r="D1102" s="22" t="s">
        <v>7</v>
      </c>
      <c r="E1102" s="22" t="s">
        <v>627</v>
      </c>
      <c r="F1102" s="22">
        <v>17</v>
      </c>
      <c r="G1102" s="22">
        <v>0</v>
      </c>
      <c r="H1102" s="22" t="str">
        <f>INDEX(Bar_data!$A$3:$B$140,MATCH(C1102,Bar_data!$A$3:$A$140,FALSE),2)</f>
        <v>Trust087</v>
      </c>
      <c r="I1102" s="22" t="str">
        <f>INDEX(TrustCAHUB_map!$A$2:$D$139,MATCH($C1102,TrustCAHUB_map!$A$2:$A$139,FALSE),3)</f>
        <v>Somerset, Wiltshire, Avon and Gloucester</v>
      </c>
      <c r="J1102" s="22" t="str">
        <f>INDEX(TrustCAHUB_map!$A$2:$D$139,MATCH($C1102,TrustCAHUB_map!$A$2:$A$139,FALSE),4)</f>
        <v>South West</v>
      </c>
    </row>
    <row r="1103" spans="1:10" x14ac:dyDescent="0.3">
      <c r="A1103" s="22" t="str">
        <f t="shared" si="17"/>
        <v>'RNZ2016Curative70+'</v>
      </c>
      <c r="B1103" s="22">
        <v>2016</v>
      </c>
      <c r="C1103" s="22" t="s">
        <v>247</v>
      </c>
      <c r="D1103" s="22" t="s">
        <v>7</v>
      </c>
      <c r="E1103" s="22" t="s">
        <v>628</v>
      </c>
      <c r="F1103" s="22">
        <v>10</v>
      </c>
      <c r="G1103" s="22">
        <v>0</v>
      </c>
      <c r="H1103" s="22" t="str">
        <f>INDEX(Bar_data!$A$3:$B$140,MATCH(C1103,Bar_data!$A$3:$A$140,FALSE),2)</f>
        <v>Trust087</v>
      </c>
      <c r="I1103" s="22" t="str">
        <f>INDEX(TrustCAHUB_map!$A$2:$D$139,MATCH($C1103,TrustCAHUB_map!$A$2:$A$139,FALSE),3)</f>
        <v>Somerset, Wiltshire, Avon and Gloucester</v>
      </c>
      <c r="J1103" s="22" t="str">
        <f>INDEX(TrustCAHUB_map!$A$2:$D$139,MATCH($C1103,TrustCAHUB_map!$A$2:$A$139,FALSE),4)</f>
        <v>South West</v>
      </c>
    </row>
    <row r="1104" spans="1:10" x14ac:dyDescent="0.3">
      <c r="A1104" s="22" t="str">
        <f t="shared" si="17"/>
        <v>'RNZ2016Not assigned70+'</v>
      </c>
      <c r="B1104" s="22">
        <v>2016</v>
      </c>
      <c r="C1104" s="22" t="s">
        <v>247</v>
      </c>
      <c r="D1104" s="22" t="s">
        <v>477</v>
      </c>
      <c r="E1104" s="22" t="s">
        <v>628</v>
      </c>
      <c r="F1104" s="22">
        <v>1</v>
      </c>
      <c r="G1104" s="22">
        <v>0</v>
      </c>
      <c r="H1104" s="22" t="str">
        <f>INDEX(Bar_data!$A$3:$B$140,MATCH(C1104,Bar_data!$A$3:$A$140,FALSE),2)</f>
        <v>Trust087</v>
      </c>
      <c r="I1104" s="22" t="str">
        <f>INDEX(TrustCAHUB_map!$A$2:$D$139,MATCH($C1104,TrustCAHUB_map!$A$2:$A$139,FALSE),3)</f>
        <v>Somerset, Wiltshire, Avon and Gloucester</v>
      </c>
      <c r="J1104" s="22" t="str">
        <f>INDEX(TrustCAHUB_map!$A$2:$D$139,MATCH($C1104,TrustCAHUB_map!$A$2:$A$139,FALSE),4)</f>
        <v>South West</v>
      </c>
    </row>
    <row r="1105" spans="1:10" x14ac:dyDescent="0.3">
      <c r="A1105" s="22" t="str">
        <f t="shared" si="17"/>
        <v>'RNZ2016Palliative70+'</v>
      </c>
      <c r="B1105" s="22">
        <v>2016</v>
      </c>
      <c r="C1105" s="22" t="s">
        <v>247</v>
      </c>
      <c r="D1105" s="22" t="s">
        <v>8</v>
      </c>
      <c r="E1105" s="22" t="s">
        <v>628</v>
      </c>
      <c r="F1105" s="22">
        <v>21</v>
      </c>
      <c r="G1105" s="22">
        <v>2</v>
      </c>
      <c r="H1105" s="22" t="str">
        <f>INDEX(Bar_data!$A$3:$B$140,MATCH(C1105,Bar_data!$A$3:$A$140,FALSE),2)</f>
        <v>Trust087</v>
      </c>
      <c r="I1105" s="22" t="str">
        <f>INDEX(TrustCAHUB_map!$A$2:$D$139,MATCH($C1105,TrustCAHUB_map!$A$2:$A$139,FALSE),3)</f>
        <v>Somerset, Wiltshire, Avon and Gloucester</v>
      </c>
      <c r="J1105" s="22" t="str">
        <f>INDEX(TrustCAHUB_map!$A$2:$D$139,MATCH($C1105,TrustCAHUB_map!$A$2:$A$139,FALSE),4)</f>
        <v>South West</v>
      </c>
    </row>
    <row r="1106" spans="1:10" x14ac:dyDescent="0.3">
      <c r="A1106" s="22" t="str">
        <f t="shared" si="17"/>
        <v>'RPA2016Curative18-49'</v>
      </c>
      <c r="B1106" s="22">
        <v>2016</v>
      </c>
      <c r="C1106" s="22" t="s">
        <v>249</v>
      </c>
      <c r="D1106" s="22" t="s">
        <v>7</v>
      </c>
      <c r="E1106" s="22" t="s">
        <v>153</v>
      </c>
      <c r="F1106" s="22">
        <v>5</v>
      </c>
      <c r="G1106" s="22">
        <v>0</v>
      </c>
      <c r="H1106" s="22" t="str">
        <f>INDEX(Bar_data!$A$3:$B$140,MATCH(C1106,Bar_data!$A$3:$A$140,FALSE),2)</f>
        <v>Trust090</v>
      </c>
      <c r="I1106" s="22" t="str">
        <f>INDEX(TrustCAHUB_map!$A$2:$D$139,MATCH($C1106,TrustCAHUB_map!$A$2:$A$139,FALSE),3)</f>
        <v>Kent and Medway</v>
      </c>
      <c r="J1106" s="22" t="str">
        <f>INDEX(TrustCAHUB_map!$A$2:$D$139,MATCH($C1106,TrustCAHUB_map!$A$2:$A$139,FALSE),4)</f>
        <v>South East</v>
      </c>
    </row>
    <row r="1107" spans="1:10" x14ac:dyDescent="0.3">
      <c r="A1107" s="22" t="str">
        <f t="shared" si="17"/>
        <v>'RPA2016Palliative18-49'</v>
      </c>
      <c r="B1107" s="22">
        <v>2016</v>
      </c>
      <c r="C1107" s="22" t="s">
        <v>249</v>
      </c>
      <c r="D1107" s="22" t="s">
        <v>8</v>
      </c>
      <c r="E1107" s="22" t="s">
        <v>153</v>
      </c>
      <c r="F1107" s="22">
        <v>1</v>
      </c>
      <c r="G1107" s="22">
        <v>0</v>
      </c>
      <c r="H1107" s="22" t="str">
        <f>INDEX(Bar_data!$A$3:$B$140,MATCH(C1107,Bar_data!$A$3:$A$140,FALSE),2)</f>
        <v>Trust090</v>
      </c>
      <c r="I1107" s="22" t="str">
        <f>INDEX(TrustCAHUB_map!$A$2:$D$139,MATCH($C1107,TrustCAHUB_map!$A$2:$A$139,FALSE),3)</f>
        <v>Kent and Medway</v>
      </c>
      <c r="J1107" s="22" t="str">
        <f>INDEX(TrustCAHUB_map!$A$2:$D$139,MATCH($C1107,TrustCAHUB_map!$A$2:$A$139,FALSE),4)</f>
        <v>South East</v>
      </c>
    </row>
    <row r="1108" spans="1:10" x14ac:dyDescent="0.3">
      <c r="A1108" s="22" t="str">
        <f t="shared" si="17"/>
        <v>'RPA2016Palliative50-69'</v>
      </c>
      <c r="B1108" s="22">
        <v>2016</v>
      </c>
      <c r="C1108" s="22" t="s">
        <v>249</v>
      </c>
      <c r="D1108" s="22" t="s">
        <v>8</v>
      </c>
      <c r="E1108" s="22" t="s">
        <v>627</v>
      </c>
      <c r="F1108" s="22">
        <v>13</v>
      </c>
      <c r="G1108" s="22">
        <v>0</v>
      </c>
      <c r="H1108" s="22" t="str">
        <f>INDEX(Bar_data!$A$3:$B$140,MATCH(C1108,Bar_data!$A$3:$A$140,FALSE),2)</f>
        <v>Trust090</v>
      </c>
      <c r="I1108" s="22" t="str">
        <f>INDEX(TrustCAHUB_map!$A$2:$D$139,MATCH($C1108,TrustCAHUB_map!$A$2:$A$139,FALSE),3)</f>
        <v>Kent and Medway</v>
      </c>
      <c r="J1108" s="22" t="str">
        <f>INDEX(TrustCAHUB_map!$A$2:$D$139,MATCH($C1108,TrustCAHUB_map!$A$2:$A$139,FALSE),4)</f>
        <v>South East</v>
      </c>
    </row>
    <row r="1109" spans="1:10" x14ac:dyDescent="0.3">
      <c r="A1109" s="22" t="str">
        <f t="shared" si="17"/>
        <v>'RPA2016Curative50-69'</v>
      </c>
      <c r="B1109" s="22">
        <v>2016</v>
      </c>
      <c r="C1109" s="22" t="s">
        <v>249</v>
      </c>
      <c r="D1109" s="22" t="s">
        <v>7</v>
      </c>
      <c r="E1109" s="22" t="s">
        <v>627</v>
      </c>
      <c r="F1109" s="22">
        <v>21</v>
      </c>
      <c r="G1109" s="22">
        <v>0</v>
      </c>
      <c r="H1109" s="22" t="str">
        <f>INDEX(Bar_data!$A$3:$B$140,MATCH(C1109,Bar_data!$A$3:$A$140,FALSE),2)</f>
        <v>Trust090</v>
      </c>
      <c r="I1109" s="22" t="str">
        <f>INDEX(TrustCAHUB_map!$A$2:$D$139,MATCH($C1109,TrustCAHUB_map!$A$2:$A$139,FALSE),3)</f>
        <v>Kent and Medway</v>
      </c>
      <c r="J1109" s="22" t="str">
        <f>INDEX(TrustCAHUB_map!$A$2:$D$139,MATCH($C1109,TrustCAHUB_map!$A$2:$A$139,FALSE),4)</f>
        <v>South East</v>
      </c>
    </row>
    <row r="1110" spans="1:10" x14ac:dyDescent="0.3">
      <c r="A1110" s="22" t="str">
        <f t="shared" si="17"/>
        <v>'RPA2016Curative70+'</v>
      </c>
      <c r="B1110" s="22">
        <v>2016</v>
      </c>
      <c r="C1110" s="22" t="s">
        <v>249</v>
      </c>
      <c r="D1110" s="22" t="s">
        <v>7</v>
      </c>
      <c r="E1110" s="22" t="s">
        <v>628</v>
      </c>
      <c r="F1110" s="22">
        <v>13</v>
      </c>
      <c r="G1110" s="22">
        <v>0</v>
      </c>
      <c r="H1110" s="22" t="str">
        <f>INDEX(Bar_data!$A$3:$B$140,MATCH(C1110,Bar_data!$A$3:$A$140,FALSE),2)</f>
        <v>Trust090</v>
      </c>
      <c r="I1110" s="22" t="str">
        <f>INDEX(TrustCAHUB_map!$A$2:$D$139,MATCH($C1110,TrustCAHUB_map!$A$2:$A$139,FALSE),3)</f>
        <v>Kent and Medway</v>
      </c>
      <c r="J1110" s="22" t="str">
        <f>INDEX(TrustCAHUB_map!$A$2:$D$139,MATCH($C1110,TrustCAHUB_map!$A$2:$A$139,FALSE),4)</f>
        <v>South East</v>
      </c>
    </row>
    <row r="1111" spans="1:10" x14ac:dyDescent="0.3">
      <c r="A1111" s="22" t="str">
        <f t="shared" si="17"/>
        <v>'RPA2016Palliative70+'</v>
      </c>
      <c r="B1111" s="22">
        <v>2016</v>
      </c>
      <c r="C1111" s="22" t="s">
        <v>249</v>
      </c>
      <c r="D1111" s="22" t="s">
        <v>8</v>
      </c>
      <c r="E1111" s="22" t="s">
        <v>628</v>
      </c>
      <c r="F1111" s="22">
        <v>6</v>
      </c>
      <c r="G1111" s="22">
        <v>0</v>
      </c>
      <c r="H1111" s="22" t="str">
        <f>INDEX(Bar_data!$A$3:$B$140,MATCH(C1111,Bar_data!$A$3:$A$140,FALSE),2)</f>
        <v>Trust090</v>
      </c>
      <c r="I1111" s="22" t="str">
        <f>INDEX(TrustCAHUB_map!$A$2:$D$139,MATCH($C1111,TrustCAHUB_map!$A$2:$A$139,FALSE),3)</f>
        <v>Kent and Medway</v>
      </c>
      <c r="J1111" s="22" t="str">
        <f>INDEX(TrustCAHUB_map!$A$2:$D$139,MATCH($C1111,TrustCAHUB_map!$A$2:$A$139,FALSE),4)</f>
        <v>South East</v>
      </c>
    </row>
    <row r="1112" spans="1:10" x14ac:dyDescent="0.3">
      <c r="A1112" s="22" t="str">
        <f t="shared" si="17"/>
        <v>'RPY2016Curative18-49'</v>
      </c>
      <c r="B1112" s="22">
        <v>2016</v>
      </c>
      <c r="C1112" s="22" t="s">
        <v>250</v>
      </c>
      <c r="D1112" s="22" t="s">
        <v>7</v>
      </c>
      <c r="E1112" s="22" t="s">
        <v>153</v>
      </c>
      <c r="F1112" s="22">
        <v>18</v>
      </c>
      <c r="G1112" s="22">
        <v>0</v>
      </c>
      <c r="H1112" s="22" t="str">
        <f>INDEX(Bar_data!$A$3:$B$140,MATCH(C1112,Bar_data!$A$3:$A$140,FALSE),2)</f>
        <v>Trust091</v>
      </c>
      <c r="I1112" s="22" t="str">
        <f>INDEX(TrustCAHUB_map!$A$2:$D$139,MATCH($C1112,TrustCAHUB_map!$A$2:$A$139,FALSE),3)</f>
        <v>North West and South West London</v>
      </c>
      <c r="J1112" s="22" t="str">
        <f>INDEX(TrustCAHUB_map!$A$2:$D$139,MATCH($C1112,TrustCAHUB_map!$A$2:$A$139,FALSE),4)</f>
        <v>London</v>
      </c>
    </row>
    <row r="1113" spans="1:10" x14ac:dyDescent="0.3">
      <c r="A1113" s="22" t="str">
        <f t="shared" si="17"/>
        <v>'RPY2016Palliative18-49'</v>
      </c>
      <c r="B1113" s="22">
        <v>2016</v>
      </c>
      <c r="C1113" s="22" t="s">
        <v>250</v>
      </c>
      <c r="D1113" s="22" t="s">
        <v>8</v>
      </c>
      <c r="E1113" s="22" t="s">
        <v>153</v>
      </c>
      <c r="F1113" s="22">
        <v>19</v>
      </c>
      <c r="G1113" s="22">
        <v>1</v>
      </c>
      <c r="H1113" s="22" t="str">
        <f>INDEX(Bar_data!$A$3:$B$140,MATCH(C1113,Bar_data!$A$3:$A$140,FALSE),2)</f>
        <v>Trust091</v>
      </c>
      <c r="I1113" s="22" t="str">
        <f>INDEX(TrustCAHUB_map!$A$2:$D$139,MATCH($C1113,TrustCAHUB_map!$A$2:$A$139,FALSE),3)</f>
        <v>North West and South West London</v>
      </c>
      <c r="J1113" s="22" t="str">
        <f>INDEX(TrustCAHUB_map!$A$2:$D$139,MATCH($C1113,TrustCAHUB_map!$A$2:$A$139,FALSE),4)</f>
        <v>London</v>
      </c>
    </row>
    <row r="1114" spans="1:10" x14ac:dyDescent="0.3">
      <c r="A1114" s="22" t="str">
        <f t="shared" si="17"/>
        <v>'RPY2016Palliative50-69'</v>
      </c>
      <c r="B1114" s="22">
        <v>2016</v>
      </c>
      <c r="C1114" s="22" t="s">
        <v>250</v>
      </c>
      <c r="D1114" s="22" t="s">
        <v>8</v>
      </c>
      <c r="E1114" s="22" t="s">
        <v>627</v>
      </c>
      <c r="F1114" s="22">
        <v>81</v>
      </c>
      <c r="G1114" s="22">
        <v>6</v>
      </c>
      <c r="H1114" s="22" t="str">
        <f>INDEX(Bar_data!$A$3:$B$140,MATCH(C1114,Bar_data!$A$3:$A$140,FALSE),2)</f>
        <v>Trust091</v>
      </c>
      <c r="I1114" s="22" t="str">
        <f>INDEX(TrustCAHUB_map!$A$2:$D$139,MATCH($C1114,TrustCAHUB_map!$A$2:$A$139,FALSE),3)</f>
        <v>North West and South West London</v>
      </c>
      <c r="J1114" s="22" t="str">
        <f>INDEX(TrustCAHUB_map!$A$2:$D$139,MATCH($C1114,TrustCAHUB_map!$A$2:$A$139,FALSE),4)</f>
        <v>London</v>
      </c>
    </row>
    <row r="1115" spans="1:10" x14ac:dyDescent="0.3">
      <c r="A1115" s="22" t="str">
        <f t="shared" si="17"/>
        <v>'RPY2016Curative50-69'</v>
      </c>
      <c r="B1115" s="22">
        <v>2016</v>
      </c>
      <c r="C1115" s="22" t="s">
        <v>250</v>
      </c>
      <c r="D1115" s="22" t="s">
        <v>7</v>
      </c>
      <c r="E1115" s="22" t="s">
        <v>627</v>
      </c>
      <c r="F1115" s="22">
        <v>66</v>
      </c>
      <c r="G1115" s="22">
        <v>1</v>
      </c>
      <c r="H1115" s="22" t="str">
        <f>INDEX(Bar_data!$A$3:$B$140,MATCH(C1115,Bar_data!$A$3:$A$140,FALSE),2)</f>
        <v>Trust091</v>
      </c>
      <c r="I1115" s="22" t="str">
        <f>INDEX(TrustCAHUB_map!$A$2:$D$139,MATCH($C1115,TrustCAHUB_map!$A$2:$A$139,FALSE),3)</f>
        <v>North West and South West London</v>
      </c>
      <c r="J1115" s="22" t="str">
        <f>INDEX(TrustCAHUB_map!$A$2:$D$139,MATCH($C1115,TrustCAHUB_map!$A$2:$A$139,FALSE),4)</f>
        <v>London</v>
      </c>
    </row>
    <row r="1116" spans="1:10" x14ac:dyDescent="0.3">
      <c r="A1116" s="22" t="str">
        <f t="shared" si="17"/>
        <v>'RPY2016Not assigned50-69'</v>
      </c>
      <c r="B1116" s="22">
        <v>2016</v>
      </c>
      <c r="C1116" s="22" t="s">
        <v>250</v>
      </c>
      <c r="D1116" s="22" t="s">
        <v>477</v>
      </c>
      <c r="E1116" s="22" t="s">
        <v>627</v>
      </c>
      <c r="F1116" s="22">
        <v>3</v>
      </c>
      <c r="G1116" s="22">
        <v>0</v>
      </c>
      <c r="H1116" s="22" t="str">
        <f>INDEX(Bar_data!$A$3:$B$140,MATCH(C1116,Bar_data!$A$3:$A$140,FALSE),2)</f>
        <v>Trust091</v>
      </c>
      <c r="I1116" s="22" t="str">
        <f>INDEX(TrustCAHUB_map!$A$2:$D$139,MATCH($C1116,TrustCAHUB_map!$A$2:$A$139,FALSE),3)</f>
        <v>North West and South West London</v>
      </c>
      <c r="J1116" s="22" t="str">
        <f>INDEX(TrustCAHUB_map!$A$2:$D$139,MATCH($C1116,TrustCAHUB_map!$A$2:$A$139,FALSE),4)</f>
        <v>London</v>
      </c>
    </row>
    <row r="1117" spans="1:10" x14ac:dyDescent="0.3">
      <c r="A1117" s="22" t="str">
        <f t="shared" si="17"/>
        <v>'RPY2016Palliative70+'</v>
      </c>
      <c r="B1117" s="22">
        <v>2016</v>
      </c>
      <c r="C1117" s="22" t="s">
        <v>250</v>
      </c>
      <c r="D1117" s="22" t="s">
        <v>8</v>
      </c>
      <c r="E1117" s="22" t="s">
        <v>628</v>
      </c>
      <c r="F1117" s="22">
        <v>87</v>
      </c>
      <c r="G1117" s="22">
        <v>1</v>
      </c>
      <c r="H1117" s="22" t="str">
        <f>INDEX(Bar_data!$A$3:$B$140,MATCH(C1117,Bar_data!$A$3:$A$140,FALSE),2)</f>
        <v>Trust091</v>
      </c>
      <c r="I1117" s="22" t="str">
        <f>INDEX(TrustCAHUB_map!$A$2:$D$139,MATCH($C1117,TrustCAHUB_map!$A$2:$A$139,FALSE),3)</f>
        <v>North West and South West London</v>
      </c>
      <c r="J1117" s="22" t="str">
        <f>INDEX(TrustCAHUB_map!$A$2:$D$139,MATCH($C1117,TrustCAHUB_map!$A$2:$A$139,FALSE),4)</f>
        <v>London</v>
      </c>
    </row>
    <row r="1118" spans="1:10" x14ac:dyDescent="0.3">
      <c r="A1118" s="22" t="str">
        <f t="shared" si="17"/>
        <v>'RPY2016Curative70+'</v>
      </c>
      <c r="B1118" s="22">
        <v>2016</v>
      </c>
      <c r="C1118" s="22" t="s">
        <v>250</v>
      </c>
      <c r="D1118" s="22" t="s">
        <v>7</v>
      </c>
      <c r="E1118" s="22" t="s">
        <v>628</v>
      </c>
      <c r="F1118" s="22">
        <v>54</v>
      </c>
      <c r="G1118" s="22">
        <v>0</v>
      </c>
      <c r="H1118" s="22" t="str">
        <f>INDEX(Bar_data!$A$3:$B$140,MATCH(C1118,Bar_data!$A$3:$A$140,FALSE),2)</f>
        <v>Trust091</v>
      </c>
      <c r="I1118" s="22" t="str">
        <f>INDEX(TrustCAHUB_map!$A$2:$D$139,MATCH($C1118,TrustCAHUB_map!$A$2:$A$139,FALSE),3)</f>
        <v>North West and South West London</v>
      </c>
      <c r="J1118" s="22" t="str">
        <f>INDEX(TrustCAHUB_map!$A$2:$D$139,MATCH($C1118,TrustCAHUB_map!$A$2:$A$139,FALSE),4)</f>
        <v>London</v>
      </c>
    </row>
    <row r="1119" spans="1:10" x14ac:dyDescent="0.3">
      <c r="A1119" s="22" t="str">
        <f t="shared" si="17"/>
        <v>'RPY2016Not assigned70+'</v>
      </c>
      <c r="B1119" s="22">
        <v>2016</v>
      </c>
      <c r="C1119" s="22" t="s">
        <v>250</v>
      </c>
      <c r="D1119" s="22" t="s">
        <v>477</v>
      </c>
      <c r="E1119" s="22" t="s">
        <v>628</v>
      </c>
      <c r="F1119" s="22">
        <v>5</v>
      </c>
      <c r="G1119" s="22">
        <v>0</v>
      </c>
      <c r="H1119" s="22" t="str">
        <f>INDEX(Bar_data!$A$3:$B$140,MATCH(C1119,Bar_data!$A$3:$A$140,FALSE),2)</f>
        <v>Trust091</v>
      </c>
      <c r="I1119" s="22" t="str">
        <f>INDEX(TrustCAHUB_map!$A$2:$D$139,MATCH($C1119,TrustCAHUB_map!$A$2:$A$139,FALSE),3)</f>
        <v>North West and South West London</v>
      </c>
      <c r="J1119" s="22" t="str">
        <f>INDEX(TrustCAHUB_map!$A$2:$D$139,MATCH($C1119,TrustCAHUB_map!$A$2:$A$139,FALSE),4)</f>
        <v>London</v>
      </c>
    </row>
    <row r="1120" spans="1:10" x14ac:dyDescent="0.3">
      <c r="A1120" s="22" t="str">
        <f t="shared" si="17"/>
        <v>'RQ62016Palliative50-69'</v>
      </c>
      <c r="B1120" s="22">
        <v>2016</v>
      </c>
      <c r="C1120" s="22" t="s">
        <v>251</v>
      </c>
      <c r="D1120" s="22" t="s">
        <v>8</v>
      </c>
      <c r="E1120" s="22" t="s">
        <v>627</v>
      </c>
      <c r="F1120" s="22">
        <v>1</v>
      </c>
      <c r="G1120" s="22">
        <v>0</v>
      </c>
      <c r="H1120" s="22" t="str">
        <f>INDEX(Bar_data!$A$3:$B$140,MATCH(C1120,Bar_data!$A$3:$A$140,FALSE),2)</f>
        <v>Trust093</v>
      </c>
      <c r="I1120" s="22" t="str">
        <f>INDEX(TrustCAHUB_map!$A$2:$D$139,MATCH($C1120,TrustCAHUB_map!$A$2:$A$139,FALSE),3)</f>
        <v>Cheshire and Merseyside</v>
      </c>
      <c r="J1120" s="22" t="str">
        <f>INDEX(TrustCAHUB_map!$A$2:$D$139,MATCH($C1120,TrustCAHUB_map!$A$2:$A$139,FALSE),4)</f>
        <v>North West</v>
      </c>
    </row>
    <row r="1121" spans="1:10" x14ac:dyDescent="0.3">
      <c r="A1121" s="22" t="str">
        <f t="shared" si="17"/>
        <v>'RQ82016Palliative18-49'</v>
      </c>
      <c r="B1121" s="22">
        <v>2016</v>
      </c>
      <c r="C1121" s="22" t="s">
        <v>252</v>
      </c>
      <c r="D1121" s="22" t="s">
        <v>8</v>
      </c>
      <c r="E1121" s="22" t="s">
        <v>153</v>
      </c>
      <c r="F1121" s="22">
        <v>1</v>
      </c>
      <c r="G1121" s="22">
        <v>0</v>
      </c>
      <c r="H1121" s="22" t="str">
        <f>INDEX(Bar_data!$A$3:$B$140,MATCH(C1121,Bar_data!$A$3:$A$140,FALSE),2)</f>
        <v>Trust094</v>
      </c>
      <c r="I1121" s="22" t="str">
        <f>INDEX(TrustCAHUB_map!$A$2:$D$139,MATCH($C1121,TrustCAHUB_map!$A$2:$A$139,FALSE),3)</f>
        <v>East of England</v>
      </c>
      <c r="J1121" s="22" t="str">
        <f>INDEX(TrustCAHUB_map!$A$2:$D$139,MATCH($C1121,TrustCAHUB_map!$A$2:$A$139,FALSE),4)</f>
        <v>East of England</v>
      </c>
    </row>
    <row r="1122" spans="1:10" x14ac:dyDescent="0.3">
      <c r="A1122" s="22" t="str">
        <f t="shared" si="17"/>
        <v>'RQ82016Curative18-49'</v>
      </c>
      <c r="B1122" s="22">
        <v>2016</v>
      </c>
      <c r="C1122" s="22" t="s">
        <v>252</v>
      </c>
      <c r="D1122" s="22" t="s">
        <v>7</v>
      </c>
      <c r="E1122" s="22" t="s">
        <v>153</v>
      </c>
      <c r="F1122" s="22">
        <v>7</v>
      </c>
      <c r="G1122" s="22">
        <v>0</v>
      </c>
      <c r="H1122" s="22" t="str">
        <f>INDEX(Bar_data!$A$3:$B$140,MATCH(C1122,Bar_data!$A$3:$A$140,FALSE),2)</f>
        <v>Trust094</v>
      </c>
      <c r="I1122" s="22" t="str">
        <f>INDEX(TrustCAHUB_map!$A$2:$D$139,MATCH($C1122,TrustCAHUB_map!$A$2:$A$139,FALSE),3)</f>
        <v>East of England</v>
      </c>
      <c r="J1122" s="22" t="str">
        <f>INDEX(TrustCAHUB_map!$A$2:$D$139,MATCH($C1122,TrustCAHUB_map!$A$2:$A$139,FALSE),4)</f>
        <v>East of England</v>
      </c>
    </row>
    <row r="1123" spans="1:10" x14ac:dyDescent="0.3">
      <c r="A1123" s="22" t="str">
        <f t="shared" si="17"/>
        <v>'RQ82016Not assigned50-69'</v>
      </c>
      <c r="B1123" s="22">
        <v>2016</v>
      </c>
      <c r="C1123" s="22" t="s">
        <v>252</v>
      </c>
      <c r="D1123" s="22" t="s">
        <v>477</v>
      </c>
      <c r="E1123" s="22" t="s">
        <v>627</v>
      </c>
      <c r="F1123" s="22">
        <v>1</v>
      </c>
      <c r="G1123" s="22">
        <v>0</v>
      </c>
      <c r="H1123" s="22" t="str">
        <f>INDEX(Bar_data!$A$3:$B$140,MATCH(C1123,Bar_data!$A$3:$A$140,FALSE),2)</f>
        <v>Trust094</v>
      </c>
      <c r="I1123" s="22" t="str">
        <f>INDEX(TrustCAHUB_map!$A$2:$D$139,MATCH($C1123,TrustCAHUB_map!$A$2:$A$139,FALSE),3)</f>
        <v>East of England</v>
      </c>
      <c r="J1123" s="22" t="str">
        <f>INDEX(TrustCAHUB_map!$A$2:$D$139,MATCH($C1123,TrustCAHUB_map!$A$2:$A$139,FALSE),4)</f>
        <v>East of England</v>
      </c>
    </row>
    <row r="1124" spans="1:10" x14ac:dyDescent="0.3">
      <c r="A1124" s="22" t="str">
        <f t="shared" si="17"/>
        <v>'RQ82016Palliative50-69'</v>
      </c>
      <c r="B1124" s="22">
        <v>2016</v>
      </c>
      <c r="C1124" s="22" t="s">
        <v>252</v>
      </c>
      <c r="D1124" s="22" t="s">
        <v>8</v>
      </c>
      <c r="E1124" s="22" t="s">
        <v>627</v>
      </c>
      <c r="F1124" s="22">
        <v>23</v>
      </c>
      <c r="G1124" s="22">
        <v>2</v>
      </c>
      <c r="H1124" s="22" t="str">
        <f>INDEX(Bar_data!$A$3:$B$140,MATCH(C1124,Bar_data!$A$3:$A$140,FALSE),2)</f>
        <v>Trust094</v>
      </c>
      <c r="I1124" s="22" t="str">
        <f>INDEX(TrustCAHUB_map!$A$2:$D$139,MATCH($C1124,TrustCAHUB_map!$A$2:$A$139,FALSE),3)</f>
        <v>East of England</v>
      </c>
      <c r="J1124" s="22" t="str">
        <f>INDEX(TrustCAHUB_map!$A$2:$D$139,MATCH($C1124,TrustCAHUB_map!$A$2:$A$139,FALSE),4)</f>
        <v>East of England</v>
      </c>
    </row>
    <row r="1125" spans="1:10" x14ac:dyDescent="0.3">
      <c r="A1125" s="22" t="str">
        <f t="shared" si="17"/>
        <v>'RQ82016Curative50-69'</v>
      </c>
      <c r="B1125" s="22">
        <v>2016</v>
      </c>
      <c r="C1125" s="22" t="s">
        <v>252</v>
      </c>
      <c r="D1125" s="22" t="s">
        <v>7</v>
      </c>
      <c r="E1125" s="22" t="s">
        <v>627</v>
      </c>
      <c r="F1125" s="22">
        <v>29</v>
      </c>
      <c r="G1125" s="22">
        <v>0</v>
      </c>
      <c r="H1125" s="22" t="str">
        <f>INDEX(Bar_data!$A$3:$B$140,MATCH(C1125,Bar_data!$A$3:$A$140,FALSE),2)</f>
        <v>Trust094</v>
      </c>
      <c r="I1125" s="22" t="str">
        <f>INDEX(TrustCAHUB_map!$A$2:$D$139,MATCH($C1125,TrustCAHUB_map!$A$2:$A$139,FALSE),3)</f>
        <v>East of England</v>
      </c>
      <c r="J1125" s="22" t="str">
        <f>INDEX(TrustCAHUB_map!$A$2:$D$139,MATCH($C1125,TrustCAHUB_map!$A$2:$A$139,FALSE),4)</f>
        <v>East of England</v>
      </c>
    </row>
    <row r="1126" spans="1:10" x14ac:dyDescent="0.3">
      <c r="A1126" s="22" t="str">
        <f t="shared" si="17"/>
        <v>'RQ82016Palliative70+'</v>
      </c>
      <c r="B1126" s="22">
        <v>2016</v>
      </c>
      <c r="C1126" s="22" t="s">
        <v>252</v>
      </c>
      <c r="D1126" s="22" t="s">
        <v>8</v>
      </c>
      <c r="E1126" s="22" t="s">
        <v>628</v>
      </c>
      <c r="F1126" s="22">
        <v>23</v>
      </c>
      <c r="G1126" s="22">
        <v>2</v>
      </c>
      <c r="H1126" s="22" t="str">
        <f>INDEX(Bar_data!$A$3:$B$140,MATCH(C1126,Bar_data!$A$3:$A$140,FALSE),2)</f>
        <v>Trust094</v>
      </c>
      <c r="I1126" s="22" t="str">
        <f>INDEX(TrustCAHUB_map!$A$2:$D$139,MATCH($C1126,TrustCAHUB_map!$A$2:$A$139,FALSE),3)</f>
        <v>East of England</v>
      </c>
      <c r="J1126" s="22" t="str">
        <f>INDEX(TrustCAHUB_map!$A$2:$D$139,MATCH($C1126,TrustCAHUB_map!$A$2:$A$139,FALSE),4)</f>
        <v>East of England</v>
      </c>
    </row>
    <row r="1127" spans="1:10" x14ac:dyDescent="0.3">
      <c r="A1127" s="22" t="str">
        <f t="shared" si="17"/>
        <v>'RQ82016Curative70+'</v>
      </c>
      <c r="B1127" s="22">
        <v>2016</v>
      </c>
      <c r="C1127" s="22" t="s">
        <v>252</v>
      </c>
      <c r="D1127" s="22" t="s">
        <v>7</v>
      </c>
      <c r="E1127" s="22" t="s">
        <v>628</v>
      </c>
      <c r="F1127" s="22">
        <v>21</v>
      </c>
      <c r="G1127" s="22">
        <v>0</v>
      </c>
      <c r="H1127" s="22" t="str">
        <f>INDEX(Bar_data!$A$3:$B$140,MATCH(C1127,Bar_data!$A$3:$A$140,FALSE),2)</f>
        <v>Trust094</v>
      </c>
      <c r="I1127" s="22" t="str">
        <f>INDEX(TrustCAHUB_map!$A$2:$D$139,MATCH($C1127,TrustCAHUB_map!$A$2:$A$139,FALSE),3)</f>
        <v>East of England</v>
      </c>
      <c r="J1127" s="22" t="str">
        <f>INDEX(TrustCAHUB_map!$A$2:$D$139,MATCH($C1127,TrustCAHUB_map!$A$2:$A$139,FALSE),4)</f>
        <v>East of England</v>
      </c>
    </row>
    <row r="1128" spans="1:10" x14ac:dyDescent="0.3">
      <c r="A1128" s="22" t="str">
        <f t="shared" si="17"/>
        <v>'RQM2016Palliative70+'</v>
      </c>
      <c r="B1128" s="22">
        <v>2016</v>
      </c>
      <c r="C1128" s="22" t="s">
        <v>253</v>
      </c>
      <c r="D1128" s="22" t="s">
        <v>8</v>
      </c>
      <c r="E1128" s="22" t="s">
        <v>628</v>
      </c>
      <c r="F1128" s="22">
        <v>3</v>
      </c>
      <c r="G1128" s="22">
        <v>0</v>
      </c>
      <c r="H1128" s="22" t="str">
        <f>INDEX(Bar_data!$A$3:$B$140,MATCH(C1128,Bar_data!$A$3:$A$140,FALSE),2)</f>
        <v>Trust095</v>
      </c>
      <c r="I1128" s="22" t="str">
        <f>INDEX(TrustCAHUB_map!$A$2:$D$139,MATCH($C1128,TrustCAHUB_map!$A$2:$A$139,FALSE),3)</f>
        <v>North West and South West London</v>
      </c>
      <c r="J1128" s="22" t="str">
        <f>INDEX(TrustCAHUB_map!$A$2:$D$139,MATCH($C1128,TrustCAHUB_map!$A$2:$A$139,FALSE),4)</f>
        <v>London</v>
      </c>
    </row>
    <row r="1129" spans="1:10" x14ac:dyDescent="0.3">
      <c r="A1129" s="22" t="str">
        <f t="shared" si="17"/>
        <v>'RQW2016Not assigned18-49'</v>
      </c>
      <c r="B1129" s="22">
        <v>2016</v>
      </c>
      <c r="C1129" s="22" t="s">
        <v>254</v>
      </c>
      <c r="D1129" s="22" t="s">
        <v>477</v>
      </c>
      <c r="E1129" s="22" t="s">
        <v>153</v>
      </c>
      <c r="F1129" s="22">
        <v>3</v>
      </c>
      <c r="G1129" s="22">
        <v>0</v>
      </c>
      <c r="H1129" s="22" t="str">
        <f>INDEX(Bar_data!$A$3:$B$140,MATCH(C1129,Bar_data!$A$3:$A$140,FALSE),2)</f>
        <v>Trust096</v>
      </c>
      <c r="I1129" s="22" t="str">
        <f>INDEX(TrustCAHUB_map!$A$2:$D$139,MATCH($C1129,TrustCAHUB_map!$A$2:$A$139,FALSE),3)</f>
        <v>East of England</v>
      </c>
      <c r="J1129" s="22" t="str">
        <f>INDEX(TrustCAHUB_map!$A$2:$D$139,MATCH($C1129,TrustCAHUB_map!$A$2:$A$139,FALSE),4)</f>
        <v>East of England</v>
      </c>
    </row>
    <row r="1130" spans="1:10" x14ac:dyDescent="0.3">
      <c r="A1130" s="22" t="str">
        <f t="shared" si="17"/>
        <v>'RQW2016Not assigned50-69'</v>
      </c>
      <c r="B1130" s="22">
        <v>2016</v>
      </c>
      <c r="C1130" s="22" t="s">
        <v>254</v>
      </c>
      <c r="D1130" s="22" t="s">
        <v>477</v>
      </c>
      <c r="E1130" s="22" t="s">
        <v>627</v>
      </c>
      <c r="F1130" s="22">
        <v>25</v>
      </c>
      <c r="G1130" s="22">
        <v>0</v>
      </c>
      <c r="H1130" s="22" t="str">
        <f>INDEX(Bar_data!$A$3:$B$140,MATCH(C1130,Bar_data!$A$3:$A$140,FALSE),2)</f>
        <v>Trust096</v>
      </c>
      <c r="I1130" s="22" t="str">
        <f>INDEX(TrustCAHUB_map!$A$2:$D$139,MATCH($C1130,TrustCAHUB_map!$A$2:$A$139,FALSE),3)</f>
        <v>East of England</v>
      </c>
      <c r="J1130" s="22" t="str">
        <f>INDEX(TrustCAHUB_map!$A$2:$D$139,MATCH($C1130,TrustCAHUB_map!$A$2:$A$139,FALSE),4)</f>
        <v>East of England</v>
      </c>
    </row>
    <row r="1131" spans="1:10" x14ac:dyDescent="0.3">
      <c r="A1131" s="22" t="str">
        <f t="shared" si="17"/>
        <v>'RQW2016Not assigned70+'</v>
      </c>
      <c r="B1131" s="22">
        <v>2016</v>
      </c>
      <c r="C1131" s="22" t="s">
        <v>254</v>
      </c>
      <c r="D1131" s="22" t="s">
        <v>477</v>
      </c>
      <c r="E1131" s="22" t="s">
        <v>628</v>
      </c>
      <c r="F1131" s="22">
        <v>25</v>
      </c>
      <c r="G1131" s="22">
        <v>0</v>
      </c>
      <c r="H1131" s="22" t="str">
        <f>INDEX(Bar_data!$A$3:$B$140,MATCH(C1131,Bar_data!$A$3:$A$140,FALSE),2)</f>
        <v>Trust096</v>
      </c>
      <c r="I1131" s="22" t="str">
        <f>INDEX(TrustCAHUB_map!$A$2:$D$139,MATCH($C1131,TrustCAHUB_map!$A$2:$A$139,FALSE),3)</f>
        <v>East of England</v>
      </c>
      <c r="J1131" s="22" t="str">
        <f>INDEX(TrustCAHUB_map!$A$2:$D$139,MATCH($C1131,TrustCAHUB_map!$A$2:$A$139,FALSE),4)</f>
        <v>East of England</v>
      </c>
    </row>
    <row r="1132" spans="1:10" x14ac:dyDescent="0.3">
      <c r="A1132" s="22" t="str">
        <f t="shared" si="17"/>
        <v>'RQX2016Curative50-69'</v>
      </c>
      <c r="B1132" s="22">
        <v>2016</v>
      </c>
      <c r="C1132" s="22" t="s">
        <v>255</v>
      </c>
      <c r="D1132" s="22" t="s">
        <v>7</v>
      </c>
      <c r="E1132" s="22" t="s">
        <v>627</v>
      </c>
      <c r="F1132" s="22">
        <v>2</v>
      </c>
      <c r="G1132" s="22">
        <v>0</v>
      </c>
      <c r="H1132" s="22" t="str">
        <f>INDEX(Bar_data!$A$3:$B$140,MATCH(C1132,Bar_data!$A$3:$A$140,FALSE),2)</f>
        <v>Trust097</v>
      </c>
      <c r="I1132" s="22" t="str">
        <f>INDEX(TrustCAHUB_map!$A$2:$D$139,MATCH($C1132,TrustCAHUB_map!$A$2:$A$139,FALSE),3)</f>
        <v>North Central and North East London</v>
      </c>
      <c r="J1132" s="22" t="str">
        <f>INDEX(TrustCAHUB_map!$A$2:$D$139,MATCH($C1132,TrustCAHUB_map!$A$2:$A$139,FALSE),4)</f>
        <v>London</v>
      </c>
    </row>
    <row r="1133" spans="1:10" x14ac:dyDescent="0.3">
      <c r="A1133" s="22" t="str">
        <f t="shared" si="17"/>
        <v>'RQX2016Curative70+'</v>
      </c>
      <c r="B1133" s="22">
        <v>2016</v>
      </c>
      <c r="C1133" s="22" t="s">
        <v>255</v>
      </c>
      <c r="D1133" s="22" t="s">
        <v>7</v>
      </c>
      <c r="E1133" s="22" t="s">
        <v>628</v>
      </c>
      <c r="F1133" s="22">
        <v>3</v>
      </c>
      <c r="G1133" s="22">
        <v>0</v>
      </c>
      <c r="H1133" s="22" t="str">
        <f>INDEX(Bar_data!$A$3:$B$140,MATCH(C1133,Bar_data!$A$3:$A$140,FALSE),2)</f>
        <v>Trust097</v>
      </c>
      <c r="I1133" s="22" t="str">
        <f>INDEX(TrustCAHUB_map!$A$2:$D$139,MATCH($C1133,TrustCAHUB_map!$A$2:$A$139,FALSE),3)</f>
        <v>North Central and North East London</v>
      </c>
      <c r="J1133" s="22" t="str">
        <f>INDEX(TrustCAHUB_map!$A$2:$D$139,MATCH($C1133,TrustCAHUB_map!$A$2:$A$139,FALSE),4)</f>
        <v>London</v>
      </c>
    </row>
    <row r="1134" spans="1:10" x14ac:dyDescent="0.3">
      <c r="A1134" s="22" t="str">
        <f t="shared" si="17"/>
        <v>'RR72016Curative18-49'</v>
      </c>
      <c r="B1134" s="22">
        <v>2016</v>
      </c>
      <c r="C1134" s="22" t="s">
        <v>256</v>
      </c>
      <c r="D1134" s="22" t="s">
        <v>7</v>
      </c>
      <c r="E1134" s="22" t="s">
        <v>153</v>
      </c>
      <c r="F1134" s="22">
        <v>3</v>
      </c>
      <c r="G1134" s="22">
        <v>0</v>
      </c>
      <c r="H1134" s="22" t="str">
        <f>INDEX(Bar_data!$A$3:$B$140,MATCH(C1134,Bar_data!$A$3:$A$140,FALSE),2)</f>
        <v>Trust099</v>
      </c>
      <c r="I1134" s="22" t="str">
        <f>INDEX(TrustCAHUB_map!$A$2:$D$139,MATCH($C1134,TrustCAHUB_map!$A$2:$A$139,FALSE),3)</f>
        <v>North East and Cumbria</v>
      </c>
      <c r="J1134" s="22" t="str">
        <f>INDEX(TrustCAHUB_map!$A$2:$D$139,MATCH($C1134,TrustCAHUB_map!$A$2:$A$139,FALSE),4)</f>
        <v>North East</v>
      </c>
    </row>
    <row r="1135" spans="1:10" x14ac:dyDescent="0.3">
      <c r="A1135" s="22" t="str">
        <f t="shared" si="17"/>
        <v>'RR72016Palliative18-49'</v>
      </c>
      <c r="B1135" s="22">
        <v>2016</v>
      </c>
      <c r="C1135" s="22" t="s">
        <v>256</v>
      </c>
      <c r="D1135" s="22" t="s">
        <v>8</v>
      </c>
      <c r="E1135" s="22" t="s">
        <v>153</v>
      </c>
      <c r="F1135" s="22">
        <v>2</v>
      </c>
      <c r="G1135" s="22">
        <v>0</v>
      </c>
      <c r="H1135" s="22" t="str">
        <f>INDEX(Bar_data!$A$3:$B$140,MATCH(C1135,Bar_data!$A$3:$A$140,FALSE),2)</f>
        <v>Trust099</v>
      </c>
      <c r="I1135" s="22" t="str">
        <f>INDEX(TrustCAHUB_map!$A$2:$D$139,MATCH($C1135,TrustCAHUB_map!$A$2:$A$139,FALSE),3)</f>
        <v>North East and Cumbria</v>
      </c>
      <c r="J1135" s="22" t="str">
        <f>INDEX(TrustCAHUB_map!$A$2:$D$139,MATCH($C1135,TrustCAHUB_map!$A$2:$A$139,FALSE),4)</f>
        <v>North East</v>
      </c>
    </row>
    <row r="1136" spans="1:10" x14ac:dyDescent="0.3">
      <c r="A1136" s="22" t="str">
        <f t="shared" si="17"/>
        <v>'RR72016Palliative50-69'</v>
      </c>
      <c r="B1136" s="22">
        <v>2016</v>
      </c>
      <c r="C1136" s="22" t="s">
        <v>256</v>
      </c>
      <c r="D1136" s="22" t="s">
        <v>8</v>
      </c>
      <c r="E1136" s="22" t="s">
        <v>627</v>
      </c>
      <c r="F1136" s="22">
        <v>16</v>
      </c>
      <c r="G1136" s="22">
        <v>0</v>
      </c>
      <c r="H1136" s="22" t="str">
        <f>INDEX(Bar_data!$A$3:$B$140,MATCH(C1136,Bar_data!$A$3:$A$140,FALSE),2)</f>
        <v>Trust099</v>
      </c>
      <c r="I1136" s="22" t="str">
        <f>INDEX(TrustCAHUB_map!$A$2:$D$139,MATCH($C1136,TrustCAHUB_map!$A$2:$A$139,FALSE),3)</f>
        <v>North East and Cumbria</v>
      </c>
      <c r="J1136" s="22" t="str">
        <f>INDEX(TrustCAHUB_map!$A$2:$D$139,MATCH($C1136,TrustCAHUB_map!$A$2:$A$139,FALSE),4)</f>
        <v>North East</v>
      </c>
    </row>
    <row r="1137" spans="1:10" x14ac:dyDescent="0.3">
      <c r="A1137" s="22" t="str">
        <f t="shared" si="17"/>
        <v>'RR72016Curative50-69'</v>
      </c>
      <c r="B1137" s="22">
        <v>2016</v>
      </c>
      <c r="C1137" s="22" t="s">
        <v>256</v>
      </c>
      <c r="D1137" s="22" t="s">
        <v>7</v>
      </c>
      <c r="E1137" s="22" t="s">
        <v>627</v>
      </c>
      <c r="F1137" s="22">
        <v>23</v>
      </c>
      <c r="G1137" s="22">
        <v>0</v>
      </c>
      <c r="H1137" s="22" t="str">
        <f>INDEX(Bar_data!$A$3:$B$140,MATCH(C1137,Bar_data!$A$3:$A$140,FALSE),2)</f>
        <v>Trust099</v>
      </c>
      <c r="I1137" s="22" t="str">
        <f>INDEX(TrustCAHUB_map!$A$2:$D$139,MATCH($C1137,TrustCAHUB_map!$A$2:$A$139,FALSE),3)</f>
        <v>North East and Cumbria</v>
      </c>
      <c r="J1137" s="22" t="str">
        <f>INDEX(TrustCAHUB_map!$A$2:$D$139,MATCH($C1137,TrustCAHUB_map!$A$2:$A$139,FALSE),4)</f>
        <v>North East</v>
      </c>
    </row>
    <row r="1138" spans="1:10" x14ac:dyDescent="0.3">
      <c r="A1138" s="22" t="str">
        <f t="shared" si="17"/>
        <v>'RR72016Palliative70+'</v>
      </c>
      <c r="B1138" s="22">
        <v>2016</v>
      </c>
      <c r="C1138" s="22" t="s">
        <v>256</v>
      </c>
      <c r="D1138" s="22" t="s">
        <v>8</v>
      </c>
      <c r="E1138" s="22" t="s">
        <v>628</v>
      </c>
      <c r="F1138" s="22">
        <v>9</v>
      </c>
      <c r="G1138" s="22">
        <v>2</v>
      </c>
      <c r="H1138" s="22" t="str">
        <f>INDEX(Bar_data!$A$3:$B$140,MATCH(C1138,Bar_data!$A$3:$A$140,FALSE),2)</f>
        <v>Trust099</v>
      </c>
      <c r="I1138" s="22" t="str">
        <f>INDEX(TrustCAHUB_map!$A$2:$D$139,MATCH($C1138,TrustCAHUB_map!$A$2:$A$139,FALSE),3)</f>
        <v>North East and Cumbria</v>
      </c>
      <c r="J1138" s="22" t="str">
        <f>INDEX(TrustCAHUB_map!$A$2:$D$139,MATCH($C1138,TrustCAHUB_map!$A$2:$A$139,FALSE),4)</f>
        <v>North East</v>
      </c>
    </row>
    <row r="1139" spans="1:10" x14ac:dyDescent="0.3">
      <c r="A1139" s="22" t="str">
        <f t="shared" si="17"/>
        <v>'RR72016Curative70+'</v>
      </c>
      <c r="B1139" s="22">
        <v>2016</v>
      </c>
      <c r="C1139" s="22" t="s">
        <v>256</v>
      </c>
      <c r="D1139" s="22" t="s">
        <v>7</v>
      </c>
      <c r="E1139" s="22" t="s">
        <v>628</v>
      </c>
      <c r="F1139" s="22">
        <v>19</v>
      </c>
      <c r="G1139" s="22">
        <v>1</v>
      </c>
      <c r="H1139" s="22" t="str">
        <f>INDEX(Bar_data!$A$3:$B$140,MATCH(C1139,Bar_data!$A$3:$A$140,FALSE),2)</f>
        <v>Trust099</v>
      </c>
      <c r="I1139" s="22" t="str">
        <f>INDEX(TrustCAHUB_map!$A$2:$D$139,MATCH($C1139,TrustCAHUB_map!$A$2:$A$139,FALSE),3)</f>
        <v>North East and Cumbria</v>
      </c>
      <c r="J1139" s="22" t="str">
        <f>INDEX(TrustCAHUB_map!$A$2:$D$139,MATCH($C1139,TrustCAHUB_map!$A$2:$A$139,FALSE),4)</f>
        <v>North East</v>
      </c>
    </row>
    <row r="1140" spans="1:10" x14ac:dyDescent="0.3">
      <c r="A1140" s="22" t="str">
        <f t="shared" si="17"/>
        <v>'RR82016Palliative18-49'</v>
      </c>
      <c r="B1140" s="22">
        <v>2016</v>
      </c>
      <c r="C1140" s="22" t="s">
        <v>257</v>
      </c>
      <c r="D1140" s="22" t="s">
        <v>8</v>
      </c>
      <c r="E1140" s="22" t="s">
        <v>153</v>
      </c>
      <c r="F1140" s="22">
        <v>2</v>
      </c>
      <c r="G1140" s="22">
        <v>0</v>
      </c>
      <c r="H1140" s="22" t="str">
        <f>INDEX(Bar_data!$A$3:$B$140,MATCH(C1140,Bar_data!$A$3:$A$140,FALSE),2)</f>
        <v>Trust100</v>
      </c>
      <c r="I1140" s="22" t="str">
        <f>INDEX(TrustCAHUB_map!$A$2:$D$139,MATCH($C1140,TrustCAHUB_map!$A$2:$A$139,FALSE),3)</f>
        <v>West Yorkshire</v>
      </c>
      <c r="J1140" s="22" t="str">
        <f>INDEX(TrustCAHUB_map!$A$2:$D$139,MATCH($C1140,TrustCAHUB_map!$A$2:$A$139,FALSE),4)</f>
        <v>Yorkshire and Humber</v>
      </c>
    </row>
    <row r="1141" spans="1:10" x14ac:dyDescent="0.3">
      <c r="A1141" s="22" t="str">
        <f t="shared" si="17"/>
        <v>'RR82016Curative18-49'</v>
      </c>
      <c r="B1141" s="22">
        <v>2016</v>
      </c>
      <c r="C1141" s="22" t="s">
        <v>257</v>
      </c>
      <c r="D1141" s="22" t="s">
        <v>7</v>
      </c>
      <c r="E1141" s="22" t="s">
        <v>153</v>
      </c>
      <c r="F1141" s="22">
        <v>10</v>
      </c>
      <c r="G1141" s="22">
        <v>0</v>
      </c>
      <c r="H1141" s="22" t="str">
        <f>INDEX(Bar_data!$A$3:$B$140,MATCH(C1141,Bar_data!$A$3:$A$140,FALSE),2)</f>
        <v>Trust100</v>
      </c>
      <c r="I1141" s="22" t="str">
        <f>INDEX(TrustCAHUB_map!$A$2:$D$139,MATCH($C1141,TrustCAHUB_map!$A$2:$A$139,FALSE),3)</f>
        <v>West Yorkshire</v>
      </c>
      <c r="J1141" s="22" t="str">
        <f>INDEX(TrustCAHUB_map!$A$2:$D$139,MATCH($C1141,TrustCAHUB_map!$A$2:$A$139,FALSE),4)</f>
        <v>Yorkshire and Humber</v>
      </c>
    </row>
    <row r="1142" spans="1:10" x14ac:dyDescent="0.3">
      <c r="A1142" s="22" t="str">
        <f t="shared" si="17"/>
        <v>'RR82016Palliative50-69'</v>
      </c>
      <c r="B1142" s="22">
        <v>2016</v>
      </c>
      <c r="C1142" s="22" t="s">
        <v>257</v>
      </c>
      <c r="D1142" s="22" t="s">
        <v>8</v>
      </c>
      <c r="E1142" s="22" t="s">
        <v>627</v>
      </c>
      <c r="F1142" s="22">
        <v>34</v>
      </c>
      <c r="G1142" s="22">
        <v>0</v>
      </c>
      <c r="H1142" s="22" t="str">
        <f>INDEX(Bar_data!$A$3:$B$140,MATCH(C1142,Bar_data!$A$3:$A$140,FALSE),2)</f>
        <v>Trust100</v>
      </c>
      <c r="I1142" s="22" t="str">
        <f>INDEX(TrustCAHUB_map!$A$2:$D$139,MATCH($C1142,TrustCAHUB_map!$A$2:$A$139,FALSE),3)</f>
        <v>West Yorkshire</v>
      </c>
      <c r="J1142" s="22" t="str">
        <f>INDEX(TrustCAHUB_map!$A$2:$D$139,MATCH($C1142,TrustCAHUB_map!$A$2:$A$139,FALSE),4)</f>
        <v>Yorkshire and Humber</v>
      </c>
    </row>
    <row r="1143" spans="1:10" x14ac:dyDescent="0.3">
      <c r="A1143" s="22" t="str">
        <f t="shared" si="17"/>
        <v>'RR82016Curative50-69'</v>
      </c>
      <c r="B1143" s="22">
        <v>2016</v>
      </c>
      <c r="C1143" s="22" t="s">
        <v>257</v>
      </c>
      <c r="D1143" s="22" t="s">
        <v>7</v>
      </c>
      <c r="E1143" s="22" t="s">
        <v>627</v>
      </c>
      <c r="F1143" s="22">
        <v>50</v>
      </c>
      <c r="G1143" s="22">
        <v>0</v>
      </c>
      <c r="H1143" s="22" t="str">
        <f>INDEX(Bar_data!$A$3:$B$140,MATCH(C1143,Bar_data!$A$3:$A$140,FALSE),2)</f>
        <v>Trust100</v>
      </c>
      <c r="I1143" s="22" t="str">
        <f>INDEX(TrustCAHUB_map!$A$2:$D$139,MATCH($C1143,TrustCAHUB_map!$A$2:$A$139,FALSE),3)</f>
        <v>West Yorkshire</v>
      </c>
      <c r="J1143" s="22" t="str">
        <f>INDEX(TrustCAHUB_map!$A$2:$D$139,MATCH($C1143,TrustCAHUB_map!$A$2:$A$139,FALSE),4)</f>
        <v>Yorkshire and Humber</v>
      </c>
    </row>
    <row r="1144" spans="1:10" x14ac:dyDescent="0.3">
      <c r="A1144" s="22" t="str">
        <f t="shared" si="17"/>
        <v>'RR82016Not assigned50-69'</v>
      </c>
      <c r="B1144" s="22">
        <v>2016</v>
      </c>
      <c r="C1144" s="22" t="s">
        <v>257</v>
      </c>
      <c r="D1144" s="22" t="s">
        <v>477</v>
      </c>
      <c r="E1144" s="22" t="s">
        <v>627</v>
      </c>
      <c r="F1144" s="22">
        <v>1</v>
      </c>
      <c r="G1144" s="22">
        <v>0</v>
      </c>
      <c r="H1144" s="22" t="str">
        <f>INDEX(Bar_data!$A$3:$B$140,MATCH(C1144,Bar_data!$A$3:$A$140,FALSE),2)</f>
        <v>Trust100</v>
      </c>
      <c r="I1144" s="22" t="str">
        <f>INDEX(TrustCAHUB_map!$A$2:$D$139,MATCH($C1144,TrustCAHUB_map!$A$2:$A$139,FALSE),3)</f>
        <v>West Yorkshire</v>
      </c>
      <c r="J1144" s="22" t="str">
        <f>INDEX(TrustCAHUB_map!$A$2:$D$139,MATCH($C1144,TrustCAHUB_map!$A$2:$A$139,FALSE),4)</f>
        <v>Yorkshire and Humber</v>
      </c>
    </row>
    <row r="1145" spans="1:10" x14ac:dyDescent="0.3">
      <c r="A1145" s="22" t="str">
        <f t="shared" si="17"/>
        <v>'RR82016Curative70+'</v>
      </c>
      <c r="B1145" s="22">
        <v>2016</v>
      </c>
      <c r="C1145" s="22" t="s">
        <v>257</v>
      </c>
      <c r="D1145" s="22" t="s">
        <v>7</v>
      </c>
      <c r="E1145" s="22" t="s">
        <v>628</v>
      </c>
      <c r="F1145" s="22">
        <v>25</v>
      </c>
      <c r="G1145" s="22">
        <v>0</v>
      </c>
      <c r="H1145" s="22" t="str">
        <f>INDEX(Bar_data!$A$3:$B$140,MATCH(C1145,Bar_data!$A$3:$A$140,FALSE),2)</f>
        <v>Trust100</v>
      </c>
      <c r="I1145" s="22" t="str">
        <f>INDEX(TrustCAHUB_map!$A$2:$D$139,MATCH($C1145,TrustCAHUB_map!$A$2:$A$139,FALSE),3)</f>
        <v>West Yorkshire</v>
      </c>
      <c r="J1145" s="22" t="str">
        <f>INDEX(TrustCAHUB_map!$A$2:$D$139,MATCH($C1145,TrustCAHUB_map!$A$2:$A$139,FALSE),4)</f>
        <v>Yorkshire and Humber</v>
      </c>
    </row>
    <row r="1146" spans="1:10" x14ac:dyDescent="0.3">
      <c r="A1146" s="22" t="str">
        <f t="shared" si="17"/>
        <v>'RR82016Palliative70+'</v>
      </c>
      <c r="B1146" s="22">
        <v>2016</v>
      </c>
      <c r="C1146" s="22" t="s">
        <v>257</v>
      </c>
      <c r="D1146" s="22" t="s">
        <v>8</v>
      </c>
      <c r="E1146" s="22" t="s">
        <v>628</v>
      </c>
      <c r="F1146" s="22">
        <v>30</v>
      </c>
      <c r="G1146" s="22">
        <v>2</v>
      </c>
      <c r="H1146" s="22" t="str">
        <f>INDEX(Bar_data!$A$3:$B$140,MATCH(C1146,Bar_data!$A$3:$A$140,FALSE),2)</f>
        <v>Trust100</v>
      </c>
      <c r="I1146" s="22" t="str">
        <f>INDEX(TrustCAHUB_map!$A$2:$D$139,MATCH($C1146,TrustCAHUB_map!$A$2:$A$139,FALSE),3)</f>
        <v>West Yorkshire</v>
      </c>
      <c r="J1146" s="22" t="str">
        <f>INDEX(TrustCAHUB_map!$A$2:$D$139,MATCH($C1146,TrustCAHUB_map!$A$2:$A$139,FALSE),4)</f>
        <v>Yorkshire and Humber</v>
      </c>
    </row>
    <row r="1147" spans="1:10" x14ac:dyDescent="0.3">
      <c r="A1147" s="22" t="str">
        <f t="shared" si="17"/>
        <v>'RRK2016Not assigned18-49'</v>
      </c>
      <c r="B1147" s="22">
        <v>2016</v>
      </c>
      <c r="C1147" s="22" t="s">
        <v>259</v>
      </c>
      <c r="D1147" s="22" t="s">
        <v>477</v>
      </c>
      <c r="E1147" s="22" t="s">
        <v>153</v>
      </c>
      <c r="F1147" s="22">
        <v>1</v>
      </c>
      <c r="G1147" s="22">
        <v>0</v>
      </c>
      <c r="H1147" s="22" t="str">
        <f>INDEX(Bar_data!$A$3:$B$140,MATCH(C1147,Bar_data!$A$3:$A$140,FALSE),2)</f>
        <v>Trust102</v>
      </c>
      <c r="I1147" s="22" t="str">
        <f>INDEX(TrustCAHUB_map!$A$2:$D$139,MATCH($C1147,TrustCAHUB_map!$A$2:$A$139,FALSE),3)</f>
        <v>West Midlands</v>
      </c>
      <c r="J1147" s="22" t="str">
        <f>INDEX(TrustCAHUB_map!$A$2:$D$139,MATCH($C1147,TrustCAHUB_map!$A$2:$A$139,FALSE),4)</f>
        <v>West Midlands</v>
      </c>
    </row>
    <row r="1148" spans="1:10" x14ac:dyDescent="0.3">
      <c r="A1148" s="22" t="str">
        <f t="shared" si="17"/>
        <v>'RRK2016Curative18-49'</v>
      </c>
      <c r="B1148" s="22">
        <v>2016</v>
      </c>
      <c r="C1148" s="22" t="s">
        <v>259</v>
      </c>
      <c r="D1148" s="22" t="s">
        <v>7</v>
      </c>
      <c r="E1148" s="22" t="s">
        <v>153</v>
      </c>
      <c r="F1148" s="22">
        <v>16</v>
      </c>
      <c r="G1148" s="22">
        <v>0</v>
      </c>
      <c r="H1148" s="22" t="str">
        <f>INDEX(Bar_data!$A$3:$B$140,MATCH(C1148,Bar_data!$A$3:$A$140,FALSE),2)</f>
        <v>Trust102</v>
      </c>
      <c r="I1148" s="22" t="str">
        <f>INDEX(TrustCAHUB_map!$A$2:$D$139,MATCH($C1148,TrustCAHUB_map!$A$2:$A$139,FALSE),3)</f>
        <v>West Midlands</v>
      </c>
      <c r="J1148" s="22" t="str">
        <f>INDEX(TrustCAHUB_map!$A$2:$D$139,MATCH($C1148,TrustCAHUB_map!$A$2:$A$139,FALSE),4)</f>
        <v>West Midlands</v>
      </c>
    </row>
    <row r="1149" spans="1:10" x14ac:dyDescent="0.3">
      <c r="A1149" s="22" t="str">
        <f t="shared" si="17"/>
        <v>'RRK2016Palliative18-49'</v>
      </c>
      <c r="B1149" s="22">
        <v>2016</v>
      </c>
      <c r="C1149" s="22" t="s">
        <v>259</v>
      </c>
      <c r="D1149" s="22" t="s">
        <v>8</v>
      </c>
      <c r="E1149" s="22" t="s">
        <v>153</v>
      </c>
      <c r="F1149" s="22">
        <v>14</v>
      </c>
      <c r="G1149" s="22">
        <v>1</v>
      </c>
      <c r="H1149" s="22" t="str">
        <f>INDEX(Bar_data!$A$3:$B$140,MATCH(C1149,Bar_data!$A$3:$A$140,FALSE),2)</f>
        <v>Trust102</v>
      </c>
      <c r="I1149" s="22" t="str">
        <f>INDEX(TrustCAHUB_map!$A$2:$D$139,MATCH($C1149,TrustCAHUB_map!$A$2:$A$139,FALSE),3)</f>
        <v>West Midlands</v>
      </c>
      <c r="J1149" s="22" t="str">
        <f>INDEX(TrustCAHUB_map!$A$2:$D$139,MATCH($C1149,TrustCAHUB_map!$A$2:$A$139,FALSE),4)</f>
        <v>West Midlands</v>
      </c>
    </row>
    <row r="1150" spans="1:10" x14ac:dyDescent="0.3">
      <c r="A1150" s="22" t="str">
        <f t="shared" si="17"/>
        <v>'RRK2016Palliative50-69'</v>
      </c>
      <c r="B1150" s="22">
        <v>2016</v>
      </c>
      <c r="C1150" s="22" t="s">
        <v>259</v>
      </c>
      <c r="D1150" s="22" t="s">
        <v>8</v>
      </c>
      <c r="E1150" s="22" t="s">
        <v>627</v>
      </c>
      <c r="F1150" s="22">
        <v>53</v>
      </c>
      <c r="G1150" s="22">
        <v>2</v>
      </c>
      <c r="H1150" s="22" t="str">
        <f>INDEX(Bar_data!$A$3:$B$140,MATCH(C1150,Bar_data!$A$3:$A$140,FALSE),2)</f>
        <v>Trust102</v>
      </c>
      <c r="I1150" s="22" t="str">
        <f>INDEX(TrustCAHUB_map!$A$2:$D$139,MATCH($C1150,TrustCAHUB_map!$A$2:$A$139,FALSE),3)</f>
        <v>West Midlands</v>
      </c>
      <c r="J1150" s="22" t="str">
        <f>INDEX(TrustCAHUB_map!$A$2:$D$139,MATCH($C1150,TrustCAHUB_map!$A$2:$A$139,FALSE),4)</f>
        <v>West Midlands</v>
      </c>
    </row>
    <row r="1151" spans="1:10" x14ac:dyDescent="0.3">
      <c r="A1151" s="22" t="str">
        <f t="shared" si="17"/>
        <v>'RRK2016Not assigned50-69'</v>
      </c>
      <c r="B1151" s="22">
        <v>2016</v>
      </c>
      <c r="C1151" s="22" t="s">
        <v>259</v>
      </c>
      <c r="D1151" s="22" t="s">
        <v>477</v>
      </c>
      <c r="E1151" s="22" t="s">
        <v>627</v>
      </c>
      <c r="F1151" s="22">
        <v>2</v>
      </c>
      <c r="G1151" s="22">
        <v>0</v>
      </c>
      <c r="H1151" s="22" t="str">
        <f>INDEX(Bar_data!$A$3:$B$140,MATCH(C1151,Bar_data!$A$3:$A$140,FALSE),2)</f>
        <v>Trust102</v>
      </c>
      <c r="I1151" s="22" t="str">
        <f>INDEX(TrustCAHUB_map!$A$2:$D$139,MATCH($C1151,TrustCAHUB_map!$A$2:$A$139,FALSE),3)</f>
        <v>West Midlands</v>
      </c>
      <c r="J1151" s="22" t="str">
        <f>INDEX(TrustCAHUB_map!$A$2:$D$139,MATCH($C1151,TrustCAHUB_map!$A$2:$A$139,FALSE),4)</f>
        <v>West Midlands</v>
      </c>
    </row>
    <row r="1152" spans="1:10" x14ac:dyDescent="0.3">
      <c r="A1152" s="22" t="str">
        <f t="shared" si="17"/>
        <v>'RRK2016Curative50-69'</v>
      </c>
      <c r="B1152" s="22">
        <v>2016</v>
      </c>
      <c r="C1152" s="22" t="s">
        <v>259</v>
      </c>
      <c r="D1152" s="22" t="s">
        <v>7</v>
      </c>
      <c r="E1152" s="22" t="s">
        <v>627</v>
      </c>
      <c r="F1152" s="22">
        <v>77</v>
      </c>
      <c r="G1152" s="22">
        <v>0</v>
      </c>
      <c r="H1152" s="22" t="str">
        <f>INDEX(Bar_data!$A$3:$B$140,MATCH(C1152,Bar_data!$A$3:$A$140,FALSE),2)</f>
        <v>Trust102</v>
      </c>
      <c r="I1152" s="22" t="str">
        <f>INDEX(TrustCAHUB_map!$A$2:$D$139,MATCH($C1152,TrustCAHUB_map!$A$2:$A$139,FALSE),3)</f>
        <v>West Midlands</v>
      </c>
      <c r="J1152" s="22" t="str">
        <f>INDEX(TrustCAHUB_map!$A$2:$D$139,MATCH($C1152,TrustCAHUB_map!$A$2:$A$139,FALSE),4)</f>
        <v>West Midlands</v>
      </c>
    </row>
    <row r="1153" spans="1:10" x14ac:dyDescent="0.3">
      <c r="A1153" s="22" t="str">
        <f t="shared" si="17"/>
        <v>'RRK2016Palliative70+'</v>
      </c>
      <c r="B1153" s="22">
        <v>2016</v>
      </c>
      <c r="C1153" s="22" t="s">
        <v>259</v>
      </c>
      <c r="D1153" s="22" t="s">
        <v>8</v>
      </c>
      <c r="E1153" s="22" t="s">
        <v>628</v>
      </c>
      <c r="F1153" s="22">
        <v>50</v>
      </c>
      <c r="G1153" s="22">
        <v>6</v>
      </c>
      <c r="H1153" s="22" t="str">
        <f>INDEX(Bar_data!$A$3:$B$140,MATCH(C1153,Bar_data!$A$3:$A$140,FALSE),2)</f>
        <v>Trust102</v>
      </c>
      <c r="I1153" s="22" t="str">
        <f>INDEX(TrustCAHUB_map!$A$2:$D$139,MATCH($C1153,TrustCAHUB_map!$A$2:$A$139,FALSE),3)</f>
        <v>West Midlands</v>
      </c>
      <c r="J1153" s="22" t="str">
        <f>INDEX(TrustCAHUB_map!$A$2:$D$139,MATCH($C1153,TrustCAHUB_map!$A$2:$A$139,FALSE),4)</f>
        <v>West Midlands</v>
      </c>
    </row>
    <row r="1154" spans="1:10" x14ac:dyDescent="0.3">
      <c r="A1154" s="22" t="str">
        <f t="shared" si="17"/>
        <v>'RRK2016Curative70+'</v>
      </c>
      <c r="B1154" s="22">
        <v>2016</v>
      </c>
      <c r="C1154" s="22" t="s">
        <v>259</v>
      </c>
      <c r="D1154" s="22" t="s">
        <v>7</v>
      </c>
      <c r="E1154" s="22" t="s">
        <v>628</v>
      </c>
      <c r="F1154" s="22">
        <v>52</v>
      </c>
      <c r="G1154" s="22">
        <v>0</v>
      </c>
      <c r="H1154" s="22" t="str">
        <f>INDEX(Bar_data!$A$3:$B$140,MATCH(C1154,Bar_data!$A$3:$A$140,FALSE),2)</f>
        <v>Trust102</v>
      </c>
      <c r="I1154" s="22" t="str">
        <f>INDEX(TrustCAHUB_map!$A$2:$D$139,MATCH($C1154,TrustCAHUB_map!$A$2:$A$139,FALSE),3)</f>
        <v>West Midlands</v>
      </c>
      <c r="J1154" s="22" t="str">
        <f>INDEX(TrustCAHUB_map!$A$2:$D$139,MATCH($C1154,TrustCAHUB_map!$A$2:$A$139,FALSE),4)</f>
        <v>West Midlands</v>
      </c>
    </row>
    <row r="1155" spans="1:10" x14ac:dyDescent="0.3">
      <c r="A1155" s="22" t="str">
        <f t="shared" ref="A1155:A1218" si="18">"'"&amp;C1155&amp;B1155&amp;D1155&amp;E1155&amp;"'"</f>
        <v>'RRV2016Palliative18-49'</v>
      </c>
      <c r="B1155" s="22">
        <v>2016</v>
      </c>
      <c r="C1155" s="22" t="s">
        <v>260</v>
      </c>
      <c r="D1155" s="22" t="s">
        <v>8</v>
      </c>
      <c r="E1155" s="22" t="s">
        <v>153</v>
      </c>
      <c r="F1155" s="22">
        <v>13</v>
      </c>
      <c r="G1155" s="22">
        <v>0</v>
      </c>
      <c r="H1155" s="22" t="str">
        <f>INDEX(Bar_data!$A$3:$B$140,MATCH(C1155,Bar_data!$A$3:$A$140,FALSE),2)</f>
        <v>Trust103</v>
      </c>
      <c r="I1155" s="22" t="str">
        <f>INDEX(TrustCAHUB_map!$A$2:$D$139,MATCH($C1155,TrustCAHUB_map!$A$2:$A$139,FALSE),3)</f>
        <v>North Central and North East London</v>
      </c>
      <c r="J1155" s="22" t="str">
        <f>INDEX(TrustCAHUB_map!$A$2:$D$139,MATCH($C1155,TrustCAHUB_map!$A$2:$A$139,FALSE),4)</f>
        <v>London</v>
      </c>
    </row>
    <row r="1156" spans="1:10" x14ac:dyDescent="0.3">
      <c r="A1156" s="22" t="str">
        <f t="shared" si="18"/>
        <v>'RRV2016Curative18-49'</v>
      </c>
      <c r="B1156" s="22">
        <v>2016</v>
      </c>
      <c r="C1156" s="22" t="s">
        <v>260</v>
      </c>
      <c r="D1156" s="22" t="s">
        <v>7</v>
      </c>
      <c r="E1156" s="22" t="s">
        <v>153</v>
      </c>
      <c r="F1156" s="22">
        <v>8</v>
      </c>
      <c r="G1156" s="22">
        <v>0</v>
      </c>
      <c r="H1156" s="22" t="str">
        <f>INDEX(Bar_data!$A$3:$B$140,MATCH(C1156,Bar_data!$A$3:$A$140,FALSE),2)</f>
        <v>Trust103</v>
      </c>
      <c r="I1156" s="22" t="str">
        <f>INDEX(TrustCAHUB_map!$A$2:$D$139,MATCH($C1156,TrustCAHUB_map!$A$2:$A$139,FALSE),3)</f>
        <v>North Central and North East London</v>
      </c>
      <c r="J1156" s="22" t="str">
        <f>INDEX(TrustCAHUB_map!$A$2:$D$139,MATCH($C1156,TrustCAHUB_map!$A$2:$A$139,FALSE),4)</f>
        <v>London</v>
      </c>
    </row>
    <row r="1157" spans="1:10" x14ac:dyDescent="0.3">
      <c r="A1157" s="22" t="str">
        <f t="shared" si="18"/>
        <v>'RRV2016Palliative50-69'</v>
      </c>
      <c r="B1157" s="22">
        <v>2016</v>
      </c>
      <c r="C1157" s="22" t="s">
        <v>260</v>
      </c>
      <c r="D1157" s="22" t="s">
        <v>8</v>
      </c>
      <c r="E1157" s="22" t="s">
        <v>627</v>
      </c>
      <c r="F1157" s="22">
        <v>22</v>
      </c>
      <c r="G1157" s="22">
        <v>4</v>
      </c>
      <c r="H1157" s="22" t="str">
        <f>INDEX(Bar_data!$A$3:$B$140,MATCH(C1157,Bar_data!$A$3:$A$140,FALSE),2)</f>
        <v>Trust103</v>
      </c>
      <c r="I1157" s="22" t="str">
        <f>INDEX(TrustCAHUB_map!$A$2:$D$139,MATCH($C1157,TrustCAHUB_map!$A$2:$A$139,FALSE),3)</f>
        <v>North Central and North East London</v>
      </c>
      <c r="J1157" s="22" t="str">
        <f>INDEX(TrustCAHUB_map!$A$2:$D$139,MATCH($C1157,TrustCAHUB_map!$A$2:$A$139,FALSE),4)</f>
        <v>London</v>
      </c>
    </row>
    <row r="1158" spans="1:10" x14ac:dyDescent="0.3">
      <c r="A1158" s="22" t="str">
        <f t="shared" si="18"/>
        <v>'RRV2016Curative50-69'</v>
      </c>
      <c r="B1158" s="22">
        <v>2016</v>
      </c>
      <c r="C1158" s="22" t="s">
        <v>260</v>
      </c>
      <c r="D1158" s="22" t="s">
        <v>7</v>
      </c>
      <c r="E1158" s="22" t="s">
        <v>627</v>
      </c>
      <c r="F1158" s="22">
        <v>22</v>
      </c>
      <c r="G1158" s="22">
        <v>0</v>
      </c>
      <c r="H1158" s="22" t="str">
        <f>INDEX(Bar_data!$A$3:$B$140,MATCH(C1158,Bar_data!$A$3:$A$140,FALSE),2)</f>
        <v>Trust103</v>
      </c>
      <c r="I1158" s="22" t="str">
        <f>INDEX(TrustCAHUB_map!$A$2:$D$139,MATCH($C1158,TrustCAHUB_map!$A$2:$A$139,FALSE),3)</f>
        <v>North Central and North East London</v>
      </c>
      <c r="J1158" s="22" t="str">
        <f>INDEX(TrustCAHUB_map!$A$2:$D$139,MATCH($C1158,TrustCAHUB_map!$A$2:$A$139,FALSE),4)</f>
        <v>London</v>
      </c>
    </row>
    <row r="1159" spans="1:10" x14ac:dyDescent="0.3">
      <c r="A1159" s="22" t="str">
        <f t="shared" si="18"/>
        <v>'RRV2016Palliative70+'</v>
      </c>
      <c r="B1159" s="22">
        <v>2016</v>
      </c>
      <c r="C1159" s="22" t="s">
        <v>260</v>
      </c>
      <c r="D1159" s="22" t="s">
        <v>8</v>
      </c>
      <c r="E1159" s="22" t="s">
        <v>628</v>
      </c>
      <c r="F1159" s="22">
        <v>13</v>
      </c>
      <c r="G1159" s="22">
        <v>2</v>
      </c>
      <c r="H1159" s="22" t="str">
        <f>INDEX(Bar_data!$A$3:$B$140,MATCH(C1159,Bar_data!$A$3:$A$140,FALSE),2)</f>
        <v>Trust103</v>
      </c>
      <c r="I1159" s="22" t="str">
        <f>INDEX(TrustCAHUB_map!$A$2:$D$139,MATCH($C1159,TrustCAHUB_map!$A$2:$A$139,FALSE),3)</f>
        <v>North Central and North East London</v>
      </c>
      <c r="J1159" s="22" t="str">
        <f>INDEX(TrustCAHUB_map!$A$2:$D$139,MATCH($C1159,TrustCAHUB_map!$A$2:$A$139,FALSE),4)</f>
        <v>London</v>
      </c>
    </row>
    <row r="1160" spans="1:10" x14ac:dyDescent="0.3">
      <c r="A1160" s="22" t="str">
        <f t="shared" si="18"/>
        <v>'RRV2016Curative70+'</v>
      </c>
      <c r="B1160" s="22">
        <v>2016</v>
      </c>
      <c r="C1160" s="22" t="s">
        <v>260</v>
      </c>
      <c r="D1160" s="22" t="s">
        <v>7</v>
      </c>
      <c r="E1160" s="22" t="s">
        <v>628</v>
      </c>
      <c r="F1160" s="22">
        <v>16</v>
      </c>
      <c r="G1160" s="22">
        <v>1</v>
      </c>
      <c r="H1160" s="22" t="str">
        <f>INDEX(Bar_data!$A$3:$B$140,MATCH(C1160,Bar_data!$A$3:$A$140,FALSE),2)</f>
        <v>Trust103</v>
      </c>
      <c r="I1160" s="22" t="str">
        <f>INDEX(TrustCAHUB_map!$A$2:$D$139,MATCH($C1160,TrustCAHUB_map!$A$2:$A$139,FALSE),3)</f>
        <v>North Central and North East London</v>
      </c>
      <c r="J1160" s="22" t="str">
        <f>INDEX(TrustCAHUB_map!$A$2:$D$139,MATCH($C1160,TrustCAHUB_map!$A$2:$A$139,FALSE),4)</f>
        <v>London</v>
      </c>
    </row>
    <row r="1161" spans="1:10" x14ac:dyDescent="0.3">
      <c r="A1161" s="22" t="str">
        <f t="shared" si="18"/>
        <v>'RTD2016Curative18-49'</v>
      </c>
      <c r="B1161" s="22">
        <v>2016</v>
      </c>
      <c r="C1161" s="22" t="s">
        <v>261</v>
      </c>
      <c r="D1161" s="22" t="s">
        <v>7</v>
      </c>
      <c r="E1161" s="22" t="s">
        <v>153</v>
      </c>
      <c r="F1161" s="22">
        <v>9</v>
      </c>
      <c r="G1161" s="22">
        <v>0</v>
      </c>
      <c r="H1161" s="22" t="str">
        <f>INDEX(Bar_data!$A$3:$B$140,MATCH(C1161,Bar_data!$A$3:$A$140,FALSE),2)</f>
        <v>Trust104</v>
      </c>
      <c r="I1161" s="22" t="str">
        <f>INDEX(TrustCAHUB_map!$A$2:$D$139,MATCH($C1161,TrustCAHUB_map!$A$2:$A$139,FALSE),3)</f>
        <v>North East and Cumbria</v>
      </c>
      <c r="J1161" s="22" t="str">
        <f>INDEX(TrustCAHUB_map!$A$2:$D$139,MATCH($C1161,TrustCAHUB_map!$A$2:$A$139,FALSE),4)</f>
        <v>North East</v>
      </c>
    </row>
    <row r="1162" spans="1:10" x14ac:dyDescent="0.3">
      <c r="A1162" s="22" t="str">
        <f t="shared" si="18"/>
        <v>'RTD2016Palliative18-49'</v>
      </c>
      <c r="B1162" s="22">
        <v>2016</v>
      </c>
      <c r="C1162" s="22" t="s">
        <v>261</v>
      </c>
      <c r="D1162" s="22" t="s">
        <v>8</v>
      </c>
      <c r="E1162" s="22" t="s">
        <v>153</v>
      </c>
      <c r="F1162" s="22">
        <v>4</v>
      </c>
      <c r="G1162" s="22">
        <v>0</v>
      </c>
      <c r="H1162" s="22" t="str">
        <f>INDEX(Bar_data!$A$3:$B$140,MATCH(C1162,Bar_data!$A$3:$A$140,FALSE),2)</f>
        <v>Trust104</v>
      </c>
      <c r="I1162" s="22" t="str">
        <f>INDEX(TrustCAHUB_map!$A$2:$D$139,MATCH($C1162,TrustCAHUB_map!$A$2:$A$139,FALSE),3)</f>
        <v>North East and Cumbria</v>
      </c>
      <c r="J1162" s="22" t="str">
        <f>INDEX(TrustCAHUB_map!$A$2:$D$139,MATCH($C1162,TrustCAHUB_map!$A$2:$A$139,FALSE),4)</f>
        <v>North East</v>
      </c>
    </row>
    <row r="1163" spans="1:10" x14ac:dyDescent="0.3">
      <c r="A1163" s="22" t="str">
        <f t="shared" si="18"/>
        <v>'RTD2016Palliative50-69'</v>
      </c>
      <c r="B1163" s="22">
        <v>2016</v>
      </c>
      <c r="C1163" s="22" t="s">
        <v>261</v>
      </c>
      <c r="D1163" s="22" t="s">
        <v>8</v>
      </c>
      <c r="E1163" s="22" t="s">
        <v>627</v>
      </c>
      <c r="F1163" s="22">
        <v>20</v>
      </c>
      <c r="G1163" s="22">
        <v>0</v>
      </c>
      <c r="H1163" s="22" t="str">
        <f>INDEX(Bar_data!$A$3:$B$140,MATCH(C1163,Bar_data!$A$3:$A$140,FALSE),2)</f>
        <v>Trust104</v>
      </c>
      <c r="I1163" s="22" t="str">
        <f>INDEX(TrustCAHUB_map!$A$2:$D$139,MATCH($C1163,TrustCAHUB_map!$A$2:$A$139,FALSE),3)</f>
        <v>North East and Cumbria</v>
      </c>
      <c r="J1163" s="22" t="str">
        <f>INDEX(TrustCAHUB_map!$A$2:$D$139,MATCH($C1163,TrustCAHUB_map!$A$2:$A$139,FALSE),4)</f>
        <v>North East</v>
      </c>
    </row>
    <row r="1164" spans="1:10" x14ac:dyDescent="0.3">
      <c r="A1164" s="22" t="str">
        <f t="shared" si="18"/>
        <v>'RTD2016Curative50-69'</v>
      </c>
      <c r="B1164" s="22">
        <v>2016</v>
      </c>
      <c r="C1164" s="22" t="s">
        <v>261</v>
      </c>
      <c r="D1164" s="22" t="s">
        <v>7</v>
      </c>
      <c r="E1164" s="22" t="s">
        <v>627</v>
      </c>
      <c r="F1164" s="22">
        <v>19</v>
      </c>
      <c r="G1164" s="22">
        <v>0</v>
      </c>
      <c r="H1164" s="22" t="str">
        <f>INDEX(Bar_data!$A$3:$B$140,MATCH(C1164,Bar_data!$A$3:$A$140,FALSE),2)</f>
        <v>Trust104</v>
      </c>
      <c r="I1164" s="22" t="str">
        <f>INDEX(TrustCAHUB_map!$A$2:$D$139,MATCH($C1164,TrustCAHUB_map!$A$2:$A$139,FALSE),3)</f>
        <v>North East and Cumbria</v>
      </c>
      <c r="J1164" s="22" t="str">
        <f>INDEX(TrustCAHUB_map!$A$2:$D$139,MATCH($C1164,TrustCAHUB_map!$A$2:$A$139,FALSE),4)</f>
        <v>North East</v>
      </c>
    </row>
    <row r="1165" spans="1:10" x14ac:dyDescent="0.3">
      <c r="A1165" s="22" t="str">
        <f t="shared" si="18"/>
        <v>'RTD2016Curative70+'</v>
      </c>
      <c r="B1165" s="22">
        <v>2016</v>
      </c>
      <c r="C1165" s="22" t="s">
        <v>261</v>
      </c>
      <c r="D1165" s="22" t="s">
        <v>7</v>
      </c>
      <c r="E1165" s="22" t="s">
        <v>628</v>
      </c>
      <c r="F1165" s="22">
        <v>13</v>
      </c>
      <c r="G1165" s="22">
        <v>0</v>
      </c>
      <c r="H1165" s="22" t="str">
        <f>INDEX(Bar_data!$A$3:$B$140,MATCH(C1165,Bar_data!$A$3:$A$140,FALSE),2)</f>
        <v>Trust104</v>
      </c>
      <c r="I1165" s="22" t="str">
        <f>INDEX(TrustCAHUB_map!$A$2:$D$139,MATCH($C1165,TrustCAHUB_map!$A$2:$A$139,FALSE),3)</f>
        <v>North East and Cumbria</v>
      </c>
      <c r="J1165" s="22" t="str">
        <f>INDEX(TrustCAHUB_map!$A$2:$D$139,MATCH($C1165,TrustCAHUB_map!$A$2:$A$139,FALSE),4)</f>
        <v>North East</v>
      </c>
    </row>
    <row r="1166" spans="1:10" x14ac:dyDescent="0.3">
      <c r="A1166" s="22" t="str">
        <f t="shared" si="18"/>
        <v>'RTD2016Palliative70+'</v>
      </c>
      <c r="B1166" s="22">
        <v>2016</v>
      </c>
      <c r="C1166" s="22" t="s">
        <v>261</v>
      </c>
      <c r="D1166" s="22" t="s">
        <v>8</v>
      </c>
      <c r="E1166" s="22" t="s">
        <v>628</v>
      </c>
      <c r="F1166" s="22">
        <v>21</v>
      </c>
      <c r="G1166" s="22">
        <v>0</v>
      </c>
      <c r="H1166" s="22" t="str">
        <f>INDEX(Bar_data!$A$3:$B$140,MATCH(C1166,Bar_data!$A$3:$A$140,FALSE),2)</f>
        <v>Trust104</v>
      </c>
      <c r="I1166" s="22" t="str">
        <f>INDEX(TrustCAHUB_map!$A$2:$D$139,MATCH($C1166,TrustCAHUB_map!$A$2:$A$139,FALSE),3)</f>
        <v>North East and Cumbria</v>
      </c>
      <c r="J1166" s="22" t="str">
        <f>INDEX(TrustCAHUB_map!$A$2:$D$139,MATCH($C1166,TrustCAHUB_map!$A$2:$A$139,FALSE),4)</f>
        <v>North East</v>
      </c>
    </row>
    <row r="1167" spans="1:10" x14ac:dyDescent="0.3">
      <c r="A1167" s="22" t="str">
        <f t="shared" si="18"/>
        <v>'RTE2016Not assigned18-49'</v>
      </c>
      <c r="B1167" s="22">
        <v>2016</v>
      </c>
      <c r="C1167" s="22" t="s">
        <v>262</v>
      </c>
      <c r="D1167" s="22" t="s">
        <v>477</v>
      </c>
      <c r="E1167" s="22" t="s">
        <v>153</v>
      </c>
      <c r="F1167" s="22">
        <v>3</v>
      </c>
      <c r="G1167" s="22">
        <v>0</v>
      </c>
      <c r="H1167" s="22" t="str">
        <f>INDEX(Bar_data!$A$3:$B$140,MATCH(C1167,Bar_data!$A$3:$A$140,FALSE),2)</f>
        <v>Trust105</v>
      </c>
      <c r="I1167" s="22" t="str">
        <f>INDEX(TrustCAHUB_map!$A$2:$D$139,MATCH($C1167,TrustCAHUB_map!$A$2:$A$139,FALSE),3)</f>
        <v>Somerset, Wiltshire, Avon and Gloucester</v>
      </c>
      <c r="J1167" s="22" t="str">
        <f>INDEX(TrustCAHUB_map!$A$2:$D$139,MATCH($C1167,TrustCAHUB_map!$A$2:$A$139,FALSE),4)</f>
        <v>South West</v>
      </c>
    </row>
    <row r="1168" spans="1:10" x14ac:dyDescent="0.3">
      <c r="A1168" s="22" t="str">
        <f t="shared" si="18"/>
        <v>'RTE2016Palliative18-49'</v>
      </c>
      <c r="B1168" s="22">
        <v>2016</v>
      </c>
      <c r="C1168" s="22" t="s">
        <v>262</v>
      </c>
      <c r="D1168" s="22" t="s">
        <v>8</v>
      </c>
      <c r="E1168" s="22" t="s">
        <v>153</v>
      </c>
      <c r="F1168" s="22">
        <v>11</v>
      </c>
      <c r="G1168" s="22">
        <v>2</v>
      </c>
      <c r="H1168" s="22" t="str">
        <f>INDEX(Bar_data!$A$3:$B$140,MATCH(C1168,Bar_data!$A$3:$A$140,FALSE),2)</f>
        <v>Trust105</v>
      </c>
      <c r="I1168" s="22" t="str">
        <f>INDEX(TrustCAHUB_map!$A$2:$D$139,MATCH($C1168,TrustCAHUB_map!$A$2:$A$139,FALSE),3)</f>
        <v>Somerset, Wiltshire, Avon and Gloucester</v>
      </c>
      <c r="J1168" s="22" t="str">
        <f>INDEX(TrustCAHUB_map!$A$2:$D$139,MATCH($C1168,TrustCAHUB_map!$A$2:$A$139,FALSE),4)</f>
        <v>South West</v>
      </c>
    </row>
    <row r="1169" spans="1:10" x14ac:dyDescent="0.3">
      <c r="A1169" s="22" t="str">
        <f t="shared" si="18"/>
        <v>'RTE2016Curative18-49'</v>
      </c>
      <c r="B1169" s="22">
        <v>2016</v>
      </c>
      <c r="C1169" s="22" t="s">
        <v>262</v>
      </c>
      <c r="D1169" s="22" t="s">
        <v>7</v>
      </c>
      <c r="E1169" s="22" t="s">
        <v>153</v>
      </c>
      <c r="F1169" s="22">
        <v>4</v>
      </c>
      <c r="G1169" s="22">
        <v>0</v>
      </c>
      <c r="H1169" s="22" t="str">
        <f>INDEX(Bar_data!$A$3:$B$140,MATCH(C1169,Bar_data!$A$3:$A$140,FALSE),2)</f>
        <v>Trust105</v>
      </c>
      <c r="I1169" s="22" t="str">
        <f>INDEX(TrustCAHUB_map!$A$2:$D$139,MATCH($C1169,TrustCAHUB_map!$A$2:$A$139,FALSE),3)</f>
        <v>Somerset, Wiltshire, Avon and Gloucester</v>
      </c>
      <c r="J1169" s="22" t="str">
        <f>INDEX(TrustCAHUB_map!$A$2:$D$139,MATCH($C1169,TrustCAHUB_map!$A$2:$A$139,FALSE),4)</f>
        <v>South West</v>
      </c>
    </row>
    <row r="1170" spans="1:10" x14ac:dyDescent="0.3">
      <c r="A1170" s="22" t="str">
        <f t="shared" si="18"/>
        <v>'RTE2016Not assigned50-69'</v>
      </c>
      <c r="B1170" s="22">
        <v>2016</v>
      </c>
      <c r="C1170" s="22" t="s">
        <v>262</v>
      </c>
      <c r="D1170" s="22" t="s">
        <v>477</v>
      </c>
      <c r="E1170" s="22" t="s">
        <v>627</v>
      </c>
      <c r="F1170" s="22">
        <v>40</v>
      </c>
      <c r="G1170" s="22">
        <v>4</v>
      </c>
      <c r="H1170" s="22" t="str">
        <f>INDEX(Bar_data!$A$3:$B$140,MATCH(C1170,Bar_data!$A$3:$A$140,FALSE),2)</f>
        <v>Trust105</v>
      </c>
      <c r="I1170" s="22" t="str">
        <f>INDEX(TrustCAHUB_map!$A$2:$D$139,MATCH($C1170,TrustCAHUB_map!$A$2:$A$139,FALSE),3)</f>
        <v>Somerset, Wiltshire, Avon and Gloucester</v>
      </c>
      <c r="J1170" s="22" t="str">
        <f>INDEX(TrustCAHUB_map!$A$2:$D$139,MATCH($C1170,TrustCAHUB_map!$A$2:$A$139,FALSE),4)</f>
        <v>South West</v>
      </c>
    </row>
    <row r="1171" spans="1:10" x14ac:dyDescent="0.3">
      <c r="A1171" s="22" t="str">
        <f t="shared" si="18"/>
        <v>'RTE2016Curative50-69'</v>
      </c>
      <c r="B1171" s="22">
        <v>2016</v>
      </c>
      <c r="C1171" s="22" t="s">
        <v>262</v>
      </c>
      <c r="D1171" s="22" t="s">
        <v>7</v>
      </c>
      <c r="E1171" s="22" t="s">
        <v>627</v>
      </c>
      <c r="F1171" s="22">
        <v>28</v>
      </c>
      <c r="G1171" s="22">
        <v>0</v>
      </c>
      <c r="H1171" s="22" t="str">
        <f>INDEX(Bar_data!$A$3:$B$140,MATCH(C1171,Bar_data!$A$3:$A$140,FALSE),2)</f>
        <v>Trust105</v>
      </c>
      <c r="I1171" s="22" t="str">
        <f>INDEX(TrustCAHUB_map!$A$2:$D$139,MATCH($C1171,TrustCAHUB_map!$A$2:$A$139,FALSE),3)</f>
        <v>Somerset, Wiltshire, Avon and Gloucester</v>
      </c>
      <c r="J1171" s="22" t="str">
        <f>INDEX(TrustCAHUB_map!$A$2:$D$139,MATCH($C1171,TrustCAHUB_map!$A$2:$A$139,FALSE),4)</f>
        <v>South West</v>
      </c>
    </row>
    <row r="1172" spans="1:10" x14ac:dyDescent="0.3">
      <c r="A1172" s="22" t="str">
        <f t="shared" si="18"/>
        <v>'RTE2016Palliative50-69'</v>
      </c>
      <c r="B1172" s="22">
        <v>2016</v>
      </c>
      <c r="C1172" s="22" t="s">
        <v>262</v>
      </c>
      <c r="D1172" s="22" t="s">
        <v>8</v>
      </c>
      <c r="E1172" s="22" t="s">
        <v>627</v>
      </c>
      <c r="F1172" s="22">
        <v>33</v>
      </c>
      <c r="G1172" s="22">
        <v>2</v>
      </c>
      <c r="H1172" s="22" t="str">
        <f>INDEX(Bar_data!$A$3:$B$140,MATCH(C1172,Bar_data!$A$3:$A$140,FALSE),2)</f>
        <v>Trust105</v>
      </c>
      <c r="I1172" s="22" t="str">
        <f>INDEX(TrustCAHUB_map!$A$2:$D$139,MATCH($C1172,TrustCAHUB_map!$A$2:$A$139,FALSE),3)</f>
        <v>Somerset, Wiltshire, Avon and Gloucester</v>
      </c>
      <c r="J1172" s="22" t="str">
        <f>INDEX(TrustCAHUB_map!$A$2:$D$139,MATCH($C1172,TrustCAHUB_map!$A$2:$A$139,FALSE),4)</f>
        <v>South West</v>
      </c>
    </row>
    <row r="1173" spans="1:10" x14ac:dyDescent="0.3">
      <c r="A1173" s="22" t="str">
        <f t="shared" si="18"/>
        <v>'RTE2016Not assigned70+'</v>
      </c>
      <c r="B1173" s="22">
        <v>2016</v>
      </c>
      <c r="C1173" s="22" t="s">
        <v>262</v>
      </c>
      <c r="D1173" s="22" t="s">
        <v>477</v>
      </c>
      <c r="E1173" s="22" t="s">
        <v>628</v>
      </c>
      <c r="F1173" s="22">
        <v>33</v>
      </c>
      <c r="G1173" s="22">
        <v>3</v>
      </c>
      <c r="H1173" s="22" t="str">
        <f>INDEX(Bar_data!$A$3:$B$140,MATCH(C1173,Bar_data!$A$3:$A$140,FALSE),2)</f>
        <v>Trust105</v>
      </c>
      <c r="I1173" s="22" t="str">
        <f>INDEX(TrustCAHUB_map!$A$2:$D$139,MATCH($C1173,TrustCAHUB_map!$A$2:$A$139,FALSE),3)</f>
        <v>Somerset, Wiltshire, Avon and Gloucester</v>
      </c>
      <c r="J1173" s="22" t="str">
        <f>INDEX(TrustCAHUB_map!$A$2:$D$139,MATCH($C1173,TrustCAHUB_map!$A$2:$A$139,FALSE),4)</f>
        <v>South West</v>
      </c>
    </row>
    <row r="1174" spans="1:10" x14ac:dyDescent="0.3">
      <c r="A1174" s="22" t="str">
        <f t="shared" si="18"/>
        <v>'RTE2016Curative70+'</v>
      </c>
      <c r="B1174" s="22">
        <v>2016</v>
      </c>
      <c r="C1174" s="22" t="s">
        <v>262</v>
      </c>
      <c r="D1174" s="22" t="s">
        <v>7</v>
      </c>
      <c r="E1174" s="22" t="s">
        <v>628</v>
      </c>
      <c r="F1174" s="22">
        <v>36</v>
      </c>
      <c r="G1174" s="22">
        <v>0</v>
      </c>
      <c r="H1174" s="22" t="str">
        <f>INDEX(Bar_data!$A$3:$B$140,MATCH(C1174,Bar_data!$A$3:$A$140,FALSE),2)</f>
        <v>Trust105</v>
      </c>
      <c r="I1174" s="22" t="str">
        <f>INDEX(TrustCAHUB_map!$A$2:$D$139,MATCH($C1174,TrustCAHUB_map!$A$2:$A$139,FALSE),3)</f>
        <v>Somerset, Wiltshire, Avon and Gloucester</v>
      </c>
      <c r="J1174" s="22" t="str">
        <f>INDEX(TrustCAHUB_map!$A$2:$D$139,MATCH($C1174,TrustCAHUB_map!$A$2:$A$139,FALSE),4)</f>
        <v>South West</v>
      </c>
    </row>
    <row r="1175" spans="1:10" x14ac:dyDescent="0.3">
      <c r="A1175" s="22" t="str">
        <f t="shared" si="18"/>
        <v>'RTE2016Palliative70+'</v>
      </c>
      <c r="B1175" s="22">
        <v>2016</v>
      </c>
      <c r="C1175" s="22" t="s">
        <v>262</v>
      </c>
      <c r="D1175" s="22" t="s">
        <v>8</v>
      </c>
      <c r="E1175" s="22" t="s">
        <v>628</v>
      </c>
      <c r="F1175" s="22">
        <v>32</v>
      </c>
      <c r="G1175" s="22">
        <v>0</v>
      </c>
      <c r="H1175" s="22" t="str">
        <f>INDEX(Bar_data!$A$3:$B$140,MATCH(C1175,Bar_data!$A$3:$A$140,FALSE),2)</f>
        <v>Trust105</v>
      </c>
      <c r="I1175" s="22" t="str">
        <f>INDEX(TrustCAHUB_map!$A$2:$D$139,MATCH($C1175,TrustCAHUB_map!$A$2:$A$139,FALSE),3)</f>
        <v>Somerset, Wiltshire, Avon and Gloucester</v>
      </c>
      <c r="J1175" s="22" t="str">
        <f>INDEX(TrustCAHUB_map!$A$2:$D$139,MATCH($C1175,TrustCAHUB_map!$A$2:$A$139,FALSE),4)</f>
        <v>South West</v>
      </c>
    </row>
    <row r="1176" spans="1:10" x14ac:dyDescent="0.3">
      <c r="A1176" s="22" t="str">
        <f t="shared" si="18"/>
        <v>'RTF2016Not assigned18-49'</v>
      </c>
      <c r="B1176" s="22">
        <v>2016</v>
      </c>
      <c r="C1176" s="22" t="s">
        <v>263</v>
      </c>
      <c r="D1176" s="22" t="s">
        <v>477</v>
      </c>
      <c r="E1176" s="22" t="s">
        <v>153</v>
      </c>
      <c r="F1176" s="22">
        <v>1</v>
      </c>
      <c r="G1176" s="22">
        <v>0</v>
      </c>
      <c r="H1176" s="22" t="str">
        <f>INDEX(Bar_data!$A$3:$B$140,MATCH(C1176,Bar_data!$A$3:$A$140,FALSE),2)</f>
        <v>Trust106</v>
      </c>
      <c r="I1176" s="22" t="str">
        <f>INDEX(TrustCAHUB_map!$A$2:$D$139,MATCH($C1176,TrustCAHUB_map!$A$2:$A$139,FALSE),3)</f>
        <v>North East and Cumbria</v>
      </c>
      <c r="J1176" s="22" t="str">
        <f>INDEX(TrustCAHUB_map!$A$2:$D$139,MATCH($C1176,TrustCAHUB_map!$A$2:$A$139,FALSE),4)</f>
        <v>North East</v>
      </c>
    </row>
    <row r="1177" spans="1:10" x14ac:dyDescent="0.3">
      <c r="A1177" s="22" t="str">
        <f t="shared" si="18"/>
        <v>'RTF2016Curative18-49'</v>
      </c>
      <c r="B1177" s="22">
        <v>2016</v>
      </c>
      <c r="C1177" s="22" t="s">
        <v>263</v>
      </c>
      <c r="D1177" s="22" t="s">
        <v>7</v>
      </c>
      <c r="E1177" s="22" t="s">
        <v>153</v>
      </c>
      <c r="F1177" s="22">
        <v>3</v>
      </c>
      <c r="G1177" s="22">
        <v>0</v>
      </c>
      <c r="H1177" s="22" t="str">
        <f>INDEX(Bar_data!$A$3:$B$140,MATCH(C1177,Bar_data!$A$3:$A$140,FALSE),2)</f>
        <v>Trust106</v>
      </c>
      <c r="I1177" s="22" t="str">
        <f>INDEX(TrustCAHUB_map!$A$2:$D$139,MATCH($C1177,TrustCAHUB_map!$A$2:$A$139,FALSE),3)</f>
        <v>North East and Cumbria</v>
      </c>
      <c r="J1177" s="22" t="str">
        <f>INDEX(TrustCAHUB_map!$A$2:$D$139,MATCH($C1177,TrustCAHUB_map!$A$2:$A$139,FALSE),4)</f>
        <v>North East</v>
      </c>
    </row>
    <row r="1178" spans="1:10" x14ac:dyDescent="0.3">
      <c r="A1178" s="22" t="str">
        <f t="shared" si="18"/>
        <v>'RTF2016Palliative18-49'</v>
      </c>
      <c r="B1178" s="22">
        <v>2016</v>
      </c>
      <c r="C1178" s="22" t="s">
        <v>263</v>
      </c>
      <c r="D1178" s="22" t="s">
        <v>8</v>
      </c>
      <c r="E1178" s="22" t="s">
        <v>153</v>
      </c>
      <c r="F1178" s="22">
        <v>4</v>
      </c>
      <c r="G1178" s="22">
        <v>0</v>
      </c>
      <c r="H1178" s="22" t="str">
        <f>INDEX(Bar_data!$A$3:$B$140,MATCH(C1178,Bar_data!$A$3:$A$140,FALSE),2)</f>
        <v>Trust106</v>
      </c>
      <c r="I1178" s="22" t="str">
        <f>INDEX(TrustCAHUB_map!$A$2:$D$139,MATCH($C1178,TrustCAHUB_map!$A$2:$A$139,FALSE),3)</f>
        <v>North East and Cumbria</v>
      </c>
      <c r="J1178" s="22" t="str">
        <f>INDEX(TrustCAHUB_map!$A$2:$D$139,MATCH($C1178,TrustCAHUB_map!$A$2:$A$139,FALSE),4)</f>
        <v>North East</v>
      </c>
    </row>
    <row r="1179" spans="1:10" x14ac:dyDescent="0.3">
      <c r="A1179" s="22" t="str">
        <f t="shared" si="18"/>
        <v>'RTF2016Palliative50-69'</v>
      </c>
      <c r="B1179" s="22">
        <v>2016</v>
      </c>
      <c r="C1179" s="22" t="s">
        <v>263</v>
      </c>
      <c r="D1179" s="22" t="s">
        <v>8</v>
      </c>
      <c r="E1179" s="22" t="s">
        <v>627</v>
      </c>
      <c r="F1179" s="22">
        <v>28</v>
      </c>
      <c r="G1179" s="22">
        <v>1</v>
      </c>
      <c r="H1179" s="22" t="str">
        <f>INDEX(Bar_data!$A$3:$B$140,MATCH(C1179,Bar_data!$A$3:$A$140,FALSE),2)</f>
        <v>Trust106</v>
      </c>
      <c r="I1179" s="22" t="str">
        <f>INDEX(TrustCAHUB_map!$A$2:$D$139,MATCH($C1179,TrustCAHUB_map!$A$2:$A$139,FALSE),3)</f>
        <v>North East and Cumbria</v>
      </c>
      <c r="J1179" s="22" t="str">
        <f>INDEX(TrustCAHUB_map!$A$2:$D$139,MATCH($C1179,TrustCAHUB_map!$A$2:$A$139,FALSE),4)</f>
        <v>North East</v>
      </c>
    </row>
    <row r="1180" spans="1:10" x14ac:dyDescent="0.3">
      <c r="A1180" s="22" t="str">
        <f t="shared" si="18"/>
        <v>'RTF2016Not assigned50-69'</v>
      </c>
      <c r="B1180" s="22">
        <v>2016</v>
      </c>
      <c r="C1180" s="22" t="s">
        <v>263</v>
      </c>
      <c r="D1180" s="22" t="s">
        <v>477</v>
      </c>
      <c r="E1180" s="22" t="s">
        <v>627</v>
      </c>
      <c r="F1180" s="22">
        <v>3</v>
      </c>
      <c r="G1180" s="22">
        <v>1</v>
      </c>
      <c r="H1180" s="22" t="str">
        <f>INDEX(Bar_data!$A$3:$B$140,MATCH(C1180,Bar_data!$A$3:$A$140,FALSE),2)</f>
        <v>Trust106</v>
      </c>
      <c r="I1180" s="22" t="str">
        <f>INDEX(TrustCAHUB_map!$A$2:$D$139,MATCH($C1180,TrustCAHUB_map!$A$2:$A$139,FALSE),3)</f>
        <v>North East and Cumbria</v>
      </c>
      <c r="J1180" s="22" t="str">
        <f>INDEX(TrustCAHUB_map!$A$2:$D$139,MATCH($C1180,TrustCAHUB_map!$A$2:$A$139,FALSE),4)</f>
        <v>North East</v>
      </c>
    </row>
    <row r="1181" spans="1:10" x14ac:dyDescent="0.3">
      <c r="A1181" s="22" t="str">
        <f t="shared" si="18"/>
        <v>'RTF2016Curative50-69'</v>
      </c>
      <c r="B1181" s="22">
        <v>2016</v>
      </c>
      <c r="C1181" s="22" t="s">
        <v>263</v>
      </c>
      <c r="D1181" s="22" t="s">
        <v>7</v>
      </c>
      <c r="E1181" s="22" t="s">
        <v>627</v>
      </c>
      <c r="F1181" s="22">
        <v>30</v>
      </c>
      <c r="G1181" s="22">
        <v>0</v>
      </c>
      <c r="H1181" s="22" t="str">
        <f>INDEX(Bar_data!$A$3:$B$140,MATCH(C1181,Bar_data!$A$3:$A$140,FALSE),2)</f>
        <v>Trust106</v>
      </c>
      <c r="I1181" s="22" t="str">
        <f>INDEX(TrustCAHUB_map!$A$2:$D$139,MATCH($C1181,TrustCAHUB_map!$A$2:$A$139,FALSE),3)</f>
        <v>North East and Cumbria</v>
      </c>
      <c r="J1181" s="22" t="str">
        <f>INDEX(TrustCAHUB_map!$A$2:$D$139,MATCH($C1181,TrustCAHUB_map!$A$2:$A$139,FALSE),4)</f>
        <v>North East</v>
      </c>
    </row>
    <row r="1182" spans="1:10" x14ac:dyDescent="0.3">
      <c r="A1182" s="22" t="str">
        <f t="shared" si="18"/>
        <v>'RTF2016Curative70+'</v>
      </c>
      <c r="B1182" s="22">
        <v>2016</v>
      </c>
      <c r="C1182" s="22" t="s">
        <v>263</v>
      </c>
      <c r="D1182" s="22" t="s">
        <v>7</v>
      </c>
      <c r="E1182" s="22" t="s">
        <v>628</v>
      </c>
      <c r="F1182" s="22">
        <v>23</v>
      </c>
      <c r="G1182" s="22">
        <v>0</v>
      </c>
      <c r="H1182" s="22" t="str">
        <f>INDEX(Bar_data!$A$3:$B$140,MATCH(C1182,Bar_data!$A$3:$A$140,FALSE),2)</f>
        <v>Trust106</v>
      </c>
      <c r="I1182" s="22" t="str">
        <f>INDEX(TrustCAHUB_map!$A$2:$D$139,MATCH($C1182,TrustCAHUB_map!$A$2:$A$139,FALSE),3)</f>
        <v>North East and Cumbria</v>
      </c>
      <c r="J1182" s="22" t="str">
        <f>INDEX(TrustCAHUB_map!$A$2:$D$139,MATCH($C1182,TrustCAHUB_map!$A$2:$A$139,FALSE),4)</f>
        <v>North East</v>
      </c>
    </row>
    <row r="1183" spans="1:10" x14ac:dyDescent="0.3">
      <c r="A1183" s="22" t="str">
        <f t="shared" si="18"/>
        <v>'RTF2016Palliative70+'</v>
      </c>
      <c r="B1183" s="22">
        <v>2016</v>
      </c>
      <c r="C1183" s="22" t="s">
        <v>263</v>
      </c>
      <c r="D1183" s="22" t="s">
        <v>8</v>
      </c>
      <c r="E1183" s="22" t="s">
        <v>628</v>
      </c>
      <c r="F1183" s="22">
        <v>19</v>
      </c>
      <c r="G1183" s="22">
        <v>1</v>
      </c>
      <c r="H1183" s="22" t="str">
        <f>INDEX(Bar_data!$A$3:$B$140,MATCH(C1183,Bar_data!$A$3:$A$140,FALSE),2)</f>
        <v>Trust106</v>
      </c>
      <c r="I1183" s="22" t="str">
        <f>INDEX(TrustCAHUB_map!$A$2:$D$139,MATCH($C1183,TrustCAHUB_map!$A$2:$A$139,FALSE),3)</f>
        <v>North East and Cumbria</v>
      </c>
      <c r="J1183" s="22" t="str">
        <f>INDEX(TrustCAHUB_map!$A$2:$D$139,MATCH($C1183,TrustCAHUB_map!$A$2:$A$139,FALSE),4)</f>
        <v>North East</v>
      </c>
    </row>
    <row r="1184" spans="1:10" x14ac:dyDescent="0.3">
      <c r="A1184" s="22" t="str">
        <f t="shared" si="18"/>
        <v>'RTF2016Not assigned70+'</v>
      </c>
      <c r="B1184" s="22">
        <v>2016</v>
      </c>
      <c r="C1184" s="22" t="s">
        <v>263</v>
      </c>
      <c r="D1184" s="22" t="s">
        <v>477</v>
      </c>
      <c r="E1184" s="22" t="s">
        <v>628</v>
      </c>
      <c r="F1184" s="22">
        <v>3</v>
      </c>
      <c r="G1184" s="22">
        <v>0</v>
      </c>
      <c r="H1184" s="22" t="str">
        <f>INDEX(Bar_data!$A$3:$B$140,MATCH(C1184,Bar_data!$A$3:$A$140,FALSE),2)</f>
        <v>Trust106</v>
      </c>
      <c r="I1184" s="22" t="str">
        <f>INDEX(TrustCAHUB_map!$A$2:$D$139,MATCH($C1184,TrustCAHUB_map!$A$2:$A$139,FALSE),3)</f>
        <v>North East and Cumbria</v>
      </c>
      <c r="J1184" s="22" t="str">
        <f>INDEX(TrustCAHUB_map!$A$2:$D$139,MATCH($C1184,TrustCAHUB_map!$A$2:$A$139,FALSE),4)</f>
        <v>North East</v>
      </c>
    </row>
    <row r="1185" spans="1:10" x14ac:dyDescent="0.3">
      <c r="A1185" s="22" t="str">
        <f t="shared" si="18"/>
        <v>'RTG2016Curative18-49'</v>
      </c>
      <c r="B1185" s="22">
        <v>2016</v>
      </c>
      <c r="C1185" s="22" t="s">
        <v>264</v>
      </c>
      <c r="D1185" s="22" t="s">
        <v>7</v>
      </c>
      <c r="E1185" s="22" t="s">
        <v>153</v>
      </c>
      <c r="F1185" s="22">
        <v>11</v>
      </c>
      <c r="G1185" s="22">
        <v>0</v>
      </c>
      <c r="H1185" s="22" t="str">
        <f>INDEX(Bar_data!$A$3:$B$140,MATCH(C1185,Bar_data!$A$3:$A$140,FALSE),2)</f>
        <v>Trust107</v>
      </c>
      <c r="I1185" s="22" t="str">
        <f>INDEX(TrustCAHUB_map!$A$2:$D$139,MATCH($C1185,TrustCAHUB_map!$A$2:$A$139,FALSE),3)</f>
        <v>East Midlands</v>
      </c>
      <c r="J1185" s="22" t="str">
        <f>INDEX(TrustCAHUB_map!$A$2:$D$139,MATCH($C1185,TrustCAHUB_map!$A$2:$A$139,FALSE),4)</f>
        <v>East Midlands</v>
      </c>
    </row>
    <row r="1186" spans="1:10" x14ac:dyDescent="0.3">
      <c r="A1186" s="22" t="str">
        <f t="shared" si="18"/>
        <v>'RTG2016Palliative18-49'</v>
      </c>
      <c r="B1186" s="22">
        <v>2016</v>
      </c>
      <c r="C1186" s="22" t="s">
        <v>264</v>
      </c>
      <c r="D1186" s="22" t="s">
        <v>8</v>
      </c>
      <c r="E1186" s="22" t="s">
        <v>153</v>
      </c>
      <c r="F1186" s="22">
        <v>4</v>
      </c>
      <c r="G1186" s="22">
        <v>0</v>
      </c>
      <c r="H1186" s="22" t="str">
        <f>INDEX(Bar_data!$A$3:$B$140,MATCH(C1186,Bar_data!$A$3:$A$140,FALSE),2)</f>
        <v>Trust107</v>
      </c>
      <c r="I1186" s="22" t="str">
        <f>INDEX(TrustCAHUB_map!$A$2:$D$139,MATCH($C1186,TrustCAHUB_map!$A$2:$A$139,FALSE),3)</f>
        <v>East Midlands</v>
      </c>
      <c r="J1186" s="22" t="str">
        <f>INDEX(TrustCAHUB_map!$A$2:$D$139,MATCH($C1186,TrustCAHUB_map!$A$2:$A$139,FALSE),4)</f>
        <v>East Midlands</v>
      </c>
    </row>
    <row r="1187" spans="1:10" x14ac:dyDescent="0.3">
      <c r="A1187" s="22" t="str">
        <f t="shared" si="18"/>
        <v>'RTG2016Not assigned18-49'</v>
      </c>
      <c r="B1187" s="22">
        <v>2016</v>
      </c>
      <c r="C1187" s="22" t="s">
        <v>264</v>
      </c>
      <c r="D1187" s="22" t="s">
        <v>477</v>
      </c>
      <c r="E1187" s="22" t="s">
        <v>153</v>
      </c>
      <c r="F1187" s="22">
        <v>2</v>
      </c>
      <c r="G1187" s="22">
        <v>1</v>
      </c>
      <c r="H1187" s="22" t="str">
        <f>INDEX(Bar_data!$A$3:$B$140,MATCH(C1187,Bar_data!$A$3:$A$140,FALSE),2)</f>
        <v>Trust107</v>
      </c>
      <c r="I1187" s="22" t="str">
        <f>INDEX(TrustCAHUB_map!$A$2:$D$139,MATCH($C1187,TrustCAHUB_map!$A$2:$A$139,FALSE),3)</f>
        <v>East Midlands</v>
      </c>
      <c r="J1187" s="22" t="str">
        <f>INDEX(TrustCAHUB_map!$A$2:$D$139,MATCH($C1187,TrustCAHUB_map!$A$2:$A$139,FALSE),4)</f>
        <v>East Midlands</v>
      </c>
    </row>
    <row r="1188" spans="1:10" x14ac:dyDescent="0.3">
      <c r="A1188" s="22" t="str">
        <f t="shared" si="18"/>
        <v>'RTG2016Not assigned50-69'</v>
      </c>
      <c r="B1188" s="22">
        <v>2016</v>
      </c>
      <c r="C1188" s="22" t="s">
        <v>264</v>
      </c>
      <c r="D1188" s="22" t="s">
        <v>477</v>
      </c>
      <c r="E1188" s="22" t="s">
        <v>627</v>
      </c>
      <c r="F1188" s="22">
        <v>6</v>
      </c>
      <c r="G1188" s="22">
        <v>0</v>
      </c>
      <c r="H1188" s="22" t="str">
        <f>INDEX(Bar_data!$A$3:$B$140,MATCH(C1188,Bar_data!$A$3:$A$140,FALSE),2)</f>
        <v>Trust107</v>
      </c>
      <c r="I1188" s="22" t="str">
        <f>INDEX(TrustCAHUB_map!$A$2:$D$139,MATCH($C1188,TrustCAHUB_map!$A$2:$A$139,FALSE),3)</f>
        <v>East Midlands</v>
      </c>
      <c r="J1188" s="22" t="str">
        <f>INDEX(TrustCAHUB_map!$A$2:$D$139,MATCH($C1188,TrustCAHUB_map!$A$2:$A$139,FALSE),4)</f>
        <v>East Midlands</v>
      </c>
    </row>
    <row r="1189" spans="1:10" x14ac:dyDescent="0.3">
      <c r="A1189" s="22" t="str">
        <f t="shared" si="18"/>
        <v>'RTG2016Curative50-69'</v>
      </c>
      <c r="B1189" s="22">
        <v>2016</v>
      </c>
      <c r="C1189" s="22" t="s">
        <v>264</v>
      </c>
      <c r="D1189" s="22" t="s">
        <v>7</v>
      </c>
      <c r="E1189" s="22" t="s">
        <v>627</v>
      </c>
      <c r="F1189" s="22">
        <v>44</v>
      </c>
      <c r="G1189" s="22">
        <v>1</v>
      </c>
      <c r="H1189" s="22" t="str">
        <f>INDEX(Bar_data!$A$3:$B$140,MATCH(C1189,Bar_data!$A$3:$A$140,FALSE),2)</f>
        <v>Trust107</v>
      </c>
      <c r="I1189" s="22" t="str">
        <f>INDEX(TrustCAHUB_map!$A$2:$D$139,MATCH($C1189,TrustCAHUB_map!$A$2:$A$139,FALSE),3)</f>
        <v>East Midlands</v>
      </c>
      <c r="J1189" s="22" t="str">
        <f>INDEX(TrustCAHUB_map!$A$2:$D$139,MATCH($C1189,TrustCAHUB_map!$A$2:$A$139,FALSE),4)</f>
        <v>East Midlands</v>
      </c>
    </row>
    <row r="1190" spans="1:10" x14ac:dyDescent="0.3">
      <c r="A1190" s="22" t="str">
        <f t="shared" si="18"/>
        <v>'RTG2016Palliative50-69'</v>
      </c>
      <c r="B1190" s="22">
        <v>2016</v>
      </c>
      <c r="C1190" s="22" t="s">
        <v>264</v>
      </c>
      <c r="D1190" s="22" t="s">
        <v>8</v>
      </c>
      <c r="E1190" s="22" t="s">
        <v>627</v>
      </c>
      <c r="F1190" s="22">
        <v>34</v>
      </c>
      <c r="G1190" s="22">
        <v>1</v>
      </c>
      <c r="H1190" s="22" t="str">
        <f>INDEX(Bar_data!$A$3:$B$140,MATCH(C1190,Bar_data!$A$3:$A$140,FALSE),2)</f>
        <v>Trust107</v>
      </c>
      <c r="I1190" s="22" t="str">
        <f>INDEX(TrustCAHUB_map!$A$2:$D$139,MATCH($C1190,TrustCAHUB_map!$A$2:$A$139,FALSE),3)</f>
        <v>East Midlands</v>
      </c>
      <c r="J1190" s="22" t="str">
        <f>INDEX(TrustCAHUB_map!$A$2:$D$139,MATCH($C1190,TrustCAHUB_map!$A$2:$A$139,FALSE),4)</f>
        <v>East Midlands</v>
      </c>
    </row>
    <row r="1191" spans="1:10" x14ac:dyDescent="0.3">
      <c r="A1191" s="22" t="str">
        <f t="shared" si="18"/>
        <v>'RTG2016Not assigned70+'</v>
      </c>
      <c r="B1191" s="22">
        <v>2016</v>
      </c>
      <c r="C1191" s="22" t="s">
        <v>264</v>
      </c>
      <c r="D1191" s="22" t="s">
        <v>477</v>
      </c>
      <c r="E1191" s="22" t="s">
        <v>628</v>
      </c>
      <c r="F1191" s="22">
        <v>9</v>
      </c>
      <c r="G1191" s="22">
        <v>0</v>
      </c>
      <c r="H1191" s="22" t="str">
        <f>INDEX(Bar_data!$A$3:$B$140,MATCH(C1191,Bar_data!$A$3:$A$140,FALSE),2)</f>
        <v>Trust107</v>
      </c>
      <c r="I1191" s="22" t="str">
        <f>INDEX(TrustCAHUB_map!$A$2:$D$139,MATCH($C1191,TrustCAHUB_map!$A$2:$A$139,FALSE),3)</f>
        <v>East Midlands</v>
      </c>
      <c r="J1191" s="22" t="str">
        <f>INDEX(TrustCAHUB_map!$A$2:$D$139,MATCH($C1191,TrustCAHUB_map!$A$2:$A$139,FALSE),4)</f>
        <v>East Midlands</v>
      </c>
    </row>
    <row r="1192" spans="1:10" x14ac:dyDescent="0.3">
      <c r="A1192" s="22" t="str">
        <f t="shared" si="18"/>
        <v>'RTG2016Curative70+'</v>
      </c>
      <c r="B1192" s="22">
        <v>2016</v>
      </c>
      <c r="C1192" s="22" t="s">
        <v>264</v>
      </c>
      <c r="D1192" s="22" t="s">
        <v>7</v>
      </c>
      <c r="E1192" s="22" t="s">
        <v>628</v>
      </c>
      <c r="F1192" s="22">
        <v>19</v>
      </c>
      <c r="G1192" s="22">
        <v>1</v>
      </c>
      <c r="H1192" s="22" t="str">
        <f>INDEX(Bar_data!$A$3:$B$140,MATCH(C1192,Bar_data!$A$3:$A$140,FALSE),2)</f>
        <v>Trust107</v>
      </c>
      <c r="I1192" s="22" t="str">
        <f>INDEX(TrustCAHUB_map!$A$2:$D$139,MATCH($C1192,TrustCAHUB_map!$A$2:$A$139,FALSE),3)</f>
        <v>East Midlands</v>
      </c>
      <c r="J1192" s="22" t="str">
        <f>INDEX(TrustCAHUB_map!$A$2:$D$139,MATCH($C1192,TrustCAHUB_map!$A$2:$A$139,FALSE),4)</f>
        <v>East Midlands</v>
      </c>
    </row>
    <row r="1193" spans="1:10" x14ac:dyDescent="0.3">
      <c r="A1193" s="22" t="str">
        <f t="shared" si="18"/>
        <v>'RTG2016Palliative70+'</v>
      </c>
      <c r="B1193" s="22">
        <v>2016</v>
      </c>
      <c r="C1193" s="22" t="s">
        <v>264</v>
      </c>
      <c r="D1193" s="22" t="s">
        <v>8</v>
      </c>
      <c r="E1193" s="22" t="s">
        <v>628</v>
      </c>
      <c r="F1193" s="22">
        <v>23</v>
      </c>
      <c r="G1193" s="22">
        <v>0</v>
      </c>
      <c r="H1193" s="22" t="str">
        <f>INDEX(Bar_data!$A$3:$B$140,MATCH(C1193,Bar_data!$A$3:$A$140,FALSE),2)</f>
        <v>Trust107</v>
      </c>
      <c r="I1193" s="22" t="str">
        <f>INDEX(TrustCAHUB_map!$A$2:$D$139,MATCH($C1193,TrustCAHUB_map!$A$2:$A$139,FALSE),3)</f>
        <v>East Midlands</v>
      </c>
      <c r="J1193" s="22" t="str">
        <f>INDEX(TrustCAHUB_map!$A$2:$D$139,MATCH($C1193,TrustCAHUB_map!$A$2:$A$139,FALSE),4)</f>
        <v>East Midlands</v>
      </c>
    </row>
    <row r="1194" spans="1:10" x14ac:dyDescent="0.3">
      <c r="A1194" s="22" t="str">
        <f t="shared" si="18"/>
        <v>'RTH2016Curative18-49'</v>
      </c>
      <c r="B1194" s="22">
        <v>2016</v>
      </c>
      <c r="C1194" s="22" t="s">
        <v>265</v>
      </c>
      <c r="D1194" s="22" t="s">
        <v>7</v>
      </c>
      <c r="E1194" s="22" t="s">
        <v>153</v>
      </c>
      <c r="F1194" s="22">
        <v>12</v>
      </c>
      <c r="G1194" s="22">
        <v>0</v>
      </c>
      <c r="H1194" s="22" t="str">
        <f>INDEX(Bar_data!$A$3:$B$140,MATCH(C1194,Bar_data!$A$3:$A$140,FALSE),2)</f>
        <v>Trust108</v>
      </c>
      <c r="I1194" s="22" t="str">
        <f>INDEX(TrustCAHUB_map!$A$2:$D$139,MATCH($C1194,TrustCAHUB_map!$A$2:$A$139,FALSE),3)</f>
        <v>Thames Valley</v>
      </c>
      <c r="J1194" s="22" t="str">
        <f>INDEX(TrustCAHUB_map!$A$2:$D$139,MATCH($C1194,TrustCAHUB_map!$A$2:$A$139,FALSE),4)</f>
        <v>Wessex</v>
      </c>
    </row>
    <row r="1195" spans="1:10" x14ac:dyDescent="0.3">
      <c r="A1195" s="22" t="str">
        <f t="shared" si="18"/>
        <v>'RTH2016Palliative18-49'</v>
      </c>
      <c r="B1195" s="22">
        <v>2016</v>
      </c>
      <c r="C1195" s="22" t="s">
        <v>265</v>
      </c>
      <c r="D1195" s="22" t="s">
        <v>8</v>
      </c>
      <c r="E1195" s="22" t="s">
        <v>153</v>
      </c>
      <c r="F1195" s="22">
        <v>8</v>
      </c>
      <c r="G1195" s="22">
        <v>0</v>
      </c>
      <c r="H1195" s="22" t="str">
        <f>INDEX(Bar_data!$A$3:$B$140,MATCH(C1195,Bar_data!$A$3:$A$140,FALSE),2)</f>
        <v>Trust108</v>
      </c>
      <c r="I1195" s="22" t="str">
        <f>INDEX(TrustCAHUB_map!$A$2:$D$139,MATCH($C1195,TrustCAHUB_map!$A$2:$A$139,FALSE),3)</f>
        <v>Thames Valley</v>
      </c>
      <c r="J1195" s="22" t="str">
        <f>INDEX(TrustCAHUB_map!$A$2:$D$139,MATCH($C1195,TrustCAHUB_map!$A$2:$A$139,FALSE),4)</f>
        <v>Wessex</v>
      </c>
    </row>
    <row r="1196" spans="1:10" x14ac:dyDescent="0.3">
      <c r="A1196" s="22" t="str">
        <f t="shared" si="18"/>
        <v>'RTH2016Palliative50-69'</v>
      </c>
      <c r="B1196" s="22">
        <v>2016</v>
      </c>
      <c r="C1196" s="22" t="s">
        <v>265</v>
      </c>
      <c r="D1196" s="22" t="s">
        <v>8</v>
      </c>
      <c r="E1196" s="22" t="s">
        <v>627</v>
      </c>
      <c r="F1196" s="22">
        <v>45</v>
      </c>
      <c r="G1196" s="22">
        <v>3</v>
      </c>
      <c r="H1196" s="22" t="str">
        <f>INDEX(Bar_data!$A$3:$B$140,MATCH(C1196,Bar_data!$A$3:$A$140,FALSE),2)</f>
        <v>Trust108</v>
      </c>
      <c r="I1196" s="22" t="str">
        <f>INDEX(TrustCAHUB_map!$A$2:$D$139,MATCH($C1196,TrustCAHUB_map!$A$2:$A$139,FALSE),3)</f>
        <v>Thames Valley</v>
      </c>
      <c r="J1196" s="22" t="str">
        <f>INDEX(TrustCAHUB_map!$A$2:$D$139,MATCH($C1196,TrustCAHUB_map!$A$2:$A$139,FALSE),4)</f>
        <v>Wessex</v>
      </c>
    </row>
    <row r="1197" spans="1:10" x14ac:dyDescent="0.3">
      <c r="A1197" s="22" t="str">
        <f t="shared" si="18"/>
        <v>'RTH2016Not assigned50-69'</v>
      </c>
      <c r="B1197" s="22">
        <v>2016</v>
      </c>
      <c r="C1197" s="22" t="s">
        <v>265</v>
      </c>
      <c r="D1197" s="22" t="s">
        <v>477</v>
      </c>
      <c r="E1197" s="22" t="s">
        <v>627</v>
      </c>
      <c r="F1197" s="22">
        <v>2</v>
      </c>
      <c r="G1197" s="22">
        <v>0</v>
      </c>
      <c r="H1197" s="22" t="str">
        <f>INDEX(Bar_data!$A$3:$B$140,MATCH(C1197,Bar_data!$A$3:$A$140,FALSE),2)</f>
        <v>Trust108</v>
      </c>
      <c r="I1197" s="22" t="str">
        <f>INDEX(TrustCAHUB_map!$A$2:$D$139,MATCH($C1197,TrustCAHUB_map!$A$2:$A$139,FALSE),3)</f>
        <v>Thames Valley</v>
      </c>
      <c r="J1197" s="22" t="str">
        <f>INDEX(TrustCAHUB_map!$A$2:$D$139,MATCH($C1197,TrustCAHUB_map!$A$2:$A$139,FALSE),4)</f>
        <v>Wessex</v>
      </c>
    </row>
    <row r="1198" spans="1:10" x14ac:dyDescent="0.3">
      <c r="A1198" s="22" t="str">
        <f t="shared" si="18"/>
        <v>'RTH2016Curative50-69'</v>
      </c>
      <c r="B1198" s="22">
        <v>2016</v>
      </c>
      <c r="C1198" s="22" t="s">
        <v>265</v>
      </c>
      <c r="D1198" s="22" t="s">
        <v>7</v>
      </c>
      <c r="E1198" s="22" t="s">
        <v>627</v>
      </c>
      <c r="F1198" s="22">
        <v>42</v>
      </c>
      <c r="G1198" s="22">
        <v>1</v>
      </c>
      <c r="H1198" s="22" t="str">
        <f>INDEX(Bar_data!$A$3:$B$140,MATCH(C1198,Bar_data!$A$3:$A$140,FALSE),2)</f>
        <v>Trust108</v>
      </c>
      <c r="I1198" s="22" t="str">
        <f>INDEX(TrustCAHUB_map!$A$2:$D$139,MATCH($C1198,TrustCAHUB_map!$A$2:$A$139,FALSE),3)</f>
        <v>Thames Valley</v>
      </c>
      <c r="J1198" s="22" t="str">
        <f>INDEX(TrustCAHUB_map!$A$2:$D$139,MATCH($C1198,TrustCAHUB_map!$A$2:$A$139,FALSE),4)</f>
        <v>Wessex</v>
      </c>
    </row>
    <row r="1199" spans="1:10" x14ac:dyDescent="0.3">
      <c r="A1199" s="22" t="str">
        <f t="shared" si="18"/>
        <v>'RTH2016Palliative70+'</v>
      </c>
      <c r="B1199" s="22">
        <v>2016</v>
      </c>
      <c r="C1199" s="22" t="s">
        <v>265</v>
      </c>
      <c r="D1199" s="22" t="s">
        <v>8</v>
      </c>
      <c r="E1199" s="22" t="s">
        <v>628</v>
      </c>
      <c r="F1199" s="22">
        <v>32</v>
      </c>
      <c r="G1199" s="22">
        <v>5</v>
      </c>
      <c r="H1199" s="22" t="str">
        <f>INDEX(Bar_data!$A$3:$B$140,MATCH(C1199,Bar_data!$A$3:$A$140,FALSE),2)</f>
        <v>Trust108</v>
      </c>
      <c r="I1199" s="22" t="str">
        <f>INDEX(TrustCAHUB_map!$A$2:$D$139,MATCH($C1199,TrustCAHUB_map!$A$2:$A$139,FALSE),3)</f>
        <v>Thames Valley</v>
      </c>
      <c r="J1199" s="22" t="str">
        <f>INDEX(TrustCAHUB_map!$A$2:$D$139,MATCH($C1199,TrustCAHUB_map!$A$2:$A$139,FALSE),4)</f>
        <v>Wessex</v>
      </c>
    </row>
    <row r="1200" spans="1:10" x14ac:dyDescent="0.3">
      <c r="A1200" s="22" t="str">
        <f t="shared" si="18"/>
        <v>'RTH2016Curative70+'</v>
      </c>
      <c r="B1200" s="22">
        <v>2016</v>
      </c>
      <c r="C1200" s="22" t="s">
        <v>265</v>
      </c>
      <c r="D1200" s="22" t="s">
        <v>7</v>
      </c>
      <c r="E1200" s="22" t="s">
        <v>628</v>
      </c>
      <c r="F1200" s="22">
        <v>35</v>
      </c>
      <c r="G1200" s="22">
        <v>1</v>
      </c>
      <c r="H1200" s="22" t="str">
        <f>INDEX(Bar_data!$A$3:$B$140,MATCH(C1200,Bar_data!$A$3:$A$140,FALSE),2)</f>
        <v>Trust108</v>
      </c>
      <c r="I1200" s="22" t="str">
        <f>INDEX(TrustCAHUB_map!$A$2:$D$139,MATCH($C1200,TrustCAHUB_map!$A$2:$A$139,FALSE),3)</f>
        <v>Thames Valley</v>
      </c>
      <c r="J1200" s="22" t="str">
        <f>INDEX(TrustCAHUB_map!$A$2:$D$139,MATCH($C1200,TrustCAHUB_map!$A$2:$A$139,FALSE),4)</f>
        <v>Wessex</v>
      </c>
    </row>
    <row r="1201" spans="1:10" x14ac:dyDescent="0.3">
      <c r="A1201" s="22" t="str">
        <f t="shared" si="18"/>
        <v>'RTP2016Curative50-69'</v>
      </c>
      <c r="B1201" s="22">
        <v>2016</v>
      </c>
      <c r="C1201" s="22" t="s">
        <v>267</v>
      </c>
      <c r="D1201" s="22" t="s">
        <v>7</v>
      </c>
      <c r="E1201" s="22" t="s">
        <v>627</v>
      </c>
      <c r="F1201" s="22">
        <v>1</v>
      </c>
      <c r="G1201" s="22">
        <v>0</v>
      </c>
      <c r="H1201" s="22" t="str">
        <f>INDEX(Bar_data!$A$3:$B$140,MATCH(C1201,Bar_data!$A$3:$A$140,FALSE),2)</f>
        <v>Trust110</v>
      </c>
      <c r="I1201" s="22" t="str">
        <f>INDEX(TrustCAHUB_map!$A$2:$D$139,MATCH($C1201,TrustCAHUB_map!$A$2:$A$139,FALSE),3)</f>
        <v>Surrey and Sussex</v>
      </c>
      <c r="J1201" s="22" t="str">
        <f>INDEX(TrustCAHUB_map!$A$2:$D$139,MATCH($C1201,TrustCAHUB_map!$A$2:$A$139,FALSE),4)</f>
        <v>South East</v>
      </c>
    </row>
    <row r="1202" spans="1:10" x14ac:dyDescent="0.3">
      <c r="A1202" s="22" t="str">
        <f t="shared" si="18"/>
        <v>'RTR2016Palliative18-49'</v>
      </c>
      <c r="B1202" s="22">
        <v>2016</v>
      </c>
      <c r="C1202" s="22" t="s">
        <v>268</v>
      </c>
      <c r="D1202" s="22" t="s">
        <v>8</v>
      </c>
      <c r="E1202" s="22" t="s">
        <v>153</v>
      </c>
      <c r="F1202" s="22">
        <v>6</v>
      </c>
      <c r="G1202" s="22">
        <v>0</v>
      </c>
      <c r="H1202" s="22" t="str">
        <f>INDEX(Bar_data!$A$3:$B$140,MATCH(C1202,Bar_data!$A$3:$A$140,FALSE),2)</f>
        <v>Trust111</v>
      </c>
      <c r="I1202" s="22" t="str">
        <f>INDEX(TrustCAHUB_map!$A$2:$D$139,MATCH($C1202,TrustCAHUB_map!$A$2:$A$139,FALSE),3)</f>
        <v>North East and Cumbria</v>
      </c>
      <c r="J1202" s="22" t="str">
        <f>INDEX(TrustCAHUB_map!$A$2:$D$139,MATCH($C1202,TrustCAHUB_map!$A$2:$A$139,FALSE),4)</f>
        <v>North East</v>
      </c>
    </row>
    <row r="1203" spans="1:10" x14ac:dyDescent="0.3">
      <c r="A1203" s="22" t="str">
        <f t="shared" si="18"/>
        <v>'RTR2016Curative18-49'</v>
      </c>
      <c r="B1203" s="22">
        <v>2016</v>
      </c>
      <c r="C1203" s="22" t="s">
        <v>268</v>
      </c>
      <c r="D1203" s="22" t="s">
        <v>7</v>
      </c>
      <c r="E1203" s="22" t="s">
        <v>153</v>
      </c>
      <c r="F1203" s="22">
        <v>5</v>
      </c>
      <c r="G1203" s="22">
        <v>0</v>
      </c>
      <c r="H1203" s="22" t="str">
        <f>INDEX(Bar_data!$A$3:$B$140,MATCH(C1203,Bar_data!$A$3:$A$140,FALSE),2)</f>
        <v>Trust111</v>
      </c>
      <c r="I1203" s="22" t="str">
        <f>INDEX(TrustCAHUB_map!$A$2:$D$139,MATCH($C1203,TrustCAHUB_map!$A$2:$A$139,FALSE),3)</f>
        <v>North East and Cumbria</v>
      </c>
      <c r="J1203" s="22" t="str">
        <f>INDEX(TrustCAHUB_map!$A$2:$D$139,MATCH($C1203,TrustCAHUB_map!$A$2:$A$139,FALSE),4)</f>
        <v>North East</v>
      </c>
    </row>
    <row r="1204" spans="1:10" x14ac:dyDescent="0.3">
      <c r="A1204" s="22" t="str">
        <f t="shared" si="18"/>
        <v>'RTR2016Not assigned50-69'</v>
      </c>
      <c r="B1204" s="22">
        <v>2016</v>
      </c>
      <c r="C1204" s="22" t="s">
        <v>268</v>
      </c>
      <c r="D1204" s="22" t="s">
        <v>477</v>
      </c>
      <c r="E1204" s="22" t="s">
        <v>627</v>
      </c>
      <c r="F1204" s="22">
        <v>1</v>
      </c>
      <c r="G1204" s="22">
        <v>0</v>
      </c>
      <c r="H1204" s="22" t="str">
        <f>INDEX(Bar_data!$A$3:$B$140,MATCH(C1204,Bar_data!$A$3:$A$140,FALSE),2)</f>
        <v>Trust111</v>
      </c>
      <c r="I1204" s="22" t="str">
        <f>INDEX(TrustCAHUB_map!$A$2:$D$139,MATCH($C1204,TrustCAHUB_map!$A$2:$A$139,FALSE),3)</f>
        <v>North East and Cumbria</v>
      </c>
      <c r="J1204" s="22" t="str">
        <f>INDEX(TrustCAHUB_map!$A$2:$D$139,MATCH($C1204,TrustCAHUB_map!$A$2:$A$139,FALSE),4)</f>
        <v>North East</v>
      </c>
    </row>
    <row r="1205" spans="1:10" x14ac:dyDescent="0.3">
      <c r="A1205" s="22" t="str">
        <f t="shared" si="18"/>
        <v>'RTR2016Curative50-69'</v>
      </c>
      <c r="B1205" s="22">
        <v>2016</v>
      </c>
      <c r="C1205" s="22" t="s">
        <v>268</v>
      </c>
      <c r="D1205" s="22" t="s">
        <v>7</v>
      </c>
      <c r="E1205" s="22" t="s">
        <v>627</v>
      </c>
      <c r="F1205" s="22">
        <v>30</v>
      </c>
      <c r="G1205" s="22">
        <v>0</v>
      </c>
      <c r="H1205" s="22" t="str">
        <f>INDEX(Bar_data!$A$3:$B$140,MATCH(C1205,Bar_data!$A$3:$A$140,FALSE),2)</f>
        <v>Trust111</v>
      </c>
      <c r="I1205" s="22" t="str">
        <f>INDEX(TrustCAHUB_map!$A$2:$D$139,MATCH($C1205,TrustCAHUB_map!$A$2:$A$139,FALSE),3)</f>
        <v>North East and Cumbria</v>
      </c>
      <c r="J1205" s="22" t="str">
        <f>INDEX(TrustCAHUB_map!$A$2:$D$139,MATCH($C1205,TrustCAHUB_map!$A$2:$A$139,FALSE),4)</f>
        <v>North East</v>
      </c>
    </row>
    <row r="1206" spans="1:10" x14ac:dyDescent="0.3">
      <c r="A1206" s="22" t="str">
        <f t="shared" si="18"/>
        <v>'RTR2016Palliative50-69'</v>
      </c>
      <c r="B1206" s="22">
        <v>2016</v>
      </c>
      <c r="C1206" s="22" t="s">
        <v>268</v>
      </c>
      <c r="D1206" s="22" t="s">
        <v>8</v>
      </c>
      <c r="E1206" s="22" t="s">
        <v>627</v>
      </c>
      <c r="F1206" s="22">
        <v>39</v>
      </c>
      <c r="G1206" s="22">
        <v>2</v>
      </c>
      <c r="H1206" s="22" t="str">
        <f>INDEX(Bar_data!$A$3:$B$140,MATCH(C1206,Bar_data!$A$3:$A$140,FALSE),2)</f>
        <v>Trust111</v>
      </c>
      <c r="I1206" s="22" t="str">
        <f>INDEX(TrustCAHUB_map!$A$2:$D$139,MATCH($C1206,TrustCAHUB_map!$A$2:$A$139,FALSE),3)</f>
        <v>North East and Cumbria</v>
      </c>
      <c r="J1206" s="22" t="str">
        <f>INDEX(TrustCAHUB_map!$A$2:$D$139,MATCH($C1206,TrustCAHUB_map!$A$2:$A$139,FALSE),4)</f>
        <v>North East</v>
      </c>
    </row>
    <row r="1207" spans="1:10" x14ac:dyDescent="0.3">
      <c r="A1207" s="22" t="str">
        <f t="shared" si="18"/>
        <v>'RTR2016Palliative70+'</v>
      </c>
      <c r="B1207" s="22">
        <v>2016</v>
      </c>
      <c r="C1207" s="22" t="s">
        <v>268</v>
      </c>
      <c r="D1207" s="22" t="s">
        <v>8</v>
      </c>
      <c r="E1207" s="22" t="s">
        <v>628</v>
      </c>
      <c r="F1207" s="22">
        <v>39</v>
      </c>
      <c r="G1207" s="22">
        <v>1</v>
      </c>
      <c r="H1207" s="22" t="str">
        <f>INDEX(Bar_data!$A$3:$B$140,MATCH(C1207,Bar_data!$A$3:$A$140,FALSE),2)</f>
        <v>Trust111</v>
      </c>
      <c r="I1207" s="22" t="str">
        <f>INDEX(TrustCAHUB_map!$A$2:$D$139,MATCH($C1207,TrustCAHUB_map!$A$2:$A$139,FALSE),3)</f>
        <v>North East and Cumbria</v>
      </c>
      <c r="J1207" s="22" t="str">
        <f>INDEX(TrustCAHUB_map!$A$2:$D$139,MATCH($C1207,TrustCAHUB_map!$A$2:$A$139,FALSE),4)</f>
        <v>North East</v>
      </c>
    </row>
    <row r="1208" spans="1:10" x14ac:dyDescent="0.3">
      <c r="A1208" s="22" t="str">
        <f t="shared" si="18"/>
        <v>'RTR2016Curative70+'</v>
      </c>
      <c r="B1208" s="22">
        <v>2016</v>
      </c>
      <c r="C1208" s="22" t="s">
        <v>268</v>
      </c>
      <c r="D1208" s="22" t="s">
        <v>7</v>
      </c>
      <c r="E1208" s="22" t="s">
        <v>628</v>
      </c>
      <c r="F1208" s="22">
        <v>28</v>
      </c>
      <c r="G1208" s="22">
        <v>0</v>
      </c>
      <c r="H1208" s="22" t="str">
        <f>INDEX(Bar_data!$A$3:$B$140,MATCH(C1208,Bar_data!$A$3:$A$140,FALSE),2)</f>
        <v>Trust111</v>
      </c>
      <c r="I1208" s="22" t="str">
        <f>INDEX(TrustCAHUB_map!$A$2:$D$139,MATCH($C1208,TrustCAHUB_map!$A$2:$A$139,FALSE),3)</f>
        <v>North East and Cumbria</v>
      </c>
      <c r="J1208" s="22" t="str">
        <f>INDEX(TrustCAHUB_map!$A$2:$D$139,MATCH($C1208,TrustCAHUB_map!$A$2:$A$139,FALSE),4)</f>
        <v>North East</v>
      </c>
    </row>
    <row r="1209" spans="1:10" x14ac:dyDescent="0.3">
      <c r="A1209" s="22" t="str">
        <f t="shared" si="18"/>
        <v>'RTX2016Palliative18-49'</v>
      </c>
      <c r="B1209" s="22">
        <v>2016</v>
      </c>
      <c r="C1209" s="22" t="s">
        <v>269</v>
      </c>
      <c r="D1209" s="22" t="s">
        <v>8</v>
      </c>
      <c r="E1209" s="22" t="s">
        <v>153</v>
      </c>
      <c r="F1209" s="22">
        <v>1</v>
      </c>
      <c r="G1209" s="22">
        <v>0</v>
      </c>
      <c r="H1209" s="22" t="str">
        <f>INDEX(Bar_data!$A$3:$B$140,MATCH(C1209,Bar_data!$A$3:$A$140,FALSE),2)</f>
        <v>Trust112</v>
      </c>
      <c r="I1209" s="22" t="str">
        <f>INDEX(TrustCAHUB_map!$A$2:$D$139,MATCH($C1209,TrustCAHUB_map!$A$2:$A$139,FALSE),3)</f>
        <v>Lancashire and South Cumbria</v>
      </c>
      <c r="J1209" s="22" t="str">
        <f>INDEX(TrustCAHUB_map!$A$2:$D$139,MATCH($C1209,TrustCAHUB_map!$A$2:$A$139,FALSE),4)</f>
        <v>North West</v>
      </c>
    </row>
    <row r="1210" spans="1:10" x14ac:dyDescent="0.3">
      <c r="A1210" s="22" t="str">
        <f t="shared" si="18"/>
        <v>'RTX2016Curative18-49'</v>
      </c>
      <c r="B1210" s="22">
        <v>2016</v>
      </c>
      <c r="C1210" s="22" t="s">
        <v>269</v>
      </c>
      <c r="D1210" s="22" t="s">
        <v>7</v>
      </c>
      <c r="E1210" s="22" t="s">
        <v>153</v>
      </c>
      <c r="F1210" s="22">
        <v>1</v>
      </c>
      <c r="G1210" s="22">
        <v>0</v>
      </c>
      <c r="H1210" s="22" t="str">
        <f>INDEX(Bar_data!$A$3:$B$140,MATCH(C1210,Bar_data!$A$3:$A$140,FALSE),2)</f>
        <v>Trust112</v>
      </c>
      <c r="I1210" s="22" t="str">
        <f>INDEX(TrustCAHUB_map!$A$2:$D$139,MATCH($C1210,TrustCAHUB_map!$A$2:$A$139,FALSE),3)</f>
        <v>Lancashire and South Cumbria</v>
      </c>
      <c r="J1210" s="22" t="str">
        <f>INDEX(TrustCAHUB_map!$A$2:$D$139,MATCH($C1210,TrustCAHUB_map!$A$2:$A$139,FALSE),4)</f>
        <v>North West</v>
      </c>
    </row>
    <row r="1211" spans="1:10" x14ac:dyDescent="0.3">
      <c r="A1211" s="22" t="str">
        <f t="shared" si="18"/>
        <v>'RTX2016Curative50-69'</v>
      </c>
      <c r="B1211" s="22">
        <v>2016</v>
      </c>
      <c r="C1211" s="22" t="s">
        <v>269</v>
      </c>
      <c r="D1211" s="22" t="s">
        <v>7</v>
      </c>
      <c r="E1211" s="22" t="s">
        <v>627</v>
      </c>
      <c r="F1211" s="22">
        <v>13</v>
      </c>
      <c r="G1211" s="22">
        <v>0</v>
      </c>
      <c r="H1211" s="22" t="str">
        <f>INDEX(Bar_data!$A$3:$B$140,MATCH(C1211,Bar_data!$A$3:$A$140,FALSE),2)</f>
        <v>Trust112</v>
      </c>
      <c r="I1211" s="22" t="str">
        <f>INDEX(TrustCAHUB_map!$A$2:$D$139,MATCH($C1211,TrustCAHUB_map!$A$2:$A$139,FALSE),3)</f>
        <v>Lancashire and South Cumbria</v>
      </c>
      <c r="J1211" s="22" t="str">
        <f>INDEX(TrustCAHUB_map!$A$2:$D$139,MATCH($C1211,TrustCAHUB_map!$A$2:$A$139,FALSE),4)</f>
        <v>North West</v>
      </c>
    </row>
    <row r="1212" spans="1:10" x14ac:dyDescent="0.3">
      <c r="A1212" s="22" t="str">
        <f t="shared" si="18"/>
        <v>'RTX2016Palliative50-69'</v>
      </c>
      <c r="B1212" s="22">
        <v>2016</v>
      </c>
      <c r="C1212" s="22" t="s">
        <v>269</v>
      </c>
      <c r="D1212" s="22" t="s">
        <v>8</v>
      </c>
      <c r="E1212" s="22" t="s">
        <v>627</v>
      </c>
      <c r="F1212" s="22">
        <v>22</v>
      </c>
      <c r="G1212" s="22">
        <v>2</v>
      </c>
      <c r="H1212" s="22" t="str">
        <f>INDEX(Bar_data!$A$3:$B$140,MATCH(C1212,Bar_data!$A$3:$A$140,FALSE),2)</f>
        <v>Trust112</v>
      </c>
      <c r="I1212" s="22" t="str">
        <f>INDEX(TrustCAHUB_map!$A$2:$D$139,MATCH($C1212,TrustCAHUB_map!$A$2:$A$139,FALSE),3)</f>
        <v>Lancashire and South Cumbria</v>
      </c>
      <c r="J1212" s="22" t="str">
        <f>INDEX(TrustCAHUB_map!$A$2:$D$139,MATCH($C1212,TrustCAHUB_map!$A$2:$A$139,FALSE),4)</f>
        <v>North West</v>
      </c>
    </row>
    <row r="1213" spans="1:10" x14ac:dyDescent="0.3">
      <c r="A1213" s="22" t="str">
        <f t="shared" si="18"/>
        <v>'RTX2016Not assigned50-69'</v>
      </c>
      <c r="B1213" s="22">
        <v>2016</v>
      </c>
      <c r="C1213" s="22" t="s">
        <v>269</v>
      </c>
      <c r="D1213" s="22" t="s">
        <v>477</v>
      </c>
      <c r="E1213" s="22" t="s">
        <v>627</v>
      </c>
      <c r="F1213" s="22">
        <v>6</v>
      </c>
      <c r="G1213" s="22">
        <v>0</v>
      </c>
      <c r="H1213" s="22" t="str">
        <f>INDEX(Bar_data!$A$3:$B$140,MATCH(C1213,Bar_data!$A$3:$A$140,FALSE),2)</f>
        <v>Trust112</v>
      </c>
      <c r="I1213" s="22" t="str">
        <f>INDEX(TrustCAHUB_map!$A$2:$D$139,MATCH($C1213,TrustCAHUB_map!$A$2:$A$139,FALSE),3)</f>
        <v>Lancashire and South Cumbria</v>
      </c>
      <c r="J1213" s="22" t="str">
        <f>INDEX(TrustCAHUB_map!$A$2:$D$139,MATCH($C1213,TrustCAHUB_map!$A$2:$A$139,FALSE),4)</f>
        <v>North West</v>
      </c>
    </row>
    <row r="1214" spans="1:10" x14ac:dyDescent="0.3">
      <c r="A1214" s="22" t="str">
        <f t="shared" si="18"/>
        <v>'RTX2016Palliative70+'</v>
      </c>
      <c r="B1214" s="22">
        <v>2016</v>
      </c>
      <c r="C1214" s="22" t="s">
        <v>269</v>
      </c>
      <c r="D1214" s="22" t="s">
        <v>8</v>
      </c>
      <c r="E1214" s="22" t="s">
        <v>628</v>
      </c>
      <c r="F1214" s="22">
        <v>16</v>
      </c>
      <c r="G1214" s="22">
        <v>1</v>
      </c>
      <c r="H1214" s="22" t="str">
        <f>INDEX(Bar_data!$A$3:$B$140,MATCH(C1214,Bar_data!$A$3:$A$140,FALSE),2)</f>
        <v>Trust112</v>
      </c>
      <c r="I1214" s="22" t="str">
        <f>INDEX(TrustCAHUB_map!$A$2:$D$139,MATCH($C1214,TrustCAHUB_map!$A$2:$A$139,FALSE),3)</f>
        <v>Lancashire and South Cumbria</v>
      </c>
      <c r="J1214" s="22" t="str">
        <f>INDEX(TrustCAHUB_map!$A$2:$D$139,MATCH($C1214,TrustCAHUB_map!$A$2:$A$139,FALSE),4)</f>
        <v>North West</v>
      </c>
    </row>
    <row r="1215" spans="1:10" x14ac:dyDescent="0.3">
      <c r="A1215" s="22" t="str">
        <f t="shared" si="18"/>
        <v>'RTX2016Curative70+'</v>
      </c>
      <c r="B1215" s="22">
        <v>2016</v>
      </c>
      <c r="C1215" s="22" t="s">
        <v>269</v>
      </c>
      <c r="D1215" s="22" t="s">
        <v>7</v>
      </c>
      <c r="E1215" s="22" t="s">
        <v>628</v>
      </c>
      <c r="F1215" s="22">
        <v>11</v>
      </c>
      <c r="G1215" s="22">
        <v>0</v>
      </c>
      <c r="H1215" s="22" t="str">
        <f>INDEX(Bar_data!$A$3:$B$140,MATCH(C1215,Bar_data!$A$3:$A$140,FALSE),2)</f>
        <v>Trust112</v>
      </c>
      <c r="I1215" s="22" t="str">
        <f>INDEX(TrustCAHUB_map!$A$2:$D$139,MATCH($C1215,TrustCAHUB_map!$A$2:$A$139,FALSE),3)</f>
        <v>Lancashire and South Cumbria</v>
      </c>
      <c r="J1215" s="22" t="str">
        <f>INDEX(TrustCAHUB_map!$A$2:$D$139,MATCH($C1215,TrustCAHUB_map!$A$2:$A$139,FALSE),4)</f>
        <v>North West</v>
      </c>
    </row>
    <row r="1216" spans="1:10" x14ac:dyDescent="0.3">
      <c r="A1216" s="22" t="str">
        <f t="shared" si="18"/>
        <v>'RTX2016Not assigned70+'</v>
      </c>
      <c r="B1216" s="22">
        <v>2016</v>
      </c>
      <c r="C1216" s="22" t="s">
        <v>269</v>
      </c>
      <c r="D1216" s="22" t="s">
        <v>477</v>
      </c>
      <c r="E1216" s="22" t="s">
        <v>628</v>
      </c>
      <c r="F1216" s="22">
        <v>2</v>
      </c>
      <c r="G1216" s="22">
        <v>0</v>
      </c>
      <c r="H1216" s="22" t="str">
        <f>INDEX(Bar_data!$A$3:$B$140,MATCH(C1216,Bar_data!$A$3:$A$140,FALSE),2)</f>
        <v>Trust112</v>
      </c>
      <c r="I1216" s="22" t="str">
        <f>INDEX(TrustCAHUB_map!$A$2:$D$139,MATCH($C1216,TrustCAHUB_map!$A$2:$A$139,FALSE),3)</f>
        <v>Lancashire and South Cumbria</v>
      </c>
      <c r="J1216" s="22" t="str">
        <f>INDEX(TrustCAHUB_map!$A$2:$D$139,MATCH($C1216,TrustCAHUB_map!$A$2:$A$139,FALSE),4)</f>
        <v>North West</v>
      </c>
    </row>
    <row r="1217" spans="1:10" x14ac:dyDescent="0.3">
      <c r="A1217" s="22" t="str">
        <f t="shared" si="18"/>
        <v>'RVV2016Palliative18-49'</v>
      </c>
      <c r="B1217" s="22">
        <v>2016</v>
      </c>
      <c r="C1217" s="22" t="s">
        <v>272</v>
      </c>
      <c r="D1217" s="22" t="s">
        <v>8</v>
      </c>
      <c r="E1217" s="22" t="s">
        <v>153</v>
      </c>
      <c r="F1217" s="22">
        <v>10</v>
      </c>
      <c r="G1217" s="22">
        <v>1</v>
      </c>
      <c r="H1217" s="22" t="str">
        <f>INDEX(Bar_data!$A$3:$B$140,MATCH(C1217,Bar_data!$A$3:$A$140,FALSE),2)</f>
        <v>Trust115</v>
      </c>
      <c r="I1217" s="22" t="str">
        <f>INDEX(TrustCAHUB_map!$A$2:$D$139,MATCH($C1217,TrustCAHUB_map!$A$2:$A$139,FALSE),3)</f>
        <v>Kent and Medway</v>
      </c>
      <c r="J1217" s="22" t="str">
        <f>INDEX(TrustCAHUB_map!$A$2:$D$139,MATCH($C1217,TrustCAHUB_map!$A$2:$A$139,FALSE),4)</f>
        <v>South East</v>
      </c>
    </row>
    <row r="1218" spans="1:10" x14ac:dyDescent="0.3">
      <c r="A1218" s="22" t="str">
        <f t="shared" si="18"/>
        <v>'RVV2016Curative18-49'</v>
      </c>
      <c r="B1218" s="22">
        <v>2016</v>
      </c>
      <c r="C1218" s="22" t="s">
        <v>272</v>
      </c>
      <c r="D1218" s="22" t="s">
        <v>7</v>
      </c>
      <c r="E1218" s="22" t="s">
        <v>153</v>
      </c>
      <c r="F1218" s="22">
        <v>9</v>
      </c>
      <c r="G1218" s="22">
        <v>0</v>
      </c>
      <c r="H1218" s="22" t="str">
        <f>INDEX(Bar_data!$A$3:$B$140,MATCH(C1218,Bar_data!$A$3:$A$140,FALSE),2)</f>
        <v>Trust115</v>
      </c>
      <c r="I1218" s="22" t="str">
        <f>INDEX(TrustCAHUB_map!$A$2:$D$139,MATCH($C1218,TrustCAHUB_map!$A$2:$A$139,FALSE),3)</f>
        <v>Kent and Medway</v>
      </c>
      <c r="J1218" s="22" t="str">
        <f>INDEX(TrustCAHUB_map!$A$2:$D$139,MATCH($C1218,TrustCAHUB_map!$A$2:$A$139,FALSE),4)</f>
        <v>South East</v>
      </c>
    </row>
    <row r="1219" spans="1:10" x14ac:dyDescent="0.3">
      <c r="A1219" s="22" t="str">
        <f t="shared" ref="A1219:A1282" si="19">"'"&amp;C1219&amp;B1219&amp;D1219&amp;E1219&amp;"'"</f>
        <v>'RVV2016Curative50-69'</v>
      </c>
      <c r="B1219" s="22">
        <v>2016</v>
      </c>
      <c r="C1219" s="22" t="s">
        <v>272</v>
      </c>
      <c r="D1219" s="22" t="s">
        <v>7</v>
      </c>
      <c r="E1219" s="22" t="s">
        <v>627</v>
      </c>
      <c r="F1219" s="22">
        <v>47</v>
      </c>
      <c r="G1219" s="22">
        <v>1</v>
      </c>
      <c r="H1219" s="22" t="str">
        <f>INDEX(Bar_data!$A$3:$B$140,MATCH(C1219,Bar_data!$A$3:$A$140,FALSE),2)</f>
        <v>Trust115</v>
      </c>
      <c r="I1219" s="22" t="str">
        <f>INDEX(TrustCAHUB_map!$A$2:$D$139,MATCH($C1219,TrustCAHUB_map!$A$2:$A$139,FALSE),3)</f>
        <v>Kent and Medway</v>
      </c>
      <c r="J1219" s="22" t="str">
        <f>INDEX(TrustCAHUB_map!$A$2:$D$139,MATCH($C1219,TrustCAHUB_map!$A$2:$A$139,FALSE),4)</f>
        <v>South East</v>
      </c>
    </row>
    <row r="1220" spans="1:10" x14ac:dyDescent="0.3">
      <c r="A1220" s="22" t="str">
        <f t="shared" si="19"/>
        <v>'RVV2016Palliative50-69'</v>
      </c>
      <c r="B1220" s="22">
        <v>2016</v>
      </c>
      <c r="C1220" s="22" t="s">
        <v>272</v>
      </c>
      <c r="D1220" s="22" t="s">
        <v>8</v>
      </c>
      <c r="E1220" s="22" t="s">
        <v>627</v>
      </c>
      <c r="F1220" s="22">
        <v>44</v>
      </c>
      <c r="G1220" s="22">
        <v>2</v>
      </c>
      <c r="H1220" s="22" t="str">
        <f>INDEX(Bar_data!$A$3:$B$140,MATCH(C1220,Bar_data!$A$3:$A$140,FALSE),2)</f>
        <v>Trust115</v>
      </c>
      <c r="I1220" s="22" t="str">
        <f>INDEX(TrustCAHUB_map!$A$2:$D$139,MATCH($C1220,TrustCAHUB_map!$A$2:$A$139,FALSE),3)</f>
        <v>Kent and Medway</v>
      </c>
      <c r="J1220" s="22" t="str">
        <f>INDEX(TrustCAHUB_map!$A$2:$D$139,MATCH($C1220,TrustCAHUB_map!$A$2:$A$139,FALSE),4)</f>
        <v>South East</v>
      </c>
    </row>
    <row r="1221" spans="1:10" x14ac:dyDescent="0.3">
      <c r="A1221" s="22" t="str">
        <f t="shared" si="19"/>
        <v>'RVV2016Palliative70+'</v>
      </c>
      <c r="B1221" s="22">
        <v>2016</v>
      </c>
      <c r="C1221" s="22" t="s">
        <v>272</v>
      </c>
      <c r="D1221" s="22" t="s">
        <v>8</v>
      </c>
      <c r="E1221" s="22" t="s">
        <v>628</v>
      </c>
      <c r="F1221" s="22">
        <v>44</v>
      </c>
      <c r="G1221" s="22">
        <v>1</v>
      </c>
      <c r="H1221" s="22" t="str">
        <f>INDEX(Bar_data!$A$3:$B$140,MATCH(C1221,Bar_data!$A$3:$A$140,FALSE),2)</f>
        <v>Trust115</v>
      </c>
      <c r="I1221" s="22" t="str">
        <f>INDEX(TrustCAHUB_map!$A$2:$D$139,MATCH($C1221,TrustCAHUB_map!$A$2:$A$139,FALSE),3)</f>
        <v>Kent and Medway</v>
      </c>
      <c r="J1221" s="22" t="str">
        <f>INDEX(TrustCAHUB_map!$A$2:$D$139,MATCH($C1221,TrustCAHUB_map!$A$2:$A$139,FALSE),4)</f>
        <v>South East</v>
      </c>
    </row>
    <row r="1222" spans="1:10" x14ac:dyDescent="0.3">
      <c r="A1222" s="22" t="str">
        <f t="shared" si="19"/>
        <v>'RVV2016Curative70+'</v>
      </c>
      <c r="B1222" s="22">
        <v>2016</v>
      </c>
      <c r="C1222" s="22" t="s">
        <v>272</v>
      </c>
      <c r="D1222" s="22" t="s">
        <v>7</v>
      </c>
      <c r="E1222" s="22" t="s">
        <v>628</v>
      </c>
      <c r="F1222" s="22">
        <v>63</v>
      </c>
      <c r="G1222" s="22">
        <v>1</v>
      </c>
      <c r="H1222" s="22" t="str">
        <f>INDEX(Bar_data!$A$3:$B$140,MATCH(C1222,Bar_data!$A$3:$A$140,FALSE),2)</f>
        <v>Trust115</v>
      </c>
      <c r="I1222" s="22" t="str">
        <f>INDEX(TrustCAHUB_map!$A$2:$D$139,MATCH($C1222,TrustCAHUB_map!$A$2:$A$139,FALSE),3)</f>
        <v>Kent and Medway</v>
      </c>
      <c r="J1222" s="22" t="str">
        <f>INDEX(TrustCAHUB_map!$A$2:$D$139,MATCH($C1222,TrustCAHUB_map!$A$2:$A$139,FALSE),4)</f>
        <v>South East</v>
      </c>
    </row>
    <row r="1223" spans="1:10" x14ac:dyDescent="0.3">
      <c r="A1223" s="22" t="str">
        <f t="shared" si="19"/>
        <v>'RVW2016Palliative18-49'</v>
      </c>
      <c r="B1223" s="22">
        <v>2016</v>
      </c>
      <c r="C1223" s="22" t="s">
        <v>273</v>
      </c>
      <c r="D1223" s="22" t="s">
        <v>8</v>
      </c>
      <c r="E1223" s="22" t="s">
        <v>153</v>
      </c>
      <c r="F1223" s="22">
        <v>1</v>
      </c>
      <c r="G1223" s="22">
        <v>0</v>
      </c>
      <c r="H1223" s="22" t="str">
        <f>INDEX(Bar_data!$A$3:$B$140,MATCH(C1223,Bar_data!$A$3:$A$140,FALSE),2)</f>
        <v>Trust116</v>
      </c>
      <c r="I1223" s="22" t="str">
        <f>INDEX(TrustCAHUB_map!$A$2:$D$139,MATCH($C1223,TrustCAHUB_map!$A$2:$A$139,FALSE),3)</f>
        <v>North East and Cumbria</v>
      </c>
      <c r="J1223" s="22" t="str">
        <f>INDEX(TrustCAHUB_map!$A$2:$D$139,MATCH($C1223,TrustCAHUB_map!$A$2:$A$139,FALSE),4)</f>
        <v>North East</v>
      </c>
    </row>
    <row r="1224" spans="1:10" x14ac:dyDescent="0.3">
      <c r="A1224" s="22" t="str">
        <f t="shared" si="19"/>
        <v>'RVW2016Curative18-49'</v>
      </c>
      <c r="B1224" s="22">
        <v>2016</v>
      </c>
      <c r="C1224" s="22" t="s">
        <v>273</v>
      </c>
      <c r="D1224" s="22" t="s">
        <v>7</v>
      </c>
      <c r="E1224" s="22" t="s">
        <v>153</v>
      </c>
      <c r="F1224" s="22">
        <v>2</v>
      </c>
      <c r="G1224" s="22">
        <v>0</v>
      </c>
      <c r="H1224" s="22" t="str">
        <f>INDEX(Bar_data!$A$3:$B$140,MATCH(C1224,Bar_data!$A$3:$A$140,FALSE),2)</f>
        <v>Trust116</v>
      </c>
      <c r="I1224" s="22" t="str">
        <f>INDEX(TrustCAHUB_map!$A$2:$D$139,MATCH($C1224,TrustCAHUB_map!$A$2:$A$139,FALSE),3)</f>
        <v>North East and Cumbria</v>
      </c>
      <c r="J1224" s="22" t="str">
        <f>INDEX(TrustCAHUB_map!$A$2:$D$139,MATCH($C1224,TrustCAHUB_map!$A$2:$A$139,FALSE),4)</f>
        <v>North East</v>
      </c>
    </row>
    <row r="1225" spans="1:10" x14ac:dyDescent="0.3">
      <c r="A1225" s="22" t="str">
        <f t="shared" si="19"/>
        <v>'RVW2016Palliative50-69'</v>
      </c>
      <c r="B1225" s="22">
        <v>2016</v>
      </c>
      <c r="C1225" s="22" t="s">
        <v>273</v>
      </c>
      <c r="D1225" s="22" t="s">
        <v>8</v>
      </c>
      <c r="E1225" s="22" t="s">
        <v>627</v>
      </c>
      <c r="F1225" s="22">
        <v>16</v>
      </c>
      <c r="G1225" s="22">
        <v>0</v>
      </c>
      <c r="H1225" s="22" t="str">
        <f>INDEX(Bar_data!$A$3:$B$140,MATCH(C1225,Bar_data!$A$3:$A$140,FALSE),2)</f>
        <v>Trust116</v>
      </c>
      <c r="I1225" s="22" t="str">
        <f>INDEX(TrustCAHUB_map!$A$2:$D$139,MATCH($C1225,TrustCAHUB_map!$A$2:$A$139,FALSE),3)</f>
        <v>North East and Cumbria</v>
      </c>
      <c r="J1225" s="22" t="str">
        <f>INDEX(TrustCAHUB_map!$A$2:$D$139,MATCH($C1225,TrustCAHUB_map!$A$2:$A$139,FALSE),4)</f>
        <v>North East</v>
      </c>
    </row>
    <row r="1226" spans="1:10" x14ac:dyDescent="0.3">
      <c r="A1226" s="22" t="str">
        <f t="shared" si="19"/>
        <v>'RVW2016Curative50-69'</v>
      </c>
      <c r="B1226" s="22">
        <v>2016</v>
      </c>
      <c r="C1226" s="22" t="s">
        <v>273</v>
      </c>
      <c r="D1226" s="22" t="s">
        <v>7</v>
      </c>
      <c r="E1226" s="22" t="s">
        <v>627</v>
      </c>
      <c r="F1226" s="22">
        <v>12</v>
      </c>
      <c r="G1226" s="22">
        <v>0</v>
      </c>
      <c r="H1226" s="22" t="str">
        <f>INDEX(Bar_data!$A$3:$B$140,MATCH(C1226,Bar_data!$A$3:$A$140,FALSE),2)</f>
        <v>Trust116</v>
      </c>
      <c r="I1226" s="22" t="str">
        <f>INDEX(TrustCAHUB_map!$A$2:$D$139,MATCH($C1226,TrustCAHUB_map!$A$2:$A$139,FALSE),3)</f>
        <v>North East and Cumbria</v>
      </c>
      <c r="J1226" s="22" t="str">
        <f>INDEX(TrustCAHUB_map!$A$2:$D$139,MATCH($C1226,TrustCAHUB_map!$A$2:$A$139,FALSE),4)</f>
        <v>North East</v>
      </c>
    </row>
    <row r="1227" spans="1:10" x14ac:dyDescent="0.3">
      <c r="A1227" s="22" t="str">
        <f t="shared" si="19"/>
        <v>'RVW2016Curative70+'</v>
      </c>
      <c r="B1227" s="22">
        <v>2016</v>
      </c>
      <c r="C1227" s="22" t="s">
        <v>273</v>
      </c>
      <c r="D1227" s="22" t="s">
        <v>7</v>
      </c>
      <c r="E1227" s="22" t="s">
        <v>628</v>
      </c>
      <c r="F1227" s="22">
        <v>9</v>
      </c>
      <c r="G1227" s="22">
        <v>0</v>
      </c>
      <c r="H1227" s="22" t="str">
        <f>INDEX(Bar_data!$A$3:$B$140,MATCH(C1227,Bar_data!$A$3:$A$140,FALSE),2)</f>
        <v>Trust116</v>
      </c>
      <c r="I1227" s="22" t="str">
        <f>INDEX(TrustCAHUB_map!$A$2:$D$139,MATCH($C1227,TrustCAHUB_map!$A$2:$A$139,FALSE),3)</f>
        <v>North East and Cumbria</v>
      </c>
      <c r="J1227" s="22" t="str">
        <f>INDEX(TrustCAHUB_map!$A$2:$D$139,MATCH($C1227,TrustCAHUB_map!$A$2:$A$139,FALSE),4)</f>
        <v>North East</v>
      </c>
    </row>
    <row r="1228" spans="1:10" x14ac:dyDescent="0.3">
      <c r="A1228" s="22" t="str">
        <f t="shared" si="19"/>
        <v>'RVW2016Palliative70+'</v>
      </c>
      <c r="B1228" s="22">
        <v>2016</v>
      </c>
      <c r="C1228" s="22" t="s">
        <v>273</v>
      </c>
      <c r="D1228" s="22" t="s">
        <v>8</v>
      </c>
      <c r="E1228" s="22" t="s">
        <v>628</v>
      </c>
      <c r="F1228" s="22">
        <v>18</v>
      </c>
      <c r="G1228" s="22">
        <v>0</v>
      </c>
      <c r="H1228" s="22" t="str">
        <f>INDEX(Bar_data!$A$3:$B$140,MATCH(C1228,Bar_data!$A$3:$A$140,FALSE),2)</f>
        <v>Trust116</v>
      </c>
      <c r="I1228" s="22" t="str">
        <f>INDEX(TrustCAHUB_map!$A$2:$D$139,MATCH($C1228,TrustCAHUB_map!$A$2:$A$139,FALSE),3)</f>
        <v>North East and Cumbria</v>
      </c>
      <c r="J1228" s="22" t="str">
        <f>INDEX(TrustCAHUB_map!$A$2:$D$139,MATCH($C1228,TrustCAHUB_map!$A$2:$A$139,FALSE),4)</f>
        <v>North East</v>
      </c>
    </row>
    <row r="1229" spans="1:10" x14ac:dyDescent="0.3">
      <c r="A1229" s="22" t="str">
        <f t="shared" si="19"/>
        <v>'RVW2016Not assigned70+'</v>
      </c>
      <c r="B1229" s="22">
        <v>2016</v>
      </c>
      <c r="C1229" s="22" t="s">
        <v>273</v>
      </c>
      <c r="D1229" s="22" t="s">
        <v>477</v>
      </c>
      <c r="E1229" s="22" t="s">
        <v>628</v>
      </c>
      <c r="F1229" s="22">
        <v>1</v>
      </c>
      <c r="G1229" s="22">
        <v>0</v>
      </c>
      <c r="H1229" s="22" t="str">
        <f>INDEX(Bar_data!$A$3:$B$140,MATCH(C1229,Bar_data!$A$3:$A$140,FALSE),2)</f>
        <v>Trust116</v>
      </c>
      <c r="I1229" s="22" t="str">
        <f>INDEX(TrustCAHUB_map!$A$2:$D$139,MATCH($C1229,TrustCAHUB_map!$A$2:$A$139,FALSE),3)</f>
        <v>North East and Cumbria</v>
      </c>
      <c r="J1229" s="22" t="str">
        <f>INDEX(TrustCAHUB_map!$A$2:$D$139,MATCH($C1229,TrustCAHUB_map!$A$2:$A$139,FALSE),4)</f>
        <v>North East</v>
      </c>
    </row>
    <row r="1230" spans="1:10" x14ac:dyDescent="0.3">
      <c r="A1230" s="22" t="str">
        <f t="shared" si="19"/>
        <v>'RWA2016Curative18-49'</v>
      </c>
      <c r="B1230" s="22">
        <v>2016</v>
      </c>
      <c r="C1230" s="22" t="s">
        <v>276</v>
      </c>
      <c r="D1230" s="22" t="s">
        <v>7</v>
      </c>
      <c r="E1230" s="22" t="s">
        <v>153</v>
      </c>
      <c r="F1230" s="22">
        <v>4</v>
      </c>
      <c r="G1230" s="22">
        <v>0</v>
      </c>
      <c r="H1230" s="22" t="str">
        <f>INDEX(Bar_data!$A$3:$B$140,MATCH(C1230,Bar_data!$A$3:$A$140,FALSE),2)</f>
        <v>Trust119</v>
      </c>
      <c r="I1230" s="22" t="str">
        <f>INDEX(TrustCAHUB_map!$A$2:$D$139,MATCH($C1230,TrustCAHUB_map!$A$2:$A$139,FALSE),3)</f>
        <v>Humber, Coast and Vale</v>
      </c>
      <c r="J1230" s="22" t="str">
        <f>INDEX(TrustCAHUB_map!$A$2:$D$139,MATCH($C1230,TrustCAHUB_map!$A$2:$A$139,FALSE),4)</f>
        <v>Yorkshire and Humber</v>
      </c>
    </row>
    <row r="1231" spans="1:10" x14ac:dyDescent="0.3">
      <c r="A1231" s="22" t="str">
        <f t="shared" si="19"/>
        <v>'RWA2016Palliative18-49'</v>
      </c>
      <c r="B1231" s="22">
        <v>2016</v>
      </c>
      <c r="C1231" s="22" t="s">
        <v>276</v>
      </c>
      <c r="D1231" s="22" t="s">
        <v>8</v>
      </c>
      <c r="E1231" s="22" t="s">
        <v>153</v>
      </c>
      <c r="F1231" s="22">
        <v>4</v>
      </c>
      <c r="G1231" s="22">
        <v>0</v>
      </c>
      <c r="H1231" s="22" t="str">
        <f>INDEX(Bar_data!$A$3:$B$140,MATCH(C1231,Bar_data!$A$3:$A$140,FALSE),2)</f>
        <v>Trust119</v>
      </c>
      <c r="I1231" s="22" t="str">
        <f>INDEX(TrustCAHUB_map!$A$2:$D$139,MATCH($C1231,TrustCAHUB_map!$A$2:$A$139,FALSE),3)</f>
        <v>Humber, Coast and Vale</v>
      </c>
      <c r="J1231" s="22" t="str">
        <f>INDEX(TrustCAHUB_map!$A$2:$D$139,MATCH($C1231,TrustCAHUB_map!$A$2:$A$139,FALSE),4)</f>
        <v>Yorkshire and Humber</v>
      </c>
    </row>
    <row r="1232" spans="1:10" x14ac:dyDescent="0.3">
      <c r="A1232" s="22" t="str">
        <f t="shared" si="19"/>
        <v>'RWA2016Curative50-69'</v>
      </c>
      <c r="B1232" s="22">
        <v>2016</v>
      </c>
      <c r="C1232" s="22" t="s">
        <v>276</v>
      </c>
      <c r="D1232" s="22" t="s">
        <v>7</v>
      </c>
      <c r="E1232" s="22" t="s">
        <v>627</v>
      </c>
      <c r="F1232" s="22">
        <v>22</v>
      </c>
      <c r="G1232" s="22">
        <v>0</v>
      </c>
      <c r="H1232" s="22" t="str">
        <f>INDEX(Bar_data!$A$3:$B$140,MATCH(C1232,Bar_data!$A$3:$A$140,FALSE),2)</f>
        <v>Trust119</v>
      </c>
      <c r="I1232" s="22" t="str">
        <f>INDEX(TrustCAHUB_map!$A$2:$D$139,MATCH($C1232,TrustCAHUB_map!$A$2:$A$139,FALSE),3)</f>
        <v>Humber, Coast and Vale</v>
      </c>
      <c r="J1232" s="22" t="str">
        <f>INDEX(TrustCAHUB_map!$A$2:$D$139,MATCH($C1232,TrustCAHUB_map!$A$2:$A$139,FALSE),4)</f>
        <v>Yorkshire and Humber</v>
      </c>
    </row>
    <row r="1233" spans="1:10" x14ac:dyDescent="0.3">
      <c r="A1233" s="22" t="str">
        <f t="shared" si="19"/>
        <v>'RWA2016Palliative50-69'</v>
      </c>
      <c r="B1233" s="22">
        <v>2016</v>
      </c>
      <c r="C1233" s="22" t="s">
        <v>276</v>
      </c>
      <c r="D1233" s="22" t="s">
        <v>8</v>
      </c>
      <c r="E1233" s="22" t="s">
        <v>627</v>
      </c>
      <c r="F1233" s="22">
        <v>27</v>
      </c>
      <c r="G1233" s="22">
        <v>1</v>
      </c>
      <c r="H1233" s="22" t="str">
        <f>INDEX(Bar_data!$A$3:$B$140,MATCH(C1233,Bar_data!$A$3:$A$140,FALSE),2)</f>
        <v>Trust119</v>
      </c>
      <c r="I1233" s="22" t="str">
        <f>INDEX(TrustCAHUB_map!$A$2:$D$139,MATCH($C1233,TrustCAHUB_map!$A$2:$A$139,FALSE),3)</f>
        <v>Humber, Coast and Vale</v>
      </c>
      <c r="J1233" s="22" t="str">
        <f>INDEX(TrustCAHUB_map!$A$2:$D$139,MATCH($C1233,TrustCAHUB_map!$A$2:$A$139,FALSE),4)</f>
        <v>Yorkshire and Humber</v>
      </c>
    </row>
    <row r="1234" spans="1:10" x14ac:dyDescent="0.3">
      <c r="A1234" s="22" t="str">
        <f t="shared" si="19"/>
        <v>'RWA2016Curative70+'</v>
      </c>
      <c r="B1234" s="22">
        <v>2016</v>
      </c>
      <c r="C1234" s="22" t="s">
        <v>276</v>
      </c>
      <c r="D1234" s="22" t="s">
        <v>7</v>
      </c>
      <c r="E1234" s="22" t="s">
        <v>628</v>
      </c>
      <c r="F1234" s="22">
        <v>19</v>
      </c>
      <c r="G1234" s="22">
        <v>1</v>
      </c>
      <c r="H1234" s="22" t="str">
        <f>INDEX(Bar_data!$A$3:$B$140,MATCH(C1234,Bar_data!$A$3:$A$140,FALSE),2)</f>
        <v>Trust119</v>
      </c>
      <c r="I1234" s="22" t="str">
        <f>INDEX(TrustCAHUB_map!$A$2:$D$139,MATCH($C1234,TrustCAHUB_map!$A$2:$A$139,FALSE),3)</f>
        <v>Humber, Coast and Vale</v>
      </c>
      <c r="J1234" s="22" t="str">
        <f>INDEX(TrustCAHUB_map!$A$2:$D$139,MATCH($C1234,TrustCAHUB_map!$A$2:$A$139,FALSE),4)</f>
        <v>Yorkshire and Humber</v>
      </c>
    </row>
    <row r="1235" spans="1:10" x14ac:dyDescent="0.3">
      <c r="A1235" s="22" t="str">
        <f t="shared" si="19"/>
        <v>'RWA2016Palliative70+'</v>
      </c>
      <c r="B1235" s="22">
        <v>2016</v>
      </c>
      <c r="C1235" s="22" t="s">
        <v>276</v>
      </c>
      <c r="D1235" s="22" t="s">
        <v>8</v>
      </c>
      <c r="E1235" s="22" t="s">
        <v>628</v>
      </c>
      <c r="F1235" s="22">
        <v>24</v>
      </c>
      <c r="G1235" s="22">
        <v>0</v>
      </c>
      <c r="H1235" s="22" t="str">
        <f>INDEX(Bar_data!$A$3:$B$140,MATCH(C1235,Bar_data!$A$3:$A$140,FALSE),2)</f>
        <v>Trust119</v>
      </c>
      <c r="I1235" s="22" t="str">
        <f>INDEX(TrustCAHUB_map!$A$2:$D$139,MATCH($C1235,TrustCAHUB_map!$A$2:$A$139,FALSE),3)</f>
        <v>Humber, Coast and Vale</v>
      </c>
      <c r="J1235" s="22" t="str">
        <f>INDEX(TrustCAHUB_map!$A$2:$D$139,MATCH($C1235,TrustCAHUB_map!$A$2:$A$139,FALSE),4)</f>
        <v>Yorkshire and Humber</v>
      </c>
    </row>
    <row r="1236" spans="1:10" x14ac:dyDescent="0.3">
      <c r="A1236" s="22" t="str">
        <f t="shared" si="19"/>
        <v>'RWD2016Curative18-49'</v>
      </c>
      <c r="B1236" s="22">
        <v>2016</v>
      </c>
      <c r="C1236" s="22" t="s">
        <v>277</v>
      </c>
      <c r="D1236" s="22" t="s">
        <v>7</v>
      </c>
      <c r="E1236" s="22" t="s">
        <v>153</v>
      </c>
      <c r="F1236" s="22">
        <v>3</v>
      </c>
      <c r="G1236" s="22">
        <v>0</v>
      </c>
      <c r="H1236" s="22" t="str">
        <f>INDEX(Bar_data!$A$3:$B$140,MATCH(C1236,Bar_data!$A$3:$A$140,FALSE),2)</f>
        <v>Trust120</v>
      </c>
      <c r="I1236" s="22" t="str">
        <f>INDEX(TrustCAHUB_map!$A$2:$D$139,MATCH($C1236,TrustCAHUB_map!$A$2:$A$139,FALSE),3)</f>
        <v>East Midlands</v>
      </c>
      <c r="J1236" s="22" t="str">
        <f>INDEX(TrustCAHUB_map!$A$2:$D$139,MATCH($C1236,TrustCAHUB_map!$A$2:$A$139,FALSE),4)</f>
        <v>East Midlands</v>
      </c>
    </row>
    <row r="1237" spans="1:10" x14ac:dyDescent="0.3">
      <c r="A1237" s="22" t="str">
        <f t="shared" si="19"/>
        <v>'RWD2016Palliative18-49'</v>
      </c>
      <c r="B1237" s="22">
        <v>2016</v>
      </c>
      <c r="C1237" s="22" t="s">
        <v>277</v>
      </c>
      <c r="D1237" s="22" t="s">
        <v>8</v>
      </c>
      <c r="E1237" s="22" t="s">
        <v>153</v>
      </c>
      <c r="F1237" s="22">
        <v>3</v>
      </c>
      <c r="G1237" s="22">
        <v>0</v>
      </c>
      <c r="H1237" s="22" t="str">
        <f>INDEX(Bar_data!$A$3:$B$140,MATCH(C1237,Bar_data!$A$3:$A$140,FALSE),2)</f>
        <v>Trust120</v>
      </c>
      <c r="I1237" s="22" t="str">
        <f>INDEX(TrustCAHUB_map!$A$2:$D$139,MATCH($C1237,TrustCAHUB_map!$A$2:$A$139,FALSE),3)</f>
        <v>East Midlands</v>
      </c>
      <c r="J1237" s="22" t="str">
        <f>INDEX(TrustCAHUB_map!$A$2:$D$139,MATCH($C1237,TrustCAHUB_map!$A$2:$A$139,FALSE),4)</f>
        <v>East Midlands</v>
      </c>
    </row>
    <row r="1238" spans="1:10" x14ac:dyDescent="0.3">
      <c r="A1238" s="22" t="str">
        <f t="shared" si="19"/>
        <v>'RWD2016Palliative50-69'</v>
      </c>
      <c r="B1238" s="22">
        <v>2016</v>
      </c>
      <c r="C1238" s="22" t="s">
        <v>277</v>
      </c>
      <c r="D1238" s="22" t="s">
        <v>8</v>
      </c>
      <c r="E1238" s="22" t="s">
        <v>627</v>
      </c>
      <c r="F1238" s="22">
        <v>28</v>
      </c>
      <c r="G1238" s="22">
        <v>2</v>
      </c>
      <c r="H1238" s="22" t="str">
        <f>INDEX(Bar_data!$A$3:$B$140,MATCH(C1238,Bar_data!$A$3:$A$140,FALSE),2)</f>
        <v>Trust120</v>
      </c>
      <c r="I1238" s="22" t="str">
        <f>INDEX(TrustCAHUB_map!$A$2:$D$139,MATCH($C1238,TrustCAHUB_map!$A$2:$A$139,FALSE),3)</f>
        <v>East Midlands</v>
      </c>
      <c r="J1238" s="22" t="str">
        <f>INDEX(TrustCAHUB_map!$A$2:$D$139,MATCH($C1238,TrustCAHUB_map!$A$2:$A$139,FALSE),4)</f>
        <v>East Midlands</v>
      </c>
    </row>
    <row r="1239" spans="1:10" x14ac:dyDescent="0.3">
      <c r="A1239" s="22" t="str">
        <f t="shared" si="19"/>
        <v>'RWD2016Not assigned50-69'</v>
      </c>
      <c r="B1239" s="22">
        <v>2016</v>
      </c>
      <c r="C1239" s="22" t="s">
        <v>277</v>
      </c>
      <c r="D1239" s="22" t="s">
        <v>477</v>
      </c>
      <c r="E1239" s="22" t="s">
        <v>627</v>
      </c>
      <c r="F1239" s="22">
        <v>3</v>
      </c>
      <c r="G1239" s="22">
        <v>0</v>
      </c>
      <c r="H1239" s="22" t="str">
        <f>INDEX(Bar_data!$A$3:$B$140,MATCH(C1239,Bar_data!$A$3:$A$140,FALSE),2)</f>
        <v>Trust120</v>
      </c>
      <c r="I1239" s="22" t="str">
        <f>INDEX(TrustCAHUB_map!$A$2:$D$139,MATCH($C1239,TrustCAHUB_map!$A$2:$A$139,FALSE),3)</f>
        <v>East Midlands</v>
      </c>
      <c r="J1239" s="22" t="str">
        <f>INDEX(TrustCAHUB_map!$A$2:$D$139,MATCH($C1239,TrustCAHUB_map!$A$2:$A$139,FALSE),4)</f>
        <v>East Midlands</v>
      </c>
    </row>
    <row r="1240" spans="1:10" x14ac:dyDescent="0.3">
      <c r="A1240" s="22" t="str">
        <f t="shared" si="19"/>
        <v>'RWD2016Curative50-69'</v>
      </c>
      <c r="B1240" s="22">
        <v>2016</v>
      </c>
      <c r="C1240" s="22" t="s">
        <v>277</v>
      </c>
      <c r="D1240" s="22" t="s">
        <v>7</v>
      </c>
      <c r="E1240" s="22" t="s">
        <v>627</v>
      </c>
      <c r="F1240" s="22">
        <v>27</v>
      </c>
      <c r="G1240" s="22">
        <v>0</v>
      </c>
      <c r="H1240" s="22" t="str">
        <f>INDEX(Bar_data!$A$3:$B$140,MATCH(C1240,Bar_data!$A$3:$A$140,FALSE),2)</f>
        <v>Trust120</v>
      </c>
      <c r="I1240" s="22" t="str">
        <f>INDEX(TrustCAHUB_map!$A$2:$D$139,MATCH($C1240,TrustCAHUB_map!$A$2:$A$139,FALSE),3)</f>
        <v>East Midlands</v>
      </c>
      <c r="J1240" s="22" t="str">
        <f>INDEX(TrustCAHUB_map!$A$2:$D$139,MATCH($C1240,TrustCAHUB_map!$A$2:$A$139,FALSE),4)</f>
        <v>East Midlands</v>
      </c>
    </row>
    <row r="1241" spans="1:10" x14ac:dyDescent="0.3">
      <c r="A1241" s="22" t="str">
        <f t="shared" si="19"/>
        <v>'RWD2016Palliative70+'</v>
      </c>
      <c r="B1241" s="22">
        <v>2016</v>
      </c>
      <c r="C1241" s="22" t="s">
        <v>277</v>
      </c>
      <c r="D1241" s="22" t="s">
        <v>8</v>
      </c>
      <c r="E1241" s="22" t="s">
        <v>628</v>
      </c>
      <c r="F1241" s="22">
        <v>32</v>
      </c>
      <c r="G1241" s="22">
        <v>0</v>
      </c>
      <c r="H1241" s="22" t="str">
        <f>INDEX(Bar_data!$A$3:$B$140,MATCH(C1241,Bar_data!$A$3:$A$140,FALSE),2)</f>
        <v>Trust120</v>
      </c>
      <c r="I1241" s="22" t="str">
        <f>INDEX(TrustCAHUB_map!$A$2:$D$139,MATCH($C1241,TrustCAHUB_map!$A$2:$A$139,FALSE),3)</f>
        <v>East Midlands</v>
      </c>
      <c r="J1241" s="22" t="str">
        <f>INDEX(TrustCAHUB_map!$A$2:$D$139,MATCH($C1241,TrustCAHUB_map!$A$2:$A$139,FALSE),4)</f>
        <v>East Midlands</v>
      </c>
    </row>
    <row r="1242" spans="1:10" x14ac:dyDescent="0.3">
      <c r="A1242" s="22" t="str">
        <f t="shared" si="19"/>
        <v>'RWD2016Not assigned70+'</v>
      </c>
      <c r="B1242" s="22">
        <v>2016</v>
      </c>
      <c r="C1242" s="22" t="s">
        <v>277</v>
      </c>
      <c r="D1242" s="22" t="s">
        <v>477</v>
      </c>
      <c r="E1242" s="22" t="s">
        <v>628</v>
      </c>
      <c r="F1242" s="22">
        <v>5</v>
      </c>
      <c r="G1242" s="22">
        <v>0</v>
      </c>
      <c r="H1242" s="22" t="str">
        <f>INDEX(Bar_data!$A$3:$B$140,MATCH(C1242,Bar_data!$A$3:$A$140,FALSE),2)</f>
        <v>Trust120</v>
      </c>
      <c r="I1242" s="22" t="str">
        <f>INDEX(TrustCAHUB_map!$A$2:$D$139,MATCH($C1242,TrustCAHUB_map!$A$2:$A$139,FALSE),3)</f>
        <v>East Midlands</v>
      </c>
      <c r="J1242" s="22" t="str">
        <f>INDEX(TrustCAHUB_map!$A$2:$D$139,MATCH($C1242,TrustCAHUB_map!$A$2:$A$139,FALSE),4)</f>
        <v>East Midlands</v>
      </c>
    </row>
    <row r="1243" spans="1:10" x14ac:dyDescent="0.3">
      <c r="A1243" s="22" t="str">
        <f t="shared" si="19"/>
        <v>'RWD2016Curative70+'</v>
      </c>
      <c r="B1243" s="22">
        <v>2016</v>
      </c>
      <c r="C1243" s="22" t="s">
        <v>277</v>
      </c>
      <c r="D1243" s="22" t="s">
        <v>7</v>
      </c>
      <c r="E1243" s="22" t="s">
        <v>628</v>
      </c>
      <c r="F1243" s="22">
        <v>20</v>
      </c>
      <c r="G1243" s="22">
        <v>0</v>
      </c>
      <c r="H1243" s="22" t="str">
        <f>INDEX(Bar_data!$A$3:$B$140,MATCH(C1243,Bar_data!$A$3:$A$140,FALSE),2)</f>
        <v>Trust120</v>
      </c>
      <c r="I1243" s="22" t="str">
        <f>INDEX(TrustCAHUB_map!$A$2:$D$139,MATCH($C1243,TrustCAHUB_map!$A$2:$A$139,FALSE),3)</f>
        <v>East Midlands</v>
      </c>
      <c r="J1243" s="22" t="str">
        <f>INDEX(TrustCAHUB_map!$A$2:$D$139,MATCH($C1243,TrustCAHUB_map!$A$2:$A$139,FALSE),4)</f>
        <v>East Midlands</v>
      </c>
    </row>
    <row r="1244" spans="1:10" x14ac:dyDescent="0.3">
      <c r="A1244" s="22" t="str">
        <f t="shared" si="19"/>
        <v>'RWE2016Curative18-49'</v>
      </c>
      <c r="B1244" s="22">
        <v>2016</v>
      </c>
      <c r="C1244" s="22" t="s">
        <v>278</v>
      </c>
      <c r="D1244" s="22" t="s">
        <v>7</v>
      </c>
      <c r="E1244" s="22" t="s">
        <v>153</v>
      </c>
      <c r="F1244" s="22">
        <v>15</v>
      </c>
      <c r="G1244" s="22">
        <v>0</v>
      </c>
      <c r="H1244" s="22" t="str">
        <f>INDEX(Bar_data!$A$3:$B$140,MATCH(C1244,Bar_data!$A$3:$A$140,FALSE),2)</f>
        <v>Trust121</v>
      </c>
      <c r="I1244" s="22" t="str">
        <f>INDEX(TrustCAHUB_map!$A$2:$D$139,MATCH($C1244,TrustCAHUB_map!$A$2:$A$139,FALSE),3)</f>
        <v>East Midlands</v>
      </c>
      <c r="J1244" s="22" t="str">
        <f>INDEX(TrustCAHUB_map!$A$2:$D$139,MATCH($C1244,TrustCAHUB_map!$A$2:$A$139,FALSE),4)</f>
        <v>East Midlands</v>
      </c>
    </row>
    <row r="1245" spans="1:10" x14ac:dyDescent="0.3">
      <c r="A1245" s="22" t="str">
        <f t="shared" si="19"/>
        <v>'RWE2016Palliative18-49'</v>
      </c>
      <c r="B1245" s="22">
        <v>2016</v>
      </c>
      <c r="C1245" s="22" t="s">
        <v>278</v>
      </c>
      <c r="D1245" s="22" t="s">
        <v>8</v>
      </c>
      <c r="E1245" s="22" t="s">
        <v>153</v>
      </c>
      <c r="F1245" s="22">
        <v>6</v>
      </c>
      <c r="G1245" s="22">
        <v>0</v>
      </c>
      <c r="H1245" s="22" t="str">
        <f>INDEX(Bar_data!$A$3:$B$140,MATCH(C1245,Bar_data!$A$3:$A$140,FALSE),2)</f>
        <v>Trust121</v>
      </c>
      <c r="I1245" s="22" t="str">
        <f>INDEX(TrustCAHUB_map!$A$2:$D$139,MATCH($C1245,TrustCAHUB_map!$A$2:$A$139,FALSE),3)</f>
        <v>East Midlands</v>
      </c>
      <c r="J1245" s="22" t="str">
        <f>INDEX(TrustCAHUB_map!$A$2:$D$139,MATCH($C1245,TrustCAHUB_map!$A$2:$A$139,FALSE),4)</f>
        <v>East Midlands</v>
      </c>
    </row>
    <row r="1246" spans="1:10" x14ac:dyDescent="0.3">
      <c r="A1246" s="22" t="str">
        <f t="shared" si="19"/>
        <v>'RWE2016Curative50-69'</v>
      </c>
      <c r="B1246" s="22">
        <v>2016</v>
      </c>
      <c r="C1246" s="22" t="s">
        <v>278</v>
      </c>
      <c r="D1246" s="22" t="s">
        <v>7</v>
      </c>
      <c r="E1246" s="22" t="s">
        <v>627</v>
      </c>
      <c r="F1246" s="22">
        <v>69</v>
      </c>
      <c r="G1246" s="22">
        <v>0</v>
      </c>
      <c r="H1246" s="22" t="str">
        <f>INDEX(Bar_data!$A$3:$B$140,MATCH(C1246,Bar_data!$A$3:$A$140,FALSE),2)</f>
        <v>Trust121</v>
      </c>
      <c r="I1246" s="22" t="str">
        <f>INDEX(TrustCAHUB_map!$A$2:$D$139,MATCH($C1246,TrustCAHUB_map!$A$2:$A$139,FALSE),3)</f>
        <v>East Midlands</v>
      </c>
      <c r="J1246" s="22" t="str">
        <f>INDEX(TrustCAHUB_map!$A$2:$D$139,MATCH($C1246,TrustCAHUB_map!$A$2:$A$139,FALSE),4)</f>
        <v>East Midlands</v>
      </c>
    </row>
    <row r="1247" spans="1:10" x14ac:dyDescent="0.3">
      <c r="A1247" s="22" t="str">
        <f t="shared" si="19"/>
        <v>'RWE2016Not assigned50-69'</v>
      </c>
      <c r="B1247" s="22">
        <v>2016</v>
      </c>
      <c r="C1247" s="22" t="s">
        <v>278</v>
      </c>
      <c r="D1247" s="22" t="s">
        <v>477</v>
      </c>
      <c r="E1247" s="22" t="s">
        <v>627</v>
      </c>
      <c r="F1247" s="22">
        <v>1</v>
      </c>
      <c r="G1247" s="22">
        <v>0</v>
      </c>
      <c r="H1247" s="22" t="str">
        <f>INDEX(Bar_data!$A$3:$B$140,MATCH(C1247,Bar_data!$A$3:$A$140,FALSE),2)</f>
        <v>Trust121</v>
      </c>
      <c r="I1247" s="22" t="str">
        <f>INDEX(TrustCAHUB_map!$A$2:$D$139,MATCH($C1247,TrustCAHUB_map!$A$2:$A$139,FALSE),3)</f>
        <v>East Midlands</v>
      </c>
      <c r="J1247" s="22" t="str">
        <f>INDEX(TrustCAHUB_map!$A$2:$D$139,MATCH($C1247,TrustCAHUB_map!$A$2:$A$139,FALSE),4)</f>
        <v>East Midlands</v>
      </c>
    </row>
    <row r="1248" spans="1:10" x14ac:dyDescent="0.3">
      <c r="A1248" s="22" t="str">
        <f t="shared" si="19"/>
        <v>'RWE2016Palliative50-69'</v>
      </c>
      <c r="B1248" s="22">
        <v>2016</v>
      </c>
      <c r="C1248" s="22" t="s">
        <v>278</v>
      </c>
      <c r="D1248" s="22" t="s">
        <v>8</v>
      </c>
      <c r="E1248" s="22" t="s">
        <v>627</v>
      </c>
      <c r="F1248" s="22">
        <v>38</v>
      </c>
      <c r="G1248" s="22">
        <v>3</v>
      </c>
      <c r="H1248" s="22" t="str">
        <f>INDEX(Bar_data!$A$3:$B$140,MATCH(C1248,Bar_data!$A$3:$A$140,FALSE),2)</f>
        <v>Trust121</v>
      </c>
      <c r="I1248" s="22" t="str">
        <f>INDEX(TrustCAHUB_map!$A$2:$D$139,MATCH($C1248,TrustCAHUB_map!$A$2:$A$139,FALSE),3)</f>
        <v>East Midlands</v>
      </c>
      <c r="J1248" s="22" t="str">
        <f>INDEX(TrustCAHUB_map!$A$2:$D$139,MATCH($C1248,TrustCAHUB_map!$A$2:$A$139,FALSE),4)</f>
        <v>East Midlands</v>
      </c>
    </row>
    <row r="1249" spans="1:10" x14ac:dyDescent="0.3">
      <c r="A1249" s="22" t="str">
        <f t="shared" si="19"/>
        <v>'RWE2016Curative70+'</v>
      </c>
      <c r="B1249" s="22">
        <v>2016</v>
      </c>
      <c r="C1249" s="22" t="s">
        <v>278</v>
      </c>
      <c r="D1249" s="22" t="s">
        <v>7</v>
      </c>
      <c r="E1249" s="22" t="s">
        <v>628</v>
      </c>
      <c r="F1249" s="22">
        <v>29</v>
      </c>
      <c r="G1249" s="22">
        <v>0</v>
      </c>
      <c r="H1249" s="22" t="str">
        <f>INDEX(Bar_data!$A$3:$B$140,MATCH(C1249,Bar_data!$A$3:$A$140,FALSE),2)</f>
        <v>Trust121</v>
      </c>
      <c r="I1249" s="22" t="str">
        <f>INDEX(TrustCAHUB_map!$A$2:$D$139,MATCH($C1249,TrustCAHUB_map!$A$2:$A$139,FALSE),3)</f>
        <v>East Midlands</v>
      </c>
      <c r="J1249" s="22" t="str">
        <f>INDEX(TrustCAHUB_map!$A$2:$D$139,MATCH($C1249,TrustCAHUB_map!$A$2:$A$139,FALSE),4)</f>
        <v>East Midlands</v>
      </c>
    </row>
    <row r="1250" spans="1:10" x14ac:dyDescent="0.3">
      <c r="A1250" s="22" t="str">
        <f t="shared" si="19"/>
        <v>'RWE2016Palliative70+'</v>
      </c>
      <c r="B1250" s="22">
        <v>2016</v>
      </c>
      <c r="C1250" s="22" t="s">
        <v>278</v>
      </c>
      <c r="D1250" s="22" t="s">
        <v>8</v>
      </c>
      <c r="E1250" s="22" t="s">
        <v>628</v>
      </c>
      <c r="F1250" s="22">
        <v>33</v>
      </c>
      <c r="G1250" s="22">
        <v>6</v>
      </c>
      <c r="H1250" s="22" t="str">
        <f>INDEX(Bar_data!$A$3:$B$140,MATCH(C1250,Bar_data!$A$3:$A$140,FALSE),2)</f>
        <v>Trust121</v>
      </c>
      <c r="I1250" s="22" t="str">
        <f>INDEX(TrustCAHUB_map!$A$2:$D$139,MATCH($C1250,TrustCAHUB_map!$A$2:$A$139,FALSE),3)</f>
        <v>East Midlands</v>
      </c>
      <c r="J1250" s="22" t="str">
        <f>INDEX(TrustCAHUB_map!$A$2:$D$139,MATCH($C1250,TrustCAHUB_map!$A$2:$A$139,FALSE),4)</f>
        <v>East Midlands</v>
      </c>
    </row>
    <row r="1251" spans="1:10" x14ac:dyDescent="0.3">
      <c r="A1251" s="22" t="str">
        <f t="shared" si="19"/>
        <v>'RWF2016Palliative18-49'</v>
      </c>
      <c r="B1251" s="22">
        <v>2016</v>
      </c>
      <c r="C1251" s="22" t="s">
        <v>279</v>
      </c>
      <c r="D1251" s="22" t="s">
        <v>8</v>
      </c>
      <c r="E1251" s="22" t="s">
        <v>153</v>
      </c>
      <c r="F1251" s="22">
        <v>6</v>
      </c>
      <c r="G1251" s="22">
        <v>0</v>
      </c>
      <c r="H1251" s="22" t="str">
        <f>INDEX(Bar_data!$A$3:$B$140,MATCH(C1251,Bar_data!$A$3:$A$140,FALSE),2)</f>
        <v>Trust122</v>
      </c>
      <c r="I1251" s="22" t="str">
        <f>INDEX(TrustCAHUB_map!$A$2:$D$139,MATCH($C1251,TrustCAHUB_map!$A$2:$A$139,FALSE),3)</f>
        <v>Kent and Medway</v>
      </c>
      <c r="J1251" s="22" t="str">
        <f>INDEX(TrustCAHUB_map!$A$2:$D$139,MATCH($C1251,TrustCAHUB_map!$A$2:$A$139,FALSE),4)</f>
        <v>South East</v>
      </c>
    </row>
    <row r="1252" spans="1:10" x14ac:dyDescent="0.3">
      <c r="A1252" s="22" t="str">
        <f t="shared" si="19"/>
        <v>'RWF2016Curative18-49'</v>
      </c>
      <c r="B1252" s="22">
        <v>2016</v>
      </c>
      <c r="C1252" s="22" t="s">
        <v>279</v>
      </c>
      <c r="D1252" s="22" t="s">
        <v>7</v>
      </c>
      <c r="E1252" s="22" t="s">
        <v>153</v>
      </c>
      <c r="F1252" s="22">
        <v>5</v>
      </c>
      <c r="G1252" s="22">
        <v>0</v>
      </c>
      <c r="H1252" s="22" t="str">
        <f>INDEX(Bar_data!$A$3:$B$140,MATCH(C1252,Bar_data!$A$3:$A$140,FALSE),2)</f>
        <v>Trust122</v>
      </c>
      <c r="I1252" s="22" t="str">
        <f>INDEX(TrustCAHUB_map!$A$2:$D$139,MATCH($C1252,TrustCAHUB_map!$A$2:$A$139,FALSE),3)</f>
        <v>Kent and Medway</v>
      </c>
      <c r="J1252" s="22" t="str">
        <f>INDEX(TrustCAHUB_map!$A$2:$D$139,MATCH($C1252,TrustCAHUB_map!$A$2:$A$139,FALSE),4)</f>
        <v>South East</v>
      </c>
    </row>
    <row r="1253" spans="1:10" x14ac:dyDescent="0.3">
      <c r="A1253" s="22" t="str">
        <f t="shared" si="19"/>
        <v>'RWF2016Palliative50-69'</v>
      </c>
      <c r="B1253" s="22">
        <v>2016</v>
      </c>
      <c r="C1253" s="22" t="s">
        <v>279</v>
      </c>
      <c r="D1253" s="22" t="s">
        <v>8</v>
      </c>
      <c r="E1253" s="22" t="s">
        <v>627</v>
      </c>
      <c r="F1253" s="22">
        <v>32</v>
      </c>
      <c r="G1253" s="22">
        <v>1</v>
      </c>
      <c r="H1253" s="22" t="str">
        <f>INDEX(Bar_data!$A$3:$B$140,MATCH(C1253,Bar_data!$A$3:$A$140,FALSE),2)</f>
        <v>Trust122</v>
      </c>
      <c r="I1253" s="22" t="str">
        <f>INDEX(TrustCAHUB_map!$A$2:$D$139,MATCH($C1253,TrustCAHUB_map!$A$2:$A$139,FALSE),3)</f>
        <v>Kent and Medway</v>
      </c>
      <c r="J1253" s="22" t="str">
        <f>INDEX(TrustCAHUB_map!$A$2:$D$139,MATCH($C1253,TrustCAHUB_map!$A$2:$A$139,FALSE),4)</f>
        <v>South East</v>
      </c>
    </row>
    <row r="1254" spans="1:10" x14ac:dyDescent="0.3">
      <c r="A1254" s="22" t="str">
        <f t="shared" si="19"/>
        <v>'RWF2016Curative50-69'</v>
      </c>
      <c r="B1254" s="22">
        <v>2016</v>
      </c>
      <c r="C1254" s="22" t="s">
        <v>279</v>
      </c>
      <c r="D1254" s="22" t="s">
        <v>7</v>
      </c>
      <c r="E1254" s="22" t="s">
        <v>627</v>
      </c>
      <c r="F1254" s="22">
        <v>45</v>
      </c>
      <c r="G1254" s="22">
        <v>0</v>
      </c>
      <c r="H1254" s="22" t="str">
        <f>INDEX(Bar_data!$A$3:$B$140,MATCH(C1254,Bar_data!$A$3:$A$140,FALSE),2)</f>
        <v>Trust122</v>
      </c>
      <c r="I1254" s="22" t="str">
        <f>INDEX(TrustCAHUB_map!$A$2:$D$139,MATCH($C1254,TrustCAHUB_map!$A$2:$A$139,FALSE),3)</f>
        <v>Kent and Medway</v>
      </c>
      <c r="J1254" s="22" t="str">
        <f>INDEX(TrustCAHUB_map!$A$2:$D$139,MATCH($C1254,TrustCAHUB_map!$A$2:$A$139,FALSE),4)</f>
        <v>South East</v>
      </c>
    </row>
    <row r="1255" spans="1:10" x14ac:dyDescent="0.3">
      <c r="A1255" s="22" t="str">
        <f t="shared" si="19"/>
        <v>'RWF2016Palliative70+'</v>
      </c>
      <c r="B1255" s="22">
        <v>2016</v>
      </c>
      <c r="C1255" s="22" t="s">
        <v>279</v>
      </c>
      <c r="D1255" s="22" t="s">
        <v>8</v>
      </c>
      <c r="E1255" s="22" t="s">
        <v>628</v>
      </c>
      <c r="F1255" s="22">
        <v>41</v>
      </c>
      <c r="G1255" s="22">
        <v>1</v>
      </c>
      <c r="H1255" s="22" t="str">
        <f>INDEX(Bar_data!$A$3:$B$140,MATCH(C1255,Bar_data!$A$3:$A$140,FALSE),2)</f>
        <v>Trust122</v>
      </c>
      <c r="I1255" s="22" t="str">
        <f>INDEX(TrustCAHUB_map!$A$2:$D$139,MATCH($C1255,TrustCAHUB_map!$A$2:$A$139,FALSE),3)</f>
        <v>Kent and Medway</v>
      </c>
      <c r="J1255" s="22" t="str">
        <f>INDEX(TrustCAHUB_map!$A$2:$D$139,MATCH($C1255,TrustCAHUB_map!$A$2:$A$139,FALSE),4)</f>
        <v>South East</v>
      </c>
    </row>
    <row r="1256" spans="1:10" x14ac:dyDescent="0.3">
      <c r="A1256" s="22" t="str">
        <f t="shared" si="19"/>
        <v>'RWF2016Curative70+'</v>
      </c>
      <c r="B1256" s="22">
        <v>2016</v>
      </c>
      <c r="C1256" s="22" t="s">
        <v>279</v>
      </c>
      <c r="D1256" s="22" t="s">
        <v>7</v>
      </c>
      <c r="E1256" s="22" t="s">
        <v>628</v>
      </c>
      <c r="F1256" s="22">
        <v>23</v>
      </c>
      <c r="G1256" s="22">
        <v>2</v>
      </c>
      <c r="H1256" s="22" t="str">
        <f>INDEX(Bar_data!$A$3:$B$140,MATCH(C1256,Bar_data!$A$3:$A$140,FALSE),2)</f>
        <v>Trust122</v>
      </c>
      <c r="I1256" s="22" t="str">
        <f>INDEX(TrustCAHUB_map!$A$2:$D$139,MATCH($C1256,TrustCAHUB_map!$A$2:$A$139,FALSE),3)</f>
        <v>Kent and Medway</v>
      </c>
      <c r="J1256" s="22" t="str">
        <f>INDEX(TrustCAHUB_map!$A$2:$D$139,MATCH($C1256,TrustCAHUB_map!$A$2:$A$139,FALSE),4)</f>
        <v>South East</v>
      </c>
    </row>
    <row r="1257" spans="1:10" x14ac:dyDescent="0.3">
      <c r="A1257" s="22" t="str">
        <f t="shared" si="19"/>
        <v>'RWH2016Palliative18-49'</v>
      </c>
      <c r="B1257" s="22">
        <v>2016</v>
      </c>
      <c r="C1257" s="22" t="s">
        <v>281</v>
      </c>
      <c r="D1257" s="22" t="s">
        <v>8</v>
      </c>
      <c r="E1257" s="22" t="s">
        <v>153</v>
      </c>
      <c r="F1257" s="22">
        <v>19</v>
      </c>
      <c r="G1257" s="22">
        <v>1</v>
      </c>
      <c r="H1257" s="22" t="str">
        <f>INDEX(Bar_data!$A$3:$B$140,MATCH(C1257,Bar_data!$A$3:$A$140,FALSE),2)</f>
        <v>Trust124</v>
      </c>
      <c r="I1257" s="22" t="str">
        <f>INDEX(TrustCAHUB_map!$A$2:$D$139,MATCH($C1257,TrustCAHUB_map!$A$2:$A$139,FALSE),3)</f>
        <v>East of England</v>
      </c>
      <c r="J1257" s="22" t="str">
        <f>INDEX(TrustCAHUB_map!$A$2:$D$139,MATCH($C1257,TrustCAHUB_map!$A$2:$A$139,FALSE),4)</f>
        <v>East of England</v>
      </c>
    </row>
    <row r="1258" spans="1:10" x14ac:dyDescent="0.3">
      <c r="A1258" s="22" t="str">
        <f t="shared" si="19"/>
        <v>'RWH2016Curative18-49'</v>
      </c>
      <c r="B1258" s="22">
        <v>2016</v>
      </c>
      <c r="C1258" s="22" t="s">
        <v>281</v>
      </c>
      <c r="D1258" s="22" t="s">
        <v>7</v>
      </c>
      <c r="E1258" s="22" t="s">
        <v>153</v>
      </c>
      <c r="F1258" s="22">
        <v>20</v>
      </c>
      <c r="G1258" s="22">
        <v>0</v>
      </c>
      <c r="H1258" s="22" t="str">
        <f>INDEX(Bar_data!$A$3:$B$140,MATCH(C1258,Bar_data!$A$3:$A$140,FALSE),2)</f>
        <v>Trust124</v>
      </c>
      <c r="I1258" s="22" t="str">
        <f>INDEX(TrustCAHUB_map!$A$2:$D$139,MATCH($C1258,TrustCAHUB_map!$A$2:$A$139,FALSE),3)</f>
        <v>East of England</v>
      </c>
      <c r="J1258" s="22" t="str">
        <f>INDEX(TrustCAHUB_map!$A$2:$D$139,MATCH($C1258,TrustCAHUB_map!$A$2:$A$139,FALSE),4)</f>
        <v>East of England</v>
      </c>
    </row>
    <row r="1259" spans="1:10" x14ac:dyDescent="0.3">
      <c r="A1259" s="22" t="str">
        <f t="shared" si="19"/>
        <v>'RWH2016Curative50-69'</v>
      </c>
      <c r="B1259" s="22">
        <v>2016</v>
      </c>
      <c r="C1259" s="22" t="s">
        <v>281</v>
      </c>
      <c r="D1259" s="22" t="s">
        <v>7</v>
      </c>
      <c r="E1259" s="22" t="s">
        <v>627</v>
      </c>
      <c r="F1259" s="22">
        <v>68</v>
      </c>
      <c r="G1259" s="22">
        <v>0</v>
      </c>
      <c r="H1259" s="22" t="str">
        <f>INDEX(Bar_data!$A$3:$B$140,MATCH(C1259,Bar_data!$A$3:$A$140,FALSE),2)</f>
        <v>Trust124</v>
      </c>
      <c r="I1259" s="22" t="str">
        <f>INDEX(TrustCAHUB_map!$A$2:$D$139,MATCH($C1259,TrustCAHUB_map!$A$2:$A$139,FALSE),3)</f>
        <v>East of England</v>
      </c>
      <c r="J1259" s="22" t="str">
        <f>INDEX(TrustCAHUB_map!$A$2:$D$139,MATCH($C1259,TrustCAHUB_map!$A$2:$A$139,FALSE),4)</f>
        <v>East of England</v>
      </c>
    </row>
    <row r="1260" spans="1:10" x14ac:dyDescent="0.3">
      <c r="A1260" s="22" t="str">
        <f t="shared" si="19"/>
        <v>'RWH2016Palliative50-69'</v>
      </c>
      <c r="B1260" s="22">
        <v>2016</v>
      </c>
      <c r="C1260" s="22" t="s">
        <v>281</v>
      </c>
      <c r="D1260" s="22" t="s">
        <v>8</v>
      </c>
      <c r="E1260" s="22" t="s">
        <v>627</v>
      </c>
      <c r="F1260" s="22">
        <v>74</v>
      </c>
      <c r="G1260" s="22">
        <v>3</v>
      </c>
      <c r="H1260" s="22" t="str">
        <f>INDEX(Bar_data!$A$3:$B$140,MATCH(C1260,Bar_data!$A$3:$A$140,FALSE),2)</f>
        <v>Trust124</v>
      </c>
      <c r="I1260" s="22" t="str">
        <f>INDEX(TrustCAHUB_map!$A$2:$D$139,MATCH($C1260,TrustCAHUB_map!$A$2:$A$139,FALSE),3)</f>
        <v>East of England</v>
      </c>
      <c r="J1260" s="22" t="str">
        <f>INDEX(TrustCAHUB_map!$A$2:$D$139,MATCH($C1260,TrustCAHUB_map!$A$2:$A$139,FALSE),4)</f>
        <v>East of England</v>
      </c>
    </row>
    <row r="1261" spans="1:10" x14ac:dyDescent="0.3">
      <c r="A1261" s="22" t="str">
        <f t="shared" si="19"/>
        <v>'RWH2016Palliative70+'</v>
      </c>
      <c r="B1261" s="22">
        <v>2016</v>
      </c>
      <c r="C1261" s="22" t="s">
        <v>281</v>
      </c>
      <c r="D1261" s="22" t="s">
        <v>8</v>
      </c>
      <c r="E1261" s="22" t="s">
        <v>628</v>
      </c>
      <c r="F1261" s="22">
        <v>65</v>
      </c>
      <c r="G1261" s="22">
        <v>5</v>
      </c>
      <c r="H1261" s="22" t="str">
        <f>INDEX(Bar_data!$A$3:$B$140,MATCH(C1261,Bar_data!$A$3:$A$140,FALSE),2)</f>
        <v>Trust124</v>
      </c>
      <c r="I1261" s="22" t="str">
        <f>INDEX(TrustCAHUB_map!$A$2:$D$139,MATCH($C1261,TrustCAHUB_map!$A$2:$A$139,FALSE),3)</f>
        <v>East of England</v>
      </c>
      <c r="J1261" s="22" t="str">
        <f>INDEX(TrustCAHUB_map!$A$2:$D$139,MATCH($C1261,TrustCAHUB_map!$A$2:$A$139,FALSE),4)</f>
        <v>East of England</v>
      </c>
    </row>
    <row r="1262" spans="1:10" x14ac:dyDescent="0.3">
      <c r="A1262" s="22" t="str">
        <f t="shared" si="19"/>
        <v>'RWH2016Curative70+'</v>
      </c>
      <c r="B1262" s="22">
        <v>2016</v>
      </c>
      <c r="C1262" s="22" t="s">
        <v>281</v>
      </c>
      <c r="D1262" s="22" t="s">
        <v>7</v>
      </c>
      <c r="E1262" s="22" t="s">
        <v>628</v>
      </c>
      <c r="F1262" s="22">
        <v>43</v>
      </c>
      <c r="G1262" s="22">
        <v>0</v>
      </c>
      <c r="H1262" s="22" t="str">
        <f>INDEX(Bar_data!$A$3:$B$140,MATCH(C1262,Bar_data!$A$3:$A$140,FALSE),2)</f>
        <v>Trust124</v>
      </c>
      <c r="I1262" s="22" t="str">
        <f>INDEX(TrustCAHUB_map!$A$2:$D$139,MATCH($C1262,TrustCAHUB_map!$A$2:$A$139,FALSE),3)</f>
        <v>East of England</v>
      </c>
      <c r="J1262" s="22" t="str">
        <f>INDEX(TrustCAHUB_map!$A$2:$D$139,MATCH($C1262,TrustCAHUB_map!$A$2:$A$139,FALSE),4)</f>
        <v>East of England</v>
      </c>
    </row>
    <row r="1263" spans="1:10" x14ac:dyDescent="0.3">
      <c r="A1263" s="22" t="str">
        <f t="shared" si="19"/>
        <v>'RWJ2016Curative70+'</v>
      </c>
      <c r="B1263" s="22">
        <v>2016</v>
      </c>
      <c r="C1263" s="22" t="s">
        <v>282</v>
      </c>
      <c r="D1263" s="22" t="s">
        <v>7</v>
      </c>
      <c r="E1263" s="22" t="s">
        <v>628</v>
      </c>
      <c r="F1263" s="22">
        <v>1</v>
      </c>
      <c r="G1263" s="22">
        <v>0</v>
      </c>
      <c r="H1263" s="22" t="str">
        <f>INDEX(Bar_data!$A$3:$B$140,MATCH(C1263,Bar_data!$A$3:$A$140,FALSE),2)</f>
        <v>Trust125</v>
      </c>
      <c r="I1263" s="22" t="str">
        <f>INDEX(TrustCAHUB_map!$A$2:$D$139,MATCH($C1263,TrustCAHUB_map!$A$2:$A$139,FALSE),3)</f>
        <v>Greater Manchester</v>
      </c>
      <c r="J1263" s="22" t="str">
        <f>INDEX(TrustCAHUB_map!$A$2:$D$139,MATCH($C1263,TrustCAHUB_map!$A$2:$A$139,FALSE),4)</f>
        <v>North West</v>
      </c>
    </row>
    <row r="1264" spans="1:10" x14ac:dyDescent="0.3">
      <c r="A1264" s="22" t="str">
        <f t="shared" si="19"/>
        <v>'RWP2016Palliative18-49'</v>
      </c>
      <c r="B1264" s="22">
        <v>2016</v>
      </c>
      <c r="C1264" s="22" t="s">
        <v>283</v>
      </c>
      <c r="D1264" s="22" t="s">
        <v>8</v>
      </c>
      <c r="E1264" s="22" t="s">
        <v>153</v>
      </c>
      <c r="F1264" s="22">
        <v>8</v>
      </c>
      <c r="G1264" s="22">
        <v>0</v>
      </c>
      <c r="H1264" s="22" t="str">
        <f>INDEX(Bar_data!$A$3:$B$140,MATCH(C1264,Bar_data!$A$3:$A$140,FALSE),2)</f>
        <v>Trust126</v>
      </c>
      <c r="I1264" s="22" t="str">
        <f>INDEX(TrustCAHUB_map!$A$2:$D$139,MATCH($C1264,TrustCAHUB_map!$A$2:$A$139,FALSE),3)</f>
        <v>West Midlands</v>
      </c>
      <c r="J1264" s="22" t="str">
        <f>INDEX(TrustCAHUB_map!$A$2:$D$139,MATCH($C1264,TrustCAHUB_map!$A$2:$A$139,FALSE),4)</f>
        <v>West Midlands</v>
      </c>
    </row>
    <row r="1265" spans="1:10" x14ac:dyDescent="0.3">
      <c r="A1265" s="22" t="str">
        <f t="shared" si="19"/>
        <v>'RWP2016Curative18-49'</v>
      </c>
      <c r="B1265" s="22">
        <v>2016</v>
      </c>
      <c r="C1265" s="22" t="s">
        <v>283</v>
      </c>
      <c r="D1265" s="22" t="s">
        <v>7</v>
      </c>
      <c r="E1265" s="22" t="s">
        <v>153</v>
      </c>
      <c r="F1265" s="22">
        <v>4</v>
      </c>
      <c r="G1265" s="22">
        <v>0</v>
      </c>
      <c r="H1265" s="22" t="str">
        <f>INDEX(Bar_data!$A$3:$B$140,MATCH(C1265,Bar_data!$A$3:$A$140,FALSE),2)</f>
        <v>Trust126</v>
      </c>
      <c r="I1265" s="22" t="str">
        <f>INDEX(TrustCAHUB_map!$A$2:$D$139,MATCH($C1265,TrustCAHUB_map!$A$2:$A$139,FALSE),3)</f>
        <v>West Midlands</v>
      </c>
      <c r="J1265" s="22" t="str">
        <f>INDEX(TrustCAHUB_map!$A$2:$D$139,MATCH($C1265,TrustCAHUB_map!$A$2:$A$139,FALSE),4)</f>
        <v>West Midlands</v>
      </c>
    </row>
    <row r="1266" spans="1:10" x14ac:dyDescent="0.3">
      <c r="A1266" s="22" t="str">
        <f t="shared" si="19"/>
        <v>'RWP2016Palliative50-69'</v>
      </c>
      <c r="B1266" s="22">
        <v>2016</v>
      </c>
      <c r="C1266" s="22" t="s">
        <v>283</v>
      </c>
      <c r="D1266" s="22" t="s">
        <v>8</v>
      </c>
      <c r="E1266" s="22" t="s">
        <v>627</v>
      </c>
      <c r="F1266" s="22">
        <v>30</v>
      </c>
      <c r="G1266" s="22">
        <v>1</v>
      </c>
      <c r="H1266" s="22" t="str">
        <f>INDEX(Bar_data!$A$3:$B$140,MATCH(C1266,Bar_data!$A$3:$A$140,FALSE),2)</f>
        <v>Trust126</v>
      </c>
      <c r="I1266" s="22" t="str">
        <f>INDEX(TrustCAHUB_map!$A$2:$D$139,MATCH($C1266,TrustCAHUB_map!$A$2:$A$139,FALSE),3)</f>
        <v>West Midlands</v>
      </c>
      <c r="J1266" s="22" t="str">
        <f>INDEX(TrustCAHUB_map!$A$2:$D$139,MATCH($C1266,TrustCAHUB_map!$A$2:$A$139,FALSE),4)</f>
        <v>West Midlands</v>
      </c>
    </row>
    <row r="1267" spans="1:10" x14ac:dyDescent="0.3">
      <c r="A1267" s="22" t="str">
        <f t="shared" si="19"/>
        <v>'RWP2016Curative50-69'</v>
      </c>
      <c r="B1267" s="22">
        <v>2016</v>
      </c>
      <c r="C1267" s="22" t="s">
        <v>283</v>
      </c>
      <c r="D1267" s="22" t="s">
        <v>7</v>
      </c>
      <c r="E1267" s="22" t="s">
        <v>627</v>
      </c>
      <c r="F1267" s="22">
        <v>50</v>
      </c>
      <c r="G1267" s="22">
        <v>0</v>
      </c>
      <c r="H1267" s="22" t="str">
        <f>INDEX(Bar_data!$A$3:$B$140,MATCH(C1267,Bar_data!$A$3:$A$140,FALSE),2)</f>
        <v>Trust126</v>
      </c>
      <c r="I1267" s="22" t="str">
        <f>INDEX(TrustCAHUB_map!$A$2:$D$139,MATCH($C1267,TrustCAHUB_map!$A$2:$A$139,FALSE),3)</f>
        <v>West Midlands</v>
      </c>
      <c r="J1267" s="22" t="str">
        <f>INDEX(TrustCAHUB_map!$A$2:$D$139,MATCH($C1267,TrustCAHUB_map!$A$2:$A$139,FALSE),4)</f>
        <v>West Midlands</v>
      </c>
    </row>
    <row r="1268" spans="1:10" x14ac:dyDescent="0.3">
      <c r="A1268" s="22" t="str">
        <f t="shared" si="19"/>
        <v>'RWP2016Palliative70+'</v>
      </c>
      <c r="B1268" s="22">
        <v>2016</v>
      </c>
      <c r="C1268" s="22" t="s">
        <v>283</v>
      </c>
      <c r="D1268" s="22" t="s">
        <v>8</v>
      </c>
      <c r="E1268" s="22" t="s">
        <v>628</v>
      </c>
      <c r="F1268" s="22">
        <v>40</v>
      </c>
      <c r="G1268" s="22">
        <v>5</v>
      </c>
      <c r="H1268" s="22" t="str">
        <f>INDEX(Bar_data!$A$3:$B$140,MATCH(C1268,Bar_data!$A$3:$A$140,FALSE),2)</f>
        <v>Trust126</v>
      </c>
      <c r="I1268" s="22" t="str">
        <f>INDEX(TrustCAHUB_map!$A$2:$D$139,MATCH($C1268,TrustCAHUB_map!$A$2:$A$139,FALSE),3)</f>
        <v>West Midlands</v>
      </c>
      <c r="J1268" s="22" t="str">
        <f>INDEX(TrustCAHUB_map!$A$2:$D$139,MATCH($C1268,TrustCAHUB_map!$A$2:$A$139,FALSE),4)</f>
        <v>West Midlands</v>
      </c>
    </row>
    <row r="1269" spans="1:10" x14ac:dyDescent="0.3">
      <c r="A1269" s="22" t="str">
        <f t="shared" si="19"/>
        <v>'RWP2016Curative70+'</v>
      </c>
      <c r="B1269" s="22">
        <v>2016</v>
      </c>
      <c r="C1269" s="22" t="s">
        <v>283</v>
      </c>
      <c r="D1269" s="22" t="s">
        <v>7</v>
      </c>
      <c r="E1269" s="22" t="s">
        <v>628</v>
      </c>
      <c r="F1269" s="22">
        <v>39</v>
      </c>
      <c r="G1269" s="22">
        <v>2</v>
      </c>
      <c r="H1269" s="22" t="str">
        <f>INDEX(Bar_data!$A$3:$B$140,MATCH(C1269,Bar_data!$A$3:$A$140,FALSE),2)</f>
        <v>Trust126</v>
      </c>
      <c r="I1269" s="22" t="str">
        <f>INDEX(TrustCAHUB_map!$A$2:$D$139,MATCH($C1269,TrustCAHUB_map!$A$2:$A$139,FALSE),3)</f>
        <v>West Midlands</v>
      </c>
      <c r="J1269" s="22" t="str">
        <f>INDEX(TrustCAHUB_map!$A$2:$D$139,MATCH($C1269,TrustCAHUB_map!$A$2:$A$139,FALSE),4)</f>
        <v>West Midlands</v>
      </c>
    </row>
    <row r="1270" spans="1:10" x14ac:dyDescent="0.3">
      <c r="A1270" s="22" t="str">
        <f t="shared" si="19"/>
        <v>'RWY2016Palliative18-49'</v>
      </c>
      <c r="B1270" s="22">
        <v>2016</v>
      </c>
      <c r="C1270" s="22" t="s">
        <v>285</v>
      </c>
      <c r="D1270" s="22" t="s">
        <v>8</v>
      </c>
      <c r="E1270" s="22" t="s">
        <v>153</v>
      </c>
      <c r="F1270" s="22">
        <v>1</v>
      </c>
      <c r="G1270" s="22">
        <v>0</v>
      </c>
      <c r="H1270" s="22" t="str">
        <f>INDEX(Bar_data!$A$3:$B$140,MATCH(C1270,Bar_data!$A$3:$A$140,FALSE),2)</f>
        <v>Trust128</v>
      </c>
      <c r="I1270" s="22" t="str">
        <f>INDEX(TrustCAHUB_map!$A$2:$D$139,MATCH($C1270,TrustCAHUB_map!$A$2:$A$139,FALSE),3)</f>
        <v>West Yorkshire</v>
      </c>
      <c r="J1270" s="22" t="str">
        <f>INDEX(TrustCAHUB_map!$A$2:$D$139,MATCH($C1270,TrustCAHUB_map!$A$2:$A$139,FALSE),4)</f>
        <v>Yorkshire and Humber</v>
      </c>
    </row>
    <row r="1271" spans="1:10" x14ac:dyDescent="0.3">
      <c r="A1271" s="22" t="str">
        <f t="shared" si="19"/>
        <v>'RWY2016Curative18-49'</v>
      </c>
      <c r="B1271" s="22">
        <v>2016</v>
      </c>
      <c r="C1271" s="22" t="s">
        <v>285</v>
      </c>
      <c r="D1271" s="22" t="s">
        <v>7</v>
      </c>
      <c r="E1271" s="22" t="s">
        <v>153</v>
      </c>
      <c r="F1271" s="22">
        <v>5</v>
      </c>
      <c r="G1271" s="22">
        <v>0</v>
      </c>
      <c r="H1271" s="22" t="str">
        <f>INDEX(Bar_data!$A$3:$B$140,MATCH(C1271,Bar_data!$A$3:$A$140,FALSE),2)</f>
        <v>Trust128</v>
      </c>
      <c r="I1271" s="22" t="str">
        <f>INDEX(TrustCAHUB_map!$A$2:$D$139,MATCH($C1271,TrustCAHUB_map!$A$2:$A$139,FALSE),3)</f>
        <v>West Yorkshire</v>
      </c>
      <c r="J1271" s="22" t="str">
        <f>INDEX(TrustCAHUB_map!$A$2:$D$139,MATCH($C1271,TrustCAHUB_map!$A$2:$A$139,FALSE),4)</f>
        <v>Yorkshire and Humber</v>
      </c>
    </row>
    <row r="1272" spans="1:10" x14ac:dyDescent="0.3">
      <c r="A1272" s="22" t="str">
        <f t="shared" si="19"/>
        <v>'RWY2016Curative50-69'</v>
      </c>
      <c r="B1272" s="22">
        <v>2016</v>
      </c>
      <c r="C1272" s="22" t="s">
        <v>285</v>
      </c>
      <c r="D1272" s="22" t="s">
        <v>7</v>
      </c>
      <c r="E1272" s="22" t="s">
        <v>627</v>
      </c>
      <c r="F1272" s="22">
        <v>27</v>
      </c>
      <c r="G1272" s="22">
        <v>0</v>
      </c>
      <c r="H1272" s="22" t="str">
        <f>INDEX(Bar_data!$A$3:$B$140,MATCH(C1272,Bar_data!$A$3:$A$140,FALSE),2)</f>
        <v>Trust128</v>
      </c>
      <c r="I1272" s="22" t="str">
        <f>INDEX(TrustCAHUB_map!$A$2:$D$139,MATCH($C1272,TrustCAHUB_map!$A$2:$A$139,FALSE),3)</f>
        <v>West Yorkshire</v>
      </c>
      <c r="J1272" s="22" t="str">
        <f>INDEX(TrustCAHUB_map!$A$2:$D$139,MATCH($C1272,TrustCAHUB_map!$A$2:$A$139,FALSE),4)</f>
        <v>Yorkshire and Humber</v>
      </c>
    </row>
    <row r="1273" spans="1:10" x14ac:dyDescent="0.3">
      <c r="A1273" s="22" t="str">
        <f t="shared" si="19"/>
        <v>'RWY2016Palliative50-69'</v>
      </c>
      <c r="B1273" s="22">
        <v>2016</v>
      </c>
      <c r="C1273" s="22" t="s">
        <v>285</v>
      </c>
      <c r="D1273" s="22" t="s">
        <v>8</v>
      </c>
      <c r="E1273" s="22" t="s">
        <v>627</v>
      </c>
      <c r="F1273" s="22">
        <v>19</v>
      </c>
      <c r="G1273" s="22">
        <v>1</v>
      </c>
      <c r="H1273" s="22" t="str">
        <f>INDEX(Bar_data!$A$3:$B$140,MATCH(C1273,Bar_data!$A$3:$A$140,FALSE),2)</f>
        <v>Trust128</v>
      </c>
      <c r="I1273" s="22" t="str">
        <f>INDEX(TrustCAHUB_map!$A$2:$D$139,MATCH($C1273,TrustCAHUB_map!$A$2:$A$139,FALSE),3)</f>
        <v>West Yorkshire</v>
      </c>
      <c r="J1273" s="22" t="str">
        <f>INDEX(TrustCAHUB_map!$A$2:$D$139,MATCH($C1273,TrustCAHUB_map!$A$2:$A$139,FALSE),4)</f>
        <v>Yorkshire and Humber</v>
      </c>
    </row>
    <row r="1274" spans="1:10" x14ac:dyDescent="0.3">
      <c r="A1274" s="22" t="str">
        <f t="shared" si="19"/>
        <v>'RWY2016Palliative70+'</v>
      </c>
      <c r="B1274" s="22">
        <v>2016</v>
      </c>
      <c r="C1274" s="22" t="s">
        <v>285</v>
      </c>
      <c r="D1274" s="22" t="s">
        <v>8</v>
      </c>
      <c r="E1274" s="22" t="s">
        <v>628</v>
      </c>
      <c r="F1274" s="22">
        <v>13</v>
      </c>
      <c r="G1274" s="22">
        <v>1</v>
      </c>
      <c r="H1274" s="22" t="str">
        <f>INDEX(Bar_data!$A$3:$B$140,MATCH(C1274,Bar_data!$A$3:$A$140,FALSE),2)</f>
        <v>Trust128</v>
      </c>
      <c r="I1274" s="22" t="str">
        <f>INDEX(TrustCAHUB_map!$A$2:$D$139,MATCH($C1274,TrustCAHUB_map!$A$2:$A$139,FALSE),3)</f>
        <v>West Yorkshire</v>
      </c>
      <c r="J1274" s="22" t="str">
        <f>INDEX(TrustCAHUB_map!$A$2:$D$139,MATCH($C1274,TrustCAHUB_map!$A$2:$A$139,FALSE),4)</f>
        <v>Yorkshire and Humber</v>
      </c>
    </row>
    <row r="1275" spans="1:10" x14ac:dyDescent="0.3">
      <c r="A1275" s="22" t="str">
        <f t="shared" si="19"/>
        <v>'RWY2016Curative70+'</v>
      </c>
      <c r="B1275" s="22">
        <v>2016</v>
      </c>
      <c r="C1275" s="22" t="s">
        <v>285</v>
      </c>
      <c r="D1275" s="22" t="s">
        <v>7</v>
      </c>
      <c r="E1275" s="22" t="s">
        <v>628</v>
      </c>
      <c r="F1275" s="22">
        <v>18</v>
      </c>
      <c r="G1275" s="22">
        <v>0</v>
      </c>
      <c r="H1275" s="22" t="str">
        <f>INDEX(Bar_data!$A$3:$B$140,MATCH(C1275,Bar_data!$A$3:$A$140,FALSE),2)</f>
        <v>Trust128</v>
      </c>
      <c r="I1275" s="22" t="str">
        <f>INDEX(TrustCAHUB_map!$A$2:$D$139,MATCH($C1275,TrustCAHUB_map!$A$2:$A$139,FALSE),3)</f>
        <v>West Yorkshire</v>
      </c>
      <c r="J1275" s="22" t="str">
        <f>INDEX(TrustCAHUB_map!$A$2:$D$139,MATCH($C1275,TrustCAHUB_map!$A$2:$A$139,FALSE),4)</f>
        <v>Yorkshire and Humber</v>
      </c>
    </row>
    <row r="1276" spans="1:10" x14ac:dyDescent="0.3">
      <c r="A1276" s="22" t="str">
        <f t="shared" si="19"/>
        <v>'RX12016Palliative18-49'</v>
      </c>
      <c r="B1276" s="22">
        <v>2016</v>
      </c>
      <c r="C1276" s="22" t="s">
        <v>286</v>
      </c>
      <c r="D1276" s="22" t="s">
        <v>8</v>
      </c>
      <c r="E1276" s="22" t="s">
        <v>153</v>
      </c>
      <c r="F1276" s="22">
        <v>6</v>
      </c>
      <c r="G1276" s="22">
        <v>0</v>
      </c>
      <c r="H1276" s="22" t="str">
        <f>INDEX(Bar_data!$A$3:$B$140,MATCH(C1276,Bar_data!$A$3:$A$140,FALSE),2)</f>
        <v>Trust129</v>
      </c>
      <c r="I1276" s="22" t="str">
        <f>INDEX(TrustCAHUB_map!$A$2:$D$139,MATCH($C1276,TrustCAHUB_map!$A$2:$A$139,FALSE),3)</f>
        <v>East Midlands</v>
      </c>
      <c r="J1276" s="22" t="str">
        <f>INDEX(TrustCAHUB_map!$A$2:$D$139,MATCH($C1276,TrustCAHUB_map!$A$2:$A$139,FALSE),4)</f>
        <v>East Midlands</v>
      </c>
    </row>
    <row r="1277" spans="1:10" x14ac:dyDescent="0.3">
      <c r="A1277" s="22" t="str">
        <f t="shared" si="19"/>
        <v>'RX12016Curative18-49'</v>
      </c>
      <c r="B1277" s="22">
        <v>2016</v>
      </c>
      <c r="C1277" s="22" t="s">
        <v>286</v>
      </c>
      <c r="D1277" s="22" t="s">
        <v>7</v>
      </c>
      <c r="E1277" s="22" t="s">
        <v>153</v>
      </c>
      <c r="F1277" s="22">
        <v>10</v>
      </c>
      <c r="G1277" s="22">
        <v>1</v>
      </c>
      <c r="H1277" s="22" t="str">
        <f>INDEX(Bar_data!$A$3:$B$140,MATCH(C1277,Bar_data!$A$3:$A$140,FALSE),2)</f>
        <v>Trust129</v>
      </c>
      <c r="I1277" s="22" t="str">
        <f>INDEX(TrustCAHUB_map!$A$2:$D$139,MATCH($C1277,TrustCAHUB_map!$A$2:$A$139,FALSE),3)</f>
        <v>East Midlands</v>
      </c>
      <c r="J1277" s="22" t="str">
        <f>INDEX(TrustCAHUB_map!$A$2:$D$139,MATCH($C1277,TrustCAHUB_map!$A$2:$A$139,FALSE),4)</f>
        <v>East Midlands</v>
      </c>
    </row>
    <row r="1278" spans="1:10" x14ac:dyDescent="0.3">
      <c r="A1278" s="22" t="str">
        <f t="shared" si="19"/>
        <v>'RX12016Palliative50-69'</v>
      </c>
      <c r="B1278" s="22">
        <v>2016</v>
      </c>
      <c r="C1278" s="22" t="s">
        <v>286</v>
      </c>
      <c r="D1278" s="22" t="s">
        <v>8</v>
      </c>
      <c r="E1278" s="22" t="s">
        <v>627</v>
      </c>
      <c r="F1278" s="22">
        <v>56</v>
      </c>
      <c r="G1278" s="22">
        <v>6</v>
      </c>
      <c r="H1278" s="22" t="str">
        <f>INDEX(Bar_data!$A$3:$B$140,MATCH(C1278,Bar_data!$A$3:$A$140,FALSE),2)</f>
        <v>Trust129</v>
      </c>
      <c r="I1278" s="22" t="str">
        <f>INDEX(TrustCAHUB_map!$A$2:$D$139,MATCH($C1278,TrustCAHUB_map!$A$2:$A$139,FALSE),3)</f>
        <v>East Midlands</v>
      </c>
      <c r="J1278" s="22" t="str">
        <f>INDEX(TrustCAHUB_map!$A$2:$D$139,MATCH($C1278,TrustCAHUB_map!$A$2:$A$139,FALSE),4)</f>
        <v>East Midlands</v>
      </c>
    </row>
    <row r="1279" spans="1:10" x14ac:dyDescent="0.3">
      <c r="A1279" s="22" t="str">
        <f t="shared" si="19"/>
        <v>'RX12016Curative50-69'</v>
      </c>
      <c r="B1279" s="22">
        <v>2016</v>
      </c>
      <c r="C1279" s="22" t="s">
        <v>286</v>
      </c>
      <c r="D1279" s="22" t="s">
        <v>7</v>
      </c>
      <c r="E1279" s="22" t="s">
        <v>627</v>
      </c>
      <c r="F1279" s="22">
        <v>51</v>
      </c>
      <c r="G1279" s="22">
        <v>0</v>
      </c>
      <c r="H1279" s="22" t="str">
        <f>INDEX(Bar_data!$A$3:$B$140,MATCH(C1279,Bar_data!$A$3:$A$140,FALSE),2)</f>
        <v>Trust129</v>
      </c>
      <c r="I1279" s="22" t="str">
        <f>INDEX(TrustCAHUB_map!$A$2:$D$139,MATCH($C1279,TrustCAHUB_map!$A$2:$A$139,FALSE),3)</f>
        <v>East Midlands</v>
      </c>
      <c r="J1279" s="22" t="str">
        <f>INDEX(TrustCAHUB_map!$A$2:$D$139,MATCH($C1279,TrustCAHUB_map!$A$2:$A$139,FALSE),4)</f>
        <v>East Midlands</v>
      </c>
    </row>
    <row r="1280" spans="1:10" x14ac:dyDescent="0.3">
      <c r="A1280" s="22" t="str">
        <f t="shared" si="19"/>
        <v>'RX12016Curative70+'</v>
      </c>
      <c r="B1280" s="22">
        <v>2016</v>
      </c>
      <c r="C1280" s="22" t="s">
        <v>286</v>
      </c>
      <c r="D1280" s="22" t="s">
        <v>7</v>
      </c>
      <c r="E1280" s="22" t="s">
        <v>628</v>
      </c>
      <c r="F1280" s="22">
        <v>38</v>
      </c>
      <c r="G1280" s="22">
        <v>0</v>
      </c>
      <c r="H1280" s="22" t="str">
        <f>INDEX(Bar_data!$A$3:$B$140,MATCH(C1280,Bar_data!$A$3:$A$140,FALSE),2)</f>
        <v>Trust129</v>
      </c>
      <c r="I1280" s="22" t="str">
        <f>INDEX(TrustCAHUB_map!$A$2:$D$139,MATCH($C1280,TrustCAHUB_map!$A$2:$A$139,FALSE),3)</f>
        <v>East Midlands</v>
      </c>
      <c r="J1280" s="22" t="str">
        <f>INDEX(TrustCAHUB_map!$A$2:$D$139,MATCH($C1280,TrustCAHUB_map!$A$2:$A$139,FALSE),4)</f>
        <v>East Midlands</v>
      </c>
    </row>
    <row r="1281" spans="1:10" x14ac:dyDescent="0.3">
      <c r="A1281" s="22" t="str">
        <f t="shared" si="19"/>
        <v>'RX12016Palliative70+'</v>
      </c>
      <c r="B1281" s="22">
        <v>2016</v>
      </c>
      <c r="C1281" s="22" t="s">
        <v>286</v>
      </c>
      <c r="D1281" s="22" t="s">
        <v>8</v>
      </c>
      <c r="E1281" s="22" t="s">
        <v>628</v>
      </c>
      <c r="F1281" s="22">
        <v>45</v>
      </c>
      <c r="G1281" s="22">
        <v>4</v>
      </c>
      <c r="H1281" s="22" t="str">
        <f>INDEX(Bar_data!$A$3:$B$140,MATCH(C1281,Bar_data!$A$3:$A$140,FALSE),2)</f>
        <v>Trust129</v>
      </c>
      <c r="I1281" s="22" t="str">
        <f>INDEX(TrustCAHUB_map!$A$2:$D$139,MATCH($C1281,TrustCAHUB_map!$A$2:$A$139,FALSE),3)</f>
        <v>East Midlands</v>
      </c>
      <c r="J1281" s="22" t="str">
        <f>INDEX(TrustCAHUB_map!$A$2:$D$139,MATCH($C1281,TrustCAHUB_map!$A$2:$A$139,FALSE),4)</f>
        <v>East Midlands</v>
      </c>
    </row>
    <row r="1282" spans="1:10" x14ac:dyDescent="0.3">
      <c r="A1282" s="22" t="str">
        <f t="shared" si="19"/>
        <v>'RXC2016Palliative18-49'</v>
      </c>
      <c r="B1282" s="22">
        <v>2016</v>
      </c>
      <c r="C1282" s="22" t="s">
        <v>287</v>
      </c>
      <c r="D1282" s="22" t="s">
        <v>8</v>
      </c>
      <c r="E1282" s="22" t="s">
        <v>153</v>
      </c>
      <c r="F1282" s="22">
        <v>2</v>
      </c>
      <c r="G1282" s="22">
        <v>0</v>
      </c>
      <c r="H1282" s="22" t="str">
        <f>INDEX(Bar_data!$A$3:$B$140,MATCH(C1282,Bar_data!$A$3:$A$140,FALSE),2)</f>
        <v>Trust130</v>
      </c>
      <c r="I1282" s="22" t="str">
        <f>INDEX(TrustCAHUB_map!$A$2:$D$139,MATCH($C1282,TrustCAHUB_map!$A$2:$A$139,FALSE),3)</f>
        <v>Surrey and Sussex</v>
      </c>
      <c r="J1282" s="22" t="str">
        <f>INDEX(TrustCAHUB_map!$A$2:$D$139,MATCH($C1282,TrustCAHUB_map!$A$2:$A$139,FALSE),4)</f>
        <v>South East</v>
      </c>
    </row>
    <row r="1283" spans="1:10" x14ac:dyDescent="0.3">
      <c r="A1283" s="22" t="str">
        <f t="shared" ref="A1283:A1346" si="20">"'"&amp;C1283&amp;B1283&amp;D1283&amp;E1283&amp;"'"</f>
        <v>'RXC2016Curative18-49'</v>
      </c>
      <c r="B1283" s="22">
        <v>2016</v>
      </c>
      <c r="C1283" s="22" t="s">
        <v>287</v>
      </c>
      <c r="D1283" s="22" t="s">
        <v>7</v>
      </c>
      <c r="E1283" s="22" t="s">
        <v>153</v>
      </c>
      <c r="F1283" s="22">
        <v>4</v>
      </c>
      <c r="G1283" s="22">
        <v>0</v>
      </c>
      <c r="H1283" s="22" t="str">
        <f>INDEX(Bar_data!$A$3:$B$140,MATCH(C1283,Bar_data!$A$3:$A$140,FALSE),2)</f>
        <v>Trust130</v>
      </c>
      <c r="I1283" s="22" t="str">
        <f>INDEX(TrustCAHUB_map!$A$2:$D$139,MATCH($C1283,TrustCAHUB_map!$A$2:$A$139,FALSE),3)</f>
        <v>Surrey and Sussex</v>
      </c>
      <c r="J1283" s="22" t="str">
        <f>INDEX(TrustCAHUB_map!$A$2:$D$139,MATCH($C1283,TrustCAHUB_map!$A$2:$A$139,FALSE),4)</f>
        <v>South East</v>
      </c>
    </row>
    <row r="1284" spans="1:10" x14ac:dyDescent="0.3">
      <c r="A1284" s="22" t="str">
        <f t="shared" si="20"/>
        <v>'RXC2016Palliative50-69'</v>
      </c>
      <c r="B1284" s="22">
        <v>2016</v>
      </c>
      <c r="C1284" s="22" t="s">
        <v>287</v>
      </c>
      <c r="D1284" s="22" t="s">
        <v>8</v>
      </c>
      <c r="E1284" s="22" t="s">
        <v>627</v>
      </c>
      <c r="F1284" s="22">
        <v>26</v>
      </c>
      <c r="G1284" s="22">
        <v>2</v>
      </c>
      <c r="H1284" s="22" t="str">
        <f>INDEX(Bar_data!$A$3:$B$140,MATCH(C1284,Bar_data!$A$3:$A$140,FALSE),2)</f>
        <v>Trust130</v>
      </c>
      <c r="I1284" s="22" t="str">
        <f>INDEX(TrustCAHUB_map!$A$2:$D$139,MATCH($C1284,TrustCAHUB_map!$A$2:$A$139,FALSE),3)</f>
        <v>Surrey and Sussex</v>
      </c>
      <c r="J1284" s="22" t="str">
        <f>INDEX(TrustCAHUB_map!$A$2:$D$139,MATCH($C1284,TrustCAHUB_map!$A$2:$A$139,FALSE),4)</f>
        <v>South East</v>
      </c>
    </row>
    <row r="1285" spans="1:10" x14ac:dyDescent="0.3">
      <c r="A1285" s="22" t="str">
        <f t="shared" si="20"/>
        <v>'RXC2016Curative50-69'</v>
      </c>
      <c r="B1285" s="22">
        <v>2016</v>
      </c>
      <c r="C1285" s="22" t="s">
        <v>287</v>
      </c>
      <c r="D1285" s="22" t="s">
        <v>7</v>
      </c>
      <c r="E1285" s="22" t="s">
        <v>627</v>
      </c>
      <c r="F1285" s="22">
        <v>24</v>
      </c>
      <c r="G1285" s="22">
        <v>0</v>
      </c>
      <c r="H1285" s="22" t="str">
        <f>INDEX(Bar_data!$A$3:$B$140,MATCH(C1285,Bar_data!$A$3:$A$140,FALSE),2)</f>
        <v>Trust130</v>
      </c>
      <c r="I1285" s="22" t="str">
        <f>INDEX(TrustCAHUB_map!$A$2:$D$139,MATCH($C1285,TrustCAHUB_map!$A$2:$A$139,FALSE),3)</f>
        <v>Surrey and Sussex</v>
      </c>
      <c r="J1285" s="22" t="str">
        <f>INDEX(TrustCAHUB_map!$A$2:$D$139,MATCH($C1285,TrustCAHUB_map!$A$2:$A$139,FALSE),4)</f>
        <v>South East</v>
      </c>
    </row>
    <row r="1286" spans="1:10" x14ac:dyDescent="0.3">
      <c r="A1286" s="22" t="str">
        <f t="shared" si="20"/>
        <v>'RXC2016Curative70+'</v>
      </c>
      <c r="B1286" s="22">
        <v>2016</v>
      </c>
      <c r="C1286" s="22" t="s">
        <v>287</v>
      </c>
      <c r="D1286" s="22" t="s">
        <v>7</v>
      </c>
      <c r="E1286" s="22" t="s">
        <v>628</v>
      </c>
      <c r="F1286" s="22">
        <v>16</v>
      </c>
      <c r="G1286" s="22">
        <v>0</v>
      </c>
      <c r="H1286" s="22" t="str">
        <f>INDEX(Bar_data!$A$3:$B$140,MATCH(C1286,Bar_data!$A$3:$A$140,FALSE),2)</f>
        <v>Trust130</v>
      </c>
      <c r="I1286" s="22" t="str">
        <f>INDEX(TrustCAHUB_map!$A$2:$D$139,MATCH($C1286,TrustCAHUB_map!$A$2:$A$139,FALSE),3)</f>
        <v>Surrey and Sussex</v>
      </c>
      <c r="J1286" s="22" t="str">
        <f>INDEX(TrustCAHUB_map!$A$2:$D$139,MATCH($C1286,TrustCAHUB_map!$A$2:$A$139,FALSE),4)</f>
        <v>South East</v>
      </c>
    </row>
    <row r="1287" spans="1:10" x14ac:dyDescent="0.3">
      <c r="A1287" s="22" t="str">
        <f t="shared" si="20"/>
        <v>'RXC2016Palliative70+'</v>
      </c>
      <c r="B1287" s="22">
        <v>2016</v>
      </c>
      <c r="C1287" s="22" t="s">
        <v>287</v>
      </c>
      <c r="D1287" s="22" t="s">
        <v>8</v>
      </c>
      <c r="E1287" s="22" t="s">
        <v>628</v>
      </c>
      <c r="F1287" s="22">
        <v>28</v>
      </c>
      <c r="G1287" s="22">
        <v>1</v>
      </c>
      <c r="H1287" s="22" t="str">
        <f>INDEX(Bar_data!$A$3:$B$140,MATCH(C1287,Bar_data!$A$3:$A$140,FALSE),2)</f>
        <v>Trust130</v>
      </c>
      <c r="I1287" s="22" t="str">
        <f>INDEX(TrustCAHUB_map!$A$2:$D$139,MATCH($C1287,TrustCAHUB_map!$A$2:$A$139,FALSE),3)</f>
        <v>Surrey and Sussex</v>
      </c>
      <c r="J1287" s="22" t="str">
        <f>INDEX(TrustCAHUB_map!$A$2:$D$139,MATCH($C1287,TrustCAHUB_map!$A$2:$A$139,FALSE),4)</f>
        <v>South East</v>
      </c>
    </row>
    <row r="1288" spans="1:10" x14ac:dyDescent="0.3">
      <c r="A1288" s="22" t="str">
        <f t="shared" si="20"/>
        <v>'RXF2016Palliative18-49'</v>
      </c>
      <c r="B1288" s="22">
        <v>2016</v>
      </c>
      <c r="C1288" s="22" t="s">
        <v>288</v>
      </c>
      <c r="D1288" s="22" t="s">
        <v>8</v>
      </c>
      <c r="E1288" s="22" t="s">
        <v>153</v>
      </c>
      <c r="F1288" s="22">
        <v>4</v>
      </c>
      <c r="G1288" s="22">
        <v>0</v>
      </c>
      <c r="H1288" s="22" t="str">
        <f>INDEX(Bar_data!$A$3:$B$140,MATCH(C1288,Bar_data!$A$3:$A$140,FALSE),2)</f>
        <v>Trust131</v>
      </c>
      <c r="I1288" s="22" t="str">
        <f>INDEX(TrustCAHUB_map!$A$2:$D$139,MATCH($C1288,TrustCAHUB_map!$A$2:$A$139,FALSE),3)</f>
        <v>West Yorkshire</v>
      </c>
      <c r="J1288" s="22" t="str">
        <f>INDEX(TrustCAHUB_map!$A$2:$D$139,MATCH($C1288,TrustCAHUB_map!$A$2:$A$139,FALSE),4)</f>
        <v>Yorkshire and Humber</v>
      </c>
    </row>
    <row r="1289" spans="1:10" x14ac:dyDescent="0.3">
      <c r="A1289" s="22" t="str">
        <f t="shared" si="20"/>
        <v>'RXF2016Curative18-49'</v>
      </c>
      <c r="B1289" s="22">
        <v>2016</v>
      </c>
      <c r="C1289" s="22" t="s">
        <v>288</v>
      </c>
      <c r="D1289" s="22" t="s">
        <v>7</v>
      </c>
      <c r="E1289" s="22" t="s">
        <v>153</v>
      </c>
      <c r="F1289" s="22">
        <v>7</v>
      </c>
      <c r="G1289" s="22">
        <v>0</v>
      </c>
      <c r="H1289" s="22" t="str">
        <f>INDEX(Bar_data!$A$3:$B$140,MATCH(C1289,Bar_data!$A$3:$A$140,FALSE),2)</f>
        <v>Trust131</v>
      </c>
      <c r="I1289" s="22" t="str">
        <f>INDEX(TrustCAHUB_map!$A$2:$D$139,MATCH($C1289,TrustCAHUB_map!$A$2:$A$139,FALSE),3)</f>
        <v>West Yorkshire</v>
      </c>
      <c r="J1289" s="22" t="str">
        <f>INDEX(TrustCAHUB_map!$A$2:$D$139,MATCH($C1289,TrustCAHUB_map!$A$2:$A$139,FALSE),4)</f>
        <v>Yorkshire and Humber</v>
      </c>
    </row>
    <row r="1290" spans="1:10" x14ac:dyDescent="0.3">
      <c r="A1290" s="22" t="str">
        <f t="shared" si="20"/>
        <v>'RXF2016Curative50-69'</v>
      </c>
      <c r="B1290" s="22">
        <v>2016</v>
      </c>
      <c r="C1290" s="22" t="s">
        <v>288</v>
      </c>
      <c r="D1290" s="22" t="s">
        <v>7</v>
      </c>
      <c r="E1290" s="22" t="s">
        <v>627</v>
      </c>
      <c r="F1290" s="22">
        <v>32</v>
      </c>
      <c r="G1290" s="22">
        <v>0</v>
      </c>
      <c r="H1290" s="22" t="str">
        <f>INDEX(Bar_data!$A$3:$B$140,MATCH(C1290,Bar_data!$A$3:$A$140,FALSE),2)</f>
        <v>Trust131</v>
      </c>
      <c r="I1290" s="22" t="str">
        <f>INDEX(TrustCAHUB_map!$A$2:$D$139,MATCH($C1290,TrustCAHUB_map!$A$2:$A$139,FALSE),3)</f>
        <v>West Yorkshire</v>
      </c>
      <c r="J1290" s="22" t="str">
        <f>INDEX(TrustCAHUB_map!$A$2:$D$139,MATCH($C1290,TrustCAHUB_map!$A$2:$A$139,FALSE),4)</f>
        <v>Yorkshire and Humber</v>
      </c>
    </row>
    <row r="1291" spans="1:10" x14ac:dyDescent="0.3">
      <c r="A1291" s="22" t="str">
        <f t="shared" si="20"/>
        <v>'RXF2016Palliative50-69'</v>
      </c>
      <c r="B1291" s="22">
        <v>2016</v>
      </c>
      <c r="C1291" s="22" t="s">
        <v>288</v>
      </c>
      <c r="D1291" s="22" t="s">
        <v>8</v>
      </c>
      <c r="E1291" s="22" t="s">
        <v>627</v>
      </c>
      <c r="F1291" s="22">
        <v>27</v>
      </c>
      <c r="G1291" s="22">
        <v>3</v>
      </c>
      <c r="H1291" s="22" t="str">
        <f>INDEX(Bar_data!$A$3:$B$140,MATCH(C1291,Bar_data!$A$3:$A$140,FALSE),2)</f>
        <v>Trust131</v>
      </c>
      <c r="I1291" s="22" t="str">
        <f>INDEX(TrustCAHUB_map!$A$2:$D$139,MATCH($C1291,TrustCAHUB_map!$A$2:$A$139,FALSE),3)</f>
        <v>West Yorkshire</v>
      </c>
      <c r="J1291" s="22" t="str">
        <f>INDEX(TrustCAHUB_map!$A$2:$D$139,MATCH($C1291,TrustCAHUB_map!$A$2:$A$139,FALSE),4)</f>
        <v>Yorkshire and Humber</v>
      </c>
    </row>
    <row r="1292" spans="1:10" x14ac:dyDescent="0.3">
      <c r="A1292" s="22" t="str">
        <f t="shared" si="20"/>
        <v>'RXF2016Palliative70+'</v>
      </c>
      <c r="B1292" s="22">
        <v>2016</v>
      </c>
      <c r="C1292" s="22" t="s">
        <v>288</v>
      </c>
      <c r="D1292" s="22" t="s">
        <v>8</v>
      </c>
      <c r="E1292" s="22" t="s">
        <v>628</v>
      </c>
      <c r="F1292" s="22">
        <v>19</v>
      </c>
      <c r="G1292" s="22">
        <v>2</v>
      </c>
      <c r="H1292" s="22" t="str">
        <f>INDEX(Bar_data!$A$3:$B$140,MATCH(C1292,Bar_data!$A$3:$A$140,FALSE),2)</f>
        <v>Trust131</v>
      </c>
      <c r="I1292" s="22" t="str">
        <f>INDEX(TrustCAHUB_map!$A$2:$D$139,MATCH($C1292,TrustCAHUB_map!$A$2:$A$139,FALSE),3)</f>
        <v>West Yorkshire</v>
      </c>
      <c r="J1292" s="22" t="str">
        <f>INDEX(TrustCAHUB_map!$A$2:$D$139,MATCH($C1292,TrustCAHUB_map!$A$2:$A$139,FALSE),4)</f>
        <v>Yorkshire and Humber</v>
      </c>
    </row>
    <row r="1293" spans="1:10" x14ac:dyDescent="0.3">
      <c r="A1293" s="22" t="str">
        <f t="shared" si="20"/>
        <v>'RXF2016Curative70+'</v>
      </c>
      <c r="B1293" s="22">
        <v>2016</v>
      </c>
      <c r="C1293" s="22" t="s">
        <v>288</v>
      </c>
      <c r="D1293" s="22" t="s">
        <v>7</v>
      </c>
      <c r="E1293" s="22" t="s">
        <v>628</v>
      </c>
      <c r="F1293" s="22">
        <v>11</v>
      </c>
      <c r="G1293" s="22">
        <v>0</v>
      </c>
      <c r="H1293" s="22" t="str">
        <f>INDEX(Bar_data!$A$3:$B$140,MATCH(C1293,Bar_data!$A$3:$A$140,FALSE),2)</f>
        <v>Trust131</v>
      </c>
      <c r="I1293" s="22" t="str">
        <f>INDEX(TrustCAHUB_map!$A$2:$D$139,MATCH($C1293,TrustCAHUB_map!$A$2:$A$139,FALSE),3)</f>
        <v>West Yorkshire</v>
      </c>
      <c r="J1293" s="22" t="str">
        <f>INDEX(TrustCAHUB_map!$A$2:$D$139,MATCH($C1293,TrustCAHUB_map!$A$2:$A$139,FALSE),4)</f>
        <v>Yorkshire and Humber</v>
      </c>
    </row>
    <row r="1294" spans="1:10" x14ac:dyDescent="0.3">
      <c r="A1294" s="22" t="str">
        <f t="shared" si="20"/>
        <v>'RXH2016Curative18-49'</v>
      </c>
      <c r="B1294" s="22">
        <v>2016</v>
      </c>
      <c r="C1294" s="22" t="s">
        <v>289</v>
      </c>
      <c r="D1294" s="22" t="s">
        <v>7</v>
      </c>
      <c r="E1294" s="22" t="s">
        <v>153</v>
      </c>
      <c r="F1294" s="22">
        <v>5</v>
      </c>
      <c r="G1294" s="22">
        <v>0</v>
      </c>
      <c r="H1294" s="22" t="str">
        <f>INDEX(Bar_data!$A$3:$B$140,MATCH(C1294,Bar_data!$A$3:$A$140,FALSE),2)</f>
        <v>Trust132</v>
      </c>
      <c r="I1294" s="22" t="str">
        <f>INDEX(TrustCAHUB_map!$A$2:$D$139,MATCH($C1294,TrustCAHUB_map!$A$2:$A$139,FALSE),3)</f>
        <v>Surrey and Sussex</v>
      </c>
      <c r="J1294" s="22" t="str">
        <f>INDEX(TrustCAHUB_map!$A$2:$D$139,MATCH($C1294,TrustCAHUB_map!$A$2:$A$139,FALSE),4)</f>
        <v>South East</v>
      </c>
    </row>
    <row r="1295" spans="1:10" x14ac:dyDescent="0.3">
      <c r="A1295" s="22" t="str">
        <f t="shared" si="20"/>
        <v>'RXH2016Palliative18-49'</v>
      </c>
      <c r="B1295" s="22">
        <v>2016</v>
      </c>
      <c r="C1295" s="22" t="s">
        <v>289</v>
      </c>
      <c r="D1295" s="22" t="s">
        <v>8</v>
      </c>
      <c r="E1295" s="22" t="s">
        <v>153</v>
      </c>
      <c r="F1295" s="22">
        <v>4</v>
      </c>
      <c r="G1295" s="22">
        <v>1</v>
      </c>
      <c r="H1295" s="22" t="str">
        <f>INDEX(Bar_data!$A$3:$B$140,MATCH(C1295,Bar_data!$A$3:$A$140,FALSE),2)</f>
        <v>Trust132</v>
      </c>
      <c r="I1295" s="22" t="str">
        <f>INDEX(TrustCAHUB_map!$A$2:$D$139,MATCH($C1295,TrustCAHUB_map!$A$2:$A$139,FALSE),3)</f>
        <v>Surrey and Sussex</v>
      </c>
      <c r="J1295" s="22" t="str">
        <f>INDEX(TrustCAHUB_map!$A$2:$D$139,MATCH($C1295,TrustCAHUB_map!$A$2:$A$139,FALSE),4)</f>
        <v>South East</v>
      </c>
    </row>
    <row r="1296" spans="1:10" x14ac:dyDescent="0.3">
      <c r="A1296" s="22" t="str">
        <f t="shared" si="20"/>
        <v>'RXH2016Curative50-69'</v>
      </c>
      <c r="B1296" s="22">
        <v>2016</v>
      </c>
      <c r="C1296" s="22" t="s">
        <v>289</v>
      </c>
      <c r="D1296" s="22" t="s">
        <v>7</v>
      </c>
      <c r="E1296" s="22" t="s">
        <v>627</v>
      </c>
      <c r="F1296" s="22">
        <v>31</v>
      </c>
      <c r="G1296" s="22">
        <v>0</v>
      </c>
      <c r="H1296" s="22" t="str">
        <f>INDEX(Bar_data!$A$3:$B$140,MATCH(C1296,Bar_data!$A$3:$A$140,FALSE),2)</f>
        <v>Trust132</v>
      </c>
      <c r="I1296" s="22" t="str">
        <f>INDEX(TrustCAHUB_map!$A$2:$D$139,MATCH($C1296,TrustCAHUB_map!$A$2:$A$139,FALSE),3)</f>
        <v>Surrey and Sussex</v>
      </c>
      <c r="J1296" s="22" t="str">
        <f>INDEX(TrustCAHUB_map!$A$2:$D$139,MATCH($C1296,TrustCAHUB_map!$A$2:$A$139,FALSE),4)</f>
        <v>South East</v>
      </c>
    </row>
    <row r="1297" spans="1:10" x14ac:dyDescent="0.3">
      <c r="A1297" s="22" t="str">
        <f t="shared" si="20"/>
        <v>'RXH2016Not assigned50-69'</v>
      </c>
      <c r="B1297" s="22">
        <v>2016</v>
      </c>
      <c r="C1297" s="22" t="s">
        <v>289</v>
      </c>
      <c r="D1297" s="22" t="s">
        <v>477</v>
      </c>
      <c r="E1297" s="22" t="s">
        <v>627</v>
      </c>
      <c r="F1297" s="22">
        <v>1</v>
      </c>
      <c r="G1297" s="22">
        <v>0</v>
      </c>
      <c r="H1297" s="22" t="str">
        <f>INDEX(Bar_data!$A$3:$B$140,MATCH(C1297,Bar_data!$A$3:$A$140,FALSE),2)</f>
        <v>Trust132</v>
      </c>
      <c r="I1297" s="22" t="str">
        <f>INDEX(TrustCAHUB_map!$A$2:$D$139,MATCH($C1297,TrustCAHUB_map!$A$2:$A$139,FALSE),3)</f>
        <v>Surrey and Sussex</v>
      </c>
      <c r="J1297" s="22" t="str">
        <f>INDEX(TrustCAHUB_map!$A$2:$D$139,MATCH($C1297,TrustCAHUB_map!$A$2:$A$139,FALSE),4)</f>
        <v>South East</v>
      </c>
    </row>
    <row r="1298" spans="1:10" x14ac:dyDescent="0.3">
      <c r="A1298" s="22" t="str">
        <f t="shared" si="20"/>
        <v>'RXH2016Palliative50-69'</v>
      </c>
      <c r="B1298" s="22">
        <v>2016</v>
      </c>
      <c r="C1298" s="22" t="s">
        <v>289</v>
      </c>
      <c r="D1298" s="22" t="s">
        <v>8</v>
      </c>
      <c r="E1298" s="22" t="s">
        <v>627</v>
      </c>
      <c r="F1298" s="22">
        <v>16</v>
      </c>
      <c r="G1298" s="22">
        <v>0</v>
      </c>
      <c r="H1298" s="22" t="str">
        <f>INDEX(Bar_data!$A$3:$B$140,MATCH(C1298,Bar_data!$A$3:$A$140,FALSE),2)</f>
        <v>Trust132</v>
      </c>
      <c r="I1298" s="22" t="str">
        <f>INDEX(TrustCAHUB_map!$A$2:$D$139,MATCH($C1298,TrustCAHUB_map!$A$2:$A$139,FALSE),3)</f>
        <v>Surrey and Sussex</v>
      </c>
      <c r="J1298" s="22" t="str">
        <f>INDEX(TrustCAHUB_map!$A$2:$D$139,MATCH($C1298,TrustCAHUB_map!$A$2:$A$139,FALSE),4)</f>
        <v>South East</v>
      </c>
    </row>
    <row r="1299" spans="1:10" x14ac:dyDescent="0.3">
      <c r="A1299" s="22" t="str">
        <f t="shared" si="20"/>
        <v>'RXH2016Curative70+'</v>
      </c>
      <c r="B1299" s="22">
        <v>2016</v>
      </c>
      <c r="C1299" s="22" t="s">
        <v>289</v>
      </c>
      <c r="D1299" s="22" t="s">
        <v>7</v>
      </c>
      <c r="E1299" s="22" t="s">
        <v>628</v>
      </c>
      <c r="F1299" s="22">
        <v>19</v>
      </c>
      <c r="G1299" s="22">
        <v>0</v>
      </c>
      <c r="H1299" s="22" t="str">
        <f>INDEX(Bar_data!$A$3:$B$140,MATCH(C1299,Bar_data!$A$3:$A$140,FALSE),2)</f>
        <v>Trust132</v>
      </c>
      <c r="I1299" s="22" t="str">
        <f>INDEX(TrustCAHUB_map!$A$2:$D$139,MATCH($C1299,TrustCAHUB_map!$A$2:$A$139,FALSE),3)</f>
        <v>Surrey and Sussex</v>
      </c>
      <c r="J1299" s="22" t="str">
        <f>INDEX(TrustCAHUB_map!$A$2:$D$139,MATCH($C1299,TrustCAHUB_map!$A$2:$A$139,FALSE),4)</f>
        <v>South East</v>
      </c>
    </row>
    <row r="1300" spans="1:10" x14ac:dyDescent="0.3">
      <c r="A1300" s="22" t="str">
        <f t="shared" si="20"/>
        <v>'RXH2016Palliative70+'</v>
      </c>
      <c r="B1300" s="22">
        <v>2016</v>
      </c>
      <c r="C1300" s="22" t="s">
        <v>289</v>
      </c>
      <c r="D1300" s="22" t="s">
        <v>8</v>
      </c>
      <c r="E1300" s="22" t="s">
        <v>628</v>
      </c>
      <c r="F1300" s="22">
        <v>12</v>
      </c>
      <c r="G1300" s="22">
        <v>1</v>
      </c>
      <c r="H1300" s="22" t="str">
        <f>INDEX(Bar_data!$A$3:$B$140,MATCH(C1300,Bar_data!$A$3:$A$140,FALSE),2)</f>
        <v>Trust132</v>
      </c>
      <c r="I1300" s="22" t="str">
        <f>INDEX(TrustCAHUB_map!$A$2:$D$139,MATCH($C1300,TrustCAHUB_map!$A$2:$A$139,FALSE),3)</f>
        <v>Surrey and Sussex</v>
      </c>
      <c r="J1300" s="22" t="str">
        <f>INDEX(TrustCAHUB_map!$A$2:$D$139,MATCH($C1300,TrustCAHUB_map!$A$2:$A$139,FALSE),4)</f>
        <v>South East</v>
      </c>
    </row>
    <row r="1301" spans="1:10" x14ac:dyDescent="0.3">
      <c r="A1301" s="22" t="str">
        <f t="shared" si="20"/>
        <v>'RXK2016Palliative18-49'</v>
      </c>
      <c r="B1301" s="22">
        <v>2016</v>
      </c>
      <c r="C1301" s="22" t="s">
        <v>290</v>
      </c>
      <c r="D1301" s="22" t="s">
        <v>8</v>
      </c>
      <c r="E1301" s="22" t="s">
        <v>153</v>
      </c>
      <c r="F1301" s="22">
        <v>3</v>
      </c>
      <c r="G1301" s="22">
        <v>0</v>
      </c>
      <c r="H1301" s="22" t="str">
        <f>INDEX(Bar_data!$A$3:$B$140,MATCH(C1301,Bar_data!$A$3:$A$140,FALSE),2)</f>
        <v>Trust133</v>
      </c>
      <c r="I1301" s="22" t="str">
        <f>INDEX(TrustCAHUB_map!$A$2:$D$139,MATCH($C1301,TrustCAHUB_map!$A$2:$A$139,FALSE),3)</f>
        <v>West Midlands</v>
      </c>
      <c r="J1301" s="22" t="str">
        <f>INDEX(TrustCAHUB_map!$A$2:$D$139,MATCH($C1301,TrustCAHUB_map!$A$2:$A$139,FALSE),4)</f>
        <v>West Midlands</v>
      </c>
    </row>
    <row r="1302" spans="1:10" x14ac:dyDescent="0.3">
      <c r="A1302" s="22" t="str">
        <f t="shared" si="20"/>
        <v>'RXK2016Curative18-49'</v>
      </c>
      <c r="B1302" s="22">
        <v>2016</v>
      </c>
      <c r="C1302" s="22" t="s">
        <v>290</v>
      </c>
      <c r="D1302" s="22" t="s">
        <v>7</v>
      </c>
      <c r="E1302" s="22" t="s">
        <v>153</v>
      </c>
      <c r="F1302" s="22">
        <v>8</v>
      </c>
      <c r="G1302" s="22">
        <v>0</v>
      </c>
      <c r="H1302" s="22" t="str">
        <f>INDEX(Bar_data!$A$3:$B$140,MATCH(C1302,Bar_data!$A$3:$A$140,FALSE),2)</f>
        <v>Trust133</v>
      </c>
      <c r="I1302" s="22" t="str">
        <f>INDEX(TrustCAHUB_map!$A$2:$D$139,MATCH($C1302,TrustCAHUB_map!$A$2:$A$139,FALSE),3)</f>
        <v>West Midlands</v>
      </c>
      <c r="J1302" s="22" t="str">
        <f>INDEX(TrustCAHUB_map!$A$2:$D$139,MATCH($C1302,TrustCAHUB_map!$A$2:$A$139,FALSE),4)</f>
        <v>West Midlands</v>
      </c>
    </row>
    <row r="1303" spans="1:10" x14ac:dyDescent="0.3">
      <c r="A1303" s="22" t="str">
        <f t="shared" si="20"/>
        <v>'RXK2016Palliative50-69'</v>
      </c>
      <c r="B1303" s="22">
        <v>2016</v>
      </c>
      <c r="C1303" s="22" t="s">
        <v>290</v>
      </c>
      <c r="D1303" s="22" t="s">
        <v>8</v>
      </c>
      <c r="E1303" s="22" t="s">
        <v>627</v>
      </c>
      <c r="F1303" s="22">
        <v>13</v>
      </c>
      <c r="G1303" s="22">
        <v>1</v>
      </c>
      <c r="H1303" s="22" t="str">
        <f>INDEX(Bar_data!$A$3:$B$140,MATCH(C1303,Bar_data!$A$3:$A$140,FALSE),2)</f>
        <v>Trust133</v>
      </c>
      <c r="I1303" s="22" t="str">
        <f>INDEX(TrustCAHUB_map!$A$2:$D$139,MATCH($C1303,TrustCAHUB_map!$A$2:$A$139,FALSE),3)</f>
        <v>West Midlands</v>
      </c>
      <c r="J1303" s="22" t="str">
        <f>INDEX(TrustCAHUB_map!$A$2:$D$139,MATCH($C1303,TrustCAHUB_map!$A$2:$A$139,FALSE),4)</f>
        <v>West Midlands</v>
      </c>
    </row>
    <row r="1304" spans="1:10" x14ac:dyDescent="0.3">
      <c r="A1304" s="22" t="str">
        <f t="shared" si="20"/>
        <v>'RXK2016Curative50-69'</v>
      </c>
      <c r="B1304" s="22">
        <v>2016</v>
      </c>
      <c r="C1304" s="22" t="s">
        <v>290</v>
      </c>
      <c r="D1304" s="22" t="s">
        <v>7</v>
      </c>
      <c r="E1304" s="22" t="s">
        <v>627</v>
      </c>
      <c r="F1304" s="22">
        <v>22</v>
      </c>
      <c r="G1304" s="22">
        <v>0</v>
      </c>
      <c r="H1304" s="22" t="str">
        <f>INDEX(Bar_data!$A$3:$B$140,MATCH(C1304,Bar_data!$A$3:$A$140,FALSE),2)</f>
        <v>Trust133</v>
      </c>
      <c r="I1304" s="22" t="str">
        <f>INDEX(TrustCAHUB_map!$A$2:$D$139,MATCH($C1304,TrustCAHUB_map!$A$2:$A$139,FALSE),3)</f>
        <v>West Midlands</v>
      </c>
      <c r="J1304" s="22" t="str">
        <f>INDEX(TrustCAHUB_map!$A$2:$D$139,MATCH($C1304,TrustCAHUB_map!$A$2:$A$139,FALSE),4)</f>
        <v>West Midlands</v>
      </c>
    </row>
    <row r="1305" spans="1:10" x14ac:dyDescent="0.3">
      <c r="A1305" s="22" t="str">
        <f t="shared" si="20"/>
        <v>'RXK2016Curative70+'</v>
      </c>
      <c r="B1305" s="22">
        <v>2016</v>
      </c>
      <c r="C1305" s="22" t="s">
        <v>290</v>
      </c>
      <c r="D1305" s="22" t="s">
        <v>7</v>
      </c>
      <c r="E1305" s="22" t="s">
        <v>628</v>
      </c>
      <c r="F1305" s="22">
        <v>14</v>
      </c>
      <c r="G1305" s="22">
        <v>1</v>
      </c>
      <c r="H1305" s="22" t="str">
        <f>INDEX(Bar_data!$A$3:$B$140,MATCH(C1305,Bar_data!$A$3:$A$140,FALSE),2)</f>
        <v>Trust133</v>
      </c>
      <c r="I1305" s="22" t="str">
        <f>INDEX(TrustCAHUB_map!$A$2:$D$139,MATCH($C1305,TrustCAHUB_map!$A$2:$A$139,FALSE),3)</f>
        <v>West Midlands</v>
      </c>
      <c r="J1305" s="22" t="str">
        <f>INDEX(TrustCAHUB_map!$A$2:$D$139,MATCH($C1305,TrustCAHUB_map!$A$2:$A$139,FALSE),4)</f>
        <v>West Midlands</v>
      </c>
    </row>
    <row r="1306" spans="1:10" x14ac:dyDescent="0.3">
      <c r="A1306" s="22" t="str">
        <f t="shared" si="20"/>
        <v>'RXK2016Not assigned70+'</v>
      </c>
      <c r="B1306" s="22">
        <v>2016</v>
      </c>
      <c r="C1306" s="22" t="s">
        <v>290</v>
      </c>
      <c r="D1306" s="22" t="s">
        <v>477</v>
      </c>
      <c r="E1306" s="22" t="s">
        <v>628</v>
      </c>
      <c r="F1306" s="22">
        <v>1</v>
      </c>
      <c r="G1306" s="22">
        <v>0</v>
      </c>
      <c r="H1306" s="22" t="str">
        <f>INDEX(Bar_data!$A$3:$B$140,MATCH(C1306,Bar_data!$A$3:$A$140,FALSE),2)</f>
        <v>Trust133</v>
      </c>
      <c r="I1306" s="22" t="str">
        <f>INDEX(TrustCAHUB_map!$A$2:$D$139,MATCH($C1306,TrustCAHUB_map!$A$2:$A$139,FALSE),3)</f>
        <v>West Midlands</v>
      </c>
      <c r="J1306" s="22" t="str">
        <f>INDEX(TrustCAHUB_map!$A$2:$D$139,MATCH($C1306,TrustCAHUB_map!$A$2:$A$139,FALSE),4)</f>
        <v>West Midlands</v>
      </c>
    </row>
    <row r="1307" spans="1:10" x14ac:dyDescent="0.3">
      <c r="A1307" s="22" t="str">
        <f t="shared" si="20"/>
        <v>'RXK2016Palliative70+'</v>
      </c>
      <c r="B1307" s="22">
        <v>2016</v>
      </c>
      <c r="C1307" s="22" t="s">
        <v>290</v>
      </c>
      <c r="D1307" s="22" t="s">
        <v>8</v>
      </c>
      <c r="E1307" s="22" t="s">
        <v>628</v>
      </c>
      <c r="F1307" s="22">
        <v>7</v>
      </c>
      <c r="G1307" s="22">
        <v>0</v>
      </c>
      <c r="H1307" s="22" t="str">
        <f>INDEX(Bar_data!$A$3:$B$140,MATCH(C1307,Bar_data!$A$3:$A$140,FALSE),2)</f>
        <v>Trust133</v>
      </c>
      <c r="I1307" s="22" t="str">
        <f>INDEX(TrustCAHUB_map!$A$2:$D$139,MATCH($C1307,TrustCAHUB_map!$A$2:$A$139,FALSE),3)</f>
        <v>West Midlands</v>
      </c>
      <c r="J1307" s="22" t="str">
        <f>INDEX(TrustCAHUB_map!$A$2:$D$139,MATCH($C1307,TrustCAHUB_map!$A$2:$A$139,FALSE),4)</f>
        <v>West Midlands</v>
      </c>
    </row>
    <row r="1308" spans="1:10" x14ac:dyDescent="0.3">
      <c r="A1308" s="22" t="str">
        <f t="shared" si="20"/>
        <v>'RXL2016Curative18-49'</v>
      </c>
      <c r="B1308" s="22">
        <v>2016</v>
      </c>
      <c r="C1308" s="22" t="s">
        <v>291</v>
      </c>
      <c r="D1308" s="22" t="s">
        <v>7</v>
      </c>
      <c r="E1308" s="22" t="s">
        <v>153</v>
      </c>
      <c r="F1308" s="22">
        <v>2</v>
      </c>
      <c r="G1308" s="22">
        <v>1</v>
      </c>
      <c r="H1308" s="22" t="str">
        <f>INDEX(Bar_data!$A$3:$B$140,MATCH(C1308,Bar_data!$A$3:$A$140,FALSE),2)</f>
        <v>Trust134</v>
      </c>
      <c r="I1308" s="22" t="str">
        <f>INDEX(TrustCAHUB_map!$A$2:$D$139,MATCH($C1308,TrustCAHUB_map!$A$2:$A$139,FALSE),3)</f>
        <v>Lancashire and South Cumbria</v>
      </c>
      <c r="J1308" s="22" t="str">
        <f>INDEX(TrustCAHUB_map!$A$2:$D$139,MATCH($C1308,TrustCAHUB_map!$A$2:$A$139,FALSE),4)</f>
        <v>North West</v>
      </c>
    </row>
    <row r="1309" spans="1:10" x14ac:dyDescent="0.3">
      <c r="A1309" s="22" t="str">
        <f t="shared" si="20"/>
        <v>'RXL2016Palliative18-49'</v>
      </c>
      <c r="B1309" s="22">
        <v>2016</v>
      </c>
      <c r="C1309" s="22" t="s">
        <v>291</v>
      </c>
      <c r="D1309" s="22" t="s">
        <v>8</v>
      </c>
      <c r="E1309" s="22" t="s">
        <v>153</v>
      </c>
      <c r="F1309" s="22">
        <v>4</v>
      </c>
      <c r="G1309" s="22">
        <v>0</v>
      </c>
      <c r="H1309" s="22" t="str">
        <f>INDEX(Bar_data!$A$3:$B$140,MATCH(C1309,Bar_data!$A$3:$A$140,FALSE),2)</f>
        <v>Trust134</v>
      </c>
      <c r="I1309" s="22" t="str">
        <f>INDEX(TrustCAHUB_map!$A$2:$D$139,MATCH($C1309,TrustCAHUB_map!$A$2:$A$139,FALSE),3)</f>
        <v>Lancashire and South Cumbria</v>
      </c>
      <c r="J1309" s="22" t="str">
        <f>INDEX(TrustCAHUB_map!$A$2:$D$139,MATCH($C1309,TrustCAHUB_map!$A$2:$A$139,FALSE),4)</f>
        <v>North West</v>
      </c>
    </row>
    <row r="1310" spans="1:10" x14ac:dyDescent="0.3">
      <c r="A1310" s="22" t="str">
        <f t="shared" si="20"/>
        <v>'RXL2016Palliative50-69'</v>
      </c>
      <c r="B1310" s="22">
        <v>2016</v>
      </c>
      <c r="C1310" s="22" t="s">
        <v>291</v>
      </c>
      <c r="D1310" s="22" t="s">
        <v>8</v>
      </c>
      <c r="E1310" s="22" t="s">
        <v>627</v>
      </c>
      <c r="F1310" s="22">
        <v>20</v>
      </c>
      <c r="G1310" s="22">
        <v>3</v>
      </c>
      <c r="H1310" s="22" t="str">
        <f>INDEX(Bar_data!$A$3:$B$140,MATCH(C1310,Bar_data!$A$3:$A$140,FALSE),2)</f>
        <v>Trust134</v>
      </c>
      <c r="I1310" s="22" t="str">
        <f>INDEX(TrustCAHUB_map!$A$2:$D$139,MATCH($C1310,TrustCAHUB_map!$A$2:$A$139,FALSE),3)</f>
        <v>Lancashire and South Cumbria</v>
      </c>
      <c r="J1310" s="22" t="str">
        <f>INDEX(TrustCAHUB_map!$A$2:$D$139,MATCH($C1310,TrustCAHUB_map!$A$2:$A$139,FALSE),4)</f>
        <v>North West</v>
      </c>
    </row>
    <row r="1311" spans="1:10" x14ac:dyDescent="0.3">
      <c r="A1311" s="22" t="str">
        <f t="shared" si="20"/>
        <v>'RXL2016Curative50-69'</v>
      </c>
      <c r="B1311" s="22">
        <v>2016</v>
      </c>
      <c r="C1311" s="22" t="s">
        <v>291</v>
      </c>
      <c r="D1311" s="22" t="s">
        <v>7</v>
      </c>
      <c r="E1311" s="22" t="s">
        <v>627</v>
      </c>
      <c r="F1311" s="22">
        <v>29</v>
      </c>
      <c r="G1311" s="22">
        <v>1</v>
      </c>
      <c r="H1311" s="22" t="str">
        <f>INDEX(Bar_data!$A$3:$B$140,MATCH(C1311,Bar_data!$A$3:$A$140,FALSE),2)</f>
        <v>Trust134</v>
      </c>
      <c r="I1311" s="22" t="str">
        <f>INDEX(TrustCAHUB_map!$A$2:$D$139,MATCH($C1311,TrustCAHUB_map!$A$2:$A$139,FALSE),3)</f>
        <v>Lancashire and South Cumbria</v>
      </c>
      <c r="J1311" s="22" t="str">
        <f>INDEX(TrustCAHUB_map!$A$2:$D$139,MATCH($C1311,TrustCAHUB_map!$A$2:$A$139,FALSE),4)</f>
        <v>North West</v>
      </c>
    </row>
    <row r="1312" spans="1:10" x14ac:dyDescent="0.3">
      <c r="A1312" s="22" t="str">
        <f t="shared" si="20"/>
        <v>'RXL2016Not assigned50-69'</v>
      </c>
      <c r="B1312" s="22">
        <v>2016</v>
      </c>
      <c r="C1312" s="22" t="s">
        <v>291</v>
      </c>
      <c r="D1312" s="22" t="s">
        <v>477</v>
      </c>
      <c r="E1312" s="22" t="s">
        <v>627</v>
      </c>
      <c r="F1312" s="22">
        <v>4</v>
      </c>
      <c r="G1312" s="22">
        <v>0</v>
      </c>
      <c r="H1312" s="22" t="str">
        <f>INDEX(Bar_data!$A$3:$B$140,MATCH(C1312,Bar_data!$A$3:$A$140,FALSE),2)</f>
        <v>Trust134</v>
      </c>
      <c r="I1312" s="22" t="str">
        <f>INDEX(TrustCAHUB_map!$A$2:$D$139,MATCH($C1312,TrustCAHUB_map!$A$2:$A$139,FALSE),3)</f>
        <v>Lancashire and South Cumbria</v>
      </c>
      <c r="J1312" s="22" t="str">
        <f>INDEX(TrustCAHUB_map!$A$2:$D$139,MATCH($C1312,TrustCAHUB_map!$A$2:$A$139,FALSE),4)</f>
        <v>North West</v>
      </c>
    </row>
    <row r="1313" spans="1:10" x14ac:dyDescent="0.3">
      <c r="A1313" s="22" t="str">
        <f t="shared" si="20"/>
        <v>'RXL2016Curative70+'</v>
      </c>
      <c r="B1313" s="22">
        <v>2016</v>
      </c>
      <c r="C1313" s="22" t="s">
        <v>291</v>
      </c>
      <c r="D1313" s="22" t="s">
        <v>7</v>
      </c>
      <c r="E1313" s="22" t="s">
        <v>628</v>
      </c>
      <c r="F1313" s="22">
        <v>24</v>
      </c>
      <c r="G1313" s="22">
        <v>0</v>
      </c>
      <c r="H1313" s="22" t="str">
        <f>INDEX(Bar_data!$A$3:$B$140,MATCH(C1313,Bar_data!$A$3:$A$140,FALSE),2)</f>
        <v>Trust134</v>
      </c>
      <c r="I1313" s="22" t="str">
        <f>INDEX(TrustCAHUB_map!$A$2:$D$139,MATCH($C1313,TrustCAHUB_map!$A$2:$A$139,FALSE),3)</f>
        <v>Lancashire and South Cumbria</v>
      </c>
      <c r="J1313" s="22" t="str">
        <f>INDEX(TrustCAHUB_map!$A$2:$D$139,MATCH($C1313,TrustCAHUB_map!$A$2:$A$139,FALSE),4)</f>
        <v>North West</v>
      </c>
    </row>
    <row r="1314" spans="1:10" x14ac:dyDescent="0.3">
      <c r="A1314" s="22" t="str">
        <f t="shared" si="20"/>
        <v>'RXL2016Palliative70+'</v>
      </c>
      <c r="B1314" s="22">
        <v>2016</v>
      </c>
      <c r="C1314" s="22" t="s">
        <v>291</v>
      </c>
      <c r="D1314" s="22" t="s">
        <v>8</v>
      </c>
      <c r="E1314" s="22" t="s">
        <v>628</v>
      </c>
      <c r="F1314" s="22">
        <v>30</v>
      </c>
      <c r="G1314" s="22">
        <v>3</v>
      </c>
      <c r="H1314" s="22" t="str">
        <f>INDEX(Bar_data!$A$3:$B$140,MATCH(C1314,Bar_data!$A$3:$A$140,FALSE),2)</f>
        <v>Trust134</v>
      </c>
      <c r="I1314" s="22" t="str">
        <f>INDEX(TrustCAHUB_map!$A$2:$D$139,MATCH($C1314,TrustCAHUB_map!$A$2:$A$139,FALSE),3)</f>
        <v>Lancashire and South Cumbria</v>
      </c>
      <c r="J1314" s="22" t="str">
        <f>INDEX(TrustCAHUB_map!$A$2:$D$139,MATCH($C1314,TrustCAHUB_map!$A$2:$A$139,FALSE),4)</f>
        <v>North West</v>
      </c>
    </row>
    <row r="1315" spans="1:10" x14ac:dyDescent="0.3">
      <c r="A1315" s="22" t="str">
        <f t="shared" si="20"/>
        <v>'RXN2016Palliative18-49'</v>
      </c>
      <c r="B1315" s="22">
        <v>2016</v>
      </c>
      <c r="C1315" s="22" t="s">
        <v>292</v>
      </c>
      <c r="D1315" s="22" t="s">
        <v>8</v>
      </c>
      <c r="E1315" s="22" t="s">
        <v>153</v>
      </c>
      <c r="F1315" s="22">
        <v>8</v>
      </c>
      <c r="G1315" s="22">
        <v>1</v>
      </c>
      <c r="H1315" s="22" t="str">
        <f>INDEX(Bar_data!$A$3:$B$140,MATCH(C1315,Bar_data!$A$3:$A$140,FALSE),2)</f>
        <v>Trust135</v>
      </c>
      <c r="I1315" s="22" t="str">
        <f>INDEX(TrustCAHUB_map!$A$2:$D$139,MATCH($C1315,TrustCAHUB_map!$A$2:$A$139,FALSE),3)</f>
        <v>Lancashire and South Cumbria</v>
      </c>
      <c r="J1315" s="22" t="str">
        <f>INDEX(TrustCAHUB_map!$A$2:$D$139,MATCH($C1315,TrustCAHUB_map!$A$2:$A$139,FALSE),4)</f>
        <v>North West</v>
      </c>
    </row>
    <row r="1316" spans="1:10" x14ac:dyDescent="0.3">
      <c r="A1316" s="22" t="str">
        <f t="shared" si="20"/>
        <v>'RXN2016Not assigned18-49'</v>
      </c>
      <c r="B1316" s="22">
        <v>2016</v>
      </c>
      <c r="C1316" s="22" t="s">
        <v>292</v>
      </c>
      <c r="D1316" s="22" t="s">
        <v>477</v>
      </c>
      <c r="E1316" s="22" t="s">
        <v>153</v>
      </c>
      <c r="F1316" s="22">
        <v>3</v>
      </c>
      <c r="G1316" s="22">
        <v>1</v>
      </c>
      <c r="H1316" s="22" t="str">
        <f>INDEX(Bar_data!$A$3:$B$140,MATCH(C1316,Bar_data!$A$3:$A$140,FALSE),2)</f>
        <v>Trust135</v>
      </c>
      <c r="I1316" s="22" t="str">
        <f>INDEX(TrustCAHUB_map!$A$2:$D$139,MATCH($C1316,TrustCAHUB_map!$A$2:$A$139,FALSE),3)</f>
        <v>Lancashire and South Cumbria</v>
      </c>
      <c r="J1316" s="22" t="str">
        <f>INDEX(TrustCAHUB_map!$A$2:$D$139,MATCH($C1316,TrustCAHUB_map!$A$2:$A$139,FALSE),4)</f>
        <v>North West</v>
      </c>
    </row>
    <row r="1317" spans="1:10" x14ac:dyDescent="0.3">
      <c r="A1317" s="22" t="str">
        <f t="shared" si="20"/>
        <v>'RXN2016Curative18-49'</v>
      </c>
      <c r="B1317" s="22">
        <v>2016</v>
      </c>
      <c r="C1317" s="22" t="s">
        <v>292</v>
      </c>
      <c r="D1317" s="22" t="s">
        <v>7</v>
      </c>
      <c r="E1317" s="22" t="s">
        <v>153</v>
      </c>
      <c r="F1317" s="22">
        <v>2</v>
      </c>
      <c r="G1317" s="22">
        <v>0</v>
      </c>
      <c r="H1317" s="22" t="str">
        <f>INDEX(Bar_data!$A$3:$B$140,MATCH(C1317,Bar_data!$A$3:$A$140,FALSE),2)</f>
        <v>Trust135</v>
      </c>
      <c r="I1317" s="22" t="str">
        <f>INDEX(TrustCAHUB_map!$A$2:$D$139,MATCH($C1317,TrustCAHUB_map!$A$2:$A$139,FALSE),3)</f>
        <v>Lancashire and South Cumbria</v>
      </c>
      <c r="J1317" s="22" t="str">
        <f>INDEX(TrustCAHUB_map!$A$2:$D$139,MATCH($C1317,TrustCAHUB_map!$A$2:$A$139,FALSE),4)</f>
        <v>North West</v>
      </c>
    </row>
    <row r="1318" spans="1:10" x14ac:dyDescent="0.3">
      <c r="A1318" s="22" t="str">
        <f t="shared" si="20"/>
        <v>'RXN2016Not assigned50-69'</v>
      </c>
      <c r="B1318" s="22">
        <v>2016</v>
      </c>
      <c r="C1318" s="22" t="s">
        <v>292</v>
      </c>
      <c r="D1318" s="22" t="s">
        <v>477</v>
      </c>
      <c r="E1318" s="22" t="s">
        <v>627</v>
      </c>
      <c r="F1318" s="22">
        <v>3</v>
      </c>
      <c r="G1318" s="22">
        <v>0</v>
      </c>
      <c r="H1318" s="22" t="str">
        <f>INDEX(Bar_data!$A$3:$B$140,MATCH(C1318,Bar_data!$A$3:$A$140,FALSE),2)</f>
        <v>Trust135</v>
      </c>
      <c r="I1318" s="22" t="str">
        <f>INDEX(TrustCAHUB_map!$A$2:$D$139,MATCH($C1318,TrustCAHUB_map!$A$2:$A$139,FALSE),3)</f>
        <v>Lancashire and South Cumbria</v>
      </c>
      <c r="J1318" s="22" t="str">
        <f>INDEX(TrustCAHUB_map!$A$2:$D$139,MATCH($C1318,TrustCAHUB_map!$A$2:$A$139,FALSE),4)</f>
        <v>North West</v>
      </c>
    </row>
    <row r="1319" spans="1:10" x14ac:dyDescent="0.3">
      <c r="A1319" s="22" t="str">
        <f t="shared" si="20"/>
        <v>'RXN2016Palliative50-69'</v>
      </c>
      <c r="B1319" s="22">
        <v>2016</v>
      </c>
      <c r="C1319" s="22" t="s">
        <v>292</v>
      </c>
      <c r="D1319" s="22" t="s">
        <v>8</v>
      </c>
      <c r="E1319" s="22" t="s">
        <v>627</v>
      </c>
      <c r="F1319" s="22">
        <v>24</v>
      </c>
      <c r="G1319" s="22">
        <v>1</v>
      </c>
      <c r="H1319" s="22" t="str">
        <f>INDEX(Bar_data!$A$3:$B$140,MATCH(C1319,Bar_data!$A$3:$A$140,FALSE),2)</f>
        <v>Trust135</v>
      </c>
      <c r="I1319" s="22" t="str">
        <f>INDEX(TrustCAHUB_map!$A$2:$D$139,MATCH($C1319,TrustCAHUB_map!$A$2:$A$139,FALSE),3)</f>
        <v>Lancashire and South Cumbria</v>
      </c>
      <c r="J1319" s="22" t="str">
        <f>INDEX(TrustCAHUB_map!$A$2:$D$139,MATCH($C1319,TrustCAHUB_map!$A$2:$A$139,FALSE),4)</f>
        <v>North West</v>
      </c>
    </row>
    <row r="1320" spans="1:10" x14ac:dyDescent="0.3">
      <c r="A1320" s="22" t="str">
        <f t="shared" si="20"/>
        <v>'RXN2016Curative50-69'</v>
      </c>
      <c r="B1320" s="22">
        <v>2016</v>
      </c>
      <c r="C1320" s="22" t="s">
        <v>292</v>
      </c>
      <c r="D1320" s="22" t="s">
        <v>7</v>
      </c>
      <c r="E1320" s="22" t="s">
        <v>627</v>
      </c>
      <c r="F1320" s="22">
        <v>47</v>
      </c>
      <c r="G1320" s="22">
        <v>2</v>
      </c>
      <c r="H1320" s="22" t="str">
        <f>INDEX(Bar_data!$A$3:$B$140,MATCH(C1320,Bar_data!$A$3:$A$140,FALSE),2)</f>
        <v>Trust135</v>
      </c>
      <c r="I1320" s="22" t="str">
        <f>INDEX(TrustCAHUB_map!$A$2:$D$139,MATCH($C1320,TrustCAHUB_map!$A$2:$A$139,FALSE),3)</f>
        <v>Lancashire and South Cumbria</v>
      </c>
      <c r="J1320" s="22" t="str">
        <f>INDEX(TrustCAHUB_map!$A$2:$D$139,MATCH($C1320,TrustCAHUB_map!$A$2:$A$139,FALSE),4)</f>
        <v>North West</v>
      </c>
    </row>
    <row r="1321" spans="1:10" x14ac:dyDescent="0.3">
      <c r="A1321" s="22" t="str">
        <f t="shared" si="20"/>
        <v>'RXN2016Palliative70+'</v>
      </c>
      <c r="B1321" s="22">
        <v>2016</v>
      </c>
      <c r="C1321" s="22" t="s">
        <v>292</v>
      </c>
      <c r="D1321" s="22" t="s">
        <v>8</v>
      </c>
      <c r="E1321" s="22" t="s">
        <v>628</v>
      </c>
      <c r="F1321" s="22">
        <v>29</v>
      </c>
      <c r="G1321" s="22">
        <v>0</v>
      </c>
      <c r="H1321" s="22" t="str">
        <f>INDEX(Bar_data!$A$3:$B$140,MATCH(C1321,Bar_data!$A$3:$A$140,FALSE),2)</f>
        <v>Trust135</v>
      </c>
      <c r="I1321" s="22" t="str">
        <f>INDEX(TrustCAHUB_map!$A$2:$D$139,MATCH($C1321,TrustCAHUB_map!$A$2:$A$139,FALSE),3)</f>
        <v>Lancashire and South Cumbria</v>
      </c>
      <c r="J1321" s="22" t="str">
        <f>INDEX(TrustCAHUB_map!$A$2:$D$139,MATCH($C1321,TrustCAHUB_map!$A$2:$A$139,FALSE),4)</f>
        <v>North West</v>
      </c>
    </row>
    <row r="1322" spans="1:10" x14ac:dyDescent="0.3">
      <c r="A1322" s="22" t="str">
        <f t="shared" si="20"/>
        <v>'RXN2016Curative70+'</v>
      </c>
      <c r="B1322" s="22">
        <v>2016</v>
      </c>
      <c r="C1322" s="22" t="s">
        <v>292</v>
      </c>
      <c r="D1322" s="22" t="s">
        <v>7</v>
      </c>
      <c r="E1322" s="22" t="s">
        <v>628</v>
      </c>
      <c r="F1322" s="22">
        <v>24</v>
      </c>
      <c r="G1322" s="22">
        <v>0</v>
      </c>
      <c r="H1322" s="22" t="str">
        <f>INDEX(Bar_data!$A$3:$B$140,MATCH(C1322,Bar_data!$A$3:$A$140,FALSE),2)</f>
        <v>Trust135</v>
      </c>
      <c r="I1322" s="22" t="str">
        <f>INDEX(TrustCAHUB_map!$A$2:$D$139,MATCH($C1322,TrustCAHUB_map!$A$2:$A$139,FALSE),3)</f>
        <v>Lancashire and South Cumbria</v>
      </c>
      <c r="J1322" s="22" t="str">
        <f>INDEX(TrustCAHUB_map!$A$2:$D$139,MATCH($C1322,TrustCAHUB_map!$A$2:$A$139,FALSE),4)</f>
        <v>North West</v>
      </c>
    </row>
    <row r="1323" spans="1:10" x14ac:dyDescent="0.3">
      <c r="A1323" s="22" t="str">
        <f t="shared" si="20"/>
        <v>'RXP2016Curative18-49'</v>
      </c>
      <c r="B1323" s="22">
        <v>2016</v>
      </c>
      <c r="C1323" s="22" t="s">
        <v>293</v>
      </c>
      <c r="D1323" s="22" t="s">
        <v>7</v>
      </c>
      <c r="E1323" s="22" t="s">
        <v>153</v>
      </c>
      <c r="F1323" s="22">
        <v>1</v>
      </c>
      <c r="G1323" s="22">
        <v>0</v>
      </c>
      <c r="H1323" s="22" t="str">
        <f>INDEX(Bar_data!$A$3:$B$140,MATCH(C1323,Bar_data!$A$3:$A$140,FALSE),2)</f>
        <v>Trust136</v>
      </c>
      <c r="I1323" s="22" t="str">
        <f>INDEX(TrustCAHUB_map!$A$2:$D$139,MATCH($C1323,TrustCAHUB_map!$A$2:$A$139,FALSE),3)</f>
        <v>North East and Cumbria</v>
      </c>
      <c r="J1323" s="22" t="str">
        <f>INDEX(TrustCAHUB_map!$A$2:$D$139,MATCH($C1323,TrustCAHUB_map!$A$2:$A$139,FALSE),4)</f>
        <v>North East</v>
      </c>
    </row>
    <row r="1324" spans="1:10" x14ac:dyDescent="0.3">
      <c r="A1324" s="22" t="str">
        <f t="shared" si="20"/>
        <v>'RXP2016Not assigned18-49'</v>
      </c>
      <c r="B1324" s="22">
        <v>2016</v>
      </c>
      <c r="C1324" s="22" t="s">
        <v>293</v>
      </c>
      <c r="D1324" s="22" t="s">
        <v>477</v>
      </c>
      <c r="E1324" s="22" t="s">
        <v>153</v>
      </c>
      <c r="F1324" s="22">
        <v>3</v>
      </c>
      <c r="G1324" s="22">
        <v>0</v>
      </c>
      <c r="H1324" s="22" t="str">
        <f>INDEX(Bar_data!$A$3:$B$140,MATCH(C1324,Bar_data!$A$3:$A$140,FALSE),2)</f>
        <v>Trust136</v>
      </c>
      <c r="I1324" s="22" t="str">
        <f>INDEX(TrustCAHUB_map!$A$2:$D$139,MATCH($C1324,TrustCAHUB_map!$A$2:$A$139,FALSE),3)</f>
        <v>North East and Cumbria</v>
      </c>
      <c r="J1324" s="22" t="str">
        <f>INDEX(TrustCAHUB_map!$A$2:$D$139,MATCH($C1324,TrustCAHUB_map!$A$2:$A$139,FALSE),4)</f>
        <v>North East</v>
      </c>
    </row>
    <row r="1325" spans="1:10" x14ac:dyDescent="0.3">
      <c r="A1325" s="22" t="str">
        <f t="shared" si="20"/>
        <v>'RXP2016Palliative18-49'</v>
      </c>
      <c r="B1325" s="22">
        <v>2016</v>
      </c>
      <c r="C1325" s="22" t="s">
        <v>293</v>
      </c>
      <c r="D1325" s="22" t="s">
        <v>8</v>
      </c>
      <c r="E1325" s="22" t="s">
        <v>153</v>
      </c>
      <c r="F1325" s="22">
        <v>3</v>
      </c>
      <c r="G1325" s="22">
        <v>0</v>
      </c>
      <c r="H1325" s="22" t="str">
        <f>INDEX(Bar_data!$A$3:$B$140,MATCH(C1325,Bar_data!$A$3:$A$140,FALSE),2)</f>
        <v>Trust136</v>
      </c>
      <c r="I1325" s="22" t="str">
        <f>INDEX(TrustCAHUB_map!$A$2:$D$139,MATCH($C1325,TrustCAHUB_map!$A$2:$A$139,FALSE),3)</f>
        <v>North East and Cumbria</v>
      </c>
      <c r="J1325" s="22" t="str">
        <f>INDEX(TrustCAHUB_map!$A$2:$D$139,MATCH($C1325,TrustCAHUB_map!$A$2:$A$139,FALSE),4)</f>
        <v>North East</v>
      </c>
    </row>
    <row r="1326" spans="1:10" x14ac:dyDescent="0.3">
      <c r="A1326" s="22" t="str">
        <f t="shared" si="20"/>
        <v>'RXP2016Palliative50-69'</v>
      </c>
      <c r="B1326" s="22">
        <v>2016</v>
      </c>
      <c r="C1326" s="22" t="s">
        <v>293</v>
      </c>
      <c r="D1326" s="22" t="s">
        <v>8</v>
      </c>
      <c r="E1326" s="22" t="s">
        <v>627</v>
      </c>
      <c r="F1326" s="22">
        <v>3</v>
      </c>
      <c r="G1326" s="22">
        <v>0</v>
      </c>
      <c r="H1326" s="22" t="str">
        <f>INDEX(Bar_data!$A$3:$B$140,MATCH(C1326,Bar_data!$A$3:$A$140,FALSE),2)</f>
        <v>Trust136</v>
      </c>
      <c r="I1326" s="22" t="str">
        <f>INDEX(TrustCAHUB_map!$A$2:$D$139,MATCH($C1326,TrustCAHUB_map!$A$2:$A$139,FALSE),3)</f>
        <v>North East and Cumbria</v>
      </c>
      <c r="J1326" s="22" t="str">
        <f>INDEX(TrustCAHUB_map!$A$2:$D$139,MATCH($C1326,TrustCAHUB_map!$A$2:$A$139,FALSE),4)</f>
        <v>North East</v>
      </c>
    </row>
    <row r="1327" spans="1:10" x14ac:dyDescent="0.3">
      <c r="A1327" s="22" t="str">
        <f t="shared" si="20"/>
        <v>'RXP2016Curative50-69'</v>
      </c>
      <c r="B1327" s="22">
        <v>2016</v>
      </c>
      <c r="C1327" s="22" t="s">
        <v>293</v>
      </c>
      <c r="D1327" s="22" t="s">
        <v>7</v>
      </c>
      <c r="E1327" s="22" t="s">
        <v>627</v>
      </c>
      <c r="F1327" s="22">
        <v>5</v>
      </c>
      <c r="G1327" s="22">
        <v>0</v>
      </c>
      <c r="H1327" s="22" t="str">
        <f>INDEX(Bar_data!$A$3:$B$140,MATCH(C1327,Bar_data!$A$3:$A$140,FALSE),2)</f>
        <v>Trust136</v>
      </c>
      <c r="I1327" s="22" t="str">
        <f>INDEX(TrustCAHUB_map!$A$2:$D$139,MATCH($C1327,TrustCAHUB_map!$A$2:$A$139,FALSE),3)</f>
        <v>North East and Cumbria</v>
      </c>
      <c r="J1327" s="22" t="str">
        <f>INDEX(TrustCAHUB_map!$A$2:$D$139,MATCH($C1327,TrustCAHUB_map!$A$2:$A$139,FALSE),4)</f>
        <v>North East</v>
      </c>
    </row>
    <row r="1328" spans="1:10" x14ac:dyDescent="0.3">
      <c r="A1328" s="22" t="str">
        <f t="shared" si="20"/>
        <v>'RXP2016Not assigned50-69'</v>
      </c>
      <c r="B1328" s="22">
        <v>2016</v>
      </c>
      <c r="C1328" s="22" t="s">
        <v>293</v>
      </c>
      <c r="D1328" s="22" t="s">
        <v>477</v>
      </c>
      <c r="E1328" s="22" t="s">
        <v>627</v>
      </c>
      <c r="F1328" s="22">
        <v>25</v>
      </c>
      <c r="G1328" s="22">
        <v>1</v>
      </c>
      <c r="H1328" s="22" t="str">
        <f>INDEX(Bar_data!$A$3:$B$140,MATCH(C1328,Bar_data!$A$3:$A$140,FALSE),2)</f>
        <v>Trust136</v>
      </c>
      <c r="I1328" s="22" t="str">
        <f>INDEX(TrustCAHUB_map!$A$2:$D$139,MATCH($C1328,TrustCAHUB_map!$A$2:$A$139,FALSE),3)</f>
        <v>North East and Cumbria</v>
      </c>
      <c r="J1328" s="22" t="str">
        <f>INDEX(TrustCAHUB_map!$A$2:$D$139,MATCH($C1328,TrustCAHUB_map!$A$2:$A$139,FALSE),4)</f>
        <v>North East</v>
      </c>
    </row>
    <row r="1329" spans="1:10" x14ac:dyDescent="0.3">
      <c r="A1329" s="22" t="str">
        <f t="shared" si="20"/>
        <v>'RXP2016Not assigned70+'</v>
      </c>
      <c r="B1329" s="22">
        <v>2016</v>
      </c>
      <c r="C1329" s="22" t="s">
        <v>293</v>
      </c>
      <c r="D1329" s="22" t="s">
        <v>477</v>
      </c>
      <c r="E1329" s="22" t="s">
        <v>628</v>
      </c>
      <c r="F1329" s="22">
        <v>18</v>
      </c>
      <c r="G1329" s="22">
        <v>2</v>
      </c>
      <c r="H1329" s="22" t="str">
        <f>INDEX(Bar_data!$A$3:$B$140,MATCH(C1329,Bar_data!$A$3:$A$140,FALSE),2)</f>
        <v>Trust136</v>
      </c>
      <c r="I1329" s="22" t="str">
        <f>INDEX(TrustCAHUB_map!$A$2:$D$139,MATCH($C1329,TrustCAHUB_map!$A$2:$A$139,FALSE),3)</f>
        <v>North East and Cumbria</v>
      </c>
      <c r="J1329" s="22" t="str">
        <f>INDEX(TrustCAHUB_map!$A$2:$D$139,MATCH($C1329,TrustCAHUB_map!$A$2:$A$139,FALSE),4)</f>
        <v>North East</v>
      </c>
    </row>
    <row r="1330" spans="1:10" x14ac:dyDescent="0.3">
      <c r="A1330" s="22" t="str">
        <f t="shared" si="20"/>
        <v>'RXP2016Curative70+'</v>
      </c>
      <c r="B1330" s="22">
        <v>2016</v>
      </c>
      <c r="C1330" s="22" t="s">
        <v>293</v>
      </c>
      <c r="D1330" s="22" t="s">
        <v>7</v>
      </c>
      <c r="E1330" s="22" t="s">
        <v>628</v>
      </c>
      <c r="F1330" s="22">
        <v>3</v>
      </c>
      <c r="G1330" s="22">
        <v>0</v>
      </c>
      <c r="H1330" s="22" t="str">
        <f>INDEX(Bar_data!$A$3:$B$140,MATCH(C1330,Bar_data!$A$3:$A$140,FALSE),2)</f>
        <v>Trust136</v>
      </c>
      <c r="I1330" s="22" t="str">
        <f>INDEX(TrustCAHUB_map!$A$2:$D$139,MATCH($C1330,TrustCAHUB_map!$A$2:$A$139,FALSE),3)</f>
        <v>North East and Cumbria</v>
      </c>
      <c r="J1330" s="22" t="str">
        <f>INDEX(TrustCAHUB_map!$A$2:$D$139,MATCH($C1330,TrustCAHUB_map!$A$2:$A$139,FALSE),4)</f>
        <v>North East</v>
      </c>
    </row>
    <row r="1331" spans="1:10" x14ac:dyDescent="0.3">
      <c r="A1331" s="22" t="str">
        <f t="shared" si="20"/>
        <v>'RXP2016Palliative70+'</v>
      </c>
      <c r="B1331" s="22">
        <v>2016</v>
      </c>
      <c r="C1331" s="22" t="s">
        <v>293</v>
      </c>
      <c r="D1331" s="22" t="s">
        <v>8</v>
      </c>
      <c r="E1331" s="22" t="s">
        <v>628</v>
      </c>
      <c r="F1331" s="22">
        <v>5</v>
      </c>
      <c r="G1331" s="22">
        <v>0</v>
      </c>
      <c r="H1331" s="22" t="str">
        <f>INDEX(Bar_data!$A$3:$B$140,MATCH(C1331,Bar_data!$A$3:$A$140,FALSE),2)</f>
        <v>Trust136</v>
      </c>
      <c r="I1331" s="22" t="str">
        <f>INDEX(TrustCAHUB_map!$A$2:$D$139,MATCH($C1331,TrustCAHUB_map!$A$2:$A$139,FALSE),3)</f>
        <v>North East and Cumbria</v>
      </c>
      <c r="J1331" s="22" t="str">
        <f>INDEX(TrustCAHUB_map!$A$2:$D$139,MATCH($C1331,TrustCAHUB_map!$A$2:$A$139,FALSE),4)</f>
        <v>North East</v>
      </c>
    </row>
    <row r="1332" spans="1:10" x14ac:dyDescent="0.3">
      <c r="A1332" s="22" t="str">
        <f t="shared" si="20"/>
        <v>'RXQ2016Curative18-49'</v>
      </c>
      <c r="B1332" s="22">
        <v>2016</v>
      </c>
      <c r="C1332" s="22" t="s">
        <v>294</v>
      </c>
      <c r="D1332" s="22" t="s">
        <v>7</v>
      </c>
      <c r="E1332" s="22" t="s">
        <v>153</v>
      </c>
      <c r="F1332" s="22">
        <v>10</v>
      </c>
      <c r="G1332" s="22">
        <v>0</v>
      </c>
      <c r="H1332" s="22" t="str">
        <f>INDEX(Bar_data!$A$3:$B$140,MATCH(C1332,Bar_data!$A$3:$A$140,FALSE),2)</f>
        <v>Trust137</v>
      </c>
      <c r="I1332" s="22" t="str">
        <f>INDEX(TrustCAHUB_map!$A$2:$D$139,MATCH($C1332,TrustCAHUB_map!$A$2:$A$139,FALSE),3)</f>
        <v>Thames Valley</v>
      </c>
      <c r="J1332" s="22" t="str">
        <f>INDEX(TrustCAHUB_map!$A$2:$D$139,MATCH($C1332,TrustCAHUB_map!$A$2:$A$139,FALSE),4)</f>
        <v>Wessex</v>
      </c>
    </row>
    <row r="1333" spans="1:10" x14ac:dyDescent="0.3">
      <c r="A1333" s="22" t="str">
        <f t="shared" si="20"/>
        <v>'RXQ2016Palliative18-49'</v>
      </c>
      <c r="B1333" s="22">
        <v>2016</v>
      </c>
      <c r="C1333" s="22" t="s">
        <v>294</v>
      </c>
      <c r="D1333" s="22" t="s">
        <v>8</v>
      </c>
      <c r="E1333" s="22" t="s">
        <v>153</v>
      </c>
      <c r="F1333" s="22">
        <v>4</v>
      </c>
      <c r="G1333" s="22">
        <v>0</v>
      </c>
      <c r="H1333" s="22" t="str">
        <f>INDEX(Bar_data!$A$3:$B$140,MATCH(C1333,Bar_data!$A$3:$A$140,FALSE),2)</f>
        <v>Trust137</v>
      </c>
      <c r="I1333" s="22" t="str">
        <f>INDEX(TrustCAHUB_map!$A$2:$D$139,MATCH($C1333,TrustCAHUB_map!$A$2:$A$139,FALSE),3)</f>
        <v>Thames Valley</v>
      </c>
      <c r="J1333" s="22" t="str">
        <f>INDEX(TrustCAHUB_map!$A$2:$D$139,MATCH($C1333,TrustCAHUB_map!$A$2:$A$139,FALSE),4)</f>
        <v>Wessex</v>
      </c>
    </row>
    <row r="1334" spans="1:10" x14ac:dyDescent="0.3">
      <c r="A1334" s="22" t="str">
        <f t="shared" si="20"/>
        <v>'RXQ2016Palliative50-69'</v>
      </c>
      <c r="B1334" s="22">
        <v>2016</v>
      </c>
      <c r="C1334" s="22" t="s">
        <v>294</v>
      </c>
      <c r="D1334" s="22" t="s">
        <v>8</v>
      </c>
      <c r="E1334" s="22" t="s">
        <v>627</v>
      </c>
      <c r="F1334" s="22">
        <v>17</v>
      </c>
      <c r="G1334" s="22">
        <v>0</v>
      </c>
      <c r="H1334" s="22" t="str">
        <f>INDEX(Bar_data!$A$3:$B$140,MATCH(C1334,Bar_data!$A$3:$A$140,FALSE),2)</f>
        <v>Trust137</v>
      </c>
      <c r="I1334" s="22" t="str">
        <f>INDEX(TrustCAHUB_map!$A$2:$D$139,MATCH($C1334,TrustCAHUB_map!$A$2:$A$139,FALSE),3)</f>
        <v>Thames Valley</v>
      </c>
      <c r="J1334" s="22" t="str">
        <f>INDEX(TrustCAHUB_map!$A$2:$D$139,MATCH($C1334,TrustCAHUB_map!$A$2:$A$139,FALSE),4)</f>
        <v>Wessex</v>
      </c>
    </row>
    <row r="1335" spans="1:10" x14ac:dyDescent="0.3">
      <c r="A1335" s="22" t="str">
        <f t="shared" si="20"/>
        <v>'RXQ2016Curative50-69'</v>
      </c>
      <c r="B1335" s="22">
        <v>2016</v>
      </c>
      <c r="C1335" s="22" t="s">
        <v>294</v>
      </c>
      <c r="D1335" s="22" t="s">
        <v>7</v>
      </c>
      <c r="E1335" s="22" t="s">
        <v>627</v>
      </c>
      <c r="F1335" s="22">
        <v>33</v>
      </c>
      <c r="G1335" s="22">
        <v>0</v>
      </c>
      <c r="H1335" s="22" t="str">
        <f>INDEX(Bar_data!$A$3:$B$140,MATCH(C1335,Bar_data!$A$3:$A$140,FALSE),2)</f>
        <v>Trust137</v>
      </c>
      <c r="I1335" s="22" t="str">
        <f>INDEX(TrustCAHUB_map!$A$2:$D$139,MATCH($C1335,TrustCAHUB_map!$A$2:$A$139,FALSE),3)</f>
        <v>Thames Valley</v>
      </c>
      <c r="J1335" s="22" t="str">
        <f>INDEX(TrustCAHUB_map!$A$2:$D$139,MATCH($C1335,TrustCAHUB_map!$A$2:$A$139,FALSE),4)</f>
        <v>Wessex</v>
      </c>
    </row>
    <row r="1336" spans="1:10" x14ac:dyDescent="0.3">
      <c r="A1336" s="22" t="str">
        <f t="shared" si="20"/>
        <v>'RXQ2016Curative70+'</v>
      </c>
      <c r="B1336" s="22">
        <v>2016</v>
      </c>
      <c r="C1336" s="22" t="s">
        <v>294</v>
      </c>
      <c r="D1336" s="22" t="s">
        <v>7</v>
      </c>
      <c r="E1336" s="22" t="s">
        <v>628</v>
      </c>
      <c r="F1336" s="22">
        <v>25</v>
      </c>
      <c r="G1336" s="22">
        <v>0</v>
      </c>
      <c r="H1336" s="22" t="str">
        <f>INDEX(Bar_data!$A$3:$B$140,MATCH(C1336,Bar_data!$A$3:$A$140,FALSE),2)</f>
        <v>Trust137</v>
      </c>
      <c r="I1336" s="22" t="str">
        <f>INDEX(TrustCAHUB_map!$A$2:$D$139,MATCH($C1336,TrustCAHUB_map!$A$2:$A$139,FALSE),3)</f>
        <v>Thames Valley</v>
      </c>
      <c r="J1336" s="22" t="str">
        <f>INDEX(TrustCAHUB_map!$A$2:$D$139,MATCH($C1336,TrustCAHUB_map!$A$2:$A$139,FALSE),4)</f>
        <v>Wessex</v>
      </c>
    </row>
    <row r="1337" spans="1:10" x14ac:dyDescent="0.3">
      <c r="A1337" s="22" t="str">
        <f t="shared" si="20"/>
        <v>'RXQ2016Palliative70+'</v>
      </c>
      <c r="B1337" s="22">
        <v>2016</v>
      </c>
      <c r="C1337" s="22" t="s">
        <v>294</v>
      </c>
      <c r="D1337" s="22" t="s">
        <v>8</v>
      </c>
      <c r="E1337" s="22" t="s">
        <v>628</v>
      </c>
      <c r="F1337" s="22">
        <v>25</v>
      </c>
      <c r="G1337" s="22">
        <v>1</v>
      </c>
      <c r="H1337" s="22" t="str">
        <f>INDEX(Bar_data!$A$3:$B$140,MATCH(C1337,Bar_data!$A$3:$A$140,FALSE),2)</f>
        <v>Trust137</v>
      </c>
      <c r="I1337" s="22" t="str">
        <f>INDEX(TrustCAHUB_map!$A$2:$D$139,MATCH($C1337,TrustCAHUB_map!$A$2:$A$139,FALSE),3)</f>
        <v>Thames Valley</v>
      </c>
      <c r="J1337" s="22" t="str">
        <f>INDEX(TrustCAHUB_map!$A$2:$D$139,MATCH($C1337,TrustCAHUB_map!$A$2:$A$139,FALSE),4)</f>
        <v>Wessex</v>
      </c>
    </row>
    <row r="1338" spans="1:10" x14ac:dyDescent="0.3">
      <c r="A1338" s="22" t="str">
        <f t="shared" si="20"/>
        <v>'RXR2016Curative18-49'</v>
      </c>
      <c r="B1338" s="22">
        <v>2016</v>
      </c>
      <c r="C1338" s="22" t="s">
        <v>295</v>
      </c>
      <c r="D1338" s="22" t="s">
        <v>7</v>
      </c>
      <c r="E1338" s="22" t="s">
        <v>153</v>
      </c>
      <c r="F1338" s="22">
        <v>4</v>
      </c>
      <c r="G1338" s="22">
        <v>0</v>
      </c>
      <c r="H1338" s="22" t="str">
        <f>INDEX(Bar_data!$A$3:$B$140,MATCH(C1338,Bar_data!$A$3:$A$140,FALSE),2)</f>
        <v>Trust138</v>
      </c>
      <c r="I1338" s="22" t="str">
        <f>INDEX(TrustCAHUB_map!$A$2:$D$139,MATCH($C1338,TrustCAHUB_map!$A$2:$A$139,FALSE),3)</f>
        <v>Lancashire and South Cumbria</v>
      </c>
      <c r="J1338" s="22" t="str">
        <f>INDEX(TrustCAHUB_map!$A$2:$D$139,MATCH($C1338,TrustCAHUB_map!$A$2:$A$139,FALSE),4)</f>
        <v>North West</v>
      </c>
    </row>
    <row r="1339" spans="1:10" x14ac:dyDescent="0.3">
      <c r="A1339" s="22" t="str">
        <f t="shared" si="20"/>
        <v>'RXR2016Palliative18-49'</v>
      </c>
      <c r="B1339" s="22">
        <v>2016</v>
      </c>
      <c r="C1339" s="22" t="s">
        <v>295</v>
      </c>
      <c r="D1339" s="22" t="s">
        <v>8</v>
      </c>
      <c r="E1339" s="22" t="s">
        <v>153</v>
      </c>
      <c r="F1339" s="22">
        <v>4</v>
      </c>
      <c r="G1339" s="22">
        <v>0</v>
      </c>
      <c r="H1339" s="22" t="str">
        <f>INDEX(Bar_data!$A$3:$B$140,MATCH(C1339,Bar_data!$A$3:$A$140,FALSE),2)</f>
        <v>Trust138</v>
      </c>
      <c r="I1339" s="22" t="str">
        <f>INDEX(TrustCAHUB_map!$A$2:$D$139,MATCH($C1339,TrustCAHUB_map!$A$2:$A$139,FALSE),3)</f>
        <v>Lancashire and South Cumbria</v>
      </c>
      <c r="J1339" s="22" t="str">
        <f>INDEX(TrustCAHUB_map!$A$2:$D$139,MATCH($C1339,TrustCAHUB_map!$A$2:$A$139,FALSE),4)</f>
        <v>North West</v>
      </c>
    </row>
    <row r="1340" spans="1:10" x14ac:dyDescent="0.3">
      <c r="A1340" s="22" t="str">
        <f t="shared" si="20"/>
        <v>'RXR2016Not assigned18-49'</v>
      </c>
      <c r="B1340" s="22">
        <v>2016</v>
      </c>
      <c r="C1340" s="22" t="s">
        <v>295</v>
      </c>
      <c r="D1340" s="22" t="s">
        <v>477</v>
      </c>
      <c r="E1340" s="22" t="s">
        <v>153</v>
      </c>
      <c r="F1340" s="22">
        <v>6</v>
      </c>
      <c r="G1340" s="22">
        <v>0</v>
      </c>
      <c r="H1340" s="22" t="str">
        <f>INDEX(Bar_data!$A$3:$B$140,MATCH(C1340,Bar_data!$A$3:$A$140,FALSE),2)</f>
        <v>Trust138</v>
      </c>
      <c r="I1340" s="22" t="str">
        <f>INDEX(TrustCAHUB_map!$A$2:$D$139,MATCH($C1340,TrustCAHUB_map!$A$2:$A$139,FALSE),3)</f>
        <v>Lancashire and South Cumbria</v>
      </c>
      <c r="J1340" s="22" t="str">
        <f>INDEX(TrustCAHUB_map!$A$2:$D$139,MATCH($C1340,TrustCAHUB_map!$A$2:$A$139,FALSE),4)</f>
        <v>North West</v>
      </c>
    </row>
    <row r="1341" spans="1:10" x14ac:dyDescent="0.3">
      <c r="A1341" s="22" t="str">
        <f t="shared" si="20"/>
        <v>'RXR2016Palliative50-69'</v>
      </c>
      <c r="B1341" s="22">
        <v>2016</v>
      </c>
      <c r="C1341" s="22" t="s">
        <v>295</v>
      </c>
      <c r="D1341" s="22" t="s">
        <v>8</v>
      </c>
      <c r="E1341" s="22" t="s">
        <v>627</v>
      </c>
      <c r="F1341" s="22">
        <v>20</v>
      </c>
      <c r="G1341" s="22">
        <v>2</v>
      </c>
      <c r="H1341" s="22" t="str">
        <f>INDEX(Bar_data!$A$3:$B$140,MATCH(C1341,Bar_data!$A$3:$A$140,FALSE),2)</f>
        <v>Trust138</v>
      </c>
      <c r="I1341" s="22" t="str">
        <f>INDEX(TrustCAHUB_map!$A$2:$D$139,MATCH($C1341,TrustCAHUB_map!$A$2:$A$139,FALSE),3)</f>
        <v>Lancashire and South Cumbria</v>
      </c>
      <c r="J1341" s="22" t="str">
        <f>INDEX(TrustCAHUB_map!$A$2:$D$139,MATCH($C1341,TrustCAHUB_map!$A$2:$A$139,FALSE),4)</f>
        <v>North West</v>
      </c>
    </row>
    <row r="1342" spans="1:10" x14ac:dyDescent="0.3">
      <c r="A1342" s="22" t="str">
        <f t="shared" si="20"/>
        <v>'RXR2016Curative50-69'</v>
      </c>
      <c r="B1342" s="22">
        <v>2016</v>
      </c>
      <c r="C1342" s="22" t="s">
        <v>295</v>
      </c>
      <c r="D1342" s="22" t="s">
        <v>7</v>
      </c>
      <c r="E1342" s="22" t="s">
        <v>627</v>
      </c>
      <c r="F1342" s="22">
        <v>20</v>
      </c>
      <c r="G1342" s="22">
        <v>0</v>
      </c>
      <c r="H1342" s="22" t="str">
        <f>INDEX(Bar_data!$A$3:$B$140,MATCH(C1342,Bar_data!$A$3:$A$140,FALSE),2)</f>
        <v>Trust138</v>
      </c>
      <c r="I1342" s="22" t="str">
        <f>INDEX(TrustCAHUB_map!$A$2:$D$139,MATCH($C1342,TrustCAHUB_map!$A$2:$A$139,FALSE),3)</f>
        <v>Lancashire and South Cumbria</v>
      </c>
      <c r="J1342" s="22" t="str">
        <f>INDEX(TrustCAHUB_map!$A$2:$D$139,MATCH($C1342,TrustCAHUB_map!$A$2:$A$139,FALSE),4)</f>
        <v>North West</v>
      </c>
    </row>
    <row r="1343" spans="1:10" x14ac:dyDescent="0.3">
      <c r="A1343" s="22" t="str">
        <f t="shared" si="20"/>
        <v>'RXR2016Not assigned50-69'</v>
      </c>
      <c r="B1343" s="22">
        <v>2016</v>
      </c>
      <c r="C1343" s="22" t="s">
        <v>295</v>
      </c>
      <c r="D1343" s="22" t="s">
        <v>477</v>
      </c>
      <c r="E1343" s="22" t="s">
        <v>627</v>
      </c>
      <c r="F1343" s="22">
        <v>14</v>
      </c>
      <c r="G1343" s="22">
        <v>0</v>
      </c>
      <c r="H1343" s="22" t="str">
        <f>INDEX(Bar_data!$A$3:$B$140,MATCH(C1343,Bar_data!$A$3:$A$140,FALSE),2)</f>
        <v>Trust138</v>
      </c>
      <c r="I1343" s="22" t="str">
        <f>INDEX(TrustCAHUB_map!$A$2:$D$139,MATCH($C1343,TrustCAHUB_map!$A$2:$A$139,FALSE),3)</f>
        <v>Lancashire and South Cumbria</v>
      </c>
      <c r="J1343" s="22" t="str">
        <f>INDEX(TrustCAHUB_map!$A$2:$D$139,MATCH($C1343,TrustCAHUB_map!$A$2:$A$139,FALSE),4)</f>
        <v>North West</v>
      </c>
    </row>
    <row r="1344" spans="1:10" x14ac:dyDescent="0.3">
      <c r="A1344" s="22" t="str">
        <f t="shared" si="20"/>
        <v>'RXR2016Not assigned70+'</v>
      </c>
      <c r="B1344" s="22">
        <v>2016</v>
      </c>
      <c r="C1344" s="22" t="s">
        <v>295</v>
      </c>
      <c r="D1344" s="22" t="s">
        <v>477</v>
      </c>
      <c r="E1344" s="22" t="s">
        <v>628</v>
      </c>
      <c r="F1344" s="22">
        <v>14</v>
      </c>
      <c r="G1344" s="22">
        <v>0</v>
      </c>
      <c r="H1344" s="22" t="str">
        <f>INDEX(Bar_data!$A$3:$B$140,MATCH(C1344,Bar_data!$A$3:$A$140,FALSE),2)</f>
        <v>Trust138</v>
      </c>
      <c r="I1344" s="22" t="str">
        <f>INDEX(TrustCAHUB_map!$A$2:$D$139,MATCH($C1344,TrustCAHUB_map!$A$2:$A$139,FALSE),3)</f>
        <v>Lancashire and South Cumbria</v>
      </c>
      <c r="J1344" s="22" t="str">
        <f>INDEX(TrustCAHUB_map!$A$2:$D$139,MATCH($C1344,TrustCAHUB_map!$A$2:$A$139,FALSE),4)</f>
        <v>North West</v>
      </c>
    </row>
    <row r="1345" spans="1:10" x14ac:dyDescent="0.3">
      <c r="A1345" s="22" t="str">
        <f t="shared" si="20"/>
        <v>'RXR2016Curative70+'</v>
      </c>
      <c r="B1345" s="22">
        <v>2016</v>
      </c>
      <c r="C1345" s="22" t="s">
        <v>295</v>
      </c>
      <c r="D1345" s="22" t="s">
        <v>7</v>
      </c>
      <c r="E1345" s="22" t="s">
        <v>628</v>
      </c>
      <c r="F1345" s="22">
        <v>12</v>
      </c>
      <c r="G1345" s="22">
        <v>0</v>
      </c>
      <c r="H1345" s="22" t="str">
        <f>INDEX(Bar_data!$A$3:$B$140,MATCH(C1345,Bar_data!$A$3:$A$140,FALSE),2)</f>
        <v>Trust138</v>
      </c>
      <c r="I1345" s="22" t="str">
        <f>INDEX(TrustCAHUB_map!$A$2:$D$139,MATCH($C1345,TrustCAHUB_map!$A$2:$A$139,FALSE),3)</f>
        <v>Lancashire and South Cumbria</v>
      </c>
      <c r="J1345" s="22" t="str">
        <f>INDEX(TrustCAHUB_map!$A$2:$D$139,MATCH($C1345,TrustCAHUB_map!$A$2:$A$139,FALSE),4)</f>
        <v>North West</v>
      </c>
    </row>
    <row r="1346" spans="1:10" x14ac:dyDescent="0.3">
      <c r="A1346" s="22" t="str">
        <f t="shared" si="20"/>
        <v>'RXR2016Palliative70+'</v>
      </c>
      <c r="B1346" s="22">
        <v>2016</v>
      </c>
      <c r="C1346" s="22" t="s">
        <v>295</v>
      </c>
      <c r="D1346" s="22" t="s">
        <v>8</v>
      </c>
      <c r="E1346" s="22" t="s">
        <v>628</v>
      </c>
      <c r="F1346" s="22">
        <v>15</v>
      </c>
      <c r="G1346" s="22">
        <v>1</v>
      </c>
      <c r="H1346" s="22" t="str">
        <f>INDEX(Bar_data!$A$3:$B$140,MATCH(C1346,Bar_data!$A$3:$A$140,FALSE),2)</f>
        <v>Trust138</v>
      </c>
      <c r="I1346" s="22" t="str">
        <f>INDEX(TrustCAHUB_map!$A$2:$D$139,MATCH($C1346,TrustCAHUB_map!$A$2:$A$139,FALSE),3)</f>
        <v>Lancashire and South Cumbria</v>
      </c>
      <c r="J1346" s="22" t="str">
        <f>INDEX(TrustCAHUB_map!$A$2:$D$139,MATCH($C1346,TrustCAHUB_map!$A$2:$A$139,FALSE),4)</f>
        <v>North West</v>
      </c>
    </row>
    <row r="1347" spans="1:10" x14ac:dyDescent="0.3">
      <c r="A1347" s="22" t="str">
        <f t="shared" ref="A1347:A1365" si="21">"'"&amp;C1347&amp;B1347&amp;D1347&amp;E1347&amp;"'"</f>
        <v>'RXW2016Curative18-49'</v>
      </c>
      <c r="B1347" s="22">
        <v>2016</v>
      </c>
      <c r="C1347" s="22" t="s">
        <v>296</v>
      </c>
      <c r="D1347" s="22" t="s">
        <v>7</v>
      </c>
      <c r="E1347" s="22" t="s">
        <v>153</v>
      </c>
      <c r="F1347" s="22">
        <v>6</v>
      </c>
      <c r="G1347" s="22">
        <v>0</v>
      </c>
      <c r="H1347" s="22" t="str">
        <f>INDEX(Bar_data!$A$3:$B$140,MATCH(C1347,Bar_data!$A$3:$A$140,FALSE),2)</f>
        <v>Trust139</v>
      </c>
      <c r="I1347" s="22" t="str">
        <f>INDEX(TrustCAHUB_map!$A$2:$D$139,MATCH($C1347,TrustCAHUB_map!$A$2:$A$139,FALSE),3)</f>
        <v>West Midlands</v>
      </c>
      <c r="J1347" s="22" t="str">
        <f>INDEX(TrustCAHUB_map!$A$2:$D$139,MATCH($C1347,TrustCAHUB_map!$A$2:$A$139,FALSE),4)</f>
        <v>West Midlands</v>
      </c>
    </row>
    <row r="1348" spans="1:10" x14ac:dyDescent="0.3">
      <c r="A1348" s="22" t="str">
        <f t="shared" si="21"/>
        <v>'RXW2016Palliative18-49'</v>
      </c>
      <c r="B1348" s="22">
        <v>2016</v>
      </c>
      <c r="C1348" s="22" t="s">
        <v>296</v>
      </c>
      <c r="D1348" s="22" t="s">
        <v>8</v>
      </c>
      <c r="E1348" s="22" t="s">
        <v>153</v>
      </c>
      <c r="F1348" s="22">
        <v>5</v>
      </c>
      <c r="G1348" s="22">
        <v>0</v>
      </c>
      <c r="H1348" s="22" t="str">
        <f>INDEX(Bar_data!$A$3:$B$140,MATCH(C1348,Bar_data!$A$3:$A$140,FALSE),2)</f>
        <v>Trust139</v>
      </c>
      <c r="I1348" s="22" t="str">
        <f>INDEX(TrustCAHUB_map!$A$2:$D$139,MATCH($C1348,TrustCAHUB_map!$A$2:$A$139,FALSE),3)</f>
        <v>West Midlands</v>
      </c>
      <c r="J1348" s="22" t="str">
        <f>INDEX(TrustCAHUB_map!$A$2:$D$139,MATCH($C1348,TrustCAHUB_map!$A$2:$A$139,FALSE),4)</f>
        <v>West Midlands</v>
      </c>
    </row>
    <row r="1349" spans="1:10" x14ac:dyDescent="0.3">
      <c r="A1349" s="22" t="str">
        <f t="shared" si="21"/>
        <v>'RXW2016Curative50-69'</v>
      </c>
      <c r="B1349" s="22">
        <v>2016</v>
      </c>
      <c r="C1349" s="22" t="s">
        <v>296</v>
      </c>
      <c r="D1349" s="22" t="s">
        <v>7</v>
      </c>
      <c r="E1349" s="22" t="s">
        <v>627</v>
      </c>
      <c r="F1349" s="22">
        <v>41</v>
      </c>
      <c r="G1349" s="22">
        <v>0</v>
      </c>
      <c r="H1349" s="22" t="str">
        <f>INDEX(Bar_data!$A$3:$B$140,MATCH(C1349,Bar_data!$A$3:$A$140,FALSE),2)</f>
        <v>Trust139</v>
      </c>
      <c r="I1349" s="22" t="str">
        <f>INDEX(TrustCAHUB_map!$A$2:$D$139,MATCH($C1349,TrustCAHUB_map!$A$2:$A$139,FALSE),3)</f>
        <v>West Midlands</v>
      </c>
      <c r="J1349" s="22" t="str">
        <f>INDEX(TrustCAHUB_map!$A$2:$D$139,MATCH($C1349,TrustCAHUB_map!$A$2:$A$139,FALSE),4)</f>
        <v>West Midlands</v>
      </c>
    </row>
    <row r="1350" spans="1:10" x14ac:dyDescent="0.3">
      <c r="A1350" s="22" t="str">
        <f t="shared" si="21"/>
        <v>'RXW2016Not assigned50-69'</v>
      </c>
      <c r="B1350" s="22">
        <v>2016</v>
      </c>
      <c r="C1350" s="22" t="s">
        <v>296</v>
      </c>
      <c r="D1350" s="22" t="s">
        <v>477</v>
      </c>
      <c r="E1350" s="22" t="s">
        <v>627</v>
      </c>
      <c r="F1350" s="22">
        <v>1</v>
      </c>
      <c r="G1350" s="22">
        <v>0</v>
      </c>
      <c r="H1350" s="22" t="str">
        <f>INDEX(Bar_data!$A$3:$B$140,MATCH(C1350,Bar_data!$A$3:$A$140,FALSE),2)</f>
        <v>Trust139</v>
      </c>
      <c r="I1350" s="22" t="str">
        <f>INDEX(TrustCAHUB_map!$A$2:$D$139,MATCH($C1350,TrustCAHUB_map!$A$2:$A$139,FALSE),3)</f>
        <v>West Midlands</v>
      </c>
      <c r="J1350" s="22" t="str">
        <f>INDEX(TrustCAHUB_map!$A$2:$D$139,MATCH($C1350,TrustCAHUB_map!$A$2:$A$139,FALSE),4)</f>
        <v>West Midlands</v>
      </c>
    </row>
    <row r="1351" spans="1:10" x14ac:dyDescent="0.3">
      <c r="A1351" s="22" t="str">
        <f t="shared" si="21"/>
        <v>'RXW2016Palliative50-69'</v>
      </c>
      <c r="B1351" s="22">
        <v>2016</v>
      </c>
      <c r="C1351" s="22" t="s">
        <v>296</v>
      </c>
      <c r="D1351" s="22" t="s">
        <v>8</v>
      </c>
      <c r="E1351" s="22" t="s">
        <v>627</v>
      </c>
      <c r="F1351" s="22">
        <v>24</v>
      </c>
      <c r="G1351" s="22">
        <v>0</v>
      </c>
      <c r="H1351" s="22" t="str">
        <f>INDEX(Bar_data!$A$3:$B$140,MATCH(C1351,Bar_data!$A$3:$A$140,FALSE),2)</f>
        <v>Trust139</v>
      </c>
      <c r="I1351" s="22" t="str">
        <f>INDEX(TrustCAHUB_map!$A$2:$D$139,MATCH($C1351,TrustCAHUB_map!$A$2:$A$139,FALSE),3)</f>
        <v>West Midlands</v>
      </c>
      <c r="J1351" s="22" t="str">
        <f>INDEX(TrustCAHUB_map!$A$2:$D$139,MATCH($C1351,TrustCAHUB_map!$A$2:$A$139,FALSE),4)</f>
        <v>West Midlands</v>
      </c>
    </row>
    <row r="1352" spans="1:10" x14ac:dyDescent="0.3">
      <c r="A1352" s="22" t="str">
        <f t="shared" si="21"/>
        <v>'RXW2016Curative70+'</v>
      </c>
      <c r="B1352" s="22">
        <v>2016</v>
      </c>
      <c r="C1352" s="22" t="s">
        <v>296</v>
      </c>
      <c r="D1352" s="22" t="s">
        <v>7</v>
      </c>
      <c r="E1352" s="22" t="s">
        <v>628</v>
      </c>
      <c r="F1352" s="22">
        <v>43</v>
      </c>
      <c r="G1352" s="22">
        <v>0</v>
      </c>
      <c r="H1352" s="22" t="str">
        <f>INDEX(Bar_data!$A$3:$B$140,MATCH(C1352,Bar_data!$A$3:$A$140,FALSE),2)</f>
        <v>Trust139</v>
      </c>
      <c r="I1352" s="22" t="str">
        <f>INDEX(TrustCAHUB_map!$A$2:$D$139,MATCH($C1352,TrustCAHUB_map!$A$2:$A$139,FALSE),3)</f>
        <v>West Midlands</v>
      </c>
      <c r="J1352" s="22" t="str">
        <f>INDEX(TrustCAHUB_map!$A$2:$D$139,MATCH($C1352,TrustCAHUB_map!$A$2:$A$139,FALSE),4)</f>
        <v>West Midlands</v>
      </c>
    </row>
    <row r="1353" spans="1:10" x14ac:dyDescent="0.3">
      <c r="A1353" s="22" t="str">
        <f t="shared" si="21"/>
        <v>'RXW2016Palliative70+'</v>
      </c>
      <c r="B1353" s="22">
        <v>2016</v>
      </c>
      <c r="C1353" s="22" t="s">
        <v>296</v>
      </c>
      <c r="D1353" s="22" t="s">
        <v>8</v>
      </c>
      <c r="E1353" s="22" t="s">
        <v>628</v>
      </c>
      <c r="F1353" s="22">
        <v>34</v>
      </c>
      <c r="G1353" s="22">
        <v>3</v>
      </c>
      <c r="H1353" s="22" t="str">
        <f>INDEX(Bar_data!$A$3:$B$140,MATCH(C1353,Bar_data!$A$3:$A$140,FALSE),2)</f>
        <v>Trust139</v>
      </c>
      <c r="I1353" s="22" t="str">
        <f>INDEX(TrustCAHUB_map!$A$2:$D$139,MATCH($C1353,TrustCAHUB_map!$A$2:$A$139,FALSE),3)</f>
        <v>West Midlands</v>
      </c>
      <c r="J1353" s="22" t="str">
        <f>INDEX(TrustCAHUB_map!$A$2:$D$139,MATCH($C1353,TrustCAHUB_map!$A$2:$A$139,FALSE),4)</f>
        <v>West Midlands</v>
      </c>
    </row>
    <row r="1354" spans="1:10" x14ac:dyDescent="0.3">
      <c r="A1354" s="22" t="str">
        <f t="shared" si="21"/>
        <v>'RYJ2016Palliative18-49'</v>
      </c>
      <c r="B1354" s="22">
        <v>2016</v>
      </c>
      <c r="C1354" s="22" t="s">
        <v>297</v>
      </c>
      <c r="D1354" s="22" t="s">
        <v>8</v>
      </c>
      <c r="E1354" s="22" t="s">
        <v>153</v>
      </c>
      <c r="F1354" s="22">
        <v>16</v>
      </c>
      <c r="G1354" s="22">
        <v>0</v>
      </c>
      <c r="H1354" s="22" t="str">
        <f>INDEX(Bar_data!$A$3:$B$140,MATCH(C1354,Bar_data!$A$3:$A$140,FALSE),2)</f>
        <v>Trust140</v>
      </c>
      <c r="I1354" s="22" t="str">
        <f>INDEX(TrustCAHUB_map!$A$2:$D$139,MATCH($C1354,TrustCAHUB_map!$A$2:$A$139,FALSE),3)</f>
        <v>North West and South West London</v>
      </c>
      <c r="J1354" s="22" t="str">
        <f>INDEX(TrustCAHUB_map!$A$2:$D$139,MATCH($C1354,TrustCAHUB_map!$A$2:$A$139,FALSE),4)</f>
        <v>London</v>
      </c>
    </row>
    <row r="1355" spans="1:10" x14ac:dyDescent="0.3">
      <c r="A1355" s="22" t="str">
        <f t="shared" si="21"/>
        <v>'RYJ2016Curative18-49'</v>
      </c>
      <c r="B1355" s="22">
        <v>2016</v>
      </c>
      <c r="C1355" s="22" t="s">
        <v>297</v>
      </c>
      <c r="D1355" s="22" t="s">
        <v>7</v>
      </c>
      <c r="E1355" s="22" t="s">
        <v>153</v>
      </c>
      <c r="F1355" s="22">
        <v>10</v>
      </c>
      <c r="G1355" s="22">
        <v>0</v>
      </c>
      <c r="H1355" s="22" t="str">
        <f>INDEX(Bar_data!$A$3:$B$140,MATCH(C1355,Bar_data!$A$3:$A$140,FALSE),2)</f>
        <v>Trust140</v>
      </c>
      <c r="I1355" s="22" t="str">
        <f>INDEX(TrustCAHUB_map!$A$2:$D$139,MATCH($C1355,TrustCAHUB_map!$A$2:$A$139,FALSE),3)</f>
        <v>North West and South West London</v>
      </c>
      <c r="J1355" s="22" t="str">
        <f>INDEX(TrustCAHUB_map!$A$2:$D$139,MATCH($C1355,TrustCAHUB_map!$A$2:$A$139,FALSE),4)</f>
        <v>London</v>
      </c>
    </row>
    <row r="1356" spans="1:10" x14ac:dyDescent="0.3">
      <c r="A1356" s="22" t="str">
        <f t="shared" si="21"/>
        <v>'RYJ2016Curative50-69'</v>
      </c>
      <c r="B1356" s="22">
        <v>2016</v>
      </c>
      <c r="C1356" s="22" t="s">
        <v>297</v>
      </c>
      <c r="D1356" s="22" t="s">
        <v>7</v>
      </c>
      <c r="E1356" s="22" t="s">
        <v>627</v>
      </c>
      <c r="F1356" s="22">
        <v>40</v>
      </c>
      <c r="G1356" s="22">
        <v>0</v>
      </c>
      <c r="H1356" s="22" t="str">
        <f>INDEX(Bar_data!$A$3:$B$140,MATCH(C1356,Bar_data!$A$3:$A$140,FALSE),2)</f>
        <v>Trust140</v>
      </c>
      <c r="I1356" s="22" t="str">
        <f>INDEX(TrustCAHUB_map!$A$2:$D$139,MATCH($C1356,TrustCAHUB_map!$A$2:$A$139,FALSE),3)</f>
        <v>North West and South West London</v>
      </c>
      <c r="J1356" s="22" t="str">
        <f>INDEX(TrustCAHUB_map!$A$2:$D$139,MATCH($C1356,TrustCAHUB_map!$A$2:$A$139,FALSE),4)</f>
        <v>London</v>
      </c>
    </row>
    <row r="1357" spans="1:10" x14ac:dyDescent="0.3">
      <c r="A1357" s="22" t="str">
        <f t="shared" si="21"/>
        <v>'RYJ2016Palliative50-69'</v>
      </c>
      <c r="B1357" s="22">
        <v>2016</v>
      </c>
      <c r="C1357" s="22" t="s">
        <v>297</v>
      </c>
      <c r="D1357" s="22" t="s">
        <v>8</v>
      </c>
      <c r="E1357" s="22" t="s">
        <v>627</v>
      </c>
      <c r="F1357" s="22">
        <v>41</v>
      </c>
      <c r="G1357" s="22">
        <v>2</v>
      </c>
      <c r="H1357" s="22" t="str">
        <f>INDEX(Bar_data!$A$3:$B$140,MATCH(C1357,Bar_data!$A$3:$A$140,FALSE),2)</f>
        <v>Trust140</v>
      </c>
      <c r="I1357" s="22" t="str">
        <f>INDEX(TrustCAHUB_map!$A$2:$D$139,MATCH($C1357,TrustCAHUB_map!$A$2:$A$139,FALSE),3)</f>
        <v>North West and South West London</v>
      </c>
      <c r="J1357" s="22" t="str">
        <f>INDEX(TrustCAHUB_map!$A$2:$D$139,MATCH($C1357,TrustCAHUB_map!$A$2:$A$139,FALSE),4)</f>
        <v>London</v>
      </c>
    </row>
    <row r="1358" spans="1:10" x14ac:dyDescent="0.3">
      <c r="A1358" s="22" t="str">
        <f t="shared" si="21"/>
        <v>'RYJ2016Curative70+'</v>
      </c>
      <c r="B1358" s="22">
        <v>2016</v>
      </c>
      <c r="C1358" s="22" t="s">
        <v>297</v>
      </c>
      <c r="D1358" s="22" t="s">
        <v>7</v>
      </c>
      <c r="E1358" s="22" t="s">
        <v>628</v>
      </c>
      <c r="F1358" s="22">
        <v>19</v>
      </c>
      <c r="G1358" s="22">
        <v>0</v>
      </c>
      <c r="H1358" s="22" t="str">
        <f>INDEX(Bar_data!$A$3:$B$140,MATCH(C1358,Bar_data!$A$3:$A$140,FALSE),2)</f>
        <v>Trust140</v>
      </c>
      <c r="I1358" s="22" t="str">
        <f>INDEX(TrustCAHUB_map!$A$2:$D$139,MATCH($C1358,TrustCAHUB_map!$A$2:$A$139,FALSE),3)</f>
        <v>North West and South West London</v>
      </c>
      <c r="J1358" s="22" t="str">
        <f>INDEX(TrustCAHUB_map!$A$2:$D$139,MATCH($C1358,TrustCAHUB_map!$A$2:$A$139,FALSE),4)</f>
        <v>London</v>
      </c>
    </row>
    <row r="1359" spans="1:10" x14ac:dyDescent="0.3">
      <c r="A1359" s="22" t="str">
        <f t="shared" si="21"/>
        <v>'RYJ2016Palliative70+'</v>
      </c>
      <c r="B1359" s="22">
        <v>2016</v>
      </c>
      <c r="C1359" s="22" t="s">
        <v>297</v>
      </c>
      <c r="D1359" s="22" t="s">
        <v>8</v>
      </c>
      <c r="E1359" s="22" t="s">
        <v>628</v>
      </c>
      <c r="F1359" s="22">
        <v>26</v>
      </c>
      <c r="G1359" s="22">
        <v>0</v>
      </c>
      <c r="H1359" s="22" t="str">
        <f>INDEX(Bar_data!$A$3:$B$140,MATCH(C1359,Bar_data!$A$3:$A$140,FALSE),2)</f>
        <v>Trust140</v>
      </c>
      <c r="I1359" s="22" t="str">
        <f>INDEX(TrustCAHUB_map!$A$2:$D$139,MATCH($C1359,TrustCAHUB_map!$A$2:$A$139,FALSE),3)</f>
        <v>North West and South West London</v>
      </c>
      <c r="J1359" s="22" t="str">
        <f>INDEX(TrustCAHUB_map!$A$2:$D$139,MATCH($C1359,TrustCAHUB_map!$A$2:$A$139,FALSE),4)</f>
        <v>London</v>
      </c>
    </row>
    <row r="1360" spans="1:10" x14ac:dyDescent="0.3">
      <c r="A1360" s="22" t="str">
        <f t="shared" si="21"/>
        <v>'RYR2016Curative18-49'</v>
      </c>
      <c r="B1360" s="22">
        <v>2016</v>
      </c>
      <c r="C1360" s="22" t="s">
        <v>298</v>
      </c>
      <c r="D1360" s="22" t="s">
        <v>7</v>
      </c>
      <c r="E1360" s="22" t="s">
        <v>153</v>
      </c>
      <c r="F1360" s="22">
        <v>5</v>
      </c>
      <c r="G1360" s="22">
        <v>0</v>
      </c>
      <c r="H1360" s="22" t="str">
        <f>INDEX(Bar_data!$A$3:$B$140,MATCH(C1360,Bar_data!$A$3:$A$140,FALSE),2)</f>
        <v>Trust141</v>
      </c>
      <c r="I1360" s="22" t="str">
        <f>INDEX(TrustCAHUB_map!$A$2:$D$139,MATCH($C1360,TrustCAHUB_map!$A$2:$A$139,FALSE),3)</f>
        <v>Surrey and Sussex</v>
      </c>
      <c r="J1360" s="22" t="str">
        <f>INDEX(TrustCAHUB_map!$A$2:$D$139,MATCH($C1360,TrustCAHUB_map!$A$2:$A$139,FALSE),4)</f>
        <v>South East</v>
      </c>
    </row>
    <row r="1361" spans="1:10" x14ac:dyDescent="0.3">
      <c r="A1361" s="22" t="str">
        <f t="shared" si="21"/>
        <v>'RYR2016Palliative18-49'</v>
      </c>
      <c r="B1361" s="22">
        <v>2016</v>
      </c>
      <c r="C1361" s="22" t="s">
        <v>298</v>
      </c>
      <c r="D1361" s="22" t="s">
        <v>8</v>
      </c>
      <c r="E1361" s="22" t="s">
        <v>153</v>
      </c>
      <c r="F1361" s="22">
        <v>3</v>
      </c>
      <c r="G1361" s="22">
        <v>0</v>
      </c>
      <c r="H1361" s="22" t="str">
        <f>INDEX(Bar_data!$A$3:$B$140,MATCH(C1361,Bar_data!$A$3:$A$140,FALSE),2)</f>
        <v>Trust141</v>
      </c>
      <c r="I1361" s="22" t="str">
        <f>INDEX(TrustCAHUB_map!$A$2:$D$139,MATCH($C1361,TrustCAHUB_map!$A$2:$A$139,FALSE),3)</f>
        <v>Surrey and Sussex</v>
      </c>
      <c r="J1361" s="22" t="str">
        <f>INDEX(TrustCAHUB_map!$A$2:$D$139,MATCH($C1361,TrustCAHUB_map!$A$2:$A$139,FALSE),4)</f>
        <v>South East</v>
      </c>
    </row>
    <row r="1362" spans="1:10" x14ac:dyDescent="0.3">
      <c r="A1362" s="22" t="str">
        <f t="shared" si="21"/>
        <v>'RYR2016Curative50-69'</v>
      </c>
      <c r="B1362" s="22">
        <v>2016</v>
      </c>
      <c r="C1362" s="22" t="s">
        <v>298</v>
      </c>
      <c r="D1362" s="22" t="s">
        <v>7</v>
      </c>
      <c r="E1362" s="22" t="s">
        <v>627</v>
      </c>
      <c r="F1362" s="22">
        <v>28</v>
      </c>
      <c r="G1362" s="22">
        <v>0</v>
      </c>
      <c r="H1362" s="22" t="str">
        <f>INDEX(Bar_data!$A$3:$B$140,MATCH(C1362,Bar_data!$A$3:$A$140,FALSE),2)</f>
        <v>Trust141</v>
      </c>
      <c r="I1362" s="22" t="str">
        <f>INDEX(TrustCAHUB_map!$A$2:$D$139,MATCH($C1362,TrustCAHUB_map!$A$2:$A$139,FALSE),3)</f>
        <v>Surrey and Sussex</v>
      </c>
      <c r="J1362" s="22" t="str">
        <f>INDEX(TrustCAHUB_map!$A$2:$D$139,MATCH($C1362,TrustCAHUB_map!$A$2:$A$139,FALSE),4)</f>
        <v>South East</v>
      </c>
    </row>
    <row r="1363" spans="1:10" x14ac:dyDescent="0.3">
      <c r="A1363" s="22" t="str">
        <f t="shared" si="21"/>
        <v>'RYR2016Palliative50-69'</v>
      </c>
      <c r="B1363" s="22">
        <v>2016</v>
      </c>
      <c r="C1363" s="22" t="s">
        <v>298</v>
      </c>
      <c r="D1363" s="22" t="s">
        <v>8</v>
      </c>
      <c r="E1363" s="22" t="s">
        <v>627</v>
      </c>
      <c r="F1363" s="22">
        <v>11</v>
      </c>
      <c r="G1363" s="22">
        <v>2</v>
      </c>
      <c r="H1363" s="22" t="str">
        <f>INDEX(Bar_data!$A$3:$B$140,MATCH(C1363,Bar_data!$A$3:$A$140,FALSE),2)</f>
        <v>Trust141</v>
      </c>
      <c r="I1363" s="22" t="str">
        <f>INDEX(TrustCAHUB_map!$A$2:$D$139,MATCH($C1363,TrustCAHUB_map!$A$2:$A$139,FALSE),3)</f>
        <v>Surrey and Sussex</v>
      </c>
      <c r="J1363" s="22" t="str">
        <f>INDEX(TrustCAHUB_map!$A$2:$D$139,MATCH($C1363,TrustCAHUB_map!$A$2:$A$139,FALSE),4)</f>
        <v>South East</v>
      </c>
    </row>
    <row r="1364" spans="1:10" x14ac:dyDescent="0.3">
      <c r="A1364" s="22" t="str">
        <f t="shared" si="21"/>
        <v>'RYR2016Palliative70+'</v>
      </c>
      <c r="B1364" s="22">
        <v>2016</v>
      </c>
      <c r="C1364" s="22" t="s">
        <v>298</v>
      </c>
      <c r="D1364" s="22" t="s">
        <v>8</v>
      </c>
      <c r="E1364" s="22" t="s">
        <v>628</v>
      </c>
      <c r="F1364" s="22">
        <v>8</v>
      </c>
      <c r="G1364" s="22">
        <v>1</v>
      </c>
      <c r="H1364" s="22" t="str">
        <f>INDEX(Bar_data!$A$3:$B$140,MATCH(C1364,Bar_data!$A$3:$A$140,FALSE),2)</f>
        <v>Trust141</v>
      </c>
      <c r="I1364" s="22" t="str">
        <f>INDEX(TrustCAHUB_map!$A$2:$D$139,MATCH($C1364,TrustCAHUB_map!$A$2:$A$139,FALSE),3)</f>
        <v>Surrey and Sussex</v>
      </c>
      <c r="J1364" s="22" t="str">
        <f>INDEX(TrustCAHUB_map!$A$2:$D$139,MATCH($C1364,TrustCAHUB_map!$A$2:$A$139,FALSE),4)</f>
        <v>South East</v>
      </c>
    </row>
    <row r="1365" spans="1:10" x14ac:dyDescent="0.3">
      <c r="A1365" s="22" t="str">
        <f t="shared" si="21"/>
        <v>'RYR2016Curative70+'</v>
      </c>
      <c r="B1365" s="22">
        <v>2016</v>
      </c>
      <c r="C1365" s="22" t="s">
        <v>298</v>
      </c>
      <c r="D1365" s="22" t="s">
        <v>7</v>
      </c>
      <c r="E1365" s="22" t="s">
        <v>628</v>
      </c>
      <c r="F1365" s="22">
        <v>18</v>
      </c>
      <c r="G1365" s="22">
        <v>0</v>
      </c>
      <c r="H1365" s="22" t="str">
        <f>INDEX(Bar_data!$A$3:$B$140,MATCH(C1365,Bar_data!$A$3:$A$140,FALSE),2)</f>
        <v>Trust141</v>
      </c>
      <c r="I1365" s="22" t="str">
        <f>INDEX(TrustCAHUB_map!$A$2:$D$139,MATCH($C1365,TrustCAHUB_map!$A$2:$A$139,FALSE),3)</f>
        <v>Surrey and Sussex</v>
      </c>
      <c r="J1365" s="22" t="str">
        <f>INDEX(TrustCAHUB_map!$A$2:$D$139,MATCH($C1365,TrustCAHUB_map!$A$2:$A$139,FALSE),4)</f>
        <v>South East</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343"/>
  <sheetViews>
    <sheetView workbookViewId="0"/>
  </sheetViews>
  <sheetFormatPr defaultColWidth="8.77734375" defaultRowHeight="14.4" x14ac:dyDescent="0.3"/>
  <cols>
    <col min="1" max="1" width="23" style="22" customWidth="1"/>
    <col min="2" max="8" width="8.77734375" style="22"/>
    <col min="9" max="9" width="44.44140625" style="22" customWidth="1"/>
    <col min="10" max="10" width="39.77734375" style="22" customWidth="1"/>
    <col min="11" max="16384" width="8.77734375" style="22"/>
  </cols>
  <sheetData>
    <row r="1" spans="1:10" x14ac:dyDescent="0.3">
      <c r="A1" s="8" t="s">
        <v>147</v>
      </c>
      <c r="B1" s="22" t="s">
        <v>148</v>
      </c>
      <c r="C1" s="22" t="s">
        <v>163</v>
      </c>
      <c r="D1" s="22" t="s">
        <v>149</v>
      </c>
      <c r="E1" s="22" t="s">
        <v>150</v>
      </c>
      <c r="F1" s="22" t="s">
        <v>151</v>
      </c>
      <c r="G1" s="22" t="s">
        <v>152</v>
      </c>
      <c r="H1" s="22" t="s">
        <v>448</v>
      </c>
      <c r="I1" s="22" t="s">
        <v>450</v>
      </c>
      <c r="J1" s="22" t="s">
        <v>451</v>
      </c>
    </row>
    <row r="2" spans="1:10" x14ac:dyDescent="0.3">
      <c r="A2" s="22" t="str">
        <f>"'"&amp;C2&amp;B2&amp;D2&amp;E2&amp;"'"</f>
        <v>'R0A2015Curative0-24'</v>
      </c>
      <c r="B2" s="22">
        <v>2015</v>
      </c>
      <c r="C2" s="22" t="s">
        <v>164</v>
      </c>
      <c r="D2" s="22" t="s">
        <v>7</v>
      </c>
      <c r="E2" s="22" t="s">
        <v>546</v>
      </c>
      <c r="F2" s="22">
        <v>42</v>
      </c>
      <c r="G2" s="22">
        <v>0</v>
      </c>
      <c r="H2" s="22" t="str">
        <f>INDEX(Bar_data!$A$3:$B$140,MATCH(C2,Bar_data!$A$3:$A$140,FALSE),2)</f>
        <v>Trust001</v>
      </c>
      <c r="I2" s="22" t="str">
        <f>INDEX(TrustCAHUB_map!$A$2:$D$139,MATCH($C2,TrustCAHUB_map!$A$2:$A$139,FALSE),3)</f>
        <v>Greater Manchester</v>
      </c>
      <c r="J2" s="22" t="str">
        <f>INDEX(TrustCAHUB_map!$A$2:$D$139,MATCH($C2,TrustCAHUB_map!$A$2:$A$139,FALSE),4)</f>
        <v>North West</v>
      </c>
    </row>
    <row r="3" spans="1:10" x14ac:dyDescent="0.3">
      <c r="A3" s="22" t="str">
        <f t="shared" ref="A3:A66" si="0">"'"&amp;C3&amp;B3&amp;D3&amp;E3&amp;"'"</f>
        <v>'R1F2015Curative0-24'</v>
      </c>
      <c r="B3" s="22">
        <v>2015</v>
      </c>
      <c r="C3" s="22" t="s">
        <v>165</v>
      </c>
      <c r="D3" s="22" t="s">
        <v>7</v>
      </c>
      <c r="E3" s="22" t="s">
        <v>546</v>
      </c>
      <c r="F3" s="22">
        <v>1</v>
      </c>
      <c r="G3" s="22">
        <v>0</v>
      </c>
      <c r="H3" s="22" t="str">
        <f>INDEX(Bar_data!$A$3:$B$140,MATCH(C3,Bar_data!$A$3:$A$140,FALSE),2)</f>
        <v>Trust002</v>
      </c>
      <c r="I3" s="22" t="str">
        <f>INDEX(TrustCAHUB_map!$A$2:$D$139,MATCH($C3,TrustCAHUB_map!$A$2:$A$139,FALSE),3)</f>
        <v>Wessex</v>
      </c>
      <c r="J3" s="22" t="str">
        <f>INDEX(TrustCAHUB_map!$A$2:$D$139,MATCH($C3,TrustCAHUB_map!$A$2:$A$139,FALSE),4)</f>
        <v>Wessex</v>
      </c>
    </row>
    <row r="4" spans="1:10" x14ac:dyDescent="0.3">
      <c r="A4" s="22" t="str">
        <f t="shared" si="0"/>
        <v>'R1H2015Curative0-24'</v>
      </c>
      <c r="B4" s="22">
        <v>2015</v>
      </c>
      <c r="C4" s="22" t="s">
        <v>166</v>
      </c>
      <c r="D4" s="22" t="s">
        <v>7</v>
      </c>
      <c r="E4" s="22" t="s">
        <v>546</v>
      </c>
      <c r="F4" s="22">
        <v>9</v>
      </c>
      <c r="G4" s="22">
        <v>0</v>
      </c>
      <c r="H4" s="22" t="str">
        <f>INDEX(Bar_data!$A$3:$B$140,MATCH(C4,Bar_data!$A$3:$A$140,FALSE),2)</f>
        <v>Trust003</v>
      </c>
      <c r="I4" s="22" t="str">
        <f>INDEX(TrustCAHUB_map!$A$2:$D$139,MATCH($C4,TrustCAHUB_map!$A$2:$A$139,FALSE),3)</f>
        <v>North Central and North East London</v>
      </c>
      <c r="J4" s="22" t="str">
        <f>INDEX(TrustCAHUB_map!$A$2:$D$139,MATCH($C4,TrustCAHUB_map!$A$2:$A$139,FALSE),4)</f>
        <v>London</v>
      </c>
    </row>
    <row r="5" spans="1:10" x14ac:dyDescent="0.3">
      <c r="A5" s="22" t="str">
        <f t="shared" si="0"/>
        <v>'R1H2015Not assigned0-24'</v>
      </c>
      <c r="B5" s="22">
        <v>2015</v>
      </c>
      <c r="C5" s="22" t="s">
        <v>166</v>
      </c>
      <c r="D5" s="22" t="s">
        <v>477</v>
      </c>
      <c r="E5" s="22" t="s">
        <v>546</v>
      </c>
      <c r="F5" s="22">
        <v>18</v>
      </c>
      <c r="G5" s="22">
        <v>1</v>
      </c>
      <c r="H5" s="22" t="str">
        <f>INDEX(Bar_data!$A$3:$B$140,MATCH(C5,Bar_data!$A$3:$A$140,FALSE),2)</f>
        <v>Trust003</v>
      </c>
      <c r="I5" s="22" t="str">
        <f>INDEX(TrustCAHUB_map!$A$2:$D$139,MATCH($C5,TrustCAHUB_map!$A$2:$A$139,FALSE),3)</f>
        <v>North Central and North East London</v>
      </c>
      <c r="J5" s="22" t="str">
        <f>INDEX(TrustCAHUB_map!$A$2:$D$139,MATCH($C5,TrustCAHUB_map!$A$2:$A$139,FALSE),4)</f>
        <v>London</v>
      </c>
    </row>
    <row r="6" spans="1:10" x14ac:dyDescent="0.3">
      <c r="A6" s="22" t="str">
        <f t="shared" si="0"/>
        <v>'R1H2015Palliative0-24'</v>
      </c>
      <c r="B6" s="22">
        <v>2015</v>
      </c>
      <c r="C6" s="22" t="s">
        <v>166</v>
      </c>
      <c r="D6" s="22" t="s">
        <v>8</v>
      </c>
      <c r="E6" s="22" t="s">
        <v>546</v>
      </c>
      <c r="F6" s="22">
        <v>2</v>
      </c>
      <c r="G6" s="22">
        <v>0</v>
      </c>
      <c r="H6" s="22" t="str">
        <f>INDEX(Bar_data!$A$3:$B$140,MATCH(C6,Bar_data!$A$3:$A$140,FALSE),2)</f>
        <v>Trust003</v>
      </c>
      <c r="I6" s="22" t="str">
        <f>INDEX(TrustCAHUB_map!$A$2:$D$139,MATCH($C6,TrustCAHUB_map!$A$2:$A$139,FALSE),3)</f>
        <v>North Central and North East London</v>
      </c>
      <c r="J6" s="22" t="str">
        <f>INDEX(TrustCAHUB_map!$A$2:$D$139,MATCH($C6,TrustCAHUB_map!$A$2:$A$139,FALSE),4)</f>
        <v>London</v>
      </c>
    </row>
    <row r="7" spans="1:10" x14ac:dyDescent="0.3">
      <c r="A7" s="22" t="str">
        <f t="shared" si="0"/>
        <v>'R1K2015Curative0-24'</v>
      </c>
      <c r="B7" s="22">
        <v>2015</v>
      </c>
      <c r="C7" s="22" t="s">
        <v>167</v>
      </c>
      <c r="D7" s="22" t="s">
        <v>7</v>
      </c>
      <c r="E7" s="22" t="s">
        <v>546</v>
      </c>
      <c r="F7" s="22">
        <v>2</v>
      </c>
      <c r="G7" s="22">
        <v>0</v>
      </c>
      <c r="H7" s="22" t="str">
        <f>INDEX(Bar_data!$A$3:$B$140,MATCH(C7,Bar_data!$A$3:$A$140,FALSE),2)</f>
        <v>Trust004</v>
      </c>
      <c r="I7" s="22" t="str">
        <f>INDEX(TrustCAHUB_map!$A$2:$D$139,MATCH($C7,TrustCAHUB_map!$A$2:$A$139,FALSE),3)</f>
        <v>North West and South West London</v>
      </c>
      <c r="J7" s="22" t="str">
        <f>INDEX(TrustCAHUB_map!$A$2:$D$139,MATCH($C7,TrustCAHUB_map!$A$2:$A$139,FALSE),4)</f>
        <v>London</v>
      </c>
    </row>
    <row r="8" spans="1:10" x14ac:dyDescent="0.3">
      <c r="A8" s="22" t="str">
        <f t="shared" si="0"/>
        <v>'R1K2015Palliative0-24'</v>
      </c>
      <c r="B8" s="22">
        <v>2015</v>
      </c>
      <c r="C8" s="22" t="s">
        <v>167</v>
      </c>
      <c r="D8" s="22" t="s">
        <v>8</v>
      </c>
      <c r="E8" s="22" t="s">
        <v>546</v>
      </c>
      <c r="F8" s="22">
        <v>1</v>
      </c>
      <c r="G8" s="22">
        <v>0</v>
      </c>
      <c r="H8" s="22" t="str">
        <f>INDEX(Bar_data!$A$3:$B$140,MATCH(C8,Bar_data!$A$3:$A$140,FALSE),2)</f>
        <v>Trust004</v>
      </c>
      <c r="I8" s="22" t="str">
        <f>INDEX(TrustCAHUB_map!$A$2:$D$139,MATCH($C8,TrustCAHUB_map!$A$2:$A$139,FALSE),3)</f>
        <v>North West and South West London</v>
      </c>
      <c r="J8" s="22" t="str">
        <f>INDEX(TrustCAHUB_map!$A$2:$D$139,MATCH($C8,TrustCAHUB_map!$A$2:$A$139,FALSE),4)</f>
        <v>London</v>
      </c>
    </row>
    <row r="9" spans="1:10" x14ac:dyDescent="0.3">
      <c r="A9" s="22" t="str">
        <f t="shared" si="0"/>
        <v>'RA22015Not assigned0-24'</v>
      </c>
      <c r="B9" s="22">
        <v>2015</v>
      </c>
      <c r="C9" s="22" t="s">
        <v>168</v>
      </c>
      <c r="D9" s="22" t="s">
        <v>477</v>
      </c>
      <c r="E9" s="22" t="s">
        <v>546</v>
      </c>
      <c r="F9" s="22">
        <v>1</v>
      </c>
      <c r="G9" s="22">
        <v>0</v>
      </c>
      <c r="H9" s="22" t="str">
        <f>INDEX(Bar_data!$A$3:$B$140,MATCH(C9,Bar_data!$A$3:$A$140,FALSE),2)</f>
        <v>Trust005</v>
      </c>
      <c r="I9" s="22" t="str">
        <f>INDEX(TrustCAHUB_map!$A$2:$D$139,MATCH($C9,TrustCAHUB_map!$A$2:$A$139,FALSE),3)</f>
        <v>Surrey and Sussex</v>
      </c>
      <c r="J9" s="22" t="str">
        <f>INDEX(TrustCAHUB_map!$A$2:$D$139,MATCH($C9,TrustCAHUB_map!$A$2:$A$139,FALSE),4)</f>
        <v>South East</v>
      </c>
    </row>
    <row r="10" spans="1:10" x14ac:dyDescent="0.3">
      <c r="A10" s="22" t="str">
        <f t="shared" si="0"/>
        <v>'RA22015Curative0-24'</v>
      </c>
      <c r="B10" s="22">
        <v>2015</v>
      </c>
      <c r="C10" s="22" t="s">
        <v>168</v>
      </c>
      <c r="D10" s="22" t="s">
        <v>7</v>
      </c>
      <c r="E10" s="22" t="s">
        <v>546</v>
      </c>
      <c r="F10" s="22">
        <v>13</v>
      </c>
      <c r="G10" s="22">
        <v>0</v>
      </c>
      <c r="H10" s="22" t="str">
        <f>INDEX(Bar_data!$A$3:$B$140,MATCH(C10,Bar_data!$A$3:$A$140,FALSE),2)</f>
        <v>Trust005</v>
      </c>
      <c r="I10" s="22" t="str">
        <f>INDEX(TrustCAHUB_map!$A$2:$D$139,MATCH($C10,TrustCAHUB_map!$A$2:$A$139,FALSE),3)</f>
        <v>Surrey and Sussex</v>
      </c>
      <c r="J10" s="22" t="str">
        <f>INDEX(TrustCAHUB_map!$A$2:$D$139,MATCH($C10,TrustCAHUB_map!$A$2:$A$139,FALSE),4)</f>
        <v>South East</v>
      </c>
    </row>
    <row r="11" spans="1:10" x14ac:dyDescent="0.3">
      <c r="A11" s="22" t="str">
        <f t="shared" si="0"/>
        <v>'RA42015Curative0-24'</v>
      </c>
      <c r="B11" s="22">
        <v>2015</v>
      </c>
      <c r="C11" s="22" t="s">
        <v>170</v>
      </c>
      <c r="D11" s="22" t="s">
        <v>7</v>
      </c>
      <c r="E11" s="22" t="s">
        <v>546</v>
      </c>
      <c r="F11" s="22">
        <v>1</v>
      </c>
      <c r="G11" s="22">
        <v>0</v>
      </c>
      <c r="H11" s="22" t="str">
        <f>INDEX(Bar_data!$A$3:$B$140,MATCH(C11,Bar_data!$A$3:$A$140,FALSE),2)</f>
        <v>Trust007</v>
      </c>
      <c r="I11" s="22" t="str">
        <f>INDEX(TrustCAHUB_map!$A$2:$D$139,MATCH($C11,TrustCAHUB_map!$A$2:$A$139,FALSE),3)</f>
        <v>Somerset, Wiltshire, Avon and Gloucester</v>
      </c>
      <c r="J11" s="22" t="str">
        <f>INDEX(TrustCAHUB_map!$A$2:$D$139,MATCH($C11,TrustCAHUB_map!$A$2:$A$139,FALSE),4)</f>
        <v>South West</v>
      </c>
    </row>
    <row r="12" spans="1:10" x14ac:dyDescent="0.3">
      <c r="A12" s="22" t="str">
        <f t="shared" si="0"/>
        <v>'RA72015Not assigned0-24'</v>
      </c>
      <c r="B12" s="22">
        <v>2015</v>
      </c>
      <c r="C12" s="22" t="s">
        <v>171</v>
      </c>
      <c r="D12" s="22" t="s">
        <v>477</v>
      </c>
      <c r="E12" s="22" t="s">
        <v>546</v>
      </c>
      <c r="F12" s="22">
        <v>4</v>
      </c>
      <c r="G12" s="22">
        <v>0</v>
      </c>
      <c r="H12" s="22" t="str">
        <f>INDEX(Bar_data!$A$3:$B$140,MATCH(C12,Bar_data!$A$3:$A$140,FALSE),2)</f>
        <v>Trust008</v>
      </c>
      <c r="I12" s="22" t="str">
        <f>INDEX(TrustCAHUB_map!$A$2:$D$139,MATCH($C12,TrustCAHUB_map!$A$2:$A$139,FALSE),3)</f>
        <v>Somerset, Wiltshire, Avon and Gloucester</v>
      </c>
      <c r="J12" s="22" t="str">
        <f>INDEX(TrustCAHUB_map!$A$2:$D$139,MATCH($C12,TrustCAHUB_map!$A$2:$A$139,FALSE),4)</f>
        <v>South West</v>
      </c>
    </row>
    <row r="13" spans="1:10" x14ac:dyDescent="0.3">
      <c r="A13" s="22" t="str">
        <f t="shared" si="0"/>
        <v>'RA72015Palliative0-24'</v>
      </c>
      <c r="B13" s="22">
        <v>2015</v>
      </c>
      <c r="C13" s="22" t="s">
        <v>171</v>
      </c>
      <c r="D13" s="22" t="s">
        <v>8</v>
      </c>
      <c r="E13" s="22" t="s">
        <v>546</v>
      </c>
      <c r="F13" s="22">
        <v>5</v>
      </c>
      <c r="G13" s="22">
        <v>0</v>
      </c>
      <c r="H13" s="22" t="str">
        <f>INDEX(Bar_data!$A$3:$B$140,MATCH(C13,Bar_data!$A$3:$A$140,FALSE),2)</f>
        <v>Trust008</v>
      </c>
      <c r="I13" s="22" t="str">
        <f>INDEX(TrustCAHUB_map!$A$2:$D$139,MATCH($C13,TrustCAHUB_map!$A$2:$A$139,FALSE),3)</f>
        <v>Somerset, Wiltshire, Avon and Gloucester</v>
      </c>
      <c r="J13" s="22" t="str">
        <f>INDEX(TrustCAHUB_map!$A$2:$D$139,MATCH($C13,TrustCAHUB_map!$A$2:$A$139,FALSE),4)</f>
        <v>South West</v>
      </c>
    </row>
    <row r="14" spans="1:10" x14ac:dyDescent="0.3">
      <c r="A14" s="22" t="str">
        <f t="shared" si="0"/>
        <v>'RA72015Curative0-24'</v>
      </c>
      <c r="B14" s="22">
        <v>2015</v>
      </c>
      <c r="C14" s="22" t="s">
        <v>171</v>
      </c>
      <c r="D14" s="22" t="s">
        <v>7</v>
      </c>
      <c r="E14" s="22" t="s">
        <v>546</v>
      </c>
      <c r="F14" s="22">
        <v>113</v>
      </c>
      <c r="G14" s="22">
        <v>1</v>
      </c>
      <c r="H14" s="22" t="str">
        <f>INDEX(Bar_data!$A$3:$B$140,MATCH(C14,Bar_data!$A$3:$A$140,FALSE),2)</f>
        <v>Trust008</v>
      </c>
      <c r="I14" s="22" t="str">
        <f>INDEX(TrustCAHUB_map!$A$2:$D$139,MATCH($C14,TrustCAHUB_map!$A$2:$A$139,FALSE),3)</f>
        <v>Somerset, Wiltshire, Avon and Gloucester</v>
      </c>
      <c r="J14" s="22" t="str">
        <f>INDEX(TrustCAHUB_map!$A$2:$D$139,MATCH($C14,TrustCAHUB_map!$A$2:$A$139,FALSE),4)</f>
        <v>South West</v>
      </c>
    </row>
    <row r="15" spans="1:10" x14ac:dyDescent="0.3">
      <c r="A15" s="22" t="str">
        <f t="shared" si="0"/>
        <v>'RA92015Palliative0-24'</v>
      </c>
      <c r="B15" s="22">
        <v>2015</v>
      </c>
      <c r="C15" s="22" t="s">
        <v>172</v>
      </c>
      <c r="D15" s="22" t="s">
        <v>8</v>
      </c>
      <c r="E15" s="22" t="s">
        <v>546</v>
      </c>
      <c r="F15" s="22">
        <v>1</v>
      </c>
      <c r="G15" s="22">
        <v>0</v>
      </c>
      <c r="H15" s="22" t="str">
        <f>INDEX(Bar_data!$A$3:$B$140,MATCH(C15,Bar_data!$A$3:$A$140,FALSE),2)</f>
        <v>Trust009</v>
      </c>
      <c r="I15" s="22" t="str">
        <f>INDEX(TrustCAHUB_map!$A$2:$D$139,MATCH($C15,TrustCAHUB_map!$A$2:$A$139,FALSE),3)</f>
        <v>Peninsula</v>
      </c>
      <c r="J15" s="22" t="str">
        <f>INDEX(TrustCAHUB_map!$A$2:$D$139,MATCH($C15,TrustCAHUB_map!$A$2:$A$139,FALSE),4)</f>
        <v>South West</v>
      </c>
    </row>
    <row r="16" spans="1:10" x14ac:dyDescent="0.3">
      <c r="A16" s="22" t="str">
        <f t="shared" si="0"/>
        <v>'RA92015Curative0-24'</v>
      </c>
      <c r="B16" s="22">
        <v>2015</v>
      </c>
      <c r="C16" s="22" t="s">
        <v>172</v>
      </c>
      <c r="D16" s="22" t="s">
        <v>7</v>
      </c>
      <c r="E16" s="22" t="s">
        <v>546</v>
      </c>
      <c r="F16" s="22">
        <v>2</v>
      </c>
      <c r="G16" s="22">
        <v>0</v>
      </c>
      <c r="H16" s="22" t="str">
        <f>INDEX(Bar_data!$A$3:$B$140,MATCH(C16,Bar_data!$A$3:$A$140,FALSE),2)</f>
        <v>Trust009</v>
      </c>
      <c r="I16" s="22" t="str">
        <f>INDEX(TrustCAHUB_map!$A$2:$D$139,MATCH($C16,TrustCAHUB_map!$A$2:$A$139,FALSE),3)</f>
        <v>Peninsula</v>
      </c>
      <c r="J16" s="22" t="str">
        <f>INDEX(TrustCAHUB_map!$A$2:$D$139,MATCH($C16,TrustCAHUB_map!$A$2:$A$139,FALSE),4)</f>
        <v>South West</v>
      </c>
    </row>
    <row r="17" spans="1:10" x14ac:dyDescent="0.3">
      <c r="A17" s="22" t="str">
        <f t="shared" si="0"/>
        <v>'RAE2015Not assigned0-24'</v>
      </c>
      <c r="B17" s="22">
        <v>2015</v>
      </c>
      <c r="C17" s="22" t="s">
        <v>173</v>
      </c>
      <c r="D17" s="22" t="s">
        <v>477</v>
      </c>
      <c r="E17" s="22" t="s">
        <v>546</v>
      </c>
      <c r="F17" s="22">
        <v>1</v>
      </c>
      <c r="G17" s="22">
        <v>0</v>
      </c>
      <c r="H17" s="22" t="str">
        <f>INDEX(Bar_data!$A$3:$B$140,MATCH(C17,Bar_data!$A$3:$A$140,FALSE),2)</f>
        <v>Trust010</v>
      </c>
      <c r="I17" s="22" t="str">
        <f>INDEX(TrustCAHUB_map!$A$2:$D$139,MATCH($C17,TrustCAHUB_map!$A$2:$A$139,FALSE),3)</f>
        <v>West Yorkshire</v>
      </c>
      <c r="J17" s="22" t="str">
        <f>INDEX(TrustCAHUB_map!$A$2:$D$139,MATCH($C17,TrustCAHUB_map!$A$2:$A$139,FALSE),4)</f>
        <v>Yorkshire and Humber</v>
      </c>
    </row>
    <row r="18" spans="1:10" x14ac:dyDescent="0.3">
      <c r="A18" s="22" t="str">
        <f t="shared" si="0"/>
        <v>'RAE2015Curative0-24'</v>
      </c>
      <c r="B18" s="22">
        <v>2015</v>
      </c>
      <c r="C18" s="22" t="s">
        <v>173</v>
      </c>
      <c r="D18" s="22" t="s">
        <v>7</v>
      </c>
      <c r="E18" s="22" t="s">
        <v>546</v>
      </c>
      <c r="F18" s="22">
        <v>1</v>
      </c>
      <c r="G18" s="22">
        <v>0</v>
      </c>
      <c r="H18" s="22" t="str">
        <f>INDEX(Bar_data!$A$3:$B$140,MATCH(C18,Bar_data!$A$3:$A$140,FALSE),2)</f>
        <v>Trust010</v>
      </c>
      <c r="I18" s="22" t="str">
        <f>INDEX(TrustCAHUB_map!$A$2:$D$139,MATCH($C18,TrustCAHUB_map!$A$2:$A$139,FALSE),3)</f>
        <v>West Yorkshire</v>
      </c>
      <c r="J18" s="22" t="str">
        <f>INDEX(TrustCAHUB_map!$A$2:$D$139,MATCH($C18,TrustCAHUB_map!$A$2:$A$139,FALSE),4)</f>
        <v>Yorkshire and Humber</v>
      </c>
    </row>
    <row r="19" spans="1:10" x14ac:dyDescent="0.3">
      <c r="A19" s="22" t="str">
        <f t="shared" si="0"/>
        <v>'RAJ2015Curative0-24'</v>
      </c>
      <c r="B19" s="22">
        <v>2015</v>
      </c>
      <c r="C19" s="22" t="s">
        <v>174</v>
      </c>
      <c r="D19" s="22" t="s">
        <v>7</v>
      </c>
      <c r="E19" s="22" t="s">
        <v>546</v>
      </c>
      <c r="F19" s="22">
        <v>3</v>
      </c>
      <c r="G19" s="22">
        <v>0</v>
      </c>
      <c r="H19" s="22" t="str">
        <f>INDEX(Bar_data!$A$3:$B$140,MATCH(C19,Bar_data!$A$3:$A$140,FALSE),2)</f>
        <v>Trust011</v>
      </c>
      <c r="I19" s="22" t="str">
        <f>INDEX(TrustCAHUB_map!$A$2:$D$139,MATCH($C19,TrustCAHUB_map!$A$2:$A$139,FALSE),3)</f>
        <v>East of England</v>
      </c>
      <c r="J19" s="22" t="str">
        <f>INDEX(TrustCAHUB_map!$A$2:$D$139,MATCH($C19,TrustCAHUB_map!$A$2:$A$139,FALSE),4)</f>
        <v>East of England</v>
      </c>
    </row>
    <row r="20" spans="1:10" x14ac:dyDescent="0.3">
      <c r="A20" s="22" t="str">
        <f t="shared" si="0"/>
        <v>'RAL2015Palliative0-24'</v>
      </c>
      <c r="B20" s="22">
        <v>2015</v>
      </c>
      <c r="C20" s="22" t="s">
        <v>175</v>
      </c>
      <c r="D20" s="22" t="s">
        <v>8</v>
      </c>
      <c r="E20" s="22" t="s">
        <v>546</v>
      </c>
      <c r="F20" s="22">
        <v>2</v>
      </c>
      <c r="G20" s="22">
        <v>0</v>
      </c>
      <c r="H20" s="22" t="str">
        <f>INDEX(Bar_data!$A$3:$B$140,MATCH(C20,Bar_data!$A$3:$A$140,FALSE),2)</f>
        <v>Trust012</v>
      </c>
      <c r="I20" s="22" t="str">
        <f>INDEX(TrustCAHUB_map!$A$2:$D$139,MATCH($C20,TrustCAHUB_map!$A$2:$A$139,FALSE),3)</f>
        <v>North Central and North East London</v>
      </c>
      <c r="J20" s="22" t="str">
        <f>INDEX(TrustCAHUB_map!$A$2:$D$139,MATCH($C20,TrustCAHUB_map!$A$2:$A$139,FALSE),4)</f>
        <v>London</v>
      </c>
    </row>
    <row r="21" spans="1:10" x14ac:dyDescent="0.3">
      <c r="A21" s="22" t="str">
        <f t="shared" si="0"/>
        <v>'RAL2015Curative0-24'</v>
      </c>
      <c r="B21" s="22">
        <v>2015</v>
      </c>
      <c r="C21" s="22" t="s">
        <v>175</v>
      </c>
      <c r="D21" s="22" t="s">
        <v>7</v>
      </c>
      <c r="E21" s="22" t="s">
        <v>546</v>
      </c>
      <c r="F21" s="22">
        <v>4</v>
      </c>
      <c r="G21" s="22">
        <v>0</v>
      </c>
      <c r="H21" s="22" t="str">
        <f>INDEX(Bar_data!$A$3:$B$140,MATCH(C21,Bar_data!$A$3:$A$140,FALSE),2)</f>
        <v>Trust012</v>
      </c>
      <c r="I21" s="22" t="str">
        <f>INDEX(TrustCAHUB_map!$A$2:$D$139,MATCH($C21,TrustCAHUB_map!$A$2:$A$139,FALSE),3)</f>
        <v>North Central and North East London</v>
      </c>
      <c r="J21" s="22" t="str">
        <f>INDEX(TrustCAHUB_map!$A$2:$D$139,MATCH($C21,TrustCAHUB_map!$A$2:$A$139,FALSE),4)</f>
        <v>London</v>
      </c>
    </row>
    <row r="22" spans="1:10" x14ac:dyDescent="0.3">
      <c r="A22" s="22" t="str">
        <f t="shared" si="0"/>
        <v>'RAS2015Curative0-24'</v>
      </c>
      <c r="B22" s="22">
        <v>2015</v>
      </c>
      <c r="C22" s="22" t="s">
        <v>177</v>
      </c>
      <c r="D22" s="22" t="s">
        <v>7</v>
      </c>
      <c r="E22" s="22" t="s">
        <v>546</v>
      </c>
      <c r="F22" s="22">
        <v>2</v>
      </c>
      <c r="G22" s="22">
        <v>0</v>
      </c>
      <c r="H22" s="22" t="str">
        <f>INDEX(Bar_data!$A$3:$B$140,MATCH(C22,Bar_data!$A$3:$A$140,FALSE),2)</f>
        <v>Trust014</v>
      </c>
      <c r="I22" s="22" t="str">
        <f>INDEX(TrustCAHUB_map!$A$2:$D$139,MATCH($C22,TrustCAHUB_map!$A$2:$A$139,FALSE),3)</f>
        <v>North West and South West London</v>
      </c>
      <c r="J22" s="22" t="str">
        <f>INDEX(TrustCAHUB_map!$A$2:$D$139,MATCH($C22,TrustCAHUB_map!$A$2:$A$139,FALSE),4)</f>
        <v>London</v>
      </c>
    </row>
    <row r="23" spans="1:10" x14ac:dyDescent="0.3">
      <c r="A23" s="22" t="str">
        <f t="shared" si="0"/>
        <v>'RBA2015Curative0-24'</v>
      </c>
      <c r="B23" s="22">
        <v>2015</v>
      </c>
      <c r="C23" s="22" t="s">
        <v>179</v>
      </c>
      <c r="D23" s="22" t="s">
        <v>7</v>
      </c>
      <c r="E23" s="22" t="s">
        <v>546</v>
      </c>
      <c r="F23" s="22">
        <v>13</v>
      </c>
      <c r="G23" s="22">
        <v>0</v>
      </c>
      <c r="H23" s="22" t="str">
        <f>INDEX(Bar_data!$A$3:$B$140,MATCH(C23,Bar_data!$A$3:$A$140,FALSE),2)</f>
        <v>Trust016</v>
      </c>
      <c r="I23" s="22" t="str">
        <f>INDEX(TrustCAHUB_map!$A$2:$D$139,MATCH($C23,TrustCAHUB_map!$A$2:$A$139,FALSE),3)</f>
        <v>Somerset, Wiltshire, Avon and Gloucester</v>
      </c>
      <c r="J23" s="22" t="str">
        <f>INDEX(TrustCAHUB_map!$A$2:$D$139,MATCH($C23,TrustCAHUB_map!$A$2:$A$139,FALSE),4)</f>
        <v>South West</v>
      </c>
    </row>
    <row r="24" spans="1:10" x14ac:dyDescent="0.3">
      <c r="A24" s="22" t="str">
        <f t="shared" si="0"/>
        <v>'RBA2015Palliative0-24'</v>
      </c>
      <c r="B24" s="22">
        <v>2015</v>
      </c>
      <c r="C24" s="22" t="s">
        <v>179</v>
      </c>
      <c r="D24" s="22" t="s">
        <v>8</v>
      </c>
      <c r="E24" s="22" t="s">
        <v>546</v>
      </c>
      <c r="F24" s="22">
        <v>4</v>
      </c>
      <c r="G24" s="22">
        <v>0</v>
      </c>
      <c r="H24" s="22" t="str">
        <f>INDEX(Bar_data!$A$3:$B$140,MATCH(C24,Bar_data!$A$3:$A$140,FALSE),2)</f>
        <v>Trust016</v>
      </c>
      <c r="I24" s="22" t="str">
        <f>INDEX(TrustCAHUB_map!$A$2:$D$139,MATCH($C24,TrustCAHUB_map!$A$2:$A$139,FALSE),3)</f>
        <v>Somerset, Wiltshire, Avon and Gloucester</v>
      </c>
      <c r="J24" s="22" t="str">
        <f>INDEX(TrustCAHUB_map!$A$2:$D$139,MATCH($C24,TrustCAHUB_map!$A$2:$A$139,FALSE),4)</f>
        <v>South West</v>
      </c>
    </row>
    <row r="25" spans="1:10" x14ac:dyDescent="0.3">
      <c r="A25" s="22" t="str">
        <f t="shared" si="0"/>
        <v>'RBD2015Curative0-24'</v>
      </c>
      <c r="B25" s="22">
        <v>2015</v>
      </c>
      <c r="C25" s="22" t="s">
        <v>180</v>
      </c>
      <c r="D25" s="22" t="s">
        <v>7</v>
      </c>
      <c r="E25" s="22" t="s">
        <v>546</v>
      </c>
      <c r="F25" s="22">
        <v>1</v>
      </c>
      <c r="G25" s="22">
        <v>0</v>
      </c>
      <c r="H25" s="22" t="str">
        <f>INDEX(Bar_data!$A$3:$B$140,MATCH(C25,Bar_data!$A$3:$A$140,FALSE),2)</f>
        <v>Trust017</v>
      </c>
      <c r="I25" s="22" t="str">
        <f>INDEX(TrustCAHUB_map!$A$2:$D$139,MATCH($C25,TrustCAHUB_map!$A$2:$A$139,FALSE),3)</f>
        <v>Wessex</v>
      </c>
      <c r="J25" s="22" t="str">
        <f>INDEX(TrustCAHUB_map!$A$2:$D$139,MATCH($C25,TrustCAHUB_map!$A$2:$A$139,FALSE),4)</f>
        <v>Wessex</v>
      </c>
    </row>
    <row r="26" spans="1:10" x14ac:dyDescent="0.3">
      <c r="A26" s="22" t="str">
        <f t="shared" si="0"/>
        <v>'RBN2015Not assigned0-24'</v>
      </c>
      <c r="B26" s="22">
        <v>2015</v>
      </c>
      <c r="C26" s="22" t="s">
        <v>183</v>
      </c>
      <c r="D26" s="22" t="s">
        <v>477</v>
      </c>
      <c r="E26" s="22" t="s">
        <v>546</v>
      </c>
      <c r="F26" s="22">
        <v>3</v>
      </c>
      <c r="G26" s="22">
        <v>0</v>
      </c>
      <c r="H26" s="22" t="str">
        <f>INDEX(Bar_data!$A$3:$B$140,MATCH(C26,Bar_data!$A$3:$A$140,FALSE),2)</f>
        <v>Trust020</v>
      </c>
      <c r="I26" s="22" t="str">
        <f>INDEX(TrustCAHUB_map!$A$2:$D$139,MATCH($C26,TrustCAHUB_map!$A$2:$A$139,FALSE),3)</f>
        <v>Cheshire and Merseyside</v>
      </c>
      <c r="J26" s="22" t="str">
        <f>INDEX(TrustCAHUB_map!$A$2:$D$139,MATCH($C26,TrustCAHUB_map!$A$2:$A$139,FALSE),4)</f>
        <v>North West</v>
      </c>
    </row>
    <row r="27" spans="1:10" x14ac:dyDescent="0.3">
      <c r="A27" s="22" t="str">
        <f t="shared" si="0"/>
        <v>'RBN2015Curative0-24'</v>
      </c>
      <c r="B27" s="22">
        <v>2015</v>
      </c>
      <c r="C27" s="22" t="s">
        <v>183</v>
      </c>
      <c r="D27" s="22" t="s">
        <v>7</v>
      </c>
      <c r="E27" s="22" t="s">
        <v>546</v>
      </c>
      <c r="F27" s="22">
        <v>1</v>
      </c>
      <c r="G27" s="22">
        <v>0</v>
      </c>
      <c r="H27" s="22" t="str">
        <f>INDEX(Bar_data!$A$3:$B$140,MATCH(C27,Bar_data!$A$3:$A$140,FALSE),2)</f>
        <v>Trust020</v>
      </c>
      <c r="I27" s="22" t="str">
        <f>INDEX(TrustCAHUB_map!$A$2:$D$139,MATCH($C27,TrustCAHUB_map!$A$2:$A$139,FALSE),3)</f>
        <v>Cheshire and Merseyside</v>
      </c>
      <c r="J27" s="22" t="str">
        <f>INDEX(TrustCAHUB_map!$A$2:$D$139,MATCH($C27,TrustCAHUB_map!$A$2:$A$139,FALSE),4)</f>
        <v>North West</v>
      </c>
    </row>
    <row r="28" spans="1:10" x14ac:dyDescent="0.3">
      <c r="A28" s="22" t="str">
        <f t="shared" si="0"/>
        <v>'RBS2015Curative0-24'</v>
      </c>
      <c r="B28" s="22">
        <v>2015</v>
      </c>
      <c r="C28" s="22" t="s">
        <v>184</v>
      </c>
      <c r="D28" s="22" t="s">
        <v>7</v>
      </c>
      <c r="E28" s="22" t="s">
        <v>546</v>
      </c>
      <c r="F28" s="22">
        <v>42</v>
      </c>
      <c r="G28" s="22">
        <v>0</v>
      </c>
      <c r="H28" s="22" t="str">
        <f>INDEX(Bar_data!$A$3:$B$140,MATCH(C28,Bar_data!$A$3:$A$140,FALSE),2)</f>
        <v>Trust021</v>
      </c>
      <c r="I28" s="22" t="str">
        <f>INDEX(TrustCAHUB_map!$A$2:$D$139,MATCH($C28,TrustCAHUB_map!$A$2:$A$139,FALSE),3)</f>
        <v>Cheshire and Merseyside</v>
      </c>
      <c r="J28" s="22" t="str">
        <f>INDEX(TrustCAHUB_map!$A$2:$D$139,MATCH($C28,TrustCAHUB_map!$A$2:$A$139,FALSE),4)</f>
        <v>North West</v>
      </c>
    </row>
    <row r="29" spans="1:10" x14ac:dyDescent="0.3">
      <c r="A29" s="22" t="str">
        <f t="shared" si="0"/>
        <v>'RBT2015Curative0-24'</v>
      </c>
      <c r="B29" s="22">
        <v>2015</v>
      </c>
      <c r="C29" s="22" t="s">
        <v>185</v>
      </c>
      <c r="D29" s="22" t="s">
        <v>7</v>
      </c>
      <c r="E29" s="22" t="s">
        <v>546</v>
      </c>
      <c r="F29" s="22">
        <v>1</v>
      </c>
      <c r="G29" s="22">
        <v>0</v>
      </c>
      <c r="H29" s="22" t="str">
        <f>INDEX(Bar_data!$A$3:$B$140,MATCH(C29,Bar_data!$A$3:$A$140,FALSE),2)</f>
        <v>Trust022</v>
      </c>
      <c r="I29" s="22" t="str">
        <f>INDEX(TrustCAHUB_map!$A$2:$D$139,MATCH($C29,TrustCAHUB_map!$A$2:$A$139,FALSE),3)</f>
        <v>Cheshire and Merseyside</v>
      </c>
      <c r="J29" s="22" t="str">
        <f>INDEX(TrustCAHUB_map!$A$2:$D$139,MATCH($C29,TrustCAHUB_map!$A$2:$A$139,FALSE),4)</f>
        <v>North West</v>
      </c>
    </row>
    <row r="30" spans="1:10" x14ac:dyDescent="0.3">
      <c r="A30" s="22" t="str">
        <f t="shared" si="0"/>
        <v>'RBT2015Palliative0-24'</v>
      </c>
      <c r="B30" s="22">
        <v>2015</v>
      </c>
      <c r="C30" s="22" t="s">
        <v>185</v>
      </c>
      <c r="D30" s="22" t="s">
        <v>8</v>
      </c>
      <c r="E30" s="22" t="s">
        <v>546</v>
      </c>
      <c r="F30" s="22">
        <v>1</v>
      </c>
      <c r="G30" s="22">
        <v>0</v>
      </c>
      <c r="H30" s="22" t="str">
        <f>INDEX(Bar_data!$A$3:$B$140,MATCH(C30,Bar_data!$A$3:$A$140,FALSE),2)</f>
        <v>Trust022</v>
      </c>
      <c r="I30" s="22" t="str">
        <f>INDEX(TrustCAHUB_map!$A$2:$D$139,MATCH($C30,TrustCAHUB_map!$A$2:$A$139,FALSE),3)</f>
        <v>Cheshire and Merseyside</v>
      </c>
      <c r="J30" s="22" t="str">
        <f>INDEX(TrustCAHUB_map!$A$2:$D$139,MATCH($C30,TrustCAHUB_map!$A$2:$A$139,FALSE),4)</f>
        <v>North West</v>
      </c>
    </row>
    <row r="31" spans="1:10" x14ac:dyDescent="0.3">
      <c r="A31" s="22" t="str">
        <f t="shared" si="0"/>
        <v>'RBV2015Curative0-24'</v>
      </c>
      <c r="B31" s="22">
        <v>2015</v>
      </c>
      <c r="C31" s="22" t="s">
        <v>186</v>
      </c>
      <c r="D31" s="22" t="s">
        <v>7</v>
      </c>
      <c r="E31" s="22" t="s">
        <v>546</v>
      </c>
      <c r="F31" s="22">
        <v>51</v>
      </c>
      <c r="G31" s="22">
        <v>0</v>
      </c>
      <c r="H31" s="22" t="str">
        <f>INDEX(Bar_data!$A$3:$B$140,MATCH(C31,Bar_data!$A$3:$A$140,FALSE),2)</f>
        <v>Trust023</v>
      </c>
      <c r="I31" s="22" t="str">
        <f>INDEX(TrustCAHUB_map!$A$2:$D$139,MATCH($C31,TrustCAHUB_map!$A$2:$A$139,FALSE),3)</f>
        <v>Greater Manchester</v>
      </c>
      <c r="J31" s="22" t="str">
        <f>INDEX(TrustCAHUB_map!$A$2:$D$139,MATCH($C31,TrustCAHUB_map!$A$2:$A$139,FALSE),4)</f>
        <v>North West</v>
      </c>
    </row>
    <row r="32" spans="1:10" x14ac:dyDescent="0.3">
      <c r="A32" s="22" t="str">
        <f t="shared" si="0"/>
        <v>'RBV2015Palliative0-24'</v>
      </c>
      <c r="B32" s="22">
        <v>2015</v>
      </c>
      <c r="C32" s="22" t="s">
        <v>186</v>
      </c>
      <c r="D32" s="22" t="s">
        <v>8</v>
      </c>
      <c r="E32" s="22" t="s">
        <v>546</v>
      </c>
      <c r="F32" s="22">
        <v>18</v>
      </c>
      <c r="G32" s="22">
        <v>1</v>
      </c>
      <c r="H32" s="22" t="str">
        <f>INDEX(Bar_data!$A$3:$B$140,MATCH(C32,Bar_data!$A$3:$A$140,FALSE),2)</f>
        <v>Trust023</v>
      </c>
      <c r="I32" s="22" t="str">
        <f>INDEX(TrustCAHUB_map!$A$2:$D$139,MATCH($C32,TrustCAHUB_map!$A$2:$A$139,FALSE),3)</f>
        <v>Greater Manchester</v>
      </c>
      <c r="J32" s="22" t="str">
        <f>INDEX(TrustCAHUB_map!$A$2:$D$139,MATCH($C32,TrustCAHUB_map!$A$2:$A$139,FALSE),4)</f>
        <v>North West</v>
      </c>
    </row>
    <row r="33" spans="1:10" x14ac:dyDescent="0.3">
      <c r="A33" s="22" t="str">
        <f t="shared" si="0"/>
        <v>'RBV2015Not assigned0-24'</v>
      </c>
      <c r="B33" s="22">
        <v>2015</v>
      </c>
      <c r="C33" s="22" t="s">
        <v>186</v>
      </c>
      <c r="D33" s="22" t="s">
        <v>477</v>
      </c>
      <c r="E33" s="22" t="s">
        <v>546</v>
      </c>
      <c r="F33" s="22">
        <v>8</v>
      </c>
      <c r="G33" s="22">
        <v>1</v>
      </c>
      <c r="H33" s="22" t="str">
        <f>INDEX(Bar_data!$A$3:$B$140,MATCH(C33,Bar_data!$A$3:$A$140,FALSE),2)</f>
        <v>Trust023</v>
      </c>
      <c r="I33" s="22" t="str">
        <f>INDEX(TrustCAHUB_map!$A$2:$D$139,MATCH($C33,TrustCAHUB_map!$A$2:$A$139,FALSE),3)</f>
        <v>Greater Manchester</v>
      </c>
      <c r="J33" s="22" t="str">
        <f>INDEX(TrustCAHUB_map!$A$2:$D$139,MATCH($C33,TrustCAHUB_map!$A$2:$A$139,FALSE),4)</f>
        <v>North West</v>
      </c>
    </row>
    <row r="34" spans="1:10" x14ac:dyDescent="0.3">
      <c r="A34" s="22" t="str">
        <f t="shared" si="0"/>
        <v>'RC92015Curative0-24'</v>
      </c>
      <c r="B34" s="22">
        <v>2015</v>
      </c>
      <c r="C34" s="22" t="s">
        <v>189</v>
      </c>
      <c r="D34" s="22" t="s">
        <v>7</v>
      </c>
      <c r="E34" s="22" t="s">
        <v>546</v>
      </c>
      <c r="F34" s="22">
        <v>4</v>
      </c>
      <c r="G34" s="22">
        <v>0</v>
      </c>
      <c r="H34" s="22" t="str">
        <f>INDEX(Bar_data!$A$3:$B$140,MATCH(C34,Bar_data!$A$3:$A$140,FALSE),2)</f>
        <v>Trust026</v>
      </c>
      <c r="I34" s="22" t="str">
        <f>INDEX(TrustCAHUB_map!$A$2:$D$139,MATCH($C34,TrustCAHUB_map!$A$2:$A$139,FALSE),3)</f>
        <v>East of England</v>
      </c>
      <c r="J34" s="22" t="str">
        <f>INDEX(TrustCAHUB_map!$A$2:$D$139,MATCH($C34,TrustCAHUB_map!$A$2:$A$139,FALSE),4)</f>
        <v>East of England</v>
      </c>
    </row>
    <row r="35" spans="1:10" x14ac:dyDescent="0.3">
      <c r="A35" s="22" t="str">
        <f t="shared" si="0"/>
        <v>'RC92015Not assigned0-24'</v>
      </c>
      <c r="B35" s="22">
        <v>2015</v>
      </c>
      <c r="C35" s="22" t="s">
        <v>189</v>
      </c>
      <c r="D35" s="22" t="s">
        <v>477</v>
      </c>
      <c r="E35" s="22" t="s">
        <v>546</v>
      </c>
      <c r="F35" s="22">
        <v>3</v>
      </c>
      <c r="G35" s="22">
        <v>0</v>
      </c>
      <c r="H35" s="22" t="str">
        <f>INDEX(Bar_data!$A$3:$B$140,MATCH(C35,Bar_data!$A$3:$A$140,FALSE),2)</f>
        <v>Trust026</v>
      </c>
      <c r="I35" s="22" t="str">
        <f>INDEX(TrustCAHUB_map!$A$2:$D$139,MATCH($C35,TrustCAHUB_map!$A$2:$A$139,FALSE),3)</f>
        <v>East of England</v>
      </c>
      <c r="J35" s="22" t="str">
        <f>INDEX(TrustCAHUB_map!$A$2:$D$139,MATCH($C35,TrustCAHUB_map!$A$2:$A$139,FALSE),4)</f>
        <v>East of England</v>
      </c>
    </row>
    <row r="36" spans="1:10" x14ac:dyDescent="0.3">
      <c r="A36" s="22" t="str">
        <f t="shared" si="0"/>
        <v>'RCB2015Curative0-24'</v>
      </c>
      <c r="B36" s="22">
        <v>2015</v>
      </c>
      <c r="C36" s="22" t="s">
        <v>190</v>
      </c>
      <c r="D36" s="22" t="s">
        <v>7</v>
      </c>
      <c r="E36" s="22" t="s">
        <v>546</v>
      </c>
      <c r="F36" s="22">
        <v>1</v>
      </c>
      <c r="G36" s="22">
        <v>0</v>
      </c>
      <c r="H36" s="22" t="str">
        <f>INDEX(Bar_data!$A$3:$B$140,MATCH(C36,Bar_data!$A$3:$A$140,FALSE),2)</f>
        <v>Trust027</v>
      </c>
      <c r="I36" s="22" t="str">
        <f>INDEX(TrustCAHUB_map!$A$2:$D$139,MATCH($C36,TrustCAHUB_map!$A$2:$A$139,FALSE),3)</f>
        <v>Humber, Coast and Vale</v>
      </c>
      <c r="J36" s="22" t="str">
        <f>INDEX(TrustCAHUB_map!$A$2:$D$139,MATCH($C36,TrustCAHUB_map!$A$2:$A$139,FALSE),4)</f>
        <v>Yorkshire and Humber</v>
      </c>
    </row>
    <row r="37" spans="1:10" x14ac:dyDescent="0.3">
      <c r="A37" s="22" t="str">
        <f t="shared" si="0"/>
        <v>'RCU2015Palliative0-24'</v>
      </c>
      <c r="B37" s="22">
        <v>2015</v>
      </c>
      <c r="C37" s="22" t="s">
        <v>193</v>
      </c>
      <c r="D37" s="22" t="s">
        <v>8</v>
      </c>
      <c r="E37" s="22" t="s">
        <v>546</v>
      </c>
      <c r="F37" s="22">
        <v>9</v>
      </c>
      <c r="G37" s="22">
        <v>0</v>
      </c>
      <c r="H37" s="22" t="str">
        <f>INDEX(Bar_data!$A$3:$B$140,MATCH(C37,Bar_data!$A$3:$A$140,FALSE),2)</f>
        <v>Trust030</v>
      </c>
      <c r="I37" s="22" t="str">
        <f>INDEX(TrustCAHUB_map!$A$2:$D$139,MATCH($C37,TrustCAHUB_map!$A$2:$A$139,FALSE),3)</f>
        <v>South Yorkshire and Bassetlaw</v>
      </c>
      <c r="J37" s="22" t="str">
        <f>INDEX(TrustCAHUB_map!$A$2:$D$139,MATCH($C37,TrustCAHUB_map!$A$2:$A$139,FALSE),4)</f>
        <v>Yorkshire and Humber</v>
      </c>
    </row>
    <row r="38" spans="1:10" x14ac:dyDescent="0.3">
      <c r="A38" s="22" t="str">
        <f t="shared" si="0"/>
        <v>'RCU2015Curative0-24'</v>
      </c>
      <c r="B38" s="22">
        <v>2015</v>
      </c>
      <c r="C38" s="22" t="s">
        <v>193</v>
      </c>
      <c r="D38" s="22" t="s">
        <v>7</v>
      </c>
      <c r="E38" s="22" t="s">
        <v>546</v>
      </c>
      <c r="F38" s="22">
        <v>74</v>
      </c>
      <c r="G38" s="22">
        <v>2</v>
      </c>
      <c r="H38" s="22" t="str">
        <f>INDEX(Bar_data!$A$3:$B$140,MATCH(C38,Bar_data!$A$3:$A$140,FALSE),2)</f>
        <v>Trust030</v>
      </c>
      <c r="I38" s="22" t="str">
        <f>INDEX(TrustCAHUB_map!$A$2:$D$139,MATCH($C38,TrustCAHUB_map!$A$2:$A$139,FALSE),3)</f>
        <v>South Yorkshire and Bassetlaw</v>
      </c>
      <c r="J38" s="22" t="str">
        <f>INDEX(TrustCAHUB_map!$A$2:$D$139,MATCH($C38,TrustCAHUB_map!$A$2:$A$139,FALSE),4)</f>
        <v>Yorkshire and Humber</v>
      </c>
    </row>
    <row r="39" spans="1:10" x14ac:dyDescent="0.3">
      <c r="A39" s="22" t="str">
        <f t="shared" si="0"/>
        <v>'RD12015Not assigned0-24'</v>
      </c>
      <c r="B39" s="22">
        <v>2015</v>
      </c>
      <c r="C39" s="22" t="s">
        <v>195</v>
      </c>
      <c r="D39" s="22" t="s">
        <v>477</v>
      </c>
      <c r="E39" s="22" t="s">
        <v>546</v>
      </c>
      <c r="F39" s="22">
        <v>1</v>
      </c>
      <c r="G39" s="22">
        <v>0</v>
      </c>
      <c r="H39" s="22" t="str">
        <f>INDEX(Bar_data!$A$3:$B$140,MATCH(C39,Bar_data!$A$3:$A$140,FALSE),2)</f>
        <v>Trust032</v>
      </c>
      <c r="I39" s="22" t="str">
        <f>INDEX(TrustCAHUB_map!$A$2:$D$139,MATCH($C39,TrustCAHUB_map!$A$2:$A$139,FALSE),3)</f>
        <v>Somerset, Wiltshire, Avon and Gloucester</v>
      </c>
      <c r="J39" s="22" t="str">
        <f>INDEX(TrustCAHUB_map!$A$2:$D$139,MATCH($C39,TrustCAHUB_map!$A$2:$A$139,FALSE),4)</f>
        <v>South West</v>
      </c>
    </row>
    <row r="40" spans="1:10" x14ac:dyDescent="0.3">
      <c r="A40" s="22" t="str">
        <f t="shared" si="0"/>
        <v>'RD12015Curative0-24'</v>
      </c>
      <c r="B40" s="22">
        <v>2015</v>
      </c>
      <c r="C40" s="22" t="s">
        <v>195</v>
      </c>
      <c r="D40" s="22" t="s">
        <v>7</v>
      </c>
      <c r="E40" s="22" t="s">
        <v>546</v>
      </c>
      <c r="F40" s="22">
        <v>6</v>
      </c>
      <c r="G40" s="22">
        <v>0</v>
      </c>
      <c r="H40" s="22" t="str">
        <f>INDEX(Bar_data!$A$3:$B$140,MATCH(C40,Bar_data!$A$3:$A$140,FALSE),2)</f>
        <v>Trust032</v>
      </c>
      <c r="I40" s="22" t="str">
        <f>INDEX(TrustCAHUB_map!$A$2:$D$139,MATCH($C40,TrustCAHUB_map!$A$2:$A$139,FALSE),3)</f>
        <v>Somerset, Wiltshire, Avon and Gloucester</v>
      </c>
      <c r="J40" s="22" t="str">
        <f>INDEX(TrustCAHUB_map!$A$2:$D$139,MATCH($C40,TrustCAHUB_map!$A$2:$A$139,FALSE),4)</f>
        <v>South West</v>
      </c>
    </row>
    <row r="41" spans="1:10" x14ac:dyDescent="0.3">
      <c r="A41" s="22" t="str">
        <f t="shared" si="0"/>
        <v>'RD12015Palliative0-24'</v>
      </c>
      <c r="B41" s="22">
        <v>2015</v>
      </c>
      <c r="C41" s="22" t="s">
        <v>195</v>
      </c>
      <c r="D41" s="22" t="s">
        <v>8</v>
      </c>
      <c r="E41" s="22" t="s">
        <v>546</v>
      </c>
      <c r="F41" s="22">
        <v>1</v>
      </c>
      <c r="G41" s="22">
        <v>0</v>
      </c>
      <c r="H41" s="22" t="str">
        <f>INDEX(Bar_data!$A$3:$B$140,MATCH(C41,Bar_data!$A$3:$A$140,FALSE),2)</f>
        <v>Trust032</v>
      </c>
      <c r="I41" s="22" t="str">
        <f>INDEX(TrustCAHUB_map!$A$2:$D$139,MATCH($C41,TrustCAHUB_map!$A$2:$A$139,FALSE),3)</f>
        <v>Somerset, Wiltshire, Avon and Gloucester</v>
      </c>
      <c r="J41" s="22" t="str">
        <f>INDEX(TrustCAHUB_map!$A$2:$D$139,MATCH($C41,TrustCAHUB_map!$A$2:$A$139,FALSE),4)</f>
        <v>South West</v>
      </c>
    </row>
    <row r="42" spans="1:10" x14ac:dyDescent="0.3">
      <c r="A42" s="22" t="str">
        <f t="shared" si="0"/>
        <v>'RD32015Curative0-24'</v>
      </c>
      <c r="B42" s="22">
        <v>2015</v>
      </c>
      <c r="C42" s="22" t="s">
        <v>196</v>
      </c>
      <c r="D42" s="22" t="s">
        <v>7</v>
      </c>
      <c r="E42" s="22" t="s">
        <v>546</v>
      </c>
      <c r="F42" s="22">
        <v>3</v>
      </c>
      <c r="G42" s="22">
        <v>0</v>
      </c>
      <c r="H42" s="22" t="str">
        <f>INDEX(Bar_data!$A$3:$B$140,MATCH(C42,Bar_data!$A$3:$A$140,FALSE),2)</f>
        <v>Trust033</v>
      </c>
      <c r="I42" s="22" t="str">
        <f>INDEX(TrustCAHUB_map!$A$2:$D$139,MATCH($C42,TrustCAHUB_map!$A$2:$A$139,FALSE),3)</f>
        <v>Wessex</v>
      </c>
      <c r="J42" s="22" t="str">
        <f>INDEX(TrustCAHUB_map!$A$2:$D$139,MATCH($C42,TrustCAHUB_map!$A$2:$A$139,FALSE),4)</f>
        <v>Wessex</v>
      </c>
    </row>
    <row r="43" spans="1:10" x14ac:dyDescent="0.3">
      <c r="A43" s="22" t="str">
        <f t="shared" si="0"/>
        <v>'RDD2015Curative0-24'</v>
      </c>
      <c r="B43" s="22">
        <v>2015</v>
      </c>
      <c r="C43" s="22" t="s">
        <v>198</v>
      </c>
      <c r="D43" s="22" t="s">
        <v>7</v>
      </c>
      <c r="E43" s="22" t="s">
        <v>546</v>
      </c>
      <c r="F43" s="22">
        <v>2</v>
      </c>
      <c r="G43" s="22">
        <v>0</v>
      </c>
      <c r="H43" s="22" t="str">
        <f>INDEX(Bar_data!$A$3:$B$140,MATCH(C43,Bar_data!$A$3:$A$140,FALSE),2)</f>
        <v>Trust035</v>
      </c>
      <c r="I43" s="22" t="str">
        <f>INDEX(TrustCAHUB_map!$A$2:$D$139,MATCH($C43,TrustCAHUB_map!$A$2:$A$139,FALSE),3)</f>
        <v>East of England</v>
      </c>
      <c r="J43" s="22" t="str">
        <f>INDEX(TrustCAHUB_map!$A$2:$D$139,MATCH($C43,TrustCAHUB_map!$A$2:$A$139,FALSE),4)</f>
        <v>East of England</v>
      </c>
    </row>
    <row r="44" spans="1:10" x14ac:dyDescent="0.3">
      <c r="A44" s="22" t="str">
        <f t="shared" si="0"/>
        <v>'RDE2015Curative0-24'</v>
      </c>
      <c r="B44" s="22">
        <v>2015</v>
      </c>
      <c r="C44" s="22" t="s">
        <v>199</v>
      </c>
      <c r="D44" s="22" t="s">
        <v>7</v>
      </c>
      <c r="E44" s="22" t="s">
        <v>546</v>
      </c>
      <c r="F44" s="22">
        <v>8</v>
      </c>
      <c r="G44" s="22">
        <v>1</v>
      </c>
      <c r="H44" s="22" t="str">
        <f>INDEX(Bar_data!$A$3:$B$140,MATCH(C44,Bar_data!$A$3:$A$140,FALSE),2)</f>
        <v>Trust036</v>
      </c>
      <c r="I44" s="22" t="str">
        <f>INDEX(TrustCAHUB_map!$A$2:$D$139,MATCH($C44,TrustCAHUB_map!$A$2:$A$139,FALSE),3)</f>
        <v>East of England</v>
      </c>
      <c r="J44" s="22" t="str">
        <f>INDEX(TrustCAHUB_map!$A$2:$D$139,MATCH($C44,TrustCAHUB_map!$A$2:$A$139,FALSE),4)</f>
        <v>East of England</v>
      </c>
    </row>
    <row r="45" spans="1:10" x14ac:dyDescent="0.3">
      <c r="A45" s="22" t="str">
        <f t="shared" si="0"/>
        <v>'RDE2015Not assigned0-24'</v>
      </c>
      <c r="B45" s="22">
        <v>2015</v>
      </c>
      <c r="C45" s="22" t="s">
        <v>199</v>
      </c>
      <c r="D45" s="22" t="s">
        <v>477</v>
      </c>
      <c r="E45" s="22" t="s">
        <v>546</v>
      </c>
      <c r="F45" s="22">
        <v>9</v>
      </c>
      <c r="G45" s="22">
        <v>0</v>
      </c>
      <c r="H45" s="22" t="str">
        <f>INDEX(Bar_data!$A$3:$B$140,MATCH(C45,Bar_data!$A$3:$A$140,FALSE),2)</f>
        <v>Trust036</v>
      </c>
      <c r="I45" s="22" t="str">
        <f>INDEX(TrustCAHUB_map!$A$2:$D$139,MATCH($C45,TrustCAHUB_map!$A$2:$A$139,FALSE),3)</f>
        <v>East of England</v>
      </c>
      <c r="J45" s="22" t="str">
        <f>INDEX(TrustCAHUB_map!$A$2:$D$139,MATCH($C45,TrustCAHUB_map!$A$2:$A$139,FALSE),4)</f>
        <v>East of England</v>
      </c>
    </row>
    <row r="46" spans="1:10" x14ac:dyDescent="0.3">
      <c r="A46" s="22" t="str">
        <f t="shared" si="0"/>
        <v>'RDU2015Curative0-24'</v>
      </c>
      <c r="B46" s="22">
        <v>2015</v>
      </c>
      <c r="C46" s="22" t="s">
        <v>200</v>
      </c>
      <c r="D46" s="22" t="s">
        <v>7</v>
      </c>
      <c r="E46" s="22" t="s">
        <v>546</v>
      </c>
      <c r="F46" s="22">
        <v>1</v>
      </c>
      <c r="G46" s="22">
        <v>0</v>
      </c>
      <c r="H46" s="22" t="str">
        <f>INDEX(Bar_data!$A$3:$B$140,MATCH(C46,Bar_data!$A$3:$A$140,FALSE),2)</f>
        <v>Trust037</v>
      </c>
      <c r="I46" s="22" t="str">
        <f>INDEX(TrustCAHUB_map!$A$2:$D$139,MATCH($C46,TrustCAHUB_map!$A$2:$A$139,FALSE),3)</f>
        <v>Surrey and Sussex</v>
      </c>
      <c r="J46" s="22" t="str">
        <f>INDEX(TrustCAHUB_map!$A$2:$D$139,MATCH($C46,TrustCAHUB_map!$A$2:$A$139,FALSE),4)</f>
        <v>South East</v>
      </c>
    </row>
    <row r="47" spans="1:10" x14ac:dyDescent="0.3">
      <c r="A47" s="22" t="str">
        <f t="shared" si="0"/>
        <v>'RDU2015Not assigned0-24'</v>
      </c>
      <c r="B47" s="22">
        <v>2015</v>
      </c>
      <c r="C47" s="22" t="s">
        <v>200</v>
      </c>
      <c r="D47" s="22" t="s">
        <v>477</v>
      </c>
      <c r="E47" s="22" t="s">
        <v>546</v>
      </c>
      <c r="F47" s="22">
        <v>3</v>
      </c>
      <c r="G47" s="22">
        <v>0</v>
      </c>
      <c r="H47" s="22" t="str">
        <f>INDEX(Bar_data!$A$3:$B$140,MATCH(C47,Bar_data!$A$3:$A$140,FALSE),2)</f>
        <v>Trust037</v>
      </c>
      <c r="I47" s="22" t="str">
        <f>INDEX(TrustCAHUB_map!$A$2:$D$139,MATCH($C47,TrustCAHUB_map!$A$2:$A$139,FALSE),3)</f>
        <v>Surrey and Sussex</v>
      </c>
      <c r="J47" s="22" t="str">
        <f>INDEX(TrustCAHUB_map!$A$2:$D$139,MATCH($C47,TrustCAHUB_map!$A$2:$A$139,FALSE),4)</f>
        <v>South East</v>
      </c>
    </row>
    <row r="48" spans="1:10" x14ac:dyDescent="0.3">
      <c r="A48" s="22" t="str">
        <f t="shared" si="0"/>
        <v>'RDZ2015Curative0-24'</v>
      </c>
      <c r="B48" s="22">
        <v>2015</v>
      </c>
      <c r="C48" s="22" t="s">
        <v>201</v>
      </c>
      <c r="D48" s="22" t="s">
        <v>7</v>
      </c>
      <c r="E48" s="22" t="s">
        <v>546</v>
      </c>
      <c r="F48" s="22">
        <v>1</v>
      </c>
      <c r="G48" s="22">
        <v>0</v>
      </c>
      <c r="H48" s="22" t="str">
        <f>INDEX(Bar_data!$A$3:$B$140,MATCH(C48,Bar_data!$A$3:$A$140,FALSE),2)</f>
        <v>Trust038</v>
      </c>
      <c r="I48" s="22" t="str">
        <f>INDEX(TrustCAHUB_map!$A$2:$D$139,MATCH($C48,TrustCAHUB_map!$A$2:$A$139,FALSE),3)</f>
        <v>Wessex</v>
      </c>
      <c r="J48" s="22" t="str">
        <f>INDEX(TrustCAHUB_map!$A$2:$D$139,MATCH($C48,TrustCAHUB_map!$A$2:$A$139,FALSE),4)</f>
        <v>Wessex</v>
      </c>
    </row>
    <row r="49" spans="1:10" x14ac:dyDescent="0.3">
      <c r="A49" s="22" t="str">
        <f t="shared" si="0"/>
        <v>'REF2015Palliative0-24'</v>
      </c>
      <c r="B49" s="22">
        <v>2015</v>
      </c>
      <c r="C49" s="22" t="s">
        <v>203</v>
      </c>
      <c r="D49" s="22" t="s">
        <v>8</v>
      </c>
      <c r="E49" s="22" t="s">
        <v>546</v>
      </c>
      <c r="F49" s="22">
        <v>1</v>
      </c>
      <c r="G49" s="22">
        <v>0</v>
      </c>
      <c r="H49" s="22" t="str">
        <f>INDEX(Bar_data!$A$3:$B$140,MATCH(C49,Bar_data!$A$3:$A$140,FALSE),2)</f>
        <v>Trust040</v>
      </c>
      <c r="I49" s="22" t="str">
        <f>INDEX(TrustCAHUB_map!$A$2:$D$139,MATCH($C49,TrustCAHUB_map!$A$2:$A$139,FALSE),3)</f>
        <v>Peninsula</v>
      </c>
      <c r="J49" s="22" t="str">
        <f>INDEX(TrustCAHUB_map!$A$2:$D$139,MATCH($C49,TrustCAHUB_map!$A$2:$A$139,FALSE),4)</f>
        <v>South West</v>
      </c>
    </row>
    <row r="50" spans="1:10" x14ac:dyDescent="0.3">
      <c r="A50" s="22" t="str">
        <f t="shared" si="0"/>
        <v>'REF2015Curative0-24'</v>
      </c>
      <c r="B50" s="22">
        <v>2015</v>
      </c>
      <c r="C50" s="22" t="s">
        <v>203</v>
      </c>
      <c r="D50" s="22" t="s">
        <v>7</v>
      </c>
      <c r="E50" s="22" t="s">
        <v>546</v>
      </c>
      <c r="F50" s="22">
        <v>12</v>
      </c>
      <c r="G50" s="22">
        <v>0</v>
      </c>
      <c r="H50" s="22" t="str">
        <f>INDEX(Bar_data!$A$3:$B$140,MATCH(C50,Bar_data!$A$3:$A$140,FALSE),2)</f>
        <v>Trust040</v>
      </c>
      <c r="I50" s="22" t="str">
        <f>INDEX(TrustCAHUB_map!$A$2:$D$139,MATCH($C50,TrustCAHUB_map!$A$2:$A$139,FALSE),3)</f>
        <v>Peninsula</v>
      </c>
      <c r="J50" s="22" t="str">
        <f>INDEX(TrustCAHUB_map!$A$2:$D$139,MATCH($C50,TrustCAHUB_map!$A$2:$A$139,FALSE),4)</f>
        <v>South West</v>
      </c>
    </row>
    <row r="51" spans="1:10" x14ac:dyDescent="0.3">
      <c r="A51" s="22" t="str">
        <f t="shared" si="0"/>
        <v>'REN2015Palliative0-24'</v>
      </c>
      <c r="B51" s="22">
        <v>2015</v>
      </c>
      <c r="C51" s="22" t="s">
        <v>205</v>
      </c>
      <c r="D51" s="22" t="s">
        <v>8</v>
      </c>
      <c r="E51" s="22" t="s">
        <v>546</v>
      </c>
      <c r="F51" s="22">
        <v>10</v>
      </c>
      <c r="G51" s="22">
        <v>2</v>
      </c>
      <c r="H51" s="22" t="str">
        <f>INDEX(Bar_data!$A$3:$B$140,MATCH(C51,Bar_data!$A$3:$A$140,FALSE),2)</f>
        <v>Trust042</v>
      </c>
      <c r="I51" s="22" t="str">
        <f>INDEX(TrustCAHUB_map!$A$2:$D$139,MATCH($C51,TrustCAHUB_map!$A$2:$A$139,FALSE),3)</f>
        <v>Cheshire and Merseyside</v>
      </c>
      <c r="J51" s="22" t="str">
        <f>INDEX(TrustCAHUB_map!$A$2:$D$139,MATCH($C51,TrustCAHUB_map!$A$2:$A$139,FALSE),4)</f>
        <v>North West</v>
      </c>
    </row>
    <row r="52" spans="1:10" x14ac:dyDescent="0.3">
      <c r="A52" s="22" t="str">
        <f t="shared" si="0"/>
        <v>'REN2015Curative0-24'</v>
      </c>
      <c r="B52" s="22">
        <v>2015</v>
      </c>
      <c r="C52" s="22" t="s">
        <v>205</v>
      </c>
      <c r="D52" s="22" t="s">
        <v>7</v>
      </c>
      <c r="E52" s="22" t="s">
        <v>546</v>
      </c>
      <c r="F52" s="22">
        <v>15</v>
      </c>
      <c r="G52" s="22">
        <v>1</v>
      </c>
      <c r="H52" s="22" t="str">
        <f>INDEX(Bar_data!$A$3:$B$140,MATCH(C52,Bar_data!$A$3:$A$140,FALSE),2)</f>
        <v>Trust042</v>
      </c>
      <c r="I52" s="22" t="str">
        <f>INDEX(TrustCAHUB_map!$A$2:$D$139,MATCH($C52,TrustCAHUB_map!$A$2:$A$139,FALSE),3)</f>
        <v>Cheshire and Merseyside</v>
      </c>
      <c r="J52" s="22" t="str">
        <f>INDEX(TrustCAHUB_map!$A$2:$D$139,MATCH($C52,TrustCAHUB_map!$A$2:$A$139,FALSE),4)</f>
        <v>North West</v>
      </c>
    </row>
    <row r="53" spans="1:10" x14ac:dyDescent="0.3">
      <c r="A53" s="22" t="str">
        <f t="shared" si="0"/>
        <v>'RF42015Curative0-24'</v>
      </c>
      <c r="B53" s="22">
        <v>2015</v>
      </c>
      <c r="C53" s="22" t="s">
        <v>206</v>
      </c>
      <c r="D53" s="22" t="s">
        <v>7</v>
      </c>
      <c r="E53" s="22" t="s">
        <v>546</v>
      </c>
      <c r="F53" s="22">
        <v>5</v>
      </c>
      <c r="G53" s="22">
        <v>0</v>
      </c>
      <c r="H53" s="22" t="str">
        <f>INDEX(Bar_data!$A$3:$B$140,MATCH(C53,Bar_data!$A$3:$A$140,FALSE),2)</f>
        <v>Trust043</v>
      </c>
      <c r="I53" s="22" t="str">
        <f>INDEX(TrustCAHUB_map!$A$2:$D$139,MATCH($C53,TrustCAHUB_map!$A$2:$A$139,FALSE),3)</f>
        <v>North Central and North East London</v>
      </c>
      <c r="J53" s="22" t="str">
        <f>INDEX(TrustCAHUB_map!$A$2:$D$139,MATCH($C53,TrustCAHUB_map!$A$2:$A$139,FALSE),4)</f>
        <v>London</v>
      </c>
    </row>
    <row r="54" spans="1:10" x14ac:dyDescent="0.3">
      <c r="A54" s="22" t="str">
        <f t="shared" si="0"/>
        <v>'RF42015Palliative0-24'</v>
      </c>
      <c r="B54" s="22">
        <v>2015</v>
      </c>
      <c r="C54" s="22" t="s">
        <v>206</v>
      </c>
      <c r="D54" s="22" t="s">
        <v>8</v>
      </c>
      <c r="E54" s="22" t="s">
        <v>546</v>
      </c>
      <c r="F54" s="22">
        <v>1</v>
      </c>
      <c r="G54" s="22">
        <v>0</v>
      </c>
      <c r="H54" s="22" t="str">
        <f>INDEX(Bar_data!$A$3:$B$140,MATCH(C54,Bar_data!$A$3:$A$140,FALSE),2)</f>
        <v>Trust043</v>
      </c>
      <c r="I54" s="22" t="str">
        <f>INDEX(TrustCAHUB_map!$A$2:$D$139,MATCH($C54,TrustCAHUB_map!$A$2:$A$139,FALSE),3)</f>
        <v>North Central and North East London</v>
      </c>
      <c r="J54" s="22" t="str">
        <f>INDEX(TrustCAHUB_map!$A$2:$D$139,MATCH($C54,TrustCAHUB_map!$A$2:$A$139,FALSE),4)</f>
        <v>London</v>
      </c>
    </row>
    <row r="55" spans="1:10" x14ac:dyDescent="0.3">
      <c r="A55" s="22" t="str">
        <f t="shared" si="0"/>
        <v>'RFF2015Curative0-24'</v>
      </c>
      <c r="B55" s="22">
        <v>2015</v>
      </c>
      <c r="C55" s="22" t="s">
        <v>207</v>
      </c>
      <c r="D55" s="22" t="s">
        <v>7</v>
      </c>
      <c r="E55" s="22" t="s">
        <v>546</v>
      </c>
      <c r="F55" s="22">
        <v>1</v>
      </c>
      <c r="G55" s="22">
        <v>0</v>
      </c>
      <c r="H55" s="22" t="str">
        <f>INDEX(Bar_data!$A$3:$B$140,MATCH(C55,Bar_data!$A$3:$A$140,FALSE),2)</f>
        <v>Trust044</v>
      </c>
      <c r="I55" s="22" t="str">
        <f>INDEX(TrustCAHUB_map!$A$2:$D$139,MATCH($C55,TrustCAHUB_map!$A$2:$A$139,FALSE),3)</f>
        <v>South Yorkshire and Bassetlaw</v>
      </c>
      <c r="J55" s="22" t="str">
        <f>INDEX(TrustCAHUB_map!$A$2:$D$139,MATCH($C55,TrustCAHUB_map!$A$2:$A$139,FALSE),4)</f>
        <v>Yorkshire and Humber</v>
      </c>
    </row>
    <row r="56" spans="1:10" x14ac:dyDescent="0.3">
      <c r="A56" s="22" t="str">
        <f t="shared" si="0"/>
        <v>'RFR2015Curative0-24'</v>
      </c>
      <c r="B56" s="22">
        <v>2015</v>
      </c>
      <c r="C56" s="22" t="s">
        <v>208</v>
      </c>
      <c r="D56" s="22" t="s">
        <v>7</v>
      </c>
      <c r="E56" s="22" t="s">
        <v>546</v>
      </c>
      <c r="F56" s="22">
        <v>1</v>
      </c>
      <c r="G56" s="22">
        <v>0</v>
      </c>
      <c r="H56" s="22" t="str">
        <f>INDEX(Bar_data!$A$3:$B$140,MATCH(C56,Bar_data!$A$3:$A$140,FALSE),2)</f>
        <v>Trust045</v>
      </c>
      <c r="I56" s="22" t="str">
        <f>INDEX(TrustCAHUB_map!$A$2:$D$139,MATCH($C56,TrustCAHUB_map!$A$2:$A$139,FALSE),3)</f>
        <v>South Yorkshire and Bassetlaw</v>
      </c>
      <c r="J56" s="22" t="str">
        <f>INDEX(TrustCAHUB_map!$A$2:$D$139,MATCH($C56,TrustCAHUB_map!$A$2:$A$139,FALSE),4)</f>
        <v>Yorkshire and Humber</v>
      </c>
    </row>
    <row r="57" spans="1:10" x14ac:dyDescent="0.3">
      <c r="A57" s="22" t="str">
        <f t="shared" si="0"/>
        <v>'RGN2015Curative0-24'</v>
      </c>
      <c r="B57" s="22">
        <v>2015</v>
      </c>
      <c r="C57" s="22" t="s">
        <v>210</v>
      </c>
      <c r="D57" s="22" t="s">
        <v>7</v>
      </c>
      <c r="E57" s="22" t="s">
        <v>546</v>
      </c>
      <c r="F57" s="22">
        <v>2</v>
      </c>
      <c r="G57" s="22">
        <v>0</v>
      </c>
      <c r="H57" s="22" t="str">
        <f>INDEX(Bar_data!$A$3:$B$140,MATCH(C57,Bar_data!$A$3:$A$140,FALSE),2)</f>
        <v>Trust047</v>
      </c>
      <c r="I57" s="22" t="str">
        <f>INDEX(TrustCAHUB_map!$A$2:$D$139,MATCH($C57,TrustCAHUB_map!$A$2:$A$139,FALSE),3)</f>
        <v>East of England</v>
      </c>
      <c r="J57" s="22" t="str">
        <f>INDEX(TrustCAHUB_map!$A$2:$D$139,MATCH($C57,TrustCAHUB_map!$A$2:$A$139,FALSE),4)</f>
        <v>East of England</v>
      </c>
    </row>
    <row r="58" spans="1:10" x14ac:dyDescent="0.3">
      <c r="A58" s="22" t="str">
        <f t="shared" si="0"/>
        <v>'RGP2015Curative0-24'</v>
      </c>
      <c r="B58" s="22">
        <v>2015</v>
      </c>
      <c r="C58" s="22" t="s">
        <v>211</v>
      </c>
      <c r="D58" s="22" t="s">
        <v>7</v>
      </c>
      <c r="E58" s="22" t="s">
        <v>546</v>
      </c>
      <c r="F58" s="22">
        <v>1</v>
      </c>
      <c r="G58" s="22">
        <v>0</v>
      </c>
      <c r="H58" s="22" t="str">
        <f>INDEX(Bar_data!$A$3:$B$140,MATCH(C58,Bar_data!$A$3:$A$140,FALSE),2)</f>
        <v>Trust048</v>
      </c>
      <c r="I58" s="22" t="str">
        <f>INDEX(TrustCAHUB_map!$A$2:$D$139,MATCH($C58,TrustCAHUB_map!$A$2:$A$139,FALSE),3)</f>
        <v>East of England</v>
      </c>
      <c r="J58" s="22" t="str">
        <f>INDEX(TrustCAHUB_map!$A$2:$D$139,MATCH($C58,TrustCAHUB_map!$A$2:$A$139,FALSE),4)</f>
        <v>East of England</v>
      </c>
    </row>
    <row r="59" spans="1:10" x14ac:dyDescent="0.3">
      <c r="A59" s="22" t="str">
        <f t="shared" si="0"/>
        <v>'RGP2015Palliative0-24'</v>
      </c>
      <c r="B59" s="22">
        <v>2015</v>
      </c>
      <c r="C59" s="22" t="s">
        <v>211</v>
      </c>
      <c r="D59" s="22" t="s">
        <v>8</v>
      </c>
      <c r="E59" s="22" t="s">
        <v>546</v>
      </c>
      <c r="F59" s="22">
        <v>1</v>
      </c>
      <c r="G59" s="22">
        <v>0</v>
      </c>
      <c r="H59" s="22" t="str">
        <f>INDEX(Bar_data!$A$3:$B$140,MATCH(C59,Bar_data!$A$3:$A$140,FALSE),2)</f>
        <v>Trust048</v>
      </c>
      <c r="I59" s="22" t="str">
        <f>INDEX(TrustCAHUB_map!$A$2:$D$139,MATCH($C59,TrustCAHUB_map!$A$2:$A$139,FALSE),3)</f>
        <v>East of England</v>
      </c>
      <c r="J59" s="22" t="str">
        <f>INDEX(TrustCAHUB_map!$A$2:$D$139,MATCH($C59,TrustCAHUB_map!$A$2:$A$139,FALSE),4)</f>
        <v>East of England</v>
      </c>
    </row>
    <row r="60" spans="1:10" x14ac:dyDescent="0.3">
      <c r="A60" s="22" t="str">
        <f t="shared" si="0"/>
        <v>'RGT2015Palliative0-24'</v>
      </c>
      <c r="B60" s="22">
        <v>2015</v>
      </c>
      <c r="C60" s="22" t="s">
        <v>213</v>
      </c>
      <c r="D60" s="22" t="s">
        <v>8</v>
      </c>
      <c r="E60" s="22" t="s">
        <v>546</v>
      </c>
      <c r="F60" s="22">
        <v>5</v>
      </c>
      <c r="G60" s="22">
        <v>0</v>
      </c>
      <c r="H60" s="22" t="str">
        <f>INDEX(Bar_data!$A$3:$B$140,MATCH(C60,Bar_data!$A$3:$A$140,FALSE),2)</f>
        <v>Trust051</v>
      </c>
      <c r="I60" s="22" t="str">
        <f>INDEX(TrustCAHUB_map!$A$2:$D$139,MATCH($C60,TrustCAHUB_map!$A$2:$A$139,FALSE),3)</f>
        <v>East of England</v>
      </c>
      <c r="J60" s="22" t="str">
        <f>INDEX(TrustCAHUB_map!$A$2:$D$139,MATCH($C60,TrustCAHUB_map!$A$2:$A$139,FALSE),4)</f>
        <v>East of England</v>
      </c>
    </row>
    <row r="61" spans="1:10" x14ac:dyDescent="0.3">
      <c r="A61" s="22" t="str">
        <f t="shared" si="0"/>
        <v>'RGT2015Curative0-24'</v>
      </c>
      <c r="B61" s="22">
        <v>2015</v>
      </c>
      <c r="C61" s="22" t="s">
        <v>213</v>
      </c>
      <c r="D61" s="22" t="s">
        <v>7</v>
      </c>
      <c r="E61" s="22" t="s">
        <v>546</v>
      </c>
      <c r="F61" s="22">
        <v>42</v>
      </c>
      <c r="G61" s="22">
        <v>0</v>
      </c>
      <c r="H61" s="22" t="str">
        <f>INDEX(Bar_data!$A$3:$B$140,MATCH(C61,Bar_data!$A$3:$A$140,FALSE),2)</f>
        <v>Trust051</v>
      </c>
      <c r="I61" s="22" t="str">
        <f>INDEX(TrustCAHUB_map!$A$2:$D$139,MATCH($C61,TrustCAHUB_map!$A$2:$A$139,FALSE),3)</f>
        <v>East of England</v>
      </c>
      <c r="J61" s="22" t="str">
        <f>INDEX(TrustCAHUB_map!$A$2:$D$139,MATCH($C61,TrustCAHUB_map!$A$2:$A$139,FALSE),4)</f>
        <v>East of England</v>
      </c>
    </row>
    <row r="62" spans="1:10" x14ac:dyDescent="0.3">
      <c r="A62" s="22" t="str">
        <f t="shared" si="0"/>
        <v>'RGT2015Not assigned0-24'</v>
      </c>
      <c r="B62" s="22">
        <v>2015</v>
      </c>
      <c r="C62" s="22" t="s">
        <v>213</v>
      </c>
      <c r="D62" s="22" t="s">
        <v>477</v>
      </c>
      <c r="E62" s="22" t="s">
        <v>546</v>
      </c>
      <c r="F62" s="22">
        <v>1</v>
      </c>
      <c r="G62" s="22">
        <v>0</v>
      </c>
      <c r="H62" s="22" t="str">
        <f>INDEX(Bar_data!$A$3:$B$140,MATCH(C62,Bar_data!$A$3:$A$140,FALSE),2)</f>
        <v>Trust051</v>
      </c>
      <c r="I62" s="22" t="str">
        <f>INDEX(TrustCAHUB_map!$A$2:$D$139,MATCH($C62,TrustCAHUB_map!$A$2:$A$139,FALSE),3)</f>
        <v>East of England</v>
      </c>
      <c r="J62" s="22" t="str">
        <f>INDEX(TrustCAHUB_map!$A$2:$D$139,MATCH($C62,TrustCAHUB_map!$A$2:$A$139,FALSE),4)</f>
        <v>East of England</v>
      </c>
    </row>
    <row r="63" spans="1:10" x14ac:dyDescent="0.3">
      <c r="A63" s="22" t="str">
        <f t="shared" si="0"/>
        <v>'RH82015Palliative0-24'</v>
      </c>
      <c r="B63" s="22">
        <v>2015</v>
      </c>
      <c r="C63" s="22" t="s">
        <v>214</v>
      </c>
      <c r="D63" s="22" t="s">
        <v>8</v>
      </c>
      <c r="E63" s="22" t="s">
        <v>546</v>
      </c>
      <c r="F63" s="22">
        <v>3</v>
      </c>
      <c r="G63" s="22">
        <v>1</v>
      </c>
      <c r="H63" s="22" t="str">
        <f>INDEX(Bar_data!$A$3:$B$140,MATCH(C63,Bar_data!$A$3:$A$140,FALSE),2)</f>
        <v>Trust052</v>
      </c>
      <c r="I63" s="22" t="str">
        <f>INDEX(TrustCAHUB_map!$A$2:$D$139,MATCH($C63,TrustCAHUB_map!$A$2:$A$139,FALSE),3)</f>
        <v>Peninsula</v>
      </c>
      <c r="J63" s="22" t="str">
        <f>INDEX(TrustCAHUB_map!$A$2:$D$139,MATCH($C63,TrustCAHUB_map!$A$2:$A$139,FALSE),4)</f>
        <v>South West</v>
      </c>
    </row>
    <row r="64" spans="1:10" x14ac:dyDescent="0.3">
      <c r="A64" s="22" t="str">
        <f t="shared" si="0"/>
        <v>'RH82015Curative0-24'</v>
      </c>
      <c r="B64" s="22">
        <v>2015</v>
      </c>
      <c r="C64" s="22" t="s">
        <v>214</v>
      </c>
      <c r="D64" s="22" t="s">
        <v>7</v>
      </c>
      <c r="E64" s="22" t="s">
        <v>546</v>
      </c>
      <c r="F64" s="22">
        <v>3</v>
      </c>
      <c r="G64" s="22">
        <v>0</v>
      </c>
      <c r="H64" s="22" t="str">
        <f>INDEX(Bar_data!$A$3:$B$140,MATCH(C64,Bar_data!$A$3:$A$140,FALSE),2)</f>
        <v>Trust052</v>
      </c>
      <c r="I64" s="22" t="str">
        <f>INDEX(TrustCAHUB_map!$A$2:$D$139,MATCH($C64,TrustCAHUB_map!$A$2:$A$139,FALSE),3)</f>
        <v>Peninsula</v>
      </c>
      <c r="J64" s="22" t="str">
        <f>INDEX(TrustCAHUB_map!$A$2:$D$139,MATCH($C64,TrustCAHUB_map!$A$2:$A$139,FALSE),4)</f>
        <v>South West</v>
      </c>
    </row>
    <row r="65" spans="1:10" x14ac:dyDescent="0.3">
      <c r="A65" s="22" t="str">
        <f t="shared" si="0"/>
        <v>'RHM2015Palliative0-24'</v>
      </c>
      <c r="B65" s="22">
        <v>2015</v>
      </c>
      <c r="C65" s="22" t="s">
        <v>215</v>
      </c>
      <c r="D65" s="22" t="s">
        <v>8</v>
      </c>
      <c r="E65" s="22" t="s">
        <v>546</v>
      </c>
      <c r="F65" s="22">
        <v>2</v>
      </c>
      <c r="G65" s="22">
        <v>0</v>
      </c>
      <c r="H65" s="22" t="str">
        <f>INDEX(Bar_data!$A$3:$B$140,MATCH(C65,Bar_data!$A$3:$A$140,FALSE),2)</f>
        <v>Trust053</v>
      </c>
      <c r="I65" s="22" t="str">
        <f>INDEX(TrustCAHUB_map!$A$2:$D$139,MATCH($C65,TrustCAHUB_map!$A$2:$A$139,FALSE),3)</f>
        <v>Wessex</v>
      </c>
      <c r="J65" s="22" t="str">
        <f>INDEX(TrustCAHUB_map!$A$2:$D$139,MATCH($C65,TrustCAHUB_map!$A$2:$A$139,FALSE),4)</f>
        <v>Wessex</v>
      </c>
    </row>
    <row r="66" spans="1:10" x14ac:dyDescent="0.3">
      <c r="A66" s="22" t="str">
        <f t="shared" si="0"/>
        <v>'RHM2015Not assigned0-24'</v>
      </c>
      <c r="B66" s="22">
        <v>2015</v>
      </c>
      <c r="C66" s="22" t="s">
        <v>215</v>
      </c>
      <c r="D66" s="22" t="s">
        <v>477</v>
      </c>
      <c r="E66" s="22" t="s">
        <v>546</v>
      </c>
      <c r="F66" s="22">
        <v>4</v>
      </c>
      <c r="G66" s="22">
        <v>0</v>
      </c>
      <c r="H66" s="22" t="str">
        <f>INDEX(Bar_data!$A$3:$B$140,MATCH(C66,Bar_data!$A$3:$A$140,FALSE),2)</f>
        <v>Trust053</v>
      </c>
      <c r="I66" s="22" t="str">
        <f>INDEX(TrustCAHUB_map!$A$2:$D$139,MATCH($C66,TrustCAHUB_map!$A$2:$A$139,FALSE),3)</f>
        <v>Wessex</v>
      </c>
      <c r="J66" s="22" t="str">
        <f>INDEX(TrustCAHUB_map!$A$2:$D$139,MATCH($C66,TrustCAHUB_map!$A$2:$A$139,FALSE),4)</f>
        <v>Wessex</v>
      </c>
    </row>
    <row r="67" spans="1:10" x14ac:dyDescent="0.3">
      <c r="A67" s="22" t="str">
        <f t="shared" ref="A67:A130" si="1">"'"&amp;C67&amp;B67&amp;D67&amp;E67&amp;"'"</f>
        <v>'RHM2015Curative0-24'</v>
      </c>
      <c r="B67" s="22">
        <v>2015</v>
      </c>
      <c r="C67" s="22" t="s">
        <v>215</v>
      </c>
      <c r="D67" s="22" t="s">
        <v>7</v>
      </c>
      <c r="E67" s="22" t="s">
        <v>546</v>
      </c>
      <c r="F67" s="22">
        <v>8</v>
      </c>
      <c r="G67" s="22">
        <v>0</v>
      </c>
      <c r="H67" s="22" t="str">
        <f>INDEX(Bar_data!$A$3:$B$140,MATCH(C67,Bar_data!$A$3:$A$140,FALSE),2)</f>
        <v>Trust053</v>
      </c>
      <c r="I67" s="22" t="str">
        <f>INDEX(TrustCAHUB_map!$A$2:$D$139,MATCH($C67,TrustCAHUB_map!$A$2:$A$139,FALSE),3)</f>
        <v>Wessex</v>
      </c>
      <c r="J67" s="22" t="str">
        <f>INDEX(TrustCAHUB_map!$A$2:$D$139,MATCH($C67,TrustCAHUB_map!$A$2:$A$139,FALSE),4)</f>
        <v>Wessex</v>
      </c>
    </row>
    <row r="68" spans="1:10" x14ac:dyDescent="0.3">
      <c r="A68" s="22" t="str">
        <f t="shared" si="1"/>
        <v>'RHQ2015Curative0-24'</v>
      </c>
      <c r="B68" s="22">
        <v>2015</v>
      </c>
      <c r="C68" s="22" t="s">
        <v>216</v>
      </c>
      <c r="D68" s="22" t="s">
        <v>7</v>
      </c>
      <c r="E68" s="22" t="s">
        <v>546</v>
      </c>
      <c r="F68" s="22">
        <v>29</v>
      </c>
      <c r="G68" s="22">
        <v>1</v>
      </c>
      <c r="H68" s="22" t="str">
        <f>INDEX(Bar_data!$A$3:$B$140,MATCH(C68,Bar_data!$A$3:$A$140,FALSE),2)</f>
        <v>Trust054</v>
      </c>
      <c r="I68" s="22" t="str">
        <f>INDEX(TrustCAHUB_map!$A$2:$D$139,MATCH($C68,TrustCAHUB_map!$A$2:$A$139,FALSE),3)</f>
        <v>South Yorkshire and Bassetlaw</v>
      </c>
      <c r="J68" s="22" t="str">
        <f>INDEX(TrustCAHUB_map!$A$2:$D$139,MATCH($C68,TrustCAHUB_map!$A$2:$A$139,FALSE),4)</f>
        <v>Yorkshire and Humber</v>
      </c>
    </row>
    <row r="69" spans="1:10" x14ac:dyDescent="0.3">
      <c r="A69" s="22" t="str">
        <f t="shared" si="1"/>
        <v>'RHQ2015Palliative0-24'</v>
      </c>
      <c r="B69" s="22">
        <v>2015</v>
      </c>
      <c r="C69" s="22" t="s">
        <v>216</v>
      </c>
      <c r="D69" s="22" t="s">
        <v>8</v>
      </c>
      <c r="E69" s="22" t="s">
        <v>546</v>
      </c>
      <c r="F69" s="22">
        <v>3</v>
      </c>
      <c r="G69" s="22">
        <v>0</v>
      </c>
      <c r="H69" s="22" t="str">
        <f>INDEX(Bar_data!$A$3:$B$140,MATCH(C69,Bar_data!$A$3:$A$140,FALSE),2)</f>
        <v>Trust054</v>
      </c>
      <c r="I69" s="22" t="str">
        <f>INDEX(TrustCAHUB_map!$A$2:$D$139,MATCH($C69,TrustCAHUB_map!$A$2:$A$139,FALSE),3)</f>
        <v>South Yorkshire and Bassetlaw</v>
      </c>
      <c r="J69" s="22" t="str">
        <f>INDEX(TrustCAHUB_map!$A$2:$D$139,MATCH($C69,TrustCAHUB_map!$A$2:$A$139,FALSE),4)</f>
        <v>Yorkshire and Humber</v>
      </c>
    </row>
    <row r="70" spans="1:10" x14ac:dyDescent="0.3">
      <c r="A70" s="22" t="str">
        <f t="shared" si="1"/>
        <v>'RHU2015Curative0-24'</v>
      </c>
      <c r="B70" s="22">
        <v>2015</v>
      </c>
      <c r="C70" s="22" t="s">
        <v>217</v>
      </c>
      <c r="D70" s="22" t="s">
        <v>7</v>
      </c>
      <c r="E70" s="22" t="s">
        <v>546</v>
      </c>
      <c r="F70" s="22">
        <v>2</v>
      </c>
      <c r="G70" s="22">
        <v>0</v>
      </c>
      <c r="H70" s="22" t="str">
        <f>INDEX(Bar_data!$A$3:$B$140,MATCH(C70,Bar_data!$A$3:$A$140,FALSE),2)</f>
        <v>Trust055</v>
      </c>
      <c r="I70" s="22" t="str">
        <f>INDEX(TrustCAHUB_map!$A$2:$D$139,MATCH($C70,TrustCAHUB_map!$A$2:$A$139,FALSE),3)</f>
        <v>Wessex</v>
      </c>
      <c r="J70" s="22" t="str">
        <f>INDEX(TrustCAHUB_map!$A$2:$D$139,MATCH($C70,TrustCAHUB_map!$A$2:$A$139,FALSE),4)</f>
        <v>Wessex</v>
      </c>
    </row>
    <row r="71" spans="1:10" x14ac:dyDescent="0.3">
      <c r="A71" s="22" t="str">
        <f t="shared" si="1"/>
        <v>'RHW2015Not assigned0-24'</v>
      </c>
      <c r="B71" s="22">
        <v>2015</v>
      </c>
      <c r="C71" s="22" t="s">
        <v>218</v>
      </c>
      <c r="D71" s="22" t="s">
        <v>477</v>
      </c>
      <c r="E71" s="22" t="s">
        <v>546</v>
      </c>
      <c r="F71" s="22">
        <v>1</v>
      </c>
      <c r="G71" s="22">
        <v>0</v>
      </c>
      <c r="H71" s="22" t="str">
        <f>INDEX(Bar_data!$A$3:$B$140,MATCH(C71,Bar_data!$A$3:$A$140,FALSE),2)</f>
        <v>Trust056</v>
      </c>
      <c r="I71" s="22" t="str">
        <f>INDEX(TrustCAHUB_map!$A$2:$D$139,MATCH($C71,TrustCAHUB_map!$A$2:$A$139,FALSE),3)</f>
        <v>Thames Valley</v>
      </c>
      <c r="J71" s="22" t="str">
        <f>INDEX(TrustCAHUB_map!$A$2:$D$139,MATCH($C71,TrustCAHUB_map!$A$2:$A$139,FALSE),4)</f>
        <v>Wessex</v>
      </c>
    </row>
    <row r="72" spans="1:10" x14ac:dyDescent="0.3">
      <c r="A72" s="22" t="str">
        <f t="shared" si="1"/>
        <v>'RHW2015Curative0-24'</v>
      </c>
      <c r="B72" s="22">
        <v>2015</v>
      </c>
      <c r="C72" s="22" t="s">
        <v>218</v>
      </c>
      <c r="D72" s="22" t="s">
        <v>7</v>
      </c>
      <c r="E72" s="22" t="s">
        <v>546</v>
      </c>
      <c r="F72" s="22">
        <v>4</v>
      </c>
      <c r="G72" s="22">
        <v>0</v>
      </c>
      <c r="H72" s="22" t="str">
        <f>INDEX(Bar_data!$A$3:$B$140,MATCH(C72,Bar_data!$A$3:$A$140,FALSE),2)</f>
        <v>Trust056</v>
      </c>
      <c r="I72" s="22" t="str">
        <f>INDEX(TrustCAHUB_map!$A$2:$D$139,MATCH($C72,TrustCAHUB_map!$A$2:$A$139,FALSE),3)</f>
        <v>Thames Valley</v>
      </c>
      <c r="J72" s="22" t="str">
        <f>INDEX(TrustCAHUB_map!$A$2:$D$139,MATCH($C72,TrustCAHUB_map!$A$2:$A$139,FALSE),4)</f>
        <v>Wessex</v>
      </c>
    </row>
    <row r="73" spans="1:10" x14ac:dyDescent="0.3">
      <c r="A73" s="22" t="str">
        <f t="shared" si="1"/>
        <v>'RJ12015Palliative0-24'</v>
      </c>
      <c r="B73" s="22">
        <v>2015</v>
      </c>
      <c r="C73" s="22" t="s">
        <v>219</v>
      </c>
      <c r="D73" s="22" t="s">
        <v>8</v>
      </c>
      <c r="E73" s="22" t="s">
        <v>546</v>
      </c>
      <c r="F73" s="22">
        <v>5</v>
      </c>
      <c r="G73" s="22">
        <v>0</v>
      </c>
      <c r="H73" s="22" t="str">
        <f>INDEX(Bar_data!$A$3:$B$140,MATCH(C73,Bar_data!$A$3:$A$140,FALSE),2)</f>
        <v>Trust057</v>
      </c>
      <c r="I73" s="22" t="str">
        <f>INDEX(TrustCAHUB_map!$A$2:$D$139,MATCH($C73,TrustCAHUB_map!$A$2:$A$139,FALSE),3)</f>
        <v>South East London</v>
      </c>
      <c r="J73" s="22" t="str">
        <f>INDEX(TrustCAHUB_map!$A$2:$D$139,MATCH($C73,TrustCAHUB_map!$A$2:$A$139,FALSE),4)</f>
        <v>London</v>
      </c>
    </row>
    <row r="74" spans="1:10" x14ac:dyDescent="0.3">
      <c r="A74" s="22" t="str">
        <f t="shared" si="1"/>
        <v>'RJ12015Curative0-24'</v>
      </c>
      <c r="B74" s="22">
        <v>2015</v>
      </c>
      <c r="C74" s="22" t="s">
        <v>219</v>
      </c>
      <c r="D74" s="22" t="s">
        <v>7</v>
      </c>
      <c r="E74" s="22" t="s">
        <v>546</v>
      </c>
      <c r="F74" s="22">
        <v>9</v>
      </c>
      <c r="G74" s="22">
        <v>0</v>
      </c>
      <c r="H74" s="22" t="str">
        <f>INDEX(Bar_data!$A$3:$B$140,MATCH(C74,Bar_data!$A$3:$A$140,FALSE),2)</f>
        <v>Trust057</v>
      </c>
      <c r="I74" s="22" t="str">
        <f>INDEX(TrustCAHUB_map!$A$2:$D$139,MATCH($C74,TrustCAHUB_map!$A$2:$A$139,FALSE),3)</f>
        <v>South East London</v>
      </c>
      <c r="J74" s="22" t="str">
        <f>INDEX(TrustCAHUB_map!$A$2:$D$139,MATCH($C74,TrustCAHUB_map!$A$2:$A$139,FALSE),4)</f>
        <v>London</v>
      </c>
    </row>
    <row r="75" spans="1:10" x14ac:dyDescent="0.3">
      <c r="A75" s="22" t="str">
        <f t="shared" si="1"/>
        <v>'RJ12015Not assigned0-24'</v>
      </c>
      <c r="B75" s="22">
        <v>2015</v>
      </c>
      <c r="C75" s="22" t="s">
        <v>219</v>
      </c>
      <c r="D75" s="22" t="s">
        <v>477</v>
      </c>
      <c r="E75" s="22" t="s">
        <v>546</v>
      </c>
      <c r="F75" s="22">
        <v>1</v>
      </c>
      <c r="G75" s="22">
        <v>0</v>
      </c>
      <c r="H75" s="22" t="str">
        <f>INDEX(Bar_data!$A$3:$B$140,MATCH(C75,Bar_data!$A$3:$A$140,FALSE),2)</f>
        <v>Trust057</v>
      </c>
      <c r="I75" s="22" t="str">
        <f>INDEX(TrustCAHUB_map!$A$2:$D$139,MATCH($C75,TrustCAHUB_map!$A$2:$A$139,FALSE),3)</f>
        <v>South East London</v>
      </c>
      <c r="J75" s="22" t="str">
        <f>INDEX(TrustCAHUB_map!$A$2:$D$139,MATCH($C75,TrustCAHUB_map!$A$2:$A$139,FALSE),4)</f>
        <v>London</v>
      </c>
    </row>
    <row r="76" spans="1:10" x14ac:dyDescent="0.3">
      <c r="A76" s="22" t="str">
        <f t="shared" si="1"/>
        <v>'RJ22015Curative0-24'</v>
      </c>
      <c r="B76" s="22">
        <v>2015</v>
      </c>
      <c r="C76" s="22" t="s">
        <v>220</v>
      </c>
      <c r="D76" s="22" t="s">
        <v>7</v>
      </c>
      <c r="E76" s="22" t="s">
        <v>546</v>
      </c>
      <c r="F76" s="22">
        <v>1</v>
      </c>
      <c r="G76" s="22">
        <v>0</v>
      </c>
      <c r="H76" s="22" t="str">
        <f>INDEX(Bar_data!$A$3:$B$140,MATCH(C76,Bar_data!$A$3:$A$140,FALSE),2)</f>
        <v>Trust058</v>
      </c>
      <c r="I76" s="22" t="str">
        <f>INDEX(TrustCAHUB_map!$A$2:$D$139,MATCH($C76,TrustCAHUB_map!$A$2:$A$139,FALSE),3)</f>
        <v>South East London</v>
      </c>
      <c r="J76" s="22" t="str">
        <f>INDEX(TrustCAHUB_map!$A$2:$D$139,MATCH($C76,TrustCAHUB_map!$A$2:$A$139,FALSE),4)</f>
        <v>London</v>
      </c>
    </row>
    <row r="77" spans="1:10" x14ac:dyDescent="0.3">
      <c r="A77" s="22" t="str">
        <f t="shared" si="1"/>
        <v>'RJ72015Curative0-24'</v>
      </c>
      <c r="B77" s="22">
        <v>2015</v>
      </c>
      <c r="C77" s="22" t="s">
        <v>222</v>
      </c>
      <c r="D77" s="22" t="s">
        <v>7</v>
      </c>
      <c r="E77" s="22" t="s">
        <v>546</v>
      </c>
      <c r="F77" s="22">
        <v>7</v>
      </c>
      <c r="G77" s="22">
        <v>0</v>
      </c>
      <c r="H77" s="22" t="str">
        <f>INDEX(Bar_data!$A$3:$B$140,MATCH(C77,Bar_data!$A$3:$A$140,FALSE),2)</f>
        <v>Trust060</v>
      </c>
      <c r="I77" s="22" t="str">
        <f>INDEX(TrustCAHUB_map!$A$2:$D$139,MATCH($C77,TrustCAHUB_map!$A$2:$A$139,FALSE),3)</f>
        <v>North West and South West London</v>
      </c>
      <c r="J77" s="22" t="str">
        <f>INDEX(TrustCAHUB_map!$A$2:$D$139,MATCH($C77,TrustCAHUB_map!$A$2:$A$139,FALSE),4)</f>
        <v>London</v>
      </c>
    </row>
    <row r="78" spans="1:10" x14ac:dyDescent="0.3">
      <c r="A78" s="22" t="str">
        <f t="shared" si="1"/>
        <v>'RJ72015Palliative0-24'</v>
      </c>
      <c r="B78" s="22">
        <v>2015</v>
      </c>
      <c r="C78" s="22" t="s">
        <v>222</v>
      </c>
      <c r="D78" s="22" t="s">
        <v>8</v>
      </c>
      <c r="E78" s="22" t="s">
        <v>546</v>
      </c>
      <c r="F78" s="22">
        <v>5</v>
      </c>
      <c r="G78" s="22">
        <v>0</v>
      </c>
      <c r="H78" s="22" t="str">
        <f>INDEX(Bar_data!$A$3:$B$140,MATCH(C78,Bar_data!$A$3:$A$140,FALSE),2)</f>
        <v>Trust060</v>
      </c>
      <c r="I78" s="22" t="str">
        <f>INDEX(TrustCAHUB_map!$A$2:$D$139,MATCH($C78,TrustCAHUB_map!$A$2:$A$139,FALSE),3)</f>
        <v>North West and South West London</v>
      </c>
      <c r="J78" s="22" t="str">
        <f>INDEX(TrustCAHUB_map!$A$2:$D$139,MATCH($C78,TrustCAHUB_map!$A$2:$A$139,FALSE),4)</f>
        <v>London</v>
      </c>
    </row>
    <row r="79" spans="1:10" x14ac:dyDescent="0.3">
      <c r="A79" s="22" t="str">
        <f t="shared" si="1"/>
        <v>'RJC2015Curative0-24'</v>
      </c>
      <c r="B79" s="22">
        <v>2015</v>
      </c>
      <c r="C79" s="22" t="s">
        <v>223</v>
      </c>
      <c r="D79" s="22" t="s">
        <v>7</v>
      </c>
      <c r="E79" s="22" t="s">
        <v>546</v>
      </c>
      <c r="F79" s="22">
        <v>1</v>
      </c>
      <c r="G79" s="22">
        <v>0</v>
      </c>
      <c r="H79" s="22" t="str">
        <f>INDEX(Bar_data!$A$3:$B$140,MATCH(C79,Bar_data!$A$3:$A$140,FALSE),2)</f>
        <v>Trust061</v>
      </c>
      <c r="I79" s="22" t="str">
        <f>INDEX(TrustCAHUB_map!$A$2:$D$139,MATCH($C79,TrustCAHUB_map!$A$2:$A$139,FALSE),3)</f>
        <v>West Midlands</v>
      </c>
      <c r="J79" s="22" t="str">
        <f>INDEX(TrustCAHUB_map!$A$2:$D$139,MATCH($C79,TrustCAHUB_map!$A$2:$A$139,FALSE),4)</f>
        <v>West Midlands</v>
      </c>
    </row>
    <row r="80" spans="1:10" x14ac:dyDescent="0.3">
      <c r="A80" s="22" t="str">
        <f t="shared" si="1"/>
        <v>'RJE2015Not assigned0-24'</v>
      </c>
      <c r="B80" s="22">
        <v>2015</v>
      </c>
      <c r="C80" s="22" t="s">
        <v>224</v>
      </c>
      <c r="D80" s="22" t="s">
        <v>477</v>
      </c>
      <c r="E80" s="22" t="s">
        <v>546</v>
      </c>
      <c r="F80" s="22">
        <v>1</v>
      </c>
      <c r="G80" s="22">
        <v>0</v>
      </c>
      <c r="H80" s="22" t="str">
        <f>INDEX(Bar_data!$A$3:$B$140,MATCH(C80,Bar_data!$A$3:$A$140,FALSE),2)</f>
        <v>Trust062</v>
      </c>
      <c r="I80" s="22" t="str">
        <f>INDEX(TrustCAHUB_map!$A$2:$D$139,MATCH($C80,TrustCAHUB_map!$A$2:$A$139,FALSE),3)</f>
        <v>West Midlands</v>
      </c>
      <c r="J80" s="22" t="str">
        <f>INDEX(TrustCAHUB_map!$A$2:$D$139,MATCH($C80,TrustCAHUB_map!$A$2:$A$139,FALSE),4)</f>
        <v>West Midlands</v>
      </c>
    </row>
    <row r="81" spans="1:10" x14ac:dyDescent="0.3">
      <c r="A81" s="22" t="str">
        <f t="shared" si="1"/>
        <v>'RJE2015Palliative0-24'</v>
      </c>
      <c r="B81" s="22">
        <v>2015</v>
      </c>
      <c r="C81" s="22" t="s">
        <v>224</v>
      </c>
      <c r="D81" s="22" t="s">
        <v>8</v>
      </c>
      <c r="E81" s="22" t="s">
        <v>546</v>
      </c>
      <c r="F81" s="22">
        <v>3</v>
      </c>
      <c r="G81" s="22">
        <v>0</v>
      </c>
      <c r="H81" s="22" t="str">
        <f>INDEX(Bar_data!$A$3:$B$140,MATCH(C81,Bar_data!$A$3:$A$140,FALSE),2)</f>
        <v>Trust062</v>
      </c>
      <c r="I81" s="22" t="str">
        <f>INDEX(TrustCAHUB_map!$A$2:$D$139,MATCH($C81,TrustCAHUB_map!$A$2:$A$139,FALSE),3)</f>
        <v>West Midlands</v>
      </c>
      <c r="J81" s="22" t="str">
        <f>INDEX(TrustCAHUB_map!$A$2:$D$139,MATCH($C81,TrustCAHUB_map!$A$2:$A$139,FALSE),4)</f>
        <v>West Midlands</v>
      </c>
    </row>
    <row r="82" spans="1:10" x14ac:dyDescent="0.3">
      <c r="A82" s="22" t="str">
        <f t="shared" si="1"/>
        <v>'RJE2015Curative0-24'</v>
      </c>
      <c r="B82" s="22">
        <v>2015</v>
      </c>
      <c r="C82" s="22" t="s">
        <v>224</v>
      </c>
      <c r="D82" s="22" t="s">
        <v>7</v>
      </c>
      <c r="E82" s="22" t="s">
        <v>546</v>
      </c>
      <c r="F82" s="22">
        <v>5</v>
      </c>
      <c r="G82" s="22">
        <v>0</v>
      </c>
      <c r="H82" s="22" t="str">
        <f>INDEX(Bar_data!$A$3:$B$140,MATCH(C82,Bar_data!$A$3:$A$140,FALSE),2)</f>
        <v>Trust062</v>
      </c>
      <c r="I82" s="22" t="str">
        <f>INDEX(TrustCAHUB_map!$A$2:$D$139,MATCH($C82,TrustCAHUB_map!$A$2:$A$139,FALSE),3)</f>
        <v>West Midlands</v>
      </c>
      <c r="J82" s="22" t="str">
        <f>INDEX(TrustCAHUB_map!$A$2:$D$139,MATCH($C82,TrustCAHUB_map!$A$2:$A$139,FALSE),4)</f>
        <v>West Midlands</v>
      </c>
    </row>
    <row r="83" spans="1:10" x14ac:dyDescent="0.3">
      <c r="A83" s="22" t="str">
        <f t="shared" si="1"/>
        <v>'RJR2015Curative0-24'</v>
      </c>
      <c r="B83" s="22">
        <v>2015</v>
      </c>
      <c r="C83" s="22" t="s">
        <v>227</v>
      </c>
      <c r="D83" s="22" t="s">
        <v>7</v>
      </c>
      <c r="E83" s="22" t="s">
        <v>546</v>
      </c>
      <c r="F83" s="22">
        <v>1</v>
      </c>
      <c r="G83" s="22">
        <v>0</v>
      </c>
      <c r="H83" s="22" t="str">
        <f>INDEX(Bar_data!$A$3:$B$140,MATCH(C83,Bar_data!$A$3:$A$140,FALSE),2)</f>
        <v>Trust066</v>
      </c>
      <c r="I83" s="22" t="str">
        <f>INDEX(TrustCAHUB_map!$A$2:$D$139,MATCH($C83,TrustCAHUB_map!$A$2:$A$139,FALSE),3)</f>
        <v>Cheshire and Merseyside</v>
      </c>
      <c r="J83" s="22" t="str">
        <f>INDEX(TrustCAHUB_map!$A$2:$D$139,MATCH($C83,TrustCAHUB_map!$A$2:$A$139,FALSE),4)</f>
        <v>North West</v>
      </c>
    </row>
    <row r="84" spans="1:10" x14ac:dyDescent="0.3">
      <c r="A84" s="22" t="str">
        <f t="shared" si="1"/>
        <v>'RK52015Curative0-24'</v>
      </c>
      <c r="B84" s="22">
        <v>2015</v>
      </c>
      <c r="C84" s="22" t="s">
        <v>229</v>
      </c>
      <c r="D84" s="22" t="s">
        <v>7</v>
      </c>
      <c r="E84" s="22" t="s">
        <v>546</v>
      </c>
      <c r="F84" s="22">
        <v>1</v>
      </c>
      <c r="G84" s="22">
        <v>0</v>
      </c>
      <c r="H84" s="22" t="str">
        <f>INDEX(Bar_data!$A$3:$B$140,MATCH(C84,Bar_data!$A$3:$A$140,FALSE),2)</f>
        <v>Trust068</v>
      </c>
      <c r="I84" s="22" t="str">
        <f>INDEX(TrustCAHUB_map!$A$2:$D$139,MATCH($C84,TrustCAHUB_map!$A$2:$A$139,FALSE),3)</f>
        <v>East Midlands</v>
      </c>
      <c r="J84" s="22" t="str">
        <f>INDEX(TrustCAHUB_map!$A$2:$D$139,MATCH($C84,TrustCAHUB_map!$A$2:$A$139,FALSE),4)</f>
        <v>East Midlands</v>
      </c>
    </row>
    <row r="85" spans="1:10" x14ac:dyDescent="0.3">
      <c r="A85" s="22" t="str">
        <f t="shared" si="1"/>
        <v>'RK92015Curative0-24'</v>
      </c>
      <c r="B85" s="22">
        <v>2015</v>
      </c>
      <c r="C85" s="22" t="s">
        <v>230</v>
      </c>
      <c r="D85" s="22" t="s">
        <v>7</v>
      </c>
      <c r="E85" s="22" t="s">
        <v>546</v>
      </c>
      <c r="F85" s="22">
        <v>8</v>
      </c>
      <c r="G85" s="22">
        <v>0</v>
      </c>
      <c r="H85" s="22" t="str">
        <f>INDEX(Bar_data!$A$3:$B$140,MATCH(C85,Bar_data!$A$3:$A$140,FALSE),2)</f>
        <v>Trust069</v>
      </c>
      <c r="I85" s="22" t="str">
        <f>INDEX(TrustCAHUB_map!$A$2:$D$139,MATCH($C85,TrustCAHUB_map!$A$2:$A$139,FALSE),3)</f>
        <v>Peninsula</v>
      </c>
      <c r="J85" s="22" t="str">
        <f>INDEX(TrustCAHUB_map!$A$2:$D$139,MATCH($C85,TrustCAHUB_map!$A$2:$A$139,FALSE),4)</f>
        <v>South West</v>
      </c>
    </row>
    <row r="86" spans="1:10" x14ac:dyDescent="0.3">
      <c r="A86" s="22" t="str">
        <f t="shared" si="1"/>
        <v>'RK92015Not assigned0-24'</v>
      </c>
      <c r="B86" s="22">
        <v>2015</v>
      </c>
      <c r="C86" s="22" t="s">
        <v>230</v>
      </c>
      <c r="D86" s="22" t="s">
        <v>477</v>
      </c>
      <c r="E86" s="22" t="s">
        <v>546</v>
      </c>
      <c r="F86" s="22">
        <v>1</v>
      </c>
      <c r="G86" s="22">
        <v>0</v>
      </c>
      <c r="H86" s="22" t="str">
        <f>INDEX(Bar_data!$A$3:$B$140,MATCH(C86,Bar_data!$A$3:$A$140,FALSE),2)</f>
        <v>Trust069</v>
      </c>
      <c r="I86" s="22" t="str">
        <f>INDEX(TrustCAHUB_map!$A$2:$D$139,MATCH($C86,TrustCAHUB_map!$A$2:$A$139,FALSE),3)</f>
        <v>Peninsula</v>
      </c>
      <c r="J86" s="22" t="str">
        <f>INDEX(TrustCAHUB_map!$A$2:$D$139,MATCH($C86,TrustCAHUB_map!$A$2:$A$139,FALSE),4)</f>
        <v>South West</v>
      </c>
    </row>
    <row r="87" spans="1:10" x14ac:dyDescent="0.3">
      <c r="A87" s="22" t="str">
        <f t="shared" si="1"/>
        <v>'RL42015Palliative0-24'</v>
      </c>
      <c r="B87" s="22">
        <v>2015</v>
      </c>
      <c r="C87" s="22" t="s">
        <v>232</v>
      </c>
      <c r="D87" s="22" t="s">
        <v>8</v>
      </c>
      <c r="E87" s="22" t="s">
        <v>546</v>
      </c>
      <c r="F87" s="22">
        <v>2</v>
      </c>
      <c r="G87" s="22">
        <v>0</v>
      </c>
      <c r="H87" s="22" t="str">
        <f>INDEX(Bar_data!$A$3:$B$140,MATCH(C87,Bar_data!$A$3:$A$140,FALSE),2)</f>
        <v>Trust072</v>
      </c>
      <c r="I87" s="22" t="str">
        <f>INDEX(TrustCAHUB_map!$A$2:$D$139,MATCH($C87,TrustCAHUB_map!$A$2:$A$139,FALSE),3)</f>
        <v>West Midlands</v>
      </c>
      <c r="J87" s="22" t="str">
        <f>INDEX(TrustCAHUB_map!$A$2:$D$139,MATCH($C87,TrustCAHUB_map!$A$2:$A$139,FALSE),4)</f>
        <v>West Midlands</v>
      </c>
    </row>
    <row r="88" spans="1:10" x14ac:dyDescent="0.3">
      <c r="A88" s="22" t="str">
        <f t="shared" si="1"/>
        <v>'RL42015Curative0-24'</v>
      </c>
      <c r="B88" s="22">
        <v>2015</v>
      </c>
      <c r="C88" s="22" t="s">
        <v>232</v>
      </c>
      <c r="D88" s="22" t="s">
        <v>7</v>
      </c>
      <c r="E88" s="22" t="s">
        <v>546</v>
      </c>
      <c r="F88" s="22">
        <v>2</v>
      </c>
      <c r="G88" s="22">
        <v>0</v>
      </c>
      <c r="H88" s="22" t="str">
        <f>INDEX(Bar_data!$A$3:$B$140,MATCH(C88,Bar_data!$A$3:$A$140,FALSE),2)</f>
        <v>Trust072</v>
      </c>
      <c r="I88" s="22" t="str">
        <f>INDEX(TrustCAHUB_map!$A$2:$D$139,MATCH($C88,TrustCAHUB_map!$A$2:$A$139,FALSE),3)</f>
        <v>West Midlands</v>
      </c>
      <c r="J88" s="22" t="str">
        <f>INDEX(TrustCAHUB_map!$A$2:$D$139,MATCH($C88,TrustCAHUB_map!$A$2:$A$139,FALSE),4)</f>
        <v>West Midlands</v>
      </c>
    </row>
    <row r="89" spans="1:10" x14ac:dyDescent="0.3">
      <c r="A89" s="22" t="str">
        <f t="shared" si="1"/>
        <v>'RLN2015Palliative0-24'</v>
      </c>
      <c r="B89" s="22">
        <v>2015</v>
      </c>
      <c r="C89" s="22" t="s">
        <v>233</v>
      </c>
      <c r="D89" s="22" t="s">
        <v>8</v>
      </c>
      <c r="E89" s="22" t="s">
        <v>546</v>
      </c>
      <c r="F89" s="22">
        <v>1</v>
      </c>
      <c r="G89" s="22">
        <v>0</v>
      </c>
      <c r="H89" s="22" t="str">
        <f>INDEX(Bar_data!$A$3:$B$140,MATCH(C89,Bar_data!$A$3:$A$140,FALSE),2)</f>
        <v>Trust073</v>
      </c>
      <c r="I89" s="22" t="str">
        <f>INDEX(TrustCAHUB_map!$A$2:$D$139,MATCH($C89,TrustCAHUB_map!$A$2:$A$139,FALSE),3)</f>
        <v>North East and Cumbria</v>
      </c>
      <c r="J89" s="22" t="str">
        <f>INDEX(TrustCAHUB_map!$A$2:$D$139,MATCH($C89,TrustCAHUB_map!$A$2:$A$139,FALSE),4)</f>
        <v>North East</v>
      </c>
    </row>
    <row r="90" spans="1:10" x14ac:dyDescent="0.3">
      <c r="A90" s="22" t="str">
        <f t="shared" si="1"/>
        <v>'RLN2015Curative0-24'</v>
      </c>
      <c r="B90" s="22">
        <v>2015</v>
      </c>
      <c r="C90" s="22" t="s">
        <v>233</v>
      </c>
      <c r="D90" s="22" t="s">
        <v>7</v>
      </c>
      <c r="E90" s="22" t="s">
        <v>546</v>
      </c>
      <c r="F90" s="22">
        <v>6</v>
      </c>
      <c r="G90" s="22">
        <v>0</v>
      </c>
      <c r="H90" s="22" t="str">
        <f>INDEX(Bar_data!$A$3:$B$140,MATCH(C90,Bar_data!$A$3:$A$140,FALSE),2)</f>
        <v>Trust073</v>
      </c>
      <c r="I90" s="22" t="str">
        <f>INDEX(TrustCAHUB_map!$A$2:$D$139,MATCH($C90,TrustCAHUB_map!$A$2:$A$139,FALSE),3)</f>
        <v>North East and Cumbria</v>
      </c>
      <c r="J90" s="22" t="str">
        <f>INDEX(TrustCAHUB_map!$A$2:$D$139,MATCH($C90,TrustCAHUB_map!$A$2:$A$139,FALSE),4)</f>
        <v>North East</v>
      </c>
    </row>
    <row r="91" spans="1:10" x14ac:dyDescent="0.3">
      <c r="A91" s="22" t="str">
        <f t="shared" si="1"/>
        <v>'RLT2015Curative0-24'</v>
      </c>
      <c r="B91" s="22">
        <v>2015</v>
      </c>
      <c r="C91" s="22" t="s">
        <v>235</v>
      </c>
      <c r="D91" s="22" t="s">
        <v>7</v>
      </c>
      <c r="E91" s="22" t="s">
        <v>546</v>
      </c>
      <c r="F91" s="22">
        <v>1</v>
      </c>
      <c r="G91" s="22">
        <v>0</v>
      </c>
      <c r="H91" s="22" t="str">
        <f>INDEX(Bar_data!$A$3:$B$140,MATCH(C91,Bar_data!$A$3:$A$140,FALSE),2)</f>
        <v>Trust075</v>
      </c>
      <c r="I91" s="22" t="str">
        <f>INDEX(TrustCAHUB_map!$A$2:$D$139,MATCH($C91,TrustCAHUB_map!$A$2:$A$139,FALSE),3)</f>
        <v>West Midlands</v>
      </c>
      <c r="J91" s="22" t="str">
        <f>INDEX(TrustCAHUB_map!$A$2:$D$139,MATCH($C91,TrustCAHUB_map!$A$2:$A$139,FALSE),4)</f>
        <v>West Midlands</v>
      </c>
    </row>
    <row r="92" spans="1:10" x14ac:dyDescent="0.3">
      <c r="A92" s="22" t="str">
        <f t="shared" si="1"/>
        <v>'RM12015Curative0-24'</v>
      </c>
      <c r="B92" s="22">
        <v>2015</v>
      </c>
      <c r="C92" s="22" t="s">
        <v>236</v>
      </c>
      <c r="D92" s="22" t="s">
        <v>7</v>
      </c>
      <c r="E92" s="22" t="s">
        <v>546</v>
      </c>
      <c r="F92" s="22">
        <v>18</v>
      </c>
      <c r="G92" s="22">
        <v>0</v>
      </c>
      <c r="H92" s="22" t="str">
        <f>INDEX(Bar_data!$A$3:$B$140,MATCH(C92,Bar_data!$A$3:$A$140,FALSE),2)</f>
        <v>Trust076</v>
      </c>
      <c r="I92" s="22" t="str">
        <f>INDEX(TrustCAHUB_map!$A$2:$D$139,MATCH($C92,TrustCAHUB_map!$A$2:$A$139,FALSE),3)</f>
        <v>East of England</v>
      </c>
      <c r="J92" s="22" t="str">
        <f>INDEX(TrustCAHUB_map!$A$2:$D$139,MATCH($C92,TrustCAHUB_map!$A$2:$A$139,FALSE),4)</f>
        <v>East of England</v>
      </c>
    </row>
    <row r="93" spans="1:10" x14ac:dyDescent="0.3">
      <c r="A93" s="22" t="str">
        <f t="shared" si="1"/>
        <v>'RM32015Curative0-24'</v>
      </c>
      <c r="B93" s="22">
        <v>2015</v>
      </c>
      <c r="C93" s="22" t="s">
        <v>237</v>
      </c>
      <c r="D93" s="22" t="s">
        <v>7</v>
      </c>
      <c r="E93" s="22" t="s">
        <v>546</v>
      </c>
      <c r="F93" s="22">
        <v>1</v>
      </c>
      <c r="G93" s="22">
        <v>0</v>
      </c>
      <c r="H93" s="22" t="str">
        <f>INDEX(Bar_data!$A$3:$B$140,MATCH(C93,Bar_data!$A$3:$A$140,FALSE),2)</f>
        <v>Trust077</v>
      </c>
      <c r="I93" s="22" t="str">
        <f>INDEX(TrustCAHUB_map!$A$2:$D$139,MATCH($C93,TrustCAHUB_map!$A$2:$A$139,FALSE),3)</f>
        <v>Greater Manchester</v>
      </c>
      <c r="J93" s="22" t="str">
        <f>INDEX(TrustCAHUB_map!$A$2:$D$139,MATCH($C93,TrustCAHUB_map!$A$2:$A$139,FALSE),4)</f>
        <v>North West</v>
      </c>
    </row>
    <row r="94" spans="1:10" x14ac:dyDescent="0.3">
      <c r="A94" s="22" t="str">
        <f t="shared" si="1"/>
        <v>'RN32015Palliative0-24'</v>
      </c>
      <c r="B94" s="22">
        <v>2015</v>
      </c>
      <c r="C94" s="22" t="s">
        <v>240</v>
      </c>
      <c r="D94" s="22" t="s">
        <v>8</v>
      </c>
      <c r="E94" s="22" t="s">
        <v>546</v>
      </c>
      <c r="F94" s="22">
        <v>1</v>
      </c>
      <c r="G94" s="22">
        <v>0</v>
      </c>
      <c r="H94" s="22" t="str">
        <f>INDEX(Bar_data!$A$3:$B$140,MATCH(C94,Bar_data!$A$3:$A$140,FALSE),2)</f>
        <v>Trust080</v>
      </c>
      <c r="I94" s="22" t="str">
        <f>INDEX(TrustCAHUB_map!$A$2:$D$139,MATCH($C94,TrustCAHUB_map!$A$2:$A$139,FALSE),3)</f>
        <v>Thames Valley</v>
      </c>
      <c r="J94" s="22" t="str">
        <f>INDEX(TrustCAHUB_map!$A$2:$D$139,MATCH($C94,TrustCAHUB_map!$A$2:$A$139,FALSE),4)</f>
        <v>South East</v>
      </c>
    </row>
    <row r="95" spans="1:10" x14ac:dyDescent="0.3">
      <c r="A95" s="22" t="str">
        <f t="shared" si="1"/>
        <v>'RN32015Curative0-24'</v>
      </c>
      <c r="B95" s="22">
        <v>2015</v>
      </c>
      <c r="C95" s="22" t="s">
        <v>240</v>
      </c>
      <c r="D95" s="22" t="s">
        <v>7</v>
      </c>
      <c r="E95" s="22" t="s">
        <v>546</v>
      </c>
      <c r="F95" s="22">
        <v>8</v>
      </c>
      <c r="G95" s="22">
        <v>1</v>
      </c>
      <c r="H95" s="22" t="str">
        <f>INDEX(Bar_data!$A$3:$B$140,MATCH(C95,Bar_data!$A$3:$A$140,FALSE),2)</f>
        <v>Trust080</v>
      </c>
      <c r="I95" s="22" t="str">
        <f>INDEX(TrustCAHUB_map!$A$2:$D$139,MATCH($C95,TrustCAHUB_map!$A$2:$A$139,FALSE),3)</f>
        <v>Thames Valley</v>
      </c>
      <c r="J95" s="22" t="str">
        <f>INDEX(TrustCAHUB_map!$A$2:$D$139,MATCH($C95,TrustCAHUB_map!$A$2:$A$139,FALSE),4)</f>
        <v>South East</v>
      </c>
    </row>
    <row r="96" spans="1:10" x14ac:dyDescent="0.3">
      <c r="A96" s="22" t="str">
        <f t="shared" si="1"/>
        <v>'RN32015Not assigned0-24'</v>
      </c>
      <c r="B96" s="22">
        <v>2015</v>
      </c>
      <c r="C96" s="22" t="s">
        <v>240</v>
      </c>
      <c r="D96" s="22" t="s">
        <v>477</v>
      </c>
      <c r="E96" s="22" t="s">
        <v>546</v>
      </c>
      <c r="F96" s="22">
        <v>3</v>
      </c>
      <c r="G96" s="22">
        <v>0</v>
      </c>
      <c r="H96" s="22" t="str">
        <f>INDEX(Bar_data!$A$3:$B$140,MATCH(C96,Bar_data!$A$3:$A$140,FALSE),2)</f>
        <v>Trust080</v>
      </c>
      <c r="I96" s="22" t="str">
        <f>INDEX(TrustCAHUB_map!$A$2:$D$139,MATCH($C96,TrustCAHUB_map!$A$2:$A$139,FALSE),3)</f>
        <v>Thames Valley</v>
      </c>
      <c r="J96" s="22" t="str">
        <f>INDEX(TrustCAHUB_map!$A$2:$D$139,MATCH($C96,TrustCAHUB_map!$A$2:$A$139,FALSE),4)</f>
        <v>South East</v>
      </c>
    </row>
    <row r="97" spans="1:10" x14ac:dyDescent="0.3">
      <c r="A97" s="22" t="str">
        <f t="shared" si="1"/>
        <v>'RNQ2015Curative0-24'</v>
      </c>
      <c r="B97" s="22">
        <v>2015</v>
      </c>
      <c r="C97" s="22" t="s">
        <v>245</v>
      </c>
      <c r="D97" s="22" t="s">
        <v>7</v>
      </c>
      <c r="E97" s="22" t="s">
        <v>546</v>
      </c>
      <c r="F97" s="22">
        <v>1</v>
      </c>
      <c r="G97" s="22">
        <v>0</v>
      </c>
      <c r="H97" s="22" t="str">
        <f>INDEX(Bar_data!$A$3:$B$140,MATCH(C97,Bar_data!$A$3:$A$140,FALSE),2)</f>
        <v>Trust085</v>
      </c>
      <c r="I97" s="22" t="str">
        <f>INDEX(TrustCAHUB_map!$A$2:$D$139,MATCH($C97,TrustCAHUB_map!$A$2:$A$139,FALSE),3)</f>
        <v>East Midlands</v>
      </c>
      <c r="J97" s="22" t="str">
        <f>INDEX(TrustCAHUB_map!$A$2:$D$139,MATCH($C97,TrustCAHUB_map!$A$2:$A$139,FALSE),4)</f>
        <v>East Midlands</v>
      </c>
    </row>
    <row r="98" spans="1:10" x14ac:dyDescent="0.3">
      <c r="A98" s="22" t="str">
        <f t="shared" si="1"/>
        <v>'RNS2015Curative0-24'</v>
      </c>
      <c r="B98" s="22">
        <v>2015</v>
      </c>
      <c r="C98" s="22" t="s">
        <v>246</v>
      </c>
      <c r="D98" s="22" t="s">
        <v>7</v>
      </c>
      <c r="E98" s="22" t="s">
        <v>546</v>
      </c>
      <c r="F98" s="22">
        <v>9</v>
      </c>
      <c r="G98" s="22">
        <v>0</v>
      </c>
      <c r="H98" s="22" t="str">
        <f>INDEX(Bar_data!$A$3:$B$140,MATCH(C98,Bar_data!$A$3:$A$140,FALSE),2)</f>
        <v>Trust086</v>
      </c>
      <c r="I98" s="22" t="str">
        <f>INDEX(TrustCAHUB_map!$A$2:$D$139,MATCH($C98,TrustCAHUB_map!$A$2:$A$139,FALSE),3)</f>
        <v>East Midlands</v>
      </c>
      <c r="J98" s="22" t="str">
        <f>INDEX(TrustCAHUB_map!$A$2:$D$139,MATCH($C98,TrustCAHUB_map!$A$2:$A$139,FALSE),4)</f>
        <v>East Midlands</v>
      </c>
    </row>
    <row r="99" spans="1:10" x14ac:dyDescent="0.3">
      <c r="A99" s="22" t="str">
        <f t="shared" si="1"/>
        <v>'RNS2015Palliative0-24'</v>
      </c>
      <c r="B99" s="22">
        <v>2015</v>
      </c>
      <c r="C99" s="22" t="s">
        <v>246</v>
      </c>
      <c r="D99" s="22" t="s">
        <v>8</v>
      </c>
      <c r="E99" s="22" t="s">
        <v>546</v>
      </c>
      <c r="F99" s="22">
        <v>1</v>
      </c>
      <c r="G99" s="22">
        <v>0</v>
      </c>
      <c r="H99" s="22" t="str">
        <f>INDEX(Bar_data!$A$3:$B$140,MATCH(C99,Bar_data!$A$3:$A$140,FALSE),2)</f>
        <v>Trust086</v>
      </c>
      <c r="I99" s="22" t="str">
        <f>INDEX(TrustCAHUB_map!$A$2:$D$139,MATCH($C99,TrustCAHUB_map!$A$2:$A$139,FALSE),3)</f>
        <v>East Midlands</v>
      </c>
      <c r="J99" s="22" t="str">
        <f>INDEX(TrustCAHUB_map!$A$2:$D$139,MATCH($C99,TrustCAHUB_map!$A$2:$A$139,FALSE),4)</f>
        <v>East Midlands</v>
      </c>
    </row>
    <row r="100" spans="1:10" x14ac:dyDescent="0.3">
      <c r="A100" s="22" t="str">
        <f t="shared" si="1"/>
        <v>'RP42015Curative0-24'</v>
      </c>
      <c r="B100" s="22">
        <v>2015</v>
      </c>
      <c r="C100" s="22" t="s">
        <v>366</v>
      </c>
      <c r="D100" s="22" t="s">
        <v>7</v>
      </c>
      <c r="E100" s="22" t="s">
        <v>546</v>
      </c>
      <c r="F100" s="22">
        <v>208</v>
      </c>
      <c r="G100" s="22">
        <v>1</v>
      </c>
      <c r="H100" s="22" t="str">
        <f>INDEX(Bar_data!$A$3:$B$140,MATCH(C100,Bar_data!$A$3:$A$140,FALSE),2)</f>
        <v>Trust088</v>
      </c>
      <c r="I100" s="22" t="str">
        <f>INDEX(TrustCAHUB_map!$A$2:$D$139,MATCH($C100,TrustCAHUB_map!$A$2:$A$139,FALSE),3)</f>
        <v>North Central and North East London</v>
      </c>
      <c r="J100" s="22" t="str">
        <f>INDEX(TrustCAHUB_map!$A$2:$D$139,MATCH($C100,TrustCAHUB_map!$A$2:$A$139,FALSE),4)</f>
        <v>London</v>
      </c>
    </row>
    <row r="101" spans="1:10" x14ac:dyDescent="0.3">
      <c r="A101" s="22" t="str">
        <f t="shared" si="1"/>
        <v>'RP42015Not assigned0-24'</v>
      </c>
      <c r="B101" s="22">
        <v>2015</v>
      </c>
      <c r="C101" s="22" t="s">
        <v>366</v>
      </c>
      <c r="D101" s="22" t="s">
        <v>477</v>
      </c>
      <c r="E101" s="22" t="s">
        <v>546</v>
      </c>
      <c r="F101" s="22">
        <v>1</v>
      </c>
      <c r="G101" s="22">
        <v>0</v>
      </c>
      <c r="H101" s="22" t="str">
        <f>INDEX(Bar_data!$A$3:$B$140,MATCH(C101,Bar_data!$A$3:$A$140,FALSE),2)</f>
        <v>Trust088</v>
      </c>
      <c r="I101" s="22" t="str">
        <f>INDEX(TrustCAHUB_map!$A$2:$D$139,MATCH($C101,TrustCAHUB_map!$A$2:$A$139,FALSE),3)</f>
        <v>North Central and North East London</v>
      </c>
      <c r="J101" s="22" t="str">
        <f>INDEX(TrustCAHUB_map!$A$2:$D$139,MATCH($C101,TrustCAHUB_map!$A$2:$A$139,FALSE),4)</f>
        <v>London</v>
      </c>
    </row>
    <row r="102" spans="1:10" x14ac:dyDescent="0.3">
      <c r="A102" s="22" t="str">
        <f t="shared" si="1"/>
        <v>'RP52015Curative0-24'</v>
      </c>
      <c r="B102" s="22">
        <v>2015</v>
      </c>
      <c r="C102" s="22" t="s">
        <v>248</v>
      </c>
      <c r="D102" s="22" t="s">
        <v>7</v>
      </c>
      <c r="E102" s="22" t="s">
        <v>546</v>
      </c>
      <c r="F102" s="22">
        <v>2</v>
      </c>
      <c r="G102" s="22">
        <v>0</v>
      </c>
      <c r="H102" s="22" t="str">
        <f>INDEX(Bar_data!$A$3:$B$140,MATCH(C102,Bar_data!$A$3:$A$140,FALSE),2)</f>
        <v>Trust089</v>
      </c>
      <c r="I102" s="22" t="str">
        <f>INDEX(TrustCAHUB_map!$A$2:$D$139,MATCH($C102,TrustCAHUB_map!$A$2:$A$139,FALSE),3)</f>
        <v>South Yorkshire and Bassetlaw</v>
      </c>
      <c r="J102" s="22" t="str">
        <f>INDEX(TrustCAHUB_map!$A$2:$D$139,MATCH($C102,TrustCAHUB_map!$A$2:$A$139,FALSE),4)</f>
        <v>Yorkshire and Humber</v>
      </c>
    </row>
    <row r="103" spans="1:10" x14ac:dyDescent="0.3">
      <c r="A103" s="22" t="str">
        <f t="shared" si="1"/>
        <v>'RPA2015Curative0-24'</v>
      </c>
      <c r="B103" s="22">
        <v>2015</v>
      </c>
      <c r="C103" s="22" t="s">
        <v>249</v>
      </c>
      <c r="D103" s="22" t="s">
        <v>7</v>
      </c>
      <c r="E103" s="22" t="s">
        <v>546</v>
      </c>
      <c r="F103" s="22">
        <v>1</v>
      </c>
      <c r="G103" s="22">
        <v>0</v>
      </c>
      <c r="H103" s="22" t="str">
        <f>INDEX(Bar_data!$A$3:$B$140,MATCH(C103,Bar_data!$A$3:$A$140,FALSE),2)</f>
        <v>Trust090</v>
      </c>
      <c r="I103" s="22" t="str">
        <f>INDEX(TrustCAHUB_map!$A$2:$D$139,MATCH($C103,TrustCAHUB_map!$A$2:$A$139,FALSE),3)</f>
        <v>Kent and Medway</v>
      </c>
      <c r="J103" s="22" t="str">
        <f>INDEX(TrustCAHUB_map!$A$2:$D$139,MATCH($C103,TrustCAHUB_map!$A$2:$A$139,FALSE),4)</f>
        <v>South East</v>
      </c>
    </row>
    <row r="104" spans="1:10" x14ac:dyDescent="0.3">
      <c r="A104" s="22" t="str">
        <f t="shared" si="1"/>
        <v>'RPY2015Palliative0-24'</v>
      </c>
      <c r="B104" s="22">
        <v>2015</v>
      </c>
      <c r="C104" s="22" t="s">
        <v>250</v>
      </c>
      <c r="D104" s="22" t="s">
        <v>8</v>
      </c>
      <c r="E104" s="22" t="s">
        <v>546</v>
      </c>
      <c r="F104" s="22">
        <v>32</v>
      </c>
      <c r="G104" s="22">
        <v>6</v>
      </c>
      <c r="H104" s="22" t="str">
        <f>INDEX(Bar_data!$A$3:$B$140,MATCH(C104,Bar_data!$A$3:$A$140,FALSE),2)</f>
        <v>Trust091</v>
      </c>
      <c r="I104" s="22" t="str">
        <f>INDEX(TrustCAHUB_map!$A$2:$D$139,MATCH($C104,TrustCAHUB_map!$A$2:$A$139,FALSE),3)</f>
        <v>North West and South West London</v>
      </c>
      <c r="J104" s="22" t="str">
        <f>INDEX(TrustCAHUB_map!$A$2:$D$139,MATCH($C104,TrustCAHUB_map!$A$2:$A$139,FALSE),4)</f>
        <v>London</v>
      </c>
    </row>
    <row r="105" spans="1:10" x14ac:dyDescent="0.3">
      <c r="A105" s="22" t="str">
        <f t="shared" si="1"/>
        <v>'RPY2015Not assigned0-24'</v>
      </c>
      <c r="B105" s="22">
        <v>2015</v>
      </c>
      <c r="C105" s="22" t="s">
        <v>250</v>
      </c>
      <c r="D105" s="22" t="s">
        <v>477</v>
      </c>
      <c r="E105" s="22" t="s">
        <v>546</v>
      </c>
      <c r="F105" s="22">
        <v>82</v>
      </c>
      <c r="G105" s="22">
        <v>0</v>
      </c>
      <c r="H105" s="22" t="str">
        <f>INDEX(Bar_data!$A$3:$B$140,MATCH(C105,Bar_data!$A$3:$A$140,FALSE),2)</f>
        <v>Trust091</v>
      </c>
      <c r="I105" s="22" t="str">
        <f>INDEX(TrustCAHUB_map!$A$2:$D$139,MATCH($C105,TrustCAHUB_map!$A$2:$A$139,FALSE),3)</f>
        <v>North West and South West London</v>
      </c>
      <c r="J105" s="22" t="str">
        <f>INDEX(TrustCAHUB_map!$A$2:$D$139,MATCH($C105,TrustCAHUB_map!$A$2:$A$139,FALSE),4)</f>
        <v>London</v>
      </c>
    </row>
    <row r="106" spans="1:10" x14ac:dyDescent="0.3">
      <c r="A106" s="22" t="str">
        <f t="shared" si="1"/>
        <v>'RPY2015Curative0-24'</v>
      </c>
      <c r="B106" s="22">
        <v>2015</v>
      </c>
      <c r="C106" s="22" t="s">
        <v>250</v>
      </c>
      <c r="D106" s="22" t="s">
        <v>7</v>
      </c>
      <c r="E106" s="22" t="s">
        <v>546</v>
      </c>
      <c r="F106" s="22">
        <v>305</v>
      </c>
      <c r="G106" s="22">
        <v>1</v>
      </c>
      <c r="H106" s="22" t="str">
        <f>INDEX(Bar_data!$A$3:$B$140,MATCH(C106,Bar_data!$A$3:$A$140,FALSE),2)</f>
        <v>Trust091</v>
      </c>
      <c r="I106" s="22" t="str">
        <f>INDEX(TrustCAHUB_map!$A$2:$D$139,MATCH($C106,TrustCAHUB_map!$A$2:$A$139,FALSE),3)</f>
        <v>North West and South West London</v>
      </c>
      <c r="J106" s="22" t="str">
        <f>INDEX(TrustCAHUB_map!$A$2:$D$139,MATCH($C106,TrustCAHUB_map!$A$2:$A$139,FALSE),4)</f>
        <v>London</v>
      </c>
    </row>
    <row r="107" spans="1:10" x14ac:dyDescent="0.3">
      <c r="A107" s="22" t="str">
        <f t="shared" si="1"/>
        <v>'RQ32015Curative0-24'</v>
      </c>
      <c r="B107" s="22">
        <v>2015</v>
      </c>
      <c r="C107" s="22" t="s">
        <v>435</v>
      </c>
      <c r="D107" s="22" t="s">
        <v>7</v>
      </c>
      <c r="E107" s="22" t="s">
        <v>546</v>
      </c>
      <c r="F107" s="22">
        <v>156</v>
      </c>
      <c r="G107" s="22">
        <v>2</v>
      </c>
      <c r="H107" s="22" t="str">
        <f>INDEX(Bar_data!$A$3:$B$140,MATCH(C107,Bar_data!$A$3:$A$140,FALSE),2)</f>
        <v>Trust092</v>
      </c>
      <c r="I107" s="22" t="str">
        <f>INDEX(TrustCAHUB_map!$A$2:$D$139,MATCH($C107,TrustCAHUB_map!$A$2:$A$139,FALSE),3)</f>
        <v>West Midlands</v>
      </c>
      <c r="J107" s="22" t="str">
        <f>INDEX(TrustCAHUB_map!$A$2:$D$139,MATCH($C107,TrustCAHUB_map!$A$2:$A$139,FALSE),4)</f>
        <v>West Midlands</v>
      </c>
    </row>
    <row r="108" spans="1:10" x14ac:dyDescent="0.3">
      <c r="A108" s="22" t="str">
        <f t="shared" si="1"/>
        <v>'RQ32015Palliative0-24'</v>
      </c>
      <c r="B108" s="22">
        <v>2015</v>
      </c>
      <c r="C108" s="22" t="s">
        <v>435</v>
      </c>
      <c r="D108" s="22" t="s">
        <v>8</v>
      </c>
      <c r="E108" s="22" t="s">
        <v>546</v>
      </c>
      <c r="F108" s="22">
        <v>4</v>
      </c>
      <c r="G108" s="22">
        <v>0</v>
      </c>
      <c r="H108" s="22" t="str">
        <f>INDEX(Bar_data!$A$3:$B$140,MATCH(C108,Bar_data!$A$3:$A$140,FALSE),2)</f>
        <v>Trust092</v>
      </c>
      <c r="I108" s="22" t="str">
        <f>INDEX(TrustCAHUB_map!$A$2:$D$139,MATCH($C108,TrustCAHUB_map!$A$2:$A$139,FALSE),3)</f>
        <v>West Midlands</v>
      </c>
      <c r="J108" s="22" t="str">
        <f>INDEX(TrustCAHUB_map!$A$2:$D$139,MATCH($C108,TrustCAHUB_map!$A$2:$A$139,FALSE),4)</f>
        <v>West Midlands</v>
      </c>
    </row>
    <row r="109" spans="1:10" x14ac:dyDescent="0.3">
      <c r="A109" s="22" t="str">
        <f t="shared" si="1"/>
        <v>'RQ62015Not assigned0-24'</v>
      </c>
      <c r="B109" s="22">
        <v>2015</v>
      </c>
      <c r="C109" s="22" t="s">
        <v>251</v>
      </c>
      <c r="D109" s="22" t="s">
        <v>477</v>
      </c>
      <c r="E109" s="22" t="s">
        <v>546</v>
      </c>
      <c r="F109" s="22">
        <v>4</v>
      </c>
      <c r="G109" s="22">
        <v>0</v>
      </c>
      <c r="H109" s="22" t="str">
        <f>INDEX(Bar_data!$A$3:$B$140,MATCH(C109,Bar_data!$A$3:$A$140,FALSE),2)</f>
        <v>Trust093</v>
      </c>
      <c r="I109" s="22" t="str">
        <f>INDEX(TrustCAHUB_map!$A$2:$D$139,MATCH($C109,TrustCAHUB_map!$A$2:$A$139,FALSE),3)</f>
        <v>Cheshire and Merseyside</v>
      </c>
      <c r="J109" s="22" t="str">
        <f>INDEX(TrustCAHUB_map!$A$2:$D$139,MATCH($C109,TrustCAHUB_map!$A$2:$A$139,FALSE),4)</f>
        <v>North West</v>
      </c>
    </row>
    <row r="110" spans="1:10" x14ac:dyDescent="0.3">
      <c r="A110" s="22" t="str">
        <f t="shared" si="1"/>
        <v>'RQ62015Palliative0-24'</v>
      </c>
      <c r="B110" s="22">
        <v>2015</v>
      </c>
      <c r="C110" s="22" t="s">
        <v>251</v>
      </c>
      <c r="D110" s="22" t="s">
        <v>8</v>
      </c>
      <c r="E110" s="22" t="s">
        <v>546</v>
      </c>
      <c r="F110" s="22">
        <v>9</v>
      </c>
      <c r="G110" s="22">
        <v>2</v>
      </c>
      <c r="H110" s="22" t="str">
        <f>INDEX(Bar_data!$A$3:$B$140,MATCH(C110,Bar_data!$A$3:$A$140,FALSE),2)</f>
        <v>Trust093</v>
      </c>
      <c r="I110" s="22" t="str">
        <f>INDEX(TrustCAHUB_map!$A$2:$D$139,MATCH($C110,TrustCAHUB_map!$A$2:$A$139,FALSE),3)</f>
        <v>Cheshire and Merseyside</v>
      </c>
      <c r="J110" s="22" t="str">
        <f>INDEX(TrustCAHUB_map!$A$2:$D$139,MATCH($C110,TrustCAHUB_map!$A$2:$A$139,FALSE),4)</f>
        <v>North West</v>
      </c>
    </row>
    <row r="111" spans="1:10" x14ac:dyDescent="0.3">
      <c r="A111" s="22" t="str">
        <f t="shared" si="1"/>
        <v>'RQ82015Curative0-24'</v>
      </c>
      <c r="B111" s="22">
        <v>2015</v>
      </c>
      <c r="C111" s="22" t="s">
        <v>252</v>
      </c>
      <c r="D111" s="22" t="s">
        <v>7</v>
      </c>
      <c r="E111" s="22" t="s">
        <v>546</v>
      </c>
      <c r="F111" s="22">
        <v>1</v>
      </c>
      <c r="G111" s="22">
        <v>0</v>
      </c>
      <c r="H111" s="22" t="str">
        <f>INDEX(Bar_data!$A$3:$B$140,MATCH(C111,Bar_data!$A$3:$A$140,FALSE),2)</f>
        <v>Trust094</v>
      </c>
      <c r="I111" s="22" t="str">
        <f>INDEX(TrustCAHUB_map!$A$2:$D$139,MATCH($C111,TrustCAHUB_map!$A$2:$A$139,FALSE),3)</f>
        <v>East of England</v>
      </c>
      <c r="J111" s="22" t="str">
        <f>INDEX(TrustCAHUB_map!$A$2:$D$139,MATCH($C111,TrustCAHUB_map!$A$2:$A$139,FALSE),4)</f>
        <v>East of England</v>
      </c>
    </row>
    <row r="112" spans="1:10" x14ac:dyDescent="0.3">
      <c r="A112" s="22" t="str">
        <f t="shared" si="1"/>
        <v>'RQM2015Not assigned0-24'</v>
      </c>
      <c r="B112" s="22">
        <v>2015</v>
      </c>
      <c r="C112" s="22" t="s">
        <v>253</v>
      </c>
      <c r="D112" s="22" t="s">
        <v>477</v>
      </c>
      <c r="E112" s="22" t="s">
        <v>546</v>
      </c>
      <c r="F112" s="22">
        <v>1</v>
      </c>
      <c r="G112" s="22">
        <v>0</v>
      </c>
      <c r="H112" s="22" t="str">
        <f>INDEX(Bar_data!$A$3:$B$140,MATCH(C112,Bar_data!$A$3:$A$140,FALSE),2)</f>
        <v>Trust095</v>
      </c>
      <c r="I112" s="22" t="str">
        <f>INDEX(TrustCAHUB_map!$A$2:$D$139,MATCH($C112,TrustCAHUB_map!$A$2:$A$139,FALSE),3)</f>
        <v>North West and South West London</v>
      </c>
      <c r="J112" s="22" t="str">
        <f>INDEX(TrustCAHUB_map!$A$2:$D$139,MATCH($C112,TrustCAHUB_map!$A$2:$A$139,FALSE),4)</f>
        <v>London</v>
      </c>
    </row>
    <row r="113" spans="1:10" x14ac:dyDescent="0.3">
      <c r="A113" s="22" t="str">
        <f t="shared" si="1"/>
        <v>'RQM2015Palliative0-24'</v>
      </c>
      <c r="B113" s="22">
        <v>2015</v>
      </c>
      <c r="C113" s="22" t="s">
        <v>253</v>
      </c>
      <c r="D113" s="22" t="s">
        <v>8</v>
      </c>
      <c r="E113" s="22" t="s">
        <v>546</v>
      </c>
      <c r="F113" s="22">
        <v>1</v>
      </c>
      <c r="G113" s="22">
        <v>0</v>
      </c>
      <c r="H113" s="22" t="str">
        <f>INDEX(Bar_data!$A$3:$B$140,MATCH(C113,Bar_data!$A$3:$A$140,FALSE),2)</f>
        <v>Trust095</v>
      </c>
      <c r="I113" s="22" t="str">
        <f>INDEX(TrustCAHUB_map!$A$2:$D$139,MATCH($C113,TrustCAHUB_map!$A$2:$A$139,FALSE),3)</f>
        <v>North West and South West London</v>
      </c>
      <c r="J113" s="22" t="str">
        <f>INDEX(TrustCAHUB_map!$A$2:$D$139,MATCH($C113,TrustCAHUB_map!$A$2:$A$139,FALSE),4)</f>
        <v>London</v>
      </c>
    </row>
    <row r="114" spans="1:10" x14ac:dyDescent="0.3">
      <c r="A114" s="22" t="str">
        <f t="shared" si="1"/>
        <v>'RQM2015Curative0-24'</v>
      </c>
      <c r="B114" s="22">
        <v>2015</v>
      </c>
      <c r="C114" s="22" t="s">
        <v>253</v>
      </c>
      <c r="D114" s="22" t="s">
        <v>7</v>
      </c>
      <c r="E114" s="22" t="s">
        <v>546</v>
      </c>
      <c r="F114" s="22">
        <v>3</v>
      </c>
      <c r="G114" s="22">
        <v>0</v>
      </c>
      <c r="H114" s="22" t="str">
        <f>INDEX(Bar_data!$A$3:$B$140,MATCH(C114,Bar_data!$A$3:$A$140,FALSE),2)</f>
        <v>Trust095</v>
      </c>
      <c r="I114" s="22" t="str">
        <f>INDEX(TrustCAHUB_map!$A$2:$D$139,MATCH($C114,TrustCAHUB_map!$A$2:$A$139,FALSE),3)</f>
        <v>North West and South West London</v>
      </c>
      <c r="J114" s="22" t="str">
        <f>INDEX(TrustCAHUB_map!$A$2:$D$139,MATCH($C114,TrustCAHUB_map!$A$2:$A$139,FALSE),4)</f>
        <v>London</v>
      </c>
    </row>
    <row r="115" spans="1:10" x14ac:dyDescent="0.3">
      <c r="A115" s="22" t="str">
        <f t="shared" si="1"/>
        <v>'RR82015Curative0-24'</v>
      </c>
      <c r="B115" s="22">
        <v>2015</v>
      </c>
      <c r="C115" s="22" t="s">
        <v>257</v>
      </c>
      <c r="D115" s="22" t="s">
        <v>7</v>
      </c>
      <c r="E115" s="22" t="s">
        <v>546</v>
      </c>
      <c r="F115" s="22">
        <v>199</v>
      </c>
      <c r="G115" s="22">
        <v>3</v>
      </c>
      <c r="H115" s="22" t="str">
        <f>INDEX(Bar_data!$A$3:$B$140,MATCH(C115,Bar_data!$A$3:$A$140,FALSE),2)</f>
        <v>Trust100</v>
      </c>
      <c r="I115" s="22" t="str">
        <f>INDEX(TrustCAHUB_map!$A$2:$D$139,MATCH($C115,TrustCAHUB_map!$A$2:$A$139,FALSE),3)</f>
        <v>West Yorkshire</v>
      </c>
      <c r="J115" s="22" t="str">
        <f>INDEX(TrustCAHUB_map!$A$2:$D$139,MATCH($C115,TrustCAHUB_map!$A$2:$A$139,FALSE),4)</f>
        <v>Yorkshire and Humber</v>
      </c>
    </row>
    <row r="116" spans="1:10" x14ac:dyDescent="0.3">
      <c r="A116" s="22" t="str">
        <f t="shared" si="1"/>
        <v>'RR82015Palliative0-24'</v>
      </c>
      <c r="B116" s="22">
        <v>2015</v>
      </c>
      <c r="C116" s="22" t="s">
        <v>257</v>
      </c>
      <c r="D116" s="22" t="s">
        <v>8</v>
      </c>
      <c r="E116" s="22" t="s">
        <v>546</v>
      </c>
      <c r="F116" s="22">
        <v>18</v>
      </c>
      <c r="G116" s="22">
        <v>2</v>
      </c>
      <c r="H116" s="22" t="str">
        <f>INDEX(Bar_data!$A$3:$B$140,MATCH(C116,Bar_data!$A$3:$A$140,FALSE),2)</f>
        <v>Trust100</v>
      </c>
      <c r="I116" s="22" t="str">
        <f>INDEX(TrustCAHUB_map!$A$2:$D$139,MATCH($C116,TrustCAHUB_map!$A$2:$A$139,FALSE),3)</f>
        <v>West Yorkshire</v>
      </c>
      <c r="J116" s="22" t="str">
        <f>INDEX(TrustCAHUB_map!$A$2:$D$139,MATCH($C116,TrustCAHUB_map!$A$2:$A$139,FALSE),4)</f>
        <v>Yorkshire and Humber</v>
      </c>
    </row>
    <row r="117" spans="1:10" x14ac:dyDescent="0.3">
      <c r="A117" s="22" t="str">
        <f t="shared" si="1"/>
        <v>'RRK2015Palliative0-24'</v>
      </c>
      <c r="B117" s="22">
        <v>2015</v>
      </c>
      <c r="C117" s="22" t="s">
        <v>259</v>
      </c>
      <c r="D117" s="22" t="s">
        <v>8</v>
      </c>
      <c r="E117" s="22" t="s">
        <v>546</v>
      </c>
      <c r="F117" s="22">
        <v>7</v>
      </c>
      <c r="G117" s="22">
        <v>0</v>
      </c>
      <c r="H117" s="22" t="str">
        <f>INDEX(Bar_data!$A$3:$B$140,MATCH(C117,Bar_data!$A$3:$A$140,FALSE),2)</f>
        <v>Trust102</v>
      </c>
      <c r="I117" s="22" t="str">
        <f>INDEX(TrustCAHUB_map!$A$2:$D$139,MATCH($C117,TrustCAHUB_map!$A$2:$A$139,FALSE),3)</f>
        <v>West Midlands</v>
      </c>
      <c r="J117" s="22" t="str">
        <f>INDEX(TrustCAHUB_map!$A$2:$D$139,MATCH($C117,TrustCAHUB_map!$A$2:$A$139,FALSE),4)</f>
        <v>West Midlands</v>
      </c>
    </row>
    <row r="118" spans="1:10" x14ac:dyDescent="0.3">
      <c r="A118" s="22" t="str">
        <f t="shared" si="1"/>
        <v>'RRK2015Curative0-24'</v>
      </c>
      <c r="B118" s="22">
        <v>2015</v>
      </c>
      <c r="C118" s="22" t="s">
        <v>259</v>
      </c>
      <c r="D118" s="22" t="s">
        <v>7</v>
      </c>
      <c r="E118" s="22" t="s">
        <v>546</v>
      </c>
      <c r="F118" s="22">
        <v>56</v>
      </c>
      <c r="G118" s="22">
        <v>0</v>
      </c>
      <c r="H118" s="22" t="str">
        <f>INDEX(Bar_data!$A$3:$B$140,MATCH(C118,Bar_data!$A$3:$A$140,FALSE),2)</f>
        <v>Trust102</v>
      </c>
      <c r="I118" s="22" t="str">
        <f>INDEX(TrustCAHUB_map!$A$2:$D$139,MATCH($C118,TrustCAHUB_map!$A$2:$A$139,FALSE),3)</f>
        <v>West Midlands</v>
      </c>
      <c r="J118" s="22" t="str">
        <f>INDEX(TrustCAHUB_map!$A$2:$D$139,MATCH($C118,TrustCAHUB_map!$A$2:$A$139,FALSE),4)</f>
        <v>West Midlands</v>
      </c>
    </row>
    <row r="119" spans="1:10" x14ac:dyDescent="0.3">
      <c r="A119" s="22" t="str">
        <f t="shared" si="1"/>
        <v>'RRK2015Not assigned0-24'</v>
      </c>
      <c r="B119" s="22">
        <v>2015</v>
      </c>
      <c r="C119" s="22" t="s">
        <v>259</v>
      </c>
      <c r="D119" s="22" t="s">
        <v>477</v>
      </c>
      <c r="E119" s="22" t="s">
        <v>546</v>
      </c>
      <c r="F119" s="22">
        <v>10</v>
      </c>
      <c r="G119" s="22">
        <v>0</v>
      </c>
      <c r="H119" s="22" t="str">
        <f>INDEX(Bar_data!$A$3:$B$140,MATCH(C119,Bar_data!$A$3:$A$140,FALSE),2)</f>
        <v>Trust102</v>
      </c>
      <c r="I119" s="22" t="str">
        <f>INDEX(TrustCAHUB_map!$A$2:$D$139,MATCH($C119,TrustCAHUB_map!$A$2:$A$139,FALSE),3)</f>
        <v>West Midlands</v>
      </c>
      <c r="J119" s="22" t="str">
        <f>INDEX(TrustCAHUB_map!$A$2:$D$139,MATCH($C119,TrustCAHUB_map!$A$2:$A$139,FALSE),4)</f>
        <v>West Midlands</v>
      </c>
    </row>
    <row r="120" spans="1:10" x14ac:dyDescent="0.3">
      <c r="A120" s="22" t="str">
        <f t="shared" si="1"/>
        <v>'RRV2015Curative0-24'</v>
      </c>
      <c r="B120" s="22">
        <v>2015</v>
      </c>
      <c r="C120" s="22" t="s">
        <v>260</v>
      </c>
      <c r="D120" s="22" t="s">
        <v>7</v>
      </c>
      <c r="E120" s="22" t="s">
        <v>546</v>
      </c>
      <c r="F120" s="22">
        <v>259</v>
      </c>
      <c r="G120" s="22">
        <v>2</v>
      </c>
      <c r="H120" s="22" t="str">
        <f>INDEX(Bar_data!$A$3:$B$140,MATCH(C120,Bar_data!$A$3:$A$140,FALSE),2)</f>
        <v>Trust103</v>
      </c>
      <c r="I120" s="22" t="str">
        <f>INDEX(TrustCAHUB_map!$A$2:$D$139,MATCH($C120,TrustCAHUB_map!$A$2:$A$139,FALSE),3)</f>
        <v>North Central and North East London</v>
      </c>
      <c r="J120" s="22" t="str">
        <f>INDEX(TrustCAHUB_map!$A$2:$D$139,MATCH($C120,TrustCAHUB_map!$A$2:$A$139,FALSE),4)</f>
        <v>London</v>
      </c>
    </row>
    <row r="121" spans="1:10" x14ac:dyDescent="0.3">
      <c r="A121" s="22" t="str">
        <f t="shared" si="1"/>
        <v>'RRV2015Palliative0-24'</v>
      </c>
      <c r="B121" s="22">
        <v>2015</v>
      </c>
      <c r="C121" s="22" t="s">
        <v>260</v>
      </c>
      <c r="D121" s="22" t="s">
        <v>8</v>
      </c>
      <c r="E121" s="22" t="s">
        <v>546</v>
      </c>
      <c r="F121" s="22">
        <v>28</v>
      </c>
      <c r="G121" s="22">
        <v>4</v>
      </c>
      <c r="H121" s="22" t="str">
        <f>INDEX(Bar_data!$A$3:$B$140,MATCH(C121,Bar_data!$A$3:$A$140,FALSE),2)</f>
        <v>Trust103</v>
      </c>
      <c r="I121" s="22" t="str">
        <f>INDEX(TrustCAHUB_map!$A$2:$D$139,MATCH($C121,TrustCAHUB_map!$A$2:$A$139,FALSE),3)</f>
        <v>North Central and North East London</v>
      </c>
      <c r="J121" s="22" t="str">
        <f>INDEX(TrustCAHUB_map!$A$2:$D$139,MATCH($C121,TrustCAHUB_map!$A$2:$A$139,FALSE),4)</f>
        <v>London</v>
      </c>
    </row>
    <row r="122" spans="1:10" x14ac:dyDescent="0.3">
      <c r="A122" s="22" t="str">
        <f t="shared" si="1"/>
        <v>'RTD2015Palliative0-24'</v>
      </c>
      <c r="B122" s="22">
        <v>2015</v>
      </c>
      <c r="C122" s="22" t="s">
        <v>261</v>
      </c>
      <c r="D122" s="22" t="s">
        <v>8</v>
      </c>
      <c r="E122" s="22" t="s">
        <v>546</v>
      </c>
      <c r="F122" s="22">
        <v>2</v>
      </c>
      <c r="G122" s="22">
        <v>0</v>
      </c>
      <c r="H122" s="22" t="str">
        <f>INDEX(Bar_data!$A$3:$B$140,MATCH(C122,Bar_data!$A$3:$A$140,FALSE),2)</f>
        <v>Trust104</v>
      </c>
      <c r="I122" s="22" t="str">
        <f>INDEX(TrustCAHUB_map!$A$2:$D$139,MATCH($C122,TrustCAHUB_map!$A$2:$A$139,FALSE),3)</f>
        <v>North East and Cumbria</v>
      </c>
      <c r="J122" s="22" t="str">
        <f>INDEX(TrustCAHUB_map!$A$2:$D$139,MATCH($C122,TrustCAHUB_map!$A$2:$A$139,FALSE),4)</f>
        <v>North East</v>
      </c>
    </row>
    <row r="123" spans="1:10" x14ac:dyDescent="0.3">
      <c r="A123" s="22" t="str">
        <f t="shared" si="1"/>
        <v>'RTD2015Curative0-24'</v>
      </c>
      <c r="B123" s="22">
        <v>2015</v>
      </c>
      <c r="C123" s="22" t="s">
        <v>261</v>
      </c>
      <c r="D123" s="22" t="s">
        <v>7</v>
      </c>
      <c r="E123" s="22" t="s">
        <v>546</v>
      </c>
      <c r="F123" s="22">
        <v>32</v>
      </c>
      <c r="G123" s="22">
        <v>1</v>
      </c>
      <c r="H123" s="22" t="str">
        <f>INDEX(Bar_data!$A$3:$B$140,MATCH(C123,Bar_data!$A$3:$A$140,FALSE),2)</f>
        <v>Trust104</v>
      </c>
      <c r="I123" s="22" t="str">
        <f>INDEX(TrustCAHUB_map!$A$2:$D$139,MATCH($C123,TrustCAHUB_map!$A$2:$A$139,FALSE),3)</f>
        <v>North East and Cumbria</v>
      </c>
      <c r="J123" s="22" t="str">
        <f>INDEX(TrustCAHUB_map!$A$2:$D$139,MATCH($C123,TrustCAHUB_map!$A$2:$A$139,FALSE),4)</f>
        <v>North East</v>
      </c>
    </row>
    <row r="124" spans="1:10" x14ac:dyDescent="0.3">
      <c r="A124" s="22" t="str">
        <f t="shared" si="1"/>
        <v>'RTE2015Palliative0-24'</v>
      </c>
      <c r="B124" s="22">
        <v>2015</v>
      </c>
      <c r="C124" s="22" t="s">
        <v>262</v>
      </c>
      <c r="D124" s="22" t="s">
        <v>8</v>
      </c>
      <c r="E124" s="22" t="s">
        <v>546</v>
      </c>
      <c r="F124" s="22">
        <v>1</v>
      </c>
      <c r="G124" s="22">
        <v>0</v>
      </c>
      <c r="H124" s="22" t="str">
        <f>INDEX(Bar_data!$A$3:$B$140,MATCH(C124,Bar_data!$A$3:$A$140,FALSE),2)</f>
        <v>Trust105</v>
      </c>
      <c r="I124" s="22" t="str">
        <f>INDEX(TrustCAHUB_map!$A$2:$D$139,MATCH($C124,TrustCAHUB_map!$A$2:$A$139,FALSE),3)</f>
        <v>Somerset, Wiltshire, Avon and Gloucester</v>
      </c>
      <c r="J124" s="22" t="str">
        <f>INDEX(TrustCAHUB_map!$A$2:$D$139,MATCH($C124,TrustCAHUB_map!$A$2:$A$139,FALSE),4)</f>
        <v>South West</v>
      </c>
    </row>
    <row r="125" spans="1:10" x14ac:dyDescent="0.3">
      <c r="A125" s="22" t="str">
        <f t="shared" si="1"/>
        <v>'RTE2015Curative0-24'</v>
      </c>
      <c r="B125" s="22">
        <v>2015</v>
      </c>
      <c r="C125" s="22" t="s">
        <v>262</v>
      </c>
      <c r="D125" s="22" t="s">
        <v>7</v>
      </c>
      <c r="E125" s="22" t="s">
        <v>546</v>
      </c>
      <c r="F125" s="22">
        <v>12</v>
      </c>
      <c r="G125" s="22">
        <v>0</v>
      </c>
      <c r="H125" s="22" t="str">
        <f>INDEX(Bar_data!$A$3:$B$140,MATCH(C125,Bar_data!$A$3:$A$140,FALSE),2)</f>
        <v>Trust105</v>
      </c>
      <c r="I125" s="22" t="str">
        <f>INDEX(TrustCAHUB_map!$A$2:$D$139,MATCH($C125,TrustCAHUB_map!$A$2:$A$139,FALSE),3)</f>
        <v>Somerset, Wiltshire, Avon and Gloucester</v>
      </c>
      <c r="J125" s="22" t="str">
        <f>INDEX(TrustCAHUB_map!$A$2:$D$139,MATCH($C125,TrustCAHUB_map!$A$2:$A$139,FALSE),4)</f>
        <v>South West</v>
      </c>
    </row>
    <row r="126" spans="1:10" x14ac:dyDescent="0.3">
      <c r="A126" s="22" t="str">
        <f t="shared" si="1"/>
        <v>'RTG2015Curative0-24'</v>
      </c>
      <c r="B126" s="22">
        <v>2015</v>
      </c>
      <c r="C126" s="22" t="s">
        <v>264</v>
      </c>
      <c r="D126" s="22" t="s">
        <v>7</v>
      </c>
      <c r="E126" s="22" t="s">
        <v>546</v>
      </c>
      <c r="F126" s="22">
        <v>4</v>
      </c>
      <c r="G126" s="22">
        <v>0</v>
      </c>
      <c r="H126" s="22" t="str">
        <f>INDEX(Bar_data!$A$3:$B$140,MATCH(C126,Bar_data!$A$3:$A$140,FALSE),2)</f>
        <v>Trust107</v>
      </c>
      <c r="I126" s="22" t="str">
        <f>INDEX(TrustCAHUB_map!$A$2:$D$139,MATCH($C126,TrustCAHUB_map!$A$2:$A$139,FALSE),3)</f>
        <v>East Midlands</v>
      </c>
      <c r="J126" s="22" t="str">
        <f>INDEX(TrustCAHUB_map!$A$2:$D$139,MATCH($C126,TrustCAHUB_map!$A$2:$A$139,FALSE),4)</f>
        <v>East Midlands</v>
      </c>
    </row>
    <row r="127" spans="1:10" x14ac:dyDescent="0.3">
      <c r="A127" s="22" t="str">
        <f t="shared" si="1"/>
        <v>'RTH2015Palliative0-24'</v>
      </c>
      <c r="B127" s="22">
        <v>2015</v>
      </c>
      <c r="C127" s="22" t="s">
        <v>265</v>
      </c>
      <c r="D127" s="22" t="s">
        <v>8</v>
      </c>
      <c r="E127" s="22" t="s">
        <v>546</v>
      </c>
      <c r="F127" s="22">
        <v>6</v>
      </c>
      <c r="G127" s="22">
        <v>1</v>
      </c>
      <c r="H127" s="22" t="str">
        <f>INDEX(Bar_data!$A$3:$B$140,MATCH(C127,Bar_data!$A$3:$A$140,FALSE),2)</f>
        <v>Trust108</v>
      </c>
      <c r="I127" s="22" t="str">
        <f>INDEX(TrustCAHUB_map!$A$2:$D$139,MATCH($C127,TrustCAHUB_map!$A$2:$A$139,FALSE),3)</f>
        <v>Thames Valley</v>
      </c>
      <c r="J127" s="22" t="str">
        <f>INDEX(TrustCAHUB_map!$A$2:$D$139,MATCH($C127,TrustCAHUB_map!$A$2:$A$139,FALSE),4)</f>
        <v>Wessex</v>
      </c>
    </row>
    <row r="128" spans="1:10" x14ac:dyDescent="0.3">
      <c r="A128" s="22" t="str">
        <f t="shared" si="1"/>
        <v>'RTH2015Curative0-24'</v>
      </c>
      <c r="B128" s="22">
        <v>2015</v>
      </c>
      <c r="C128" s="22" t="s">
        <v>265</v>
      </c>
      <c r="D128" s="22" t="s">
        <v>7</v>
      </c>
      <c r="E128" s="22" t="s">
        <v>546</v>
      </c>
      <c r="F128" s="22">
        <v>19</v>
      </c>
      <c r="G128" s="22">
        <v>0</v>
      </c>
      <c r="H128" s="22" t="str">
        <f>INDEX(Bar_data!$A$3:$B$140,MATCH(C128,Bar_data!$A$3:$A$140,FALSE),2)</f>
        <v>Trust108</v>
      </c>
      <c r="I128" s="22" t="str">
        <f>INDEX(TrustCAHUB_map!$A$2:$D$139,MATCH($C128,TrustCAHUB_map!$A$2:$A$139,FALSE),3)</f>
        <v>Thames Valley</v>
      </c>
      <c r="J128" s="22" t="str">
        <f>INDEX(TrustCAHUB_map!$A$2:$D$139,MATCH($C128,TrustCAHUB_map!$A$2:$A$139,FALSE),4)</f>
        <v>Wessex</v>
      </c>
    </row>
    <row r="129" spans="1:10" x14ac:dyDescent="0.3">
      <c r="A129" s="22" t="str">
        <f t="shared" si="1"/>
        <v>'RTP2015Curative0-24'</v>
      </c>
      <c r="B129" s="22">
        <v>2015</v>
      </c>
      <c r="C129" s="22" t="s">
        <v>267</v>
      </c>
      <c r="D129" s="22" t="s">
        <v>7</v>
      </c>
      <c r="E129" s="22" t="s">
        <v>546</v>
      </c>
      <c r="F129" s="22">
        <v>1</v>
      </c>
      <c r="G129" s="22">
        <v>0</v>
      </c>
      <c r="H129" s="22" t="str">
        <f>INDEX(Bar_data!$A$3:$B$140,MATCH(C129,Bar_data!$A$3:$A$140,FALSE),2)</f>
        <v>Trust110</v>
      </c>
      <c r="I129" s="22" t="str">
        <f>INDEX(TrustCAHUB_map!$A$2:$D$139,MATCH($C129,TrustCAHUB_map!$A$2:$A$139,FALSE),3)</f>
        <v>Surrey and Sussex</v>
      </c>
      <c r="J129" s="22" t="str">
        <f>INDEX(TrustCAHUB_map!$A$2:$D$139,MATCH($C129,TrustCAHUB_map!$A$2:$A$139,FALSE),4)</f>
        <v>South East</v>
      </c>
    </row>
    <row r="130" spans="1:10" x14ac:dyDescent="0.3">
      <c r="A130" s="22" t="str">
        <f t="shared" si="1"/>
        <v>'RTP2015Not assigned0-24'</v>
      </c>
      <c r="B130" s="22">
        <v>2015</v>
      </c>
      <c r="C130" s="22" t="s">
        <v>267</v>
      </c>
      <c r="D130" s="22" t="s">
        <v>477</v>
      </c>
      <c r="E130" s="22" t="s">
        <v>546</v>
      </c>
      <c r="F130" s="22">
        <v>2</v>
      </c>
      <c r="G130" s="22">
        <v>0</v>
      </c>
      <c r="H130" s="22" t="str">
        <f>INDEX(Bar_data!$A$3:$B$140,MATCH(C130,Bar_data!$A$3:$A$140,FALSE),2)</f>
        <v>Trust110</v>
      </c>
      <c r="I130" s="22" t="str">
        <f>INDEX(TrustCAHUB_map!$A$2:$D$139,MATCH($C130,TrustCAHUB_map!$A$2:$A$139,FALSE),3)</f>
        <v>Surrey and Sussex</v>
      </c>
      <c r="J130" s="22" t="str">
        <f>INDEX(TrustCAHUB_map!$A$2:$D$139,MATCH($C130,TrustCAHUB_map!$A$2:$A$139,FALSE),4)</f>
        <v>South East</v>
      </c>
    </row>
    <row r="131" spans="1:10" x14ac:dyDescent="0.3">
      <c r="A131" s="22" t="str">
        <f t="shared" ref="A131:A194" si="2">"'"&amp;C131&amp;B131&amp;D131&amp;E131&amp;"'"</f>
        <v>'RTR2015Palliative0-24'</v>
      </c>
      <c r="B131" s="22">
        <v>2015</v>
      </c>
      <c r="C131" s="22" t="s">
        <v>268</v>
      </c>
      <c r="D131" s="22" t="s">
        <v>8</v>
      </c>
      <c r="E131" s="22" t="s">
        <v>546</v>
      </c>
      <c r="F131" s="22">
        <v>2</v>
      </c>
      <c r="G131" s="22">
        <v>0</v>
      </c>
      <c r="H131" s="22" t="str">
        <f>INDEX(Bar_data!$A$3:$B$140,MATCH(C131,Bar_data!$A$3:$A$140,FALSE),2)</f>
        <v>Trust111</v>
      </c>
      <c r="I131" s="22" t="str">
        <f>INDEX(TrustCAHUB_map!$A$2:$D$139,MATCH($C131,TrustCAHUB_map!$A$2:$A$139,FALSE),3)</f>
        <v>North East and Cumbria</v>
      </c>
      <c r="J131" s="22" t="str">
        <f>INDEX(TrustCAHUB_map!$A$2:$D$139,MATCH($C131,TrustCAHUB_map!$A$2:$A$139,FALSE),4)</f>
        <v>North East</v>
      </c>
    </row>
    <row r="132" spans="1:10" x14ac:dyDescent="0.3">
      <c r="A132" s="22" t="str">
        <f t="shared" si="2"/>
        <v>'RTR2015Curative0-24'</v>
      </c>
      <c r="B132" s="22">
        <v>2015</v>
      </c>
      <c r="C132" s="22" t="s">
        <v>268</v>
      </c>
      <c r="D132" s="22" t="s">
        <v>7</v>
      </c>
      <c r="E132" s="22" t="s">
        <v>546</v>
      </c>
      <c r="F132" s="22">
        <v>3</v>
      </c>
      <c r="G132" s="22">
        <v>0</v>
      </c>
      <c r="H132" s="22" t="str">
        <f>INDEX(Bar_data!$A$3:$B$140,MATCH(C132,Bar_data!$A$3:$A$140,FALSE),2)</f>
        <v>Trust111</v>
      </c>
      <c r="I132" s="22" t="str">
        <f>INDEX(TrustCAHUB_map!$A$2:$D$139,MATCH($C132,TrustCAHUB_map!$A$2:$A$139,FALSE),3)</f>
        <v>North East and Cumbria</v>
      </c>
      <c r="J132" s="22" t="str">
        <f>INDEX(TrustCAHUB_map!$A$2:$D$139,MATCH($C132,TrustCAHUB_map!$A$2:$A$139,FALSE),4)</f>
        <v>North East</v>
      </c>
    </row>
    <row r="133" spans="1:10" x14ac:dyDescent="0.3">
      <c r="A133" s="22" t="str">
        <f t="shared" si="2"/>
        <v>'RTX2015Not assigned0-24'</v>
      </c>
      <c r="B133" s="22">
        <v>2015</v>
      </c>
      <c r="C133" s="22" t="s">
        <v>269</v>
      </c>
      <c r="D133" s="22" t="s">
        <v>477</v>
      </c>
      <c r="E133" s="22" t="s">
        <v>546</v>
      </c>
      <c r="F133" s="22">
        <v>3</v>
      </c>
      <c r="G133" s="22">
        <v>0</v>
      </c>
      <c r="H133" s="22" t="str">
        <f>INDEX(Bar_data!$A$3:$B$140,MATCH(C133,Bar_data!$A$3:$A$140,FALSE),2)</f>
        <v>Trust112</v>
      </c>
      <c r="I133" s="22" t="str">
        <f>INDEX(TrustCAHUB_map!$A$2:$D$139,MATCH($C133,TrustCAHUB_map!$A$2:$A$139,FALSE),3)</f>
        <v>Lancashire and South Cumbria</v>
      </c>
      <c r="J133" s="22" t="str">
        <f>INDEX(TrustCAHUB_map!$A$2:$D$139,MATCH($C133,TrustCAHUB_map!$A$2:$A$139,FALSE),4)</f>
        <v>North West</v>
      </c>
    </row>
    <row r="134" spans="1:10" x14ac:dyDescent="0.3">
      <c r="A134" s="22" t="str">
        <f t="shared" si="2"/>
        <v>'RVV2015Curative0-24'</v>
      </c>
      <c r="B134" s="22">
        <v>2015</v>
      </c>
      <c r="C134" s="22" t="s">
        <v>272</v>
      </c>
      <c r="D134" s="22" t="s">
        <v>7</v>
      </c>
      <c r="E134" s="22" t="s">
        <v>546</v>
      </c>
      <c r="F134" s="22">
        <v>1</v>
      </c>
      <c r="G134" s="22">
        <v>0</v>
      </c>
      <c r="H134" s="22" t="str">
        <f>INDEX(Bar_data!$A$3:$B$140,MATCH(C134,Bar_data!$A$3:$A$140,FALSE),2)</f>
        <v>Trust115</v>
      </c>
      <c r="I134" s="22" t="str">
        <f>INDEX(TrustCAHUB_map!$A$2:$D$139,MATCH($C134,TrustCAHUB_map!$A$2:$A$139,FALSE),3)</f>
        <v>Kent and Medway</v>
      </c>
      <c r="J134" s="22" t="str">
        <f>INDEX(TrustCAHUB_map!$A$2:$D$139,MATCH($C134,TrustCAHUB_map!$A$2:$A$139,FALSE),4)</f>
        <v>South East</v>
      </c>
    </row>
    <row r="135" spans="1:10" x14ac:dyDescent="0.3">
      <c r="A135" s="22" t="str">
        <f t="shared" si="2"/>
        <v>'RVW2015Curative0-24'</v>
      </c>
      <c r="B135" s="22">
        <v>2015</v>
      </c>
      <c r="C135" s="22" t="s">
        <v>273</v>
      </c>
      <c r="D135" s="22" t="s">
        <v>7</v>
      </c>
      <c r="E135" s="22" t="s">
        <v>546</v>
      </c>
      <c r="F135" s="22">
        <v>1</v>
      </c>
      <c r="G135" s="22">
        <v>0</v>
      </c>
      <c r="H135" s="22" t="str">
        <f>INDEX(Bar_data!$A$3:$B$140,MATCH(C135,Bar_data!$A$3:$A$140,FALSE),2)</f>
        <v>Trust116</v>
      </c>
      <c r="I135" s="22" t="str">
        <f>INDEX(TrustCAHUB_map!$A$2:$D$139,MATCH($C135,TrustCAHUB_map!$A$2:$A$139,FALSE),3)</f>
        <v>North East and Cumbria</v>
      </c>
      <c r="J135" s="22" t="str">
        <f>INDEX(TrustCAHUB_map!$A$2:$D$139,MATCH($C135,TrustCAHUB_map!$A$2:$A$139,FALSE),4)</f>
        <v>North East</v>
      </c>
    </row>
    <row r="136" spans="1:10" x14ac:dyDescent="0.3">
      <c r="A136" s="22" t="str">
        <f t="shared" si="2"/>
        <v>'RVY2015Curative0-24'</v>
      </c>
      <c r="B136" s="22">
        <v>2015</v>
      </c>
      <c r="C136" s="22" t="s">
        <v>274</v>
      </c>
      <c r="D136" s="22" t="s">
        <v>7</v>
      </c>
      <c r="E136" s="22" t="s">
        <v>546</v>
      </c>
      <c r="F136" s="22">
        <v>2</v>
      </c>
      <c r="G136" s="22">
        <v>0</v>
      </c>
      <c r="H136" s="22" t="str">
        <f>INDEX(Bar_data!$A$3:$B$140,MATCH(C136,Bar_data!$A$3:$A$140,FALSE),2)</f>
        <v>Trust117</v>
      </c>
      <c r="I136" s="22" t="str">
        <f>INDEX(TrustCAHUB_map!$A$2:$D$139,MATCH($C136,TrustCAHUB_map!$A$2:$A$139,FALSE),3)</f>
        <v>Cheshire and Merseyside</v>
      </c>
      <c r="J136" s="22" t="str">
        <f>INDEX(TrustCAHUB_map!$A$2:$D$139,MATCH($C136,TrustCAHUB_map!$A$2:$A$139,FALSE),4)</f>
        <v>North West</v>
      </c>
    </row>
    <row r="137" spans="1:10" x14ac:dyDescent="0.3">
      <c r="A137" s="22" t="str">
        <f t="shared" si="2"/>
        <v>'RWA2015Curative0-24'</v>
      </c>
      <c r="B137" s="22">
        <v>2015</v>
      </c>
      <c r="C137" s="22" t="s">
        <v>276</v>
      </c>
      <c r="D137" s="22" t="s">
        <v>7</v>
      </c>
      <c r="E137" s="22" t="s">
        <v>546</v>
      </c>
      <c r="F137" s="22">
        <v>4</v>
      </c>
      <c r="G137" s="22">
        <v>0</v>
      </c>
      <c r="H137" s="22" t="str">
        <f>INDEX(Bar_data!$A$3:$B$140,MATCH(C137,Bar_data!$A$3:$A$140,FALSE),2)</f>
        <v>Trust119</v>
      </c>
      <c r="I137" s="22" t="str">
        <f>INDEX(TrustCAHUB_map!$A$2:$D$139,MATCH($C137,TrustCAHUB_map!$A$2:$A$139,FALSE),3)</f>
        <v>Humber, Coast and Vale</v>
      </c>
      <c r="J137" s="22" t="str">
        <f>INDEX(TrustCAHUB_map!$A$2:$D$139,MATCH($C137,TrustCAHUB_map!$A$2:$A$139,FALSE),4)</f>
        <v>Yorkshire and Humber</v>
      </c>
    </row>
    <row r="138" spans="1:10" x14ac:dyDescent="0.3">
      <c r="A138" s="22" t="str">
        <f t="shared" si="2"/>
        <v>'RWA2015Palliative0-24'</v>
      </c>
      <c r="B138" s="22">
        <v>2015</v>
      </c>
      <c r="C138" s="22" t="s">
        <v>276</v>
      </c>
      <c r="D138" s="22" t="s">
        <v>8</v>
      </c>
      <c r="E138" s="22" t="s">
        <v>546</v>
      </c>
      <c r="F138" s="22">
        <v>1</v>
      </c>
      <c r="G138" s="22">
        <v>0</v>
      </c>
      <c r="H138" s="22" t="str">
        <f>INDEX(Bar_data!$A$3:$B$140,MATCH(C138,Bar_data!$A$3:$A$140,FALSE),2)</f>
        <v>Trust119</v>
      </c>
      <c r="I138" s="22" t="str">
        <f>INDEX(TrustCAHUB_map!$A$2:$D$139,MATCH($C138,TrustCAHUB_map!$A$2:$A$139,FALSE),3)</f>
        <v>Humber, Coast and Vale</v>
      </c>
      <c r="J138" s="22" t="str">
        <f>INDEX(TrustCAHUB_map!$A$2:$D$139,MATCH($C138,TrustCAHUB_map!$A$2:$A$139,FALSE),4)</f>
        <v>Yorkshire and Humber</v>
      </c>
    </row>
    <row r="139" spans="1:10" x14ac:dyDescent="0.3">
      <c r="A139" s="22" t="str">
        <f t="shared" si="2"/>
        <v>'RWD2015Curative0-24'</v>
      </c>
      <c r="B139" s="22">
        <v>2015</v>
      </c>
      <c r="C139" s="22" t="s">
        <v>277</v>
      </c>
      <c r="D139" s="22" t="s">
        <v>7</v>
      </c>
      <c r="E139" s="22" t="s">
        <v>546</v>
      </c>
      <c r="F139" s="22">
        <v>3</v>
      </c>
      <c r="G139" s="22">
        <v>0</v>
      </c>
      <c r="H139" s="22" t="str">
        <f>INDEX(Bar_data!$A$3:$B$140,MATCH(C139,Bar_data!$A$3:$A$140,FALSE),2)</f>
        <v>Trust120</v>
      </c>
      <c r="I139" s="22" t="str">
        <f>INDEX(TrustCAHUB_map!$A$2:$D$139,MATCH($C139,TrustCAHUB_map!$A$2:$A$139,FALSE),3)</f>
        <v>East Midlands</v>
      </c>
      <c r="J139" s="22" t="str">
        <f>INDEX(TrustCAHUB_map!$A$2:$D$139,MATCH($C139,TrustCAHUB_map!$A$2:$A$139,FALSE),4)</f>
        <v>East Midlands</v>
      </c>
    </row>
    <row r="140" spans="1:10" x14ac:dyDescent="0.3">
      <c r="A140" s="22" t="str">
        <f t="shared" si="2"/>
        <v>'RWD2015Not assigned0-24'</v>
      </c>
      <c r="B140" s="22">
        <v>2015</v>
      </c>
      <c r="C140" s="22" t="s">
        <v>277</v>
      </c>
      <c r="D140" s="22" t="s">
        <v>477</v>
      </c>
      <c r="E140" s="22" t="s">
        <v>546</v>
      </c>
      <c r="F140" s="22">
        <v>1</v>
      </c>
      <c r="G140" s="22">
        <v>0</v>
      </c>
      <c r="H140" s="22" t="str">
        <f>INDEX(Bar_data!$A$3:$B$140,MATCH(C140,Bar_data!$A$3:$A$140,FALSE),2)</f>
        <v>Trust120</v>
      </c>
      <c r="I140" s="22" t="str">
        <f>INDEX(TrustCAHUB_map!$A$2:$D$139,MATCH($C140,TrustCAHUB_map!$A$2:$A$139,FALSE),3)</f>
        <v>East Midlands</v>
      </c>
      <c r="J140" s="22" t="str">
        <f>INDEX(TrustCAHUB_map!$A$2:$D$139,MATCH($C140,TrustCAHUB_map!$A$2:$A$139,FALSE),4)</f>
        <v>East Midlands</v>
      </c>
    </row>
    <row r="141" spans="1:10" x14ac:dyDescent="0.3">
      <c r="A141" s="22" t="str">
        <f t="shared" si="2"/>
        <v>'RWE2015Palliative0-24'</v>
      </c>
      <c r="B141" s="22">
        <v>2015</v>
      </c>
      <c r="C141" s="22" t="s">
        <v>278</v>
      </c>
      <c r="D141" s="22" t="s">
        <v>8</v>
      </c>
      <c r="E141" s="22" t="s">
        <v>546</v>
      </c>
      <c r="F141" s="22">
        <v>3</v>
      </c>
      <c r="G141" s="22">
        <v>0</v>
      </c>
      <c r="H141" s="22" t="str">
        <f>INDEX(Bar_data!$A$3:$B$140,MATCH(C141,Bar_data!$A$3:$A$140,FALSE),2)</f>
        <v>Trust121</v>
      </c>
      <c r="I141" s="22" t="str">
        <f>INDEX(TrustCAHUB_map!$A$2:$D$139,MATCH($C141,TrustCAHUB_map!$A$2:$A$139,FALSE),3)</f>
        <v>East Midlands</v>
      </c>
      <c r="J141" s="22" t="str">
        <f>INDEX(TrustCAHUB_map!$A$2:$D$139,MATCH($C141,TrustCAHUB_map!$A$2:$A$139,FALSE),4)</f>
        <v>East Midlands</v>
      </c>
    </row>
    <row r="142" spans="1:10" x14ac:dyDescent="0.3">
      <c r="A142" s="22" t="str">
        <f t="shared" si="2"/>
        <v>'RWE2015Curative0-24'</v>
      </c>
      <c r="B142" s="22">
        <v>2015</v>
      </c>
      <c r="C142" s="22" t="s">
        <v>278</v>
      </c>
      <c r="D142" s="22" t="s">
        <v>7</v>
      </c>
      <c r="E142" s="22" t="s">
        <v>546</v>
      </c>
      <c r="F142" s="22">
        <v>63</v>
      </c>
      <c r="G142" s="22">
        <v>1</v>
      </c>
      <c r="H142" s="22" t="str">
        <f>INDEX(Bar_data!$A$3:$B$140,MATCH(C142,Bar_data!$A$3:$A$140,FALSE),2)</f>
        <v>Trust121</v>
      </c>
      <c r="I142" s="22" t="str">
        <f>INDEX(TrustCAHUB_map!$A$2:$D$139,MATCH($C142,TrustCAHUB_map!$A$2:$A$139,FALSE),3)</f>
        <v>East Midlands</v>
      </c>
      <c r="J142" s="22" t="str">
        <f>INDEX(TrustCAHUB_map!$A$2:$D$139,MATCH($C142,TrustCAHUB_map!$A$2:$A$139,FALSE),4)</f>
        <v>East Midlands</v>
      </c>
    </row>
    <row r="143" spans="1:10" x14ac:dyDescent="0.3">
      <c r="A143" s="22" t="str">
        <f t="shared" si="2"/>
        <v>'RWF2015Curative0-24'</v>
      </c>
      <c r="B143" s="22">
        <v>2015</v>
      </c>
      <c r="C143" s="22" t="s">
        <v>279</v>
      </c>
      <c r="D143" s="22" t="s">
        <v>7</v>
      </c>
      <c r="E143" s="22" t="s">
        <v>546</v>
      </c>
      <c r="F143" s="22">
        <v>5</v>
      </c>
      <c r="G143" s="22">
        <v>0</v>
      </c>
      <c r="H143" s="22" t="str">
        <f>INDEX(Bar_data!$A$3:$B$140,MATCH(C143,Bar_data!$A$3:$A$140,FALSE),2)</f>
        <v>Trust122</v>
      </c>
      <c r="I143" s="22" t="str">
        <f>INDEX(TrustCAHUB_map!$A$2:$D$139,MATCH($C143,TrustCAHUB_map!$A$2:$A$139,FALSE),3)</f>
        <v>Kent and Medway</v>
      </c>
      <c r="J143" s="22" t="str">
        <f>INDEX(TrustCAHUB_map!$A$2:$D$139,MATCH($C143,TrustCAHUB_map!$A$2:$A$139,FALSE),4)</f>
        <v>South East</v>
      </c>
    </row>
    <row r="144" spans="1:10" x14ac:dyDescent="0.3">
      <c r="A144" s="22" t="str">
        <f t="shared" si="2"/>
        <v>'RWG2015Curative0-24'</v>
      </c>
      <c r="B144" s="22">
        <v>2015</v>
      </c>
      <c r="C144" s="22" t="s">
        <v>280</v>
      </c>
      <c r="D144" s="22" t="s">
        <v>7</v>
      </c>
      <c r="E144" s="22" t="s">
        <v>546</v>
      </c>
      <c r="F144" s="22">
        <v>2</v>
      </c>
      <c r="G144" s="22">
        <v>0</v>
      </c>
      <c r="H144" s="22" t="str">
        <f>INDEX(Bar_data!$A$3:$B$140,MATCH(C144,Bar_data!$A$3:$A$140,FALSE),2)</f>
        <v>Trust123</v>
      </c>
      <c r="I144" s="22" t="str">
        <f>INDEX(TrustCAHUB_map!$A$2:$D$139,MATCH($C144,TrustCAHUB_map!$A$2:$A$139,FALSE),3)</f>
        <v>East of England</v>
      </c>
      <c r="J144" s="22" t="str">
        <f>INDEX(TrustCAHUB_map!$A$2:$D$139,MATCH($C144,TrustCAHUB_map!$A$2:$A$139,FALSE),4)</f>
        <v>East of England</v>
      </c>
    </row>
    <row r="145" spans="1:10" x14ac:dyDescent="0.3">
      <c r="A145" s="22" t="str">
        <f t="shared" si="2"/>
        <v>'RWH2015Curative0-24'</v>
      </c>
      <c r="B145" s="22">
        <v>2015</v>
      </c>
      <c r="C145" s="22" t="s">
        <v>281</v>
      </c>
      <c r="D145" s="22" t="s">
        <v>7</v>
      </c>
      <c r="E145" s="22" t="s">
        <v>546</v>
      </c>
      <c r="F145" s="22">
        <v>2</v>
      </c>
      <c r="G145" s="22">
        <v>0</v>
      </c>
      <c r="H145" s="22" t="str">
        <f>INDEX(Bar_data!$A$3:$B$140,MATCH(C145,Bar_data!$A$3:$A$140,FALSE),2)</f>
        <v>Trust124</v>
      </c>
      <c r="I145" s="22" t="str">
        <f>INDEX(TrustCAHUB_map!$A$2:$D$139,MATCH($C145,TrustCAHUB_map!$A$2:$A$139,FALSE),3)</f>
        <v>East of England</v>
      </c>
      <c r="J145" s="22" t="str">
        <f>INDEX(TrustCAHUB_map!$A$2:$D$139,MATCH($C145,TrustCAHUB_map!$A$2:$A$139,FALSE),4)</f>
        <v>East of England</v>
      </c>
    </row>
    <row r="146" spans="1:10" x14ac:dyDescent="0.3">
      <c r="A146" s="22" t="str">
        <f t="shared" si="2"/>
        <v>'RWY2015Curative0-24'</v>
      </c>
      <c r="B146" s="22">
        <v>2015</v>
      </c>
      <c r="C146" s="22" t="s">
        <v>285</v>
      </c>
      <c r="D146" s="22" t="s">
        <v>7</v>
      </c>
      <c r="E146" s="22" t="s">
        <v>546</v>
      </c>
      <c r="F146" s="22">
        <v>1</v>
      </c>
      <c r="G146" s="22">
        <v>0</v>
      </c>
      <c r="H146" s="22" t="str">
        <f>INDEX(Bar_data!$A$3:$B$140,MATCH(C146,Bar_data!$A$3:$A$140,FALSE),2)</f>
        <v>Trust128</v>
      </c>
      <c r="I146" s="22" t="str">
        <f>INDEX(TrustCAHUB_map!$A$2:$D$139,MATCH($C146,TrustCAHUB_map!$A$2:$A$139,FALSE),3)</f>
        <v>West Yorkshire</v>
      </c>
      <c r="J146" s="22" t="str">
        <f>INDEX(TrustCAHUB_map!$A$2:$D$139,MATCH($C146,TrustCAHUB_map!$A$2:$A$139,FALSE),4)</f>
        <v>Yorkshire and Humber</v>
      </c>
    </row>
    <row r="147" spans="1:10" x14ac:dyDescent="0.3">
      <c r="A147" s="22" t="str">
        <f t="shared" si="2"/>
        <v>'RX12015Palliative0-24'</v>
      </c>
      <c r="B147" s="22">
        <v>2015</v>
      </c>
      <c r="C147" s="22" t="s">
        <v>286</v>
      </c>
      <c r="D147" s="22" t="s">
        <v>8</v>
      </c>
      <c r="E147" s="22" t="s">
        <v>546</v>
      </c>
      <c r="F147" s="22">
        <v>11</v>
      </c>
      <c r="G147" s="22">
        <v>2</v>
      </c>
      <c r="H147" s="22" t="str">
        <f>INDEX(Bar_data!$A$3:$B$140,MATCH(C147,Bar_data!$A$3:$A$140,FALSE),2)</f>
        <v>Trust129</v>
      </c>
      <c r="I147" s="22" t="str">
        <f>INDEX(TrustCAHUB_map!$A$2:$D$139,MATCH($C147,TrustCAHUB_map!$A$2:$A$139,FALSE),3)</f>
        <v>East Midlands</v>
      </c>
      <c r="J147" s="22" t="str">
        <f>INDEX(TrustCAHUB_map!$A$2:$D$139,MATCH($C147,TrustCAHUB_map!$A$2:$A$139,FALSE),4)</f>
        <v>East Midlands</v>
      </c>
    </row>
    <row r="148" spans="1:10" x14ac:dyDescent="0.3">
      <c r="A148" s="22" t="str">
        <f t="shared" si="2"/>
        <v>'RX12015Curative0-24'</v>
      </c>
      <c r="B148" s="22">
        <v>2015</v>
      </c>
      <c r="C148" s="22" t="s">
        <v>286</v>
      </c>
      <c r="D148" s="22" t="s">
        <v>7</v>
      </c>
      <c r="E148" s="22" t="s">
        <v>546</v>
      </c>
      <c r="F148" s="22">
        <v>137</v>
      </c>
      <c r="G148" s="22">
        <v>0</v>
      </c>
      <c r="H148" s="22" t="str">
        <f>INDEX(Bar_data!$A$3:$B$140,MATCH(C148,Bar_data!$A$3:$A$140,FALSE),2)</f>
        <v>Trust129</v>
      </c>
      <c r="I148" s="22" t="str">
        <f>INDEX(TrustCAHUB_map!$A$2:$D$139,MATCH($C148,TrustCAHUB_map!$A$2:$A$139,FALSE),3)</f>
        <v>East Midlands</v>
      </c>
      <c r="J148" s="22" t="str">
        <f>INDEX(TrustCAHUB_map!$A$2:$D$139,MATCH($C148,TrustCAHUB_map!$A$2:$A$139,FALSE),4)</f>
        <v>East Midlands</v>
      </c>
    </row>
    <row r="149" spans="1:10" x14ac:dyDescent="0.3">
      <c r="A149" s="22" t="str">
        <f t="shared" si="2"/>
        <v>'RXC2015Curative0-24'</v>
      </c>
      <c r="B149" s="22">
        <v>2015</v>
      </c>
      <c r="C149" s="22" t="s">
        <v>287</v>
      </c>
      <c r="D149" s="22" t="s">
        <v>7</v>
      </c>
      <c r="E149" s="22" t="s">
        <v>546</v>
      </c>
      <c r="F149" s="22">
        <v>2</v>
      </c>
      <c r="G149" s="22">
        <v>0</v>
      </c>
      <c r="H149" s="22" t="str">
        <f>INDEX(Bar_data!$A$3:$B$140,MATCH(C149,Bar_data!$A$3:$A$140,FALSE),2)</f>
        <v>Trust130</v>
      </c>
      <c r="I149" s="22" t="str">
        <f>INDEX(TrustCAHUB_map!$A$2:$D$139,MATCH($C149,TrustCAHUB_map!$A$2:$A$139,FALSE),3)</f>
        <v>Surrey and Sussex</v>
      </c>
      <c r="J149" s="22" t="str">
        <f>INDEX(TrustCAHUB_map!$A$2:$D$139,MATCH($C149,TrustCAHUB_map!$A$2:$A$139,FALSE),4)</f>
        <v>South East</v>
      </c>
    </row>
    <row r="150" spans="1:10" x14ac:dyDescent="0.3">
      <c r="A150" s="22" t="str">
        <f t="shared" si="2"/>
        <v>'RXF2015Palliative0-24'</v>
      </c>
      <c r="B150" s="22">
        <v>2015</v>
      </c>
      <c r="C150" s="22" t="s">
        <v>288</v>
      </c>
      <c r="D150" s="22" t="s">
        <v>8</v>
      </c>
      <c r="E150" s="22" t="s">
        <v>546</v>
      </c>
      <c r="F150" s="22">
        <v>1</v>
      </c>
      <c r="G150" s="22">
        <v>0</v>
      </c>
      <c r="H150" s="22" t="str">
        <f>INDEX(Bar_data!$A$3:$B$140,MATCH(C150,Bar_data!$A$3:$A$140,FALSE),2)</f>
        <v>Trust131</v>
      </c>
      <c r="I150" s="22" t="str">
        <f>INDEX(TrustCAHUB_map!$A$2:$D$139,MATCH($C150,TrustCAHUB_map!$A$2:$A$139,FALSE),3)</f>
        <v>West Yorkshire</v>
      </c>
      <c r="J150" s="22" t="str">
        <f>INDEX(TrustCAHUB_map!$A$2:$D$139,MATCH($C150,TrustCAHUB_map!$A$2:$A$139,FALSE),4)</f>
        <v>Yorkshire and Humber</v>
      </c>
    </row>
    <row r="151" spans="1:10" x14ac:dyDescent="0.3">
      <c r="A151" s="22" t="str">
        <f t="shared" si="2"/>
        <v>'RXH2015Not assigned0-24'</v>
      </c>
      <c r="B151" s="22">
        <v>2015</v>
      </c>
      <c r="C151" s="22" t="s">
        <v>289</v>
      </c>
      <c r="D151" s="22" t="s">
        <v>477</v>
      </c>
      <c r="E151" s="22" t="s">
        <v>546</v>
      </c>
      <c r="F151" s="22">
        <v>1</v>
      </c>
      <c r="G151" s="22">
        <v>0</v>
      </c>
      <c r="H151" s="22" t="str">
        <f>INDEX(Bar_data!$A$3:$B$140,MATCH(C151,Bar_data!$A$3:$A$140,FALSE),2)</f>
        <v>Trust132</v>
      </c>
      <c r="I151" s="22" t="str">
        <f>INDEX(TrustCAHUB_map!$A$2:$D$139,MATCH($C151,TrustCAHUB_map!$A$2:$A$139,FALSE),3)</f>
        <v>Surrey and Sussex</v>
      </c>
      <c r="J151" s="22" t="str">
        <f>INDEX(TrustCAHUB_map!$A$2:$D$139,MATCH($C151,TrustCAHUB_map!$A$2:$A$139,FALSE),4)</f>
        <v>South East</v>
      </c>
    </row>
    <row r="152" spans="1:10" x14ac:dyDescent="0.3">
      <c r="A152" s="22" t="str">
        <f t="shared" si="2"/>
        <v>'RXH2015Curative0-24'</v>
      </c>
      <c r="B152" s="22">
        <v>2015</v>
      </c>
      <c r="C152" s="22" t="s">
        <v>289</v>
      </c>
      <c r="D152" s="22" t="s">
        <v>7</v>
      </c>
      <c r="E152" s="22" t="s">
        <v>546</v>
      </c>
      <c r="F152" s="22">
        <v>8</v>
      </c>
      <c r="G152" s="22">
        <v>0</v>
      </c>
      <c r="H152" s="22" t="str">
        <f>INDEX(Bar_data!$A$3:$B$140,MATCH(C152,Bar_data!$A$3:$A$140,FALSE),2)</f>
        <v>Trust132</v>
      </c>
      <c r="I152" s="22" t="str">
        <f>INDEX(TrustCAHUB_map!$A$2:$D$139,MATCH($C152,TrustCAHUB_map!$A$2:$A$139,FALSE),3)</f>
        <v>Surrey and Sussex</v>
      </c>
      <c r="J152" s="22" t="str">
        <f>INDEX(TrustCAHUB_map!$A$2:$D$139,MATCH($C152,TrustCAHUB_map!$A$2:$A$139,FALSE),4)</f>
        <v>South East</v>
      </c>
    </row>
    <row r="153" spans="1:10" x14ac:dyDescent="0.3">
      <c r="A153" s="22" t="str">
        <f t="shared" si="2"/>
        <v>'RXK2015Curative0-24'</v>
      </c>
      <c r="B153" s="22">
        <v>2015</v>
      </c>
      <c r="C153" s="22" t="s">
        <v>290</v>
      </c>
      <c r="D153" s="22" t="s">
        <v>7</v>
      </c>
      <c r="E153" s="22" t="s">
        <v>546</v>
      </c>
      <c r="F153" s="22">
        <v>1</v>
      </c>
      <c r="G153" s="22">
        <v>0</v>
      </c>
      <c r="H153" s="22" t="str">
        <f>INDEX(Bar_data!$A$3:$B$140,MATCH(C153,Bar_data!$A$3:$A$140,FALSE),2)</f>
        <v>Trust133</v>
      </c>
      <c r="I153" s="22" t="str">
        <f>INDEX(TrustCAHUB_map!$A$2:$D$139,MATCH($C153,TrustCAHUB_map!$A$2:$A$139,FALSE),3)</f>
        <v>West Midlands</v>
      </c>
      <c r="J153" s="22" t="str">
        <f>INDEX(TrustCAHUB_map!$A$2:$D$139,MATCH($C153,TrustCAHUB_map!$A$2:$A$139,FALSE),4)</f>
        <v>West Midlands</v>
      </c>
    </row>
    <row r="154" spans="1:10" x14ac:dyDescent="0.3">
      <c r="A154" s="22" t="str">
        <f t="shared" si="2"/>
        <v>'RXK2015Not assigned0-24'</v>
      </c>
      <c r="B154" s="22">
        <v>2015</v>
      </c>
      <c r="C154" s="22" t="s">
        <v>290</v>
      </c>
      <c r="D154" s="22" t="s">
        <v>477</v>
      </c>
      <c r="E154" s="22" t="s">
        <v>546</v>
      </c>
      <c r="F154" s="22">
        <v>1</v>
      </c>
      <c r="G154" s="22">
        <v>0</v>
      </c>
      <c r="H154" s="22" t="str">
        <f>INDEX(Bar_data!$A$3:$B$140,MATCH(C154,Bar_data!$A$3:$A$140,FALSE),2)</f>
        <v>Trust133</v>
      </c>
      <c r="I154" s="22" t="str">
        <f>INDEX(TrustCAHUB_map!$A$2:$D$139,MATCH($C154,TrustCAHUB_map!$A$2:$A$139,FALSE),3)</f>
        <v>West Midlands</v>
      </c>
      <c r="J154" s="22" t="str">
        <f>INDEX(TrustCAHUB_map!$A$2:$D$139,MATCH($C154,TrustCAHUB_map!$A$2:$A$139,FALSE),4)</f>
        <v>West Midlands</v>
      </c>
    </row>
    <row r="155" spans="1:10" x14ac:dyDescent="0.3">
      <c r="A155" s="22" t="str">
        <f t="shared" si="2"/>
        <v>'RXL2015Not assigned0-24'</v>
      </c>
      <c r="B155" s="22">
        <v>2015</v>
      </c>
      <c r="C155" s="22" t="s">
        <v>291</v>
      </c>
      <c r="D155" s="22" t="s">
        <v>477</v>
      </c>
      <c r="E155" s="22" t="s">
        <v>546</v>
      </c>
      <c r="F155" s="22">
        <v>2</v>
      </c>
      <c r="G155" s="22">
        <v>0</v>
      </c>
      <c r="H155" s="22" t="str">
        <f>INDEX(Bar_data!$A$3:$B$140,MATCH(C155,Bar_data!$A$3:$A$140,FALSE),2)</f>
        <v>Trust134</v>
      </c>
      <c r="I155" s="22" t="str">
        <f>INDEX(TrustCAHUB_map!$A$2:$D$139,MATCH($C155,TrustCAHUB_map!$A$2:$A$139,FALSE),3)</f>
        <v>Lancashire and South Cumbria</v>
      </c>
      <c r="J155" s="22" t="str">
        <f>INDEX(TrustCAHUB_map!$A$2:$D$139,MATCH($C155,TrustCAHUB_map!$A$2:$A$139,FALSE),4)</f>
        <v>North West</v>
      </c>
    </row>
    <row r="156" spans="1:10" x14ac:dyDescent="0.3">
      <c r="A156" s="22" t="str">
        <f t="shared" si="2"/>
        <v>'RXN2015Palliative0-24'</v>
      </c>
      <c r="B156" s="22">
        <v>2015</v>
      </c>
      <c r="C156" s="22" t="s">
        <v>292</v>
      </c>
      <c r="D156" s="22" t="s">
        <v>8</v>
      </c>
      <c r="E156" s="22" t="s">
        <v>546</v>
      </c>
      <c r="F156" s="22">
        <v>3</v>
      </c>
      <c r="G156" s="22">
        <v>0</v>
      </c>
      <c r="H156" s="22" t="str">
        <f>INDEX(Bar_data!$A$3:$B$140,MATCH(C156,Bar_data!$A$3:$A$140,FALSE),2)</f>
        <v>Trust135</v>
      </c>
      <c r="I156" s="22" t="str">
        <f>INDEX(TrustCAHUB_map!$A$2:$D$139,MATCH($C156,TrustCAHUB_map!$A$2:$A$139,FALSE),3)</f>
        <v>Lancashire and South Cumbria</v>
      </c>
      <c r="J156" s="22" t="str">
        <f>INDEX(TrustCAHUB_map!$A$2:$D$139,MATCH($C156,TrustCAHUB_map!$A$2:$A$139,FALSE),4)</f>
        <v>North West</v>
      </c>
    </row>
    <row r="157" spans="1:10" x14ac:dyDescent="0.3">
      <c r="A157" s="22" t="str">
        <f t="shared" si="2"/>
        <v>'RXP2015Not assigned0-24'</v>
      </c>
      <c r="B157" s="22">
        <v>2015</v>
      </c>
      <c r="C157" s="22" t="s">
        <v>293</v>
      </c>
      <c r="D157" s="22" t="s">
        <v>477</v>
      </c>
      <c r="E157" s="22" t="s">
        <v>546</v>
      </c>
      <c r="F157" s="22">
        <v>1</v>
      </c>
      <c r="G157" s="22">
        <v>0</v>
      </c>
      <c r="H157" s="22" t="str">
        <f>INDEX(Bar_data!$A$3:$B$140,MATCH(C157,Bar_data!$A$3:$A$140,FALSE),2)</f>
        <v>Trust136</v>
      </c>
      <c r="I157" s="22" t="str">
        <f>INDEX(TrustCAHUB_map!$A$2:$D$139,MATCH($C157,TrustCAHUB_map!$A$2:$A$139,FALSE),3)</f>
        <v>North East and Cumbria</v>
      </c>
      <c r="J157" s="22" t="str">
        <f>INDEX(TrustCAHUB_map!$A$2:$D$139,MATCH($C157,TrustCAHUB_map!$A$2:$A$139,FALSE),4)</f>
        <v>North East</v>
      </c>
    </row>
    <row r="158" spans="1:10" x14ac:dyDescent="0.3">
      <c r="A158" s="22" t="str">
        <f t="shared" si="2"/>
        <v>'RXQ2015Curative0-24'</v>
      </c>
      <c r="B158" s="22">
        <v>2015</v>
      </c>
      <c r="C158" s="22" t="s">
        <v>294</v>
      </c>
      <c r="D158" s="22" t="s">
        <v>7</v>
      </c>
      <c r="E158" s="22" t="s">
        <v>546</v>
      </c>
      <c r="F158" s="22">
        <v>1</v>
      </c>
      <c r="G158" s="22">
        <v>0</v>
      </c>
      <c r="H158" s="22" t="str">
        <f>INDEX(Bar_data!$A$3:$B$140,MATCH(C158,Bar_data!$A$3:$A$140,FALSE),2)</f>
        <v>Trust137</v>
      </c>
      <c r="I158" s="22" t="str">
        <f>INDEX(TrustCAHUB_map!$A$2:$D$139,MATCH($C158,TrustCAHUB_map!$A$2:$A$139,FALSE),3)</f>
        <v>Thames Valley</v>
      </c>
      <c r="J158" s="22" t="str">
        <f>INDEX(TrustCAHUB_map!$A$2:$D$139,MATCH($C158,TrustCAHUB_map!$A$2:$A$139,FALSE),4)</f>
        <v>Wessex</v>
      </c>
    </row>
    <row r="159" spans="1:10" x14ac:dyDescent="0.3">
      <c r="A159" s="22" t="str">
        <f t="shared" si="2"/>
        <v>'RXW2015Not assigned0-24'</v>
      </c>
      <c r="B159" s="22">
        <v>2015</v>
      </c>
      <c r="C159" s="22" t="s">
        <v>296</v>
      </c>
      <c r="D159" s="22" t="s">
        <v>477</v>
      </c>
      <c r="E159" s="22" t="s">
        <v>546</v>
      </c>
      <c r="F159" s="22">
        <v>1</v>
      </c>
      <c r="G159" s="22">
        <v>0</v>
      </c>
      <c r="H159" s="22" t="str">
        <f>INDEX(Bar_data!$A$3:$B$140,MATCH(C159,Bar_data!$A$3:$A$140,FALSE),2)</f>
        <v>Trust139</v>
      </c>
      <c r="I159" s="22" t="str">
        <f>INDEX(TrustCAHUB_map!$A$2:$D$139,MATCH($C159,TrustCAHUB_map!$A$2:$A$139,FALSE),3)</f>
        <v>West Midlands</v>
      </c>
      <c r="J159" s="22" t="str">
        <f>INDEX(TrustCAHUB_map!$A$2:$D$139,MATCH($C159,TrustCAHUB_map!$A$2:$A$139,FALSE),4)</f>
        <v>West Midlands</v>
      </c>
    </row>
    <row r="160" spans="1:10" x14ac:dyDescent="0.3">
      <c r="A160" s="22" t="str">
        <f t="shared" si="2"/>
        <v>'RXW2015Curative0-24'</v>
      </c>
      <c r="B160" s="22">
        <v>2015</v>
      </c>
      <c r="C160" s="22" t="s">
        <v>296</v>
      </c>
      <c r="D160" s="22" t="s">
        <v>7</v>
      </c>
      <c r="E160" s="22" t="s">
        <v>546</v>
      </c>
      <c r="F160" s="22">
        <v>4</v>
      </c>
      <c r="G160" s="22">
        <v>0</v>
      </c>
      <c r="H160" s="22" t="str">
        <f>INDEX(Bar_data!$A$3:$B$140,MATCH(C160,Bar_data!$A$3:$A$140,FALSE),2)</f>
        <v>Trust139</v>
      </c>
      <c r="I160" s="22" t="str">
        <f>INDEX(TrustCAHUB_map!$A$2:$D$139,MATCH($C160,TrustCAHUB_map!$A$2:$A$139,FALSE),3)</f>
        <v>West Midlands</v>
      </c>
      <c r="J160" s="22" t="str">
        <f>INDEX(TrustCAHUB_map!$A$2:$D$139,MATCH($C160,TrustCAHUB_map!$A$2:$A$139,FALSE),4)</f>
        <v>West Midlands</v>
      </c>
    </row>
    <row r="161" spans="1:10" x14ac:dyDescent="0.3">
      <c r="A161" s="22" t="str">
        <f t="shared" si="2"/>
        <v>'RYJ2015Curative0-24'</v>
      </c>
      <c r="B161" s="22">
        <v>2015</v>
      </c>
      <c r="C161" s="22" t="s">
        <v>297</v>
      </c>
      <c r="D161" s="22" t="s">
        <v>7</v>
      </c>
      <c r="E161" s="22" t="s">
        <v>546</v>
      </c>
      <c r="F161" s="22">
        <v>8</v>
      </c>
      <c r="G161" s="22">
        <v>0</v>
      </c>
      <c r="H161" s="22" t="str">
        <f>INDEX(Bar_data!$A$3:$B$140,MATCH(C161,Bar_data!$A$3:$A$140,FALSE),2)</f>
        <v>Trust140</v>
      </c>
      <c r="I161" s="22" t="str">
        <f>INDEX(TrustCAHUB_map!$A$2:$D$139,MATCH($C161,TrustCAHUB_map!$A$2:$A$139,FALSE),3)</f>
        <v>North West and South West London</v>
      </c>
      <c r="J161" s="22" t="str">
        <f>INDEX(TrustCAHUB_map!$A$2:$D$139,MATCH($C161,TrustCAHUB_map!$A$2:$A$139,FALSE),4)</f>
        <v>London</v>
      </c>
    </row>
    <row r="162" spans="1:10" x14ac:dyDescent="0.3">
      <c r="A162" s="22" t="str">
        <f t="shared" si="2"/>
        <v>'RYJ2015Palliative0-24'</v>
      </c>
      <c r="B162" s="22">
        <v>2015</v>
      </c>
      <c r="C162" s="22" t="s">
        <v>297</v>
      </c>
      <c r="D162" s="22" t="s">
        <v>8</v>
      </c>
      <c r="E162" s="22" t="s">
        <v>546</v>
      </c>
      <c r="F162" s="22">
        <v>1</v>
      </c>
      <c r="G162" s="22">
        <v>0</v>
      </c>
      <c r="H162" s="22" t="str">
        <f>INDEX(Bar_data!$A$3:$B$140,MATCH(C162,Bar_data!$A$3:$A$140,FALSE),2)</f>
        <v>Trust140</v>
      </c>
      <c r="I162" s="22" t="str">
        <f>INDEX(TrustCAHUB_map!$A$2:$D$139,MATCH($C162,TrustCAHUB_map!$A$2:$A$139,FALSE),3)</f>
        <v>North West and South West London</v>
      </c>
      <c r="J162" s="22" t="str">
        <f>INDEX(TrustCAHUB_map!$A$2:$D$139,MATCH($C162,TrustCAHUB_map!$A$2:$A$139,FALSE),4)</f>
        <v>London</v>
      </c>
    </row>
    <row r="163" spans="1:10" x14ac:dyDescent="0.3">
      <c r="A163" s="22" t="str">
        <f t="shared" si="2"/>
        <v>'RYR2015Palliative0-24'</v>
      </c>
      <c r="B163" s="22">
        <v>2015</v>
      </c>
      <c r="C163" s="22" t="s">
        <v>298</v>
      </c>
      <c r="D163" s="22" t="s">
        <v>8</v>
      </c>
      <c r="E163" s="22" t="s">
        <v>546</v>
      </c>
      <c r="F163" s="22">
        <v>1</v>
      </c>
      <c r="G163" s="22">
        <v>0</v>
      </c>
      <c r="H163" s="22" t="str">
        <f>INDEX(Bar_data!$A$3:$B$140,MATCH(C163,Bar_data!$A$3:$A$140,FALSE),2)</f>
        <v>Trust141</v>
      </c>
      <c r="I163" s="22" t="str">
        <f>INDEX(TrustCAHUB_map!$A$2:$D$139,MATCH($C163,TrustCAHUB_map!$A$2:$A$139,FALSE),3)</f>
        <v>Surrey and Sussex</v>
      </c>
      <c r="J163" s="22" t="str">
        <f>INDEX(TrustCAHUB_map!$A$2:$D$139,MATCH($C163,TrustCAHUB_map!$A$2:$A$139,FALSE),4)</f>
        <v>South East</v>
      </c>
    </row>
    <row r="164" spans="1:10" x14ac:dyDescent="0.3">
      <c r="A164" s="22" t="str">
        <f t="shared" si="2"/>
        <v>'RYR2015Curative0-24'</v>
      </c>
      <c r="B164" s="22">
        <v>2015</v>
      </c>
      <c r="C164" s="22" t="s">
        <v>298</v>
      </c>
      <c r="D164" s="22" t="s">
        <v>7</v>
      </c>
      <c r="E164" s="22" t="s">
        <v>546</v>
      </c>
      <c r="F164" s="22">
        <v>4</v>
      </c>
      <c r="G164" s="22">
        <v>0</v>
      </c>
      <c r="H164" s="22" t="str">
        <f>INDEX(Bar_data!$A$3:$B$140,MATCH(C164,Bar_data!$A$3:$A$140,FALSE),2)</f>
        <v>Trust141</v>
      </c>
      <c r="I164" s="22" t="str">
        <f>INDEX(TrustCAHUB_map!$A$2:$D$139,MATCH($C164,TrustCAHUB_map!$A$2:$A$139,FALSE),3)</f>
        <v>Surrey and Sussex</v>
      </c>
      <c r="J164" s="22" t="str">
        <f>INDEX(TrustCAHUB_map!$A$2:$D$139,MATCH($C164,TrustCAHUB_map!$A$2:$A$139,FALSE),4)</f>
        <v>South East</v>
      </c>
    </row>
    <row r="165" spans="1:10" x14ac:dyDescent="0.3">
      <c r="A165" s="22" t="str">
        <f t="shared" si="2"/>
        <v>'R0A2016Curative0-24'</v>
      </c>
      <c r="B165" s="22">
        <v>2016</v>
      </c>
      <c r="C165" s="22" t="s">
        <v>164</v>
      </c>
      <c r="D165" s="22" t="s">
        <v>7</v>
      </c>
      <c r="E165" s="22" t="s">
        <v>546</v>
      </c>
      <c r="F165" s="22">
        <v>34</v>
      </c>
      <c r="G165" s="22">
        <v>0</v>
      </c>
      <c r="H165" s="22" t="str">
        <f>INDEX(Bar_data!$A$3:$B$140,MATCH(C165,Bar_data!$A$3:$A$140,FALSE),2)</f>
        <v>Trust001</v>
      </c>
      <c r="I165" s="22" t="str">
        <f>INDEX(TrustCAHUB_map!$A$2:$D$139,MATCH($C165,TrustCAHUB_map!$A$2:$A$139,FALSE),3)</f>
        <v>Greater Manchester</v>
      </c>
      <c r="J165" s="22" t="str">
        <f>INDEX(TrustCAHUB_map!$A$2:$D$139,MATCH($C165,TrustCAHUB_map!$A$2:$A$139,FALSE),4)</f>
        <v>North West</v>
      </c>
    </row>
    <row r="166" spans="1:10" x14ac:dyDescent="0.3">
      <c r="A166" s="22" t="str">
        <f t="shared" si="2"/>
        <v>'R0A2016Not assigned0-24'</v>
      </c>
      <c r="B166" s="22">
        <v>2016</v>
      </c>
      <c r="C166" s="22" t="s">
        <v>164</v>
      </c>
      <c r="D166" s="22" t="s">
        <v>477</v>
      </c>
      <c r="E166" s="22" t="s">
        <v>546</v>
      </c>
      <c r="F166" s="22">
        <v>2</v>
      </c>
      <c r="G166" s="22">
        <v>0</v>
      </c>
      <c r="H166" s="22" t="str">
        <f>INDEX(Bar_data!$A$3:$B$140,MATCH(C166,Bar_data!$A$3:$A$140,FALSE),2)</f>
        <v>Trust001</v>
      </c>
      <c r="I166" s="22" t="str">
        <f>INDEX(TrustCAHUB_map!$A$2:$D$139,MATCH($C166,TrustCAHUB_map!$A$2:$A$139,FALSE),3)</f>
        <v>Greater Manchester</v>
      </c>
      <c r="J166" s="22" t="str">
        <f>INDEX(TrustCAHUB_map!$A$2:$D$139,MATCH($C166,TrustCAHUB_map!$A$2:$A$139,FALSE),4)</f>
        <v>North West</v>
      </c>
    </row>
    <row r="167" spans="1:10" x14ac:dyDescent="0.3">
      <c r="A167" s="22" t="str">
        <f t="shared" si="2"/>
        <v>'R0A2016Palliative0-24'</v>
      </c>
      <c r="B167" s="22">
        <v>2016</v>
      </c>
      <c r="C167" s="22" t="s">
        <v>164</v>
      </c>
      <c r="D167" s="22" t="s">
        <v>8</v>
      </c>
      <c r="E167" s="22" t="s">
        <v>546</v>
      </c>
      <c r="F167" s="22">
        <v>2</v>
      </c>
      <c r="G167" s="22">
        <v>0</v>
      </c>
      <c r="H167" s="22" t="str">
        <f>INDEX(Bar_data!$A$3:$B$140,MATCH(C167,Bar_data!$A$3:$A$140,FALSE),2)</f>
        <v>Trust001</v>
      </c>
      <c r="I167" s="22" t="str">
        <f>INDEX(TrustCAHUB_map!$A$2:$D$139,MATCH($C167,TrustCAHUB_map!$A$2:$A$139,FALSE),3)</f>
        <v>Greater Manchester</v>
      </c>
      <c r="J167" s="22" t="str">
        <f>INDEX(TrustCAHUB_map!$A$2:$D$139,MATCH($C167,TrustCAHUB_map!$A$2:$A$139,FALSE),4)</f>
        <v>North West</v>
      </c>
    </row>
    <row r="168" spans="1:10" x14ac:dyDescent="0.3">
      <c r="A168" s="22" t="str">
        <f t="shared" si="2"/>
        <v>'R1F2016Not assigned0-24'</v>
      </c>
      <c r="B168" s="22">
        <v>2016</v>
      </c>
      <c r="C168" s="22" t="s">
        <v>165</v>
      </c>
      <c r="D168" s="22" t="s">
        <v>477</v>
      </c>
      <c r="E168" s="22" t="s">
        <v>546</v>
      </c>
      <c r="F168" s="22">
        <v>1</v>
      </c>
      <c r="G168" s="22">
        <v>0</v>
      </c>
      <c r="H168" s="22" t="str">
        <f>INDEX(Bar_data!$A$3:$B$140,MATCH(C168,Bar_data!$A$3:$A$140,FALSE),2)</f>
        <v>Trust002</v>
      </c>
      <c r="I168" s="22" t="str">
        <f>INDEX(TrustCAHUB_map!$A$2:$D$139,MATCH($C168,TrustCAHUB_map!$A$2:$A$139,FALSE),3)</f>
        <v>Wessex</v>
      </c>
      <c r="J168" s="22" t="str">
        <f>INDEX(TrustCAHUB_map!$A$2:$D$139,MATCH($C168,TrustCAHUB_map!$A$2:$A$139,FALSE),4)</f>
        <v>Wessex</v>
      </c>
    </row>
    <row r="169" spans="1:10" x14ac:dyDescent="0.3">
      <c r="A169" s="22" t="str">
        <f t="shared" si="2"/>
        <v>'R1H2016Not assigned0-24'</v>
      </c>
      <c r="B169" s="22">
        <v>2016</v>
      </c>
      <c r="C169" s="22" t="s">
        <v>166</v>
      </c>
      <c r="D169" s="22" t="s">
        <v>477</v>
      </c>
      <c r="E169" s="22" t="s">
        <v>546</v>
      </c>
      <c r="F169" s="22">
        <v>4</v>
      </c>
      <c r="G169" s="22">
        <v>0</v>
      </c>
      <c r="H169" s="22" t="str">
        <f>INDEX(Bar_data!$A$3:$B$140,MATCH(C169,Bar_data!$A$3:$A$140,FALSE),2)</f>
        <v>Trust003</v>
      </c>
      <c r="I169" s="22" t="str">
        <f>INDEX(TrustCAHUB_map!$A$2:$D$139,MATCH($C169,TrustCAHUB_map!$A$2:$A$139,FALSE),3)</f>
        <v>North Central and North East London</v>
      </c>
      <c r="J169" s="22" t="str">
        <f>INDEX(TrustCAHUB_map!$A$2:$D$139,MATCH($C169,TrustCAHUB_map!$A$2:$A$139,FALSE),4)</f>
        <v>London</v>
      </c>
    </row>
    <row r="170" spans="1:10" x14ac:dyDescent="0.3">
      <c r="A170" s="22" t="str">
        <f t="shared" si="2"/>
        <v>'R1H2016Palliative0-24'</v>
      </c>
      <c r="B170" s="22">
        <v>2016</v>
      </c>
      <c r="C170" s="22" t="s">
        <v>166</v>
      </c>
      <c r="D170" s="22" t="s">
        <v>8</v>
      </c>
      <c r="E170" s="22" t="s">
        <v>546</v>
      </c>
      <c r="F170" s="22">
        <v>2</v>
      </c>
      <c r="G170" s="22">
        <v>0</v>
      </c>
      <c r="H170" s="22" t="str">
        <f>INDEX(Bar_data!$A$3:$B$140,MATCH(C170,Bar_data!$A$3:$A$140,FALSE),2)</f>
        <v>Trust003</v>
      </c>
      <c r="I170" s="22" t="str">
        <f>INDEX(TrustCAHUB_map!$A$2:$D$139,MATCH($C170,TrustCAHUB_map!$A$2:$A$139,FALSE),3)</f>
        <v>North Central and North East London</v>
      </c>
      <c r="J170" s="22" t="str">
        <f>INDEX(TrustCAHUB_map!$A$2:$D$139,MATCH($C170,TrustCAHUB_map!$A$2:$A$139,FALSE),4)</f>
        <v>London</v>
      </c>
    </row>
    <row r="171" spans="1:10" x14ac:dyDescent="0.3">
      <c r="A171" s="22" t="str">
        <f t="shared" si="2"/>
        <v>'R1H2016Curative0-24'</v>
      </c>
      <c r="B171" s="22">
        <v>2016</v>
      </c>
      <c r="C171" s="22" t="s">
        <v>166</v>
      </c>
      <c r="D171" s="22" t="s">
        <v>7</v>
      </c>
      <c r="E171" s="22" t="s">
        <v>546</v>
      </c>
      <c r="F171" s="22">
        <v>20</v>
      </c>
      <c r="G171" s="22">
        <v>0</v>
      </c>
      <c r="H171" s="22" t="str">
        <f>INDEX(Bar_data!$A$3:$B$140,MATCH(C171,Bar_data!$A$3:$A$140,FALSE),2)</f>
        <v>Trust003</v>
      </c>
      <c r="I171" s="22" t="str">
        <f>INDEX(TrustCAHUB_map!$A$2:$D$139,MATCH($C171,TrustCAHUB_map!$A$2:$A$139,FALSE),3)</f>
        <v>North Central and North East London</v>
      </c>
      <c r="J171" s="22" t="str">
        <f>INDEX(TrustCAHUB_map!$A$2:$D$139,MATCH($C171,TrustCAHUB_map!$A$2:$A$139,FALSE),4)</f>
        <v>London</v>
      </c>
    </row>
    <row r="172" spans="1:10" x14ac:dyDescent="0.3">
      <c r="A172" s="22" t="str">
        <f t="shared" si="2"/>
        <v>'R1K2016Curative0-24'</v>
      </c>
      <c r="B172" s="22">
        <v>2016</v>
      </c>
      <c r="C172" s="22" t="s">
        <v>167</v>
      </c>
      <c r="D172" s="22" t="s">
        <v>7</v>
      </c>
      <c r="E172" s="22" t="s">
        <v>546</v>
      </c>
      <c r="F172" s="22">
        <v>1</v>
      </c>
      <c r="G172" s="22">
        <v>0</v>
      </c>
      <c r="H172" s="22" t="str">
        <f>INDEX(Bar_data!$A$3:$B$140,MATCH(C172,Bar_data!$A$3:$A$140,FALSE),2)</f>
        <v>Trust004</v>
      </c>
      <c r="I172" s="22" t="str">
        <f>INDEX(TrustCAHUB_map!$A$2:$D$139,MATCH($C172,TrustCAHUB_map!$A$2:$A$139,FALSE),3)</f>
        <v>North West and South West London</v>
      </c>
      <c r="J172" s="22" t="str">
        <f>INDEX(TrustCAHUB_map!$A$2:$D$139,MATCH($C172,TrustCAHUB_map!$A$2:$A$139,FALSE),4)</f>
        <v>London</v>
      </c>
    </row>
    <row r="173" spans="1:10" x14ac:dyDescent="0.3">
      <c r="A173" s="22" t="str">
        <f t="shared" si="2"/>
        <v>'R1K2016Palliative0-24'</v>
      </c>
      <c r="B173" s="22">
        <v>2016</v>
      </c>
      <c r="C173" s="22" t="s">
        <v>167</v>
      </c>
      <c r="D173" s="22" t="s">
        <v>8</v>
      </c>
      <c r="E173" s="22" t="s">
        <v>546</v>
      </c>
      <c r="F173" s="22">
        <v>1</v>
      </c>
      <c r="G173" s="22">
        <v>0</v>
      </c>
      <c r="H173" s="22" t="str">
        <f>INDEX(Bar_data!$A$3:$B$140,MATCH(C173,Bar_data!$A$3:$A$140,FALSE),2)</f>
        <v>Trust004</v>
      </c>
      <c r="I173" s="22" t="str">
        <f>INDEX(TrustCAHUB_map!$A$2:$D$139,MATCH($C173,TrustCAHUB_map!$A$2:$A$139,FALSE),3)</f>
        <v>North West and South West London</v>
      </c>
      <c r="J173" s="22" t="str">
        <f>INDEX(TrustCAHUB_map!$A$2:$D$139,MATCH($C173,TrustCAHUB_map!$A$2:$A$139,FALSE),4)</f>
        <v>London</v>
      </c>
    </row>
    <row r="174" spans="1:10" x14ac:dyDescent="0.3">
      <c r="A174" s="22" t="str">
        <f t="shared" si="2"/>
        <v>'RA22016Curative0-24'</v>
      </c>
      <c r="B174" s="22">
        <v>2016</v>
      </c>
      <c r="C174" s="22" t="s">
        <v>168</v>
      </c>
      <c r="D174" s="22" t="s">
        <v>7</v>
      </c>
      <c r="E174" s="22" t="s">
        <v>546</v>
      </c>
      <c r="F174" s="22">
        <v>12</v>
      </c>
      <c r="G174" s="22">
        <v>1</v>
      </c>
      <c r="H174" s="22" t="str">
        <f>INDEX(Bar_data!$A$3:$B$140,MATCH(C174,Bar_data!$A$3:$A$140,FALSE),2)</f>
        <v>Trust005</v>
      </c>
      <c r="I174" s="22" t="str">
        <f>INDEX(TrustCAHUB_map!$A$2:$D$139,MATCH($C174,TrustCAHUB_map!$A$2:$A$139,FALSE),3)</f>
        <v>Surrey and Sussex</v>
      </c>
      <c r="J174" s="22" t="str">
        <f>INDEX(TrustCAHUB_map!$A$2:$D$139,MATCH($C174,TrustCAHUB_map!$A$2:$A$139,FALSE),4)</f>
        <v>South East</v>
      </c>
    </row>
    <row r="175" spans="1:10" x14ac:dyDescent="0.3">
      <c r="A175" s="22" t="str">
        <f t="shared" si="2"/>
        <v>'RA32016Curative0-24'</v>
      </c>
      <c r="B175" s="22">
        <v>2016</v>
      </c>
      <c r="C175" s="22" t="s">
        <v>169</v>
      </c>
      <c r="D175" s="22" t="s">
        <v>7</v>
      </c>
      <c r="E175" s="22" t="s">
        <v>546</v>
      </c>
      <c r="F175" s="22">
        <v>1</v>
      </c>
      <c r="G175" s="22">
        <v>0</v>
      </c>
      <c r="H175" s="22" t="str">
        <f>INDEX(Bar_data!$A$3:$B$140,MATCH(C175,Bar_data!$A$3:$A$140,FALSE),2)</f>
        <v>Trust006</v>
      </c>
      <c r="I175" s="22" t="str">
        <f>INDEX(TrustCAHUB_map!$A$2:$D$139,MATCH($C175,TrustCAHUB_map!$A$2:$A$139,FALSE),3)</f>
        <v>Somerset, Wiltshire, Avon and Gloucester</v>
      </c>
      <c r="J175" s="22" t="str">
        <f>INDEX(TrustCAHUB_map!$A$2:$D$139,MATCH($C175,TrustCAHUB_map!$A$2:$A$139,FALSE),4)</f>
        <v>South West</v>
      </c>
    </row>
    <row r="176" spans="1:10" x14ac:dyDescent="0.3">
      <c r="A176" s="22" t="str">
        <f t="shared" si="2"/>
        <v>'RA42016Curative0-24'</v>
      </c>
      <c r="B176" s="22">
        <v>2016</v>
      </c>
      <c r="C176" s="22" t="s">
        <v>170</v>
      </c>
      <c r="D176" s="22" t="s">
        <v>7</v>
      </c>
      <c r="E176" s="22" t="s">
        <v>546</v>
      </c>
      <c r="F176" s="22">
        <v>2</v>
      </c>
      <c r="G176" s="22">
        <v>0</v>
      </c>
      <c r="H176" s="22" t="str">
        <f>INDEX(Bar_data!$A$3:$B$140,MATCH(C176,Bar_data!$A$3:$A$140,FALSE),2)</f>
        <v>Trust007</v>
      </c>
      <c r="I176" s="22" t="str">
        <f>INDEX(TrustCAHUB_map!$A$2:$D$139,MATCH($C176,TrustCAHUB_map!$A$2:$A$139,FALSE),3)</f>
        <v>Somerset, Wiltshire, Avon and Gloucester</v>
      </c>
      <c r="J176" s="22" t="str">
        <f>INDEX(TrustCAHUB_map!$A$2:$D$139,MATCH($C176,TrustCAHUB_map!$A$2:$A$139,FALSE),4)</f>
        <v>South West</v>
      </c>
    </row>
    <row r="177" spans="1:10" x14ac:dyDescent="0.3">
      <c r="A177" s="22" t="str">
        <f t="shared" si="2"/>
        <v>'RA72016Palliative0-24'</v>
      </c>
      <c r="B177" s="22">
        <v>2016</v>
      </c>
      <c r="C177" s="22" t="s">
        <v>171</v>
      </c>
      <c r="D177" s="22" t="s">
        <v>8</v>
      </c>
      <c r="E177" s="22" t="s">
        <v>546</v>
      </c>
      <c r="F177" s="22">
        <v>7</v>
      </c>
      <c r="G177" s="22">
        <v>1</v>
      </c>
      <c r="H177" s="22" t="str">
        <f>INDEX(Bar_data!$A$3:$B$140,MATCH(C177,Bar_data!$A$3:$A$140,FALSE),2)</f>
        <v>Trust008</v>
      </c>
      <c r="I177" s="22" t="str">
        <f>INDEX(TrustCAHUB_map!$A$2:$D$139,MATCH($C177,TrustCAHUB_map!$A$2:$A$139,FALSE),3)</f>
        <v>Somerset, Wiltshire, Avon and Gloucester</v>
      </c>
      <c r="J177" s="22" t="str">
        <f>INDEX(TrustCAHUB_map!$A$2:$D$139,MATCH($C177,TrustCAHUB_map!$A$2:$A$139,FALSE),4)</f>
        <v>South West</v>
      </c>
    </row>
    <row r="178" spans="1:10" x14ac:dyDescent="0.3">
      <c r="A178" s="22" t="str">
        <f t="shared" si="2"/>
        <v>'RA72016Curative0-24'</v>
      </c>
      <c r="B178" s="22">
        <v>2016</v>
      </c>
      <c r="C178" s="22" t="s">
        <v>171</v>
      </c>
      <c r="D178" s="22" t="s">
        <v>7</v>
      </c>
      <c r="E178" s="22" t="s">
        <v>546</v>
      </c>
      <c r="F178" s="22">
        <v>120</v>
      </c>
      <c r="G178" s="22">
        <v>3</v>
      </c>
      <c r="H178" s="22" t="str">
        <f>INDEX(Bar_data!$A$3:$B$140,MATCH(C178,Bar_data!$A$3:$A$140,FALSE),2)</f>
        <v>Trust008</v>
      </c>
      <c r="I178" s="22" t="str">
        <f>INDEX(TrustCAHUB_map!$A$2:$D$139,MATCH($C178,TrustCAHUB_map!$A$2:$A$139,FALSE),3)</f>
        <v>Somerset, Wiltshire, Avon and Gloucester</v>
      </c>
      <c r="J178" s="22" t="str">
        <f>INDEX(TrustCAHUB_map!$A$2:$D$139,MATCH($C178,TrustCAHUB_map!$A$2:$A$139,FALSE),4)</f>
        <v>South West</v>
      </c>
    </row>
    <row r="179" spans="1:10" x14ac:dyDescent="0.3">
      <c r="A179" s="22" t="str">
        <f t="shared" si="2"/>
        <v>'RA92016Palliative0-24'</v>
      </c>
      <c r="B179" s="22">
        <v>2016</v>
      </c>
      <c r="C179" s="22" t="s">
        <v>172</v>
      </c>
      <c r="D179" s="22" t="s">
        <v>8</v>
      </c>
      <c r="E179" s="22" t="s">
        <v>546</v>
      </c>
      <c r="F179" s="22">
        <v>1</v>
      </c>
      <c r="G179" s="22">
        <v>0</v>
      </c>
      <c r="H179" s="22" t="str">
        <f>INDEX(Bar_data!$A$3:$B$140,MATCH(C179,Bar_data!$A$3:$A$140,FALSE),2)</f>
        <v>Trust009</v>
      </c>
      <c r="I179" s="22" t="str">
        <f>INDEX(TrustCAHUB_map!$A$2:$D$139,MATCH($C179,TrustCAHUB_map!$A$2:$A$139,FALSE),3)</f>
        <v>Peninsula</v>
      </c>
      <c r="J179" s="22" t="str">
        <f>INDEX(TrustCAHUB_map!$A$2:$D$139,MATCH($C179,TrustCAHUB_map!$A$2:$A$139,FALSE),4)</f>
        <v>South West</v>
      </c>
    </row>
    <row r="180" spans="1:10" x14ac:dyDescent="0.3">
      <c r="A180" s="22" t="str">
        <f t="shared" si="2"/>
        <v>'RA92016Curative0-24'</v>
      </c>
      <c r="B180" s="22">
        <v>2016</v>
      </c>
      <c r="C180" s="22" t="s">
        <v>172</v>
      </c>
      <c r="D180" s="22" t="s">
        <v>7</v>
      </c>
      <c r="E180" s="22" t="s">
        <v>546</v>
      </c>
      <c r="F180" s="22">
        <v>1</v>
      </c>
      <c r="G180" s="22">
        <v>0</v>
      </c>
      <c r="H180" s="22" t="str">
        <f>INDEX(Bar_data!$A$3:$B$140,MATCH(C180,Bar_data!$A$3:$A$140,FALSE),2)</f>
        <v>Trust009</v>
      </c>
      <c r="I180" s="22" t="str">
        <f>INDEX(TrustCAHUB_map!$A$2:$D$139,MATCH($C180,TrustCAHUB_map!$A$2:$A$139,FALSE),3)</f>
        <v>Peninsula</v>
      </c>
      <c r="J180" s="22" t="str">
        <f>INDEX(TrustCAHUB_map!$A$2:$D$139,MATCH($C180,TrustCAHUB_map!$A$2:$A$139,FALSE),4)</f>
        <v>South West</v>
      </c>
    </row>
    <row r="181" spans="1:10" x14ac:dyDescent="0.3">
      <c r="A181" s="22" t="str">
        <f t="shared" si="2"/>
        <v>'RAE2016Curative0-24'</v>
      </c>
      <c r="B181" s="22">
        <v>2016</v>
      </c>
      <c r="C181" s="22" t="s">
        <v>173</v>
      </c>
      <c r="D181" s="22" t="s">
        <v>7</v>
      </c>
      <c r="E181" s="22" t="s">
        <v>546</v>
      </c>
      <c r="F181" s="22">
        <v>1</v>
      </c>
      <c r="G181" s="22">
        <v>0</v>
      </c>
      <c r="H181" s="22" t="str">
        <f>INDEX(Bar_data!$A$3:$B$140,MATCH(C181,Bar_data!$A$3:$A$140,FALSE),2)</f>
        <v>Trust010</v>
      </c>
      <c r="I181" s="22" t="str">
        <f>INDEX(TrustCAHUB_map!$A$2:$D$139,MATCH($C181,TrustCAHUB_map!$A$2:$A$139,FALSE),3)</f>
        <v>West Yorkshire</v>
      </c>
      <c r="J181" s="22" t="str">
        <f>INDEX(TrustCAHUB_map!$A$2:$D$139,MATCH($C181,TrustCAHUB_map!$A$2:$A$139,FALSE),4)</f>
        <v>Yorkshire and Humber</v>
      </c>
    </row>
    <row r="182" spans="1:10" x14ac:dyDescent="0.3">
      <c r="A182" s="22" t="str">
        <f t="shared" si="2"/>
        <v>'RAJ2016Palliative0-24'</v>
      </c>
      <c r="B182" s="22">
        <v>2016</v>
      </c>
      <c r="C182" s="22" t="s">
        <v>174</v>
      </c>
      <c r="D182" s="22" t="s">
        <v>8</v>
      </c>
      <c r="E182" s="22" t="s">
        <v>546</v>
      </c>
      <c r="F182" s="22">
        <v>1</v>
      </c>
      <c r="G182" s="22">
        <v>0</v>
      </c>
      <c r="H182" s="22" t="str">
        <f>INDEX(Bar_data!$A$3:$B$140,MATCH(C182,Bar_data!$A$3:$A$140,FALSE),2)</f>
        <v>Trust011</v>
      </c>
      <c r="I182" s="22" t="str">
        <f>INDEX(TrustCAHUB_map!$A$2:$D$139,MATCH($C182,TrustCAHUB_map!$A$2:$A$139,FALSE),3)</f>
        <v>East of England</v>
      </c>
      <c r="J182" s="22" t="str">
        <f>INDEX(TrustCAHUB_map!$A$2:$D$139,MATCH($C182,TrustCAHUB_map!$A$2:$A$139,FALSE),4)</f>
        <v>East of England</v>
      </c>
    </row>
    <row r="183" spans="1:10" x14ac:dyDescent="0.3">
      <c r="A183" s="22" t="str">
        <f t="shared" si="2"/>
        <v>'RAJ2016Curative0-24'</v>
      </c>
      <c r="B183" s="22">
        <v>2016</v>
      </c>
      <c r="C183" s="22" t="s">
        <v>174</v>
      </c>
      <c r="D183" s="22" t="s">
        <v>7</v>
      </c>
      <c r="E183" s="22" t="s">
        <v>546</v>
      </c>
      <c r="F183" s="22">
        <v>5</v>
      </c>
      <c r="G183" s="22">
        <v>0</v>
      </c>
      <c r="H183" s="22" t="str">
        <f>INDEX(Bar_data!$A$3:$B$140,MATCH(C183,Bar_data!$A$3:$A$140,FALSE),2)</f>
        <v>Trust011</v>
      </c>
      <c r="I183" s="22" t="str">
        <f>INDEX(TrustCAHUB_map!$A$2:$D$139,MATCH($C183,TrustCAHUB_map!$A$2:$A$139,FALSE),3)</f>
        <v>East of England</v>
      </c>
      <c r="J183" s="22" t="str">
        <f>INDEX(TrustCAHUB_map!$A$2:$D$139,MATCH($C183,TrustCAHUB_map!$A$2:$A$139,FALSE),4)</f>
        <v>East of England</v>
      </c>
    </row>
    <row r="184" spans="1:10" x14ac:dyDescent="0.3">
      <c r="A184" s="22" t="str">
        <f t="shared" si="2"/>
        <v>'RAL2016Palliative0-24'</v>
      </c>
      <c r="B184" s="22">
        <v>2016</v>
      </c>
      <c r="C184" s="22" t="s">
        <v>175</v>
      </c>
      <c r="D184" s="22" t="s">
        <v>8</v>
      </c>
      <c r="E184" s="22" t="s">
        <v>546</v>
      </c>
      <c r="F184" s="22">
        <v>1</v>
      </c>
      <c r="G184" s="22">
        <v>0</v>
      </c>
      <c r="H184" s="22" t="str">
        <f>INDEX(Bar_data!$A$3:$B$140,MATCH(C184,Bar_data!$A$3:$A$140,FALSE),2)</f>
        <v>Trust012</v>
      </c>
      <c r="I184" s="22" t="str">
        <f>INDEX(TrustCAHUB_map!$A$2:$D$139,MATCH($C184,TrustCAHUB_map!$A$2:$A$139,FALSE),3)</f>
        <v>North Central and North East London</v>
      </c>
      <c r="J184" s="22" t="str">
        <f>INDEX(TrustCAHUB_map!$A$2:$D$139,MATCH($C184,TrustCAHUB_map!$A$2:$A$139,FALSE),4)</f>
        <v>London</v>
      </c>
    </row>
    <row r="185" spans="1:10" x14ac:dyDescent="0.3">
      <c r="A185" s="22" t="str">
        <f t="shared" si="2"/>
        <v>'RAL2016Curative0-24'</v>
      </c>
      <c r="B185" s="22">
        <v>2016</v>
      </c>
      <c r="C185" s="22" t="s">
        <v>175</v>
      </c>
      <c r="D185" s="22" t="s">
        <v>7</v>
      </c>
      <c r="E185" s="22" t="s">
        <v>546</v>
      </c>
      <c r="F185" s="22">
        <v>2</v>
      </c>
      <c r="G185" s="22">
        <v>0</v>
      </c>
      <c r="H185" s="22" t="str">
        <f>INDEX(Bar_data!$A$3:$B$140,MATCH(C185,Bar_data!$A$3:$A$140,FALSE),2)</f>
        <v>Trust012</v>
      </c>
      <c r="I185" s="22" t="str">
        <f>INDEX(TrustCAHUB_map!$A$2:$D$139,MATCH($C185,TrustCAHUB_map!$A$2:$A$139,FALSE),3)</f>
        <v>North Central and North East London</v>
      </c>
      <c r="J185" s="22" t="str">
        <f>INDEX(TrustCAHUB_map!$A$2:$D$139,MATCH($C185,TrustCAHUB_map!$A$2:$A$139,FALSE),4)</f>
        <v>London</v>
      </c>
    </row>
    <row r="186" spans="1:10" x14ac:dyDescent="0.3">
      <c r="A186" s="22" t="str">
        <f t="shared" si="2"/>
        <v>'RAS2016Curative0-24'</v>
      </c>
      <c r="B186" s="22">
        <v>2016</v>
      </c>
      <c r="C186" s="22" t="s">
        <v>177</v>
      </c>
      <c r="D186" s="22" t="s">
        <v>7</v>
      </c>
      <c r="E186" s="22" t="s">
        <v>546</v>
      </c>
      <c r="F186" s="22">
        <v>1</v>
      </c>
      <c r="G186" s="22">
        <v>0</v>
      </c>
      <c r="H186" s="22" t="str">
        <f>INDEX(Bar_data!$A$3:$B$140,MATCH(C186,Bar_data!$A$3:$A$140,FALSE),2)</f>
        <v>Trust014</v>
      </c>
      <c r="I186" s="22" t="str">
        <f>INDEX(TrustCAHUB_map!$A$2:$D$139,MATCH($C186,TrustCAHUB_map!$A$2:$A$139,FALSE),3)</f>
        <v>North West and South West London</v>
      </c>
      <c r="J186" s="22" t="str">
        <f>INDEX(TrustCAHUB_map!$A$2:$D$139,MATCH($C186,TrustCAHUB_map!$A$2:$A$139,FALSE),4)</f>
        <v>London</v>
      </c>
    </row>
    <row r="187" spans="1:10" x14ac:dyDescent="0.3">
      <c r="A187" s="22" t="str">
        <f t="shared" si="2"/>
        <v>'RBA2016Curative0-24'</v>
      </c>
      <c r="B187" s="22">
        <v>2016</v>
      </c>
      <c r="C187" s="22" t="s">
        <v>179</v>
      </c>
      <c r="D187" s="22" t="s">
        <v>7</v>
      </c>
      <c r="E187" s="22" t="s">
        <v>546</v>
      </c>
      <c r="F187" s="22">
        <v>12</v>
      </c>
      <c r="G187" s="22">
        <v>0</v>
      </c>
      <c r="H187" s="22" t="str">
        <f>INDEX(Bar_data!$A$3:$B$140,MATCH(C187,Bar_data!$A$3:$A$140,FALSE),2)</f>
        <v>Trust016</v>
      </c>
      <c r="I187" s="22" t="str">
        <f>INDEX(TrustCAHUB_map!$A$2:$D$139,MATCH($C187,TrustCAHUB_map!$A$2:$A$139,FALSE),3)</f>
        <v>Somerset, Wiltshire, Avon and Gloucester</v>
      </c>
      <c r="J187" s="22" t="str">
        <f>INDEX(TrustCAHUB_map!$A$2:$D$139,MATCH($C187,TrustCAHUB_map!$A$2:$A$139,FALSE),4)</f>
        <v>South West</v>
      </c>
    </row>
    <row r="188" spans="1:10" x14ac:dyDescent="0.3">
      <c r="A188" s="22" t="str">
        <f t="shared" si="2"/>
        <v>'RBA2016Palliative0-24'</v>
      </c>
      <c r="B188" s="22">
        <v>2016</v>
      </c>
      <c r="C188" s="22" t="s">
        <v>179</v>
      </c>
      <c r="D188" s="22" t="s">
        <v>8</v>
      </c>
      <c r="E188" s="22" t="s">
        <v>546</v>
      </c>
      <c r="F188" s="22">
        <v>4</v>
      </c>
      <c r="G188" s="22">
        <v>0</v>
      </c>
      <c r="H188" s="22" t="str">
        <f>INDEX(Bar_data!$A$3:$B$140,MATCH(C188,Bar_data!$A$3:$A$140,FALSE),2)</f>
        <v>Trust016</v>
      </c>
      <c r="I188" s="22" t="str">
        <f>INDEX(TrustCAHUB_map!$A$2:$D$139,MATCH($C188,TrustCAHUB_map!$A$2:$A$139,FALSE),3)</f>
        <v>Somerset, Wiltshire, Avon and Gloucester</v>
      </c>
      <c r="J188" s="22" t="str">
        <f>INDEX(TrustCAHUB_map!$A$2:$D$139,MATCH($C188,TrustCAHUB_map!$A$2:$A$139,FALSE),4)</f>
        <v>South West</v>
      </c>
    </row>
    <row r="189" spans="1:10" x14ac:dyDescent="0.3">
      <c r="A189" s="22" t="str">
        <f t="shared" si="2"/>
        <v>'RBL2016Curative0-24'</v>
      </c>
      <c r="B189" s="22">
        <v>2016</v>
      </c>
      <c r="C189" s="22" t="s">
        <v>182</v>
      </c>
      <c r="D189" s="22" t="s">
        <v>7</v>
      </c>
      <c r="E189" s="22" t="s">
        <v>546</v>
      </c>
      <c r="F189" s="22">
        <v>2</v>
      </c>
      <c r="G189" s="22">
        <v>0</v>
      </c>
      <c r="H189" s="22" t="str">
        <f>INDEX(Bar_data!$A$3:$B$140,MATCH(C189,Bar_data!$A$3:$A$140,FALSE),2)</f>
        <v>Trust019</v>
      </c>
      <c r="I189" s="22" t="str">
        <f>INDEX(TrustCAHUB_map!$A$2:$D$139,MATCH($C189,TrustCAHUB_map!$A$2:$A$139,FALSE),3)</f>
        <v>Cheshire and Merseyside</v>
      </c>
      <c r="J189" s="22" t="str">
        <f>INDEX(TrustCAHUB_map!$A$2:$D$139,MATCH($C189,TrustCAHUB_map!$A$2:$A$139,FALSE),4)</f>
        <v>North West</v>
      </c>
    </row>
    <row r="190" spans="1:10" x14ac:dyDescent="0.3">
      <c r="A190" s="22" t="str">
        <f t="shared" si="2"/>
        <v>'RBL2016Not assigned0-24'</v>
      </c>
      <c r="B190" s="22">
        <v>2016</v>
      </c>
      <c r="C190" s="22" t="s">
        <v>182</v>
      </c>
      <c r="D190" s="22" t="s">
        <v>477</v>
      </c>
      <c r="E190" s="22" t="s">
        <v>546</v>
      </c>
      <c r="F190" s="22">
        <v>2</v>
      </c>
      <c r="G190" s="22">
        <v>0</v>
      </c>
      <c r="H190" s="22" t="str">
        <f>INDEX(Bar_data!$A$3:$B$140,MATCH(C190,Bar_data!$A$3:$A$140,FALSE),2)</f>
        <v>Trust019</v>
      </c>
      <c r="I190" s="22" t="str">
        <f>INDEX(TrustCAHUB_map!$A$2:$D$139,MATCH($C190,TrustCAHUB_map!$A$2:$A$139,FALSE),3)</f>
        <v>Cheshire and Merseyside</v>
      </c>
      <c r="J190" s="22" t="str">
        <f>INDEX(TrustCAHUB_map!$A$2:$D$139,MATCH($C190,TrustCAHUB_map!$A$2:$A$139,FALSE),4)</f>
        <v>North West</v>
      </c>
    </row>
    <row r="191" spans="1:10" x14ac:dyDescent="0.3">
      <c r="A191" s="22" t="str">
        <f t="shared" si="2"/>
        <v>'RBN2016Not assigned0-24'</v>
      </c>
      <c r="B191" s="22">
        <v>2016</v>
      </c>
      <c r="C191" s="22" t="s">
        <v>183</v>
      </c>
      <c r="D191" s="22" t="s">
        <v>477</v>
      </c>
      <c r="E191" s="22" t="s">
        <v>546</v>
      </c>
      <c r="F191" s="22">
        <v>1</v>
      </c>
      <c r="G191" s="22">
        <v>0</v>
      </c>
      <c r="H191" s="22" t="str">
        <f>INDEX(Bar_data!$A$3:$B$140,MATCH(C191,Bar_data!$A$3:$A$140,FALSE),2)</f>
        <v>Trust020</v>
      </c>
      <c r="I191" s="22" t="str">
        <f>INDEX(TrustCAHUB_map!$A$2:$D$139,MATCH($C191,TrustCAHUB_map!$A$2:$A$139,FALSE),3)</f>
        <v>Cheshire and Merseyside</v>
      </c>
      <c r="J191" s="22" t="str">
        <f>INDEX(TrustCAHUB_map!$A$2:$D$139,MATCH($C191,TrustCAHUB_map!$A$2:$A$139,FALSE),4)</f>
        <v>North West</v>
      </c>
    </row>
    <row r="192" spans="1:10" x14ac:dyDescent="0.3">
      <c r="A192" s="22" t="str">
        <f t="shared" si="2"/>
        <v>'RBS2016Curative0-24'</v>
      </c>
      <c r="B192" s="22">
        <v>2016</v>
      </c>
      <c r="C192" s="22" t="s">
        <v>184</v>
      </c>
      <c r="D192" s="22" t="s">
        <v>7</v>
      </c>
      <c r="E192" s="22" t="s">
        <v>546</v>
      </c>
      <c r="F192" s="22">
        <v>38</v>
      </c>
      <c r="G192" s="22">
        <v>0</v>
      </c>
      <c r="H192" s="22" t="str">
        <f>INDEX(Bar_data!$A$3:$B$140,MATCH(C192,Bar_data!$A$3:$A$140,FALSE),2)</f>
        <v>Trust021</v>
      </c>
      <c r="I192" s="22" t="str">
        <f>INDEX(TrustCAHUB_map!$A$2:$D$139,MATCH($C192,TrustCAHUB_map!$A$2:$A$139,FALSE),3)</f>
        <v>Cheshire and Merseyside</v>
      </c>
      <c r="J192" s="22" t="str">
        <f>INDEX(TrustCAHUB_map!$A$2:$D$139,MATCH($C192,TrustCAHUB_map!$A$2:$A$139,FALSE),4)</f>
        <v>North West</v>
      </c>
    </row>
    <row r="193" spans="1:10" x14ac:dyDescent="0.3">
      <c r="A193" s="22" t="str">
        <f t="shared" si="2"/>
        <v>'RBT2016Curative0-24'</v>
      </c>
      <c r="B193" s="22">
        <v>2016</v>
      </c>
      <c r="C193" s="22" t="s">
        <v>185</v>
      </c>
      <c r="D193" s="22" t="s">
        <v>7</v>
      </c>
      <c r="E193" s="22" t="s">
        <v>546</v>
      </c>
      <c r="F193" s="22">
        <v>1</v>
      </c>
      <c r="G193" s="22">
        <v>0</v>
      </c>
      <c r="H193" s="22" t="str">
        <f>INDEX(Bar_data!$A$3:$B$140,MATCH(C193,Bar_data!$A$3:$A$140,FALSE),2)</f>
        <v>Trust022</v>
      </c>
      <c r="I193" s="22" t="str">
        <f>INDEX(TrustCAHUB_map!$A$2:$D$139,MATCH($C193,TrustCAHUB_map!$A$2:$A$139,FALSE),3)</f>
        <v>Cheshire and Merseyside</v>
      </c>
      <c r="J193" s="22" t="str">
        <f>INDEX(TrustCAHUB_map!$A$2:$D$139,MATCH($C193,TrustCAHUB_map!$A$2:$A$139,FALSE),4)</f>
        <v>North West</v>
      </c>
    </row>
    <row r="194" spans="1:10" x14ac:dyDescent="0.3">
      <c r="A194" s="22" t="str">
        <f t="shared" si="2"/>
        <v>'RBV2016Palliative0-24'</v>
      </c>
      <c r="B194" s="22">
        <v>2016</v>
      </c>
      <c r="C194" s="22" t="s">
        <v>186</v>
      </c>
      <c r="D194" s="22" t="s">
        <v>8</v>
      </c>
      <c r="E194" s="22" t="s">
        <v>546</v>
      </c>
      <c r="F194" s="22">
        <v>25</v>
      </c>
      <c r="G194" s="22">
        <v>1</v>
      </c>
      <c r="H194" s="22" t="str">
        <f>INDEX(Bar_data!$A$3:$B$140,MATCH(C194,Bar_data!$A$3:$A$140,FALSE),2)</f>
        <v>Trust023</v>
      </c>
      <c r="I194" s="22" t="str">
        <f>INDEX(TrustCAHUB_map!$A$2:$D$139,MATCH($C194,TrustCAHUB_map!$A$2:$A$139,FALSE),3)</f>
        <v>Greater Manchester</v>
      </c>
      <c r="J194" s="22" t="str">
        <f>INDEX(TrustCAHUB_map!$A$2:$D$139,MATCH($C194,TrustCAHUB_map!$A$2:$A$139,FALSE),4)</f>
        <v>North West</v>
      </c>
    </row>
    <row r="195" spans="1:10" x14ac:dyDescent="0.3">
      <c r="A195" s="22" t="str">
        <f t="shared" ref="A195:A258" si="3">"'"&amp;C195&amp;B195&amp;D195&amp;E195&amp;"'"</f>
        <v>'RBV2016Not assigned0-24'</v>
      </c>
      <c r="B195" s="22">
        <v>2016</v>
      </c>
      <c r="C195" s="22" t="s">
        <v>186</v>
      </c>
      <c r="D195" s="22" t="s">
        <v>477</v>
      </c>
      <c r="E195" s="22" t="s">
        <v>546</v>
      </c>
      <c r="F195" s="22">
        <v>3</v>
      </c>
      <c r="G195" s="22">
        <v>0</v>
      </c>
      <c r="H195" s="22" t="str">
        <f>INDEX(Bar_data!$A$3:$B$140,MATCH(C195,Bar_data!$A$3:$A$140,FALSE),2)</f>
        <v>Trust023</v>
      </c>
      <c r="I195" s="22" t="str">
        <f>INDEX(TrustCAHUB_map!$A$2:$D$139,MATCH($C195,TrustCAHUB_map!$A$2:$A$139,FALSE),3)</f>
        <v>Greater Manchester</v>
      </c>
      <c r="J195" s="22" t="str">
        <f>INDEX(TrustCAHUB_map!$A$2:$D$139,MATCH($C195,TrustCAHUB_map!$A$2:$A$139,FALSE),4)</f>
        <v>North West</v>
      </c>
    </row>
    <row r="196" spans="1:10" x14ac:dyDescent="0.3">
      <c r="A196" s="22" t="str">
        <f t="shared" si="3"/>
        <v>'RBV2016Curative0-24'</v>
      </c>
      <c r="B196" s="22">
        <v>2016</v>
      </c>
      <c r="C196" s="22" t="s">
        <v>186</v>
      </c>
      <c r="D196" s="22" t="s">
        <v>7</v>
      </c>
      <c r="E196" s="22" t="s">
        <v>546</v>
      </c>
      <c r="F196" s="22">
        <v>48</v>
      </c>
      <c r="G196" s="22">
        <v>1</v>
      </c>
      <c r="H196" s="22" t="str">
        <f>INDEX(Bar_data!$A$3:$B$140,MATCH(C196,Bar_data!$A$3:$A$140,FALSE),2)</f>
        <v>Trust023</v>
      </c>
      <c r="I196" s="22" t="str">
        <f>INDEX(TrustCAHUB_map!$A$2:$D$139,MATCH($C196,TrustCAHUB_map!$A$2:$A$139,FALSE),3)</f>
        <v>Greater Manchester</v>
      </c>
      <c r="J196" s="22" t="str">
        <f>INDEX(TrustCAHUB_map!$A$2:$D$139,MATCH($C196,TrustCAHUB_map!$A$2:$A$139,FALSE),4)</f>
        <v>North West</v>
      </c>
    </row>
    <row r="197" spans="1:10" x14ac:dyDescent="0.3">
      <c r="A197" s="22" t="str">
        <f t="shared" si="3"/>
        <v>'RBZ2016Curative0-24'</v>
      </c>
      <c r="B197" s="22">
        <v>2016</v>
      </c>
      <c r="C197" s="22" t="s">
        <v>187</v>
      </c>
      <c r="D197" s="22" t="s">
        <v>7</v>
      </c>
      <c r="E197" s="22" t="s">
        <v>546</v>
      </c>
      <c r="F197" s="22">
        <v>1</v>
      </c>
      <c r="G197" s="22">
        <v>0</v>
      </c>
      <c r="H197" s="22" t="str">
        <f>INDEX(Bar_data!$A$3:$B$140,MATCH(C197,Bar_data!$A$3:$A$140,FALSE),2)</f>
        <v>Trust024</v>
      </c>
      <c r="I197" s="22" t="str">
        <f>INDEX(TrustCAHUB_map!$A$2:$D$139,MATCH($C197,TrustCAHUB_map!$A$2:$A$139,FALSE),3)</f>
        <v>Peninsula</v>
      </c>
      <c r="J197" s="22" t="str">
        <f>INDEX(TrustCAHUB_map!$A$2:$D$139,MATCH($C197,TrustCAHUB_map!$A$2:$A$139,FALSE),4)</f>
        <v>South West</v>
      </c>
    </row>
    <row r="198" spans="1:10" x14ac:dyDescent="0.3">
      <c r="A198" s="22" t="str">
        <f t="shared" si="3"/>
        <v>'RC92016Curative0-24'</v>
      </c>
      <c r="B198" s="22">
        <v>2016</v>
      </c>
      <c r="C198" s="22" t="s">
        <v>189</v>
      </c>
      <c r="D198" s="22" t="s">
        <v>7</v>
      </c>
      <c r="E198" s="22" t="s">
        <v>546</v>
      </c>
      <c r="F198" s="22">
        <v>2</v>
      </c>
      <c r="G198" s="22">
        <v>0</v>
      </c>
      <c r="H198" s="22" t="str">
        <f>INDEX(Bar_data!$A$3:$B$140,MATCH(C198,Bar_data!$A$3:$A$140,FALSE),2)</f>
        <v>Trust026</v>
      </c>
      <c r="I198" s="22" t="str">
        <f>INDEX(TrustCAHUB_map!$A$2:$D$139,MATCH($C198,TrustCAHUB_map!$A$2:$A$139,FALSE),3)</f>
        <v>East of England</v>
      </c>
      <c r="J198" s="22" t="str">
        <f>INDEX(TrustCAHUB_map!$A$2:$D$139,MATCH($C198,TrustCAHUB_map!$A$2:$A$139,FALSE),4)</f>
        <v>East of England</v>
      </c>
    </row>
    <row r="199" spans="1:10" x14ac:dyDescent="0.3">
      <c r="A199" s="22" t="str">
        <f t="shared" si="3"/>
        <v>'RC92016Not assigned0-24'</v>
      </c>
      <c r="B199" s="22">
        <v>2016</v>
      </c>
      <c r="C199" s="22" t="s">
        <v>189</v>
      </c>
      <c r="D199" s="22" t="s">
        <v>477</v>
      </c>
      <c r="E199" s="22" t="s">
        <v>546</v>
      </c>
      <c r="F199" s="22">
        <v>5</v>
      </c>
      <c r="G199" s="22">
        <v>0</v>
      </c>
      <c r="H199" s="22" t="str">
        <f>INDEX(Bar_data!$A$3:$B$140,MATCH(C199,Bar_data!$A$3:$A$140,FALSE),2)</f>
        <v>Trust026</v>
      </c>
      <c r="I199" s="22" t="str">
        <f>INDEX(TrustCAHUB_map!$A$2:$D$139,MATCH($C199,TrustCAHUB_map!$A$2:$A$139,FALSE),3)</f>
        <v>East of England</v>
      </c>
      <c r="J199" s="22" t="str">
        <f>INDEX(TrustCAHUB_map!$A$2:$D$139,MATCH($C199,TrustCAHUB_map!$A$2:$A$139,FALSE),4)</f>
        <v>East of England</v>
      </c>
    </row>
    <row r="200" spans="1:10" x14ac:dyDescent="0.3">
      <c r="A200" s="22" t="str">
        <f t="shared" si="3"/>
        <v>'RCB2016Curative0-24'</v>
      </c>
      <c r="B200" s="22">
        <v>2016</v>
      </c>
      <c r="C200" s="22" t="s">
        <v>190</v>
      </c>
      <c r="D200" s="22" t="s">
        <v>7</v>
      </c>
      <c r="E200" s="22" t="s">
        <v>546</v>
      </c>
      <c r="F200" s="22">
        <v>3</v>
      </c>
      <c r="G200" s="22">
        <v>0</v>
      </c>
      <c r="H200" s="22" t="str">
        <f>INDEX(Bar_data!$A$3:$B$140,MATCH(C200,Bar_data!$A$3:$A$140,FALSE),2)</f>
        <v>Trust027</v>
      </c>
      <c r="I200" s="22" t="str">
        <f>INDEX(TrustCAHUB_map!$A$2:$D$139,MATCH($C200,TrustCAHUB_map!$A$2:$A$139,FALSE),3)</f>
        <v>Humber, Coast and Vale</v>
      </c>
      <c r="J200" s="22" t="str">
        <f>INDEX(TrustCAHUB_map!$A$2:$D$139,MATCH($C200,TrustCAHUB_map!$A$2:$A$139,FALSE),4)</f>
        <v>Yorkshire and Humber</v>
      </c>
    </row>
    <row r="201" spans="1:10" x14ac:dyDescent="0.3">
      <c r="A201" s="22" t="str">
        <f t="shared" si="3"/>
        <v>'RCU2016Not assigned0-24'</v>
      </c>
      <c r="B201" s="22">
        <v>2016</v>
      </c>
      <c r="C201" s="22" t="s">
        <v>193</v>
      </c>
      <c r="D201" s="22" t="s">
        <v>477</v>
      </c>
      <c r="E201" s="22" t="s">
        <v>546</v>
      </c>
      <c r="F201" s="22">
        <v>1</v>
      </c>
      <c r="G201" s="22">
        <v>0</v>
      </c>
      <c r="H201" s="22" t="str">
        <f>INDEX(Bar_data!$A$3:$B$140,MATCH(C201,Bar_data!$A$3:$A$140,FALSE),2)</f>
        <v>Trust030</v>
      </c>
      <c r="I201" s="22" t="str">
        <f>INDEX(TrustCAHUB_map!$A$2:$D$139,MATCH($C201,TrustCAHUB_map!$A$2:$A$139,FALSE),3)</f>
        <v>South Yorkshire and Bassetlaw</v>
      </c>
      <c r="J201" s="22" t="str">
        <f>INDEX(TrustCAHUB_map!$A$2:$D$139,MATCH($C201,TrustCAHUB_map!$A$2:$A$139,FALSE),4)</f>
        <v>Yorkshire and Humber</v>
      </c>
    </row>
    <row r="202" spans="1:10" x14ac:dyDescent="0.3">
      <c r="A202" s="22" t="str">
        <f t="shared" si="3"/>
        <v>'RCU2016Curative0-24'</v>
      </c>
      <c r="B202" s="22">
        <v>2016</v>
      </c>
      <c r="C202" s="22" t="s">
        <v>193</v>
      </c>
      <c r="D202" s="22" t="s">
        <v>7</v>
      </c>
      <c r="E202" s="22" t="s">
        <v>546</v>
      </c>
      <c r="F202" s="22">
        <v>97</v>
      </c>
      <c r="G202" s="22">
        <v>0</v>
      </c>
      <c r="H202" s="22" t="str">
        <f>INDEX(Bar_data!$A$3:$B$140,MATCH(C202,Bar_data!$A$3:$A$140,FALSE),2)</f>
        <v>Trust030</v>
      </c>
      <c r="I202" s="22" t="str">
        <f>INDEX(TrustCAHUB_map!$A$2:$D$139,MATCH($C202,TrustCAHUB_map!$A$2:$A$139,FALSE),3)</f>
        <v>South Yorkshire and Bassetlaw</v>
      </c>
      <c r="J202" s="22" t="str">
        <f>INDEX(TrustCAHUB_map!$A$2:$D$139,MATCH($C202,TrustCAHUB_map!$A$2:$A$139,FALSE),4)</f>
        <v>Yorkshire and Humber</v>
      </c>
    </row>
    <row r="203" spans="1:10" x14ac:dyDescent="0.3">
      <c r="A203" s="22" t="str">
        <f t="shared" si="3"/>
        <v>'RCU2016Palliative0-24'</v>
      </c>
      <c r="B203" s="22">
        <v>2016</v>
      </c>
      <c r="C203" s="22" t="s">
        <v>193</v>
      </c>
      <c r="D203" s="22" t="s">
        <v>8</v>
      </c>
      <c r="E203" s="22" t="s">
        <v>546</v>
      </c>
      <c r="F203" s="22">
        <v>5</v>
      </c>
      <c r="G203" s="22">
        <v>1</v>
      </c>
      <c r="H203" s="22" t="str">
        <f>INDEX(Bar_data!$A$3:$B$140,MATCH(C203,Bar_data!$A$3:$A$140,FALSE),2)</f>
        <v>Trust030</v>
      </c>
      <c r="I203" s="22" t="str">
        <f>INDEX(TrustCAHUB_map!$A$2:$D$139,MATCH($C203,TrustCAHUB_map!$A$2:$A$139,FALSE),3)</f>
        <v>South Yorkshire and Bassetlaw</v>
      </c>
      <c r="J203" s="22" t="str">
        <f>INDEX(TrustCAHUB_map!$A$2:$D$139,MATCH($C203,TrustCAHUB_map!$A$2:$A$139,FALSE),4)</f>
        <v>Yorkshire and Humber</v>
      </c>
    </row>
    <row r="204" spans="1:10" x14ac:dyDescent="0.3">
      <c r="A204" s="22" t="str">
        <f t="shared" si="3"/>
        <v>'RD12016Curative0-24'</v>
      </c>
      <c r="B204" s="22">
        <v>2016</v>
      </c>
      <c r="C204" s="22" t="s">
        <v>195</v>
      </c>
      <c r="D204" s="22" t="s">
        <v>7</v>
      </c>
      <c r="E204" s="22" t="s">
        <v>546</v>
      </c>
      <c r="F204" s="22">
        <v>6</v>
      </c>
      <c r="G204" s="22">
        <v>0</v>
      </c>
      <c r="H204" s="22" t="str">
        <f>INDEX(Bar_data!$A$3:$B$140,MATCH(C204,Bar_data!$A$3:$A$140,FALSE),2)</f>
        <v>Trust032</v>
      </c>
      <c r="I204" s="22" t="str">
        <f>INDEX(TrustCAHUB_map!$A$2:$D$139,MATCH($C204,TrustCAHUB_map!$A$2:$A$139,FALSE),3)</f>
        <v>Somerset, Wiltshire, Avon and Gloucester</v>
      </c>
      <c r="J204" s="22" t="str">
        <f>INDEX(TrustCAHUB_map!$A$2:$D$139,MATCH($C204,TrustCAHUB_map!$A$2:$A$139,FALSE),4)</f>
        <v>South West</v>
      </c>
    </row>
    <row r="205" spans="1:10" x14ac:dyDescent="0.3">
      <c r="A205" s="22" t="str">
        <f t="shared" si="3"/>
        <v>'RD12016Palliative0-24'</v>
      </c>
      <c r="B205" s="22">
        <v>2016</v>
      </c>
      <c r="C205" s="22" t="s">
        <v>195</v>
      </c>
      <c r="D205" s="22" t="s">
        <v>8</v>
      </c>
      <c r="E205" s="22" t="s">
        <v>546</v>
      </c>
      <c r="F205" s="22">
        <v>1</v>
      </c>
      <c r="G205" s="22">
        <v>0</v>
      </c>
      <c r="H205" s="22" t="str">
        <f>INDEX(Bar_data!$A$3:$B$140,MATCH(C205,Bar_data!$A$3:$A$140,FALSE),2)</f>
        <v>Trust032</v>
      </c>
      <c r="I205" s="22" t="str">
        <f>INDEX(TrustCAHUB_map!$A$2:$D$139,MATCH($C205,TrustCAHUB_map!$A$2:$A$139,FALSE),3)</f>
        <v>Somerset, Wiltshire, Avon and Gloucester</v>
      </c>
      <c r="J205" s="22" t="str">
        <f>INDEX(TrustCAHUB_map!$A$2:$D$139,MATCH($C205,TrustCAHUB_map!$A$2:$A$139,FALSE),4)</f>
        <v>South West</v>
      </c>
    </row>
    <row r="206" spans="1:10" x14ac:dyDescent="0.3">
      <c r="A206" s="22" t="str">
        <f t="shared" si="3"/>
        <v>'RD32016Curative0-24'</v>
      </c>
      <c r="B206" s="22">
        <v>2016</v>
      </c>
      <c r="C206" s="22" t="s">
        <v>196</v>
      </c>
      <c r="D206" s="22" t="s">
        <v>7</v>
      </c>
      <c r="E206" s="22" t="s">
        <v>546</v>
      </c>
      <c r="F206" s="22">
        <v>6</v>
      </c>
      <c r="G206" s="22">
        <v>0</v>
      </c>
      <c r="H206" s="22" t="str">
        <f>INDEX(Bar_data!$A$3:$B$140,MATCH(C206,Bar_data!$A$3:$A$140,FALSE),2)</f>
        <v>Trust033</v>
      </c>
      <c r="I206" s="22" t="str">
        <f>INDEX(TrustCAHUB_map!$A$2:$D$139,MATCH($C206,TrustCAHUB_map!$A$2:$A$139,FALSE),3)</f>
        <v>Wessex</v>
      </c>
      <c r="J206" s="22" t="str">
        <f>INDEX(TrustCAHUB_map!$A$2:$D$139,MATCH($C206,TrustCAHUB_map!$A$2:$A$139,FALSE),4)</f>
        <v>Wessex</v>
      </c>
    </row>
    <row r="207" spans="1:10" x14ac:dyDescent="0.3">
      <c r="A207" s="22" t="str">
        <f t="shared" si="3"/>
        <v>'RDD2016Curative0-24'</v>
      </c>
      <c r="B207" s="22">
        <v>2016</v>
      </c>
      <c r="C207" s="22" t="s">
        <v>198</v>
      </c>
      <c r="D207" s="22" t="s">
        <v>7</v>
      </c>
      <c r="E207" s="22" t="s">
        <v>546</v>
      </c>
      <c r="F207" s="22">
        <v>2</v>
      </c>
      <c r="G207" s="22">
        <v>0</v>
      </c>
      <c r="H207" s="22" t="str">
        <f>INDEX(Bar_data!$A$3:$B$140,MATCH(C207,Bar_data!$A$3:$A$140,FALSE),2)</f>
        <v>Trust035</v>
      </c>
      <c r="I207" s="22" t="str">
        <f>INDEX(TrustCAHUB_map!$A$2:$D$139,MATCH($C207,TrustCAHUB_map!$A$2:$A$139,FALSE),3)</f>
        <v>East of England</v>
      </c>
      <c r="J207" s="22" t="str">
        <f>INDEX(TrustCAHUB_map!$A$2:$D$139,MATCH($C207,TrustCAHUB_map!$A$2:$A$139,FALSE),4)</f>
        <v>East of England</v>
      </c>
    </row>
    <row r="208" spans="1:10" x14ac:dyDescent="0.3">
      <c r="A208" s="22" t="str">
        <f t="shared" si="3"/>
        <v>'RDE2016Not assigned0-24'</v>
      </c>
      <c r="B208" s="22">
        <v>2016</v>
      </c>
      <c r="C208" s="22" t="s">
        <v>199</v>
      </c>
      <c r="D208" s="22" t="s">
        <v>477</v>
      </c>
      <c r="E208" s="22" t="s">
        <v>546</v>
      </c>
      <c r="F208" s="22">
        <v>9</v>
      </c>
      <c r="G208" s="22">
        <v>0</v>
      </c>
      <c r="H208" s="22" t="str">
        <f>INDEX(Bar_data!$A$3:$B$140,MATCH(C208,Bar_data!$A$3:$A$140,FALSE),2)</f>
        <v>Trust036</v>
      </c>
      <c r="I208" s="22" t="str">
        <f>INDEX(TrustCAHUB_map!$A$2:$D$139,MATCH($C208,TrustCAHUB_map!$A$2:$A$139,FALSE),3)</f>
        <v>East of England</v>
      </c>
      <c r="J208" s="22" t="str">
        <f>INDEX(TrustCAHUB_map!$A$2:$D$139,MATCH($C208,TrustCAHUB_map!$A$2:$A$139,FALSE),4)</f>
        <v>East of England</v>
      </c>
    </row>
    <row r="209" spans="1:10" x14ac:dyDescent="0.3">
      <c r="A209" s="22" t="str">
        <f t="shared" si="3"/>
        <v>'RDE2016Curative0-24'</v>
      </c>
      <c r="B209" s="22">
        <v>2016</v>
      </c>
      <c r="C209" s="22" t="s">
        <v>199</v>
      </c>
      <c r="D209" s="22" t="s">
        <v>7</v>
      </c>
      <c r="E209" s="22" t="s">
        <v>546</v>
      </c>
      <c r="F209" s="22">
        <v>6</v>
      </c>
      <c r="G209" s="22">
        <v>0</v>
      </c>
      <c r="H209" s="22" t="str">
        <f>INDEX(Bar_data!$A$3:$B$140,MATCH(C209,Bar_data!$A$3:$A$140,FALSE),2)</f>
        <v>Trust036</v>
      </c>
      <c r="I209" s="22" t="str">
        <f>INDEX(TrustCAHUB_map!$A$2:$D$139,MATCH($C209,TrustCAHUB_map!$A$2:$A$139,FALSE),3)</f>
        <v>East of England</v>
      </c>
      <c r="J209" s="22" t="str">
        <f>INDEX(TrustCAHUB_map!$A$2:$D$139,MATCH($C209,TrustCAHUB_map!$A$2:$A$139,FALSE),4)</f>
        <v>East of England</v>
      </c>
    </row>
    <row r="210" spans="1:10" x14ac:dyDescent="0.3">
      <c r="A210" s="22" t="str">
        <f t="shared" si="3"/>
        <v>'RDE2016Palliative0-24'</v>
      </c>
      <c r="B210" s="22">
        <v>2016</v>
      </c>
      <c r="C210" s="22" t="s">
        <v>199</v>
      </c>
      <c r="D210" s="22" t="s">
        <v>8</v>
      </c>
      <c r="E210" s="22" t="s">
        <v>546</v>
      </c>
      <c r="F210" s="22">
        <v>1</v>
      </c>
      <c r="G210" s="22">
        <v>0</v>
      </c>
      <c r="H210" s="22" t="str">
        <f>INDEX(Bar_data!$A$3:$B$140,MATCH(C210,Bar_data!$A$3:$A$140,FALSE),2)</f>
        <v>Trust036</v>
      </c>
      <c r="I210" s="22" t="str">
        <f>INDEX(TrustCAHUB_map!$A$2:$D$139,MATCH($C210,TrustCAHUB_map!$A$2:$A$139,FALSE),3)</f>
        <v>East of England</v>
      </c>
      <c r="J210" s="22" t="str">
        <f>INDEX(TrustCAHUB_map!$A$2:$D$139,MATCH($C210,TrustCAHUB_map!$A$2:$A$139,FALSE),4)</f>
        <v>East of England</v>
      </c>
    </row>
    <row r="211" spans="1:10" x14ac:dyDescent="0.3">
      <c r="A211" s="22" t="str">
        <f t="shared" si="3"/>
        <v>'RDU2016Curative0-24'</v>
      </c>
      <c r="B211" s="22">
        <v>2016</v>
      </c>
      <c r="C211" s="22" t="s">
        <v>200</v>
      </c>
      <c r="D211" s="22" t="s">
        <v>7</v>
      </c>
      <c r="E211" s="22" t="s">
        <v>546</v>
      </c>
      <c r="F211" s="22">
        <v>5</v>
      </c>
      <c r="G211" s="22">
        <v>1</v>
      </c>
      <c r="H211" s="22" t="str">
        <f>INDEX(Bar_data!$A$3:$B$140,MATCH(C211,Bar_data!$A$3:$A$140,FALSE),2)</f>
        <v>Trust037</v>
      </c>
      <c r="I211" s="22" t="str">
        <f>INDEX(TrustCAHUB_map!$A$2:$D$139,MATCH($C211,TrustCAHUB_map!$A$2:$A$139,FALSE),3)</f>
        <v>Surrey and Sussex</v>
      </c>
      <c r="J211" s="22" t="str">
        <f>INDEX(TrustCAHUB_map!$A$2:$D$139,MATCH($C211,TrustCAHUB_map!$A$2:$A$139,FALSE),4)</f>
        <v>South East</v>
      </c>
    </row>
    <row r="212" spans="1:10" x14ac:dyDescent="0.3">
      <c r="A212" s="22" t="str">
        <f t="shared" si="3"/>
        <v>'RDU2016Not assigned0-24'</v>
      </c>
      <c r="B212" s="22">
        <v>2016</v>
      </c>
      <c r="C212" s="22" t="s">
        <v>200</v>
      </c>
      <c r="D212" s="22" t="s">
        <v>477</v>
      </c>
      <c r="E212" s="22" t="s">
        <v>546</v>
      </c>
      <c r="F212" s="22">
        <v>2</v>
      </c>
      <c r="G212" s="22">
        <v>0</v>
      </c>
      <c r="H212" s="22" t="str">
        <f>INDEX(Bar_data!$A$3:$B$140,MATCH(C212,Bar_data!$A$3:$A$140,FALSE),2)</f>
        <v>Trust037</v>
      </c>
      <c r="I212" s="22" t="str">
        <f>INDEX(TrustCAHUB_map!$A$2:$D$139,MATCH($C212,TrustCAHUB_map!$A$2:$A$139,FALSE),3)</f>
        <v>Surrey and Sussex</v>
      </c>
      <c r="J212" s="22" t="str">
        <f>INDEX(TrustCAHUB_map!$A$2:$D$139,MATCH($C212,TrustCAHUB_map!$A$2:$A$139,FALSE),4)</f>
        <v>South East</v>
      </c>
    </row>
    <row r="213" spans="1:10" x14ac:dyDescent="0.3">
      <c r="A213" s="22" t="str">
        <f t="shared" si="3"/>
        <v>'RDZ2016Curative0-24'</v>
      </c>
      <c r="B213" s="22">
        <v>2016</v>
      </c>
      <c r="C213" s="22" t="s">
        <v>201</v>
      </c>
      <c r="D213" s="22" t="s">
        <v>7</v>
      </c>
      <c r="E213" s="22" t="s">
        <v>546</v>
      </c>
      <c r="F213" s="22">
        <v>3</v>
      </c>
      <c r="G213" s="22">
        <v>0</v>
      </c>
      <c r="H213" s="22" t="str">
        <f>INDEX(Bar_data!$A$3:$B$140,MATCH(C213,Bar_data!$A$3:$A$140,FALSE),2)</f>
        <v>Trust038</v>
      </c>
      <c r="I213" s="22" t="str">
        <f>INDEX(TrustCAHUB_map!$A$2:$D$139,MATCH($C213,TrustCAHUB_map!$A$2:$A$139,FALSE),3)</f>
        <v>Wessex</v>
      </c>
      <c r="J213" s="22" t="str">
        <f>INDEX(TrustCAHUB_map!$A$2:$D$139,MATCH($C213,TrustCAHUB_map!$A$2:$A$139,FALSE),4)</f>
        <v>Wessex</v>
      </c>
    </row>
    <row r="214" spans="1:10" x14ac:dyDescent="0.3">
      <c r="A214" s="22" t="str">
        <f t="shared" si="3"/>
        <v>'REF2016Not assigned0-24'</v>
      </c>
      <c r="B214" s="22">
        <v>2016</v>
      </c>
      <c r="C214" s="22" t="s">
        <v>203</v>
      </c>
      <c r="D214" s="22" t="s">
        <v>477</v>
      </c>
      <c r="E214" s="22" t="s">
        <v>546</v>
      </c>
      <c r="F214" s="22">
        <v>1</v>
      </c>
      <c r="G214" s="22">
        <v>0</v>
      </c>
      <c r="H214" s="22" t="str">
        <f>INDEX(Bar_data!$A$3:$B$140,MATCH(C214,Bar_data!$A$3:$A$140,FALSE),2)</f>
        <v>Trust040</v>
      </c>
      <c r="I214" s="22" t="str">
        <f>INDEX(TrustCAHUB_map!$A$2:$D$139,MATCH($C214,TrustCAHUB_map!$A$2:$A$139,FALSE),3)</f>
        <v>Peninsula</v>
      </c>
      <c r="J214" s="22" t="str">
        <f>INDEX(TrustCAHUB_map!$A$2:$D$139,MATCH($C214,TrustCAHUB_map!$A$2:$A$139,FALSE),4)</f>
        <v>South West</v>
      </c>
    </row>
    <row r="215" spans="1:10" x14ac:dyDescent="0.3">
      <c r="A215" s="22" t="str">
        <f t="shared" si="3"/>
        <v>'REF2016Curative0-24'</v>
      </c>
      <c r="B215" s="22">
        <v>2016</v>
      </c>
      <c r="C215" s="22" t="s">
        <v>203</v>
      </c>
      <c r="D215" s="22" t="s">
        <v>7</v>
      </c>
      <c r="E215" s="22" t="s">
        <v>546</v>
      </c>
      <c r="F215" s="22">
        <v>10</v>
      </c>
      <c r="G215" s="22">
        <v>0</v>
      </c>
      <c r="H215" s="22" t="str">
        <f>INDEX(Bar_data!$A$3:$B$140,MATCH(C215,Bar_data!$A$3:$A$140,FALSE),2)</f>
        <v>Trust040</v>
      </c>
      <c r="I215" s="22" t="str">
        <f>INDEX(TrustCAHUB_map!$A$2:$D$139,MATCH($C215,TrustCAHUB_map!$A$2:$A$139,FALSE),3)</f>
        <v>Peninsula</v>
      </c>
      <c r="J215" s="22" t="str">
        <f>INDEX(TrustCAHUB_map!$A$2:$D$139,MATCH($C215,TrustCAHUB_map!$A$2:$A$139,FALSE),4)</f>
        <v>South West</v>
      </c>
    </row>
    <row r="216" spans="1:10" x14ac:dyDescent="0.3">
      <c r="A216" s="22" t="str">
        <f t="shared" si="3"/>
        <v>'REF2016Palliative0-24'</v>
      </c>
      <c r="B216" s="22">
        <v>2016</v>
      </c>
      <c r="C216" s="22" t="s">
        <v>203</v>
      </c>
      <c r="D216" s="22" t="s">
        <v>8</v>
      </c>
      <c r="E216" s="22" t="s">
        <v>546</v>
      </c>
      <c r="F216" s="22">
        <v>1</v>
      </c>
      <c r="G216" s="22">
        <v>0</v>
      </c>
      <c r="H216" s="22" t="str">
        <f>INDEX(Bar_data!$A$3:$B$140,MATCH(C216,Bar_data!$A$3:$A$140,FALSE),2)</f>
        <v>Trust040</v>
      </c>
      <c r="I216" s="22" t="str">
        <f>INDEX(TrustCAHUB_map!$A$2:$D$139,MATCH($C216,TrustCAHUB_map!$A$2:$A$139,FALSE),3)</f>
        <v>Peninsula</v>
      </c>
      <c r="J216" s="22" t="str">
        <f>INDEX(TrustCAHUB_map!$A$2:$D$139,MATCH($C216,TrustCAHUB_map!$A$2:$A$139,FALSE),4)</f>
        <v>South West</v>
      </c>
    </row>
    <row r="217" spans="1:10" x14ac:dyDescent="0.3">
      <c r="A217" s="22" t="str">
        <f t="shared" si="3"/>
        <v>'REN2016Palliative0-24'</v>
      </c>
      <c r="B217" s="22">
        <v>2016</v>
      </c>
      <c r="C217" s="22" t="s">
        <v>205</v>
      </c>
      <c r="D217" s="22" t="s">
        <v>8</v>
      </c>
      <c r="E217" s="22" t="s">
        <v>546</v>
      </c>
      <c r="F217" s="22">
        <v>7</v>
      </c>
      <c r="G217" s="22">
        <v>0</v>
      </c>
      <c r="H217" s="22" t="str">
        <f>INDEX(Bar_data!$A$3:$B$140,MATCH(C217,Bar_data!$A$3:$A$140,FALSE),2)</f>
        <v>Trust042</v>
      </c>
      <c r="I217" s="22" t="str">
        <f>INDEX(TrustCAHUB_map!$A$2:$D$139,MATCH($C217,TrustCAHUB_map!$A$2:$A$139,FALSE),3)</f>
        <v>Cheshire and Merseyside</v>
      </c>
      <c r="J217" s="22" t="str">
        <f>INDEX(TrustCAHUB_map!$A$2:$D$139,MATCH($C217,TrustCAHUB_map!$A$2:$A$139,FALSE),4)</f>
        <v>North West</v>
      </c>
    </row>
    <row r="218" spans="1:10" x14ac:dyDescent="0.3">
      <c r="A218" s="22" t="str">
        <f t="shared" si="3"/>
        <v>'REN2016Curative0-24'</v>
      </c>
      <c r="B218" s="22">
        <v>2016</v>
      </c>
      <c r="C218" s="22" t="s">
        <v>205</v>
      </c>
      <c r="D218" s="22" t="s">
        <v>7</v>
      </c>
      <c r="E218" s="22" t="s">
        <v>546</v>
      </c>
      <c r="F218" s="22">
        <v>13</v>
      </c>
      <c r="G218" s="22">
        <v>0</v>
      </c>
      <c r="H218" s="22" t="str">
        <f>INDEX(Bar_data!$A$3:$B$140,MATCH(C218,Bar_data!$A$3:$A$140,FALSE),2)</f>
        <v>Trust042</v>
      </c>
      <c r="I218" s="22" t="str">
        <f>INDEX(TrustCAHUB_map!$A$2:$D$139,MATCH($C218,TrustCAHUB_map!$A$2:$A$139,FALSE),3)</f>
        <v>Cheshire and Merseyside</v>
      </c>
      <c r="J218" s="22" t="str">
        <f>INDEX(TrustCAHUB_map!$A$2:$D$139,MATCH($C218,TrustCAHUB_map!$A$2:$A$139,FALSE),4)</f>
        <v>North West</v>
      </c>
    </row>
    <row r="219" spans="1:10" x14ac:dyDescent="0.3">
      <c r="A219" s="22" t="str">
        <f t="shared" si="3"/>
        <v>'RF42016Palliative0-24'</v>
      </c>
      <c r="B219" s="22">
        <v>2016</v>
      </c>
      <c r="C219" s="22" t="s">
        <v>206</v>
      </c>
      <c r="D219" s="22" t="s">
        <v>8</v>
      </c>
      <c r="E219" s="22" t="s">
        <v>546</v>
      </c>
      <c r="F219" s="22">
        <v>2</v>
      </c>
      <c r="G219" s="22">
        <v>0</v>
      </c>
      <c r="H219" s="22" t="str">
        <f>INDEX(Bar_data!$A$3:$B$140,MATCH(C219,Bar_data!$A$3:$A$140,FALSE),2)</f>
        <v>Trust043</v>
      </c>
      <c r="I219" s="22" t="str">
        <f>INDEX(TrustCAHUB_map!$A$2:$D$139,MATCH($C219,TrustCAHUB_map!$A$2:$A$139,FALSE),3)</f>
        <v>North Central and North East London</v>
      </c>
      <c r="J219" s="22" t="str">
        <f>INDEX(TrustCAHUB_map!$A$2:$D$139,MATCH($C219,TrustCAHUB_map!$A$2:$A$139,FALSE),4)</f>
        <v>London</v>
      </c>
    </row>
    <row r="220" spans="1:10" x14ac:dyDescent="0.3">
      <c r="A220" s="22" t="str">
        <f t="shared" si="3"/>
        <v>'RF42016Curative0-24'</v>
      </c>
      <c r="B220" s="22">
        <v>2016</v>
      </c>
      <c r="C220" s="22" t="s">
        <v>206</v>
      </c>
      <c r="D220" s="22" t="s">
        <v>7</v>
      </c>
      <c r="E220" s="22" t="s">
        <v>546</v>
      </c>
      <c r="F220" s="22">
        <v>7</v>
      </c>
      <c r="G220" s="22">
        <v>0</v>
      </c>
      <c r="H220" s="22" t="str">
        <f>INDEX(Bar_data!$A$3:$B$140,MATCH(C220,Bar_data!$A$3:$A$140,FALSE),2)</f>
        <v>Trust043</v>
      </c>
      <c r="I220" s="22" t="str">
        <f>INDEX(TrustCAHUB_map!$A$2:$D$139,MATCH($C220,TrustCAHUB_map!$A$2:$A$139,FALSE),3)</f>
        <v>North Central and North East London</v>
      </c>
      <c r="J220" s="22" t="str">
        <f>INDEX(TrustCAHUB_map!$A$2:$D$139,MATCH($C220,TrustCAHUB_map!$A$2:$A$139,FALSE),4)</f>
        <v>London</v>
      </c>
    </row>
    <row r="221" spans="1:10" x14ac:dyDescent="0.3">
      <c r="A221" s="22" t="str">
        <f t="shared" si="3"/>
        <v>'RFR2016Curative0-24'</v>
      </c>
      <c r="B221" s="22">
        <v>2016</v>
      </c>
      <c r="C221" s="22" t="s">
        <v>208</v>
      </c>
      <c r="D221" s="22" t="s">
        <v>7</v>
      </c>
      <c r="E221" s="22" t="s">
        <v>546</v>
      </c>
      <c r="F221" s="22">
        <v>2</v>
      </c>
      <c r="G221" s="22">
        <v>0</v>
      </c>
      <c r="H221" s="22" t="str">
        <f>INDEX(Bar_data!$A$3:$B$140,MATCH(C221,Bar_data!$A$3:$A$140,FALSE),2)</f>
        <v>Trust045</v>
      </c>
      <c r="I221" s="22" t="str">
        <f>INDEX(TrustCAHUB_map!$A$2:$D$139,MATCH($C221,TrustCAHUB_map!$A$2:$A$139,FALSE),3)</f>
        <v>South Yorkshire and Bassetlaw</v>
      </c>
      <c r="J221" s="22" t="str">
        <f>INDEX(TrustCAHUB_map!$A$2:$D$139,MATCH($C221,TrustCAHUB_map!$A$2:$A$139,FALSE),4)</f>
        <v>Yorkshire and Humber</v>
      </c>
    </row>
    <row r="222" spans="1:10" x14ac:dyDescent="0.3">
      <c r="A222" s="22" t="str">
        <f t="shared" si="3"/>
        <v>'RFS2016Curative0-24'</v>
      </c>
      <c r="B222" s="22">
        <v>2016</v>
      </c>
      <c r="C222" s="22" t="s">
        <v>209</v>
      </c>
      <c r="D222" s="22" t="s">
        <v>7</v>
      </c>
      <c r="E222" s="22" t="s">
        <v>546</v>
      </c>
      <c r="F222" s="22">
        <v>1</v>
      </c>
      <c r="G222" s="22">
        <v>0</v>
      </c>
      <c r="H222" s="22" t="str">
        <f>INDEX(Bar_data!$A$3:$B$140,MATCH(C222,Bar_data!$A$3:$A$140,FALSE),2)</f>
        <v>Trust046</v>
      </c>
      <c r="I222" s="22" t="str">
        <f>INDEX(TrustCAHUB_map!$A$2:$D$139,MATCH($C222,TrustCAHUB_map!$A$2:$A$139,FALSE),3)</f>
        <v>South Yorkshire and Bassetlaw</v>
      </c>
      <c r="J222" s="22" t="str">
        <f>INDEX(TrustCAHUB_map!$A$2:$D$139,MATCH($C222,TrustCAHUB_map!$A$2:$A$139,FALSE),4)</f>
        <v>East Midlands</v>
      </c>
    </row>
    <row r="223" spans="1:10" x14ac:dyDescent="0.3">
      <c r="A223" s="22" t="str">
        <f t="shared" si="3"/>
        <v>'RGN2016Curative0-24'</v>
      </c>
      <c r="B223" s="22">
        <v>2016</v>
      </c>
      <c r="C223" s="22" t="s">
        <v>210</v>
      </c>
      <c r="D223" s="22" t="s">
        <v>7</v>
      </c>
      <c r="E223" s="22" t="s">
        <v>546</v>
      </c>
      <c r="F223" s="22">
        <v>2</v>
      </c>
      <c r="G223" s="22">
        <v>0</v>
      </c>
      <c r="H223" s="22" t="str">
        <f>INDEX(Bar_data!$A$3:$B$140,MATCH(C223,Bar_data!$A$3:$A$140,FALSE),2)</f>
        <v>Trust047</v>
      </c>
      <c r="I223" s="22" t="str">
        <f>INDEX(TrustCAHUB_map!$A$2:$D$139,MATCH($C223,TrustCAHUB_map!$A$2:$A$139,FALSE),3)</f>
        <v>East of England</v>
      </c>
      <c r="J223" s="22" t="str">
        <f>INDEX(TrustCAHUB_map!$A$2:$D$139,MATCH($C223,TrustCAHUB_map!$A$2:$A$139,FALSE),4)</f>
        <v>East of England</v>
      </c>
    </row>
    <row r="224" spans="1:10" x14ac:dyDescent="0.3">
      <c r="A224" s="22" t="str">
        <f t="shared" si="3"/>
        <v>'RGP2016Curative0-24'</v>
      </c>
      <c r="B224" s="22">
        <v>2016</v>
      </c>
      <c r="C224" s="22" t="s">
        <v>211</v>
      </c>
      <c r="D224" s="22" t="s">
        <v>7</v>
      </c>
      <c r="E224" s="22" t="s">
        <v>546</v>
      </c>
      <c r="F224" s="22">
        <v>2</v>
      </c>
      <c r="G224" s="22">
        <v>0</v>
      </c>
      <c r="H224" s="22" t="str">
        <f>INDEX(Bar_data!$A$3:$B$140,MATCH(C224,Bar_data!$A$3:$A$140,FALSE),2)</f>
        <v>Trust048</v>
      </c>
      <c r="I224" s="22" t="str">
        <f>INDEX(TrustCAHUB_map!$A$2:$D$139,MATCH($C224,TrustCAHUB_map!$A$2:$A$139,FALSE),3)</f>
        <v>East of England</v>
      </c>
      <c r="J224" s="22" t="str">
        <f>INDEX(TrustCAHUB_map!$A$2:$D$139,MATCH($C224,TrustCAHUB_map!$A$2:$A$139,FALSE),4)</f>
        <v>East of England</v>
      </c>
    </row>
    <row r="225" spans="1:10" x14ac:dyDescent="0.3">
      <c r="A225" s="22" t="str">
        <f t="shared" si="3"/>
        <v>'RGT2016Palliative0-24'</v>
      </c>
      <c r="B225" s="22">
        <v>2016</v>
      </c>
      <c r="C225" s="22" t="s">
        <v>213</v>
      </c>
      <c r="D225" s="22" t="s">
        <v>8</v>
      </c>
      <c r="E225" s="22" t="s">
        <v>546</v>
      </c>
      <c r="F225" s="22">
        <v>6</v>
      </c>
      <c r="G225" s="22">
        <v>1</v>
      </c>
      <c r="H225" s="22" t="str">
        <f>INDEX(Bar_data!$A$3:$B$140,MATCH(C225,Bar_data!$A$3:$A$140,FALSE),2)</f>
        <v>Trust051</v>
      </c>
      <c r="I225" s="22" t="str">
        <f>INDEX(TrustCAHUB_map!$A$2:$D$139,MATCH($C225,TrustCAHUB_map!$A$2:$A$139,FALSE),3)</f>
        <v>East of England</v>
      </c>
      <c r="J225" s="22" t="str">
        <f>INDEX(TrustCAHUB_map!$A$2:$D$139,MATCH($C225,TrustCAHUB_map!$A$2:$A$139,FALSE),4)</f>
        <v>East of England</v>
      </c>
    </row>
    <row r="226" spans="1:10" x14ac:dyDescent="0.3">
      <c r="A226" s="22" t="str">
        <f t="shared" si="3"/>
        <v>'RGT2016Curative0-24'</v>
      </c>
      <c r="B226" s="22">
        <v>2016</v>
      </c>
      <c r="C226" s="22" t="s">
        <v>213</v>
      </c>
      <c r="D226" s="22" t="s">
        <v>7</v>
      </c>
      <c r="E226" s="22" t="s">
        <v>546</v>
      </c>
      <c r="F226" s="22">
        <v>55</v>
      </c>
      <c r="G226" s="22">
        <v>0</v>
      </c>
      <c r="H226" s="22" t="str">
        <f>INDEX(Bar_data!$A$3:$B$140,MATCH(C226,Bar_data!$A$3:$A$140,FALSE),2)</f>
        <v>Trust051</v>
      </c>
      <c r="I226" s="22" t="str">
        <f>INDEX(TrustCAHUB_map!$A$2:$D$139,MATCH($C226,TrustCAHUB_map!$A$2:$A$139,FALSE),3)</f>
        <v>East of England</v>
      </c>
      <c r="J226" s="22" t="str">
        <f>INDEX(TrustCAHUB_map!$A$2:$D$139,MATCH($C226,TrustCAHUB_map!$A$2:$A$139,FALSE),4)</f>
        <v>East of England</v>
      </c>
    </row>
    <row r="227" spans="1:10" x14ac:dyDescent="0.3">
      <c r="A227" s="22" t="str">
        <f t="shared" si="3"/>
        <v>'RH82016Curative0-24'</v>
      </c>
      <c r="B227" s="22">
        <v>2016</v>
      </c>
      <c r="C227" s="22" t="s">
        <v>214</v>
      </c>
      <c r="D227" s="22" t="s">
        <v>7</v>
      </c>
      <c r="E227" s="22" t="s">
        <v>546</v>
      </c>
      <c r="F227" s="22">
        <v>1</v>
      </c>
      <c r="G227" s="22">
        <v>0</v>
      </c>
      <c r="H227" s="22" t="str">
        <f>INDEX(Bar_data!$A$3:$B$140,MATCH(C227,Bar_data!$A$3:$A$140,FALSE),2)</f>
        <v>Trust052</v>
      </c>
      <c r="I227" s="22" t="str">
        <f>INDEX(TrustCAHUB_map!$A$2:$D$139,MATCH($C227,TrustCAHUB_map!$A$2:$A$139,FALSE),3)</f>
        <v>Peninsula</v>
      </c>
      <c r="J227" s="22" t="str">
        <f>INDEX(TrustCAHUB_map!$A$2:$D$139,MATCH($C227,TrustCAHUB_map!$A$2:$A$139,FALSE),4)</f>
        <v>South West</v>
      </c>
    </row>
    <row r="228" spans="1:10" x14ac:dyDescent="0.3">
      <c r="A228" s="22" t="str">
        <f t="shared" si="3"/>
        <v>'RH82016Palliative0-24'</v>
      </c>
      <c r="B228" s="22">
        <v>2016</v>
      </c>
      <c r="C228" s="22" t="s">
        <v>214</v>
      </c>
      <c r="D228" s="22" t="s">
        <v>8</v>
      </c>
      <c r="E228" s="22" t="s">
        <v>546</v>
      </c>
      <c r="F228" s="22">
        <v>1</v>
      </c>
      <c r="G228" s="22">
        <v>0</v>
      </c>
      <c r="H228" s="22" t="str">
        <f>INDEX(Bar_data!$A$3:$B$140,MATCH(C228,Bar_data!$A$3:$A$140,FALSE),2)</f>
        <v>Trust052</v>
      </c>
      <c r="I228" s="22" t="str">
        <f>INDEX(TrustCAHUB_map!$A$2:$D$139,MATCH($C228,TrustCAHUB_map!$A$2:$A$139,FALSE),3)</f>
        <v>Peninsula</v>
      </c>
      <c r="J228" s="22" t="str">
        <f>INDEX(TrustCAHUB_map!$A$2:$D$139,MATCH($C228,TrustCAHUB_map!$A$2:$A$139,FALSE),4)</f>
        <v>South West</v>
      </c>
    </row>
    <row r="229" spans="1:10" x14ac:dyDescent="0.3">
      <c r="A229" s="22" t="str">
        <f t="shared" si="3"/>
        <v>'RHM2016Not assigned0-24'</v>
      </c>
      <c r="B229" s="22">
        <v>2016</v>
      </c>
      <c r="C229" s="22" t="s">
        <v>215</v>
      </c>
      <c r="D229" s="22" t="s">
        <v>477</v>
      </c>
      <c r="E229" s="22" t="s">
        <v>546</v>
      </c>
      <c r="F229" s="22">
        <v>16</v>
      </c>
      <c r="G229" s="22">
        <v>0</v>
      </c>
      <c r="H229" s="22" t="str">
        <f>INDEX(Bar_data!$A$3:$B$140,MATCH(C229,Bar_data!$A$3:$A$140,FALSE),2)</f>
        <v>Trust053</v>
      </c>
      <c r="I229" s="22" t="str">
        <f>INDEX(TrustCAHUB_map!$A$2:$D$139,MATCH($C229,TrustCAHUB_map!$A$2:$A$139,FALSE),3)</f>
        <v>Wessex</v>
      </c>
      <c r="J229" s="22" t="str">
        <f>INDEX(TrustCAHUB_map!$A$2:$D$139,MATCH($C229,TrustCAHUB_map!$A$2:$A$139,FALSE),4)</f>
        <v>Wessex</v>
      </c>
    </row>
    <row r="230" spans="1:10" x14ac:dyDescent="0.3">
      <c r="A230" s="22" t="str">
        <f t="shared" si="3"/>
        <v>'RHM2016Palliative0-24'</v>
      </c>
      <c r="B230" s="22">
        <v>2016</v>
      </c>
      <c r="C230" s="22" t="s">
        <v>215</v>
      </c>
      <c r="D230" s="22" t="s">
        <v>8</v>
      </c>
      <c r="E230" s="22" t="s">
        <v>546</v>
      </c>
      <c r="F230" s="22">
        <v>2</v>
      </c>
      <c r="G230" s="22">
        <v>0</v>
      </c>
      <c r="H230" s="22" t="str">
        <f>INDEX(Bar_data!$A$3:$B$140,MATCH(C230,Bar_data!$A$3:$A$140,FALSE),2)</f>
        <v>Trust053</v>
      </c>
      <c r="I230" s="22" t="str">
        <f>INDEX(TrustCAHUB_map!$A$2:$D$139,MATCH($C230,TrustCAHUB_map!$A$2:$A$139,FALSE),3)</f>
        <v>Wessex</v>
      </c>
      <c r="J230" s="22" t="str">
        <f>INDEX(TrustCAHUB_map!$A$2:$D$139,MATCH($C230,TrustCAHUB_map!$A$2:$A$139,FALSE),4)</f>
        <v>Wessex</v>
      </c>
    </row>
    <row r="231" spans="1:10" x14ac:dyDescent="0.3">
      <c r="A231" s="22" t="str">
        <f t="shared" si="3"/>
        <v>'RHM2016Curative0-24'</v>
      </c>
      <c r="B231" s="22">
        <v>2016</v>
      </c>
      <c r="C231" s="22" t="s">
        <v>215</v>
      </c>
      <c r="D231" s="22" t="s">
        <v>7</v>
      </c>
      <c r="E231" s="22" t="s">
        <v>546</v>
      </c>
      <c r="F231" s="22">
        <v>19</v>
      </c>
      <c r="G231" s="22">
        <v>0</v>
      </c>
      <c r="H231" s="22" t="str">
        <f>INDEX(Bar_data!$A$3:$B$140,MATCH(C231,Bar_data!$A$3:$A$140,FALSE),2)</f>
        <v>Trust053</v>
      </c>
      <c r="I231" s="22" t="str">
        <f>INDEX(TrustCAHUB_map!$A$2:$D$139,MATCH($C231,TrustCAHUB_map!$A$2:$A$139,FALSE),3)</f>
        <v>Wessex</v>
      </c>
      <c r="J231" s="22" t="str">
        <f>INDEX(TrustCAHUB_map!$A$2:$D$139,MATCH($C231,TrustCAHUB_map!$A$2:$A$139,FALSE),4)</f>
        <v>Wessex</v>
      </c>
    </row>
    <row r="232" spans="1:10" x14ac:dyDescent="0.3">
      <c r="A232" s="22" t="str">
        <f t="shared" si="3"/>
        <v>'RHQ2016Curative0-24'</v>
      </c>
      <c r="B232" s="22">
        <v>2016</v>
      </c>
      <c r="C232" s="22" t="s">
        <v>216</v>
      </c>
      <c r="D232" s="22" t="s">
        <v>7</v>
      </c>
      <c r="E232" s="22" t="s">
        <v>546</v>
      </c>
      <c r="F232" s="22">
        <v>31</v>
      </c>
      <c r="G232" s="22">
        <v>0</v>
      </c>
      <c r="H232" s="22" t="str">
        <f>INDEX(Bar_data!$A$3:$B$140,MATCH(C232,Bar_data!$A$3:$A$140,FALSE),2)</f>
        <v>Trust054</v>
      </c>
      <c r="I232" s="22" t="str">
        <f>INDEX(TrustCAHUB_map!$A$2:$D$139,MATCH($C232,TrustCAHUB_map!$A$2:$A$139,FALSE),3)</f>
        <v>South Yorkshire and Bassetlaw</v>
      </c>
      <c r="J232" s="22" t="str">
        <f>INDEX(TrustCAHUB_map!$A$2:$D$139,MATCH($C232,TrustCAHUB_map!$A$2:$A$139,FALSE),4)</f>
        <v>Yorkshire and Humber</v>
      </c>
    </row>
    <row r="233" spans="1:10" x14ac:dyDescent="0.3">
      <c r="A233" s="22" t="str">
        <f t="shared" si="3"/>
        <v>'RHQ2016Palliative0-24'</v>
      </c>
      <c r="B233" s="22">
        <v>2016</v>
      </c>
      <c r="C233" s="22" t="s">
        <v>216</v>
      </c>
      <c r="D233" s="22" t="s">
        <v>8</v>
      </c>
      <c r="E233" s="22" t="s">
        <v>546</v>
      </c>
      <c r="F233" s="22">
        <v>4</v>
      </c>
      <c r="G233" s="22">
        <v>0</v>
      </c>
      <c r="H233" s="22" t="str">
        <f>INDEX(Bar_data!$A$3:$B$140,MATCH(C233,Bar_data!$A$3:$A$140,FALSE),2)</f>
        <v>Trust054</v>
      </c>
      <c r="I233" s="22" t="str">
        <f>INDEX(TrustCAHUB_map!$A$2:$D$139,MATCH($C233,TrustCAHUB_map!$A$2:$A$139,FALSE),3)</f>
        <v>South Yorkshire and Bassetlaw</v>
      </c>
      <c r="J233" s="22" t="str">
        <f>INDEX(TrustCAHUB_map!$A$2:$D$139,MATCH($C233,TrustCAHUB_map!$A$2:$A$139,FALSE),4)</f>
        <v>Yorkshire and Humber</v>
      </c>
    </row>
    <row r="234" spans="1:10" x14ac:dyDescent="0.3">
      <c r="A234" s="22" t="str">
        <f t="shared" si="3"/>
        <v>'RHU2016Curative0-24'</v>
      </c>
      <c r="B234" s="22">
        <v>2016</v>
      </c>
      <c r="C234" s="22" t="s">
        <v>217</v>
      </c>
      <c r="D234" s="22" t="s">
        <v>7</v>
      </c>
      <c r="E234" s="22" t="s">
        <v>546</v>
      </c>
      <c r="F234" s="22">
        <v>4</v>
      </c>
      <c r="G234" s="22">
        <v>0</v>
      </c>
      <c r="H234" s="22" t="str">
        <f>INDEX(Bar_data!$A$3:$B$140,MATCH(C234,Bar_data!$A$3:$A$140,FALSE),2)</f>
        <v>Trust055</v>
      </c>
      <c r="I234" s="22" t="str">
        <f>INDEX(TrustCAHUB_map!$A$2:$D$139,MATCH($C234,TrustCAHUB_map!$A$2:$A$139,FALSE),3)</f>
        <v>Wessex</v>
      </c>
      <c r="J234" s="22" t="str">
        <f>INDEX(TrustCAHUB_map!$A$2:$D$139,MATCH($C234,TrustCAHUB_map!$A$2:$A$139,FALSE),4)</f>
        <v>Wessex</v>
      </c>
    </row>
    <row r="235" spans="1:10" x14ac:dyDescent="0.3">
      <c r="A235" s="22" t="str">
        <f t="shared" si="3"/>
        <v>'RHU2016Not assigned0-24'</v>
      </c>
      <c r="B235" s="22">
        <v>2016</v>
      </c>
      <c r="C235" s="22" t="s">
        <v>217</v>
      </c>
      <c r="D235" s="22" t="s">
        <v>477</v>
      </c>
      <c r="E235" s="22" t="s">
        <v>546</v>
      </c>
      <c r="F235" s="22">
        <v>1</v>
      </c>
      <c r="G235" s="22">
        <v>0</v>
      </c>
      <c r="H235" s="22" t="str">
        <f>INDEX(Bar_data!$A$3:$B$140,MATCH(C235,Bar_data!$A$3:$A$140,FALSE),2)</f>
        <v>Trust055</v>
      </c>
      <c r="I235" s="22" t="str">
        <f>INDEX(TrustCAHUB_map!$A$2:$D$139,MATCH($C235,TrustCAHUB_map!$A$2:$A$139,FALSE),3)</f>
        <v>Wessex</v>
      </c>
      <c r="J235" s="22" t="str">
        <f>INDEX(TrustCAHUB_map!$A$2:$D$139,MATCH($C235,TrustCAHUB_map!$A$2:$A$139,FALSE),4)</f>
        <v>Wessex</v>
      </c>
    </row>
    <row r="236" spans="1:10" x14ac:dyDescent="0.3">
      <c r="A236" s="22" t="str">
        <f t="shared" si="3"/>
        <v>'RHW2016Curative0-24'</v>
      </c>
      <c r="B236" s="22">
        <v>2016</v>
      </c>
      <c r="C236" s="22" t="s">
        <v>218</v>
      </c>
      <c r="D236" s="22" t="s">
        <v>7</v>
      </c>
      <c r="E236" s="22" t="s">
        <v>546</v>
      </c>
      <c r="F236" s="22">
        <v>3</v>
      </c>
      <c r="G236" s="22">
        <v>0</v>
      </c>
      <c r="H236" s="22" t="str">
        <f>INDEX(Bar_data!$A$3:$B$140,MATCH(C236,Bar_data!$A$3:$A$140,FALSE),2)</f>
        <v>Trust056</v>
      </c>
      <c r="I236" s="22" t="str">
        <f>INDEX(TrustCAHUB_map!$A$2:$D$139,MATCH($C236,TrustCAHUB_map!$A$2:$A$139,FALSE),3)</f>
        <v>Thames Valley</v>
      </c>
      <c r="J236" s="22" t="str">
        <f>INDEX(TrustCAHUB_map!$A$2:$D$139,MATCH($C236,TrustCAHUB_map!$A$2:$A$139,FALSE),4)</f>
        <v>Wessex</v>
      </c>
    </row>
    <row r="237" spans="1:10" x14ac:dyDescent="0.3">
      <c r="A237" s="22" t="str">
        <f t="shared" si="3"/>
        <v>'RJ12016Curative0-24'</v>
      </c>
      <c r="B237" s="22">
        <v>2016</v>
      </c>
      <c r="C237" s="22" t="s">
        <v>219</v>
      </c>
      <c r="D237" s="22" t="s">
        <v>7</v>
      </c>
      <c r="E237" s="22" t="s">
        <v>546</v>
      </c>
      <c r="F237" s="22">
        <v>9</v>
      </c>
      <c r="G237" s="22">
        <v>0</v>
      </c>
      <c r="H237" s="22" t="str">
        <f>INDEX(Bar_data!$A$3:$B$140,MATCH(C237,Bar_data!$A$3:$A$140,FALSE),2)</f>
        <v>Trust057</v>
      </c>
      <c r="I237" s="22" t="str">
        <f>INDEX(TrustCAHUB_map!$A$2:$D$139,MATCH($C237,TrustCAHUB_map!$A$2:$A$139,FALSE),3)</f>
        <v>South East London</v>
      </c>
      <c r="J237" s="22" t="str">
        <f>INDEX(TrustCAHUB_map!$A$2:$D$139,MATCH($C237,TrustCAHUB_map!$A$2:$A$139,FALSE),4)</f>
        <v>London</v>
      </c>
    </row>
    <row r="238" spans="1:10" x14ac:dyDescent="0.3">
      <c r="A238" s="22" t="str">
        <f t="shared" si="3"/>
        <v>'RJ12016Palliative0-24'</v>
      </c>
      <c r="B238" s="22">
        <v>2016</v>
      </c>
      <c r="C238" s="22" t="s">
        <v>219</v>
      </c>
      <c r="D238" s="22" t="s">
        <v>8</v>
      </c>
      <c r="E238" s="22" t="s">
        <v>546</v>
      </c>
      <c r="F238" s="22">
        <v>3</v>
      </c>
      <c r="G238" s="22">
        <v>0</v>
      </c>
      <c r="H238" s="22" t="str">
        <f>INDEX(Bar_data!$A$3:$B$140,MATCH(C238,Bar_data!$A$3:$A$140,FALSE),2)</f>
        <v>Trust057</v>
      </c>
      <c r="I238" s="22" t="str">
        <f>INDEX(TrustCAHUB_map!$A$2:$D$139,MATCH($C238,TrustCAHUB_map!$A$2:$A$139,FALSE),3)</f>
        <v>South East London</v>
      </c>
      <c r="J238" s="22" t="str">
        <f>INDEX(TrustCAHUB_map!$A$2:$D$139,MATCH($C238,TrustCAHUB_map!$A$2:$A$139,FALSE),4)</f>
        <v>London</v>
      </c>
    </row>
    <row r="239" spans="1:10" x14ac:dyDescent="0.3">
      <c r="A239" s="22" t="str">
        <f t="shared" si="3"/>
        <v>'RJ12016Not assigned0-24'</v>
      </c>
      <c r="B239" s="22">
        <v>2016</v>
      </c>
      <c r="C239" s="22" t="s">
        <v>219</v>
      </c>
      <c r="D239" s="22" t="s">
        <v>477</v>
      </c>
      <c r="E239" s="22" t="s">
        <v>546</v>
      </c>
      <c r="F239" s="22">
        <v>3</v>
      </c>
      <c r="G239" s="22">
        <v>0</v>
      </c>
      <c r="H239" s="22" t="str">
        <f>INDEX(Bar_data!$A$3:$B$140,MATCH(C239,Bar_data!$A$3:$A$140,FALSE),2)</f>
        <v>Trust057</v>
      </c>
      <c r="I239" s="22" t="str">
        <f>INDEX(TrustCAHUB_map!$A$2:$D$139,MATCH($C239,TrustCAHUB_map!$A$2:$A$139,FALSE),3)</f>
        <v>South East London</v>
      </c>
      <c r="J239" s="22" t="str">
        <f>INDEX(TrustCAHUB_map!$A$2:$D$139,MATCH($C239,TrustCAHUB_map!$A$2:$A$139,FALSE),4)</f>
        <v>London</v>
      </c>
    </row>
    <row r="240" spans="1:10" x14ac:dyDescent="0.3">
      <c r="A240" s="22" t="str">
        <f t="shared" si="3"/>
        <v>'RJ22016Not assigned0-24'</v>
      </c>
      <c r="B240" s="22">
        <v>2016</v>
      </c>
      <c r="C240" s="22" t="s">
        <v>220</v>
      </c>
      <c r="D240" s="22" t="s">
        <v>477</v>
      </c>
      <c r="E240" s="22" t="s">
        <v>546</v>
      </c>
      <c r="F240" s="22">
        <v>2</v>
      </c>
      <c r="G240" s="22">
        <v>0</v>
      </c>
      <c r="H240" s="22" t="str">
        <f>INDEX(Bar_data!$A$3:$B$140,MATCH(C240,Bar_data!$A$3:$A$140,FALSE),2)</f>
        <v>Trust058</v>
      </c>
      <c r="I240" s="22" t="str">
        <f>INDEX(TrustCAHUB_map!$A$2:$D$139,MATCH($C240,TrustCAHUB_map!$A$2:$A$139,FALSE),3)</f>
        <v>South East London</v>
      </c>
      <c r="J240" s="22" t="str">
        <f>INDEX(TrustCAHUB_map!$A$2:$D$139,MATCH($C240,TrustCAHUB_map!$A$2:$A$139,FALSE),4)</f>
        <v>London</v>
      </c>
    </row>
    <row r="241" spans="1:10" x14ac:dyDescent="0.3">
      <c r="A241" s="22" t="str">
        <f t="shared" si="3"/>
        <v>'RJ22016Curative0-24'</v>
      </c>
      <c r="B241" s="22">
        <v>2016</v>
      </c>
      <c r="C241" s="22" t="s">
        <v>220</v>
      </c>
      <c r="D241" s="22" t="s">
        <v>7</v>
      </c>
      <c r="E241" s="22" t="s">
        <v>546</v>
      </c>
      <c r="F241" s="22">
        <v>1</v>
      </c>
      <c r="G241" s="22">
        <v>0</v>
      </c>
      <c r="H241" s="22" t="str">
        <f>INDEX(Bar_data!$A$3:$B$140,MATCH(C241,Bar_data!$A$3:$A$140,FALSE),2)</f>
        <v>Trust058</v>
      </c>
      <c r="I241" s="22" t="str">
        <f>INDEX(TrustCAHUB_map!$A$2:$D$139,MATCH($C241,TrustCAHUB_map!$A$2:$A$139,FALSE),3)</f>
        <v>South East London</v>
      </c>
      <c r="J241" s="22" t="str">
        <f>INDEX(TrustCAHUB_map!$A$2:$D$139,MATCH($C241,TrustCAHUB_map!$A$2:$A$139,FALSE),4)</f>
        <v>London</v>
      </c>
    </row>
    <row r="242" spans="1:10" x14ac:dyDescent="0.3">
      <c r="A242" s="22" t="str">
        <f t="shared" si="3"/>
        <v>'RJ72016Palliative0-24'</v>
      </c>
      <c r="B242" s="22">
        <v>2016</v>
      </c>
      <c r="C242" s="22" t="s">
        <v>222</v>
      </c>
      <c r="D242" s="22" t="s">
        <v>8</v>
      </c>
      <c r="E242" s="22" t="s">
        <v>546</v>
      </c>
      <c r="F242" s="22">
        <v>3</v>
      </c>
      <c r="G242" s="22">
        <v>0</v>
      </c>
      <c r="H242" s="22" t="str">
        <f>INDEX(Bar_data!$A$3:$B$140,MATCH(C242,Bar_data!$A$3:$A$140,FALSE),2)</f>
        <v>Trust060</v>
      </c>
      <c r="I242" s="22" t="str">
        <f>INDEX(TrustCAHUB_map!$A$2:$D$139,MATCH($C242,TrustCAHUB_map!$A$2:$A$139,FALSE),3)</f>
        <v>North West and South West London</v>
      </c>
      <c r="J242" s="22" t="str">
        <f>INDEX(TrustCAHUB_map!$A$2:$D$139,MATCH($C242,TrustCAHUB_map!$A$2:$A$139,FALSE),4)</f>
        <v>London</v>
      </c>
    </row>
    <row r="243" spans="1:10" x14ac:dyDescent="0.3">
      <c r="A243" s="22" t="str">
        <f t="shared" si="3"/>
        <v>'RJ72016Curative0-24'</v>
      </c>
      <c r="B243" s="22">
        <v>2016</v>
      </c>
      <c r="C243" s="22" t="s">
        <v>222</v>
      </c>
      <c r="D243" s="22" t="s">
        <v>7</v>
      </c>
      <c r="E243" s="22" t="s">
        <v>546</v>
      </c>
      <c r="F243" s="22">
        <v>9</v>
      </c>
      <c r="G243" s="22">
        <v>1</v>
      </c>
      <c r="H243" s="22" t="str">
        <f>INDEX(Bar_data!$A$3:$B$140,MATCH(C243,Bar_data!$A$3:$A$140,FALSE),2)</f>
        <v>Trust060</v>
      </c>
      <c r="I243" s="22" t="str">
        <f>INDEX(TrustCAHUB_map!$A$2:$D$139,MATCH($C243,TrustCAHUB_map!$A$2:$A$139,FALSE),3)</f>
        <v>North West and South West London</v>
      </c>
      <c r="J243" s="22" t="str">
        <f>INDEX(TrustCAHUB_map!$A$2:$D$139,MATCH($C243,TrustCAHUB_map!$A$2:$A$139,FALSE),4)</f>
        <v>London</v>
      </c>
    </row>
    <row r="244" spans="1:10" x14ac:dyDescent="0.3">
      <c r="A244" s="22" t="str">
        <f t="shared" si="3"/>
        <v>'RJE2016Curative0-24'</v>
      </c>
      <c r="B244" s="22">
        <v>2016</v>
      </c>
      <c r="C244" s="22" t="s">
        <v>224</v>
      </c>
      <c r="D244" s="22" t="s">
        <v>7</v>
      </c>
      <c r="E244" s="22" t="s">
        <v>546</v>
      </c>
      <c r="F244" s="22">
        <v>6</v>
      </c>
      <c r="G244" s="22">
        <v>0</v>
      </c>
      <c r="H244" s="22" t="str">
        <f>INDEX(Bar_data!$A$3:$B$140,MATCH(C244,Bar_data!$A$3:$A$140,FALSE),2)</f>
        <v>Trust062</v>
      </c>
      <c r="I244" s="22" t="str">
        <f>INDEX(TrustCAHUB_map!$A$2:$D$139,MATCH($C244,TrustCAHUB_map!$A$2:$A$139,FALSE),3)</f>
        <v>West Midlands</v>
      </c>
      <c r="J244" s="22" t="str">
        <f>INDEX(TrustCAHUB_map!$A$2:$D$139,MATCH($C244,TrustCAHUB_map!$A$2:$A$139,FALSE),4)</f>
        <v>West Midlands</v>
      </c>
    </row>
    <row r="245" spans="1:10" x14ac:dyDescent="0.3">
      <c r="A245" s="22" t="str">
        <f t="shared" si="3"/>
        <v>'RJE2016Palliative0-24'</v>
      </c>
      <c r="B245" s="22">
        <v>2016</v>
      </c>
      <c r="C245" s="22" t="s">
        <v>224</v>
      </c>
      <c r="D245" s="22" t="s">
        <v>8</v>
      </c>
      <c r="E245" s="22" t="s">
        <v>546</v>
      </c>
      <c r="F245" s="22">
        <v>3</v>
      </c>
      <c r="G245" s="22">
        <v>0</v>
      </c>
      <c r="H245" s="22" t="str">
        <f>INDEX(Bar_data!$A$3:$B$140,MATCH(C245,Bar_data!$A$3:$A$140,FALSE),2)</f>
        <v>Trust062</v>
      </c>
      <c r="I245" s="22" t="str">
        <f>INDEX(TrustCAHUB_map!$A$2:$D$139,MATCH($C245,TrustCAHUB_map!$A$2:$A$139,FALSE),3)</f>
        <v>West Midlands</v>
      </c>
      <c r="J245" s="22" t="str">
        <f>INDEX(TrustCAHUB_map!$A$2:$D$139,MATCH($C245,TrustCAHUB_map!$A$2:$A$139,FALSE),4)</f>
        <v>West Midlands</v>
      </c>
    </row>
    <row r="246" spans="1:10" x14ac:dyDescent="0.3">
      <c r="A246" s="22" t="str">
        <f t="shared" si="3"/>
        <v>'RJR2016Curative0-24'</v>
      </c>
      <c r="B246" s="22">
        <v>2016</v>
      </c>
      <c r="C246" s="22" t="s">
        <v>227</v>
      </c>
      <c r="D246" s="22" t="s">
        <v>7</v>
      </c>
      <c r="E246" s="22" t="s">
        <v>546</v>
      </c>
      <c r="F246" s="22">
        <v>3</v>
      </c>
      <c r="G246" s="22">
        <v>0</v>
      </c>
      <c r="H246" s="22" t="str">
        <f>INDEX(Bar_data!$A$3:$B$140,MATCH(C246,Bar_data!$A$3:$A$140,FALSE),2)</f>
        <v>Trust066</v>
      </c>
      <c r="I246" s="22" t="str">
        <f>INDEX(TrustCAHUB_map!$A$2:$D$139,MATCH($C246,TrustCAHUB_map!$A$2:$A$139,FALSE),3)</f>
        <v>Cheshire and Merseyside</v>
      </c>
      <c r="J246" s="22" t="str">
        <f>INDEX(TrustCAHUB_map!$A$2:$D$139,MATCH($C246,TrustCAHUB_map!$A$2:$A$139,FALSE),4)</f>
        <v>North West</v>
      </c>
    </row>
    <row r="247" spans="1:10" x14ac:dyDescent="0.3">
      <c r="A247" s="22" t="str">
        <f t="shared" si="3"/>
        <v>'RK52016Curative0-24'</v>
      </c>
      <c r="B247" s="22">
        <v>2016</v>
      </c>
      <c r="C247" s="22" t="s">
        <v>229</v>
      </c>
      <c r="D247" s="22" t="s">
        <v>7</v>
      </c>
      <c r="E247" s="22" t="s">
        <v>546</v>
      </c>
      <c r="F247" s="22">
        <v>1</v>
      </c>
      <c r="G247" s="22">
        <v>0</v>
      </c>
      <c r="H247" s="22" t="str">
        <f>INDEX(Bar_data!$A$3:$B$140,MATCH(C247,Bar_data!$A$3:$A$140,FALSE),2)</f>
        <v>Trust068</v>
      </c>
      <c r="I247" s="22" t="str">
        <f>INDEX(TrustCAHUB_map!$A$2:$D$139,MATCH($C247,TrustCAHUB_map!$A$2:$A$139,FALSE),3)</f>
        <v>East Midlands</v>
      </c>
      <c r="J247" s="22" t="str">
        <f>INDEX(TrustCAHUB_map!$A$2:$D$139,MATCH($C247,TrustCAHUB_map!$A$2:$A$139,FALSE),4)</f>
        <v>East Midlands</v>
      </c>
    </row>
    <row r="248" spans="1:10" x14ac:dyDescent="0.3">
      <c r="A248" s="22" t="str">
        <f t="shared" si="3"/>
        <v>'RK92016Palliative0-24'</v>
      </c>
      <c r="B248" s="22">
        <v>2016</v>
      </c>
      <c r="C248" s="22" t="s">
        <v>230</v>
      </c>
      <c r="D248" s="22" t="s">
        <v>8</v>
      </c>
      <c r="E248" s="22" t="s">
        <v>546</v>
      </c>
      <c r="F248" s="22">
        <v>1</v>
      </c>
      <c r="G248" s="22">
        <v>0</v>
      </c>
      <c r="H248" s="22" t="str">
        <f>INDEX(Bar_data!$A$3:$B$140,MATCH(C248,Bar_data!$A$3:$A$140,FALSE),2)</f>
        <v>Trust069</v>
      </c>
      <c r="I248" s="22" t="str">
        <f>INDEX(TrustCAHUB_map!$A$2:$D$139,MATCH($C248,TrustCAHUB_map!$A$2:$A$139,FALSE),3)</f>
        <v>Peninsula</v>
      </c>
      <c r="J248" s="22" t="str">
        <f>INDEX(TrustCAHUB_map!$A$2:$D$139,MATCH($C248,TrustCAHUB_map!$A$2:$A$139,FALSE),4)</f>
        <v>South West</v>
      </c>
    </row>
    <row r="249" spans="1:10" x14ac:dyDescent="0.3">
      <c r="A249" s="22" t="str">
        <f t="shared" si="3"/>
        <v>'RK92016Curative0-24'</v>
      </c>
      <c r="B249" s="22">
        <v>2016</v>
      </c>
      <c r="C249" s="22" t="s">
        <v>230</v>
      </c>
      <c r="D249" s="22" t="s">
        <v>7</v>
      </c>
      <c r="E249" s="22" t="s">
        <v>546</v>
      </c>
      <c r="F249" s="22">
        <v>12</v>
      </c>
      <c r="G249" s="22">
        <v>0</v>
      </c>
      <c r="H249" s="22" t="str">
        <f>INDEX(Bar_data!$A$3:$B$140,MATCH(C249,Bar_data!$A$3:$A$140,FALSE),2)</f>
        <v>Trust069</v>
      </c>
      <c r="I249" s="22" t="str">
        <f>INDEX(TrustCAHUB_map!$A$2:$D$139,MATCH($C249,TrustCAHUB_map!$A$2:$A$139,FALSE),3)</f>
        <v>Peninsula</v>
      </c>
      <c r="J249" s="22" t="str">
        <f>INDEX(TrustCAHUB_map!$A$2:$D$139,MATCH($C249,TrustCAHUB_map!$A$2:$A$139,FALSE),4)</f>
        <v>South West</v>
      </c>
    </row>
    <row r="250" spans="1:10" x14ac:dyDescent="0.3">
      <c r="A250" s="22" t="str">
        <f t="shared" si="3"/>
        <v>'RK92016Not assigned0-24'</v>
      </c>
      <c r="B250" s="22">
        <v>2016</v>
      </c>
      <c r="C250" s="22" t="s">
        <v>230</v>
      </c>
      <c r="D250" s="22" t="s">
        <v>477</v>
      </c>
      <c r="E250" s="22" t="s">
        <v>546</v>
      </c>
      <c r="F250" s="22">
        <v>1</v>
      </c>
      <c r="G250" s="22">
        <v>0</v>
      </c>
      <c r="H250" s="22" t="str">
        <f>INDEX(Bar_data!$A$3:$B$140,MATCH(C250,Bar_data!$A$3:$A$140,FALSE),2)</f>
        <v>Trust069</v>
      </c>
      <c r="I250" s="22" t="str">
        <f>INDEX(TrustCAHUB_map!$A$2:$D$139,MATCH($C250,TrustCAHUB_map!$A$2:$A$139,FALSE),3)</f>
        <v>Peninsula</v>
      </c>
      <c r="J250" s="22" t="str">
        <f>INDEX(TrustCAHUB_map!$A$2:$D$139,MATCH($C250,TrustCAHUB_map!$A$2:$A$139,FALSE),4)</f>
        <v>South West</v>
      </c>
    </row>
    <row r="251" spans="1:10" x14ac:dyDescent="0.3">
      <c r="A251" s="22" t="str">
        <f t="shared" si="3"/>
        <v>'RKB2016Curative0-24'</v>
      </c>
      <c r="B251" s="22">
        <v>2016</v>
      </c>
      <c r="C251" s="22" t="s">
        <v>299</v>
      </c>
      <c r="D251" s="22" t="s">
        <v>7</v>
      </c>
      <c r="E251" s="22" t="s">
        <v>546</v>
      </c>
      <c r="F251" s="22">
        <v>4</v>
      </c>
      <c r="G251" s="22">
        <v>0</v>
      </c>
      <c r="H251" s="22" t="str">
        <f>INDEX(Bar_data!$A$3:$B$140,MATCH(C251,Bar_data!$A$3:$A$140,FALSE),2)</f>
        <v>Trust070</v>
      </c>
      <c r="I251" s="22" t="str">
        <f>INDEX(TrustCAHUB_map!$A$2:$D$139,MATCH($C251,TrustCAHUB_map!$A$2:$A$139,FALSE),3)</f>
        <v>West Midlands</v>
      </c>
      <c r="J251" s="22" t="str">
        <f>INDEX(TrustCAHUB_map!$A$2:$D$139,MATCH($C251,TrustCAHUB_map!$A$2:$A$139,FALSE),4)</f>
        <v>West Midlands</v>
      </c>
    </row>
    <row r="252" spans="1:10" x14ac:dyDescent="0.3">
      <c r="A252" s="22" t="str">
        <f t="shared" si="3"/>
        <v>'RL42016Curative0-24'</v>
      </c>
      <c r="B252" s="22">
        <v>2016</v>
      </c>
      <c r="C252" s="22" t="s">
        <v>232</v>
      </c>
      <c r="D252" s="22" t="s">
        <v>7</v>
      </c>
      <c r="E252" s="22" t="s">
        <v>546</v>
      </c>
      <c r="F252" s="22">
        <v>8</v>
      </c>
      <c r="G252" s="22">
        <v>0</v>
      </c>
      <c r="H252" s="22" t="str">
        <f>INDEX(Bar_data!$A$3:$B$140,MATCH(C252,Bar_data!$A$3:$A$140,FALSE),2)</f>
        <v>Trust072</v>
      </c>
      <c r="I252" s="22" t="str">
        <f>INDEX(TrustCAHUB_map!$A$2:$D$139,MATCH($C252,TrustCAHUB_map!$A$2:$A$139,FALSE),3)</f>
        <v>West Midlands</v>
      </c>
      <c r="J252" s="22" t="str">
        <f>INDEX(TrustCAHUB_map!$A$2:$D$139,MATCH($C252,TrustCAHUB_map!$A$2:$A$139,FALSE),4)</f>
        <v>West Midlands</v>
      </c>
    </row>
    <row r="253" spans="1:10" x14ac:dyDescent="0.3">
      <c r="A253" s="22" t="str">
        <f t="shared" si="3"/>
        <v>'RLN2016Palliative0-24'</v>
      </c>
      <c r="B253" s="22">
        <v>2016</v>
      </c>
      <c r="C253" s="22" t="s">
        <v>233</v>
      </c>
      <c r="D253" s="22" t="s">
        <v>8</v>
      </c>
      <c r="E253" s="22" t="s">
        <v>546</v>
      </c>
      <c r="F253" s="22">
        <v>2</v>
      </c>
      <c r="G253" s="22">
        <v>0</v>
      </c>
      <c r="H253" s="22" t="str">
        <f>INDEX(Bar_data!$A$3:$B$140,MATCH(C253,Bar_data!$A$3:$A$140,FALSE),2)</f>
        <v>Trust073</v>
      </c>
      <c r="I253" s="22" t="str">
        <f>INDEX(TrustCAHUB_map!$A$2:$D$139,MATCH($C253,TrustCAHUB_map!$A$2:$A$139,FALSE),3)</f>
        <v>North East and Cumbria</v>
      </c>
      <c r="J253" s="22" t="str">
        <f>INDEX(TrustCAHUB_map!$A$2:$D$139,MATCH($C253,TrustCAHUB_map!$A$2:$A$139,FALSE),4)</f>
        <v>North East</v>
      </c>
    </row>
    <row r="254" spans="1:10" x14ac:dyDescent="0.3">
      <c r="A254" s="22" t="str">
        <f t="shared" si="3"/>
        <v>'RLN2016Curative0-24'</v>
      </c>
      <c r="B254" s="22">
        <v>2016</v>
      </c>
      <c r="C254" s="22" t="s">
        <v>233</v>
      </c>
      <c r="D254" s="22" t="s">
        <v>7</v>
      </c>
      <c r="E254" s="22" t="s">
        <v>546</v>
      </c>
      <c r="F254" s="22">
        <v>3</v>
      </c>
      <c r="G254" s="22">
        <v>0</v>
      </c>
      <c r="H254" s="22" t="str">
        <f>INDEX(Bar_data!$A$3:$B$140,MATCH(C254,Bar_data!$A$3:$A$140,FALSE),2)</f>
        <v>Trust073</v>
      </c>
      <c r="I254" s="22" t="str">
        <f>INDEX(TrustCAHUB_map!$A$2:$D$139,MATCH($C254,TrustCAHUB_map!$A$2:$A$139,FALSE),3)</f>
        <v>North East and Cumbria</v>
      </c>
      <c r="J254" s="22" t="str">
        <f>INDEX(TrustCAHUB_map!$A$2:$D$139,MATCH($C254,TrustCAHUB_map!$A$2:$A$139,FALSE),4)</f>
        <v>North East</v>
      </c>
    </row>
    <row r="255" spans="1:10" x14ac:dyDescent="0.3">
      <c r="A255" s="22" t="str">
        <f t="shared" si="3"/>
        <v>'RLQ2016Curative0-24'</v>
      </c>
      <c r="B255" s="22">
        <v>2016</v>
      </c>
      <c r="C255" s="22" t="s">
        <v>234</v>
      </c>
      <c r="D255" s="22" t="s">
        <v>7</v>
      </c>
      <c r="E255" s="22" t="s">
        <v>546</v>
      </c>
      <c r="F255" s="22">
        <v>3</v>
      </c>
      <c r="G255" s="22">
        <v>0</v>
      </c>
      <c r="H255" s="22" t="str">
        <f>INDEX(Bar_data!$A$3:$B$140,MATCH(C255,Bar_data!$A$3:$A$140,FALSE),2)</f>
        <v>Trust074</v>
      </c>
      <c r="I255" s="22" t="str">
        <f>INDEX(TrustCAHUB_map!$A$2:$D$139,MATCH($C255,TrustCAHUB_map!$A$2:$A$139,FALSE),3)</f>
        <v>West Midlands</v>
      </c>
      <c r="J255" s="22" t="str">
        <f>INDEX(TrustCAHUB_map!$A$2:$D$139,MATCH($C255,TrustCAHUB_map!$A$2:$A$139,FALSE),4)</f>
        <v>West Midlands</v>
      </c>
    </row>
    <row r="256" spans="1:10" x14ac:dyDescent="0.3">
      <c r="A256" s="22" t="str">
        <f t="shared" si="3"/>
        <v>'RLT2016Curative0-24'</v>
      </c>
      <c r="B256" s="22">
        <v>2016</v>
      </c>
      <c r="C256" s="22" t="s">
        <v>235</v>
      </c>
      <c r="D256" s="22" t="s">
        <v>7</v>
      </c>
      <c r="E256" s="22" t="s">
        <v>546</v>
      </c>
      <c r="F256" s="22">
        <v>1</v>
      </c>
      <c r="G256" s="22">
        <v>0</v>
      </c>
      <c r="H256" s="22" t="str">
        <f>INDEX(Bar_data!$A$3:$B$140,MATCH(C256,Bar_data!$A$3:$A$140,FALSE),2)</f>
        <v>Trust075</v>
      </c>
      <c r="I256" s="22" t="str">
        <f>INDEX(TrustCAHUB_map!$A$2:$D$139,MATCH($C256,TrustCAHUB_map!$A$2:$A$139,FALSE),3)</f>
        <v>West Midlands</v>
      </c>
      <c r="J256" s="22" t="str">
        <f>INDEX(TrustCAHUB_map!$A$2:$D$139,MATCH($C256,TrustCAHUB_map!$A$2:$A$139,FALSE),4)</f>
        <v>West Midlands</v>
      </c>
    </row>
    <row r="257" spans="1:10" x14ac:dyDescent="0.3">
      <c r="A257" s="22" t="str">
        <f t="shared" si="3"/>
        <v>'RM12016Palliative0-24'</v>
      </c>
      <c r="B257" s="22">
        <v>2016</v>
      </c>
      <c r="C257" s="22" t="s">
        <v>236</v>
      </c>
      <c r="D257" s="22" t="s">
        <v>8</v>
      </c>
      <c r="E257" s="22" t="s">
        <v>546</v>
      </c>
      <c r="F257" s="22">
        <v>1</v>
      </c>
      <c r="G257" s="22">
        <v>0</v>
      </c>
      <c r="H257" s="22" t="str">
        <f>INDEX(Bar_data!$A$3:$B$140,MATCH(C257,Bar_data!$A$3:$A$140,FALSE),2)</f>
        <v>Trust076</v>
      </c>
      <c r="I257" s="22" t="str">
        <f>INDEX(TrustCAHUB_map!$A$2:$D$139,MATCH($C257,TrustCAHUB_map!$A$2:$A$139,FALSE),3)</f>
        <v>East of England</v>
      </c>
      <c r="J257" s="22" t="str">
        <f>INDEX(TrustCAHUB_map!$A$2:$D$139,MATCH($C257,TrustCAHUB_map!$A$2:$A$139,FALSE),4)</f>
        <v>East of England</v>
      </c>
    </row>
    <row r="258" spans="1:10" x14ac:dyDescent="0.3">
      <c r="A258" s="22" t="str">
        <f t="shared" si="3"/>
        <v>'RM12016Curative0-24'</v>
      </c>
      <c r="B258" s="22">
        <v>2016</v>
      </c>
      <c r="C258" s="22" t="s">
        <v>236</v>
      </c>
      <c r="D258" s="22" t="s">
        <v>7</v>
      </c>
      <c r="E258" s="22" t="s">
        <v>546</v>
      </c>
      <c r="F258" s="22">
        <v>9</v>
      </c>
      <c r="G258" s="22">
        <v>0</v>
      </c>
      <c r="H258" s="22" t="str">
        <f>INDEX(Bar_data!$A$3:$B$140,MATCH(C258,Bar_data!$A$3:$A$140,FALSE),2)</f>
        <v>Trust076</v>
      </c>
      <c r="I258" s="22" t="str">
        <f>INDEX(TrustCAHUB_map!$A$2:$D$139,MATCH($C258,TrustCAHUB_map!$A$2:$A$139,FALSE),3)</f>
        <v>East of England</v>
      </c>
      <c r="J258" s="22" t="str">
        <f>INDEX(TrustCAHUB_map!$A$2:$D$139,MATCH($C258,TrustCAHUB_map!$A$2:$A$139,FALSE),4)</f>
        <v>East of England</v>
      </c>
    </row>
    <row r="259" spans="1:10" x14ac:dyDescent="0.3">
      <c r="A259" s="22" t="str">
        <f t="shared" ref="A259:A322" si="4">"'"&amp;C259&amp;B259&amp;D259&amp;E259&amp;"'"</f>
        <v>'RM32016Curative0-24'</v>
      </c>
      <c r="B259" s="22">
        <v>2016</v>
      </c>
      <c r="C259" s="22" t="s">
        <v>237</v>
      </c>
      <c r="D259" s="22" t="s">
        <v>7</v>
      </c>
      <c r="E259" s="22" t="s">
        <v>546</v>
      </c>
      <c r="F259" s="22">
        <v>1</v>
      </c>
      <c r="G259" s="22">
        <v>0</v>
      </c>
      <c r="H259" s="22" t="str">
        <f>INDEX(Bar_data!$A$3:$B$140,MATCH(C259,Bar_data!$A$3:$A$140,FALSE),2)</f>
        <v>Trust077</v>
      </c>
      <c r="I259" s="22" t="str">
        <f>INDEX(TrustCAHUB_map!$A$2:$D$139,MATCH($C259,TrustCAHUB_map!$A$2:$A$139,FALSE),3)</f>
        <v>Greater Manchester</v>
      </c>
      <c r="J259" s="22" t="str">
        <f>INDEX(TrustCAHUB_map!$A$2:$D$139,MATCH($C259,TrustCAHUB_map!$A$2:$A$139,FALSE),4)</f>
        <v>North West</v>
      </c>
    </row>
    <row r="260" spans="1:10" x14ac:dyDescent="0.3">
      <c r="A260" s="22" t="str">
        <f t="shared" si="4"/>
        <v>'RMC2016Curative0-24'</v>
      </c>
      <c r="B260" s="22">
        <v>2016</v>
      </c>
      <c r="C260" s="22" t="s">
        <v>238</v>
      </c>
      <c r="D260" s="22" t="s">
        <v>7</v>
      </c>
      <c r="E260" s="22" t="s">
        <v>546</v>
      </c>
      <c r="F260" s="22">
        <v>1</v>
      </c>
      <c r="G260" s="22">
        <v>0</v>
      </c>
      <c r="H260" s="22" t="str">
        <f>INDEX(Bar_data!$A$3:$B$140,MATCH(C260,Bar_data!$A$3:$A$140,FALSE),2)</f>
        <v>Trust078</v>
      </c>
      <c r="I260" s="22" t="str">
        <f>INDEX(TrustCAHUB_map!$A$2:$D$139,MATCH($C260,TrustCAHUB_map!$A$2:$A$139,FALSE),3)</f>
        <v>Greater Manchester</v>
      </c>
      <c r="J260" s="22" t="str">
        <f>INDEX(TrustCAHUB_map!$A$2:$D$139,MATCH($C260,TrustCAHUB_map!$A$2:$A$139,FALSE),4)</f>
        <v>North West</v>
      </c>
    </row>
    <row r="261" spans="1:10" x14ac:dyDescent="0.3">
      <c r="A261" s="22" t="str">
        <f t="shared" si="4"/>
        <v>'RMC2016Not assigned0-24'</v>
      </c>
      <c r="B261" s="22">
        <v>2016</v>
      </c>
      <c r="C261" s="22" t="s">
        <v>238</v>
      </c>
      <c r="D261" s="22" t="s">
        <v>477</v>
      </c>
      <c r="E261" s="22" t="s">
        <v>546</v>
      </c>
      <c r="F261" s="22">
        <v>1</v>
      </c>
      <c r="G261" s="22">
        <v>0</v>
      </c>
      <c r="H261" s="22" t="str">
        <f>INDEX(Bar_data!$A$3:$B$140,MATCH(C261,Bar_data!$A$3:$A$140,FALSE),2)</f>
        <v>Trust078</v>
      </c>
      <c r="I261" s="22" t="str">
        <f>INDEX(TrustCAHUB_map!$A$2:$D$139,MATCH($C261,TrustCAHUB_map!$A$2:$A$139,FALSE),3)</f>
        <v>Greater Manchester</v>
      </c>
      <c r="J261" s="22" t="str">
        <f>INDEX(TrustCAHUB_map!$A$2:$D$139,MATCH($C261,TrustCAHUB_map!$A$2:$A$139,FALSE),4)</f>
        <v>North West</v>
      </c>
    </row>
    <row r="262" spans="1:10" x14ac:dyDescent="0.3">
      <c r="A262" s="22" t="str">
        <f t="shared" si="4"/>
        <v>'RN32016Palliative0-24'</v>
      </c>
      <c r="B262" s="22">
        <v>2016</v>
      </c>
      <c r="C262" s="22" t="s">
        <v>240</v>
      </c>
      <c r="D262" s="22" t="s">
        <v>8</v>
      </c>
      <c r="E262" s="22" t="s">
        <v>546</v>
      </c>
      <c r="F262" s="22">
        <v>4</v>
      </c>
      <c r="G262" s="22">
        <v>0</v>
      </c>
      <c r="H262" s="22" t="str">
        <f>INDEX(Bar_data!$A$3:$B$140,MATCH(C262,Bar_data!$A$3:$A$140,FALSE),2)</f>
        <v>Trust080</v>
      </c>
      <c r="I262" s="22" t="str">
        <f>INDEX(TrustCAHUB_map!$A$2:$D$139,MATCH($C262,TrustCAHUB_map!$A$2:$A$139,FALSE),3)</f>
        <v>Thames Valley</v>
      </c>
      <c r="J262" s="22" t="str">
        <f>INDEX(TrustCAHUB_map!$A$2:$D$139,MATCH($C262,TrustCAHUB_map!$A$2:$A$139,FALSE),4)</f>
        <v>South East</v>
      </c>
    </row>
    <row r="263" spans="1:10" x14ac:dyDescent="0.3">
      <c r="A263" s="22" t="str">
        <f t="shared" si="4"/>
        <v>'RN32016Curative0-24'</v>
      </c>
      <c r="B263" s="22">
        <v>2016</v>
      </c>
      <c r="C263" s="22" t="s">
        <v>240</v>
      </c>
      <c r="D263" s="22" t="s">
        <v>7</v>
      </c>
      <c r="E263" s="22" t="s">
        <v>546</v>
      </c>
      <c r="F263" s="22">
        <v>6</v>
      </c>
      <c r="G263" s="22">
        <v>0</v>
      </c>
      <c r="H263" s="22" t="str">
        <f>INDEX(Bar_data!$A$3:$B$140,MATCH(C263,Bar_data!$A$3:$A$140,FALSE),2)</f>
        <v>Trust080</v>
      </c>
      <c r="I263" s="22" t="str">
        <f>INDEX(TrustCAHUB_map!$A$2:$D$139,MATCH($C263,TrustCAHUB_map!$A$2:$A$139,FALSE),3)</f>
        <v>Thames Valley</v>
      </c>
      <c r="J263" s="22" t="str">
        <f>INDEX(TrustCAHUB_map!$A$2:$D$139,MATCH($C263,TrustCAHUB_map!$A$2:$A$139,FALSE),4)</f>
        <v>South East</v>
      </c>
    </row>
    <row r="264" spans="1:10" x14ac:dyDescent="0.3">
      <c r="A264" s="22" t="str">
        <f t="shared" si="4"/>
        <v>'RN52016Curative0-24'</v>
      </c>
      <c r="B264" s="22">
        <v>2016</v>
      </c>
      <c r="C264" s="22" t="s">
        <v>241</v>
      </c>
      <c r="D264" s="22" t="s">
        <v>7</v>
      </c>
      <c r="E264" s="22" t="s">
        <v>546</v>
      </c>
      <c r="F264" s="22">
        <v>2</v>
      </c>
      <c r="G264" s="22">
        <v>0</v>
      </c>
      <c r="H264" s="22" t="str">
        <f>INDEX(Bar_data!$A$3:$B$140,MATCH(C264,Bar_data!$A$3:$A$140,FALSE),2)</f>
        <v>Trust081</v>
      </c>
      <c r="I264" s="22" t="str">
        <f>INDEX(TrustCAHUB_map!$A$2:$D$139,MATCH($C264,TrustCAHUB_map!$A$2:$A$139,FALSE),3)</f>
        <v>Wessex</v>
      </c>
      <c r="J264" s="22" t="str">
        <f>INDEX(TrustCAHUB_map!$A$2:$D$139,MATCH($C264,TrustCAHUB_map!$A$2:$A$139,FALSE),4)</f>
        <v>Wessex</v>
      </c>
    </row>
    <row r="265" spans="1:10" x14ac:dyDescent="0.3">
      <c r="A265" s="22" t="str">
        <f t="shared" si="4"/>
        <v>'RN72016Curative0-24'</v>
      </c>
      <c r="B265" s="22">
        <v>2016</v>
      </c>
      <c r="C265" s="22" t="s">
        <v>242</v>
      </c>
      <c r="D265" s="22" t="s">
        <v>7</v>
      </c>
      <c r="E265" s="22" t="s">
        <v>546</v>
      </c>
      <c r="F265" s="22">
        <v>1</v>
      </c>
      <c r="G265" s="22">
        <v>0</v>
      </c>
      <c r="H265" s="22" t="str">
        <f>INDEX(Bar_data!$A$3:$B$140,MATCH(C265,Bar_data!$A$3:$A$140,FALSE),2)</f>
        <v>Trust082</v>
      </c>
      <c r="I265" s="22" t="str">
        <f>INDEX(TrustCAHUB_map!$A$2:$D$139,MATCH($C265,TrustCAHUB_map!$A$2:$A$139,FALSE),3)</f>
        <v>Kent and Medway</v>
      </c>
      <c r="J265" s="22" t="str">
        <f>INDEX(TrustCAHUB_map!$A$2:$D$139,MATCH($C265,TrustCAHUB_map!$A$2:$A$139,FALSE),4)</f>
        <v>South East</v>
      </c>
    </row>
    <row r="266" spans="1:10" x14ac:dyDescent="0.3">
      <c r="A266" s="22" t="str">
        <f t="shared" si="4"/>
        <v>'RNA2016Not assigned0-24'</v>
      </c>
      <c r="B266" s="22">
        <v>2016</v>
      </c>
      <c r="C266" s="22" t="s">
        <v>243</v>
      </c>
      <c r="D266" s="22" t="s">
        <v>477</v>
      </c>
      <c r="E266" s="22" t="s">
        <v>546</v>
      </c>
      <c r="F266" s="22">
        <v>1</v>
      </c>
      <c r="G266" s="22">
        <v>1</v>
      </c>
      <c r="H266" s="22" t="str">
        <f>INDEX(Bar_data!$A$3:$B$140,MATCH(C266,Bar_data!$A$3:$A$140,FALSE),2)</f>
        <v>Trust083</v>
      </c>
      <c r="I266" s="22" t="str">
        <f>INDEX(TrustCAHUB_map!$A$2:$D$139,MATCH($C266,TrustCAHUB_map!$A$2:$A$139,FALSE),3)</f>
        <v>West Midlands</v>
      </c>
      <c r="J266" s="22" t="str">
        <f>INDEX(TrustCAHUB_map!$A$2:$D$139,MATCH($C266,TrustCAHUB_map!$A$2:$A$139,FALSE),4)</f>
        <v>West Midlands</v>
      </c>
    </row>
    <row r="267" spans="1:10" x14ac:dyDescent="0.3">
      <c r="A267" s="22" t="str">
        <f t="shared" si="4"/>
        <v>'RNQ2016Curative0-24'</v>
      </c>
      <c r="B267" s="22">
        <v>2016</v>
      </c>
      <c r="C267" s="22" t="s">
        <v>245</v>
      </c>
      <c r="D267" s="22" t="s">
        <v>7</v>
      </c>
      <c r="E267" s="22" t="s">
        <v>546</v>
      </c>
      <c r="F267" s="22">
        <v>1</v>
      </c>
      <c r="G267" s="22">
        <v>0</v>
      </c>
      <c r="H267" s="22" t="str">
        <f>INDEX(Bar_data!$A$3:$B$140,MATCH(C267,Bar_data!$A$3:$A$140,FALSE),2)</f>
        <v>Trust085</v>
      </c>
      <c r="I267" s="22" t="str">
        <f>INDEX(TrustCAHUB_map!$A$2:$D$139,MATCH($C267,TrustCAHUB_map!$A$2:$A$139,FALSE),3)</f>
        <v>East Midlands</v>
      </c>
      <c r="J267" s="22" t="str">
        <f>INDEX(TrustCAHUB_map!$A$2:$D$139,MATCH($C267,TrustCAHUB_map!$A$2:$A$139,FALSE),4)</f>
        <v>East Midlands</v>
      </c>
    </row>
    <row r="268" spans="1:10" x14ac:dyDescent="0.3">
      <c r="A268" s="22" t="str">
        <f t="shared" si="4"/>
        <v>'RNS2016Palliative0-24'</v>
      </c>
      <c r="B268" s="22">
        <v>2016</v>
      </c>
      <c r="C268" s="22" t="s">
        <v>246</v>
      </c>
      <c r="D268" s="22" t="s">
        <v>8</v>
      </c>
      <c r="E268" s="22" t="s">
        <v>546</v>
      </c>
      <c r="F268" s="22">
        <v>2</v>
      </c>
      <c r="G268" s="22">
        <v>0</v>
      </c>
      <c r="H268" s="22" t="str">
        <f>INDEX(Bar_data!$A$3:$B$140,MATCH(C268,Bar_data!$A$3:$A$140,FALSE),2)</f>
        <v>Trust086</v>
      </c>
      <c r="I268" s="22" t="str">
        <f>INDEX(TrustCAHUB_map!$A$2:$D$139,MATCH($C268,TrustCAHUB_map!$A$2:$A$139,FALSE),3)</f>
        <v>East Midlands</v>
      </c>
      <c r="J268" s="22" t="str">
        <f>INDEX(TrustCAHUB_map!$A$2:$D$139,MATCH($C268,TrustCAHUB_map!$A$2:$A$139,FALSE),4)</f>
        <v>East Midlands</v>
      </c>
    </row>
    <row r="269" spans="1:10" x14ac:dyDescent="0.3">
      <c r="A269" s="22" t="str">
        <f t="shared" si="4"/>
        <v>'RNS2016Curative0-24'</v>
      </c>
      <c r="B269" s="22">
        <v>2016</v>
      </c>
      <c r="C269" s="22" t="s">
        <v>246</v>
      </c>
      <c r="D269" s="22" t="s">
        <v>7</v>
      </c>
      <c r="E269" s="22" t="s">
        <v>546</v>
      </c>
      <c r="F269" s="22">
        <v>15</v>
      </c>
      <c r="G269" s="22">
        <v>0</v>
      </c>
      <c r="H269" s="22" t="str">
        <f>INDEX(Bar_data!$A$3:$B$140,MATCH(C269,Bar_data!$A$3:$A$140,FALSE),2)</f>
        <v>Trust086</v>
      </c>
      <c r="I269" s="22" t="str">
        <f>INDEX(TrustCAHUB_map!$A$2:$D$139,MATCH($C269,TrustCAHUB_map!$A$2:$A$139,FALSE),3)</f>
        <v>East Midlands</v>
      </c>
      <c r="J269" s="22" t="str">
        <f>INDEX(TrustCAHUB_map!$A$2:$D$139,MATCH($C269,TrustCAHUB_map!$A$2:$A$139,FALSE),4)</f>
        <v>East Midlands</v>
      </c>
    </row>
    <row r="270" spans="1:10" x14ac:dyDescent="0.3">
      <c r="A270" s="22" t="str">
        <f t="shared" si="4"/>
        <v>'RNZ2016Curative0-24'</v>
      </c>
      <c r="B270" s="22">
        <v>2016</v>
      </c>
      <c r="C270" s="22" t="s">
        <v>247</v>
      </c>
      <c r="D270" s="22" t="s">
        <v>7</v>
      </c>
      <c r="E270" s="22" t="s">
        <v>546</v>
      </c>
      <c r="F270" s="22">
        <v>2</v>
      </c>
      <c r="G270" s="22">
        <v>0</v>
      </c>
      <c r="H270" s="22" t="str">
        <f>INDEX(Bar_data!$A$3:$B$140,MATCH(C270,Bar_data!$A$3:$A$140,FALSE),2)</f>
        <v>Trust087</v>
      </c>
      <c r="I270" s="22" t="str">
        <f>INDEX(TrustCAHUB_map!$A$2:$D$139,MATCH($C270,TrustCAHUB_map!$A$2:$A$139,FALSE),3)</f>
        <v>Somerset, Wiltshire, Avon and Gloucester</v>
      </c>
      <c r="J270" s="22" t="str">
        <f>INDEX(TrustCAHUB_map!$A$2:$D$139,MATCH($C270,TrustCAHUB_map!$A$2:$A$139,FALSE),4)</f>
        <v>South West</v>
      </c>
    </row>
    <row r="271" spans="1:10" x14ac:dyDescent="0.3">
      <c r="A271" s="22" t="str">
        <f t="shared" si="4"/>
        <v>'RP42016Curative0-24'</v>
      </c>
      <c r="B271" s="22">
        <v>2016</v>
      </c>
      <c r="C271" s="22" t="s">
        <v>366</v>
      </c>
      <c r="D271" s="22" t="s">
        <v>7</v>
      </c>
      <c r="E271" s="22" t="s">
        <v>546</v>
      </c>
      <c r="F271" s="22">
        <v>212</v>
      </c>
      <c r="G271" s="22">
        <v>2</v>
      </c>
      <c r="H271" s="22" t="str">
        <f>INDEX(Bar_data!$A$3:$B$140,MATCH(C271,Bar_data!$A$3:$A$140,FALSE),2)</f>
        <v>Trust088</v>
      </c>
      <c r="I271" s="22" t="str">
        <f>INDEX(TrustCAHUB_map!$A$2:$D$139,MATCH($C271,TrustCAHUB_map!$A$2:$A$139,FALSE),3)</f>
        <v>North Central and North East London</v>
      </c>
      <c r="J271" s="22" t="str">
        <f>INDEX(TrustCAHUB_map!$A$2:$D$139,MATCH($C271,TrustCAHUB_map!$A$2:$A$139,FALSE),4)</f>
        <v>London</v>
      </c>
    </row>
    <row r="272" spans="1:10" x14ac:dyDescent="0.3">
      <c r="A272" s="22" t="str">
        <f t="shared" si="4"/>
        <v>'RP52016Curative0-24'</v>
      </c>
      <c r="B272" s="22">
        <v>2016</v>
      </c>
      <c r="C272" s="22" t="s">
        <v>248</v>
      </c>
      <c r="D272" s="22" t="s">
        <v>7</v>
      </c>
      <c r="E272" s="22" t="s">
        <v>546</v>
      </c>
      <c r="F272" s="22">
        <v>3</v>
      </c>
      <c r="G272" s="22">
        <v>0</v>
      </c>
      <c r="H272" s="22" t="str">
        <f>INDEX(Bar_data!$A$3:$B$140,MATCH(C272,Bar_data!$A$3:$A$140,FALSE),2)</f>
        <v>Trust089</v>
      </c>
      <c r="I272" s="22" t="str">
        <f>INDEX(TrustCAHUB_map!$A$2:$D$139,MATCH($C272,TrustCAHUB_map!$A$2:$A$139,FALSE),3)</f>
        <v>South Yorkshire and Bassetlaw</v>
      </c>
      <c r="J272" s="22" t="str">
        <f>INDEX(TrustCAHUB_map!$A$2:$D$139,MATCH($C272,TrustCAHUB_map!$A$2:$A$139,FALSE),4)</f>
        <v>Yorkshire and Humber</v>
      </c>
    </row>
    <row r="273" spans="1:10" x14ac:dyDescent="0.3">
      <c r="A273" s="22" t="str">
        <f t="shared" si="4"/>
        <v>'RP52016Palliative0-24'</v>
      </c>
      <c r="B273" s="22">
        <v>2016</v>
      </c>
      <c r="C273" s="22" t="s">
        <v>248</v>
      </c>
      <c r="D273" s="22" t="s">
        <v>8</v>
      </c>
      <c r="E273" s="22" t="s">
        <v>546</v>
      </c>
      <c r="F273" s="22">
        <v>1</v>
      </c>
      <c r="G273" s="22">
        <v>0</v>
      </c>
      <c r="H273" s="22" t="str">
        <f>INDEX(Bar_data!$A$3:$B$140,MATCH(C273,Bar_data!$A$3:$A$140,FALSE),2)</f>
        <v>Trust089</v>
      </c>
      <c r="I273" s="22" t="str">
        <f>INDEX(TrustCAHUB_map!$A$2:$D$139,MATCH($C273,TrustCAHUB_map!$A$2:$A$139,FALSE),3)</f>
        <v>South Yorkshire and Bassetlaw</v>
      </c>
      <c r="J273" s="22" t="str">
        <f>INDEX(TrustCAHUB_map!$A$2:$D$139,MATCH($C273,TrustCAHUB_map!$A$2:$A$139,FALSE),4)</f>
        <v>Yorkshire and Humber</v>
      </c>
    </row>
    <row r="274" spans="1:10" x14ac:dyDescent="0.3">
      <c r="A274" s="22" t="str">
        <f t="shared" si="4"/>
        <v>'RPY2016Not assigned0-24'</v>
      </c>
      <c r="B274" s="22">
        <v>2016</v>
      </c>
      <c r="C274" s="22" t="s">
        <v>250</v>
      </c>
      <c r="D274" s="22" t="s">
        <v>477</v>
      </c>
      <c r="E274" s="22" t="s">
        <v>546</v>
      </c>
      <c r="F274" s="22">
        <v>40</v>
      </c>
      <c r="G274" s="22">
        <v>0</v>
      </c>
      <c r="H274" s="22" t="str">
        <f>INDEX(Bar_data!$A$3:$B$140,MATCH(C274,Bar_data!$A$3:$A$140,FALSE),2)</f>
        <v>Trust091</v>
      </c>
      <c r="I274" s="22" t="str">
        <f>INDEX(TrustCAHUB_map!$A$2:$D$139,MATCH($C274,TrustCAHUB_map!$A$2:$A$139,FALSE),3)</f>
        <v>North West and South West London</v>
      </c>
      <c r="J274" s="22" t="str">
        <f>INDEX(TrustCAHUB_map!$A$2:$D$139,MATCH($C274,TrustCAHUB_map!$A$2:$A$139,FALSE),4)</f>
        <v>London</v>
      </c>
    </row>
    <row r="275" spans="1:10" x14ac:dyDescent="0.3">
      <c r="A275" s="22" t="str">
        <f t="shared" si="4"/>
        <v>'RPY2016Curative0-24'</v>
      </c>
      <c r="B275" s="22">
        <v>2016</v>
      </c>
      <c r="C275" s="22" t="s">
        <v>250</v>
      </c>
      <c r="D275" s="22" t="s">
        <v>7</v>
      </c>
      <c r="E275" s="22" t="s">
        <v>546</v>
      </c>
      <c r="F275" s="22">
        <v>320</v>
      </c>
      <c r="G275" s="22">
        <v>1</v>
      </c>
      <c r="H275" s="22" t="str">
        <f>INDEX(Bar_data!$A$3:$B$140,MATCH(C275,Bar_data!$A$3:$A$140,FALSE),2)</f>
        <v>Trust091</v>
      </c>
      <c r="I275" s="22" t="str">
        <f>INDEX(TrustCAHUB_map!$A$2:$D$139,MATCH($C275,TrustCAHUB_map!$A$2:$A$139,FALSE),3)</f>
        <v>North West and South West London</v>
      </c>
      <c r="J275" s="22" t="str">
        <f>INDEX(TrustCAHUB_map!$A$2:$D$139,MATCH($C275,TrustCAHUB_map!$A$2:$A$139,FALSE),4)</f>
        <v>London</v>
      </c>
    </row>
    <row r="276" spans="1:10" x14ac:dyDescent="0.3">
      <c r="A276" s="22" t="str">
        <f t="shared" si="4"/>
        <v>'RPY2016Palliative0-24'</v>
      </c>
      <c r="B276" s="22">
        <v>2016</v>
      </c>
      <c r="C276" s="22" t="s">
        <v>250</v>
      </c>
      <c r="D276" s="22" t="s">
        <v>8</v>
      </c>
      <c r="E276" s="22" t="s">
        <v>546</v>
      </c>
      <c r="F276" s="22">
        <v>31</v>
      </c>
      <c r="G276" s="22">
        <v>7</v>
      </c>
      <c r="H276" s="22" t="str">
        <f>INDEX(Bar_data!$A$3:$B$140,MATCH(C276,Bar_data!$A$3:$A$140,FALSE),2)</f>
        <v>Trust091</v>
      </c>
      <c r="I276" s="22" t="str">
        <f>INDEX(TrustCAHUB_map!$A$2:$D$139,MATCH($C276,TrustCAHUB_map!$A$2:$A$139,FALSE),3)</f>
        <v>North West and South West London</v>
      </c>
      <c r="J276" s="22" t="str">
        <f>INDEX(TrustCAHUB_map!$A$2:$D$139,MATCH($C276,TrustCAHUB_map!$A$2:$A$139,FALSE),4)</f>
        <v>London</v>
      </c>
    </row>
    <row r="277" spans="1:10" x14ac:dyDescent="0.3">
      <c r="A277" s="22" t="str">
        <f t="shared" si="4"/>
        <v>'RQ32016Curative0-24'</v>
      </c>
      <c r="B277" s="22">
        <v>2016</v>
      </c>
      <c r="C277" s="22" t="s">
        <v>435</v>
      </c>
      <c r="D277" s="22" t="s">
        <v>7</v>
      </c>
      <c r="E277" s="22" t="s">
        <v>546</v>
      </c>
      <c r="F277" s="22">
        <v>145</v>
      </c>
      <c r="G277" s="22">
        <v>3</v>
      </c>
      <c r="H277" s="22" t="str">
        <f>INDEX(Bar_data!$A$3:$B$140,MATCH(C277,Bar_data!$A$3:$A$140,FALSE),2)</f>
        <v>Trust092</v>
      </c>
      <c r="I277" s="22" t="str">
        <f>INDEX(TrustCAHUB_map!$A$2:$D$139,MATCH($C277,TrustCAHUB_map!$A$2:$A$139,FALSE),3)</f>
        <v>West Midlands</v>
      </c>
      <c r="J277" s="22" t="str">
        <f>INDEX(TrustCAHUB_map!$A$2:$D$139,MATCH($C277,TrustCAHUB_map!$A$2:$A$139,FALSE),4)</f>
        <v>West Midlands</v>
      </c>
    </row>
    <row r="278" spans="1:10" x14ac:dyDescent="0.3">
      <c r="A278" s="22" t="str">
        <f t="shared" si="4"/>
        <v>'RQ32016Palliative0-24'</v>
      </c>
      <c r="B278" s="22">
        <v>2016</v>
      </c>
      <c r="C278" s="22" t="s">
        <v>435</v>
      </c>
      <c r="D278" s="22" t="s">
        <v>8</v>
      </c>
      <c r="E278" s="22" t="s">
        <v>546</v>
      </c>
      <c r="F278" s="22">
        <v>4</v>
      </c>
      <c r="G278" s="22">
        <v>0</v>
      </c>
      <c r="H278" s="22" t="str">
        <f>INDEX(Bar_data!$A$3:$B$140,MATCH(C278,Bar_data!$A$3:$A$140,FALSE),2)</f>
        <v>Trust092</v>
      </c>
      <c r="I278" s="22" t="str">
        <f>INDEX(TrustCAHUB_map!$A$2:$D$139,MATCH($C278,TrustCAHUB_map!$A$2:$A$139,FALSE),3)</f>
        <v>West Midlands</v>
      </c>
      <c r="J278" s="22" t="str">
        <f>INDEX(TrustCAHUB_map!$A$2:$D$139,MATCH($C278,TrustCAHUB_map!$A$2:$A$139,FALSE),4)</f>
        <v>West Midlands</v>
      </c>
    </row>
    <row r="279" spans="1:10" x14ac:dyDescent="0.3">
      <c r="A279" s="22" t="str">
        <f t="shared" si="4"/>
        <v>'RQ62016Curative0-24'</v>
      </c>
      <c r="B279" s="22">
        <v>2016</v>
      </c>
      <c r="C279" s="22" t="s">
        <v>251</v>
      </c>
      <c r="D279" s="22" t="s">
        <v>7</v>
      </c>
      <c r="E279" s="22" t="s">
        <v>546</v>
      </c>
      <c r="F279" s="22">
        <v>1</v>
      </c>
      <c r="G279" s="22">
        <v>0</v>
      </c>
      <c r="H279" s="22" t="str">
        <f>INDEX(Bar_data!$A$3:$B$140,MATCH(C279,Bar_data!$A$3:$A$140,FALSE),2)</f>
        <v>Trust093</v>
      </c>
      <c r="I279" s="22" t="str">
        <f>INDEX(TrustCAHUB_map!$A$2:$D$139,MATCH($C279,TrustCAHUB_map!$A$2:$A$139,FALSE),3)</f>
        <v>Cheshire and Merseyside</v>
      </c>
      <c r="J279" s="22" t="str">
        <f>INDEX(TrustCAHUB_map!$A$2:$D$139,MATCH($C279,TrustCAHUB_map!$A$2:$A$139,FALSE),4)</f>
        <v>North West</v>
      </c>
    </row>
    <row r="280" spans="1:10" x14ac:dyDescent="0.3">
      <c r="A280" s="22" t="str">
        <f t="shared" si="4"/>
        <v>'RQ62016Palliative0-24'</v>
      </c>
      <c r="B280" s="22">
        <v>2016</v>
      </c>
      <c r="C280" s="22" t="s">
        <v>251</v>
      </c>
      <c r="D280" s="22" t="s">
        <v>8</v>
      </c>
      <c r="E280" s="22" t="s">
        <v>546</v>
      </c>
      <c r="F280" s="22">
        <v>9</v>
      </c>
      <c r="G280" s="22">
        <v>1</v>
      </c>
      <c r="H280" s="22" t="str">
        <f>INDEX(Bar_data!$A$3:$B$140,MATCH(C280,Bar_data!$A$3:$A$140,FALSE),2)</f>
        <v>Trust093</v>
      </c>
      <c r="I280" s="22" t="str">
        <f>INDEX(TrustCAHUB_map!$A$2:$D$139,MATCH($C280,TrustCAHUB_map!$A$2:$A$139,FALSE),3)</f>
        <v>Cheshire and Merseyside</v>
      </c>
      <c r="J280" s="22" t="str">
        <f>INDEX(TrustCAHUB_map!$A$2:$D$139,MATCH($C280,TrustCAHUB_map!$A$2:$A$139,FALSE),4)</f>
        <v>North West</v>
      </c>
    </row>
    <row r="281" spans="1:10" x14ac:dyDescent="0.3">
      <c r="A281" s="22" t="str">
        <f t="shared" si="4"/>
        <v>'RQ62016Not assigned0-24'</v>
      </c>
      <c r="B281" s="22">
        <v>2016</v>
      </c>
      <c r="C281" s="22" t="s">
        <v>251</v>
      </c>
      <c r="D281" s="22" t="s">
        <v>477</v>
      </c>
      <c r="E281" s="22" t="s">
        <v>546</v>
      </c>
      <c r="F281" s="22">
        <v>3</v>
      </c>
      <c r="G281" s="22">
        <v>1</v>
      </c>
      <c r="H281" s="22" t="str">
        <f>INDEX(Bar_data!$A$3:$B$140,MATCH(C281,Bar_data!$A$3:$A$140,FALSE),2)</f>
        <v>Trust093</v>
      </c>
      <c r="I281" s="22" t="str">
        <f>INDEX(TrustCAHUB_map!$A$2:$D$139,MATCH($C281,TrustCAHUB_map!$A$2:$A$139,FALSE),3)</f>
        <v>Cheshire and Merseyside</v>
      </c>
      <c r="J281" s="22" t="str">
        <f>INDEX(TrustCAHUB_map!$A$2:$D$139,MATCH($C281,TrustCAHUB_map!$A$2:$A$139,FALSE),4)</f>
        <v>North West</v>
      </c>
    </row>
    <row r="282" spans="1:10" x14ac:dyDescent="0.3">
      <c r="A282" s="22" t="str">
        <f t="shared" si="4"/>
        <v>'RQ82016Curative0-24'</v>
      </c>
      <c r="B282" s="22">
        <v>2016</v>
      </c>
      <c r="C282" s="22" t="s">
        <v>252</v>
      </c>
      <c r="D282" s="22" t="s">
        <v>7</v>
      </c>
      <c r="E282" s="22" t="s">
        <v>546</v>
      </c>
      <c r="F282" s="22">
        <v>2</v>
      </c>
      <c r="G282" s="22">
        <v>0</v>
      </c>
      <c r="H282" s="22" t="str">
        <f>INDEX(Bar_data!$A$3:$B$140,MATCH(C282,Bar_data!$A$3:$A$140,FALSE),2)</f>
        <v>Trust094</v>
      </c>
      <c r="I282" s="22" t="str">
        <f>INDEX(TrustCAHUB_map!$A$2:$D$139,MATCH($C282,TrustCAHUB_map!$A$2:$A$139,FALSE),3)</f>
        <v>East of England</v>
      </c>
      <c r="J282" s="22" t="str">
        <f>INDEX(TrustCAHUB_map!$A$2:$D$139,MATCH($C282,TrustCAHUB_map!$A$2:$A$139,FALSE),4)</f>
        <v>East of England</v>
      </c>
    </row>
    <row r="283" spans="1:10" x14ac:dyDescent="0.3">
      <c r="A283" s="22" t="str">
        <f t="shared" si="4"/>
        <v>'RQM2016Curative0-24'</v>
      </c>
      <c r="B283" s="22">
        <v>2016</v>
      </c>
      <c r="C283" s="22" t="s">
        <v>253</v>
      </c>
      <c r="D283" s="22" t="s">
        <v>7</v>
      </c>
      <c r="E283" s="22" t="s">
        <v>546</v>
      </c>
      <c r="F283" s="22">
        <v>1</v>
      </c>
      <c r="G283" s="22">
        <v>0</v>
      </c>
      <c r="H283" s="22" t="str">
        <f>INDEX(Bar_data!$A$3:$B$140,MATCH(C283,Bar_data!$A$3:$A$140,FALSE),2)</f>
        <v>Trust095</v>
      </c>
      <c r="I283" s="22" t="str">
        <f>INDEX(TrustCAHUB_map!$A$2:$D$139,MATCH($C283,TrustCAHUB_map!$A$2:$A$139,FALSE),3)</f>
        <v>North West and South West London</v>
      </c>
      <c r="J283" s="22" t="str">
        <f>INDEX(TrustCAHUB_map!$A$2:$D$139,MATCH($C283,TrustCAHUB_map!$A$2:$A$139,FALSE),4)</f>
        <v>London</v>
      </c>
    </row>
    <row r="284" spans="1:10" x14ac:dyDescent="0.3">
      <c r="A284" s="22" t="str">
        <f t="shared" si="4"/>
        <v>'RQW2016Not assigned0-24'</v>
      </c>
      <c r="B284" s="22">
        <v>2016</v>
      </c>
      <c r="C284" s="22" t="s">
        <v>254</v>
      </c>
      <c r="D284" s="22" t="s">
        <v>477</v>
      </c>
      <c r="E284" s="22" t="s">
        <v>546</v>
      </c>
      <c r="F284" s="22">
        <v>1</v>
      </c>
      <c r="G284" s="22">
        <v>0</v>
      </c>
      <c r="H284" s="22" t="str">
        <f>INDEX(Bar_data!$A$3:$B$140,MATCH(C284,Bar_data!$A$3:$A$140,FALSE),2)</f>
        <v>Trust096</v>
      </c>
      <c r="I284" s="22" t="str">
        <f>INDEX(TrustCAHUB_map!$A$2:$D$139,MATCH($C284,TrustCAHUB_map!$A$2:$A$139,FALSE),3)</f>
        <v>East of England</v>
      </c>
      <c r="J284" s="22" t="str">
        <f>INDEX(TrustCAHUB_map!$A$2:$D$139,MATCH($C284,TrustCAHUB_map!$A$2:$A$139,FALSE),4)</f>
        <v>East of England</v>
      </c>
    </row>
    <row r="285" spans="1:10" x14ac:dyDescent="0.3">
      <c r="A285" s="22" t="str">
        <f t="shared" si="4"/>
        <v>'RR82016Palliative0-24'</v>
      </c>
      <c r="B285" s="22">
        <v>2016</v>
      </c>
      <c r="C285" s="22" t="s">
        <v>257</v>
      </c>
      <c r="D285" s="22" t="s">
        <v>8</v>
      </c>
      <c r="E285" s="22" t="s">
        <v>546</v>
      </c>
      <c r="F285" s="22">
        <v>15</v>
      </c>
      <c r="G285" s="22">
        <v>2</v>
      </c>
      <c r="H285" s="22" t="str">
        <f>INDEX(Bar_data!$A$3:$B$140,MATCH(C285,Bar_data!$A$3:$A$140,FALSE),2)</f>
        <v>Trust100</v>
      </c>
      <c r="I285" s="22" t="str">
        <f>INDEX(TrustCAHUB_map!$A$2:$D$139,MATCH($C285,TrustCAHUB_map!$A$2:$A$139,FALSE),3)</f>
        <v>West Yorkshire</v>
      </c>
      <c r="J285" s="22" t="str">
        <f>INDEX(TrustCAHUB_map!$A$2:$D$139,MATCH($C285,TrustCAHUB_map!$A$2:$A$139,FALSE),4)</f>
        <v>Yorkshire and Humber</v>
      </c>
    </row>
    <row r="286" spans="1:10" x14ac:dyDescent="0.3">
      <c r="A286" s="22" t="str">
        <f t="shared" si="4"/>
        <v>'RR82016Curative0-24'</v>
      </c>
      <c r="B286" s="22">
        <v>2016</v>
      </c>
      <c r="C286" s="22" t="s">
        <v>257</v>
      </c>
      <c r="D286" s="22" t="s">
        <v>7</v>
      </c>
      <c r="E286" s="22" t="s">
        <v>546</v>
      </c>
      <c r="F286" s="22">
        <v>220</v>
      </c>
      <c r="G286" s="22">
        <v>5</v>
      </c>
      <c r="H286" s="22" t="str">
        <f>INDEX(Bar_data!$A$3:$B$140,MATCH(C286,Bar_data!$A$3:$A$140,FALSE),2)</f>
        <v>Trust100</v>
      </c>
      <c r="I286" s="22" t="str">
        <f>INDEX(TrustCAHUB_map!$A$2:$D$139,MATCH($C286,TrustCAHUB_map!$A$2:$A$139,FALSE),3)</f>
        <v>West Yorkshire</v>
      </c>
      <c r="J286" s="22" t="str">
        <f>INDEX(TrustCAHUB_map!$A$2:$D$139,MATCH($C286,TrustCAHUB_map!$A$2:$A$139,FALSE),4)</f>
        <v>Yorkshire and Humber</v>
      </c>
    </row>
    <row r="287" spans="1:10" x14ac:dyDescent="0.3">
      <c r="A287" s="22" t="str">
        <f t="shared" si="4"/>
        <v>'RRK2016Curative0-24'</v>
      </c>
      <c r="B287" s="22">
        <v>2016</v>
      </c>
      <c r="C287" s="22" t="s">
        <v>259</v>
      </c>
      <c r="D287" s="22" t="s">
        <v>7</v>
      </c>
      <c r="E287" s="22" t="s">
        <v>546</v>
      </c>
      <c r="F287" s="22">
        <v>47</v>
      </c>
      <c r="G287" s="22">
        <v>1</v>
      </c>
      <c r="H287" s="22" t="str">
        <f>INDEX(Bar_data!$A$3:$B$140,MATCH(C287,Bar_data!$A$3:$A$140,FALSE),2)</f>
        <v>Trust102</v>
      </c>
      <c r="I287" s="22" t="str">
        <f>INDEX(TrustCAHUB_map!$A$2:$D$139,MATCH($C287,TrustCAHUB_map!$A$2:$A$139,FALSE),3)</f>
        <v>West Midlands</v>
      </c>
      <c r="J287" s="22" t="str">
        <f>INDEX(TrustCAHUB_map!$A$2:$D$139,MATCH($C287,TrustCAHUB_map!$A$2:$A$139,FALSE),4)</f>
        <v>West Midlands</v>
      </c>
    </row>
    <row r="288" spans="1:10" x14ac:dyDescent="0.3">
      <c r="A288" s="22" t="str">
        <f t="shared" si="4"/>
        <v>'RRK2016Not assigned0-24'</v>
      </c>
      <c r="B288" s="22">
        <v>2016</v>
      </c>
      <c r="C288" s="22" t="s">
        <v>259</v>
      </c>
      <c r="D288" s="22" t="s">
        <v>477</v>
      </c>
      <c r="E288" s="22" t="s">
        <v>546</v>
      </c>
      <c r="F288" s="22">
        <v>1</v>
      </c>
      <c r="G288" s="22">
        <v>0</v>
      </c>
      <c r="H288" s="22" t="str">
        <f>INDEX(Bar_data!$A$3:$B$140,MATCH(C288,Bar_data!$A$3:$A$140,FALSE),2)</f>
        <v>Trust102</v>
      </c>
      <c r="I288" s="22" t="str">
        <f>INDEX(TrustCAHUB_map!$A$2:$D$139,MATCH($C288,TrustCAHUB_map!$A$2:$A$139,FALSE),3)</f>
        <v>West Midlands</v>
      </c>
      <c r="J288" s="22" t="str">
        <f>INDEX(TrustCAHUB_map!$A$2:$D$139,MATCH($C288,TrustCAHUB_map!$A$2:$A$139,FALSE),4)</f>
        <v>West Midlands</v>
      </c>
    </row>
    <row r="289" spans="1:10" x14ac:dyDescent="0.3">
      <c r="A289" s="22" t="str">
        <f t="shared" si="4"/>
        <v>'RRK2016Palliative0-24'</v>
      </c>
      <c r="B289" s="22">
        <v>2016</v>
      </c>
      <c r="C289" s="22" t="s">
        <v>259</v>
      </c>
      <c r="D289" s="22" t="s">
        <v>8</v>
      </c>
      <c r="E289" s="22" t="s">
        <v>546</v>
      </c>
      <c r="F289" s="22">
        <v>7</v>
      </c>
      <c r="G289" s="22">
        <v>0</v>
      </c>
      <c r="H289" s="22" t="str">
        <f>INDEX(Bar_data!$A$3:$B$140,MATCH(C289,Bar_data!$A$3:$A$140,FALSE),2)</f>
        <v>Trust102</v>
      </c>
      <c r="I289" s="22" t="str">
        <f>INDEX(TrustCAHUB_map!$A$2:$D$139,MATCH($C289,TrustCAHUB_map!$A$2:$A$139,FALSE),3)</f>
        <v>West Midlands</v>
      </c>
      <c r="J289" s="22" t="str">
        <f>INDEX(TrustCAHUB_map!$A$2:$D$139,MATCH($C289,TrustCAHUB_map!$A$2:$A$139,FALSE),4)</f>
        <v>West Midlands</v>
      </c>
    </row>
    <row r="290" spans="1:10" x14ac:dyDescent="0.3">
      <c r="A290" s="22" t="str">
        <f t="shared" si="4"/>
        <v>'RRV2016Curative0-24'</v>
      </c>
      <c r="B290" s="22">
        <v>2016</v>
      </c>
      <c r="C290" s="22" t="s">
        <v>260</v>
      </c>
      <c r="D290" s="22" t="s">
        <v>7</v>
      </c>
      <c r="E290" s="22" t="s">
        <v>546</v>
      </c>
      <c r="F290" s="22">
        <v>271</v>
      </c>
      <c r="G290" s="22">
        <v>9</v>
      </c>
      <c r="H290" s="22" t="str">
        <f>INDEX(Bar_data!$A$3:$B$140,MATCH(C290,Bar_data!$A$3:$A$140,FALSE),2)</f>
        <v>Trust103</v>
      </c>
      <c r="I290" s="22" t="str">
        <f>INDEX(TrustCAHUB_map!$A$2:$D$139,MATCH($C290,TrustCAHUB_map!$A$2:$A$139,FALSE),3)</f>
        <v>North Central and North East London</v>
      </c>
      <c r="J290" s="22" t="str">
        <f>INDEX(TrustCAHUB_map!$A$2:$D$139,MATCH($C290,TrustCAHUB_map!$A$2:$A$139,FALSE),4)</f>
        <v>London</v>
      </c>
    </row>
    <row r="291" spans="1:10" x14ac:dyDescent="0.3">
      <c r="A291" s="22" t="str">
        <f t="shared" si="4"/>
        <v>'RRV2016Palliative0-24'</v>
      </c>
      <c r="B291" s="22">
        <v>2016</v>
      </c>
      <c r="C291" s="22" t="s">
        <v>260</v>
      </c>
      <c r="D291" s="22" t="s">
        <v>8</v>
      </c>
      <c r="E291" s="22" t="s">
        <v>546</v>
      </c>
      <c r="F291" s="22">
        <v>26</v>
      </c>
      <c r="G291" s="22">
        <v>2</v>
      </c>
      <c r="H291" s="22" t="str">
        <f>INDEX(Bar_data!$A$3:$B$140,MATCH(C291,Bar_data!$A$3:$A$140,FALSE),2)</f>
        <v>Trust103</v>
      </c>
      <c r="I291" s="22" t="str">
        <f>INDEX(TrustCAHUB_map!$A$2:$D$139,MATCH($C291,TrustCAHUB_map!$A$2:$A$139,FALSE),3)</f>
        <v>North Central and North East London</v>
      </c>
      <c r="J291" s="22" t="str">
        <f>INDEX(TrustCAHUB_map!$A$2:$D$139,MATCH($C291,TrustCAHUB_map!$A$2:$A$139,FALSE),4)</f>
        <v>London</v>
      </c>
    </row>
    <row r="292" spans="1:10" x14ac:dyDescent="0.3">
      <c r="A292" s="22" t="str">
        <f t="shared" si="4"/>
        <v>'RTD2016Palliative0-24'</v>
      </c>
      <c r="B292" s="22">
        <v>2016</v>
      </c>
      <c r="C292" s="22" t="s">
        <v>261</v>
      </c>
      <c r="D292" s="22" t="s">
        <v>8</v>
      </c>
      <c r="E292" s="22" t="s">
        <v>546</v>
      </c>
      <c r="F292" s="22">
        <v>1</v>
      </c>
      <c r="G292" s="22">
        <v>0</v>
      </c>
      <c r="H292" s="22" t="str">
        <f>INDEX(Bar_data!$A$3:$B$140,MATCH(C292,Bar_data!$A$3:$A$140,FALSE),2)</f>
        <v>Trust104</v>
      </c>
      <c r="I292" s="22" t="str">
        <f>INDEX(TrustCAHUB_map!$A$2:$D$139,MATCH($C292,TrustCAHUB_map!$A$2:$A$139,FALSE),3)</f>
        <v>North East and Cumbria</v>
      </c>
      <c r="J292" s="22" t="str">
        <f>INDEX(TrustCAHUB_map!$A$2:$D$139,MATCH($C292,TrustCAHUB_map!$A$2:$A$139,FALSE),4)</f>
        <v>North East</v>
      </c>
    </row>
    <row r="293" spans="1:10" x14ac:dyDescent="0.3">
      <c r="A293" s="22" t="str">
        <f t="shared" si="4"/>
        <v>'RTD2016Curative0-24'</v>
      </c>
      <c r="B293" s="22">
        <v>2016</v>
      </c>
      <c r="C293" s="22" t="s">
        <v>261</v>
      </c>
      <c r="D293" s="22" t="s">
        <v>7</v>
      </c>
      <c r="E293" s="22" t="s">
        <v>546</v>
      </c>
      <c r="F293" s="22">
        <v>52</v>
      </c>
      <c r="G293" s="22">
        <v>0</v>
      </c>
      <c r="H293" s="22" t="str">
        <f>INDEX(Bar_data!$A$3:$B$140,MATCH(C293,Bar_data!$A$3:$A$140,FALSE),2)</f>
        <v>Trust104</v>
      </c>
      <c r="I293" s="22" t="str">
        <f>INDEX(TrustCAHUB_map!$A$2:$D$139,MATCH($C293,TrustCAHUB_map!$A$2:$A$139,FALSE),3)</f>
        <v>North East and Cumbria</v>
      </c>
      <c r="J293" s="22" t="str">
        <f>INDEX(TrustCAHUB_map!$A$2:$D$139,MATCH($C293,TrustCAHUB_map!$A$2:$A$139,FALSE),4)</f>
        <v>North East</v>
      </c>
    </row>
    <row r="294" spans="1:10" x14ac:dyDescent="0.3">
      <c r="A294" s="22" t="str">
        <f t="shared" si="4"/>
        <v>'RTE2016Not assigned0-24'</v>
      </c>
      <c r="B294" s="22">
        <v>2016</v>
      </c>
      <c r="C294" s="22" t="s">
        <v>262</v>
      </c>
      <c r="D294" s="22" t="s">
        <v>477</v>
      </c>
      <c r="E294" s="22" t="s">
        <v>546</v>
      </c>
      <c r="F294" s="22">
        <v>3</v>
      </c>
      <c r="G294" s="22">
        <v>0</v>
      </c>
      <c r="H294" s="22" t="str">
        <f>INDEX(Bar_data!$A$3:$B$140,MATCH(C294,Bar_data!$A$3:$A$140,FALSE),2)</f>
        <v>Trust105</v>
      </c>
      <c r="I294" s="22" t="str">
        <f>INDEX(TrustCAHUB_map!$A$2:$D$139,MATCH($C294,TrustCAHUB_map!$A$2:$A$139,FALSE),3)</f>
        <v>Somerset, Wiltshire, Avon and Gloucester</v>
      </c>
      <c r="J294" s="22" t="str">
        <f>INDEX(TrustCAHUB_map!$A$2:$D$139,MATCH($C294,TrustCAHUB_map!$A$2:$A$139,FALSE),4)</f>
        <v>South West</v>
      </c>
    </row>
    <row r="295" spans="1:10" x14ac:dyDescent="0.3">
      <c r="A295" s="22" t="str">
        <f t="shared" si="4"/>
        <v>'RTE2016Curative0-24'</v>
      </c>
      <c r="B295" s="22">
        <v>2016</v>
      </c>
      <c r="C295" s="22" t="s">
        <v>262</v>
      </c>
      <c r="D295" s="22" t="s">
        <v>7</v>
      </c>
      <c r="E295" s="22" t="s">
        <v>546</v>
      </c>
      <c r="F295" s="22">
        <v>2</v>
      </c>
      <c r="G295" s="22">
        <v>0</v>
      </c>
      <c r="H295" s="22" t="str">
        <f>INDEX(Bar_data!$A$3:$B$140,MATCH(C295,Bar_data!$A$3:$A$140,FALSE),2)</f>
        <v>Trust105</v>
      </c>
      <c r="I295" s="22" t="str">
        <f>INDEX(TrustCAHUB_map!$A$2:$D$139,MATCH($C295,TrustCAHUB_map!$A$2:$A$139,FALSE),3)</f>
        <v>Somerset, Wiltshire, Avon and Gloucester</v>
      </c>
      <c r="J295" s="22" t="str">
        <f>INDEX(TrustCAHUB_map!$A$2:$D$139,MATCH($C295,TrustCAHUB_map!$A$2:$A$139,FALSE),4)</f>
        <v>South West</v>
      </c>
    </row>
    <row r="296" spans="1:10" x14ac:dyDescent="0.3">
      <c r="A296" s="22" t="str">
        <f t="shared" si="4"/>
        <v>'RTE2016Palliative0-24'</v>
      </c>
      <c r="B296" s="22">
        <v>2016</v>
      </c>
      <c r="C296" s="22" t="s">
        <v>262</v>
      </c>
      <c r="D296" s="22" t="s">
        <v>8</v>
      </c>
      <c r="E296" s="22" t="s">
        <v>546</v>
      </c>
      <c r="F296" s="22">
        <v>1</v>
      </c>
      <c r="G296" s="22">
        <v>1</v>
      </c>
      <c r="H296" s="22" t="str">
        <f>INDEX(Bar_data!$A$3:$B$140,MATCH(C296,Bar_data!$A$3:$A$140,FALSE),2)</f>
        <v>Trust105</v>
      </c>
      <c r="I296" s="22" t="str">
        <f>INDEX(TrustCAHUB_map!$A$2:$D$139,MATCH($C296,TrustCAHUB_map!$A$2:$A$139,FALSE),3)</f>
        <v>Somerset, Wiltshire, Avon and Gloucester</v>
      </c>
      <c r="J296" s="22" t="str">
        <f>INDEX(TrustCAHUB_map!$A$2:$D$139,MATCH($C296,TrustCAHUB_map!$A$2:$A$139,FALSE),4)</f>
        <v>South West</v>
      </c>
    </row>
    <row r="297" spans="1:10" x14ac:dyDescent="0.3">
      <c r="A297" s="22" t="str">
        <f t="shared" si="4"/>
        <v>'RTG2016Curative0-24'</v>
      </c>
      <c r="B297" s="22">
        <v>2016</v>
      </c>
      <c r="C297" s="22" t="s">
        <v>264</v>
      </c>
      <c r="D297" s="22" t="s">
        <v>7</v>
      </c>
      <c r="E297" s="22" t="s">
        <v>546</v>
      </c>
      <c r="F297" s="22">
        <v>7</v>
      </c>
      <c r="G297" s="22">
        <v>0</v>
      </c>
      <c r="H297" s="22" t="str">
        <f>INDEX(Bar_data!$A$3:$B$140,MATCH(C297,Bar_data!$A$3:$A$140,FALSE),2)</f>
        <v>Trust107</v>
      </c>
      <c r="I297" s="22" t="str">
        <f>INDEX(TrustCAHUB_map!$A$2:$D$139,MATCH($C297,TrustCAHUB_map!$A$2:$A$139,FALSE),3)</f>
        <v>East Midlands</v>
      </c>
      <c r="J297" s="22" t="str">
        <f>INDEX(TrustCAHUB_map!$A$2:$D$139,MATCH($C297,TrustCAHUB_map!$A$2:$A$139,FALSE),4)</f>
        <v>East Midlands</v>
      </c>
    </row>
    <row r="298" spans="1:10" x14ac:dyDescent="0.3">
      <c r="A298" s="22" t="str">
        <f t="shared" si="4"/>
        <v>'RTG2016Not assigned0-24'</v>
      </c>
      <c r="B298" s="22">
        <v>2016</v>
      </c>
      <c r="C298" s="22" t="s">
        <v>264</v>
      </c>
      <c r="D298" s="22" t="s">
        <v>477</v>
      </c>
      <c r="E298" s="22" t="s">
        <v>546</v>
      </c>
      <c r="F298" s="22">
        <v>1</v>
      </c>
      <c r="G298" s="22">
        <v>0</v>
      </c>
      <c r="H298" s="22" t="str">
        <f>INDEX(Bar_data!$A$3:$B$140,MATCH(C298,Bar_data!$A$3:$A$140,FALSE),2)</f>
        <v>Trust107</v>
      </c>
      <c r="I298" s="22" t="str">
        <f>INDEX(TrustCAHUB_map!$A$2:$D$139,MATCH($C298,TrustCAHUB_map!$A$2:$A$139,FALSE),3)</f>
        <v>East Midlands</v>
      </c>
      <c r="J298" s="22" t="str">
        <f>INDEX(TrustCAHUB_map!$A$2:$D$139,MATCH($C298,TrustCAHUB_map!$A$2:$A$139,FALSE),4)</f>
        <v>East Midlands</v>
      </c>
    </row>
    <row r="299" spans="1:10" x14ac:dyDescent="0.3">
      <c r="A299" s="22" t="str">
        <f t="shared" si="4"/>
        <v>'RTH2016Curative0-24'</v>
      </c>
      <c r="B299" s="22">
        <v>2016</v>
      </c>
      <c r="C299" s="22" t="s">
        <v>265</v>
      </c>
      <c r="D299" s="22" t="s">
        <v>7</v>
      </c>
      <c r="E299" s="22" t="s">
        <v>546</v>
      </c>
      <c r="F299" s="22">
        <v>55</v>
      </c>
      <c r="G299" s="22">
        <v>1</v>
      </c>
      <c r="H299" s="22" t="str">
        <f>INDEX(Bar_data!$A$3:$B$140,MATCH(C299,Bar_data!$A$3:$A$140,FALSE),2)</f>
        <v>Trust108</v>
      </c>
      <c r="I299" s="22" t="str">
        <f>INDEX(TrustCAHUB_map!$A$2:$D$139,MATCH($C299,TrustCAHUB_map!$A$2:$A$139,FALSE),3)</f>
        <v>Thames Valley</v>
      </c>
      <c r="J299" s="22" t="str">
        <f>INDEX(TrustCAHUB_map!$A$2:$D$139,MATCH($C299,TrustCAHUB_map!$A$2:$A$139,FALSE),4)</f>
        <v>Wessex</v>
      </c>
    </row>
    <row r="300" spans="1:10" x14ac:dyDescent="0.3">
      <c r="A300" s="22" t="str">
        <f t="shared" si="4"/>
        <v>'RTH2016Not assigned0-24'</v>
      </c>
      <c r="B300" s="22">
        <v>2016</v>
      </c>
      <c r="C300" s="22" t="s">
        <v>265</v>
      </c>
      <c r="D300" s="22" t="s">
        <v>477</v>
      </c>
      <c r="E300" s="22" t="s">
        <v>546</v>
      </c>
      <c r="F300" s="22">
        <v>1</v>
      </c>
      <c r="G300" s="22">
        <v>0</v>
      </c>
      <c r="H300" s="22" t="str">
        <f>INDEX(Bar_data!$A$3:$B$140,MATCH(C300,Bar_data!$A$3:$A$140,FALSE),2)</f>
        <v>Trust108</v>
      </c>
      <c r="I300" s="22" t="str">
        <f>INDEX(TrustCAHUB_map!$A$2:$D$139,MATCH($C300,TrustCAHUB_map!$A$2:$A$139,FALSE),3)</f>
        <v>Thames Valley</v>
      </c>
      <c r="J300" s="22" t="str">
        <f>INDEX(TrustCAHUB_map!$A$2:$D$139,MATCH($C300,TrustCAHUB_map!$A$2:$A$139,FALSE),4)</f>
        <v>Wessex</v>
      </c>
    </row>
    <row r="301" spans="1:10" x14ac:dyDescent="0.3">
      <c r="A301" s="22" t="str">
        <f t="shared" si="4"/>
        <v>'RTH2016Palliative0-24'</v>
      </c>
      <c r="B301" s="22">
        <v>2016</v>
      </c>
      <c r="C301" s="22" t="s">
        <v>265</v>
      </c>
      <c r="D301" s="22" t="s">
        <v>8</v>
      </c>
      <c r="E301" s="22" t="s">
        <v>546</v>
      </c>
      <c r="F301" s="22">
        <v>2</v>
      </c>
      <c r="G301" s="22">
        <v>0</v>
      </c>
      <c r="H301" s="22" t="str">
        <f>INDEX(Bar_data!$A$3:$B$140,MATCH(C301,Bar_data!$A$3:$A$140,FALSE),2)</f>
        <v>Trust108</v>
      </c>
      <c r="I301" s="22" t="str">
        <f>INDEX(TrustCAHUB_map!$A$2:$D$139,MATCH($C301,TrustCAHUB_map!$A$2:$A$139,FALSE),3)</f>
        <v>Thames Valley</v>
      </c>
      <c r="J301" s="22" t="str">
        <f>INDEX(TrustCAHUB_map!$A$2:$D$139,MATCH($C301,TrustCAHUB_map!$A$2:$A$139,FALSE),4)</f>
        <v>Wessex</v>
      </c>
    </row>
    <row r="302" spans="1:10" x14ac:dyDescent="0.3">
      <c r="A302" s="22" t="str">
        <f t="shared" si="4"/>
        <v>'RTP2016Not assigned0-24'</v>
      </c>
      <c r="B302" s="22">
        <v>2016</v>
      </c>
      <c r="C302" s="22" t="s">
        <v>267</v>
      </c>
      <c r="D302" s="22" t="s">
        <v>477</v>
      </c>
      <c r="E302" s="22" t="s">
        <v>546</v>
      </c>
      <c r="F302" s="22">
        <v>2</v>
      </c>
      <c r="G302" s="22">
        <v>0</v>
      </c>
      <c r="H302" s="22" t="str">
        <f>INDEX(Bar_data!$A$3:$B$140,MATCH(C302,Bar_data!$A$3:$A$140,FALSE),2)</f>
        <v>Trust110</v>
      </c>
      <c r="I302" s="22" t="str">
        <f>INDEX(TrustCAHUB_map!$A$2:$D$139,MATCH($C302,TrustCAHUB_map!$A$2:$A$139,FALSE),3)</f>
        <v>Surrey and Sussex</v>
      </c>
      <c r="J302" s="22" t="str">
        <f>INDEX(TrustCAHUB_map!$A$2:$D$139,MATCH($C302,TrustCAHUB_map!$A$2:$A$139,FALSE),4)</f>
        <v>South East</v>
      </c>
    </row>
    <row r="303" spans="1:10" x14ac:dyDescent="0.3">
      <c r="A303" s="22" t="str">
        <f t="shared" si="4"/>
        <v>'RTR2016Curative0-24'</v>
      </c>
      <c r="B303" s="22">
        <v>2016</v>
      </c>
      <c r="C303" s="22" t="s">
        <v>268</v>
      </c>
      <c r="D303" s="22" t="s">
        <v>7</v>
      </c>
      <c r="E303" s="22" t="s">
        <v>546</v>
      </c>
      <c r="F303" s="22">
        <v>2</v>
      </c>
      <c r="G303" s="22">
        <v>0</v>
      </c>
      <c r="H303" s="22" t="str">
        <f>INDEX(Bar_data!$A$3:$B$140,MATCH(C303,Bar_data!$A$3:$A$140,FALSE),2)</f>
        <v>Trust111</v>
      </c>
      <c r="I303" s="22" t="str">
        <f>INDEX(TrustCAHUB_map!$A$2:$D$139,MATCH($C303,TrustCAHUB_map!$A$2:$A$139,FALSE),3)</f>
        <v>North East and Cumbria</v>
      </c>
      <c r="J303" s="22" t="str">
        <f>INDEX(TrustCAHUB_map!$A$2:$D$139,MATCH($C303,TrustCAHUB_map!$A$2:$A$139,FALSE),4)</f>
        <v>North East</v>
      </c>
    </row>
    <row r="304" spans="1:10" x14ac:dyDescent="0.3">
      <c r="A304" s="22" t="str">
        <f t="shared" si="4"/>
        <v>'RTX2016Not assigned0-24'</v>
      </c>
      <c r="B304" s="22">
        <v>2016</v>
      </c>
      <c r="C304" s="22" t="s">
        <v>269</v>
      </c>
      <c r="D304" s="22" t="s">
        <v>477</v>
      </c>
      <c r="E304" s="22" t="s">
        <v>546</v>
      </c>
      <c r="F304" s="22">
        <v>3</v>
      </c>
      <c r="G304" s="22">
        <v>0</v>
      </c>
      <c r="H304" s="22" t="str">
        <f>INDEX(Bar_data!$A$3:$B$140,MATCH(C304,Bar_data!$A$3:$A$140,FALSE),2)</f>
        <v>Trust112</v>
      </c>
      <c r="I304" s="22" t="str">
        <f>INDEX(TrustCAHUB_map!$A$2:$D$139,MATCH($C304,TrustCAHUB_map!$A$2:$A$139,FALSE),3)</f>
        <v>Lancashire and South Cumbria</v>
      </c>
      <c r="J304" s="22" t="str">
        <f>INDEX(TrustCAHUB_map!$A$2:$D$139,MATCH($C304,TrustCAHUB_map!$A$2:$A$139,FALSE),4)</f>
        <v>North West</v>
      </c>
    </row>
    <row r="305" spans="1:10" x14ac:dyDescent="0.3">
      <c r="A305" s="22" t="str">
        <f t="shared" si="4"/>
        <v>'RTX2016Curative0-24'</v>
      </c>
      <c r="B305" s="22">
        <v>2016</v>
      </c>
      <c r="C305" s="22" t="s">
        <v>269</v>
      </c>
      <c r="D305" s="22" t="s">
        <v>7</v>
      </c>
      <c r="E305" s="22" t="s">
        <v>546</v>
      </c>
      <c r="F305" s="22">
        <v>1</v>
      </c>
      <c r="G305" s="22">
        <v>0</v>
      </c>
      <c r="H305" s="22" t="str">
        <f>INDEX(Bar_data!$A$3:$B$140,MATCH(C305,Bar_data!$A$3:$A$140,FALSE),2)</f>
        <v>Trust112</v>
      </c>
      <c r="I305" s="22" t="str">
        <f>INDEX(TrustCAHUB_map!$A$2:$D$139,MATCH($C305,TrustCAHUB_map!$A$2:$A$139,FALSE),3)</f>
        <v>Lancashire and South Cumbria</v>
      </c>
      <c r="J305" s="22" t="str">
        <f>INDEX(TrustCAHUB_map!$A$2:$D$139,MATCH($C305,TrustCAHUB_map!$A$2:$A$139,FALSE),4)</f>
        <v>North West</v>
      </c>
    </row>
    <row r="306" spans="1:10" x14ac:dyDescent="0.3">
      <c r="A306" s="22" t="str">
        <f t="shared" si="4"/>
        <v>'RVJ2016Curative0-24'</v>
      </c>
      <c r="B306" s="22">
        <v>2016</v>
      </c>
      <c r="C306" s="22" t="s">
        <v>270</v>
      </c>
      <c r="D306" s="22" t="s">
        <v>7</v>
      </c>
      <c r="E306" s="22" t="s">
        <v>546</v>
      </c>
      <c r="F306" s="22">
        <v>2</v>
      </c>
      <c r="G306" s="22">
        <v>0</v>
      </c>
      <c r="H306" s="22" t="str">
        <f>INDEX(Bar_data!$A$3:$B$140,MATCH(C306,Bar_data!$A$3:$A$140,FALSE),2)</f>
        <v>Trust113</v>
      </c>
      <c r="I306" s="22" t="str">
        <f>INDEX(TrustCAHUB_map!$A$2:$D$139,MATCH($C306,TrustCAHUB_map!$A$2:$A$139,FALSE),3)</f>
        <v>Somerset, Wiltshire, Avon and Gloucester</v>
      </c>
      <c r="J306" s="22" t="str">
        <f>INDEX(TrustCAHUB_map!$A$2:$D$139,MATCH($C306,TrustCAHUB_map!$A$2:$A$139,FALSE),4)</f>
        <v>South West</v>
      </c>
    </row>
    <row r="307" spans="1:10" x14ac:dyDescent="0.3">
      <c r="A307" s="22" t="str">
        <f t="shared" si="4"/>
        <v>'RVV2016Curative0-24'</v>
      </c>
      <c r="B307" s="22">
        <v>2016</v>
      </c>
      <c r="C307" s="22" t="s">
        <v>272</v>
      </c>
      <c r="D307" s="22" t="s">
        <v>7</v>
      </c>
      <c r="E307" s="22" t="s">
        <v>546</v>
      </c>
      <c r="F307" s="22">
        <v>3</v>
      </c>
      <c r="G307" s="22">
        <v>0</v>
      </c>
      <c r="H307" s="22" t="str">
        <f>INDEX(Bar_data!$A$3:$B$140,MATCH(C307,Bar_data!$A$3:$A$140,FALSE),2)</f>
        <v>Trust115</v>
      </c>
      <c r="I307" s="22" t="str">
        <f>INDEX(TrustCAHUB_map!$A$2:$D$139,MATCH($C307,TrustCAHUB_map!$A$2:$A$139,FALSE),3)</f>
        <v>Kent and Medway</v>
      </c>
      <c r="J307" s="22" t="str">
        <f>INDEX(TrustCAHUB_map!$A$2:$D$139,MATCH($C307,TrustCAHUB_map!$A$2:$A$139,FALSE),4)</f>
        <v>South East</v>
      </c>
    </row>
    <row r="308" spans="1:10" x14ac:dyDescent="0.3">
      <c r="A308" s="22" t="str">
        <f t="shared" si="4"/>
        <v>'RVW2016Curative0-24'</v>
      </c>
      <c r="B308" s="22">
        <v>2016</v>
      </c>
      <c r="C308" s="22" t="s">
        <v>273</v>
      </c>
      <c r="D308" s="22" t="s">
        <v>7</v>
      </c>
      <c r="E308" s="22" t="s">
        <v>546</v>
      </c>
      <c r="F308" s="22">
        <v>1</v>
      </c>
      <c r="G308" s="22">
        <v>0</v>
      </c>
      <c r="H308" s="22" t="str">
        <f>INDEX(Bar_data!$A$3:$B$140,MATCH(C308,Bar_data!$A$3:$A$140,FALSE),2)</f>
        <v>Trust116</v>
      </c>
      <c r="I308" s="22" t="str">
        <f>INDEX(TrustCAHUB_map!$A$2:$D$139,MATCH($C308,TrustCAHUB_map!$A$2:$A$139,FALSE),3)</f>
        <v>North East and Cumbria</v>
      </c>
      <c r="J308" s="22" t="str">
        <f>INDEX(TrustCAHUB_map!$A$2:$D$139,MATCH($C308,TrustCAHUB_map!$A$2:$A$139,FALSE),4)</f>
        <v>North East</v>
      </c>
    </row>
    <row r="309" spans="1:10" x14ac:dyDescent="0.3">
      <c r="A309" s="22" t="str">
        <f t="shared" si="4"/>
        <v>'RVW2016Not assigned0-24'</v>
      </c>
      <c r="B309" s="22">
        <v>2016</v>
      </c>
      <c r="C309" s="22" t="s">
        <v>273</v>
      </c>
      <c r="D309" s="22" t="s">
        <v>477</v>
      </c>
      <c r="E309" s="22" t="s">
        <v>546</v>
      </c>
      <c r="F309" s="22">
        <v>1</v>
      </c>
      <c r="G309" s="22">
        <v>0</v>
      </c>
      <c r="H309" s="22" t="str">
        <f>INDEX(Bar_data!$A$3:$B$140,MATCH(C309,Bar_data!$A$3:$A$140,FALSE),2)</f>
        <v>Trust116</v>
      </c>
      <c r="I309" s="22" t="str">
        <f>INDEX(TrustCAHUB_map!$A$2:$D$139,MATCH($C309,TrustCAHUB_map!$A$2:$A$139,FALSE),3)</f>
        <v>North East and Cumbria</v>
      </c>
      <c r="J309" s="22" t="str">
        <f>INDEX(TrustCAHUB_map!$A$2:$D$139,MATCH($C309,TrustCAHUB_map!$A$2:$A$139,FALSE),4)</f>
        <v>North East</v>
      </c>
    </row>
    <row r="310" spans="1:10" x14ac:dyDescent="0.3">
      <c r="A310" s="22" t="str">
        <f t="shared" si="4"/>
        <v>'RVY2016Curative0-24'</v>
      </c>
      <c r="B310" s="22">
        <v>2016</v>
      </c>
      <c r="C310" s="22" t="s">
        <v>274</v>
      </c>
      <c r="D310" s="22" t="s">
        <v>7</v>
      </c>
      <c r="E310" s="22" t="s">
        <v>546</v>
      </c>
      <c r="F310" s="22">
        <v>1</v>
      </c>
      <c r="G310" s="22">
        <v>0</v>
      </c>
      <c r="H310" s="22" t="str">
        <f>INDEX(Bar_data!$A$3:$B$140,MATCH(C310,Bar_data!$A$3:$A$140,FALSE),2)</f>
        <v>Trust117</v>
      </c>
      <c r="I310" s="22" t="str">
        <f>INDEX(TrustCAHUB_map!$A$2:$D$139,MATCH($C310,TrustCAHUB_map!$A$2:$A$139,FALSE),3)</f>
        <v>Cheshire and Merseyside</v>
      </c>
      <c r="J310" s="22" t="str">
        <f>INDEX(TrustCAHUB_map!$A$2:$D$139,MATCH($C310,TrustCAHUB_map!$A$2:$A$139,FALSE),4)</f>
        <v>North West</v>
      </c>
    </row>
    <row r="311" spans="1:10" x14ac:dyDescent="0.3">
      <c r="A311" s="22" t="str">
        <f t="shared" si="4"/>
        <v>'RWA2016Not assigned0-24'</v>
      </c>
      <c r="B311" s="22">
        <v>2016</v>
      </c>
      <c r="C311" s="22" t="s">
        <v>276</v>
      </c>
      <c r="D311" s="22" t="s">
        <v>477</v>
      </c>
      <c r="E311" s="22" t="s">
        <v>546</v>
      </c>
      <c r="F311" s="22">
        <v>2</v>
      </c>
      <c r="G311" s="22">
        <v>1</v>
      </c>
      <c r="H311" s="22" t="str">
        <f>INDEX(Bar_data!$A$3:$B$140,MATCH(C311,Bar_data!$A$3:$A$140,FALSE),2)</f>
        <v>Trust119</v>
      </c>
      <c r="I311" s="22" t="str">
        <f>INDEX(TrustCAHUB_map!$A$2:$D$139,MATCH($C311,TrustCAHUB_map!$A$2:$A$139,FALSE),3)</f>
        <v>Humber, Coast and Vale</v>
      </c>
      <c r="J311" s="22" t="str">
        <f>INDEX(TrustCAHUB_map!$A$2:$D$139,MATCH($C311,TrustCAHUB_map!$A$2:$A$139,FALSE),4)</f>
        <v>Yorkshire and Humber</v>
      </c>
    </row>
    <row r="312" spans="1:10" x14ac:dyDescent="0.3">
      <c r="A312" s="22" t="str">
        <f t="shared" si="4"/>
        <v>'RWA2016Curative0-24'</v>
      </c>
      <c r="B312" s="22">
        <v>2016</v>
      </c>
      <c r="C312" s="22" t="s">
        <v>276</v>
      </c>
      <c r="D312" s="22" t="s">
        <v>7</v>
      </c>
      <c r="E312" s="22" t="s">
        <v>546</v>
      </c>
      <c r="F312" s="22">
        <v>8</v>
      </c>
      <c r="G312" s="22">
        <v>0</v>
      </c>
      <c r="H312" s="22" t="str">
        <f>INDEX(Bar_data!$A$3:$B$140,MATCH(C312,Bar_data!$A$3:$A$140,FALSE),2)</f>
        <v>Trust119</v>
      </c>
      <c r="I312" s="22" t="str">
        <f>INDEX(TrustCAHUB_map!$A$2:$D$139,MATCH($C312,TrustCAHUB_map!$A$2:$A$139,FALSE),3)</f>
        <v>Humber, Coast and Vale</v>
      </c>
      <c r="J312" s="22" t="str">
        <f>INDEX(TrustCAHUB_map!$A$2:$D$139,MATCH($C312,TrustCAHUB_map!$A$2:$A$139,FALSE),4)</f>
        <v>Yorkshire and Humber</v>
      </c>
    </row>
    <row r="313" spans="1:10" x14ac:dyDescent="0.3">
      <c r="A313" s="22" t="str">
        <f t="shared" si="4"/>
        <v>'RWD2016Curative0-24'</v>
      </c>
      <c r="B313" s="22">
        <v>2016</v>
      </c>
      <c r="C313" s="22" t="s">
        <v>277</v>
      </c>
      <c r="D313" s="22" t="s">
        <v>7</v>
      </c>
      <c r="E313" s="22" t="s">
        <v>546</v>
      </c>
      <c r="F313" s="22">
        <v>2</v>
      </c>
      <c r="G313" s="22">
        <v>0</v>
      </c>
      <c r="H313" s="22" t="str">
        <f>INDEX(Bar_data!$A$3:$B$140,MATCH(C313,Bar_data!$A$3:$A$140,FALSE),2)</f>
        <v>Trust120</v>
      </c>
      <c r="I313" s="22" t="str">
        <f>INDEX(TrustCAHUB_map!$A$2:$D$139,MATCH($C313,TrustCAHUB_map!$A$2:$A$139,FALSE),3)</f>
        <v>East Midlands</v>
      </c>
      <c r="J313" s="22" t="str">
        <f>INDEX(TrustCAHUB_map!$A$2:$D$139,MATCH($C313,TrustCAHUB_map!$A$2:$A$139,FALSE),4)</f>
        <v>East Midlands</v>
      </c>
    </row>
    <row r="314" spans="1:10" x14ac:dyDescent="0.3">
      <c r="A314" s="22" t="str">
        <f t="shared" si="4"/>
        <v>'RWE2016Curative0-24'</v>
      </c>
      <c r="B314" s="22">
        <v>2016</v>
      </c>
      <c r="C314" s="22" t="s">
        <v>278</v>
      </c>
      <c r="D314" s="22" t="s">
        <v>7</v>
      </c>
      <c r="E314" s="22" t="s">
        <v>546</v>
      </c>
      <c r="F314" s="22">
        <v>69</v>
      </c>
      <c r="G314" s="22">
        <v>1</v>
      </c>
      <c r="H314" s="22" t="str">
        <f>INDEX(Bar_data!$A$3:$B$140,MATCH(C314,Bar_data!$A$3:$A$140,FALSE),2)</f>
        <v>Trust121</v>
      </c>
      <c r="I314" s="22" t="str">
        <f>INDEX(TrustCAHUB_map!$A$2:$D$139,MATCH($C314,TrustCAHUB_map!$A$2:$A$139,FALSE),3)</f>
        <v>East Midlands</v>
      </c>
      <c r="J314" s="22" t="str">
        <f>INDEX(TrustCAHUB_map!$A$2:$D$139,MATCH($C314,TrustCAHUB_map!$A$2:$A$139,FALSE),4)</f>
        <v>East Midlands</v>
      </c>
    </row>
    <row r="315" spans="1:10" x14ac:dyDescent="0.3">
      <c r="A315" s="22" t="str">
        <f t="shared" si="4"/>
        <v>'RWE2016Palliative0-24'</v>
      </c>
      <c r="B315" s="22">
        <v>2016</v>
      </c>
      <c r="C315" s="22" t="s">
        <v>278</v>
      </c>
      <c r="D315" s="22" t="s">
        <v>8</v>
      </c>
      <c r="E315" s="22" t="s">
        <v>546</v>
      </c>
      <c r="F315" s="22">
        <v>2</v>
      </c>
      <c r="G315" s="22">
        <v>0</v>
      </c>
      <c r="H315" s="22" t="str">
        <f>INDEX(Bar_data!$A$3:$B$140,MATCH(C315,Bar_data!$A$3:$A$140,FALSE),2)</f>
        <v>Trust121</v>
      </c>
      <c r="I315" s="22" t="str">
        <f>INDEX(TrustCAHUB_map!$A$2:$D$139,MATCH($C315,TrustCAHUB_map!$A$2:$A$139,FALSE),3)</f>
        <v>East Midlands</v>
      </c>
      <c r="J315" s="22" t="str">
        <f>INDEX(TrustCAHUB_map!$A$2:$D$139,MATCH($C315,TrustCAHUB_map!$A$2:$A$139,FALSE),4)</f>
        <v>East Midlands</v>
      </c>
    </row>
    <row r="316" spans="1:10" x14ac:dyDescent="0.3">
      <c r="A316" s="22" t="str">
        <f t="shared" si="4"/>
        <v>'RWF2016Curative0-24'</v>
      </c>
      <c r="B316" s="22">
        <v>2016</v>
      </c>
      <c r="C316" s="22" t="s">
        <v>279</v>
      </c>
      <c r="D316" s="22" t="s">
        <v>7</v>
      </c>
      <c r="E316" s="22" t="s">
        <v>546</v>
      </c>
      <c r="F316" s="22">
        <v>10</v>
      </c>
      <c r="G316" s="22">
        <v>0</v>
      </c>
      <c r="H316" s="22" t="str">
        <f>INDEX(Bar_data!$A$3:$B$140,MATCH(C316,Bar_data!$A$3:$A$140,FALSE),2)</f>
        <v>Trust122</v>
      </c>
      <c r="I316" s="22" t="str">
        <f>INDEX(TrustCAHUB_map!$A$2:$D$139,MATCH($C316,TrustCAHUB_map!$A$2:$A$139,FALSE),3)</f>
        <v>Kent and Medway</v>
      </c>
      <c r="J316" s="22" t="str">
        <f>INDEX(TrustCAHUB_map!$A$2:$D$139,MATCH($C316,TrustCAHUB_map!$A$2:$A$139,FALSE),4)</f>
        <v>South East</v>
      </c>
    </row>
    <row r="317" spans="1:10" x14ac:dyDescent="0.3">
      <c r="A317" s="22" t="str">
        <f t="shared" si="4"/>
        <v>'RWG2016Curative0-24'</v>
      </c>
      <c r="B317" s="22">
        <v>2016</v>
      </c>
      <c r="C317" s="22" t="s">
        <v>280</v>
      </c>
      <c r="D317" s="22" t="s">
        <v>7</v>
      </c>
      <c r="E317" s="22" t="s">
        <v>546</v>
      </c>
      <c r="F317" s="22">
        <v>4</v>
      </c>
      <c r="G317" s="22">
        <v>0</v>
      </c>
      <c r="H317" s="22" t="str">
        <f>INDEX(Bar_data!$A$3:$B$140,MATCH(C317,Bar_data!$A$3:$A$140,FALSE),2)</f>
        <v>Trust123</v>
      </c>
      <c r="I317" s="22" t="str">
        <f>INDEX(TrustCAHUB_map!$A$2:$D$139,MATCH($C317,TrustCAHUB_map!$A$2:$A$139,FALSE),3)</f>
        <v>East of England</v>
      </c>
      <c r="J317" s="22" t="str">
        <f>INDEX(TrustCAHUB_map!$A$2:$D$139,MATCH($C317,TrustCAHUB_map!$A$2:$A$139,FALSE),4)</f>
        <v>East of England</v>
      </c>
    </row>
    <row r="318" spans="1:10" x14ac:dyDescent="0.3">
      <c r="A318" s="22" t="str">
        <f t="shared" si="4"/>
        <v>'RWH2016Curative0-24'</v>
      </c>
      <c r="B318" s="22">
        <v>2016</v>
      </c>
      <c r="C318" s="22" t="s">
        <v>281</v>
      </c>
      <c r="D318" s="22" t="s">
        <v>7</v>
      </c>
      <c r="E318" s="22" t="s">
        <v>546</v>
      </c>
      <c r="F318" s="22">
        <v>9</v>
      </c>
      <c r="G318" s="22">
        <v>0</v>
      </c>
      <c r="H318" s="22" t="str">
        <f>INDEX(Bar_data!$A$3:$B$140,MATCH(C318,Bar_data!$A$3:$A$140,FALSE),2)</f>
        <v>Trust124</v>
      </c>
      <c r="I318" s="22" t="str">
        <f>INDEX(TrustCAHUB_map!$A$2:$D$139,MATCH($C318,TrustCAHUB_map!$A$2:$A$139,FALSE),3)</f>
        <v>East of England</v>
      </c>
      <c r="J318" s="22" t="str">
        <f>INDEX(TrustCAHUB_map!$A$2:$D$139,MATCH($C318,TrustCAHUB_map!$A$2:$A$139,FALSE),4)</f>
        <v>East of England</v>
      </c>
    </row>
    <row r="319" spans="1:10" x14ac:dyDescent="0.3">
      <c r="A319" s="22" t="str">
        <f t="shared" si="4"/>
        <v>'RWP2016Curative0-24'</v>
      </c>
      <c r="B319" s="22">
        <v>2016</v>
      </c>
      <c r="C319" s="22" t="s">
        <v>283</v>
      </c>
      <c r="D319" s="22" t="s">
        <v>7</v>
      </c>
      <c r="E319" s="22" t="s">
        <v>546</v>
      </c>
      <c r="F319" s="22">
        <v>1</v>
      </c>
      <c r="G319" s="22">
        <v>0</v>
      </c>
      <c r="H319" s="22" t="str">
        <f>INDEX(Bar_data!$A$3:$B$140,MATCH(C319,Bar_data!$A$3:$A$140,FALSE),2)</f>
        <v>Trust126</v>
      </c>
      <c r="I319" s="22" t="str">
        <f>INDEX(TrustCAHUB_map!$A$2:$D$139,MATCH($C319,TrustCAHUB_map!$A$2:$A$139,FALSE),3)</f>
        <v>West Midlands</v>
      </c>
      <c r="J319" s="22" t="str">
        <f>INDEX(TrustCAHUB_map!$A$2:$D$139,MATCH($C319,TrustCAHUB_map!$A$2:$A$139,FALSE),4)</f>
        <v>West Midlands</v>
      </c>
    </row>
    <row r="320" spans="1:10" x14ac:dyDescent="0.3">
      <c r="A320" s="22" t="str">
        <f t="shared" si="4"/>
        <v>'RWW2016Curative0-24'</v>
      </c>
      <c r="B320" s="22">
        <v>2016</v>
      </c>
      <c r="C320" s="22" t="s">
        <v>284</v>
      </c>
      <c r="D320" s="22" t="s">
        <v>7</v>
      </c>
      <c r="E320" s="22" t="s">
        <v>546</v>
      </c>
      <c r="F320" s="22">
        <v>1</v>
      </c>
      <c r="G320" s="22">
        <v>0</v>
      </c>
      <c r="H320" s="22" t="str">
        <f>INDEX(Bar_data!$A$3:$B$140,MATCH(C320,Bar_data!$A$3:$A$140,FALSE),2)</f>
        <v>Trust127</v>
      </c>
      <c r="I320" s="22" t="str">
        <f>INDEX(TrustCAHUB_map!$A$2:$D$139,MATCH($C320,TrustCAHUB_map!$A$2:$A$139,FALSE),3)</f>
        <v>Cheshire and Merseyside</v>
      </c>
      <c r="J320" s="22" t="str">
        <f>INDEX(TrustCAHUB_map!$A$2:$D$139,MATCH($C320,TrustCAHUB_map!$A$2:$A$139,FALSE),4)</f>
        <v>North West</v>
      </c>
    </row>
    <row r="321" spans="1:10" x14ac:dyDescent="0.3">
      <c r="A321" s="22" t="str">
        <f t="shared" si="4"/>
        <v>'RWY2016Palliative0-24'</v>
      </c>
      <c r="B321" s="22">
        <v>2016</v>
      </c>
      <c r="C321" s="22" t="s">
        <v>285</v>
      </c>
      <c r="D321" s="22" t="s">
        <v>8</v>
      </c>
      <c r="E321" s="22" t="s">
        <v>546</v>
      </c>
      <c r="F321" s="22">
        <v>1</v>
      </c>
      <c r="G321" s="22">
        <v>0</v>
      </c>
      <c r="H321" s="22" t="str">
        <f>INDEX(Bar_data!$A$3:$B$140,MATCH(C321,Bar_data!$A$3:$A$140,FALSE),2)</f>
        <v>Trust128</v>
      </c>
      <c r="I321" s="22" t="str">
        <f>INDEX(TrustCAHUB_map!$A$2:$D$139,MATCH($C321,TrustCAHUB_map!$A$2:$A$139,FALSE),3)</f>
        <v>West Yorkshire</v>
      </c>
      <c r="J321" s="22" t="str">
        <f>INDEX(TrustCAHUB_map!$A$2:$D$139,MATCH($C321,TrustCAHUB_map!$A$2:$A$139,FALSE),4)</f>
        <v>Yorkshire and Humber</v>
      </c>
    </row>
    <row r="322" spans="1:10" x14ac:dyDescent="0.3">
      <c r="A322" s="22" t="str">
        <f t="shared" si="4"/>
        <v>'RWY2016Curative0-24'</v>
      </c>
      <c r="B322" s="22">
        <v>2016</v>
      </c>
      <c r="C322" s="22" t="s">
        <v>285</v>
      </c>
      <c r="D322" s="22" t="s">
        <v>7</v>
      </c>
      <c r="E322" s="22" t="s">
        <v>546</v>
      </c>
      <c r="F322" s="22">
        <v>2</v>
      </c>
      <c r="G322" s="22">
        <v>0</v>
      </c>
      <c r="H322" s="22" t="str">
        <f>INDEX(Bar_data!$A$3:$B$140,MATCH(C322,Bar_data!$A$3:$A$140,FALSE),2)</f>
        <v>Trust128</v>
      </c>
      <c r="I322" s="22" t="str">
        <f>INDEX(TrustCAHUB_map!$A$2:$D$139,MATCH($C322,TrustCAHUB_map!$A$2:$A$139,FALSE),3)</f>
        <v>West Yorkshire</v>
      </c>
      <c r="J322" s="22" t="str">
        <f>INDEX(TrustCAHUB_map!$A$2:$D$139,MATCH($C322,TrustCAHUB_map!$A$2:$A$139,FALSE),4)</f>
        <v>Yorkshire and Humber</v>
      </c>
    </row>
    <row r="323" spans="1:10" x14ac:dyDescent="0.3">
      <c r="A323" s="22" t="str">
        <f t="shared" ref="A323:A343" si="5">"'"&amp;C323&amp;B323&amp;D323&amp;E323&amp;"'"</f>
        <v>'RX12016Palliative0-24'</v>
      </c>
      <c r="B323" s="22">
        <v>2016</v>
      </c>
      <c r="C323" s="22" t="s">
        <v>286</v>
      </c>
      <c r="D323" s="22" t="s">
        <v>8</v>
      </c>
      <c r="E323" s="22" t="s">
        <v>546</v>
      </c>
      <c r="F323" s="22">
        <v>6</v>
      </c>
      <c r="G323" s="22">
        <v>0</v>
      </c>
      <c r="H323" s="22" t="str">
        <f>INDEX(Bar_data!$A$3:$B$140,MATCH(C323,Bar_data!$A$3:$A$140,FALSE),2)</f>
        <v>Trust129</v>
      </c>
      <c r="I323" s="22" t="str">
        <f>INDEX(TrustCAHUB_map!$A$2:$D$139,MATCH($C323,TrustCAHUB_map!$A$2:$A$139,FALSE),3)</f>
        <v>East Midlands</v>
      </c>
      <c r="J323" s="22" t="str">
        <f>INDEX(TrustCAHUB_map!$A$2:$D$139,MATCH($C323,TrustCAHUB_map!$A$2:$A$139,FALSE),4)</f>
        <v>East Midlands</v>
      </c>
    </row>
    <row r="324" spans="1:10" x14ac:dyDescent="0.3">
      <c r="A324" s="22" t="str">
        <f t="shared" si="5"/>
        <v>'RX12016Curative0-24'</v>
      </c>
      <c r="B324" s="22">
        <v>2016</v>
      </c>
      <c r="C324" s="22" t="s">
        <v>286</v>
      </c>
      <c r="D324" s="22" t="s">
        <v>7</v>
      </c>
      <c r="E324" s="22" t="s">
        <v>546</v>
      </c>
      <c r="F324" s="22">
        <v>78</v>
      </c>
      <c r="G324" s="22">
        <v>0</v>
      </c>
      <c r="H324" s="22" t="str">
        <f>INDEX(Bar_data!$A$3:$B$140,MATCH(C324,Bar_data!$A$3:$A$140,FALSE),2)</f>
        <v>Trust129</v>
      </c>
      <c r="I324" s="22" t="str">
        <f>INDEX(TrustCAHUB_map!$A$2:$D$139,MATCH($C324,TrustCAHUB_map!$A$2:$A$139,FALSE),3)</f>
        <v>East Midlands</v>
      </c>
      <c r="J324" s="22" t="str">
        <f>INDEX(TrustCAHUB_map!$A$2:$D$139,MATCH($C324,TrustCAHUB_map!$A$2:$A$139,FALSE),4)</f>
        <v>East Midlands</v>
      </c>
    </row>
    <row r="325" spans="1:10" x14ac:dyDescent="0.3">
      <c r="A325" s="22" t="str">
        <f t="shared" si="5"/>
        <v>'RXC2016Curative0-24'</v>
      </c>
      <c r="B325" s="22">
        <v>2016</v>
      </c>
      <c r="C325" s="22" t="s">
        <v>287</v>
      </c>
      <c r="D325" s="22" t="s">
        <v>7</v>
      </c>
      <c r="E325" s="22" t="s">
        <v>546</v>
      </c>
      <c r="F325" s="22">
        <v>2</v>
      </c>
      <c r="G325" s="22">
        <v>0</v>
      </c>
      <c r="H325" s="22" t="str">
        <f>INDEX(Bar_data!$A$3:$B$140,MATCH(C325,Bar_data!$A$3:$A$140,FALSE),2)</f>
        <v>Trust130</v>
      </c>
      <c r="I325" s="22" t="str">
        <f>INDEX(TrustCAHUB_map!$A$2:$D$139,MATCH($C325,TrustCAHUB_map!$A$2:$A$139,FALSE),3)</f>
        <v>Surrey and Sussex</v>
      </c>
      <c r="J325" s="22" t="str">
        <f>INDEX(TrustCAHUB_map!$A$2:$D$139,MATCH($C325,TrustCAHUB_map!$A$2:$A$139,FALSE),4)</f>
        <v>South East</v>
      </c>
    </row>
    <row r="326" spans="1:10" x14ac:dyDescent="0.3">
      <c r="A326" s="22" t="str">
        <f t="shared" si="5"/>
        <v>'RXF2016Curative0-24'</v>
      </c>
      <c r="B326" s="22">
        <v>2016</v>
      </c>
      <c r="C326" s="22" t="s">
        <v>288</v>
      </c>
      <c r="D326" s="22" t="s">
        <v>7</v>
      </c>
      <c r="E326" s="22" t="s">
        <v>546</v>
      </c>
      <c r="F326" s="22">
        <v>1</v>
      </c>
      <c r="G326" s="22">
        <v>0</v>
      </c>
      <c r="H326" s="22" t="str">
        <f>INDEX(Bar_data!$A$3:$B$140,MATCH(C326,Bar_data!$A$3:$A$140,FALSE),2)</f>
        <v>Trust131</v>
      </c>
      <c r="I326" s="22" t="str">
        <f>INDEX(TrustCAHUB_map!$A$2:$D$139,MATCH($C326,TrustCAHUB_map!$A$2:$A$139,FALSE),3)</f>
        <v>West Yorkshire</v>
      </c>
      <c r="J326" s="22" t="str">
        <f>INDEX(TrustCAHUB_map!$A$2:$D$139,MATCH($C326,TrustCAHUB_map!$A$2:$A$139,FALSE),4)</f>
        <v>Yorkshire and Humber</v>
      </c>
    </row>
    <row r="327" spans="1:10" x14ac:dyDescent="0.3">
      <c r="A327" s="22" t="str">
        <f t="shared" si="5"/>
        <v>'RXH2016Curative0-24'</v>
      </c>
      <c r="B327" s="22">
        <v>2016</v>
      </c>
      <c r="C327" s="22" t="s">
        <v>289</v>
      </c>
      <c r="D327" s="22" t="s">
        <v>7</v>
      </c>
      <c r="E327" s="22" t="s">
        <v>546</v>
      </c>
      <c r="F327" s="22">
        <v>7</v>
      </c>
      <c r="G327" s="22">
        <v>0</v>
      </c>
      <c r="H327" s="22" t="str">
        <f>INDEX(Bar_data!$A$3:$B$140,MATCH(C327,Bar_data!$A$3:$A$140,FALSE),2)</f>
        <v>Trust132</v>
      </c>
      <c r="I327" s="22" t="str">
        <f>INDEX(TrustCAHUB_map!$A$2:$D$139,MATCH($C327,TrustCAHUB_map!$A$2:$A$139,FALSE),3)</f>
        <v>Surrey and Sussex</v>
      </c>
      <c r="J327" s="22" t="str">
        <f>INDEX(TrustCAHUB_map!$A$2:$D$139,MATCH($C327,TrustCAHUB_map!$A$2:$A$139,FALSE),4)</f>
        <v>South East</v>
      </c>
    </row>
    <row r="328" spans="1:10" x14ac:dyDescent="0.3">
      <c r="A328" s="22" t="str">
        <f t="shared" si="5"/>
        <v>'RXK2016Curative0-24'</v>
      </c>
      <c r="B328" s="22">
        <v>2016</v>
      </c>
      <c r="C328" s="22" t="s">
        <v>290</v>
      </c>
      <c r="D328" s="22" t="s">
        <v>7</v>
      </c>
      <c r="E328" s="22" t="s">
        <v>546</v>
      </c>
      <c r="F328" s="22">
        <v>2</v>
      </c>
      <c r="G328" s="22">
        <v>0</v>
      </c>
      <c r="H328" s="22" t="str">
        <f>INDEX(Bar_data!$A$3:$B$140,MATCH(C328,Bar_data!$A$3:$A$140,FALSE),2)</f>
        <v>Trust133</v>
      </c>
      <c r="I328" s="22" t="str">
        <f>INDEX(TrustCAHUB_map!$A$2:$D$139,MATCH($C328,TrustCAHUB_map!$A$2:$A$139,FALSE),3)</f>
        <v>West Midlands</v>
      </c>
      <c r="J328" s="22" t="str">
        <f>INDEX(TrustCAHUB_map!$A$2:$D$139,MATCH($C328,TrustCAHUB_map!$A$2:$A$139,FALSE),4)</f>
        <v>West Midlands</v>
      </c>
    </row>
    <row r="329" spans="1:10" x14ac:dyDescent="0.3">
      <c r="A329" s="22" t="str">
        <f t="shared" si="5"/>
        <v>'RXK2016Not assigned0-24'</v>
      </c>
      <c r="B329" s="22">
        <v>2016</v>
      </c>
      <c r="C329" s="22" t="s">
        <v>290</v>
      </c>
      <c r="D329" s="22" t="s">
        <v>477</v>
      </c>
      <c r="E329" s="22" t="s">
        <v>546</v>
      </c>
      <c r="F329" s="22">
        <v>2</v>
      </c>
      <c r="G329" s="22">
        <v>0</v>
      </c>
      <c r="H329" s="22" t="str">
        <f>INDEX(Bar_data!$A$3:$B$140,MATCH(C329,Bar_data!$A$3:$A$140,FALSE),2)</f>
        <v>Trust133</v>
      </c>
      <c r="I329" s="22" t="str">
        <f>INDEX(TrustCAHUB_map!$A$2:$D$139,MATCH($C329,TrustCAHUB_map!$A$2:$A$139,FALSE),3)</f>
        <v>West Midlands</v>
      </c>
      <c r="J329" s="22" t="str">
        <f>INDEX(TrustCAHUB_map!$A$2:$D$139,MATCH($C329,TrustCAHUB_map!$A$2:$A$139,FALSE),4)</f>
        <v>West Midlands</v>
      </c>
    </row>
    <row r="330" spans="1:10" x14ac:dyDescent="0.3">
      <c r="A330" s="22" t="str">
        <f t="shared" si="5"/>
        <v>'RXL2016Curative0-24'</v>
      </c>
      <c r="B330" s="22">
        <v>2016</v>
      </c>
      <c r="C330" s="22" t="s">
        <v>291</v>
      </c>
      <c r="D330" s="22" t="s">
        <v>7</v>
      </c>
      <c r="E330" s="22" t="s">
        <v>546</v>
      </c>
      <c r="F330" s="22">
        <v>1</v>
      </c>
      <c r="G330" s="22">
        <v>0</v>
      </c>
      <c r="H330" s="22" t="str">
        <f>INDEX(Bar_data!$A$3:$B$140,MATCH(C330,Bar_data!$A$3:$A$140,FALSE),2)</f>
        <v>Trust134</v>
      </c>
      <c r="I330" s="22" t="str">
        <f>INDEX(TrustCAHUB_map!$A$2:$D$139,MATCH($C330,TrustCAHUB_map!$A$2:$A$139,FALSE),3)</f>
        <v>Lancashire and South Cumbria</v>
      </c>
      <c r="J330" s="22" t="str">
        <f>INDEX(TrustCAHUB_map!$A$2:$D$139,MATCH($C330,TrustCAHUB_map!$A$2:$A$139,FALSE),4)</f>
        <v>North West</v>
      </c>
    </row>
    <row r="331" spans="1:10" x14ac:dyDescent="0.3">
      <c r="A331" s="22" t="str">
        <f t="shared" si="5"/>
        <v>'RXN2016Curative0-24'</v>
      </c>
      <c r="B331" s="22">
        <v>2016</v>
      </c>
      <c r="C331" s="22" t="s">
        <v>292</v>
      </c>
      <c r="D331" s="22" t="s">
        <v>7</v>
      </c>
      <c r="E331" s="22" t="s">
        <v>546</v>
      </c>
      <c r="F331" s="22">
        <v>3</v>
      </c>
      <c r="G331" s="22">
        <v>0</v>
      </c>
      <c r="H331" s="22" t="str">
        <f>INDEX(Bar_data!$A$3:$B$140,MATCH(C331,Bar_data!$A$3:$A$140,FALSE),2)</f>
        <v>Trust135</v>
      </c>
      <c r="I331" s="22" t="str">
        <f>INDEX(TrustCAHUB_map!$A$2:$D$139,MATCH($C331,TrustCAHUB_map!$A$2:$A$139,FALSE),3)</f>
        <v>Lancashire and South Cumbria</v>
      </c>
      <c r="J331" s="22" t="str">
        <f>INDEX(TrustCAHUB_map!$A$2:$D$139,MATCH($C331,TrustCAHUB_map!$A$2:$A$139,FALSE),4)</f>
        <v>North West</v>
      </c>
    </row>
    <row r="332" spans="1:10" x14ac:dyDescent="0.3">
      <c r="A332" s="22" t="str">
        <f t="shared" si="5"/>
        <v>'RXN2016Palliative0-24'</v>
      </c>
      <c r="B332" s="22">
        <v>2016</v>
      </c>
      <c r="C332" s="22" t="s">
        <v>292</v>
      </c>
      <c r="D332" s="22" t="s">
        <v>8</v>
      </c>
      <c r="E332" s="22" t="s">
        <v>546</v>
      </c>
      <c r="F332" s="22">
        <v>3</v>
      </c>
      <c r="G332" s="22">
        <v>1</v>
      </c>
      <c r="H332" s="22" t="str">
        <f>INDEX(Bar_data!$A$3:$B$140,MATCH(C332,Bar_data!$A$3:$A$140,FALSE),2)</f>
        <v>Trust135</v>
      </c>
      <c r="I332" s="22" t="str">
        <f>INDEX(TrustCAHUB_map!$A$2:$D$139,MATCH($C332,TrustCAHUB_map!$A$2:$A$139,FALSE),3)</f>
        <v>Lancashire and South Cumbria</v>
      </c>
      <c r="J332" s="22" t="str">
        <f>INDEX(TrustCAHUB_map!$A$2:$D$139,MATCH($C332,TrustCAHUB_map!$A$2:$A$139,FALSE),4)</f>
        <v>North West</v>
      </c>
    </row>
    <row r="333" spans="1:10" x14ac:dyDescent="0.3">
      <c r="A333" s="22" t="str">
        <f t="shared" si="5"/>
        <v>'RXQ2016Palliative0-24'</v>
      </c>
      <c r="B333" s="22">
        <v>2016</v>
      </c>
      <c r="C333" s="22" t="s">
        <v>294</v>
      </c>
      <c r="D333" s="22" t="s">
        <v>8</v>
      </c>
      <c r="E333" s="22" t="s">
        <v>546</v>
      </c>
      <c r="F333" s="22">
        <v>2</v>
      </c>
      <c r="G333" s="22">
        <v>0</v>
      </c>
      <c r="H333" s="22" t="str">
        <f>INDEX(Bar_data!$A$3:$B$140,MATCH(C333,Bar_data!$A$3:$A$140,FALSE),2)</f>
        <v>Trust137</v>
      </c>
      <c r="I333" s="22" t="str">
        <f>INDEX(TrustCAHUB_map!$A$2:$D$139,MATCH($C333,TrustCAHUB_map!$A$2:$A$139,FALSE),3)</f>
        <v>Thames Valley</v>
      </c>
      <c r="J333" s="22" t="str">
        <f>INDEX(TrustCAHUB_map!$A$2:$D$139,MATCH($C333,TrustCAHUB_map!$A$2:$A$139,FALSE),4)</f>
        <v>Wessex</v>
      </c>
    </row>
    <row r="334" spans="1:10" x14ac:dyDescent="0.3">
      <c r="A334" s="22" t="str">
        <f t="shared" si="5"/>
        <v>'RXQ2016Curative0-24'</v>
      </c>
      <c r="B334" s="22">
        <v>2016</v>
      </c>
      <c r="C334" s="22" t="s">
        <v>294</v>
      </c>
      <c r="D334" s="22" t="s">
        <v>7</v>
      </c>
      <c r="E334" s="22" t="s">
        <v>546</v>
      </c>
      <c r="F334" s="22">
        <v>2</v>
      </c>
      <c r="G334" s="22">
        <v>0</v>
      </c>
      <c r="H334" s="22" t="str">
        <f>INDEX(Bar_data!$A$3:$B$140,MATCH(C334,Bar_data!$A$3:$A$140,FALSE),2)</f>
        <v>Trust137</v>
      </c>
      <c r="I334" s="22" t="str">
        <f>INDEX(TrustCAHUB_map!$A$2:$D$139,MATCH($C334,TrustCAHUB_map!$A$2:$A$139,FALSE),3)</f>
        <v>Thames Valley</v>
      </c>
      <c r="J334" s="22" t="str">
        <f>INDEX(TrustCAHUB_map!$A$2:$D$139,MATCH($C334,TrustCAHUB_map!$A$2:$A$139,FALSE),4)</f>
        <v>Wessex</v>
      </c>
    </row>
    <row r="335" spans="1:10" x14ac:dyDescent="0.3">
      <c r="A335" s="22" t="str">
        <f t="shared" si="5"/>
        <v>'RXR2016Curative0-24'</v>
      </c>
      <c r="B335" s="22">
        <v>2016</v>
      </c>
      <c r="C335" s="22" t="s">
        <v>295</v>
      </c>
      <c r="D335" s="22" t="s">
        <v>7</v>
      </c>
      <c r="E335" s="22" t="s">
        <v>546</v>
      </c>
      <c r="F335" s="22">
        <v>1</v>
      </c>
      <c r="G335" s="22">
        <v>0</v>
      </c>
      <c r="H335" s="22" t="str">
        <f>INDEX(Bar_data!$A$3:$B$140,MATCH(C335,Bar_data!$A$3:$A$140,FALSE),2)</f>
        <v>Trust138</v>
      </c>
      <c r="I335" s="22" t="str">
        <f>INDEX(TrustCAHUB_map!$A$2:$D$139,MATCH($C335,TrustCAHUB_map!$A$2:$A$139,FALSE),3)</f>
        <v>Lancashire and South Cumbria</v>
      </c>
      <c r="J335" s="22" t="str">
        <f>INDEX(TrustCAHUB_map!$A$2:$D$139,MATCH($C335,TrustCAHUB_map!$A$2:$A$139,FALSE),4)</f>
        <v>North West</v>
      </c>
    </row>
    <row r="336" spans="1:10" x14ac:dyDescent="0.3">
      <c r="A336" s="22" t="str">
        <f t="shared" si="5"/>
        <v>'RXW2016Curative0-24'</v>
      </c>
      <c r="B336" s="22">
        <v>2016</v>
      </c>
      <c r="C336" s="22" t="s">
        <v>296</v>
      </c>
      <c r="D336" s="22" t="s">
        <v>7</v>
      </c>
      <c r="E336" s="22" t="s">
        <v>546</v>
      </c>
      <c r="F336" s="22">
        <v>4</v>
      </c>
      <c r="G336" s="22">
        <v>0</v>
      </c>
      <c r="H336" s="22" t="str">
        <f>INDEX(Bar_data!$A$3:$B$140,MATCH(C336,Bar_data!$A$3:$A$140,FALSE),2)</f>
        <v>Trust139</v>
      </c>
      <c r="I336" s="22" t="str">
        <f>INDEX(TrustCAHUB_map!$A$2:$D$139,MATCH($C336,TrustCAHUB_map!$A$2:$A$139,FALSE),3)</f>
        <v>West Midlands</v>
      </c>
      <c r="J336" s="22" t="str">
        <f>INDEX(TrustCAHUB_map!$A$2:$D$139,MATCH($C336,TrustCAHUB_map!$A$2:$A$139,FALSE),4)</f>
        <v>West Midlands</v>
      </c>
    </row>
    <row r="337" spans="1:10" x14ac:dyDescent="0.3">
      <c r="A337" s="22" t="str">
        <f t="shared" si="5"/>
        <v>'RXW2016Not assigned0-24'</v>
      </c>
      <c r="B337" s="22">
        <v>2016</v>
      </c>
      <c r="C337" s="22" t="s">
        <v>296</v>
      </c>
      <c r="D337" s="22" t="s">
        <v>477</v>
      </c>
      <c r="E337" s="22" t="s">
        <v>546</v>
      </c>
      <c r="F337" s="22">
        <v>1</v>
      </c>
      <c r="G337" s="22">
        <v>0</v>
      </c>
      <c r="H337" s="22" t="str">
        <f>INDEX(Bar_data!$A$3:$B$140,MATCH(C337,Bar_data!$A$3:$A$140,FALSE),2)</f>
        <v>Trust139</v>
      </c>
      <c r="I337" s="22" t="str">
        <f>INDEX(TrustCAHUB_map!$A$2:$D$139,MATCH($C337,TrustCAHUB_map!$A$2:$A$139,FALSE),3)</f>
        <v>West Midlands</v>
      </c>
      <c r="J337" s="22" t="str">
        <f>INDEX(TrustCAHUB_map!$A$2:$D$139,MATCH($C337,TrustCAHUB_map!$A$2:$A$139,FALSE),4)</f>
        <v>West Midlands</v>
      </c>
    </row>
    <row r="338" spans="1:10" x14ac:dyDescent="0.3">
      <c r="A338" s="22" t="str">
        <f t="shared" si="5"/>
        <v>'RXW2016Palliative0-24'</v>
      </c>
      <c r="B338" s="22">
        <v>2016</v>
      </c>
      <c r="C338" s="22" t="s">
        <v>296</v>
      </c>
      <c r="D338" s="22" t="s">
        <v>8</v>
      </c>
      <c r="E338" s="22" t="s">
        <v>546</v>
      </c>
      <c r="F338" s="22">
        <v>1</v>
      </c>
      <c r="G338" s="22">
        <v>0</v>
      </c>
      <c r="H338" s="22" t="str">
        <f>INDEX(Bar_data!$A$3:$B$140,MATCH(C338,Bar_data!$A$3:$A$140,FALSE),2)</f>
        <v>Trust139</v>
      </c>
      <c r="I338" s="22" t="str">
        <f>INDEX(TrustCAHUB_map!$A$2:$D$139,MATCH($C338,TrustCAHUB_map!$A$2:$A$139,FALSE),3)</f>
        <v>West Midlands</v>
      </c>
      <c r="J338" s="22" t="str">
        <f>INDEX(TrustCAHUB_map!$A$2:$D$139,MATCH($C338,TrustCAHUB_map!$A$2:$A$139,FALSE),4)</f>
        <v>West Midlands</v>
      </c>
    </row>
    <row r="339" spans="1:10" x14ac:dyDescent="0.3">
      <c r="A339" s="22" t="str">
        <f t="shared" si="5"/>
        <v>'RYJ2016Curative0-24'</v>
      </c>
      <c r="B339" s="22">
        <v>2016</v>
      </c>
      <c r="C339" s="22" t="s">
        <v>297</v>
      </c>
      <c r="D339" s="22" t="s">
        <v>7</v>
      </c>
      <c r="E339" s="22" t="s">
        <v>546</v>
      </c>
      <c r="F339" s="22">
        <v>7</v>
      </c>
      <c r="G339" s="22">
        <v>1</v>
      </c>
      <c r="H339" s="22" t="str">
        <f>INDEX(Bar_data!$A$3:$B$140,MATCH(C339,Bar_data!$A$3:$A$140,FALSE),2)</f>
        <v>Trust140</v>
      </c>
      <c r="I339" s="22" t="str">
        <f>INDEX(TrustCAHUB_map!$A$2:$D$139,MATCH($C339,TrustCAHUB_map!$A$2:$A$139,FALSE),3)</f>
        <v>North West and South West London</v>
      </c>
      <c r="J339" s="22" t="str">
        <f>INDEX(TrustCAHUB_map!$A$2:$D$139,MATCH($C339,TrustCAHUB_map!$A$2:$A$139,FALSE),4)</f>
        <v>London</v>
      </c>
    </row>
    <row r="340" spans="1:10" x14ac:dyDescent="0.3">
      <c r="A340" s="22" t="str">
        <f t="shared" si="5"/>
        <v>'RYJ2016Palliative0-24'</v>
      </c>
      <c r="B340" s="22">
        <v>2016</v>
      </c>
      <c r="C340" s="22" t="s">
        <v>297</v>
      </c>
      <c r="D340" s="22" t="s">
        <v>8</v>
      </c>
      <c r="E340" s="22" t="s">
        <v>546</v>
      </c>
      <c r="F340" s="22">
        <v>1</v>
      </c>
      <c r="G340" s="22">
        <v>0</v>
      </c>
      <c r="H340" s="22" t="str">
        <f>INDEX(Bar_data!$A$3:$B$140,MATCH(C340,Bar_data!$A$3:$A$140,FALSE),2)</f>
        <v>Trust140</v>
      </c>
      <c r="I340" s="22" t="str">
        <f>INDEX(TrustCAHUB_map!$A$2:$D$139,MATCH($C340,TrustCAHUB_map!$A$2:$A$139,FALSE),3)</f>
        <v>North West and South West London</v>
      </c>
      <c r="J340" s="22" t="str">
        <f>INDEX(TrustCAHUB_map!$A$2:$D$139,MATCH($C340,TrustCAHUB_map!$A$2:$A$139,FALSE),4)</f>
        <v>London</v>
      </c>
    </row>
    <row r="341" spans="1:10" x14ac:dyDescent="0.3">
      <c r="A341" s="22" t="str">
        <f t="shared" si="5"/>
        <v>'RYR2016Palliative0-24'</v>
      </c>
      <c r="B341" s="22">
        <v>2016</v>
      </c>
      <c r="C341" s="22" t="s">
        <v>298</v>
      </c>
      <c r="D341" s="22" t="s">
        <v>8</v>
      </c>
      <c r="E341" s="22" t="s">
        <v>546</v>
      </c>
      <c r="F341" s="22">
        <v>2</v>
      </c>
      <c r="G341" s="22">
        <v>0</v>
      </c>
      <c r="H341" s="22" t="str">
        <f>INDEX(Bar_data!$A$3:$B$140,MATCH(C341,Bar_data!$A$3:$A$140,FALSE),2)</f>
        <v>Trust141</v>
      </c>
      <c r="I341" s="22" t="str">
        <f>INDEX(TrustCAHUB_map!$A$2:$D$139,MATCH($C341,TrustCAHUB_map!$A$2:$A$139,FALSE),3)</f>
        <v>Surrey and Sussex</v>
      </c>
      <c r="J341" s="22" t="str">
        <f>INDEX(TrustCAHUB_map!$A$2:$D$139,MATCH($C341,TrustCAHUB_map!$A$2:$A$139,FALSE),4)</f>
        <v>South East</v>
      </c>
    </row>
    <row r="342" spans="1:10" x14ac:dyDescent="0.3">
      <c r="A342" s="22" t="str">
        <f t="shared" si="5"/>
        <v>'RYR2016Curative0-24'</v>
      </c>
      <c r="B342" s="22">
        <v>2016</v>
      </c>
      <c r="C342" s="22" t="s">
        <v>298</v>
      </c>
      <c r="D342" s="22" t="s">
        <v>7</v>
      </c>
      <c r="E342" s="22" t="s">
        <v>546</v>
      </c>
      <c r="F342" s="22">
        <v>4</v>
      </c>
      <c r="G342" s="22">
        <v>0</v>
      </c>
      <c r="H342" s="22" t="str">
        <f>INDEX(Bar_data!$A$3:$B$140,MATCH(C342,Bar_data!$A$3:$A$140,FALSE),2)</f>
        <v>Trust141</v>
      </c>
      <c r="I342" s="22" t="str">
        <f>INDEX(TrustCAHUB_map!$A$2:$D$139,MATCH($C342,TrustCAHUB_map!$A$2:$A$139,FALSE),3)</f>
        <v>Surrey and Sussex</v>
      </c>
      <c r="J342" s="22" t="str">
        <f>INDEX(TrustCAHUB_map!$A$2:$D$139,MATCH($C342,TrustCAHUB_map!$A$2:$A$139,FALSE),4)</f>
        <v>South East</v>
      </c>
    </row>
    <row r="343" spans="1:10" x14ac:dyDescent="0.3">
      <c r="A343" s="22" t="str">
        <f t="shared" si="5"/>
        <v>'RYR2016Not assigned0-24'</v>
      </c>
      <c r="B343" s="22">
        <v>2016</v>
      </c>
      <c r="C343" s="22" t="s">
        <v>298</v>
      </c>
      <c r="D343" s="22" t="s">
        <v>477</v>
      </c>
      <c r="E343" s="22" t="s">
        <v>546</v>
      </c>
      <c r="F343" s="22">
        <v>1</v>
      </c>
      <c r="G343" s="22">
        <v>0</v>
      </c>
      <c r="H343" s="22" t="str">
        <f>INDEX(Bar_data!$A$3:$B$140,MATCH(C343,Bar_data!$A$3:$A$140,FALSE),2)</f>
        <v>Trust141</v>
      </c>
      <c r="I343" s="22" t="str">
        <f>INDEX(TrustCAHUB_map!$A$2:$D$139,MATCH($C343,TrustCAHUB_map!$A$2:$A$139,FALSE),3)</f>
        <v>Surrey and Sussex</v>
      </c>
      <c r="J343" s="22" t="str">
        <f>INDEX(TrustCAHUB_map!$A$2:$D$139,MATCH($C343,TrustCAHUB_map!$A$2:$A$139,FALSE),4)</f>
        <v>South East</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268"/>
  <sheetViews>
    <sheetView workbookViewId="0"/>
  </sheetViews>
  <sheetFormatPr defaultColWidth="8.77734375" defaultRowHeight="14.4" x14ac:dyDescent="0.3"/>
  <cols>
    <col min="1" max="1" width="23" style="22" customWidth="1"/>
    <col min="2" max="8" width="8.77734375" style="22"/>
    <col min="9" max="9" width="44.44140625" style="22" customWidth="1"/>
    <col min="10" max="10" width="39.77734375" style="22" customWidth="1"/>
    <col min="11" max="16384" width="8.77734375" style="22"/>
  </cols>
  <sheetData>
    <row r="1" spans="1:10" x14ac:dyDescent="0.3">
      <c r="A1" s="8" t="s">
        <v>147</v>
      </c>
      <c r="B1" s="22" t="s">
        <v>148</v>
      </c>
      <c r="C1" s="22" t="s">
        <v>163</v>
      </c>
      <c r="D1" s="22" t="s">
        <v>149</v>
      </c>
      <c r="E1" s="22" t="s">
        <v>150</v>
      </c>
      <c r="F1" s="22" t="s">
        <v>151</v>
      </c>
      <c r="G1" s="22" t="s">
        <v>152</v>
      </c>
      <c r="H1" s="22" t="s">
        <v>448</v>
      </c>
      <c r="I1" s="22" t="s">
        <v>450</v>
      </c>
      <c r="J1" s="22" t="s">
        <v>451</v>
      </c>
    </row>
    <row r="2" spans="1:10" x14ac:dyDescent="0.3">
      <c r="A2" s="22" t="str">
        <f>"'"&amp;C2&amp;B2&amp;D2&amp;E2&amp;"'"</f>
        <v>'R0A2015Not assigned18-49'</v>
      </c>
      <c r="B2" s="22">
        <v>2015</v>
      </c>
      <c r="C2" s="22" t="s">
        <v>164</v>
      </c>
      <c r="D2" s="22" t="s">
        <v>477</v>
      </c>
      <c r="E2" s="22" t="s">
        <v>153</v>
      </c>
      <c r="F2" s="22">
        <v>5</v>
      </c>
      <c r="G2" s="22">
        <v>0</v>
      </c>
      <c r="H2" s="22" t="str">
        <f>INDEX(Bar_data!$A$3:$B$140,MATCH(C2,Bar_data!$A$3:$A$140,FALSE),2)</f>
        <v>Trust001</v>
      </c>
      <c r="I2" s="22" t="str">
        <f>INDEX(TrustCAHUB_map!$A$2:$D$139,MATCH($C2,TrustCAHUB_map!$A$2:$A$139,FALSE),3)</f>
        <v>Greater Manchester</v>
      </c>
      <c r="J2" s="22" t="str">
        <f>INDEX(TrustCAHUB_map!$A$2:$D$139,MATCH($C2,TrustCAHUB_map!$A$2:$A$139,FALSE),4)</f>
        <v>North West</v>
      </c>
    </row>
    <row r="3" spans="1:10" x14ac:dyDescent="0.3">
      <c r="A3" s="22" t="str">
        <f t="shared" ref="A3:A66" si="0">"'"&amp;C3&amp;B3&amp;D3&amp;E3&amp;"'"</f>
        <v>'R0A2015Palliative18-49'</v>
      </c>
      <c r="B3" s="22">
        <v>2015</v>
      </c>
      <c r="C3" s="22" t="s">
        <v>164</v>
      </c>
      <c r="D3" s="22" t="s">
        <v>8</v>
      </c>
      <c r="E3" s="22" t="s">
        <v>153</v>
      </c>
      <c r="F3" s="22">
        <v>4</v>
      </c>
      <c r="G3" s="22">
        <v>1</v>
      </c>
      <c r="H3" s="22" t="str">
        <f>INDEX(Bar_data!$A$3:$B$140,MATCH(C3,Bar_data!$A$3:$A$140,FALSE),2)</f>
        <v>Trust001</v>
      </c>
      <c r="I3" s="22" t="str">
        <f>INDEX(TrustCAHUB_map!$A$2:$D$139,MATCH($C3,TrustCAHUB_map!$A$2:$A$139,FALSE),3)</f>
        <v>Greater Manchester</v>
      </c>
      <c r="J3" s="22" t="str">
        <f>INDEX(TrustCAHUB_map!$A$2:$D$139,MATCH($C3,TrustCAHUB_map!$A$2:$A$139,FALSE),4)</f>
        <v>North West</v>
      </c>
    </row>
    <row r="4" spans="1:10" x14ac:dyDescent="0.3">
      <c r="A4" s="22" t="str">
        <f t="shared" si="0"/>
        <v>'R0A2015Curative18-49'</v>
      </c>
      <c r="B4" s="22">
        <v>2015</v>
      </c>
      <c r="C4" s="22" t="s">
        <v>164</v>
      </c>
      <c r="D4" s="22" t="s">
        <v>7</v>
      </c>
      <c r="E4" s="22" t="s">
        <v>153</v>
      </c>
      <c r="F4" s="22">
        <v>3</v>
      </c>
      <c r="G4" s="22">
        <v>0</v>
      </c>
      <c r="H4" s="22" t="str">
        <f>INDEX(Bar_data!$A$3:$B$140,MATCH(C4,Bar_data!$A$3:$A$140,FALSE),2)</f>
        <v>Trust001</v>
      </c>
      <c r="I4" s="22" t="str">
        <f>INDEX(TrustCAHUB_map!$A$2:$D$139,MATCH($C4,TrustCAHUB_map!$A$2:$A$139,FALSE),3)</f>
        <v>Greater Manchester</v>
      </c>
      <c r="J4" s="22" t="str">
        <f>INDEX(TrustCAHUB_map!$A$2:$D$139,MATCH($C4,TrustCAHUB_map!$A$2:$A$139,FALSE),4)</f>
        <v>North West</v>
      </c>
    </row>
    <row r="5" spans="1:10" x14ac:dyDescent="0.3">
      <c r="A5" s="22" t="str">
        <f t="shared" si="0"/>
        <v>'R0A2015Curative50-69'</v>
      </c>
      <c r="B5" s="22">
        <v>2015</v>
      </c>
      <c r="C5" s="22" t="s">
        <v>164</v>
      </c>
      <c r="D5" s="22" t="s">
        <v>7</v>
      </c>
      <c r="E5" s="22" t="s">
        <v>627</v>
      </c>
      <c r="F5" s="22">
        <v>34</v>
      </c>
      <c r="G5" s="22">
        <v>0</v>
      </c>
      <c r="H5" s="22" t="str">
        <f>INDEX(Bar_data!$A$3:$B$140,MATCH(C5,Bar_data!$A$3:$A$140,FALSE),2)</f>
        <v>Trust001</v>
      </c>
      <c r="I5" s="22" t="str">
        <f>INDEX(TrustCAHUB_map!$A$2:$D$139,MATCH($C5,TrustCAHUB_map!$A$2:$A$139,FALSE),3)</f>
        <v>Greater Manchester</v>
      </c>
      <c r="J5" s="22" t="str">
        <f>INDEX(TrustCAHUB_map!$A$2:$D$139,MATCH($C5,TrustCAHUB_map!$A$2:$A$139,FALSE),4)</f>
        <v>North West</v>
      </c>
    </row>
    <row r="6" spans="1:10" x14ac:dyDescent="0.3">
      <c r="A6" s="22" t="str">
        <f t="shared" si="0"/>
        <v>'R0A2015Not assigned50-69'</v>
      </c>
      <c r="B6" s="22">
        <v>2015</v>
      </c>
      <c r="C6" s="22" t="s">
        <v>164</v>
      </c>
      <c r="D6" s="22" t="s">
        <v>477</v>
      </c>
      <c r="E6" s="22" t="s">
        <v>627</v>
      </c>
      <c r="F6" s="22">
        <v>30</v>
      </c>
      <c r="G6" s="22">
        <v>0</v>
      </c>
      <c r="H6" s="22" t="str">
        <f>INDEX(Bar_data!$A$3:$B$140,MATCH(C6,Bar_data!$A$3:$A$140,FALSE),2)</f>
        <v>Trust001</v>
      </c>
      <c r="I6" s="22" t="str">
        <f>INDEX(TrustCAHUB_map!$A$2:$D$139,MATCH($C6,TrustCAHUB_map!$A$2:$A$139,FALSE),3)</f>
        <v>Greater Manchester</v>
      </c>
      <c r="J6" s="22" t="str">
        <f>INDEX(TrustCAHUB_map!$A$2:$D$139,MATCH($C6,TrustCAHUB_map!$A$2:$A$139,FALSE),4)</f>
        <v>North West</v>
      </c>
    </row>
    <row r="7" spans="1:10" x14ac:dyDescent="0.3">
      <c r="A7" s="22" t="str">
        <f t="shared" si="0"/>
        <v>'R0A2015Palliative50-69'</v>
      </c>
      <c r="B7" s="22">
        <v>2015</v>
      </c>
      <c r="C7" s="22" t="s">
        <v>164</v>
      </c>
      <c r="D7" s="22" t="s">
        <v>8</v>
      </c>
      <c r="E7" s="22" t="s">
        <v>627</v>
      </c>
      <c r="F7" s="22">
        <v>59</v>
      </c>
      <c r="G7" s="22">
        <v>0</v>
      </c>
      <c r="H7" s="22" t="str">
        <f>INDEX(Bar_data!$A$3:$B$140,MATCH(C7,Bar_data!$A$3:$A$140,FALSE),2)</f>
        <v>Trust001</v>
      </c>
      <c r="I7" s="22" t="str">
        <f>INDEX(TrustCAHUB_map!$A$2:$D$139,MATCH($C7,TrustCAHUB_map!$A$2:$A$139,FALSE),3)</f>
        <v>Greater Manchester</v>
      </c>
      <c r="J7" s="22" t="str">
        <f>INDEX(TrustCAHUB_map!$A$2:$D$139,MATCH($C7,TrustCAHUB_map!$A$2:$A$139,FALSE),4)</f>
        <v>North West</v>
      </c>
    </row>
    <row r="8" spans="1:10" x14ac:dyDescent="0.3">
      <c r="A8" s="22" t="str">
        <f t="shared" si="0"/>
        <v>'R0A2015Curative70+'</v>
      </c>
      <c r="B8" s="22">
        <v>2015</v>
      </c>
      <c r="C8" s="22" t="s">
        <v>164</v>
      </c>
      <c r="D8" s="22" t="s">
        <v>7</v>
      </c>
      <c r="E8" s="22" t="s">
        <v>628</v>
      </c>
      <c r="F8" s="22">
        <v>13</v>
      </c>
      <c r="G8" s="22">
        <v>0</v>
      </c>
      <c r="H8" s="22" t="str">
        <f>INDEX(Bar_data!$A$3:$B$140,MATCH(C8,Bar_data!$A$3:$A$140,FALSE),2)</f>
        <v>Trust001</v>
      </c>
      <c r="I8" s="22" t="str">
        <f>INDEX(TrustCAHUB_map!$A$2:$D$139,MATCH($C8,TrustCAHUB_map!$A$2:$A$139,FALSE),3)</f>
        <v>Greater Manchester</v>
      </c>
      <c r="J8" s="22" t="str">
        <f>INDEX(TrustCAHUB_map!$A$2:$D$139,MATCH($C8,TrustCAHUB_map!$A$2:$A$139,FALSE),4)</f>
        <v>North West</v>
      </c>
    </row>
    <row r="9" spans="1:10" x14ac:dyDescent="0.3">
      <c r="A9" s="22" t="str">
        <f t="shared" si="0"/>
        <v>'R0A2015Not assigned70+'</v>
      </c>
      <c r="B9" s="22">
        <v>2015</v>
      </c>
      <c r="C9" s="22" t="s">
        <v>164</v>
      </c>
      <c r="D9" s="22" t="s">
        <v>477</v>
      </c>
      <c r="E9" s="22" t="s">
        <v>628</v>
      </c>
      <c r="F9" s="22">
        <v>23</v>
      </c>
      <c r="G9" s="22">
        <v>0</v>
      </c>
      <c r="H9" s="22" t="str">
        <f>INDEX(Bar_data!$A$3:$B$140,MATCH(C9,Bar_data!$A$3:$A$140,FALSE),2)</f>
        <v>Trust001</v>
      </c>
      <c r="I9" s="22" t="str">
        <f>INDEX(TrustCAHUB_map!$A$2:$D$139,MATCH($C9,TrustCAHUB_map!$A$2:$A$139,FALSE),3)</f>
        <v>Greater Manchester</v>
      </c>
      <c r="J9" s="22" t="str">
        <f>INDEX(TrustCAHUB_map!$A$2:$D$139,MATCH($C9,TrustCAHUB_map!$A$2:$A$139,FALSE),4)</f>
        <v>North West</v>
      </c>
    </row>
    <row r="10" spans="1:10" x14ac:dyDescent="0.3">
      <c r="A10" s="22" t="str">
        <f t="shared" si="0"/>
        <v>'R0A2015Palliative70+'</v>
      </c>
      <c r="B10" s="22">
        <v>2015</v>
      </c>
      <c r="C10" s="22" t="s">
        <v>164</v>
      </c>
      <c r="D10" s="22" t="s">
        <v>8</v>
      </c>
      <c r="E10" s="22" t="s">
        <v>628</v>
      </c>
      <c r="F10" s="22">
        <v>38</v>
      </c>
      <c r="G10" s="22">
        <v>1</v>
      </c>
      <c r="H10" s="22" t="str">
        <f>INDEX(Bar_data!$A$3:$B$140,MATCH(C10,Bar_data!$A$3:$A$140,FALSE),2)</f>
        <v>Trust001</v>
      </c>
      <c r="I10" s="22" t="str">
        <f>INDEX(TrustCAHUB_map!$A$2:$D$139,MATCH($C10,TrustCAHUB_map!$A$2:$A$139,FALSE),3)</f>
        <v>Greater Manchester</v>
      </c>
      <c r="J10" s="22" t="str">
        <f>INDEX(TrustCAHUB_map!$A$2:$D$139,MATCH($C10,TrustCAHUB_map!$A$2:$A$139,FALSE),4)</f>
        <v>North West</v>
      </c>
    </row>
    <row r="11" spans="1:10" x14ac:dyDescent="0.3">
      <c r="A11" s="22" t="str">
        <f t="shared" si="0"/>
        <v>'R1F2015Not assigned18-49'</v>
      </c>
      <c r="B11" s="22">
        <v>2015</v>
      </c>
      <c r="C11" s="22" t="s">
        <v>165</v>
      </c>
      <c r="D11" s="22" t="s">
        <v>477</v>
      </c>
      <c r="E11" s="22" t="s">
        <v>153</v>
      </c>
      <c r="F11" s="22">
        <v>1</v>
      </c>
      <c r="G11" s="22">
        <v>0</v>
      </c>
      <c r="H11" s="22" t="str">
        <f>INDEX(Bar_data!$A$3:$B$140,MATCH(C11,Bar_data!$A$3:$A$140,FALSE),2)</f>
        <v>Trust002</v>
      </c>
      <c r="I11" s="22" t="str">
        <f>INDEX(TrustCAHUB_map!$A$2:$D$139,MATCH($C11,TrustCAHUB_map!$A$2:$A$139,FALSE),3)</f>
        <v>Wessex</v>
      </c>
      <c r="J11" s="22" t="str">
        <f>INDEX(TrustCAHUB_map!$A$2:$D$139,MATCH($C11,TrustCAHUB_map!$A$2:$A$139,FALSE),4)</f>
        <v>Wessex</v>
      </c>
    </row>
    <row r="12" spans="1:10" x14ac:dyDescent="0.3">
      <c r="A12" s="22" t="str">
        <f t="shared" si="0"/>
        <v>'R1F2015Not assigned50-69'</v>
      </c>
      <c r="B12" s="22">
        <v>2015</v>
      </c>
      <c r="C12" s="22" t="s">
        <v>165</v>
      </c>
      <c r="D12" s="22" t="s">
        <v>477</v>
      </c>
      <c r="E12" s="22" t="s">
        <v>627</v>
      </c>
      <c r="F12" s="22">
        <v>8</v>
      </c>
      <c r="G12" s="22">
        <v>0</v>
      </c>
      <c r="H12" s="22" t="str">
        <f>INDEX(Bar_data!$A$3:$B$140,MATCH(C12,Bar_data!$A$3:$A$140,FALSE),2)</f>
        <v>Trust002</v>
      </c>
      <c r="I12" s="22" t="str">
        <f>INDEX(TrustCAHUB_map!$A$2:$D$139,MATCH($C12,TrustCAHUB_map!$A$2:$A$139,FALSE),3)</f>
        <v>Wessex</v>
      </c>
      <c r="J12" s="22" t="str">
        <f>INDEX(TrustCAHUB_map!$A$2:$D$139,MATCH($C12,TrustCAHUB_map!$A$2:$A$139,FALSE),4)</f>
        <v>Wessex</v>
      </c>
    </row>
    <row r="13" spans="1:10" x14ac:dyDescent="0.3">
      <c r="A13" s="22" t="str">
        <f t="shared" si="0"/>
        <v>'R1F2015Palliative50-69'</v>
      </c>
      <c r="B13" s="22">
        <v>2015</v>
      </c>
      <c r="C13" s="22" t="s">
        <v>165</v>
      </c>
      <c r="D13" s="22" t="s">
        <v>8</v>
      </c>
      <c r="E13" s="22" t="s">
        <v>627</v>
      </c>
      <c r="F13" s="22">
        <v>11</v>
      </c>
      <c r="G13" s="22">
        <v>1</v>
      </c>
      <c r="H13" s="22" t="str">
        <f>INDEX(Bar_data!$A$3:$B$140,MATCH(C13,Bar_data!$A$3:$A$140,FALSE),2)</f>
        <v>Trust002</v>
      </c>
      <c r="I13" s="22" t="str">
        <f>INDEX(TrustCAHUB_map!$A$2:$D$139,MATCH($C13,TrustCAHUB_map!$A$2:$A$139,FALSE),3)</f>
        <v>Wessex</v>
      </c>
      <c r="J13" s="22" t="str">
        <f>INDEX(TrustCAHUB_map!$A$2:$D$139,MATCH($C13,TrustCAHUB_map!$A$2:$A$139,FALSE),4)</f>
        <v>Wessex</v>
      </c>
    </row>
    <row r="14" spans="1:10" x14ac:dyDescent="0.3">
      <c r="A14" s="22" t="str">
        <f t="shared" si="0"/>
        <v>'R1F2015Not assigned70+'</v>
      </c>
      <c r="B14" s="22">
        <v>2015</v>
      </c>
      <c r="C14" s="22" t="s">
        <v>165</v>
      </c>
      <c r="D14" s="22" t="s">
        <v>477</v>
      </c>
      <c r="E14" s="22" t="s">
        <v>628</v>
      </c>
      <c r="F14" s="22">
        <v>9</v>
      </c>
      <c r="G14" s="22">
        <v>0</v>
      </c>
      <c r="H14" s="22" t="str">
        <f>INDEX(Bar_data!$A$3:$B$140,MATCH(C14,Bar_data!$A$3:$A$140,FALSE),2)</f>
        <v>Trust002</v>
      </c>
      <c r="I14" s="22" t="str">
        <f>INDEX(TrustCAHUB_map!$A$2:$D$139,MATCH($C14,TrustCAHUB_map!$A$2:$A$139,FALSE),3)</f>
        <v>Wessex</v>
      </c>
      <c r="J14" s="22" t="str">
        <f>INDEX(TrustCAHUB_map!$A$2:$D$139,MATCH($C14,TrustCAHUB_map!$A$2:$A$139,FALSE),4)</f>
        <v>Wessex</v>
      </c>
    </row>
    <row r="15" spans="1:10" x14ac:dyDescent="0.3">
      <c r="A15" s="22" t="str">
        <f t="shared" si="0"/>
        <v>'R1F2015Palliative70+'</v>
      </c>
      <c r="B15" s="22">
        <v>2015</v>
      </c>
      <c r="C15" s="22" t="s">
        <v>165</v>
      </c>
      <c r="D15" s="22" t="s">
        <v>8</v>
      </c>
      <c r="E15" s="22" t="s">
        <v>628</v>
      </c>
      <c r="F15" s="22">
        <v>11</v>
      </c>
      <c r="G15" s="22">
        <v>0</v>
      </c>
      <c r="H15" s="22" t="str">
        <f>INDEX(Bar_data!$A$3:$B$140,MATCH(C15,Bar_data!$A$3:$A$140,FALSE),2)</f>
        <v>Trust002</v>
      </c>
      <c r="I15" s="22" t="str">
        <f>INDEX(TrustCAHUB_map!$A$2:$D$139,MATCH($C15,TrustCAHUB_map!$A$2:$A$139,FALSE),3)</f>
        <v>Wessex</v>
      </c>
      <c r="J15" s="22" t="str">
        <f>INDEX(TrustCAHUB_map!$A$2:$D$139,MATCH($C15,TrustCAHUB_map!$A$2:$A$139,FALSE),4)</f>
        <v>Wessex</v>
      </c>
    </row>
    <row r="16" spans="1:10" x14ac:dyDescent="0.3">
      <c r="A16" s="22" t="str">
        <f t="shared" si="0"/>
        <v>'R1H2015Palliative18-49'</v>
      </c>
      <c r="B16" s="22">
        <v>2015</v>
      </c>
      <c r="C16" s="22" t="s">
        <v>166</v>
      </c>
      <c r="D16" s="22" t="s">
        <v>8</v>
      </c>
      <c r="E16" s="22" t="s">
        <v>153</v>
      </c>
      <c r="F16" s="22">
        <v>11</v>
      </c>
      <c r="G16" s="22">
        <v>1</v>
      </c>
      <c r="H16" s="22" t="str">
        <f>INDEX(Bar_data!$A$3:$B$140,MATCH(C16,Bar_data!$A$3:$A$140,FALSE),2)</f>
        <v>Trust003</v>
      </c>
      <c r="I16" s="22" t="str">
        <f>INDEX(TrustCAHUB_map!$A$2:$D$139,MATCH($C16,TrustCAHUB_map!$A$2:$A$139,FALSE),3)</f>
        <v>North Central and North East London</v>
      </c>
      <c r="J16" s="22" t="str">
        <f>INDEX(TrustCAHUB_map!$A$2:$D$139,MATCH($C16,TrustCAHUB_map!$A$2:$A$139,FALSE),4)</f>
        <v>London</v>
      </c>
    </row>
    <row r="17" spans="1:10" x14ac:dyDescent="0.3">
      <c r="A17" s="22" t="str">
        <f t="shared" si="0"/>
        <v>'R1H2015Not assigned18-49'</v>
      </c>
      <c r="B17" s="22">
        <v>2015</v>
      </c>
      <c r="C17" s="22" t="s">
        <v>166</v>
      </c>
      <c r="D17" s="22" t="s">
        <v>477</v>
      </c>
      <c r="E17" s="22" t="s">
        <v>153</v>
      </c>
      <c r="F17" s="22">
        <v>5</v>
      </c>
      <c r="G17" s="22">
        <v>2</v>
      </c>
      <c r="H17" s="22" t="str">
        <f>INDEX(Bar_data!$A$3:$B$140,MATCH(C17,Bar_data!$A$3:$A$140,FALSE),2)</f>
        <v>Trust003</v>
      </c>
      <c r="I17" s="22" t="str">
        <f>INDEX(TrustCAHUB_map!$A$2:$D$139,MATCH($C17,TrustCAHUB_map!$A$2:$A$139,FALSE),3)</f>
        <v>North Central and North East London</v>
      </c>
      <c r="J17" s="22" t="str">
        <f>INDEX(TrustCAHUB_map!$A$2:$D$139,MATCH($C17,TrustCAHUB_map!$A$2:$A$139,FALSE),4)</f>
        <v>London</v>
      </c>
    </row>
    <row r="18" spans="1:10" x14ac:dyDescent="0.3">
      <c r="A18" s="22" t="str">
        <f t="shared" si="0"/>
        <v>'R1H2015Not assigned50-69'</v>
      </c>
      <c r="B18" s="22">
        <v>2015</v>
      </c>
      <c r="C18" s="22" t="s">
        <v>166</v>
      </c>
      <c r="D18" s="22" t="s">
        <v>477</v>
      </c>
      <c r="E18" s="22" t="s">
        <v>627</v>
      </c>
      <c r="F18" s="22">
        <v>58</v>
      </c>
      <c r="G18" s="22">
        <v>6</v>
      </c>
      <c r="H18" s="22" t="str">
        <f>INDEX(Bar_data!$A$3:$B$140,MATCH(C18,Bar_data!$A$3:$A$140,FALSE),2)</f>
        <v>Trust003</v>
      </c>
      <c r="I18" s="22" t="str">
        <f>INDEX(TrustCAHUB_map!$A$2:$D$139,MATCH($C18,TrustCAHUB_map!$A$2:$A$139,FALSE),3)</f>
        <v>North Central and North East London</v>
      </c>
      <c r="J18" s="22" t="str">
        <f>INDEX(TrustCAHUB_map!$A$2:$D$139,MATCH($C18,TrustCAHUB_map!$A$2:$A$139,FALSE),4)</f>
        <v>London</v>
      </c>
    </row>
    <row r="19" spans="1:10" x14ac:dyDescent="0.3">
      <c r="A19" s="22" t="str">
        <f t="shared" si="0"/>
        <v>'R1H2015Curative50-69'</v>
      </c>
      <c r="B19" s="22">
        <v>2015</v>
      </c>
      <c r="C19" s="22" t="s">
        <v>166</v>
      </c>
      <c r="D19" s="22" t="s">
        <v>7</v>
      </c>
      <c r="E19" s="22" t="s">
        <v>627</v>
      </c>
      <c r="F19" s="22">
        <v>13</v>
      </c>
      <c r="G19" s="22">
        <v>1</v>
      </c>
      <c r="H19" s="22" t="str">
        <f>INDEX(Bar_data!$A$3:$B$140,MATCH(C19,Bar_data!$A$3:$A$140,FALSE),2)</f>
        <v>Trust003</v>
      </c>
      <c r="I19" s="22" t="str">
        <f>INDEX(TrustCAHUB_map!$A$2:$D$139,MATCH($C19,TrustCAHUB_map!$A$2:$A$139,FALSE),3)</f>
        <v>North Central and North East London</v>
      </c>
      <c r="J19" s="22" t="str">
        <f>INDEX(TrustCAHUB_map!$A$2:$D$139,MATCH($C19,TrustCAHUB_map!$A$2:$A$139,FALSE),4)</f>
        <v>London</v>
      </c>
    </row>
    <row r="20" spans="1:10" x14ac:dyDescent="0.3">
      <c r="A20" s="22" t="str">
        <f t="shared" si="0"/>
        <v>'R1H2015Palliative50-69'</v>
      </c>
      <c r="B20" s="22">
        <v>2015</v>
      </c>
      <c r="C20" s="22" t="s">
        <v>166</v>
      </c>
      <c r="D20" s="22" t="s">
        <v>8</v>
      </c>
      <c r="E20" s="22" t="s">
        <v>627</v>
      </c>
      <c r="F20" s="22">
        <v>41</v>
      </c>
      <c r="G20" s="22">
        <v>8</v>
      </c>
      <c r="H20" s="22" t="str">
        <f>INDEX(Bar_data!$A$3:$B$140,MATCH(C20,Bar_data!$A$3:$A$140,FALSE),2)</f>
        <v>Trust003</v>
      </c>
      <c r="I20" s="22" t="str">
        <f>INDEX(TrustCAHUB_map!$A$2:$D$139,MATCH($C20,TrustCAHUB_map!$A$2:$A$139,FALSE),3)</f>
        <v>North Central and North East London</v>
      </c>
      <c r="J20" s="22" t="str">
        <f>INDEX(TrustCAHUB_map!$A$2:$D$139,MATCH($C20,TrustCAHUB_map!$A$2:$A$139,FALSE),4)</f>
        <v>London</v>
      </c>
    </row>
    <row r="21" spans="1:10" x14ac:dyDescent="0.3">
      <c r="A21" s="22" t="str">
        <f t="shared" si="0"/>
        <v>'R1H2015Palliative70+'</v>
      </c>
      <c r="B21" s="22">
        <v>2015</v>
      </c>
      <c r="C21" s="22" t="s">
        <v>166</v>
      </c>
      <c r="D21" s="22" t="s">
        <v>8</v>
      </c>
      <c r="E21" s="22" t="s">
        <v>628</v>
      </c>
      <c r="F21" s="22">
        <v>40</v>
      </c>
      <c r="G21" s="22">
        <v>3</v>
      </c>
      <c r="H21" s="22" t="str">
        <f>INDEX(Bar_data!$A$3:$B$140,MATCH(C21,Bar_data!$A$3:$A$140,FALSE),2)</f>
        <v>Trust003</v>
      </c>
      <c r="I21" s="22" t="str">
        <f>INDEX(TrustCAHUB_map!$A$2:$D$139,MATCH($C21,TrustCAHUB_map!$A$2:$A$139,FALSE),3)</f>
        <v>North Central and North East London</v>
      </c>
      <c r="J21" s="22" t="str">
        <f>INDEX(TrustCAHUB_map!$A$2:$D$139,MATCH($C21,TrustCAHUB_map!$A$2:$A$139,FALSE),4)</f>
        <v>London</v>
      </c>
    </row>
    <row r="22" spans="1:10" x14ac:dyDescent="0.3">
      <c r="A22" s="22" t="str">
        <f t="shared" si="0"/>
        <v>'R1H2015Not assigned70+'</v>
      </c>
      <c r="B22" s="22">
        <v>2015</v>
      </c>
      <c r="C22" s="22" t="s">
        <v>166</v>
      </c>
      <c r="D22" s="22" t="s">
        <v>477</v>
      </c>
      <c r="E22" s="22" t="s">
        <v>628</v>
      </c>
      <c r="F22" s="22">
        <v>32</v>
      </c>
      <c r="G22" s="22">
        <v>8</v>
      </c>
      <c r="H22" s="22" t="str">
        <f>INDEX(Bar_data!$A$3:$B$140,MATCH(C22,Bar_data!$A$3:$A$140,FALSE),2)</f>
        <v>Trust003</v>
      </c>
      <c r="I22" s="22" t="str">
        <f>INDEX(TrustCAHUB_map!$A$2:$D$139,MATCH($C22,TrustCAHUB_map!$A$2:$A$139,FALSE),3)</f>
        <v>North Central and North East London</v>
      </c>
      <c r="J22" s="22" t="str">
        <f>INDEX(TrustCAHUB_map!$A$2:$D$139,MATCH($C22,TrustCAHUB_map!$A$2:$A$139,FALSE),4)</f>
        <v>London</v>
      </c>
    </row>
    <row r="23" spans="1:10" x14ac:dyDescent="0.3">
      <c r="A23" s="22" t="str">
        <f t="shared" si="0"/>
        <v>'R1H2015Curative70+'</v>
      </c>
      <c r="B23" s="22">
        <v>2015</v>
      </c>
      <c r="C23" s="22" t="s">
        <v>166</v>
      </c>
      <c r="D23" s="22" t="s">
        <v>7</v>
      </c>
      <c r="E23" s="22" t="s">
        <v>628</v>
      </c>
      <c r="F23" s="22">
        <v>3</v>
      </c>
      <c r="G23" s="22">
        <v>0</v>
      </c>
      <c r="H23" s="22" t="str">
        <f>INDEX(Bar_data!$A$3:$B$140,MATCH(C23,Bar_data!$A$3:$A$140,FALSE),2)</f>
        <v>Trust003</v>
      </c>
      <c r="I23" s="22" t="str">
        <f>INDEX(TrustCAHUB_map!$A$2:$D$139,MATCH($C23,TrustCAHUB_map!$A$2:$A$139,FALSE),3)</f>
        <v>North Central and North East London</v>
      </c>
      <c r="J23" s="22" t="str">
        <f>INDEX(TrustCAHUB_map!$A$2:$D$139,MATCH($C23,TrustCAHUB_map!$A$2:$A$139,FALSE),4)</f>
        <v>London</v>
      </c>
    </row>
    <row r="24" spans="1:10" x14ac:dyDescent="0.3">
      <c r="A24" s="22" t="str">
        <f t="shared" si="0"/>
        <v>'R1K2015Palliative18-49'</v>
      </c>
      <c r="B24" s="22">
        <v>2015</v>
      </c>
      <c r="C24" s="22" t="s">
        <v>167</v>
      </c>
      <c r="D24" s="22" t="s">
        <v>8</v>
      </c>
      <c r="E24" s="22" t="s">
        <v>153</v>
      </c>
      <c r="F24" s="22">
        <v>2</v>
      </c>
      <c r="G24" s="22">
        <v>0</v>
      </c>
      <c r="H24" s="22" t="str">
        <f>INDEX(Bar_data!$A$3:$B$140,MATCH(C24,Bar_data!$A$3:$A$140,FALSE),2)</f>
        <v>Trust004</v>
      </c>
      <c r="I24" s="22" t="str">
        <f>INDEX(TrustCAHUB_map!$A$2:$D$139,MATCH($C24,TrustCAHUB_map!$A$2:$A$139,FALSE),3)</f>
        <v>North West and South West London</v>
      </c>
      <c r="J24" s="22" t="str">
        <f>INDEX(TrustCAHUB_map!$A$2:$D$139,MATCH($C24,TrustCAHUB_map!$A$2:$A$139,FALSE),4)</f>
        <v>London</v>
      </c>
    </row>
    <row r="25" spans="1:10" x14ac:dyDescent="0.3">
      <c r="A25" s="22" t="str">
        <f t="shared" si="0"/>
        <v>'R1K2015Curative50-69'</v>
      </c>
      <c r="B25" s="22">
        <v>2015</v>
      </c>
      <c r="C25" s="22" t="s">
        <v>167</v>
      </c>
      <c r="D25" s="22" t="s">
        <v>7</v>
      </c>
      <c r="E25" s="22" t="s">
        <v>627</v>
      </c>
      <c r="F25" s="22">
        <v>4</v>
      </c>
      <c r="G25" s="22">
        <v>0</v>
      </c>
      <c r="H25" s="22" t="str">
        <f>INDEX(Bar_data!$A$3:$B$140,MATCH(C25,Bar_data!$A$3:$A$140,FALSE),2)</f>
        <v>Trust004</v>
      </c>
      <c r="I25" s="22" t="str">
        <f>INDEX(TrustCAHUB_map!$A$2:$D$139,MATCH($C25,TrustCAHUB_map!$A$2:$A$139,FALSE),3)</f>
        <v>North West and South West London</v>
      </c>
      <c r="J25" s="22" t="str">
        <f>INDEX(TrustCAHUB_map!$A$2:$D$139,MATCH($C25,TrustCAHUB_map!$A$2:$A$139,FALSE),4)</f>
        <v>London</v>
      </c>
    </row>
    <row r="26" spans="1:10" x14ac:dyDescent="0.3">
      <c r="A26" s="22" t="str">
        <f t="shared" si="0"/>
        <v>'R1K2015Palliative50-69'</v>
      </c>
      <c r="B26" s="22">
        <v>2015</v>
      </c>
      <c r="C26" s="22" t="s">
        <v>167</v>
      </c>
      <c r="D26" s="22" t="s">
        <v>8</v>
      </c>
      <c r="E26" s="22" t="s">
        <v>627</v>
      </c>
      <c r="F26" s="22">
        <v>16</v>
      </c>
      <c r="G26" s="22">
        <v>1</v>
      </c>
      <c r="H26" s="22" t="str">
        <f>INDEX(Bar_data!$A$3:$B$140,MATCH(C26,Bar_data!$A$3:$A$140,FALSE),2)</f>
        <v>Trust004</v>
      </c>
      <c r="I26" s="22" t="str">
        <f>INDEX(TrustCAHUB_map!$A$2:$D$139,MATCH($C26,TrustCAHUB_map!$A$2:$A$139,FALSE),3)</f>
        <v>North West and South West London</v>
      </c>
      <c r="J26" s="22" t="str">
        <f>INDEX(TrustCAHUB_map!$A$2:$D$139,MATCH($C26,TrustCAHUB_map!$A$2:$A$139,FALSE),4)</f>
        <v>London</v>
      </c>
    </row>
    <row r="27" spans="1:10" x14ac:dyDescent="0.3">
      <c r="A27" s="22" t="str">
        <f t="shared" si="0"/>
        <v>'R1K2015Curative70+'</v>
      </c>
      <c r="B27" s="22">
        <v>2015</v>
      </c>
      <c r="C27" s="22" t="s">
        <v>167</v>
      </c>
      <c r="D27" s="22" t="s">
        <v>7</v>
      </c>
      <c r="E27" s="22" t="s">
        <v>628</v>
      </c>
      <c r="F27" s="22">
        <v>1</v>
      </c>
      <c r="G27" s="22">
        <v>0</v>
      </c>
      <c r="H27" s="22" t="str">
        <f>INDEX(Bar_data!$A$3:$B$140,MATCH(C27,Bar_data!$A$3:$A$140,FALSE),2)</f>
        <v>Trust004</v>
      </c>
      <c r="I27" s="22" t="str">
        <f>INDEX(TrustCAHUB_map!$A$2:$D$139,MATCH($C27,TrustCAHUB_map!$A$2:$A$139,FALSE),3)</f>
        <v>North West and South West London</v>
      </c>
      <c r="J27" s="22" t="str">
        <f>INDEX(TrustCAHUB_map!$A$2:$D$139,MATCH($C27,TrustCAHUB_map!$A$2:$A$139,FALSE),4)</f>
        <v>London</v>
      </c>
    </row>
    <row r="28" spans="1:10" x14ac:dyDescent="0.3">
      <c r="A28" s="22" t="str">
        <f t="shared" si="0"/>
        <v>'R1K2015Palliative70+'</v>
      </c>
      <c r="B28" s="22">
        <v>2015</v>
      </c>
      <c r="C28" s="22" t="s">
        <v>167</v>
      </c>
      <c r="D28" s="22" t="s">
        <v>8</v>
      </c>
      <c r="E28" s="22" t="s">
        <v>628</v>
      </c>
      <c r="F28" s="22">
        <v>20</v>
      </c>
      <c r="G28" s="22">
        <v>2</v>
      </c>
      <c r="H28" s="22" t="str">
        <f>INDEX(Bar_data!$A$3:$B$140,MATCH(C28,Bar_data!$A$3:$A$140,FALSE),2)</f>
        <v>Trust004</v>
      </c>
      <c r="I28" s="22" t="str">
        <f>INDEX(TrustCAHUB_map!$A$2:$D$139,MATCH($C28,TrustCAHUB_map!$A$2:$A$139,FALSE),3)</f>
        <v>North West and South West London</v>
      </c>
      <c r="J28" s="22" t="str">
        <f>INDEX(TrustCAHUB_map!$A$2:$D$139,MATCH($C28,TrustCAHUB_map!$A$2:$A$139,FALSE),4)</f>
        <v>London</v>
      </c>
    </row>
    <row r="29" spans="1:10" x14ac:dyDescent="0.3">
      <c r="A29" s="22" t="str">
        <f t="shared" si="0"/>
        <v>'RA22015Palliative18-49'</v>
      </c>
      <c r="B29" s="22">
        <v>2015</v>
      </c>
      <c r="C29" s="22" t="s">
        <v>168</v>
      </c>
      <c r="D29" s="22" t="s">
        <v>8</v>
      </c>
      <c r="E29" s="22" t="s">
        <v>153</v>
      </c>
      <c r="F29" s="22">
        <v>8</v>
      </c>
      <c r="G29" s="22">
        <v>0</v>
      </c>
      <c r="H29" s="22" t="str">
        <f>INDEX(Bar_data!$A$3:$B$140,MATCH(C29,Bar_data!$A$3:$A$140,FALSE),2)</f>
        <v>Trust005</v>
      </c>
      <c r="I29" s="22" t="str">
        <f>INDEX(TrustCAHUB_map!$A$2:$D$139,MATCH($C29,TrustCAHUB_map!$A$2:$A$139,FALSE),3)</f>
        <v>Surrey and Sussex</v>
      </c>
      <c r="J29" s="22" t="str">
        <f>INDEX(TrustCAHUB_map!$A$2:$D$139,MATCH($C29,TrustCAHUB_map!$A$2:$A$139,FALSE),4)</f>
        <v>South East</v>
      </c>
    </row>
    <row r="30" spans="1:10" x14ac:dyDescent="0.3">
      <c r="A30" s="22" t="str">
        <f t="shared" si="0"/>
        <v>'RA22015Curative18-49'</v>
      </c>
      <c r="B30" s="22">
        <v>2015</v>
      </c>
      <c r="C30" s="22" t="s">
        <v>168</v>
      </c>
      <c r="D30" s="22" t="s">
        <v>7</v>
      </c>
      <c r="E30" s="22" t="s">
        <v>153</v>
      </c>
      <c r="F30" s="22">
        <v>3</v>
      </c>
      <c r="G30" s="22">
        <v>0</v>
      </c>
      <c r="H30" s="22" t="str">
        <f>INDEX(Bar_data!$A$3:$B$140,MATCH(C30,Bar_data!$A$3:$A$140,FALSE),2)</f>
        <v>Trust005</v>
      </c>
      <c r="I30" s="22" t="str">
        <f>INDEX(TrustCAHUB_map!$A$2:$D$139,MATCH($C30,TrustCAHUB_map!$A$2:$A$139,FALSE),3)</f>
        <v>Surrey and Sussex</v>
      </c>
      <c r="J30" s="22" t="str">
        <f>INDEX(TrustCAHUB_map!$A$2:$D$139,MATCH($C30,TrustCAHUB_map!$A$2:$A$139,FALSE),4)</f>
        <v>South East</v>
      </c>
    </row>
    <row r="31" spans="1:10" x14ac:dyDescent="0.3">
      <c r="A31" s="22" t="str">
        <f t="shared" si="0"/>
        <v>'RA22015Not assigned50-69'</v>
      </c>
      <c r="B31" s="22">
        <v>2015</v>
      </c>
      <c r="C31" s="22" t="s">
        <v>168</v>
      </c>
      <c r="D31" s="22" t="s">
        <v>477</v>
      </c>
      <c r="E31" s="22" t="s">
        <v>627</v>
      </c>
      <c r="F31" s="22">
        <v>11</v>
      </c>
      <c r="G31" s="22">
        <v>1</v>
      </c>
      <c r="H31" s="22" t="str">
        <f>INDEX(Bar_data!$A$3:$B$140,MATCH(C31,Bar_data!$A$3:$A$140,FALSE),2)</f>
        <v>Trust005</v>
      </c>
      <c r="I31" s="22" t="str">
        <f>INDEX(TrustCAHUB_map!$A$2:$D$139,MATCH($C31,TrustCAHUB_map!$A$2:$A$139,FALSE),3)</f>
        <v>Surrey and Sussex</v>
      </c>
      <c r="J31" s="22" t="str">
        <f>INDEX(TrustCAHUB_map!$A$2:$D$139,MATCH($C31,TrustCAHUB_map!$A$2:$A$139,FALSE),4)</f>
        <v>South East</v>
      </c>
    </row>
    <row r="32" spans="1:10" x14ac:dyDescent="0.3">
      <c r="A32" s="22" t="str">
        <f t="shared" si="0"/>
        <v>'RA22015Curative50-69'</v>
      </c>
      <c r="B32" s="22">
        <v>2015</v>
      </c>
      <c r="C32" s="22" t="s">
        <v>168</v>
      </c>
      <c r="D32" s="22" t="s">
        <v>7</v>
      </c>
      <c r="E32" s="22" t="s">
        <v>627</v>
      </c>
      <c r="F32" s="22">
        <v>25</v>
      </c>
      <c r="G32" s="22">
        <v>1</v>
      </c>
      <c r="H32" s="22" t="str">
        <f>INDEX(Bar_data!$A$3:$B$140,MATCH(C32,Bar_data!$A$3:$A$140,FALSE),2)</f>
        <v>Trust005</v>
      </c>
      <c r="I32" s="22" t="str">
        <f>INDEX(TrustCAHUB_map!$A$2:$D$139,MATCH($C32,TrustCAHUB_map!$A$2:$A$139,FALSE),3)</f>
        <v>Surrey and Sussex</v>
      </c>
      <c r="J32" s="22" t="str">
        <f>INDEX(TrustCAHUB_map!$A$2:$D$139,MATCH($C32,TrustCAHUB_map!$A$2:$A$139,FALSE),4)</f>
        <v>South East</v>
      </c>
    </row>
    <row r="33" spans="1:10" x14ac:dyDescent="0.3">
      <c r="A33" s="22" t="str">
        <f t="shared" si="0"/>
        <v>'RA22015Palliative50-69'</v>
      </c>
      <c r="B33" s="22">
        <v>2015</v>
      </c>
      <c r="C33" s="22" t="s">
        <v>168</v>
      </c>
      <c r="D33" s="22" t="s">
        <v>8</v>
      </c>
      <c r="E33" s="22" t="s">
        <v>627</v>
      </c>
      <c r="F33" s="22">
        <v>87</v>
      </c>
      <c r="G33" s="22">
        <v>10</v>
      </c>
      <c r="H33" s="22" t="str">
        <f>INDEX(Bar_data!$A$3:$B$140,MATCH(C33,Bar_data!$A$3:$A$140,FALSE),2)</f>
        <v>Trust005</v>
      </c>
      <c r="I33" s="22" t="str">
        <f>INDEX(TrustCAHUB_map!$A$2:$D$139,MATCH($C33,TrustCAHUB_map!$A$2:$A$139,FALSE),3)</f>
        <v>Surrey and Sussex</v>
      </c>
      <c r="J33" s="22" t="str">
        <f>INDEX(TrustCAHUB_map!$A$2:$D$139,MATCH($C33,TrustCAHUB_map!$A$2:$A$139,FALSE),4)</f>
        <v>South East</v>
      </c>
    </row>
    <row r="34" spans="1:10" x14ac:dyDescent="0.3">
      <c r="A34" s="22" t="str">
        <f t="shared" si="0"/>
        <v>'RA22015Curative70+'</v>
      </c>
      <c r="B34" s="22">
        <v>2015</v>
      </c>
      <c r="C34" s="22" t="s">
        <v>168</v>
      </c>
      <c r="D34" s="22" t="s">
        <v>7</v>
      </c>
      <c r="E34" s="22" t="s">
        <v>628</v>
      </c>
      <c r="F34" s="22">
        <v>18</v>
      </c>
      <c r="G34" s="22">
        <v>0</v>
      </c>
      <c r="H34" s="22" t="str">
        <f>INDEX(Bar_data!$A$3:$B$140,MATCH(C34,Bar_data!$A$3:$A$140,FALSE),2)</f>
        <v>Trust005</v>
      </c>
      <c r="I34" s="22" t="str">
        <f>INDEX(TrustCAHUB_map!$A$2:$D$139,MATCH($C34,TrustCAHUB_map!$A$2:$A$139,FALSE),3)</f>
        <v>Surrey and Sussex</v>
      </c>
      <c r="J34" s="22" t="str">
        <f>INDEX(TrustCAHUB_map!$A$2:$D$139,MATCH($C34,TrustCAHUB_map!$A$2:$A$139,FALSE),4)</f>
        <v>South East</v>
      </c>
    </row>
    <row r="35" spans="1:10" x14ac:dyDescent="0.3">
      <c r="A35" s="22" t="str">
        <f t="shared" si="0"/>
        <v>'RA22015Not assigned70+'</v>
      </c>
      <c r="B35" s="22">
        <v>2015</v>
      </c>
      <c r="C35" s="22" t="s">
        <v>168</v>
      </c>
      <c r="D35" s="22" t="s">
        <v>477</v>
      </c>
      <c r="E35" s="22" t="s">
        <v>628</v>
      </c>
      <c r="F35" s="22">
        <v>17</v>
      </c>
      <c r="G35" s="22">
        <v>2</v>
      </c>
      <c r="H35" s="22" t="str">
        <f>INDEX(Bar_data!$A$3:$B$140,MATCH(C35,Bar_data!$A$3:$A$140,FALSE),2)</f>
        <v>Trust005</v>
      </c>
      <c r="I35" s="22" t="str">
        <f>INDEX(TrustCAHUB_map!$A$2:$D$139,MATCH($C35,TrustCAHUB_map!$A$2:$A$139,FALSE),3)</f>
        <v>Surrey and Sussex</v>
      </c>
      <c r="J35" s="22" t="str">
        <f>INDEX(TrustCAHUB_map!$A$2:$D$139,MATCH($C35,TrustCAHUB_map!$A$2:$A$139,FALSE),4)</f>
        <v>South East</v>
      </c>
    </row>
    <row r="36" spans="1:10" x14ac:dyDescent="0.3">
      <c r="A36" s="22" t="str">
        <f t="shared" si="0"/>
        <v>'RA22015Palliative70+'</v>
      </c>
      <c r="B36" s="22">
        <v>2015</v>
      </c>
      <c r="C36" s="22" t="s">
        <v>168</v>
      </c>
      <c r="D36" s="22" t="s">
        <v>8</v>
      </c>
      <c r="E36" s="22" t="s">
        <v>628</v>
      </c>
      <c r="F36" s="22">
        <v>59</v>
      </c>
      <c r="G36" s="22">
        <v>0</v>
      </c>
      <c r="H36" s="22" t="str">
        <f>INDEX(Bar_data!$A$3:$B$140,MATCH(C36,Bar_data!$A$3:$A$140,FALSE),2)</f>
        <v>Trust005</v>
      </c>
      <c r="I36" s="22" t="str">
        <f>INDEX(TrustCAHUB_map!$A$2:$D$139,MATCH($C36,TrustCAHUB_map!$A$2:$A$139,FALSE),3)</f>
        <v>Surrey and Sussex</v>
      </c>
      <c r="J36" s="22" t="str">
        <f>INDEX(TrustCAHUB_map!$A$2:$D$139,MATCH($C36,TrustCAHUB_map!$A$2:$A$139,FALSE),4)</f>
        <v>South East</v>
      </c>
    </row>
    <row r="37" spans="1:10" x14ac:dyDescent="0.3">
      <c r="A37" s="22" t="str">
        <f t="shared" si="0"/>
        <v>'RA32015Palliative18-49'</v>
      </c>
      <c r="B37" s="22">
        <v>2015</v>
      </c>
      <c r="C37" s="22" t="s">
        <v>169</v>
      </c>
      <c r="D37" s="22" t="s">
        <v>8</v>
      </c>
      <c r="E37" s="22" t="s">
        <v>153</v>
      </c>
      <c r="F37" s="22">
        <v>1</v>
      </c>
      <c r="G37" s="22">
        <v>0</v>
      </c>
      <c r="H37" s="22" t="str">
        <f>INDEX(Bar_data!$A$3:$B$140,MATCH(C37,Bar_data!$A$3:$A$140,FALSE),2)</f>
        <v>Trust006</v>
      </c>
      <c r="I37" s="22" t="str">
        <f>INDEX(TrustCAHUB_map!$A$2:$D$139,MATCH($C37,TrustCAHUB_map!$A$2:$A$139,FALSE),3)</f>
        <v>Somerset, Wiltshire, Avon and Gloucester</v>
      </c>
      <c r="J37" s="22" t="str">
        <f>INDEX(TrustCAHUB_map!$A$2:$D$139,MATCH($C37,TrustCAHUB_map!$A$2:$A$139,FALSE),4)</f>
        <v>South West</v>
      </c>
    </row>
    <row r="38" spans="1:10" x14ac:dyDescent="0.3">
      <c r="A38" s="22" t="str">
        <f t="shared" si="0"/>
        <v>'RA32015Not assigned50-69'</v>
      </c>
      <c r="B38" s="22">
        <v>2015</v>
      </c>
      <c r="C38" s="22" t="s">
        <v>169</v>
      </c>
      <c r="D38" s="22" t="s">
        <v>477</v>
      </c>
      <c r="E38" s="22" t="s">
        <v>627</v>
      </c>
      <c r="F38" s="22">
        <v>2</v>
      </c>
      <c r="G38" s="22">
        <v>0</v>
      </c>
      <c r="H38" s="22" t="str">
        <f>INDEX(Bar_data!$A$3:$B$140,MATCH(C38,Bar_data!$A$3:$A$140,FALSE),2)</f>
        <v>Trust006</v>
      </c>
      <c r="I38" s="22" t="str">
        <f>INDEX(TrustCAHUB_map!$A$2:$D$139,MATCH($C38,TrustCAHUB_map!$A$2:$A$139,FALSE),3)</f>
        <v>Somerset, Wiltshire, Avon and Gloucester</v>
      </c>
      <c r="J38" s="22" t="str">
        <f>INDEX(TrustCAHUB_map!$A$2:$D$139,MATCH($C38,TrustCAHUB_map!$A$2:$A$139,FALSE),4)</f>
        <v>South West</v>
      </c>
    </row>
    <row r="39" spans="1:10" x14ac:dyDescent="0.3">
      <c r="A39" s="22" t="str">
        <f t="shared" si="0"/>
        <v>'RA32015Palliative50-69'</v>
      </c>
      <c r="B39" s="22">
        <v>2015</v>
      </c>
      <c r="C39" s="22" t="s">
        <v>169</v>
      </c>
      <c r="D39" s="22" t="s">
        <v>8</v>
      </c>
      <c r="E39" s="22" t="s">
        <v>627</v>
      </c>
      <c r="F39" s="22">
        <v>7</v>
      </c>
      <c r="G39" s="22">
        <v>0</v>
      </c>
      <c r="H39" s="22" t="str">
        <f>INDEX(Bar_data!$A$3:$B$140,MATCH(C39,Bar_data!$A$3:$A$140,FALSE),2)</f>
        <v>Trust006</v>
      </c>
      <c r="I39" s="22" t="str">
        <f>INDEX(TrustCAHUB_map!$A$2:$D$139,MATCH($C39,TrustCAHUB_map!$A$2:$A$139,FALSE),3)</f>
        <v>Somerset, Wiltshire, Avon and Gloucester</v>
      </c>
      <c r="J39" s="22" t="str">
        <f>INDEX(TrustCAHUB_map!$A$2:$D$139,MATCH($C39,TrustCAHUB_map!$A$2:$A$139,FALSE),4)</f>
        <v>South West</v>
      </c>
    </row>
    <row r="40" spans="1:10" x14ac:dyDescent="0.3">
      <c r="A40" s="22" t="str">
        <f t="shared" si="0"/>
        <v>'RA32015Curative50-69'</v>
      </c>
      <c r="B40" s="22">
        <v>2015</v>
      </c>
      <c r="C40" s="22" t="s">
        <v>169</v>
      </c>
      <c r="D40" s="22" t="s">
        <v>7</v>
      </c>
      <c r="E40" s="22" t="s">
        <v>627</v>
      </c>
      <c r="F40" s="22">
        <v>1</v>
      </c>
      <c r="G40" s="22">
        <v>0</v>
      </c>
      <c r="H40" s="22" t="str">
        <f>INDEX(Bar_data!$A$3:$B$140,MATCH(C40,Bar_data!$A$3:$A$140,FALSE),2)</f>
        <v>Trust006</v>
      </c>
      <c r="I40" s="22" t="str">
        <f>INDEX(TrustCAHUB_map!$A$2:$D$139,MATCH($C40,TrustCAHUB_map!$A$2:$A$139,FALSE),3)</f>
        <v>Somerset, Wiltshire, Avon and Gloucester</v>
      </c>
      <c r="J40" s="22" t="str">
        <f>INDEX(TrustCAHUB_map!$A$2:$D$139,MATCH($C40,TrustCAHUB_map!$A$2:$A$139,FALSE),4)</f>
        <v>South West</v>
      </c>
    </row>
    <row r="41" spans="1:10" x14ac:dyDescent="0.3">
      <c r="A41" s="22" t="str">
        <f t="shared" si="0"/>
        <v>'RA32015Not assigned70+'</v>
      </c>
      <c r="B41" s="22">
        <v>2015</v>
      </c>
      <c r="C41" s="22" t="s">
        <v>169</v>
      </c>
      <c r="D41" s="22" t="s">
        <v>477</v>
      </c>
      <c r="E41" s="22" t="s">
        <v>628</v>
      </c>
      <c r="F41" s="22">
        <v>1</v>
      </c>
      <c r="G41" s="22">
        <v>0</v>
      </c>
      <c r="H41" s="22" t="str">
        <f>INDEX(Bar_data!$A$3:$B$140,MATCH(C41,Bar_data!$A$3:$A$140,FALSE),2)</f>
        <v>Trust006</v>
      </c>
      <c r="I41" s="22" t="str">
        <f>INDEX(TrustCAHUB_map!$A$2:$D$139,MATCH($C41,TrustCAHUB_map!$A$2:$A$139,FALSE),3)</f>
        <v>Somerset, Wiltshire, Avon and Gloucester</v>
      </c>
      <c r="J41" s="22" t="str">
        <f>INDEX(TrustCAHUB_map!$A$2:$D$139,MATCH($C41,TrustCAHUB_map!$A$2:$A$139,FALSE),4)</f>
        <v>South West</v>
      </c>
    </row>
    <row r="42" spans="1:10" x14ac:dyDescent="0.3">
      <c r="A42" s="22" t="str">
        <f t="shared" si="0"/>
        <v>'RA32015Palliative70+'</v>
      </c>
      <c r="B42" s="22">
        <v>2015</v>
      </c>
      <c r="C42" s="22" t="s">
        <v>169</v>
      </c>
      <c r="D42" s="22" t="s">
        <v>8</v>
      </c>
      <c r="E42" s="22" t="s">
        <v>628</v>
      </c>
      <c r="F42" s="22">
        <v>2</v>
      </c>
      <c r="G42" s="22">
        <v>0</v>
      </c>
      <c r="H42" s="22" t="str">
        <f>INDEX(Bar_data!$A$3:$B$140,MATCH(C42,Bar_data!$A$3:$A$140,FALSE),2)</f>
        <v>Trust006</v>
      </c>
      <c r="I42" s="22" t="str">
        <f>INDEX(TrustCAHUB_map!$A$2:$D$139,MATCH($C42,TrustCAHUB_map!$A$2:$A$139,FALSE),3)</f>
        <v>Somerset, Wiltshire, Avon and Gloucester</v>
      </c>
      <c r="J42" s="22" t="str">
        <f>INDEX(TrustCAHUB_map!$A$2:$D$139,MATCH($C42,TrustCAHUB_map!$A$2:$A$139,FALSE),4)</f>
        <v>South West</v>
      </c>
    </row>
    <row r="43" spans="1:10" x14ac:dyDescent="0.3">
      <c r="A43" s="22" t="str">
        <f t="shared" si="0"/>
        <v>'RA42015Curative50-69'</v>
      </c>
      <c r="B43" s="22">
        <v>2015</v>
      </c>
      <c r="C43" s="22" t="s">
        <v>170</v>
      </c>
      <c r="D43" s="22" t="s">
        <v>7</v>
      </c>
      <c r="E43" s="22" t="s">
        <v>627</v>
      </c>
      <c r="F43" s="22">
        <v>4</v>
      </c>
      <c r="G43" s="22">
        <v>0</v>
      </c>
      <c r="H43" s="22" t="str">
        <f>INDEX(Bar_data!$A$3:$B$140,MATCH(C43,Bar_data!$A$3:$A$140,FALSE),2)</f>
        <v>Trust007</v>
      </c>
      <c r="I43" s="22" t="str">
        <f>INDEX(TrustCAHUB_map!$A$2:$D$139,MATCH($C43,TrustCAHUB_map!$A$2:$A$139,FALSE),3)</f>
        <v>Somerset, Wiltshire, Avon and Gloucester</v>
      </c>
      <c r="J43" s="22" t="str">
        <f>INDEX(TrustCAHUB_map!$A$2:$D$139,MATCH($C43,TrustCAHUB_map!$A$2:$A$139,FALSE),4)</f>
        <v>South West</v>
      </c>
    </row>
    <row r="44" spans="1:10" x14ac:dyDescent="0.3">
      <c r="A44" s="22" t="str">
        <f t="shared" si="0"/>
        <v>'RA42015Palliative50-69'</v>
      </c>
      <c r="B44" s="22">
        <v>2015</v>
      </c>
      <c r="C44" s="22" t="s">
        <v>170</v>
      </c>
      <c r="D44" s="22" t="s">
        <v>8</v>
      </c>
      <c r="E44" s="22" t="s">
        <v>627</v>
      </c>
      <c r="F44" s="22">
        <v>20</v>
      </c>
      <c r="G44" s="22">
        <v>2</v>
      </c>
      <c r="H44" s="22" t="str">
        <f>INDEX(Bar_data!$A$3:$B$140,MATCH(C44,Bar_data!$A$3:$A$140,FALSE),2)</f>
        <v>Trust007</v>
      </c>
      <c r="I44" s="22" t="str">
        <f>INDEX(TrustCAHUB_map!$A$2:$D$139,MATCH($C44,TrustCAHUB_map!$A$2:$A$139,FALSE),3)</f>
        <v>Somerset, Wiltshire, Avon and Gloucester</v>
      </c>
      <c r="J44" s="22" t="str">
        <f>INDEX(TrustCAHUB_map!$A$2:$D$139,MATCH($C44,TrustCAHUB_map!$A$2:$A$139,FALSE),4)</f>
        <v>South West</v>
      </c>
    </row>
    <row r="45" spans="1:10" x14ac:dyDescent="0.3">
      <c r="A45" s="22" t="str">
        <f t="shared" si="0"/>
        <v>'RA42015Curative70+'</v>
      </c>
      <c r="B45" s="22">
        <v>2015</v>
      </c>
      <c r="C45" s="22" t="s">
        <v>170</v>
      </c>
      <c r="D45" s="22" t="s">
        <v>7</v>
      </c>
      <c r="E45" s="22" t="s">
        <v>628</v>
      </c>
      <c r="F45" s="22">
        <v>2</v>
      </c>
      <c r="G45" s="22">
        <v>0</v>
      </c>
      <c r="H45" s="22" t="str">
        <f>INDEX(Bar_data!$A$3:$B$140,MATCH(C45,Bar_data!$A$3:$A$140,FALSE),2)</f>
        <v>Trust007</v>
      </c>
      <c r="I45" s="22" t="str">
        <f>INDEX(TrustCAHUB_map!$A$2:$D$139,MATCH($C45,TrustCAHUB_map!$A$2:$A$139,FALSE),3)</f>
        <v>Somerset, Wiltshire, Avon and Gloucester</v>
      </c>
      <c r="J45" s="22" t="str">
        <f>INDEX(TrustCAHUB_map!$A$2:$D$139,MATCH($C45,TrustCAHUB_map!$A$2:$A$139,FALSE),4)</f>
        <v>South West</v>
      </c>
    </row>
    <row r="46" spans="1:10" x14ac:dyDescent="0.3">
      <c r="A46" s="22" t="str">
        <f t="shared" si="0"/>
        <v>'RA42015Palliative70+'</v>
      </c>
      <c r="B46" s="22">
        <v>2015</v>
      </c>
      <c r="C46" s="22" t="s">
        <v>170</v>
      </c>
      <c r="D46" s="22" t="s">
        <v>8</v>
      </c>
      <c r="E46" s="22" t="s">
        <v>628</v>
      </c>
      <c r="F46" s="22">
        <v>14</v>
      </c>
      <c r="G46" s="22">
        <v>0</v>
      </c>
      <c r="H46" s="22" t="str">
        <f>INDEX(Bar_data!$A$3:$B$140,MATCH(C46,Bar_data!$A$3:$A$140,FALSE),2)</f>
        <v>Trust007</v>
      </c>
      <c r="I46" s="22" t="str">
        <f>INDEX(TrustCAHUB_map!$A$2:$D$139,MATCH($C46,TrustCAHUB_map!$A$2:$A$139,FALSE),3)</f>
        <v>Somerset, Wiltshire, Avon and Gloucester</v>
      </c>
      <c r="J46" s="22" t="str">
        <f>INDEX(TrustCAHUB_map!$A$2:$D$139,MATCH($C46,TrustCAHUB_map!$A$2:$A$139,FALSE),4)</f>
        <v>South West</v>
      </c>
    </row>
    <row r="47" spans="1:10" x14ac:dyDescent="0.3">
      <c r="A47" s="22" t="str">
        <f t="shared" si="0"/>
        <v>'RA72015Palliative18-49'</v>
      </c>
      <c r="B47" s="22">
        <v>2015</v>
      </c>
      <c r="C47" s="22" t="s">
        <v>171</v>
      </c>
      <c r="D47" s="22" t="s">
        <v>8</v>
      </c>
      <c r="E47" s="22" t="s">
        <v>153</v>
      </c>
      <c r="F47" s="22">
        <v>10</v>
      </c>
      <c r="G47" s="22">
        <v>2</v>
      </c>
      <c r="H47" s="22" t="str">
        <f>INDEX(Bar_data!$A$3:$B$140,MATCH(C47,Bar_data!$A$3:$A$140,FALSE),2)</f>
        <v>Trust008</v>
      </c>
      <c r="I47" s="22" t="str">
        <f>INDEX(TrustCAHUB_map!$A$2:$D$139,MATCH($C47,TrustCAHUB_map!$A$2:$A$139,FALSE),3)</f>
        <v>Somerset, Wiltshire, Avon and Gloucester</v>
      </c>
      <c r="J47" s="22" t="str">
        <f>INDEX(TrustCAHUB_map!$A$2:$D$139,MATCH($C47,TrustCAHUB_map!$A$2:$A$139,FALSE),4)</f>
        <v>South West</v>
      </c>
    </row>
    <row r="48" spans="1:10" x14ac:dyDescent="0.3">
      <c r="A48" s="22" t="str">
        <f t="shared" si="0"/>
        <v>'RA72015Curative18-49'</v>
      </c>
      <c r="B48" s="22">
        <v>2015</v>
      </c>
      <c r="C48" s="22" t="s">
        <v>171</v>
      </c>
      <c r="D48" s="22" t="s">
        <v>7</v>
      </c>
      <c r="E48" s="22" t="s">
        <v>153</v>
      </c>
      <c r="F48" s="22">
        <v>1</v>
      </c>
      <c r="G48" s="22">
        <v>0</v>
      </c>
      <c r="H48" s="22" t="str">
        <f>INDEX(Bar_data!$A$3:$B$140,MATCH(C48,Bar_data!$A$3:$A$140,FALSE),2)</f>
        <v>Trust008</v>
      </c>
      <c r="I48" s="22" t="str">
        <f>INDEX(TrustCAHUB_map!$A$2:$D$139,MATCH($C48,TrustCAHUB_map!$A$2:$A$139,FALSE),3)</f>
        <v>Somerset, Wiltshire, Avon and Gloucester</v>
      </c>
      <c r="J48" s="22" t="str">
        <f>INDEX(TrustCAHUB_map!$A$2:$D$139,MATCH($C48,TrustCAHUB_map!$A$2:$A$139,FALSE),4)</f>
        <v>South West</v>
      </c>
    </row>
    <row r="49" spans="1:10" x14ac:dyDescent="0.3">
      <c r="A49" s="22" t="str">
        <f t="shared" si="0"/>
        <v>'RA72015Palliative50-69'</v>
      </c>
      <c r="B49" s="22">
        <v>2015</v>
      </c>
      <c r="C49" s="22" t="s">
        <v>171</v>
      </c>
      <c r="D49" s="22" t="s">
        <v>8</v>
      </c>
      <c r="E49" s="22" t="s">
        <v>627</v>
      </c>
      <c r="F49" s="22">
        <v>77</v>
      </c>
      <c r="G49" s="22">
        <v>7</v>
      </c>
      <c r="H49" s="22" t="str">
        <f>INDEX(Bar_data!$A$3:$B$140,MATCH(C49,Bar_data!$A$3:$A$140,FALSE),2)</f>
        <v>Trust008</v>
      </c>
      <c r="I49" s="22" t="str">
        <f>INDEX(TrustCAHUB_map!$A$2:$D$139,MATCH($C49,TrustCAHUB_map!$A$2:$A$139,FALSE),3)</f>
        <v>Somerset, Wiltshire, Avon and Gloucester</v>
      </c>
      <c r="J49" s="22" t="str">
        <f>INDEX(TrustCAHUB_map!$A$2:$D$139,MATCH($C49,TrustCAHUB_map!$A$2:$A$139,FALSE),4)</f>
        <v>South West</v>
      </c>
    </row>
    <row r="50" spans="1:10" x14ac:dyDescent="0.3">
      <c r="A50" s="22" t="str">
        <f t="shared" si="0"/>
        <v>'RA72015Not assigned50-69'</v>
      </c>
      <c r="B50" s="22">
        <v>2015</v>
      </c>
      <c r="C50" s="22" t="s">
        <v>171</v>
      </c>
      <c r="D50" s="22" t="s">
        <v>477</v>
      </c>
      <c r="E50" s="22" t="s">
        <v>627</v>
      </c>
      <c r="F50" s="22">
        <v>13</v>
      </c>
      <c r="G50" s="22">
        <v>5</v>
      </c>
      <c r="H50" s="22" t="str">
        <f>INDEX(Bar_data!$A$3:$B$140,MATCH(C50,Bar_data!$A$3:$A$140,FALSE),2)</f>
        <v>Trust008</v>
      </c>
      <c r="I50" s="22" t="str">
        <f>INDEX(TrustCAHUB_map!$A$2:$D$139,MATCH($C50,TrustCAHUB_map!$A$2:$A$139,FALSE),3)</f>
        <v>Somerset, Wiltshire, Avon and Gloucester</v>
      </c>
      <c r="J50" s="22" t="str">
        <f>INDEX(TrustCAHUB_map!$A$2:$D$139,MATCH($C50,TrustCAHUB_map!$A$2:$A$139,FALSE),4)</f>
        <v>South West</v>
      </c>
    </row>
    <row r="51" spans="1:10" x14ac:dyDescent="0.3">
      <c r="A51" s="22" t="str">
        <f t="shared" si="0"/>
        <v>'RA72015Curative50-69'</v>
      </c>
      <c r="B51" s="22">
        <v>2015</v>
      </c>
      <c r="C51" s="22" t="s">
        <v>171</v>
      </c>
      <c r="D51" s="22" t="s">
        <v>7</v>
      </c>
      <c r="E51" s="22" t="s">
        <v>627</v>
      </c>
      <c r="F51" s="22">
        <v>12</v>
      </c>
      <c r="G51" s="22">
        <v>0</v>
      </c>
      <c r="H51" s="22" t="str">
        <f>INDEX(Bar_data!$A$3:$B$140,MATCH(C51,Bar_data!$A$3:$A$140,FALSE),2)</f>
        <v>Trust008</v>
      </c>
      <c r="I51" s="22" t="str">
        <f>INDEX(TrustCAHUB_map!$A$2:$D$139,MATCH($C51,TrustCAHUB_map!$A$2:$A$139,FALSE),3)</f>
        <v>Somerset, Wiltshire, Avon and Gloucester</v>
      </c>
      <c r="J51" s="22" t="str">
        <f>INDEX(TrustCAHUB_map!$A$2:$D$139,MATCH($C51,TrustCAHUB_map!$A$2:$A$139,FALSE),4)</f>
        <v>South West</v>
      </c>
    </row>
    <row r="52" spans="1:10" x14ac:dyDescent="0.3">
      <c r="A52" s="22" t="str">
        <f t="shared" si="0"/>
        <v>'RA72015Not assigned70+'</v>
      </c>
      <c r="B52" s="22">
        <v>2015</v>
      </c>
      <c r="C52" s="22" t="s">
        <v>171</v>
      </c>
      <c r="D52" s="22" t="s">
        <v>477</v>
      </c>
      <c r="E52" s="22" t="s">
        <v>628</v>
      </c>
      <c r="F52" s="22">
        <v>11</v>
      </c>
      <c r="G52" s="22">
        <v>1</v>
      </c>
      <c r="H52" s="22" t="str">
        <f>INDEX(Bar_data!$A$3:$B$140,MATCH(C52,Bar_data!$A$3:$A$140,FALSE),2)</f>
        <v>Trust008</v>
      </c>
      <c r="I52" s="22" t="str">
        <f>INDEX(TrustCAHUB_map!$A$2:$D$139,MATCH($C52,TrustCAHUB_map!$A$2:$A$139,FALSE),3)</f>
        <v>Somerset, Wiltshire, Avon and Gloucester</v>
      </c>
      <c r="J52" s="22" t="str">
        <f>INDEX(TrustCAHUB_map!$A$2:$D$139,MATCH($C52,TrustCAHUB_map!$A$2:$A$139,FALSE),4)</f>
        <v>South West</v>
      </c>
    </row>
    <row r="53" spans="1:10" x14ac:dyDescent="0.3">
      <c r="A53" s="22" t="str">
        <f t="shared" si="0"/>
        <v>'RA72015Curative70+'</v>
      </c>
      <c r="B53" s="22">
        <v>2015</v>
      </c>
      <c r="C53" s="22" t="s">
        <v>171</v>
      </c>
      <c r="D53" s="22" t="s">
        <v>7</v>
      </c>
      <c r="E53" s="22" t="s">
        <v>628</v>
      </c>
      <c r="F53" s="22">
        <v>6</v>
      </c>
      <c r="G53" s="22">
        <v>0</v>
      </c>
      <c r="H53" s="22" t="str">
        <f>INDEX(Bar_data!$A$3:$B$140,MATCH(C53,Bar_data!$A$3:$A$140,FALSE),2)</f>
        <v>Trust008</v>
      </c>
      <c r="I53" s="22" t="str">
        <f>INDEX(TrustCAHUB_map!$A$2:$D$139,MATCH($C53,TrustCAHUB_map!$A$2:$A$139,FALSE),3)</f>
        <v>Somerset, Wiltshire, Avon and Gloucester</v>
      </c>
      <c r="J53" s="22" t="str">
        <f>INDEX(TrustCAHUB_map!$A$2:$D$139,MATCH($C53,TrustCAHUB_map!$A$2:$A$139,FALSE),4)</f>
        <v>South West</v>
      </c>
    </row>
    <row r="54" spans="1:10" x14ac:dyDescent="0.3">
      <c r="A54" s="22" t="str">
        <f t="shared" si="0"/>
        <v>'RA72015Palliative70+'</v>
      </c>
      <c r="B54" s="22">
        <v>2015</v>
      </c>
      <c r="C54" s="22" t="s">
        <v>171</v>
      </c>
      <c r="D54" s="22" t="s">
        <v>8</v>
      </c>
      <c r="E54" s="22" t="s">
        <v>628</v>
      </c>
      <c r="F54" s="22">
        <v>47</v>
      </c>
      <c r="G54" s="22">
        <v>5</v>
      </c>
      <c r="H54" s="22" t="str">
        <f>INDEX(Bar_data!$A$3:$B$140,MATCH(C54,Bar_data!$A$3:$A$140,FALSE),2)</f>
        <v>Trust008</v>
      </c>
      <c r="I54" s="22" t="str">
        <f>INDEX(TrustCAHUB_map!$A$2:$D$139,MATCH($C54,TrustCAHUB_map!$A$2:$A$139,FALSE),3)</f>
        <v>Somerset, Wiltshire, Avon and Gloucester</v>
      </c>
      <c r="J54" s="22" t="str">
        <f>INDEX(TrustCAHUB_map!$A$2:$D$139,MATCH($C54,TrustCAHUB_map!$A$2:$A$139,FALSE),4)</f>
        <v>South West</v>
      </c>
    </row>
    <row r="55" spans="1:10" x14ac:dyDescent="0.3">
      <c r="A55" s="22" t="str">
        <f t="shared" si="0"/>
        <v>'RA92015Curative18-49'</v>
      </c>
      <c r="B55" s="22">
        <v>2015</v>
      </c>
      <c r="C55" s="22" t="s">
        <v>172</v>
      </c>
      <c r="D55" s="22" t="s">
        <v>7</v>
      </c>
      <c r="E55" s="22" t="s">
        <v>153</v>
      </c>
      <c r="F55" s="22">
        <v>1</v>
      </c>
      <c r="G55" s="22">
        <v>0</v>
      </c>
      <c r="H55" s="22" t="str">
        <f>INDEX(Bar_data!$A$3:$B$140,MATCH(C55,Bar_data!$A$3:$A$140,FALSE),2)</f>
        <v>Trust009</v>
      </c>
      <c r="I55" s="22" t="str">
        <f>INDEX(TrustCAHUB_map!$A$2:$D$139,MATCH($C55,TrustCAHUB_map!$A$2:$A$139,FALSE),3)</f>
        <v>Peninsula</v>
      </c>
      <c r="J55" s="22" t="str">
        <f>INDEX(TrustCAHUB_map!$A$2:$D$139,MATCH($C55,TrustCAHUB_map!$A$2:$A$139,FALSE),4)</f>
        <v>South West</v>
      </c>
    </row>
    <row r="56" spans="1:10" x14ac:dyDescent="0.3">
      <c r="A56" s="22" t="str">
        <f t="shared" si="0"/>
        <v>'RA92015Palliative18-49'</v>
      </c>
      <c r="B56" s="22">
        <v>2015</v>
      </c>
      <c r="C56" s="22" t="s">
        <v>172</v>
      </c>
      <c r="D56" s="22" t="s">
        <v>8</v>
      </c>
      <c r="E56" s="22" t="s">
        <v>153</v>
      </c>
      <c r="F56" s="22">
        <v>1</v>
      </c>
      <c r="G56" s="22">
        <v>0</v>
      </c>
      <c r="H56" s="22" t="str">
        <f>INDEX(Bar_data!$A$3:$B$140,MATCH(C56,Bar_data!$A$3:$A$140,FALSE),2)</f>
        <v>Trust009</v>
      </c>
      <c r="I56" s="22" t="str">
        <f>INDEX(TrustCAHUB_map!$A$2:$D$139,MATCH($C56,TrustCAHUB_map!$A$2:$A$139,FALSE),3)</f>
        <v>Peninsula</v>
      </c>
      <c r="J56" s="22" t="str">
        <f>INDEX(TrustCAHUB_map!$A$2:$D$139,MATCH($C56,TrustCAHUB_map!$A$2:$A$139,FALSE),4)</f>
        <v>South West</v>
      </c>
    </row>
    <row r="57" spans="1:10" x14ac:dyDescent="0.3">
      <c r="A57" s="22" t="str">
        <f t="shared" si="0"/>
        <v>'RA92015Palliative50-69'</v>
      </c>
      <c r="B57" s="22">
        <v>2015</v>
      </c>
      <c r="C57" s="22" t="s">
        <v>172</v>
      </c>
      <c r="D57" s="22" t="s">
        <v>8</v>
      </c>
      <c r="E57" s="22" t="s">
        <v>627</v>
      </c>
      <c r="F57" s="22">
        <v>33</v>
      </c>
      <c r="G57" s="22">
        <v>0</v>
      </c>
      <c r="H57" s="22" t="str">
        <f>INDEX(Bar_data!$A$3:$B$140,MATCH(C57,Bar_data!$A$3:$A$140,FALSE),2)</f>
        <v>Trust009</v>
      </c>
      <c r="I57" s="22" t="str">
        <f>INDEX(TrustCAHUB_map!$A$2:$D$139,MATCH($C57,TrustCAHUB_map!$A$2:$A$139,FALSE),3)</f>
        <v>Peninsula</v>
      </c>
      <c r="J57" s="22" t="str">
        <f>INDEX(TrustCAHUB_map!$A$2:$D$139,MATCH($C57,TrustCAHUB_map!$A$2:$A$139,FALSE),4)</f>
        <v>South West</v>
      </c>
    </row>
    <row r="58" spans="1:10" x14ac:dyDescent="0.3">
      <c r="A58" s="22" t="str">
        <f t="shared" si="0"/>
        <v>'RA92015Curative50-69'</v>
      </c>
      <c r="B58" s="22">
        <v>2015</v>
      </c>
      <c r="C58" s="22" t="s">
        <v>172</v>
      </c>
      <c r="D58" s="22" t="s">
        <v>7</v>
      </c>
      <c r="E58" s="22" t="s">
        <v>627</v>
      </c>
      <c r="F58" s="22">
        <v>12</v>
      </c>
      <c r="G58" s="22">
        <v>0</v>
      </c>
      <c r="H58" s="22" t="str">
        <f>INDEX(Bar_data!$A$3:$B$140,MATCH(C58,Bar_data!$A$3:$A$140,FALSE),2)</f>
        <v>Trust009</v>
      </c>
      <c r="I58" s="22" t="str">
        <f>INDEX(TrustCAHUB_map!$A$2:$D$139,MATCH($C58,TrustCAHUB_map!$A$2:$A$139,FALSE),3)</f>
        <v>Peninsula</v>
      </c>
      <c r="J58" s="22" t="str">
        <f>INDEX(TrustCAHUB_map!$A$2:$D$139,MATCH($C58,TrustCAHUB_map!$A$2:$A$139,FALSE),4)</f>
        <v>South West</v>
      </c>
    </row>
    <row r="59" spans="1:10" x14ac:dyDescent="0.3">
      <c r="A59" s="22" t="str">
        <f t="shared" si="0"/>
        <v>'RA92015Palliative70+'</v>
      </c>
      <c r="B59" s="22">
        <v>2015</v>
      </c>
      <c r="C59" s="22" t="s">
        <v>172</v>
      </c>
      <c r="D59" s="22" t="s">
        <v>8</v>
      </c>
      <c r="E59" s="22" t="s">
        <v>628</v>
      </c>
      <c r="F59" s="22">
        <v>24</v>
      </c>
      <c r="G59" s="22">
        <v>2</v>
      </c>
      <c r="H59" s="22" t="str">
        <f>INDEX(Bar_data!$A$3:$B$140,MATCH(C59,Bar_data!$A$3:$A$140,FALSE),2)</f>
        <v>Trust009</v>
      </c>
      <c r="I59" s="22" t="str">
        <f>INDEX(TrustCAHUB_map!$A$2:$D$139,MATCH($C59,TrustCAHUB_map!$A$2:$A$139,FALSE),3)</f>
        <v>Peninsula</v>
      </c>
      <c r="J59" s="22" t="str">
        <f>INDEX(TrustCAHUB_map!$A$2:$D$139,MATCH($C59,TrustCAHUB_map!$A$2:$A$139,FALSE),4)</f>
        <v>South West</v>
      </c>
    </row>
    <row r="60" spans="1:10" x14ac:dyDescent="0.3">
      <c r="A60" s="22" t="str">
        <f t="shared" si="0"/>
        <v>'RA92015Curative70+'</v>
      </c>
      <c r="B60" s="22">
        <v>2015</v>
      </c>
      <c r="C60" s="22" t="s">
        <v>172</v>
      </c>
      <c r="D60" s="22" t="s">
        <v>7</v>
      </c>
      <c r="E60" s="22" t="s">
        <v>628</v>
      </c>
      <c r="F60" s="22">
        <v>3</v>
      </c>
      <c r="G60" s="22">
        <v>0</v>
      </c>
      <c r="H60" s="22" t="str">
        <f>INDEX(Bar_data!$A$3:$B$140,MATCH(C60,Bar_data!$A$3:$A$140,FALSE),2)</f>
        <v>Trust009</v>
      </c>
      <c r="I60" s="22" t="str">
        <f>INDEX(TrustCAHUB_map!$A$2:$D$139,MATCH($C60,TrustCAHUB_map!$A$2:$A$139,FALSE),3)</f>
        <v>Peninsula</v>
      </c>
      <c r="J60" s="22" t="str">
        <f>INDEX(TrustCAHUB_map!$A$2:$D$139,MATCH($C60,TrustCAHUB_map!$A$2:$A$139,FALSE),4)</f>
        <v>South West</v>
      </c>
    </row>
    <row r="61" spans="1:10" x14ac:dyDescent="0.3">
      <c r="A61" s="22" t="str">
        <f t="shared" si="0"/>
        <v>'RAE2015Not assigned18-49'</v>
      </c>
      <c r="B61" s="22">
        <v>2015</v>
      </c>
      <c r="C61" s="22" t="s">
        <v>173</v>
      </c>
      <c r="D61" s="22" t="s">
        <v>477</v>
      </c>
      <c r="E61" s="22" t="s">
        <v>153</v>
      </c>
      <c r="F61" s="22">
        <v>1</v>
      </c>
      <c r="G61" s="22">
        <v>0</v>
      </c>
      <c r="H61" s="22" t="str">
        <f>INDEX(Bar_data!$A$3:$B$140,MATCH(C61,Bar_data!$A$3:$A$140,FALSE),2)</f>
        <v>Trust010</v>
      </c>
      <c r="I61" s="22" t="str">
        <f>INDEX(TrustCAHUB_map!$A$2:$D$139,MATCH($C61,TrustCAHUB_map!$A$2:$A$139,FALSE),3)</f>
        <v>West Yorkshire</v>
      </c>
      <c r="J61" s="22" t="str">
        <f>INDEX(TrustCAHUB_map!$A$2:$D$139,MATCH($C61,TrustCAHUB_map!$A$2:$A$139,FALSE),4)</f>
        <v>Yorkshire and Humber</v>
      </c>
    </row>
    <row r="62" spans="1:10" x14ac:dyDescent="0.3">
      <c r="A62" s="22" t="str">
        <f t="shared" si="0"/>
        <v>'RAE2015Palliative18-49'</v>
      </c>
      <c r="B62" s="22">
        <v>2015</v>
      </c>
      <c r="C62" s="22" t="s">
        <v>173</v>
      </c>
      <c r="D62" s="22" t="s">
        <v>8</v>
      </c>
      <c r="E62" s="22" t="s">
        <v>153</v>
      </c>
      <c r="F62" s="22">
        <v>2</v>
      </c>
      <c r="G62" s="22">
        <v>0</v>
      </c>
      <c r="H62" s="22" t="str">
        <f>INDEX(Bar_data!$A$3:$B$140,MATCH(C62,Bar_data!$A$3:$A$140,FALSE),2)</f>
        <v>Trust010</v>
      </c>
      <c r="I62" s="22" t="str">
        <f>INDEX(TrustCAHUB_map!$A$2:$D$139,MATCH($C62,TrustCAHUB_map!$A$2:$A$139,FALSE),3)</f>
        <v>West Yorkshire</v>
      </c>
      <c r="J62" s="22" t="str">
        <f>INDEX(TrustCAHUB_map!$A$2:$D$139,MATCH($C62,TrustCAHUB_map!$A$2:$A$139,FALSE),4)</f>
        <v>Yorkshire and Humber</v>
      </c>
    </row>
    <row r="63" spans="1:10" x14ac:dyDescent="0.3">
      <c r="A63" s="22" t="str">
        <f t="shared" si="0"/>
        <v>'RAE2015Not assigned50-69'</v>
      </c>
      <c r="B63" s="22">
        <v>2015</v>
      </c>
      <c r="C63" s="22" t="s">
        <v>173</v>
      </c>
      <c r="D63" s="22" t="s">
        <v>477</v>
      </c>
      <c r="E63" s="22" t="s">
        <v>627</v>
      </c>
      <c r="F63" s="22">
        <v>4</v>
      </c>
      <c r="G63" s="22">
        <v>0</v>
      </c>
      <c r="H63" s="22" t="str">
        <f>INDEX(Bar_data!$A$3:$B$140,MATCH(C63,Bar_data!$A$3:$A$140,FALSE),2)</f>
        <v>Trust010</v>
      </c>
      <c r="I63" s="22" t="str">
        <f>INDEX(TrustCAHUB_map!$A$2:$D$139,MATCH($C63,TrustCAHUB_map!$A$2:$A$139,FALSE),3)</f>
        <v>West Yorkshire</v>
      </c>
      <c r="J63" s="22" t="str">
        <f>INDEX(TrustCAHUB_map!$A$2:$D$139,MATCH($C63,TrustCAHUB_map!$A$2:$A$139,FALSE),4)</f>
        <v>Yorkshire and Humber</v>
      </c>
    </row>
    <row r="64" spans="1:10" x14ac:dyDescent="0.3">
      <c r="A64" s="22" t="str">
        <f t="shared" si="0"/>
        <v>'RAE2015Curative50-69'</v>
      </c>
      <c r="B64" s="22">
        <v>2015</v>
      </c>
      <c r="C64" s="22" t="s">
        <v>173</v>
      </c>
      <c r="D64" s="22" t="s">
        <v>7</v>
      </c>
      <c r="E64" s="22" t="s">
        <v>627</v>
      </c>
      <c r="F64" s="22">
        <v>6</v>
      </c>
      <c r="G64" s="22">
        <v>0</v>
      </c>
      <c r="H64" s="22" t="str">
        <f>INDEX(Bar_data!$A$3:$B$140,MATCH(C64,Bar_data!$A$3:$A$140,FALSE),2)</f>
        <v>Trust010</v>
      </c>
      <c r="I64" s="22" t="str">
        <f>INDEX(TrustCAHUB_map!$A$2:$D$139,MATCH($C64,TrustCAHUB_map!$A$2:$A$139,FALSE),3)</f>
        <v>West Yorkshire</v>
      </c>
      <c r="J64" s="22" t="str">
        <f>INDEX(TrustCAHUB_map!$A$2:$D$139,MATCH($C64,TrustCAHUB_map!$A$2:$A$139,FALSE),4)</f>
        <v>Yorkshire and Humber</v>
      </c>
    </row>
    <row r="65" spans="1:10" x14ac:dyDescent="0.3">
      <c r="A65" s="22" t="str">
        <f t="shared" si="0"/>
        <v>'RAE2015Palliative50-69'</v>
      </c>
      <c r="B65" s="22">
        <v>2015</v>
      </c>
      <c r="C65" s="22" t="s">
        <v>173</v>
      </c>
      <c r="D65" s="22" t="s">
        <v>8</v>
      </c>
      <c r="E65" s="22" t="s">
        <v>627</v>
      </c>
      <c r="F65" s="22">
        <v>36</v>
      </c>
      <c r="G65" s="22">
        <v>1</v>
      </c>
      <c r="H65" s="22" t="str">
        <f>INDEX(Bar_data!$A$3:$B$140,MATCH(C65,Bar_data!$A$3:$A$140,FALSE),2)</f>
        <v>Trust010</v>
      </c>
      <c r="I65" s="22" t="str">
        <f>INDEX(TrustCAHUB_map!$A$2:$D$139,MATCH($C65,TrustCAHUB_map!$A$2:$A$139,FALSE),3)</f>
        <v>West Yorkshire</v>
      </c>
      <c r="J65" s="22" t="str">
        <f>INDEX(TrustCAHUB_map!$A$2:$D$139,MATCH($C65,TrustCAHUB_map!$A$2:$A$139,FALSE),4)</f>
        <v>Yorkshire and Humber</v>
      </c>
    </row>
    <row r="66" spans="1:10" x14ac:dyDescent="0.3">
      <c r="A66" s="22" t="str">
        <f t="shared" si="0"/>
        <v>'RAE2015Palliative70+'</v>
      </c>
      <c r="B66" s="22">
        <v>2015</v>
      </c>
      <c r="C66" s="22" t="s">
        <v>173</v>
      </c>
      <c r="D66" s="22" t="s">
        <v>8</v>
      </c>
      <c r="E66" s="22" t="s">
        <v>628</v>
      </c>
      <c r="F66" s="22">
        <v>18</v>
      </c>
      <c r="G66" s="22">
        <v>1</v>
      </c>
      <c r="H66" s="22" t="str">
        <f>INDEX(Bar_data!$A$3:$B$140,MATCH(C66,Bar_data!$A$3:$A$140,FALSE),2)</f>
        <v>Trust010</v>
      </c>
      <c r="I66" s="22" t="str">
        <f>INDEX(TrustCAHUB_map!$A$2:$D$139,MATCH($C66,TrustCAHUB_map!$A$2:$A$139,FALSE),3)</f>
        <v>West Yorkshire</v>
      </c>
      <c r="J66" s="22" t="str">
        <f>INDEX(TrustCAHUB_map!$A$2:$D$139,MATCH($C66,TrustCAHUB_map!$A$2:$A$139,FALSE),4)</f>
        <v>Yorkshire and Humber</v>
      </c>
    </row>
    <row r="67" spans="1:10" x14ac:dyDescent="0.3">
      <c r="A67" s="22" t="str">
        <f t="shared" ref="A67:A130" si="1">"'"&amp;C67&amp;B67&amp;D67&amp;E67&amp;"'"</f>
        <v>'RAE2015Not assigned70+'</v>
      </c>
      <c r="B67" s="22">
        <v>2015</v>
      </c>
      <c r="C67" s="22" t="s">
        <v>173</v>
      </c>
      <c r="D67" s="22" t="s">
        <v>477</v>
      </c>
      <c r="E67" s="22" t="s">
        <v>628</v>
      </c>
      <c r="F67" s="22">
        <v>1</v>
      </c>
      <c r="G67" s="22">
        <v>0</v>
      </c>
      <c r="H67" s="22" t="str">
        <f>INDEX(Bar_data!$A$3:$B$140,MATCH(C67,Bar_data!$A$3:$A$140,FALSE),2)</f>
        <v>Trust010</v>
      </c>
      <c r="I67" s="22" t="str">
        <f>INDEX(TrustCAHUB_map!$A$2:$D$139,MATCH($C67,TrustCAHUB_map!$A$2:$A$139,FALSE),3)</f>
        <v>West Yorkshire</v>
      </c>
      <c r="J67" s="22" t="str">
        <f>INDEX(TrustCAHUB_map!$A$2:$D$139,MATCH($C67,TrustCAHUB_map!$A$2:$A$139,FALSE),4)</f>
        <v>Yorkshire and Humber</v>
      </c>
    </row>
    <row r="68" spans="1:10" x14ac:dyDescent="0.3">
      <c r="A68" s="22" t="str">
        <f t="shared" si="1"/>
        <v>'RAE2015Curative70+'</v>
      </c>
      <c r="B68" s="22">
        <v>2015</v>
      </c>
      <c r="C68" s="22" t="s">
        <v>173</v>
      </c>
      <c r="D68" s="22" t="s">
        <v>7</v>
      </c>
      <c r="E68" s="22" t="s">
        <v>628</v>
      </c>
      <c r="F68" s="22">
        <v>2</v>
      </c>
      <c r="G68" s="22">
        <v>0</v>
      </c>
      <c r="H68" s="22" t="str">
        <f>INDEX(Bar_data!$A$3:$B$140,MATCH(C68,Bar_data!$A$3:$A$140,FALSE),2)</f>
        <v>Trust010</v>
      </c>
      <c r="I68" s="22" t="str">
        <f>INDEX(TrustCAHUB_map!$A$2:$D$139,MATCH($C68,TrustCAHUB_map!$A$2:$A$139,FALSE),3)</f>
        <v>West Yorkshire</v>
      </c>
      <c r="J68" s="22" t="str">
        <f>INDEX(TrustCAHUB_map!$A$2:$D$139,MATCH($C68,TrustCAHUB_map!$A$2:$A$139,FALSE),4)</f>
        <v>Yorkshire and Humber</v>
      </c>
    </row>
    <row r="69" spans="1:10" x14ac:dyDescent="0.3">
      <c r="A69" s="22" t="str">
        <f t="shared" si="1"/>
        <v>'RAJ2015Palliative18-49'</v>
      </c>
      <c r="B69" s="22">
        <v>2015</v>
      </c>
      <c r="C69" s="22" t="s">
        <v>174</v>
      </c>
      <c r="D69" s="22" t="s">
        <v>8</v>
      </c>
      <c r="E69" s="22" t="s">
        <v>153</v>
      </c>
      <c r="F69" s="22">
        <v>9</v>
      </c>
      <c r="G69" s="22">
        <v>1</v>
      </c>
      <c r="H69" s="22" t="str">
        <f>INDEX(Bar_data!$A$3:$B$140,MATCH(C69,Bar_data!$A$3:$A$140,FALSE),2)</f>
        <v>Trust011</v>
      </c>
      <c r="I69" s="22" t="str">
        <f>INDEX(TrustCAHUB_map!$A$2:$D$139,MATCH($C69,TrustCAHUB_map!$A$2:$A$139,FALSE),3)</f>
        <v>East of England</v>
      </c>
      <c r="J69" s="22" t="str">
        <f>INDEX(TrustCAHUB_map!$A$2:$D$139,MATCH($C69,TrustCAHUB_map!$A$2:$A$139,FALSE),4)</f>
        <v>East of England</v>
      </c>
    </row>
    <row r="70" spans="1:10" x14ac:dyDescent="0.3">
      <c r="A70" s="22" t="str">
        <f t="shared" si="1"/>
        <v>'RAJ2015Palliative50-69'</v>
      </c>
      <c r="B70" s="22">
        <v>2015</v>
      </c>
      <c r="C70" s="22" t="s">
        <v>174</v>
      </c>
      <c r="D70" s="22" t="s">
        <v>8</v>
      </c>
      <c r="E70" s="22" t="s">
        <v>627</v>
      </c>
      <c r="F70" s="22">
        <v>73</v>
      </c>
      <c r="G70" s="22">
        <v>12</v>
      </c>
      <c r="H70" s="22" t="str">
        <f>INDEX(Bar_data!$A$3:$B$140,MATCH(C70,Bar_data!$A$3:$A$140,FALSE),2)</f>
        <v>Trust011</v>
      </c>
      <c r="I70" s="22" t="str">
        <f>INDEX(TrustCAHUB_map!$A$2:$D$139,MATCH($C70,TrustCAHUB_map!$A$2:$A$139,FALSE),3)</f>
        <v>East of England</v>
      </c>
      <c r="J70" s="22" t="str">
        <f>INDEX(TrustCAHUB_map!$A$2:$D$139,MATCH($C70,TrustCAHUB_map!$A$2:$A$139,FALSE),4)</f>
        <v>East of England</v>
      </c>
    </row>
    <row r="71" spans="1:10" x14ac:dyDescent="0.3">
      <c r="A71" s="22" t="str">
        <f t="shared" si="1"/>
        <v>'RAJ2015Curative50-69'</v>
      </c>
      <c r="B71" s="22">
        <v>2015</v>
      </c>
      <c r="C71" s="22" t="s">
        <v>174</v>
      </c>
      <c r="D71" s="22" t="s">
        <v>7</v>
      </c>
      <c r="E71" s="22" t="s">
        <v>627</v>
      </c>
      <c r="F71" s="22">
        <v>13</v>
      </c>
      <c r="G71" s="22">
        <v>1</v>
      </c>
      <c r="H71" s="22" t="str">
        <f>INDEX(Bar_data!$A$3:$B$140,MATCH(C71,Bar_data!$A$3:$A$140,FALSE),2)</f>
        <v>Trust011</v>
      </c>
      <c r="I71" s="22" t="str">
        <f>INDEX(TrustCAHUB_map!$A$2:$D$139,MATCH($C71,TrustCAHUB_map!$A$2:$A$139,FALSE),3)</f>
        <v>East of England</v>
      </c>
      <c r="J71" s="22" t="str">
        <f>INDEX(TrustCAHUB_map!$A$2:$D$139,MATCH($C71,TrustCAHUB_map!$A$2:$A$139,FALSE),4)</f>
        <v>East of England</v>
      </c>
    </row>
    <row r="72" spans="1:10" x14ac:dyDescent="0.3">
      <c r="A72" s="22" t="str">
        <f t="shared" si="1"/>
        <v>'RAJ2015Palliative70+'</v>
      </c>
      <c r="B72" s="22">
        <v>2015</v>
      </c>
      <c r="C72" s="22" t="s">
        <v>174</v>
      </c>
      <c r="D72" s="22" t="s">
        <v>8</v>
      </c>
      <c r="E72" s="22" t="s">
        <v>628</v>
      </c>
      <c r="F72" s="22">
        <v>65</v>
      </c>
      <c r="G72" s="22">
        <v>3</v>
      </c>
      <c r="H72" s="22" t="str">
        <f>INDEX(Bar_data!$A$3:$B$140,MATCH(C72,Bar_data!$A$3:$A$140,FALSE),2)</f>
        <v>Trust011</v>
      </c>
      <c r="I72" s="22" t="str">
        <f>INDEX(TrustCAHUB_map!$A$2:$D$139,MATCH($C72,TrustCAHUB_map!$A$2:$A$139,FALSE),3)</f>
        <v>East of England</v>
      </c>
      <c r="J72" s="22" t="str">
        <f>INDEX(TrustCAHUB_map!$A$2:$D$139,MATCH($C72,TrustCAHUB_map!$A$2:$A$139,FALSE),4)</f>
        <v>East of England</v>
      </c>
    </row>
    <row r="73" spans="1:10" x14ac:dyDescent="0.3">
      <c r="A73" s="22" t="str">
        <f t="shared" si="1"/>
        <v>'RAJ2015Curative70+'</v>
      </c>
      <c r="B73" s="22">
        <v>2015</v>
      </c>
      <c r="C73" s="22" t="s">
        <v>174</v>
      </c>
      <c r="D73" s="22" t="s">
        <v>7</v>
      </c>
      <c r="E73" s="22" t="s">
        <v>628</v>
      </c>
      <c r="F73" s="22">
        <v>10</v>
      </c>
      <c r="G73" s="22">
        <v>0</v>
      </c>
      <c r="H73" s="22" t="str">
        <f>INDEX(Bar_data!$A$3:$B$140,MATCH(C73,Bar_data!$A$3:$A$140,FALSE),2)</f>
        <v>Trust011</v>
      </c>
      <c r="I73" s="22" t="str">
        <f>INDEX(TrustCAHUB_map!$A$2:$D$139,MATCH($C73,TrustCAHUB_map!$A$2:$A$139,FALSE),3)</f>
        <v>East of England</v>
      </c>
      <c r="J73" s="22" t="str">
        <f>INDEX(TrustCAHUB_map!$A$2:$D$139,MATCH($C73,TrustCAHUB_map!$A$2:$A$139,FALSE),4)</f>
        <v>East of England</v>
      </c>
    </row>
    <row r="74" spans="1:10" x14ac:dyDescent="0.3">
      <c r="A74" s="22" t="str">
        <f t="shared" si="1"/>
        <v>'RAL2015Curative18-49'</v>
      </c>
      <c r="B74" s="22">
        <v>2015</v>
      </c>
      <c r="C74" s="22" t="s">
        <v>175</v>
      </c>
      <c r="D74" s="22" t="s">
        <v>7</v>
      </c>
      <c r="E74" s="22" t="s">
        <v>153</v>
      </c>
      <c r="F74" s="22">
        <v>1</v>
      </c>
      <c r="G74" s="22">
        <v>0</v>
      </c>
      <c r="H74" s="22" t="str">
        <f>INDEX(Bar_data!$A$3:$B$140,MATCH(C74,Bar_data!$A$3:$A$140,FALSE),2)</f>
        <v>Trust012</v>
      </c>
      <c r="I74" s="22" t="str">
        <f>INDEX(TrustCAHUB_map!$A$2:$D$139,MATCH($C74,TrustCAHUB_map!$A$2:$A$139,FALSE),3)</f>
        <v>North Central and North East London</v>
      </c>
      <c r="J74" s="22" t="str">
        <f>INDEX(TrustCAHUB_map!$A$2:$D$139,MATCH($C74,TrustCAHUB_map!$A$2:$A$139,FALSE),4)</f>
        <v>London</v>
      </c>
    </row>
    <row r="75" spans="1:10" x14ac:dyDescent="0.3">
      <c r="A75" s="22" t="str">
        <f t="shared" si="1"/>
        <v>'RAL2015Palliative18-49'</v>
      </c>
      <c r="B75" s="22">
        <v>2015</v>
      </c>
      <c r="C75" s="22" t="s">
        <v>175</v>
      </c>
      <c r="D75" s="22" t="s">
        <v>8</v>
      </c>
      <c r="E75" s="22" t="s">
        <v>153</v>
      </c>
      <c r="F75" s="22">
        <v>5</v>
      </c>
      <c r="G75" s="22">
        <v>1</v>
      </c>
      <c r="H75" s="22" t="str">
        <f>INDEX(Bar_data!$A$3:$B$140,MATCH(C75,Bar_data!$A$3:$A$140,FALSE),2)</f>
        <v>Trust012</v>
      </c>
      <c r="I75" s="22" t="str">
        <f>INDEX(TrustCAHUB_map!$A$2:$D$139,MATCH($C75,TrustCAHUB_map!$A$2:$A$139,FALSE),3)</f>
        <v>North Central and North East London</v>
      </c>
      <c r="J75" s="22" t="str">
        <f>INDEX(TrustCAHUB_map!$A$2:$D$139,MATCH($C75,TrustCAHUB_map!$A$2:$A$139,FALSE),4)</f>
        <v>London</v>
      </c>
    </row>
    <row r="76" spans="1:10" x14ac:dyDescent="0.3">
      <c r="A76" s="22" t="str">
        <f t="shared" si="1"/>
        <v>'RAL2015Palliative50-69'</v>
      </c>
      <c r="B76" s="22">
        <v>2015</v>
      </c>
      <c r="C76" s="22" t="s">
        <v>175</v>
      </c>
      <c r="D76" s="22" t="s">
        <v>8</v>
      </c>
      <c r="E76" s="22" t="s">
        <v>627</v>
      </c>
      <c r="F76" s="22">
        <v>29</v>
      </c>
      <c r="G76" s="22">
        <v>0</v>
      </c>
      <c r="H76" s="22" t="str">
        <f>INDEX(Bar_data!$A$3:$B$140,MATCH(C76,Bar_data!$A$3:$A$140,FALSE),2)</f>
        <v>Trust012</v>
      </c>
      <c r="I76" s="22" t="str">
        <f>INDEX(TrustCAHUB_map!$A$2:$D$139,MATCH($C76,TrustCAHUB_map!$A$2:$A$139,FALSE),3)</f>
        <v>North Central and North East London</v>
      </c>
      <c r="J76" s="22" t="str">
        <f>INDEX(TrustCAHUB_map!$A$2:$D$139,MATCH($C76,TrustCAHUB_map!$A$2:$A$139,FALSE),4)</f>
        <v>London</v>
      </c>
    </row>
    <row r="77" spans="1:10" x14ac:dyDescent="0.3">
      <c r="A77" s="22" t="str">
        <f t="shared" si="1"/>
        <v>'RAL2015Curative50-69'</v>
      </c>
      <c r="B77" s="22">
        <v>2015</v>
      </c>
      <c r="C77" s="22" t="s">
        <v>175</v>
      </c>
      <c r="D77" s="22" t="s">
        <v>7</v>
      </c>
      <c r="E77" s="22" t="s">
        <v>627</v>
      </c>
      <c r="F77" s="22">
        <v>3</v>
      </c>
      <c r="G77" s="22">
        <v>0</v>
      </c>
      <c r="H77" s="22" t="str">
        <f>INDEX(Bar_data!$A$3:$B$140,MATCH(C77,Bar_data!$A$3:$A$140,FALSE),2)</f>
        <v>Trust012</v>
      </c>
      <c r="I77" s="22" t="str">
        <f>INDEX(TrustCAHUB_map!$A$2:$D$139,MATCH($C77,TrustCAHUB_map!$A$2:$A$139,FALSE),3)</f>
        <v>North Central and North East London</v>
      </c>
      <c r="J77" s="22" t="str">
        <f>INDEX(TrustCAHUB_map!$A$2:$D$139,MATCH($C77,TrustCAHUB_map!$A$2:$A$139,FALSE),4)</f>
        <v>London</v>
      </c>
    </row>
    <row r="78" spans="1:10" x14ac:dyDescent="0.3">
      <c r="A78" s="22" t="str">
        <f t="shared" si="1"/>
        <v>'RAL2015Curative70+'</v>
      </c>
      <c r="B78" s="22">
        <v>2015</v>
      </c>
      <c r="C78" s="22" t="s">
        <v>175</v>
      </c>
      <c r="D78" s="22" t="s">
        <v>7</v>
      </c>
      <c r="E78" s="22" t="s">
        <v>628</v>
      </c>
      <c r="F78" s="22">
        <v>7</v>
      </c>
      <c r="G78" s="22">
        <v>1</v>
      </c>
      <c r="H78" s="22" t="str">
        <f>INDEX(Bar_data!$A$3:$B$140,MATCH(C78,Bar_data!$A$3:$A$140,FALSE),2)</f>
        <v>Trust012</v>
      </c>
      <c r="I78" s="22" t="str">
        <f>INDEX(TrustCAHUB_map!$A$2:$D$139,MATCH($C78,TrustCAHUB_map!$A$2:$A$139,FALSE),3)</f>
        <v>North Central and North East London</v>
      </c>
      <c r="J78" s="22" t="str">
        <f>INDEX(TrustCAHUB_map!$A$2:$D$139,MATCH($C78,TrustCAHUB_map!$A$2:$A$139,FALSE),4)</f>
        <v>London</v>
      </c>
    </row>
    <row r="79" spans="1:10" x14ac:dyDescent="0.3">
      <c r="A79" s="22" t="str">
        <f t="shared" si="1"/>
        <v>'RAL2015Palliative70+'</v>
      </c>
      <c r="B79" s="22">
        <v>2015</v>
      </c>
      <c r="C79" s="22" t="s">
        <v>175</v>
      </c>
      <c r="D79" s="22" t="s">
        <v>8</v>
      </c>
      <c r="E79" s="22" t="s">
        <v>628</v>
      </c>
      <c r="F79" s="22">
        <v>44</v>
      </c>
      <c r="G79" s="22">
        <v>4</v>
      </c>
      <c r="H79" s="22" t="str">
        <f>INDEX(Bar_data!$A$3:$B$140,MATCH(C79,Bar_data!$A$3:$A$140,FALSE),2)</f>
        <v>Trust012</v>
      </c>
      <c r="I79" s="22" t="str">
        <f>INDEX(TrustCAHUB_map!$A$2:$D$139,MATCH($C79,TrustCAHUB_map!$A$2:$A$139,FALSE),3)</f>
        <v>North Central and North East London</v>
      </c>
      <c r="J79" s="22" t="str">
        <f>INDEX(TrustCAHUB_map!$A$2:$D$139,MATCH($C79,TrustCAHUB_map!$A$2:$A$139,FALSE),4)</f>
        <v>London</v>
      </c>
    </row>
    <row r="80" spans="1:10" x14ac:dyDescent="0.3">
      <c r="A80" s="22" t="str">
        <f t="shared" si="1"/>
        <v>'RAP2015Curative18-49'</v>
      </c>
      <c r="B80" s="22">
        <v>2015</v>
      </c>
      <c r="C80" s="22" t="s">
        <v>176</v>
      </c>
      <c r="D80" s="22" t="s">
        <v>7</v>
      </c>
      <c r="E80" s="22" t="s">
        <v>153</v>
      </c>
      <c r="F80" s="22">
        <v>1</v>
      </c>
      <c r="G80" s="22">
        <v>0</v>
      </c>
      <c r="H80" s="22" t="str">
        <f>INDEX(Bar_data!$A$3:$B$140,MATCH(C80,Bar_data!$A$3:$A$140,FALSE),2)</f>
        <v>Trust013</v>
      </c>
      <c r="I80" s="22" t="str">
        <f>INDEX(TrustCAHUB_map!$A$2:$D$139,MATCH($C80,TrustCAHUB_map!$A$2:$A$139,FALSE),3)</f>
        <v>North Central and North East London</v>
      </c>
      <c r="J80" s="22" t="str">
        <f>INDEX(TrustCAHUB_map!$A$2:$D$139,MATCH($C80,TrustCAHUB_map!$A$2:$A$139,FALSE),4)</f>
        <v>London</v>
      </c>
    </row>
    <row r="81" spans="1:10" x14ac:dyDescent="0.3">
      <c r="A81" s="22" t="str">
        <f t="shared" si="1"/>
        <v>'RAP2015Palliative18-49'</v>
      </c>
      <c r="B81" s="22">
        <v>2015</v>
      </c>
      <c r="C81" s="22" t="s">
        <v>176</v>
      </c>
      <c r="D81" s="22" t="s">
        <v>8</v>
      </c>
      <c r="E81" s="22" t="s">
        <v>153</v>
      </c>
      <c r="F81" s="22">
        <v>2</v>
      </c>
      <c r="G81" s="22">
        <v>1</v>
      </c>
      <c r="H81" s="22" t="str">
        <f>INDEX(Bar_data!$A$3:$B$140,MATCH(C81,Bar_data!$A$3:$A$140,FALSE),2)</f>
        <v>Trust013</v>
      </c>
      <c r="I81" s="22" t="str">
        <f>INDEX(TrustCAHUB_map!$A$2:$D$139,MATCH($C81,TrustCAHUB_map!$A$2:$A$139,FALSE),3)</f>
        <v>North Central and North East London</v>
      </c>
      <c r="J81" s="22" t="str">
        <f>INDEX(TrustCAHUB_map!$A$2:$D$139,MATCH($C81,TrustCAHUB_map!$A$2:$A$139,FALSE),4)</f>
        <v>London</v>
      </c>
    </row>
    <row r="82" spans="1:10" x14ac:dyDescent="0.3">
      <c r="A82" s="22" t="str">
        <f t="shared" si="1"/>
        <v>'RAP2015Palliative50-69'</v>
      </c>
      <c r="B82" s="22">
        <v>2015</v>
      </c>
      <c r="C82" s="22" t="s">
        <v>176</v>
      </c>
      <c r="D82" s="22" t="s">
        <v>8</v>
      </c>
      <c r="E82" s="22" t="s">
        <v>627</v>
      </c>
      <c r="F82" s="22">
        <v>27</v>
      </c>
      <c r="G82" s="22">
        <v>1</v>
      </c>
      <c r="H82" s="22" t="str">
        <f>INDEX(Bar_data!$A$3:$B$140,MATCH(C82,Bar_data!$A$3:$A$140,FALSE),2)</f>
        <v>Trust013</v>
      </c>
      <c r="I82" s="22" t="str">
        <f>INDEX(TrustCAHUB_map!$A$2:$D$139,MATCH($C82,TrustCAHUB_map!$A$2:$A$139,FALSE),3)</f>
        <v>North Central and North East London</v>
      </c>
      <c r="J82" s="22" t="str">
        <f>INDEX(TrustCAHUB_map!$A$2:$D$139,MATCH($C82,TrustCAHUB_map!$A$2:$A$139,FALSE),4)</f>
        <v>London</v>
      </c>
    </row>
    <row r="83" spans="1:10" x14ac:dyDescent="0.3">
      <c r="A83" s="22" t="str">
        <f t="shared" si="1"/>
        <v>'RAP2015Curative50-69'</v>
      </c>
      <c r="B83" s="22">
        <v>2015</v>
      </c>
      <c r="C83" s="22" t="s">
        <v>176</v>
      </c>
      <c r="D83" s="22" t="s">
        <v>7</v>
      </c>
      <c r="E83" s="22" t="s">
        <v>627</v>
      </c>
      <c r="F83" s="22">
        <v>9</v>
      </c>
      <c r="G83" s="22">
        <v>0</v>
      </c>
      <c r="H83" s="22" t="str">
        <f>INDEX(Bar_data!$A$3:$B$140,MATCH(C83,Bar_data!$A$3:$A$140,FALSE),2)</f>
        <v>Trust013</v>
      </c>
      <c r="I83" s="22" t="str">
        <f>INDEX(TrustCAHUB_map!$A$2:$D$139,MATCH($C83,TrustCAHUB_map!$A$2:$A$139,FALSE),3)</f>
        <v>North Central and North East London</v>
      </c>
      <c r="J83" s="22" t="str">
        <f>INDEX(TrustCAHUB_map!$A$2:$D$139,MATCH($C83,TrustCAHUB_map!$A$2:$A$139,FALSE),4)</f>
        <v>London</v>
      </c>
    </row>
    <row r="84" spans="1:10" x14ac:dyDescent="0.3">
      <c r="A84" s="22" t="str">
        <f t="shared" si="1"/>
        <v>'RAP2015Curative70+'</v>
      </c>
      <c r="B84" s="22">
        <v>2015</v>
      </c>
      <c r="C84" s="22" t="s">
        <v>176</v>
      </c>
      <c r="D84" s="22" t="s">
        <v>7</v>
      </c>
      <c r="E84" s="22" t="s">
        <v>628</v>
      </c>
      <c r="F84" s="22">
        <v>3</v>
      </c>
      <c r="G84" s="22">
        <v>0</v>
      </c>
      <c r="H84" s="22" t="str">
        <f>INDEX(Bar_data!$A$3:$B$140,MATCH(C84,Bar_data!$A$3:$A$140,FALSE),2)</f>
        <v>Trust013</v>
      </c>
      <c r="I84" s="22" t="str">
        <f>INDEX(TrustCAHUB_map!$A$2:$D$139,MATCH($C84,TrustCAHUB_map!$A$2:$A$139,FALSE),3)</f>
        <v>North Central and North East London</v>
      </c>
      <c r="J84" s="22" t="str">
        <f>INDEX(TrustCAHUB_map!$A$2:$D$139,MATCH($C84,TrustCAHUB_map!$A$2:$A$139,FALSE),4)</f>
        <v>London</v>
      </c>
    </row>
    <row r="85" spans="1:10" x14ac:dyDescent="0.3">
      <c r="A85" s="22" t="str">
        <f t="shared" si="1"/>
        <v>'RAP2015Palliative70+'</v>
      </c>
      <c r="B85" s="22">
        <v>2015</v>
      </c>
      <c r="C85" s="22" t="s">
        <v>176</v>
      </c>
      <c r="D85" s="22" t="s">
        <v>8</v>
      </c>
      <c r="E85" s="22" t="s">
        <v>628</v>
      </c>
      <c r="F85" s="22">
        <v>14</v>
      </c>
      <c r="G85" s="22">
        <v>1</v>
      </c>
      <c r="H85" s="22" t="str">
        <f>INDEX(Bar_data!$A$3:$B$140,MATCH(C85,Bar_data!$A$3:$A$140,FALSE),2)</f>
        <v>Trust013</v>
      </c>
      <c r="I85" s="22" t="str">
        <f>INDEX(TrustCAHUB_map!$A$2:$D$139,MATCH($C85,TrustCAHUB_map!$A$2:$A$139,FALSE),3)</f>
        <v>North Central and North East London</v>
      </c>
      <c r="J85" s="22" t="str">
        <f>INDEX(TrustCAHUB_map!$A$2:$D$139,MATCH($C85,TrustCAHUB_map!$A$2:$A$139,FALSE),4)</f>
        <v>London</v>
      </c>
    </row>
    <row r="86" spans="1:10" x14ac:dyDescent="0.3">
      <c r="A86" s="22" t="str">
        <f t="shared" si="1"/>
        <v>'RBA2015Palliative50-69'</v>
      </c>
      <c r="B86" s="22">
        <v>2015</v>
      </c>
      <c r="C86" s="22" t="s">
        <v>179</v>
      </c>
      <c r="D86" s="22" t="s">
        <v>8</v>
      </c>
      <c r="E86" s="22" t="s">
        <v>627</v>
      </c>
      <c r="F86" s="22">
        <v>31</v>
      </c>
      <c r="G86" s="22">
        <v>3</v>
      </c>
      <c r="H86" s="22" t="str">
        <f>INDEX(Bar_data!$A$3:$B$140,MATCH(C86,Bar_data!$A$3:$A$140,FALSE),2)</f>
        <v>Trust016</v>
      </c>
      <c r="I86" s="22" t="str">
        <f>INDEX(TrustCAHUB_map!$A$2:$D$139,MATCH($C86,TrustCAHUB_map!$A$2:$A$139,FALSE),3)</f>
        <v>Somerset, Wiltshire, Avon and Gloucester</v>
      </c>
      <c r="J86" s="22" t="str">
        <f>INDEX(TrustCAHUB_map!$A$2:$D$139,MATCH($C86,TrustCAHUB_map!$A$2:$A$139,FALSE),4)</f>
        <v>South West</v>
      </c>
    </row>
    <row r="87" spans="1:10" x14ac:dyDescent="0.3">
      <c r="A87" s="22" t="str">
        <f t="shared" si="1"/>
        <v>'RBA2015Curative50-69'</v>
      </c>
      <c r="B87" s="22">
        <v>2015</v>
      </c>
      <c r="C87" s="22" t="s">
        <v>179</v>
      </c>
      <c r="D87" s="22" t="s">
        <v>7</v>
      </c>
      <c r="E87" s="22" t="s">
        <v>627</v>
      </c>
      <c r="F87" s="22">
        <v>8</v>
      </c>
      <c r="G87" s="22">
        <v>0</v>
      </c>
      <c r="H87" s="22" t="str">
        <f>INDEX(Bar_data!$A$3:$B$140,MATCH(C87,Bar_data!$A$3:$A$140,FALSE),2)</f>
        <v>Trust016</v>
      </c>
      <c r="I87" s="22" t="str">
        <f>INDEX(TrustCAHUB_map!$A$2:$D$139,MATCH($C87,TrustCAHUB_map!$A$2:$A$139,FALSE),3)</f>
        <v>Somerset, Wiltshire, Avon and Gloucester</v>
      </c>
      <c r="J87" s="22" t="str">
        <f>INDEX(TrustCAHUB_map!$A$2:$D$139,MATCH($C87,TrustCAHUB_map!$A$2:$A$139,FALSE),4)</f>
        <v>South West</v>
      </c>
    </row>
    <row r="88" spans="1:10" x14ac:dyDescent="0.3">
      <c r="A88" s="22" t="str">
        <f t="shared" si="1"/>
        <v>'RBA2015Curative70+'</v>
      </c>
      <c r="B88" s="22">
        <v>2015</v>
      </c>
      <c r="C88" s="22" t="s">
        <v>179</v>
      </c>
      <c r="D88" s="22" t="s">
        <v>7</v>
      </c>
      <c r="E88" s="22" t="s">
        <v>628</v>
      </c>
      <c r="F88" s="22">
        <v>4</v>
      </c>
      <c r="G88" s="22">
        <v>0</v>
      </c>
      <c r="H88" s="22" t="str">
        <f>INDEX(Bar_data!$A$3:$B$140,MATCH(C88,Bar_data!$A$3:$A$140,FALSE),2)</f>
        <v>Trust016</v>
      </c>
      <c r="I88" s="22" t="str">
        <f>INDEX(TrustCAHUB_map!$A$2:$D$139,MATCH($C88,TrustCAHUB_map!$A$2:$A$139,FALSE),3)</f>
        <v>Somerset, Wiltshire, Avon and Gloucester</v>
      </c>
      <c r="J88" s="22" t="str">
        <f>INDEX(TrustCAHUB_map!$A$2:$D$139,MATCH($C88,TrustCAHUB_map!$A$2:$A$139,FALSE),4)</f>
        <v>South West</v>
      </c>
    </row>
    <row r="89" spans="1:10" x14ac:dyDescent="0.3">
      <c r="A89" s="22" t="str">
        <f t="shared" si="1"/>
        <v>'RBA2015Palliative70+'</v>
      </c>
      <c r="B89" s="22">
        <v>2015</v>
      </c>
      <c r="C89" s="22" t="s">
        <v>179</v>
      </c>
      <c r="D89" s="22" t="s">
        <v>8</v>
      </c>
      <c r="E89" s="22" t="s">
        <v>628</v>
      </c>
      <c r="F89" s="22">
        <v>28</v>
      </c>
      <c r="G89" s="22">
        <v>2</v>
      </c>
      <c r="H89" s="22" t="str">
        <f>INDEX(Bar_data!$A$3:$B$140,MATCH(C89,Bar_data!$A$3:$A$140,FALSE),2)</f>
        <v>Trust016</v>
      </c>
      <c r="I89" s="22" t="str">
        <f>INDEX(TrustCAHUB_map!$A$2:$D$139,MATCH($C89,TrustCAHUB_map!$A$2:$A$139,FALSE),3)</f>
        <v>Somerset, Wiltshire, Avon and Gloucester</v>
      </c>
      <c r="J89" s="22" t="str">
        <f>INDEX(TrustCAHUB_map!$A$2:$D$139,MATCH($C89,TrustCAHUB_map!$A$2:$A$139,FALSE),4)</f>
        <v>South West</v>
      </c>
    </row>
    <row r="90" spans="1:10" x14ac:dyDescent="0.3">
      <c r="A90" s="22" t="str">
        <f t="shared" si="1"/>
        <v>'RBD2015Palliative18-49'</v>
      </c>
      <c r="B90" s="22">
        <v>2015</v>
      </c>
      <c r="C90" s="22" t="s">
        <v>180</v>
      </c>
      <c r="D90" s="22" t="s">
        <v>8</v>
      </c>
      <c r="E90" s="22" t="s">
        <v>153</v>
      </c>
      <c r="F90" s="22">
        <v>1</v>
      </c>
      <c r="G90" s="22">
        <v>0</v>
      </c>
      <c r="H90" s="22" t="str">
        <f>INDEX(Bar_data!$A$3:$B$140,MATCH(C90,Bar_data!$A$3:$A$140,FALSE),2)</f>
        <v>Trust017</v>
      </c>
      <c r="I90" s="22" t="str">
        <f>INDEX(TrustCAHUB_map!$A$2:$D$139,MATCH($C90,TrustCAHUB_map!$A$2:$A$139,FALSE),3)</f>
        <v>Wessex</v>
      </c>
      <c r="J90" s="22" t="str">
        <f>INDEX(TrustCAHUB_map!$A$2:$D$139,MATCH($C90,TrustCAHUB_map!$A$2:$A$139,FALSE),4)</f>
        <v>Wessex</v>
      </c>
    </row>
    <row r="91" spans="1:10" x14ac:dyDescent="0.3">
      <c r="A91" s="22" t="str">
        <f t="shared" si="1"/>
        <v>'RBD2015Curative18-49'</v>
      </c>
      <c r="B91" s="22">
        <v>2015</v>
      </c>
      <c r="C91" s="22" t="s">
        <v>180</v>
      </c>
      <c r="D91" s="22" t="s">
        <v>7</v>
      </c>
      <c r="E91" s="22" t="s">
        <v>153</v>
      </c>
      <c r="F91" s="22">
        <v>1</v>
      </c>
      <c r="G91" s="22">
        <v>0</v>
      </c>
      <c r="H91" s="22" t="str">
        <f>INDEX(Bar_data!$A$3:$B$140,MATCH(C91,Bar_data!$A$3:$A$140,FALSE),2)</f>
        <v>Trust017</v>
      </c>
      <c r="I91" s="22" t="str">
        <f>INDEX(TrustCAHUB_map!$A$2:$D$139,MATCH($C91,TrustCAHUB_map!$A$2:$A$139,FALSE),3)</f>
        <v>Wessex</v>
      </c>
      <c r="J91" s="22" t="str">
        <f>INDEX(TrustCAHUB_map!$A$2:$D$139,MATCH($C91,TrustCAHUB_map!$A$2:$A$139,FALSE),4)</f>
        <v>Wessex</v>
      </c>
    </row>
    <row r="92" spans="1:10" x14ac:dyDescent="0.3">
      <c r="A92" s="22" t="str">
        <f t="shared" si="1"/>
        <v>'RBD2015Palliative50-69'</v>
      </c>
      <c r="B92" s="22">
        <v>2015</v>
      </c>
      <c r="C92" s="22" t="s">
        <v>180</v>
      </c>
      <c r="D92" s="22" t="s">
        <v>8</v>
      </c>
      <c r="E92" s="22" t="s">
        <v>627</v>
      </c>
      <c r="F92" s="22">
        <v>20</v>
      </c>
      <c r="G92" s="22">
        <v>3</v>
      </c>
      <c r="H92" s="22" t="str">
        <f>INDEX(Bar_data!$A$3:$B$140,MATCH(C92,Bar_data!$A$3:$A$140,FALSE),2)</f>
        <v>Trust017</v>
      </c>
      <c r="I92" s="22" t="str">
        <f>INDEX(TrustCAHUB_map!$A$2:$D$139,MATCH($C92,TrustCAHUB_map!$A$2:$A$139,FALSE),3)</f>
        <v>Wessex</v>
      </c>
      <c r="J92" s="22" t="str">
        <f>INDEX(TrustCAHUB_map!$A$2:$D$139,MATCH($C92,TrustCAHUB_map!$A$2:$A$139,FALSE),4)</f>
        <v>Wessex</v>
      </c>
    </row>
    <row r="93" spans="1:10" x14ac:dyDescent="0.3">
      <c r="A93" s="22" t="str">
        <f t="shared" si="1"/>
        <v>'RBD2015Curative50-69'</v>
      </c>
      <c r="B93" s="22">
        <v>2015</v>
      </c>
      <c r="C93" s="22" t="s">
        <v>180</v>
      </c>
      <c r="D93" s="22" t="s">
        <v>7</v>
      </c>
      <c r="E93" s="22" t="s">
        <v>627</v>
      </c>
      <c r="F93" s="22">
        <v>2</v>
      </c>
      <c r="G93" s="22">
        <v>0</v>
      </c>
      <c r="H93" s="22" t="str">
        <f>INDEX(Bar_data!$A$3:$B$140,MATCH(C93,Bar_data!$A$3:$A$140,FALSE),2)</f>
        <v>Trust017</v>
      </c>
      <c r="I93" s="22" t="str">
        <f>INDEX(TrustCAHUB_map!$A$2:$D$139,MATCH($C93,TrustCAHUB_map!$A$2:$A$139,FALSE),3)</f>
        <v>Wessex</v>
      </c>
      <c r="J93" s="22" t="str">
        <f>INDEX(TrustCAHUB_map!$A$2:$D$139,MATCH($C93,TrustCAHUB_map!$A$2:$A$139,FALSE),4)</f>
        <v>Wessex</v>
      </c>
    </row>
    <row r="94" spans="1:10" x14ac:dyDescent="0.3">
      <c r="A94" s="22" t="str">
        <f t="shared" si="1"/>
        <v>'RBD2015Palliative70+'</v>
      </c>
      <c r="B94" s="22">
        <v>2015</v>
      </c>
      <c r="C94" s="22" t="s">
        <v>180</v>
      </c>
      <c r="D94" s="22" t="s">
        <v>8</v>
      </c>
      <c r="E94" s="22" t="s">
        <v>628</v>
      </c>
      <c r="F94" s="22">
        <v>16</v>
      </c>
      <c r="G94" s="22">
        <v>2</v>
      </c>
      <c r="H94" s="22" t="str">
        <f>INDEX(Bar_data!$A$3:$B$140,MATCH(C94,Bar_data!$A$3:$A$140,FALSE),2)</f>
        <v>Trust017</v>
      </c>
      <c r="I94" s="22" t="str">
        <f>INDEX(TrustCAHUB_map!$A$2:$D$139,MATCH($C94,TrustCAHUB_map!$A$2:$A$139,FALSE),3)</f>
        <v>Wessex</v>
      </c>
      <c r="J94" s="22" t="str">
        <f>INDEX(TrustCAHUB_map!$A$2:$D$139,MATCH($C94,TrustCAHUB_map!$A$2:$A$139,FALSE),4)</f>
        <v>Wessex</v>
      </c>
    </row>
    <row r="95" spans="1:10" x14ac:dyDescent="0.3">
      <c r="A95" s="22" t="str">
        <f t="shared" si="1"/>
        <v>'RBD2015Curative70+'</v>
      </c>
      <c r="B95" s="22">
        <v>2015</v>
      </c>
      <c r="C95" s="22" t="s">
        <v>180</v>
      </c>
      <c r="D95" s="22" t="s">
        <v>7</v>
      </c>
      <c r="E95" s="22" t="s">
        <v>628</v>
      </c>
      <c r="F95" s="22">
        <v>4</v>
      </c>
      <c r="G95" s="22">
        <v>0</v>
      </c>
      <c r="H95" s="22" t="str">
        <f>INDEX(Bar_data!$A$3:$B$140,MATCH(C95,Bar_data!$A$3:$A$140,FALSE),2)</f>
        <v>Trust017</v>
      </c>
      <c r="I95" s="22" t="str">
        <f>INDEX(TrustCAHUB_map!$A$2:$D$139,MATCH($C95,TrustCAHUB_map!$A$2:$A$139,FALSE),3)</f>
        <v>Wessex</v>
      </c>
      <c r="J95" s="22" t="str">
        <f>INDEX(TrustCAHUB_map!$A$2:$D$139,MATCH($C95,TrustCAHUB_map!$A$2:$A$139,FALSE),4)</f>
        <v>Wessex</v>
      </c>
    </row>
    <row r="96" spans="1:10" x14ac:dyDescent="0.3">
      <c r="A96" s="22" t="str">
        <f t="shared" si="1"/>
        <v>'RBK2015Palliative18-49'</v>
      </c>
      <c r="B96" s="22">
        <v>2015</v>
      </c>
      <c r="C96" s="22" t="s">
        <v>181</v>
      </c>
      <c r="D96" s="22" t="s">
        <v>8</v>
      </c>
      <c r="E96" s="22" t="s">
        <v>153</v>
      </c>
      <c r="F96" s="22">
        <v>3</v>
      </c>
      <c r="G96" s="22">
        <v>1</v>
      </c>
      <c r="H96" s="22" t="str">
        <f>INDEX(Bar_data!$A$3:$B$140,MATCH(C96,Bar_data!$A$3:$A$140,FALSE),2)</f>
        <v>Trust018</v>
      </c>
      <c r="I96" s="22" t="str">
        <f>INDEX(TrustCAHUB_map!$A$2:$D$139,MATCH($C96,TrustCAHUB_map!$A$2:$A$139,FALSE),3)</f>
        <v>West Midlands</v>
      </c>
      <c r="J96" s="22" t="str">
        <f>INDEX(TrustCAHUB_map!$A$2:$D$139,MATCH($C96,TrustCAHUB_map!$A$2:$A$139,FALSE),4)</f>
        <v>West Midlands</v>
      </c>
    </row>
    <row r="97" spans="1:10" x14ac:dyDescent="0.3">
      <c r="A97" s="22" t="str">
        <f t="shared" si="1"/>
        <v>'RBK2015Curative18-49'</v>
      </c>
      <c r="B97" s="22">
        <v>2015</v>
      </c>
      <c r="C97" s="22" t="s">
        <v>181</v>
      </c>
      <c r="D97" s="22" t="s">
        <v>7</v>
      </c>
      <c r="E97" s="22" t="s">
        <v>153</v>
      </c>
      <c r="F97" s="22">
        <v>2</v>
      </c>
      <c r="G97" s="22">
        <v>0</v>
      </c>
      <c r="H97" s="22" t="str">
        <f>INDEX(Bar_data!$A$3:$B$140,MATCH(C97,Bar_data!$A$3:$A$140,FALSE),2)</f>
        <v>Trust018</v>
      </c>
      <c r="I97" s="22" t="str">
        <f>INDEX(TrustCAHUB_map!$A$2:$D$139,MATCH($C97,TrustCAHUB_map!$A$2:$A$139,FALSE),3)</f>
        <v>West Midlands</v>
      </c>
      <c r="J97" s="22" t="str">
        <f>INDEX(TrustCAHUB_map!$A$2:$D$139,MATCH($C97,TrustCAHUB_map!$A$2:$A$139,FALSE),4)</f>
        <v>West Midlands</v>
      </c>
    </row>
    <row r="98" spans="1:10" x14ac:dyDescent="0.3">
      <c r="A98" s="22" t="str">
        <f t="shared" si="1"/>
        <v>'RBK2015Curative50-69'</v>
      </c>
      <c r="B98" s="22">
        <v>2015</v>
      </c>
      <c r="C98" s="22" t="s">
        <v>181</v>
      </c>
      <c r="D98" s="22" t="s">
        <v>7</v>
      </c>
      <c r="E98" s="22" t="s">
        <v>627</v>
      </c>
      <c r="F98" s="22">
        <v>8</v>
      </c>
      <c r="G98" s="22">
        <v>0</v>
      </c>
      <c r="H98" s="22" t="str">
        <f>INDEX(Bar_data!$A$3:$B$140,MATCH(C98,Bar_data!$A$3:$A$140,FALSE),2)</f>
        <v>Trust018</v>
      </c>
      <c r="I98" s="22" t="str">
        <f>INDEX(TrustCAHUB_map!$A$2:$D$139,MATCH($C98,TrustCAHUB_map!$A$2:$A$139,FALSE),3)</f>
        <v>West Midlands</v>
      </c>
      <c r="J98" s="22" t="str">
        <f>INDEX(TrustCAHUB_map!$A$2:$D$139,MATCH($C98,TrustCAHUB_map!$A$2:$A$139,FALSE),4)</f>
        <v>West Midlands</v>
      </c>
    </row>
    <row r="99" spans="1:10" x14ac:dyDescent="0.3">
      <c r="A99" s="22" t="str">
        <f t="shared" si="1"/>
        <v>'RBK2015Palliative50-69'</v>
      </c>
      <c r="B99" s="22">
        <v>2015</v>
      </c>
      <c r="C99" s="22" t="s">
        <v>181</v>
      </c>
      <c r="D99" s="22" t="s">
        <v>8</v>
      </c>
      <c r="E99" s="22" t="s">
        <v>627</v>
      </c>
      <c r="F99" s="22">
        <v>15</v>
      </c>
      <c r="G99" s="22">
        <v>0</v>
      </c>
      <c r="H99" s="22" t="str">
        <f>INDEX(Bar_data!$A$3:$B$140,MATCH(C99,Bar_data!$A$3:$A$140,FALSE),2)</f>
        <v>Trust018</v>
      </c>
      <c r="I99" s="22" t="str">
        <f>INDEX(TrustCAHUB_map!$A$2:$D$139,MATCH($C99,TrustCAHUB_map!$A$2:$A$139,FALSE),3)</f>
        <v>West Midlands</v>
      </c>
      <c r="J99" s="22" t="str">
        <f>INDEX(TrustCAHUB_map!$A$2:$D$139,MATCH($C99,TrustCAHUB_map!$A$2:$A$139,FALSE),4)</f>
        <v>West Midlands</v>
      </c>
    </row>
    <row r="100" spans="1:10" x14ac:dyDescent="0.3">
      <c r="A100" s="22" t="str">
        <f t="shared" si="1"/>
        <v>'RBK2015Not assigned50-69'</v>
      </c>
      <c r="B100" s="22">
        <v>2015</v>
      </c>
      <c r="C100" s="22" t="s">
        <v>181</v>
      </c>
      <c r="D100" s="22" t="s">
        <v>477</v>
      </c>
      <c r="E100" s="22" t="s">
        <v>627</v>
      </c>
      <c r="F100" s="22">
        <v>1</v>
      </c>
      <c r="G100" s="22">
        <v>0</v>
      </c>
      <c r="H100" s="22" t="str">
        <f>INDEX(Bar_data!$A$3:$B$140,MATCH(C100,Bar_data!$A$3:$A$140,FALSE),2)</f>
        <v>Trust018</v>
      </c>
      <c r="I100" s="22" t="str">
        <f>INDEX(TrustCAHUB_map!$A$2:$D$139,MATCH($C100,TrustCAHUB_map!$A$2:$A$139,FALSE),3)</f>
        <v>West Midlands</v>
      </c>
      <c r="J100" s="22" t="str">
        <f>INDEX(TrustCAHUB_map!$A$2:$D$139,MATCH($C100,TrustCAHUB_map!$A$2:$A$139,FALSE),4)</f>
        <v>West Midlands</v>
      </c>
    </row>
    <row r="101" spans="1:10" x14ac:dyDescent="0.3">
      <c r="A101" s="22" t="str">
        <f t="shared" si="1"/>
        <v>'RBK2015Not assigned70+'</v>
      </c>
      <c r="B101" s="22">
        <v>2015</v>
      </c>
      <c r="C101" s="22" t="s">
        <v>181</v>
      </c>
      <c r="D101" s="22" t="s">
        <v>477</v>
      </c>
      <c r="E101" s="22" t="s">
        <v>628</v>
      </c>
      <c r="F101" s="22">
        <v>3</v>
      </c>
      <c r="G101" s="22">
        <v>0</v>
      </c>
      <c r="H101" s="22" t="str">
        <f>INDEX(Bar_data!$A$3:$B$140,MATCH(C101,Bar_data!$A$3:$A$140,FALSE),2)</f>
        <v>Trust018</v>
      </c>
      <c r="I101" s="22" t="str">
        <f>INDEX(TrustCAHUB_map!$A$2:$D$139,MATCH($C101,TrustCAHUB_map!$A$2:$A$139,FALSE),3)</f>
        <v>West Midlands</v>
      </c>
      <c r="J101" s="22" t="str">
        <f>INDEX(TrustCAHUB_map!$A$2:$D$139,MATCH($C101,TrustCAHUB_map!$A$2:$A$139,FALSE),4)</f>
        <v>West Midlands</v>
      </c>
    </row>
    <row r="102" spans="1:10" x14ac:dyDescent="0.3">
      <c r="A102" s="22" t="str">
        <f t="shared" si="1"/>
        <v>'RBK2015Palliative70+'</v>
      </c>
      <c r="B102" s="22">
        <v>2015</v>
      </c>
      <c r="C102" s="22" t="s">
        <v>181</v>
      </c>
      <c r="D102" s="22" t="s">
        <v>8</v>
      </c>
      <c r="E102" s="22" t="s">
        <v>628</v>
      </c>
      <c r="F102" s="22">
        <v>16</v>
      </c>
      <c r="G102" s="22">
        <v>3</v>
      </c>
      <c r="H102" s="22" t="str">
        <f>INDEX(Bar_data!$A$3:$B$140,MATCH(C102,Bar_data!$A$3:$A$140,FALSE),2)</f>
        <v>Trust018</v>
      </c>
      <c r="I102" s="22" t="str">
        <f>INDEX(TrustCAHUB_map!$A$2:$D$139,MATCH($C102,TrustCAHUB_map!$A$2:$A$139,FALSE),3)</f>
        <v>West Midlands</v>
      </c>
      <c r="J102" s="22" t="str">
        <f>INDEX(TrustCAHUB_map!$A$2:$D$139,MATCH($C102,TrustCAHUB_map!$A$2:$A$139,FALSE),4)</f>
        <v>West Midlands</v>
      </c>
    </row>
    <row r="103" spans="1:10" x14ac:dyDescent="0.3">
      <c r="A103" s="22" t="str">
        <f t="shared" si="1"/>
        <v>'RBK2015Curative70+'</v>
      </c>
      <c r="B103" s="22">
        <v>2015</v>
      </c>
      <c r="C103" s="22" t="s">
        <v>181</v>
      </c>
      <c r="D103" s="22" t="s">
        <v>7</v>
      </c>
      <c r="E103" s="22" t="s">
        <v>628</v>
      </c>
      <c r="F103" s="22">
        <v>7</v>
      </c>
      <c r="G103" s="22">
        <v>0</v>
      </c>
      <c r="H103" s="22" t="str">
        <f>INDEX(Bar_data!$A$3:$B$140,MATCH(C103,Bar_data!$A$3:$A$140,FALSE),2)</f>
        <v>Trust018</v>
      </c>
      <c r="I103" s="22" t="str">
        <f>INDEX(TrustCAHUB_map!$A$2:$D$139,MATCH($C103,TrustCAHUB_map!$A$2:$A$139,FALSE),3)</f>
        <v>West Midlands</v>
      </c>
      <c r="J103" s="22" t="str">
        <f>INDEX(TrustCAHUB_map!$A$2:$D$139,MATCH($C103,TrustCAHUB_map!$A$2:$A$139,FALSE),4)</f>
        <v>West Midlands</v>
      </c>
    </row>
    <row r="104" spans="1:10" x14ac:dyDescent="0.3">
      <c r="A104" s="22" t="str">
        <f t="shared" si="1"/>
        <v>'RBT2015Palliative50-69'</v>
      </c>
      <c r="B104" s="22">
        <v>2015</v>
      </c>
      <c r="C104" s="22" t="s">
        <v>185</v>
      </c>
      <c r="D104" s="22" t="s">
        <v>8</v>
      </c>
      <c r="E104" s="22" t="s">
        <v>627</v>
      </c>
      <c r="F104" s="22">
        <v>3</v>
      </c>
      <c r="G104" s="22">
        <v>0</v>
      </c>
      <c r="H104" s="22" t="str">
        <f>INDEX(Bar_data!$A$3:$B$140,MATCH(C104,Bar_data!$A$3:$A$140,FALSE),2)</f>
        <v>Trust022</v>
      </c>
      <c r="I104" s="22" t="str">
        <f>INDEX(TrustCAHUB_map!$A$2:$D$139,MATCH($C104,TrustCAHUB_map!$A$2:$A$139,FALSE),3)</f>
        <v>Cheshire and Merseyside</v>
      </c>
      <c r="J104" s="22" t="str">
        <f>INDEX(TrustCAHUB_map!$A$2:$D$139,MATCH($C104,TrustCAHUB_map!$A$2:$A$139,FALSE),4)</f>
        <v>North West</v>
      </c>
    </row>
    <row r="105" spans="1:10" x14ac:dyDescent="0.3">
      <c r="A105" s="22" t="str">
        <f t="shared" si="1"/>
        <v>'RBT2015Curative70+'</v>
      </c>
      <c r="B105" s="22">
        <v>2015</v>
      </c>
      <c r="C105" s="22" t="s">
        <v>185</v>
      </c>
      <c r="D105" s="22" t="s">
        <v>7</v>
      </c>
      <c r="E105" s="22" t="s">
        <v>628</v>
      </c>
      <c r="F105" s="22">
        <v>1</v>
      </c>
      <c r="G105" s="22">
        <v>0</v>
      </c>
      <c r="H105" s="22" t="str">
        <f>INDEX(Bar_data!$A$3:$B$140,MATCH(C105,Bar_data!$A$3:$A$140,FALSE),2)</f>
        <v>Trust022</v>
      </c>
      <c r="I105" s="22" t="str">
        <f>INDEX(TrustCAHUB_map!$A$2:$D$139,MATCH($C105,TrustCAHUB_map!$A$2:$A$139,FALSE),3)</f>
        <v>Cheshire and Merseyside</v>
      </c>
      <c r="J105" s="22" t="str">
        <f>INDEX(TrustCAHUB_map!$A$2:$D$139,MATCH($C105,TrustCAHUB_map!$A$2:$A$139,FALSE),4)</f>
        <v>North West</v>
      </c>
    </row>
    <row r="106" spans="1:10" x14ac:dyDescent="0.3">
      <c r="A106" s="22" t="str">
        <f t="shared" si="1"/>
        <v>'RBT2015Palliative70+'</v>
      </c>
      <c r="B106" s="22">
        <v>2015</v>
      </c>
      <c r="C106" s="22" t="s">
        <v>185</v>
      </c>
      <c r="D106" s="22" t="s">
        <v>8</v>
      </c>
      <c r="E106" s="22" t="s">
        <v>628</v>
      </c>
      <c r="F106" s="22">
        <v>2</v>
      </c>
      <c r="G106" s="22">
        <v>0</v>
      </c>
      <c r="H106" s="22" t="str">
        <f>INDEX(Bar_data!$A$3:$B$140,MATCH(C106,Bar_data!$A$3:$A$140,FALSE),2)</f>
        <v>Trust022</v>
      </c>
      <c r="I106" s="22" t="str">
        <f>INDEX(TrustCAHUB_map!$A$2:$D$139,MATCH($C106,TrustCAHUB_map!$A$2:$A$139,FALSE),3)</f>
        <v>Cheshire and Merseyside</v>
      </c>
      <c r="J106" s="22" t="str">
        <f>INDEX(TrustCAHUB_map!$A$2:$D$139,MATCH($C106,TrustCAHUB_map!$A$2:$A$139,FALSE),4)</f>
        <v>North West</v>
      </c>
    </row>
    <row r="107" spans="1:10" x14ac:dyDescent="0.3">
      <c r="A107" s="22" t="str">
        <f t="shared" si="1"/>
        <v>'RBV2015Not assigned18-49'</v>
      </c>
      <c r="B107" s="22">
        <v>2015</v>
      </c>
      <c r="C107" s="22" t="s">
        <v>186</v>
      </c>
      <c r="D107" s="22" t="s">
        <v>477</v>
      </c>
      <c r="E107" s="22" t="s">
        <v>153</v>
      </c>
      <c r="F107" s="22">
        <v>2</v>
      </c>
      <c r="G107" s="22">
        <v>1</v>
      </c>
      <c r="H107" s="22" t="str">
        <f>INDEX(Bar_data!$A$3:$B$140,MATCH(C107,Bar_data!$A$3:$A$140,FALSE),2)</f>
        <v>Trust023</v>
      </c>
      <c r="I107" s="22" t="str">
        <f>INDEX(TrustCAHUB_map!$A$2:$D$139,MATCH($C107,TrustCAHUB_map!$A$2:$A$139,FALSE),3)</f>
        <v>Greater Manchester</v>
      </c>
      <c r="J107" s="22" t="str">
        <f>INDEX(TrustCAHUB_map!$A$2:$D$139,MATCH($C107,TrustCAHUB_map!$A$2:$A$139,FALSE),4)</f>
        <v>North West</v>
      </c>
    </row>
    <row r="108" spans="1:10" x14ac:dyDescent="0.3">
      <c r="A108" s="22" t="str">
        <f t="shared" si="1"/>
        <v>'RBV2015Palliative18-49'</v>
      </c>
      <c r="B108" s="22">
        <v>2015</v>
      </c>
      <c r="C108" s="22" t="s">
        <v>186</v>
      </c>
      <c r="D108" s="22" t="s">
        <v>8</v>
      </c>
      <c r="E108" s="22" t="s">
        <v>153</v>
      </c>
      <c r="F108" s="22">
        <v>17</v>
      </c>
      <c r="G108" s="22">
        <v>1</v>
      </c>
      <c r="H108" s="22" t="str">
        <f>INDEX(Bar_data!$A$3:$B$140,MATCH(C108,Bar_data!$A$3:$A$140,FALSE),2)</f>
        <v>Trust023</v>
      </c>
      <c r="I108" s="22" t="str">
        <f>INDEX(TrustCAHUB_map!$A$2:$D$139,MATCH($C108,TrustCAHUB_map!$A$2:$A$139,FALSE),3)</f>
        <v>Greater Manchester</v>
      </c>
      <c r="J108" s="22" t="str">
        <f>INDEX(TrustCAHUB_map!$A$2:$D$139,MATCH($C108,TrustCAHUB_map!$A$2:$A$139,FALSE),4)</f>
        <v>North West</v>
      </c>
    </row>
    <row r="109" spans="1:10" x14ac:dyDescent="0.3">
      <c r="A109" s="22" t="str">
        <f t="shared" si="1"/>
        <v>'RBV2015Curative18-49'</v>
      </c>
      <c r="B109" s="22">
        <v>2015</v>
      </c>
      <c r="C109" s="22" t="s">
        <v>186</v>
      </c>
      <c r="D109" s="22" t="s">
        <v>7</v>
      </c>
      <c r="E109" s="22" t="s">
        <v>153</v>
      </c>
      <c r="F109" s="22">
        <v>5</v>
      </c>
      <c r="G109" s="22">
        <v>0</v>
      </c>
      <c r="H109" s="22" t="str">
        <f>INDEX(Bar_data!$A$3:$B$140,MATCH(C109,Bar_data!$A$3:$A$140,FALSE),2)</f>
        <v>Trust023</v>
      </c>
      <c r="I109" s="22" t="str">
        <f>INDEX(TrustCAHUB_map!$A$2:$D$139,MATCH($C109,TrustCAHUB_map!$A$2:$A$139,FALSE),3)</f>
        <v>Greater Manchester</v>
      </c>
      <c r="J109" s="22" t="str">
        <f>INDEX(TrustCAHUB_map!$A$2:$D$139,MATCH($C109,TrustCAHUB_map!$A$2:$A$139,FALSE),4)</f>
        <v>North West</v>
      </c>
    </row>
    <row r="110" spans="1:10" x14ac:dyDescent="0.3">
      <c r="A110" s="22" t="str">
        <f t="shared" si="1"/>
        <v>'RBV2015Curative50-69'</v>
      </c>
      <c r="B110" s="22">
        <v>2015</v>
      </c>
      <c r="C110" s="22" t="s">
        <v>186</v>
      </c>
      <c r="D110" s="22" t="s">
        <v>7</v>
      </c>
      <c r="E110" s="22" t="s">
        <v>627</v>
      </c>
      <c r="F110" s="22">
        <v>61</v>
      </c>
      <c r="G110" s="22">
        <v>1</v>
      </c>
      <c r="H110" s="22" t="str">
        <f>INDEX(Bar_data!$A$3:$B$140,MATCH(C110,Bar_data!$A$3:$A$140,FALSE),2)</f>
        <v>Trust023</v>
      </c>
      <c r="I110" s="22" t="str">
        <f>INDEX(TrustCAHUB_map!$A$2:$D$139,MATCH($C110,TrustCAHUB_map!$A$2:$A$139,FALSE),3)</f>
        <v>Greater Manchester</v>
      </c>
      <c r="J110" s="22" t="str">
        <f>INDEX(TrustCAHUB_map!$A$2:$D$139,MATCH($C110,TrustCAHUB_map!$A$2:$A$139,FALSE),4)</f>
        <v>North West</v>
      </c>
    </row>
    <row r="111" spans="1:10" x14ac:dyDescent="0.3">
      <c r="A111" s="22" t="str">
        <f t="shared" si="1"/>
        <v>'RBV2015Palliative50-69'</v>
      </c>
      <c r="B111" s="22">
        <v>2015</v>
      </c>
      <c r="C111" s="22" t="s">
        <v>186</v>
      </c>
      <c r="D111" s="22" t="s">
        <v>8</v>
      </c>
      <c r="E111" s="22" t="s">
        <v>627</v>
      </c>
      <c r="F111" s="22">
        <v>214</v>
      </c>
      <c r="G111" s="22">
        <v>11</v>
      </c>
      <c r="H111" s="22" t="str">
        <f>INDEX(Bar_data!$A$3:$B$140,MATCH(C111,Bar_data!$A$3:$A$140,FALSE),2)</f>
        <v>Trust023</v>
      </c>
      <c r="I111" s="22" t="str">
        <f>INDEX(TrustCAHUB_map!$A$2:$D$139,MATCH($C111,TrustCAHUB_map!$A$2:$A$139,FALSE),3)</f>
        <v>Greater Manchester</v>
      </c>
      <c r="J111" s="22" t="str">
        <f>INDEX(TrustCAHUB_map!$A$2:$D$139,MATCH($C111,TrustCAHUB_map!$A$2:$A$139,FALSE),4)</f>
        <v>North West</v>
      </c>
    </row>
    <row r="112" spans="1:10" x14ac:dyDescent="0.3">
      <c r="A112" s="22" t="str">
        <f t="shared" si="1"/>
        <v>'RBV2015Not assigned50-69'</v>
      </c>
      <c r="B112" s="22">
        <v>2015</v>
      </c>
      <c r="C112" s="22" t="s">
        <v>186</v>
      </c>
      <c r="D112" s="22" t="s">
        <v>477</v>
      </c>
      <c r="E112" s="22" t="s">
        <v>627</v>
      </c>
      <c r="F112" s="22">
        <v>3</v>
      </c>
      <c r="G112" s="22">
        <v>1</v>
      </c>
      <c r="H112" s="22" t="str">
        <f>INDEX(Bar_data!$A$3:$B$140,MATCH(C112,Bar_data!$A$3:$A$140,FALSE),2)</f>
        <v>Trust023</v>
      </c>
      <c r="I112" s="22" t="str">
        <f>INDEX(TrustCAHUB_map!$A$2:$D$139,MATCH($C112,TrustCAHUB_map!$A$2:$A$139,FALSE),3)</f>
        <v>Greater Manchester</v>
      </c>
      <c r="J112" s="22" t="str">
        <f>INDEX(TrustCAHUB_map!$A$2:$D$139,MATCH($C112,TrustCAHUB_map!$A$2:$A$139,FALSE),4)</f>
        <v>North West</v>
      </c>
    </row>
    <row r="113" spans="1:10" x14ac:dyDescent="0.3">
      <c r="A113" s="22" t="str">
        <f t="shared" si="1"/>
        <v>'RBV2015Curative70+'</v>
      </c>
      <c r="B113" s="22">
        <v>2015</v>
      </c>
      <c r="C113" s="22" t="s">
        <v>186</v>
      </c>
      <c r="D113" s="22" t="s">
        <v>7</v>
      </c>
      <c r="E113" s="22" t="s">
        <v>628</v>
      </c>
      <c r="F113" s="22">
        <v>39</v>
      </c>
      <c r="G113" s="22">
        <v>1</v>
      </c>
      <c r="H113" s="22" t="str">
        <f>INDEX(Bar_data!$A$3:$B$140,MATCH(C113,Bar_data!$A$3:$A$140,FALSE),2)</f>
        <v>Trust023</v>
      </c>
      <c r="I113" s="22" t="str">
        <f>INDEX(TrustCAHUB_map!$A$2:$D$139,MATCH($C113,TrustCAHUB_map!$A$2:$A$139,FALSE),3)</f>
        <v>Greater Manchester</v>
      </c>
      <c r="J113" s="22" t="str">
        <f>INDEX(TrustCAHUB_map!$A$2:$D$139,MATCH($C113,TrustCAHUB_map!$A$2:$A$139,FALSE),4)</f>
        <v>North West</v>
      </c>
    </row>
    <row r="114" spans="1:10" x14ac:dyDescent="0.3">
      <c r="A114" s="22" t="str">
        <f t="shared" si="1"/>
        <v>'RBV2015Palliative70+'</v>
      </c>
      <c r="B114" s="22">
        <v>2015</v>
      </c>
      <c r="C114" s="22" t="s">
        <v>186</v>
      </c>
      <c r="D114" s="22" t="s">
        <v>8</v>
      </c>
      <c r="E114" s="22" t="s">
        <v>628</v>
      </c>
      <c r="F114" s="22">
        <v>131</v>
      </c>
      <c r="G114" s="22">
        <v>5</v>
      </c>
      <c r="H114" s="22" t="str">
        <f>INDEX(Bar_data!$A$3:$B$140,MATCH(C114,Bar_data!$A$3:$A$140,FALSE),2)</f>
        <v>Trust023</v>
      </c>
      <c r="I114" s="22" t="str">
        <f>INDEX(TrustCAHUB_map!$A$2:$D$139,MATCH($C114,TrustCAHUB_map!$A$2:$A$139,FALSE),3)</f>
        <v>Greater Manchester</v>
      </c>
      <c r="J114" s="22" t="str">
        <f>INDEX(TrustCAHUB_map!$A$2:$D$139,MATCH($C114,TrustCAHUB_map!$A$2:$A$139,FALSE),4)</f>
        <v>North West</v>
      </c>
    </row>
    <row r="115" spans="1:10" x14ac:dyDescent="0.3">
      <c r="A115" s="22" t="str">
        <f t="shared" si="1"/>
        <v>'RBV2015Not assigned70+'</v>
      </c>
      <c r="B115" s="22">
        <v>2015</v>
      </c>
      <c r="C115" s="22" t="s">
        <v>186</v>
      </c>
      <c r="D115" s="22" t="s">
        <v>477</v>
      </c>
      <c r="E115" s="22" t="s">
        <v>628</v>
      </c>
      <c r="F115" s="22">
        <v>4</v>
      </c>
      <c r="G115" s="22">
        <v>0</v>
      </c>
      <c r="H115" s="22" t="str">
        <f>INDEX(Bar_data!$A$3:$B$140,MATCH(C115,Bar_data!$A$3:$A$140,FALSE),2)</f>
        <v>Trust023</v>
      </c>
      <c r="I115" s="22" t="str">
        <f>INDEX(TrustCAHUB_map!$A$2:$D$139,MATCH($C115,TrustCAHUB_map!$A$2:$A$139,FALSE),3)</f>
        <v>Greater Manchester</v>
      </c>
      <c r="J115" s="22" t="str">
        <f>INDEX(TrustCAHUB_map!$A$2:$D$139,MATCH($C115,TrustCAHUB_map!$A$2:$A$139,FALSE),4)</f>
        <v>North West</v>
      </c>
    </row>
    <row r="116" spans="1:10" x14ac:dyDescent="0.3">
      <c r="A116" s="22" t="str">
        <f t="shared" si="1"/>
        <v>'RBZ2015Curative50-69'</v>
      </c>
      <c r="B116" s="22">
        <v>2015</v>
      </c>
      <c r="C116" s="22" t="s">
        <v>187</v>
      </c>
      <c r="D116" s="22" t="s">
        <v>7</v>
      </c>
      <c r="E116" s="22" t="s">
        <v>627</v>
      </c>
      <c r="F116" s="22">
        <v>4</v>
      </c>
      <c r="G116" s="22">
        <v>0</v>
      </c>
      <c r="H116" s="22" t="str">
        <f>INDEX(Bar_data!$A$3:$B$140,MATCH(C116,Bar_data!$A$3:$A$140,FALSE),2)</f>
        <v>Trust024</v>
      </c>
      <c r="I116" s="22" t="str">
        <f>INDEX(TrustCAHUB_map!$A$2:$D$139,MATCH($C116,TrustCAHUB_map!$A$2:$A$139,FALSE),3)</f>
        <v>Peninsula</v>
      </c>
      <c r="J116" s="22" t="str">
        <f>INDEX(TrustCAHUB_map!$A$2:$D$139,MATCH($C116,TrustCAHUB_map!$A$2:$A$139,FALSE),4)</f>
        <v>South West</v>
      </c>
    </row>
    <row r="117" spans="1:10" x14ac:dyDescent="0.3">
      <c r="A117" s="22" t="str">
        <f t="shared" si="1"/>
        <v>'RBZ2015Palliative50-69'</v>
      </c>
      <c r="B117" s="22">
        <v>2015</v>
      </c>
      <c r="C117" s="22" t="s">
        <v>187</v>
      </c>
      <c r="D117" s="22" t="s">
        <v>8</v>
      </c>
      <c r="E117" s="22" t="s">
        <v>627</v>
      </c>
      <c r="F117" s="22">
        <v>10</v>
      </c>
      <c r="G117" s="22">
        <v>0</v>
      </c>
      <c r="H117" s="22" t="str">
        <f>INDEX(Bar_data!$A$3:$B$140,MATCH(C117,Bar_data!$A$3:$A$140,FALSE),2)</f>
        <v>Trust024</v>
      </c>
      <c r="I117" s="22" t="str">
        <f>INDEX(TrustCAHUB_map!$A$2:$D$139,MATCH($C117,TrustCAHUB_map!$A$2:$A$139,FALSE),3)</f>
        <v>Peninsula</v>
      </c>
      <c r="J117" s="22" t="str">
        <f>INDEX(TrustCAHUB_map!$A$2:$D$139,MATCH($C117,TrustCAHUB_map!$A$2:$A$139,FALSE),4)</f>
        <v>South West</v>
      </c>
    </row>
    <row r="118" spans="1:10" x14ac:dyDescent="0.3">
      <c r="A118" s="22" t="str">
        <f t="shared" si="1"/>
        <v>'RBZ2015Palliative70+'</v>
      </c>
      <c r="B118" s="22">
        <v>2015</v>
      </c>
      <c r="C118" s="22" t="s">
        <v>187</v>
      </c>
      <c r="D118" s="22" t="s">
        <v>8</v>
      </c>
      <c r="E118" s="22" t="s">
        <v>628</v>
      </c>
      <c r="F118" s="22">
        <v>6</v>
      </c>
      <c r="G118" s="22">
        <v>0</v>
      </c>
      <c r="H118" s="22" t="str">
        <f>INDEX(Bar_data!$A$3:$B$140,MATCH(C118,Bar_data!$A$3:$A$140,FALSE),2)</f>
        <v>Trust024</v>
      </c>
      <c r="I118" s="22" t="str">
        <f>INDEX(TrustCAHUB_map!$A$2:$D$139,MATCH($C118,TrustCAHUB_map!$A$2:$A$139,FALSE),3)</f>
        <v>Peninsula</v>
      </c>
      <c r="J118" s="22" t="str">
        <f>INDEX(TrustCAHUB_map!$A$2:$D$139,MATCH($C118,TrustCAHUB_map!$A$2:$A$139,FALSE),4)</f>
        <v>South West</v>
      </c>
    </row>
    <row r="119" spans="1:10" x14ac:dyDescent="0.3">
      <c r="A119" s="22" t="str">
        <f t="shared" si="1"/>
        <v>'RC12015Curative50-69'</v>
      </c>
      <c r="B119" s="22">
        <v>2015</v>
      </c>
      <c r="C119" s="22" t="s">
        <v>188</v>
      </c>
      <c r="D119" s="22" t="s">
        <v>7</v>
      </c>
      <c r="E119" s="22" t="s">
        <v>627</v>
      </c>
      <c r="F119" s="22">
        <v>2</v>
      </c>
      <c r="G119" s="22">
        <v>0</v>
      </c>
      <c r="H119" s="22" t="str">
        <f>INDEX(Bar_data!$A$3:$B$140,MATCH(C119,Bar_data!$A$3:$A$140,FALSE),2)</f>
        <v>Trust025</v>
      </c>
      <c r="I119" s="22" t="str">
        <f>INDEX(TrustCAHUB_map!$A$2:$D$139,MATCH($C119,TrustCAHUB_map!$A$2:$A$139,FALSE),3)</f>
        <v>East of England</v>
      </c>
      <c r="J119" s="22" t="str">
        <f>INDEX(TrustCAHUB_map!$A$2:$D$139,MATCH($C119,TrustCAHUB_map!$A$2:$A$139,FALSE),4)</f>
        <v>East of England</v>
      </c>
    </row>
    <row r="120" spans="1:10" x14ac:dyDescent="0.3">
      <c r="A120" s="22" t="str">
        <f t="shared" si="1"/>
        <v>'RC12015Palliative50-69'</v>
      </c>
      <c r="B120" s="22">
        <v>2015</v>
      </c>
      <c r="C120" s="22" t="s">
        <v>188</v>
      </c>
      <c r="D120" s="22" t="s">
        <v>8</v>
      </c>
      <c r="E120" s="22" t="s">
        <v>627</v>
      </c>
      <c r="F120" s="22">
        <v>12</v>
      </c>
      <c r="G120" s="22">
        <v>1</v>
      </c>
      <c r="H120" s="22" t="str">
        <f>INDEX(Bar_data!$A$3:$B$140,MATCH(C120,Bar_data!$A$3:$A$140,FALSE),2)</f>
        <v>Trust025</v>
      </c>
      <c r="I120" s="22" t="str">
        <f>INDEX(TrustCAHUB_map!$A$2:$D$139,MATCH($C120,TrustCAHUB_map!$A$2:$A$139,FALSE),3)</f>
        <v>East of England</v>
      </c>
      <c r="J120" s="22" t="str">
        <f>INDEX(TrustCAHUB_map!$A$2:$D$139,MATCH($C120,TrustCAHUB_map!$A$2:$A$139,FALSE),4)</f>
        <v>East of England</v>
      </c>
    </row>
    <row r="121" spans="1:10" x14ac:dyDescent="0.3">
      <c r="A121" s="22" t="str">
        <f t="shared" si="1"/>
        <v>'RC12015Curative70+'</v>
      </c>
      <c r="B121" s="22">
        <v>2015</v>
      </c>
      <c r="C121" s="22" t="s">
        <v>188</v>
      </c>
      <c r="D121" s="22" t="s">
        <v>7</v>
      </c>
      <c r="E121" s="22" t="s">
        <v>628</v>
      </c>
      <c r="F121" s="22">
        <v>2</v>
      </c>
      <c r="G121" s="22">
        <v>1</v>
      </c>
      <c r="H121" s="22" t="str">
        <f>INDEX(Bar_data!$A$3:$B$140,MATCH(C121,Bar_data!$A$3:$A$140,FALSE),2)</f>
        <v>Trust025</v>
      </c>
      <c r="I121" s="22" t="str">
        <f>INDEX(TrustCAHUB_map!$A$2:$D$139,MATCH($C121,TrustCAHUB_map!$A$2:$A$139,FALSE),3)</f>
        <v>East of England</v>
      </c>
      <c r="J121" s="22" t="str">
        <f>INDEX(TrustCAHUB_map!$A$2:$D$139,MATCH($C121,TrustCAHUB_map!$A$2:$A$139,FALSE),4)</f>
        <v>East of England</v>
      </c>
    </row>
    <row r="122" spans="1:10" x14ac:dyDescent="0.3">
      <c r="A122" s="22" t="str">
        <f t="shared" si="1"/>
        <v>'RC12015Palliative70+'</v>
      </c>
      <c r="B122" s="22">
        <v>2015</v>
      </c>
      <c r="C122" s="22" t="s">
        <v>188</v>
      </c>
      <c r="D122" s="22" t="s">
        <v>8</v>
      </c>
      <c r="E122" s="22" t="s">
        <v>628</v>
      </c>
      <c r="F122" s="22">
        <v>19</v>
      </c>
      <c r="G122" s="22">
        <v>0</v>
      </c>
      <c r="H122" s="22" t="str">
        <f>INDEX(Bar_data!$A$3:$B$140,MATCH(C122,Bar_data!$A$3:$A$140,FALSE),2)</f>
        <v>Trust025</v>
      </c>
      <c r="I122" s="22" t="str">
        <f>INDEX(TrustCAHUB_map!$A$2:$D$139,MATCH($C122,TrustCAHUB_map!$A$2:$A$139,FALSE),3)</f>
        <v>East of England</v>
      </c>
      <c r="J122" s="22" t="str">
        <f>INDEX(TrustCAHUB_map!$A$2:$D$139,MATCH($C122,TrustCAHUB_map!$A$2:$A$139,FALSE),4)</f>
        <v>East of England</v>
      </c>
    </row>
    <row r="123" spans="1:10" x14ac:dyDescent="0.3">
      <c r="A123" s="22" t="str">
        <f t="shared" si="1"/>
        <v>'RC92015Not assigned18-49'</v>
      </c>
      <c r="B123" s="22">
        <v>2015</v>
      </c>
      <c r="C123" s="22" t="s">
        <v>189</v>
      </c>
      <c r="D123" s="22" t="s">
        <v>477</v>
      </c>
      <c r="E123" s="22" t="s">
        <v>153</v>
      </c>
      <c r="F123" s="22">
        <v>2</v>
      </c>
      <c r="G123" s="22">
        <v>0</v>
      </c>
      <c r="H123" s="22" t="str">
        <f>INDEX(Bar_data!$A$3:$B$140,MATCH(C123,Bar_data!$A$3:$A$140,FALSE),2)</f>
        <v>Trust026</v>
      </c>
      <c r="I123" s="22" t="str">
        <f>INDEX(TrustCAHUB_map!$A$2:$D$139,MATCH($C123,TrustCAHUB_map!$A$2:$A$139,FALSE),3)</f>
        <v>East of England</v>
      </c>
      <c r="J123" s="22" t="str">
        <f>INDEX(TrustCAHUB_map!$A$2:$D$139,MATCH($C123,TrustCAHUB_map!$A$2:$A$139,FALSE),4)</f>
        <v>East of England</v>
      </c>
    </row>
    <row r="124" spans="1:10" x14ac:dyDescent="0.3">
      <c r="A124" s="22" t="str">
        <f t="shared" si="1"/>
        <v>'RC92015Palliative18-49'</v>
      </c>
      <c r="B124" s="22">
        <v>2015</v>
      </c>
      <c r="C124" s="22" t="s">
        <v>189</v>
      </c>
      <c r="D124" s="22" t="s">
        <v>8</v>
      </c>
      <c r="E124" s="22" t="s">
        <v>153</v>
      </c>
      <c r="F124" s="22">
        <v>1</v>
      </c>
      <c r="G124" s="22">
        <v>0</v>
      </c>
      <c r="H124" s="22" t="str">
        <f>INDEX(Bar_data!$A$3:$B$140,MATCH(C124,Bar_data!$A$3:$A$140,FALSE),2)</f>
        <v>Trust026</v>
      </c>
      <c r="I124" s="22" t="str">
        <f>INDEX(TrustCAHUB_map!$A$2:$D$139,MATCH($C124,TrustCAHUB_map!$A$2:$A$139,FALSE),3)</f>
        <v>East of England</v>
      </c>
      <c r="J124" s="22" t="str">
        <f>INDEX(TrustCAHUB_map!$A$2:$D$139,MATCH($C124,TrustCAHUB_map!$A$2:$A$139,FALSE),4)</f>
        <v>East of England</v>
      </c>
    </row>
    <row r="125" spans="1:10" x14ac:dyDescent="0.3">
      <c r="A125" s="22" t="str">
        <f t="shared" si="1"/>
        <v>'RC92015Not assigned50-69'</v>
      </c>
      <c r="B125" s="22">
        <v>2015</v>
      </c>
      <c r="C125" s="22" t="s">
        <v>189</v>
      </c>
      <c r="D125" s="22" t="s">
        <v>477</v>
      </c>
      <c r="E125" s="22" t="s">
        <v>627</v>
      </c>
      <c r="F125" s="22">
        <v>23</v>
      </c>
      <c r="G125" s="22">
        <v>1</v>
      </c>
      <c r="H125" s="22" t="str">
        <f>INDEX(Bar_data!$A$3:$B$140,MATCH(C125,Bar_data!$A$3:$A$140,FALSE),2)</f>
        <v>Trust026</v>
      </c>
      <c r="I125" s="22" t="str">
        <f>INDEX(TrustCAHUB_map!$A$2:$D$139,MATCH($C125,TrustCAHUB_map!$A$2:$A$139,FALSE),3)</f>
        <v>East of England</v>
      </c>
      <c r="J125" s="22" t="str">
        <f>INDEX(TrustCAHUB_map!$A$2:$D$139,MATCH($C125,TrustCAHUB_map!$A$2:$A$139,FALSE),4)</f>
        <v>East of England</v>
      </c>
    </row>
    <row r="126" spans="1:10" x14ac:dyDescent="0.3">
      <c r="A126" s="22" t="str">
        <f t="shared" si="1"/>
        <v>'RC92015Palliative50-69'</v>
      </c>
      <c r="B126" s="22">
        <v>2015</v>
      </c>
      <c r="C126" s="22" t="s">
        <v>189</v>
      </c>
      <c r="D126" s="22" t="s">
        <v>8</v>
      </c>
      <c r="E126" s="22" t="s">
        <v>627</v>
      </c>
      <c r="F126" s="22">
        <v>3</v>
      </c>
      <c r="G126" s="22">
        <v>1</v>
      </c>
      <c r="H126" s="22" t="str">
        <f>INDEX(Bar_data!$A$3:$B$140,MATCH(C126,Bar_data!$A$3:$A$140,FALSE),2)</f>
        <v>Trust026</v>
      </c>
      <c r="I126" s="22" t="str">
        <f>INDEX(TrustCAHUB_map!$A$2:$D$139,MATCH($C126,TrustCAHUB_map!$A$2:$A$139,FALSE),3)</f>
        <v>East of England</v>
      </c>
      <c r="J126" s="22" t="str">
        <f>INDEX(TrustCAHUB_map!$A$2:$D$139,MATCH($C126,TrustCAHUB_map!$A$2:$A$139,FALSE),4)</f>
        <v>East of England</v>
      </c>
    </row>
    <row r="127" spans="1:10" x14ac:dyDescent="0.3">
      <c r="A127" s="22" t="str">
        <f t="shared" si="1"/>
        <v>'RC92015Not assigned70+'</v>
      </c>
      <c r="B127" s="22">
        <v>2015</v>
      </c>
      <c r="C127" s="22" t="s">
        <v>189</v>
      </c>
      <c r="D127" s="22" t="s">
        <v>477</v>
      </c>
      <c r="E127" s="22" t="s">
        <v>628</v>
      </c>
      <c r="F127" s="22">
        <v>15</v>
      </c>
      <c r="G127" s="22">
        <v>2</v>
      </c>
      <c r="H127" s="22" t="str">
        <f>INDEX(Bar_data!$A$3:$B$140,MATCH(C127,Bar_data!$A$3:$A$140,FALSE),2)</f>
        <v>Trust026</v>
      </c>
      <c r="I127" s="22" t="str">
        <f>INDEX(TrustCAHUB_map!$A$2:$D$139,MATCH($C127,TrustCAHUB_map!$A$2:$A$139,FALSE),3)</f>
        <v>East of England</v>
      </c>
      <c r="J127" s="22" t="str">
        <f>INDEX(TrustCAHUB_map!$A$2:$D$139,MATCH($C127,TrustCAHUB_map!$A$2:$A$139,FALSE),4)</f>
        <v>East of England</v>
      </c>
    </row>
    <row r="128" spans="1:10" x14ac:dyDescent="0.3">
      <c r="A128" s="22" t="str">
        <f t="shared" si="1"/>
        <v>'RC92015Palliative70+'</v>
      </c>
      <c r="B128" s="22">
        <v>2015</v>
      </c>
      <c r="C128" s="22" t="s">
        <v>189</v>
      </c>
      <c r="D128" s="22" t="s">
        <v>8</v>
      </c>
      <c r="E128" s="22" t="s">
        <v>628</v>
      </c>
      <c r="F128" s="22">
        <v>1</v>
      </c>
      <c r="G128" s="22">
        <v>0</v>
      </c>
      <c r="H128" s="22" t="str">
        <f>INDEX(Bar_data!$A$3:$B$140,MATCH(C128,Bar_data!$A$3:$A$140,FALSE),2)</f>
        <v>Trust026</v>
      </c>
      <c r="I128" s="22" t="str">
        <f>INDEX(TrustCAHUB_map!$A$2:$D$139,MATCH($C128,TrustCAHUB_map!$A$2:$A$139,FALSE),3)</f>
        <v>East of England</v>
      </c>
      <c r="J128" s="22" t="str">
        <f>INDEX(TrustCAHUB_map!$A$2:$D$139,MATCH($C128,TrustCAHUB_map!$A$2:$A$139,FALSE),4)</f>
        <v>East of England</v>
      </c>
    </row>
    <row r="129" spans="1:10" x14ac:dyDescent="0.3">
      <c r="A129" s="22" t="str">
        <f t="shared" si="1"/>
        <v>'RCB2015Palliative18-49'</v>
      </c>
      <c r="B129" s="22">
        <v>2015</v>
      </c>
      <c r="C129" s="22" t="s">
        <v>190</v>
      </c>
      <c r="D129" s="22" t="s">
        <v>8</v>
      </c>
      <c r="E129" s="22" t="s">
        <v>153</v>
      </c>
      <c r="F129" s="22">
        <v>2</v>
      </c>
      <c r="G129" s="22">
        <v>0</v>
      </c>
      <c r="H129" s="22" t="str">
        <f>INDEX(Bar_data!$A$3:$B$140,MATCH(C129,Bar_data!$A$3:$A$140,FALSE),2)</f>
        <v>Trust027</v>
      </c>
      <c r="I129" s="22" t="str">
        <f>INDEX(TrustCAHUB_map!$A$2:$D$139,MATCH($C129,TrustCAHUB_map!$A$2:$A$139,FALSE),3)</f>
        <v>Humber, Coast and Vale</v>
      </c>
      <c r="J129" s="22" t="str">
        <f>INDEX(TrustCAHUB_map!$A$2:$D$139,MATCH($C129,TrustCAHUB_map!$A$2:$A$139,FALSE),4)</f>
        <v>Yorkshire and Humber</v>
      </c>
    </row>
    <row r="130" spans="1:10" x14ac:dyDescent="0.3">
      <c r="A130" s="22" t="str">
        <f t="shared" si="1"/>
        <v>'RCB2015Curative18-49'</v>
      </c>
      <c r="B130" s="22">
        <v>2015</v>
      </c>
      <c r="C130" s="22" t="s">
        <v>190</v>
      </c>
      <c r="D130" s="22" t="s">
        <v>7</v>
      </c>
      <c r="E130" s="22" t="s">
        <v>153</v>
      </c>
      <c r="F130" s="22">
        <v>1</v>
      </c>
      <c r="G130" s="22">
        <v>0</v>
      </c>
      <c r="H130" s="22" t="str">
        <f>INDEX(Bar_data!$A$3:$B$140,MATCH(C130,Bar_data!$A$3:$A$140,FALSE),2)</f>
        <v>Trust027</v>
      </c>
      <c r="I130" s="22" t="str">
        <f>INDEX(TrustCAHUB_map!$A$2:$D$139,MATCH($C130,TrustCAHUB_map!$A$2:$A$139,FALSE),3)</f>
        <v>Humber, Coast and Vale</v>
      </c>
      <c r="J130" s="22" t="str">
        <f>INDEX(TrustCAHUB_map!$A$2:$D$139,MATCH($C130,TrustCAHUB_map!$A$2:$A$139,FALSE),4)</f>
        <v>Yorkshire and Humber</v>
      </c>
    </row>
    <row r="131" spans="1:10" x14ac:dyDescent="0.3">
      <c r="A131" s="22" t="str">
        <f t="shared" ref="A131:A194" si="2">"'"&amp;C131&amp;B131&amp;D131&amp;E131&amp;"'"</f>
        <v>'RCB2015Palliative50-69'</v>
      </c>
      <c r="B131" s="22">
        <v>2015</v>
      </c>
      <c r="C131" s="22" t="s">
        <v>190</v>
      </c>
      <c r="D131" s="22" t="s">
        <v>8</v>
      </c>
      <c r="E131" s="22" t="s">
        <v>627</v>
      </c>
      <c r="F131" s="22">
        <v>29</v>
      </c>
      <c r="G131" s="22">
        <v>1</v>
      </c>
      <c r="H131" s="22" t="str">
        <f>INDEX(Bar_data!$A$3:$B$140,MATCH(C131,Bar_data!$A$3:$A$140,FALSE),2)</f>
        <v>Trust027</v>
      </c>
      <c r="I131" s="22" t="str">
        <f>INDEX(TrustCAHUB_map!$A$2:$D$139,MATCH($C131,TrustCAHUB_map!$A$2:$A$139,FALSE),3)</f>
        <v>Humber, Coast and Vale</v>
      </c>
      <c r="J131" s="22" t="str">
        <f>INDEX(TrustCAHUB_map!$A$2:$D$139,MATCH($C131,TrustCAHUB_map!$A$2:$A$139,FALSE),4)</f>
        <v>Yorkshire and Humber</v>
      </c>
    </row>
    <row r="132" spans="1:10" x14ac:dyDescent="0.3">
      <c r="A132" s="22" t="str">
        <f t="shared" si="2"/>
        <v>'RCB2015Curative50-69'</v>
      </c>
      <c r="B132" s="22">
        <v>2015</v>
      </c>
      <c r="C132" s="22" t="s">
        <v>190</v>
      </c>
      <c r="D132" s="22" t="s">
        <v>7</v>
      </c>
      <c r="E132" s="22" t="s">
        <v>627</v>
      </c>
      <c r="F132" s="22">
        <v>11</v>
      </c>
      <c r="G132" s="22">
        <v>0</v>
      </c>
      <c r="H132" s="22" t="str">
        <f>INDEX(Bar_data!$A$3:$B$140,MATCH(C132,Bar_data!$A$3:$A$140,FALSE),2)</f>
        <v>Trust027</v>
      </c>
      <c r="I132" s="22" t="str">
        <f>INDEX(TrustCAHUB_map!$A$2:$D$139,MATCH($C132,TrustCAHUB_map!$A$2:$A$139,FALSE),3)</f>
        <v>Humber, Coast and Vale</v>
      </c>
      <c r="J132" s="22" t="str">
        <f>INDEX(TrustCAHUB_map!$A$2:$D$139,MATCH($C132,TrustCAHUB_map!$A$2:$A$139,FALSE),4)</f>
        <v>Yorkshire and Humber</v>
      </c>
    </row>
    <row r="133" spans="1:10" x14ac:dyDescent="0.3">
      <c r="A133" s="22" t="str">
        <f t="shared" si="2"/>
        <v>'RCB2015Curative70+'</v>
      </c>
      <c r="B133" s="22">
        <v>2015</v>
      </c>
      <c r="C133" s="22" t="s">
        <v>190</v>
      </c>
      <c r="D133" s="22" t="s">
        <v>7</v>
      </c>
      <c r="E133" s="22" t="s">
        <v>628</v>
      </c>
      <c r="F133" s="22">
        <v>5</v>
      </c>
      <c r="G133" s="22">
        <v>0</v>
      </c>
      <c r="H133" s="22" t="str">
        <f>INDEX(Bar_data!$A$3:$B$140,MATCH(C133,Bar_data!$A$3:$A$140,FALSE),2)</f>
        <v>Trust027</v>
      </c>
      <c r="I133" s="22" t="str">
        <f>INDEX(TrustCAHUB_map!$A$2:$D$139,MATCH($C133,TrustCAHUB_map!$A$2:$A$139,FALSE),3)</f>
        <v>Humber, Coast and Vale</v>
      </c>
      <c r="J133" s="22" t="str">
        <f>INDEX(TrustCAHUB_map!$A$2:$D$139,MATCH($C133,TrustCAHUB_map!$A$2:$A$139,FALSE),4)</f>
        <v>Yorkshire and Humber</v>
      </c>
    </row>
    <row r="134" spans="1:10" x14ac:dyDescent="0.3">
      <c r="A134" s="22" t="str">
        <f t="shared" si="2"/>
        <v>'RCB2015Palliative70+'</v>
      </c>
      <c r="B134" s="22">
        <v>2015</v>
      </c>
      <c r="C134" s="22" t="s">
        <v>190</v>
      </c>
      <c r="D134" s="22" t="s">
        <v>8</v>
      </c>
      <c r="E134" s="22" t="s">
        <v>628</v>
      </c>
      <c r="F134" s="22">
        <v>35</v>
      </c>
      <c r="G134" s="22">
        <v>2</v>
      </c>
      <c r="H134" s="22" t="str">
        <f>INDEX(Bar_data!$A$3:$B$140,MATCH(C134,Bar_data!$A$3:$A$140,FALSE),2)</f>
        <v>Trust027</v>
      </c>
      <c r="I134" s="22" t="str">
        <f>INDEX(TrustCAHUB_map!$A$2:$D$139,MATCH($C134,TrustCAHUB_map!$A$2:$A$139,FALSE),3)</f>
        <v>Humber, Coast and Vale</v>
      </c>
      <c r="J134" s="22" t="str">
        <f>INDEX(TrustCAHUB_map!$A$2:$D$139,MATCH($C134,TrustCAHUB_map!$A$2:$A$139,FALSE),4)</f>
        <v>Yorkshire and Humber</v>
      </c>
    </row>
    <row r="135" spans="1:10" x14ac:dyDescent="0.3">
      <c r="A135" s="22" t="str">
        <f t="shared" si="2"/>
        <v>'RCD2015Curative18-49'</v>
      </c>
      <c r="B135" s="22">
        <v>2015</v>
      </c>
      <c r="C135" s="22" t="s">
        <v>191</v>
      </c>
      <c r="D135" s="22" t="s">
        <v>7</v>
      </c>
      <c r="E135" s="22" t="s">
        <v>153</v>
      </c>
      <c r="F135" s="22">
        <v>1</v>
      </c>
      <c r="G135" s="22">
        <v>0</v>
      </c>
      <c r="H135" s="22" t="str">
        <f>INDEX(Bar_data!$A$3:$B$140,MATCH(C135,Bar_data!$A$3:$A$140,FALSE),2)</f>
        <v>Trust028</v>
      </c>
      <c r="I135" s="22" t="str">
        <f>INDEX(TrustCAHUB_map!$A$2:$D$139,MATCH($C135,TrustCAHUB_map!$A$2:$A$139,FALSE),3)</f>
        <v>West Yorkshire</v>
      </c>
      <c r="J135" s="22" t="str">
        <f>INDEX(TrustCAHUB_map!$A$2:$D$139,MATCH($C135,TrustCAHUB_map!$A$2:$A$139,FALSE),4)</f>
        <v>Yorkshire and Humber</v>
      </c>
    </row>
    <row r="136" spans="1:10" x14ac:dyDescent="0.3">
      <c r="A136" s="22" t="str">
        <f t="shared" si="2"/>
        <v>'RCD2015Palliative50-69'</v>
      </c>
      <c r="B136" s="22">
        <v>2015</v>
      </c>
      <c r="C136" s="22" t="s">
        <v>191</v>
      </c>
      <c r="D136" s="22" t="s">
        <v>8</v>
      </c>
      <c r="E136" s="22" t="s">
        <v>627</v>
      </c>
      <c r="F136" s="22">
        <v>19</v>
      </c>
      <c r="G136" s="22">
        <v>2</v>
      </c>
      <c r="H136" s="22" t="str">
        <f>INDEX(Bar_data!$A$3:$B$140,MATCH(C136,Bar_data!$A$3:$A$140,FALSE),2)</f>
        <v>Trust028</v>
      </c>
      <c r="I136" s="22" t="str">
        <f>INDEX(TrustCAHUB_map!$A$2:$D$139,MATCH($C136,TrustCAHUB_map!$A$2:$A$139,FALSE),3)</f>
        <v>West Yorkshire</v>
      </c>
      <c r="J136" s="22" t="str">
        <f>INDEX(TrustCAHUB_map!$A$2:$D$139,MATCH($C136,TrustCAHUB_map!$A$2:$A$139,FALSE),4)</f>
        <v>Yorkshire and Humber</v>
      </c>
    </row>
    <row r="137" spans="1:10" x14ac:dyDescent="0.3">
      <c r="A137" s="22" t="str">
        <f t="shared" si="2"/>
        <v>'RCD2015Palliative70+'</v>
      </c>
      <c r="B137" s="22">
        <v>2015</v>
      </c>
      <c r="C137" s="22" t="s">
        <v>191</v>
      </c>
      <c r="D137" s="22" t="s">
        <v>8</v>
      </c>
      <c r="E137" s="22" t="s">
        <v>628</v>
      </c>
      <c r="F137" s="22">
        <v>9</v>
      </c>
      <c r="G137" s="22">
        <v>0</v>
      </c>
      <c r="H137" s="22" t="str">
        <f>INDEX(Bar_data!$A$3:$B$140,MATCH(C137,Bar_data!$A$3:$A$140,FALSE),2)</f>
        <v>Trust028</v>
      </c>
      <c r="I137" s="22" t="str">
        <f>INDEX(TrustCAHUB_map!$A$2:$D$139,MATCH($C137,TrustCAHUB_map!$A$2:$A$139,FALSE),3)</f>
        <v>West Yorkshire</v>
      </c>
      <c r="J137" s="22" t="str">
        <f>INDEX(TrustCAHUB_map!$A$2:$D$139,MATCH($C137,TrustCAHUB_map!$A$2:$A$139,FALSE),4)</f>
        <v>Yorkshire and Humber</v>
      </c>
    </row>
    <row r="138" spans="1:10" x14ac:dyDescent="0.3">
      <c r="A138" s="22" t="str">
        <f t="shared" si="2"/>
        <v>'RCD2015Curative70+'</v>
      </c>
      <c r="B138" s="22">
        <v>2015</v>
      </c>
      <c r="C138" s="22" t="s">
        <v>191</v>
      </c>
      <c r="D138" s="22" t="s">
        <v>7</v>
      </c>
      <c r="E138" s="22" t="s">
        <v>628</v>
      </c>
      <c r="F138" s="22">
        <v>1</v>
      </c>
      <c r="G138" s="22">
        <v>0</v>
      </c>
      <c r="H138" s="22" t="str">
        <f>INDEX(Bar_data!$A$3:$B$140,MATCH(C138,Bar_data!$A$3:$A$140,FALSE),2)</f>
        <v>Trust028</v>
      </c>
      <c r="I138" s="22" t="str">
        <f>INDEX(TrustCAHUB_map!$A$2:$D$139,MATCH($C138,TrustCAHUB_map!$A$2:$A$139,FALSE),3)</f>
        <v>West Yorkshire</v>
      </c>
      <c r="J138" s="22" t="str">
        <f>INDEX(TrustCAHUB_map!$A$2:$D$139,MATCH($C138,TrustCAHUB_map!$A$2:$A$139,FALSE),4)</f>
        <v>Yorkshire and Humber</v>
      </c>
    </row>
    <row r="139" spans="1:10" x14ac:dyDescent="0.3">
      <c r="A139" s="22" t="str">
        <f t="shared" si="2"/>
        <v>'RCF2015Palliative18-49'</v>
      </c>
      <c r="B139" s="22">
        <v>2015</v>
      </c>
      <c r="C139" s="22" t="s">
        <v>192</v>
      </c>
      <c r="D139" s="22" t="s">
        <v>8</v>
      </c>
      <c r="E139" s="22" t="s">
        <v>153</v>
      </c>
      <c r="F139" s="22">
        <v>2</v>
      </c>
      <c r="G139" s="22">
        <v>1</v>
      </c>
      <c r="H139" s="22" t="str">
        <f>INDEX(Bar_data!$A$3:$B$140,MATCH(C139,Bar_data!$A$3:$A$140,FALSE),2)</f>
        <v>Trust029</v>
      </c>
      <c r="I139" s="22" t="str">
        <f>INDEX(TrustCAHUB_map!$A$2:$D$139,MATCH($C139,TrustCAHUB_map!$A$2:$A$139,FALSE),3)</f>
        <v>West Yorkshire</v>
      </c>
      <c r="J139" s="22" t="str">
        <f>INDEX(TrustCAHUB_map!$A$2:$D$139,MATCH($C139,TrustCAHUB_map!$A$2:$A$139,FALSE),4)</f>
        <v>Yorkshire and Humber</v>
      </c>
    </row>
    <row r="140" spans="1:10" x14ac:dyDescent="0.3">
      <c r="A140" s="22" t="str">
        <f t="shared" si="2"/>
        <v>'RCF2015Palliative50-69'</v>
      </c>
      <c r="B140" s="22">
        <v>2015</v>
      </c>
      <c r="C140" s="22" t="s">
        <v>192</v>
      </c>
      <c r="D140" s="22" t="s">
        <v>8</v>
      </c>
      <c r="E140" s="22" t="s">
        <v>627</v>
      </c>
      <c r="F140" s="22">
        <v>31</v>
      </c>
      <c r="G140" s="22">
        <v>2</v>
      </c>
      <c r="H140" s="22" t="str">
        <f>INDEX(Bar_data!$A$3:$B$140,MATCH(C140,Bar_data!$A$3:$A$140,FALSE),2)</f>
        <v>Trust029</v>
      </c>
      <c r="I140" s="22" t="str">
        <f>INDEX(TrustCAHUB_map!$A$2:$D$139,MATCH($C140,TrustCAHUB_map!$A$2:$A$139,FALSE),3)</f>
        <v>West Yorkshire</v>
      </c>
      <c r="J140" s="22" t="str">
        <f>INDEX(TrustCAHUB_map!$A$2:$D$139,MATCH($C140,TrustCAHUB_map!$A$2:$A$139,FALSE),4)</f>
        <v>Yorkshire and Humber</v>
      </c>
    </row>
    <row r="141" spans="1:10" x14ac:dyDescent="0.3">
      <c r="A141" s="22" t="str">
        <f t="shared" si="2"/>
        <v>'RCF2015Curative50-69'</v>
      </c>
      <c r="B141" s="22">
        <v>2015</v>
      </c>
      <c r="C141" s="22" t="s">
        <v>192</v>
      </c>
      <c r="D141" s="22" t="s">
        <v>7</v>
      </c>
      <c r="E141" s="22" t="s">
        <v>627</v>
      </c>
      <c r="F141" s="22">
        <v>6</v>
      </c>
      <c r="G141" s="22">
        <v>0</v>
      </c>
      <c r="H141" s="22" t="str">
        <f>INDEX(Bar_data!$A$3:$B$140,MATCH(C141,Bar_data!$A$3:$A$140,FALSE),2)</f>
        <v>Trust029</v>
      </c>
      <c r="I141" s="22" t="str">
        <f>INDEX(TrustCAHUB_map!$A$2:$D$139,MATCH($C141,TrustCAHUB_map!$A$2:$A$139,FALSE),3)</f>
        <v>West Yorkshire</v>
      </c>
      <c r="J141" s="22" t="str">
        <f>INDEX(TrustCAHUB_map!$A$2:$D$139,MATCH($C141,TrustCAHUB_map!$A$2:$A$139,FALSE),4)</f>
        <v>Yorkshire and Humber</v>
      </c>
    </row>
    <row r="142" spans="1:10" x14ac:dyDescent="0.3">
      <c r="A142" s="22" t="str">
        <f t="shared" si="2"/>
        <v>'RCF2015Curative70+'</v>
      </c>
      <c r="B142" s="22">
        <v>2015</v>
      </c>
      <c r="C142" s="22" t="s">
        <v>192</v>
      </c>
      <c r="D142" s="22" t="s">
        <v>7</v>
      </c>
      <c r="E142" s="22" t="s">
        <v>628</v>
      </c>
      <c r="F142" s="22">
        <v>2</v>
      </c>
      <c r="G142" s="22">
        <v>0</v>
      </c>
      <c r="H142" s="22" t="str">
        <f>INDEX(Bar_data!$A$3:$B$140,MATCH(C142,Bar_data!$A$3:$A$140,FALSE),2)</f>
        <v>Trust029</v>
      </c>
      <c r="I142" s="22" t="str">
        <f>INDEX(TrustCAHUB_map!$A$2:$D$139,MATCH($C142,TrustCAHUB_map!$A$2:$A$139,FALSE),3)</f>
        <v>West Yorkshire</v>
      </c>
      <c r="J142" s="22" t="str">
        <f>INDEX(TrustCAHUB_map!$A$2:$D$139,MATCH($C142,TrustCAHUB_map!$A$2:$A$139,FALSE),4)</f>
        <v>Yorkshire and Humber</v>
      </c>
    </row>
    <row r="143" spans="1:10" x14ac:dyDescent="0.3">
      <c r="A143" s="22" t="str">
        <f t="shared" si="2"/>
        <v>'RCF2015Palliative70+'</v>
      </c>
      <c r="B143" s="22">
        <v>2015</v>
      </c>
      <c r="C143" s="22" t="s">
        <v>192</v>
      </c>
      <c r="D143" s="22" t="s">
        <v>8</v>
      </c>
      <c r="E143" s="22" t="s">
        <v>628</v>
      </c>
      <c r="F143" s="22">
        <v>23</v>
      </c>
      <c r="G143" s="22">
        <v>2</v>
      </c>
      <c r="H143" s="22" t="str">
        <f>INDEX(Bar_data!$A$3:$B$140,MATCH(C143,Bar_data!$A$3:$A$140,FALSE),2)</f>
        <v>Trust029</v>
      </c>
      <c r="I143" s="22" t="str">
        <f>INDEX(TrustCAHUB_map!$A$2:$D$139,MATCH($C143,TrustCAHUB_map!$A$2:$A$139,FALSE),3)</f>
        <v>West Yorkshire</v>
      </c>
      <c r="J143" s="22" t="str">
        <f>INDEX(TrustCAHUB_map!$A$2:$D$139,MATCH($C143,TrustCAHUB_map!$A$2:$A$139,FALSE),4)</f>
        <v>Yorkshire and Humber</v>
      </c>
    </row>
    <row r="144" spans="1:10" x14ac:dyDescent="0.3">
      <c r="A144" s="22" t="str">
        <f t="shared" si="2"/>
        <v>'RCX2015Palliative18-49'</v>
      </c>
      <c r="B144" s="22">
        <v>2015</v>
      </c>
      <c r="C144" s="22" t="s">
        <v>194</v>
      </c>
      <c r="D144" s="22" t="s">
        <v>8</v>
      </c>
      <c r="E144" s="22" t="s">
        <v>153</v>
      </c>
      <c r="F144" s="22">
        <v>1</v>
      </c>
      <c r="G144" s="22">
        <v>0</v>
      </c>
      <c r="H144" s="22" t="str">
        <f>INDEX(Bar_data!$A$3:$B$140,MATCH(C144,Bar_data!$A$3:$A$140,FALSE),2)</f>
        <v>Trust031</v>
      </c>
      <c r="I144" s="22" t="str">
        <f>INDEX(TrustCAHUB_map!$A$2:$D$139,MATCH($C144,TrustCAHUB_map!$A$2:$A$139,FALSE),3)</f>
        <v>East of England</v>
      </c>
      <c r="J144" s="22" t="str">
        <f>INDEX(TrustCAHUB_map!$A$2:$D$139,MATCH($C144,TrustCAHUB_map!$A$2:$A$139,FALSE),4)</f>
        <v>East of England</v>
      </c>
    </row>
    <row r="145" spans="1:10" x14ac:dyDescent="0.3">
      <c r="A145" s="22" t="str">
        <f t="shared" si="2"/>
        <v>'RCX2015Palliative50-69'</v>
      </c>
      <c r="B145" s="22">
        <v>2015</v>
      </c>
      <c r="C145" s="22" t="s">
        <v>194</v>
      </c>
      <c r="D145" s="22" t="s">
        <v>8</v>
      </c>
      <c r="E145" s="22" t="s">
        <v>627</v>
      </c>
      <c r="F145" s="22">
        <v>26</v>
      </c>
      <c r="G145" s="22">
        <v>2</v>
      </c>
      <c r="H145" s="22" t="str">
        <f>INDEX(Bar_data!$A$3:$B$140,MATCH(C145,Bar_data!$A$3:$A$140,FALSE),2)</f>
        <v>Trust031</v>
      </c>
      <c r="I145" s="22" t="str">
        <f>INDEX(TrustCAHUB_map!$A$2:$D$139,MATCH($C145,TrustCAHUB_map!$A$2:$A$139,FALSE),3)</f>
        <v>East of England</v>
      </c>
      <c r="J145" s="22" t="str">
        <f>INDEX(TrustCAHUB_map!$A$2:$D$139,MATCH($C145,TrustCAHUB_map!$A$2:$A$139,FALSE),4)</f>
        <v>East of England</v>
      </c>
    </row>
    <row r="146" spans="1:10" x14ac:dyDescent="0.3">
      <c r="A146" s="22" t="str">
        <f t="shared" si="2"/>
        <v>'RCX2015Curative50-69'</v>
      </c>
      <c r="B146" s="22">
        <v>2015</v>
      </c>
      <c r="C146" s="22" t="s">
        <v>194</v>
      </c>
      <c r="D146" s="22" t="s">
        <v>7</v>
      </c>
      <c r="E146" s="22" t="s">
        <v>627</v>
      </c>
      <c r="F146" s="22">
        <v>1</v>
      </c>
      <c r="G146" s="22">
        <v>0</v>
      </c>
      <c r="H146" s="22" t="str">
        <f>INDEX(Bar_data!$A$3:$B$140,MATCH(C146,Bar_data!$A$3:$A$140,FALSE),2)</f>
        <v>Trust031</v>
      </c>
      <c r="I146" s="22" t="str">
        <f>INDEX(TrustCAHUB_map!$A$2:$D$139,MATCH($C146,TrustCAHUB_map!$A$2:$A$139,FALSE),3)</f>
        <v>East of England</v>
      </c>
      <c r="J146" s="22" t="str">
        <f>INDEX(TrustCAHUB_map!$A$2:$D$139,MATCH($C146,TrustCAHUB_map!$A$2:$A$139,FALSE),4)</f>
        <v>East of England</v>
      </c>
    </row>
    <row r="147" spans="1:10" x14ac:dyDescent="0.3">
      <c r="A147" s="22" t="str">
        <f t="shared" si="2"/>
        <v>'RCX2015Curative70+'</v>
      </c>
      <c r="B147" s="22">
        <v>2015</v>
      </c>
      <c r="C147" s="22" t="s">
        <v>194</v>
      </c>
      <c r="D147" s="22" t="s">
        <v>7</v>
      </c>
      <c r="E147" s="22" t="s">
        <v>628</v>
      </c>
      <c r="F147" s="22">
        <v>5</v>
      </c>
      <c r="G147" s="22">
        <v>0</v>
      </c>
      <c r="H147" s="22" t="str">
        <f>INDEX(Bar_data!$A$3:$B$140,MATCH(C147,Bar_data!$A$3:$A$140,FALSE),2)</f>
        <v>Trust031</v>
      </c>
      <c r="I147" s="22" t="str">
        <f>INDEX(TrustCAHUB_map!$A$2:$D$139,MATCH($C147,TrustCAHUB_map!$A$2:$A$139,FALSE),3)</f>
        <v>East of England</v>
      </c>
      <c r="J147" s="22" t="str">
        <f>INDEX(TrustCAHUB_map!$A$2:$D$139,MATCH($C147,TrustCAHUB_map!$A$2:$A$139,FALSE),4)</f>
        <v>East of England</v>
      </c>
    </row>
    <row r="148" spans="1:10" x14ac:dyDescent="0.3">
      <c r="A148" s="22" t="str">
        <f t="shared" si="2"/>
        <v>'RCX2015Palliative70+'</v>
      </c>
      <c r="B148" s="22">
        <v>2015</v>
      </c>
      <c r="C148" s="22" t="s">
        <v>194</v>
      </c>
      <c r="D148" s="22" t="s">
        <v>8</v>
      </c>
      <c r="E148" s="22" t="s">
        <v>628</v>
      </c>
      <c r="F148" s="22">
        <v>20</v>
      </c>
      <c r="G148" s="22">
        <v>3</v>
      </c>
      <c r="H148" s="22" t="str">
        <f>INDEX(Bar_data!$A$3:$B$140,MATCH(C148,Bar_data!$A$3:$A$140,FALSE),2)</f>
        <v>Trust031</v>
      </c>
      <c r="I148" s="22" t="str">
        <f>INDEX(TrustCAHUB_map!$A$2:$D$139,MATCH($C148,TrustCAHUB_map!$A$2:$A$139,FALSE),3)</f>
        <v>East of England</v>
      </c>
      <c r="J148" s="22" t="str">
        <f>INDEX(TrustCAHUB_map!$A$2:$D$139,MATCH($C148,TrustCAHUB_map!$A$2:$A$139,FALSE),4)</f>
        <v>East of England</v>
      </c>
    </row>
    <row r="149" spans="1:10" x14ac:dyDescent="0.3">
      <c r="A149" s="22" t="str">
        <f t="shared" si="2"/>
        <v>'RD12015Palliative18-49'</v>
      </c>
      <c r="B149" s="22">
        <v>2015</v>
      </c>
      <c r="C149" s="22" t="s">
        <v>195</v>
      </c>
      <c r="D149" s="22" t="s">
        <v>8</v>
      </c>
      <c r="E149" s="22" t="s">
        <v>153</v>
      </c>
      <c r="F149" s="22">
        <v>2</v>
      </c>
      <c r="G149" s="22">
        <v>0</v>
      </c>
      <c r="H149" s="22" t="str">
        <f>INDEX(Bar_data!$A$3:$B$140,MATCH(C149,Bar_data!$A$3:$A$140,FALSE),2)</f>
        <v>Trust032</v>
      </c>
      <c r="I149" s="22" t="str">
        <f>INDEX(TrustCAHUB_map!$A$2:$D$139,MATCH($C149,TrustCAHUB_map!$A$2:$A$139,FALSE),3)</f>
        <v>Somerset, Wiltshire, Avon and Gloucester</v>
      </c>
      <c r="J149" s="22" t="str">
        <f>INDEX(TrustCAHUB_map!$A$2:$D$139,MATCH($C149,TrustCAHUB_map!$A$2:$A$139,FALSE),4)</f>
        <v>South West</v>
      </c>
    </row>
    <row r="150" spans="1:10" x14ac:dyDescent="0.3">
      <c r="A150" s="22" t="str">
        <f t="shared" si="2"/>
        <v>'RD12015Palliative50-69'</v>
      </c>
      <c r="B150" s="22">
        <v>2015</v>
      </c>
      <c r="C150" s="22" t="s">
        <v>195</v>
      </c>
      <c r="D150" s="22" t="s">
        <v>8</v>
      </c>
      <c r="E150" s="22" t="s">
        <v>627</v>
      </c>
      <c r="F150" s="22">
        <v>25</v>
      </c>
      <c r="G150" s="22">
        <v>3</v>
      </c>
      <c r="H150" s="22" t="str">
        <f>INDEX(Bar_data!$A$3:$B$140,MATCH(C150,Bar_data!$A$3:$A$140,FALSE),2)</f>
        <v>Trust032</v>
      </c>
      <c r="I150" s="22" t="str">
        <f>INDEX(TrustCAHUB_map!$A$2:$D$139,MATCH($C150,TrustCAHUB_map!$A$2:$A$139,FALSE),3)</f>
        <v>Somerset, Wiltshire, Avon and Gloucester</v>
      </c>
      <c r="J150" s="22" t="str">
        <f>INDEX(TrustCAHUB_map!$A$2:$D$139,MATCH($C150,TrustCAHUB_map!$A$2:$A$139,FALSE),4)</f>
        <v>South West</v>
      </c>
    </row>
    <row r="151" spans="1:10" x14ac:dyDescent="0.3">
      <c r="A151" s="22" t="str">
        <f t="shared" si="2"/>
        <v>'RD12015Curative50-69'</v>
      </c>
      <c r="B151" s="22">
        <v>2015</v>
      </c>
      <c r="C151" s="22" t="s">
        <v>195</v>
      </c>
      <c r="D151" s="22" t="s">
        <v>7</v>
      </c>
      <c r="E151" s="22" t="s">
        <v>627</v>
      </c>
      <c r="F151" s="22">
        <v>10</v>
      </c>
      <c r="G151" s="22">
        <v>0</v>
      </c>
      <c r="H151" s="22" t="str">
        <f>INDEX(Bar_data!$A$3:$B$140,MATCH(C151,Bar_data!$A$3:$A$140,FALSE),2)</f>
        <v>Trust032</v>
      </c>
      <c r="I151" s="22" t="str">
        <f>INDEX(TrustCAHUB_map!$A$2:$D$139,MATCH($C151,TrustCAHUB_map!$A$2:$A$139,FALSE),3)</f>
        <v>Somerset, Wiltshire, Avon and Gloucester</v>
      </c>
      <c r="J151" s="22" t="str">
        <f>INDEX(TrustCAHUB_map!$A$2:$D$139,MATCH($C151,TrustCAHUB_map!$A$2:$A$139,FALSE),4)</f>
        <v>South West</v>
      </c>
    </row>
    <row r="152" spans="1:10" x14ac:dyDescent="0.3">
      <c r="A152" s="22" t="str">
        <f t="shared" si="2"/>
        <v>'RD12015Curative70+'</v>
      </c>
      <c r="B152" s="22">
        <v>2015</v>
      </c>
      <c r="C152" s="22" t="s">
        <v>195</v>
      </c>
      <c r="D152" s="22" t="s">
        <v>7</v>
      </c>
      <c r="E152" s="22" t="s">
        <v>628</v>
      </c>
      <c r="F152" s="22">
        <v>6</v>
      </c>
      <c r="G152" s="22">
        <v>0</v>
      </c>
      <c r="H152" s="22" t="str">
        <f>INDEX(Bar_data!$A$3:$B$140,MATCH(C152,Bar_data!$A$3:$A$140,FALSE),2)</f>
        <v>Trust032</v>
      </c>
      <c r="I152" s="22" t="str">
        <f>INDEX(TrustCAHUB_map!$A$2:$D$139,MATCH($C152,TrustCAHUB_map!$A$2:$A$139,FALSE),3)</f>
        <v>Somerset, Wiltshire, Avon and Gloucester</v>
      </c>
      <c r="J152" s="22" t="str">
        <f>INDEX(TrustCAHUB_map!$A$2:$D$139,MATCH($C152,TrustCAHUB_map!$A$2:$A$139,FALSE),4)</f>
        <v>South West</v>
      </c>
    </row>
    <row r="153" spans="1:10" x14ac:dyDescent="0.3">
      <c r="A153" s="22" t="str">
        <f t="shared" si="2"/>
        <v>'RD12015Palliative70+'</v>
      </c>
      <c r="B153" s="22">
        <v>2015</v>
      </c>
      <c r="C153" s="22" t="s">
        <v>195</v>
      </c>
      <c r="D153" s="22" t="s">
        <v>8</v>
      </c>
      <c r="E153" s="22" t="s">
        <v>628</v>
      </c>
      <c r="F153" s="22">
        <v>32</v>
      </c>
      <c r="G153" s="22">
        <v>1</v>
      </c>
      <c r="H153" s="22" t="str">
        <f>INDEX(Bar_data!$A$3:$B$140,MATCH(C153,Bar_data!$A$3:$A$140,FALSE),2)</f>
        <v>Trust032</v>
      </c>
      <c r="I153" s="22" t="str">
        <f>INDEX(TrustCAHUB_map!$A$2:$D$139,MATCH($C153,TrustCAHUB_map!$A$2:$A$139,FALSE),3)</f>
        <v>Somerset, Wiltshire, Avon and Gloucester</v>
      </c>
      <c r="J153" s="22" t="str">
        <f>INDEX(TrustCAHUB_map!$A$2:$D$139,MATCH($C153,TrustCAHUB_map!$A$2:$A$139,FALSE),4)</f>
        <v>South West</v>
      </c>
    </row>
    <row r="154" spans="1:10" x14ac:dyDescent="0.3">
      <c r="A154" s="22" t="str">
        <f t="shared" si="2"/>
        <v>'RD32015Curative18-49'</v>
      </c>
      <c r="B154" s="22">
        <v>2015</v>
      </c>
      <c r="C154" s="22" t="s">
        <v>196</v>
      </c>
      <c r="D154" s="22" t="s">
        <v>7</v>
      </c>
      <c r="E154" s="22" t="s">
        <v>153</v>
      </c>
      <c r="F154" s="22">
        <v>1</v>
      </c>
      <c r="G154" s="22">
        <v>0</v>
      </c>
      <c r="H154" s="22" t="str">
        <f>INDEX(Bar_data!$A$3:$B$140,MATCH(C154,Bar_data!$A$3:$A$140,FALSE),2)</f>
        <v>Trust033</v>
      </c>
      <c r="I154" s="22" t="str">
        <f>INDEX(TrustCAHUB_map!$A$2:$D$139,MATCH($C154,TrustCAHUB_map!$A$2:$A$139,FALSE),3)</f>
        <v>Wessex</v>
      </c>
      <c r="J154" s="22" t="str">
        <f>INDEX(TrustCAHUB_map!$A$2:$D$139,MATCH($C154,TrustCAHUB_map!$A$2:$A$139,FALSE),4)</f>
        <v>Wessex</v>
      </c>
    </row>
    <row r="155" spans="1:10" x14ac:dyDescent="0.3">
      <c r="A155" s="22" t="str">
        <f t="shared" si="2"/>
        <v>'RD32015Palliative50-69'</v>
      </c>
      <c r="B155" s="22">
        <v>2015</v>
      </c>
      <c r="C155" s="22" t="s">
        <v>196</v>
      </c>
      <c r="D155" s="22" t="s">
        <v>8</v>
      </c>
      <c r="E155" s="22" t="s">
        <v>627</v>
      </c>
      <c r="F155" s="22">
        <v>24</v>
      </c>
      <c r="G155" s="22">
        <v>2</v>
      </c>
      <c r="H155" s="22" t="str">
        <f>INDEX(Bar_data!$A$3:$B$140,MATCH(C155,Bar_data!$A$3:$A$140,FALSE),2)</f>
        <v>Trust033</v>
      </c>
      <c r="I155" s="22" t="str">
        <f>INDEX(TrustCAHUB_map!$A$2:$D$139,MATCH($C155,TrustCAHUB_map!$A$2:$A$139,FALSE),3)</f>
        <v>Wessex</v>
      </c>
      <c r="J155" s="22" t="str">
        <f>INDEX(TrustCAHUB_map!$A$2:$D$139,MATCH($C155,TrustCAHUB_map!$A$2:$A$139,FALSE),4)</f>
        <v>Wessex</v>
      </c>
    </row>
    <row r="156" spans="1:10" x14ac:dyDescent="0.3">
      <c r="A156" s="22" t="str">
        <f t="shared" si="2"/>
        <v>'RD32015Curative50-69'</v>
      </c>
      <c r="B156" s="22">
        <v>2015</v>
      </c>
      <c r="C156" s="22" t="s">
        <v>196</v>
      </c>
      <c r="D156" s="22" t="s">
        <v>7</v>
      </c>
      <c r="E156" s="22" t="s">
        <v>627</v>
      </c>
      <c r="F156" s="22">
        <v>16</v>
      </c>
      <c r="G156" s="22">
        <v>0</v>
      </c>
      <c r="H156" s="22" t="str">
        <f>INDEX(Bar_data!$A$3:$B$140,MATCH(C156,Bar_data!$A$3:$A$140,FALSE),2)</f>
        <v>Trust033</v>
      </c>
      <c r="I156" s="22" t="str">
        <f>INDEX(TrustCAHUB_map!$A$2:$D$139,MATCH($C156,TrustCAHUB_map!$A$2:$A$139,FALSE),3)</f>
        <v>Wessex</v>
      </c>
      <c r="J156" s="22" t="str">
        <f>INDEX(TrustCAHUB_map!$A$2:$D$139,MATCH($C156,TrustCAHUB_map!$A$2:$A$139,FALSE),4)</f>
        <v>Wessex</v>
      </c>
    </row>
    <row r="157" spans="1:10" x14ac:dyDescent="0.3">
      <c r="A157" s="22" t="str">
        <f t="shared" si="2"/>
        <v>'RD32015Not assigned70+'</v>
      </c>
      <c r="B157" s="22">
        <v>2015</v>
      </c>
      <c r="C157" s="22" t="s">
        <v>196</v>
      </c>
      <c r="D157" s="22" t="s">
        <v>477</v>
      </c>
      <c r="E157" s="22" t="s">
        <v>628</v>
      </c>
      <c r="F157" s="22">
        <v>1</v>
      </c>
      <c r="G157" s="22">
        <v>0</v>
      </c>
      <c r="H157" s="22" t="str">
        <f>INDEX(Bar_data!$A$3:$B$140,MATCH(C157,Bar_data!$A$3:$A$140,FALSE),2)</f>
        <v>Trust033</v>
      </c>
      <c r="I157" s="22" t="str">
        <f>INDEX(TrustCAHUB_map!$A$2:$D$139,MATCH($C157,TrustCAHUB_map!$A$2:$A$139,FALSE),3)</f>
        <v>Wessex</v>
      </c>
      <c r="J157" s="22" t="str">
        <f>INDEX(TrustCAHUB_map!$A$2:$D$139,MATCH($C157,TrustCAHUB_map!$A$2:$A$139,FALSE),4)</f>
        <v>Wessex</v>
      </c>
    </row>
    <row r="158" spans="1:10" x14ac:dyDescent="0.3">
      <c r="A158" s="22" t="str">
        <f t="shared" si="2"/>
        <v>'RD32015Palliative70+'</v>
      </c>
      <c r="B158" s="22">
        <v>2015</v>
      </c>
      <c r="C158" s="22" t="s">
        <v>196</v>
      </c>
      <c r="D158" s="22" t="s">
        <v>8</v>
      </c>
      <c r="E158" s="22" t="s">
        <v>628</v>
      </c>
      <c r="F158" s="22">
        <v>17</v>
      </c>
      <c r="G158" s="22">
        <v>1</v>
      </c>
      <c r="H158" s="22" t="str">
        <f>INDEX(Bar_data!$A$3:$B$140,MATCH(C158,Bar_data!$A$3:$A$140,FALSE),2)</f>
        <v>Trust033</v>
      </c>
      <c r="I158" s="22" t="str">
        <f>INDEX(TrustCAHUB_map!$A$2:$D$139,MATCH($C158,TrustCAHUB_map!$A$2:$A$139,FALSE),3)</f>
        <v>Wessex</v>
      </c>
      <c r="J158" s="22" t="str">
        <f>INDEX(TrustCAHUB_map!$A$2:$D$139,MATCH($C158,TrustCAHUB_map!$A$2:$A$139,FALSE),4)</f>
        <v>Wessex</v>
      </c>
    </row>
    <row r="159" spans="1:10" x14ac:dyDescent="0.3">
      <c r="A159" s="22" t="str">
        <f t="shared" si="2"/>
        <v>'RD32015Curative70+'</v>
      </c>
      <c r="B159" s="22">
        <v>2015</v>
      </c>
      <c r="C159" s="22" t="s">
        <v>196</v>
      </c>
      <c r="D159" s="22" t="s">
        <v>7</v>
      </c>
      <c r="E159" s="22" t="s">
        <v>628</v>
      </c>
      <c r="F159" s="22">
        <v>11</v>
      </c>
      <c r="G159" s="22">
        <v>0</v>
      </c>
      <c r="H159" s="22" t="str">
        <f>INDEX(Bar_data!$A$3:$B$140,MATCH(C159,Bar_data!$A$3:$A$140,FALSE),2)</f>
        <v>Trust033</v>
      </c>
      <c r="I159" s="22" t="str">
        <f>INDEX(TrustCAHUB_map!$A$2:$D$139,MATCH($C159,TrustCAHUB_map!$A$2:$A$139,FALSE),3)</f>
        <v>Wessex</v>
      </c>
      <c r="J159" s="22" t="str">
        <f>INDEX(TrustCAHUB_map!$A$2:$D$139,MATCH($C159,TrustCAHUB_map!$A$2:$A$139,FALSE),4)</f>
        <v>Wessex</v>
      </c>
    </row>
    <row r="160" spans="1:10" x14ac:dyDescent="0.3">
      <c r="A160" s="22" t="str">
        <f t="shared" si="2"/>
        <v>'RD82015Palliative18-49'</v>
      </c>
      <c r="B160" s="22">
        <v>2015</v>
      </c>
      <c r="C160" s="22" t="s">
        <v>197</v>
      </c>
      <c r="D160" s="22" t="s">
        <v>8</v>
      </c>
      <c r="E160" s="22" t="s">
        <v>153</v>
      </c>
      <c r="F160" s="22">
        <v>4</v>
      </c>
      <c r="G160" s="22">
        <v>0</v>
      </c>
      <c r="H160" s="22" t="str">
        <f>INDEX(Bar_data!$A$3:$B$140,MATCH(C160,Bar_data!$A$3:$A$140,FALSE),2)</f>
        <v>Trust034</v>
      </c>
      <c r="I160" s="22" t="str">
        <f>INDEX(TrustCAHUB_map!$A$2:$D$139,MATCH($C160,TrustCAHUB_map!$A$2:$A$139,FALSE),3)</f>
        <v>East of England</v>
      </c>
      <c r="J160" s="22" t="str">
        <f>INDEX(TrustCAHUB_map!$A$2:$D$139,MATCH($C160,TrustCAHUB_map!$A$2:$A$139,FALSE),4)</f>
        <v>East Midlands</v>
      </c>
    </row>
    <row r="161" spans="1:10" x14ac:dyDescent="0.3">
      <c r="A161" s="22" t="str">
        <f t="shared" si="2"/>
        <v>'RD82015Palliative50-69'</v>
      </c>
      <c r="B161" s="22">
        <v>2015</v>
      </c>
      <c r="C161" s="22" t="s">
        <v>197</v>
      </c>
      <c r="D161" s="22" t="s">
        <v>8</v>
      </c>
      <c r="E161" s="22" t="s">
        <v>627</v>
      </c>
      <c r="F161" s="22">
        <v>27</v>
      </c>
      <c r="G161" s="22">
        <v>4</v>
      </c>
      <c r="H161" s="22" t="str">
        <f>INDEX(Bar_data!$A$3:$B$140,MATCH(C161,Bar_data!$A$3:$A$140,FALSE),2)</f>
        <v>Trust034</v>
      </c>
      <c r="I161" s="22" t="str">
        <f>INDEX(TrustCAHUB_map!$A$2:$D$139,MATCH($C161,TrustCAHUB_map!$A$2:$A$139,FALSE),3)</f>
        <v>East of England</v>
      </c>
      <c r="J161" s="22" t="str">
        <f>INDEX(TrustCAHUB_map!$A$2:$D$139,MATCH($C161,TrustCAHUB_map!$A$2:$A$139,FALSE),4)</f>
        <v>East Midlands</v>
      </c>
    </row>
    <row r="162" spans="1:10" x14ac:dyDescent="0.3">
      <c r="A162" s="22" t="str">
        <f t="shared" si="2"/>
        <v>'RD82015Curative50-69'</v>
      </c>
      <c r="B162" s="22">
        <v>2015</v>
      </c>
      <c r="C162" s="22" t="s">
        <v>197</v>
      </c>
      <c r="D162" s="22" t="s">
        <v>7</v>
      </c>
      <c r="E162" s="22" t="s">
        <v>627</v>
      </c>
      <c r="F162" s="22">
        <v>6</v>
      </c>
      <c r="G162" s="22">
        <v>0</v>
      </c>
      <c r="H162" s="22" t="str">
        <f>INDEX(Bar_data!$A$3:$B$140,MATCH(C162,Bar_data!$A$3:$A$140,FALSE),2)</f>
        <v>Trust034</v>
      </c>
      <c r="I162" s="22" t="str">
        <f>INDEX(TrustCAHUB_map!$A$2:$D$139,MATCH($C162,TrustCAHUB_map!$A$2:$A$139,FALSE),3)</f>
        <v>East of England</v>
      </c>
      <c r="J162" s="22" t="str">
        <f>INDEX(TrustCAHUB_map!$A$2:$D$139,MATCH($C162,TrustCAHUB_map!$A$2:$A$139,FALSE),4)</f>
        <v>East Midlands</v>
      </c>
    </row>
    <row r="163" spans="1:10" x14ac:dyDescent="0.3">
      <c r="A163" s="22" t="str">
        <f t="shared" si="2"/>
        <v>'RD82015Palliative70+'</v>
      </c>
      <c r="B163" s="22">
        <v>2015</v>
      </c>
      <c r="C163" s="22" t="s">
        <v>197</v>
      </c>
      <c r="D163" s="22" t="s">
        <v>8</v>
      </c>
      <c r="E163" s="22" t="s">
        <v>628</v>
      </c>
      <c r="F163" s="22">
        <v>11</v>
      </c>
      <c r="G163" s="22">
        <v>1</v>
      </c>
      <c r="H163" s="22" t="str">
        <f>INDEX(Bar_data!$A$3:$B$140,MATCH(C163,Bar_data!$A$3:$A$140,FALSE),2)</f>
        <v>Trust034</v>
      </c>
      <c r="I163" s="22" t="str">
        <f>INDEX(TrustCAHUB_map!$A$2:$D$139,MATCH($C163,TrustCAHUB_map!$A$2:$A$139,FALSE),3)</f>
        <v>East of England</v>
      </c>
      <c r="J163" s="22" t="str">
        <f>INDEX(TrustCAHUB_map!$A$2:$D$139,MATCH($C163,TrustCAHUB_map!$A$2:$A$139,FALSE),4)</f>
        <v>East Midlands</v>
      </c>
    </row>
    <row r="164" spans="1:10" x14ac:dyDescent="0.3">
      <c r="A164" s="22" t="str">
        <f t="shared" si="2"/>
        <v>'RDE2015Palliative18-49'</v>
      </c>
      <c r="B164" s="22">
        <v>2015</v>
      </c>
      <c r="C164" s="22" t="s">
        <v>199</v>
      </c>
      <c r="D164" s="22" t="s">
        <v>8</v>
      </c>
      <c r="E164" s="22" t="s">
        <v>153</v>
      </c>
      <c r="F164" s="22">
        <v>1</v>
      </c>
      <c r="G164" s="22">
        <v>0</v>
      </c>
      <c r="H164" s="22" t="str">
        <f>INDEX(Bar_data!$A$3:$B$140,MATCH(C164,Bar_data!$A$3:$A$140,FALSE),2)</f>
        <v>Trust036</v>
      </c>
      <c r="I164" s="22" t="str">
        <f>INDEX(TrustCAHUB_map!$A$2:$D$139,MATCH($C164,TrustCAHUB_map!$A$2:$A$139,FALSE),3)</f>
        <v>East of England</v>
      </c>
      <c r="J164" s="22" t="str">
        <f>INDEX(TrustCAHUB_map!$A$2:$D$139,MATCH($C164,TrustCAHUB_map!$A$2:$A$139,FALSE),4)</f>
        <v>East of England</v>
      </c>
    </row>
    <row r="165" spans="1:10" x14ac:dyDescent="0.3">
      <c r="A165" s="22" t="str">
        <f t="shared" si="2"/>
        <v>'RDE2015Curative50-69'</v>
      </c>
      <c r="B165" s="22">
        <v>2015</v>
      </c>
      <c r="C165" s="22" t="s">
        <v>199</v>
      </c>
      <c r="D165" s="22" t="s">
        <v>7</v>
      </c>
      <c r="E165" s="22" t="s">
        <v>627</v>
      </c>
      <c r="F165" s="22">
        <v>17</v>
      </c>
      <c r="G165" s="22">
        <v>0</v>
      </c>
      <c r="H165" s="22" t="str">
        <f>INDEX(Bar_data!$A$3:$B$140,MATCH(C165,Bar_data!$A$3:$A$140,FALSE),2)</f>
        <v>Trust036</v>
      </c>
      <c r="I165" s="22" t="str">
        <f>INDEX(TrustCAHUB_map!$A$2:$D$139,MATCH($C165,TrustCAHUB_map!$A$2:$A$139,FALSE),3)</f>
        <v>East of England</v>
      </c>
      <c r="J165" s="22" t="str">
        <f>INDEX(TrustCAHUB_map!$A$2:$D$139,MATCH($C165,TrustCAHUB_map!$A$2:$A$139,FALSE),4)</f>
        <v>East of England</v>
      </c>
    </row>
    <row r="166" spans="1:10" x14ac:dyDescent="0.3">
      <c r="A166" s="22" t="str">
        <f t="shared" si="2"/>
        <v>'RDE2015Palliative50-69'</v>
      </c>
      <c r="B166" s="22">
        <v>2015</v>
      </c>
      <c r="C166" s="22" t="s">
        <v>199</v>
      </c>
      <c r="D166" s="22" t="s">
        <v>8</v>
      </c>
      <c r="E166" s="22" t="s">
        <v>627</v>
      </c>
      <c r="F166" s="22">
        <v>56</v>
      </c>
      <c r="G166" s="22">
        <v>2</v>
      </c>
      <c r="H166" s="22" t="str">
        <f>INDEX(Bar_data!$A$3:$B$140,MATCH(C166,Bar_data!$A$3:$A$140,FALSE),2)</f>
        <v>Trust036</v>
      </c>
      <c r="I166" s="22" t="str">
        <f>INDEX(TrustCAHUB_map!$A$2:$D$139,MATCH($C166,TrustCAHUB_map!$A$2:$A$139,FALSE),3)</f>
        <v>East of England</v>
      </c>
      <c r="J166" s="22" t="str">
        <f>INDEX(TrustCAHUB_map!$A$2:$D$139,MATCH($C166,TrustCAHUB_map!$A$2:$A$139,FALSE),4)</f>
        <v>East of England</v>
      </c>
    </row>
    <row r="167" spans="1:10" x14ac:dyDescent="0.3">
      <c r="A167" s="22" t="str">
        <f t="shared" si="2"/>
        <v>'RDE2015Not assigned50-69'</v>
      </c>
      <c r="B167" s="22">
        <v>2015</v>
      </c>
      <c r="C167" s="22" t="s">
        <v>199</v>
      </c>
      <c r="D167" s="22" t="s">
        <v>477</v>
      </c>
      <c r="E167" s="22" t="s">
        <v>627</v>
      </c>
      <c r="F167" s="22">
        <v>9</v>
      </c>
      <c r="G167" s="22">
        <v>0</v>
      </c>
      <c r="H167" s="22" t="str">
        <f>INDEX(Bar_data!$A$3:$B$140,MATCH(C167,Bar_data!$A$3:$A$140,FALSE),2)</f>
        <v>Trust036</v>
      </c>
      <c r="I167" s="22" t="str">
        <f>INDEX(TrustCAHUB_map!$A$2:$D$139,MATCH($C167,TrustCAHUB_map!$A$2:$A$139,FALSE),3)</f>
        <v>East of England</v>
      </c>
      <c r="J167" s="22" t="str">
        <f>INDEX(TrustCAHUB_map!$A$2:$D$139,MATCH($C167,TrustCAHUB_map!$A$2:$A$139,FALSE),4)</f>
        <v>East of England</v>
      </c>
    </row>
    <row r="168" spans="1:10" x14ac:dyDescent="0.3">
      <c r="A168" s="22" t="str">
        <f t="shared" si="2"/>
        <v>'RDE2015Not assigned70+'</v>
      </c>
      <c r="B168" s="22">
        <v>2015</v>
      </c>
      <c r="C168" s="22" t="s">
        <v>199</v>
      </c>
      <c r="D168" s="22" t="s">
        <v>477</v>
      </c>
      <c r="E168" s="22" t="s">
        <v>628</v>
      </c>
      <c r="F168" s="22">
        <v>4</v>
      </c>
      <c r="G168" s="22">
        <v>0</v>
      </c>
      <c r="H168" s="22" t="str">
        <f>INDEX(Bar_data!$A$3:$B$140,MATCH(C168,Bar_data!$A$3:$A$140,FALSE),2)</f>
        <v>Trust036</v>
      </c>
      <c r="I168" s="22" t="str">
        <f>INDEX(TrustCAHUB_map!$A$2:$D$139,MATCH($C168,TrustCAHUB_map!$A$2:$A$139,FALSE),3)</f>
        <v>East of England</v>
      </c>
      <c r="J168" s="22" t="str">
        <f>INDEX(TrustCAHUB_map!$A$2:$D$139,MATCH($C168,TrustCAHUB_map!$A$2:$A$139,FALSE),4)</f>
        <v>East of England</v>
      </c>
    </row>
    <row r="169" spans="1:10" x14ac:dyDescent="0.3">
      <c r="A169" s="22" t="str">
        <f t="shared" si="2"/>
        <v>'RDE2015Palliative70+'</v>
      </c>
      <c r="B169" s="22">
        <v>2015</v>
      </c>
      <c r="C169" s="22" t="s">
        <v>199</v>
      </c>
      <c r="D169" s="22" t="s">
        <v>8</v>
      </c>
      <c r="E169" s="22" t="s">
        <v>628</v>
      </c>
      <c r="F169" s="22">
        <v>60</v>
      </c>
      <c r="G169" s="22">
        <v>0</v>
      </c>
      <c r="H169" s="22" t="str">
        <f>INDEX(Bar_data!$A$3:$B$140,MATCH(C169,Bar_data!$A$3:$A$140,FALSE),2)</f>
        <v>Trust036</v>
      </c>
      <c r="I169" s="22" t="str">
        <f>INDEX(TrustCAHUB_map!$A$2:$D$139,MATCH($C169,TrustCAHUB_map!$A$2:$A$139,FALSE),3)</f>
        <v>East of England</v>
      </c>
      <c r="J169" s="22" t="str">
        <f>INDEX(TrustCAHUB_map!$A$2:$D$139,MATCH($C169,TrustCAHUB_map!$A$2:$A$139,FALSE),4)</f>
        <v>East of England</v>
      </c>
    </row>
    <row r="170" spans="1:10" x14ac:dyDescent="0.3">
      <c r="A170" s="22" t="str">
        <f t="shared" si="2"/>
        <v>'RDE2015Curative70+'</v>
      </c>
      <c r="B170" s="22">
        <v>2015</v>
      </c>
      <c r="C170" s="22" t="s">
        <v>199</v>
      </c>
      <c r="D170" s="22" t="s">
        <v>7</v>
      </c>
      <c r="E170" s="22" t="s">
        <v>628</v>
      </c>
      <c r="F170" s="22">
        <v>12</v>
      </c>
      <c r="G170" s="22">
        <v>0</v>
      </c>
      <c r="H170" s="22" t="str">
        <f>INDEX(Bar_data!$A$3:$B$140,MATCH(C170,Bar_data!$A$3:$A$140,FALSE),2)</f>
        <v>Trust036</v>
      </c>
      <c r="I170" s="22" t="str">
        <f>INDEX(TrustCAHUB_map!$A$2:$D$139,MATCH($C170,TrustCAHUB_map!$A$2:$A$139,FALSE),3)</f>
        <v>East of England</v>
      </c>
      <c r="J170" s="22" t="str">
        <f>INDEX(TrustCAHUB_map!$A$2:$D$139,MATCH($C170,TrustCAHUB_map!$A$2:$A$139,FALSE),4)</f>
        <v>East of England</v>
      </c>
    </row>
    <row r="171" spans="1:10" x14ac:dyDescent="0.3">
      <c r="A171" s="22" t="str">
        <f t="shared" si="2"/>
        <v>'RDU2015Curative18-49'</v>
      </c>
      <c r="B171" s="22">
        <v>2015</v>
      </c>
      <c r="C171" s="22" t="s">
        <v>200</v>
      </c>
      <c r="D171" s="22" t="s">
        <v>7</v>
      </c>
      <c r="E171" s="22" t="s">
        <v>153</v>
      </c>
      <c r="F171" s="22">
        <v>1</v>
      </c>
      <c r="G171" s="22">
        <v>0</v>
      </c>
      <c r="H171" s="22" t="str">
        <f>INDEX(Bar_data!$A$3:$B$140,MATCH(C171,Bar_data!$A$3:$A$140,FALSE),2)</f>
        <v>Trust037</v>
      </c>
      <c r="I171" s="22" t="str">
        <f>INDEX(TrustCAHUB_map!$A$2:$D$139,MATCH($C171,TrustCAHUB_map!$A$2:$A$139,FALSE),3)</f>
        <v>Surrey and Sussex</v>
      </c>
      <c r="J171" s="22" t="str">
        <f>INDEX(TrustCAHUB_map!$A$2:$D$139,MATCH($C171,TrustCAHUB_map!$A$2:$A$139,FALSE),4)</f>
        <v>South East</v>
      </c>
    </row>
    <row r="172" spans="1:10" x14ac:dyDescent="0.3">
      <c r="A172" s="22" t="str">
        <f t="shared" si="2"/>
        <v>'RDU2015Palliative18-49'</v>
      </c>
      <c r="B172" s="22">
        <v>2015</v>
      </c>
      <c r="C172" s="22" t="s">
        <v>200</v>
      </c>
      <c r="D172" s="22" t="s">
        <v>8</v>
      </c>
      <c r="E172" s="22" t="s">
        <v>153</v>
      </c>
      <c r="F172" s="22">
        <v>6</v>
      </c>
      <c r="G172" s="22">
        <v>0</v>
      </c>
      <c r="H172" s="22" t="str">
        <f>INDEX(Bar_data!$A$3:$B$140,MATCH(C172,Bar_data!$A$3:$A$140,FALSE),2)</f>
        <v>Trust037</v>
      </c>
      <c r="I172" s="22" t="str">
        <f>INDEX(TrustCAHUB_map!$A$2:$D$139,MATCH($C172,TrustCAHUB_map!$A$2:$A$139,FALSE),3)</f>
        <v>Surrey and Sussex</v>
      </c>
      <c r="J172" s="22" t="str">
        <f>INDEX(TrustCAHUB_map!$A$2:$D$139,MATCH($C172,TrustCAHUB_map!$A$2:$A$139,FALSE),4)</f>
        <v>South East</v>
      </c>
    </row>
    <row r="173" spans="1:10" x14ac:dyDescent="0.3">
      <c r="A173" s="22" t="str">
        <f t="shared" si="2"/>
        <v>'RDU2015Not assigned18-49'</v>
      </c>
      <c r="B173" s="22">
        <v>2015</v>
      </c>
      <c r="C173" s="22" t="s">
        <v>200</v>
      </c>
      <c r="D173" s="22" t="s">
        <v>477</v>
      </c>
      <c r="E173" s="22" t="s">
        <v>153</v>
      </c>
      <c r="F173" s="22">
        <v>1</v>
      </c>
      <c r="G173" s="22">
        <v>0</v>
      </c>
      <c r="H173" s="22" t="str">
        <f>INDEX(Bar_data!$A$3:$B$140,MATCH(C173,Bar_data!$A$3:$A$140,FALSE),2)</f>
        <v>Trust037</v>
      </c>
      <c r="I173" s="22" t="str">
        <f>INDEX(TrustCAHUB_map!$A$2:$D$139,MATCH($C173,TrustCAHUB_map!$A$2:$A$139,FALSE),3)</f>
        <v>Surrey and Sussex</v>
      </c>
      <c r="J173" s="22" t="str">
        <f>INDEX(TrustCAHUB_map!$A$2:$D$139,MATCH($C173,TrustCAHUB_map!$A$2:$A$139,FALSE),4)</f>
        <v>South East</v>
      </c>
    </row>
    <row r="174" spans="1:10" x14ac:dyDescent="0.3">
      <c r="A174" s="22" t="str">
        <f t="shared" si="2"/>
        <v>'RDU2015Curative50-69'</v>
      </c>
      <c r="B174" s="22">
        <v>2015</v>
      </c>
      <c r="C174" s="22" t="s">
        <v>200</v>
      </c>
      <c r="D174" s="22" t="s">
        <v>7</v>
      </c>
      <c r="E174" s="22" t="s">
        <v>627</v>
      </c>
      <c r="F174" s="22">
        <v>2</v>
      </c>
      <c r="G174" s="22">
        <v>0</v>
      </c>
      <c r="H174" s="22" t="str">
        <f>INDEX(Bar_data!$A$3:$B$140,MATCH(C174,Bar_data!$A$3:$A$140,FALSE),2)</f>
        <v>Trust037</v>
      </c>
      <c r="I174" s="22" t="str">
        <f>INDEX(TrustCAHUB_map!$A$2:$D$139,MATCH($C174,TrustCAHUB_map!$A$2:$A$139,FALSE),3)</f>
        <v>Surrey and Sussex</v>
      </c>
      <c r="J174" s="22" t="str">
        <f>INDEX(TrustCAHUB_map!$A$2:$D$139,MATCH($C174,TrustCAHUB_map!$A$2:$A$139,FALSE),4)</f>
        <v>South East</v>
      </c>
    </row>
    <row r="175" spans="1:10" x14ac:dyDescent="0.3">
      <c r="A175" s="22" t="str">
        <f t="shared" si="2"/>
        <v>'RDU2015Not assigned50-69'</v>
      </c>
      <c r="B175" s="22">
        <v>2015</v>
      </c>
      <c r="C175" s="22" t="s">
        <v>200</v>
      </c>
      <c r="D175" s="22" t="s">
        <v>477</v>
      </c>
      <c r="E175" s="22" t="s">
        <v>627</v>
      </c>
      <c r="F175" s="22">
        <v>2</v>
      </c>
      <c r="G175" s="22">
        <v>0</v>
      </c>
      <c r="H175" s="22" t="str">
        <f>INDEX(Bar_data!$A$3:$B$140,MATCH(C175,Bar_data!$A$3:$A$140,FALSE),2)</f>
        <v>Trust037</v>
      </c>
      <c r="I175" s="22" t="str">
        <f>INDEX(TrustCAHUB_map!$A$2:$D$139,MATCH($C175,TrustCAHUB_map!$A$2:$A$139,FALSE),3)</f>
        <v>Surrey and Sussex</v>
      </c>
      <c r="J175" s="22" t="str">
        <f>INDEX(TrustCAHUB_map!$A$2:$D$139,MATCH($C175,TrustCAHUB_map!$A$2:$A$139,FALSE),4)</f>
        <v>South East</v>
      </c>
    </row>
    <row r="176" spans="1:10" x14ac:dyDescent="0.3">
      <c r="A176" s="22" t="str">
        <f t="shared" si="2"/>
        <v>'RDU2015Palliative50-69'</v>
      </c>
      <c r="B176" s="22">
        <v>2015</v>
      </c>
      <c r="C176" s="22" t="s">
        <v>200</v>
      </c>
      <c r="D176" s="22" t="s">
        <v>8</v>
      </c>
      <c r="E176" s="22" t="s">
        <v>627</v>
      </c>
      <c r="F176" s="22">
        <v>25</v>
      </c>
      <c r="G176" s="22">
        <v>1</v>
      </c>
      <c r="H176" s="22" t="str">
        <f>INDEX(Bar_data!$A$3:$B$140,MATCH(C176,Bar_data!$A$3:$A$140,FALSE),2)</f>
        <v>Trust037</v>
      </c>
      <c r="I176" s="22" t="str">
        <f>INDEX(TrustCAHUB_map!$A$2:$D$139,MATCH($C176,TrustCAHUB_map!$A$2:$A$139,FALSE),3)</f>
        <v>Surrey and Sussex</v>
      </c>
      <c r="J176" s="22" t="str">
        <f>INDEX(TrustCAHUB_map!$A$2:$D$139,MATCH($C176,TrustCAHUB_map!$A$2:$A$139,FALSE),4)</f>
        <v>South East</v>
      </c>
    </row>
    <row r="177" spans="1:10" x14ac:dyDescent="0.3">
      <c r="A177" s="22" t="str">
        <f t="shared" si="2"/>
        <v>'RDU2015Curative70+'</v>
      </c>
      <c r="B177" s="22">
        <v>2015</v>
      </c>
      <c r="C177" s="22" t="s">
        <v>200</v>
      </c>
      <c r="D177" s="22" t="s">
        <v>7</v>
      </c>
      <c r="E177" s="22" t="s">
        <v>628</v>
      </c>
      <c r="F177" s="22">
        <v>1</v>
      </c>
      <c r="G177" s="22">
        <v>0</v>
      </c>
      <c r="H177" s="22" t="str">
        <f>INDEX(Bar_data!$A$3:$B$140,MATCH(C177,Bar_data!$A$3:$A$140,FALSE),2)</f>
        <v>Trust037</v>
      </c>
      <c r="I177" s="22" t="str">
        <f>INDEX(TrustCAHUB_map!$A$2:$D$139,MATCH($C177,TrustCAHUB_map!$A$2:$A$139,FALSE),3)</f>
        <v>Surrey and Sussex</v>
      </c>
      <c r="J177" s="22" t="str">
        <f>INDEX(TrustCAHUB_map!$A$2:$D$139,MATCH($C177,TrustCAHUB_map!$A$2:$A$139,FALSE),4)</f>
        <v>South East</v>
      </c>
    </row>
    <row r="178" spans="1:10" x14ac:dyDescent="0.3">
      <c r="A178" s="22" t="str">
        <f t="shared" si="2"/>
        <v>'RDU2015Palliative70+'</v>
      </c>
      <c r="B178" s="22">
        <v>2015</v>
      </c>
      <c r="C178" s="22" t="s">
        <v>200</v>
      </c>
      <c r="D178" s="22" t="s">
        <v>8</v>
      </c>
      <c r="E178" s="22" t="s">
        <v>628</v>
      </c>
      <c r="F178" s="22">
        <v>23</v>
      </c>
      <c r="G178" s="22">
        <v>1</v>
      </c>
      <c r="H178" s="22" t="str">
        <f>INDEX(Bar_data!$A$3:$B$140,MATCH(C178,Bar_data!$A$3:$A$140,FALSE),2)</f>
        <v>Trust037</v>
      </c>
      <c r="I178" s="22" t="str">
        <f>INDEX(TrustCAHUB_map!$A$2:$D$139,MATCH($C178,TrustCAHUB_map!$A$2:$A$139,FALSE),3)</f>
        <v>Surrey and Sussex</v>
      </c>
      <c r="J178" s="22" t="str">
        <f>INDEX(TrustCAHUB_map!$A$2:$D$139,MATCH($C178,TrustCAHUB_map!$A$2:$A$139,FALSE),4)</f>
        <v>South East</v>
      </c>
    </row>
    <row r="179" spans="1:10" x14ac:dyDescent="0.3">
      <c r="A179" s="22" t="str">
        <f t="shared" si="2"/>
        <v>'RDZ2015Curative18-49'</v>
      </c>
      <c r="B179" s="22">
        <v>2015</v>
      </c>
      <c r="C179" s="22" t="s">
        <v>201</v>
      </c>
      <c r="D179" s="22" t="s">
        <v>7</v>
      </c>
      <c r="E179" s="22" t="s">
        <v>153</v>
      </c>
      <c r="F179" s="22">
        <v>1</v>
      </c>
      <c r="G179" s="22">
        <v>0</v>
      </c>
      <c r="H179" s="22" t="str">
        <f>INDEX(Bar_data!$A$3:$B$140,MATCH(C179,Bar_data!$A$3:$A$140,FALSE),2)</f>
        <v>Trust038</v>
      </c>
      <c r="I179" s="22" t="str">
        <f>INDEX(TrustCAHUB_map!$A$2:$D$139,MATCH($C179,TrustCAHUB_map!$A$2:$A$139,FALSE),3)</f>
        <v>Wessex</v>
      </c>
      <c r="J179" s="22" t="str">
        <f>INDEX(TrustCAHUB_map!$A$2:$D$139,MATCH($C179,TrustCAHUB_map!$A$2:$A$139,FALSE),4)</f>
        <v>Wessex</v>
      </c>
    </row>
    <row r="180" spans="1:10" x14ac:dyDescent="0.3">
      <c r="A180" s="22" t="str">
        <f t="shared" si="2"/>
        <v>'RDZ2015Palliative18-49'</v>
      </c>
      <c r="B180" s="22">
        <v>2015</v>
      </c>
      <c r="C180" s="22" t="s">
        <v>201</v>
      </c>
      <c r="D180" s="22" t="s">
        <v>8</v>
      </c>
      <c r="E180" s="22" t="s">
        <v>153</v>
      </c>
      <c r="F180" s="22">
        <v>3</v>
      </c>
      <c r="G180" s="22">
        <v>0</v>
      </c>
      <c r="H180" s="22" t="str">
        <f>INDEX(Bar_data!$A$3:$B$140,MATCH(C180,Bar_data!$A$3:$A$140,FALSE),2)</f>
        <v>Trust038</v>
      </c>
      <c r="I180" s="22" t="str">
        <f>INDEX(TrustCAHUB_map!$A$2:$D$139,MATCH($C180,TrustCAHUB_map!$A$2:$A$139,FALSE),3)</f>
        <v>Wessex</v>
      </c>
      <c r="J180" s="22" t="str">
        <f>INDEX(TrustCAHUB_map!$A$2:$D$139,MATCH($C180,TrustCAHUB_map!$A$2:$A$139,FALSE),4)</f>
        <v>Wessex</v>
      </c>
    </row>
    <row r="181" spans="1:10" x14ac:dyDescent="0.3">
      <c r="A181" s="22" t="str">
        <f t="shared" si="2"/>
        <v>'RDZ2015Palliative50-69'</v>
      </c>
      <c r="B181" s="22">
        <v>2015</v>
      </c>
      <c r="C181" s="22" t="s">
        <v>201</v>
      </c>
      <c r="D181" s="22" t="s">
        <v>8</v>
      </c>
      <c r="E181" s="22" t="s">
        <v>627</v>
      </c>
      <c r="F181" s="22">
        <v>40</v>
      </c>
      <c r="G181" s="22">
        <v>2</v>
      </c>
      <c r="H181" s="22" t="str">
        <f>INDEX(Bar_data!$A$3:$B$140,MATCH(C181,Bar_data!$A$3:$A$140,FALSE),2)</f>
        <v>Trust038</v>
      </c>
      <c r="I181" s="22" t="str">
        <f>INDEX(TrustCAHUB_map!$A$2:$D$139,MATCH($C181,TrustCAHUB_map!$A$2:$A$139,FALSE),3)</f>
        <v>Wessex</v>
      </c>
      <c r="J181" s="22" t="str">
        <f>INDEX(TrustCAHUB_map!$A$2:$D$139,MATCH($C181,TrustCAHUB_map!$A$2:$A$139,FALSE),4)</f>
        <v>Wessex</v>
      </c>
    </row>
    <row r="182" spans="1:10" x14ac:dyDescent="0.3">
      <c r="A182" s="22" t="str">
        <f t="shared" si="2"/>
        <v>'RDZ2015Not assigned70+'</v>
      </c>
      <c r="B182" s="22">
        <v>2015</v>
      </c>
      <c r="C182" s="22" t="s">
        <v>201</v>
      </c>
      <c r="D182" s="22" t="s">
        <v>477</v>
      </c>
      <c r="E182" s="22" t="s">
        <v>628</v>
      </c>
      <c r="F182" s="22">
        <v>2</v>
      </c>
      <c r="G182" s="22">
        <v>2</v>
      </c>
      <c r="H182" s="22" t="str">
        <f>INDEX(Bar_data!$A$3:$B$140,MATCH(C182,Bar_data!$A$3:$A$140,FALSE),2)</f>
        <v>Trust038</v>
      </c>
      <c r="I182" s="22" t="str">
        <f>INDEX(TrustCAHUB_map!$A$2:$D$139,MATCH($C182,TrustCAHUB_map!$A$2:$A$139,FALSE),3)</f>
        <v>Wessex</v>
      </c>
      <c r="J182" s="22" t="str">
        <f>INDEX(TrustCAHUB_map!$A$2:$D$139,MATCH($C182,TrustCAHUB_map!$A$2:$A$139,FALSE),4)</f>
        <v>Wessex</v>
      </c>
    </row>
    <row r="183" spans="1:10" x14ac:dyDescent="0.3">
      <c r="A183" s="22" t="str">
        <f t="shared" si="2"/>
        <v>'RDZ2015Palliative70+'</v>
      </c>
      <c r="B183" s="22">
        <v>2015</v>
      </c>
      <c r="C183" s="22" t="s">
        <v>201</v>
      </c>
      <c r="D183" s="22" t="s">
        <v>8</v>
      </c>
      <c r="E183" s="22" t="s">
        <v>628</v>
      </c>
      <c r="F183" s="22">
        <v>22</v>
      </c>
      <c r="G183" s="22">
        <v>1</v>
      </c>
      <c r="H183" s="22" t="str">
        <f>INDEX(Bar_data!$A$3:$B$140,MATCH(C183,Bar_data!$A$3:$A$140,FALSE),2)</f>
        <v>Trust038</v>
      </c>
      <c r="I183" s="22" t="str">
        <f>INDEX(TrustCAHUB_map!$A$2:$D$139,MATCH($C183,TrustCAHUB_map!$A$2:$A$139,FALSE),3)</f>
        <v>Wessex</v>
      </c>
      <c r="J183" s="22" t="str">
        <f>INDEX(TrustCAHUB_map!$A$2:$D$139,MATCH($C183,TrustCAHUB_map!$A$2:$A$139,FALSE),4)</f>
        <v>Wessex</v>
      </c>
    </row>
    <row r="184" spans="1:10" x14ac:dyDescent="0.3">
      <c r="A184" s="22" t="str">
        <f t="shared" si="2"/>
        <v>'RDZ2015Curative70+'</v>
      </c>
      <c r="B184" s="22">
        <v>2015</v>
      </c>
      <c r="C184" s="22" t="s">
        <v>201</v>
      </c>
      <c r="D184" s="22" t="s">
        <v>7</v>
      </c>
      <c r="E184" s="22" t="s">
        <v>628</v>
      </c>
      <c r="F184" s="22">
        <v>3</v>
      </c>
      <c r="G184" s="22">
        <v>0</v>
      </c>
      <c r="H184" s="22" t="str">
        <f>INDEX(Bar_data!$A$3:$B$140,MATCH(C184,Bar_data!$A$3:$A$140,FALSE),2)</f>
        <v>Trust038</v>
      </c>
      <c r="I184" s="22" t="str">
        <f>INDEX(TrustCAHUB_map!$A$2:$D$139,MATCH($C184,TrustCAHUB_map!$A$2:$A$139,FALSE),3)</f>
        <v>Wessex</v>
      </c>
      <c r="J184" s="22" t="str">
        <f>INDEX(TrustCAHUB_map!$A$2:$D$139,MATCH($C184,TrustCAHUB_map!$A$2:$A$139,FALSE),4)</f>
        <v>Wessex</v>
      </c>
    </row>
    <row r="185" spans="1:10" x14ac:dyDescent="0.3">
      <c r="A185" s="22" t="str">
        <f t="shared" si="2"/>
        <v>'RE92015Palliative18-49'</v>
      </c>
      <c r="B185" s="22">
        <v>2015</v>
      </c>
      <c r="C185" s="22" t="s">
        <v>202</v>
      </c>
      <c r="D185" s="22" t="s">
        <v>8</v>
      </c>
      <c r="E185" s="22" t="s">
        <v>153</v>
      </c>
      <c r="F185" s="22">
        <v>3</v>
      </c>
      <c r="G185" s="22">
        <v>1</v>
      </c>
      <c r="H185" s="22" t="str">
        <f>INDEX(Bar_data!$A$3:$B$140,MATCH(C185,Bar_data!$A$3:$A$140,FALSE),2)</f>
        <v>Trust039</v>
      </c>
      <c r="I185" s="22" t="str">
        <f>INDEX(TrustCAHUB_map!$A$2:$D$139,MATCH($C185,TrustCAHUB_map!$A$2:$A$139,FALSE),3)</f>
        <v>North East and Cumbria</v>
      </c>
      <c r="J185" s="22" t="str">
        <f>INDEX(TrustCAHUB_map!$A$2:$D$139,MATCH($C185,TrustCAHUB_map!$A$2:$A$139,FALSE),4)</f>
        <v>North East</v>
      </c>
    </row>
    <row r="186" spans="1:10" x14ac:dyDescent="0.3">
      <c r="A186" s="22" t="str">
        <f t="shared" si="2"/>
        <v>'RE92015Curative50-69'</v>
      </c>
      <c r="B186" s="22">
        <v>2015</v>
      </c>
      <c r="C186" s="22" t="s">
        <v>202</v>
      </c>
      <c r="D186" s="22" t="s">
        <v>7</v>
      </c>
      <c r="E186" s="22" t="s">
        <v>627</v>
      </c>
      <c r="F186" s="22">
        <v>1</v>
      </c>
      <c r="G186" s="22">
        <v>0</v>
      </c>
      <c r="H186" s="22" t="str">
        <f>INDEX(Bar_data!$A$3:$B$140,MATCH(C186,Bar_data!$A$3:$A$140,FALSE),2)</f>
        <v>Trust039</v>
      </c>
      <c r="I186" s="22" t="str">
        <f>INDEX(TrustCAHUB_map!$A$2:$D$139,MATCH($C186,TrustCAHUB_map!$A$2:$A$139,FALSE),3)</f>
        <v>North East and Cumbria</v>
      </c>
      <c r="J186" s="22" t="str">
        <f>INDEX(TrustCAHUB_map!$A$2:$D$139,MATCH($C186,TrustCAHUB_map!$A$2:$A$139,FALSE),4)</f>
        <v>North East</v>
      </c>
    </row>
    <row r="187" spans="1:10" x14ac:dyDescent="0.3">
      <c r="A187" s="22" t="str">
        <f t="shared" si="2"/>
        <v>'RE92015Palliative50-69'</v>
      </c>
      <c r="B187" s="22">
        <v>2015</v>
      </c>
      <c r="C187" s="22" t="s">
        <v>202</v>
      </c>
      <c r="D187" s="22" t="s">
        <v>8</v>
      </c>
      <c r="E187" s="22" t="s">
        <v>627</v>
      </c>
      <c r="F187" s="22">
        <v>17</v>
      </c>
      <c r="G187" s="22">
        <v>2</v>
      </c>
      <c r="H187" s="22" t="str">
        <f>INDEX(Bar_data!$A$3:$B$140,MATCH(C187,Bar_data!$A$3:$A$140,FALSE),2)</f>
        <v>Trust039</v>
      </c>
      <c r="I187" s="22" t="str">
        <f>INDEX(TrustCAHUB_map!$A$2:$D$139,MATCH($C187,TrustCAHUB_map!$A$2:$A$139,FALSE),3)</f>
        <v>North East and Cumbria</v>
      </c>
      <c r="J187" s="22" t="str">
        <f>INDEX(TrustCAHUB_map!$A$2:$D$139,MATCH($C187,TrustCAHUB_map!$A$2:$A$139,FALSE),4)</f>
        <v>North East</v>
      </c>
    </row>
    <row r="188" spans="1:10" x14ac:dyDescent="0.3">
      <c r="A188" s="22" t="str">
        <f t="shared" si="2"/>
        <v>'RE92015Palliative70+'</v>
      </c>
      <c r="B188" s="22">
        <v>2015</v>
      </c>
      <c r="C188" s="22" t="s">
        <v>202</v>
      </c>
      <c r="D188" s="22" t="s">
        <v>8</v>
      </c>
      <c r="E188" s="22" t="s">
        <v>628</v>
      </c>
      <c r="F188" s="22">
        <v>19</v>
      </c>
      <c r="G188" s="22">
        <v>2</v>
      </c>
      <c r="H188" s="22" t="str">
        <f>INDEX(Bar_data!$A$3:$B$140,MATCH(C188,Bar_data!$A$3:$A$140,FALSE),2)</f>
        <v>Trust039</v>
      </c>
      <c r="I188" s="22" t="str">
        <f>INDEX(TrustCAHUB_map!$A$2:$D$139,MATCH($C188,TrustCAHUB_map!$A$2:$A$139,FALSE),3)</f>
        <v>North East and Cumbria</v>
      </c>
      <c r="J188" s="22" t="str">
        <f>INDEX(TrustCAHUB_map!$A$2:$D$139,MATCH($C188,TrustCAHUB_map!$A$2:$A$139,FALSE),4)</f>
        <v>North East</v>
      </c>
    </row>
    <row r="189" spans="1:10" x14ac:dyDescent="0.3">
      <c r="A189" s="22" t="str">
        <f t="shared" si="2"/>
        <v>'REF2015Palliative18-49'</v>
      </c>
      <c r="B189" s="22">
        <v>2015</v>
      </c>
      <c r="C189" s="22" t="s">
        <v>203</v>
      </c>
      <c r="D189" s="22" t="s">
        <v>8</v>
      </c>
      <c r="E189" s="22" t="s">
        <v>153</v>
      </c>
      <c r="F189" s="22">
        <v>6</v>
      </c>
      <c r="G189" s="22">
        <v>1</v>
      </c>
      <c r="H189" s="22" t="str">
        <f>INDEX(Bar_data!$A$3:$B$140,MATCH(C189,Bar_data!$A$3:$A$140,FALSE),2)</f>
        <v>Trust040</v>
      </c>
      <c r="I189" s="22" t="str">
        <f>INDEX(TrustCAHUB_map!$A$2:$D$139,MATCH($C189,TrustCAHUB_map!$A$2:$A$139,FALSE),3)</f>
        <v>Peninsula</v>
      </c>
      <c r="J189" s="22" t="str">
        <f>INDEX(TrustCAHUB_map!$A$2:$D$139,MATCH($C189,TrustCAHUB_map!$A$2:$A$139,FALSE),4)</f>
        <v>South West</v>
      </c>
    </row>
    <row r="190" spans="1:10" x14ac:dyDescent="0.3">
      <c r="A190" s="22" t="str">
        <f t="shared" si="2"/>
        <v>'REF2015Curative18-49'</v>
      </c>
      <c r="B190" s="22">
        <v>2015</v>
      </c>
      <c r="C190" s="22" t="s">
        <v>203</v>
      </c>
      <c r="D190" s="22" t="s">
        <v>7</v>
      </c>
      <c r="E190" s="22" t="s">
        <v>153</v>
      </c>
      <c r="F190" s="22">
        <v>1</v>
      </c>
      <c r="G190" s="22">
        <v>0</v>
      </c>
      <c r="H190" s="22" t="str">
        <f>INDEX(Bar_data!$A$3:$B$140,MATCH(C190,Bar_data!$A$3:$A$140,FALSE),2)</f>
        <v>Trust040</v>
      </c>
      <c r="I190" s="22" t="str">
        <f>INDEX(TrustCAHUB_map!$A$2:$D$139,MATCH($C190,TrustCAHUB_map!$A$2:$A$139,FALSE),3)</f>
        <v>Peninsula</v>
      </c>
      <c r="J190" s="22" t="str">
        <f>INDEX(TrustCAHUB_map!$A$2:$D$139,MATCH($C190,TrustCAHUB_map!$A$2:$A$139,FALSE),4)</f>
        <v>South West</v>
      </c>
    </row>
    <row r="191" spans="1:10" x14ac:dyDescent="0.3">
      <c r="A191" s="22" t="str">
        <f t="shared" si="2"/>
        <v>'REF2015Palliative50-69'</v>
      </c>
      <c r="B191" s="22">
        <v>2015</v>
      </c>
      <c r="C191" s="22" t="s">
        <v>203</v>
      </c>
      <c r="D191" s="22" t="s">
        <v>8</v>
      </c>
      <c r="E191" s="22" t="s">
        <v>627</v>
      </c>
      <c r="F191" s="22">
        <v>35</v>
      </c>
      <c r="G191" s="22">
        <v>1</v>
      </c>
      <c r="H191" s="22" t="str">
        <f>INDEX(Bar_data!$A$3:$B$140,MATCH(C191,Bar_data!$A$3:$A$140,FALSE),2)</f>
        <v>Trust040</v>
      </c>
      <c r="I191" s="22" t="str">
        <f>INDEX(TrustCAHUB_map!$A$2:$D$139,MATCH($C191,TrustCAHUB_map!$A$2:$A$139,FALSE),3)</f>
        <v>Peninsula</v>
      </c>
      <c r="J191" s="22" t="str">
        <f>INDEX(TrustCAHUB_map!$A$2:$D$139,MATCH($C191,TrustCAHUB_map!$A$2:$A$139,FALSE),4)</f>
        <v>South West</v>
      </c>
    </row>
    <row r="192" spans="1:10" x14ac:dyDescent="0.3">
      <c r="A192" s="22" t="str">
        <f t="shared" si="2"/>
        <v>'REF2015Curative50-69'</v>
      </c>
      <c r="B192" s="22">
        <v>2015</v>
      </c>
      <c r="C192" s="22" t="s">
        <v>203</v>
      </c>
      <c r="D192" s="22" t="s">
        <v>7</v>
      </c>
      <c r="E192" s="22" t="s">
        <v>627</v>
      </c>
      <c r="F192" s="22">
        <v>16</v>
      </c>
      <c r="G192" s="22">
        <v>0</v>
      </c>
      <c r="H192" s="22" t="str">
        <f>INDEX(Bar_data!$A$3:$B$140,MATCH(C192,Bar_data!$A$3:$A$140,FALSE),2)</f>
        <v>Trust040</v>
      </c>
      <c r="I192" s="22" t="str">
        <f>INDEX(TrustCAHUB_map!$A$2:$D$139,MATCH($C192,TrustCAHUB_map!$A$2:$A$139,FALSE),3)</f>
        <v>Peninsula</v>
      </c>
      <c r="J192" s="22" t="str">
        <f>INDEX(TrustCAHUB_map!$A$2:$D$139,MATCH($C192,TrustCAHUB_map!$A$2:$A$139,FALSE),4)</f>
        <v>South West</v>
      </c>
    </row>
    <row r="193" spans="1:10" x14ac:dyDescent="0.3">
      <c r="A193" s="22" t="str">
        <f t="shared" si="2"/>
        <v>'REF2015Curative70+'</v>
      </c>
      <c r="B193" s="22">
        <v>2015</v>
      </c>
      <c r="C193" s="22" t="s">
        <v>203</v>
      </c>
      <c r="D193" s="22" t="s">
        <v>7</v>
      </c>
      <c r="E193" s="22" t="s">
        <v>628</v>
      </c>
      <c r="F193" s="22">
        <v>3</v>
      </c>
      <c r="G193" s="22">
        <v>0</v>
      </c>
      <c r="H193" s="22" t="str">
        <f>INDEX(Bar_data!$A$3:$B$140,MATCH(C193,Bar_data!$A$3:$A$140,FALSE),2)</f>
        <v>Trust040</v>
      </c>
      <c r="I193" s="22" t="str">
        <f>INDEX(TrustCAHUB_map!$A$2:$D$139,MATCH($C193,TrustCAHUB_map!$A$2:$A$139,FALSE),3)</f>
        <v>Peninsula</v>
      </c>
      <c r="J193" s="22" t="str">
        <f>INDEX(TrustCAHUB_map!$A$2:$D$139,MATCH($C193,TrustCAHUB_map!$A$2:$A$139,FALSE),4)</f>
        <v>South West</v>
      </c>
    </row>
    <row r="194" spans="1:10" x14ac:dyDescent="0.3">
      <c r="A194" s="22" t="str">
        <f t="shared" si="2"/>
        <v>'REF2015Palliative70+'</v>
      </c>
      <c r="B194" s="22">
        <v>2015</v>
      </c>
      <c r="C194" s="22" t="s">
        <v>203</v>
      </c>
      <c r="D194" s="22" t="s">
        <v>8</v>
      </c>
      <c r="E194" s="22" t="s">
        <v>628</v>
      </c>
      <c r="F194" s="22">
        <v>19</v>
      </c>
      <c r="G194" s="22">
        <v>1</v>
      </c>
      <c r="H194" s="22" t="str">
        <f>INDEX(Bar_data!$A$3:$B$140,MATCH(C194,Bar_data!$A$3:$A$140,FALSE),2)</f>
        <v>Trust040</v>
      </c>
      <c r="I194" s="22" t="str">
        <f>INDEX(TrustCAHUB_map!$A$2:$D$139,MATCH($C194,TrustCAHUB_map!$A$2:$A$139,FALSE),3)</f>
        <v>Peninsula</v>
      </c>
      <c r="J194" s="22" t="str">
        <f>INDEX(TrustCAHUB_map!$A$2:$D$139,MATCH($C194,TrustCAHUB_map!$A$2:$A$139,FALSE),4)</f>
        <v>South West</v>
      </c>
    </row>
    <row r="195" spans="1:10" x14ac:dyDescent="0.3">
      <c r="A195" s="22" t="str">
        <f t="shared" ref="A195:A258" si="3">"'"&amp;C195&amp;B195&amp;D195&amp;E195&amp;"'"</f>
        <v>'REN2015Curative18-49'</v>
      </c>
      <c r="B195" s="22">
        <v>2015</v>
      </c>
      <c r="C195" s="22" t="s">
        <v>205</v>
      </c>
      <c r="D195" s="22" t="s">
        <v>7</v>
      </c>
      <c r="E195" s="22" t="s">
        <v>153</v>
      </c>
      <c r="F195" s="22">
        <v>5</v>
      </c>
      <c r="G195" s="22">
        <v>0</v>
      </c>
      <c r="H195" s="22" t="str">
        <f>INDEX(Bar_data!$A$3:$B$140,MATCH(C195,Bar_data!$A$3:$A$140,FALSE),2)</f>
        <v>Trust042</v>
      </c>
      <c r="I195" s="22" t="str">
        <f>INDEX(TrustCAHUB_map!$A$2:$D$139,MATCH($C195,TrustCAHUB_map!$A$2:$A$139,FALSE),3)</f>
        <v>Cheshire and Merseyside</v>
      </c>
      <c r="J195" s="22" t="str">
        <f>INDEX(TrustCAHUB_map!$A$2:$D$139,MATCH($C195,TrustCAHUB_map!$A$2:$A$139,FALSE),4)</f>
        <v>North West</v>
      </c>
    </row>
    <row r="196" spans="1:10" x14ac:dyDescent="0.3">
      <c r="A196" s="22" t="str">
        <f t="shared" si="3"/>
        <v>'REN2015Palliative18-49'</v>
      </c>
      <c r="B196" s="22">
        <v>2015</v>
      </c>
      <c r="C196" s="22" t="s">
        <v>205</v>
      </c>
      <c r="D196" s="22" t="s">
        <v>8</v>
      </c>
      <c r="E196" s="22" t="s">
        <v>153</v>
      </c>
      <c r="F196" s="22">
        <v>21</v>
      </c>
      <c r="G196" s="22">
        <v>4</v>
      </c>
      <c r="H196" s="22" t="str">
        <f>INDEX(Bar_data!$A$3:$B$140,MATCH(C196,Bar_data!$A$3:$A$140,FALSE),2)</f>
        <v>Trust042</v>
      </c>
      <c r="I196" s="22" t="str">
        <f>INDEX(TrustCAHUB_map!$A$2:$D$139,MATCH($C196,TrustCAHUB_map!$A$2:$A$139,FALSE),3)</f>
        <v>Cheshire and Merseyside</v>
      </c>
      <c r="J196" s="22" t="str">
        <f>INDEX(TrustCAHUB_map!$A$2:$D$139,MATCH($C196,TrustCAHUB_map!$A$2:$A$139,FALSE),4)</f>
        <v>North West</v>
      </c>
    </row>
    <row r="197" spans="1:10" x14ac:dyDescent="0.3">
      <c r="A197" s="22" t="str">
        <f t="shared" si="3"/>
        <v>'REN2015Curative50-69'</v>
      </c>
      <c r="B197" s="22">
        <v>2015</v>
      </c>
      <c r="C197" s="22" t="s">
        <v>205</v>
      </c>
      <c r="D197" s="22" t="s">
        <v>7</v>
      </c>
      <c r="E197" s="22" t="s">
        <v>627</v>
      </c>
      <c r="F197" s="22">
        <v>79</v>
      </c>
      <c r="G197" s="22">
        <v>1</v>
      </c>
      <c r="H197" s="22" t="str">
        <f>INDEX(Bar_data!$A$3:$B$140,MATCH(C197,Bar_data!$A$3:$A$140,FALSE),2)</f>
        <v>Trust042</v>
      </c>
      <c r="I197" s="22" t="str">
        <f>INDEX(TrustCAHUB_map!$A$2:$D$139,MATCH($C197,TrustCAHUB_map!$A$2:$A$139,FALSE),3)</f>
        <v>Cheshire and Merseyside</v>
      </c>
      <c r="J197" s="22" t="str">
        <f>INDEX(TrustCAHUB_map!$A$2:$D$139,MATCH($C197,TrustCAHUB_map!$A$2:$A$139,FALSE),4)</f>
        <v>North West</v>
      </c>
    </row>
    <row r="198" spans="1:10" x14ac:dyDescent="0.3">
      <c r="A198" s="22" t="str">
        <f t="shared" si="3"/>
        <v>'REN2015Palliative50-69'</v>
      </c>
      <c r="B198" s="22">
        <v>2015</v>
      </c>
      <c r="C198" s="22" t="s">
        <v>205</v>
      </c>
      <c r="D198" s="22" t="s">
        <v>8</v>
      </c>
      <c r="E198" s="22" t="s">
        <v>627</v>
      </c>
      <c r="F198" s="22">
        <v>263</v>
      </c>
      <c r="G198" s="22">
        <v>26</v>
      </c>
      <c r="H198" s="22" t="str">
        <f>INDEX(Bar_data!$A$3:$B$140,MATCH(C198,Bar_data!$A$3:$A$140,FALSE),2)</f>
        <v>Trust042</v>
      </c>
      <c r="I198" s="22" t="str">
        <f>INDEX(TrustCAHUB_map!$A$2:$D$139,MATCH($C198,TrustCAHUB_map!$A$2:$A$139,FALSE),3)</f>
        <v>Cheshire and Merseyside</v>
      </c>
      <c r="J198" s="22" t="str">
        <f>INDEX(TrustCAHUB_map!$A$2:$D$139,MATCH($C198,TrustCAHUB_map!$A$2:$A$139,FALSE),4)</f>
        <v>North West</v>
      </c>
    </row>
    <row r="199" spans="1:10" x14ac:dyDescent="0.3">
      <c r="A199" s="22" t="str">
        <f t="shared" si="3"/>
        <v>'REN2015Palliative70+'</v>
      </c>
      <c r="B199" s="22">
        <v>2015</v>
      </c>
      <c r="C199" s="22" t="s">
        <v>205</v>
      </c>
      <c r="D199" s="22" t="s">
        <v>8</v>
      </c>
      <c r="E199" s="22" t="s">
        <v>628</v>
      </c>
      <c r="F199" s="22">
        <v>205</v>
      </c>
      <c r="G199" s="22">
        <v>14</v>
      </c>
      <c r="H199" s="22" t="str">
        <f>INDEX(Bar_data!$A$3:$B$140,MATCH(C199,Bar_data!$A$3:$A$140,FALSE),2)</f>
        <v>Trust042</v>
      </c>
      <c r="I199" s="22" t="str">
        <f>INDEX(TrustCAHUB_map!$A$2:$D$139,MATCH($C199,TrustCAHUB_map!$A$2:$A$139,FALSE),3)</f>
        <v>Cheshire and Merseyside</v>
      </c>
      <c r="J199" s="22" t="str">
        <f>INDEX(TrustCAHUB_map!$A$2:$D$139,MATCH($C199,TrustCAHUB_map!$A$2:$A$139,FALSE),4)</f>
        <v>North West</v>
      </c>
    </row>
    <row r="200" spans="1:10" x14ac:dyDescent="0.3">
      <c r="A200" s="22" t="str">
        <f t="shared" si="3"/>
        <v>'REN2015Curative70+'</v>
      </c>
      <c r="B200" s="22">
        <v>2015</v>
      </c>
      <c r="C200" s="22" t="s">
        <v>205</v>
      </c>
      <c r="D200" s="22" t="s">
        <v>7</v>
      </c>
      <c r="E200" s="22" t="s">
        <v>628</v>
      </c>
      <c r="F200" s="22">
        <v>40</v>
      </c>
      <c r="G200" s="22">
        <v>1</v>
      </c>
      <c r="H200" s="22" t="str">
        <f>INDEX(Bar_data!$A$3:$B$140,MATCH(C200,Bar_data!$A$3:$A$140,FALSE),2)</f>
        <v>Trust042</v>
      </c>
      <c r="I200" s="22" t="str">
        <f>INDEX(TrustCAHUB_map!$A$2:$D$139,MATCH($C200,TrustCAHUB_map!$A$2:$A$139,FALSE),3)</f>
        <v>Cheshire and Merseyside</v>
      </c>
      <c r="J200" s="22" t="str">
        <f>INDEX(TrustCAHUB_map!$A$2:$D$139,MATCH($C200,TrustCAHUB_map!$A$2:$A$139,FALSE),4)</f>
        <v>North West</v>
      </c>
    </row>
    <row r="201" spans="1:10" x14ac:dyDescent="0.3">
      <c r="A201" s="22" t="str">
        <f t="shared" si="3"/>
        <v>'RF42015Palliative18-49'</v>
      </c>
      <c r="B201" s="22">
        <v>2015</v>
      </c>
      <c r="C201" s="22" t="s">
        <v>206</v>
      </c>
      <c r="D201" s="22" t="s">
        <v>8</v>
      </c>
      <c r="E201" s="22" t="s">
        <v>153</v>
      </c>
      <c r="F201" s="22">
        <v>5</v>
      </c>
      <c r="G201" s="22">
        <v>0</v>
      </c>
      <c r="H201" s="22" t="str">
        <f>INDEX(Bar_data!$A$3:$B$140,MATCH(C201,Bar_data!$A$3:$A$140,FALSE),2)</f>
        <v>Trust043</v>
      </c>
      <c r="I201" s="22" t="str">
        <f>INDEX(TrustCAHUB_map!$A$2:$D$139,MATCH($C201,TrustCAHUB_map!$A$2:$A$139,FALSE),3)</f>
        <v>North Central and North East London</v>
      </c>
      <c r="J201" s="22" t="str">
        <f>INDEX(TrustCAHUB_map!$A$2:$D$139,MATCH($C201,TrustCAHUB_map!$A$2:$A$139,FALSE),4)</f>
        <v>London</v>
      </c>
    </row>
    <row r="202" spans="1:10" x14ac:dyDescent="0.3">
      <c r="A202" s="22" t="str">
        <f t="shared" si="3"/>
        <v>'RF42015Curative18-49'</v>
      </c>
      <c r="B202" s="22">
        <v>2015</v>
      </c>
      <c r="C202" s="22" t="s">
        <v>206</v>
      </c>
      <c r="D202" s="22" t="s">
        <v>7</v>
      </c>
      <c r="E202" s="22" t="s">
        <v>153</v>
      </c>
      <c r="F202" s="22">
        <v>2</v>
      </c>
      <c r="G202" s="22">
        <v>0</v>
      </c>
      <c r="H202" s="22" t="str">
        <f>INDEX(Bar_data!$A$3:$B$140,MATCH(C202,Bar_data!$A$3:$A$140,FALSE),2)</f>
        <v>Trust043</v>
      </c>
      <c r="I202" s="22" t="str">
        <f>INDEX(TrustCAHUB_map!$A$2:$D$139,MATCH($C202,TrustCAHUB_map!$A$2:$A$139,FALSE),3)</f>
        <v>North Central and North East London</v>
      </c>
      <c r="J202" s="22" t="str">
        <f>INDEX(TrustCAHUB_map!$A$2:$D$139,MATCH($C202,TrustCAHUB_map!$A$2:$A$139,FALSE),4)</f>
        <v>London</v>
      </c>
    </row>
    <row r="203" spans="1:10" x14ac:dyDescent="0.3">
      <c r="A203" s="22" t="str">
        <f t="shared" si="3"/>
        <v>'RF42015Palliative50-69'</v>
      </c>
      <c r="B203" s="22">
        <v>2015</v>
      </c>
      <c r="C203" s="22" t="s">
        <v>206</v>
      </c>
      <c r="D203" s="22" t="s">
        <v>8</v>
      </c>
      <c r="E203" s="22" t="s">
        <v>627</v>
      </c>
      <c r="F203" s="22">
        <v>52</v>
      </c>
      <c r="G203" s="22">
        <v>7</v>
      </c>
      <c r="H203" s="22" t="str">
        <f>INDEX(Bar_data!$A$3:$B$140,MATCH(C203,Bar_data!$A$3:$A$140,FALSE),2)</f>
        <v>Trust043</v>
      </c>
      <c r="I203" s="22" t="str">
        <f>INDEX(TrustCAHUB_map!$A$2:$D$139,MATCH($C203,TrustCAHUB_map!$A$2:$A$139,FALSE),3)</f>
        <v>North Central and North East London</v>
      </c>
      <c r="J203" s="22" t="str">
        <f>INDEX(TrustCAHUB_map!$A$2:$D$139,MATCH($C203,TrustCAHUB_map!$A$2:$A$139,FALSE),4)</f>
        <v>London</v>
      </c>
    </row>
    <row r="204" spans="1:10" x14ac:dyDescent="0.3">
      <c r="A204" s="22" t="str">
        <f t="shared" si="3"/>
        <v>'RF42015Curative50-69'</v>
      </c>
      <c r="B204" s="22">
        <v>2015</v>
      </c>
      <c r="C204" s="22" t="s">
        <v>206</v>
      </c>
      <c r="D204" s="22" t="s">
        <v>7</v>
      </c>
      <c r="E204" s="22" t="s">
        <v>627</v>
      </c>
      <c r="F204" s="22">
        <v>18</v>
      </c>
      <c r="G204" s="22">
        <v>0</v>
      </c>
      <c r="H204" s="22" t="str">
        <f>INDEX(Bar_data!$A$3:$B$140,MATCH(C204,Bar_data!$A$3:$A$140,FALSE),2)</f>
        <v>Trust043</v>
      </c>
      <c r="I204" s="22" t="str">
        <f>INDEX(TrustCAHUB_map!$A$2:$D$139,MATCH($C204,TrustCAHUB_map!$A$2:$A$139,FALSE),3)</f>
        <v>North Central and North East London</v>
      </c>
      <c r="J204" s="22" t="str">
        <f>INDEX(TrustCAHUB_map!$A$2:$D$139,MATCH($C204,TrustCAHUB_map!$A$2:$A$139,FALSE),4)</f>
        <v>London</v>
      </c>
    </row>
    <row r="205" spans="1:10" x14ac:dyDescent="0.3">
      <c r="A205" s="22" t="str">
        <f t="shared" si="3"/>
        <v>'RF42015Curative70+'</v>
      </c>
      <c r="B205" s="22">
        <v>2015</v>
      </c>
      <c r="C205" s="22" t="s">
        <v>206</v>
      </c>
      <c r="D205" s="22" t="s">
        <v>7</v>
      </c>
      <c r="E205" s="22" t="s">
        <v>628</v>
      </c>
      <c r="F205" s="22">
        <v>12</v>
      </c>
      <c r="G205" s="22">
        <v>1</v>
      </c>
      <c r="H205" s="22" t="str">
        <f>INDEX(Bar_data!$A$3:$B$140,MATCH(C205,Bar_data!$A$3:$A$140,FALSE),2)</f>
        <v>Trust043</v>
      </c>
      <c r="I205" s="22" t="str">
        <f>INDEX(TrustCAHUB_map!$A$2:$D$139,MATCH($C205,TrustCAHUB_map!$A$2:$A$139,FALSE),3)</f>
        <v>North Central and North East London</v>
      </c>
      <c r="J205" s="22" t="str">
        <f>INDEX(TrustCAHUB_map!$A$2:$D$139,MATCH($C205,TrustCAHUB_map!$A$2:$A$139,FALSE),4)</f>
        <v>London</v>
      </c>
    </row>
    <row r="206" spans="1:10" x14ac:dyDescent="0.3">
      <c r="A206" s="22" t="str">
        <f t="shared" si="3"/>
        <v>'RF42015Palliative70+'</v>
      </c>
      <c r="B206" s="22">
        <v>2015</v>
      </c>
      <c r="C206" s="22" t="s">
        <v>206</v>
      </c>
      <c r="D206" s="22" t="s">
        <v>8</v>
      </c>
      <c r="E206" s="22" t="s">
        <v>628</v>
      </c>
      <c r="F206" s="22">
        <v>45</v>
      </c>
      <c r="G206" s="22">
        <v>6</v>
      </c>
      <c r="H206" s="22" t="str">
        <f>INDEX(Bar_data!$A$3:$B$140,MATCH(C206,Bar_data!$A$3:$A$140,FALSE),2)</f>
        <v>Trust043</v>
      </c>
      <c r="I206" s="22" t="str">
        <f>INDEX(TrustCAHUB_map!$A$2:$D$139,MATCH($C206,TrustCAHUB_map!$A$2:$A$139,FALSE),3)</f>
        <v>North Central and North East London</v>
      </c>
      <c r="J206" s="22" t="str">
        <f>INDEX(TrustCAHUB_map!$A$2:$D$139,MATCH($C206,TrustCAHUB_map!$A$2:$A$139,FALSE),4)</f>
        <v>London</v>
      </c>
    </row>
    <row r="207" spans="1:10" x14ac:dyDescent="0.3">
      <c r="A207" s="22" t="str">
        <f t="shared" si="3"/>
        <v>'RGN2015Curative18-49'</v>
      </c>
      <c r="B207" s="22">
        <v>2015</v>
      </c>
      <c r="C207" s="22" t="s">
        <v>210</v>
      </c>
      <c r="D207" s="22" t="s">
        <v>7</v>
      </c>
      <c r="E207" s="22" t="s">
        <v>153</v>
      </c>
      <c r="F207" s="22">
        <v>1</v>
      </c>
      <c r="G207" s="22">
        <v>0</v>
      </c>
      <c r="H207" s="22" t="str">
        <f>INDEX(Bar_data!$A$3:$B$140,MATCH(C207,Bar_data!$A$3:$A$140,FALSE),2)</f>
        <v>Trust047</v>
      </c>
      <c r="I207" s="22" t="str">
        <f>INDEX(TrustCAHUB_map!$A$2:$D$139,MATCH($C207,TrustCAHUB_map!$A$2:$A$139,FALSE),3)</f>
        <v>East of England</v>
      </c>
      <c r="J207" s="22" t="str">
        <f>INDEX(TrustCAHUB_map!$A$2:$D$139,MATCH($C207,TrustCAHUB_map!$A$2:$A$139,FALSE),4)</f>
        <v>East of England</v>
      </c>
    </row>
    <row r="208" spans="1:10" x14ac:dyDescent="0.3">
      <c r="A208" s="22" t="str">
        <f t="shared" si="3"/>
        <v>'RGN2015Palliative18-49'</v>
      </c>
      <c r="B208" s="22">
        <v>2015</v>
      </c>
      <c r="C208" s="22" t="s">
        <v>210</v>
      </c>
      <c r="D208" s="22" t="s">
        <v>8</v>
      </c>
      <c r="E208" s="22" t="s">
        <v>153</v>
      </c>
      <c r="F208" s="22">
        <v>5</v>
      </c>
      <c r="G208" s="22">
        <v>2</v>
      </c>
      <c r="H208" s="22" t="str">
        <f>INDEX(Bar_data!$A$3:$B$140,MATCH(C208,Bar_data!$A$3:$A$140,FALSE),2)</f>
        <v>Trust047</v>
      </c>
      <c r="I208" s="22" t="str">
        <f>INDEX(TrustCAHUB_map!$A$2:$D$139,MATCH($C208,TrustCAHUB_map!$A$2:$A$139,FALSE),3)</f>
        <v>East of England</v>
      </c>
      <c r="J208" s="22" t="str">
        <f>INDEX(TrustCAHUB_map!$A$2:$D$139,MATCH($C208,TrustCAHUB_map!$A$2:$A$139,FALSE),4)</f>
        <v>East of England</v>
      </c>
    </row>
    <row r="209" spans="1:10" x14ac:dyDescent="0.3">
      <c r="A209" s="22" t="str">
        <f t="shared" si="3"/>
        <v>'RGN2015Curative50-69'</v>
      </c>
      <c r="B209" s="22">
        <v>2015</v>
      </c>
      <c r="C209" s="22" t="s">
        <v>210</v>
      </c>
      <c r="D209" s="22" t="s">
        <v>7</v>
      </c>
      <c r="E209" s="22" t="s">
        <v>627</v>
      </c>
      <c r="F209" s="22">
        <v>10</v>
      </c>
      <c r="G209" s="22">
        <v>0</v>
      </c>
      <c r="H209" s="22" t="str">
        <f>INDEX(Bar_data!$A$3:$B$140,MATCH(C209,Bar_data!$A$3:$A$140,FALSE),2)</f>
        <v>Trust047</v>
      </c>
      <c r="I209" s="22" t="str">
        <f>INDEX(TrustCAHUB_map!$A$2:$D$139,MATCH($C209,TrustCAHUB_map!$A$2:$A$139,FALSE),3)</f>
        <v>East of England</v>
      </c>
      <c r="J209" s="22" t="str">
        <f>INDEX(TrustCAHUB_map!$A$2:$D$139,MATCH($C209,TrustCAHUB_map!$A$2:$A$139,FALSE),4)</f>
        <v>East of England</v>
      </c>
    </row>
    <row r="210" spans="1:10" x14ac:dyDescent="0.3">
      <c r="A210" s="22" t="str">
        <f t="shared" si="3"/>
        <v>'RGN2015Palliative50-69'</v>
      </c>
      <c r="B210" s="22">
        <v>2015</v>
      </c>
      <c r="C210" s="22" t="s">
        <v>210</v>
      </c>
      <c r="D210" s="22" t="s">
        <v>8</v>
      </c>
      <c r="E210" s="22" t="s">
        <v>627</v>
      </c>
      <c r="F210" s="22">
        <v>35</v>
      </c>
      <c r="G210" s="22">
        <v>0</v>
      </c>
      <c r="H210" s="22" t="str">
        <f>INDEX(Bar_data!$A$3:$B$140,MATCH(C210,Bar_data!$A$3:$A$140,FALSE),2)</f>
        <v>Trust047</v>
      </c>
      <c r="I210" s="22" t="str">
        <f>INDEX(TrustCAHUB_map!$A$2:$D$139,MATCH($C210,TrustCAHUB_map!$A$2:$A$139,FALSE),3)</f>
        <v>East of England</v>
      </c>
      <c r="J210" s="22" t="str">
        <f>INDEX(TrustCAHUB_map!$A$2:$D$139,MATCH($C210,TrustCAHUB_map!$A$2:$A$139,FALSE),4)</f>
        <v>East of England</v>
      </c>
    </row>
    <row r="211" spans="1:10" x14ac:dyDescent="0.3">
      <c r="A211" s="22" t="str">
        <f t="shared" si="3"/>
        <v>'RGN2015Palliative70+'</v>
      </c>
      <c r="B211" s="22">
        <v>2015</v>
      </c>
      <c r="C211" s="22" t="s">
        <v>210</v>
      </c>
      <c r="D211" s="22" t="s">
        <v>8</v>
      </c>
      <c r="E211" s="22" t="s">
        <v>628</v>
      </c>
      <c r="F211" s="22">
        <v>23</v>
      </c>
      <c r="G211" s="22">
        <v>1</v>
      </c>
      <c r="H211" s="22" t="str">
        <f>INDEX(Bar_data!$A$3:$B$140,MATCH(C211,Bar_data!$A$3:$A$140,FALSE),2)</f>
        <v>Trust047</v>
      </c>
      <c r="I211" s="22" t="str">
        <f>INDEX(TrustCAHUB_map!$A$2:$D$139,MATCH($C211,TrustCAHUB_map!$A$2:$A$139,FALSE),3)</f>
        <v>East of England</v>
      </c>
      <c r="J211" s="22" t="str">
        <f>INDEX(TrustCAHUB_map!$A$2:$D$139,MATCH($C211,TrustCAHUB_map!$A$2:$A$139,FALSE),4)</f>
        <v>East of England</v>
      </c>
    </row>
    <row r="212" spans="1:10" x14ac:dyDescent="0.3">
      <c r="A212" s="22" t="str">
        <f t="shared" si="3"/>
        <v>'RGN2015Curative70+'</v>
      </c>
      <c r="B212" s="22">
        <v>2015</v>
      </c>
      <c r="C212" s="22" t="s">
        <v>210</v>
      </c>
      <c r="D212" s="22" t="s">
        <v>7</v>
      </c>
      <c r="E212" s="22" t="s">
        <v>628</v>
      </c>
      <c r="F212" s="22">
        <v>11</v>
      </c>
      <c r="G212" s="22">
        <v>1</v>
      </c>
      <c r="H212" s="22" t="str">
        <f>INDEX(Bar_data!$A$3:$B$140,MATCH(C212,Bar_data!$A$3:$A$140,FALSE),2)</f>
        <v>Trust047</v>
      </c>
      <c r="I212" s="22" t="str">
        <f>INDEX(TrustCAHUB_map!$A$2:$D$139,MATCH($C212,TrustCAHUB_map!$A$2:$A$139,FALSE),3)</f>
        <v>East of England</v>
      </c>
      <c r="J212" s="22" t="str">
        <f>INDEX(TrustCAHUB_map!$A$2:$D$139,MATCH($C212,TrustCAHUB_map!$A$2:$A$139,FALSE),4)</f>
        <v>East of England</v>
      </c>
    </row>
    <row r="213" spans="1:10" x14ac:dyDescent="0.3">
      <c r="A213" s="22" t="str">
        <f t="shared" si="3"/>
        <v>'RGN2015Not assigned70+'</v>
      </c>
      <c r="B213" s="22">
        <v>2015</v>
      </c>
      <c r="C213" s="22" t="s">
        <v>210</v>
      </c>
      <c r="D213" s="22" t="s">
        <v>477</v>
      </c>
      <c r="E213" s="22" t="s">
        <v>628</v>
      </c>
      <c r="F213" s="22">
        <v>1</v>
      </c>
      <c r="G213" s="22">
        <v>0</v>
      </c>
      <c r="H213" s="22" t="str">
        <f>INDEX(Bar_data!$A$3:$B$140,MATCH(C213,Bar_data!$A$3:$A$140,FALSE),2)</f>
        <v>Trust047</v>
      </c>
      <c r="I213" s="22" t="str">
        <f>INDEX(TrustCAHUB_map!$A$2:$D$139,MATCH($C213,TrustCAHUB_map!$A$2:$A$139,FALSE),3)</f>
        <v>East of England</v>
      </c>
      <c r="J213" s="22" t="str">
        <f>INDEX(TrustCAHUB_map!$A$2:$D$139,MATCH($C213,TrustCAHUB_map!$A$2:$A$139,FALSE),4)</f>
        <v>East of England</v>
      </c>
    </row>
    <row r="214" spans="1:10" x14ac:dyDescent="0.3">
      <c r="A214" s="22" t="str">
        <f t="shared" si="3"/>
        <v>'RGP2015Palliative18-49'</v>
      </c>
      <c r="B214" s="22">
        <v>2015</v>
      </c>
      <c r="C214" s="22" t="s">
        <v>211</v>
      </c>
      <c r="D214" s="22" t="s">
        <v>8</v>
      </c>
      <c r="E214" s="22" t="s">
        <v>153</v>
      </c>
      <c r="F214" s="22">
        <v>4</v>
      </c>
      <c r="G214" s="22">
        <v>0</v>
      </c>
      <c r="H214" s="22" t="str">
        <f>INDEX(Bar_data!$A$3:$B$140,MATCH(C214,Bar_data!$A$3:$A$140,FALSE),2)</f>
        <v>Trust048</v>
      </c>
      <c r="I214" s="22" t="str">
        <f>INDEX(TrustCAHUB_map!$A$2:$D$139,MATCH($C214,TrustCAHUB_map!$A$2:$A$139,FALSE),3)</f>
        <v>East of England</v>
      </c>
      <c r="J214" s="22" t="str">
        <f>INDEX(TrustCAHUB_map!$A$2:$D$139,MATCH($C214,TrustCAHUB_map!$A$2:$A$139,FALSE),4)</f>
        <v>East of England</v>
      </c>
    </row>
    <row r="215" spans="1:10" x14ac:dyDescent="0.3">
      <c r="A215" s="22" t="str">
        <f t="shared" si="3"/>
        <v>'RGP2015Curative18-49'</v>
      </c>
      <c r="B215" s="22">
        <v>2015</v>
      </c>
      <c r="C215" s="22" t="s">
        <v>211</v>
      </c>
      <c r="D215" s="22" t="s">
        <v>7</v>
      </c>
      <c r="E215" s="22" t="s">
        <v>153</v>
      </c>
      <c r="F215" s="22">
        <v>1</v>
      </c>
      <c r="G215" s="22">
        <v>0</v>
      </c>
      <c r="H215" s="22" t="str">
        <f>INDEX(Bar_data!$A$3:$B$140,MATCH(C215,Bar_data!$A$3:$A$140,FALSE),2)</f>
        <v>Trust048</v>
      </c>
      <c r="I215" s="22" t="str">
        <f>INDEX(TrustCAHUB_map!$A$2:$D$139,MATCH($C215,TrustCAHUB_map!$A$2:$A$139,FALSE),3)</f>
        <v>East of England</v>
      </c>
      <c r="J215" s="22" t="str">
        <f>INDEX(TrustCAHUB_map!$A$2:$D$139,MATCH($C215,TrustCAHUB_map!$A$2:$A$139,FALSE),4)</f>
        <v>East of England</v>
      </c>
    </row>
    <row r="216" spans="1:10" x14ac:dyDescent="0.3">
      <c r="A216" s="22" t="str">
        <f t="shared" si="3"/>
        <v>'RGP2015Curative50-69'</v>
      </c>
      <c r="B216" s="22">
        <v>2015</v>
      </c>
      <c r="C216" s="22" t="s">
        <v>211</v>
      </c>
      <c r="D216" s="22" t="s">
        <v>7</v>
      </c>
      <c r="E216" s="22" t="s">
        <v>627</v>
      </c>
      <c r="F216" s="22">
        <v>12</v>
      </c>
      <c r="G216" s="22">
        <v>0</v>
      </c>
      <c r="H216" s="22" t="str">
        <f>INDEX(Bar_data!$A$3:$B$140,MATCH(C216,Bar_data!$A$3:$A$140,FALSE),2)</f>
        <v>Trust048</v>
      </c>
      <c r="I216" s="22" t="str">
        <f>INDEX(TrustCAHUB_map!$A$2:$D$139,MATCH($C216,TrustCAHUB_map!$A$2:$A$139,FALSE),3)</f>
        <v>East of England</v>
      </c>
      <c r="J216" s="22" t="str">
        <f>INDEX(TrustCAHUB_map!$A$2:$D$139,MATCH($C216,TrustCAHUB_map!$A$2:$A$139,FALSE),4)</f>
        <v>East of England</v>
      </c>
    </row>
    <row r="217" spans="1:10" x14ac:dyDescent="0.3">
      <c r="A217" s="22" t="str">
        <f t="shared" si="3"/>
        <v>'RGP2015Palliative50-69'</v>
      </c>
      <c r="B217" s="22">
        <v>2015</v>
      </c>
      <c r="C217" s="22" t="s">
        <v>211</v>
      </c>
      <c r="D217" s="22" t="s">
        <v>8</v>
      </c>
      <c r="E217" s="22" t="s">
        <v>627</v>
      </c>
      <c r="F217" s="22">
        <v>33</v>
      </c>
      <c r="G217" s="22">
        <v>1</v>
      </c>
      <c r="H217" s="22" t="str">
        <f>INDEX(Bar_data!$A$3:$B$140,MATCH(C217,Bar_data!$A$3:$A$140,FALSE),2)</f>
        <v>Trust048</v>
      </c>
      <c r="I217" s="22" t="str">
        <f>INDEX(TrustCAHUB_map!$A$2:$D$139,MATCH($C217,TrustCAHUB_map!$A$2:$A$139,FALSE),3)</f>
        <v>East of England</v>
      </c>
      <c r="J217" s="22" t="str">
        <f>INDEX(TrustCAHUB_map!$A$2:$D$139,MATCH($C217,TrustCAHUB_map!$A$2:$A$139,FALSE),4)</f>
        <v>East of England</v>
      </c>
    </row>
    <row r="218" spans="1:10" x14ac:dyDescent="0.3">
      <c r="A218" s="22" t="str">
        <f t="shared" si="3"/>
        <v>'RGP2015Curative70+'</v>
      </c>
      <c r="B218" s="22">
        <v>2015</v>
      </c>
      <c r="C218" s="22" t="s">
        <v>211</v>
      </c>
      <c r="D218" s="22" t="s">
        <v>7</v>
      </c>
      <c r="E218" s="22" t="s">
        <v>628</v>
      </c>
      <c r="F218" s="22">
        <v>10</v>
      </c>
      <c r="G218" s="22">
        <v>1</v>
      </c>
      <c r="H218" s="22" t="str">
        <f>INDEX(Bar_data!$A$3:$B$140,MATCH(C218,Bar_data!$A$3:$A$140,FALSE),2)</f>
        <v>Trust048</v>
      </c>
      <c r="I218" s="22" t="str">
        <f>INDEX(TrustCAHUB_map!$A$2:$D$139,MATCH($C218,TrustCAHUB_map!$A$2:$A$139,FALSE),3)</f>
        <v>East of England</v>
      </c>
      <c r="J218" s="22" t="str">
        <f>INDEX(TrustCAHUB_map!$A$2:$D$139,MATCH($C218,TrustCAHUB_map!$A$2:$A$139,FALSE),4)</f>
        <v>East of England</v>
      </c>
    </row>
    <row r="219" spans="1:10" x14ac:dyDescent="0.3">
      <c r="A219" s="22" t="str">
        <f t="shared" si="3"/>
        <v>'RGP2015Palliative70+'</v>
      </c>
      <c r="B219" s="22">
        <v>2015</v>
      </c>
      <c r="C219" s="22" t="s">
        <v>211</v>
      </c>
      <c r="D219" s="22" t="s">
        <v>8</v>
      </c>
      <c r="E219" s="22" t="s">
        <v>628</v>
      </c>
      <c r="F219" s="22">
        <v>39</v>
      </c>
      <c r="G219" s="22">
        <v>3</v>
      </c>
      <c r="H219" s="22" t="str">
        <f>INDEX(Bar_data!$A$3:$B$140,MATCH(C219,Bar_data!$A$3:$A$140,FALSE),2)</f>
        <v>Trust048</v>
      </c>
      <c r="I219" s="22" t="str">
        <f>INDEX(TrustCAHUB_map!$A$2:$D$139,MATCH($C219,TrustCAHUB_map!$A$2:$A$139,FALSE),3)</f>
        <v>East of England</v>
      </c>
      <c r="J219" s="22" t="str">
        <f>INDEX(TrustCAHUB_map!$A$2:$D$139,MATCH($C219,TrustCAHUB_map!$A$2:$A$139,FALSE),4)</f>
        <v>East of England</v>
      </c>
    </row>
    <row r="220" spans="1:10" x14ac:dyDescent="0.3">
      <c r="A220" s="22" t="str">
        <f t="shared" si="3"/>
        <v>'RGR2015Palliative18-49'</v>
      </c>
      <c r="B220" s="22">
        <v>2015</v>
      </c>
      <c r="C220" s="22" t="s">
        <v>212</v>
      </c>
      <c r="D220" s="22" t="s">
        <v>8</v>
      </c>
      <c r="E220" s="22" t="s">
        <v>153</v>
      </c>
      <c r="F220" s="22">
        <v>3</v>
      </c>
      <c r="G220" s="22">
        <v>0</v>
      </c>
      <c r="H220" s="22" t="str">
        <f>INDEX(Bar_data!$A$3:$B$140,MATCH(C220,Bar_data!$A$3:$A$140,FALSE),2)</f>
        <v>Trust050</v>
      </c>
      <c r="I220" s="22" t="str">
        <f>INDEX(TrustCAHUB_map!$A$2:$D$139,MATCH($C220,TrustCAHUB_map!$A$2:$A$139,FALSE),3)</f>
        <v>East of England</v>
      </c>
      <c r="J220" s="22" t="str">
        <f>INDEX(TrustCAHUB_map!$A$2:$D$139,MATCH($C220,TrustCAHUB_map!$A$2:$A$139,FALSE),4)</f>
        <v>East of England</v>
      </c>
    </row>
    <row r="221" spans="1:10" x14ac:dyDescent="0.3">
      <c r="A221" s="22" t="str">
        <f t="shared" si="3"/>
        <v>'RGR2015Palliative50-69'</v>
      </c>
      <c r="B221" s="22">
        <v>2015</v>
      </c>
      <c r="C221" s="22" t="s">
        <v>212</v>
      </c>
      <c r="D221" s="22" t="s">
        <v>8</v>
      </c>
      <c r="E221" s="22" t="s">
        <v>627</v>
      </c>
      <c r="F221" s="22">
        <v>15</v>
      </c>
      <c r="G221" s="22">
        <v>1</v>
      </c>
      <c r="H221" s="22" t="str">
        <f>INDEX(Bar_data!$A$3:$B$140,MATCH(C221,Bar_data!$A$3:$A$140,FALSE),2)</f>
        <v>Trust050</v>
      </c>
      <c r="I221" s="22" t="str">
        <f>INDEX(TrustCAHUB_map!$A$2:$D$139,MATCH($C221,TrustCAHUB_map!$A$2:$A$139,FALSE),3)</f>
        <v>East of England</v>
      </c>
      <c r="J221" s="22" t="str">
        <f>INDEX(TrustCAHUB_map!$A$2:$D$139,MATCH($C221,TrustCAHUB_map!$A$2:$A$139,FALSE),4)</f>
        <v>East of England</v>
      </c>
    </row>
    <row r="222" spans="1:10" x14ac:dyDescent="0.3">
      <c r="A222" s="22" t="str">
        <f t="shared" si="3"/>
        <v>'RGR2015Curative50-69'</v>
      </c>
      <c r="B222" s="22">
        <v>2015</v>
      </c>
      <c r="C222" s="22" t="s">
        <v>212</v>
      </c>
      <c r="D222" s="22" t="s">
        <v>7</v>
      </c>
      <c r="E222" s="22" t="s">
        <v>627</v>
      </c>
      <c r="F222" s="22">
        <v>2</v>
      </c>
      <c r="G222" s="22">
        <v>0</v>
      </c>
      <c r="H222" s="22" t="str">
        <f>INDEX(Bar_data!$A$3:$B$140,MATCH(C222,Bar_data!$A$3:$A$140,FALSE),2)</f>
        <v>Trust050</v>
      </c>
      <c r="I222" s="22" t="str">
        <f>INDEX(TrustCAHUB_map!$A$2:$D$139,MATCH($C222,TrustCAHUB_map!$A$2:$A$139,FALSE),3)</f>
        <v>East of England</v>
      </c>
      <c r="J222" s="22" t="str">
        <f>INDEX(TrustCAHUB_map!$A$2:$D$139,MATCH($C222,TrustCAHUB_map!$A$2:$A$139,FALSE),4)</f>
        <v>East of England</v>
      </c>
    </row>
    <row r="223" spans="1:10" x14ac:dyDescent="0.3">
      <c r="A223" s="22" t="str">
        <f t="shared" si="3"/>
        <v>'RGR2015Curative70+'</v>
      </c>
      <c r="B223" s="22">
        <v>2015</v>
      </c>
      <c r="C223" s="22" t="s">
        <v>212</v>
      </c>
      <c r="D223" s="22" t="s">
        <v>7</v>
      </c>
      <c r="E223" s="22" t="s">
        <v>628</v>
      </c>
      <c r="F223" s="22">
        <v>4</v>
      </c>
      <c r="G223" s="22">
        <v>0</v>
      </c>
      <c r="H223" s="22" t="str">
        <f>INDEX(Bar_data!$A$3:$B$140,MATCH(C223,Bar_data!$A$3:$A$140,FALSE),2)</f>
        <v>Trust050</v>
      </c>
      <c r="I223" s="22" t="str">
        <f>INDEX(TrustCAHUB_map!$A$2:$D$139,MATCH($C223,TrustCAHUB_map!$A$2:$A$139,FALSE),3)</f>
        <v>East of England</v>
      </c>
      <c r="J223" s="22" t="str">
        <f>INDEX(TrustCAHUB_map!$A$2:$D$139,MATCH($C223,TrustCAHUB_map!$A$2:$A$139,FALSE),4)</f>
        <v>East of England</v>
      </c>
    </row>
    <row r="224" spans="1:10" x14ac:dyDescent="0.3">
      <c r="A224" s="22" t="str">
        <f t="shared" si="3"/>
        <v>'RGR2015Palliative70+'</v>
      </c>
      <c r="B224" s="22">
        <v>2015</v>
      </c>
      <c r="C224" s="22" t="s">
        <v>212</v>
      </c>
      <c r="D224" s="22" t="s">
        <v>8</v>
      </c>
      <c r="E224" s="22" t="s">
        <v>628</v>
      </c>
      <c r="F224" s="22">
        <v>13</v>
      </c>
      <c r="G224" s="22">
        <v>0</v>
      </c>
      <c r="H224" s="22" t="str">
        <f>INDEX(Bar_data!$A$3:$B$140,MATCH(C224,Bar_data!$A$3:$A$140,FALSE),2)</f>
        <v>Trust050</v>
      </c>
      <c r="I224" s="22" t="str">
        <f>INDEX(TrustCAHUB_map!$A$2:$D$139,MATCH($C224,TrustCAHUB_map!$A$2:$A$139,FALSE),3)</f>
        <v>East of England</v>
      </c>
      <c r="J224" s="22" t="str">
        <f>INDEX(TrustCAHUB_map!$A$2:$D$139,MATCH($C224,TrustCAHUB_map!$A$2:$A$139,FALSE),4)</f>
        <v>East of England</v>
      </c>
    </row>
    <row r="225" spans="1:10" x14ac:dyDescent="0.3">
      <c r="A225" s="22" t="str">
        <f t="shared" si="3"/>
        <v>'RGT2015Curative18-49'</v>
      </c>
      <c r="B225" s="22">
        <v>2015</v>
      </c>
      <c r="C225" s="22" t="s">
        <v>213</v>
      </c>
      <c r="D225" s="22" t="s">
        <v>7</v>
      </c>
      <c r="E225" s="22" t="s">
        <v>153</v>
      </c>
      <c r="F225" s="22">
        <v>2</v>
      </c>
      <c r="G225" s="22">
        <v>0</v>
      </c>
      <c r="H225" s="22" t="str">
        <f>INDEX(Bar_data!$A$3:$B$140,MATCH(C225,Bar_data!$A$3:$A$140,FALSE),2)</f>
        <v>Trust051</v>
      </c>
      <c r="I225" s="22" t="str">
        <f>INDEX(TrustCAHUB_map!$A$2:$D$139,MATCH($C225,TrustCAHUB_map!$A$2:$A$139,FALSE),3)</f>
        <v>East of England</v>
      </c>
      <c r="J225" s="22" t="str">
        <f>INDEX(TrustCAHUB_map!$A$2:$D$139,MATCH($C225,TrustCAHUB_map!$A$2:$A$139,FALSE),4)</f>
        <v>East of England</v>
      </c>
    </row>
    <row r="226" spans="1:10" x14ac:dyDescent="0.3">
      <c r="A226" s="22" t="str">
        <f t="shared" si="3"/>
        <v>'RGT2015Palliative18-49'</v>
      </c>
      <c r="B226" s="22">
        <v>2015</v>
      </c>
      <c r="C226" s="22" t="s">
        <v>213</v>
      </c>
      <c r="D226" s="22" t="s">
        <v>8</v>
      </c>
      <c r="E226" s="22" t="s">
        <v>153</v>
      </c>
      <c r="F226" s="22">
        <v>2</v>
      </c>
      <c r="G226" s="22">
        <v>1</v>
      </c>
      <c r="H226" s="22" t="str">
        <f>INDEX(Bar_data!$A$3:$B$140,MATCH(C226,Bar_data!$A$3:$A$140,FALSE),2)</f>
        <v>Trust051</v>
      </c>
      <c r="I226" s="22" t="str">
        <f>INDEX(TrustCAHUB_map!$A$2:$D$139,MATCH($C226,TrustCAHUB_map!$A$2:$A$139,FALSE),3)</f>
        <v>East of England</v>
      </c>
      <c r="J226" s="22" t="str">
        <f>INDEX(TrustCAHUB_map!$A$2:$D$139,MATCH($C226,TrustCAHUB_map!$A$2:$A$139,FALSE),4)</f>
        <v>East of England</v>
      </c>
    </row>
    <row r="227" spans="1:10" x14ac:dyDescent="0.3">
      <c r="A227" s="22" t="str">
        <f t="shared" si="3"/>
        <v>'RGT2015Palliative50-69'</v>
      </c>
      <c r="B227" s="22">
        <v>2015</v>
      </c>
      <c r="C227" s="22" t="s">
        <v>213</v>
      </c>
      <c r="D227" s="22" t="s">
        <v>8</v>
      </c>
      <c r="E227" s="22" t="s">
        <v>627</v>
      </c>
      <c r="F227" s="22">
        <v>31</v>
      </c>
      <c r="G227" s="22">
        <v>2</v>
      </c>
      <c r="H227" s="22" t="str">
        <f>INDEX(Bar_data!$A$3:$B$140,MATCH(C227,Bar_data!$A$3:$A$140,FALSE),2)</f>
        <v>Trust051</v>
      </c>
      <c r="I227" s="22" t="str">
        <f>INDEX(TrustCAHUB_map!$A$2:$D$139,MATCH($C227,TrustCAHUB_map!$A$2:$A$139,FALSE),3)</f>
        <v>East of England</v>
      </c>
      <c r="J227" s="22" t="str">
        <f>INDEX(TrustCAHUB_map!$A$2:$D$139,MATCH($C227,TrustCAHUB_map!$A$2:$A$139,FALSE),4)</f>
        <v>East of England</v>
      </c>
    </row>
    <row r="228" spans="1:10" x14ac:dyDescent="0.3">
      <c r="A228" s="22" t="str">
        <f t="shared" si="3"/>
        <v>'RGT2015Curative50-69'</v>
      </c>
      <c r="B228" s="22">
        <v>2015</v>
      </c>
      <c r="C228" s="22" t="s">
        <v>213</v>
      </c>
      <c r="D228" s="22" t="s">
        <v>7</v>
      </c>
      <c r="E228" s="22" t="s">
        <v>627</v>
      </c>
      <c r="F228" s="22">
        <v>25</v>
      </c>
      <c r="G228" s="22">
        <v>1</v>
      </c>
      <c r="H228" s="22" t="str">
        <f>INDEX(Bar_data!$A$3:$B$140,MATCH(C228,Bar_data!$A$3:$A$140,FALSE),2)</f>
        <v>Trust051</v>
      </c>
      <c r="I228" s="22" t="str">
        <f>INDEX(TrustCAHUB_map!$A$2:$D$139,MATCH($C228,TrustCAHUB_map!$A$2:$A$139,FALSE),3)</f>
        <v>East of England</v>
      </c>
      <c r="J228" s="22" t="str">
        <f>INDEX(TrustCAHUB_map!$A$2:$D$139,MATCH($C228,TrustCAHUB_map!$A$2:$A$139,FALSE),4)</f>
        <v>East of England</v>
      </c>
    </row>
    <row r="229" spans="1:10" x14ac:dyDescent="0.3">
      <c r="A229" s="22" t="str">
        <f t="shared" si="3"/>
        <v>'RGT2015Curative70+'</v>
      </c>
      <c r="B229" s="22">
        <v>2015</v>
      </c>
      <c r="C229" s="22" t="s">
        <v>213</v>
      </c>
      <c r="D229" s="22" t="s">
        <v>7</v>
      </c>
      <c r="E229" s="22" t="s">
        <v>628</v>
      </c>
      <c r="F229" s="22">
        <v>7</v>
      </c>
      <c r="G229" s="22">
        <v>0</v>
      </c>
      <c r="H229" s="22" t="str">
        <f>INDEX(Bar_data!$A$3:$B$140,MATCH(C229,Bar_data!$A$3:$A$140,FALSE),2)</f>
        <v>Trust051</v>
      </c>
      <c r="I229" s="22" t="str">
        <f>INDEX(TrustCAHUB_map!$A$2:$D$139,MATCH($C229,TrustCAHUB_map!$A$2:$A$139,FALSE),3)</f>
        <v>East of England</v>
      </c>
      <c r="J229" s="22" t="str">
        <f>INDEX(TrustCAHUB_map!$A$2:$D$139,MATCH($C229,TrustCAHUB_map!$A$2:$A$139,FALSE),4)</f>
        <v>East of England</v>
      </c>
    </row>
    <row r="230" spans="1:10" x14ac:dyDescent="0.3">
      <c r="A230" s="22" t="str">
        <f t="shared" si="3"/>
        <v>'RGT2015Palliative70+'</v>
      </c>
      <c r="B230" s="22">
        <v>2015</v>
      </c>
      <c r="C230" s="22" t="s">
        <v>213</v>
      </c>
      <c r="D230" s="22" t="s">
        <v>8</v>
      </c>
      <c r="E230" s="22" t="s">
        <v>628</v>
      </c>
      <c r="F230" s="22">
        <v>30</v>
      </c>
      <c r="G230" s="22">
        <v>0</v>
      </c>
      <c r="H230" s="22" t="str">
        <f>INDEX(Bar_data!$A$3:$B$140,MATCH(C230,Bar_data!$A$3:$A$140,FALSE),2)</f>
        <v>Trust051</v>
      </c>
      <c r="I230" s="22" t="str">
        <f>INDEX(TrustCAHUB_map!$A$2:$D$139,MATCH($C230,TrustCAHUB_map!$A$2:$A$139,FALSE),3)</f>
        <v>East of England</v>
      </c>
      <c r="J230" s="22" t="str">
        <f>INDEX(TrustCAHUB_map!$A$2:$D$139,MATCH($C230,TrustCAHUB_map!$A$2:$A$139,FALSE),4)</f>
        <v>East of England</v>
      </c>
    </row>
    <row r="231" spans="1:10" x14ac:dyDescent="0.3">
      <c r="A231" s="22" t="str">
        <f t="shared" si="3"/>
        <v>'RH82015Palliative18-49'</v>
      </c>
      <c r="B231" s="22">
        <v>2015</v>
      </c>
      <c r="C231" s="22" t="s">
        <v>214</v>
      </c>
      <c r="D231" s="22" t="s">
        <v>8</v>
      </c>
      <c r="E231" s="22" t="s">
        <v>153</v>
      </c>
      <c r="F231" s="22">
        <v>2</v>
      </c>
      <c r="G231" s="22">
        <v>0</v>
      </c>
      <c r="H231" s="22" t="str">
        <f>INDEX(Bar_data!$A$3:$B$140,MATCH(C231,Bar_data!$A$3:$A$140,FALSE),2)</f>
        <v>Trust052</v>
      </c>
      <c r="I231" s="22" t="str">
        <f>INDEX(TrustCAHUB_map!$A$2:$D$139,MATCH($C231,TrustCAHUB_map!$A$2:$A$139,FALSE),3)</f>
        <v>Peninsula</v>
      </c>
      <c r="J231" s="22" t="str">
        <f>INDEX(TrustCAHUB_map!$A$2:$D$139,MATCH($C231,TrustCAHUB_map!$A$2:$A$139,FALSE),4)</f>
        <v>South West</v>
      </c>
    </row>
    <row r="232" spans="1:10" x14ac:dyDescent="0.3">
      <c r="A232" s="22" t="str">
        <f t="shared" si="3"/>
        <v>'RH82015Curative18-49'</v>
      </c>
      <c r="B232" s="22">
        <v>2015</v>
      </c>
      <c r="C232" s="22" t="s">
        <v>214</v>
      </c>
      <c r="D232" s="22" t="s">
        <v>7</v>
      </c>
      <c r="E232" s="22" t="s">
        <v>153</v>
      </c>
      <c r="F232" s="22">
        <v>4</v>
      </c>
      <c r="G232" s="22">
        <v>0</v>
      </c>
      <c r="H232" s="22" t="str">
        <f>INDEX(Bar_data!$A$3:$B$140,MATCH(C232,Bar_data!$A$3:$A$140,FALSE),2)</f>
        <v>Trust052</v>
      </c>
      <c r="I232" s="22" t="str">
        <f>INDEX(TrustCAHUB_map!$A$2:$D$139,MATCH($C232,TrustCAHUB_map!$A$2:$A$139,FALSE),3)</f>
        <v>Peninsula</v>
      </c>
      <c r="J232" s="22" t="str">
        <f>INDEX(TrustCAHUB_map!$A$2:$D$139,MATCH($C232,TrustCAHUB_map!$A$2:$A$139,FALSE),4)</f>
        <v>South West</v>
      </c>
    </row>
    <row r="233" spans="1:10" x14ac:dyDescent="0.3">
      <c r="A233" s="22" t="str">
        <f t="shared" si="3"/>
        <v>'RH82015Curative50-69'</v>
      </c>
      <c r="B233" s="22">
        <v>2015</v>
      </c>
      <c r="C233" s="22" t="s">
        <v>214</v>
      </c>
      <c r="D233" s="22" t="s">
        <v>7</v>
      </c>
      <c r="E233" s="22" t="s">
        <v>627</v>
      </c>
      <c r="F233" s="22">
        <v>10</v>
      </c>
      <c r="G233" s="22">
        <v>0</v>
      </c>
      <c r="H233" s="22" t="str">
        <f>INDEX(Bar_data!$A$3:$B$140,MATCH(C233,Bar_data!$A$3:$A$140,FALSE),2)</f>
        <v>Trust052</v>
      </c>
      <c r="I233" s="22" t="str">
        <f>INDEX(TrustCAHUB_map!$A$2:$D$139,MATCH($C233,TrustCAHUB_map!$A$2:$A$139,FALSE),3)</f>
        <v>Peninsula</v>
      </c>
      <c r="J233" s="22" t="str">
        <f>INDEX(TrustCAHUB_map!$A$2:$D$139,MATCH($C233,TrustCAHUB_map!$A$2:$A$139,FALSE),4)</f>
        <v>South West</v>
      </c>
    </row>
    <row r="234" spans="1:10" x14ac:dyDescent="0.3">
      <c r="A234" s="22" t="str">
        <f t="shared" si="3"/>
        <v>'RH82015Palliative50-69'</v>
      </c>
      <c r="B234" s="22">
        <v>2015</v>
      </c>
      <c r="C234" s="22" t="s">
        <v>214</v>
      </c>
      <c r="D234" s="22" t="s">
        <v>8</v>
      </c>
      <c r="E234" s="22" t="s">
        <v>627</v>
      </c>
      <c r="F234" s="22">
        <v>45</v>
      </c>
      <c r="G234" s="22">
        <v>5</v>
      </c>
      <c r="H234" s="22" t="str">
        <f>INDEX(Bar_data!$A$3:$B$140,MATCH(C234,Bar_data!$A$3:$A$140,FALSE),2)</f>
        <v>Trust052</v>
      </c>
      <c r="I234" s="22" t="str">
        <f>INDEX(TrustCAHUB_map!$A$2:$D$139,MATCH($C234,TrustCAHUB_map!$A$2:$A$139,FALSE),3)</f>
        <v>Peninsula</v>
      </c>
      <c r="J234" s="22" t="str">
        <f>INDEX(TrustCAHUB_map!$A$2:$D$139,MATCH($C234,TrustCAHUB_map!$A$2:$A$139,FALSE),4)</f>
        <v>South West</v>
      </c>
    </row>
    <row r="235" spans="1:10" x14ac:dyDescent="0.3">
      <c r="A235" s="22" t="str">
        <f t="shared" si="3"/>
        <v>'RH82015Palliative70+'</v>
      </c>
      <c r="B235" s="22">
        <v>2015</v>
      </c>
      <c r="C235" s="22" t="s">
        <v>214</v>
      </c>
      <c r="D235" s="22" t="s">
        <v>8</v>
      </c>
      <c r="E235" s="22" t="s">
        <v>628</v>
      </c>
      <c r="F235" s="22">
        <v>26</v>
      </c>
      <c r="G235" s="22">
        <v>2</v>
      </c>
      <c r="H235" s="22" t="str">
        <f>INDEX(Bar_data!$A$3:$B$140,MATCH(C235,Bar_data!$A$3:$A$140,FALSE),2)</f>
        <v>Trust052</v>
      </c>
      <c r="I235" s="22" t="str">
        <f>INDEX(TrustCAHUB_map!$A$2:$D$139,MATCH($C235,TrustCAHUB_map!$A$2:$A$139,FALSE),3)</f>
        <v>Peninsula</v>
      </c>
      <c r="J235" s="22" t="str">
        <f>INDEX(TrustCAHUB_map!$A$2:$D$139,MATCH($C235,TrustCAHUB_map!$A$2:$A$139,FALSE),4)</f>
        <v>South West</v>
      </c>
    </row>
    <row r="236" spans="1:10" x14ac:dyDescent="0.3">
      <c r="A236" s="22" t="str">
        <f t="shared" si="3"/>
        <v>'RH82015Curative70+'</v>
      </c>
      <c r="B236" s="22">
        <v>2015</v>
      </c>
      <c r="C236" s="22" t="s">
        <v>214</v>
      </c>
      <c r="D236" s="22" t="s">
        <v>7</v>
      </c>
      <c r="E236" s="22" t="s">
        <v>628</v>
      </c>
      <c r="F236" s="22">
        <v>5</v>
      </c>
      <c r="G236" s="22">
        <v>0</v>
      </c>
      <c r="H236" s="22" t="str">
        <f>INDEX(Bar_data!$A$3:$B$140,MATCH(C236,Bar_data!$A$3:$A$140,FALSE),2)</f>
        <v>Trust052</v>
      </c>
      <c r="I236" s="22" t="str">
        <f>INDEX(TrustCAHUB_map!$A$2:$D$139,MATCH($C236,TrustCAHUB_map!$A$2:$A$139,FALSE),3)</f>
        <v>Peninsula</v>
      </c>
      <c r="J236" s="22" t="str">
        <f>INDEX(TrustCAHUB_map!$A$2:$D$139,MATCH($C236,TrustCAHUB_map!$A$2:$A$139,FALSE),4)</f>
        <v>South West</v>
      </c>
    </row>
    <row r="237" spans="1:10" x14ac:dyDescent="0.3">
      <c r="A237" s="22" t="str">
        <f t="shared" si="3"/>
        <v>'RHM2015Palliative18-49'</v>
      </c>
      <c r="B237" s="22">
        <v>2015</v>
      </c>
      <c r="C237" s="22" t="s">
        <v>215</v>
      </c>
      <c r="D237" s="22" t="s">
        <v>8</v>
      </c>
      <c r="E237" s="22" t="s">
        <v>153</v>
      </c>
      <c r="F237" s="22">
        <v>3</v>
      </c>
      <c r="G237" s="22">
        <v>0</v>
      </c>
      <c r="H237" s="22" t="str">
        <f>INDEX(Bar_data!$A$3:$B$140,MATCH(C237,Bar_data!$A$3:$A$140,FALSE),2)</f>
        <v>Trust053</v>
      </c>
      <c r="I237" s="22" t="str">
        <f>INDEX(TrustCAHUB_map!$A$2:$D$139,MATCH($C237,TrustCAHUB_map!$A$2:$A$139,FALSE),3)</f>
        <v>Wessex</v>
      </c>
      <c r="J237" s="22" t="str">
        <f>INDEX(TrustCAHUB_map!$A$2:$D$139,MATCH($C237,TrustCAHUB_map!$A$2:$A$139,FALSE),4)</f>
        <v>Wessex</v>
      </c>
    </row>
    <row r="238" spans="1:10" x14ac:dyDescent="0.3">
      <c r="A238" s="22" t="str">
        <f t="shared" si="3"/>
        <v>'RHM2015Not assigned18-49'</v>
      </c>
      <c r="B238" s="22">
        <v>2015</v>
      </c>
      <c r="C238" s="22" t="s">
        <v>215</v>
      </c>
      <c r="D238" s="22" t="s">
        <v>477</v>
      </c>
      <c r="E238" s="22" t="s">
        <v>153</v>
      </c>
      <c r="F238" s="22">
        <v>2</v>
      </c>
      <c r="G238" s="22">
        <v>0</v>
      </c>
      <c r="H238" s="22" t="str">
        <f>INDEX(Bar_data!$A$3:$B$140,MATCH(C238,Bar_data!$A$3:$A$140,FALSE),2)</f>
        <v>Trust053</v>
      </c>
      <c r="I238" s="22" t="str">
        <f>INDEX(TrustCAHUB_map!$A$2:$D$139,MATCH($C238,TrustCAHUB_map!$A$2:$A$139,FALSE),3)</f>
        <v>Wessex</v>
      </c>
      <c r="J238" s="22" t="str">
        <f>INDEX(TrustCAHUB_map!$A$2:$D$139,MATCH($C238,TrustCAHUB_map!$A$2:$A$139,FALSE),4)</f>
        <v>Wessex</v>
      </c>
    </row>
    <row r="239" spans="1:10" x14ac:dyDescent="0.3">
      <c r="A239" s="22" t="str">
        <f t="shared" si="3"/>
        <v>'RHM2015Palliative50-69'</v>
      </c>
      <c r="B239" s="22">
        <v>2015</v>
      </c>
      <c r="C239" s="22" t="s">
        <v>215</v>
      </c>
      <c r="D239" s="22" t="s">
        <v>8</v>
      </c>
      <c r="E239" s="22" t="s">
        <v>627</v>
      </c>
      <c r="F239" s="22">
        <v>33</v>
      </c>
      <c r="G239" s="22">
        <v>3</v>
      </c>
      <c r="H239" s="22" t="str">
        <f>INDEX(Bar_data!$A$3:$B$140,MATCH(C239,Bar_data!$A$3:$A$140,FALSE),2)</f>
        <v>Trust053</v>
      </c>
      <c r="I239" s="22" t="str">
        <f>INDEX(TrustCAHUB_map!$A$2:$D$139,MATCH($C239,TrustCAHUB_map!$A$2:$A$139,FALSE),3)</f>
        <v>Wessex</v>
      </c>
      <c r="J239" s="22" t="str">
        <f>INDEX(TrustCAHUB_map!$A$2:$D$139,MATCH($C239,TrustCAHUB_map!$A$2:$A$139,FALSE),4)</f>
        <v>Wessex</v>
      </c>
    </row>
    <row r="240" spans="1:10" x14ac:dyDescent="0.3">
      <c r="A240" s="22" t="str">
        <f t="shared" si="3"/>
        <v>'RHM2015Curative50-69'</v>
      </c>
      <c r="B240" s="22">
        <v>2015</v>
      </c>
      <c r="C240" s="22" t="s">
        <v>215</v>
      </c>
      <c r="D240" s="22" t="s">
        <v>7</v>
      </c>
      <c r="E240" s="22" t="s">
        <v>627</v>
      </c>
      <c r="F240" s="22">
        <v>21</v>
      </c>
      <c r="G240" s="22">
        <v>1</v>
      </c>
      <c r="H240" s="22" t="str">
        <f>INDEX(Bar_data!$A$3:$B$140,MATCH(C240,Bar_data!$A$3:$A$140,FALSE),2)</f>
        <v>Trust053</v>
      </c>
      <c r="I240" s="22" t="str">
        <f>INDEX(TrustCAHUB_map!$A$2:$D$139,MATCH($C240,TrustCAHUB_map!$A$2:$A$139,FALSE),3)</f>
        <v>Wessex</v>
      </c>
      <c r="J240" s="22" t="str">
        <f>INDEX(TrustCAHUB_map!$A$2:$D$139,MATCH($C240,TrustCAHUB_map!$A$2:$A$139,FALSE),4)</f>
        <v>Wessex</v>
      </c>
    </row>
    <row r="241" spans="1:10" x14ac:dyDescent="0.3">
      <c r="A241" s="22" t="str">
        <f t="shared" si="3"/>
        <v>'RHM2015Not assigned50-69'</v>
      </c>
      <c r="B241" s="22">
        <v>2015</v>
      </c>
      <c r="C241" s="22" t="s">
        <v>215</v>
      </c>
      <c r="D241" s="22" t="s">
        <v>477</v>
      </c>
      <c r="E241" s="22" t="s">
        <v>627</v>
      </c>
      <c r="F241" s="22">
        <v>19</v>
      </c>
      <c r="G241" s="22">
        <v>1</v>
      </c>
      <c r="H241" s="22" t="str">
        <f>INDEX(Bar_data!$A$3:$B$140,MATCH(C241,Bar_data!$A$3:$A$140,FALSE),2)</f>
        <v>Trust053</v>
      </c>
      <c r="I241" s="22" t="str">
        <f>INDEX(TrustCAHUB_map!$A$2:$D$139,MATCH($C241,TrustCAHUB_map!$A$2:$A$139,FALSE),3)</f>
        <v>Wessex</v>
      </c>
      <c r="J241" s="22" t="str">
        <f>INDEX(TrustCAHUB_map!$A$2:$D$139,MATCH($C241,TrustCAHUB_map!$A$2:$A$139,FALSE),4)</f>
        <v>Wessex</v>
      </c>
    </row>
    <row r="242" spans="1:10" x14ac:dyDescent="0.3">
      <c r="A242" s="22" t="str">
        <f t="shared" si="3"/>
        <v>'RHM2015Curative70+'</v>
      </c>
      <c r="B242" s="22">
        <v>2015</v>
      </c>
      <c r="C242" s="22" t="s">
        <v>215</v>
      </c>
      <c r="D242" s="22" t="s">
        <v>7</v>
      </c>
      <c r="E242" s="22" t="s">
        <v>628</v>
      </c>
      <c r="F242" s="22">
        <v>14</v>
      </c>
      <c r="G242" s="22">
        <v>0</v>
      </c>
      <c r="H242" s="22" t="str">
        <f>INDEX(Bar_data!$A$3:$B$140,MATCH(C242,Bar_data!$A$3:$A$140,FALSE),2)</f>
        <v>Trust053</v>
      </c>
      <c r="I242" s="22" t="str">
        <f>INDEX(TrustCAHUB_map!$A$2:$D$139,MATCH($C242,TrustCAHUB_map!$A$2:$A$139,FALSE),3)</f>
        <v>Wessex</v>
      </c>
      <c r="J242" s="22" t="str">
        <f>INDEX(TrustCAHUB_map!$A$2:$D$139,MATCH($C242,TrustCAHUB_map!$A$2:$A$139,FALSE),4)</f>
        <v>Wessex</v>
      </c>
    </row>
    <row r="243" spans="1:10" x14ac:dyDescent="0.3">
      <c r="A243" s="22" t="str">
        <f t="shared" si="3"/>
        <v>'RHM2015Palliative70+'</v>
      </c>
      <c r="B243" s="22">
        <v>2015</v>
      </c>
      <c r="C243" s="22" t="s">
        <v>215</v>
      </c>
      <c r="D243" s="22" t="s">
        <v>8</v>
      </c>
      <c r="E243" s="22" t="s">
        <v>628</v>
      </c>
      <c r="F243" s="22">
        <v>28</v>
      </c>
      <c r="G243" s="22">
        <v>1</v>
      </c>
      <c r="H243" s="22" t="str">
        <f>INDEX(Bar_data!$A$3:$B$140,MATCH(C243,Bar_data!$A$3:$A$140,FALSE),2)</f>
        <v>Trust053</v>
      </c>
      <c r="I243" s="22" t="str">
        <f>INDEX(TrustCAHUB_map!$A$2:$D$139,MATCH($C243,TrustCAHUB_map!$A$2:$A$139,FALSE),3)</f>
        <v>Wessex</v>
      </c>
      <c r="J243" s="22" t="str">
        <f>INDEX(TrustCAHUB_map!$A$2:$D$139,MATCH($C243,TrustCAHUB_map!$A$2:$A$139,FALSE),4)</f>
        <v>Wessex</v>
      </c>
    </row>
    <row r="244" spans="1:10" x14ac:dyDescent="0.3">
      <c r="A244" s="22" t="str">
        <f t="shared" si="3"/>
        <v>'RHM2015Not assigned70+'</v>
      </c>
      <c r="B244" s="22">
        <v>2015</v>
      </c>
      <c r="C244" s="22" t="s">
        <v>215</v>
      </c>
      <c r="D244" s="22" t="s">
        <v>477</v>
      </c>
      <c r="E244" s="22" t="s">
        <v>628</v>
      </c>
      <c r="F244" s="22">
        <v>12</v>
      </c>
      <c r="G244" s="22">
        <v>0</v>
      </c>
      <c r="H244" s="22" t="str">
        <f>INDEX(Bar_data!$A$3:$B$140,MATCH(C244,Bar_data!$A$3:$A$140,FALSE),2)</f>
        <v>Trust053</v>
      </c>
      <c r="I244" s="22" t="str">
        <f>INDEX(TrustCAHUB_map!$A$2:$D$139,MATCH($C244,TrustCAHUB_map!$A$2:$A$139,FALSE),3)</f>
        <v>Wessex</v>
      </c>
      <c r="J244" s="22" t="str">
        <f>INDEX(TrustCAHUB_map!$A$2:$D$139,MATCH($C244,TrustCAHUB_map!$A$2:$A$139,FALSE),4)</f>
        <v>Wessex</v>
      </c>
    </row>
    <row r="245" spans="1:10" x14ac:dyDescent="0.3">
      <c r="A245" s="22" t="str">
        <f t="shared" si="3"/>
        <v>'RHQ2015Curative18-49'</v>
      </c>
      <c r="B245" s="22">
        <v>2015</v>
      </c>
      <c r="C245" s="22" t="s">
        <v>216</v>
      </c>
      <c r="D245" s="22" t="s">
        <v>7</v>
      </c>
      <c r="E245" s="22" t="s">
        <v>153</v>
      </c>
      <c r="F245" s="22">
        <v>4</v>
      </c>
      <c r="G245" s="22">
        <v>1</v>
      </c>
      <c r="H245" s="22" t="str">
        <f>INDEX(Bar_data!$A$3:$B$140,MATCH(C245,Bar_data!$A$3:$A$140,FALSE),2)</f>
        <v>Trust054</v>
      </c>
      <c r="I245" s="22" t="str">
        <f>INDEX(TrustCAHUB_map!$A$2:$D$139,MATCH($C245,TrustCAHUB_map!$A$2:$A$139,FALSE),3)</f>
        <v>South Yorkshire and Bassetlaw</v>
      </c>
      <c r="J245" s="22" t="str">
        <f>INDEX(TrustCAHUB_map!$A$2:$D$139,MATCH($C245,TrustCAHUB_map!$A$2:$A$139,FALSE),4)</f>
        <v>Yorkshire and Humber</v>
      </c>
    </row>
    <row r="246" spans="1:10" x14ac:dyDescent="0.3">
      <c r="A246" s="22" t="str">
        <f t="shared" si="3"/>
        <v>'RHQ2015Palliative18-49'</v>
      </c>
      <c r="B246" s="22">
        <v>2015</v>
      </c>
      <c r="C246" s="22" t="s">
        <v>216</v>
      </c>
      <c r="D246" s="22" t="s">
        <v>8</v>
      </c>
      <c r="E246" s="22" t="s">
        <v>153</v>
      </c>
      <c r="F246" s="22">
        <v>14</v>
      </c>
      <c r="G246" s="22">
        <v>1</v>
      </c>
      <c r="H246" s="22" t="str">
        <f>INDEX(Bar_data!$A$3:$B$140,MATCH(C246,Bar_data!$A$3:$A$140,FALSE),2)</f>
        <v>Trust054</v>
      </c>
      <c r="I246" s="22" t="str">
        <f>INDEX(TrustCAHUB_map!$A$2:$D$139,MATCH($C246,TrustCAHUB_map!$A$2:$A$139,FALSE),3)</f>
        <v>South Yorkshire and Bassetlaw</v>
      </c>
      <c r="J246" s="22" t="str">
        <f>INDEX(TrustCAHUB_map!$A$2:$D$139,MATCH($C246,TrustCAHUB_map!$A$2:$A$139,FALSE),4)</f>
        <v>Yorkshire and Humber</v>
      </c>
    </row>
    <row r="247" spans="1:10" x14ac:dyDescent="0.3">
      <c r="A247" s="22" t="str">
        <f t="shared" si="3"/>
        <v>'RHQ2015Curative50-69'</v>
      </c>
      <c r="B247" s="22">
        <v>2015</v>
      </c>
      <c r="C247" s="22" t="s">
        <v>216</v>
      </c>
      <c r="D247" s="22" t="s">
        <v>7</v>
      </c>
      <c r="E247" s="22" t="s">
        <v>627</v>
      </c>
      <c r="F247" s="22">
        <v>51</v>
      </c>
      <c r="G247" s="22">
        <v>2</v>
      </c>
      <c r="H247" s="22" t="str">
        <f>INDEX(Bar_data!$A$3:$B$140,MATCH(C247,Bar_data!$A$3:$A$140,FALSE),2)</f>
        <v>Trust054</v>
      </c>
      <c r="I247" s="22" t="str">
        <f>INDEX(TrustCAHUB_map!$A$2:$D$139,MATCH($C247,TrustCAHUB_map!$A$2:$A$139,FALSE),3)</f>
        <v>South Yorkshire and Bassetlaw</v>
      </c>
      <c r="J247" s="22" t="str">
        <f>INDEX(TrustCAHUB_map!$A$2:$D$139,MATCH($C247,TrustCAHUB_map!$A$2:$A$139,FALSE),4)</f>
        <v>Yorkshire and Humber</v>
      </c>
    </row>
    <row r="248" spans="1:10" x14ac:dyDescent="0.3">
      <c r="A248" s="22" t="str">
        <f t="shared" si="3"/>
        <v>'RHQ2015Palliative50-69'</v>
      </c>
      <c r="B248" s="22">
        <v>2015</v>
      </c>
      <c r="C248" s="22" t="s">
        <v>216</v>
      </c>
      <c r="D248" s="22" t="s">
        <v>8</v>
      </c>
      <c r="E248" s="22" t="s">
        <v>627</v>
      </c>
      <c r="F248" s="22">
        <v>228</v>
      </c>
      <c r="G248" s="22">
        <v>20</v>
      </c>
      <c r="H248" s="22" t="str">
        <f>INDEX(Bar_data!$A$3:$B$140,MATCH(C248,Bar_data!$A$3:$A$140,FALSE),2)</f>
        <v>Trust054</v>
      </c>
      <c r="I248" s="22" t="str">
        <f>INDEX(TrustCAHUB_map!$A$2:$D$139,MATCH($C248,TrustCAHUB_map!$A$2:$A$139,FALSE),3)</f>
        <v>South Yorkshire and Bassetlaw</v>
      </c>
      <c r="J248" s="22" t="str">
        <f>INDEX(TrustCAHUB_map!$A$2:$D$139,MATCH($C248,TrustCAHUB_map!$A$2:$A$139,FALSE),4)</f>
        <v>Yorkshire and Humber</v>
      </c>
    </row>
    <row r="249" spans="1:10" x14ac:dyDescent="0.3">
      <c r="A249" s="22" t="str">
        <f t="shared" si="3"/>
        <v>'RHQ2015Palliative70+'</v>
      </c>
      <c r="B249" s="22">
        <v>2015</v>
      </c>
      <c r="C249" s="22" t="s">
        <v>216</v>
      </c>
      <c r="D249" s="22" t="s">
        <v>8</v>
      </c>
      <c r="E249" s="22" t="s">
        <v>628</v>
      </c>
      <c r="F249" s="22">
        <v>196</v>
      </c>
      <c r="G249" s="22">
        <v>12</v>
      </c>
      <c r="H249" s="22" t="str">
        <f>INDEX(Bar_data!$A$3:$B$140,MATCH(C249,Bar_data!$A$3:$A$140,FALSE),2)</f>
        <v>Trust054</v>
      </c>
      <c r="I249" s="22" t="str">
        <f>INDEX(TrustCAHUB_map!$A$2:$D$139,MATCH($C249,TrustCAHUB_map!$A$2:$A$139,FALSE),3)</f>
        <v>South Yorkshire and Bassetlaw</v>
      </c>
      <c r="J249" s="22" t="str">
        <f>INDEX(TrustCAHUB_map!$A$2:$D$139,MATCH($C249,TrustCAHUB_map!$A$2:$A$139,FALSE),4)</f>
        <v>Yorkshire and Humber</v>
      </c>
    </row>
    <row r="250" spans="1:10" x14ac:dyDescent="0.3">
      <c r="A250" s="22" t="str">
        <f t="shared" si="3"/>
        <v>'RHQ2015Curative70+'</v>
      </c>
      <c r="B250" s="22">
        <v>2015</v>
      </c>
      <c r="C250" s="22" t="s">
        <v>216</v>
      </c>
      <c r="D250" s="22" t="s">
        <v>7</v>
      </c>
      <c r="E250" s="22" t="s">
        <v>628</v>
      </c>
      <c r="F250" s="22">
        <v>31</v>
      </c>
      <c r="G250" s="22">
        <v>0</v>
      </c>
      <c r="H250" s="22" t="str">
        <f>INDEX(Bar_data!$A$3:$B$140,MATCH(C250,Bar_data!$A$3:$A$140,FALSE),2)</f>
        <v>Trust054</v>
      </c>
      <c r="I250" s="22" t="str">
        <f>INDEX(TrustCAHUB_map!$A$2:$D$139,MATCH($C250,TrustCAHUB_map!$A$2:$A$139,FALSE),3)</f>
        <v>South Yorkshire and Bassetlaw</v>
      </c>
      <c r="J250" s="22" t="str">
        <f>INDEX(TrustCAHUB_map!$A$2:$D$139,MATCH($C250,TrustCAHUB_map!$A$2:$A$139,FALSE),4)</f>
        <v>Yorkshire and Humber</v>
      </c>
    </row>
    <row r="251" spans="1:10" x14ac:dyDescent="0.3">
      <c r="A251" s="22" t="str">
        <f t="shared" si="3"/>
        <v>'RHU2015Curative18-49'</v>
      </c>
      <c r="B251" s="22">
        <v>2015</v>
      </c>
      <c r="C251" s="22" t="s">
        <v>217</v>
      </c>
      <c r="D251" s="22" t="s">
        <v>7</v>
      </c>
      <c r="E251" s="22" t="s">
        <v>153</v>
      </c>
      <c r="F251" s="22">
        <v>2</v>
      </c>
      <c r="G251" s="22">
        <v>0</v>
      </c>
      <c r="H251" s="22" t="str">
        <f>INDEX(Bar_data!$A$3:$B$140,MATCH(C251,Bar_data!$A$3:$A$140,FALSE),2)</f>
        <v>Trust055</v>
      </c>
      <c r="I251" s="22" t="str">
        <f>INDEX(TrustCAHUB_map!$A$2:$D$139,MATCH($C251,TrustCAHUB_map!$A$2:$A$139,FALSE),3)</f>
        <v>Wessex</v>
      </c>
      <c r="J251" s="22" t="str">
        <f>INDEX(TrustCAHUB_map!$A$2:$D$139,MATCH($C251,TrustCAHUB_map!$A$2:$A$139,FALSE),4)</f>
        <v>Wessex</v>
      </c>
    </row>
    <row r="252" spans="1:10" x14ac:dyDescent="0.3">
      <c r="A252" s="22" t="str">
        <f t="shared" si="3"/>
        <v>'RHU2015Palliative18-49'</v>
      </c>
      <c r="B252" s="22">
        <v>2015</v>
      </c>
      <c r="C252" s="22" t="s">
        <v>217</v>
      </c>
      <c r="D252" s="22" t="s">
        <v>8</v>
      </c>
      <c r="E252" s="22" t="s">
        <v>153</v>
      </c>
      <c r="F252" s="22">
        <v>3</v>
      </c>
      <c r="G252" s="22">
        <v>0</v>
      </c>
      <c r="H252" s="22" t="str">
        <f>INDEX(Bar_data!$A$3:$B$140,MATCH(C252,Bar_data!$A$3:$A$140,FALSE),2)</f>
        <v>Trust055</v>
      </c>
      <c r="I252" s="22" t="str">
        <f>INDEX(TrustCAHUB_map!$A$2:$D$139,MATCH($C252,TrustCAHUB_map!$A$2:$A$139,FALSE),3)</f>
        <v>Wessex</v>
      </c>
      <c r="J252" s="22" t="str">
        <f>INDEX(TrustCAHUB_map!$A$2:$D$139,MATCH($C252,TrustCAHUB_map!$A$2:$A$139,FALSE),4)</f>
        <v>Wessex</v>
      </c>
    </row>
    <row r="253" spans="1:10" x14ac:dyDescent="0.3">
      <c r="A253" s="22" t="str">
        <f t="shared" si="3"/>
        <v>'RHU2015Palliative50-69'</v>
      </c>
      <c r="B253" s="22">
        <v>2015</v>
      </c>
      <c r="C253" s="22" t="s">
        <v>217</v>
      </c>
      <c r="D253" s="22" t="s">
        <v>8</v>
      </c>
      <c r="E253" s="22" t="s">
        <v>627</v>
      </c>
      <c r="F253" s="22">
        <v>72</v>
      </c>
      <c r="G253" s="22">
        <v>6</v>
      </c>
      <c r="H253" s="22" t="str">
        <f>INDEX(Bar_data!$A$3:$B$140,MATCH(C253,Bar_data!$A$3:$A$140,FALSE),2)</f>
        <v>Trust055</v>
      </c>
      <c r="I253" s="22" t="str">
        <f>INDEX(TrustCAHUB_map!$A$2:$D$139,MATCH($C253,TrustCAHUB_map!$A$2:$A$139,FALSE),3)</f>
        <v>Wessex</v>
      </c>
      <c r="J253" s="22" t="str">
        <f>INDEX(TrustCAHUB_map!$A$2:$D$139,MATCH($C253,TrustCAHUB_map!$A$2:$A$139,FALSE),4)</f>
        <v>Wessex</v>
      </c>
    </row>
    <row r="254" spans="1:10" x14ac:dyDescent="0.3">
      <c r="A254" s="22" t="str">
        <f t="shared" si="3"/>
        <v>'RHU2015Curative50-69'</v>
      </c>
      <c r="B254" s="22">
        <v>2015</v>
      </c>
      <c r="C254" s="22" t="s">
        <v>217</v>
      </c>
      <c r="D254" s="22" t="s">
        <v>7</v>
      </c>
      <c r="E254" s="22" t="s">
        <v>627</v>
      </c>
      <c r="F254" s="22">
        <v>27</v>
      </c>
      <c r="G254" s="22">
        <v>1</v>
      </c>
      <c r="H254" s="22" t="str">
        <f>INDEX(Bar_data!$A$3:$B$140,MATCH(C254,Bar_data!$A$3:$A$140,FALSE),2)</f>
        <v>Trust055</v>
      </c>
      <c r="I254" s="22" t="str">
        <f>INDEX(TrustCAHUB_map!$A$2:$D$139,MATCH($C254,TrustCAHUB_map!$A$2:$A$139,FALSE),3)</f>
        <v>Wessex</v>
      </c>
      <c r="J254" s="22" t="str">
        <f>INDEX(TrustCAHUB_map!$A$2:$D$139,MATCH($C254,TrustCAHUB_map!$A$2:$A$139,FALSE),4)</f>
        <v>Wessex</v>
      </c>
    </row>
    <row r="255" spans="1:10" x14ac:dyDescent="0.3">
      <c r="A255" s="22" t="str">
        <f t="shared" si="3"/>
        <v>'RHU2015Curative70+'</v>
      </c>
      <c r="B255" s="22">
        <v>2015</v>
      </c>
      <c r="C255" s="22" t="s">
        <v>217</v>
      </c>
      <c r="D255" s="22" t="s">
        <v>7</v>
      </c>
      <c r="E255" s="22" t="s">
        <v>628</v>
      </c>
      <c r="F255" s="22">
        <v>8</v>
      </c>
      <c r="G255" s="22">
        <v>0</v>
      </c>
      <c r="H255" s="22" t="str">
        <f>INDEX(Bar_data!$A$3:$B$140,MATCH(C255,Bar_data!$A$3:$A$140,FALSE),2)</f>
        <v>Trust055</v>
      </c>
      <c r="I255" s="22" t="str">
        <f>INDEX(TrustCAHUB_map!$A$2:$D$139,MATCH($C255,TrustCAHUB_map!$A$2:$A$139,FALSE),3)</f>
        <v>Wessex</v>
      </c>
      <c r="J255" s="22" t="str">
        <f>INDEX(TrustCAHUB_map!$A$2:$D$139,MATCH($C255,TrustCAHUB_map!$A$2:$A$139,FALSE),4)</f>
        <v>Wessex</v>
      </c>
    </row>
    <row r="256" spans="1:10" x14ac:dyDescent="0.3">
      <c r="A256" s="22" t="str">
        <f t="shared" si="3"/>
        <v>'RHU2015Palliative70+'</v>
      </c>
      <c r="B256" s="22">
        <v>2015</v>
      </c>
      <c r="C256" s="22" t="s">
        <v>217</v>
      </c>
      <c r="D256" s="22" t="s">
        <v>8</v>
      </c>
      <c r="E256" s="22" t="s">
        <v>628</v>
      </c>
      <c r="F256" s="22">
        <v>49</v>
      </c>
      <c r="G256" s="22">
        <v>2</v>
      </c>
      <c r="H256" s="22" t="str">
        <f>INDEX(Bar_data!$A$3:$B$140,MATCH(C256,Bar_data!$A$3:$A$140,FALSE),2)</f>
        <v>Trust055</v>
      </c>
      <c r="I256" s="22" t="str">
        <f>INDEX(TrustCAHUB_map!$A$2:$D$139,MATCH($C256,TrustCAHUB_map!$A$2:$A$139,FALSE),3)</f>
        <v>Wessex</v>
      </c>
      <c r="J256" s="22" t="str">
        <f>INDEX(TrustCAHUB_map!$A$2:$D$139,MATCH($C256,TrustCAHUB_map!$A$2:$A$139,FALSE),4)</f>
        <v>Wessex</v>
      </c>
    </row>
    <row r="257" spans="1:10" x14ac:dyDescent="0.3">
      <c r="A257" s="22" t="str">
        <f t="shared" si="3"/>
        <v>'RHW2015Palliative18-49'</v>
      </c>
      <c r="B257" s="22">
        <v>2015</v>
      </c>
      <c r="C257" s="22" t="s">
        <v>218</v>
      </c>
      <c r="D257" s="22" t="s">
        <v>8</v>
      </c>
      <c r="E257" s="22" t="s">
        <v>153</v>
      </c>
      <c r="F257" s="22">
        <v>2</v>
      </c>
      <c r="G257" s="22">
        <v>0</v>
      </c>
      <c r="H257" s="22" t="str">
        <f>INDEX(Bar_data!$A$3:$B$140,MATCH(C257,Bar_data!$A$3:$A$140,FALSE),2)</f>
        <v>Trust056</v>
      </c>
      <c r="I257" s="22" t="str">
        <f>INDEX(TrustCAHUB_map!$A$2:$D$139,MATCH($C257,TrustCAHUB_map!$A$2:$A$139,FALSE),3)</f>
        <v>Thames Valley</v>
      </c>
      <c r="J257" s="22" t="str">
        <f>INDEX(TrustCAHUB_map!$A$2:$D$139,MATCH($C257,TrustCAHUB_map!$A$2:$A$139,FALSE),4)</f>
        <v>Wessex</v>
      </c>
    </row>
    <row r="258" spans="1:10" x14ac:dyDescent="0.3">
      <c r="A258" s="22" t="str">
        <f t="shared" si="3"/>
        <v>'RHW2015Curative18-49'</v>
      </c>
      <c r="B258" s="22">
        <v>2015</v>
      </c>
      <c r="C258" s="22" t="s">
        <v>218</v>
      </c>
      <c r="D258" s="22" t="s">
        <v>7</v>
      </c>
      <c r="E258" s="22" t="s">
        <v>153</v>
      </c>
      <c r="F258" s="22">
        <v>1</v>
      </c>
      <c r="G258" s="22">
        <v>0</v>
      </c>
      <c r="H258" s="22" t="str">
        <f>INDEX(Bar_data!$A$3:$B$140,MATCH(C258,Bar_data!$A$3:$A$140,FALSE),2)</f>
        <v>Trust056</v>
      </c>
      <c r="I258" s="22" t="str">
        <f>INDEX(TrustCAHUB_map!$A$2:$D$139,MATCH($C258,TrustCAHUB_map!$A$2:$A$139,FALSE),3)</f>
        <v>Thames Valley</v>
      </c>
      <c r="J258" s="22" t="str">
        <f>INDEX(TrustCAHUB_map!$A$2:$D$139,MATCH($C258,TrustCAHUB_map!$A$2:$A$139,FALSE),4)</f>
        <v>Wessex</v>
      </c>
    </row>
    <row r="259" spans="1:10" x14ac:dyDescent="0.3">
      <c r="A259" s="22" t="str">
        <f t="shared" ref="A259:A322" si="4">"'"&amp;C259&amp;B259&amp;D259&amp;E259&amp;"'"</f>
        <v>'RHW2015Not assigned50-69'</v>
      </c>
      <c r="B259" s="22">
        <v>2015</v>
      </c>
      <c r="C259" s="22" t="s">
        <v>218</v>
      </c>
      <c r="D259" s="22" t="s">
        <v>477</v>
      </c>
      <c r="E259" s="22" t="s">
        <v>627</v>
      </c>
      <c r="F259" s="22">
        <v>5</v>
      </c>
      <c r="G259" s="22">
        <v>1</v>
      </c>
      <c r="H259" s="22" t="str">
        <f>INDEX(Bar_data!$A$3:$B$140,MATCH(C259,Bar_data!$A$3:$A$140,FALSE),2)</f>
        <v>Trust056</v>
      </c>
      <c r="I259" s="22" t="str">
        <f>INDEX(TrustCAHUB_map!$A$2:$D$139,MATCH($C259,TrustCAHUB_map!$A$2:$A$139,FALSE),3)</f>
        <v>Thames Valley</v>
      </c>
      <c r="J259" s="22" t="str">
        <f>INDEX(TrustCAHUB_map!$A$2:$D$139,MATCH($C259,TrustCAHUB_map!$A$2:$A$139,FALSE),4)</f>
        <v>Wessex</v>
      </c>
    </row>
    <row r="260" spans="1:10" x14ac:dyDescent="0.3">
      <c r="A260" s="22" t="str">
        <f t="shared" si="4"/>
        <v>'RHW2015Curative50-69'</v>
      </c>
      <c r="B260" s="22">
        <v>2015</v>
      </c>
      <c r="C260" s="22" t="s">
        <v>218</v>
      </c>
      <c r="D260" s="22" t="s">
        <v>7</v>
      </c>
      <c r="E260" s="22" t="s">
        <v>627</v>
      </c>
      <c r="F260" s="22">
        <v>2</v>
      </c>
      <c r="G260" s="22">
        <v>0</v>
      </c>
      <c r="H260" s="22" t="str">
        <f>INDEX(Bar_data!$A$3:$B$140,MATCH(C260,Bar_data!$A$3:$A$140,FALSE),2)</f>
        <v>Trust056</v>
      </c>
      <c r="I260" s="22" t="str">
        <f>INDEX(TrustCAHUB_map!$A$2:$D$139,MATCH($C260,TrustCAHUB_map!$A$2:$A$139,FALSE),3)</f>
        <v>Thames Valley</v>
      </c>
      <c r="J260" s="22" t="str">
        <f>INDEX(TrustCAHUB_map!$A$2:$D$139,MATCH($C260,TrustCAHUB_map!$A$2:$A$139,FALSE),4)</f>
        <v>Wessex</v>
      </c>
    </row>
    <row r="261" spans="1:10" x14ac:dyDescent="0.3">
      <c r="A261" s="22" t="str">
        <f t="shared" si="4"/>
        <v>'RHW2015Palliative50-69'</v>
      </c>
      <c r="B261" s="22">
        <v>2015</v>
      </c>
      <c r="C261" s="22" t="s">
        <v>218</v>
      </c>
      <c r="D261" s="22" t="s">
        <v>8</v>
      </c>
      <c r="E261" s="22" t="s">
        <v>627</v>
      </c>
      <c r="F261" s="22">
        <v>38</v>
      </c>
      <c r="G261" s="22">
        <v>6</v>
      </c>
      <c r="H261" s="22" t="str">
        <f>INDEX(Bar_data!$A$3:$B$140,MATCH(C261,Bar_data!$A$3:$A$140,FALSE),2)</f>
        <v>Trust056</v>
      </c>
      <c r="I261" s="22" t="str">
        <f>INDEX(TrustCAHUB_map!$A$2:$D$139,MATCH($C261,TrustCAHUB_map!$A$2:$A$139,FALSE),3)</f>
        <v>Thames Valley</v>
      </c>
      <c r="J261" s="22" t="str">
        <f>INDEX(TrustCAHUB_map!$A$2:$D$139,MATCH($C261,TrustCAHUB_map!$A$2:$A$139,FALSE),4)</f>
        <v>Wessex</v>
      </c>
    </row>
    <row r="262" spans="1:10" x14ac:dyDescent="0.3">
      <c r="A262" s="22" t="str">
        <f t="shared" si="4"/>
        <v>'RHW2015Not assigned70+'</v>
      </c>
      <c r="B262" s="22">
        <v>2015</v>
      </c>
      <c r="C262" s="22" t="s">
        <v>218</v>
      </c>
      <c r="D262" s="22" t="s">
        <v>477</v>
      </c>
      <c r="E262" s="22" t="s">
        <v>628</v>
      </c>
      <c r="F262" s="22">
        <v>4</v>
      </c>
      <c r="G262" s="22">
        <v>2</v>
      </c>
      <c r="H262" s="22" t="str">
        <f>INDEX(Bar_data!$A$3:$B$140,MATCH(C262,Bar_data!$A$3:$A$140,FALSE),2)</f>
        <v>Trust056</v>
      </c>
      <c r="I262" s="22" t="str">
        <f>INDEX(TrustCAHUB_map!$A$2:$D$139,MATCH($C262,TrustCAHUB_map!$A$2:$A$139,FALSE),3)</f>
        <v>Thames Valley</v>
      </c>
      <c r="J262" s="22" t="str">
        <f>INDEX(TrustCAHUB_map!$A$2:$D$139,MATCH($C262,TrustCAHUB_map!$A$2:$A$139,FALSE),4)</f>
        <v>Wessex</v>
      </c>
    </row>
    <row r="263" spans="1:10" x14ac:dyDescent="0.3">
      <c r="A263" s="22" t="str">
        <f t="shared" si="4"/>
        <v>'RHW2015Curative70+'</v>
      </c>
      <c r="B263" s="22">
        <v>2015</v>
      </c>
      <c r="C263" s="22" t="s">
        <v>218</v>
      </c>
      <c r="D263" s="22" t="s">
        <v>7</v>
      </c>
      <c r="E263" s="22" t="s">
        <v>628</v>
      </c>
      <c r="F263" s="22">
        <v>3</v>
      </c>
      <c r="G263" s="22">
        <v>0</v>
      </c>
      <c r="H263" s="22" t="str">
        <f>INDEX(Bar_data!$A$3:$B$140,MATCH(C263,Bar_data!$A$3:$A$140,FALSE),2)</f>
        <v>Trust056</v>
      </c>
      <c r="I263" s="22" t="str">
        <f>INDEX(TrustCAHUB_map!$A$2:$D$139,MATCH($C263,TrustCAHUB_map!$A$2:$A$139,FALSE),3)</f>
        <v>Thames Valley</v>
      </c>
      <c r="J263" s="22" t="str">
        <f>INDEX(TrustCAHUB_map!$A$2:$D$139,MATCH($C263,TrustCAHUB_map!$A$2:$A$139,FALSE),4)</f>
        <v>Wessex</v>
      </c>
    </row>
    <row r="264" spans="1:10" x14ac:dyDescent="0.3">
      <c r="A264" s="22" t="str">
        <f t="shared" si="4"/>
        <v>'RHW2015Palliative70+'</v>
      </c>
      <c r="B264" s="22">
        <v>2015</v>
      </c>
      <c r="C264" s="22" t="s">
        <v>218</v>
      </c>
      <c r="D264" s="22" t="s">
        <v>8</v>
      </c>
      <c r="E264" s="22" t="s">
        <v>628</v>
      </c>
      <c r="F264" s="22">
        <v>29</v>
      </c>
      <c r="G264" s="22">
        <v>0</v>
      </c>
      <c r="H264" s="22" t="str">
        <f>INDEX(Bar_data!$A$3:$B$140,MATCH(C264,Bar_data!$A$3:$A$140,FALSE),2)</f>
        <v>Trust056</v>
      </c>
      <c r="I264" s="22" t="str">
        <f>INDEX(TrustCAHUB_map!$A$2:$D$139,MATCH($C264,TrustCAHUB_map!$A$2:$A$139,FALSE),3)</f>
        <v>Thames Valley</v>
      </c>
      <c r="J264" s="22" t="str">
        <f>INDEX(TrustCAHUB_map!$A$2:$D$139,MATCH($C264,TrustCAHUB_map!$A$2:$A$139,FALSE),4)</f>
        <v>Wessex</v>
      </c>
    </row>
    <row r="265" spans="1:10" x14ac:dyDescent="0.3">
      <c r="A265" s="22" t="str">
        <f t="shared" si="4"/>
        <v>'RJ12015Not assigned18-49'</v>
      </c>
      <c r="B265" s="22">
        <v>2015</v>
      </c>
      <c r="C265" s="22" t="s">
        <v>219</v>
      </c>
      <c r="D265" s="22" t="s">
        <v>477</v>
      </c>
      <c r="E265" s="22" t="s">
        <v>153</v>
      </c>
      <c r="F265" s="22">
        <v>2</v>
      </c>
      <c r="G265" s="22">
        <v>0</v>
      </c>
      <c r="H265" s="22" t="str">
        <f>INDEX(Bar_data!$A$3:$B$140,MATCH(C265,Bar_data!$A$3:$A$140,FALSE),2)</f>
        <v>Trust057</v>
      </c>
      <c r="I265" s="22" t="str">
        <f>INDEX(TrustCAHUB_map!$A$2:$D$139,MATCH($C265,TrustCAHUB_map!$A$2:$A$139,FALSE),3)</f>
        <v>South East London</v>
      </c>
      <c r="J265" s="22" t="str">
        <f>INDEX(TrustCAHUB_map!$A$2:$D$139,MATCH($C265,TrustCAHUB_map!$A$2:$A$139,FALSE),4)</f>
        <v>London</v>
      </c>
    </row>
    <row r="266" spans="1:10" x14ac:dyDescent="0.3">
      <c r="A266" s="22" t="str">
        <f t="shared" si="4"/>
        <v>'RJ12015Palliative18-49'</v>
      </c>
      <c r="B266" s="22">
        <v>2015</v>
      </c>
      <c r="C266" s="22" t="s">
        <v>219</v>
      </c>
      <c r="D266" s="22" t="s">
        <v>8</v>
      </c>
      <c r="E266" s="22" t="s">
        <v>153</v>
      </c>
      <c r="F266" s="22">
        <v>19</v>
      </c>
      <c r="G266" s="22">
        <v>2</v>
      </c>
      <c r="H266" s="22" t="str">
        <f>INDEX(Bar_data!$A$3:$B$140,MATCH(C266,Bar_data!$A$3:$A$140,FALSE),2)</f>
        <v>Trust057</v>
      </c>
      <c r="I266" s="22" t="str">
        <f>INDEX(TrustCAHUB_map!$A$2:$D$139,MATCH($C266,TrustCAHUB_map!$A$2:$A$139,FALSE),3)</f>
        <v>South East London</v>
      </c>
      <c r="J266" s="22" t="str">
        <f>INDEX(TrustCAHUB_map!$A$2:$D$139,MATCH($C266,TrustCAHUB_map!$A$2:$A$139,FALSE),4)</f>
        <v>London</v>
      </c>
    </row>
    <row r="267" spans="1:10" x14ac:dyDescent="0.3">
      <c r="A267" s="22" t="str">
        <f t="shared" si="4"/>
        <v>'RJ12015Palliative50-69'</v>
      </c>
      <c r="B267" s="22">
        <v>2015</v>
      </c>
      <c r="C267" s="22" t="s">
        <v>219</v>
      </c>
      <c r="D267" s="22" t="s">
        <v>8</v>
      </c>
      <c r="E267" s="22" t="s">
        <v>627</v>
      </c>
      <c r="F267" s="22">
        <v>97</v>
      </c>
      <c r="G267" s="22">
        <v>14</v>
      </c>
      <c r="H267" s="22" t="str">
        <f>INDEX(Bar_data!$A$3:$B$140,MATCH(C267,Bar_data!$A$3:$A$140,FALSE),2)</f>
        <v>Trust057</v>
      </c>
      <c r="I267" s="22" t="str">
        <f>INDEX(TrustCAHUB_map!$A$2:$D$139,MATCH($C267,TrustCAHUB_map!$A$2:$A$139,FALSE),3)</f>
        <v>South East London</v>
      </c>
      <c r="J267" s="22" t="str">
        <f>INDEX(TrustCAHUB_map!$A$2:$D$139,MATCH($C267,TrustCAHUB_map!$A$2:$A$139,FALSE),4)</f>
        <v>London</v>
      </c>
    </row>
    <row r="268" spans="1:10" x14ac:dyDescent="0.3">
      <c r="A268" s="22" t="str">
        <f t="shared" si="4"/>
        <v>'RJ12015Curative50-69'</v>
      </c>
      <c r="B268" s="22">
        <v>2015</v>
      </c>
      <c r="C268" s="22" t="s">
        <v>219</v>
      </c>
      <c r="D268" s="22" t="s">
        <v>7</v>
      </c>
      <c r="E268" s="22" t="s">
        <v>627</v>
      </c>
      <c r="F268" s="22">
        <v>23</v>
      </c>
      <c r="G268" s="22">
        <v>0</v>
      </c>
      <c r="H268" s="22" t="str">
        <f>INDEX(Bar_data!$A$3:$B$140,MATCH(C268,Bar_data!$A$3:$A$140,FALSE),2)</f>
        <v>Trust057</v>
      </c>
      <c r="I268" s="22" t="str">
        <f>INDEX(TrustCAHUB_map!$A$2:$D$139,MATCH($C268,TrustCAHUB_map!$A$2:$A$139,FALSE),3)</f>
        <v>South East London</v>
      </c>
      <c r="J268" s="22" t="str">
        <f>INDEX(TrustCAHUB_map!$A$2:$D$139,MATCH($C268,TrustCAHUB_map!$A$2:$A$139,FALSE),4)</f>
        <v>London</v>
      </c>
    </row>
    <row r="269" spans="1:10" x14ac:dyDescent="0.3">
      <c r="A269" s="22" t="str">
        <f t="shared" si="4"/>
        <v>'RJ12015Not assigned50-69'</v>
      </c>
      <c r="B269" s="22">
        <v>2015</v>
      </c>
      <c r="C269" s="22" t="s">
        <v>219</v>
      </c>
      <c r="D269" s="22" t="s">
        <v>477</v>
      </c>
      <c r="E269" s="22" t="s">
        <v>627</v>
      </c>
      <c r="F269" s="22">
        <v>19</v>
      </c>
      <c r="G269" s="22">
        <v>0</v>
      </c>
      <c r="H269" s="22" t="str">
        <f>INDEX(Bar_data!$A$3:$B$140,MATCH(C269,Bar_data!$A$3:$A$140,FALSE),2)</f>
        <v>Trust057</v>
      </c>
      <c r="I269" s="22" t="str">
        <f>INDEX(TrustCAHUB_map!$A$2:$D$139,MATCH($C269,TrustCAHUB_map!$A$2:$A$139,FALSE),3)</f>
        <v>South East London</v>
      </c>
      <c r="J269" s="22" t="str">
        <f>INDEX(TrustCAHUB_map!$A$2:$D$139,MATCH($C269,TrustCAHUB_map!$A$2:$A$139,FALSE),4)</f>
        <v>London</v>
      </c>
    </row>
    <row r="270" spans="1:10" x14ac:dyDescent="0.3">
      <c r="A270" s="22" t="str">
        <f t="shared" si="4"/>
        <v>'RJ12015Curative70+'</v>
      </c>
      <c r="B270" s="22">
        <v>2015</v>
      </c>
      <c r="C270" s="22" t="s">
        <v>219</v>
      </c>
      <c r="D270" s="22" t="s">
        <v>7</v>
      </c>
      <c r="E270" s="22" t="s">
        <v>628</v>
      </c>
      <c r="F270" s="22">
        <v>23</v>
      </c>
      <c r="G270" s="22">
        <v>1</v>
      </c>
      <c r="H270" s="22" t="str">
        <f>INDEX(Bar_data!$A$3:$B$140,MATCH(C270,Bar_data!$A$3:$A$140,FALSE),2)</f>
        <v>Trust057</v>
      </c>
      <c r="I270" s="22" t="str">
        <f>INDEX(TrustCAHUB_map!$A$2:$D$139,MATCH($C270,TrustCAHUB_map!$A$2:$A$139,FALSE),3)</f>
        <v>South East London</v>
      </c>
      <c r="J270" s="22" t="str">
        <f>INDEX(TrustCAHUB_map!$A$2:$D$139,MATCH($C270,TrustCAHUB_map!$A$2:$A$139,FALSE),4)</f>
        <v>London</v>
      </c>
    </row>
    <row r="271" spans="1:10" x14ac:dyDescent="0.3">
      <c r="A271" s="22" t="str">
        <f t="shared" si="4"/>
        <v>'RJ12015Not assigned70+'</v>
      </c>
      <c r="B271" s="22">
        <v>2015</v>
      </c>
      <c r="C271" s="22" t="s">
        <v>219</v>
      </c>
      <c r="D271" s="22" t="s">
        <v>477</v>
      </c>
      <c r="E271" s="22" t="s">
        <v>628</v>
      </c>
      <c r="F271" s="22">
        <v>16</v>
      </c>
      <c r="G271" s="22">
        <v>0</v>
      </c>
      <c r="H271" s="22" t="str">
        <f>INDEX(Bar_data!$A$3:$B$140,MATCH(C271,Bar_data!$A$3:$A$140,FALSE),2)</f>
        <v>Trust057</v>
      </c>
      <c r="I271" s="22" t="str">
        <f>INDEX(TrustCAHUB_map!$A$2:$D$139,MATCH($C271,TrustCAHUB_map!$A$2:$A$139,FALSE),3)</f>
        <v>South East London</v>
      </c>
      <c r="J271" s="22" t="str">
        <f>INDEX(TrustCAHUB_map!$A$2:$D$139,MATCH($C271,TrustCAHUB_map!$A$2:$A$139,FALSE),4)</f>
        <v>London</v>
      </c>
    </row>
    <row r="272" spans="1:10" x14ac:dyDescent="0.3">
      <c r="A272" s="22" t="str">
        <f t="shared" si="4"/>
        <v>'RJ12015Palliative70+'</v>
      </c>
      <c r="B272" s="22">
        <v>2015</v>
      </c>
      <c r="C272" s="22" t="s">
        <v>219</v>
      </c>
      <c r="D272" s="22" t="s">
        <v>8</v>
      </c>
      <c r="E272" s="22" t="s">
        <v>628</v>
      </c>
      <c r="F272" s="22">
        <v>66</v>
      </c>
      <c r="G272" s="22">
        <v>6</v>
      </c>
      <c r="H272" s="22" t="str">
        <f>INDEX(Bar_data!$A$3:$B$140,MATCH(C272,Bar_data!$A$3:$A$140,FALSE),2)</f>
        <v>Trust057</v>
      </c>
      <c r="I272" s="22" t="str">
        <f>INDEX(TrustCAHUB_map!$A$2:$D$139,MATCH($C272,TrustCAHUB_map!$A$2:$A$139,FALSE),3)</f>
        <v>South East London</v>
      </c>
      <c r="J272" s="22" t="str">
        <f>INDEX(TrustCAHUB_map!$A$2:$D$139,MATCH($C272,TrustCAHUB_map!$A$2:$A$139,FALSE),4)</f>
        <v>London</v>
      </c>
    </row>
    <row r="273" spans="1:10" x14ac:dyDescent="0.3">
      <c r="A273" s="22" t="str">
        <f t="shared" si="4"/>
        <v>'RJ22015Palliative18-49'</v>
      </c>
      <c r="B273" s="22">
        <v>2015</v>
      </c>
      <c r="C273" s="22" t="s">
        <v>220</v>
      </c>
      <c r="D273" s="22" t="s">
        <v>8</v>
      </c>
      <c r="E273" s="22" t="s">
        <v>153</v>
      </c>
      <c r="F273" s="22">
        <v>3</v>
      </c>
      <c r="G273" s="22">
        <v>1</v>
      </c>
      <c r="H273" s="22" t="str">
        <f>INDEX(Bar_data!$A$3:$B$140,MATCH(C273,Bar_data!$A$3:$A$140,FALSE),2)</f>
        <v>Trust058</v>
      </c>
      <c r="I273" s="22" t="str">
        <f>INDEX(TrustCAHUB_map!$A$2:$D$139,MATCH($C273,TrustCAHUB_map!$A$2:$A$139,FALSE),3)</f>
        <v>South East London</v>
      </c>
      <c r="J273" s="22" t="str">
        <f>INDEX(TrustCAHUB_map!$A$2:$D$139,MATCH($C273,TrustCAHUB_map!$A$2:$A$139,FALSE),4)</f>
        <v>London</v>
      </c>
    </row>
    <row r="274" spans="1:10" x14ac:dyDescent="0.3">
      <c r="A274" s="22" t="str">
        <f t="shared" si="4"/>
        <v>'RJ22015Palliative50-69'</v>
      </c>
      <c r="B274" s="22">
        <v>2015</v>
      </c>
      <c r="C274" s="22" t="s">
        <v>220</v>
      </c>
      <c r="D274" s="22" t="s">
        <v>8</v>
      </c>
      <c r="E274" s="22" t="s">
        <v>627</v>
      </c>
      <c r="F274" s="22">
        <v>19</v>
      </c>
      <c r="G274" s="22">
        <v>4</v>
      </c>
      <c r="H274" s="22" t="str">
        <f>INDEX(Bar_data!$A$3:$B$140,MATCH(C274,Bar_data!$A$3:$A$140,FALSE),2)</f>
        <v>Trust058</v>
      </c>
      <c r="I274" s="22" t="str">
        <f>INDEX(TrustCAHUB_map!$A$2:$D$139,MATCH($C274,TrustCAHUB_map!$A$2:$A$139,FALSE),3)</f>
        <v>South East London</v>
      </c>
      <c r="J274" s="22" t="str">
        <f>INDEX(TrustCAHUB_map!$A$2:$D$139,MATCH($C274,TrustCAHUB_map!$A$2:$A$139,FALSE),4)</f>
        <v>London</v>
      </c>
    </row>
    <row r="275" spans="1:10" x14ac:dyDescent="0.3">
      <c r="A275" s="22" t="str">
        <f t="shared" si="4"/>
        <v>'RJ22015Curative50-69'</v>
      </c>
      <c r="B275" s="22">
        <v>2015</v>
      </c>
      <c r="C275" s="22" t="s">
        <v>220</v>
      </c>
      <c r="D275" s="22" t="s">
        <v>7</v>
      </c>
      <c r="E275" s="22" t="s">
        <v>627</v>
      </c>
      <c r="F275" s="22">
        <v>5</v>
      </c>
      <c r="G275" s="22">
        <v>0</v>
      </c>
      <c r="H275" s="22" t="str">
        <f>INDEX(Bar_data!$A$3:$B$140,MATCH(C275,Bar_data!$A$3:$A$140,FALSE),2)</f>
        <v>Trust058</v>
      </c>
      <c r="I275" s="22" t="str">
        <f>INDEX(TrustCAHUB_map!$A$2:$D$139,MATCH($C275,TrustCAHUB_map!$A$2:$A$139,FALSE),3)</f>
        <v>South East London</v>
      </c>
      <c r="J275" s="22" t="str">
        <f>INDEX(TrustCAHUB_map!$A$2:$D$139,MATCH($C275,TrustCAHUB_map!$A$2:$A$139,FALSE),4)</f>
        <v>London</v>
      </c>
    </row>
    <row r="276" spans="1:10" x14ac:dyDescent="0.3">
      <c r="A276" s="22" t="str">
        <f t="shared" si="4"/>
        <v>'RJ22015Curative70+'</v>
      </c>
      <c r="B276" s="22">
        <v>2015</v>
      </c>
      <c r="C276" s="22" t="s">
        <v>220</v>
      </c>
      <c r="D276" s="22" t="s">
        <v>7</v>
      </c>
      <c r="E276" s="22" t="s">
        <v>628</v>
      </c>
      <c r="F276" s="22">
        <v>3</v>
      </c>
      <c r="G276" s="22">
        <v>1</v>
      </c>
      <c r="H276" s="22" t="str">
        <f>INDEX(Bar_data!$A$3:$B$140,MATCH(C276,Bar_data!$A$3:$A$140,FALSE),2)</f>
        <v>Trust058</v>
      </c>
      <c r="I276" s="22" t="str">
        <f>INDEX(TrustCAHUB_map!$A$2:$D$139,MATCH($C276,TrustCAHUB_map!$A$2:$A$139,FALSE),3)</f>
        <v>South East London</v>
      </c>
      <c r="J276" s="22" t="str">
        <f>INDEX(TrustCAHUB_map!$A$2:$D$139,MATCH($C276,TrustCAHUB_map!$A$2:$A$139,FALSE),4)</f>
        <v>London</v>
      </c>
    </row>
    <row r="277" spans="1:10" x14ac:dyDescent="0.3">
      <c r="A277" s="22" t="str">
        <f t="shared" si="4"/>
        <v>'RJ22015Palliative70+'</v>
      </c>
      <c r="B277" s="22">
        <v>2015</v>
      </c>
      <c r="C277" s="22" t="s">
        <v>220</v>
      </c>
      <c r="D277" s="22" t="s">
        <v>8</v>
      </c>
      <c r="E277" s="22" t="s">
        <v>628</v>
      </c>
      <c r="F277" s="22">
        <v>19</v>
      </c>
      <c r="G277" s="22">
        <v>3</v>
      </c>
      <c r="H277" s="22" t="str">
        <f>INDEX(Bar_data!$A$3:$B$140,MATCH(C277,Bar_data!$A$3:$A$140,FALSE),2)</f>
        <v>Trust058</v>
      </c>
      <c r="I277" s="22" t="str">
        <f>INDEX(TrustCAHUB_map!$A$2:$D$139,MATCH($C277,TrustCAHUB_map!$A$2:$A$139,FALSE),3)</f>
        <v>South East London</v>
      </c>
      <c r="J277" s="22" t="str">
        <f>INDEX(TrustCAHUB_map!$A$2:$D$139,MATCH($C277,TrustCAHUB_map!$A$2:$A$139,FALSE),4)</f>
        <v>London</v>
      </c>
    </row>
    <row r="278" spans="1:10" x14ac:dyDescent="0.3">
      <c r="A278" s="22" t="str">
        <f t="shared" si="4"/>
        <v>'RJ72015Curative18-49'</v>
      </c>
      <c r="B278" s="22">
        <v>2015</v>
      </c>
      <c r="C278" s="22" t="s">
        <v>222</v>
      </c>
      <c r="D278" s="22" t="s">
        <v>7</v>
      </c>
      <c r="E278" s="22" t="s">
        <v>153</v>
      </c>
      <c r="F278" s="22">
        <v>1</v>
      </c>
      <c r="G278" s="22">
        <v>0</v>
      </c>
      <c r="H278" s="22" t="str">
        <f>INDEX(Bar_data!$A$3:$B$140,MATCH(C278,Bar_data!$A$3:$A$140,FALSE),2)</f>
        <v>Trust060</v>
      </c>
      <c r="I278" s="22" t="str">
        <f>INDEX(TrustCAHUB_map!$A$2:$D$139,MATCH($C278,TrustCAHUB_map!$A$2:$A$139,FALSE),3)</f>
        <v>North West and South West London</v>
      </c>
      <c r="J278" s="22" t="str">
        <f>INDEX(TrustCAHUB_map!$A$2:$D$139,MATCH($C278,TrustCAHUB_map!$A$2:$A$139,FALSE),4)</f>
        <v>London</v>
      </c>
    </row>
    <row r="279" spans="1:10" x14ac:dyDescent="0.3">
      <c r="A279" s="22" t="str">
        <f t="shared" si="4"/>
        <v>'RJ72015Palliative18-49'</v>
      </c>
      <c r="B279" s="22">
        <v>2015</v>
      </c>
      <c r="C279" s="22" t="s">
        <v>222</v>
      </c>
      <c r="D279" s="22" t="s">
        <v>8</v>
      </c>
      <c r="E279" s="22" t="s">
        <v>153</v>
      </c>
      <c r="F279" s="22">
        <v>4</v>
      </c>
      <c r="G279" s="22">
        <v>1</v>
      </c>
      <c r="H279" s="22" t="str">
        <f>INDEX(Bar_data!$A$3:$B$140,MATCH(C279,Bar_data!$A$3:$A$140,FALSE),2)</f>
        <v>Trust060</v>
      </c>
      <c r="I279" s="22" t="str">
        <f>INDEX(TrustCAHUB_map!$A$2:$D$139,MATCH($C279,TrustCAHUB_map!$A$2:$A$139,FALSE),3)</f>
        <v>North West and South West London</v>
      </c>
      <c r="J279" s="22" t="str">
        <f>INDEX(TrustCAHUB_map!$A$2:$D$139,MATCH($C279,TrustCAHUB_map!$A$2:$A$139,FALSE),4)</f>
        <v>London</v>
      </c>
    </row>
    <row r="280" spans="1:10" x14ac:dyDescent="0.3">
      <c r="A280" s="22" t="str">
        <f t="shared" si="4"/>
        <v>'RJ72015Palliative50-69'</v>
      </c>
      <c r="B280" s="22">
        <v>2015</v>
      </c>
      <c r="C280" s="22" t="s">
        <v>222</v>
      </c>
      <c r="D280" s="22" t="s">
        <v>8</v>
      </c>
      <c r="E280" s="22" t="s">
        <v>627</v>
      </c>
      <c r="F280" s="22">
        <v>34</v>
      </c>
      <c r="G280" s="22">
        <v>3</v>
      </c>
      <c r="H280" s="22" t="str">
        <f>INDEX(Bar_data!$A$3:$B$140,MATCH(C280,Bar_data!$A$3:$A$140,FALSE),2)</f>
        <v>Trust060</v>
      </c>
      <c r="I280" s="22" t="str">
        <f>INDEX(TrustCAHUB_map!$A$2:$D$139,MATCH($C280,TrustCAHUB_map!$A$2:$A$139,FALSE),3)</f>
        <v>North West and South West London</v>
      </c>
      <c r="J280" s="22" t="str">
        <f>INDEX(TrustCAHUB_map!$A$2:$D$139,MATCH($C280,TrustCAHUB_map!$A$2:$A$139,FALSE),4)</f>
        <v>London</v>
      </c>
    </row>
    <row r="281" spans="1:10" x14ac:dyDescent="0.3">
      <c r="A281" s="22" t="str">
        <f t="shared" si="4"/>
        <v>'RJ72015Curative50-69'</v>
      </c>
      <c r="B281" s="22">
        <v>2015</v>
      </c>
      <c r="C281" s="22" t="s">
        <v>222</v>
      </c>
      <c r="D281" s="22" t="s">
        <v>7</v>
      </c>
      <c r="E281" s="22" t="s">
        <v>627</v>
      </c>
      <c r="F281" s="22">
        <v>3</v>
      </c>
      <c r="G281" s="22">
        <v>0</v>
      </c>
      <c r="H281" s="22" t="str">
        <f>INDEX(Bar_data!$A$3:$B$140,MATCH(C281,Bar_data!$A$3:$A$140,FALSE),2)</f>
        <v>Trust060</v>
      </c>
      <c r="I281" s="22" t="str">
        <f>INDEX(TrustCAHUB_map!$A$2:$D$139,MATCH($C281,TrustCAHUB_map!$A$2:$A$139,FALSE),3)</f>
        <v>North West and South West London</v>
      </c>
      <c r="J281" s="22" t="str">
        <f>INDEX(TrustCAHUB_map!$A$2:$D$139,MATCH($C281,TrustCAHUB_map!$A$2:$A$139,FALSE),4)</f>
        <v>London</v>
      </c>
    </row>
    <row r="282" spans="1:10" x14ac:dyDescent="0.3">
      <c r="A282" s="22" t="str">
        <f t="shared" si="4"/>
        <v>'RJ72015Curative70+'</v>
      </c>
      <c r="B282" s="22">
        <v>2015</v>
      </c>
      <c r="C282" s="22" t="s">
        <v>222</v>
      </c>
      <c r="D282" s="22" t="s">
        <v>7</v>
      </c>
      <c r="E282" s="22" t="s">
        <v>628</v>
      </c>
      <c r="F282" s="22">
        <v>2</v>
      </c>
      <c r="G282" s="22">
        <v>0</v>
      </c>
      <c r="H282" s="22" t="str">
        <f>INDEX(Bar_data!$A$3:$B$140,MATCH(C282,Bar_data!$A$3:$A$140,FALSE),2)</f>
        <v>Trust060</v>
      </c>
      <c r="I282" s="22" t="str">
        <f>INDEX(TrustCAHUB_map!$A$2:$D$139,MATCH($C282,TrustCAHUB_map!$A$2:$A$139,FALSE),3)</f>
        <v>North West and South West London</v>
      </c>
      <c r="J282" s="22" t="str">
        <f>INDEX(TrustCAHUB_map!$A$2:$D$139,MATCH($C282,TrustCAHUB_map!$A$2:$A$139,FALSE),4)</f>
        <v>London</v>
      </c>
    </row>
    <row r="283" spans="1:10" x14ac:dyDescent="0.3">
      <c r="A283" s="22" t="str">
        <f t="shared" si="4"/>
        <v>'RJ72015Palliative70+'</v>
      </c>
      <c r="B283" s="22">
        <v>2015</v>
      </c>
      <c r="C283" s="22" t="s">
        <v>222</v>
      </c>
      <c r="D283" s="22" t="s">
        <v>8</v>
      </c>
      <c r="E283" s="22" t="s">
        <v>628</v>
      </c>
      <c r="F283" s="22">
        <v>33</v>
      </c>
      <c r="G283" s="22">
        <v>2</v>
      </c>
      <c r="H283" s="22" t="str">
        <f>INDEX(Bar_data!$A$3:$B$140,MATCH(C283,Bar_data!$A$3:$A$140,FALSE),2)</f>
        <v>Trust060</v>
      </c>
      <c r="I283" s="22" t="str">
        <f>INDEX(TrustCAHUB_map!$A$2:$D$139,MATCH($C283,TrustCAHUB_map!$A$2:$A$139,FALSE),3)</f>
        <v>North West and South West London</v>
      </c>
      <c r="J283" s="22" t="str">
        <f>INDEX(TrustCAHUB_map!$A$2:$D$139,MATCH($C283,TrustCAHUB_map!$A$2:$A$139,FALSE),4)</f>
        <v>London</v>
      </c>
    </row>
    <row r="284" spans="1:10" x14ac:dyDescent="0.3">
      <c r="A284" s="22" t="str">
        <f t="shared" si="4"/>
        <v>'RJC2015Palliative18-49'</v>
      </c>
      <c r="B284" s="22">
        <v>2015</v>
      </c>
      <c r="C284" s="22" t="s">
        <v>223</v>
      </c>
      <c r="D284" s="22" t="s">
        <v>8</v>
      </c>
      <c r="E284" s="22" t="s">
        <v>153</v>
      </c>
      <c r="F284" s="22">
        <v>1</v>
      </c>
      <c r="G284" s="22">
        <v>0</v>
      </c>
      <c r="H284" s="22" t="str">
        <f>INDEX(Bar_data!$A$3:$B$140,MATCH(C284,Bar_data!$A$3:$A$140,FALSE),2)</f>
        <v>Trust061</v>
      </c>
      <c r="I284" s="22" t="str">
        <f>INDEX(TrustCAHUB_map!$A$2:$D$139,MATCH($C284,TrustCAHUB_map!$A$2:$A$139,FALSE),3)</f>
        <v>West Midlands</v>
      </c>
      <c r="J284" s="22" t="str">
        <f>INDEX(TrustCAHUB_map!$A$2:$D$139,MATCH($C284,TrustCAHUB_map!$A$2:$A$139,FALSE),4)</f>
        <v>West Midlands</v>
      </c>
    </row>
    <row r="285" spans="1:10" x14ac:dyDescent="0.3">
      <c r="A285" s="22" t="str">
        <f t="shared" si="4"/>
        <v>'RJC2015Palliative50-69'</v>
      </c>
      <c r="B285" s="22">
        <v>2015</v>
      </c>
      <c r="C285" s="22" t="s">
        <v>223</v>
      </c>
      <c r="D285" s="22" t="s">
        <v>8</v>
      </c>
      <c r="E285" s="22" t="s">
        <v>627</v>
      </c>
      <c r="F285" s="22">
        <v>24</v>
      </c>
      <c r="G285" s="22">
        <v>3</v>
      </c>
      <c r="H285" s="22" t="str">
        <f>INDEX(Bar_data!$A$3:$B$140,MATCH(C285,Bar_data!$A$3:$A$140,FALSE),2)</f>
        <v>Trust061</v>
      </c>
      <c r="I285" s="22" t="str">
        <f>INDEX(TrustCAHUB_map!$A$2:$D$139,MATCH($C285,TrustCAHUB_map!$A$2:$A$139,FALSE),3)</f>
        <v>West Midlands</v>
      </c>
      <c r="J285" s="22" t="str">
        <f>INDEX(TrustCAHUB_map!$A$2:$D$139,MATCH($C285,TrustCAHUB_map!$A$2:$A$139,FALSE),4)</f>
        <v>West Midlands</v>
      </c>
    </row>
    <row r="286" spans="1:10" x14ac:dyDescent="0.3">
      <c r="A286" s="22" t="str">
        <f t="shared" si="4"/>
        <v>'RJC2015Curative50-69'</v>
      </c>
      <c r="B286" s="22">
        <v>2015</v>
      </c>
      <c r="C286" s="22" t="s">
        <v>223</v>
      </c>
      <c r="D286" s="22" t="s">
        <v>7</v>
      </c>
      <c r="E286" s="22" t="s">
        <v>627</v>
      </c>
      <c r="F286" s="22">
        <v>6</v>
      </c>
      <c r="G286" s="22">
        <v>0</v>
      </c>
      <c r="H286" s="22" t="str">
        <f>INDEX(Bar_data!$A$3:$B$140,MATCH(C286,Bar_data!$A$3:$A$140,FALSE),2)</f>
        <v>Trust061</v>
      </c>
      <c r="I286" s="22" t="str">
        <f>INDEX(TrustCAHUB_map!$A$2:$D$139,MATCH($C286,TrustCAHUB_map!$A$2:$A$139,FALSE),3)</f>
        <v>West Midlands</v>
      </c>
      <c r="J286" s="22" t="str">
        <f>INDEX(TrustCAHUB_map!$A$2:$D$139,MATCH($C286,TrustCAHUB_map!$A$2:$A$139,FALSE),4)</f>
        <v>West Midlands</v>
      </c>
    </row>
    <row r="287" spans="1:10" x14ac:dyDescent="0.3">
      <c r="A287" s="22" t="str">
        <f t="shared" si="4"/>
        <v>'RJC2015Palliative70+'</v>
      </c>
      <c r="B287" s="22">
        <v>2015</v>
      </c>
      <c r="C287" s="22" t="s">
        <v>223</v>
      </c>
      <c r="D287" s="22" t="s">
        <v>8</v>
      </c>
      <c r="E287" s="22" t="s">
        <v>628</v>
      </c>
      <c r="F287" s="22">
        <v>23</v>
      </c>
      <c r="G287" s="22">
        <v>2</v>
      </c>
      <c r="H287" s="22" t="str">
        <f>INDEX(Bar_data!$A$3:$B$140,MATCH(C287,Bar_data!$A$3:$A$140,FALSE),2)</f>
        <v>Trust061</v>
      </c>
      <c r="I287" s="22" t="str">
        <f>INDEX(TrustCAHUB_map!$A$2:$D$139,MATCH($C287,TrustCAHUB_map!$A$2:$A$139,FALSE),3)</f>
        <v>West Midlands</v>
      </c>
      <c r="J287" s="22" t="str">
        <f>INDEX(TrustCAHUB_map!$A$2:$D$139,MATCH($C287,TrustCAHUB_map!$A$2:$A$139,FALSE),4)</f>
        <v>West Midlands</v>
      </c>
    </row>
    <row r="288" spans="1:10" x14ac:dyDescent="0.3">
      <c r="A288" s="22" t="str">
        <f t="shared" si="4"/>
        <v>'RJC2015Curative70+'</v>
      </c>
      <c r="B288" s="22">
        <v>2015</v>
      </c>
      <c r="C288" s="22" t="s">
        <v>223</v>
      </c>
      <c r="D288" s="22" t="s">
        <v>7</v>
      </c>
      <c r="E288" s="22" t="s">
        <v>628</v>
      </c>
      <c r="F288" s="22">
        <v>3</v>
      </c>
      <c r="G288" s="22">
        <v>0</v>
      </c>
      <c r="H288" s="22" t="str">
        <f>INDEX(Bar_data!$A$3:$B$140,MATCH(C288,Bar_data!$A$3:$A$140,FALSE),2)</f>
        <v>Trust061</v>
      </c>
      <c r="I288" s="22" t="str">
        <f>INDEX(TrustCAHUB_map!$A$2:$D$139,MATCH($C288,TrustCAHUB_map!$A$2:$A$139,FALSE),3)</f>
        <v>West Midlands</v>
      </c>
      <c r="J288" s="22" t="str">
        <f>INDEX(TrustCAHUB_map!$A$2:$D$139,MATCH($C288,TrustCAHUB_map!$A$2:$A$139,FALSE),4)</f>
        <v>West Midlands</v>
      </c>
    </row>
    <row r="289" spans="1:10" x14ac:dyDescent="0.3">
      <c r="A289" s="22" t="str">
        <f t="shared" si="4"/>
        <v>'RJE2015Palliative18-49'</v>
      </c>
      <c r="B289" s="22">
        <v>2015</v>
      </c>
      <c r="C289" s="22" t="s">
        <v>224</v>
      </c>
      <c r="D289" s="22" t="s">
        <v>8</v>
      </c>
      <c r="E289" s="22" t="s">
        <v>153</v>
      </c>
      <c r="F289" s="22">
        <v>5</v>
      </c>
      <c r="G289" s="22">
        <v>1</v>
      </c>
      <c r="H289" s="22" t="str">
        <f>INDEX(Bar_data!$A$3:$B$140,MATCH(C289,Bar_data!$A$3:$A$140,FALSE),2)</f>
        <v>Trust062</v>
      </c>
      <c r="I289" s="22" t="str">
        <f>INDEX(TrustCAHUB_map!$A$2:$D$139,MATCH($C289,TrustCAHUB_map!$A$2:$A$139,FALSE),3)</f>
        <v>West Midlands</v>
      </c>
      <c r="J289" s="22" t="str">
        <f>INDEX(TrustCAHUB_map!$A$2:$D$139,MATCH($C289,TrustCAHUB_map!$A$2:$A$139,FALSE),4)</f>
        <v>West Midlands</v>
      </c>
    </row>
    <row r="290" spans="1:10" x14ac:dyDescent="0.3">
      <c r="A290" s="22" t="str">
        <f t="shared" si="4"/>
        <v>'RJE2015Curative18-49'</v>
      </c>
      <c r="B290" s="22">
        <v>2015</v>
      </c>
      <c r="C290" s="22" t="s">
        <v>224</v>
      </c>
      <c r="D290" s="22" t="s">
        <v>7</v>
      </c>
      <c r="E290" s="22" t="s">
        <v>153</v>
      </c>
      <c r="F290" s="22">
        <v>3</v>
      </c>
      <c r="G290" s="22">
        <v>0</v>
      </c>
      <c r="H290" s="22" t="str">
        <f>INDEX(Bar_data!$A$3:$B$140,MATCH(C290,Bar_data!$A$3:$A$140,FALSE),2)</f>
        <v>Trust062</v>
      </c>
      <c r="I290" s="22" t="str">
        <f>INDEX(TrustCAHUB_map!$A$2:$D$139,MATCH($C290,TrustCAHUB_map!$A$2:$A$139,FALSE),3)</f>
        <v>West Midlands</v>
      </c>
      <c r="J290" s="22" t="str">
        <f>INDEX(TrustCAHUB_map!$A$2:$D$139,MATCH($C290,TrustCAHUB_map!$A$2:$A$139,FALSE),4)</f>
        <v>West Midlands</v>
      </c>
    </row>
    <row r="291" spans="1:10" x14ac:dyDescent="0.3">
      <c r="A291" s="22" t="str">
        <f t="shared" si="4"/>
        <v>'RJE2015Not assigned50-69'</v>
      </c>
      <c r="B291" s="22">
        <v>2015</v>
      </c>
      <c r="C291" s="22" t="s">
        <v>224</v>
      </c>
      <c r="D291" s="22" t="s">
        <v>477</v>
      </c>
      <c r="E291" s="22" t="s">
        <v>627</v>
      </c>
      <c r="F291" s="22">
        <v>1</v>
      </c>
      <c r="G291" s="22">
        <v>0</v>
      </c>
      <c r="H291" s="22" t="str">
        <f>INDEX(Bar_data!$A$3:$B$140,MATCH(C291,Bar_data!$A$3:$A$140,FALSE),2)</f>
        <v>Trust062</v>
      </c>
      <c r="I291" s="22" t="str">
        <f>INDEX(TrustCAHUB_map!$A$2:$D$139,MATCH($C291,TrustCAHUB_map!$A$2:$A$139,FALSE),3)</f>
        <v>West Midlands</v>
      </c>
      <c r="J291" s="22" t="str">
        <f>INDEX(TrustCAHUB_map!$A$2:$D$139,MATCH($C291,TrustCAHUB_map!$A$2:$A$139,FALSE),4)</f>
        <v>West Midlands</v>
      </c>
    </row>
    <row r="292" spans="1:10" x14ac:dyDescent="0.3">
      <c r="A292" s="22" t="str">
        <f t="shared" si="4"/>
        <v>'RJE2015Palliative50-69'</v>
      </c>
      <c r="B292" s="22">
        <v>2015</v>
      </c>
      <c r="C292" s="22" t="s">
        <v>224</v>
      </c>
      <c r="D292" s="22" t="s">
        <v>8</v>
      </c>
      <c r="E292" s="22" t="s">
        <v>627</v>
      </c>
      <c r="F292" s="22">
        <v>74</v>
      </c>
      <c r="G292" s="22">
        <v>13</v>
      </c>
      <c r="H292" s="22" t="str">
        <f>INDEX(Bar_data!$A$3:$B$140,MATCH(C292,Bar_data!$A$3:$A$140,FALSE),2)</f>
        <v>Trust062</v>
      </c>
      <c r="I292" s="22" t="str">
        <f>INDEX(TrustCAHUB_map!$A$2:$D$139,MATCH($C292,TrustCAHUB_map!$A$2:$A$139,FALSE),3)</f>
        <v>West Midlands</v>
      </c>
      <c r="J292" s="22" t="str">
        <f>INDEX(TrustCAHUB_map!$A$2:$D$139,MATCH($C292,TrustCAHUB_map!$A$2:$A$139,FALSE),4)</f>
        <v>West Midlands</v>
      </c>
    </row>
    <row r="293" spans="1:10" x14ac:dyDescent="0.3">
      <c r="A293" s="22" t="str">
        <f t="shared" si="4"/>
        <v>'RJE2015Curative50-69'</v>
      </c>
      <c r="B293" s="22">
        <v>2015</v>
      </c>
      <c r="C293" s="22" t="s">
        <v>224</v>
      </c>
      <c r="D293" s="22" t="s">
        <v>7</v>
      </c>
      <c r="E293" s="22" t="s">
        <v>627</v>
      </c>
      <c r="F293" s="22">
        <v>26</v>
      </c>
      <c r="G293" s="22">
        <v>0</v>
      </c>
      <c r="H293" s="22" t="str">
        <f>INDEX(Bar_data!$A$3:$B$140,MATCH(C293,Bar_data!$A$3:$A$140,FALSE),2)</f>
        <v>Trust062</v>
      </c>
      <c r="I293" s="22" t="str">
        <f>INDEX(TrustCAHUB_map!$A$2:$D$139,MATCH($C293,TrustCAHUB_map!$A$2:$A$139,FALSE),3)</f>
        <v>West Midlands</v>
      </c>
      <c r="J293" s="22" t="str">
        <f>INDEX(TrustCAHUB_map!$A$2:$D$139,MATCH($C293,TrustCAHUB_map!$A$2:$A$139,FALSE),4)</f>
        <v>West Midlands</v>
      </c>
    </row>
    <row r="294" spans="1:10" x14ac:dyDescent="0.3">
      <c r="A294" s="22" t="str">
        <f t="shared" si="4"/>
        <v>'RJE2015Curative70+'</v>
      </c>
      <c r="B294" s="22">
        <v>2015</v>
      </c>
      <c r="C294" s="22" t="s">
        <v>224</v>
      </c>
      <c r="D294" s="22" t="s">
        <v>7</v>
      </c>
      <c r="E294" s="22" t="s">
        <v>628</v>
      </c>
      <c r="F294" s="22">
        <v>13</v>
      </c>
      <c r="G294" s="22">
        <v>0</v>
      </c>
      <c r="H294" s="22" t="str">
        <f>INDEX(Bar_data!$A$3:$B$140,MATCH(C294,Bar_data!$A$3:$A$140,FALSE),2)</f>
        <v>Trust062</v>
      </c>
      <c r="I294" s="22" t="str">
        <f>INDEX(TrustCAHUB_map!$A$2:$D$139,MATCH($C294,TrustCAHUB_map!$A$2:$A$139,FALSE),3)</f>
        <v>West Midlands</v>
      </c>
      <c r="J294" s="22" t="str">
        <f>INDEX(TrustCAHUB_map!$A$2:$D$139,MATCH($C294,TrustCAHUB_map!$A$2:$A$139,FALSE),4)</f>
        <v>West Midlands</v>
      </c>
    </row>
    <row r="295" spans="1:10" x14ac:dyDescent="0.3">
      <c r="A295" s="22" t="str">
        <f t="shared" si="4"/>
        <v>'RJE2015Palliative70+'</v>
      </c>
      <c r="B295" s="22">
        <v>2015</v>
      </c>
      <c r="C295" s="22" t="s">
        <v>224</v>
      </c>
      <c r="D295" s="22" t="s">
        <v>8</v>
      </c>
      <c r="E295" s="22" t="s">
        <v>628</v>
      </c>
      <c r="F295" s="22">
        <v>63</v>
      </c>
      <c r="G295" s="22">
        <v>12</v>
      </c>
      <c r="H295" s="22" t="str">
        <f>INDEX(Bar_data!$A$3:$B$140,MATCH(C295,Bar_data!$A$3:$A$140,FALSE),2)</f>
        <v>Trust062</v>
      </c>
      <c r="I295" s="22" t="str">
        <f>INDEX(TrustCAHUB_map!$A$2:$D$139,MATCH($C295,TrustCAHUB_map!$A$2:$A$139,FALSE),3)</f>
        <v>West Midlands</v>
      </c>
      <c r="J295" s="22" t="str">
        <f>INDEX(TrustCAHUB_map!$A$2:$D$139,MATCH($C295,TrustCAHUB_map!$A$2:$A$139,FALSE),4)</f>
        <v>West Midlands</v>
      </c>
    </row>
    <row r="296" spans="1:10" x14ac:dyDescent="0.3">
      <c r="A296" s="22" t="str">
        <f t="shared" si="4"/>
        <v>'RJE2015Not assigned70+'</v>
      </c>
      <c r="B296" s="22">
        <v>2015</v>
      </c>
      <c r="C296" s="22" t="s">
        <v>224</v>
      </c>
      <c r="D296" s="22" t="s">
        <v>477</v>
      </c>
      <c r="E296" s="22" t="s">
        <v>628</v>
      </c>
      <c r="F296" s="22">
        <v>2</v>
      </c>
      <c r="G296" s="22">
        <v>0</v>
      </c>
      <c r="H296" s="22" t="str">
        <f>INDEX(Bar_data!$A$3:$B$140,MATCH(C296,Bar_data!$A$3:$A$140,FALSE),2)</f>
        <v>Trust062</v>
      </c>
      <c r="I296" s="22" t="str">
        <f>INDEX(TrustCAHUB_map!$A$2:$D$139,MATCH($C296,TrustCAHUB_map!$A$2:$A$139,FALSE),3)</f>
        <v>West Midlands</v>
      </c>
      <c r="J296" s="22" t="str">
        <f>INDEX(TrustCAHUB_map!$A$2:$D$139,MATCH($C296,TrustCAHUB_map!$A$2:$A$139,FALSE),4)</f>
        <v>West Midlands</v>
      </c>
    </row>
    <row r="297" spans="1:10" x14ac:dyDescent="0.3">
      <c r="A297" s="22" t="str">
        <f t="shared" si="4"/>
        <v>'RJL2015Palliative18-49'</v>
      </c>
      <c r="B297" s="22">
        <v>2015</v>
      </c>
      <c r="C297" s="22" t="s">
        <v>225</v>
      </c>
      <c r="D297" s="22" t="s">
        <v>8</v>
      </c>
      <c r="E297" s="22" t="s">
        <v>153</v>
      </c>
      <c r="F297" s="22">
        <v>2</v>
      </c>
      <c r="G297" s="22">
        <v>0</v>
      </c>
      <c r="H297" s="22" t="str">
        <f>INDEX(Bar_data!$A$3:$B$140,MATCH(C297,Bar_data!$A$3:$A$140,FALSE),2)</f>
        <v>Trust064</v>
      </c>
      <c r="I297" s="22" t="str">
        <f>INDEX(TrustCAHUB_map!$A$2:$D$139,MATCH($C297,TrustCAHUB_map!$A$2:$A$139,FALSE),3)</f>
        <v>Humber, Coast and Vale</v>
      </c>
      <c r="J297" s="22" t="str">
        <f>INDEX(TrustCAHUB_map!$A$2:$D$139,MATCH($C297,TrustCAHUB_map!$A$2:$A$139,FALSE),4)</f>
        <v>Yorkshire and Humber</v>
      </c>
    </row>
    <row r="298" spans="1:10" x14ac:dyDescent="0.3">
      <c r="A298" s="22" t="str">
        <f t="shared" si="4"/>
        <v>'RJL2015Curative50-69'</v>
      </c>
      <c r="B298" s="22">
        <v>2015</v>
      </c>
      <c r="C298" s="22" t="s">
        <v>225</v>
      </c>
      <c r="D298" s="22" t="s">
        <v>7</v>
      </c>
      <c r="E298" s="22" t="s">
        <v>627</v>
      </c>
      <c r="F298" s="22">
        <v>1</v>
      </c>
      <c r="G298" s="22">
        <v>0</v>
      </c>
      <c r="H298" s="22" t="str">
        <f>INDEX(Bar_data!$A$3:$B$140,MATCH(C298,Bar_data!$A$3:$A$140,FALSE),2)</f>
        <v>Trust064</v>
      </c>
      <c r="I298" s="22" t="str">
        <f>INDEX(TrustCAHUB_map!$A$2:$D$139,MATCH($C298,TrustCAHUB_map!$A$2:$A$139,FALSE),3)</f>
        <v>Humber, Coast and Vale</v>
      </c>
      <c r="J298" s="22" t="str">
        <f>INDEX(TrustCAHUB_map!$A$2:$D$139,MATCH($C298,TrustCAHUB_map!$A$2:$A$139,FALSE),4)</f>
        <v>Yorkshire and Humber</v>
      </c>
    </row>
    <row r="299" spans="1:10" x14ac:dyDescent="0.3">
      <c r="A299" s="22" t="str">
        <f t="shared" si="4"/>
        <v>'RJL2015Palliative50-69'</v>
      </c>
      <c r="B299" s="22">
        <v>2015</v>
      </c>
      <c r="C299" s="22" t="s">
        <v>225</v>
      </c>
      <c r="D299" s="22" t="s">
        <v>8</v>
      </c>
      <c r="E299" s="22" t="s">
        <v>627</v>
      </c>
      <c r="F299" s="22">
        <v>11</v>
      </c>
      <c r="G299" s="22">
        <v>0</v>
      </c>
      <c r="H299" s="22" t="str">
        <f>INDEX(Bar_data!$A$3:$B$140,MATCH(C299,Bar_data!$A$3:$A$140,FALSE),2)</f>
        <v>Trust064</v>
      </c>
      <c r="I299" s="22" t="str">
        <f>INDEX(TrustCAHUB_map!$A$2:$D$139,MATCH($C299,TrustCAHUB_map!$A$2:$A$139,FALSE),3)</f>
        <v>Humber, Coast and Vale</v>
      </c>
      <c r="J299" s="22" t="str">
        <f>INDEX(TrustCAHUB_map!$A$2:$D$139,MATCH($C299,TrustCAHUB_map!$A$2:$A$139,FALSE),4)</f>
        <v>Yorkshire and Humber</v>
      </c>
    </row>
    <row r="300" spans="1:10" x14ac:dyDescent="0.3">
      <c r="A300" s="22" t="str">
        <f t="shared" si="4"/>
        <v>'RJL2015Palliative70+'</v>
      </c>
      <c r="B300" s="22">
        <v>2015</v>
      </c>
      <c r="C300" s="22" t="s">
        <v>225</v>
      </c>
      <c r="D300" s="22" t="s">
        <v>8</v>
      </c>
      <c r="E300" s="22" t="s">
        <v>628</v>
      </c>
      <c r="F300" s="22">
        <v>10</v>
      </c>
      <c r="G300" s="22">
        <v>0</v>
      </c>
      <c r="H300" s="22" t="str">
        <f>INDEX(Bar_data!$A$3:$B$140,MATCH(C300,Bar_data!$A$3:$A$140,FALSE),2)</f>
        <v>Trust064</v>
      </c>
      <c r="I300" s="22" t="str">
        <f>INDEX(TrustCAHUB_map!$A$2:$D$139,MATCH($C300,TrustCAHUB_map!$A$2:$A$139,FALSE),3)</f>
        <v>Humber, Coast and Vale</v>
      </c>
      <c r="J300" s="22" t="str">
        <f>INDEX(TrustCAHUB_map!$A$2:$D$139,MATCH($C300,TrustCAHUB_map!$A$2:$A$139,FALSE),4)</f>
        <v>Yorkshire and Humber</v>
      </c>
    </row>
    <row r="301" spans="1:10" x14ac:dyDescent="0.3">
      <c r="A301" s="22" t="str">
        <f t="shared" si="4"/>
        <v>'RJZ2015Palliative50-69'</v>
      </c>
      <c r="B301" s="22">
        <v>2015</v>
      </c>
      <c r="C301" s="22" t="s">
        <v>228</v>
      </c>
      <c r="D301" s="22" t="s">
        <v>8</v>
      </c>
      <c r="E301" s="22" t="s">
        <v>627</v>
      </c>
      <c r="F301" s="22">
        <v>2</v>
      </c>
      <c r="G301" s="22">
        <v>0</v>
      </c>
      <c r="H301" s="22" t="str">
        <f>INDEX(Bar_data!$A$3:$B$140,MATCH(C301,Bar_data!$A$3:$A$140,FALSE),2)</f>
        <v>Trust067</v>
      </c>
      <c r="I301" s="22" t="str">
        <f>INDEX(TrustCAHUB_map!$A$2:$D$139,MATCH($C301,TrustCAHUB_map!$A$2:$A$139,FALSE),3)</f>
        <v>South East London</v>
      </c>
      <c r="J301" s="22" t="str">
        <f>INDEX(TrustCAHUB_map!$A$2:$D$139,MATCH($C301,TrustCAHUB_map!$A$2:$A$139,FALSE),4)</f>
        <v>London</v>
      </c>
    </row>
    <row r="302" spans="1:10" x14ac:dyDescent="0.3">
      <c r="A302" s="22" t="str">
        <f t="shared" si="4"/>
        <v>'RJZ2015Palliative70+'</v>
      </c>
      <c r="B302" s="22">
        <v>2015</v>
      </c>
      <c r="C302" s="22" t="s">
        <v>228</v>
      </c>
      <c r="D302" s="22" t="s">
        <v>8</v>
      </c>
      <c r="E302" s="22" t="s">
        <v>628</v>
      </c>
      <c r="F302" s="22">
        <v>5</v>
      </c>
      <c r="G302" s="22">
        <v>0</v>
      </c>
      <c r="H302" s="22" t="str">
        <f>INDEX(Bar_data!$A$3:$B$140,MATCH(C302,Bar_data!$A$3:$A$140,FALSE),2)</f>
        <v>Trust067</v>
      </c>
      <c r="I302" s="22" t="str">
        <f>INDEX(TrustCAHUB_map!$A$2:$D$139,MATCH($C302,TrustCAHUB_map!$A$2:$A$139,FALSE),3)</f>
        <v>South East London</v>
      </c>
      <c r="J302" s="22" t="str">
        <f>INDEX(TrustCAHUB_map!$A$2:$D$139,MATCH($C302,TrustCAHUB_map!$A$2:$A$139,FALSE),4)</f>
        <v>London</v>
      </c>
    </row>
    <row r="303" spans="1:10" x14ac:dyDescent="0.3">
      <c r="A303" s="22" t="str">
        <f t="shared" si="4"/>
        <v>'RK52015Palliative50-69'</v>
      </c>
      <c r="B303" s="22">
        <v>2015</v>
      </c>
      <c r="C303" s="22" t="s">
        <v>229</v>
      </c>
      <c r="D303" s="22" t="s">
        <v>8</v>
      </c>
      <c r="E303" s="22" t="s">
        <v>627</v>
      </c>
      <c r="F303" s="22">
        <v>12</v>
      </c>
      <c r="G303" s="22">
        <v>3</v>
      </c>
      <c r="H303" s="22" t="str">
        <f>INDEX(Bar_data!$A$3:$B$140,MATCH(C303,Bar_data!$A$3:$A$140,FALSE),2)</f>
        <v>Trust068</v>
      </c>
      <c r="I303" s="22" t="str">
        <f>INDEX(TrustCAHUB_map!$A$2:$D$139,MATCH($C303,TrustCAHUB_map!$A$2:$A$139,FALSE),3)</f>
        <v>East Midlands</v>
      </c>
      <c r="J303" s="22" t="str">
        <f>INDEX(TrustCAHUB_map!$A$2:$D$139,MATCH($C303,TrustCAHUB_map!$A$2:$A$139,FALSE),4)</f>
        <v>East Midlands</v>
      </c>
    </row>
    <row r="304" spans="1:10" x14ac:dyDescent="0.3">
      <c r="A304" s="22" t="str">
        <f t="shared" si="4"/>
        <v>'RK52015Palliative70+'</v>
      </c>
      <c r="B304" s="22">
        <v>2015</v>
      </c>
      <c r="C304" s="22" t="s">
        <v>229</v>
      </c>
      <c r="D304" s="22" t="s">
        <v>8</v>
      </c>
      <c r="E304" s="22" t="s">
        <v>628</v>
      </c>
      <c r="F304" s="22">
        <v>20</v>
      </c>
      <c r="G304" s="22">
        <v>1</v>
      </c>
      <c r="H304" s="22" t="str">
        <f>INDEX(Bar_data!$A$3:$B$140,MATCH(C304,Bar_data!$A$3:$A$140,FALSE),2)</f>
        <v>Trust068</v>
      </c>
      <c r="I304" s="22" t="str">
        <f>INDEX(TrustCAHUB_map!$A$2:$D$139,MATCH($C304,TrustCAHUB_map!$A$2:$A$139,FALSE),3)</f>
        <v>East Midlands</v>
      </c>
      <c r="J304" s="22" t="str">
        <f>INDEX(TrustCAHUB_map!$A$2:$D$139,MATCH($C304,TrustCAHUB_map!$A$2:$A$139,FALSE),4)</f>
        <v>East Midlands</v>
      </c>
    </row>
    <row r="305" spans="1:10" x14ac:dyDescent="0.3">
      <c r="A305" s="22" t="str">
        <f t="shared" si="4"/>
        <v>'RK92015Not assigned18-49'</v>
      </c>
      <c r="B305" s="22">
        <v>2015</v>
      </c>
      <c r="C305" s="22" t="s">
        <v>230</v>
      </c>
      <c r="D305" s="22" t="s">
        <v>477</v>
      </c>
      <c r="E305" s="22" t="s">
        <v>153</v>
      </c>
      <c r="F305" s="22">
        <v>2</v>
      </c>
      <c r="G305" s="22">
        <v>1</v>
      </c>
      <c r="H305" s="22" t="str">
        <f>INDEX(Bar_data!$A$3:$B$140,MATCH(C305,Bar_data!$A$3:$A$140,FALSE),2)</f>
        <v>Trust069</v>
      </c>
      <c r="I305" s="22" t="str">
        <f>INDEX(TrustCAHUB_map!$A$2:$D$139,MATCH($C305,TrustCAHUB_map!$A$2:$A$139,FALSE),3)</f>
        <v>Peninsula</v>
      </c>
      <c r="J305" s="22" t="str">
        <f>INDEX(TrustCAHUB_map!$A$2:$D$139,MATCH($C305,TrustCAHUB_map!$A$2:$A$139,FALSE),4)</f>
        <v>South West</v>
      </c>
    </row>
    <row r="306" spans="1:10" x14ac:dyDescent="0.3">
      <c r="A306" s="22" t="str">
        <f t="shared" si="4"/>
        <v>'RK92015Palliative18-49'</v>
      </c>
      <c r="B306" s="22">
        <v>2015</v>
      </c>
      <c r="C306" s="22" t="s">
        <v>230</v>
      </c>
      <c r="D306" s="22" t="s">
        <v>8</v>
      </c>
      <c r="E306" s="22" t="s">
        <v>153</v>
      </c>
      <c r="F306" s="22">
        <v>6</v>
      </c>
      <c r="G306" s="22">
        <v>1</v>
      </c>
      <c r="H306" s="22" t="str">
        <f>INDEX(Bar_data!$A$3:$B$140,MATCH(C306,Bar_data!$A$3:$A$140,FALSE),2)</f>
        <v>Trust069</v>
      </c>
      <c r="I306" s="22" t="str">
        <f>INDEX(TrustCAHUB_map!$A$2:$D$139,MATCH($C306,TrustCAHUB_map!$A$2:$A$139,FALSE),3)</f>
        <v>Peninsula</v>
      </c>
      <c r="J306" s="22" t="str">
        <f>INDEX(TrustCAHUB_map!$A$2:$D$139,MATCH($C306,TrustCAHUB_map!$A$2:$A$139,FALSE),4)</f>
        <v>South West</v>
      </c>
    </row>
    <row r="307" spans="1:10" x14ac:dyDescent="0.3">
      <c r="A307" s="22" t="str">
        <f t="shared" si="4"/>
        <v>'RK92015Palliative50-69'</v>
      </c>
      <c r="B307" s="22">
        <v>2015</v>
      </c>
      <c r="C307" s="22" t="s">
        <v>230</v>
      </c>
      <c r="D307" s="22" t="s">
        <v>8</v>
      </c>
      <c r="E307" s="22" t="s">
        <v>627</v>
      </c>
      <c r="F307" s="22">
        <v>53</v>
      </c>
      <c r="G307" s="22">
        <v>12</v>
      </c>
      <c r="H307" s="22" t="str">
        <f>INDEX(Bar_data!$A$3:$B$140,MATCH(C307,Bar_data!$A$3:$A$140,FALSE),2)</f>
        <v>Trust069</v>
      </c>
      <c r="I307" s="22" t="str">
        <f>INDEX(TrustCAHUB_map!$A$2:$D$139,MATCH($C307,TrustCAHUB_map!$A$2:$A$139,FALSE),3)</f>
        <v>Peninsula</v>
      </c>
      <c r="J307" s="22" t="str">
        <f>INDEX(TrustCAHUB_map!$A$2:$D$139,MATCH($C307,TrustCAHUB_map!$A$2:$A$139,FALSE),4)</f>
        <v>South West</v>
      </c>
    </row>
    <row r="308" spans="1:10" x14ac:dyDescent="0.3">
      <c r="A308" s="22" t="str">
        <f t="shared" si="4"/>
        <v>'RK92015Curative50-69'</v>
      </c>
      <c r="B308" s="22">
        <v>2015</v>
      </c>
      <c r="C308" s="22" t="s">
        <v>230</v>
      </c>
      <c r="D308" s="22" t="s">
        <v>7</v>
      </c>
      <c r="E308" s="22" t="s">
        <v>627</v>
      </c>
      <c r="F308" s="22">
        <v>7</v>
      </c>
      <c r="G308" s="22">
        <v>0</v>
      </c>
      <c r="H308" s="22" t="str">
        <f>INDEX(Bar_data!$A$3:$B$140,MATCH(C308,Bar_data!$A$3:$A$140,FALSE),2)</f>
        <v>Trust069</v>
      </c>
      <c r="I308" s="22" t="str">
        <f>INDEX(TrustCAHUB_map!$A$2:$D$139,MATCH($C308,TrustCAHUB_map!$A$2:$A$139,FALSE),3)</f>
        <v>Peninsula</v>
      </c>
      <c r="J308" s="22" t="str">
        <f>INDEX(TrustCAHUB_map!$A$2:$D$139,MATCH($C308,TrustCAHUB_map!$A$2:$A$139,FALSE),4)</f>
        <v>South West</v>
      </c>
    </row>
    <row r="309" spans="1:10" x14ac:dyDescent="0.3">
      <c r="A309" s="22" t="str">
        <f t="shared" si="4"/>
        <v>'RK92015Not assigned50-69'</v>
      </c>
      <c r="B309" s="22">
        <v>2015</v>
      </c>
      <c r="C309" s="22" t="s">
        <v>230</v>
      </c>
      <c r="D309" s="22" t="s">
        <v>477</v>
      </c>
      <c r="E309" s="22" t="s">
        <v>627</v>
      </c>
      <c r="F309" s="22">
        <v>10</v>
      </c>
      <c r="G309" s="22">
        <v>0</v>
      </c>
      <c r="H309" s="22" t="str">
        <f>INDEX(Bar_data!$A$3:$B$140,MATCH(C309,Bar_data!$A$3:$A$140,FALSE),2)</f>
        <v>Trust069</v>
      </c>
      <c r="I309" s="22" t="str">
        <f>INDEX(TrustCAHUB_map!$A$2:$D$139,MATCH($C309,TrustCAHUB_map!$A$2:$A$139,FALSE),3)</f>
        <v>Peninsula</v>
      </c>
      <c r="J309" s="22" t="str">
        <f>INDEX(TrustCAHUB_map!$A$2:$D$139,MATCH($C309,TrustCAHUB_map!$A$2:$A$139,FALSE),4)</f>
        <v>South West</v>
      </c>
    </row>
    <row r="310" spans="1:10" x14ac:dyDescent="0.3">
      <c r="A310" s="22" t="str">
        <f t="shared" si="4"/>
        <v>'RK92015Not assigned70+'</v>
      </c>
      <c r="B310" s="22">
        <v>2015</v>
      </c>
      <c r="C310" s="22" t="s">
        <v>230</v>
      </c>
      <c r="D310" s="22" t="s">
        <v>477</v>
      </c>
      <c r="E310" s="22" t="s">
        <v>628</v>
      </c>
      <c r="F310" s="22">
        <v>5</v>
      </c>
      <c r="G310" s="22">
        <v>0</v>
      </c>
      <c r="H310" s="22" t="str">
        <f>INDEX(Bar_data!$A$3:$B$140,MATCH(C310,Bar_data!$A$3:$A$140,FALSE),2)</f>
        <v>Trust069</v>
      </c>
      <c r="I310" s="22" t="str">
        <f>INDEX(TrustCAHUB_map!$A$2:$D$139,MATCH($C310,TrustCAHUB_map!$A$2:$A$139,FALSE),3)</f>
        <v>Peninsula</v>
      </c>
      <c r="J310" s="22" t="str">
        <f>INDEX(TrustCAHUB_map!$A$2:$D$139,MATCH($C310,TrustCAHUB_map!$A$2:$A$139,FALSE),4)</f>
        <v>South West</v>
      </c>
    </row>
    <row r="311" spans="1:10" x14ac:dyDescent="0.3">
      <c r="A311" s="22" t="str">
        <f t="shared" si="4"/>
        <v>'RK92015Palliative70+'</v>
      </c>
      <c r="B311" s="22">
        <v>2015</v>
      </c>
      <c r="C311" s="22" t="s">
        <v>230</v>
      </c>
      <c r="D311" s="22" t="s">
        <v>8</v>
      </c>
      <c r="E311" s="22" t="s">
        <v>628</v>
      </c>
      <c r="F311" s="22">
        <v>31</v>
      </c>
      <c r="G311" s="22">
        <v>4</v>
      </c>
      <c r="H311" s="22" t="str">
        <f>INDEX(Bar_data!$A$3:$B$140,MATCH(C311,Bar_data!$A$3:$A$140,FALSE),2)</f>
        <v>Trust069</v>
      </c>
      <c r="I311" s="22" t="str">
        <f>INDEX(TrustCAHUB_map!$A$2:$D$139,MATCH($C311,TrustCAHUB_map!$A$2:$A$139,FALSE),3)</f>
        <v>Peninsula</v>
      </c>
      <c r="J311" s="22" t="str">
        <f>INDEX(TrustCAHUB_map!$A$2:$D$139,MATCH($C311,TrustCAHUB_map!$A$2:$A$139,FALSE),4)</f>
        <v>South West</v>
      </c>
    </row>
    <row r="312" spans="1:10" x14ac:dyDescent="0.3">
      <c r="A312" s="22" t="str">
        <f t="shared" si="4"/>
        <v>'RK92015Curative70+'</v>
      </c>
      <c r="B312" s="22">
        <v>2015</v>
      </c>
      <c r="C312" s="22" t="s">
        <v>230</v>
      </c>
      <c r="D312" s="22" t="s">
        <v>7</v>
      </c>
      <c r="E312" s="22" t="s">
        <v>628</v>
      </c>
      <c r="F312" s="22">
        <v>3</v>
      </c>
      <c r="G312" s="22">
        <v>0</v>
      </c>
      <c r="H312" s="22" t="str">
        <f>INDEX(Bar_data!$A$3:$B$140,MATCH(C312,Bar_data!$A$3:$A$140,FALSE),2)</f>
        <v>Trust069</v>
      </c>
      <c r="I312" s="22" t="str">
        <f>INDEX(TrustCAHUB_map!$A$2:$D$139,MATCH($C312,TrustCAHUB_map!$A$2:$A$139,FALSE),3)</f>
        <v>Peninsula</v>
      </c>
      <c r="J312" s="22" t="str">
        <f>INDEX(TrustCAHUB_map!$A$2:$D$139,MATCH($C312,TrustCAHUB_map!$A$2:$A$139,FALSE),4)</f>
        <v>South West</v>
      </c>
    </row>
    <row r="313" spans="1:10" x14ac:dyDescent="0.3">
      <c r="A313" s="22" t="str">
        <f t="shared" si="4"/>
        <v>'RKE2015Curative50-69'</v>
      </c>
      <c r="B313" s="22">
        <v>2015</v>
      </c>
      <c r="C313" s="22" t="s">
        <v>231</v>
      </c>
      <c r="D313" s="22" t="s">
        <v>7</v>
      </c>
      <c r="E313" s="22" t="s">
        <v>627</v>
      </c>
      <c r="F313" s="22">
        <v>1</v>
      </c>
      <c r="G313" s="22">
        <v>0</v>
      </c>
      <c r="H313" s="22" t="str">
        <f>INDEX(Bar_data!$A$3:$B$140,MATCH(C313,Bar_data!$A$3:$A$140,FALSE),2)</f>
        <v>Trust071</v>
      </c>
      <c r="I313" s="22" t="str">
        <f>INDEX(TrustCAHUB_map!$A$2:$D$139,MATCH($C313,TrustCAHUB_map!$A$2:$A$139,FALSE),3)</f>
        <v>North Central and North East London</v>
      </c>
      <c r="J313" s="22" t="str">
        <f>INDEX(TrustCAHUB_map!$A$2:$D$139,MATCH($C313,TrustCAHUB_map!$A$2:$A$139,FALSE),4)</f>
        <v>London</v>
      </c>
    </row>
    <row r="314" spans="1:10" x14ac:dyDescent="0.3">
      <c r="A314" s="22" t="str">
        <f t="shared" si="4"/>
        <v>'RKE2015Palliative50-69'</v>
      </c>
      <c r="B314" s="22">
        <v>2015</v>
      </c>
      <c r="C314" s="22" t="s">
        <v>231</v>
      </c>
      <c r="D314" s="22" t="s">
        <v>8</v>
      </c>
      <c r="E314" s="22" t="s">
        <v>627</v>
      </c>
      <c r="F314" s="22">
        <v>10</v>
      </c>
      <c r="G314" s="22">
        <v>1</v>
      </c>
      <c r="H314" s="22" t="str">
        <f>INDEX(Bar_data!$A$3:$B$140,MATCH(C314,Bar_data!$A$3:$A$140,FALSE),2)</f>
        <v>Trust071</v>
      </c>
      <c r="I314" s="22" t="str">
        <f>INDEX(TrustCAHUB_map!$A$2:$D$139,MATCH($C314,TrustCAHUB_map!$A$2:$A$139,FALSE),3)</f>
        <v>North Central and North East London</v>
      </c>
      <c r="J314" s="22" t="str">
        <f>INDEX(TrustCAHUB_map!$A$2:$D$139,MATCH($C314,TrustCAHUB_map!$A$2:$A$139,FALSE),4)</f>
        <v>London</v>
      </c>
    </row>
    <row r="315" spans="1:10" x14ac:dyDescent="0.3">
      <c r="A315" s="22" t="str">
        <f t="shared" si="4"/>
        <v>'RKE2015Palliative70+'</v>
      </c>
      <c r="B315" s="22">
        <v>2015</v>
      </c>
      <c r="C315" s="22" t="s">
        <v>231</v>
      </c>
      <c r="D315" s="22" t="s">
        <v>8</v>
      </c>
      <c r="E315" s="22" t="s">
        <v>628</v>
      </c>
      <c r="F315" s="22">
        <v>5</v>
      </c>
      <c r="G315" s="22">
        <v>0</v>
      </c>
      <c r="H315" s="22" t="str">
        <f>INDEX(Bar_data!$A$3:$B$140,MATCH(C315,Bar_data!$A$3:$A$140,FALSE),2)</f>
        <v>Trust071</v>
      </c>
      <c r="I315" s="22" t="str">
        <f>INDEX(TrustCAHUB_map!$A$2:$D$139,MATCH($C315,TrustCAHUB_map!$A$2:$A$139,FALSE),3)</f>
        <v>North Central and North East London</v>
      </c>
      <c r="J315" s="22" t="str">
        <f>INDEX(TrustCAHUB_map!$A$2:$D$139,MATCH($C315,TrustCAHUB_map!$A$2:$A$139,FALSE),4)</f>
        <v>London</v>
      </c>
    </row>
    <row r="316" spans="1:10" x14ac:dyDescent="0.3">
      <c r="A316" s="22" t="str">
        <f t="shared" si="4"/>
        <v>'RL42015Palliative18-49'</v>
      </c>
      <c r="B316" s="22">
        <v>2015</v>
      </c>
      <c r="C316" s="22" t="s">
        <v>232</v>
      </c>
      <c r="D316" s="22" t="s">
        <v>8</v>
      </c>
      <c r="E316" s="22" t="s">
        <v>153</v>
      </c>
      <c r="F316" s="22">
        <v>1</v>
      </c>
      <c r="G316" s="22">
        <v>0</v>
      </c>
      <c r="H316" s="22" t="str">
        <f>INDEX(Bar_data!$A$3:$B$140,MATCH(C316,Bar_data!$A$3:$A$140,FALSE),2)</f>
        <v>Trust072</v>
      </c>
      <c r="I316" s="22" t="str">
        <f>INDEX(TrustCAHUB_map!$A$2:$D$139,MATCH($C316,TrustCAHUB_map!$A$2:$A$139,FALSE),3)</f>
        <v>West Midlands</v>
      </c>
      <c r="J316" s="22" t="str">
        <f>INDEX(TrustCAHUB_map!$A$2:$D$139,MATCH($C316,TrustCAHUB_map!$A$2:$A$139,FALSE),4)</f>
        <v>West Midlands</v>
      </c>
    </row>
    <row r="317" spans="1:10" x14ac:dyDescent="0.3">
      <c r="A317" s="22" t="str">
        <f t="shared" si="4"/>
        <v>'RL42015Curative50-69'</v>
      </c>
      <c r="B317" s="22">
        <v>2015</v>
      </c>
      <c r="C317" s="22" t="s">
        <v>232</v>
      </c>
      <c r="D317" s="22" t="s">
        <v>7</v>
      </c>
      <c r="E317" s="22" t="s">
        <v>627</v>
      </c>
      <c r="F317" s="22">
        <v>9</v>
      </c>
      <c r="G317" s="22">
        <v>0</v>
      </c>
      <c r="H317" s="22" t="str">
        <f>INDEX(Bar_data!$A$3:$B$140,MATCH(C317,Bar_data!$A$3:$A$140,FALSE),2)</f>
        <v>Trust072</v>
      </c>
      <c r="I317" s="22" t="str">
        <f>INDEX(TrustCAHUB_map!$A$2:$D$139,MATCH($C317,TrustCAHUB_map!$A$2:$A$139,FALSE),3)</f>
        <v>West Midlands</v>
      </c>
      <c r="J317" s="22" t="str">
        <f>INDEX(TrustCAHUB_map!$A$2:$D$139,MATCH($C317,TrustCAHUB_map!$A$2:$A$139,FALSE),4)</f>
        <v>West Midlands</v>
      </c>
    </row>
    <row r="318" spans="1:10" x14ac:dyDescent="0.3">
      <c r="A318" s="22" t="str">
        <f t="shared" si="4"/>
        <v>'RL42015Palliative50-69'</v>
      </c>
      <c r="B318" s="22">
        <v>2015</v>
      </c>
      <c r="C318" s="22" t="s">
        <v>232</v>
      </c>
      <c r="D318" s="22" t="s">
        <v>8</v>
      </c>
      <c r="E318" s="22" t="s">
        <v>627</v>
      </c>
      <c r="F318" s="22">
        <v>11</v>
      </c>
      <c r="G318" s="22">
        <v>2</v>
      </c>
      <c r="H318" s="22" t="str">
        <f>INDEX(Bar_data!$A$3:$B$140,MATCH(C318,Bar_data!$A$3:$A$140,FALSE),2)</f>
        <v>Trust072</v>
      </c>
      <c r="I318" s="22" t="str">
        <f>INDEX(TrustCAHUB_map!$A$2:$D$139,MATCH($C318,TrustCAHUB_map!$A$2:$A$139,FALSE),3)</f>
        <v>West Midlands</v>
      </c>
      <c r="J318" s="22" t="str">
        <f>INDEX(TrustCAHUB_map!$A$2:$D$139,MATCH($C318,TrustCAHUB_map!$A$2:$A$139,FALSE),4)</f>
        <v>West Midlands</v>
      </c>
    </row>
    <row r="319" spans="1:10" x14ac:dyDescent="0.3">
      <c r="A319" s="22" t="str">
        <f t="shared" si="4"/>
        <v>'RL42015Curative70+'</v>
      </c>
      <c r="B319" s="22">
        <v>2015</v>
      </c>
      <c r="C319" s="22" t="s">
        <v>232</v>
      </c>
      <c r="D319" s="22" t="s">
        <v>7</v>
      </c>
      <c r="E319" s="22" t="s">
        <v>628</v>
      </c>
      <c r="F319" s="22">
        <v>1</v>
      </c>
      <c r="G319" s="22">
        <v>0</v>
      </c>
      <c r="H319" s="22" t="str">
        <f>INDEX(Bar_data!$A$3:$B$140,MATCH(C319,Bar_data!$A$3:$A$140,FALSE),2)</f>
        <v>Trust072</v>
      </c>
      <c r="I319" s="22" t="str">
        <f>INDEX(TrustCAHUB_map!$A$2:$D$139,MATCH($C319,TrustCAHUB_map!$A$2:$A$139,FALSE),3)</f>
        <v>West Midlands</v>
      </c>
      <c r="J319" s="22" t="str">
        <f>INDEX(TrustCAHUB_map!$A$2:$D$139,MATCH($C319,TrustCAHUB_map!$A$2:$A$139,FALSE),4)</f>
        <v>West Midlands</v>
      </c>
    </row>
    <row r="320" spans="1:10" x14ac:dyDescent="0.3">
      <c r="A320" s="22" t="str">
        <f t="shared" si="4"/>
        <v>'RL42015Palliative70+'</v>
      </c>
      <c r="B320" s="22">
        <v>2015</v>
      </c>
      <c r="C320" s="22" t="s">
        <v>232</v>
      </c>
      <c r="D320" s="22" t="s">
        <v>8</v>
      </c>
      <c r="E320" s="22" t="s">
        <v>628</v>
      </c>
      <c r="F320" s="22">
        <v>18</v>
      </c>
      <c r="G320" s="22">
        <v>1</v>
      </c>
      <c r="H320" s="22" t="str">
        <f>INDEX(Bar_data!$A$3:$B$140,MATCH(C320,Bar_data!$A$3:$A$140,FALSE),2)</f>
        <v>Trust072</v>
      </c>
      <c r="I320" s="22" t="str">
        <f>INDEX(TrustCAHUB_map!$A$2:$D$139,MATCH($C320,TrustCAHUB_map!$A$2:$A$139,FALSE),3)</f>
        <v>West Midlands</v>
      </c>
      <c r="J320" s="22" t="str">
        <f>INDEX(TrustCAHUB_map!$A$2:$D$139,MATCH($C320,TrustCAHUB_map!$A$2:$A$139,FALSE),4)</f>
        <v>West Midlands</v>
      </c>
    </row>
    <row r="321" spans="1:10" x14ac:dyDescent="0.3">
      <c r="A321" s="22" t="str">
        <f t="shared" si="4"/>
        <v>'RLN2015Palliative18-49'</v>
      </c>
      <c r="B321" s="22">
        <v>2015</v>
      </c>
      <c r="C321" s="22" t="s">
        <v>233</v>
      </c>
      <c r="D321" s="22" t="s">
        <v>8</v>
      </c>
      <c r="E321" s="22" t="s">
        <v>153</v>
      </c>
      <c r="F321" s="22">
        <v>9</v>
      </c>
      <c r="G321" s="22">
        <v>0</v>
      </c>
      <c r="H321" s="22" t="str">
        <f>INDEX(Bar_data!$A$3:$B$140,MATCH(C321,Bar_data!$A$3:$A$140,FALSE),2)</f>
        <v>Trust073</v>
      </c>
      <c r="I321" s="22" t="str">
        <f>INDEX(TrustCAHUB_map!$A$2:$D$139,MATCH($C321,TrustCAHUB_map!$A$2:$A$139,FALSE),3)</f>
        <v>North East and Cumbria</v>
      </c>
      <c r="J321" s="22" t="str">
        <f>INDEX(TrustCAHUB_map!$A$2:$D$139,MATCH($C321,TrustCAHUB_map!$A$2:$A$139,FALSE),4)</f>
        <v>North East</v>
      </c>
    </row>
    <row r="322" spans="1:10" x14ac:dyDescent="0.3">
      <c r="A322" s="22" t="str">
        <f t="shared" si="4"/>
        <v>'RLN2015Curative50-69'</v>
      </c>
      <c r="B322" s="22">
        <v>2015</v>
      </c>
      <c r="C322" s="22" t="s">
        <v>233</v>
      </c>
      <c r="D322" s="22" t="s">
        <v>7</v>
      </c>
      <c r="E322" s="22" t="s">
        <v>627</v>
      </c>
      <c r="F322" s="22">
        <v>3</v>
      </c>
      <c r="G322" s="22">
        <v>0</v>
      </c>
      <c r="H322" s="22" t="str">
        <f>INDEX(Bar_data!$A$3:$B$140,MATCH(C322,Bar_data!$A$3:$A$140,FALSE),2)</f>
        <v>Trust073</v>
      </c>
      <c r="I322" s="22" t="str">
        <f>INDEX(TrustCAHUB_map!$A$2:$D$139,MATCH($C322,TrustCAHUB_map!$A$2:$A$139,FALSE),3)</f>
        <v>North East and Cumbria</v>
      </c>
      <c r="J322" s="22" t="str">
        <f>INDEX(TrustCAHUB_map!$A$2:$D$139,MATCH($C322,TrustCAHUB_map!$A$2:$A$139,FALSE),4)</f>
        <v>North East</v>
      </c>
    </row>
    <row r="323" spans="1:10" x14ac:dyDescent="0.3">
      <c r="A323" s="22" t="str">
        <f t="shared" ref="A323:A386" si="5">"'"&amp;C323&amp;B323&amp;D323&amp;E323&amp;"'"</f>
        <v>'RLN2015Palliative50-69'</v>
      </c>
      <c r="B323" s="22">
        <v>2015</v>
      </c>
      <c r="C323" s="22" t="s">
        <v>233</v>
      </c>
      <c r="D323" s="22" t="s">
        <v>8</v>
      </c>
      <c r="E323" s="22" t="s">
        <v>627</v>
      </c>
      <c r="F323" s="22">
        <v>54</v>
      </c>
      <c r="G323" s="22">
        <v>2</v>
      </c>
      <c r="H323" s="22" t="str">
        <f>INDEX(Bar_data!$A$3:$B$140,MATCH(C323,Bar_data!$A$3:$A$140,FALSE),2)</f>
        <v>Trust073</v>
      </c>
      <c r="I323" s="22" t="str">
        <f>INDEX(TrustCAHUB_map!$A$2:$D$139,MATCH($C323,TrustCAHUB_map!$A$2:$A$139,FALSE),3)</f>
        <v>North East and Cumbria</v>
      </c>
      <c r="J323" s="22" t="str">
        <f>INDEX(TrustCAHUB_map!$A$2:$D$139,MATCH($C323,TrustCAHUB_map!$A$2:$A$139,FALSE),4)</f>
        <v>North East</v>
      </c>
    </row>
    <row r="324" spans="1:10" x14ac:dyDescent="0.3">
      <c r="A324" s="22" t="str">
        <f t="shared" si="5"/>
        <v>'RLN2015Curative70+'</v>
      </c>
      <c r="B324" s="22">
        <v>2015</v>
      </c>
      <c r="C324" s="22" t="s">
        <v>233</v>
      </c>
      <c r="D324" s="22" t="s">
        <v>7</v>
      </c>
      <c r="E324" s="22" t="s">
        <v>628</v>
      </c>
      <c r="F324" s="22">
        <v>1</v>
      </c>
      <c r="G324" s="22">
        <v>0</v>
      </c>
      <c r="H324" s="22" t="str">
        <f>INDEX(Bar_data!$A$3:$B$140,MATCH(C324,Bar_data!$A$3:$A$140,FALSE),2)</f>
        <v>Trust073</v>
      </c>
      <c r="I324" s="22" t="str">
        <f>INDEX(TrustCAHUB_map!$A$2:$D$139,MATCH($C324,TrustCAHUB_map!$A$2:$A$139,FALSE),3)</f>
        <v>North East and Cumbria</v>
      </c>
      <c r="J324" s="22" t="str">
        <f>INDEX(TrustCAHUB_map!$A$2:$D$139,MATCH($C324,TrustCAHUB_map!$A$2:$A$139,FALSE),4)</f>
        <v>North East</v>
      </c>
    </row>
    <row r="325" spans="1:10" x14ac:dyDescent="0.3">
      <c r="A325" s="22" t="str">
        <f t="shared" si="5"/>
        <v>'RLN2015Palliative70+'</v>
      </c>
      <c r="B325" s="22">
        <v>2015</v>
      </c>
      <c r="C325" s="22" t="s">
        <v>233</v>
      </c>
      <c r="D325" s="22" t="s">
        <v>8</v>
      </c>
      <c r="E325" s="22" t="s">
        <v>628</v>
      </c>
      <c r="F325" s="22">
        <v>40</v>
      </c>
      <c r="G325" s="22">
        <v>3</v>
      </c>
      <c r="H325" s="22" t="str">
        <f>INDEX(Bar_data!$A$3:$B$140,MATCH(C325,Bar_data!$A$3:$A$140,FALSE),2)</f>
        <v>Trust073</v>
      </c>
      <c r="I325" s="22" t="str">
        <f>INDEX(TrustCAHUB_map!$A$2:$D$139,MATCH($C325,TrustCAHUB_map!$A$2:$A$139,FALSE),3)</f>
        <v>North East and Cumbria</v>
      </c>
      <c r="J325" s="22" t="str">
        <f>INDEX(TrustCAHUB_map!$A$2:$D$139,MATCH($C325,TrustCAHUB_map!$A$2:$A$139,FALSE),4)</f>
        <v>North East</v>
      </c>
    </row>
    <row r="326" spans="1:10" x14ac:dyDescent="0.3">
      <c r="A326" s="22" t="str">
        <f t="shared" si="5"/>
        <v>'RLT2015Curative18-49'</v>
      </c>
      <c r="B326" s="22">
        <v>2015</v>
      </c>
      <c r="C326" s="22" t="s">
        <v>235</v>
      </c>
      <c r="D326" s="22" t="s">
        <v>7</v>
      </c>
      <c r="E326" s="22" t="s">
        <v>153</v>
      </c>
      <c r="F326" s="22">
        <v>1</v>
      </c>
      <c r="G326" s="22">
        <v>0</v>
      </c>
      <c r="H326" s="22" t="str">
        <f>INDEX(Bar_data!$A$3:$B$140,MATCH(C326,Bar_data!$A$3:$A$140,FALSE),2)</f>
        <v>Trust075</v>
      </c>
      <c r="I326" s="22" t="str">
        <f>INDEX(TrustCAHUB_map!$A$2:$D$139,MATCH($C326,TrustCAHUB_map!$A$2:$A$139,FALSE),3)</f>
        <v>West Midlands</v>
      </c>
      <c r="J326" s="22" t="str">
        <f>INDEX(TrustCAHUB_map!$A$2:$D$139,MATCH($C326,TrustCAHUB_map!$A$2:$A$139,FALSE),4)</f>
        <v>West Midlands</v>
      </c>
    </row>
    <row r="327" spans="1:10" x14ac:dyDescent="0.3">
      <c r="A327" s="22" t="str">
        <f t="shared" si="5"/>
        <v>'RLT2015Palliative18-49'</v>
      </c>
      <c r="B327" s="22">
        <v>2015</v>
      </c>
      <c r="C327" s="22" t="s">
        <v>235</v>
      </c>
      <c r="D327" s="22" t="s">
        <v>8</v>
      </c>
      <c r="E327" s="22" t="s">
        <v>153</v>
      </c>
      <c r="F327" s="22">
        <v>2</v>
      </c>
      <c r="G327" s="22">
        <v>1</v>
      </c>
      <c r="H327" s="22" t="str">
        <f>INDEX(Bar_data!$A$3:$B$140,MATCH(C327,Bar_data!$A$3:$A$140,FALSE),2)</f>
        <v>Trust075</v>
      </c>
      <c r="I327" s="22" t="str">
        <f>INDEX(TrustCAHUB_map!$A$2:$D$139,MATCH($C327,TrustCAHUB_map!$A$2:$A$139,FALSE),3)</f>
        <v>West Midlands</v>
      </c>
      <c r="J327" s="22" t="str">
        <f>INDEX(TrustCAHUB_map!$A$2:$D$139,MATCH($C327,TrustCAHUB_map!$A$2:$A$139,FALSE),4)</f>
        <v>West Midlands</v>
      </c>
    </row>
    <row r="328" spans="1:10" x14ac:dyDescent="0.3">
      <c r="A328" s="22" t="str">
        <f t="shared" si="5"/>
        <v>'RLT2015Curative50-69'</v>
      </c>
      <c r="B328" s="22">
        <v>2015</v>
      </c>
      <c r="C328" s="22" t="s">
        <v>235</v>
      </c>
      <c r="D328" s="22" t="s">
        <v>7</v>
      </c>
      <c r="E328" s="22" t="s">
        <v>627</v>
      </c>
      <c r="F328" s="22">
        <v>2</v>
      </c>
      <c r="G328" s="22">
        <v>0</v>
      </c>
      <c r="H328" s="22" t="str">
        <f>INDEX(Bar_data!$A$3:$B$140,MATCH(C328,Bar_data!$A$3:$A$140,FALSE),2)</f>
        <v>Trust075</v>
      </c>
      <c r="I328" s="22" t="str">
        <f>INDEX(TrustCAHUB_map!$A$2:$D$139,MATCH($C328,TrustCAHUB_map!$A$2:$A$139,FALSE),3)</f>
        <v>West Midlands</v>
      </c>
      <c r="J328" s="22" t="str">
        <f>INDEX(TrustCAHUB_map!$A$2:$D$139,MATCH($C328,TrustCAHUB_map!$A$2:$A$139,FALSE),4)</f>
        <v>West Midlands</v>
      </c>
    </row>
    <row r="329" spans="1:10" x14ac:dyDescent="0.3">
      <c r="A329" s="22" t="str">
        <f t="shared" si="5"/>
        <v>'RLT2015Palliative50-69'</v>
      </c>
      <c r="B329" s="22">
        <v>2015</v>
      </c>
      <c r="C329" s="22" t="s">
        <v>235</v>
      </c>
      <c r="D329" s="22" t="s">
        <v>8</v>
      </c>
      <c r="E329" s="22" t="s">
        <v>627</v>
      </c>
      <c r="F329" s="22">
        <v>11</v>
      </c>
      <c r="G329" s="22">
        <v>2</v>
      </c>
      <c r="H329" s="22" t="str">
        <f>INDEX(Bar_data!$A$3:$B$140,MATCH(C329,Bar_data!$A$3:$A$140,FALSE),2)</f>
        <v>Trust075</v>
      </c>
      <c r="I329" s="22" t="str">
        <f>INDEX(TrustCAHUB_map!$A$2:$D$139,MATCH($C329,TrustCAHUB_map!$A$2:$A$139,FALSE),3)</f>
        <v>West Midlands</v>
      </c>
      <c r="J329" s="22" t="str">
        <f>INDEX(TrustCAHUB_map!$A$2:$D$139,MATCH($C329,TrustCAHUB_map!$A$2:$A$139,FALSE),4)</f>
        <v>West Midlands</v>
      </c>
    </row>
    <row r="330" spans="1:10" x14ac:dyDescent="0.3">
      <c r="A330" s="22" t="str">
        <f t="shared" si="5"/>
        <v>'RLT2015Palliative70+'</v>
      </c>
      <c r="B330" s="22">
        <v>2015</v>
      </c>
      <c r="C330" s="22" t="s">
        <v>235</v>
      </c>
      <c r="D330" s="22" t="s">
        <v>8</v>
      </c>
      <c r="E330" s="22" t="s">
        <v>628</v>
      </c>
      <c r="F330" s="22">
        <v>10</v>
      </c>
      <c r="G330" s="22">
        <v>1</v>
      </c>
      <c r="H330" s="22" t="str">
        <f>INDEX(Bar_data!$A$3:$B$140,MATCH(C330,Bar_data!$A$3:$A$140,FALSE),2)</f>
        <v>Trust075</v>
      </c>
      <c r="I330" s="22" t="str">
        <f>INDEX(TrustCAHUB_map!$A$2:$D$139,MATCH($C330,TrustCAHUB_map!$A$2:$A$139,FALSE),3)</f>
        <v>West Midlands</v>
      </c>
      <c r="J330" s="22" t="str">
        <f>INDEX(TrustCAHUB_map!$A$2:$D$139,MATCH($C330,TrustCAHUB_map!$A$2:$A$139,FALSE),4)</f>
        <v>West Midlands</v>
      </c>
    </row>
    <row r="331" spans="1:10" x14ac:dyDescent="0.3">
      <c r="A331" s="22" t="str">
        <f t="shared" si="5"/>
        <v>'RLT2015Curative70+'</v>
      </c>
      <c r="B331" s="22">
        <v>2015</v>
      </c>
      <c r="C331" s="22" t="s">
        <v>235</v>
      </c>
      <c r="D331" s="22" t="s">
        <v>7</v>
      </c>
      <c r="E331" s="22" t="s">
        <v>628</v>
      </c>
      <c r="F331" s="22">
        <v>3</v>
      </c>
      <c r="G331" s="22">
        <v>0</v>
      </c>
      <c r="H331" s="22" t="str">
        <f>INDEX(Bar_data!$A$3:$B$140,MATCH(C331,Bar_data!$A$3:$A$140,FALSE),2)</f>
        <v>Trust075</v>
      </c>
      <c r="I331" s="22" t="str">
        <f>INDEX(TrustCAHUB_map!$A$2:$D$139,MATCH($C331,TrustCAHUB_map!$A$2:$A$139,FALSE),3)</f>
        <v>West Midlands</v>
      </c>
      <c r="J331" s="22" t="str">
        <f>INDEX(TrustCAHUB_map!$A$2:$D$139,MATCH($C331,TrustCAHUB_map!$A$2:$A$139,FALSE),4)</f>
        <v>West Midlands</v>
      </c>
    </row>
    <row r="332" spans="1:10" x14ac:dyDescent="0.3">
      <c r="A332" s="22" t="str">
        <f t="shared" si="5"/>
        <v>'RM12015Palliative18-49'</v>
      </c>
      <c r="B332" s="22">
        <v>2015</v>
      </c>
      <c r="C332" s="22" t="s">
        <v>236</v>
      </c>
      <c r="D332" s="22" t="s">
        <v>8</v>
      </c>
      <c r="E332" s="22" t="s">
        <v>153</v>
      </c>
      <c r="F332" s="22">
        <v>4</v>
      </c>
      <c r="G332" s="22">
        <v>0</v>
      </c>
      <c r="H332" s="22" t="str">
        <f>INDEX(Bar_data!$A$3:$B$140,MATCH(C332,Bar_data!$A$3:$A$140,FALSE),2)</f>
        <v>Trust076</v>
      </c>
      <c r="I332" s="22" t="str">
        <f>INDEX(TrustCAHUB_map!$A$2:$D$139,MATCH($C332,TrustCAHUB_map!$A$2:$A$139,FALSE),3)</f>
        <v>East of England</v>
      </c>
      <c r="J332" s="22" t="str">
        <f>INDEX(TrustCAHUB_map!$A$2:$D$139,MATCH($C332,TrustCAHUB_map!$A$2:$A$139,FALSE),4)</f>
        <v>East of England</v>
      </c>
    </row>
    <row r="333" spans="1:10" x14ac:dyDescent="0.3">
      <c r="A333" s="22" t="str">
        <f t="shared" si="5"/>
        <v>'RM12015Curative50-69'</v>
      </c>
      <c r="B333" s="22">
        <v>2015</v>
      </c>
      <c r="C333" s="22" t="s">
        <v>236</v>
      </c>
      <c r="D333" s="22" t="s">
        <v>7</v>
      </c>
      <c r="E333" s="22" t="s">
        <v>627</v>
      </c>
      <c r="F333" s="22">
        <v>22</v>
      </c>
      <c r="G333" s="22">
        <v>0</v>
      </c>
      <c r="H333" s="22" t="str">
        <f>INDEX(Bar_data!$A$3:$B$140,MATCH(C333,Bar_data!$A$3:$A$140,FALSE),2)</f>
        <v>Trust076</v>
      </c>
      <c r="I333" s="22" t="str">
        <f>INDEX(TrustCAHUB_map!$A$2:$D$139,MATCH($C333,TrustCAHUB_map!$A$2:$A$139,FALSE),3)</f>
        <v>East of England</v>
      </c>
      <c r="J333" s="22" t="str">
        <f>INDEX(TrustCAHUB_map!$A$2:$D$139,MATCH($C333,TrustCAHUB_map!$A$2:$A$139,FALSE),4)</f>
        <v>East of England</v>
      </c>
    </row>
    <row r="334" spans="1:10" x14ac:dyDescent="0.3">
      <c r="A334" s="22" t="str">
        <f t="shared" si="5"/>
        <v>'RM12015Palliative50-69'</v>
      </c>
      <c r="B334" s="22">
        <v>2015</v>
      </c>
      <c r="C334" s="22" t="s">
        <v>236</v>
      </c>
      <c r="D334" s="22" t="s">
        <v>8</v>
      </c>
      <c r="E334" s="22" t="s">
        <v>627</v>
      </c>
      <c r="F334" s="22">
        <v>56</v>
      </c>
      <c r="G334" s="22">
        <v>5</v>
      </c>
      <c r="H334" s="22" t="str">
        <f>INDEX(Bar_data!$A$3:$B$140,MATCH(C334,Bar_data!$A$3:$A$140,FALSE),2)</f>
        <v>Trust076</v>
      </c>
      <c r="I334" s="22" t="str">
        <f>INDEX(TrustCAHUB_map!$A$2:$D$139,MATCH($C334,TrustCAHUB_map!$A$2:$A$139,FALSE),3)</f>
        <v>East of England</v>
      </c>
      <c r="J334" s="22" t="str">
        <f>INDEX(TrustCAHUB_map!$A$2:$D$139,MATCH($C334,TrustCAHUB_map!$A$2:$A$139,FALSE),4)</f>
        <v>East of England</v>
      </c>
    </row>
    <row r="335" spans="1:10" x14ac:dyDescent="0.3">
      <c r="A335" s="22" t="str">
        <f t="shared" si="5"/>
        <v>'RM12015Not assigned70+'</v>
      </c>
      <c r="B335" s="22">
        <v>2015</v>
      </c>
      <c r="C335" s="22" t="s">
        <v>236</v>
      </c>
      <c r="D335" s="22" t="s">
        <v>477</v>
      </c>
      <c r="E335" s="22" t="s">
        <v>628</v>
      </c>
      <c r="F335" s="22">
        <v>1</v>
      </c>
      <c r="G335" s="22">
        <v>0</v>
      </c>
      <c r="H335" s="22" t="str">
        <f>INDEX(Bar_data!$A$3:$B$140,MATCH(C335,Bar_data!$A$3:$A$140,FALSE),2)</f>
        <v>Trust076</v>
      </c>
      <c r="I335" s="22" t="str">
        <f>INDEX(TrustCAHUB_map!$A$2:$D$139,MATCH($C335,TrustCAHUB_map!$A$2:$A$139,FALSE),3)</f>
        <v>East of England</v>
      </c>
      <c r="J335" s="22" t="str">
        <f>INDEX(TrustCAHUB_map!$A$2:$D$139,MATCH($C335,TrustCAHUB_map!$A$2:$A$139,FALSE),4)</f>
        <v>East of England</v>
      </c>
    </row>
    <row r="336" spans="1:10" x14ac:dyDescent="0.3">
      <c r="A336" s="22" t="str">
        <f t="shared" si="5"/>
        <v>'RM12015Curative70+'</v>
      </c>
      <c r="B336" s="22">
        <v>2015</v>
      </c>
      <c r="C336" s="22" t="s">
        <v>236</v>
      </c>
      <c r="D336" s="22" t="s">
        <v>7</v>
      </c>
      <c r="E336" s="22" t="s">
        <v>628</v>
      </c>
      <c r="F336" s="22">
        <v>9</v>
      </c>
      <c r="G336" s="22">
        <v>0</v>
      </c>
      <c r="H336" s="22" t="str">
        <f>INDEX(Bar_data!$A$3:$B$140,MATCH(C336,Bar_data!$A$3:$A$140,FALSE),2)</f>
        <v>Trust076</v>
      </c>
      <c r="I336" s="22" t="str">
        <f>INDEX(TrustCAHUB_map!$A$2:$D$139,MATCH($C336,TrustCAHUB_map!$A$2:$A$139,FALSE),3)</f>
        <v>East of England</v>
      </c>
      <c r="J336" s="22" t="str">
        <f>INDEX(TrustCAHUB_map!$A$2:$D$139,MATCH($C336,TrustCAHUB_map!$A$2:$A$139,FALSE),4)</f>
        <v>East of England</v>
      </c>
    </row>
    <row r="337" spans="1:10" x14ac:dyDescent="0.3">
      <c r="A337" s="22" t="str">
        <f t="shared" si="5"/>
        <v>'RM12015Palliative70+'</v>
      </c>
      <c r="B337" s="22">
        <v>2015</v>
      </c>
      <c r="C337" s="22" t="s">
        <v>236</v>
      </c>
      <c r="D337" s="22" t="s">
        <v>8</v>
      </c>
      <c r="E337" s="22" t="s">
        <v>628</v>
      </c>
      <c r="F337" s="22">
        <v>50</v>
      </c>
      <c r="G337" s="22">
        <v>1</v>
      </c>
      <c r="H337" s="22" t="str">
        <f>INDEX(Bar_data!$A$3:$B$140,MATCH(C337,Bar_data!$A$3:$A$140,FALSE),2)</f>
        <v>Trust076</v>
      </c>
      <c r="I337" s="22" t="str">
        <f>INDEX(TrustCAHUB_map!$A$2:$D$139,MATCH($C337,TrustCAHUB_map!$A$2:$A$139,FALSE),3)</f>
        <v>East of England</v>
      </c>
      <c r="J337" s="22" t="str">
        <f>INDEX(TrustCAHUB_map!$A$2:$D$139,MATCH($C337,TrustCAHUB_map!$A$2:$A$139,FALSE),4)</f>
        <v>East of England</v>
      </c>
    </row>
    <row r="338" spans="1:10" x14ac:dyDescent="0.3">
      <c r="A338" s="22" t="str">
        <f t="shared" si="5"/>
        <v>'RMC2015Palliative50-69'</v>
      </c>
      <c r="B338" s="22">
        <v>2015</v>
      </c>
      <c r="C338" s="22" t="s">
        <v>238</v>
      </c>
      <c r="D338" s="22" t="s">
        <v>8</v>
      </c>
      <c r="E338" s="22" t="s">
        <v>627</v>
      </c>
      <c r="F338" s="22">
        <v>2</v>
      </c>
      <c r="G338" s="22">
        <v>0</v>
      </c>
      <c r="H338" s="22" t="str">
        <f>INDEX(Bar_data!$A$3:$B$140,MATCH(C338,Bar_data!$A$3:$A$140,FALSE),2)</f>
        <v>Trust078</v>
      </c>
      <c r="I338" s="22" t="str">
        <f>INDEX(TrustCAHUB_map!$A$2:$D$139,MATCH($C338,TrustCAHUB_map!$A$2:$A$139,FALSE),3)</f>
        <v>Greater Manchester</v>
      </c>
      <c r="J338" s="22" t="str">
        <f>INDEX(TrustCAHUB_map!$A$2:$D$139,MATCH($C338,TrustCAHUB_map!$A$2:$A$139,FALSE),4)</f>
        <v>North West</v>
      </c>
    </row>
    <row r="339" spans="1:10" x14ac:dyDescent="0.3">
      <c r="A339" s="22" t="str">
        <f t="shared" si="5"/>
        <v>'RMC2015Not assigned50-69'</v>
      </c>
      <c r="B339" s="22">
        <v>2015</v>
      </c>
      <c r="C339" s="22" t="s">
        <v>238</v>
      </c>
      <c r="D339" s="22" t="s">
        <v>477</v>
      </c>
      <c r="E339" s="22" t="s">
        <v>627</v>
      </c>
      <c r="F339" s="22">
        <v>1</v>
      </c>
      <c r="G339" s="22">
        <v>1</v>
      </c>
      <c r="H339" s="22" t="str">
        <f>INDEX(Bar_data!$A$3:$B$140,MATCH(C339,Bar_data!$A$3:$A$140,FALSE),2)</f>
        <v>Trust078</v>
      </c>
      <c r="I339" s="22" t="str">
        <f>INDEX(TrustCAHUB_map!$A$2:$D$139,MATCH($C339,TrustCAHUB_map!$A$2:$A$139,FALSE),3)</f>
        <v>Greater Manchester</v>
      </c>
      <c r="J339" s="22" t="str">
        <f>INDEX(TrustCAHUB_map!$A$2:$D$139,MATCH($C339,TrustCAHUB_map!$A$2:$A$139,FALSE),4)</f>
        <v>North West</v>
      </c>
    </row>
    <row r="340" spans="1:10" x14ac:dyDescent="0.3">
      <c r="A340" s="22" t="str">
        <f t="shared" si="5"/>
        <v>'RMC2015Curative50-69'</v>
      </c>
      <c r="B340" s="22">
        <v>2015</v>
      </c>
      <c r="C340" s="22" t="s">
        <v>238</v>
      </c>
      <c r="D340" s="22" t="s">
        <v>7</v>
      </c>
      <c r="E340" s="22" t="s">
        <v>627</v>
      </c>
      <c r="F340" s="22">
        <v>1</v>
      </c>
      <c r="G340" s="22">
        <v>0</v>
      </c>
      <c r="H340" s="22" t="str">
        <f>INDEX(Bar_data!$A$3:$B$140,MATCH(C340,Bar_data!$A$3:$A$140,FALSE),2)</f>
        <v>Trust078</v>
      </c>
      <c r="I340" s="22" t="str">
        <f>INDEX(TrustCAHUB_map!$A$2:$D$139,MATCH($C340,TrustCAHUB_map!$A$2:$A$139,FALSE),3)</f>
        <v>Greater Manchester</v>
      </c>
      <c r="J340" s="22" t="str">
        <f>INDEX(TrustCAHUB_map!$A$2:$D$139,MATCH($C340,TrustCAHUB_map!$A$2:$A$139,FALSE),4)</f>
        <v>North West</v>
      </c>
    </row>
    <row r="341" spans="1:10" x14ac:dyDescent="0.3">
      <c r="A341" s="22" t="str">
        <f t="shared" si="5"/>
        <v>'RMC2015Curative70+'</v>
      </c>
      <c r="B341" s="22">
        <v>2015</v>
      </c>
      <c r="C341" s="22" t="s">
        <v>238</v>
      </c>
      <c r="D341" s="22" t="s">
        <v>7</v>
      </c>
      <c r="E341" s="22" t="s">
        <v>628</v>
      </c>
      <c r="F341" s="22">
        <v>1</v>
      </c>
      <c r="G341" s="22">
        <v>0</v>
      </c>
      <c r="H341" s="22" t="str">
        <f>INDEX(Bar_data!$A$3:$B$140,MATCH(C341,Bar_data!$A$3:$A$140,FALSE),2)</f>
        <v>Trust078</v>
      </c>
      <c r="I341" s="22" t="str">
        <f>INDEX(TrustCAHUB_map!$A$2:$D$139,MATCH($C341,TrustCAHUB_map!$A$2:$A$139,FALSE),3)</f>
        <v>Greater Manchester</v>
      </c>
      <c r="J341" s="22" t="str">
        <f>INDEX(TrustCAHUB_map!$A$2:$D$139,MATCH($C341,TrustCAHUB_map!$A$2:$A$139,FALSE),4)</f>
        <v>North West</v>
      </c>
    </row>
    <row r="342" spans="1:10" x14ac:dyDescent="0.3">
      <c r="A342" s="22" t="str">
        <f t="shared" si="5"/>
        <v>'RN32015Palliative18-49'</v>
      </c>
      <c r="B342" s="22">
        <v>2015</v>
      </c>
      <c r="C342" s="22" t="s">
        <v>240</v>
      </c>
      <c r="D342" s="22" t="s">
        <v>8</v>
      </c>
      <c r="E342" s="22" t="s">
        <v>153</v>
      </c>
      <c r="F342" s="22">
        <v>1</v>
      </c>
      <c r="G342" s="22">
        <v>0</v>
      </c>
      <c r="H342" s="22" t="str">
        <f>INDEX(Bar_data!$A$3:$B$140,MATCH(C342,Bar_data!$A$3:$A$140,FALSE),2)</f>
        <v>Trust080</v>
      </c>
      <c r="I342" s="22" t="str">
        <f>INDEX(TrustCAHUB_map!$A$2:$D$139,MATCH($C342,TrustCAHUB_map!$A$2:$A$139,FALSE),3)</f>
        <v>Thames Valley</v>
      </c>
      <c r="J342" s="22" t="str">
        <f>INDEX(TrustCAHUB_map!$A$2:$D$139,MATCH($C342,TrustCAHUB_map!$A$2:$A$139,FALSE),4)</f>
        <v>South East</v>
      </c>
    </row>
    <row r="343" spans="1:10" x14ac:dyDescent="0.3">
      <c r="A343" s="22" t="str">
        <f t="shared" si="5"/>
        <v>'RN32015Curative50-69'</v>
      </c>
      <c r="B343" s="22">
        <v>2015</v>
      </c>
      <c r="C343" s="22" t="s">
        <v>240</v>
      </c>
      <c r="D343" s="22" t="s">
        <v>7</v>
      </c>
      <c r="E343" s="22" t="s">
        <v>627</v>
      </c>
      <c r="F343" s="22">
        <v>2</v>
      </c>
      <c r="G343" s="22">
        <v>0</v>
      </c>
      <c r="H343" s="22" t="str">
        <f>INDEX(Bar_data!$A$3:$B$140,MATCH(C343,Bar_data!$A$3:$A$140,FALSE),2)</f>
        <v>Trust080</v>
      </c>
      <c r="I343" s="22" t="str">
        <f>INDEX(TrustCAHUB_map!$A$2:$D$139,MATCH($C343,TrustCAHUB_map!$A$2:$A$139,FALSE),3)</f>
        <v>Thames Valley</v>
      </c>
      <c r="J343" s="22" t="str">
        <f>INDEX(TrustCAHUB_map!$A$2:$D$139,MATCH($C343,TrustCAHUB_map!$A$2:$A$139,FALSE),4)</f>
        <v>South East</v>
      </c>
    </row>
    <row r="344" spans="1:10" x14ac:dyDescent="0.3">
      <c r="A344" s="22" t="str">
        <f t="shared" si="5"/>
        <v>'RN32015Palliative50-69'</v>
      </c>
      <c r="B344" s="22">
        <v>2015</v>
      </c>
      <c r="C344" s="22" t="s">
        <v>240</v>
      </c>
      <c r="D344" s="22" t="s">
        <v>8</v>
      </c>
      <c r="E344" s="22" t="s">
        <v>627</v>
      </c>
      <c r="F344" s="22">
        <v>26</v>
      </c>
      <c r="G344" s="22">
        <v>3</v>
      </c>
      <c r="H344" s="22" t="str">
        <f>INDEX(Bar_data!$A$3:$B$140,MATCH(C344,Bar_data!$A$3:$A$140,FALSE),2)</f>
        <v>Trust080</v>
      </c>
      <c r="I344" s="22" t="str">
        <f>INDEX(TrustCAHUB_map!$A$2:$D$139,MATCH($C344,TrustCAHUB_map!$A$2:$A$139,FALSE),3)</f>
        <v>Thames Valley</v>
      </c>
      <c r="J344" s="22" t="str">
        <f>INDEX(TrustCAHUB_map!$A$2:$D$139,MATCH($C344,TrustCAHUB_map!$A$2:$A$139,FALSE),4)</f>
        <v>South East</v>
      </c>
    </row>
    <row r="345" spans="1:10" x14ac:dyDescent="0.3">
      <c r="A345" s="22" t="str">
        <f t="shared" si="5"/>
        <v>'RN32015Curative70+'</v>
      </c>
      <c r="B345" s="22">
        <v>2015</v>
      </c>
      <c r="C345" s="22" t="s">
        <v>240</v>
      </c>
      <c r="D345" s="22" t="s">
        <v>7</v>
      </c>
      <c r="E345" s="22" t="s">
        <v>628</v>
      </c>
      <c r="F345" s="22">
        <v>1</v>
      </c>
      <c r="G345" s="22">
        <v>0</v>
      </c>
      <c r="H345" s="22" t="str">
        <f>INDEX(Bar_data!$A$3:$B$140,MATCH(C345,Bar_data!$A$3:$A$140,FALSE),2)</f>
        <v>Trust080</v>
      </c>
      <c r="I345" s="22" t="str">
        <f>INDEX(TrustCAHUB_map!$A$2:$D$139,MATCH($C345,TrustCAHUB_map!$A$2:$A$139,FALSE),3)</f>
        <v>Thames Valley</v>
      </c>
      <c r="J345" s="22" t="str">
        <f>INDEX(TrustCAHUB_map!$A$2:$D$139,MATCH($C345,TrustCAHUB_map!$A$2:$A$139,FALSE),4)</f>
        <v>South East</v>
      </c>
    </row>
    <row r="346" spans="1:10" x14ac:dyDescent="0.3">
      <c r="A346" s="22" t="str">
        <f t="shared" si="5"/>
        <v>'RN32015Palliative70+'</v>
      </c>
      <c r="B346" s="22">
        <v>2015</v>
      </c>
      <c r="C346" s="22" t="s">
        <v>240</v>
      </c>
      <c r="D346" s="22" t="s">
        <v>8</v>
      </c>
      <c r="E346" s="22" t="s">
        <v>628</v>
      </c>
      <c r="F346" s="22">
        <v>24</v>
      </c>
      <c r="G346" s="22">
        <v>1</v>
      </c>
      <c r="H346" s="22" t="str">
        <f>INDEX(Bar_data!$A$3:$B$140,MATCH(C346,Bar_data!$A$3:$A$140,FALSE),2)</f>
        <v>Trust080</v>
      </c>
      <c r="I346" s="22" t="str">
        <f>INDEX(TrustCAHUB_map!$A$2:$D$139,MATCH($C346,TrustCAHUB_map!$A$2:$A$139,FALSE),3)</f>
        <v>Thames Valley</v>
      </c>
      <c r="J346" s="22" t="str">
        <f>INDEX(TrustCAHUB_map!$A$2:$D$139,MATCH($C346,TrustCAHUB_map!$A$2:$A$139,FALSE),4)</f>
        <v>South East</v>
      </c>
    </row>
    <row r="347" spans="1:10" x14ac:dyDescent="0.3">
      <c r="A347" s="22" t="str">
        <f t="shared" si="5"/>
        <v>'RN52015Palliative18-49'</v>
      </c>
      <c r="B347" s="22">
        <v>2015</v>
      </c>
      <c r="C347" s="22" t="s">
        <v>241</v>
      </c>
      <c r="D347" s="22" t="s">
        <v>8</v>
      </c>
      <c r="E347" s="22" t="s">
        <v>153</v>
      </c>
      <c r="F347" s="22">
        <v>2</v>
      </c>
      <c r="G347" s="22">
        <v>0</v>
      </c>
      <c r="H347" s="22" t="str">
        <f>INDEX(Bar_data!$A$3:$B$140,MATCH(C347,Bar_data!$A$3:$A$140,FALSE),2)</f>
        <v>Trust081</v>
      </c>
      <c r="I347" s="22" t="str">
        <f>INDEX(TrustCAHUB_map!$A$2:$D$139,MATCH($C347,TrustCAHUB_map!$A$2:$A$139,FALSE),3)</f>
        <v>Wessex</v>
      </c>
      <c r="J347" s="22" t="str">
        <f>INDEX(TrustCAHUB_map!$A$2:$D$139,MATCH($C347,TrustCAHUB_map!$A$2:$A$139,FALSE),4)</f>
        <v>Wessex</v>
      </c>
    </row>
    <row r="348" spans="1:10" x14ac:dyDescent="0.3">
      <c r="A348" s="22" t="str">
        <f t="shared" si="5"/>
        <v>'RN52015Curative50-69'</v>
      </c>
      <c r="B348" s="22">
        <v>2015</v>
      </c>
      <c r="C348" s="22" t="s">
        <v>241</v>
      </c>
      <c r="D348" s="22" t="s">
        <v>7</v>
      </c>
      <c r="E348" s="22" t="s">
        <v>627</v>
      </c>
      <c r="F348" s="22">
        <v>4</v>
      </c>
      <c r="G348" s="22">
        <v>1</v>
      </c>
      <c r="H348" s="22" t="str">
        <f>INDEX(Bar_data!$A$3:$B$140,MATCH(C348,Bar_data!$A$3:$A$140,FALSE),2)</f>
        <v>Trust081</v>
      </c>
      <c r="I348" s="22" t="str">
        <f>INDEX(TrustCAHUB_map!$A$2:$D$139,MATCH($C348,TrustCAHUB_map!$A$2:$A$139,FALSE),3)</f>
        <v>Wessex</v>
      </c>
      <c r="J348" s="22" t="str">
        <f>INDEX(TrustCAHUB_map!$A$2:$D$139,MATCH($C348,TrustCAHUB_map!$A$2:$A$139,FALSE),4)</f>
        <v>Wessex</v>
      </c>
    </row>
    <row r="349" spans="1:10" x14ac:dyDescent="0.3">
      <c r="A349" s="22" t="str">
        <f t="shared" si="5"/>
        <v>'RN52015Not assigned50-69'</v>
      </c>
      <c r="B349" s="22">
        <v>2015</v>
      </c>
      <c r="C349" s="22" t="s">
        <v>241</v>
      </c>
      <c r="D349" s="22" t="s">
        <v>477</v>
      </c>
      <c r="E349" s="22" t="s">
        <v>627</v>
      </c>
      <c r="F349" s="22">
        <v>4</v>
      </c>
      <c r="G349" s="22">
        <v>0</v>
      </c>
      <c r="H349" s="22" t="str">
        <f>INDEX(Bar_data!$A$3:$B$140,MATCH(C349,Bar_data!$A$3:$A$140,FALSE),2)</f>
        <v>Trust081</v>
      </c>
      <c r="I349" s="22" t="str">
        <f>INDEX(TrustCAHUB_map!$A$2:$D$139,MATCH($C349,TrustCAHUB_map!$A$2:$A$139,FALSE),3)</f>
        <v>Wessex</v>
      </c>
      <c r="J349" s="22" t="str">
        <f>INDEX(TrustCAHUB_map!$A$2:$D$139,MATCH($C349,TrustCAHUB_map!$A$2:$A$139,FALSE),4)</f>
        <v>Wessex</v>
      </c>
    </row>
    <row r="350" spans="1:10" x14ac:dyDescent="0.3">
      <c r="A350" s="22" t="str">
        <f t="shared" si="5"/>
        <v>'RN52015Palliative50-69'</v>
      </c>
      <c r="B350" s="22">
        <v>2015</v>
      </c>
      <c r="C350" s="22" t="s">
        <v>241</v>
      </c>
      <c r="D350" s="22" t="s">
        <v>8</v>
      </c>
      <c r="E350" s="22" t="s">
        <v>627</v>
      </c>
      <c r="F350" s="22">
        <v>34</v>
      </c>
      <c r="G350" s="22">
        <v>5</v>
      </c>
      <c r="H350" s="22" t="str">
        <f>INDEX(Bar_data!$A$3:$B$140,MATCH(C350,Bar_data!$A$3:$A$140,FALSE),2)</f>
        <v>Trust081</v>
      </c>
      <c r="I350" s="22" t="str">
        <f>INDEX(TrustCAHUB_map!$A$2:$D$139,MATCH($C350,TrustCAHUB_map!$A$2:$A$139,FALSE),3)</f>
        <v>Wessex</v>
      </c>
      <c r="J350" s="22" t="str">
        <f>INDEX(TrustCAHUB_map!$A$2:$D$139,MATCH($C350,TrustCAHUB_map!$A$2:$A$139,FALSE),4)</f>
        <v>Wessex</v>
      </c>
    </row>
    <row r="351" spans="1:10" x14ac:dyDescent="0.3">
      <c r="A351" s="22" t="str">
        <f t="shared" si="5"/>
        <v>'RN52015Palliative70+'</v>
      </c>
      <c r="B351" s="22">
        <v>2015</v>
      </c>
      <c r="C351" s="22" t="s">
        <v>241</v>
      </c>
      <c r="D351" s="22" t="s">
        <v>8</v>
      </c>
      <c r="E351" s="22" t="s">
        <v>628</v>
      </c>
      <c r="F351" s="22">
        <v>28</v>
      </c>
      <c r="G351" s="22">
        <v>3</v>
      </c>
      <c r="H351" s="22" t="str">
        <f>INDEX(Bar_data!$A$3:$B$140,MATCH(C351,Bar_data!$A$3:$A$140,FALSE),2)</f>
        <v>Trust081</v>
      </c>
      <c r="I351" s="22" t="str">
        <f>INDEX(TrustCAHUB_map!$A$2:$D$139,MATCH($C351,TrustCAHUB_map!$A$2:$A$139,FALSE),3)</f>
        <v>Wessex</v>
      </c>
      <c r="J351" s="22" t="str">
        <f>INDEX(TrustCAHUB_map!$A$2:$D$139,MATCH($C351,TrustCAHUB_map!$A$2:$A$139,FALSE),4)</f>
        <v>Wessex</v>
      </c>
    </row>
    <row r="352" spans="1:10" x14ac:dyDescent="0.3">
      <c r="A352" s="22" t="str">
        <f t="shared" si="5"/>
        <v>'RN52015Curative70+'</v>
      </c>
      <c r="B352" s="22">
        <v>2015</v>
      </c>
      <c r="C352" s="22" t="s">
        <v>241</v>
      </c>
      <c r="D352" s="22" t="s">
        <v>7</v>
      </c>
      <c r="E352" s="22" t="s">
        <v>628</v>
      </c>
      <c r="F352" s="22">
        <v>4</v>
      </c>
      <c r="G352" s="22">
        <v>0</v>
      </c>
      <c r="H352" s="22" t="str">
        <f>INDEX(Bar_data!$A$3:$B$140,MATCH(C352,Bar_data!$A$3:$A$140,FALSE),2)</f>
        <v>Trust081</v>
      </c>
      <c r="I352" s="22" t="str">
        <f>INDEX(TrustCAHUB_map!$A$2:$D$139,MATCH($C352,TrustCAHUB_map!$A$2:$A$139,FALSE),3)</f>
        <v>Wessex</v>
      </c>
      <c r="J352" s="22" t="str">
        <f>INDEX(TrustCAHUB_map!$A$2:$D$139,MATCH($C352,TrustCAHUB_map!$A$2:$A$139,FALSE),4)</f>
        <v>Wessex</v>
      </c>
    </row>
    <row r="353" spans="1:10" x14ac:dyDescent="0.3">
      <c r="A353" s="22" t="str">
        <f t="shared" si="5"/>
        <v>'RN52015Not assigned70+'</v>
      </c>
      <c r="B353" s="22">
        <v>2015</v>
      </c>
      <c r="C353" s="22" t="s">
        <v>241</v>
      </c>
      <c r="D353" s="22" t="s">
        <v>477</v>
      </c>
      <c r="E353" s="22" t="s">
        <v>628</v>
      </c>
      <c r="F353" s="22">
        <v>4</v>
      </c>
      <c r="G353" s="22">
        <v>1</v>
      </c>
      <c r="H353" s="22" t="str">
        <f>INDEX(Bar_data!$A$3:$B$140,MATCH(C353,Bar_data!$A$3:$A$140,FALSE),2)</f>
        <v>Trust081</v>
      </c>
      <c r="I353" s="22" t="str">
        <f>INDEX(TrustCAHUB_map!$A$2:$D$139,MATCH($C353,TrustCAHUB_map!$A$2:$A$139,FALSE),3)</f>
        <v>Wessex</v>
      </c>
      <c r="J353" s="22" t="str">
        <f>INDEX(TrustCAHUB_map!$A$2:$D$139,MATCH($C353,TrustCAHUB_map!$A$2:$A$139,FALSE),4)</f>
        <v>Wessex</v>
      </c>
    </row>
    <row r="354" spans="1:10" x14ac:dyDescent="0.3">
      <c r="A354" s="22" t="str">
        <f t="shared" si="5"/>
        <v>'RN72015Palliative18-49'</v>
      </c>
      <c r="B354" s="22">
        <v>2015</v>
      </c>
      <c r="C354" s="22" t="s">
        <v>242</v>
      </c>
      <c r="D354" s="22" t="s">
        <v>8</v>
      </c>
      <c r="E354" s="22" t="s">
        <v>153</v>
      </c>
      <c r="F354" s="22">
        <v>1</v>
      </c>
      <c r="G354" s="22">
        <v>0</v>
      </c>
      <c r="H354" s="22" t="str">
        <f>INDEX(Bar_data!$A$3:$B$140,MATCH(C354,Bar_data!$A$3:$A$140,FALSE),2)</f>
        <v>Trust082</v>
      </c>
      <c r="I354" s="22" t="str">
        <f>INDEX(TrustCAHUB_map!$A$2:$D$139,MATCH($C354,TrustCAHUB_map!$A$2:$A$139,FALSE),3)</f>
        <v>Kent and Medway</v>
      </c>
      <c r="J354" s="22" t="str">
        <f>INDEX(TrustCAHUB_map!$A$2:$D$139,MATCH($C354,TrustCAHUB_map!$A$2:$A$139,FALSE),4)</f>
        <v>South East</v>
      </c>
    </row>
    <row r="355" spans="1:10" x14ac:dyDescent="0.3">
      <c r="A355" s="22" t="str">
        <f t="shared" si="5"/>
        <v>'RN72015Palliative50-69'</v>
      </c>
      <c r="B355" s="22">
        <v>2015</v>
      </c>
      <c r="C355" s="22" t="s">
        <v>242</v>
      </c>
      <c r="D355" s="22" t="s">
        <v>8</v>
      </c>
      <c r="E355" s="22" t="s">
        <v>627</v>
      </c>
      <c r="F355" s="22">
        <v>30</v>
      </c>
      <c r="G355" s="22">
        <v>4</v>
      </c>
      <c r="H355" s="22" t="str">
        <f>INDEX(Bar_data!$A$3:$B$140,MATCH(C355,Bar_data!$A$3:$A$140,FALSE),2)</f>
        <v>Trust082</v>
      </c>
      <c r="I355" s="22" t="str">
        <f>INDEX(TrustCAHUB_map!$A$2:$D$139,MATCH($C355,TrustCAHUB_map!$A$2:$A$139,FALSE),3)</f>
        <v>Kent and Medway</v>
      </c>
      <c r="J355" s="22" t="str">
        <f>INDEX(TrustCAHUB_map!$A$2:$D$139,MATCH($C355,TrustCAHUB_map!$A$2:$A$139,FALSE),4)</f>
        <v>South East</v>
      </c>
    </row>
    <row r="356" spans="1:10" x14ac:dyDescent="0.3">
      <c r="A356" s="22" t="str">
        <f t="shared" si="5"/>
        <v>'RN72015Curative50-69'</v>
      </c>
      <c r="B356" s="22">
        <v>2015</v>
      </c>
      <c r="C356" s="22" t="s">
        <v>242</v>
      </c>
      <c r="D356" s="22" t="s">
        <v>7</v>
      </c>
      <c r="E356" s="22" t="s">
        <v>627</v>
      </c>
      <c r="F356" s="22">
        <v>6</v>
      </c>
      <c r="G356" s="22">
        <v>0</v>
      </c>
      <c r="H356" s="22" t="str">
        <f>INDEX(Bar_data!$A$3:$B$140,MATCH(C356,Bar_data!$A$3:$A$140,FALSE),2)</f>
        <v>Trust082</v>
      </c>
      <c r="I356" s="22" t="str">
        <f>INDEX(TrustCAHUB_map!$A$2:$D$139,MATCH($C356,TrustCAHUB_map!$A$2:$A$139,FALSE),3)</f>
        <v>Kent and Medway</v>
      </c>
      <c r="J356" s="22" t="str">
        <f>INDEX(TrustCAHUB_map!$A$2:$D$139,MATCH($C356,TrustCAHUB_map!$A$2:$A$139,FALSE),4)</f>
        <v>South East</v>
      </c>
    </row>
    <row r="357" spans="1:10" x14ac:dyDescent="0.3">
      <c r="A357" s="22" t="str">
        <f t="shared" si="5"/>
        <v>'RN72015Curative70+'</v>
      </c>
      <c r="B357" s="22">
        <v>2015</v>
      </c>
      <c r="C357" s="22" t="s">
        <v>242</v>
      </c>
      <c r="D357" s="22" t="s">
        <v>7</v>
      </c>
      <c r="E357" s="22" t="s">
        <v>628</v>
      </c>
      <c r="F357" s="22">
        <v>2</v>
      </c>
      <c r="G357" s="22">
        <v>0</v>
      </c>
      <c r="H357" s="22" t="str">
        <f>INDEX(Bar_data!$A$3:$B$140,MATCH(C357,Bar_data!$A$3:$A$140,FALSE),2)</f>
        <v>Trust082</v>
      </c>
      <c r="I357" s="22" t="str">
        <f>INDEX(TrustCAHUB_map!$A$2:$D$139,MATCH($C357,TrustCAHUB_map!$A$2:$A$139,FALSE),3)</f>
        <v>Kent and Medway</v>
      </c>
      <c r="J357" s="22" t="str">
        <f>INDEX(TrustCAHUB_map!$A$2:$D$139,MATCH($C357,TrustCAHUB_map!$A$2:$A$139,FALSE),4)</f>
        <v>South East</v>
      </c>
    </row>
    <row r="358" spans="1:10" x14ac:dyDescent="0.3">
      <c r="A358" s="22" t="str">
        <f t="shared" si="5"/>
        <v>'RN72015Palliative70+'</v>
      </c>
      <c r="B358" s="22">
        <v>2015</v>
      </c>
      <c r="C358" s="22" t="s">
        <v>242</v>
      </c>
      <c r="D358" s="22" t="s">
        <v>8</v>
      </c>
      <c r="E358" s="22" t="s">
        <v>628</v>
      </c>
      <c r="F358" s="22">
        <v>24</v>
      </c>
      <c r="G358" s="22">
        <v>3</v>
      </c>
      <c r="H358" s="22" t="str">
        <f>INDEX(Bar_data!$A$3:$B$140,MATCH(C358,Bar_data!$A$3:$A$140,FALSE),2)</f>
        <v>Trust082</v>
      </c>
      <c r="I358" s="22" t="str">
        <f>INDEX(TrustCAHUB_map!$A$2:$D$139,MATCH($C358,TrustCAHUB_map!$A$2:$A$139,FALSE),3)</f>
        <v>Kent and Medway</v>
      </c>
      <c r="J358" s="22" t="str">
        <f>INDEX(TrustCAHUB_map!$A$2:$D$139,MATCH($C358,TrustCAHUB_map!$A$2:$A$139,FALSE),4)</f>
        <v>South East</v>
      </c>
    </row>
    <row r="359" spans="1:10" x14ac:dyDescent="0.3">
      <c r="A359" s="22" t="str">
        <f t="shared" si="5"/>
        <v>'RNA2015Palliative50-69'</v>
      </c>
      <c r="B359" s="22">
        <v>2015</v>
      </c>
      <c r="C359" s="22" t="s">
        <v>243</v>
      </c>
      <c r="D359" s="22" t="s">
        <v>8</v>
      </c>
      <c r="E359" s="22" t="s">
        <v>627</v>
      </c>
      <c r="F359" s="22">
        <v>23</v>
      </c>
      <c r="G359" s="22">
        <v>0</v>
      </c>
      <c r="H359" s="22" t="str">
        <f>INDEX(Bar_data!$A$3:$B$140,MATCH(C359,Bar_data!$A$3:$A$140,FALSE),2)</f>
        <v>Trust083</v>
      </c>
      <c r="I359" s="22" t="str">
        <f>INDEX(TrustCAHUB_map!$A$2:$D$139,MATCH($C359,TrustCAHUB_map!$A$2:$A$139,FALSE),3)</f>
        <v>West Midlands</v>
      </c>
      <c r="J359" s="22" t="str">
        <f>INDEX(TrustCAHUB_map!$A$2:$D$139,MATCH($C359,TrustCAHUB_map!$A$2:$A$139,FALSE),4)</f>
        <v>West Midlands</v>
      </c>
    </row>
    <row r="360" spans="1:10" x14ac:dyDescent="0.3">
      <c r="A360" s="22" t="str">
        <f t="shared" si="5"/>
        <v>'RNA2015Curative50-69'</v>
      </c>
      <c r="B360" s="22">
        <v>2015</v>
      </c>
      <c r="C360" s="22" t="s">
        <v>243</v>
      </c>
      <c r="D360" s="22" t="s">
        <v>7</v>
      </c>
      <c r="E360" s="22" t="s">
        <v>627</v>
      </c>
      <c r="F360" s="22">
        <v>5</v>
      </c>
      <c r="G360" s="22">
        <v>0</v>
      </c>
      <c r="H360" s="22" t="str">
        <f>INDEX(Bar_data!$A$3:$B$140,MATCH(C360,Bar_data!$A$3:$A$140,FALSE),2)</f>
        <v>Trust083</v>
      </c>
      <c r="I360" s="22" t="str">
        <f>INDEX(TrustCAHUB_map!$A$2:$D$139,MATCH($C360,TrustCAHUB_map!$A$2:$A$139,FALSE),3)</f>
        <v>West Midlands</v>
      </c>
      <c r="J360" s="22" t="str">
        <f>INDEX(TrustCAHUB_map!$A$2:$D$139,MATCH($C360,TrustCAHUB_map!$A$2:$A$139,FALSE),4)</f>
        <v>West Midlands</v>
      </c>
    </row>
    <row r="361" spans="1:10" x14ac:dyDescent="0.3">
      <c r="A361" s="22" t="str">
        <f t="shared" si="5"/>
        <v>'RNA2015Palliative70+'</v>
      </c>
      <c r="B361" s="22">
        <v>2015</v>
      </c>
      <c r="C361" s="22" t="s">
        <v>243</v>
      </c>
      <c r="D361" s="22" t="s">
        <v>8</v>
      </c>
      <c r="E361" s="22" t="s">
        <v>628</v>
      </c>
      <c r="F361" s="22">
        <v>16</v>
      </c>
      <c r="G361" s="22">
        <v>0</v>
      </c>
      <c r="H361" s="22" t="str">
        <f>INDEX(Bar_data!$A$3:$B$140,MATCH(C361,Bar_data!$A$3:$A$140,FALSE),2)</f>
        <v>Trust083</v>
      </c>
      <c r="I361" s="22" t="str">
        <f>INDEX(TrustCAHUB_map!$A$2:$D$139,MATCH($C361,TrustCAHUB_map!$A$2:$A$139,FALSE),3)</f>
        <v>West Midlands</v>
      </c>
      <c r="J361" s="22" t="str">
        <f>INDEX(TrustCAHUB_map!$A$2:$D$139,MATCH($C361,TrustCAHUB_map!$A$2:$A$139,FALSE),4)</f>
        <v>West Midlands</v>
      </c>
    </row>
    <row r="362" spans="1:10" x14ac:dyDescent="0.3">
      <c r="A362" s="22" t="str">
        <f t="shared" si="5"/>
        <v>'RNA2015Not assigned70+'</v>
      </c>
      <c r="B362" s="22">
        <v>2015</v>
      </c>
      <c r="C362" s="22" t="s">
        <v>243</v>
      </c>
      <c r="D362" s="22" t="s">
        <v>477</v>
      </c>
      <c r="E362" s="22" t="s">
        <v>628</v>
      </c>
      <c r="F362" s="22">
        <v>5</v>
      </c>
      <c r="G362" s="22">
        <v>0</v>
      </c>
      <c r="H362" s="22" t="str">
        <f>INDEX(Bar_data!$A$3:$B$140,MATCH(C362,Bar_data!$A$3:$A$140,FALSE),2)</f>
        <v>Trust083</v>
      </c>
      <c r="I362" s="22" t="str">
        <f>INDEX(TrustCAHUB_map!$A$2:$D$139,MATCH($C362,TrustCAHUB_map!$A$2:$A$139,FALSE),3)</f>
        <v>West Midlands</v>
      </c>
      <c r="J362" s="22" t="str">
        <f>INDEX(TrustCAHUB_map!$A$2:$D$139,MATCH($C362,TrustCAHUB_map!$A$2:$A$139,FALSE),4)</f>
        <v>West Midlands</v>
      </c>
    </row>
    <row r="363" spans="1:10" x14ac:dyDescent="0.3">
      <c r="A363" s="22" t="str">
        <f t="shared" si="5"/>
        <v>'RNA2015Curative70+'</v>
      </c>
      <c r="B363" s="22">
        <v>2015</v>
      </c>
      <c r="C363" s="22" t="s">
        <v>243</v>
      </c>
      <c r="D363" s="22" t="s">
        <v>7</v>
      </c>
      <c r="E363" s="22" t="s">
        <v>628</v>
      </c>
      <c r="F363" s="22">
        <v>5</v>
      </c>
      <c r="G363" s="22">
        <v>1</v>
      </c>
      <c r="H363" s="22" t="str">
        <f>INDEX(Bar_data!$A$3:$B$140,MATCH(C363,Bar_data!$A$3:$A$140,FALSE),2)</f>
        <v>Trust083</v>
      </c>
      <c r="I363" s="22" t="str">
        <f>INDEX(TrustCAHUB_map!$A$2:$D$139,MATCH($C363,TrustCAHUB_map!$A$2:$A$139,FALSE),3)</f>
        <v>West Midlands</v>
      </c>
      <c r="J363" s="22" t="str">
        <f>INDEX(TrustCAHUB_map!$A$2:$D$139,MATCH($C363,TrustCAHUB_map!$A$2:$A$139,FALSE),4)</f>
        <v>West Midlands</v>
      </c>
    </row>
    <row r="364" spans="1:10" x14ac:dyDescent="0.3">
      <c r="A364" s="22" t="str">
        <f t="shared" si="5"/>
        <v>'RNL2015Palliative70+'</v>
      </c>
      <c r="B364" s="22">
        <v>2015</v>
      </c>
      <c r="C364" s="22" t="s">
        <v>244</v>
      </c>
      <c r="D364" s="22" t="s">
        <v>8</v>
      </c>
      <c r="E364" s="22" t="s">
        <v>628</v>
      </c>
      <c r="F364" s="22">
        <v>2</v>
      </c>
      <c r="G364" s="22">
        <v>0</v>
      </c>
      <c r="H364" s="22" t="str">
        <f>INDEX(Bar_data!$A$3:$B$140,MATCH(C364,Bar_data!$A$3:$A$140,FALSE),2)</f>
        <v>Trust084</v>
      </c>
      <c r="I364" s="22" t="str">
        <f>INDEX(TrustCAHUB_map!$A$2:$D$139,MATCH($C364,TrustCAHUB_map!$A$2:$A$139,FALSE),3)</f>
        <v>North East and Cumbria</v>
      </c>
      <c r="J364" s="22" t="str">
        <f>INDEX(TrustCAHUB_map!$A$2:$D$139,MATCH($C364,TrustCAHUB_map!$A$2:$A$139,FALSE),4)</f>
        <v>North East</v>
      </c>
    </row>
    <row r="365" spans="1:10" x14ac:dyDescent="0.3">
      <c r="A365" s="22" t="str">
        <f t="shared" si="5"/>
        <v>'RNQ2015Palliative18-49'</v>
      </c>
      <c r="B365" s="22">
        <v>2015</v>
      </c>
      <c r="C365" s="22" t="s">
        <v>245</v>
      </c>
      <c r="D365" s="22" t="s">
        <v>8</v>
      </c>
      <c r="E365" s="22" t="s">
        <v>153</v>
      </c>
      <c r="F365" s="22">
        <v>5</v>
      </c>
      <c r="G365" s="22">
        <v>0</v>
      </c>
      <c r="H365" s="22" t="str">
        <f>INDEX(Bar_data!$A$3:$B$140,MATCH(C365,Bar_data!$A$3:$A$140,FALSE),2)</f>
        <v>Trust085</v>
      </c>
      <c r="I365" s="22" t="str">
        <f>INDEX(TrustCAHUB_map!$A$2:$D$139,MATCH($C365,TrustCAHUB_map!$A$2:$A$139,FALSE),3)</f>
        <v>East Midlands</v>
      </c>
      <c r="J365" s="22" t="str">
        <f>INDEX(TrustCAHUB_map!$A$2:$D$139,MATCH($C365,TrustCAHUB_map!$A$2:$A$139,FALSE),4)</f>
        <v>East Midlands</v>
      </c>
    </row>
    <row r="366" spans="1:10" x14ac:dyDescent="0.3">
      <c r="A366" s="22" t="str">
        <f t="shared" si="5"/>
        <v>'RNQ2015Palliative50-69'</v>
      </c>
      <c r="B366" s="22">
        <v>2015</v>
      </c>
      <c r="C366" s="22" t="s">
        <v>245</v>
      </c>
      <c r="D366" s="22" t="s">
        <v>8</v>
      </c>
      <c r="E366" s="22" t="s">
        <v>627</v>
      </c>
      <c r="F366" s="22">
        <v>27</v>
      </c>
      <c r="G366" s="22">
        <v>2</v>
      </c>
      <c r="H366" s="22" t="str">
        <f>INDEX(Bar_data!$A$3:$B$140,MATCH(C366,Bar_data!$A$3:$A$140,FALSE),2)</f>
        <v>Trust085</v>
      </c>
      <c r="I366" s="22" t="str">
        <f>INDEX(TrustCAHUB_map!$A$2:$D$139,MATCH($C366,TrustCAHUB_map!$A$2:$A$139,FALSE),3)</f>
        <v>East Midlands</v>
      </c>
      <c r="J366" s="22" t="str">
        <f>INDEX(TrustCAHUB_map!$A$2:$D$139,MATCH($C366,TrustCAHUB_map!$A$2:$A$139,FALSE),4)</f>
        <v>East Midlands</v>
      </c>
    </row>
    <row r="367" spans="1:10" x14ac:dyDescent="0.3">
      <c r="A367" s="22" t="str">
        <f t="shared" si="5"/>
        <v>'RNQ2015Curative50-69'</v>
      </c>
      <c r="B367" s="22">
        <v>2015</v>
      </c>
      <c r="C367" s="22" t="s">
        <v>245</v>
      </c>
      <c r="D367" s="22" t="s">
        <v>7</v>
      </c>
      <c r="E367" s="22" t="s">
        <v>627</v>
      </c>
      <c r="F367" s="22">
        <v>11</v>
      </c>
      <c r="G367" s="22">
        <v>0</v>
      </c>
      <c r="H367" s="22" t="str">
        <f>INDEX(Bar_data!$A$3:$B$140,MATCH(C367,Bar_data!$A$3:$A$140,FALSE),2)</f>
        <v>Trust085</v>
      </c>
      <c r="I367" s="22" t="str">
        <f>INDEX(TrustCAHUB_map!$A$2:$D$139,MATCH($C367,TrustCAHUB_map!$A$2:$A$139,FALSE),3)</f>
        <v>East Midlands</v>
      </c>
      <c r="J367" s="22" t="str">
        <f>INDEX(TrustCAHUB_map!$A$2:$D$139,MATCH($C367,TrustCAHUB_map!$A$2:$A$139,FALSE),4)</f>
        <v>East Midlands</v>
      </c>
    </row>
    <row r="368" spans="1:10" x14ac:dyDescent="0.3">
      <c r="A368" s="22" t="str">
        <f t="shared" si="5"/>
        <v>'RNQ2015Palliative70+'</v>
      </c>
      <c r="B368" s="22">
        <v>2015</v>
      </c>
      <c r="C368" s="22" t="s">
        <v>245</v>
      </c>
      <c r="D368" s="22" t="s">
        <v>8</v>
      </c>
      <c r="E368" s="22" t="s">
        <v>628</v>
      </c>
      <c r="F368" s="22">
        <v>22</v>
      </c>
      <c r="G368" s="22">
        <v>4</v>
      </c>
      <c r="H368" s="22" t="str">
        <f>INDEX(Bar_data!$A$3:$B$140,MATCH(C368,Bar_data!$A$3:$A$140,FALSE),2)</f>
        <v>Trust085</v>
      </c>
      <c r="I368" s="22" t="str">
        <f>INDEX(TrustCAHUB_map!$A$2:$D$139,MATCH($C368,TrustCAHUB_map!$A$2:$A$139,FALSE),3)</f>
        <v>East Midlands</v>
      </c>
      <c r="J368" s="22" t="str">
        <f>INDEX(TrustCAHUB_map!$A$2:$D$139,MATCH($C368,TrustCAHUB_map!$A$2:$A$139,FALSE),4)</f>
        <v>East Midlands</v>
      </c>
    </row>
    <row r="369" spans="1:10" x14ac:dyDescent="0.3">
      <c r="A369" s="22" t="str">
        <f t="shared" si="5"/>
        <v>'RNQ2015Curative70+'</v>
      </c>
      <c r="B369" s="22">
        <v>2015</v>
      </c>
      <c r="C369" s="22" t="s">
        <v>245</v>
      </c>
      <c r="D369" s="22" t="s">
        <v>7</v>
      </c>
      <c r="E369" s="22" t="s">
        <v>628</v>
      </c>
      <c r="F369" s="22">
        <v>2</v>
      </c>
      <c r="G369" s="22">
        <v>0</v>
      </c>
      <c r="H369" s="22" t="str">
        <f>INDEX(Bar_data!$A$3:$B$140,MATCH(C369,Bar_data!$A$3:$A$140,FALSE),2)</f>
        <v>Trust085</v>
      </c>
      <c r="I369" s="22" t="str">
        <f>INDEX(TrustCAHUB_map!$A$2:$D$139,MATCH($C369,TrustCAHUB_map!$A$2:$A$139,FALSE),3)</f>
        <v>East Midlands</v>
      </c>
      <c r="J369" s="22" t="str">
        <f>INDEX(TrustCAHUB_map!$A$2:$D$139,MATCH($C369,TrustCAHUB_map!$A$2:$A$139,FALSE),4)</f>
        <v>East Midlands</v>
      </c>
    </row>
    <row r="370" spans="1:10" x14ac:dyDescent="0.3">
      <c r="A370" s="22" t="str">
        <f t="shared" si="5"/>
        <v>'RNS2015Palliative18-49'</v>
      </c>
      <c r="B370" s="22">
        <v>2015</v>
      </c>
      <c r="C370" s="22" t="s">
        <v>246</v>
      </c>
      <c r="D370" s="22" t="s">
        <v>8</v>
      </c>
      <c r="E370" s="22" t="s">
        <v>153</v>
      </c>
      <c r="F370" s="22">
        <v>5</v>
      </c>
      <c r="G370" s="22">
        <v>0</v>
      </c>
      <c r="H370" s="22" t="str">
        <f>INDEX(Bar_data!$A$3:$B$140,MATCH(C370,Bar_data!$A$3:$A$140,FALSE),2)</f>
        <v>Trust086</v>
      </c>
      <c r="I370" s="22" t="str">
        <f>INDEX(TrustCAHUB_map!$A$2:$D$139,MATCH($C370,TrustCAHUB_map!$A$2:$A$139,FALSE),3)</f>
        <v>East Midlands</v>
      </c>
      <c r="J370" s="22" t="str">
        <f>INDEX(TrustCAHUB_map!$A$2:$D$139,MATCH($C370,TrustCAHUB_map!$A$2:$A$139,FALSE),4)</f>
        <v>East Midlands</v>
      </c>
    </row>
    <row r="371" spans="1:10" x14ac:dyDescent="0.3">
      <c r="A371" s="22" t="str">
        <f t="shared" si="5"/>
        <v>'RNS2015Curative50-69'</v>
      </c>
      <c r="B371" s="22">
        <v>2015</v>
      </c>
      <c r="C371" s="22" t="s">
        <v>246</v>
      </c>
      <c r="D371" s="22" t="s">
        <v>7</v>
      </c>
      <c r="E371" s="22" t="s">
        <v>627</v>
      </c>
      <c r="F371" s="22">
        <v>8</v>
      </c>
      <c r="G371" s="22">
        <v>0</v>
      </c>
      <c r="H371" s="22" t="str">
        <f>INDEX(Bar_data!$A$3:$B$140,MATCH(C371,Bar_data!$A$3:$A$140,FALSE),2)</f>
        <v>Trust086</v>
      </c>
      <c r="I371" s="22" t="str">
        <f>INDEX(TrustCAHUB_map!$A$2:$D$139,MATCH($C371,TrustCAHUB_map!$A$2:$A$139,FALSE),3)</f>
        <v>East Midlands</v>
      </c>
      <c r="J371" s="22" t="str">
        <f>INDEX(TrustCAHUB_map!$A$2:$D$139,MATCH($C371,TrustCAHUB_map!$A$2:$A$139,FALSE),4)</f>
        <v>East Midlands</v>
      </c>
    </row>
    <row r="372" spans="1:10" x14ac:dyDescent="0.3">
      <c r="A372" s="22" t="str">
        <f t="shared" si="5"/>
        <v>'RNS2015Palliative50-69'</v>
      </c>
      <c r="B372" s="22">
        <v>2015</v>
      </c>
      <c r="C372" s="22" t="s">
        <v>246</v>
      </c>
      <c r="D372" s="22" t="s">
        <v>8</v>
      </c>
      <c r="E372" s="22" t="s">
        <v>627</v>
      </c>
      <c r="F372" s="22">
        <v>28</v>
      </c>
      <c r="G372" s="22">
        <v>2</v>
      </c>
      <c r="H372" s="22" t="str">
        <f>INDEX(Bar_data!$A$3:$B$140,MATCH(C372,Bar_data!$A$3:$A$140,FALSE),2)</f>
        <v>Trust086</v>
      </c>
      <c r="I372" s="22" t="str">
        <f>INDEX(TrustCAHUB_map!$A$2:$D$139,MATCH($C372,TrustCAHUB_map!$A$2:$A$139,FALSE),3)</f>
        <v>East Midlands</v>
      </c>
      <c r="J372" s="22" t="str">
        <f>INDEX(TrustCAHUB_map!$A$2:$D$139,MATCH($C372,TrustCAHUB_map!$A$2:$A$139,FALSE),4)</f>
        <v>East Midlands</v>
      </c>
    </row>
    <row r="373" spans="1:10" x14ac:dyDescent="0.3">
      <c r="A373" s="22" t="str">
        <f t="shared" si="5"/>
        <v>'RNS2015Curative70+'</v>
      </c>
      <c r="B373" s="22">
        <v>2015</v>
      </c>
      <c r="C373" s="22" t="s">
        <v>246</v>
      </c>
      <c r="D373" s="22" t="s">
        <v>7</v>
      </c>
      <c r="E373" s="22" t="s">
        <v>628</v>
      </c>
      <c r="F373" s="22">
        <v>2</v>
      </c>
      <c r="G373" s="22">
        <v>0</v>
      </c>
      <c r="H373" s="22" t="str">
        <f>INDEX(Bar_data!$A$3:$B$140,MATCH(C373,Bar_data!$A$3:$A$140,FALSE),2)</f>
        <v>Trust086</v>
      </c>
      <c r="I373" s="22" t="str">
        <f>INDEX(TrustCAHUB_map!$A$2:$D$139,MATCH($C373,TrustCAHUB_map!$A$2:$A$139,FALSE),3)</f>
        <v>East Midlands</v>
      </c>
      <c r="J373" s="22" t="str">
        <f>INDEX(TrustCAHUB_map!$A$2:$D$139,MATCH($C373,TrustCAHUB_map!$A$2:$A$139,FALSE),4)</f>
        <v>East Midlands</v>
      </c>
    </row>
    <row r="374" spans="1:10" x14ac:dyDescent="0.3">
      <c r="A374" s="22" t="str">
        <f t="shared" si="5"/>
        <v>'RNS2015Palliative70+'</v>
      </c>
      <c r="B374" s="22">
        <v>2015</v>
      </c>
      <c r="C374" s="22" t="s">
        <v>246</v>
      </c>
      <c r="D374" s="22" t="s">
        <v>8</v>
      </c>
      <c r="E374" s="22" t="s">
        <v>628</v>
      </c>
      <c r="F374" s="22">
        <v>13</v>
      </c>
      <c r="G374" s="22">
        <v>0</v>
      </c>
      <c r="H374" s="22" t="str">
        <f>INDEX(Bar_data!$A$3:$B$140,MATCH(C374,Bar_data!$A$3:$A$140,FALSE),2)</f>
        <v>Trust086</v>
      </c>
      <c r="I374" s="22" t="str">
        <f>INDEX(TrustCAHUB_map!$A$2:$D$139,MATCH($C374,TrustCAHUB_map!$A$2:$A$139,FALSE),3)</f>
        <v>East Midlands</v>
      </c>
      <c r="J374" s="22" t="str">
        <f>INDEX(TrustCAHUB_map!$A$2:$D$139,MATCH($C374,TrustCAHUB_map!$A$2:$A$139,FALSE),4)</f>
        <v>East Midlands</v>
      </c>
    </row>
    <row r="375" spans="1:10" x14ac:dyDescent="0.3">
      <c r="A375" s="22" t="str">
        <f t="shared" si="5"/>
        <v>'RNZ2015Palliative18-49'</v>
      </c>
      <c r="B375" s="22">
        <v>2015</v>
      </c>
      <c r="C375" s="22" t="s">
        <v>247</v>
      </c>
      <c r="D375" s="22" t="s">
        <v>8</v>
      </c>
      <c r="E375" s="22" t="s">
        <v>153</v>
      </c>
      <c r="F375" s="22">
        <v>1</v>
      </c>
      <c r="G375" s="22">
        <v>1</v>
      </c>
      <c r="H375" s="22" t="str">
        <f>INDEX(Bar_data!$A$3:$B$140,MATCH(C375,Bar_data!$A$3:$A$140,FALSE),2)</f>
        <v>Trust087</v>
      </c>
      <c r="I375" s="22" t="str">
        <f>INDEX(TrustCAHUB_map!$A$2:$D$139,MATCH($C375,TrustCAHUB_map!$A$2:$A$139,FALSE),3)</f>
        <v>Somerset, Wiltshire, Avon and Gloucester</v>
      </c>
      <c r="J375" s="22" t="str">
        <f>INDEX(TrustCAHUB_map!$A$2:$D$139,MATCH($C375,TrustCAHUB_map!$A$2:$A$139,FALSE),4)</f>
        <v>South West</v>
      </c>
    </row>
    <row r="376" spans="1:10" x14ac:dyDescent="0.3">
      <c r="A376" s="22" t="str">
        <f t="shared" si="5"/>
        <v>'RNZ2015Curative50-69'</v>
      </c>
      <c r="B376" s="22">
        <v>2015</v>
      </c>
      <c r="C376" s="22" t="s">
        <v>247</v>
      </c>
      <c r="D376" s="22" t="s">
        <v>7</v>
      </c>
      <c r="E376" s="22" t="s">
        <v>627</v>
      </c>
      <c r="F376" s="22">
        <v>1</v>
      </c>
      <c r="G376" s="22">
        <v>0</v>
      </c>
      <c r="H376" s="22" t="str">
        <f>INDEX(Bar_data!$A$3:$B$140,MATCH(C376,Bar_data!$A$3:$A$140,FALSE),2)</f>
        <v>Trust087</v>
      </c>
      <c r="I376" s="22" t="str">
        <f>INDEX(TrustCAHUB_map!$A$2:$D$139,MATCH($C376,TrustCAHUB_map!$A$2:$A$139,FALSE),3)</f>
        <v>Somerset, Wiltshire, Avon and Gloucester</v>
      </c>
      <c r="J376" s="22" t="str">
        <f>INDEX(TrustCAHUB_map!$A$2:$D$139,MATCH($C376,TrustCAHUB_map!$A$2:$A$139,FALSE),4)</f>
        <v>South West</v>
      </c>
    </row>
    <row r="377" spans="1:10" x14ac:dyDescent="0.3">
      <c r="A377" s="22" t="str">
        <f t="shared" si="5"/>
        <v>'RNZ2015Palliative50-69'</v>
      </c>
      <c r="B377" s="22">
        <v>2015</v>
      </c>
      <c r="C377" s="22" t="s">
        <v>247</v>
      </c>
      <c r="D377" s="22" t="s">
        <v>8</v>
      </c>
      <c r="E377" s="22" t="s">
        <v>627</v>
      </c>
      <c r="F377" s="22">
        <v>11</v>
      </c>
      <c r="G377" s="22">
        <v>0</v>
      </c>
      <c r="H377" s="22" t="str">
        <f>INDEX(Bar_data!$A$3:$B$140,MATCH(C377,Bar_data!$A$3:$A$140,FALSE),2)</f>
        <v>Trust087</v>
      </c>
      <c r="I377" s="22" t="str">
        <f>INDEX(TrustCAHUB_map!$A$2:$D$139,MATCH($C377,TrustCAHUB_map!$A$2:$A$139,FALSE),3)</f>
        <v>Somerset, Wiltshire, Avon and Gloucester</v>
      </c>
      <c r="J377" s="22" t="str">
        <f>INDEX(TrustCAHUB_map!$A$2:$D$139,MATCH($C377,TrustCAHUB_map!$A$2:$A$139,FALSE),4)</f>
        <v>South West</v>
      </c>
    </row>
    <row r="378" spans="1:10" x14ac:dyDescent="0.3">
      <c r="A378" s="22" t="str">
        <f t="shared" si="5"/>
        <v>'RNZ2015Not assigned50-69'</v>
      </c>
      <c r="B378" s="22">
        <v>2015</v>
      </c>
      <c r="C378" s="22" t="s">
        <v>247</v>
      </c>
      <c r="D378" s="22" t="s">
        <v>477</v>
      </c>
      <c r="E378" s="22" t="s">
        <v>627</v>
      </c>
      <c r="F378" s="22">
        <v>5</v>
      </c>
      <c r="G378" s="22">
        <v>0</v>
      </c>
      <c r="H378" s="22" t="str">
        <f>INDEX(Bar_data!$A$3:$B$140,MATCH(C378,Bar_data!$A$3:$A$140,FALSE),2)</f>
        <v>Trust087</v>
      </c>
      <c r="I378" s="22" t="str">
        <f>INDEX(TrustCAHUB_map!$A$2:$D$139,MATCH($C378,TrustCAHUB_map!$A$2:$A$139,FALSE),3)</f>
        <v>Somerset, Wiltshire, Avon and Gloucester</v>
      </c>
      <c r="J378" s="22" t="str">
        <f>INDEX(TrustCAHUB_map!$A$2:$D$139,MATCH($C378,TrustCAHUB_map!$A$2:$A$139,FALSE),4)</f>
        <v>South West</v>
      </c>
    </row>
    <row r="379" spans="1:10" x14ac:dyDescent="0.3">
      <c r="A379" s="22" t="str">
        <f t="shared" si="5"/>
        <v>'RNZ2015Palliative70+'</v>
      </c>
      <c r="B379" s="22">
        <v>2015</v>
      </c>
      <c r="C379" s="22" t="s">
        <v>247</v>
      </c>
      <c r="D379" s="22" t="s">
        <v>8</v>
      </c>
      <c r="E379" s="22" t="s">
        <v>628</v>
      </c>
      <c r="F379" s="22">
        <v>13</v>
      </c>
      <c r="G379" s="22">
        <v>1</v>
      </c>
      <c r="H379" s="22" t="str">
        <f>INDEX(Bar_data!$A$3:$B$140,MATCH(C379,Bar_data!$A$3:$A$140,FALSE),2)</f>
        <v>Trust087</v>
      </c>
      <c r="I379" s="22" t="str">
        <f>INDEX(TrustCAHUB_map!$A$2:$D$139,MATCH($C379,TrustCAHUB_map!$A$2:$A$139,FALSE),3)</f>
        <v>Somerset, Wiltshire, Avon and Gloucester</v>
      </c>
      <c r="J379" s="22" t="str">
        <f>INDEX(TrustCAHUB_map!$A$2:$D$139,MATCH($C379,TrustCAHUB_map!$A$2:$A$139,FALSE),4)</f>
        <v>South West</v>
      </c>
    </row>
    <row r="380" spans="1:10" x14ac:dyDescent="0.3">
      <c r="A380" s="22" t="str">
        <f t="shared" si="5"/>
        <v>'RNZ2015Not assigned70+'</v>
      </c>
      <c r="B380" s="22">
        <v>2015</v>
      </c>
      <c r="C380" s="22" t="s">
        <v>247</v>
      </c>
      <c r="D380" s="22" t="s">
        <v>477</v>
      </c>
      <c r="E380" s="22" t="s">
        <v>628</v>
      </c>
      <c r="F380" s="22">
        <v>5</v>
      </c>
      <c r="G380" s="22">
        <v>0</v>
      </c>
      <c r="H380" s="22" t="str">
        <f>INDEX(Bar_data!$A$3:$B$140,MATCH(C380,Bar_data!$A$3:$A$140,FALSE),2)</f>
        <v>Trust087</v>
      </c>
      <c r="I380" s="22" t="str">
        <f>INDEX(TrustCAHUB_map!$A$2:$D$139,MATCH($C380,TrustCAHUB_map!$A$2:$A$139,FALSE),3)</f>
        <v>Somerset, Wiltshire, Avon and Gloucester</v>
      </c>
      <c r="J380" s="22" t="str">
        <f>INDEX(TrustCAHUB_map!$A$2:$D$139,MATCH($C380,TrustCAHUB_map!$A$2:$A$139,FALSE),4)</f>
        <v>South West</v>
      </c>
    </row>
    <row r="381" spans="1:10" x14ac:dyDescent="0.3">
      <c r="A381" s="22" t="str">
        <f t="shared" si="5"/>
        <v>'RNZ2015Curative70+'</v>
      </c>
      <c r="B381" s="22">
        <v>2015</v>
      </c>
      <c r="C381" s="22" t="s">
        <v>247</v>
      </c>
      <c r="D381" s="22" t="s">
        <v>7</v>
      </c>
      <c r="E381" s="22" t="s">
        <v>628</v>
      </c>
      <c r="F381" s="22">
        <v>5</v>
      </c>
      <c r="G381" s="22">
        <v>0</v>
      </c>
      <c r="H381" s="22" t="str">
        <f>INDEX(Bar_data!$A$3:$B$140,MATCH(C381,Bar_data!$A$3:$A$140,FALSE),2)</f>
        <v>Trust087</v>
      </c>
      <c r="I381" s="22" t="str">
        <f>INDEX(TrustCAHUB_map!$A$2:$D$139,MATCH($C381,TrustCAHUB_map!$A$2:$A$139,FALSE),3)</f>
        <v>Somerset, Wiltshire, Avon and Gloucester</v>
      </c>
      <c r="J381" s="22" t="str">
        <f>INDEX(TrustCAHUB_map!$A$2:$D$139,MATCH($C381,TrustCAHUB_map!$A$2:$A$139,FALSE),4)</f>
        <v>South West</v>
      </c>
    </row>
    <row r="382" spans="1:10" x14ac:dyDescent="0.3">
      <c r="A382" s="22" t="str">
        <f t="shared" si="5"/>
        <v>'RPA2015Palliative18-49'</v>
      </c>
      <c r="B382" s="22">
        <v>2015</v>
      </c>
      <c r="C382" s="22" t="s">
        <v>249</v>
      </c>
      <c r="D382" s="22" t="s">
        <v>8</v>
      </c>
      <c r="E382" s="22" t="s">
        <v>153</v>
      </c>
      <c r="F382" s="22">
        <v>3</v>
      </c>
      <c r="G382" s="22">
        <v>0</v>
      </c>
      <c r="H382" s="22" t="str">
        <f>INDEX(Bar_data!$A$3:$B$140,MATCH(C382,Bar_data!$A$3:$A$140,FALSE),2)</f>
        <v>Trust090</v>
      </c>
      <c r="I382" s="22" t="str">
        <f>INDEX(TrustCAHUB_map!$A$2:$D$139,MATCH($C382,TrustCAHUB_map!$A$2:$A$139,FALSE),3)</f>
        <v>Kent and Medway</v>
      </c>
      <c r="J382" s="22" t="str">
        <f>INDEX(TrustCAHUB_map!$A$2:$D$139,MATCH($C382,TrustCAHUB_map!$A$2:$A$139,FALSE),4)</f>
        <v>South East</v>
      </c>
    </row>
    <row r="383" spans="1:10" x14ac:dyDescent="0.3">
      <c r="A383" s="22" t="str">
        <f t="shared" si="5"/>
        <v>'RPA2015Curative50-69'</v>
      </c>
      <c r="B383" s="22">
        <v>2015</v>
      </c>
      <c r="C383" s="22" t="s">
        <v>249</v>
      </c>
      <c r="D383" s="22" t="s">
        <v>7</v>
      </c>
      <c r="E383" s="22" t="s">
        <v>627</v>
      </c>
      <c r="F383" s="22">
        <v>6</v>
      </c>
      <c r="G383" s="22">
        <v>0</v>
      </c>
      <c r="H383" s="22" t="str">
        <f>INDEX(Bar_data!$A$3:$B$140,MATCH(C383,Bar_data!$A$3:$A$140,FALSE),2)</f>
        <v>Trust090</v>
      </c>
      <c r="I383" s="22" t="str">
        <f>INDEX(TrustCAHUB_map!$A$2:$D$139,MATCH($C383,TrustCAHUB_map!$A$2:$A$139,FALSE),3)</f>
        <v>Kent and Medway</v>
      </c>
      <c r="J383" s="22" t="str">
        <f>INDEX(TrustCAHUB_map!$A$2:$D$139,MATCH($C383,TrustCAHUB_map!$A$2:$A$139,FALSE),4)</f>
        <v>South East</v>
      </c>
    </row>
    <row r="384" spans="1:10" x14ac:dyDescent="0.3">
      <c r="A384" s="22" t="str">
        <f t="shared" si="5"/>
        <v>'RPA2015Palliative50-69'</v>
      </c>
      <c r="B384" s="22">
        <v>2015</v>
      </c>
      <c r="C384" s="22" t="s">
        <v>249</v>
      </c>
      <c r="D384" s="22" t="s">
        <v>8</v>
      </c>
      <c r="E384" s="22" t="s">
        <v>627</v>
      </c>
      <c r="F384" s="22">
        <v>28</v>
      </c>
      <c r="G384" s="22">
        <v>1</v>
      </c>
      <c r="H384" s="22" t="str">
        <f>INDEX(Bar_data!$A$3:$B$140,MATCH(C384,Bar_data!$A$3:$A$140,FALSE),2)</f>
        <v>Trust090</v>
      </c>
      <c r="I384" s="22" t="str">
        <f>INDEX(TrustCAHUB_map!$A$2:$D$139,MATCH($C384,TrustCAHUB_map!$A$2:$A$139,FALSE),3)</f>
        <v>Kent and Medway</v>
      </c>
      <c r="J384" s="22" t="str">
        <f>INDEX(TrustCAHUB_map!$A$2:$D$139,MATCH($C384,TrustCAHUB_map!$A$2:$A$139,FALSE),4)</f>
        <v>South East</v>
      </c>
    </row>
    <row r="385" spans="1:10" x14ac:dyDescent="0.3">
      <c r="A385" s="22" t="str">
        <f t="shared" si="5"/>
        <v>'RPA2015Curative70+'</v>
      </c>
      <c r="B385" s="22">
        <v>2015</v>
      </c>
      <c r="C385" s="22" t="s">
        <v>249</v>
      </c>
      <c r="D385" s="22" t="s">
        <v>7</v>
      </c>
      <c r="E385" s="22" t="s">
        <v>628</v>
      </c>
      <c r="F385" s="22">
        <v>4</v>
      </c>
      <c r="G385" s="22">
        <v>0</v>
      </c>
      <c r="H385" s="22" t="str">
        <f>INDEX(Bar_data!$A$3:$B$140,MATCH(C385,Bar_data!$A$3:$A$140,FALSE),2)</f>
        <v>Trust090</v>
      </c>
      <c r="I385" s="22" t="str">
        <f>INDEX(TrustCAHUB_map!$A$2:$D$139,MATCH($C385,TrustCAHUB_map!$A$2:$A$139,FALSE),3)</f>
        <v>Kent and Medway</v>
      </c>
      <c r="J385" s="22" t="str">
        <f>INDEX(TrustCAHUB_map!$A$2:$D$139,MATCH($C385,TrustCAHUB_map!$A$2:$A$139,FALSE),4)</f>
        <v>South East</v>
      </c>
    </row>
    <row r="386" spans="1:10" x14ac:dyDescent="0.3">
      <c r="A386" s="22" t="str">
        <f t="shared" si="5"/>
        <v>'RPA2015Palliative70+'</v>
      </c>
      <c r="B386" s="22">
        <v>2015</v>
      </c>
      <c r="C386" s="22" t="s">
        <v>249</v>
      </c>
      <c r="D386" s="22" t="s">
        <v>8</v>
      </c>
      <c r="E386" s="22" t="s">
        <v>628</v>
      </c>
      <c r="F386" s="22">
        <v>12</v>
      </c>
      <c r="G386" s="22">
        <v>1</v>
      </c>
      <c r="H386" s="22" t="str">
        <f>INDEX(Bar_data!$A$3:$B$140,MATCH(C386,Bar_data!$A$3:$A$140,FALSE),2)</f>
        <v>Trust090</v>
      </c>
      <c r="I386" s="22" t="str">
        <f>INDEX(TrustCAHUB_map!$A$2:$D$139,MATCH($C386,TrustCAHUB_map!$A$2:$A$139,FALSE),3)</f>
        <v>Kent and Medway</v>
      </c>
      <c r="J386" s="22" t="str">
        <f>INDEX(TrustCAHUB_map!$A$2:$D$139,MATCH($C386,TrustCAHUB_map!$A$2:$A$139,FALSE),4)</f>
        <v>South East</v>
      </c>
    </row>
    <row r="387" spans="1:10" x14ac:dyDescent="0.3">
      <c r="A387" s="22" t="str">
        <f t="shared" ref="A387:A450" si="6">"'"&amp;C387&amp;B387&amp;D387&amp;E387&amp;"'"</f>
        <v>'RPY2015Curative18-49'</v>
      </c>
      <c r="B387" s="22">
        <v>2015</v>
      </c>
      <c r="C387" s="22" t="s">
        <v>250</v>
      </c>
      <c r="D387" s="22" t="s">
        <v>7</v>
      </c>
      <c r="E387" s="22" t="s">
        <v>153</v>
      </c>
      <c r="F387" s="22">
        <v>4</v>
      </c>
      <c r="G387" s="22">
        <v>0</v>
      </c>
      <c r="H387" s="22" t="str">
        <f>INDEX(Bar_data!$A$3:$B$140,MATCH(C387,Bar_data!$A$3:$A$140,FALSE),2)</f>
        <v>Trust091</v>
      </c>
      <c r="I387" s="22" t="str">
        <f>INDEX(TrustCAHUB_map!$A$2:$D$139,MATCH($C387,TrustCAHUB_map!$A$2:$A$139,FALSE),3)</f>
        <v>North West and South West London</v>
      </c>
      <c r="J387" s="22" t="str">
        <f>INDEX(TrustCAHUB_map!$A$2:$D$139,MATCH($C387,TrustCAHUB_map!$A$2:$A$139,FALSE),4)</f>
        <v>London</v>
      </c>
    </row>
    <row r="388" spans="1:10" x14ac:dyDescent="0.3">
      <c r="A388" s="22" t="str">
        <f t="shared" si="6"/>
        <v>'RPY2015Palliative18-49'</v>
      </c>
      <c r="B388" s="22">
        <v>2015</v>
      </c>
      <c r="C388" s="22" t="s">
        <v>250</v>
      </c>
      <c r="D388" s="22" t="s">
        <v>8</v>
      </c>
      <c r="E388" s="22" t="s">
        <v>153</v>
      </c>
      <c r="F388" s="22">
        <v>27</v>
      </c>
      <c r="G388" s="22">
        <v>5</v>
      </c>
      <c r="H388" s="22" t="str">
        <f>INDEX(Bar_data!$A$3:$B$140,MATCH(C388,Bar_data!$A$3:$A$140,FALSE),2)</f>
        <v>Trust091</v>
      </c>
      <c r="I388" s="22" t="str">
        <f>INDEX(TrustCAHUB_map!$A$2:$D$139,MATCH($C388,TrustCAHUB_map!$A$2:$A$139,FALSE),3)</f>
        <v>North West and South West London</v>
      </c>
      <c r="J388" s="22" t="str">
        <f>INDEX(TrustCAHUB_map!$A$2:$D$139,MATCH($C388,TrustCAHUB_map!$A$2:$A$139,FALSE),4)</f>
        <v>London</v>
      </c>
    </row>
    <row r="389" spans="1:10" x14ac:dyDescent="0.3">
      <c r="A389" s="22" t="str">
        <f t="shared" si="6"/>
        <v>'RPY2015Not assigned50-69'</v>
      </c>
      <c r="B389" s="22">
        <v>2015</v>
      </c>
      <c r="C389" s="22" t="s">
        <v>250</v>
      </c>
      <c r="D389" s="22" t="s">
        <v>477</v>
      </c>
      <c r="E389" s="22" t="s">
        <v>627</v>
      </c>
      <c r="F389" s="22">
        <v>17</v>
      </c>
      <c r="G389" s="22">
        <v>4</v>
      </c>
      <c r="H389" s="22" t="str">
        <f>INDEX(Bar_data!$A$3:$B$140,MATCH(C389,Bar_data!$A$3:$A$140,FALSE),2)</f>
        <v>Trust091</v>
      </c>
      <c r="I389" s="22" t="str">
        <f>INDEX(TrustCAHUB_map!$A$2:$D$139,MATCH($C389,TrustCAHUB_map!$A$2:$A$139,FALSE),3)</f>
        <v>North West and South West London</v>
      </c>
      <c r="J389" s="22" t="str">
        <f>INDEX(TrustCAHUB_map!$A$2:$D$139,MATCH($C389,TrustCAHUB_map!$A$2:$A$139,FALSE),4)</f>
        <v>London</v>
      </c>
    </row>
    <row r="390" spans="1:10" x14ac:dyDescent="0.3">
      <c r="A390" s="22" t="str">
        <f t="shared" si="6"/>
        <v>'RPY2015Palliative50-69'</v>
      </c>
      <c r="B390" s="22">
        <v>2015</v>
      </c>
      <c r="C390" s="22" t="s">
        <v>250</v>
      </c>
      <c r="D390" s="22" t="s">
        <v>8</v>
      </c>
      <c r="E390" s="22" t="s">
        <v>627</v>
      </c>
      <c r="F390" s="22">
        <v>133</v>
      </c>
      <c r="G390" s="22">
        <v>10</v>
      </c>
      <c r="H390" s="22" t="str">
        <f>INDEX(Bar_data!$A$3:$B$140,MATCH(C390,Bar_data!$A$3:$A$140,FALSE),2)</f>
        <v>Trust091</v>
      </c>
      <c r="I390" s="22" t="str">
        <f>INDEX(TrustCAHUB_map!$A$2:$D$139,MATCH($C390,TrustCAHUB_map!$A$2:$A$139,FALSE),3)</f>
        <v>North West and South West London</v>
      </c>
      <c r="J390" s="22" t="str">
        <f>INDEX(TrustCAHUB_map!$A$2:$D$139,MATCH($C390,TrustCAHUB_map!$A$2:$A$139,FALSE),4)</f>
        <v>London</v>
      </c>
    </row>
    <row r="391" spans="1:10" x14ac:dyDescent="0.3">
      <c r="A391" s="22" t="str">
        <f t="shared" si="6"/>
        <v>'RPY2015Curative50-69'</v>
      </c>
      <c r="B391" s="22">
        <v>2015</v>
      </c>
      <c r="C391" s="22" t="s">
        <v>250</v>
      </c>
      <c r="D391" s="22" t="s">
        <v>7</v>
      </c>
      <c r="E391" s="22" t="s">
        <v>627</v>
      </c>
      <c r="F391" s="22">
        <v>23</v>
      </c>
      <c r="G391" s="22">
        <v>0</v>
      </c>
      <c r="H391" s="22" t="str">
        <f>INDEX(Bar_data!$A$3:$B$140,MATCH(C391,Bar_data!$A$3:$A$140,FALSE),2)</f>
        <v>Trust091</v>
      </c>
      <c r="I391" s="22" t="str">
        <f>INDEX(TrustCAHUB_map!$A$2:$D$139,MATCH($C391,TrustCAHUB_map!$A$2:$A$139,FALSE),3)</f>
        <v>North West and South West London</v>
      </c>
      <c r="J391" s="22" t="str">
        <f>INDEX(TrustCAHUB_map!$A$2:$D$139,MATCH($C391,TrustCAHUB_map!$A$2:$A$139,FALSE),4)</f>
        <v>London</v>
      </c>
    </row>
    <row r="392" spans="1:10" x14ac:dyDescent="0.3">
      <c r="A392" s="22" t="str">
        <f t="shared" si="6"/>
        <v>'RPY2015Not assigned70+'</v>
      </c>
      <c r="B392" s="22">
        <v>2015</v>
      </c>
      <c r="C392" s="22" t="s">
        <v>250</v>
      </c>
      <c r="D392" s="22" t="s">
        <v>477</v>
      </c>
      <c r="E392" s="22" t="s">
        <v>628</v>
      </c>
      <c r="F392" s="22">
        <v>7</v>
      </c>
      <c r="G392" s="22">
        <v>0</v>
      </c>
      <c r="H392" s="22" t="str">
        <f>INDEX(Bar_data!$A$3:$B$140,MATCH(C392,Bar_data!$A$3:$A$140,FALSE),2)</f>
        <v>Trust091</v>
      </c>
      <c r="I392" s="22" t="str">
        <f>INDEX(TrustCAHUB_map!$A$2:$D$139,MATCH($C392,TrustCAHUB_map!$A$2:$A$139,FALSE),3)</f>
        <v>North West and South West London</v>
      </c>
      <c r="J392" s="22" t="str">
        <f>INDEX(TrustCAHUB_map!$A$2:$D$139,MATCH($C392,TrustCAHUB_map!$A$2:$A$139,FALSE),4)</f>
        <v>London</v>
      </c>
    </row>
    <row r="393" spans="1:10" x14ac:dyDescent="0.3">
      <c r="A393" s="22" t="str">
        <f t="shared" si="6"/>
        <v>'RPY2015Curative70+'</v>
      </c>
      <c r="B393" s="22">
        <v>2015</v>
      </c>
      <c r="C393" s="22" t="s">
        <v>250</v>
      </c>
      <c r="D393" s="22" t="s">
        <v>7</v>
      </c>
      <c r="E393" s="22" t="s">
        <v>628</v>
      </c>
      <c r="F393" s="22">
        <v>37</v>
      </c>
      <c r="G393" s="22">
        <v>1</v>
      </c>
      <c r="H393" s="22" t="str">
        <f>INDEX(Bar_data!$A$3:$B$140,MATCH(C393,Bar_data!$A$3:$A$140,FALSE),2)</f>
        <v>Trust091</v>
      </c>
      <c r="I393" s="22" t="str">
        <f>INDEX(TrustCAHUB_map!$A$2:$D$139,MATCH($C393,TrustCAHUB_map!$A$2:$A$139,FALSE),3)</f>
        <v>North West and South West London</v>
      </c>
      <c r="J393" s="22" t="str">
        <f>INDEX(TrustCAHUB_map!$A$2:$D$139,MATCH($C393,TrustCAHUB_map!$A$2:$A$139,FALSE),4)</f>
        <v>London</v>
      </c>
    </row>
    <row r="394" spans="1:10" x14ac:dyDescent="0.3">
      <c r="A394" s="22" t="str">
        <f t="shared" si="6"/>
        <v>'RPY2015Palliative70+'</v>
      </c>
      <c r="B394" s="22">
        <v>2015</v>
      </c>
      <c r="C394" s="22" t="s">
        <v>250</v>
      </c>
      <c r="D394" s="22" t="s">
        <v>8</v>
      </c>
      <c r="E394" s="22" t="s">
        <v>628</v>
      </c>
      <c r="F394" s="22">
        <v>115</v>
      </c>
      <c r="G394" s="22">
        <v>7</v>
      </c>
      <c r="H394" s="22" t="str">
        <f>INDEX(Bar_data!$A$3:$B$140,MATCH(C394,Bar_data!$A$3:$A$140,FALSE),2)</f>
        <v>Trust091</v>
      </c>
      <c r="I394" s="22" t="str">
        <f>INDEX(TrustCAHUB_map!$A$2:$D$139,MATCH($C394,TrustCAHUB_map!$A$2:$A$139,FALSE),3)</f>
        <v>North West and South West London</v>
      </c>
      <c r="J394" s="22" t="str">
        <f>INDEX(TrustCAHUB_map!$A$2:$D$139,MATCH($C394,TrustCAHUB_map!$A$2:$A$139,FALSE),4)</f>
        <v>London</v>
      </c>
    </row>
    <row r="395" spans="1:10" x14ac:dyDescent="0.3">
      <c r="A395" s="22" t="str">
        <f t="shared" si="6"/>
        <v>'RQ82015Palliative18-49'</v>
      </c>
      <c r="B395" s="22">
        <v>2015</v>
      </c>
      <c r="C395" s="22" t="s">
        <v>252</v>
      </c>
      <c r="D395" s="22" t="s">
        <v>8</v>
      </c>
      <c r="E395" s="22" t="s">
        <v>153</v>
      </c>
      <c r="F395" s="22">
        <v>7</v>
      </c>
      <c r="G395" s="22">
        <v>0</v>
      </c>
      <c r="H395" s="22" t="str">
        <f>INDEX(Bar_data!$A$3:$B$140,MATCH(C395,Bar_data!$A$3:$A$140,FALSE),2)</f>
        <v>Trust094</v>
      </c>
      <c r="I395" s="22" t="str">
        <f>INDEX(TrustCAHUB_map!$A$2:$D$139,MATCH($C395,TrustCAHUB_map!$A$2:$A$139,FALSE),3)</f>
        <v>East of England</v>
      </c>
      <c r="J395" s="22" t="str">
        <f>INDEX(TrustCAHUB_map!$A$2:$D$139,MATCH($C395,TrustCAHUB_map!$A$2:$A$139,FALSE),4)</f>
        <v>East of England</v>
      </c>
    </row>
    <row r="396" spans="1:10" x14ac:dyDescent="0.3">
      <c r="A396" s="22" t="str">
        <f t="shared" si="6"/>
        <v>'RQ82015Palliative50-69'</v>
      </c>
      <c r="B396" s="22">
        <v>2015</v>
      </c>
      <c r="C396" s="22" t="s">
        <v>252</v>
      </c>
      <c r="D396" s="22" t="s">
        <v>8</v>
      </c>
      <c r="E396" s="22" t="s">
        <v>627</v>
      </c>
      <c r="F396" s="22">
        <v>24</v>
      </c>
      <c r="G396" s="22">
        <v>2</v>
      </c>
      <c r="H396" s="22" t="str">
        <f>INDEX(Bar_data!$A$3:$B$140,MATCH(C396,Bar_data!$A$3:$A$140,FALSE),2)</f>
        <v>Trust094</v>
      </c>
      <c r="I396" s="22" t="str">
        <f>INDEX(TrustCAHUB_map!$A$2:$D$139,MATCH($C396,TrustCAHUB_map!$A$2:$A$139,FALSE),3)</f>
        <v>East of England</v>
      </c>
      <c r="J396" s="22" t="str">
        <f>INDEX(TrustCAHUB_map!$A$2:$D$139,MATCH($C396,TrustCAHUB_map!$A$2:$A$139,FALSE),4)</f>
        <v>East of England</v>
      </c>
    </row>
    <row r="397" spans="1:10" x14ac:dyDescent="0.3">
      <c r="A397" s="22" t="str">
        <f t="shared" si="6"/>
        <v>'RQ82015Curative50-69'</v>
      </c>
      <c r="B397" s="22">
        <v>2015</v>
      </c>
      <c r="C397" s="22" t="s">
        <v>252</v>
      </c>
      <c r="D397" s="22" t="s">
        <v>7</v>
      </c>
      <c r="E397" s="22" t="s">
        <v>627</v>
      </c>
      <c r="F397" s="22">
        <v>5</v>
      </c>
      <c r="G397" s="22">
        <v>0</v>
      </c>
      <c r="H397" s="22" t="str">
        <f>INDEX(Bar_data!$A$3:$B$140,MATCH(C397,Bar_data!$A$3:$A$140,FALSE),2)</f>
        <v>Trust094</v>
      </c>
      <c r="I397" s="22" t="str">
        <f>INDEX(TrustCAHUB_map!$A$2:$D$139,MATCH($C397,TrustCAHUB_map!$A$2:$A$139,FALSE),3)</f>
        <v>East of England</v>
      </c>
      <c r="J397" s="22" t="str">
        <f>INDEX(TrustCAHUB_map!$A$2:$D$139,MATCH($C397,TrustCAHUB_map!$A$2:$A$139,FALSE),4)</f>
        <v>East of England</v>
      </c>
    </row>
    <row r="398" spans="1:10" x14ac:dyDescent="0.3">
      <c r="A398" s="22" t="str">
        <f t="shared" si="6"/>
        <v>'RQ82015Curative70+'</v>
      </c>
      <c r="B398" s="22">
        <v>2015</v>
      </c>
      <c r="C398" s="22" t="s">
        <v>252</v>
      </c>
      <c r="D398" s="22" t="s">
        <v>7</v>
      </c>
      <c r="E398" s="22" t="s">
        <v>628</v>
      </c>
      <c r="F398" s="22">
        <v>4</v>
      </c>
      <c r="G398" s="22">
        <v>0</v>
      </c>
      <c r="H398" s="22" t="str">
        <f>INDEX(Bar_data!$A$3:$B$140,MATCH(C398,Bar_data!$A$3:$A$140,FALSE),2)</f>
        <v>Trust094</v>
      </c>
      <c r="I398" s="22" t="str">
        <f>INDEX(TrustCAHUB_map!$A$2:$D$139,MATCH($C398,TrustCAHUB_map!$A$2:$A$139,FALSE),3)</f>
        <v>East of England</v>
      </c>
      <c r="J398" s="22" t="str">
        <f>INDEX(TrustCAHUB_map!$A$2:$D$139,MATCH($C398,TrustCAHUB_map!$A$2:$A$139,FALSE),4)</f>
        <v>East of England</v>
      </c>
    </row>
    <row r="399" spans="1:10" x14ac:dyDescent="0.3">
      <c r="A399" s="22" t="str">
        <f t="shared" si="6"/>
        <v>'RQ82015Not assigned70+'</v>
      </c>
      <c r="B399" s="22">
        <v>2015</v>
      </c>
      <c r="C399" s="22" t="s">
        <v>252</v>
      </c>
      <c r="D399" s="22" t="s">
        <v>477</v>
      </c>
      <c r="E399" s="22" t="s">
        <v>628</v>
      </c>
      <c r="F399" s="22">
        <v>1</v>
      </c>
      <c r="G399" s="22">
        <v>0</v>
      </c>
      <c r="H399" s="22" t="str">
        <f>INDEX(Bar_data!$A$3:$B$140,MATCH(C399,Bar_data!$A$3:$A$140,FALSE),2)</f>
        <v>Trust094</v>
      </c>
      <c r="I399" s="22" t="str">
        <f>INDEX(TrustCAHUB_map!$A$2:$D$139,MATCH($C399,TrustCAHUB_map!$A$2:$A$139,FALSE),3)</f>
        <v>East of England</v>
      </c>
      <c r="J399" s="22" t="str">
        <f>INDEX(TrustCAHUB_map!$A$2:$D$139,MATCH($C399,TrustCAHUB_map!$A$2:$A$139,FALSE),4)</f>
        <v>East of England</v>
      </c>
    </row>
    <row r="400" spans="1:10" x14ac:dyDescent="0.3">
      <c r="A400" s="22" t="str">
        <f t="shared" si="6"/>
        <v>'RQ82015Palliative70+'</v>
      </c>
      <c r="B400" s="22">
        <v>2015</v>
      </c>
      <c r="C400" s="22" t="s">
        <v>252</v>
      </c>
      <c r="D400" s="22" t="s">
        <v>8</v>
      </c>
      <c r="E400" s="22" t="s">
        <v>628</v>
      </c>
      <c r="F400" s="22">
        <v>28</v>
      </c>
      <c r="G400" s="22">
        <v>1</v>
      </c>
      <c r="H400" s="22" t="str">
        <f>INDEX(Bar_data!$A$3:$B$140,MATCH(C400,Bar_data!$A$3:$A$140,FALSE),2)</f>
        <v>Trust094</v>
      </c>
      <c r="I400" s="22" t="str">
        <f>INDEX(TrustCAHUB_map!$A$2:$D$139,MATCH($C400,TrustCAHUB_map!$A$2:$A$139,FALSE),3)</f>
        <v>East of England</v>
      </c>
      <c r="J400" s="22" t="str">
        <f>INDEX(TrustCAHUB_map!$A$2:$D$139,MATCH($C400,TrustCAHUB_map!$A$2:$A$139,FALSE),4)</f>
        <v>East of England</v>
      </c>
    </row>
    <row r="401" spans="1:10" x14ac:dyDescent="0.3">
      <c r="A401" s="22" t="str">
        <f t="shared" si="6"/>
        <v>'RQM2015Not assigned18-49'</v>
      </c>
      <c r="B401" s="22">
        <v>2015</v>
      </c>
      <c r="C401" s="22" t="s">
        <v>253</v>
      </c>
      <c r="D401" s="22" t="s">
        <v>477</v>
      </c>
      <c r="E401" s="22" t="s">
        <v>153</v>
      </c>
      <c r="F401" s="22">
        <v>1</v>
      </c>
      <c r="G401" s="22">
        <v>0</v>
      </c>
      <c r="H401" s="22" t="str">
        <f>INDEX(Bar_data!$A$3:$B$140,MATCH(C401,Bar_data!$A$3:$A$140,FALSE),2)</f>
        <v>Trust095</v>
      </c>
      <c r="I401" s="22" t="str">
        <f>INDEX(TrustCAHUB_map!$A$2:$D$139,MATCH($C401,TrustCAHUB_map!$A$2:$A$139,FALSE),3)</f>
        <v>North West and South West London</v>
      </c>
      <c r="J401" s="22" t="str">
        <f>INDEX(TrustCAHUB_map!$A$2:$D$139,MATCH($C401,TrustCAHUB_map!$A$2:$A$139,FALSE),4)</f>
        <v>London</v>
      </c>
    </row>
    <row r="402" spans="1:10" x14ac:dyDescent="0.3">
      <c r="A402" s="22" t="str">
        <f t="shared" si="6"/>
        <v>'RQM2015Palliative18-49'</v>
      </c>
      <c r="B402" s="22">
        <v>2015</v>
      </c>
      <c r="C402" s="22" t="s">
        <v>253</v>
      </c>
      <c r="D402" s="22" t="s">
        <v>8</v>
      </c>
      <c r="E402" s="22" t="s">
        <v>153</v>
      </c>
      <c r="F402" s="22">
        <v>3</v>
      </c>
      <c r="G402" s="22">
        <v>0</v>
      </c>
      <c r="H402" s="22" t="str">
        <f>INDEX(Bar_data!$A$3:$B$140,MATCH(C402,Bar_data!$A$3:$A$140,FALSE),2)</f>
        <v>Trust095</v>
      </c>
      <c r="I402" s="22" t="str">
        <f>INDEX(TrustCAHUB_map!$A$2:$D$139,MATCH($C402,TrustCAHUB_map!$A$2:$A$139,FALSE),3)</f>
        <v>North West and South West London</v>
      </c>
      <c r="J402" s="22" t="str">
        <f>INDEX(TrustCAHUB_map!$A$2:$D$139,MATCH($C402,TrustCAHUB_map!$A$2:$A$139,FALSE),4)</f>
        <v>London</v>
      </c>
    </row>
    <row r="403" spans="1:10" x14ac:dyDescent="0.3">
      <c r="A403" s="22" t="str">
        <f t="shared" si="6"/>
        <v>'RQM2015Curative18-49'</v>
      </c>
      <c r="B403" s="22">
        <v>2015</v>
      </c>
      <c r="C403" s="22" t="s">
        <v>253</v>
      </c>
      <c r="D403" s="22" t="s">
        <v>7</v>
      </c>
      <c r="E403" s="22" t="s">
        <v>153</v>
      </c>
      <c r="F403" s="22">
        <v>1</v>
      </c>
      <c r="G403" s="22">
        <v>0</v>
      </c>
      <c r="H403" s="22" t="str">
        <f>INDEX(Bar_data!$A$3:$B$140,MATCH(C403,Bar_data!$A$3:$A$140,FALSE),2)</f>
        <v>Trust095</v>
      </c>
      <c r="I403" s="22" t="str">
        <f>INDEX(TrustCAHUB_map!$A$2:$D$139,MATCH($C403,TrustCAHUB_map!$A$2:$A$139,FALSE),3)</f>
        <v>North West and South West London</v>
      </c>
      <c r="J403" s="22" t="str">
        <f>INDEX(TrustCAHUB_map!$A$2:$D$139,MATCH($C403,TrustCAHUB_map!$A$2:$A$139,FALSE),4)</f>
        <v>London</v>
      </c>
    </row>
    <row r="404" spans="1:10" x14ac:dyDescent="0.3">
      <c r="A404" s="22" t="str">
        <f t="shared" si="6"/>
        <v>'RQM2015Palliative50-69'</v>
      </c>
      <c r="B404" s="22">
        <v>2015</v>
      </c>
      <c r="C404" s="22" t="s">
        <v>253</v>
      </c>
      <c r="D404" s="22" t="s">
        <v>8</v>
      </c>
      <c r="E404" s="22" t="s">
        <v>627</v>
      </c>
      <c r="F404" s="22">
        <v>15</v>
      </c>
      <c r="G404" s="22">
        <v>1</v>
      </c>
      <c r="H404" s="22" t="str">
        <f>INDEX(Bar_data!$A$3:$B$140,MATCH(C404,Bar_data!$A$3:$A$140,FALSE),2)</f>
        <v>Trust095</v>
      </c>
      <c r="I404" s="22" t="str">
        <f>INDEX(TrustCAHUB_map!$A$2:$D$139,MATCH($C404,TrustCAHUB_map!$A$2:$A$139,FALSE),3)</f>
        <v>North West and South West London</v>
      </c>
      <c r="J404" s="22" t="str">
        <f>INDEX(TrustCAHUB_map!$A$2:$D$139,MATCH($C404,TrustCAHUB_map!$A$2:$A$139,FALSE),4)</f>
        <v>London</v>
      </c>
    </row>
    <row r="405" spans="1:10" x14ac:dyDescent="0.3">
      <c r="A405" s="22" t="str">
        <f t="shared" si="6"/>
        <v>'RQM2015Not assigned50-69'</v>
      </c>
      <c r="B405" s="22">
        <v>2015</v>
      </c>
      <c r="C405" s="22" t="s">
        <v>253</v>
      </c>
      <c r="D405" s="22" t="s">
        <v>477</v>
      </c>
      <c r="E405" s="22" t="s">
        <v>627</v>
      </c>
      <c r="F405" s="22">
        <v>2</v>
      </c>
      <c r="G405" s="22">
        <v>0</v>
      </c>
      <c r="H405" s="22" t="str">
        <f>INDEX(Bar_data!$A$3:$B$140,MATCH(C405,Bar_data!$A$3:$A$140,FALSE),2)</f>
        <v>Trust095</v>
      </c>
      <c r="I405" s="22" t="str">
        <f>INDEX(TrustCAHUB_map!$A$2:$D$139,MATCH($C405,TrustCAHUB_map!$A$2:$A$139,FALSE),3)</f>
        <v>North West and South West London</v>
      </c>
      <c r="J405" s="22" t="str">
        <f>INDEX(TrustCAHUB_map!$A$2:$D$139,MATCH($C405,TrustCAHUB_map!$A$2:$A$139,FALSE),4)</f>
        <v>London</v>
      </c>
    </row>
    <row r="406" spans="1:10" x14ac:dyDescent="0.3">
      <c r="A406" s="22" t="str">
        <f t="shared" si="6"/>
        <v>'RQM2015Curative50-69'</v>
      </c>
      <c r="B406" s="22">
        <v>2015</v>
      </c>
      <c r="C406" s="22" t="s">
        <v>253</v>
      </c>
      <c r="D406" s="22" t="s">
        <v>7</v>
      </c>
      <c r="E406" s="22" t="s">
        <v>627</v>
      </c>
      <c r="F406" s="22">
        <v>5</v>
      </c>
      <c r="G406" s="22">
        <v>0</v>
      </c>
      <c r="H406" s="22" t="str">
        <f>INDEX(Bar_data!$A$3:$B$140,MATCH(C406,Bar_data!$A$3:$A$140,FALSE),2)</f>
        <v>Trust095</v>
      </c>
      <c r="I406" s="22" t="str">
        <f>INDEX(TrustCAHUB_map!$A$2:$D$139,MATCH($C406,TrustCAHUB_map!$A$2:$A$139,FALSE),3)</f>
        <v>North West and South West London</v>
      </c>
      <c r="J406" s="22" t="str">
        <f>INDEX(TrustCAHUB_map!$A$2:$D$139,MATCH($C406,TrustCAHUB_map!$A$2:$A$139,FALSE),4)</f>
        <v>London</v>
      </c>
    </row>
    <row r="407" spans="1:10" x14ac:dyDescent="0.3">
      <c r="A407" s="22" t="str">
        <f t="shared" si="6"/>
        <v>'RQM2015Curative70+'</v>
      </c>
      <c r="B407" s="22">
        <v>2015</v>
      </c>
      <c r="C407" s="22" t="s">
        <v>253</v>
      </c>
      <c r="D407" s="22" t="s">
        <v>7</v>
      </c>
      <c r="E407" s="22" t="s">
        <v>628</v>
      </c>
      <c r="F407" s="22">
        <v>1</v>
      </c>
      <c r="G407" s="22">
        <v>0</v>
      </c>
      <c r="H407" s="22" t="str">
        <f>INDEX(Bar_data!$A$3:$B$140,MATCH(C407,Bar_data!$A$3:$A$140,FALSE),2)</f>
        <v>Trust095</v>
      </c>
      <c r="I407" s="22" t="str">
        <f>INDEX(TrustCAHUB_map!$A$2:$D$139,MATCH($C407,TrustCAHUB_map!$A$2:$A$139,FALSE),3)</f>
        <v>North West and South West London</v>
      </c>
      <c r="J407" s="22" t="str">
        <f>INDEX(TrustCAHUB_map!$A$2:$D$139,MATCH($C407,TrustCAHUB_map!$A$2:$A$139,FALSE),4)</f>
        <v>London</v>
      </c>
    </row>
    <row r="408" spans="1:10" x14ac:dyDescent="0.3">
      <c r="A408" s="22" t="str">
        <f t="shared" si="6"/>
        <v>'RQM2015Palliative70+'</v>
      </c>
      <c r="B408" s="22">
        <v>2015</v>
      </c>
      <c r="C408" s="22" t="s">
        <v>253</v>
      </c>
      <c r="D408" s="22" t="s">
        <v>8</v>
      </c>
      <c r="E408" s="22" t="s">
        <v>628</v>
      </c>
      <c r="F408" s="22">
        <v>12</v>
      </c>
      <c r="G408" s="22">
        <v>1</v>
      </c>
      <c r="H408" s="22" t="str">
        <f>INDEX(Bar_data!$A$3:$B$140,MATCH(C408,Bar_data!$A$3:$A$140,FALSE),2)</f>
        <v>Trust095</v>
      </c>
      <c r="I408" s="22" t="str">
        <f>INDEX(TrustCAHUB_map!$A$2:$D$139,MATCH($C408,TrustCAHUB_map!$A$2:$A$139,FALSE),3)</f>
        <v>North West and South West London</v>
      </c>
      <c r="J408" s="22" t="str">
        <f>INDEX(TrustCAHUB_map!$A$2:$D$139,MATCH($C408,TrustCAHUB_map!$A$2:$A$139,FALSE),4)</f>
        <v>London</v>
      </c>
    </row>
    <row r="409" spans="1:10" x14ac:dyDescent="0.3">
      <c r="A409" s="22" t="str">
        <f t="shared" si="6"/>
        <v>'RQW2015Not assigned18-49'</v>
      </c>
      <c r="B409" s="22">
        <v>2015</v>
      </c>
      <c r="C409" s="22" t="s">
        <v>254</v>
      </c>
      <c r="D409" s="22" t="s">
        <v>477</v>
      </c>
      <c r="E409" s="22" t="s">
        <v>153</v>
      </c>
      <c r="F409" s="22">
        <v>2</v>
      </c>
      <c r="G409" s="22">
        <v>0</v>
      </c>
      <c r="H409" s="22" t="str">
        <f>INDEX(Bar_data!$A$3:$B$140,MATCH(C409,Bar_data!$A$3:$A$140,FALSE),2)</f>
        <v>Trust096</v>
      </c>
      <c r="I409" s="22" t="str">
        <f>INDEX(TrustCAHUB_map!$A$2:$D$139,MATCH($C409,TrustCAHUB_map!$A$2:$A$139,FALSE),3)</f>
        <v>East of England</v>
      </c>
      <c r="J409" s="22" t="str">
        <f>INDEX(TrustCAHUB_map!$A$2:$D$139,MATCH($C409,TrustCAHUB_map!$A$2:$A$139,FALSE),4)</f>
        <v>East of England</v>
      </c>
    </row>
    <row r="410" spans="1:10" x14ac:dyDescent="0.3">
      <c r="A410" s="22" t="str">
        <f t="shared" si="6"/>
        <v>'RQW2015Not assigned50-69'</v>
      </c>
      <c r="B410" s="22">
        <v>2015</v>
      </c>
      <c r="C410" s="22" t="s">
        <v>254</v>
      </c>
      <c r="D410" s="22" t="s">
        <v>477</v>
      </c>
      <c r="E410" s="22" t="s">
        <v>627</v>
      </c>
      <c r="F410" s="22">
        <v>25</v>
      </c>
      <c r="G410" s="22">
        <v>0</v>
      </c>
      <c r="H410" s="22" t="str">
        <f>INDEX(Bar_data!$A$3:$B$140,MATCH(C410,Bar_data!$A$3:$A$140,FALSE),2)</f>
        <v>Trust096</v>
      </c>
      <c r="I410" s="22" t="str">
        <f>INDEX(TrustCAHUB_map!$A$2:$D$139,MATCH($C410,TrustCAHUB_map!$A$2:$A$139,FALSE),3)</f>
        <v>East of England</v>
      </c>
      <c r="J410" s="22" t="str">
        <f>INDEX(TrustCAHUB_map!$A$2:$D$139,MATCH($C410,TrustCAHUB_map!$A$2:$A$139,FALSE),4)</f>
        <v>East of England</v>
      </c>
    </row>
    <row r="411" spans="1:10" x14ac:dyDescent="0.3">
      <c r="A411" s="22" t="str">
        <f t="shared" si="6"/>
        <v>'RQW2015Not assigned70+'</v>
      </c>
      <c r="B411" s="22">
        <v>2015</v>
      </c>
      <c r="C411" s="22" t="s">
        <v>254</v>
      </c>
      <c r="D411" s="22" t="s">
        <v>477</v>
      </c>
      <c r="E411" s="22" t="s">
        <v>628</v>
      </c>
      <c r="F411" s="22">
        <v>21</v>
      </c>
      <c r="G411" s="22">
        <v>1</v>
      </c>
      <c r="H411" s="22" t="str">
        <f>INDEX(Bar_data!$A$3:$B$140,MATCH(C411,Bar_data!$A$3:$A$140,FALSE),2)</f>
        <v>Trust096</v>
      </c>
      <c r="I411" s="22" t="str">
        <f>INDEX(TrustCAHUB_map!$A$2:$D$139,MATCH($C411,TrustCAHUB_map!$A$2:$A$139,FALSE),3)</f>
        <v>East of England</v>
      </c>
      <c r="J411" s="22" t="str">
        <f>INDEX(TrustCAHUB_map!$A$2:$D$139,MATCH($C411,TrustCAHUB_map!$A$2:$A$139,FALSE),4)</f>
        <v>East of England</v>
      </c>
    </row>
    <row r="412" spans="1:10" x14ac:dyDescent="0.3">
      <c r="A412" s="22" t="str">
        <f t="shared" si="6"/>
        <v>'RQX2015Palliative50-69'</v>
      </c>
      <c r="B412" s="22">
        <v>2015</v>
      </c>
      <c r="C412" s="22" t="s">
        <v>255</v>
      </c>
      <c r="D412" s="22" t="s">
        <v>8</v>
      </c>
      <c r="E412" s="22" t="s">
        <v>627</v>
      </c>
      <c r="F412" s="22">
        <v>2</v>
      </c>
      <c r="G412" s="22">
        <v>0</v>
      </c>
      <c r="H412" s="22" t="str">
        <f>INDEX(Bar_data!$A$3:$B$140,MATCH(C412,Bar_data!$A$3:$A$140,FALSE),2)</f>
        <v>Trust097</v>
      </c>
      <c r="I412" s="22" t="str">
        <f>INDEX(TrustCAHUB_map!$A$2:$D$139,MATCH($C412,TrustCAHUB_map!$A$2:$A$139,FALSE),3)</f>
        <v>North Central and North East London</v>
      </c>
      <c r="J412" s="22" t="str">
        <f>INDEX(TrustCAHUB_map!$A$2:$D$139,MATCH($C412,TrustCAHUB_map!$A$2:$A$139,FALSE),4)</f>
        <v>London</v>
      </c>
    </row>
    <row r="413" spans="1:10" x14ac:dyDescent="0.3">
      <c r="A413" s="22" t="str">
        <f t="shared" si="6"/>
        <v>'RQX2015Not assigned50-69'</v>
      </c>
      <c r="B413" s="22">
        <v>2015</v>
      </c>
      <c r="C413" s="22" t="s">
        <v>255</v>
      </c>
      <c r="D413" s="22" t="s">
        <v>477</v>
      </c>
      <c r="E413" s="22" t="s">
        <v>627</v>
      </c>
      <c r="F413" s="22">
        <v>1</v>
      </c>
      <c r="G413" s="22">
        <v>0</v>
      </c>
      <c r="H413" s="22" t="str">
        <f>INDEX(Bar_data!$A$3:$B$140,MATCH(C413,Bar_data!$A$3:$A$140,FALSE),2)</f>
        <v>Trust097</v>
      </c>
      <c r="I413" s="22" t="str">
        <f>INDEX(TrustCAHUB_map!$A$2:$D$139,MATCH($C413,TrustCAHUB_map!$A$2:$A$139,FALSE),3)</f>
        <v>North Central and North East London</v>
      </c>
      <c r="J413" s="22" t="str">
        <f>INDEX(TrustCAHUB_map!$A$2:$D$139,MATCH($C413,TrustCAHUB_map!$A$2:$A$139,FALSE),4)</f>
        <v>London</v>
      </c>
    </row>
    <row r="414" spans="1:10" x14ac:dyDescent="0.3">
      <c r="A414" s="22" t="str">
        <f t="shared" si="6"/>
        <v>'RR72015Palliative50-69'</v>
      </c>
      <c r="B414" s="22">
        <v>2015</v>
      </c>
      <c r="C414" s="22" t="s">
        <v>256</v>
      </c>
      <c r="D414" s="22" t="s">
        <v>8</v>
      </c>
      <c r="E414" s="22" t="s">
        <v>627</v>
      </c>
      <c r="F414" s="22">
        <v>21</v>
      </c>
      <c r="G414" s="22">
        <v>0</v>
      </c>
      <c r="H414" s="22" t="str">
        <f>INDEX(Bar_data!$A$3:$B$140,MATCH(C414,Bar_data!$A$3:$A$140,FALSE),2)</f>
        <v>Trust099</v>
      </c>
      <c r="I414" s="22" t="str">
        <f>INDEX(TrustCAHUB_map!$A$2:$D$139,MATCH($C414,TrustCAHUB_map!$A$2:$A$139,FALSE),3)</f>
        <v>North East and Cumbria</v>
      </c>
      <c r="J414" s="22" t="str">
        <f>INDEX(TrustCAHUB_map!$A$2:$D$139,MATCH($C414,TrustCAHUB_map!$A$2:$A$139,FALSE),4)</f>
        <v>North East</v>
      </c>
    </row>
    <row r="415" spans="1:10" x14ac:dyDescent="0.3">
      <c r="A415" s="22" t="str">
        <f t="shared" si="6"/>
        <v>'RR72015Curative50-69'</v>
      </c>
      <c r="B415" s="22">
        <v>2015</v>
      </c>
      <c r="C415" s="22" t="s">
        <v>256</v>
      </c>
      <c r="D415" s="22" t="s">
        <v>7</v>
      </c>
      <c r="E415" s="22" t="s">
        <v>627</v>
      </c>
      <c r="F415" s="22">
        <v>5</v>
      </c>
      <c r="G415" s="22">
        <v>0</v>
      </c>
      <c r="H415" s="22" t="str">
        <f>INDEX(Bar_data!$A$3:$B$140,MATCH(C415,Bar_data!$A$3:$A$140,FALSE),2)</f>
        <v>Trust099</v>
      </c>
      <c r="I415" s="22" t="str">
        <f>INDEX(TrustCAHUB_map!$A$2:$D$139,MATCH($C415,TrustCAHUB_map!$A$2:$A$139,FALSE),3)</f>
        <v>North East and Cumbria</v>
      </c>
      <c r="J415" s="22" t="str">
        <f>INDEX(TrustCAHUB_map!$A$2:$D$139,MATCH($C415,TrustCAHUB_map!$A$2:$A$139,FALSE),4)</f>
        <v>North East</v>
      </c>
    </row>
    <row r="416" spans="1:10" x14ac:dyDescent="0.3">
      <c r="A416" s="22" t="str">
        <f t="shared" si="6"/>
        <v>'RR72015Not assigned50-69'</v>
      </c>
      <c r="B416" s="22">
        <v>2015</v>
      </c>
      <c r="C416" s="22" t="s">
        <v>256</v>
      </c>
      <c r="D416" s="22" t="s">
        <v>477</v>
      </c>
      <c r="E416" s="22" t="s">
        <v>627</v>
      </c>
      <c r="F416" s="22">
        <v>4</v>
      </c>
      <c r="G416" s="22">
        <v>1</v>
      </c>
      <c r="H416" s="22" t="str">
        <f>INDEX(Bar_data!$A$3:$B$140,MATCH(C416,Bar_data!$A$3:$A$140,FALSE),2)</f>
        <v>Trust099</v>
      </c>
      <c r="I416" s="22" t="str">
        <f>INDEX(TrustCAHUB_map!$A$2:$D$139,MATCH($C416,TrustCAHUB_map!$A$2:$A$139,FALSE),3)</f>
        <v>North East and Cumbria</v>
      </c>
      <c r="J416" s="22" t="str">
        <f>INDEX(TrustCAHUB_map!$A$2:$D$139,MATCH($C416,TrustCAHUB_map!$A$2:$A$139,FALSE),4)</f>
        <v>North East</v>
      </c>
    </row>
    <row r="417" spans="1:10" x14ac:dyDescent="0.3">
      <c r="A417" s="22" t="str">
        <f t="shared" si="6"/>
        <v>'RR72015Palliative70+'</v>
      </c>
      <c r="B417" s="22">
        <v>2015</v>
      </c>
      <c r="C417" s="22" t="s">
        <v>256</v>
      </c>
      <c r="D417" s="22" t="s">
        <v>8</v>
      </c>
      <c r="E417" s="22" t="s">
        <v>628</v>
      </c>
      <c r="F417" s="22">
        <v>10</v>
      </c>
      <c r="G417" s="22">
        <v>0</v>
      </c>
      <c r="H417" s="22" t="str">
        <f>INDEX(Bar_data!$A$3:$B$140,MATCH(C417,Bar_data!$A$3:$A$140,FALSE),2)</f>
        <v>Trust099</v>
      </c>
      <c r="I417" s="22" t="str">
        <f>INDEX(TrustCAHUB_map!$A$2:$D$139,MATCH($C417,TrustCAHUB_map!$A$2:$A$139,FALSE),3)</f>
        <v>North East and Cumbria</v>
      </c>
      <c r="J417" s="22" t="str">
        <f>INDEX(TrustCAHUB_map!$A$2:$D$139,MATCH($C417,TrustCAHUB_map!$A$2:$A$139,FALSE),4)</f>
        <v>North East</v>
      </c>
    </row>
    <row r="418" spans="1:10" x14ac:dyDescent="0.3">
      <c r="A418" s="22" t="str">
        <f t="shared" si="6"/>
        <v>'RR72015Curative70+'</v>
      </c>
      <c r="B418" s="22">
        <v>2015</v>
      </c>
      <c r="C418" s="22" t="s">
        <v>256</v>
      </c>
      <c r="D418" s="22" t="s">
        <v>7</v>
      </c>
      <c r="E418" s="22" t="s">
        <v>628</v>
      </c>
      <c r="F418" s="22">
        <v>6</v>
      </c>
      <c r="G418" s="22">
        <v>0</v>
      </c>
      <c r="H418" s="22" t="str">
        <f>INDEX(Bar_data!$A$3:$B$140,MATCH(C418,Bar_data!$A$3:$A$140,FALSE),2)</f>
        <v>Trust099</v>
      </c>
      <c r="I418" s="22" t="str">
        <f>INDEX(TrustCAHUB_map!$A$2:$D$139,MATCH($C418,TrustCAHUB_map!$A$2:$A$139,FALSE),3)</f>
        <v>North East and Cumbria</v>
      </c>
      <c r="J418" s="22" t="str">
        <f>INDEX(TrustCAHUB_map!$A$2:$D$139,MATCH($C418,TrustCAHUB_map!$A$2:$A$139,FALSE),4)</f>
        <v>North East</v>
      </c>
    </row>
    <row r="419" spans="1:10" x14ac:dyDescent="0.3">
      <c r="A419" s="22" t="str">
        <f t="shared" si="6"/>
        <v>'RR72015Not assigned70+'</v>
      </c>
      <c r="B419" s="22">
        <v>2015</v>
      </c>
      <c r="C419" s="22" t="s">
        <v>256</v>
      </c>
      <c r="D419" s="22" t="s">
        <v>477</v>
      </c>
      <c r="E419" s="22" t="s">
        <v>628</v>
      </c>
      <c r="F419" s="22">
        <v>3</v>
      </c>
      <c r="G419" s="22">
        <v>0</v>
      </c>
      <c r="H419" s="22" t="str">
        <f>INDEX(Bar_data!$A$3:$B$140,MATCH(C419,Bar_data!$A$3:$A$140,FALSE),2)</f>
        <v>Trust099</v>
      </c>
      <c r="I419" s="22" t="str">
        <f>INDEX(TrustCAHUB_map!$A$2:$D$139,MATCH($C419,TrustCAHUB_map!$A$2:$A$139,FALSE),3)</f>
        <v>North East and Cumbria</v>
      </c>
      <c r="J419" s="22" t="str">
        <f>INDEX(TrustCAHUB_map!$A$2:$D$139,MATCH($C419,TrustCAHUB_map!$A$2:$A$139,FALSE),4)</f>
        <v>North East</v>
      </c>
    </row>
    <row r="420" spans="1:10" x14ac:dyDescent="0.3">
      <c r="A420" s="22" t="str">
        <f t="shared" si="6"/>
        <v>'RR82015Palliative18-49'</v>
      </c>
      <c r="B420" s="22">
        <v>2015</v>
      </c>
      <c r="C420" s="22" t="s">
        <v>257</v>
      </c>
      <c r="D420" s="22" t="s">
        <v>8</v>
      </c>
      <c r="E420" s="22" t="s">
        <v>153</v>
      </c>
      <c r="F420" s="22">
        <v>7</v>
      </c>
      <c r="G420" s="22">
        <v>0</v>
      </c>
      <c r="H420" s="22" t="str">
        <f>INDEX(Bar_data!$A$3:$B$140,MATCH(C420,Bar_data!$A$3:$A$140,FALSE),2)</f>
        <v>Trust100</v>
      </c>
      <c r="I420" s="22" t="str">
        <f>INDEX(TrustCAHUB_map!$A$2:$D$139,MATCH($C420,TrustCAHUB_map!$A$2:$A$139,FALSE),3)</f>
        <v>West Yorkshire</v>
      </c>
      <c r="J420" s="22" t="str">
        <f>INDEX(TrustCAHUB_map!$A$2:$D$139,MATCH($C420,TrustCAHUB_map!$A$2:$A$139,FALSE),4)</f>
        <v>Yorkshire and Humber</v>
      </c>
    </row>
    <row r="421" spans="1:10" x14ac:dyDescent="0.3">
      <c r="A421" s="22" t="str">
        <f t="shared" si="6"/>
        <v>'RR82015Curative18-49'</v>
      </c>
      <c r="B421" s="22">
        <v>2015</v>
      </c>
      <c r="C421" s="22" t="s">
        <v>257</v>
      </c>
      <c r="D421" s="22" t="s">
        <v>7</v>
      </c>
      <c r="E421" s="22" t="s">
        <v>153</v>
      </c>
      <c r="F421" s="22">
        <v>2</v>
      </c>
      <c r="G421" s="22">
        <v>0</v>
      </c>
      <c r="H421" s="22" t="str">
        <f>INDEX(Bar_data!$A$3:$B$140,MATCH(C421,Bar_data!$A$3:$A$140,FALSE),2)</f>
        <v>Trust100</v>
      </c>
      <c r="I421" s="22" t="str">
        <f>INDEX(TrustCAHUB_map!$A$2:$D$139,MATCH($C421,TrustCAHUB_map!$A$2:$A$139,FALSE),3)</f>
        <v>West Yorkshire</v>
      </c>
      <c r="J421" s="22" t="str">
        <f>INDEX(TrustCAHUB_map!$A$2:$D$139,MATCH($C421,TrustCAHUB_map!$A$2:$A$139,FALSE),4)</f>
        <v>Yorkshire and Humber</v>
      </c>
    </row>
    <row r="422" spans="1:10" x14ac:dyDescent="0.3">
      <c r="A422" s="22" t="str">
        <f t="shared" si="6"/>
        <v>'RR82015Curative50-69'</v>
      </c>
      <c r="B422" s="22">
        <v>2015</v>
      </c>
      <c r="C422" s="22" t="s">
        <v>257</v>
      </c>
      <c r="D422" s="22" t="s">
        <v>7</v>
      </c>
      <c r="E422" s="22" t="s">
        <v>627</v>
      </c>
      <c r="F422" s="22">
        <v>55</v>
      </c>
      <c r="G422" s="22">
        <v>3</v>
      </c>
      <c r="H422" s="22" t="str">
        <f>INDEX(Bar_data!$A$3:$B$140,MATCH(C422,Bar_data!$A$3:$A$140,FALSE),2)</f>
        <v>Trust100</v>
      </c>
      <c r="I422" s="22" t="str">
        <f>INDEX(TrustCAHUB_map!$A$2:$D$139,MATCH($C422,TrustCAHUB_map!$A$2:$A$139,FALSE),3)</f>
        <v>West Yorkshire</v>
      </c>
      <c r="J422" s="22" t="str">
        <f>INDEX(TrustCAHUB_map!$A$2:$D$139,MATCH($C422,TrustCAHUB_map!$A$2:$A$139,FALSE),4)</f>
        <v>Yorkshire and Humber</v>
      </c>
    </row>
    <row r="423" spans="1:10" x14ac:dyDescent="0.3">
      <c r="A423" s="22" t="str">
        <f t="shared" si="6"/>
        <v>'RR82015Not assigned50-69'</v>
      </c>
      <c r="B423" s="22">
        <v>2015</v>
      </c>
      <c r="C423" s="22" t="s">
        <v>257</v>
      </c>
      <c r="D423" s="22" t="s">
        <v>477</v>
      </c>
      <c r="E423" s="22" t="s">
        <v>627</v>
      </c>
      <c r="F423" s="22">
        <v>1</v>
      </c>
      <c r="G423" s="22">
        <v>0</v>
      </c>
      <c r="H423" s="22" t="str">
        <f>INDEX(Bar_data!$A$3:$B$140,MATCH(C423,Bar_data!$A$3:$A$140,FALSE),2)</f>
        <v>Trust100</v>
      </c>
      <c r="I423" s="22" t="str">
        <f>INDEX(TrustCAHUB_map!$A$2:$D$139,MATCH($C423,TrustCAHUB_map!$A$2:$A$139,FALSE),3)</f>
        <v>West Yorkshire</v>
      </c>
      <c r="J423" s="22" t="str">
        <f>INDEX(TrustCAHUB_map!$A$2:$D$139,MATCH($C423,TrustCAHUB_map!$A$2:$A$139,FALSE),4)</f>
        <v>Yorkshire and Humber</v>
      </c>
    </row>
    <row r="424" spans="1:10" x14ac:dyDescent="0.3">
      <c r="A424" s="22" t="str">
        <f t="shared" si="6"/>
        <v>'RR82015Palliative50-69'</v>
      </c>
      <c r="B424" s="22">
        <v>2015</v>
      </c>
      <c r="C424" s="22" t="s">
        <v>257</v>
      </c>
      <c r="D424" s="22" t="s">
        <v>8</v>
      </c>
      <c r="E424" s="22" t="s">
        <v>627</v>
      </c>
      <c r="F424" s="22">
        <v>102</v>
      </c>
      <c r="G424" s="22">
        <v>6</v>
      </c>
      <c r="H424" s="22" t="str">
        <f>INDEX(Bar_data!$A$3:$B$140,MATCH(C424,Bar_data!$A$3:$A$140,FALSE),2)</f>
        <v>Trust100</v>
      </c>
      <c r="I424" s="22" t="str">
        <f>INDEX(TrustCAHUB_map!$A$2:$D$139,MATCH($C424,TrustCAHUB_map!$A$2:$A$139,FALSE),3)</f>
        <v>West Yorkshire</v>
      </c>
      <c r="J424" s="22" t="str">
        <f>INDEX(TrustCAHUB_map!$A$2:$D$139,MATCH($C424,TrustCAHUB_map!$A$2:$A$139,FALSE),4)</f>
        <v>Yorkshire and Humber</v>
      </c>
    </row>
    <row r="425" spans="1:10" x14ac:dyDescent="0.3">
      <c r="A425" s="22" t="str">
        <f t="shared" si="6"/>
        <v>'RR82015Curative70+'</v>
      </c>
      <c r="B425" s="22">
        <v>2015</v>
      </c>
      <c r="C425" s="22" t="s">
        <v>257</v>
      </c>
      <c r="D425" s="22" t="s">
        <v>7</v>
      </c>
      <c r="E425" s="22" t="s">
        <v>628</v>
      </c>
      <c r="F425" s="22">
        <v>30</v>
      </c>
      <c r="G425" s="22">
        <v>0</v>
      </c>
      <c r="H425" s="22" t="str">
        <f>INDEX(Bar_data!$A$3:$B$140,MATCH(C425,Bar_data!$A$3:$A$140,FALSE),2)</f>
        <v>Trust100</v>
      </c>
      <c r="I425" s="22" t="str">
        <f>INDEX(TrustCAHUB_map!$A$2:$D$139,MATCH($C425,TrustCAHUB_map!$A$2:$A$139,FALSE),3)</f>
        <v>West Yorkshire</v>
      </c>
      <c r="J425" s="22" t="str">
        <f>INDEX(TrustCAHUB_map!$A$2:$D$139,MATCH($C425,TrustCAHUB_map!$A$2:$A$139,FALSE),4)</f>
        <v>Yorkshire and Humber</v>
      </c>
    </row>
    <row r="426" spans="1:10" x14ac:dyDescent="0.3">
      <c r="A426" s="22" t="str">
        <f t="shared" si="6"/>
        <v>'RR82015Palliative70+'</v>
      </c>
      <c r="B426" s="22">
        <v>2015</v>
      </c>
      <c r="C426" s="22" t="s">
        <v>257</v>
      </c>
      <c r="D426" s="22" t="s">
        <v>8</v>
      </c>
      <c r="E426" s="22" t="s">
        <v>628</v>
      </c>
      <c r="F426" s="22">
        <v>61</v>
      </c>
      <c r="G426" s="22">
        <v>4</v>
      </c>
      <c r="H426" s="22" t="str">
        <f>INDEX(Bar_data!$A$3:$B$140,MATCH(C426,Bar_data!$A$3:$A$140,FALSE),2)</f>
        <v>Trust100</v>
      </c>
      <c r="I426" s="22" t="str">
        <f>INDEX(TrustCAHUB_map!$A$2:$D$139,MATCH($C426,TrustCAHUB_map!$A$2:$A$139,FALSE),3)</f>
        <v>West Yorkshire</v>
      </c>
      <c r="J426" s="22" t="str">
        <f>INDEX(TrustCAHUB_map!$A$2:$D$139,MATCH($C426,TrustCAHUB_map!$A$2:$A$139,FALSE),4)</f>
        <v>Yorkshire and Humber</v>
      </c>
    </row>
    <row r="427" spans="1:10" x14ac:dyDescent="0.3">
      <c r="A427" s="22" t="str">
        <f t="shared" si="6"/>
        <v>'RRK2015Palliative18-49'</v>
      </c>
      <c r="B427" s="22">
        <v>2015</v>
      </c>
      <c r="C427" s="22" t="s">
        <v>259</v>
      </c>
      <c r="D427" s="22" t="s">
        <v>8</v>
      </c>
      <c r="E427" s="22" t="s">
        <v>153</v>
      </c>
      <c r="F427" s="22">
        <v>7</v>
      </c>
      <c r="G427" s="22">
        <v>0</v>
      </c>
      <c r="H427" s="22" t="str">
        <f>INDEX(Bar_data!$A$3:$B$140,MATCH(C427,Bar_data!$A$3:$A$140,FALSE),2)</f>
        <v>Trust102</v>
      </c>
      <c r="I427" s="22" t="str">
        <f>INDEX(TrustCAHUB_map!$A$2:$D$139,MATCH($C427,TrustCAHUB_map!$A$2:$A$139,FALSE),3)</f>
        <v>West Midlands</v>
      </c>
      <c r="J427" s="22" t="str">
        <f>INDEX(TrustCAHUB_map!$A$2:$D$139,MATCH($C427,TrustCAHUB_map!$A$2:$A$139,FALSE),4)</f>
        <v>West Midlands</v>
      </c>
    </row>
    <row r="428" spans="1:10" x14ac:dyDescent="0.3">
      <c r="A428" s="22" t="str">
        <f t="shared" si="6"/>
        <v>'RRK2015Curative18-49'</v>
      </c>
      <c r="B428" s="22">
        <v>2015</v>
      </c>
      <c r="C428" s="22" t="s">
        <v>259</v>
      </c>
      <c r="D428" s="22" t="s">
        <v>7</v>
      </c>
      <c r="E428" s="22" t="s">
        <v>153</v>
      </c>
      <c r="F428" s="22">
        <v>2</v>
      </c>
      <c r="G428" s="22">
        <v>0</v>
      </c>
      <c r="H428" s="22" t="str">
        <f>INDEX(Bar_data!$A$3:$B$140,MATCH(C428,Bar_data!$A$3:$A$140,FALSE),2)</f>
        <v>Trust102</v>
      </c>
      <c r="I428" s="22" t="str">
        <f>INDEX(TrustCAHUB_map!$A$2:$D$139,MATCH($C428,TrustCAHUB_map!$A$2:$A$139,FALSE),3)</f>
        <v>West Midlands</v>
      </c>
      <c r="J428" s="22" t="str">
        <f>INDEX(TrustCAHUB_map!$A$2:$D$139,MATCH($C428,TrustCAHUB_map!$A$2:$A$139,FALSE),4)</f>
        <v>West Midlands</v>
      </c>
    </row>
    <row r="429" spans="1:10" x14ac:dyDescent="0.3">
      <c r="A429" s="22" t="str">
        <f t="shared" si="6"/>
        <v>'RRK2015Not assigned50-69'</v>
      </c>
      <c r="B429" s="22">
        <v>2015</v>
      </c>
      <c r="C429" s="22" t="s">
        <v>259</v>
      </c>
      <c r="D429" s="22" t="s">
        <v>477</v>
      </c>
      <c r="E429" s="22" t="s">
        <v>627</v>
      </c>
      <c r="F429" s="22">
        <v>4</v>
      </c>
      <c r="G429" s="22">
        <v>1</v>
      </c>
      <c r="H429" s="22" t="str">
        <f>INDEX(Bar_data!$A$3:$B$140,MATCH(C429,Bar_data!$A$3:$A$140,FALSE),2)</f>
        <v>Trust102</v>
      </c>
      <c r="I429" s="22" t="str">
        <f>INDEX(TrustCAHUB_map!$A$2:$D$139,MATCH($C429,TrustCAHUB_map!$A$2:$A$139,FALSE),3)</f>
        <v>West Midlands</v>
      </c>
      <c r="J429" s="22" t="str">
        <f>INDEX(TrustCAHUB_map!$A$2:$D$139,MATCH($C429,TrustCAHUB_map!$A$2:$A$139,FALSE),4)</f>
        <v>West Midlands</v>
      </c>
    </row>
    <row r="430" spans="1:10" x14ac:dyDescent="0.3">
      <c r="A430" s="22" t="str">
        <f t="shared" si="6"/>
        <v>'RRK2015Palliative50-69'</v>
      </c>
      <c r="B430" s="22">
        <v>2015</v>
      </c>
      <c r="C430" s="22" t="s">
        <v>259</v>
      </c>
      <c r="D430" s="22" t="s">
        <v>8</v>
      </c>
      <c r="E430" s="22" t="s">
        <v>627</v>
      </c>
      <c r="F430" s="22">
        <v>84</v>
      </c>
      <c r="G430" s="22">
        <v>5</v>
      </c>
      <c r="H430" s="22" t="str">
        <f>INDEX(Bar_data!$A$3:$B$140,MATCH(C430,Bar_data!$A$3:$A$140,FALSE),2)</f>
        <v>Trust102</v>
      </c>
      <c r="I430" s="22" t="str">
        <f>INDEX(TrustCAHUB_map!$A$2:$D$139,MATCH($C430,TrustCAHUB_map!$A$2:$A$139,FALSE),3)</f>
        <v>West Midlands</v>
      </c>
      <c r="J430" s="22" t="str">
        <f>INDEX(TrustCAHUB_map!$A$2:$D$139,MATCH($C430,TrustCAHUB_map!$A$2:$A$139,FALSE),4)</f>
        <v>West Midlands</v>
      </c>
    </row>
    <row r="431" spans="1:10" x14ac:dyDescent="0.3">
      <c r="A431" s="22" t="str">
        <f t="shared" si="6"/>
        <v>'RRK2015Curative50-69'</v>
      </c>
      <c r="B431" s="22">
        <v>2015</v>
      </c>
      <c r="C431" s="22" t="s">
        <v>259</v>
      </c>
      <c r="D431" s="22" t="s">
        <v>7</v>
      </c>
      <c r="E431" s="22" t="s">
        <v>627</v>
      </c>
      <c r="F431" s="22">
        <v>23</v>
      </c>
      <c r="G431" s="22">
        <v>0</v>
      </c>
      <c r="H431" s="22" t="str">
        <f>INDEX(Bar_data!$A$3:$B$140,MATCH(C431,Bar_data!$A$3:$A$140,FALSE),2)</f>
        <v>Trust102</v>
      </c>
      <c r="I431" s="22" t="str">
        <f>INDEX(TrustCAHUB_map!$A$2:$D$139,MATCH($C431,TrustCAHUB_map!$A$2:$A$139,FALSE),3)</f>
        <v>West Midlands</v>
      </c>
      <c r="J431" s="22" t="str">
        <f>INDEX(TrustCAHUB_map!$A$2:$D$139,MATCH($C431,TrustCAHUB_map!$A$2:$A$139,FALSE),4)</f>
        <v>West Midlands</v>
      </c>
    </row>
    <row r="432" spans="1:10" x14ac:dyDescent="0.3">
      <c r="A432" s="22" t="str">
        <f t="shared" si="6"/>
        <v>'RRK2015Not assigned70+'</v>
      </c>
      <c r="B432" s="22">
        <v>2015</v>
      </c>
      <c r="C432" s="22" t="s">
        <v>259</v>
      </c>
      <c r="D432" s="22" t="s">
        <v>477</v>
      </c>
      <c r="E432" s="22" t="s">
        <v>628</v>
      </c>
      <c r="F432" s="22">
        <v>3</v>
      </c>
      <c r="G432" s="22">
        <v>0</v>
      </c>
      <c r="H432" s="22" t="str">
        <f>INDEX(Bar_data!$A$3:$B$140,MATCH(C432,Bar_data!$A$3:$A$140,FALSE),2)</f>
        <v>Trust102</v>
      </c>
      <c r="I432" s="22" t="str">
        <f>INDEX(TrustCAHUB_map!$A$2:$D$139,MATCH($C432,TrustCAHUB_map!$A$2:$A$139,FALSE),3)</f>
        <v>West Midlands</v>
      </c>
      <c r="J432" s="22" t="str">
        <f>INDEX(TrustCAHUB_map!$A$2:$D$139,MATCH($C432,TrustCAHUB_map!$A$2:$A$139,FALSE),4)</f>
        <v>West Midlands</v>
      </c>
    </row>
    <row r="433" spans="1:10" x14ac:dyDescent="0.3">
      <c r="A433" s="22" t="str">
        <f t="shared" si="6"/>
        <v>'RRK2015Palliative70+'</v>
      </c>
      <c r="B433" s="22">
        <v>2015</v>
      </c>
      <c r="C433" s="22" t="s">
        <v>259</v>
      </c>
      <c r="D433" s="22" t="s">
        <v>8</v>
      </c>
      <c r="E433" s="22" t="s">
        <v>628</v>
      </c>
      <c r="F433" s="22">
        <v>69</v>
      </c>
      <c r="G433" s="22">
        <v>4</v>
      </c>
      <c r="H433" s="22" t="str">
        <f>INDEX(Bar_data!$A$3:$B$140,MATCH(C433,Bar_data!$A$3:$A$140,FALSE),2)</f>
        <v>Trust102</v>
      </c>
      <c r="I433" s="22" t="str">
        <f>INDEX(TrustCAHUB_map!$A$2:$D$139,MATCH($C433,TrustCAHUB_map!$A$2:$A$139,FALSE),3)</f>
        <v>West Midlands</v>
      </c>
      <c r="J433" s="22" t="str">
        <f>INDEX(TrustCAHUB_map!$A$2:$D$139,MATCH($C433,TrustCAHUB_map!$A$2:$A$139,FALSE),4)</f>
        <v>West Midlands</v>
      </c>
    </row>
    <row r="434" spans="1:10" x14ac:dyDescent="0.3">
      <c r="A434" s="22" t="str">
        <f t="shared" si="6"/>
        <v>'RRK2015Curative70+'</v>
      </c>
      <c r="B434" s="22">
        <v>2015</v>
      </c>
      <c r="C434" s="22" t="s">
        <v>259</v>
      </c>
      <c r="D434" s="22" t="s">
        <v>7</v>
      </c>
      <c r="E434" s="22" t="s">
        <v>628</v>
      </c>
      <c r="F434" s="22">
        <v>21</v>
      </c>
      <c r="G434" s="22">
        <v>2</v>
      </c>
      <c r="H434" s="22" t="str">
        <f>INDEX(Bar_data!$A$3:$B$140,MATCH(C434,Bar_data!$A$3:$A$140,FALSE),2)</f>
        <v>Trust102</v>
      </c>
      <c r="I434" s="22" t="str">
        <f>INDEX(TrustCAHUB_map!$A$2:$D$139,MATCH($C434,TrustCAHUB_map!$A$2:$A$139,FALSE),3)</f>
        <v>West Midlands</v>
      </c>
      <c r="J434" s="22" t="str">
        <f>INDEX(TrustCAHUB_map!$A$2:$D$139,MATCH($C434,TrustCAHUB_map!$A$2:$A$139,FALSE),4)</f>
        <v>West Midlands</v>
      </c>
    </row>
    <row r="435" spans="1:10" x14ac:dyDescent="0.3">
      <c r="A435" s="22" t="str">
        <f t="shared" si="6"/>
        <v>'RRV2015Curative18-49'</v>
      </c>
      <c r="B435" s="22">
        <v>2015</v>
      </c>
      <c r="C435" s="22" t="s">
        <v>260</v>
      </c>
      <c r="D435" s="22" t="s">
        <v>7</v>
      </c>
      <c r="E435" s="22" t="s">
        <v>153</v>
      </c>
      <c r="F435" s="22">
        <v>1</v>
      </c>
      <c r="G435" s="22">
        <v>0</v>
      </c>
      <c r="H435" s="22" t="str">
        <f>INDEX(Bar_data!$A$3:$B$140,MATCH(C435,Bar_data!$A$3:$A$140,FALSE),2)</f>
        <v>Trust103</v>
      </c>
      <c r="I435" s="22" t="str">
        <f>INDEX(TrustCAHUB_map!$A$2:$D$139,MATCH($C435,TrustCAHUB_map!$A$2:$A$139,FALSE),3)</f>
        <v>North Central and North East London</v>
      </c>
      <c r="J435" s="22" t="str">
        <f>INDEX(TrustCAHUB_map!$A$2:$D$139,MATCH($C435,TrustCAHUB_map!$A$2:$A$139,FALSE),4)</f>
        <v>London</v>
      </c>
    </row>
    <row r="436" spans="1:10" x14ac:dyDescent="0.3">
      <c r="A436" s="22" t="str">
        <f t="shared" si="6"/>
        <v>'RRV2015Palliative18-49'</v>
      </c>
      <c r="B436" s="22">
        <v>2015</v>
      </c>
      <c r="C436" s="22" t="s">
        <v>260</v>
      </c>
      <c r="D436" s="22" t="s">
        <v>8</v>
      </c>
      <c r="E436" s="22" t="s">
        <v>153</v>
      </c>
      <c r="F436" s="22">
        <v>7</v>
      </c>
      <c r="G436" s="22">
        <v>1</v>
      </c>
      <c r="H436" s="22" t="str">
        <f>INDEX(Bar_data!$A$3:$B$140,MATCH(C436,Bar_data!$A$3:$A$140,FALSE),2)</f>
        <v>Trust103</v>
      </c>
      <c r="I436" s="22" t="str">
        <f>INDEX(TrustCAHUB_map!$A$2:$D$139,MATCH($C436,TrustCAHUB_map!$A$2:$A$139,FALSE),3)</f>
        <v>North Central and North East London</v>
      </c>
      <c r="J436" s="22" t="str">
        <f>INDEX(TrustCAHUB_map!$A$2:$D$139,MATCH($C436,TrustCAHUB_map!$A$2:$A$139,FALSE),4)</f>
        <v>London</v>
      </c>
    </row>
    <row r="437" spans="1:10" x14ac:dyDescent="0.3">
      <c r="A437" s="22" t="str">
        <f t="shared" si="6"/>
        <v>'RRV2015Palliative50-69'</v>
      </c>
      <c r="B437" s="22">
        <v>2015</v>
      </c>
      <c r="C437" s="22" t="s">
        <v>260</v>
      </c>
      <c r="D437" s="22" t="s">
        <v>8</v>
      </c>
      <c r="E437" s="22" t="s">
        <v>627</v>
      </c>
      <c r="F437" s="22">
        <v>29</v>
      </c>
      <c r="G437" s="22">
        <v>0</v>
      </c>
      <c r="H437" s="22" t="str">
        <f>INDEX(Bar_data!$A$3:$B$140,MATCH(C437,Bar_data!$A$3:$A$140,FALSE),2)</f>
        <v>Trust103</v>
      </c>
      <c r="I437" s="22" t="str">
        <f>INDEX(TrustCAHUB_map!$A$2:$D$139,MATCH($C437,TrustCAHUB_map!$A$2:$A$139,FALSE),3)</f>
        <v>North Central and North East London</v>
      </c>
      <c r="J437" s="22" t="str">
        <f>INDEX(TrustCAHUB_map!$A$2:$D$139,MATCH($C437,TrustCAHUB_map!$A$2:$A$139,FALSE),4)</f>
        <v>London</v>
      </c>
    </row>
    <row r="438" spans="1:10" x14ac:dyDescent="0.3">
      <c r="A438" s="22" t="str">
        <f t="shared" si="6"/>
        <v>'RRV2015Curative50-69'</v>
      </c>
      <c r="B438" s="22">
        <v>2015</v>
      </c>
      <c r="C438" s="22" t="s">
        <v>260</v>
      </c>
      <c r="D438" s="22" t="s">
        <v>7</v>
      </c>
      <c r="E438" s="22" t="s">
        <v>627</v>
      </c>
      <c r="F438" s="22">
        <v>17</v>
      </c>
      <c r="G438" s="22">
        <v>0</v>
      </c>
      <c r="H438" s="22" t="str">
        <f>INDEX(Bar_data!$A$3:$B$140,MATCH(C438,Bar_data!$A$3:$A$140,FALSE),2)</f>
        <v>Trust103</v>
      </c>
      <c r="I438" s="22" t="str">
        <f>INDEX(TrustCAHUB_map!$A$2:$D$139,MATCH($C438,TrustCAHUB_map!$A$2:$A$139,FALSE),3)</f>
        <v>North Central and North East London</v>
      </c>
      <c r="J438" s="22" t="str">
        <f>INDEX(TrustCAHUB_map!$A$2:$D$139,MATCH($C438,TrustCAHUB_map!$A$2:$A$139,FALSE),4)</f>
        <v>London</v>
      </c>
    </row>
    <row r="439" spans="1:10" x14ac:dyDescent="0.3">
      <c r="A439" s="22" t="str">
        <f t="shared" si="6"/>
        <v>'RRV2015Curative70+'</v>
      </c>
      <c r="B439" s="22">
        <v>2015</v>
      </c>
      <c r="C439" s="22" t="s">
        <v>260</v>
      </c>
      <c r="D439" s="22" t="s">
        <v>7</v>
      </c>
      <c r="E439" s="22" t="s">
        <v>628</v>
      </c>
      <c r="F439" s="22">
        <v>7</v>
      </c>
      <c r="G439" s="22">
        <v>0</v>
      </c>
      <c r="H439" s="22" t="str">
        <f>INDEX(Bar_data!$A$3:$B$140,MATCH(C439,Bar_data!$A$3:$A$140,FALSE),2)</f>
        <v>Trust103</v>
      </c>
      <c r="I439" s="22" t="str">
        <f>INDEX(TrustCAHUB_map!$A$2:$D$139,MATCH($C439,TrustCAHUB_map!$A$2:$A$139,FALSE),3)</f>
        <v>North Central and North East London</v>
      </c>
      <c r="J439" s="22" t="str">
        <f>INDEX(TrustCAHUB_map!$A$2:$D$139,MATCH($C439,TrustCAHUB_map!$A$2:$A$139,FALSE),4)</f>
        <v>London</v>
      </c>
    </row>
    <row r="440" spans="1:10" x14ac:dyDescent="0.3">
      <c r="A440" s="22" t="str">
        <f t="shared" si="6"/>
        <v>'RRV2015Palliative70+'</v>
      </c>
      <c r="B440" s="22">
        <v>2015</v>
      </c>
      <c r="C440" s="22" t="s">
        <v>260</v>
      </c>
      <c r="D440" s="22" t="s">
        <v>8</v>
      </c>
      <c r="E440" s="22" t="s">
        <v>628</v>
      </c>
      <c r="F440" s="22">
        <v>20</v>
      </c>
      <c r="G440" s="22">
        <v>1</v>
      </c>
      <c r="H440" s="22" t="str">
        <f>INDEX(Bar_data!$A$3:$B$140,MATCH(C440,Bar_data!$A$3:$A$140,FALSE),2)</f>
        <v>Trust103</v>
      </c>
      <c r="I440" s="22" t="str">
        <f>INDEX(TrustCAHUB_map!$A$2:$D$139,MATCH($C440,TrustCAHUB_map!$A$2:$A$139,FALSE),3)</f>
        <v>North Central and North East London</v>
      </c>
      <c r="J440" s="22" t="str">
        <f>INDEX(TrustCAHUB_map!$A$2:$D$139,MATCH($C440,TrustCAHUB_map!$A$2:$A$139,FALSE),4)</f>
        <v>London</v>
      </c>
    </row>
    <row r="441" spans="1:10" x14ac:dyDescent="0.3">
      <c r="A441" s="22" t="str">
        <f t="shared" si="6"/>
        <v>'RTD2015Curative18-49'</v>
      </c>
      <c r="B441" s="22">
        <v>2015</v>
      </c>
      <c r="C441" s="22" t="s">
        <v>261</v>
      </c>
      <c r="D441" s="22" t="s">
        <v>7</v>
      </c>
      <c r="E441" s="22" t="s">
        <v>153</v>
      </c>
      <c r="F441" s="22">
        <v>1</v>
      </c>
      <c r="G441" s="22">
        <v>0</v>
      </c>
      <c r="H441" s="22" t="str">
        <f>INDEX(Bar_data!$A$3:$B$140,MATCH(C441,Bar_data!$A$3:$A$140,FALSE),2)</f>
        <v>Trust104</v>
      </c>
      <c r="I441" s="22" t="str">
        <f>INDEX(TrustCAHUB_map!$A$2:$D$139,MATCH($C441,TrustCAHUB_map!$A$2:$A$139,FALSE),3)</f>
        <v>North East and Cumbria</v>
      </c>
      <c r="J441" s="22" t="str">
        <f>INDEX(TrustCAHUB_map!$A$2:$D$139,MATCH($C441,TrustCAHUB_map!$A$2:$A$139,FALSE),4)</f>
        <v>North East</v>
      </c>
    </row>
    <row r="442" spans="1:10" x14ac:dyDescent="0.3">
      <c r="A442" s="22" t="str">
        <f t="shared" si="6"/>
        <v>'RTD2015Palliative18-49'</v>
      </c>
      <c r="B442" s="22">
        <v>2015</v>
      </c>
      <c r="C442" s="22" t="s">
        <v>261</v>
      </c>
      <c r="D442" s="22" t="s">
        <v>8</v>
      </c>
      <c r="E442" s="22" t="s">
        <v>153</v>
      </c>
      <c r="F442" s="22">
        <v>6</v>
      </c>
      <c r="G442" s="22">
        <v>2</v>
      </c>
      <c r="H442" s="22" t="str">
        <f>INDEX(Bar_data!$A$3:$B$140,MATCH(C442,Bar_data!$A$3:$A$140,FALSE),2)</f>
        <v>Trust104</v>
      </c>
      <c r="I442" s="22" t="str">
        <f>INDEX(TrustCAHUB_map!$A$2:$D$139,MATCH($C442,TrustCAHUB_map!$A$2:$A$139,FALSE),3)</f>
        <v>North East and Cumbria</v>
      </c>
      <c r="J442" s="22" t="str">
        <f>INDEX(TrustCAHUB_map!$A$2:$D$139,MATCH($C442,TrustCAHUB_map!$A$2:$A$139,FALSE),4)</f>
        <v>North East</v>
      </c>
    </row>
    <row r="443" spans="1:10" x14ac:dyDescent="0.3">
      <c r="A443" s="22" t="str">
        <f t="shared" si="6"/>
        <v>'RTD2015Curative50-69'</v>
      </c>
      <c r="B443" s="22">
        <v>2015</v>
      </c>
      <c r="C443" s="22" t="s">
        <v>261</v>
      </c>
      <c r="D443" s="22" t="s">
        <v>7</v>
      </c>
      <c r="E443" s="22" t="s">
        <v>627</v>
      </c>
      <c r="F443" s="22">
        <v>13</v>
      </c>
      <c r="G443" s="22">
        <v>0</v>
      </c>
      <c r="H443" s="22" t="str">
        <f>INDEX(Bar_data!$A$3:$B$140,MATCH(C443,Bar_data!$A$3:$A$140,FALSE),2)</f>
        <v>Trust104</v>
      </c>
      <c r="I443" s="22" t="str">
        <f>INDEX(TrustCAHUB_map!$A$2:$D$139,MATCH($C443,TrustCAHUB_map!$A$2:$A$139,FALSE),3)</f>
        <v>North East and Cumbria</v>
      </c>
      <c r="J443" s="22" t="str">
        <f>INDEX(TrustCAHUB_map!$A$2:$D$139,MATCH($C443,TrustCAHUB_map!$A$2:$A$139,FALSE),4)</f>
        <v>North East</v>
      </c>
    </row>
    <row r="444" spans="1:10" x14ac:dyDescent="0.3">
      <c r="A444" s="22" t="str">
        <f t="shared" si="6"/>
        <v>'RTD2015Palliative50-69'</v>
      </c>
      <c r="B444" s="22">
        <v>2015</v>
      </c>
      <c r="C444" s="22" t="s">
        <v>261</v>
      </c>
      <c r="D444" s="22" t="s">
        <v>8</v>
      </c>
      <c r="E444" s="22" t="s">
        <v>627</v>
      </c>
      <c r="F444" s="22">
        <v>59</v>
      </c>
      <c r="G444" s="22">
        <v>7</v>
      </c>
      <c r="H444" s="22" t="str">
        <f>INDEX(Bar_data!$A$3:$B$140,MATCH(C444,Bar_data!$A$3:$A$140,FALSE),2)</f>
        <v>Trust104</v>
      </c>
      <c r="I444" s="22" t="str">
        <f>INDEX(TrustCAHUB_map!$A$2:$D$139,MATCH($C444,TrustCAHUB_map!$A$2:$A$139,FALSE),3)</f>
        <v>North East and Cumbria</v>
      </c>
      <c r="J444" s="22" t="str">
        <f>INDEX(TrustCAHUB_map!$A$2:$D$139,MATCH($C444,TrustCAHUB_map!$A$2:$A$139,FALSE),4)</f>
        <v>North East</v>
      </c>
    </row>
    <row r="445" spans="1:10" x14ac:dyDescent="0.3">
      <c r="A445" s="22" t="str">
        <f t="shared" si="6"/>
        <v>'RTD2015Palliative70+'</v>
      </c>
      <c r="B445" s="22">
        <v>2015</v>
      </c>
      <c r="C445" s="22" t="s">
        <v>261</v>
      </c>
      <c r="D445" s="22" t="s">
        <v>8</v>
      </c>
      <c r="E445" s="22" t="s">
        <v>628</v>
      </c>
      <c r="F445" s="22">
        <v>36</v>
      </c>
      <c r="G445" s="22">
        <v>3</v>
      </c>
      <c r="H445" s="22" t="str">
        <f>INDEX(Bar_data!$A$3:$B$140,MATCH(C445,Bar_data!$A$3:$A$140,FALSE),2)</f>
        <v>Trust104</v>
      </c>
      <c r="I445" s="22" t="str">
        <f>INDEX(TrustCAHUB_map!$A$2:$D$139,MATCH($C445,TrustCAHUB_map!$A$2:$A$139,FALSE),3)</f>
        <v>North East and Cumbria</v>
      </c>
      <c r="J445" s="22" t="str">
        <f>INDEX(TrustCAHUB_map!$A$2:$D$139,MATCH($C445,TrustCAHUB_map!$A$2:$A$139,FALSE),4)</f>
        <v>North East</v>
      </c>
    </row>
    <row r="446" spans="1:10" x14ac:dyDescent="0.3">
      <c r="A446" s="22" t="str">
        <f t="shared" si="6"/>
        <v>'RTD2015Curative70+'</v>
      </c>
      <c r="B446" s="22">
        <v>2015</v>
      </c>
      <c r="C446" s="22" t="s">
        <v>261</v>
      </c>
      <c r="D446" s="22" t="s">
        <v>7</v>
      </c>
      <c r="E446" s="22" t="s">
        <v>628</v>
      </c>
      <c r="F446" s="22">
        <v>6</v>
      </c>
      <c r="G446" s="22">
        <v>0</v>
      </c>
      <c r="H446" s="22" t="str">
        <f>INDEX(Bar_data!$A$3:$B$140,MATCH(C446,Bar_data!$A$3:$A$140,FALSE),2)</f>
        <v>Trust104</v>
      </c>
      <c r="I446" s="22" t="str">
        <f>INDEX(TrustCAHUB_map!$A$2:$D$139,MATCH($C446,TrustCAHUB_map!$A$2:$A$139,FALSE),3)</f>
        <v>North East and Cumbria</v>
      </c>
      <c r="J446" s="22" t="str">
        <f>INDEX(TrustCAHUB_map!$A$2:$D$139,MATCH($C446,TrustCAHUB_map!$A$2:$A$139,FALSE),4)</f>
        <v>North East</v>
      </c>
    </row>
    <row r="447" spans="1:10" x14ac:dyDescent="0.3">
      <c r="A447" s="22" t="str">
        <f t="shared" si="6"/>
        <v>'RTE2015Curative18-49'</v>
      </c>
      <c r="B447" s="22">
        <v>2015</v>
      </c>
      <c r="C447" s="22" t="s">
        <v>262</v>
      </c>
      <c r="D447" s="22" t="s">
        <v>7</v>
      </c>
      <c r="E447" s="22" t="s">
        <v>153</v>
      </c>
      <c r="F447" s="22">
        <v>1</v>
      </c>
      <c r="G447" s="22">
        <v>0</v>
      </c>
      <c r="H447" s="22" t="str">
        <f>INDEX(Bar_data!$A$3:$B$140,MATCH(C447,Bar_data!$A$3:$A$140,FALSE),2)</f>
        <v>Trust105</v>
      </c>
      <c r="I447" s="22" t="str">
        <f>INDEX(TrustCAHUB_map!$A$2:$D$139,MATCH($C447,TrustCAHUB_map!$A$2:$A$139,FALSE),3)</f>
        <v>Somerset, Wiltshire, Avon and Gloucester</v>
      </c>
      <c r="J447" s="22" t="str">
        <f>INDEX(TrustCAHUB_map!$A$2:$D$139,MATCH($C447,TrustCAHUB_map!$A$2:$A$139,FALSE),4)</f>
        <v>South West</v>
      </c>
    </row>
    <row r="448" spans="1:10" x14ac:dyDescent="0.3">
      <c r="A448" s="22" t="str">
        <f t="shared" si="6"/>
        <v>'RTE2015Palliative18-49'</v>
      </c>
      <c r="B448" s="22">
        <v>2015</v>
      </c>
      <c r="C448" s="22" t="s">
        <v>262</v>
      </c>
      <c r="D448" s="22" t="s">
        <v>8</v>
      </c>
      <c r="E448" s="22" t="s">
        <v>153</v>
      </c>
      <c r="F448" s="22">
        <v>5</v>
      </c>
      <c r="G448" s="22">
        <v>0</v>
      </c>
      <c r="H448" s="22" t="str">
        <f>INDEX(Bar_data!$A$3:$B$140,MATCH(C448,Bar_data!$A$3:$A$140,FALSE),2)</f>
        <v>Trust105</v>
      </c>
      <c r="I448" s="22" t="str">
        <f>INDEX(TrustCAHUB_map!$A$2:$D$139,MATCH($C448,TrustCAHUB_map!$A$2:$A$139,FALSE),3)</f>
        <v>Somerset, Wiltshire, Avon and Gloucester</v>
      </c>
      <c r="J448" s="22" t="str">
        <f>INDEX(TrustCAHUB_map!$A$2:$D$139,MATCH($C448,TrustCAHUB_map!$A$2:$A$139,FALSE),4)</f>
        <v>South West</v>
      </c>
    </row>
    <row r="449" spans="1:10" x14ac:dyDescent="0.3">
      <c r="A449" s="22" t="str">
        <f t="shared" si="6"/>
        <v>'RTE2015Palliative50-69'</v>
      </c>
      <c r="B449" s="22">
        <v>2015</v>
      </c>
      <c r="C449" s="22" t="s">
        <v>262</v>
      </c>
      <c r="D449" s="22" t="s">
        <v>8</v>
      </c>
      <c r="E449" s="22" t="s">
        <v>627</v>
      </c>
      <c r="F449" s="22">
        <v>68</v>
      </c>
      <c r="G449" s="22">
        <v>6</v>
      </c>
      <c r="H449" s="22" t="str">
        <f>INDEX(Bar_data!$A$3:$B$140,MATCH(C449,Bar_data!$A$3:$A$140,FALSE),2)</f>
        <v>Trust105</v>
      </c>
      <c r="I449" s="22" t="str">
        <f>INDEX(TrustCAHUB_map!$A$2:$D$139,MATCH($C449,TrustCAHUB_map!$A$2:$A$139,FALSE),3)</f>
        <v>Somerset, Wiltshire, Avon and Gloucester</v>
      </c>
      <c r="J449" s="22" t="str">
        <f>INDEX(TrustCAHUB_map!$A$2:$D$139,MATCH($C449,TrustCAHUB_map!$A$2:$A$139,FALSE),4)</f>
        <v>South West</v>
      </c>
    </row>
    <row r="450" spans="1:10" x14ac:dyDescent="0.3">
      <c r="A450" s="22" t="str">
        <f t="shared" si="6"/>
        <v>'RTE2015Curative50-69'</v>
      </c>
      <c r="B450" s="22">
        <v>2015</v>
      </c>
      <c r="C450" s="22" t="s">
        <v>262</v>
      </c>
      <c r="D450" s="22" t="s">
        <v>7</v>
      </c>
      <c r="E450" s="22" t="s">
        <v>627</v>
      </c>
      <c r="F450" s="22">
        <v>15</v>
      </c>
      <c r="G450" s="22">
        <v>0</v>
      </c>
      <c r="H450" s="22" t="str">
        <f>INDEX(Bar_data!$A$3:$B$140,MATCH(C450,Bar_data!$A$3:$A$140,FALSE),2)</f>
        <v>Trust105</v>
      </c>
      <c r="I450" s="22" t="str">
        <f>INDEX(TrustCAHUB_map!$A$2:$D$139,MATCH($C450,TrustCAHUB_map!$A$2:$A$139,FALSE),3)</f>
        <v>Somerset, Wiltshire, Avon and Gloucester</v>
      </c>
      <c r="J450" s="22" t="str">
        <f>INDEX(TrustCAHUB_map!$A$2:$D$139,MATCH($C450,TrustCAHUB_map!$A$2:$A$139,FALSE),4)</f>
        <v>South West</v>
      </c>
    </row>
    <row r="451" spans="1:10" x14ac:dyDescent="0.3">
      <c r="A451" s="22" t="str">
        <f t="shared" ref="A451:A514" si="7">"'"&amp;C451&amp;B451&amp;D451&amp;E451&amp;"'"</f>
        <v>'RTE2015Not assigned50-69'</v>
      </c>
      <c r="B451" s="22">
        <v>2015</v>
      </c>
      <c r="C451" s="22" t="s">
        <v>262</v>
      </c>
      <c r="D451" s="22" t="s">
        <v>477</v>
      </c>
      <c r="E451" s="22" t="s">
        <v>627</v>
      </c>
      <c r="F451" s="22">
        <v>2</v>
      </c>
      <c r="G451" s="22">
        <v>0</v>
      </c>
      <c r="H451" s="22" t="str">
        <f>INDEX(Bar_data!$A$3:$B$140,MATCH(C451,Bar_data!$A$3:$A$140,FALSE),2)</f>
        <v>Trust105</v>
      </c>
      <c r="I451" s="22" t="str">
        <f>INDEX(TrustCAHUB_map!$A$2:$D$139,MATCH($C451,TrustCAHUB_map!$A$2:$A$139,FALSE),3)</f>
        <v>Somerset, Wiltshire, Avon and Gloucester</v>
      </c>
      <c r="J451" s="22" t="str">
        <f>INDEX(TrustCAHUB_map!$A$2:$D$139,MATCH($C451,TrustCAHUB_map!$A$2:$A$139,FALSE),4)</f>
        <v>South West</v>
      </c>
    </row>
    <row r="452" spans="1:10" x14ac:dyDescent="0.3">
      <c r="A452" s="22" t="str">
        <f t="shared" si="7"/>
        <v>'RTE2015Curative70+'</v>
      </c>
      <c r="B452" s="22">
        <v>2015</v>
      </c>
      <c r="C452" s="22" t="s">
        <v>262</v>
      </c>
      <c r="D452" s="22" t="s">
        <v>7</v>
      </c>
      <c r="E452" s="22" t="s">
        <v>628</v>
      </c>
      <c r="F452" s="22">
        <v>2</v>
      </c>
      <c r="G452" s="22">
        <v>0</v>
      </c>
      <c r="H452" s="22" t="str">
        <f>INDEX(Bar_data!$A$3:$B$140,MATCH(C452,Bar_data!$A$3:$A$140,FALSE),2)</f>
        <v>Trust105</v>
      </c>
      <c r="I452" s="22" t="str">
        <f>INDEX(TrustCAHUB_map!$A$2:$D$139,MATCH($C452,TrustCAHUB_map!$A$2:$A$139,FALSE),3)</f>
        <v>Somerset, Wiltshire, Avon and Gloucester</v>
      </c>
      <c r="J452" s="22" t="str">
        <f>INDEX(TrustCAHUB_map!$A$2:$D$139,MATCH($C452,TrustCAHUB_map!$A$2:$A$139,FALSE),4)</f>
        <v>South West</v>
      </c>
    </row>
    <row r="453" spans="1:10" x14ac:dyDescent="0.3">
      <c r="A453" s="22" t="str">
        <f t="shared" si="7"/>
        <v>'RTE2015Not assigned70+'</v>
      </c>
      <c r="B453" s="22">
        <v>2015</v>
      </c>
      <c r="C453" s="22" t="s">
        <v>262</v>
      </c>
      <c r="D453" s="22" t="s">
        <v>477</v>
      </c>
      <c r="E453" s="22" t="s">
        <v>628</v>
      </c>
      <c r="F453" s="22">
        <v>1</v>
      </c>
      <c r="G453" s="22">
        <v>0</v>
      </c>
      <c r="H453" s="22" t="str">
        <f>INDEX(Bar_data!$A$3:$B$140,MATCH(C453,Bar_data!$A$3:$A$140,FALSE),2)</f>
        <v>Trust105</v>
      </c>
      <c r="I453" s="22" t="str">
        <f>INDEX(TrustCAHUB_map!$A$2:$D$139,MATCH($C453,TrustCAHUB_map!$A$2:$A$139,FALSE),3)</f>
        <v>Somerset, Wiltshire, Avon and Gloucester</v>
      </c>
      <c r="J453" s="22" t="str">
        <f>INDEX(TrustCAHUB_map!$A$2:$D$139,MATCH($C453,TrustCAHUB_map!$A$2:$A$139,FALSE),4)</f>
        <v>South West</v>
      </c>
    </row>
    <row r="454" spans="1:10" x14ac:dyDescent="0.3">
      <c r="A454" s="22" t="str">
        <f t="shared" si="7"/>
        <v>'RTE2015Palliative70+'</v>
      </c>
      <c r="B454" s="22">
        <v>2015</v>
      </c>
      <c r="C454" s="22" t="s">
        <v>262</v>
      </c>
      <c r="D454" s="22" t="s">
        <v>8</v>
      </c>
      <c r="E454" s="22" t="s">
        <v>628</v>
      </c>
      <c r="F454" s="22">
        <v>58</v>
      </c>
      <c r="G454" s="22">
        <v>6</v>
      </c>
      <c r="H454" s="22" t="str">
        <f>INDEX(Bar_data!$A$3:$B$140,MATCH(C454,Bar_data!$A$3:$A$140,FALSE),2)</f>
        <v>Trust105</v>
      </c>
      <c r="I454" s="22" t="str">
        <f>INDEX(TrustCAHUB_map!$A$2:$D$139,MATCH($C454,TrustCAHUB_map!$A$2:$A$139,FALSE),3)</f>
        <v>Somerset, Wiltshire, Avon and Gloucester</v>
      </c>
      <c r="J454" s="22" t="str">
        <f>INDEX(TrustCAHUB_map!$A$2:$D$139,MATCH($C454,TrustCAHUB_map!$A$2:$A$139,FALSE),4)</f>
        <v>South West</v>
      </c>
    </row>
    <row r="455" spans="1:10" x14ac:dyDescent="0.3">
      <c r="A455" s="22" t="str">
        <f t="shared" si="7"/>
        <v>'RTF2015Curative18-49'</v>
      </c>
      <c r="B455" s="22">
        <v>2015</v>
      </c>
      <c r="C455" s="22" t="s">
        <v>263</v>
      </c>
      <c r="D455" s="22" t="s">
        <v>7</v>
      </c>
      <c r="E455" s="22" t="s">
        <v>153</v>
      </c>
      <c r="F455" s="22">
        <v>1</v>
      </c>
      <c r="G455" s="22">
        <v>0</v>
      </c>
      <c r="H455" s="22" t="str">
        <f>INDEX(Bar_data!$A$3:$B$140,MATCH(C455,Bar_data!$A$3:$A$140,FALSE),2)</f>
        <v>Trust106</v>
      </c>
      <c r="I455" s="22" t="str">
        <f>INDEX(TrustCAHUB_map!$A$2:$D$139,MATCH($C455,TrustCAHUB_map!$A$2:$A$139,FALSE),3)</f>
        <v>North East and Cumbria</v>
      </c>
      <c r="J455" s="22" t="str">
        <f>INDEX(TrustCAHUB_map!$A$2:$D$139,MATCH($C455,TrustCAHUB_map!$A$2:$A$139,FALSE),4)</f>
        <v>North East</v>
      </c>
    </row>
    <row r="456" spans="1:10" x14ac:dyDescent="0.3">
      <c r="A456" s="22" t="str">
        <f t="shared" si="7"/>
        <v>'RTF2015Palliative18-49'</v>
      </c>
      <c r="B456" s="22">
        <v>2015</v>
      </c>
      <c r="C456" s="22" t="s">
        <v>263</v>
      </c>
      <c r="D456" s="22" t="s">
        <v>8</v>
      </c>
      <c r="E456" s="22" t="s">
        <v>153</v>
      </c>
      <c r="F456" s="22">
        <v>2</v>
      </c>
      <c r="G456" s="22">
        <v>0</v>
      </c>
      <c r="H456" s="22" t="str">
        <f>INDEX(Bar_data!$A$3:$B$140,MATCH(C456,Bar_data!$A$3:$A$140,FALSE),2)</f>
        <v>Trust106</v>
      </c>
      <c r="I456" s="22" t="str">
        <f>INDEX(TrustCAHUB_map!$A$2:$D$139,MATCH($C456,TrustCAHUB_map!$A$2:$A$139,FALSE),3)</f>
        <v>North East and Cumbria</v>
      </c>
      <c r="J456" s="22" t="str">
        <f>INDEX(TrustCAHUB_map!$A$2:$D$139,MATCH($C456,TrustCAHUB_map!$A$2:$A$139,FALSE),4)</f>
        <v>North East</v>
      </c>
    </row>
    <row r="457" spans="1:10" x14ac:dyDescent="0.3">
      <c r="A457" s="22" t="str">
        <f t="shared" si="7"/>
        <v>'RTF2015Palliative50-69'</v>
      </c>
      <c r="B457" s="22">
        <v>2015</v>
      </c>
      <c r="C457" s="22" t="s">
        <v>263</v>
      </c>
      <c r="D457" s="22" t="s">
        <v>8</v>
      </c>
      <c r="E457" s="22" t="s">
        <v>627</v>
      </c>
      <c r="F457" s="22">
        <v>54</v>
      </c>
      <c r="G457" s="22">
        <v>7</v>
      </c>
      <c r="H457" s="22" t="str">
        <f>INDEX(Bar_data!$A$3:$B$140,MATCH(C457,Bar_data!$A$3:$A$140,FALSE),2)</f>
        <v>Trust106</v>
      </c>
      <c r="I457" s="22" t="str">
        <f>INDEX(TrustCAHUB_map!$A$2:$D$139,MATCH($C457,TrustCAHUB_map!$A$2:$A$139,FALSE),3)</f>
        <v>North East and Cumbria</v>
      </c>
      <c r="J457" s="22" t="str">
        <f>INDEX(TrustCAHUB_map!$A$2:$D$139,MATCH($C457,TrustCAHUB_map!$A$2:$A$139,FALSE),4)</f>
        <v>North East</v>
      </c>
    </row>
    <row r="458" spans="1:10" x14ac:dyDescent="0.3">
      <c r="A458" s="22" t="str">
        <f t="shared" si="7"/>
        <v>'RTF2015Not assigned50-69'</v>
      </c>
      <c r="B458" s="22">
        <v>2015</v>
      </c>
      <c r="C458" s="22" t="s">
        <v>263</v>
      </c>
      <c r="D458" s="22" t="s">
        <v>477</v>
      </c>
      <c r="E458" s="22" t="s">
        <v>627</v>
      </c>
      <c r="F458" s="22">
        <v>2</v>
      </c>
      <c r="G458" s="22">
        <v>1</v>
      </c>
      <c r="H458" s="22" t="str">
        <f>INDEX(Bar_data!$A$3:$B$140,MATCH(C458,Bar_data!$A$3:$A$140,FALSE),2)</f>
        <v>Trust106</v>
      </c>
      <c r="I458" s="22" t="str">
        <f>INDEX(TrustCAHUB_map!$A$2:$D$139,MATCH($C458,TrustCAHUB_map!$A$2:$A$139,FALSE),3)</f>
        <v>North East and Cumbria</v>
      </c>
      <c r="J458" s="22" t="str">
        <f>INDEX(TrustCAHUB_map!$A$2:$D$139,MATCH($C458,TrustCAHUB_map!$A$2:$A$139,FALSE),4)</f>
        <v>North East</v>
      </c>
    </row>
    <row r="459" spans="1:10" x14ac:dyDescent="0.3">
      <c r="A459" s="22" t="str">
        <f t="shared" si="7"/>
        <v>'RTF2015Curative50-69'</v>
      </c>
      <c r="B459" s="22">
        <v>2015</v>
      </c>
      <c r="C459" s="22" t="s">
        <v>263</v>
      </c>
      <c r="D459" s="22" t="s">
        <v>7</v>
      </c>
      <c r="E459" s="22" t="s">
        <v>627</v>
      </c>
      <c r="F459" s="22">
        <v>8</v>
      </c>
      <c r="G459" s="22">
        <v>0</v>
      </c>
      <c r="H459" s="22" t="str">
        <f>INDEX(Bar_data!$A$3:$B$140,MATCH(C459,Bar_data!$A$3:$A$140,FALSE),2)</f>
        <v>Trust106</v>
      </c>
      <c r="I459" s="22" t="str">
        <f>INDEX(TrustCAHUB_map!$A$2:$D$139,MATCH($C459,TrustCAHUB_map!$A$2:$A$139,FALSE),3)</f>
        <v>North East and Cumbria</v>
      </c>
      <c r="J459" s="22" t="str">
        <f>INDEX(TrustCAHUB_map!$A$2:$D$139,MATCH($C459,TrustCAHUB_map!$A$2:$A$139,FALSE),4)</f>
        <v>North East</v>
      </c>
    </row>
    <row r="460" spans="1:10" x14ac:dyDescent="0.3">
      <c r="A460" s="22" t="str">
        <f t="shared" si="7"/>
        <v>'RTF2015Palliative70+'</v>
      </c>
      <c r="B460" s="22">
        <v>2015</v>
      </c>
      <c r="C460" s="22" t="s">
        <v>263</v>
      </c>
      <c r="D460" s="22" t="s">
        <v>8</v>
      </c>
      <c r="E460" s="22" t="s">
        <v>628</v>
      </c>
      <c r="F460" s="22">
        <v>38</v>
      </c>
      <c r="G460" s="22">
        <v>5</v>
      </c>
      <c r="H460" s="22" t="str">
        <f>INDEX(Bar_data!$A$3:$B$140,MATCH(C460,Bar_data!$A$3:$A$140,FALSE),2)</f>
        <v>Trust106</v>
      </c>
      <c r="I460" s="22" t="str">
        <f>INDEX(TrustCAHUB_map!$A$2:$D$139,MATCH($C460,TrustCAHUB_map!$A$2:$A$139,FALSE),3)</f>
        <v>North East and Cumbria</v>
      </c>
      <c r="J460" s="22" t="str">
        <f>INDEX(TrustCAHUB_map!$A$2:$D$139,MATCH($C460,TrustCAHUB_map!$A$2:$A$139,FALSE),4)</f>
        <v>North East</v>
      </c>
    </row>
    <row r="461" spans="1:10" x14ac:dyDescent="0.3">
      <c r="A461" s="22" t="str">
        <f t="shared" si="7"/>
        <v>'RTF2015Curative70+'</v>
      </c>
      <c r="B461" s="22">
        <v>2015</v>
      </c>
      <c r="C461" s="22" t="s">
        <v>263</v>
      </c>
      <c r="D461" s="22" t="s">
        <v>7</v>
      </c>
      <c r="E461" s="22" t="s">
        <v>628</v>
      </c>
      <c r="F461" s="22">
        <v>6</v>
      </c>
      <c r="G461" s="22">
        <v>0</v>
      </c>
      <c r="H461" s="22" t="str">
        <f>INDEX(Bar_data!$A$3:$B$140,MATCH(C461,Bar_data!$A$3:$A$140,FALSE),2)</f>
        <v>Trust106</v>
      </c>
      <c r="I461" s="22" t="str">
        <f>INDEX(TrustCAHUB_map!$A$2:$D$139,MATCH($C461,TrustCAHUB_map!$A$2:$A$139,FALSE),3)</f>
        <v>North East and Cumbria</v>
      </c>
      <c r="J461" s="22" t="str">
        <f>INDEX(TrustCAHUB_map!$A$2:$D$139,MATCH($C461,TrustCAHUB_map!$A$2:$A$139,FALSE),4)</f>
        <v>North East</v>
      </c>
    </row>
    <row r="462" spans="1:10" x14ac:dyDescent="0.3">
      <c r="A462" s="22" t="str">
        <f t="shared" si="7"/>
        <v>'RTG2015Palliative18-49'</v>
      </c>
      <c r="B462" s="22">
        <v>2015</v>
      </c>
      <c r="C462" s="22" t="s">
        <v>264</v>
      </c>
      <c r="D462" s="22" t="s">
        <v>8</v>
      </c>
      <c r="E462" s="22" t="s">
        <v>153</v>
      </c>
      <c r="F462" s="22">
        <v>4</v>
      </c>
      <c r="G462" s="22">
        <v>0</v>
      </c>
      <c r="H462" s="22" t="str">
        <f>INDEX(Bar_data!$A$3:$B$140,MATCH(C462,Bar_data!$A$3:$A$140,FALSE),2)</f>
        <v>Trust107</v>
      </c>
      <c r="I462" s="22" t="str">
        <f>INDEX(TrustCAHUB_map!$A$2:$D$139,MATCH($C462,TrustCAHUB_map!$A$2:$A$139,FALSE),3)</f>
        <v>East Midlands</v>
      </c>
      <c r="J462" s="22" t="str">
        <f>INDEX(TrustCAHUB_map!$A$2:$D$139,MATCH($C462,TrustCAHUB_map!$A$2:$A$139,FALSE),4)</f>
        <v>East Midlands</v>
      </c>
    </row>
    <row r="463" spans="1:10" x14ac:dyDescent="0.3">
      <c r="A463" s="22" t="str">
        <f t="shared" si="7"/>
        <v>'RTG2015Palliative50-69'</v>
      </c>
      <c r="B463" s="22">
        <v>2015</v>
      </c>
      <c r="C463" s="22" t="s">
        <v>264</v>
      </c>
      <c r="D463" s="22" t="s">
        <v>8</v>
      </c>
      <c r="E463" s="22" t="s">
        <v>627</v>
      </c>
      <c r="F463" s="22">
        <v>83</v>
      </c>
      <c r="G463" s="22">
        <v>6</v>
      </c>
      <c r="H463" s="22" t="str">
        <f>INDEX(Bar_data!$A$3:$B$140,MATCH(C463,Bar_data!$A$3:$A$140,FALSE),2)</f>
        <v>Trust107</v>
      </c>
      <c r="I463" s="22" t="str">
        <f>INDEX(TrustCAHUB_map!$A$2:$D$139,MATCH($C463,TrustCAHUB_map!$A$2:$A$139,FALSE),3)</f>
        <v>East Midlands</v>
      </c>
      <c r="J463" s="22" t="str">
        <f>INDEX(TrustCAHUB_map!$A$2:$D$139,MATCH($C463,TrustCAHUB_map!$A$2:$A$139,FALSE),4)</f>
        <v>East Midlands</v>
      </c>
    </row>
    <row r="464" spans="1:10" x14ac:dyDescent="0.3">
      <c r="A464" s="22" t="str">
        <f t="shared" si="7"/>
        <v>'RTG2015Curative50-69'</v>
      </c>
      <c r="B464" s="22">
        <v>2015</v>
      </c>
      <c r="C464" s="22" t="s">
        <v>264</v>
      </c>
      <c r="D464" s="22" t="s">
        <v>7</v>
      </c>
      <c r="E464" s="22" t="s">
        <v>627</v>
      </c>
      <c r="F464" s="22">
        <v>2</v>
      </c>
      <c r="G464" s="22">
        <v>0</v>
      </c>
      <c r="H464" s="22" t="str">
        <f>INDEX(Bar_data!$A$3:$B$140,MATCH(C464,Bar_data!$A$3:$A$140,FALSE),2)</f>
        <v>Trust107</v>
      </c>
      <c r="I464" s="22" t="str">
        <f>INDEX(TrustCAHUB_map!$A$2:$D$139,MATCH($C464,TrustCAHUB_map!$A$2:$A$139,FALSE),3)</f>
        <v>East Midlands</v>
      </c>
      <c r="J464" s="22" t="str">
        <f>INDEX(TrustCAHUB_map!$A$2:$D$139,MATCH($C464,TrustCAHUB_map!$A$2:$A$139,FALSE),4)</f>
        <v>East Midlands</v>
      </c>
    </row>
    <row r="465" spans="1:10" x14ac:dyDescent="0.3">
      <c r="A465" s="22" t="str">
        <f t="shared" si="7"/>
        <v>'RTG2015Not assigned50-69'</v>
      </c>
      <c r="B465" s="22">
        <v>2015</v>
      </c>
      <c r="C465" s="22" t="s">
        <v>264</v>
      </c>
      <c r="D465" s="22" t="s">
        <v>477</v>
      </c>
      <c r="E465" s="22" t="s">
        <v>627</v>
      </c>
      <c r="F465" s="22">
        <v>16</v>
      </c>
      <c r="G465" s="22">
        <v>0</v>
      </c>
      <c r="H465" s="22" t="str">
        <f>INDEX(Bar_data!$A$3:$B$140,MATCH(C465,Bar_data!$A$3:$A$140,FALSE),2)</f>
        <v>Trust107</v>
      </c>
      <c r="I465" s="22" t="str">
        <f>INDEX(TrustCAHUB_map!$A$2:$D$139,MATCH($C465,TrustCAHUB_map!$A$2:$A$139,FALSE),3)</f>
        <v>East Midlands</v>
      </c>
      <c r="J465" s="22" t="str">
        <f>INDEX(TrustCAHUB_map!$A$2:$D$139,MATCH($C465,TrustCAHUB_map!$A$2:$A$139,FALSE),4)</f>
        <v>East Midlands</v>
      </c>
    </row>
    <row r="466" spans="1:10" x14ac:dyDescent="0.3">
      <c r="A466" s="22" t="str">
        <f t="shared" si="7"/>
        <v>'RTG2015Not assigned70+'</v>
      </c>
      <c r="B466" s="22">
        <v>2015</v>
      </c>
      <c r="C466" s="22" t="s">
        <v>264</v>
      </c>
      <c r="D466" s="22" t="s">
        <v>477</v>
      </c>
      <c r="E466" s="22" t="s">
        <v>628</v>
      </c>
      <c r="F466" s="22">
        <v>5</v>
      </c>
      <c r="G466" s="22">
        <v>0</v>
      </c>
      <c r="H466" s="22" t="str">
        <f>INDEX(Bar_data!$A$3:$B$140,MATCH(C466,Bar_data!$A$3:$A$140,FALSE),2)</f>
        <v>Trust107</v>
      </c>
      <c r="I466" s="22" t="str">
        <f>INDEX(TrustCAHUB_map!$A$2:$D$139,MATCH($C466,TrustCAHUB_map!$A$2:$A$139,FALSE),3)</f>
        <v>East Midlands</v>
      </c>
      <c r="J466" s="22" t="str">
        <f>INDEX(TrustCAHUB_map!$A$2:$D$139,MATCH($C466,TrustCAHUB_map!$A$2:$A$139,FALSE),4)</f>
        <v>East Midlands</v>
      </c>
    </row>
    <row r="467" spans="1:10" x14ac:dyDescent="0.3">
      <c r="A467" s="22" t="str">
        <f t="shared" si="7"/>
        <v>'RTG2015Palliative70+'</v>
      </c>
      <c r="B467" s="22">
        <v>2015</v>
      </c>
      <c r="C467" s="22" t="s">
        <v>264</v>
      </c>
      <c r="D467" s="22" t="s">
        <v>8</v>
      </c>
      <c r="E467" s="22" t="s">
        <v>628</v>
      </c>
      <c r="F467" s="22">
        <v>70</v>
      </c>
      <c r="G467" s="22">
        <v>10</v>
      </c>
      <c r="H467" s="22" t="str">
        <f>INDEX(Bar_data!$A$3:$B$140,MATCH(C467,Bar_data!$A$3:$A$140,FALSE),2)</f>
        <v>Trust107</v>
      </c>
      <c r="I467" s="22" t="str">
        <f>INDEX(TrustCAHUB_map!$A$2:$D$139,MATCH($C467,TrustCAHUB_map!$A$2:$A$139,FALSE),3)</f>
        <v>East Midlands</v>
      </c>
      <c r="J467" s="22" t="str">
        <f>INDEX(TrustCAHUB_map!$A$2:$D$139,MATCH($C467,TrustCAHUB_map!$A$2:$A$139,FALSE),4)</f>
        <v>East Midlands</v>
      </c>
    </row>
    <row r="468" spans="1:10" x14ac:dyDescent="0.3">
      <c r="A468" s="22" t="str">
        <f t="shared" si="7"/>
        <v>'RTG2015Curative70+'</v>
      </c>
      <c r="B468" s="22">
        <v>2015</v>
      </c>
      <c r="C468" s="22" t="s">
        <v>264</v>
      </c>
      <c r="D468" s="22" t="s">
        <v>7</v>
      </c>
      <c r="E468" s="22" t="s">
        <v>628</v>
      </c>
      <c r="F468" s="22">
        <v>3</v>
      </c>
      <c r="G468" s="22">
        <v>0</v>
      </c>
      <c r="H468" s="22" t="str">
        <f>INDEX(Bar_data!$A$3:$B$140,MATCH(C468,Bar_data!$A$3:$A$140,FALSE),2)</f>
        <v>Trust107</v>
      </c>
      <c r="I468" s="22" t="str">
        <f>INDEX(TrustCAHUB_map!$A$2:$D$139,MATCH($C468,TrustCAHUB_map!$A$2:$A$139,FALSE),3)</f>
        <v>East Midlands</v>
      </c>
      <c r="J468" s="22" t="str">
        <f>INDEX(TrustCAHUB_map!$A$2:$D$139,MATCH($C468,TrustCAHUB_map!$A$2:$A$139,FALSE),4)</f>
        <v>East Midlands</v>
      </c>
    </row>
    <row r="469" spans="1:10" x14ac:dyDescent="0.3">
      <c r="A469" s="22" t="str">
        <f t="shared" si="7"/>
        <v>'RTH2015Palliative18-49'</v>
      </c>
      <c r="B469" s="22">
        <v>2015</v>
      </c>
      <c r="C469" s="22" t="s">
        <v>265</v>
      </c>
      <c r="D469" s="22" t="s">
        <v>8</v>
      </c>
      <c r="E469" s="22" t="s">
        <v>153</v>
      </c>
      <c r="F469" s="22">
        <v>6</v>
      </c>
      <c r="G469" s="22">
        <v>1</v>
      </c>
      <c r="H469" s="22" t="str">
        <f>INDEX(Bar_data!$A$3:$B$140,MATCH(C469,Bar_data!$A$3:$A$140,FALSE),2)</f>
        <v>Trust108</v>
      </c>
      <c r="I469" s="22" t="str">
        <f>INDEX(TrustCAHUB_map!$A$2:$D$139,MATCH($C469,TrustCAHUB_map!$A$2:$A$139,FALSE),3)</f>
        <v>Thames Valley</v>
      </c>
      <c r="J469" s="22" t="str">
        <f>INDEX(TrustCAHUB_map!$A$2:$D$139,MATCH($C469,TrustCAHUB_map!$A$2:$A$139,FALSE),4)</f>
        <v>Wessex</v>
      </c>
    </row>
    <row r="470" spans="1:10" x14ac:dyDescent="0.3">
      <c r="A470" s="22" t="str">
        <f t="shared" si="7"/>
        <v>'RTH2015Palliative50-69'</v>
      </c>
      <c r="B470" s="22">
        <v>2015</v>
      </c>
      <c r="C470" s="22" t="s">
        <v>265</v>
      </c>
      <c r="D470" s="22" t="s">
        <v>8</v>
      </c>
      <c r="E470" s="22" t="s">
        <v>627</v>
      </c>
      <c r="F470" s="22">
        <v>45</v>
      </c>
      <c r="G470" s="22">
        <v>4</v>
      </c>
      <c r="H470" s="22" t="str">
        <f>INDEX(Bar_data!$A$3:$B$140,MATCH(C470,Bar_data!$A$3:$A$140,FALSE),2)</f>
        <v>Trust108</v>
      </c>
      <c r="I470" s="22" t="str">
        <f>INDEX(TrustCAHUB_map!$A$2:$D$139,MATCH($C470,TrustCAHUB_map!$A$2:$A$139,FALSE),3)</f>
        <v>Thames Valley</v>
      </c>
      <c r="J470" s="22" t="str">
        <f>INDEX(TrustCAHUB_map!$A$2:$D$139,MATCH($C470,TrustCAHUB_map!$A$2:$A$139,FALSE),4)</f>
        <v>Wessex</v>
      </c>
    </row>
    <row r="471" spans="1:10" x14ac:dyDescent="0.3">
      <c r="A471" s="22" t="str">
        <f t="shared" si="7"/>
        <v>'RTH2015Not assigned50-69'</v>
      </c>
      <c r="B471" s="22">
        <v>2015</v>
      </c>
      <c r="C471" s="22" t="s">
        <v>265</v>
      </c>
      <c r="D471" s="22" t="s">
        <v>477</v>
      </c>
      <c r="E471" s="22" t="s">
        <v>627</v>
      </c>
      <c r="F471" s="22">
        <v>5</v>
      </c>
      <c r="G471" s="22">
        <v>0</v>
      </c>
      <c r="H471" s="22" t="str">
        <f>INDEX(Bar_data!$A$3:$B$140,MATCH(C471,Bar_data!$A$3:$A$140,FALSE),2)</f>
        <v>Trust108</v>
      </c>
      <c r="I471" s="22" t="str">
        <f>INDEX(TrustCAHUB_map!$A$2:$D$139,MATCH($C471,TrustCAHUB_map!$A$2:$A$139,FALSE),3)</f>
        <v>Thames Valley</v>
      </c>
      <c r="J471" s="22" t="str">
        <f>INDEX(TrustCAHUB_map!$A$2:$D$139,MATCH($C471,TrustCAHUB_map!$A$2:$A$139,FALSE),4)</f>
        <v>Wessex</v>
      </c>
    </row>
    <row r="472" spans="1:10" x14ac:dyDescent="0.3">
      <c r="A472" s="22" t="str">
        <f t="shared" si="7"/>
        <v>'RTH2015Curative50-69'</v>
      </c>
      <c r="B472" s="22">
        <v>2015</v>
      </c>
      <c r="C472" s="22" t="s">
        <v>265</v>
      </c>
      <c r="D472" s="22" t="s">
        <v>7</v>
      </c>
      <c r="E472" s="22" t="s">
        <v>627</v>
      </c>
      <c r="F472" s="22">
        <v>14</v>
      </c>
      <c r="G472" s="22">
        <v>0</v>
      </c>
      <c r="H472" s="22" t="str">
        <f>INDEX(Bar_data!$A$3:$B$140,MATCH(C472,Bar_data!$A$3:$A$140,FALSE),2)</f>
        <v>Trust108</v>
      </c>
      <c r="I472" s="22" t="str">
        <f>INDEX(TrustCAHUB_map!$A$2:$D$139,MATCH($C472,TrustCAHUB_map!$A$2:$A$139,FALSE),3)</f>
        <v>Thames Valley</v>
      </c>
      <c r="J472" s="22" t="str">
        <f>INDEX(TrustCAHUB_map!$A$2:$D$139,MATCH($C472,TrustCAHUB_map!$A$2:$A$139,FALSE),4)</f>
        <v>Wessex</v>
      </c>
    </row>
    <row r="473" spans="1:10" x14ac:dyDescent="0.3">
      <c r="A473" s="22" t="str">
        <f t="shared" si="7"/>
        <v>'RTH2015Not assigned70+'</v>
      </c>
      <c r="B473" s="22">
        <v>2015</v>
      </c>
      <c r="C473" s="22" t="s">
        <v>265</v>
      </c>
      <c r="D473" s="22" t="s">
        <v>477</v>
      </c>
      <c r="E473" s="22" t="s">
        <v>628</v>
      </c>
      <c r="F473" s="22">
        <v>1</v>
      </c>
      <c r="G473" s="22">
        <v>0</v>
      </c>
      <c r="H473" s="22" t="str">
        <f>INDEX(Bar_data!$A$3:$B$140,MATCH(C473,Bar_data!$A$3:$A$140,FALSE),2)</f>
        <v>Trust108</v>
      </c>
      <c r="I473" s="22" t="str">
        <f>INDEX(TrustCAHUB_map!$A$2:$D$139,MATCH($C473,TrustCAHUB_map!$A$2:$A$139,FALSE),3)</f>
        <v>Thames Valley</v>
      </c>
      <c r="J473" s="22" t="str">
        <f>INDEX(TrustCAHUB_map!$A$2:$D$139,MATCH($C473,TrustCAHUB_map!$A$2:$A$139,FALSE),4)</f>
        <v>Wessex</v>
      </c>
    </row>
    <row r="474" spans="1:10" x14ac:dyDescent="0.3">
      <c r="A474" s="22" t="str">
        <f t="shared" si="7"/>
        <v>'RTH2015Curative70+'</v>
      </c>
      <c r="B474" s="22">
        <v>2015</v>
      </c>
      <c r="C474" s="22" t="s">
        <v>265</v>
      </c>
      <c r="D474" s="22" t="s">
        <v>7</v>
      </c>
      <c r="E474" s="22" t="s">
        <v>628</v>
      </c>
      <c r="F474" s="22">
        <v>5</v>
      </c>
      <c r="G474" s="22">
        <v>0</v>
      </c>
      <c r="H474" s="22" t="str">
        <f>INDEX(Bar_data!$A$3:$B$140,MATCH(C474,Bar_data!$A$3:$A$140,FALSE),2)</f>
        <v>Trust108</v>
      </c>
      <c r="I474" s="22" t="str">
        <f>INDEX(TrustCAHUB_map!$A$2:$D$139,MATCH($C474,TrustCAHUB_map!$A$2:$A$139,FALSE),3)</f>
        <v>Thames Valley</v>
      </c>
      <c r="J474" s="22" t="str">
        <f>INDEX(TrustCAHUB_map!$A$2:$D$139,MATCH($C474,TrustCAHUB_map!$A$2:$A$139,FALSE),4)</f>
        <v>Wessex</v>
      </c>
    </row>
    <row r="475" spans="1:10" x14ac:dyDescent="0.3">
      <c r="A475" s="22" t="str">
        <f t="shared" si="7"/>
        <v>'RTH2015Palliative70+'</v>
      </c>
      <c r="B475" s="22">
        <v>2015</v>
      </c>
      <c r="C475" s="22" t="s">
        <v>265</v>
      </c>
      <c r="D475" s="22" t="s">
        <v>8</v>
      </c>
      <c r="E475" s="22" t="s">
        <v>628</v>
      </c>
      <c r="F475" s="22">
        <v>41</v>
      </c>
      <c r="G475" s="22">
        <v>3</v>
      </c>
      <c r="H475" s="22" t="str">
        <f>INDEX(Bar_data!$A$3:$B$140,MATCH(C475,Bar_data!$A$3:$A$140,FALSE),2)</f>
        <v>Trust108</v>
      </c>
      <c r="I475" s="22" t="str">
        <f>INDEX(TrustCAHUB_map!$A$2:$D$139,MATCH($C475,TrustCAHUB_map!$A$2:$A$139,FALSE),3)</f>
        <v>Thames Valley</v>
      </c>
      <c r="J475" s="22" t="str">
        <f>INDEX(TrustCAHUB_map!$A$2:$D$139,MATCH($C475,TrustCAHUB_map!$A$2:$A$139,FALSE),4)</f>
        <v>Wessex</v>
      </c>
    </row>
    <row r="476" spans="1:10" x14ac:dyDescent="0.3">
      <c r="A476" s="22" t="str">
        <f t="shared" si="7"/>
        <v>'RTP2015Not assigned50-69'</v>
      </c>
      <c r="B476" s="22">
        <v>2015</v>
      </c>
      <c r="C476" s="22" t="s">
        <v>267</v>
      </c>
      <c r="D476" s="22" t="s">
        <v>477</v>
      </c>
      <c r="E476" s="22" t="s">
        <v>627</v>
      </c>
      <c r="F476" s="22">
        <v>1</v>
      </c>
      <c r="G476" s="22">
        <v>0</v>
      </c>
      <c r="H476" s="22" t="str">
        <f>INDEX(Bar_data!$A$3:$B$140,MATCH(C476,Bar_data!$A$3:$A$140,FALSE),2)</f>
        <v>Trust110</v>
      </c>
      <c r="I476" s="22" t="str">
        <f>INDEX(TrustCAHUB_map!$A$2:$D$139,MATCH($C476,TrustCAHUB_map!$A$2:$A$139,FALSE),3)</f>
        <v>Surrey and Sussex</v>
      </c>
      <c r="J476" s="22" t="str">
        <f>INDEX(TrustCAHUB_map!$A$2:$D$139,MATCH($C476,TrustCAHUB_map!$A$2:$A$139,FALSE),4)</f>
        <v>South East</v>
      </c>
    </row>
    <row r="477" spans="1:10" x14ac:dyDescent="0.3">
      <c r="A477" s="22" t="str">
        <f t="shared" si="7"/>
        <v>'RTP2015Curative50-69'</v>
      </c>
      <c r="B477" s="22">
        <v>2015</v>
      </c>
      <c r="C477" s="22" t="s">
        <v>267</v>
      </c>
      <c r="D477" s="22" t="s">
        <v>7</v>
      </c>
      <c r="E477" s="22" t="s">
        <v>627</v>
      </c>
      <c r="F477" s="22">
        <v>1</v>
      </c>
      <c r="G477" s="22">
        <v>0</v>
      </c>
      <c r="H477" s="22" t="str">
        <f>INDEX(Bar_data!$A$3:$B$140,MATCH(C477,Bar_data!$A$3:$A$140,FALSE),2)</f>
        <v>Trust110</v>
      </c>
      <c r="I477" s="22" t="str">
        <f>INDEX(TrustCAHUB_map!$A$2:$D$139,MATCH($C477,TrustCAHUB_map!$A$2:$A$139,FALSE),3)</f>
        <v>Surrey and Sussex</v>
      </c>
      <c r="J477" s="22" t="str">
        <f>INDEX(TrustCAHUB_map!$A$2:$D$139,MATCH($C477,TrustCAHUB_map!$A$2:$A$139,FALSE),4)</f>
        <v>South East</v>
      </c>
    </row>
    <row r="478" spans="1:10" x14ac:dyDescent="0.3">
      <c r="A478" s="22" t="str">
        <f t="shared" si="7"/>
        <v>'RTP2015Palliative50-69'</v>
      </c>
      <c r="B478" s="22">
        <v>2015</v>
      </c>
      <c r="C478" s="22" t="s">
        <v>267</v>
      </c>
      <c r="D478" s="22" t="s">
        <v>8</v>
      </c>
      <c r="E478" s="22" t="s">
        <v>627</v>
      </c>
      <c r="F478" s="22">
        <v>3</v>
      </c>
      <c r="G478" s="22">
        <v>0</v>
      </c>
      <c r="H478" s="22" t="str">
        <f>INDEX(Bar_data!$A$3:$B$140,MATCH(C478,Bar_data!$A$3:$A$140,FALSE),2)</f>
        <v>Trust110</v>
      </c>
      <c r="I478" s="22" t="str">
        <f>INDEX(TrustCAHUB_map!$A$2:$D$139,MATCH($C478,TrustCAHUB_map!$A$2:$A$139,FALSE),3)</f>
        <v>Surrey and Sussex</v>
      </c>
      <c r="J478" s="22" t="str">
        <f>INDEX(TrustCAHUB_map!$A$2:$D$139,MATCH($C478,TrustCAHUB_map!$A$2:$A$139,FALSE),4)</f>
        <v>South East</v>
      </c>
    </row>
    <row r="479" spans="1:10" x14ac:dyDescent="0.3">
      <c r="A479" s="22" t="str">
        <f t="shared" si="7"/>
        <v>'RTP2015Palliative70+'</v>
      </c>
      <c r="B479" s="22">
        <v>2015</v>
      </c>
      <c r="C479" s="22" t="s">
        <v>267</v>
      </c>
      <c r="D479" s="22" t="s">
        <v>8</v>
      </c>
      <c r="E479" s="22" t="s">
        <v>628</v>
      </c>
      <c r="F479" s="22">
        <v>10</v>
      </c>
      <c r="G479" s="22">
        <v>5</v>
      </c>
      <c r="H479" s="22" t="str">
        <f>INDEX(Bar_data!$A$3:$B$140,MATCH(C479,Bar_data!$A$3:$A$140,FALSE),2)</f>
        <v>Trust110</v>
      </c>
      <c r="I479" s="22" t="str">
        <f>INDEX(TrustCAHUB_map!$A$2:$D$139,MATCH($C479,TrustCAHUB_map!$A$2:$A$139,FALSE),3)</f>
        <v>Surrey and Sussex</v>
      </c>
      <c r="J479" s="22" t="str">
        <f>INDEX(TrustCAHUB_map!$A$2:$D$139,MATCH($C479,TrustCAHUB_map!$A$2:$A$139,FALSE),4)</f>
        <v>South East</v>
      </c>
    </row>
    <row r="480" spans="1:10" x14ac:dyDescent="0.3">
      <c r="A480" s="22" t="str">
        <f t="shared" si="7"/>
        <v>'RTP2015Not assigned70+'</v>
      </c>
      <c r="B480" s="22">
        <v>2015</v>
      </c>
      <c r="C480" s="22" t="s">
        <v>267</v>
      </c>
      <c r="D480" s="22" t="s">
        <v>477</v>
      </c>
      <c r="E480" s="22" t="s">
        <v>628</v>
      </c>
      <c r="F480" s="22">
        <v>1</v>
      </c>
      <c r="G480" s="22">
        <v>0</v>
      </c>
      <c r="H480" s="22" t="str">
        <f>INDEX(Bar_data!$A$3:$B$140,MATCH(C480,Bar_data!$A$3:$A$140,FALSE),2)</f>
        <v>Trust110</v>
      </c>
      <c r="I480" s="22" t="str">
        <f>INDEX(TrustCAHUB_map!$A$2:$D$139,MATCH($C480,TrustCAHUB_map!$A$2:$A$139,FALSE),3)</f>
        <v>Surrey and Sussex</v>
      </c>
      <c r="J480" s="22" t="str">
        <f>INDEX(TrustCAHUB_map!$A$2:$D$139,MATCH($C480,TrustCAHUB_map!$A$2:$A$139,FALSE),4)</f>
        <v>South East</v>
      </c>
    </row>
    <row r="481" spans="1:10" x14ac:dyDescent="0.3">
      <c r="A481" s="22" t="str">
        <f t="shared" si="7"/>
        <v>'RTP2015Curative70+'</v>
      </c>
      <c r="B481" s="22">
        <v>2015</v>
      </c>
      <c r="C481" s="22" t="s">
        <v>267</v>
      </c>
      <c r="D481" s="22" t="s">
        <v>7</v>
      </c>
      <c r="E481" s="22" t="s">
        <v>628</v>
      </c>
      <c r="F481" s="22">
        <v>3</v>
      </c>
      <c r="G481" s="22">
        <v>0</v>
      </c>
      <c r="H481" s="22" t="str">
        <f>INDEX(Bar_data!$A$3:$B$140,MATCH(C481,Bar_data!$A$3:$A$140,FALSE),2)</f>
        <v>Trust110</v>
      </c>
      <c r="I481" s="22" t="str">
        <f>INDEX(TrustCAHUB_map!$A$2:$D$139,MATCH($C481,TrustCAHUB_map!$A$2:$A$139,FALSE),3)</f>
        <v>Surrey and Sussex</v>
      </c>
      <c r="J481" s="22" t="str">
        <f>INDEX(TrustCAHUB_map!$A$2:$D$139,MATCH($C481,TrustCAHUB_map!$A$2:$A$139,FALSE),4)</f>
        <v>South East</v>
      </c>
    </row>
    <row r="482" spans="1:10" x14ac:dyDescent="0.3">
      <c r="A482" s="22" t="str">
        <f t="shared" si="7"/>
        <v>'RTR2015Palliative18-49'</v>
      </c>
      <c r="B482" s="22">
        <v>2015</v>
      </c>
      <c r="C482" s="22" t="s">
        <v>268</v>
      </c>
      <c r="D482" s="22" t="s">
        <v>8</v>
      </c>
      <c r="E482" s="22" t="s">
        <v>153</v>
      </c>
      <c r="F482" s="22">
        <v>9</v>
      </c>
      <c r="G482" s="22">
        <v>1</v>
      </c>
      <c r="H482" s="22" t="str">
        <f>INDEX(Bar_data!$A$3:$B$140,MATCH(C482,Bar_data!$A$3:$A$140,FALSE),2)</f>
        <v>Trust111</v>
      </c>
      <c r="I482" s="22" t="str">
        <f>INDEX(TrustCAHUB_map!$A$2:$D$139,MATCH($C482,TrustCAHUB_map!$A$2:$A$139,FALSE),3)</f>
        <v>North East and Cumbria</v>
      </c>
      <c r="J482" s="22" t="str">
        <f>INDEX(TrustCAHUB_map!$A$2:$D$139,MATCH($C482,TrustCAHUB_map!$A$2:$A$139,FALSE),4)</f>
        <v>North East</v>
      </c>
    </row>
    <row r="483" spans="1:10" x14ac:dyDescent="0.3">
      <c r="A483" s="22" t="str">
        <f t="shared" si="7"/>
        <v>'RTR2015Curative18-49'</v>
      </c>
      <c r="B483" s="22">
        <v>2015</v>
      </c>
      <c r="C483" s="22" t="s">
        <v>268</v>
      </c>
      <c r="D483" s="22" t="s">
        <v>7</v>
      </c>
      <c r="E483" s="22" t="s">
        <v>153</v>
      </c>
      <c r="F483" s="22">
        <v>1</v>
      </c>
      <c r="G483" s="22">
        <v>0</v>
      </c>
      <c r="H483" s="22" t="str">
        <f>INDEX(Bar_data!$A$3:$B$140,MATCH(C483,Bar_data!$A$3:$A$140,FALSE),2)</f>
        <v>Trust111</v>
      </c>
      <c r="I483" s="22" t="str">
        <f>INDEX(TrustCAHUB_map!$A$2:$D$139,MATCH($C483,TrustCAHUB_map!$A$2:$A$139,FALSE),3)</f>
        <v>North East and Cumbria</v>
      </c>
      <c r="J483" s="22" t="str">
        <f>INDEX(TrustCAHUB_map!$A$2:$D$139,MATCH($C483,TrustCAHUB_map!$A$2:$A$139,FALSE),4)</f>
        <v>North East</v>
      </c>
    </row>
    <row r="484" spans="1:10" x14ac:dyDescent="0.3">
      <c r="A484" s="22" t="str">
        <f t="shared" si="7"/>
        <v>'RTR2015Palliative50-69'</v>
      </c>
      <c r="B484" s="22">
        <v>2015</v>
      </c>
      <c r="C484" s="22" t="s">
        <v>268</v>
      </c>
      <c r="D484" s="22" t="s">
        <v>8</v>
      </c>
      <c r="E484" s="22" t="s">
        <v>627</v>
      </c>
      <c r="F484" s="22">
        <v>40</v>
      </c>
      <c r="G484" s="22">
        <v>6</v>
      </c>
      <c r="H484" s="22" t="str">
        <f>INDEX(Bar_data!$A$3:$B$140,MATCH(C484,Bar_data!$A$3:$A$140,FALSE),2)</f>
        <v>Trust111</v>
      </c>
      <c r="I484" s="22" t="str">
        <f>INDEX(TrustCAHUB_map!$A$2:$D$139,MATCH($C484,TrustCAHUB_map!$A$2:$A$139,FALSE),3)</f>
        <v>North East and Cumbria</v>
      </c>
      <c r="J484" s="22" t="str">
        <f>INDEX(TrustCAHUB_map!$A$2:$D$139,MATCH($C484,TrustCAHUB_map!$A$2:$A$139,FALSE),4)</f>
        <v>North East</v>
      </c>
    </row>
    <row r="485" spans="1:10" x14ac:dyDescent="0.3">
      <c r="A485" s="22" t="str">
        <f t="shared" si="7"/>
        <v>'RTR2015Curative50-69'</v>
      </c>
      <c r="B485" s="22">
        <v>2015</v>
      </c>
      <c r="C485" s="22" t="s">
        <v>268</v>
      </c>
      <c r="D485" s="22" t="s">
        <v>7</v>
      </c>
      <c r="E485" s="22" t="s">
        <v>627</v>
      </c>
      <c r="F485" s="22">
        <v>18</v>
      </c>
      <c r="G485" s="22">
        <v>0</v>
      </c>
      <c r="H485" s="22" t="str">
        <f>INDEX(Bar_data!$A$3:$B$140,MATCH(C485,Bar_data!$A$3:$A$140,FALSE),2)</f>
        <v>Trust111</v>
      </c>
      <c r="I485" s="22" t="str">
        <f>INDEX(TrustCAHUB_map!$A$2:$D$139,MATCH($C485,TrustCAHUB_map!$A$2:$A$139,FALSE),3)</f>
        <v>North East and Cumbria</v>
      </c>
      <c r="J485" s="22" t="str">
        <f>INDEX(TrustCAHUB_map!$A$2:$D$139,MATCH($C485,TrustCAHUB_map!$A$2:$A$139,FALSE),4)</f>
        <v>North East</v>
      </c>
    </row>
    <row r="486" spans="1:10" x14ac:dyDescent="0.3">
      <c r="A486" s="22" t="str">
        <f t="shared" si="7"/>
        <v>'RTR2015Not assigned50-69'</v>
      </c>
      <c r="B486" s="22">
        <v>2015</v>
      </c>
      <c r="C486" s="22" t="s">
        <v>268</v>
      </c>
      <c r="D486" s="22" t="s">
        <v>477</v>
      </c>
      <c r="E486" s="22" t="s">
        <v>627</v>
      </c>
      <c r="F486" s="22">
        <v>1</v>
      </c>
      <c r="G486" s="22">
        <v>0</v>
      </c>
      <c r="H486" s="22" t="str">
        <f>INDEX(Bar_data!$A$3:$B$140,MATCH(C486,Bar_data!$A$3:$A$140,FALSE),2)</f>
        <v>Trust111</v>
      </c>
      <c r="I486" s="22" t="str">
        <f>INDEX(TrustCAHUB_map!$A$2:$D$139,MATCH($C486,TrustCAHUB_map!$A$2:$A$139,FALSE),3)</f>
        <v>North East and Cumbria</v>
      </c>
      <c r="J486" s="22" t="str">
        <f>INDEX(TrustCAHUB_map!$A$2:$D$139,MATCH($C486,TrustCAHUB_map!$A$2:$A$139,FALSE),4)</f>
        <v>North East</v>
      </c>
    </row>
    <row r="487" spans="1:10" x14ac:dyDescent="0.3">
      <c r="A487" s="22" t="str">
        <f t="shared" si="7"/>
        <v>'RTR2015Palliative70+'</v>
      </c>
      <c r="B487" s="22">
        <v>2015</v>
      </c>
      <c r="C487" s="22" t="s">
        <v>268</v>
      </c>
      <c r="D487" s="22" t="s">
        <v>8</v>
      </c>
      <c r="E487" s="22" t="s">
        <v>628</v>
      </c>
      <c r="F487" s="22">
        <v>33</v>
      </c>
      <c r="G487" s="22">
        <v>5</v>
      </c>
      <c r="H487" s="22" t="str">
        <f>INDEX(Bar_data!$A$3:$B$140,MATCH(C487,Bar_data!$A$3:$A$140,FALSE),2)</f>
        <v>Trust111</v>
      </c>
      <c r="I487" s="22" t="str">
        <f>INDEX(TrustCAHUB_map!$A$2:$D$139,MATCH($C487,TrustCAHUB_map!$A$2:$A$139,FALSE),3)</f>
        <v>North East and Cumbria</v>
      </c>
      <c r="J487" s="22" t="str">
        <f>INDEX(TrustCAHUB_map!$A$2:$D$139,MATCH($C487,TrustCAHUB_map!$A$2:$A$139,FALSE),4)</f>
        <v>North East</v>
      </c>
    </row>
    <row r="488" spans="1:10" x14ac:dyDescent="0.3">
      <c r="A488" s="22" t="str">
        <f t="shared" si="7"/>
        <v>'RTR2015Curative70+'</v>
      </c>
      <c r="B488" s="22">
        <v>2015</v>
      </c>
      <c r="C488" s="22" t="s">
        <v>268</v>
      </c>
      <c r="D488" s="22" t="s">
        <v>7</v>
      </c>
      <c r="E488" s="22" t="s">
        <v>628</v>
      </c>
      <c r="F488" s="22">
        <v>11</v>
      </c>
      <c r="G488" s="22">
        <v>0</v>
      </c>
      <c r="H488" s="22" t="str">
        <f>INDEX(Bar_data!$A$3:$B$140,MATCH(C488,Bar_data!$A$3:$A$140,FALSE),2)</f>
        <v>Trust111</v>
      </c>
      <c r="I488" s="22" t="str">
        <f>INDEX(TrustCAHUB_map!$A$2:$D$139,MATCH($C488,TrustCAHUB_map!$A$2:$A$139,FALSE),3)</f>
        <v>North East and Cumbria</v>
      </c>
      <c r="J488" s="22" t="str">
        <f>INDEX(TrustCAHUB_map!$A$2:$D$139,MATCH($C488,TrustCAHUB_map!$A$2:$A$139,FALSE),4)</f>
        <v>North East</v>
      </c>
    </row>
    <row r="489" spans="1:10" x14ac:dyDescent="0.3">
      <c r="A489" s="22" t="str">
        <f t="shared" si="7"/>
        <v>'RTX2015Palliative18-49'</v>
      </c>
      <c r="B489" s="22">
        <v>2015</v>
      </c>
      <c r="C489" s="22" t="s">
        <v>269</v>
      </c>
      <c r="D489" s="22" t="s">
        <v>8</v>
      </c>
      <c r="E489" s="22" t="s">
        <v>153</v>
      </c>
      <c r="F489" s="22">
        <v>2</v>
      </c>
      <c r="G489" s="22">
        <v>0</v>
      </c>
      <c r="H489" s="22" t="str">
        <f>INDEX(Bar_data!$A$3:$B$140,MATCH(C489,Bar_data!$A$3:$A$140,FALSE),2)</f>
        <v>Trust112</v>
      </c>
      <c r="I489" s="22" t="str">
        <f>INDEX(TrustCAHUB_map!$A$2:$D$139,MATCH($C489,TrustCAHUB_map!$A$2:$A$139,FALSE),3)</f>
        <v>Lancashire and South Cumbria</v>
      </c>
      <c r="J489" s="22" t="str">
        <f>INDEX(TrustCAHUB_map!$A$2:$D$139,MATCH($C489,TrustCAHUB_map!$A$2:$A$139,FALSE),4)</f>
        <v>North West</v>
      </c>
    </row>
    <row r="490" spans="1:10" x14ac:dyDescent="0.3">
      <c r="A490" s="22" t="str">
        <f t="shared" si="7"/>
        <v>'RTX2015Not assigned50-69'</v>
      </c>
      <c r="B490" s="22">
        <v>2015</v>
      </c>
      <c r="C490" s="22" t="s">
        <v>269</v>
      </c>
      <c r="D490" s="22" t="s">
        <v>477</v>
      </c>
      <c r="E490" s="22" t="s">
        <v>627</v>
      </c>
      <c r="F490" s="22">
        <v>4</v>
      </c>
      <c r="G490" s="22">
        <v>0</v>
      </c>
      <c r="H490" s="22" t="str">
        <f>INDEX(Bar_data!$A$3:$B$140,MATCH(C490,Bar_data!$A$3:$A$140,FALSE),2)</f>
        <v>Trust112</v>
      </c>
      <c r="I490" s="22" t="str">
        <f>INDEX(TrustCAHUB_map!$A$2:$D$139,MATCH($C490,TrustCAHUB_map!$A$2:$A$139,FALSE),3)</f>
        <v>Lancashire and South Cumbria</v>
      </c>
      <c r="J490" s="22" t="str">
        <f>INDEX(TrustCAHUB_map!$A$2:$D$139,MATCH($C490,TrustCAHUB_map!$A$2:$A$139,FALSE),4)</f>
        <v>North West</v>
      </c>
    </row>
    <row r="491" spans="1:10" x14ac:dyDescent="0.3">
      <c r="A491" s="22" t="str">
        <f t="shared" si="7"/>
        <v>'RTX2015Curative50-69'</v>
      </c>
      <c r="B491" s="22">
        <v>2015</v>
      </c>
      <c r="C491" s="22" t="s">
        <v>269</v>
      </c>
      <c r="D491" s="22" t="s">
        <v>7</v>
      </c>
      <c r="E491" s="22" t="s">
        <v>627</v>
      </c>
      <c r="F491" s="22">
        <v>7</v>
      </c>
      <c r="G491" s="22">
        <v>0</v>
      </c>
      <c r="H491" s="22" t="str">
        <f>INDEX(Bar_data!$A$3:$B$140,MATCH(C491,Bar_data!$A$3:$A$140,FALSE),2)</f>
        <v>Trust112</v>
      </c>
      <c r="I491" s="22" t="str">
        <f>INDEX(TrustCAHUB_map!$A$2:$D$139,MATCH($C491,TrustCAHUB_map!$A$2:$A$139,FALSE),3)</f>
        <v>Lancashire and South Cumbria</v>
      </c>
      <c r="J491" s="22" t="str">
        <f>INDEX(TrustCAHUB_map!$A$2:$D$139,MATCH($C491,TrustCAHUB_map!$A$2:$A$139,FALSE),4)</f>
        <v>North West</v>
      </c>
    </row>
    <row r="492" spans="1:10" x14ac:dyDescent="0.3">
      <c r="A492" s="22" t="str">
        <f t="shared" si="7"/>
        <v>'RTX2015Palliative50-69'</v>
      </c>
      <c r="B492" s="22">
        <v>2015</v>
      </c>
      <c r="C492" s="22" t="s">
        <v>269</v>
      </c>
      <c r="D492" s="22" t="s">
        <v>8</v>
      </c>
      <c r="E492" s="22" t="s">
        <v>627</v>
      </c>
      <c r="F492" s="22">
        <v>33</v>
      </c>
      <c r="G492" s="22">
        <v>2</v>
      </c>
      <c r="H492" s="22" t="str">
        <f>INDEX(Bar_data!$A$3:$B$140,MATCH(C492,Bar_data!$A$3:$A$140,FALSE),2)</f>
        <v>Trust112</v>
      </c>
      <c r="I492" s="22" t="str">
        <f>INDEX(TrustCAHUB_map!$A$2:$D$139,MATCH($C492,TrustCAHUB_map!$A$2:$A$139,FALSE),3)</f>
        <v>Lancashire and South Cumbria</v>
      </c>
      <c r="J492" s="22" t="str">
        <f>INDEX(TrustCAHUB_map!$A$2:$D$139,MATCH($C492,TrustCAHUB_map!$A$2:$A$139,FALSE),4)</f>
        <v>North West</v>
      </c>
    </row>
    <row r="493" spans="1:10" x14ac:dyDescent="0.3">
      <c r="A493" s="22" t="str">
        <f t="shared" si="7"/>
        <v>'RTX2015Curative70+'</v>
      </c>
      <c r="B493" s="22">
        <v>2015</v>
      </c>
      <c r="C493" s="22" t="s">
        <v>269</v>
      </c>
      <c r="D493" s="22" t="s">
        <v>7</v>
      </c>
      <c r="E493" s="22" t="s">
        <v>628</v>
      </c>
      <c r="F493" s="22">
        <v>3</v>
      </c>
      <c r="G493" s="22">
        <v>1</v>
      </c>
      <c r="H493" s="22" t="str">
        <f>INDEX(Bar_data!$A$3:$B$140,MATCH(C493,Bar_data!$A$3:$A$140,FALSE),2)</f>
        <v>Trust112</v>
      </c>
      <c r="I493" s="22" t="str">
        <f>INDEX(TrustCAHUB_map!$A$2:$D$139,MATCH($C493,TrustCAHUB_map!$A$2:$A$139,FALSE),3)</f>
        <v>Lancashire and South Cumbria</v>
      </c>
      <c r="J493" s="22" t="str">
        <f>INDEX(TrustCAHUB_map!$A$2:$D$139,MATCH($C493,TrustCAHUB_map!$A$2:$A$139,FALSE),4)</f>
        <v>North West</v>
      </c>
    </row>
    <row r="494" spans="1:10" x14ac:dyDescent="0.3">
      <c r="A494" s="22" t="str">
        <f t="shared" si="7"/>
        <v>'RTX2015Not assigned70+'</v>
      </c>
      <c r="B494" s="22">
        <v>2015</v>
      </c>
      <c r="C494" s="22" t="s">
        <v>269</v>
      </c>
      <c r="D494" s="22" t="s">
        <v>477</v>
      </c>
      <c r="E494" s="22" t="s">
        <v>628</v>
      </c>
      <c r="F494" s="22">
        <v>2</v>
      </c>
      <c r="G494" s="22">
        <v>0</v>
      </c>
      <c r="H494" s="22" t="str">
        <f>INDEX(Bar_data!$A$3:$B$140,MATCH(C494,Bar_data!$A$3:$A$140,FALSE),2)</f>
        <v>Trust112</v>
      </c>
      <c r="I494" s="22" t="str">
        <f>INDEX(TrustCAHUB_map!$A$2:$D$139,MATCH($C494,TrustCAHUB_map!$A$2:$A$139,FALSE),3)</f>
        <v>Lancashire and South Cumbria</v>
      </c>
      <c r="J494" s="22" t="str">
        <f>INDEX(TrustCAHUB_map!$A$2:$D$139,MATCH($C494,TrustCAHUB_map!$A$2:$A$139,FALSE),4)</f>
        <v>North West</v>
      </c>
    </row>
    <row r="495" spans="1:10" x14ac:dyDescent="0.3">
      <c r="A495" s="22" t="str">
        <f t="shared" si="7"/>
        <v>'RTX2015Palliative70+'</v>
      </c>
      <c r="B495" s="22">
        <v>2015</v>
      </c>
      <c r="C495" s="22" t="s">
        <v>269</v>
      </c>
      <c r="D495" s="22" t="s">
        <v>8</v>
      </c>
      <c r="E495" s="22" t="s">
        <v>628</v>
      </c>
      <c r="F495" s="22">
        <v>37</v>
      </c>
      <c r="G495" s="22">
        <v>2</v>
      </c>
      <c r="H495" s="22" t="str">
        <f>INDEX(Bar_data!$A$3:$B$140,MATCH(C495,Bar_data!$A$3:$A$140,FALSE),2)</f>
        <v>Trust112</v>
      </c>
      <c r="I495" s="22" t="str">
        <f>INDEX(TrustCAHUB_map!$A$2:$D$139,MATCH($C495,TrustCAHUB_map!$A$2:$A$139,FALSE),3)</f>
        <v>Lancashire and South Cumbria</v>
      </c>
      <c r="J495" s="22" t="str">
        <f>INDEX(TrustCAHUB_map!$A$2:$D$139,MATCH($C495,TrustCAHUB_map!$A$2:$A$139,FALSE),4)</f>
        <v>North West</v>
      </c>
    </row>
    <row r="496" spans="1:10" x14ac:dyDescent="0.3">
      <c r="A496" s="22" t="str">
        <f t="shared" si="7"/>
        <v>'RVV2015Palliative18-49'</v>
      </c>
      <c r="B496" s="22">
        <v>2015</v>
      </c>
      <c r="C496" s="22" t="s">
        <v>272</v>
      </c>
      <c r="D496" s="22" t="s">
        <v>8</v>
      </c>
      <c r="E496" s="22" t="s">
        <v>153</v>
      </c>
      <c r="F496" s="22">
        <v>4</v>
      </c>
      <c r="G496" s="22">
        <v>0</v>
      </c>
      <c r="H496" s="22" t="str">
        <f>INDEX(Bar_data!$A$3:$B$140,MATCH(C496,Bar_data!$A$3:$A$140,FALSE),2)</f>
        <v>Trust115</v>
      </c>
      <c r="I496" s="22" t="str">
        <f>INDEX(TrustCAHUB_map!$A$2:$D$139,MATCH($C496,TrustCAHUB_map!$A$2:$A$139,FALSE),3)</f>
        <v>Kent and Medway</v>
      </c>
      <c r="J496" s="22" t="str">
        <f>INDEX(TrustCAHUB_map!$A$2:$D$139,MATCH($C496,TrustCAHUB_map!$A$2:$A$139,FALSE),4)</f>
        <v>South East</v>
      </c>
    </row>
    <row r="497" spans="1:10" x14ac:dyDescent="0.3">
      <c r="A497" s="22" t="str">
        <f t="shared" si="7"/>
        <v>'RVV2015Palliative50-69'</v>
      </c>
      <c r="B497" s="22">
        <v>2015</v>
      </c>
      <c r="C497" s="22" t="s">
        <v>272</v>
      </c>
      <c r="D497" s="22" t="s">
        <v>8</v>
      </c>
      <c r="E497" s="22" t="s">
        <v>627</v>
      </c>
      <c r="F497" s="22">
        <v>62</v>
      </c>
      <c r="G497" s="22">
        <v>9</v>
      </c>
      <c r="H497" s="22" t="str">
        <f>INDEX(Bar_data!$A$3:$B$140,MATCH(C497,Bar_data!$A$3:$A$140,FALSE),2)</f>
        <v>Trust115</v>
      </c>
      <c r="I497" s="22" t="str">
        <f>INDEX(TrustCAHUB_map!$A$2:$D$139,MATCH($C497,TrustCAHUB_map!$A$2:$A$139,FALSE),3)</f>
        <v>Kent and Medway</v>
      </c>
      <c r="J497" s="22" t="str">
        <f>INDEX(TrustCAHUB_map!$A$2:$D$139,MATCH($C497,TrustCAHUB_map!$A$2:$A$139,FALSE),4)</f>
        <v>South East</v>
      </c>
    </row>
    <row r="498" spans="1:10" x14ac:dyDescent="0.3">
      <c r="A498" s="22" t="str">
        <f t="shared" si="7"/>
        <v>'RVV2015Curative50-69'</v>
      </c>
      <c r="B498" s="22">
        <v>2015</v>
      </c>
      <c r="C498" s="22" t="s">
        <v>272</v>
      </c>
      <c r="D498" s="22" t="s">
        <v>7</v>
      </c>
      <c r="E498" s="22" t="s">
        <v>627</v>
      </c>
      <c r="F498" s="22">
        <v>13</v>
      </c>
      <c r="G498" s="22">
        <v>0</v>
      </c>
      <c r="H498" s="22" t="str">
        <f>INDEX(Bar_data!$A$3:$B$140,MATCH(C498,Bar_data!$A$3:$A$140,FALSE),2)</f>
        <v>Trust115</v>
      </c>
      <c r="I498" s="22" t="str">
        <f>INDEX(TrustCAHUB_map!$A$2:$D$139,MATCH($C498,TrustCAHUB_map!$A$2:$A$139,FALSE),3)</f>
        <v>Kent and Medway</v>
      </c>
      <c r="J498" s="22" t="str">
        <f>INDEX(TrustCAHUB_map!$A$2:$D$139,MATCH($C498,TrustCAHUB_map!$A$2:$A$139,FALSE),4)</f>
        <v>South East</v>
      </c>
    </row>
    <row r="499" spans="1:10" x14ac:dyDescent="0.3">
      <c r="A499" s="22" t="str">
        <f t="shared" si="7"/>
        <v>'RVV2015Curative70+'</v>
      </c>
      <c r="B499" s="22">
        <v>2015</v>
      </c>
      <c r="C499" s="22" t="s">
        <v>272</v>
      </c>
      <c r="D499" s="22" t="s">
        <v>7</v>
      </c>
      <c r="E499" s="22" t="s">
        <v>628</v>
      </c>
      <c r="F499" s="22">
        <v>14</v>
      </c>
      <c r="G499" s="22">
        <v>1</v>
      </c>
      <c r="H499" s="22" t="str">
        <f>INDEX(Bar_data!$A$3:$B$140,MATCH(C499,Bar_data!$A$3:$A$140,FALSE),2)</f>
        <v>Trust115</v>
      </c>
      <c r="I499" s="22" t="str">
        <f>INDEX(TrustCAHUB_map!$A$2:$D$139,MATCH($C499,TrustCAHUB_map!$A$2:$A$139,FALSE),3)</f>
        <v>Kent and Medway</v>
      </c>
      <c r="J499" s="22" t="str">
        <f>INDEX(TrustCAHUB_map!$A$2:$D$139,MATCH($C499,TrustCAHUB_map!$A$2:$A$139,FALSE),4)</f>
        <v>South East</v>
      </c>
    </row>
    <row r="500" spans="1:10" x14ac:dyDescent="0.3">
      <c r="A500" s="22" t="str">
        <f t="shared" si="7"/>
        <v>'RVV2015Palliative70+'</v>
      </c>
      <c r="B500" s="22">
        <v>2015</v>
      </c>
      <c r="C500" s="22" t="s">
        <v>272</v>
      </c>
      <c r="D500" s="22" t="s">
        <v>8</v>
      </c>
      <c r="E500" s="22" t="s">
        <v>628</v>
      </c>
      <c r="F500" s="22">
        <v>45</v>
      </c>
      <c r="G500" s="22">
        <v>5</v>
      </c>
      <c r="H500" s="22" t="str">
        <f>INDEX(Bar_data!$A$3:$B$140,MATCH(C500,Bar_data!$A$3:$A$140,FALSE),2)</f>
        <v>Trust115</v>
      </c>
      <c r="I500" s="22" t="str">
        <f>INDEX(TrustCAHUB_map!$A$2:$D$139,MATCH($C500,TrustCAHUB_map!$A$2:$A$139,FALSE),3)</f>
        <v>Kent and Medway</v>
      </c>
      <c r="J500" s="22" t="str">
        <f>INDEX(TrustCAHUB_map!$A$2:$D$139,MATCH($C500,TrustCAHUB_map!$A$2:$A$139,FALSE),4)</f>
        <v>South East</v>
      </c>
    </row>
    <row r="501" spans="1:10" x14ac:dyDescent="0.3">
      <c r="A501" s="22" t="str">
        <f t="shared" si="7"/>
        <v>'RVW2015Curative18-49'</v>
      </c>
      <c r="B501" s="22">
        <v>2015</v>
      </c>
      <c r="C501" s="22" t="s">
        <v>273</v>
      </c>
      <c r="D501" s="22" t="s">
        <v>7</v>
      </c>
      <c r="E501" s="22" t="s">
        <v>153</v>
      </c>
      <c r="F501" s="22">
        <v>1</v>
      </c>
      <c r="G501" s="22">
        <v>0</v>
      </c>
      <c r="H501" s="22" t="str">
        <f>INDEX(Bar_data!$A$3:$B$140,MATCH(C501,Bar_data!$A$3:$A$140,FALSE),2)</f>
        <v>Trust116</v>
      </c>
      <c r="I501" s="22" t="str">
        <f>INDEX(TrustCAHUB_map!$A$2:$D$139,MATCH($C501,TrustCAHUB_map!$A$2:$A$139,FALSE),3)</f>
        <v>North East and Cumbria</v>
      </c>
      <c r="J501" s="22" t="str">
        <f>INDEX(TrustCAHUB_map!$A$2:$D$139,MATCH($C501,TrustCAHUB_map!$A$2:$A$139,FALSE),4)</f>
        <v>North East</v>
      </c>
    </row>
    <row r="502" spans="1:10" x14ac:dyDescent="0.3">
      <c r="A502" s="22" t="str">
        <f t="shared" si="7"/>
        <v>'RVW2015Curative50-69'</v>
      </c>
      <c r="B502" s="22">
        <v>2015</v>
      </c>
      <c r="C502" s="22" t="s">
        <v>273</v>
      </c>
      <c r="D502" s="22" t="s">
        <v>7</v>
      </c>
      <c r="E502" s="22" t="s">
        <v>627</v>
      </c>
      <c r="F502" s="22">
        <v>26</v>
      </c>
      <c r="G502" s="22">
        <v>1</v>
      </c>
      <c r="H502" s="22" t="str">
        <f>INDEX(Bar_data!$A$3:$B$140,MATCH(C502,Bar_data!$A$3:$A$140,FALSE),2)</f>
        <v>Trust116</v>
      </c>
      <c r="I502" s="22" t="str">
        <f>INDEX(TrustCAHUB_map!$A$2:$D$139,MATCH($C502,TrustCAHUB_map!$A$2:$A$139,FALSE),3)</f>
        <v>North East and Cumbria</v>
      </c>
      <c r="J502" s="22" t="str">
        <f>INDEX(TrustCAHUB_map!$A$2:$D$139,MATCH($C502,TrustCAHUB_map!$A$2:$A$139,FALSE),4)</f>
        <v>North East</v>
      </c>
    </row>
    <row r="503" spans="1:10" x14ac:dyDescent="0.3">
      <c r="A503" s="22" t="str">
        <f t="shared" si="7"/>
        <v>'RVW2015Palliative50-69'</v>
      </c>
      <c r="B503" s="22">
        <v>2015</v>
      </c>
      <c r="C503" s="22" t="s">
        <v>273</v>
      </c>
      <c r="D503" s="22" t="s">
        <v>8</v>
      </c>
      <c r="E503" s="22" t="s">
        <v>627</v>
      </c>
      <c r="F503" s="22">
        <v>24</v>
      </c>
      <c r="G503" s="22">
        <v>2</v>
      </c>
      <c r="H503" s="22" t="str">
        <f>INDEX(Bar_data!$A$3:$B$140,MATCH(C503,Bar_data!$A$3:$A$140,FALSE),2)</f>
        <v>Trust116</v>
      </c>
      <c r="I503" s="22" t="str">
        <f>INDEX(TrustCAHUB_map!$A$2:$D$139,MATCH($C503,TrustCAHUB_map!$A$2:$A$139,FALSE),3)</f>
        <v>North East and Cumbria</v>
      </c>
      <c r="J503" s="22" t="str">
        <f>INDEX(TrustCAHUB_map!$A$2:$D$139,MATCH($C503,TrustCAHUB_map!$A$2:$A$139,FALSE),4)</f>
        <v>North East</v>
      </c>
    </row>
    <row r="504" spans="1:10" x14ac:dyDescent="0.3">
      <c r="A504" s="22" t="str">
        <f t="shared" si="7"/>
        <v>'RVW2015Curative70+'</v>
      </c>
      <c r="B504" s="22">
        <v>2015</v>
      </c>
      <c r="C504" s="22" t="s">
        <v>273</v>
      </c>
      <c r="D504" s="22" t="s">
        <v>7</v>
      </c>
      <c r="E504" s="22" t="s">
        <v>628</v>
      </c>
      <c r="F504" s="22">
        <v>9</v>
      </c>
      <c r="G504" s="22">
        <v>0</v>
      </c>
      <c r="H504" s="22" t="str">
        <f>INDEX(Bar_data!$A$3:$B$140,MATCH(C504,Bar_data!$A$3:$A$140,FALSE),2)</f>
        <v>Trust116</v>
      </c>
      <c r="I504" s="22" t="str">
        <f>INDEX(TrustCAHUB_map!$A$2:$D$139,MATCH($C504,TrustCAHUB_map!$A$2:$A$139,FALSE),3)</f>
        <v>North East and Cumbria</v>
      </c>
      <c r="J504" s="22" t="str">
        <f>INDEX(TrustCAHUB_map!$A$2:$D$139,MATCH($C504,TrustCAHUB_map!$A$2:$A$139,FALSE),4)</f>
        <v>North East</v>
      </c>
    </row>
    <row r="505" spans="1:10" x14ac:dyDescent="0.3">
      <c r="A505" s="22" t="str">
        <f t="shared" si="7"/>
        <v>'RVW2015Palliative70+'</v>
      </c>
      <c r="B505" s="22">
        <v>2015</v>
      </c>
      <c r="C505" s="22" t="s">
        <v>273</v>
      </c>
      <c r="D505" s="22" t="s">
        <v>8</v>
      </c>
      <c r="E505" s="22" t="s">
        <v>628</v>
      </c>
      <c r="F505" s="22">
        <v>22</v>
      </c>
      <c r="G505" s="22">
        <v>1</v>
      </c>
      <c r="H505" s="22" t="str">
        <f>INDEX(Bar_data!$A$3:$B$140,MATCH(C505,Bar_data!$A$3:$A$140,FALSE),2)</f>
        <v>Trust116</v>
      </c>
      <c r="I505" s="22" t="str">
        <f>INDEX(TrustCAHUB_map!$A$2:$D$139,MATCH($C505,TrustCAHUB_map!$A$2:$A$139,FALSE),3)</f>
        <v>North East and Cumbria</v>
      </c>
      <c r="J505" s="22" t="str">
        <f>INDEX(TrustCAHUB_map!$A$2:$D$139,MATCH($C505,TrustCAHUB_map!$A$2:$A$139,FALSE),4)</f>
        <v>North East</v>
      </c>
    </row>
    <row r="506" spans="1:10" x14ac:dyDescent="0.3">
      <c r="A506" s="22" t="str">
        <f t="shared" si="7"/>
        <v>'RWA2015Palliative18-49'</v>
      </c>
      <c r="B506" s="22">
        <v>2015</v>
      </c>
      <c r="C506" s="22" t="s">
        <v>276</v>
      </c>
      <c r="D506" s="22" t="s">
        <v>8</v>
      </c>
      <c r="E506" s="22" t="s">
        <v>153</v>
      </c>
      <c r="F506" s="22">
        <v>2</v>
      </c>
      <c r="G506" s="22">
        <v>0</v>
      </c>
      <c r="H506" s="22" t="str">
        <f>INDEX(Bar_data!$A$3:$B$140,MATCH(C506,Bar_data!$A$3:$A$140,FALSE),2)</f>
        <v>Trust119</v>
      </c>
      <c r="I506" s="22" t="str">
        <f>INDEX(TrustCAHUB_map!$A$2:$D$139,MATCH($C506,TrustCAHUB_map!$A$2:$A$139,FALSE),3)</f>
        <v>Humber, Coast and Vale</v>
      </c>
      <c r="J506" s="22" t="str">
        <f>INDEX(TrustCAHUB_map!$A$2:$D$139,MATCH($C506,TrustCAHUB_map!$A$2:$A$139,FALSE),4)</f>
        <v>Yorkshire and Humber</v>
      </c>
    </row>
    <row r="507" spans="1:10" x14ac:dyDescent="0.3">
      <c r="A507" s="22" t="str">
        <f t="shared" si="7"/>
        <v>'RWA2015Not assigned18-49'</v>
      </c>
      <c r="B507" s="22">
        <v>2015</v>
      </c>
      <c r="C507" s="22" t="s">
        <v>276</v>
      </c>
      <c r="D507" s="22" t="s">
        <v>477</v>
      </c>
      <c r="E507" s="22" t="s">
        <v>153</v>
      </c>
      <c r="F507" s="22">
        <v>1</v>
      </c>
      <c r="G507" s="22">
        <v>0</v>
      </c>
      <c r="H507" s="22" t="str">
        <f>INDEX(Bar_data!$A$3:$B$140,MATCH(C507,Bar_data!$A$3:$A$140,FALSE),2)</f>
        <v>Trust119</v>
      </c>
      <c r="I507" s="22" t="str">
        <f>INDEX(TrustCAHUB_map!$A$2:$D$139,MATCH($C507,TrustCAHUB_map!$A$2:$A$139,FALSE),3)</f>
        <v>Humber, Coast and Vale</v>
      </c>
      <c r="J507" s="22" t="str">
        <f>INDEX(TrustCAHUB_map!$A$2:$D$139,MATCH($C507,TrustCAHUB_map!$A$2:$A$139,FALSE),4)</f>
        <v>Yorkshire and Humber</v>
      </c>
    </row>
    <row r="508" spans="1:10" x14ac:dyDescent="0.3">
      <c r="A508" s="22" t="str">
        <f t="shared" si="7"/>
        <v>'RWA2015Not assigned50-69'</v>
      </c>
      <c r="B508" s="22">
        <v>2015</v>
      </c>
      <c r="C508" s="22" t="s">
        <v>276</v>
      </c>
      <c r="D508" s="22" t="s">
        <v>477</v>
      </c>
      <c r="E508" s="22" t="s">
        <v>627</v>
      </c>
      <c r="F508" s="22">
        <v>1</v>
      </c>
      <c r="G508" s="22">
        <v>0</v>
      </c>
      <c r="H508" s="22" t="str">
        <f>INDEX(Bar_data!$A$3:$B$140,MATCH(C508,Bar_data!$A$3:$A$140,FALSE),2)</f>
        <v>Trust119</v>
      </c>
      <c r="I508" s="22" t="str">
        <f>INDEX(TrustCAHUB_map!$A$2:$D$139,MATCH($C508,TrustCAHUB_map!$A$2:$A$139,FALSE),3)</f>
        <v>Humber, Coast and Vale</v>
      </c>
      <c r="J508" s="22" t="str">
        <f>INDEX(TrustCAHUB_map!$A$2:$D$139,MATCH($C508,TrustCAHUB_map!$A$2:$A$139,FALSE),4)</f>
        <v>Yorkshire and Humber</v>
      </c>
    </row>
    <row r="509" spans="1:10" x14ac:dyDescent="0.3">
      <c r="A509" s="22" t="str">
        <f t="shared" si="7"/>
        <v>'RWA2015Palliative50-69'</v>
      </c>
      <c r="B509" s="22">
        <v>2015</v>
      </c>
      <c r="C509" s="22" t="s">
        <v>276</v>
      </c>
      <c r="D509" s="22" t="s">
        <v>8</v>
      </c>
      <c r="E509" s="22" t="s">
        <v>627</v>
      </c>
      <c r="F509" s="22">
        <v>41</v>
      </c>
      <c r="G509" s="22">
        <v>2</v>
      </c>
      <c r="H509" s="22" t="str">
        <f>INDEX(Bar_data!$A$3:$B$140,MATCH(C509,Bar_data!$A$3:$A$140,FALSE),2)</f>
        <v>Trust119</v>
      </c>
      <c r="I509" s="22" t="str">
        <f>INDEX(TrustCAHUB_map!$A$2:$D$139,MATCH($C509,TrustCAHUB_map!$A$2:$A$139,FALSE),3)</f>
        <v>Humber, Coast and Vale</v>
      </c>
      <c r="J509" s="22" t="str">
        <f>INDEX(TrustCAHUB_map!$A$2:$D$139,MATCH($C509,TrustCAHUB_map!$A$2:$A$139,FALSE),4)</f>
        <v>Yorkshire and Humber</v>
      </c>
    </row>
    <row r="510" spans="1:10" x14ac:dyDescent="0.3">
      <c r="A510" s="22" t="str">
        <f t="shared" si="7"/>
        <v>'RWA2015Curative50-69'</v>
      </c>
      <c r="B510" s="22">
        <v>2015</v>
      </c>
      <c r="C510" s="22" t="s">
        <v>276</v>
      </c>
      <c r="D510" s="22" t="s">
        <v>7</v>
      </c>
      <c r="E510" s="22" t="s">
        <v>627</v>
      </c>
      <c r="F510" s="22">
        <v>23</v>
      </c>
      <c r="G510" s="22">
        <v>3</v>
      </c>
      <c r="H510" s="22" t="str">
        <f>INDEX(Bar_data!$A$3:$B$140,MATCH(C510,Bar_data!$A$3:$A$140,FALSE),2)</f>
        <v>Trust119</v>
      </c>
      <c r="I510" s="22" t="str">
        <f>INDEX(TrustCAHUB_map!$A$2:$D$139,MATCH($C510,TrustCAHUB_map!$A$2:$A$139,FALSE),3)</f>
        <v>Humber, Coast and Vale</v>
      </c>
      <c r="J510" s="22" t="str">
        <f>INDEX(TrustCAHUB_map!$A$2:$D$139,MATCH($C510,TrustCAHUB_map!$A$2:$A$139,FALSE),4)</f>
        <v>Yorkshire and Humber</v>
      </c>
    </row>
    <row r="511" spans="1:10" x14ac:dyDescent="0.3">
      <c r="A511" s="22" t="str">
        <f t="shared" si="7"/>
        <v>'RWA2015Palliative70+'</v>
      </c>
      <c r="B511" s="22">
        <v>2015</v>
      </c>
      <c r="C511" s="22" t="s">
        <v>276</v>
      </c>
      <c r="D511" s="22" t="s">
        <v>8</v>
      </c>
      <c r="E511" s="22" t="s">
        <v>628</v>
      </c>
      <c r="F511" s="22">
        <v>15</v>
      </c>
      <c r="G511" s="22">
        <v>2</v>
      </c>
      <c r="H511" s="22" t="str">
        <f>INDEX(Bar_data!$A$3:$B$140,MATCH(C511,Bar_data!$A$3:$A$140,FALSE),2)</f>
        <v>Trust119</v>
      </c>
      <c r="I511" s="22" t="str">
        <f>INDEX(TrustCAHUB_map!$A$2:$D$139,MATCH($C511,TrustCAHUB_map!$A$2:$A$139,FALSE),3)</f>
        <v>Humber, Coast and Vale</v>
      </c>
      <c r="J511" s="22" t="str">
        <f>INDEX(TrustCAHUB_map!$A$2:$D$139,MATCH($C511,TrustCAHUB_map!$A$2:$A$139,FALSE),4)</f>
        <v>Yorkshire and Humber</v>
      </c>
    </row>
    <row r="512" spans="1:10" x14ac:dyDescent="0.3">
      <c r="A512" s="22" t="str">
        <f t="shared" si="7"/>
        <v>'RWA2015Curative70+'</v>
      </c>
      <c r="B512" s="22">
        <v>2015</v>
      </c>
      <c r="C512" s="22" t="s">
        <v>276</v>
      </c>
      <c r="D512" s="22" t="s">
        <v>7</v>
      </c>
      <c r="E512" s="22" t="s">
        <v>628</v>
      </c>
      <c r="F512" s="22">
        <v>7</v>
      </c>
      <c r="G512" s="22">
        <v>0</v>
      </c>
      <c r="H512" s="22" t="str">
        <f>INDEX(Bar_data!$A$3:$B$140,MATCH(C512,Bar_data!$A$3:$A$140,FALSE),2)</f>
        <v>Trust119</v>
      </c>
      <c r="I512" s="22" t="str">
        <f>INDEX(TrustCAHUB_map!$A$2:$D$139,MATCH($C512,TrustCAHUB_map!$A$2:$A$139,FALSE),3)</f>
        <v>Humber, Coast and Vale</v>
      </c>
      <c r="J512" s="22" t="str">
        <f>INDEX(TrustCAHUB_map!$A$2:$D$139,MATCH($C512,TrustCAHUB_map!$A$2:$A$139,FALSE),4)</f>
        <v>Yorkshire and Humber</v>
      </c>
    </row>
    <row r="513" spans="1:10" x14ac:dyDescent="0.3">
      <c r="A513" s="22" t="str">
        <f t="shared" si="7"/>
        <v>'RWD2015Curative18-49'</v>
      </c>
      <c r="B513" s="22">
        <v>2015</v>
      </c>
      <c r="C513" s="22" t="s">
        <v>277</v>
      </c>
      <c r="D513" s="22" t="s">
        <v>7</v>
      </c>
      <c r="E513" s="22" t="s">
        <v>153</v>
      </c>
      <c r="F513" s="22">
        <v>1</v>
      </c>
      <c r="G513" s="22">
        <v>0</v>
      </c>
      <c r="H513" s="22" t="str">
        <f>INDEX(Bar_data!$A$3:$B$140,MATCH(C513,Bar_data!$A$3:$A$140,FALSE),2)</f>
        <v>Trust120</v>
      </c>
      <c r="I513" s="22" t="str">
        <f>INDEX(TrustCAHUB_map!$A$2:$D$139,MATCH($C513,TrustCAHUB_map!$A$2:$A$139,FALSE),3)</f>
        <v>East Midlands</v>
      </c>
      <c r="J513" s="22" t="str">
        <f>INDEX(TrustCAHUB_map!$A$2:$D$139,MATCH($C513,TrustCAHUB_map!$A$2:$A$139,FALSE),4)</f>
        <v>East Midlands</v>
      </c>
    </row>
    <row r="514" spans="1:10" x14ac:dyDescent="0.3">
      <c r="A514" s="22" t="str">
        <f t="shared" si="7"/>
        <v>'RWD2015Palliative18-49'</v>
      </c>
      <c r="B514" s="22">
        <v>2015</v>
      </c>
      <c r="C514" s="22" t="s">
        <v>277</v>
      </c>
      <c r="D514" s="22" t="s">
        <v>8</v>
      </c>
      <c r="E514" s="22" t="s">
        <v>153</v>
      </c>
      <c r="F514" s="22">
        <v>7</v>
      </c>
      <c r="G514" s="22">
        <v>0</v>
      </c>
      <c r="H514" s="22" t="str">
        <f>INDEX(Bar_data!$A$3:$B$140,MATCH(C514,Bar_data!$A$3:$A$140,FALSE),2)</f>
        <v>Trust120</v>
      </c>
      <c r="I514" s="22" t="str">
        <f>INDEX(TrustCAHUB_map!$A$2:$D$139,MATCH($C514,TrustCAHUB_map!$A$2:$A$139,FALSE),3)</f>
        <v>East Midlands</v>
      </c>
      <c r="J514" s="22" t="str">
        <f>INDEX(TrustCAHUB_map!$A$2:$D$139,MATCH($C514,TrustCAHUB_map!$A$2:$A$139,FALSE),4)</f>
        <v>East Midlands</v>
      </c>
    </row>
    <row r="515" spans="1:10" x14ac:dyDescent="0.3">
      <c r="A515" s="22" t="str">
        <f t="shared" ref="A515:A578" si="8">"'"&amp;C515&amp;B515&amp;D515&amp;E515&amp;"'"</f>
        <v>'RWD2015Not assigned50-69'</v>
      </c>
      <c r="B515" s="22">
        <v>2015</v>
      </c>
      <c r="C515" s="22" t="s">
        <v>277</v>
      </c>
      <c r="D515" s="22" t="s">
        <v>477</v>
      </c>
      <c r="E515" s="22" t="s">
        <v>627</v>
      </c>
      <c r="F515" s="22">
        <v>3</v>
      </c>
      <c r="G515" s="22">
        <v>0</v>
      </c>
      <c r="H515" s="22" t="str">
        <f>INDEX(Bar_data!$A$3:$B$140,MATCH(C515,Bar_data!$A$3:$A$140,FALSE),2)</f>
        <v>Trust120</v>
      </c>
      <c r="I515" s="22" t="str">
        <f>INDEX(TrustCAHUB_map!$A$2:$D$139,MATCH($C515,TrustCAHUB_map!$A$2:$A$139,FALSE),3)</f>
        <v>East Midlands</v>
      </c>
      <c r="J515" s="22" t="str">
        <f>INDEX(TrustCAHUB_map!$A$2:$D$139,MATCH($C515,TrustCAHUB_map!$A$2:$A$139,FALSE),4)</f>
        <v>East Midlands</v>
      </c>
    </row>
    <row r="516" spans="1:10" x14ac:dyDescent="0.3">
      <c r="A516" s="22" t="str">
        <f t="shared" si="8"/>
        <v>'RWD2015Curative50-69'</v>
      </c>
      <c r="B516" s="22">
        <v>2015</v>
      </c>
      <c r="C516" s="22" t="s">
        <v>277</v>
      </c>
      <c r="D516" s="22" t="s">
        <v>7</v>
      </c>
      <c r="E516" s="22" t="s">
        <v>627</v>
      </c>
      <c r="F516" s="22">
        <v>11</v>
      </c>
      <c r="G516" s="22">
        <v>0</v>
      </c>
      <c r="H516" s="22" t="str">
        <f>INDEX(Bar_data!$A$3:$B$140,MATCH(C516,Bar_data!$A$3:$A$140,FALSE),2)</f>
        <v>Trust120</v>
      </c>
      <c r="I516" s="22" t="str">
        <f>INDEX(TrustCAHUB_map!$A$2:$D$139,MATCH($C516,TrustCAHUB_map!$A$2:$A$139,FALSE),3)</f>
        <v>East Midlands</v>
      </c>
      <c r="J516" s="22" t="str">
        <f>INDEX(TrustCAHUB_map!$A$2:$D$139,MATCH($C516,TrustCAHUB_map!$A$2:$A$139,FALSE),4)</f>
        <v>East Midlands</v>
      </c>
    </row>
    <row r="517" spans="1:10" x14ac:dyDescent="0.3">
      <c r="A517" s="22" t="str">
        <f t="shared" si="8"/>
        <v>'RWD2015Palliative50-69'</v>
      </c>
      <c r="B517" s="22">
        <v>2015</v>
      </c>
      <c r="C517" s="22" t="s">
        <v>277</v>
      </c>
      <c r="D517" s="22" t="s">
        <v>8</v>
      </c>
      <c r="E517" s="22" t="s">
        <v>627</v>
      </c>
      <c r="F517" s="22">
        <v>43</v>
      </c>
      <c r="G517" s="22">
        <v>5</v>
      </c>
      <c r="H517" s="22" t="str">
        <f>INDEX(Bar_data!$A$3:$B$140,MATCH(C517,Bar_data!$A$3:$A$140,FALSE),2)</f>
        <v>Trust120</v>
      </c>
      <c r="I517" s="22" t="str">
        <f>INDEX(TrustCAHUB_map!$A$2:$D$139,MATCH($C517,TrustCAHUB_map!$A$2:$A$139,FALSE),3)</f>
        <v>East Midlands</v>
      </c>
      <c r="J517" s="22" t="str">
        <f>INDEX(TrustCAHUB_map!$A$2:$D$139,MATCH($C517,TrustCAHUB_map!$A$2:$A$139,FALSE),4)</f>
        <v>East Midlands</v>
      </c>
    </row>
    <row r="518" spans="1:10" x14ac:dyDescent="0.3">
      <c r="A518" s="22" t="str">
        <f t="shared" si="8"/>
        <v>'RWD2015Not assigned70+'</v>
      </c>
      <c r="B518" s="22">
        <v>2015</v>
      </c>
      <c r="C518" s="22" t="s">
        <v>277</v>
      </c>
      <c r="D518" s="22" t="s">
        <v>477</v>
      </c>
      <c r="E518" s="22" t="s">
        <v>628</v>
      </c>
      <c r="F518" s="22">
        <v>2</v>
      </c>
      <c r="G518" s="22">
        <v>0</v>
      </c>
      <c r="H518" s="22" t="str">
        <f>INDEX(Bar_data!$A$3:$B$140,MATCH(C518,Bar_data!$A$3:$A$140,FALSE),2)</f>
        <v>Trust120</v>
      </c>
      <c r="I518" s="22" t="str">
        <f>INDEX(TrustCAHUB_map!$A$2:$D$139,MATCH($C518,TrustCAHUB_map!$A$2:$A$139,FALSE),3)</f>
        <v>East Midlands</v>
      </c>
      <c r="J518" s="22" t="str">
        <f>INDEX(TrustCAHUB_map!$A$2:$D$139,MATCH($C518,TrustCAHUB_map!$A$2:$A$139,FALSE),4)</f>
        <v>East Midlands</v>
      </c>
    </row>
    <row r="519" spans="1:10" x14ac:dyDescent="0.3">
      <c r="A519" s="22" t="str">
        <f t="shared" si="8"/>
        <v>'RWD2015Palliative70+'</v>
      </c>
      <c r="B519" s="22">
        <v>2015</v>
      </c>
      <c r="C519" s="22" t="s">
        <v>277</v>
      </c>
      <c r="D519" s="22" t="s">
        <v>8</v>
      </c>
      <c r="E519" s="22" t="s">
        <v>628</v>
      </c>
      <c r="F519" s="22">
        <v>27</v>
      </c>
      <c r="G519" s="22">
        <v>1</v>
      </c>
      <c r="H519" s="22" t="str">
        <f>INDEX(Bar_data!$A$3:$B$140,MATCH(C519,Bar_data!$A$3:$A$140,FALSE),2)</f>
        <v>Trust120</v>
      </c>
      <c r="I519" s="22" t="str">
        <f>INDEX(TrustCAHUB_map!$A$2:$D$139,MATCH($C519,TrustCAHUB_map!$A$2:$A$139,FALSE),3)</f>
        <v>East Midlands</v>
      </c>
      <c r="J519" s="22" t="str">
        <f>INDEX(TrustCAHUB_map!$A$2:$D$139,MATCH($C519,TrustCAHUB_map!$A$2:$A$139,FALSE),4)</f>
        <v>East Midlands</v>
      </c>
    </row>
    <row r="520" spans="1:10" x14ac:dyDescent="0.3">
      <c r="A520" s="22" t="str">
        <f t="shared" si="8"/>
        <v>'RWD2015Curative70+'</v>
      </c>
      <c r="B520" s="22">
        <v>2015</v>
      </c>
      <c r="C520" s="22" t="s">
        <v>277</v>
      </c>
      <c r="D520" s="22" t="s">
        <v>7</v>
      </c>
      <c r="E520" s="22" t="s">
        <v>628</v>
      </c>
      <c r="F520" s="22">
        <v>10</v>
      </c>
      <c r="G520" s="22">
        <v>0</v>
      </c>
      <c r="H520" s="22" t="str">
        <f>INDEX(Bar_data!$A$3:$B$140,MATCH(C520,Bar_data!$A$3:$A$140,FALSE),2)</f>
        <v>Trust120</v>
      </c>
      <c r="I520" s="22" t="str">
        <f>INDEX(TrustCAHUB_map!$A$2:$D$139,MATCH($C520,TrustCAHUB_map!$A$2:$A$139,FALSE),3)</f>
        <v>East Midlands</v>
      </c>
      <c r="J520" s="22" t="str">
        <f>INDEX(TrustCAHUB_map!$A$2:$D$139,MATCH($C520,TrustCAHUB_map!$A$2:$A$139,FALSE),4)</f>
        <v>East Midlands</v>
      </c>
    </row>
    <row r="521" spans="1:10" x14ac:dyDescent="0.3">
      <c r="A521" s="22" t="str">
        <f t="shared" si="8"/>
        <v>'RWE2015Palliative18-49'</v>
      </c>
      <c r="B521" s="22">
        <v>2015</v>
      </c>
      <c r="C521" s="22" t="s">
        <v>278</v>
      </c>
      <c r="D521" s="22" t="s">
        <v>8</v>
      </c>
      <c r="E521" s="22" t="s">
        <v>153</v>
      </c>
      <c r="F521" s="22">
        <v>14</v>
      </c>
      <c r="G521" s="22">
        <v>0</v>
      </c>
      <c r="H521" s="22" t="str">
        <f>INDEX(Bar_data!$A$3:$B$140,MATCH(C521,Bar_data!$A$3:$A$140,FALSE),2)</f>
        <v>Trust121</v>
      </c>
      <c r="I521" s="22" t="str">
        <f>INDEX(TrustCAHUB_map!$A$2:$D$139,MATCH($C521,TrustCAHUB_map!$A$2:$A$139,FALSE),3)</f>
        <v>East Midlands</v>
      </c>
      <c r="J521" s="22" t="str">
        <f>INDEX(TrustCAHUB_map!$A$2:$D$139,MATCH($C521,TrustCAHUB_map!$A$2:$A$139,FALSE),4)</f>
        <v>East Midlands</v>
      </c>
    </row>
    <row r="522" spans="1:10" x14ac:dyDescent="0.3">
      <c r="A522" s="22" t="str">
        <f t="shared" si="8"/>
        <v>'RWE2015Curative50-69'</v>
      </c>
      <c r="B522" s="22">
        <v>2015</v>
      </c>
      <c r="C522" s="22" t="s">
        <v>278</v>
      </c>
      <c r="D522" s="22" t="s">
        <v>7</v>
      </c>
      <c r="E522" s="22" t="s">
        <v>627</v>
      </c>
      <c r="F522" s="22">
        <v>15</v>
      </c>
      <c r="G522" s="22">
        <v>0</v>
      </c>
      <c r="H522" s="22" t="str">
        <f>INDEX(Bar_data!$A$3:$B$140,MATCH(C522,Bar_data!$A$3:$A$140,FALSE),2)</f>
        <v>Trust121</v>
      </c>
      <c r="I522" s="22" t="str">
        <f>INDEX(TrustCAHUB_map!$A$2:$D$139,MATCH($C522,TrustCAHUB_map!$A$2:$A$139,FALSE),3)</f>
        <v>East Midlands</v>
      </c>
      <c r="J522" s="22" t="str">
        <f>INDEX(TrustCAHUB_map!$A$2:$D$139,MATCH($C522,TrustCAHUB_map!$A$2:$A$139,FALSE),4)</f>
        <v>East Midlands</v>
      </c>
    </row>
    <row r="523" spans="1:10" x14ac:dyDescent="0.3">
      <c r="A523" s="22" t="str">
        <f t="shared" si="8"/>
        <v>'RWE2015Palliative50-69'</v>
      </c>
      <c r="B523" s="22">
        <v>2015</v>
      </c>
      <c r="C523" s="22" t="s">
        <v>278</v>
      </c>
      <c r="D523" s="22" t="s">
        <v>8</v>
      </c>
      <c r="E523" s="22" t="s">
        <v>627</v>
      </c>
      <c r="F523" s="22">
        <v>78</v>
      </c>
      <c r="G523" s="22">
        <v>2</v>
      </c>
      <c r="H523" s="22" t="str">
        <f>INDEX(Bar_data!$A$3:$B$140,MATCH(C523,Bar_data!$A$3:$A$140,FALSE),2)</f>
        <v>Trust121</v>
      </c>
      <c r="I523" s="22" t="str">
        <f>INDEX(TrustCAHUB_map!$A$2:$D$139,MATCH($C523,TrustCAHUB_map!$A$2:$A$139,FALSE),3)</f>
        <v>East Midlands</v>
      </c>
      <c r="J523" s="22" t="str">
        <f>INDEX(TrustCAHUB_map!$A$2:$D$139,MATCH($C523,TrustCAHUB_map!$A$2:$A$139,FALSE),4)</f>
        <v>East Midlands</v>
      </c>
    </row>
    <row r="524" spans="1:10" x14ac:dyDescent="0.3">
      <c r="A524" s="22" t="str">
        <f t="shared" si="8"/>
        <v>'RWE2015Curative70+'</v>
      </c>
      <c r="B524" s="22">
        <v>2015</v>
      </c>
      <c r="C524" s="22" t="s">
        <v>278</v>
      </c>
      <c r="D524" s="22" t="s">
        <v>7</v>
      </c>
      <c r="E524" s="22" t="s">
        <v>628</v>
      </c>
      <c r="F524" s="22">
        <v>7</v>
      </c>
      <c r="G524" s="22">
        <v>0</v>
      </c>
      <c r="H524" s="22" t="str">
        <f>INDEX(Bar_data!$A$3:$B$140,MATCH(C524,Bar_data!$A$3:$A$140,FALSE),2)</f>
        <v>Trust121</v>
      </c>
      <c r="I524" s="22" t="str">
        <f>INDEX(TrustCAHUB_map!$A$2:$D$139,MATCH($C524,TrustCAHUB_map!$A$2:$A$139,FALSE),3)</f>
        <v>East Midlands</v>
      </c>
      <c r="J524" s="22" t="str">
        <f>INDEX(TrustCAHUB_map!$A$2:$D$139,MATCH($C524,TrustCAHUB_map!$A$2:$A$139,FALSE),4)</f>
        <v>East Midlands</v>
      </c>
    </row>
    <row r="525" spans="1:10" x14ac:dyDescent="0.3">
      <c r="A525" s="22" t="str">
        <f t="shared" si="8"/>
        <v>'RWE2015Palliative70+'</v>
      </c>
      <c r="B525" s="22">
        <v>2015</v>
      </c>
      <c r="C525" s="22" t="s">
        <v>278</v>
      </c>
      <c r="D525" s="22" t="s">
        <v>8</v>
      </c>
      <c r="E525" s="22" t="s">
        <v>628</v>
      </c>
      <c r="F525" s="22">
        <v>64</v>
      </c>
      <c r="G525" s="22">
        <v>6</v>
      </c>
      <c r="H525" s="22" t="str">
        <f>INDEX(Bar_data!$A$3:$B$140,MATCH(C525,Bar_data!$A$3:$A$140,FALSE),2)</f>
        <v>Trust121</v>
      </c>
      <c r="I525" s="22" t="str">
        <f>INDEX(TrustCAHUB_map!$A$2:$D$139,MATCH($C525,TrustCAHUB_map!$A$2:$A$139,FALSE),3)</f>
        <v>East Midlands</v>
      </c>
      <c r="J525" s="22" t="str">
        <f>INDEX(TrustCAHUB_map!$A$2:$D$139,MATCH($C525,TrustCAHUB_map!$A$2:$A$139,FALSE),4)</f>
        <v>East Midlands</v>
      </c>
    </row>
    <row r="526" spans="1:10" x14ac:dyDescent="0.3">
      <c r="A526" s="22" t="str">
        <f t="shared" si="8"/>
        <v>'RWF2015Curative18-49'</v>
      </c>
      <c r="B526" s="22">
        <v>2015</v>
      </c>
      <c r="C526" s="22" t="s">
        <v>279</v>
      </c>
      <c r="D526" s="22" t="s">
        <v>7</v>
      </c>
      <c r="E526" s="22" t="s">
        <v>153</v>
      </c>
      <c r="F526" s="22">
        <v>1</v>
      </c>
      <c r="G526" s="22">
        <v>0</v>
      </c>
      <c r="H526" s="22" t="str">
        <f>INDEX(Bar_data!$A$3:$B$140,MATCH(C526,Bar_data!$A$3:$A$140,FALSE),2)</f>
        <v>Trust122</v>
      </c>
      <c r="I526" s="22" t="str">
        <f>INDEX(TrustCAHUB_map!$A$2:$D$139,MATCH($C526,TrustCAHUB_map!$A$2:$A$139,FALSE),3)</f>
        <v>Kent and Medway</v>
      </c>
      <c r="J526" s="22" t="str">
        <f>INDEX(TrustCAHUB_map!$A$2:$D$139,MATCH($C526,TrustCAHUB_map!$A$2:$A$139,FALSE),4)</f>
        <v>South East</v>
      </c>
    </row>
    <row r="527" spans="1:10" x14ac:dyDescent="0.3">
      <c r="A527" s="22" t="str">
        <f t="shared" si="8"/>
        <v>'RWF2015Palliative18-49'</v>
      </c>
      <c r="B527" s="22">
        <v>2015</v>
      </c>
      <c r="C527" s="22" t="s">
        <v>279</v>
      </c>
      <c r="D527" s="22" t="s">
        <v>8</v>
      </c>
      <c r="E527" s="22" t="s">
        <v>153</v>
      </c>
      <c r="F527" s="22">
        <v>4</v>
      </c>
      <c r="G527" s="22">
        <v>0</v>
      </c>
      <c r="H527" s="22" t="str">
        <f>INDEX(Bar_data!$A$3:$B$140,MATCH(C527,Bar_data!$A$3:$A$140,FALSE),2)</f>
        <v>Trust122</v>
      </c>
      <c r="I527" s="22" t="str">
        <f>INDEX(TrustCAHUB_map!$A$2:$D$139,MATCH($C527,TrustCAHUB_map!$A$2:$A$139,FALSE),3)</f>
        <v>Kent and Medway</v>
      </c>
      <c r="J527" s="22" t="str">
        <f>INDEX(TrustCAHUB_map!$A$2:$D$139,MATCH($C527,TrustCAHUB_map!$A$2:$A$139,FALSE),4)</f>
        <v>South East</v>
      </c>
    </row>
    <row r="528" spans="1:10" x14ac:dyDescent="0.3">
      <c r="A528" s="22" t="str">
        <f t="shared" si="8"/>
        <v>'RWF2015Curative50-69'</v>
      </c>
      <c r="B528" s="22">
        <v>2015</v>
      </c>
      <c r="C528" s="22" t="s">
        <v>279</v>
      </c>
      <c r="D528" s="22" t="s">
        <v>7</v>
      </c>
      <c r="E528" s="22" t="s">
        <v>627</v>
      </c>
      <c r="F528" s="22">
        <v>19</v>
      </c>
      <c r="G528" s="22">
        <v>0</v>
      </c>
      <c r="H528" s="22" t="str">
        <f>INDEX(Bar_data!$A$3:$B$140,MATCH(C528,Bar_data!$A$3:$A$140,FALSE),2)</f>
        <v>Trust122</v>
      </c>
      <c r="I528" s="22" t="str">
        <f>INDEX(TrustCAHUB_map!$A$2:$D$139,MATCH($C528,TrustCAHUB_map!$A$2:$A$139,FALSE),3)</f>
        <v>Kent and Medway</v>
      </c>
      <c r="J528" s="22" t="str">
        <f>INDEX(TrustCAHUB_map!$A$2:$D$139,MATCH($C528,TrustCAHUB_map!$A$2:$A$139,FALSE),4)</f>
        <v>South East</v>
      </c>
    </row>
    <row r="529" spans="1:10" x14ac:dyDescent="0.3">
      <c r="A529" s="22" t="str">
        <f t="shared" si="8"/>
        <v>'RWF2015Palliative50-69'</v>
      </c>
      <c r="B529" s="22">
        <v>2015</v>
      </c>
      <c r="C529" s="22" t="s">
        <v>279</v>
      </c>
      <c r="D529" s="22" t="s">
        <v>8</v>
      </c>
      <c r="E529" s="22" t="s">
        <v>627</v>
      </c>
      <c r="F529" s="22">
        <v>46</v>
      </c>
      <c r="G529" s="22">
        <v>5</v>
      </c>
      <c r="H529" s="22" t="str">
        <f>INDEX(Bar_data!$A$3:$B$140,MATCH(C529,Bar_data!$A$3:$A$140,FALSE),2)</f>
        <v>Trust122</v>
      </c>
      <c r="I529" s="22" t="str">
        <f>INDEX(TrustCAHUB_map!$A$2:$D$139,MATCH($C529,TrustCAHUB_map!$A$2:$A$139,FALSE),3)</f>
        <v>Kent and Medway</v>
      </c>
      <c r="J529" s="22" t="str">
        <f>INDEX(TrustCAHUB_map!$A$2:$D$139,MATCH($C529,TrustCAHUB_map!$A$2:$A$139,FALSE),4)</f>
        <v>South East</v>
      </c>
    </row>
    <row r="530" spans="1:10" x14ac:dyDescent="0.3">
      <c r="A530" s="22" t="str">
        <f t="shared" si="8"/>
        <v>'RWF2015Palliative70+'</v>
      </c>
      <c r="B530" s="22">
        <v>2015</v>
      </c>
      <c r="C530" s="22" t="s">
        <v>279</v>
      </c>
      <c r="D530" s="22" t="s">
        <v>8</v>
      </c>
      <c r="E530" s="22" t="s">
        <v>628</v>
      </c>
      <c r="F530" s="22">
        <v>41</v>
      </c>
      <c r="G530" s="22">
        <v>1</v>
      </c>
      <c r="H530" s="22" t="str">
        <f>INDEX(Bar_data!$A$3:$B$140,MATCH(C530,Bar_data!$A$3:$A$140,FALSE),2)</f>
        <v>Trust122</v>
      </c>
      <c r="I530" s="22" t="str">
        <f>INDEX(TrustCAHUB_map!$A$2:$D$139,MATCH($C530,TrustCAHUB_map!$A$2:$A$139,FALSE),3)</f>
        <v>Kent and Medway</v>
      </c>
      <c r="J530" s="22" t="str">
        <f>INDEX(TrustCAHUB_map!$A$2:$D$139,MATCH($C530,TrustCAHUB_map!$A$2:$A$139,FALSE),4)</f>
        <v>South East</v>
      </c>
    </row>
    <row r="531" spans="1:10" x14ac:dyDescent="0.3">
      <c r="A531" s="22" t="str">
        <f t="shared" si="8"/>
        <v>'RWF2015Curative70+'</v>
      </c>
      <c r="B531" s="22">
        <v>2015</v>
      </c>
      <c r="C531" s="22" t="s">
        <v>279</v>
      </c>
      <c r="D531" s="22" t="s">
        <v>7</v>
      </c>
      <c r="E531" s="22" t="s">
        <v>628</v>
      </c>
      <c r="F531" s="22">
        <v>7</v>
      </c>
      <c r="G531" s="22">
        <v>0</v>
      </c>
      <c r="H531" s="22" t="str">
        <f>INDEX(Bar_data!$A$3:$B$140,MATCH(C531,Bar_data!$A$3:$A$140,FALSE),2)</f>
        <v>Trust122</v>
      </c>
      <c r="I531" s="22" t="str">
        <f>INDEX(TrustCAHUB_map!$A$2:$D$139,MATCH($C531,TrustCAHUB_map!$A$2:$A$139,FALSE),3)</f>
        <v>Kent and Medway</v>
      </c>
      <c r="J531" s="22" t="str">
        <f>INDEX(TrustCAHUB_map!$A$2:$D$139,MATCH($C531,TrustCAHUB_map!$A$2:$A$139,FALSE),4)</f>
        <v>South East</v>
      </c>
    </row>
    <row r="532" spans="1:10" x14ac:dyDescent="0.3">
      <c r="A532" s="22" t="str">
        <f t="shared" si="8"/>
        <v>'RWH2015Curative18-49'</v>
      </c>
      <c r="B532" s="22">
        <v>2015</v>
      </c>
      <c r="C532" s="22" t="s">
        <v>281</v>
      </c>
      <c r="D532" s="22" t="s">
        <v>7</v>
      </c>
      <c r="E532" s="22" t="s">
        <v>153</v>
      </c>
      <c r="F532" s="22">
        <v>3</v>
      </c>
      <c r="G532" s="22">
        <v>1</v>
      </c>
      <c r="H532" s="22" t="str">
        <f>INDEX(Bar_data!$A$3:$B$140,MATCH(C532,Bar_data!$A$3:$A$140,FALSE),2)</f>
        <v>Trust124</v>
      </c>
      <c r="I532" s="22" t="str">
        <f>INDEX(TrustCAHUB_map!$A$2:$D$139,MATCH($C532,TrustCAHUB_map!$A$2:$A$139,FALSE),3)</f>
        <v>East of England</v>
      </c>
      <c r="J532" s="22" t="str">
        <f>INDEX(TrustCAHUB_map!$A$2:$D$139,MATCH($C532,TrustCAHUB_map!$A$2:$A$139,FALSE),4)</f>
        <v>East of England</v>
      </c>
    </row>
    <row r="533" spans="1:10" x14ac:dyDescent="0.3">
      <c r="A533" s="22" t="str">
        <f t="shared" si="8"/>
        <v>'RWH2015Palliative18-49'</v>
      </c>
      <c r="B533" s="22">
        <v>2015</v>
      </c>
      <c r="C533" s="22" t="s">
        <v>281</v>
      </c>
      <c r="D533" s="22" t="s">
        <v>8</v>
      </c>
      <c r="E533" s="22" t="s">
        <v>153</v>
      </c>
      <c r="F533" s="22">
        <v>5</v>
      </c>
      <c r="G533" s="22">
        <v>1</v>
      </c>
      <c r="H533" s="22" t="str">
        <f>INDEX(Bar_data!$A$3:$B$140,MATCH(C533,Bar_data!$A$3:$A$140,FALSE),2)</f>
        <v>Trust124</v>
      </c>
      <c r="I533" s="22" t="str">
        <f>INDEX(TrustCAHUB_map!$A$2:$D$139,MATCH($C533,TrustCAHUB_map!$A$2:$A$139,FALSE),3)</f>
        <v>East of England</v>
      </c>
      <c r="J533" s="22" t="str">
        <f>INDEX(TrustCAHUB_map!$A$2:$D$139,MATCH($C533,TrustCAHUB_map!$A$2:$A$139,FALSE),4)</f>
        <v>East of England</v>
      </c>
    </row>
    <row r="534" spans="1:10" x14ac:dyDescent="0.3">
      <c r="A534" s="22" t="str">
        <f t="shared" si="8"/>
        <v>'RWH2015Palliative50-69'</v>
      </c>
      <c r="B534" s="22">
        <v>2015</v>
      </c>
      <c r="C534" s="22" t="s">
        <v>281</v>
      </c>
      <c r="D534" s="22" t="s">
        <v>8</v>
      </c>
      <c r="E534" s="22" t="s">
        <v>627</v>
      </c>
      <c r="F534" s="22">
        <v>98</v>
      </c>
      <c r="G534" s="22">
        <v>3</v>
      </c>
      <c r="H534" s="22" t="str">
        <f>INDEX(Bar_data!$A$3:$B$140,MATCH(C534,Bar_data!$A$3:$A$140,FALSE),2)</f>
        <v>Trust124</v>
      </c>
      <c r="I534" s="22" t="str">
        <f>INDEX(TrustCAHUB_map!$A$2:$D$139,MATCH($C534,TrustCAHUB_map!$A$2:$A$139,FALSE),3)</f>
        <v>East of England</v>
      </c>
      <c r="J534" s="22" t="str">
        <f>INDEX(TrustCAHUB_map!$A$2:$D$139,MATCH($C534,TrustCAHUB_map!$A$2:$A$139,FALSE),4)</f>
        <v>East of England</v>
      </c>
    </row>
    <row r="535" spans="1:10" x14ac:dyDescent="0.3">
      <c r="A535" s="22" t="str">
        <f t="shared" si="8"/>
        <v>'RWH2015Curative50-69'</v>
      </c>
      <c r="B535" s="22">
        <v>2015</v>
      </c>
      <c r="C535" s="22" t="s">
        <v>281</v>
      </c>
      <c r="D535" s="22" t="s">
        <v>7</v>
      </c>
      <c r="E535" s="22" t="s">
        <v>627</v>
      </c>
      <c r="F535" s="22">
        <v>21</v>
      </c>
      <c r="G535" s="22">
        <v>2</v>
      </c>
      <c r="H535" s="22" t="str">
        <f>INDEX(Bar_data!$A$3:$B$140,MATCH(C535,Bar_data!$A$3:$A$140,FALSE),2)</f>
        <v>Trust124</v>
      </c>
      <c r="I535" s="22" t="str">
        <f>INDEX(TrustCAHUB_map!$A$2:$D$139,MATCH($C535,TrustCAHUB_map!$A$2:$A$139,FALSE),3)</f>
        <v>East of England</v>
      </c>
      <c r="J535" s="22" t="str">
        <f>INDEX(TrustCAHUB_map!$A$2:$D$139,MATCH($C535,TrustCAHUB_map!$A$2:$A$139,FALSE),4)</f>
        <v>East of England</v>
      </c>
    </row>
    <row r="536" spans="1:10" x14ac:dyDescent="0.3">
      <c r="A536" s="22" t="str">
        <f t="shared" si="8"/>
        <v>'RWH2015Palliative70+'</v>
      </c>
      <c r="B536" s="22">
        <v>2015</v>
      </c>
      <c r="C536" s="22" t="s">
        <v>281</v>
      </c>
      <c r="D536" s="22" t="s">
        <v>8</v>
      </c>
      <c r="E536" s="22" t="s">
        <v>628</v>
      </c>
      <c r="F536" s="22">
        <v>69</v>
      </c>
      <c r="G536" s="22">
        <v>8</v>
      </c>
      <c r="H536" s="22" t="str">
        <f>INDEX(Bar_data!$A$3:$B$140,MATCH(C536,Bar_data!$A$3:$A$140,FALSE),2)</f>
        <v>Trust124</v>
      </c>
      <c r="I536" s="22" t="str">
        <f>INDEX(TrustCAHUB_map!$A$2:$D$139,MATCH($C536,TrustCAHUB_map!$A$2:$A$139,FALSE),3)</f>
        <v>East of England</v>
      </c>
      <c r="J536" s="22" t="str">
        <f>INDEX(TrustCAHUB_map!$A$2:$D$139,MATCH($C536,TrustCAHUB_map!$A$2:$A$139,FALSE),4)</f>
        <v>East of England</v>
      </c>
    </row>
    <row r="537" spans="1:10" x14ac:dyDescent="0.3">
      <c r="A537" s="22" t="str">
        <f t="shared" si="8"/>
        <v>'RWH2015Curative70+'</v>
      </c>
      <c r="B537" s="22">
        <v>2015</v>
      </c>
      <c r="C537" s="22" t="s">
        <v>281</v>
      </c>
      <c r="D537" s="22" t="s">
        <v>7</v>
      </c>
      <c r="E537" s="22" t="s">
        <v>628</v>
      </c>
      <c r="F537" s="22">
        <v>12</v>
      </c>
      <c r="G537" s="22">
        <v>0</v>
      </c>
      <c r="H537" s="22" t="str">
        <f>INDEX(Bar_data!$A$3:$B$140,MATCH(C537,Bar_data!$A$3:$A$140,FALSE),2)</f>
        <v>Trust124</v>
      </c>
      <c r="I537" s="22" t="str">
        <f>INDEX(TrustCAHUB_map!$A$2:$D$139,MATCH($C537,TrustCAHUB_map!$A$2:$A$139,FALSE),3)</f>
        <v>East of England</v>
      </c>
      <c r="J537" s="22" t="str">
        <f>INDEX(TrustCAHUB_map!$A$2:$D$139,MATCH($C537,TrustCAHUB_map!$A$2:$A$139,FALSE),4)</f>
        <v>East of England</v>
      </c>
    </row>
    <row r="538" spans="1:10" x14ac:dyDescent="0.3">
      <c r="A538" s="22" t="str">
        <f t="shared" si="8"/>
        <v>'RWP2015Palliative18-49'</v>
      </c>
      <c r="B538" s="22">
        <v>2015</v>
      </c>
      <c r="C538" s="22" t="s">
        <v>283</v>
      </c>
      <c r="D538" s="22" t="s">
        <v>8</v>
      </c>
      <c r="E538" s="22" t="s">
        <v>153</v>
      </c>
      <c r="F538" s="22">
        <v>2</v>
      </c>
      <c r="G538" s="22">
        <v>1</v>
      </c>
      <c r="H538" s="22" t="str">
        <f>INDEX(Bar_data!$A$3:$B$140,MATCH(C538,Bar_data!$A$3:$A$140,FALSE),2)</f>
        <v>Trust126</v>
      </c>
      <c r="I538" s="22" t="str">
        <f>INDEX(TrustCAHUB_map!$A$2:$D$139,MATCH($C538,TrustCAHUB_map!$A$2:$A$139,FALSE),3)</f>
        <v>West Midlands</v>
      </c>
      <c r="J538" s="22" t="str">
        <f>INDEX(TrustCAHUB_map!$A$2:$D$139,MATCH($C538,TrustCAHUB_map!$A$2:$A$139,FALSE),4)</f>
        <v>West Midlands</v>
      </c>
    </row>
    <row r="539" spans="1:10" x14ac:dyDescent="0.3">
      <c r="A539" s="22" t="str">
        <f t="shared" si="8"/>
        <v>'RWP2015Curative50-69'</v>
      </c>
      <c r="B539" s="22">
        <v>2015</v>
      </c>
      <c r="C539" s="22" t="s">
        <v>283</v>
      </c>
      <c r="D539" s="22" t="s">
        <v>7</v>
      </c>
      <c r="E539" s="22" t="s">
        <v>627</v>
      </c>
      <c r="F539" s="22">
        <v>10</v>
      </c>
      <c r="G539" s="22">
        <v>0</v>
      </c>
      <c r="H539" s="22" t="str">
        <f>INDEX(Bar_data!$A$3:$B$140,MATCH(C539,Bar_data!$A$3:$A$140,FALSE),2)</f>
        <v>Trust126</v>
      </c>
      <c r="I539" s="22" t="str">
        <f>INDEX(TrustCAHUB_map!$A$2:$D$139,MATCH($C539,TrustCAHUB_map!$A$2:$A$139,FALSE),3)</f>
        <v>West Midlands</v>
      </c>
      <c r="J539" s="22" t="str">
        <f>INDEX(TrustCAHUB_map!$A$2:$D$139,MATCH($C539,TrustCAHUB_map!$A$2:$A$139,FALSE),4)</f>
        <v>West Midlands</v>
      </c>
    </row>
    <row r="540" spans="1:10" x14ac:dyDescent="0.3">
      <c r="A540" s="22" t="str">
        <f t="shared" si="8"/>
        <v>'RWP2015Palliative50-69'</v>
      </c>
      <c r="B540" s="22">
        <v>2015</v>
      </c>
      <c r="C540" s="22" t="s">
        <v>283</v>
      </c>
      <c r="D540" s="22" t="s">
        <v>8</v>
      </c>
      <c r="E540" s="22" t="s">
        <v>627</v>
      </c>
      <c r="F540" s="22">
        <v>36</v>
      </c>
      <c r="G540" s="22">
        <v>0</v>
      </c>
      <c r="H540" s="22" t="str">
        <f>INDEX(Bar_data!$A$3:$B$140,MATCH(C540,Bar_data!$A$3:$A$140,FALSE),2)</f>
        <v>Trust126</v>
      </c>
      <c r="I540" s="22" t="str">
        <f>INDEX(TrustCAHUB_map!$A$2:$D$139,MATCH($C540,TrustCAHUB_map!$A$2:$A$139,FALSE),3)</f>
        <v>West Midlands</v>
      </c>
      <c r="J540" s="22" t="str">
        <f>INDEX(TrustCAHUB_map!$A$2:$D$139,MATCH($C540,TrustCAHUB_map!$A$2:$A$139,FALSE),4)</f>
        <v>West Midlands</v>
      </c>
    </row>
    <row r="541" spans="1:10" x14ac:dyDescent="0.3">
      <c r="A541" s="22" t="str">
        <f t="shared" si="8"/>
        <v>'RWP2015Curative70+'</v>
      </c>
      <c r="B541" s="22">
        <v>2015</v>
      </c>
      <c r="C541" s="22" t="s">
        <v>283</v>
      </c>
      <c r="D541" s="22" t="s">
        <v>7</v>
      </c>
      <c r="E541" s="22" t="s">
        <v>628</v>
      </c>
      <c r="F541" s="22">
        <v>6</v>
      </c>
      <c r="G541" s="22">
        <v>0</v>
      </c>
      <c r="H541" s="22" t="str">
        <f>INDEX(Bar_data!$A$3:$B$140,MATCH(C541,Bar_data!$A$3:$A$140,FALSE),2)</f>
        <v>Trust126</v>
      </c>
      <c r="I541" s="22" t="str">
        <f>INDEX(TrustCAHUB_map!$A$2:$D$139,MATCH($C541,TrustCAHUB_map!$A$2:$A$139,FALSE),3)</f>
        <v>West Midlands</v>
      </c>
      <c r="J541" s="22" t="str">
        <f>INDEX(TrustCAHUB_map!$A$2:$D$139,MATCH($C541,TrustCAHUB_map!$A$2:$A$139,FALSE),4)</f>
        <v>West Midlands</v>
      </c>
    </row>
    <row r="542" spans="1:10" x14ac:dyDescent="0.3">
      <c r="A542" s="22" t="str">
        <f t="shared" si="8"/>
        <v>'RWP2015Palliative70+'</v>
      </c>
      <c r="B542" s="22">
        <v>2015</v>
      </c>
      <c r="C542" s="22" t="s">
        <v>283</v>
      </c>
      <c r="D542" s="22" t="s">
        <v>8</v>
      </c>
      <c r="E542" s="22" t="s">
        <v>628</v>
      </c>
      <c r="F542" s="22">
        <v>37</v>
      </c>
      <c r="G542" s="22">
        <v>2</v>
      </c>
      <c r="H542" s="22" t="str">
        <f>INDEX(Bar_data!$A$3:$B$140,MATCH(C542,Bar_data!$A$3:$A$140,FALSE),2)</f>
        <v>Trust126</v>
      </c>
      <c r="I542" s="22" t="str">
        <f>INDEX(TrustCAHUB_map!$A$2:$D$139,MATCH($C542,TrustCAHUB_map!$A$2:$A$139,FALSE),3)</f>
        <v>West Midlands</v>
      </c>
      <c r="J542" s="22" t="str">
        <f>INDEX(TrustCAHUB_map!$A$2:$D$139,MATCH($C542,TrustCAHUB_map!$A$2:$A$139,FALSE),4)</f>
        <v>West Midlands</v>
      </c>
    </row>
    <row r="543" spans="1:10" x14ac:dyDescent="0.3">
      <c r="A543" s="22" t="str">
        <f t="shared" si="8"/>
        <v>'RWY2015Palliative18-49'</v>
      </c>
      <c r="B543" s="22">
        <v>2015</v>
      </c>
      <c r="C543" s="22" t="s">
        <v>285</v>
      </c>
      <c r="D543" s="22" t="s">
        <v>8</v>
      </c>
      <c r="E543" s="22" t="s">
        <v>153</v>
      </c>
      <c r="F543" s="22">
        <v>2</v>
      </c>
      <c r="G543" s="22">
        <v>1</v>
      </c>
      <c r="H543" s="22" t="str">
        <f>INDEX(Bar_data!$A$3:$B$140,MATCH(C543,Bar_data!$A$3:$A$140,FALSE),2)</f>
        <v>Trust128</v>
      </c>
      <c r="I543" s="22" t="str">
        <f>INDEX(TrustCAHUB_map!$A$2:$D$139,MATCH($C543,TrustCAHUB_map!$A$2:$A$139,FALSE),3)</f>
        <v>West Yorkshire</v>
      </c>
      <c r="J543" s="22" t="str">
        <f>INDEX(TrustCAHUB_map!$A$2:$D$139,MATCH($C543,TrustCAHUB_map!$A$2:$A$139,FALSE),4)</f>
        <v>Yorkshire and Humber</v>
      </c>
    </row>
    <row r="544" spans="1:10" x14ac:dyDescent="0.3">
      <c r="A544" s="22" t="str">
        <f t="shared" si="8"/>
        <v>'RWY2015Curative18-49'</v>
      </c>
      <c r="B544" s="22">
        <v>2015</v>
      </c>
      <c r="C544" s="22" t="s">
        <v>285</v>
      </c>
      <c r="D544" s="22" t="s">
        <v>7</v>
      </c>
      <c r="E544" s="22" t="s">
        <v>153</v>
      </c>
      <c r="F544" s="22">
        <v>1</v>
      </c>
      <c r="G544" s="22">
        <v>0</v>
      </c>
      <c r="H544" s="22" t="str">
        <f>INDEX(Bar_data!$A$3:$B$140,MATCH(C544,Bar_data!$A$3:$A$140,FALSE),2)</f>
        <v>Trust128</v>
      </c>
      <c r="I544" s="22" t="str">
        <f>INDEX(TrustCAHUB_map!$A$2:$D$139,MATCH($C544,TrustCAHUB_map!$A$2:$A$139,FALSE),3)</f>
        <v>West Yorkshire</v>
      </c>
      <c r="J544" s="22" t="str">
        <f>INDEX(TrustCAHUB_map!$A$2:$D$139,MATCH($C544,TrustCAHUB_map!$A$2:$A$139,FALSE),4)</f>
        <v>Yorkshire and Humber</v>
      </c>
    </row>
    <row r="545" spans="1:10" x14ac:dyDescent="0.3">
      <c r="A545" s="22" t="str">
        <f t="shared" si="8"/>
        <v>'RWY2015Palliative50-69'</v>
      </c>
      <c r="B545" s="22">
        <v>2015</v>
      </c>
      <c r="C545" s="22" t="s">
        <v>285</v>
      </c>
      <c r="D545" s="22" t="s">
        <v>8</v>
      </c>
      <c r="E545" s="22" t="s">
        <v>627</v>
      </c>
      <c r="F545" s="22">
        <v>54</v>
      </c>
      <c r="G545" s="22">
        <v>6</v>
      </c>
      <c r="H545" s="22" t="str">
        <f>INDEX(Bar_data!$A$3:$B$140,MATCH(C545,Bar_data!$A$3:$A$140,FALSE),2)</f>
        <v>Trust128</v>
      </c>
      <c r="I545" s="22" t="str">
        <f>INDEX(TrustCAHUB_map!$A$2:$D$139,MATCH($C545,TrustCAHUB_map!$A$2:$A$139,FALSE),3)</f>
        <v>West Yorkshire</v>
      </c>
      <c r="J545" s="22" t="str">
        <f>INDEX(TrustCAHUB_map!$A$2:$D$139,MATCH($C545,TrustCAHUB_map!$A$2:$A$139,FALSE),4)</f>
        <v>Yorkshire and Humber</v>
      </c>
    </row>
    <row r="546" spans="1:10" x14ac:dyDescent="0.3">
      <c r="A546" s="22" t="str">
        <f t="shared" si="8"/>
        <v>'RWY2015Curative50-69'</v>
      </c>
      <c r="B546" s="22">
        <v>2015</v>
      </c>
      <c r="C546" s="22" t="s">
        <v>285</v>
      </c>
      <c r="D546" s="22" t="s">
        <v>7</v>
      </c>
      <c r="E546" s="22" t="s">
        <v>627</v>
      </c>
      <c r="F546" s="22">
        <v>4</v>
      </c>
      <c r="G546" s="22">
        <v>0</v>
      </c>
      <c r="H546" s="22" t="str">
        <f>INDEX(Bar_data!$A$3:$B$140,MATCH(C546,Bar_data!$A$3:$A$140,FALSE),2)</f>
        <v>Trust128</v>
      </c>
      <c r="I546" s="22" t="str">
        <f>INDEX(TrustCAHUB_map!$A$2:$D$139,MATCH($C546,TrustCAHUB_map!$A$2:$A$139,FALSE),3)</f>
        <v>West Yorkshire</v>
      </c>
      <c r="J546" s="22" t="str">
        <f>INDEX(TrustCAHUB_map!$A$2:$D$139,MATCH($C546,TrustCAHUB_map!$A$2:$A$139,FALSE),4)</f>
        <v>Yorkshire and Humber</v>
      </c>
    </row>
    <row r="547" spans="1:10" x14ac:dyDescent="0.3">
      <c r="A547" s="22" t="str">
        <f t="shared" si="8"/>
        <v>'RWY2015Palliative70+'</v>
      </c>
      <c r="B547" s="22">
        <v>2015</v>
      </c>
      <c r="C547" s="22" t="s">
        <v>285</v>
      </c>
      <c r="D547" s="22" t="s">
        <v>8</v>
      </c>
      <c r="E547" s="22" t="s">
        <v>628</v>
      </c>
      <c r="F547" s="22">
        <v>37</v>
      </c>
      <c r="G547" s="22">
        <v>5</v>
      </c>
      <c r="H547" s="22" t="str">
        <f>INDEX(Bar_data!$A$3:$B$140,MATCH(C547,Bar_data!$A$3:$A$140,FALSE),2)</f>
        <v>Trust128</v>
      </c>
      <c r="I547" s="22" t="str">
        <f>INDEX(TrustCAHUB_map!$A$2:$D$139,MATCH($C547,TrustCAHUB_map!$A$2:$A$139,FALSE),3)</f>
        <v>West Yorkshire</v>
      </c>
      <c r="J547" s="22" t="str">
        <f>INDEX(TrustCAHUB_map!$A$2:$D$139,MATCH($C547,TrustCAHUB_map!$A$2:$A$139,FALSE),4)</f>
        <v>Yorkshire and Humber</v>
      </c>
    </row>
    <row r="548" spans="1:10" x14ac:dyDescent="0.3">
      <c r="A548" s="22" t="str">
        <f t="shared" si="8"/>
        <v>'RWY2015Curative70+'</v>
      </c>
      <c r="B548" s="22">
        <v>2015</v>
      </c>
      <c r="C548" s="22" t="s">
        <v>285</v>
      </c>
      <c r="D548" s="22" t="s">
        <v>7</v>
      </c>
      <c r="E548" s="22" t="s">
        <v>628</v>
      </c>
      <c r="F548" s="22">
        <v>3</v>
      </c>
      <c r="G548" s="22">
        <v>0</v>
      </c>
      <c r="H548" s="22" t="str">
        <f>INDEX(Bar_data!$A$3:$B$140,MATCH(C548,Bar_data!$A$3:$A$140,FALSE),2)</f>
        <v>Trust128</v>
      </c>
      <c r="I548" s="22" t="str">
        <f>INDEX(TrustCAHUB_map!$A$2:$D$139,MATCH($C548,TrustCAHUB_map!$A$2:$A$139,FALSE),3)</f>
        <v>West Yorkshire</v>
      </c>
      <c r="J548" s="22" t="str">
        <f>INDEX(TrustCAHUB_map!$A$2:$D$139,MATCH($C548,TrustCAHUB_map!$A$2:$A$139,FALSE),4)</f>
        <v>Yorkshire and Humber</v>
      </c>
    </row>
    <row r="549" spans="1:10" x14ac:dyDescent="0.3">
      <c r="A549" s="22" t="str">
        <f t="shared" si="8"/>
        <v>'RX12015Curative18-49'</v>
      </c>
      <c r="B549" s="22">
        <v>2015</v>
      </c>
      <c r="C549" s="22" t="s">
        <v>286</v>
      </c>
      <c r="D549" s="22" t="s">
        <v>7</v>
      </c>
      <c r="E549" s="22" t="s">
        <v>153</v>
      </c>
      <c r="F549" s="22">
        <v>3</v>
      </c>
      <c r="G549" s="22">
        <v>0</v>
      </c>
      <c r="H549" s="22" t="str">
        <f>INDEX(Bar_data!$A$3:$B$140,MATCH(C549,Bar_data!$A$3:$A$140,FALSE),2)</f>
        <v>Trust129</v>
      </c>
      <c r="I549" s="22" t="str">
        <f>INDEX(TrustCAHUB_map!$A$2:$D$139,MATCH($C549,TrustCAHUB_map!$A$2:$A$139,FALSE),3)</f>
        <v>East Midlands</v>
      </c>
      <c r="J549" s="22" t="str">
        <f>INDEX(TrustCAHUB_map!$A$2:$D$139,MATCH($C549,TrustCAHUB_map!$A$2:$A$139,FALSE),4)</f>
        <v>East Midlands</v>
      </c>
    </row>
    <row r="550" spans="1:10" x14ac:dyDescent="0.3">
      <c r="A550" s="22" t="str">
        <f t="shared" si="8"/>
        <v>'RX12015Palliative18-49'</v>
      </c>
      <c r="B550" s="22">
        <v>2015</v>
      </c>
      <c r="C550" s="22" t="s">
        <v>286</v>
      </c>
      <c r="D550" s="22" t="s">
        <v>8</v>
      </c>
      <c r="E550" s="22" t="s">
        <v>153</v>
      </c>
      <c r="F550" s="22">
        <v>11</v>
      </c>
      <c r="G550" s="22">
        <v>3</v>
      </c>
      <c r="H550" s="22" t="str">
        <f>INDEX(Bar_data!$A$3:$B$140,MATCH(C550,Bar_data!$A$3:$A$140,FALSE),2)</f>
        <v>Trust129</v>
      </c>
      <c r="I550" s="22" t="str">
        <f>INDEX(TrustCAHUB_map!$A$2:$D$139,MATCH($C550,TrustCAHUB_map!$A$2:$A$139,FALSE),3)</f>
        <v>East Midlands</v>
      </c>
      <c r="J550" s="22" t="str">
        <f>INDEX(TrustCAHUB_map!$A$2:$D$139,MATCH($C550,TrustCAHUB_map!$A$2:$A$139,FALSE),4)</f>
        <v>East Midlands</v>
      </c>
    </row>
    <row r="551" spans="1:10" x14ac:dyDescent="0.3">
      <c r="A551" s="22" t="str">
        <f t="shared" si="8"/>
        <v>'RX12015Curative50-69'</v>
      </c>
      <c r="B551" s="22">
        <v>2015</v>
      </c>
      <c r="C551" s="22" t="s">
        <v>286</v>
      </c>
      <c r="D551" s="22" t="s">
        <v>7</v>
      </c>
      <c r="E551" s="22" t="s">
        <v>627</v>
      </c>
      <c r="F551" s="22">
        <v>24</v>
      </c>
      <c r="G551" s="22">
        <v>1</v>
      </c>
      <c r="H551" s="22" t="str">
        <f>INDEX(Bar_data!$A$3:$B$140,MATCH(C551,Bar_data!$A$3:$A$140,FALSE),2)</f>
        <v>Trust129</v>
      </c>
      <c r="I551" s="22" t="str">
        <f>INDEX(TrustCAHUB_map!$A$2:$D$139,MATCH($C551,TrustCAHUB_map!$A$2:$A$139,FALSE),3)</f>
        <v>East Midlands</v>
      </c>
      <c r="J551" s="22" t="str">
        <f>INDEX(TrustCAHUB_map!$A$2:$D$139,MATCH($C551,TrustCAHUB_map!$A$2:$A$139,FALSE),4)</f>
        <v>East Midlands</v>
      </c>
    </row>
    <row r="552" spans="1:10" x14ac:dyDescent="0.3">
      <c r="A552" s="22" t="str">
        <f t="shared" si="8"/>
        <v>'RX12015Not assigned50-69'</v>
      </c>
      <c r="B552" s="22">
        <v>2015</v>
      </c>
      <c r="C552" s="22" t="s">
        <v>286</v>
      </c>
      <c r="D552" s="22" t="s">
        <v>477</v>
      </c>
      <c r="E552" s="22" t="s">
        <v>627</v>
      </c>
      <c r="F552" s="22">
        <v>1</v>
      </c>
      <c r="G552" s="22">
        <v>1</v>
      </c>
      <c r="H552" s="22" t="str">
        <f>INDEX(Bar_data!$A$3:$B$140,MATCH(C552,Bar_data!$A$3:$A$140,FALSE),2)</f>
        <v>Trust129</v>
      </c>
      <c r="I552" s="22" t="str">
        <f>INDEX(TrustCAHUB_map!$A$2:$D$139,MATCH($C552,TrustCAHUB_map!$A$2:$A$139,FALSE),3)</f>
        <v>East Midlands</v>
      </c>
      <c r="J552" s="22" t="str">
        <f>INDEX(TrustCAHUB_map!$A$2:$D$139,MATCH($C552,TrustCAHUB_map!$A$2:$A$139,FALSE),4)</f>
        <v>East Midlands</v>
      </c>
    </row>
    <row r="553" spans="1:10" x14ac:dyDescent="0.3">
      <c r="A553" s="22" t="str">
        <f t="shared" si="8"/>
        <v>'RX12015Palliative50-69'</v>
      </c>
      <c r="B553" s="22">
        <v>2015</v>
      </c>
      <c r="C553" s="22" t="s">
        <v>286</v>
      </c>
      <c r="D553" s="22" t="s">
        <v>8</v>
      </c>
      <c r="E553" s="22" t="s">
        <v>627</v>
      </c>
      <c r="F553" s="22">
        <v>82</v>
      </c>
      <c r="G553" s="22">
        <v>16</v>
      </c>
      <c r="H553" s="22" t="str">
        <f>INDEX(Bar_data!$A$3:$B$140,MATCH(C553,Bar_data!$A$3:$A$140,FALSE),2)</f>
        <v>Trust129</v>
      </c>
      <c r="I553" s="22" t="str">
        <f>INDEX(TrustCAHUB_map!$A$2:$D$139,MATCH($C553,TrustCAHUB_map!$A$2:$A$139,FALSE),3)</f>
        <v>East Midlands</v>
      </c>
      <c r="J553" s="22" t="str">
        <f>INDEX(TrustCAHUB_map!$A$2:$D$139,MATCH($C553,TrustCAHUB_map!$A$2:$A$139,FALSE),4)</f>
        <v>East Midlands</v>
      </c>
    </row>
    <row r="554" spans="1:10" x14ac:dyDescent="0.3">
      <c r="A554" s="22" t="str">
        <f t="shared" si="8"/>
        <v>'RX12015Not assigned70+'</v>
      </c>
      <c r="B554" s="22">
        <v>2015</v>
      </c>
      <c r="C554" s="22" t="s">
        <v>286</v>
      </c>
      <c r="D554" s="22" t="s">
        <v>477</v>
      </c>
      <c r="E554" s="22" t="s">
        <v>628</v>
      </c>
      <c r="F554" s="22">
        <v>2</v>
      </c>
      <c r="G554" s="22">
        <v>1</v>
      </c>
      <c r="H554" s="22" t="str">
        <f>INDEX(Bar_data!$A$3:$B$140,MATCH(C554,Bar_data!$A$3:$A$140,FALSE),2)</f>
        <v>Trust129</v>
      </c>
      <c r="I554" s="22" t="str">
        <f>INDEX(TrustCAHUB_map!$A$2:$D$139,MATCH($C554,TrustCAHUB_map!$A$2:$A$139,FALSE),3)</f>
        <v>East Midlands</v>
      </c>
      <c r="J554" s="22" t="str">
        <f>INDEX(TrustCAHUB_map!$A$2:$D$139,MATCH($C554,TrustCAHUB_map!$A$2:$A$139,FALSE),4)</f>
        <v>East Midlands</v>
      </c>
    </row>
    <row r="555" spans="1:10" x14ac:dyDescent="0.3">
      <c r="A555" s="22" t="str">
        <f t="shared" si="8"/>
        <v>'RX12015Curative70+'</v>
      </c>
      <c r="B555" s="22">
        <v>2015</v>
      </c>
      <c r="C555" s="22" t="s">
        <v>286</v>
      </c>
      <c r="D555" s="22" t="s">
        <v>7</v>
      </c>
      <c r="E555" s="22" t="s">
        <v>628</v>
      </c>
      <c r="F555" s="22">
        <v>14</v>
      </c>
      <c r="G555" s="22">
        <v>0</v>
      </c>
      <c r="H555" s="22" t="str">
        <f>INDEX(Bar_data!$A$3:$B$140,MATCH(C555,Bar_data!$A$3:$A$140,FALSE),2)</f>
        <v>Trust129</v>
      </c>
      <c r="I555" s="22" t="str">
        <f>INDEX(TrustCAHUB_map!$A$2:$D$139,MATCH($C555,TrustCAHUB_map!$A$2:$A$139,FALSE),3)</f>
        <v>East Midlands</v>
      </c>
      <c r="J555" s="22" t="str">
        <f>INDEX(TrustCAHUB_map!$A$2:$D$139,MATCH($C555,TrustCAHUB_map!$A$2:$A$139,FALSE),4)</f>
        <v>East Midlands</v>
      </c>
    </row>
    <row r="556" spans="1:10" x14ac:dyDescent="0.3">
      <c r="A556" s="22" t="str">
        <f t="shared" si="8"/>
        <v>'RX12015Palliative70+'</v>
      </c>
      <c r="B556" s="22">
        <v>2015</v>
      </c>
      <c r="C556" s="22" t="s">
        <v>286</v>
      </c>
      <c r="D556" s="22" t="s">
        <v>8</v>
      </c>
      <c r="E556" s="22" t="s">
        <v>628</v>
      </c>
      <c r="F556" s="22">
        <v>69</v>
      </c>
      <c r="G556" s="22">
        <v>4</v>
      </c>
      <c r="H556" s="22" t="str">
        <f>INDEX(Bar_data!$A$3:$B$140,MATCH(C556,Bar_data!$A$3:$A$140,FALSE),2)</f>
        <v>Trust129</v>
      </c>
      <c r="I556" s="22" t="str">
        <f>INDEX(TrustCAHUB_map!$A$2:$D$139,MATCH($C556,TrustCAHUB_map!$A$2:$A$139,FALSE),3)</f>
        <v>East Midlands</v>
      </c>
      <c r="J556" s="22" t="str">
        <f>INDEX(TrustCAHUB_map!$A$2:$D$139,MATCH($C556,TrustCAHUB_map!$A$2:$A$139,FALSE),4)</f>
        <v>East Midlands</v>
      </c>
    </row>
    <row r="557" spans="1:10" x14ac:dyDescent="0.3">
      <c r="A557" s="22" t="str">
        <f t="shared" si="8"/>
        <v>'RXC2015Palliative18-49'</v>
      </c>
      <c r="B557" s="22">
        <v>2015</v>
      </c>
      <c r="C557" s="22" t="s">
        <v>287</v>
      </c>
      <c r="D557" s="22" t="s">
        <v>8</v>
      </c>
      <c r="E557" s="22" t="s">
        <v>153</v>
      </c>
      <c r="F557" s="22">
        <v>7</v>
      </c>
      <c r="G557" s="22">
        <v>2</v>
      </c>
      <c r="H557" s="22" t="str">
        <f>INDEX(Bar_data!$A$3:$B$140,MATCH(C557,Bar_data!$A$3:$A$140,FALSE),2)</f>
        <v>Trust130</v>
      </c>
      <c r="I557" s="22" t="str">
        <f>INDEX(TrustCAHUB_map!$A$2:$D$139,MATCH($C557,TrustCAHUB_map!$A$2:$A$139,FALSE),3)</f>
        <v>Surrey and Sussex</v>
      </c>
      <c r="J557" s="22" t="str">
        <f>INDEX(TrustCAHUB_map!$A$2:$D$139,MATCH($C557,TrustCAHUB_map!$A$2:$A$139,FALSE),4)</f>
        <v>South East</v>
      </c>
    </row>
    <row r="558" spans="1:10" x14ac:dyDescent="0.3">
      <c r="A558" s="22" t="str">
        <f t="shared" si="8"/>
        <v>'RXC2015Curative18-49'</v>
      </c>
      <c r="B558" s="22">
        <v>2015</v>
      </c>
      <c r="C558" s="22" t="s">
        <v>287</v>
      </c>
      <c r="D558" s="22" t="s">
        <v>7</v>
      </c>
      <c r="E558" s="22" t="s">
        <v>153</v>
      </c>
      <c r="F558" s="22">
        <v>1</v>
      </c>
      <c r="G558" s="22">
        <v>0</v>
      </c>
      <c r="H558" s="22" t="str">
        <f>INDEX(Bar_data!$A$3:$B$140,MATCH(C558,Bar_data!$A$3:$A$140,FALSE),2)</f>
        <v>Trust130</v>
      </c>
      <c r="I558" s="22" t="str">
        <f>INDEX(TrustCAHUB_map!$A$2:$D$139,MATCH($C558,TrustCAHUB_map!$A$2:$A$139,FALSE),3)</f>
        <v>Surrey and Sussex</v>
      </c>
      <c r="J558" s="22" t="str">
        <f>INDEX(TrustCAHUB_map!$A$2:$D$139,MATCH($C558,TrustCAHUB_map!$A$2:$A$139,FALSE),4)</f>
        <v>South East</v>
      </c>
    </row>
    <row r="559" spans="1:10" x14ac:dyDescent="0.3">
      <c r="A559" s="22" t="str">
        <f t="shared" si="8"/>
        <v>'RXC2015Palliative50-69'</v>
      </c>
      <c r="B559" s="22">
        <v>2015</v>
      </c>
      <c r="C559" s="22" t="s">
        <v>287</v>
      </c>
      <c r="D559" s="22" t="s">
        <v>8</v>
      </c>
      <c r="E559" s="22" t="s">
        <v>627</v>
      </c>
      <c r="F559" s="22">
        <v>38</v>
      </c>
      <c r="G559" s="22">
        <v>6</v>
      </c>
      <c r="H559" s="22" t="str">
        <f>INDEX(Bar_data!$A$3:$B$140,MATCH(C559,Bar_data!$A$3:$A$140,FALSE),2)</f>
        <v>Trust130</v>
      </c>
      <c r="I559" s="22" t="str">
        <f>INDEX(TrustCAHUB_map!$A$2:$D$139,MATCH($C559,TrustCAHUB_map!$A$2:$A$139,FALSE),3)</f>
        <v>Surrey and Sussex</v>
      </c>
      <c r="J559" s="22" t="str">
        <f>INDEX(TrustCAHUB_map!$A$2:$D$139,MATCH($C559,TrustCAHUB_map!$A$2:$A$139,FALSE),4)</f>
        <v>South East</v>
      </c>
    </row>
    <row r="560" spans="1:10" x14ac:dyDescent="0.3">
      <c r="A560" s="22" t="str">
        <f t="shared" si="8"/>
        <v>'RXC2015Curative50-69'</v>
      </c>
      <c r="B560" s="22">
        <v>2015</v>
      </c>
      <c r="C560" s="22" t="s">
        <v>287</v>
      </c>
      <c r="D560" s="22" t="s">
        <v>7</v>
      </c>
      <c r="E560" s="22" t="s">
        <v>627</v>
      </c>
      <c r="F560" s="22">
        <v>12</v>
      </c>
      <c r="G560" s="22">
        <v>1</v>
      </c>
      <c r="H560" s="22" t="str">
        <f>INDEX(Bar_data!$A$3:$B$140,MATCH(C560,Bar_data!$A$3:$A$140,FALSE),2)</f>
        <v>Trust130</v>
      </c>
      <c r="I560" s="22" t="str">
        <f>INDEX(TrustCAHUB_map!$A$2:$D$139,MATCH($C560,TrustCAHUB_map!$A$2:$A$139,FALSE),3)</f>
        <v>Surrey and Sussex</v>
      </c>
      <c r="J560" s="22" t="str">
        <f>INDEX(TrustCAHUB_map!$A$2:$D$139,MATCH($C560,TrustCAHUB_map!$A$2:$A$139,FALSE),4)</f>
        <v>South East</v>
      </c>
    </row>
    <row r="561" spans="1:10" x14ac:dyDescent="0.3">
      <c r="A561" s="22" t="str">
        <f t="shared" si="8"/>
        <v>'RXC2015Palliative70+'</v>
      </c>
      <c r="B561" s="22">
        <v>2015</v>
      </c>
      <c r="C561" s="22" t="s">
        <v>287</v>
      </c>
      <c r="D561" s="22" t="s">
        <v>8</v>
      </c>
      <c r="E561" s="22" t="s">
        <v>628</v>
      </c>
      <c r="F561" s="22">
        <v>29</v>
      </c>
      <c r="G561" s="22">
        <v>1</v>
      </c>
      <c r="H561" s="22" t="str">
        <f>INDEX(Bar_data!$A$3:$B$140,MATCH(C561,Bar_data!$A$3:$A$140,FALSE),2)</f>
        <v>Trust130</v>
      </c>
      <c r="I561" s="22" t="str">
        <f>INDEX(TrustCAHUB_map!$A$2:$D$139,MATCH($C561,TrustCAHUB_map!$A$2:$A$139,FALSE),3)</f>
        <v>Surrey and Sussex</v>
      </c>
      <c r="J561" s="22" t="str">
        <f>INDEX(TrustCAHUB_map!$A$2:$D$139,MATCH($C561,TrustCAHUB_map!$A$2:$A$139,FALSE),4)</f>
        <v>South East</v>
      </c>
    </row>
    <row r="562" spans="1:10" x14ac:dyDescent="0.3">
      <c r="A562" s="22" t="str">
        <f t="shared" si="8"/>
        <v>'RXC2015Curative70+'</v>
      </c>
      <c r="B562" s="22">
        <v>2015</v>
      </c>
      <c r="C562" s="22" t="s">
        <v>287</v>
      </c>
      <c r="D562" s="22" t="s">
        <v>7</v>
      </c>
      <c r="E562" s="22" t="s">
        <v>628</v>
      </c>
      <c r="F562" s="22">
        <v>4</v>
      </c>
      <c r="G562" s="22">
        <v>0</v>
      </c>
      <c r="H562" s="22" t="str">
        <f>INDEX(Bar_data!$A$3:$B$140,MATCH(C562,Bar_data!$A$3:$A$140,FALSE),2)</f>
        <v>Trust130</v>
      </c>
      <c r="I562" s="22" t="str">
        <f>INDEX(TrustCAHUB_map!$A$2:$D$139,MATCH($C562,TrustCAHUB_map!$A$2:$A$139,FALSE),3)</f>
        <v>Surrey and Sussex</v>
      </c>
      <c r="J562" s="22" t="str">
        <f>INDEX(TrustCAHUB_map!$A$2:$D$139,MATCH($C562,TrustCAHUB_map!$A$2:$A$139,FALSE),4)</f>
        <v>South East</v>
      </c>
    </row>
    <row r="563" spans="1:10" x14ac:dyDescent="0.3">
      <c r="A563" s="22" t="str">
        <f t="shared" si="8"/>
        <v>'RXF2015Palliative18-49'</v>
      </c>
      <c r="B563" s="22">
        <v>2015</v>
      </c>
      <c r="C563" s="22" t="s">
        <v>288</v>
      </c>
      <c r="D563" s="22" t="s">
        <v>8</v>
      </c>
      <c r="E563" s="22" t="s">
        <v>153</v>
      </c>
      <c r="F563" s="22">
        <v>5</v>
      </c>
      <c r="G563" s="22">
        <v>0</v>
      </c>
      <c r="H563" s="22" t="str">
        <f>INDEX(Bar_data!$A$3:$B$140,MATCH(C563,Bar_data!$A$3:$A$140,FALSE),2)</f>
        <v>Trust131</v>
      </c>
      <c r="I563" s="22" t="str">
        <f>INDEX(TrustCAHUB_map!$A$2:$D$139,MATCH($C563,TrustCAHUB_map!$A$2:$A$139,FALSE),3)</f>
        <v>West Yorkshire</v>
      </c>
      <c r="J563" s="22" t="str">
        <f>INDEX(TrustCAHUB_map!$A$2:$D$139,MATCH($C563,TrustCAHUB_map!$A$2:$A$139,FALSE),4)</f>
        <v>Yorkshire and Humber</v>
      </c>
    </row>
    <row r="564" spans="1:10" x14ac:dyDescent="0.3">
      <c r="A564" s="22" t="str">
        <f t="shared" si="8"/>
        <v>'RXF2015Curative18-49'</v>
      </c>
      <c r="B564" s="22">
        <v>2015</v>
      </c>
      <c r="C564" s="22" t="s">
        <v>288</v>
      </c>
      <c r="D564" s="22" t="s">
        <v>7</v>
      </c>
      <c r="E564" s="22" t="s">
        <v>153</v>
      </c>
      <c r="F564" s="22">
        <v>1</v>
      </c>
      <c r="G564" s="22">
        <v>0</v>
      </c>
      <c r="H564" s="22" t="str">
        <f>INDEX(Bar_data!$A$3:$B$140,MATCH(C564,Bar_data!$A$3:$A$140,FALSE),2)</f>
        <v>Trust131</v>
      </c>
      <c r="I564" s="22" t="str">
        <f>INDEX(TrustCAHUB_map!$A$2:$D$139,MATCH($C564,TrustCAHUB_map!$A$2:$A$139,FALSE),3)</f>
        <v>West Yorkshire</v>
      </c>
      <c r="J564" s="22" t="str">
        <f>INDEX(TrustCAHUB_map!$A$2:$D$139,MATCH($C564,TrustCAHUB_map!$A$2:$A$139,FALSE),4)</f>
        <v>Yorkshire and Humber</v>
      </c>
    </row>
    <row r="565" spans="1:10" x14ac:dyDescent="0.3">
      <c r="A565" s="22" t="str">
        <f t="shared" si="8"/>
        <v>'RXF2015Curative50-69'</v>
      </c>
      <c r="B565" s="22">
        <v>2015</v>
      </c>
      <c r="C565" s="22" t="s">
        <v>288</v>
      </c>
      <c r="D565" s="22" t="s">
        <v>7</v>
      </c>
      <c r="E565" s="22" t="s">
        <v>627</v>
      </c>
      <c r="F565" s="22">
        <v>11</v>
      </c>
      <c r="G565" s="22">
        <v>0</v>
      </c>
      <c r="H565" s="22" t="str">
        <f>INDEX(Bar_data!$A$3:$B$140,MATCH(C565,Bar_data!$A$3:$A$140,FALSE),2)</f>
        <v>Trust131</v>
      </c>
      <c r="I565" s="22" t="str">
        <f>INDEX(TrustCAHUB_map!$A$2:$D$139,MATCH($C565,TrustCAHUB_map!$A$2:$A$139,FALSE),3)</f>
        <v>West Yorkshire</v>
      </c>
      <c r="J565" s="22" t="str">
        <f>INDEX(TrustCAHUB_map!$A$2:$D$139,MATCH($C565,TrustCAHUB_map!$A$2:$A$139,FALSE),4)</f>
        <v>Yorkshire and Humber</v>
      </c>
    </row>
    <row r="566" spans="1:10" x14ac:dyDescent="0.3">
      <c r="A566" s="22" t="str">
        <f t="shared" si="8"/>
        <v>'RXF2015Not assigned50-69'</v>
      </c>
      <c r="B566" s="22">
        <v>2015</v>
      </c>
      <c r="C566" s="22" t="s">
        <v>288</v>
      </c>
      <c r="D566" s="22" t="s">
        <v>477</v>
      </c>
      <c r="E566" s="22" t="s">
        <v>627</v>
      </c>
      <c r="F566" s="22">
        <v>1</v>
      </c>
      <c r="G566" s="22">
        <v>0</v>
      </c>
      <c r="H566" s="22" t="str">
        <f>INDEX(Bar_data!$A$3:$B$140,MATCH(C566,Bar_data!$A$3:$A$140,FALSE),2)</f>
        <v>Trust131</v>
      </c>
      <c r="I566" s="22" t="str">
        <f>INDEX(TrustCAHUB_map!$A$2:$D$139,MATCH($C566,TrustCAHUB_map!$A$2:$A$139,FALSE),3)</f>
        <v>West Yorkshire</v>
      </c>
      <c r="J566" s="22" t="str">
        <f>INDEX(TrustCAHUB_map!$A$2:$D$139,MATCH($C566,TrustCAHUB_map!$A$2:$A$139,FALSE),4)</f>
        <v>Yorkshire and Humber</v>
      </c>
    </row>
    <row r="567" spans="1:10" x14ac:dyDescent="0.3">
      <c r="A567" s="22" t="str">
        <f t="shared" si="8"/>
        <v>'RXF2015Palliative50-69'</v>
      </c>
      <c r="B567" s="22">
        <v>2015</v>
      </c>
      <c r="C567" s="22" t="s">
        <v>288</v>
      </c>
      <c r="D567" s="22" t="s">
        <v>8</v>
      </c>
      <c r="E567" s="22" t="s">
        <v>627</v>
      </c>
      <c r="F567" s="22">
        <v>50</v>
      </c>
      <c r="G567" s="22">
        <v>4</v>
      </c>
      <c r="H567" s="22" t="str">
        <f>INDEX(Bar_data!$A$3:$B$140,MATCH(C567,Bar_data!$A$3:$A$140,FALSE),2)</f>
        <v>Trust131</v>
      </c>
      <c r="I567" s="22" t="str">
        <f>INDEX(TrustCAHUB_map!$A$2:$D$139,MATCH($C567,TrustCAHUB_map!$A$2:$A$139,FALSE),3)</f>
        <v>West Yorkshire</v>
      </c>
      <c r="J567" s="22" t="str">
        <f>INDEX(TrustCAHUB_map!$A$2:$D$139,MATCH($C567,TrustCAHUB_map!$A$2:$A$139,FALSE),4)</f>
        <v>Yorkshire and Humber</v>
      </c>
    </row>
    <row r="568" spans="1:10" x14ac:dyDescent="0.3">
      <c r="A568" s="22" t="str">
        <f t="shared" si="8"/>
        <v>'RXF2015Palliative70+'</v>
      </c>
      <c r="B568" s="22">
        <v>2015</v>
      </c>
      <c r="C568" s="22" t="s">
        <v>288</v>
      </c>
      <c r="D568" s="22" t="s">
        <v>8</v>
      </c>
      <c r="E568" s="22" t="s">
        <v>628</v>
      </c>
      <c r="F568" s="22">
        <v>43</v>
      </c>
      <c r="G568" s="22">
        <v>4</v>
      </c>
      <c r="H568" s="22" t="str">
        <f>INDEX(Bar_data!$A$3:$B$140,MATCH(C568,Bar_data!$A$3:$A$140,FALSE),2)</f>
        <v>Trust131</v>
      </c>
      <c r="I568" s="22" t="str">
        <f>INDEX(TrustCAHUB_map!$A$2:$D$139,MATCH($C568,TrustCAHUB_map!$A$2:$A$139,FALSE),3)</f>
        <v>West Yorkshire</v>
      </c>
      <c r="J568" s="22" t="str">
        <f>INDEX(TrustCAHUB_map!$A$2:$D$139,MATCH($C568,TrustCAHUB_map!$A$2:$A$139,FALSE),4)</f>
        <v>Yorkshire and Humber</v>
      </c>
    </row>
    <row r="569" spans="1:10" x14ac:dyDescent="0.3">
      <c r="A569" s="22" t="str">
        <f t="shared" si="8"/>
        <v>'RXF2015Curative70+'</v>
      </c>
      <c r="B569" s="22">
        <v>2015</v>
      </c>
      <c r="C569" s="22" t="s">
        <v>288</v>
      </c>
      <c r="D569" s="22" t="s">
        <v>7</v>
      </c>
      <c r="E569" s="22" t="s">
        <v>628</v>
      </c>
      <c r="F569" s="22">
        <v>5</v>
      </c>
      <c r="G569" s="22">
        <v>0</v>
      </c>
      <c r="H569" s="22" t="str">
        <f>INDEX(Bar_data!$A$3:$B$140,MATCH(C569,Bar_data!$A$3:$A$140,FALSE),2)</f>
        <v>Trust131</v>
      </c>
      <c r="I569" s="22" t="str">
        <f>INDEX(TrustCAHUB_map!$A$2:$D$139,MATCH($C569,TrustCAHUB_map!$A$2:$A$139,FALSE),3)</f>
        <v>West Yorkshire</v>
      </c>
      <c r="J569" s="22" t="str">
        <f>INDEX(TrustCAHUB_map!$A$2:$D$139,MATCH($C569,TrustCAHUB_map!$A$2:$A$139,FALSE),4)</f>
        <v>Yorkshire and Humber</v>
      </c>
    </row>
    <row r="570" spans="1:10" x14ac:dyDescent="0.3">
      <c r="A570" s="22" t="str">
        <f t="shared" si="8"/>
        <v>'RXH2015Palliative18-49'</v>
      </c>
      <c r="B570" s="22">
        <v>2015</v>
      </c>
      <c r="C570" s="22" t="s">
        <v>289</v>
      </c>
      <c r="D570" s="22" t="s">
        <v>8</v>
      </c>
      <c r="E570" s="22" t="s">
        <v>153</v>
      </c>
      <c r="F570" s="22">
        <v>2</v>
      </c>
      <c r="G570" s="22">
        <v>1</v>
      </c>
      <c r="H570" s="22" t="str">
        <f>INDEX(Bar_data!$A$3:$B$140,MATCH(C570,Bar_data!$A$3:$A$140,FALSE),2)</f>
        <v>Trust132</v>
      </c>
      <c r="I570" s="22" t="str">
        <f>INDEX(TrustCAHUB_map!$A$2:$D$139,MATCH($C570,TrustCAHUB_map!$A$2:$A$139,FALSE),3)</f>
        <v>Surrey and Sussex</v>
      </c>
      <c r="J570" s="22" t="str">
        <f>INDEX(TrustCAHUB_map!$A$2:$D$139,MATCH($C570,TrustCAHUB_map!$A$2:$A$139,FALSE),4)</f>
        <v>South East</v>
      </c>
    </row>
    <row r="571" spans="1:10" x14ac:dyDescent="0.3">
      <c r="A571" s="22" t="str">
        <f t="shared" si="8"/>
        <v>'RXH2015Curative18-49'</v>
      </c>
      <c r="B571" s="22">
        <v>2015</v>
      </c>
      <c r="C571" s="22" t="s">
        <v>289</v>
      </c>
      <c r="D571" s="22" t="s">
        <v>7</v>
      </c>
      <c r="E571" s="22" t="s">
        <v>153</v>
      </c>
      <c r="F571" s="22">
        <v>1</v>
      </c>
      <c r="G571" s="22">
        <v>0</v>
      </c>
      <c r="H571" s="22" t="str">
        <f>INDEX(Bar_data!$A$3:$B$140,MATCH(C571,Bar_data!$A$3:$A$140,FALSE),2)</f>
        <v>Trust132</v>
      </c>
      <c r="I571" s="22" t="str">
        <f>INDEX(TrustCAHUB_map!$A$2:$D$139,MATCH($C571,TrustCAHUB_map!$A$2:$A$139,FALSE),3)</f>
        <v>Surrey and Sussex</v>
      </c>
      <c r="J571" s="22" t="str">
        <f>INDEX(TrustCAHUB_map!$A$2:$D$139,MATCH($C571,TrustCAHUB_map!$A$2:$A$139,FALSE),4)</f>
        <v>South East</v>
      </c>
    </row>
    <row r="572" spans="1:10" x14ac:dyDescent="0.3">
      <c r="A572" s="22" t="str">
        <f t="shared" si="8"/>
        <v>'RXH2015Palliative50-69'</v>
      </c>
      <c r="B572" s="22">
        <v>2015</v>
      </c>
      <c r="C572" s="22" t="s">
        <v>289</v>
      </c>
      <c r="D572" s="22" t="s">
        <v>8</v>
      </c>
      <c r="E572" s="22" t="s">
        <v>627</v>
      </c>
      <c r="F572" s="22">
        <v>18</v>
      </c>
      <c r="G572" s="22">
        <v>2</v>
      </c>
      <c r="H572" s="22" t="str">
        <f>INDEX(Bar_data!$A$3:$B$140,MATCH(C572,Bar_data!$A$3:$A$140,FALSE),2)</f>
        <v>Trust132</v>
      </c>
      <c r="I572" s="22" t="str">
        <f>INDEX(TrustCAHUB_map!$A$2:$D$139,MATCH($C572,TrustCAHUB_map!$A$2:$A$139,FALSE),3)</f>
        <v>Surrey and Sussex</v>
      </c>
      <c r="J572" s="22" t="str">
        <f>INDEX(TrustCAHUB_map!$A$2:$D$139,MATCH($C572,TrustCAHUB_map!$A$2:$A$139,FALSE),4)</f>
        <v>South East</v>
      </c>
    </row>
    <row r="573" spans="1:10" x14ac:dyDescent="0.3">
      <c r="A573" s="22" t="str">
        <f t="shared" si="8"/>
        <v>'RXH2015Curative50-69'</v>
      </c>
      <c r="B573" s="22">
        <v>2015</v>
      </c>
      <c r="C573" s="22" t="s">
        <v>289</v>
      </c>
      <c r="D573" s="22" t="s">
        <v>7</v>
      </c>
      <c r="E573" s="22" t="s">
        <v>627</v>
      </c>
      <c r="F573" s="22">
        <v>13</v>
      </c>
      <c r="G573" s="22">
        <v>0</v>
      </c>
      <c r="H573" s="22" t="str">
        <f>INDEX(Bar_data!$A$3:$B$140,MATCH(C573,Bar_data!$A$3:$A$140,FALSE),2)</f>
        <v>Trust132</v>
      </c>
      <c r="I573" s="22" t="str">
        <f>INDEX(TrustCAHUB_map!$A$2:$D$139,MATCH($C573,TrustCAHUB_map!$A$2:$A$139,FALSE),3)</f>
        <v>Surrey and Sussex</v>
      </c>
      <c r="J573" s="22" t="str">
        <f>INDEX(TrustCAHUB_map!$A$2:$D$139,MATCH($C573,TrustCAHUB_map!$A$2:$A$139,FALSE),4)</f>
        <v>South East</v>
      </c>
    </row>
    <row r="574" spans="1:10" x14ac:dyDescent="0.3">
      <c r="A574" s="22" t="str">
        <f t="shared" si="8"/>
        <v>'RXH2015Palliative70+'</v>
      </c>
      <c r="B574" s="22">
        <v>2015</v>
      </c>
      <c r="C574" s="22" t="s">
        <v>289</v>
      </c>
      <c r="D574" s="22" t="s">
        <v>8</v>
      </c>
      <c r="E574" s="22" t="s">
        <v>628</v>
      </c>
      <c r="F574" s="22">
        <v>31</v>
      </c>
      <c r="G574" s="22">
        <v>3</v>
      </c>
      <c r="H574" s="22" t="str">
        <f>INDEX(Bar_data!$A$3:$B$140,MATCH(C574,Bar_data!$A$3:$A$140,FALSE),2)</f>
        <v>Trust132</v>
      </c>
      <c r="I574" s="22" t="str">
        <f>INDEX(TrustCAHUB_map!$A$2:$D$139,MATCH($C574,TrustCAHUB_map!$A$2:$A$139,FALSE),3)</f>
        <v>Surrey and Sussex</v>
      </c>
      <c r="J574" s="22" t="str">
        <f>INDEX(TrustCAHUB_map!$A$2:$D$139,MATCH($C574,TrustCAHUB_map!$A$2:$A$139,FALSE),4)</f>
        <v>South East</v>
      </c>
    </row>
    <row r="575" spans="1:10" x14ac:dyDescent="0.3">
      <c r="A575" s="22" t="str">
        <f t="shared" si="8"/>
        <v>'RXK2015Curative18-49'</v>
      </c>
      <c r="B575" s="22">
        <v>2015</v>
      </c>
      <c r="C575" s="22" t="s">
        <v>290</v>
      </c>
      <c r="D575" s="22" t="s">
        <v>7</v>
      </c>
      <c r="E575" s="22" t="s">
        <v>153</v>
      </c>
      <c r="F575" s="22">
        <v>2</v>
      </c>
      <c r="G575" s="22">
        <v>0</v>
      </c>
      <c r="H575" s="22" t="str">
        <f>INDEX(Bar_data!$A$3:$B$140,MATCH(C575,Bar_data!$A$3:$A$140,FALSE),2)</f>
        <v>Trust133</v>
      </c>
      <c r="I575" s="22" t="str">
        <f>INDEX(TrustCAHUB_map!$A$2:$D$139,MATCH($C575,TrustCAHUB_map!$A$2:$A$139,FALSE),3)</f>
        <v>West Midlands</v>
      </c>
      <c r="J575" s="22" t="str">
        <f>INDEX(TrustCAHUB_map!$A$2:$D$139,MATCH($C575,TrustCAHUB_map!$A$2:$A$139,FALSE),4)</f>
        <v>West Midlands</v>
      </c>
    </row>
    <row r="576" spans="1:10" x14ac:dyDescent="0.3">
      <c r="A576" s="22" t="str">
        <f t="shared" si="8"/>
        <v>'RXK2015Palliative18-49'</v>
      </c>
      <c r="B576" s="22">
        <v>2015</v>
      </c>
      <c r="C576" s="22" t="s">
        <v>290</v>
      </c>
      <c r="D576" s="22" t="s">
        <v>8</v>
      </c>
      <c r="E576" s="22" t="s">
        <v>153</v>
      </c>
      <c r="F576" s="22">
        <v>1</v>
      </c>
      <c r="G576" s="22">
        <v>0</v>
      </c>
      <c r="H576" s="22" t="str">
        <f>INDEX(Bar_data!$A$3:$B$140,MATCH(C576,Bar_data!$A$3:$A$140,FALSE),2)</f>
        <v>Trust133</v>
      </c>
      <c r="I576" s="22" t="str">
        <f>INDEX(TrustCAHUB_map!$A$2:$D$139,MATCH($C576,TrustCAHUB_map!$A$2:$A$139,FALSE),3)</f>
        <v>West Midlands</v>
      </c>
      <c r="J576" s="22" t="str">
        <f>INDEX(TrustCAHUB_map!$A$2:$D$139,MATCH($C576,TrustCAHUB_map!$A$2:$A$139,FALSE),4)</f>
        <v>West Midlands</v>
      </c>
    </row>
    <row r="577" spans="1:10" x14ac:dyDescent="0.3">
      <c r="A577" s="22" t="str">
        <f t="shared" si="8"/>
        <v>'RXK2015Not assigned50-69'</v>
      </c>
      <c r="B577" s="22">
        <v>2015</v>
      </c>
      <c r="C577" s="22" t="s">
        <v>290</v>
      </c>
      <c r="D577" s="22" t="s">
        <v>477</v>
      </c>
      <c r="E577" s="22" t="s">
        <v>627</v>
      </c>
      <c r="F577" s="22">
        <v>4</v>
      </c>
      <c r="G577" s="22">
        <v>0</v>
      </c>
      <c r="H577" s="22" t="str">
        <f>INDEX(Bar_data!$A$3:$B$140,MATCH(C577,Bar_data!$A$3:$A$140,FALSE),2)</f>
        <v>Trust133</v>
      </c>
      <c r="I577" s="22" t="str">
        <f>INDEX(TrustCAHUB_map!$A$2:$D$139,MATCH($C577,TrustCAHUB_map!$A$2:$A$139,FALSE),3)</f>
        <v>West Midlands</v>
      </c>
      <c r="J577" s="22" t="str">
        <f>INDEX(TrustCAHUB_map!$A$2:$D$139,MATCH($C577,TrustCAHUB_map!$A$2:$A$139,FALSE),4)</f>
        <v>West Midlands</v>
      </c>
    </row>
    <row r="578" spans="1:10" x14ac:dyDescent="0.3">
      <c r="A578" s="22" t="str">
        <f t="shared" si="8"/>
        <v>'RXK2015Curative50-69'</v>
      </c>
      <c r="B578" s="22">
        <v>2015</v>
      </c>
      <c r="C578" s="22" t="s">
        <v>290</v>
      </c>
      <c r="D578" s="22" t="s">
        <v>7</v>
      </c>
      <c r="E578" s="22" t="s">
        <v>627</v>
      </c>
      <c r="F578" s="22">
        <v>6</v>
      </c>
      <c r="G578" s="22">
        <v>0</v>
      </c>
      <c r="H578" s="22" t="str">
        <f>INDEX(Bar_data!$A$3:$B$140,MATCH(C578,Bar_data!$A$3:$A$140,FALSE),2)</f>
        <v>Trust133</v>
      </c>
      <c r="I578" s="22" t="str">
        <f>INDEX(TrustCAHUB_map!$A$2:$D$139,MATCH($C578,TrustCAHUB_map!$A$2:$A$139,FALSE),3)</f>
        <v>West Midlands</v>
      </c>
      <c r="J578" s="22" t="str">
        <f>INDEX(TrustCAHUB_map!$A$2:$D$139,MATCH($C578,TrustCAHUB_map!$A$2:$A$139,FALSE),4)</f>
        <v>West Midlands</v>
      </c>
    </row>
    <row r="579" spans="1:10" x14ac:dyDescent="0.3">
      <c r="A579" s="22" t="str">
        <f t="shared" ref="A579:A642" si="9">"'"&amp;C579&amp;B579&amp;D579&amp;E579&amp;"'"</f>
        <v>'RXK2015Palliative50-69'</v>
      </c>
      <c r="B579" s="22">
        <v>2015</v>
      </c>
      <c r="C579" s="22" t="s">
        <v>290</v>
      </c>
      <c r="D579" s="22" t="s">
        <v>8</v>
      </c>
      <c r="E579" s="22" t="s">
        <v>627</v>
      </c>
      <c r="F579" s="22">
        <v>8</v>
      </c>
      <c r="G579" s="22">
        <v>0</v>
      </c>
      <c r="H579" s="22" t="str">
        <f>INDEX(Bar_data!$A$3:$B$140,MATCH(C579,Bar_data!$A$3:$A$140,FALSE),2)</f>
        <v>Trust133</v>
      </c>
      <c r="I579" s="22" t="str">
        <f>INDEX(TrustCAHUB_map!$A$2:$D$139,MATCH($C579,TrustCAHUB_map!$A$2:$A$139,FALSE),3)</f>
        <v>West Midlands</v>
      </c>
      <c r="J579" s="22" t="str">
        <f>INDEX(TrustCAHUB_map!$A$2:$D$139,MATCH($C579,TrustCAHUB_map!$A$2:$A$139,FALSE),4)</f>
        <v>West Midlands</v>
      </c>
    </row>
    <row r="580" spans="1:10" x14ac:dyDescent="0.3">
      <c r="A580" s="22" t="str">
        <f t="shared" si="9"/>
        <v>'RXK2015Palliative70+'</v>
      </c>
      <c r="B580" s="22">
        <v>2015</v>
      </c>
      <c r="C580" s="22" t="s">
        <v>290</v>
      </c>
      <c r="D580" s="22" t="s">
        <v>8</v>
      </c>
      <c r="E580" s="22" t="s">
        <v>628</v>
      </c>
      <c r="F580" s="22">
        <v>7</v>
      </c>
      <c r="G580" s="22">
        <v>0</v>
      </c>
      <c r="H580" s="22" t="str">
        <f>INDEX(Bar_data!$A$3:$B$140,MATCH(C580,Bar_data!$A$3:$A$140,FALSE),2)</f>
        <v>Trust133</v>
      </c>
      <c r="I580" s="22" t="str">
        <f>INDEX(TrustCAHUB_map!$A$2:$D$139,MATCH($C580,TrustCAHUB_map!$A$2:$A$139,FALSE),3)</f>
        <v>West Midlands</v>
      </c>
      <c r="J580" s="22" t="str">
        <f>INDEX(TrustCAHUB_map!$A$2:$D$139,MATCH($C580,TrustCAHUB_map!$A$2:$A$139,FALSE),4)</f>
        <v>West Midlands</v>
      </c>
    </row>
    <row r="581" spans="1:10" x14ac:dyDescent="0.3">
      <c r="A581" s="22" t="str">
        <f t="shared" si="9"/>
        <v>'RXK2015Not assigned70+'</v>
      </c>
      <c r="B581" s="22">
        <v>2015</v>
      </c>
      <c r="C581" s="22" t="s">
        <v>290</v>
      </c>
      <c r="D581" s="22" t="s">
        <v>477</v>
      </c>
      <c r="E581" s="22" t="s">
        <v>628</v>
      </c>
      <c r="F581" s="22">
        <v>9</v>
      </c>
      <c r="G581" s="22">
        <v>1</v>
      </c>
      <c r="H581" s="22" t="str">
        <f>INDEX(Bar_data!$A$3:$B$140,MATCH(C581,Bar_data!$A$3:$A$140,FALSE),2)</f>
        <v>Trust133</v>
      </c>
      <c r="I581" s="22" t="str">
        <f>INDEX(TrustCAHUB_map!$A$2:$D$139,MATCH($C581,TrustCAHUB_map!$A$2:$A$139,FALSE),3)</f>
        <v>West Midlands</v>
      </c>
      <c r="J581" s="22" t="str">
        <f>INDEX(TrustCAHUB_map!$A$2:$D$139,MATCH($C581,TrustCAHUB_map!$A$2:$A$139,FALSE),4)</f>
        <v>West Midlands</v>
      </c>
    </row>
    <row r="582" spans="1:10" x14ac:dyDescent="0.3">
      <c r="A582" s="22" t="str">
        <f t="shared" si="9"/>
        <v>'RXK2015Curative70+'</v>
      </c>
      <c r="B582" s="22">
        <v>2015</v>
      </c>
      <c r="C582" s="22" t="s">
        <v>290</v>
      </c>
      <c r="D582" s="22" t="s">
        <v>7</v>
      </c>
      <c r="E582" s="22" t="s">
        <v>628</v>
      </c>
      <c r="F582" s="22">
        <v>10</v>
      </c>
      <c r="G582" s="22">
        <v>0</v>
      </c>
      <c r="H582" s="22" t="str">
        <f>INDEX(Bar_data!$A$3:$B$140,MATCH(C582,Bar_data!$A$3:$A$140,FALSE),2)</f>
        <v>Trust133</v>
      </c>
      <c r="I582" s="22" t="str">
        <f>INDEX(TrustCAHUB_map!$A$2:$D$139,MATCH($C582,TrustCAHUB_map!$A$2:$A$139,FALSE),3)</f>
        <v>West Midlands</v>
      </c>
      <c r="J582" s="22" t="str">
        <f>INDEX(TrustCAHUB_map!$A$2:$D$139,MATCH($C582,TrustCAHUB_map!$A$2:$A$139,FALSE),4)</f>
        <v>West Midlands</v>
      </c>
    </row>
    <row r="583" spans="1:10" x14ac:dyDescent="0.3">
      <c r="A583" s="22" t="str">
        <f t="shared" si="9"/>
        <v>'RXL2015Curative18-49'</v>
      </c>
      <c r="B583" s="22">
        <v>2015</v>
      </c>
      <c r="C583" s="22" t="s">
        <v>291</v>
      </c>
      <c r="D583" s="22" t="s">
        <v>7</v>
      </c>
      <c r="E583" s="22" t="s">
        <v>153</v>
      </c>
      <c r="F583" s="22">
        <v>1</v>
      </c>
      <c r="G583" s="22">
        <v>0</v>
      </c>
      <c r="H583" s="22" t="str">
        <f>INDEX(Bar_data!$A$3:$B$140,MATCH(C583,Bar_data!$A$3:$A$140,FALSE),2)</f>
        <v>Trust134</v>
      </c>
      <c r="I583" s="22" t="str">
        <f>INDEX(TrustCAHUB_map!$A$2:$D$139,MATCH($C583,TrustCAHUB_map!$A$2:$A$139,FALSE),3)</f>
        <v>Lancashire and South Cumbria</v>
      </c>
      <c r="J583" s="22" t="str">
        <f>INDEX(TrustCAHUB_map!$A$2:$D$139,MATCH($C583,TrustCAHUB_map!$A$2:$A$139,FALSE),4)</f>
        <v>North West</v>
      </c>
    </row>
    <row r="584" spans="1:10" x14ac:dyDescent="0.3">
      <c r="A584" s="22" t="str">
        <f t="shared" si="9"/>
        <v>'RXL2015Palliative18-49'</v>
      </c>
      <c r="B584" s="22">
        <v>2015</v>
      </c>
      <c r="C584" s="22" t="s">
        <v>291</v>
      </c>
      <c r="D584" s="22" t="s">
        <v>8</v>
      </c>
      <c r="E584" s="22" t="s">
        <v>153</v>
      </c>
      <c r="F584" s="22">
        <v>2</v>
      </c>
      <c r="G584" s="22">
        <v>1</v>
      </c>
      <c r="H584" s="22" t="str">
        <f>INDEX(Bar_data!$A$3:$B$140,MATCH(C584,Bar_data!$A$3:$A$140,FALSE),2)</f>
        <v>Trust134</v>
      </c>
      <c r="I584" s="22" t="str">
        <f>INDEX(TrustCAHUB_map!$A$2:$D$139,MATCH($C584,TrustCAHUB_map!$A$2:$A$139,FALSE),3)</f>
        <v>Lancashire and South Cumbria</v>
      </c>
      <c r="J584" s="22" t="str">
        <f>INDEX(TrustCAHUB_map!$A$2:$D$139,MATCH($C584,TrustCAHUB_map!$A$2:$A$139,FALSE),4)</f>
        <v>North West</v>
      </c>
    </row>
    <row r="585" spans="1:10" x14ac:dyDescent="0.3">
      <c r="A585" s="22" t="str">
        <f t="shared" si="9"/>
        <v>'RXL2015Palliative50-69'</v>
      </c>
      <c r="B585" s="22">
        <v>2015</v>
      </c>
      <c r="C585" s="22" t="s">
        <v>291</v>
      </c>
      <c r="D585" s="22" t="s">
        <v>8</v>
      </c>
      <c r="E585" s="22" t="s">
        <v>627</v>
      </c>
      <c r="F585" s="22">
        <v>37</v>
      </c>
      <c r="G585" s="22">
        <v>6</v>
      </c>
      <c r="H585" s="22" t="str">
        <f>INDEX(Bar_data!$A$3:$B$140,MATCH(C585,Bar_data!$A$3:$A$140,FALSE),2)</f>
        <v>Trust134</v>
      </c>
      <c r="I585" s="22" t="str">
        <f>INDEX(TrustCAHUB_map!$A$2:$D$139,MATCH($C585,TrustCAHUB_map!$A$2:$A$139,FALSE),3)</f>
        <v>Lancashire and South Cumbria</v>
      </c>
      <c r="J585" s="22" t="str">
        <f>INDEX(TrustCAHUB_map!$A$2:$D$139,MATCH($C585,TrustCAHUB_map!$A$2:$A$139,FALSE),4)</f>
        <v>North West</v>
      </c>
    </row>
    <row r="586" spans="1:10" x14ac:dyDescent="0.3">
      <c r="A586" s="22" t="str">
        <f t="shared" si="9"/>
        <v>'RXL2015Curative50-69'</v>
      </c>
      <c r="B586" s="22">
        <v>2015</v>
      </c>
      <c r="C586" s="22" t="s">
        <v>291</v>
      </c>
      <c r="D586" s="22" t="s">
        <v>7</v>
      </c>
      <c r="E586" s="22" t="s">
        <v>627</v>
      </c>
      <c r="F586" s="22">
        <v>12</v>
      </c>
      <c r="G586" s="22">
        <v>1</v>
      </c>
      <c r="H586" s="22" t="str">
        <f>INDEX(Bar_data!$A$3:$B$140,MATCH(C586,Bar_data!$A$3:$A$140,FALSE),2)</f>
        <v>Trust134</v>
      </c>
      <c r="I586" s="22" t="str">
        <f>INDEX(TrustCAHUB_map!$A$2:$D$139,MATCH($C586,TrustCAHUB_map!$A$2:$A$139,FALSE),3)</f>
        <v>Lancashire and South Cumbria</v>
      </c>
      <c r="J586" s="22" t="str">
        <f>INDEX(TrustCAHUB_map!$A$2:$D$139,MATCH($C586,TrustCAHUB_map!$A$2:$A$139,FALSE),4)</f>
        <v>North West</v>
      </c>
    </row>
    <row r="587" spans="1:10" x14ac:dyDescent="0.3">
      <c r="A587" s="22" t="str">
        <f t="shared" si="9"/>
        <v>'RXL2015Not assigned70+'</v>
      </c>
      <c r="B587" s="22">
        <v>2015</v>
      </c>
      <c r="C587" s="22" t="s">
        <v>291</v>
      </c>
      <c r="D587" s="22" t="s">
        <v>477</v>
      </c>
      <c r="E587" s="22" t="s">
        <v>628</v>
      </c>
      <c r="F587" s="22">
        <v>1</v>
      </c>
      <c r="G587" s="22">
        <v>0</v>
      </c>
      <c r="H587" s="22" t="str">
        <f>INDEX(Bar_data!$A$3:$B$140,MATCH(C587,Bar_data!$A$3:$A$140,FALSE),2)</f>
        <v>Trust134</v>
      </c>
      <c r="I587" s="22" t="str">
        <f>INDEX(TrustCAHUB_map!$A$2:$D$139,MATCH($C587,TrustCAHUB_map!$A$2:$A$139,FALSE),3)</f>
        <v>Lancashire and South Cumbria</v>
      </c>
      <c r="J587" s="22" t="str">
        <f>INDEX(TrustCAHUB_map!$A$2:$D$139,MATCH($C587,TrustCAHUB_map!$A$2:$A$139,FALSE),4)</f>
        <v>North West</v>
      </c>
    </row>
    <row r="588" spans="1:10" x14ac:dyDescent="0.3">
      <c r="A588" s="22" t="str">
        <f t="shared" si="9"/>
        <v>'RXL2015Curative70+'</v>
      </c>
      <c r="B588" s="22">
        <v>2015</v>
      </c>
      <c r="C588" s="22" t="s">
        <v>291</v>
      </c>
      <c r="D588" s="22" t="s">
        <v>7</v>
      </c>
      <c r="E588" s="22" t="s">
        <v>628</v>
      </c>
      <c r="F588" s="22">
        <v>8</v>
      </c>
      <c r="G588" s="22">
        <v>1</v>
      </c>
      <c r="H588" s="22" t="str">
        <f>INDEX(Bar_data!$A$3:$B$140,MATCH(C588,Bar_data!$A$3:$A$140,FALSE),2)</f>
        <v>Trust134</v>
      </c>
      <c r="I588" s="22" t="str">
        <f>INDEX(TrustCAHUB_map!$A$2:$D$139,MATCH($C588,TrustCAHUB_map!$A$2:$A$139,FALSE),3)</f>
        <v>Lancashire and South Cumbria</v>
      </c>
      <c r="J588" s="22" t="str">
        <f>INDEX(TrustCAHUB_map!$A$2:$D$139,MATCH($C588,TrustCAHUB_map!$A$2:$A$139,FALSE),4)</f>
        <v>North West</v>
      </c>
    </row>
    <row r="589" spans="1:10" x14ac:dyDescent="0.3">
      <c r="A589" s="22" t="str">
        <f t="shared" si="9"/>
        <v>'RXL2015Palliative70+'</v>
      </c>
      <c r="B589" s="22">
        <v>2015</v>
      </c>
      <c r="C589" s="22" t="s">
        <v>291</v>
      </c>
      <c r="D589" s="22" t="s">
        <v>8</v>
      </c>
      <c r="E589" s="22" t="s">
        <v>628</v>
      </c>
      <c r="F589" s="22">
        <v>60</v>
      </c>
      <c r="G589" s="22">
        <v>10</v>
      </c>
      <c r="H589" s="22" t="str">
        <f>INDEX(Bar_data!$A$3:$B$140,MATCH(C589,Bar_data!$A$3:$A$140,FALSE),2)</f>
        <v>Trust134</v>
      </c>
      <c r="I589" s="22" t="str">
        <f>INDEX(TrustCAHUB_map!$A$2:$D$139,MATCH($C589,TrustCAHUB_map!$A$2:$A$139,FALSE),3)</f>
        <v>Lancashire and South Cumbria</v>
      </c>
      <c r="J589" s="22" t="str">
        <f>INDEX(TrustCAHUB_map!$A$2:$D$139,MATCH($C589,TrustCAHUB_map!$A$2:$A$139,FALSE),4)</f>
        <v>North West</v>
      </c>
    </row>
    <row r="590" spans="1:10" x14ac:dyDescent="0.3">
      <c r="A590" s="22" t="str">
        <f t="shared" si="9"/>
        <v>'RXN2015Palliative18-49'</v>
      </c>
      <c r="B590" s="22">
        <v>2015</v>
      </c>
      <c r="C590" s="22" t="s">
        <v>292</v>
      </c>
      <c r="D590" s="22" t="s">
        <v>8</v>
      </c>
      <c r="E590" s="22" t="s">
        <v>153</v>
      </c>
      <c r="F590" s="22">
        <v>5</v>
      </c>
      <c r="G590" s="22">
        <v>0</v>
      </c>
      <c r="H590" s="22" t="str">
        <f>INDEX(Bar_data!$A$3:$B$140,MATCH(C590,Bar_data!$A$3:$A$140,FALSE),2)</f>
        <v>Trust135</v>
      </c>
      <c r="I590" s="22" t="str">
        <f>INDEX(TrustCAHUB_map!$A$2:$D$139,MATCH($C590,TrustCAHUB_map!$A$2:$A$139,FALSE),3)</f>
        <v>Lancashire and South Cumbria</v>
      </c>
      <c r="J590" s="22" t="str">
        <f>INDEX(TrustCAHUB_map!$A$2:$D$139,MATCH($C590,TrustCAHUB_map!$A$2:$A$139,FALSE),4)</f>
        <v>North West</v>
      </c>
    </row>
    <row r="591" spans="1:10" x14ac:dyDescent="0.3">
      <c r="A591" s="22" t="str">
        <f t="shared" si="9"/>
        <v>'RXN2015Palliative50-69'</v>
      </c>
      <c r="B591" s="22">
        <v>2015</v>
      </c>
      <c r="C591" s="22" t="s">
        <v>292</v>
      </c>
      <c r="D591" s="22" t="s">
        <v>8</v>
      </c>
      <c r="E591" s="22" t="s">
        <v>627</v>
      </c>
      <c r="F591" s="22">
        <v>49</v>
      </c>
      <c r="G591" s="22">
        <v>7</v>
      </c>
      <c r="H591" s="22" t="str">
        <f>INDEX(Bar_data!$A$3:$B$140,MATCH(C591,Bar_data!$A$3:$A$140,FALSE),2)</f>
        <v>Trust135</v>
      </c>
      <c r="I591" s="22" t="str">
        <f>INDEX(TrustCAHUB_map!$A$2:$D$139,MATCH($C591,TrustCAHUB_map!$A$2:$A$139,FALSE),3)</f>
        <v>Lancashire and South Cumbria</v>
      </c>
      <c r="J591" s="22" t="str">
        <f>INDEX(TrustCAHUB_map!$A$2:$D$139,MATCH($C591,TrustCAHUB_map!$A$2:$A$139,FALSE),4)</f>
        <v>North West</v>
      </c>
    </row>
    <row r="592" spans="1:10" x14ac:dyDescent="0.3">
      <c r="A592" s="22" t="str">
        <f t="shared" si="9"/>
        <v>'RXN2015Curative50-69'</v>
      </c>
      <c r="B592" s="22">
        <v>2015</v>
      </c>
      <c r="C592" s="22" t="s">
        <v>292</v>
      </c>
      <c r="D592" s="22" t="s">
        <v>7</v>
      </c>
      <c r="E592" s="22" t="s">
        <v>627</v>
      </c>
      <c r="F592" s="22">
        <v>12</v>
      </c>
      <c r="G592" s="22">
        <v>0</v>
      </c>
      <c r="H592" s="22" t="str">
        <f>INDEX(Bar_data!$A$3:$B$140,MATCH(C592,Bar_data!$A$3:$A$140,FALSE),2)</f>
        <v>Trust135</v>
      </c>
      <c r="I592" s="22" t="str">
        <f>INDEX(TrustCAHUB_map!$A$2:$D$139,MATCH($C592,TrustCAHUB_map!$A$2:$A$139,FALSE),3)</f>
        <v>Lancashire and South Cumbria</v>
      </c>
      <c r="J592" s="22" t="str">
        <f>INDEX(TrustCAHUB_map!$A$2:$D$139,MATCH($C592,TrustCAHUB_map!$A$2:$A$139,FALSE),4)</f>
        <v>North West</v>
      </c>
    </row>
    <row r="593" spans="1:10" x14ac:dyDescent="0.3">
      <c r="A593" s="22" t="str">
        <f t="shared" si="9"/>
        <v>'RXN2015Palliative70+'</v>
      </c>
      <c r="B593" s="22">
        <v>2015</v>
      </c>
      <c r="C593" s="22" t="s">
        <v>292</v>
      </c>
      <c r="D593" s="22" t="s">
        <v>8</v>
      </c>
      <c r="E593" s="22" t="s">
        <v>628</v>
      </c>
      <c r="F593" s="22">
        <v>45</v>
      </c>
      <c r="G593" s="22">
        <v>3</v>
      </c>
      <c r="H593" s="22" t="str">
        <f>INDEX(Bar_data!$A$3:$B$140,MATCH(C593,Bar_data!$A$3:$A$140,FALSE),2)</f>
        <v>Trust135</v>
      </c>
      <c r="I593" s="22" t="str">
        <f>INDEX(TrustCAHUB_map!$A$2:$D$139,MATCH($C593,TrustCAHUB_map!$A$2:$A$139,FALSE),3)</f>
        <v>Lancashire and South Cumbria</v>
      </c>
      <c r="J593" s="22" t="str">
        <f>INDEX(TrustCAHUB_map!$A$2:$D$139,MATCH($C593,TrustCAHUB_map!$A$2:$A$139,FALSE),4)</f>
        <v>North West</v>
      </c>
    </row>
    <row r="594" spans="1:10" x14ac:dyDescent="0.3">
      <c r="A594" s="22" t="str">
        <f t="shared" si="9"/>
        <v>'RXN2015Curative70+'</v>
      </c>
      <c r="B594" s="22">
        <v>2015</v>
      </c>
      <c r="C594" s="22" t="s">
        <v>292</v>
      </c>
      <c r="D594" s="22" t="s">
        <v>7</v>
      </c>
      <c r="E594" s="22" t="s">
        <v>628</v>
      </c>
      <c r="F594" s="22">
        <v>8</v>
      </c>
      <c r="G594" s="22">
        <v>0</v>
      </c>
      <c r="H594" s="22" t="str">
        <f>INDEX(Bar_data!$A$3:$B$140,MATCH(C594,Bar_data!$A$3:$A$140,FALSE),2)</f>
        <v>Trust135</v>
      </c>
      <c r="I594" s="22" t="str">
        <f>INDEX(TrustCAHUB_map!$A$2:$D$139,MATCH($C594,TrustCAHUB_map!$A$2:$A$139,FALSE),3)</f>
        <v>Lancashire and South Cumbria</v>
      </c>
      <c r="J594" s="22" t="str">
        <f>INDEX(TrustCAHUB_map!$A$2:$D$139,MATCH($C594,TrustCAHUB_map!$A$2:$A$139,FALSE),4)</f>
        <v>North West</v>
      </c>
    </row>
    <row r="595" spans="1:10" x14ac:dyDescent="0.3">
      <c r="A595" s="22" t="str">
        <f t="shared" si="9"/>
        <v>'RXP2015Not assigned18-49'</v>
      </c>
      <c r="B595" s="22">
        <v>2015</v>
      </c>
      <c r="C595" s="22" t="s">
        <v>293</v>
      </c>
      <c r="D595" s="22" t="s">
        <v>477</v>
      </c>
      <c r="E595" s="22" t="s">
        <v>153</v>
      </c>
      <c r="F595" s="22">
        <v>4</v>
      </c>
      <c r="G595" s="22">
        <v>0</v>
      </c>
      <c r="H595" s="22" t="str">
        <f>INDEX(Bar_data!$A$3:$B$140,MATCH(C595,Bar_data!$A$3:$A$140,FALSE),2)</f>
        <v>Trust136</v>
      </c>
      <c r="I595" s="22" t="str">
        <f>INDEX(TrustCAHUB_map!$A$2:$D$139,MATCH($C595,TrustCAHUB_map!$A$2:$A$139,FALSE),3)</f>
        <v>North East and Cumbria</v>
      </c>
      <c r="J595" s="22" t="str">
        <f>INDEX(TrustCAHUB_map!$A$2:$D$139,MATCH($C595,TrustCAHUB_map!$A$2:$A$139,FALSE),4)</f>
        <v>North East</v>
      </c>
    </row>
    <row r="596" spans="1:10" x14ac:dyDescent="0.3">
      <c r="A596" s="22" t="str">
        <f t="shared" si="9"/>
        <v>'RXP2015Not assigned50-69'</v>
      </c>
      <c r="B596" s="22">
        <v>2015</v>
      </c>
      <c r="C596" s="22" t="s">
        <v>293</v>
      </c>
      <c r="D596" s="22" t="s">
        <v>477</v>
      </c>
      <c r="E596" s="22" t="s">
        <v>627</v>
      </c>
      <c r="F596" s="22">
        <v>62</v>
      </c>
      <c r="G596" s="22">
        <v>10</v>
      </c>
      <c r="H596" s="22" t="str">
        <f>INDEX(Bar_data!$A$3:$B$140,MATCH(C596,Bar_data!$A$3:$A$140,FALSE),2)</f>
        <v>Trust136</v>
      </c>
      <c r="I596" s="22" t="str">
        <f>INDEX(TrustCAHUB_map!$A$2:$D$139,MATCH($C596,TrustCAHUB_map!$A$2:$A$139,FALSE),3)</f>
        <v>North East and Cumbria</v>
      </c>
      <c r="J596" s="22" t="str">
        <f>INDEX(TrustCAHUB_map!$A$2:$D$139,MATCH($C596,TrustCAHUB_map!$A$2:$A$139,FALSE),4)</f>
        <v>North East</v>
      </c>
    </row>
    <row r="597" spans="1:10" x14ac:dyDescent="0.3">
      <c r="A597" s="22" t="str">
        <f t="shared" si="9"/>
        <v>'RXP2015Not assigned70+'</v>
      </c>
      <c r="B597" s="22">
        <v>2015</v>
      </c>
      <c r="C597" s="22" t="s">
        <v>293</v>
      </c>
      <c r="D597" s="22" t="s">
        <v>477</v>
      </c>
      <c r="E597" s="22" t="s">
        <v>628</v>
      </c>
      <c r="F597" s="22">
        <v>45</v>
      </c>
      <c r="G597" s="22">
        <v>5</v>
      </c>
      <c r="H597" s="22" t="str">
        <f>INDEX(Bar_data!$A$3:$B$140,MATCH(C597,Bar_data!$A$3:$A$140,FALSE),2)</f>
        <v>Trust136</v>
      </c>
      <c r="I597" s="22" t="str">
        <f>INDEX(TrustCAHUB_map!$A$2:$D$139,MATCH($C597,TrustCAHUB_map!$A$2:$A$139,FALSE),3)</f>
        <v>North East and Cumbria</v>
      </c>
      <c r="J597" s="22" t="str">
        <f>INDEX(TrustCAHUB_map!$A$2:$D$139,MATCH($C597,TrustCAHUB_map!$A$2:$A$139,FALSE),4)</f>
        <v>North East</v>
      </c>
    </row>
    <row r="598" spans="1:10" x14ac:dyDescent="0.3">
      <c r="A598" s="22" t="str">
        <f t="shared" si="9"/>
        <v>'RXQ2015Palliative50-69'</v>
      </c>
      <c r="B598" s="22">
        <v>2015</v>
      </c>
      <c r="C598" s="22" t="s">
        <v>294</v>
      </c>
      <c r="D598" s="22" t="s">
        <v>8</v>
      </c>
      <c r="E598" s="22" t="s">
        <v>627</v>
      </c>
      <c r="F598" s="22">
        <v>23</v>
      </c>
      <c r="G598" s="22">
        <v>3</v>
      </c>
      <c r="H598" s="22" t="str">
        <f>INDEX(Bar_data!$A$3:$B$140,MATCH(C598,Bar_data!$A$3:$A$140,FALSE),2)</f>
        <v>Trust137</v>
      </c>
      <c r="I598" s="22" t="str">
        <f>INDEX(TrustCAHUB_map!$A$2:$D$139,MATCH($C598,TrustCAHUB_map!$A$2:$A$139,FALSE),3)</f>
        <v>Thames Valley</v>
      </c>
      <c r="J598" s="22" t="str">
        <f>INDEX(TrustCAHUB_map!$A$2:$D$139,MATCH($C598,TrustCAHUB_map!$A$2:$A$139,FALSE),4)</f>
        <v>Wessex</v>
      </c>
    </row>
    <row r="599" spans="1:10" x14ac:dyDescent="0.3">
      <c r="A599" s="22" t="str">
        <f t="shared" si="9"/>
        <v>'RXQ2015Palliative70+'</v>
      </c>
      <c r="B599" s="22">
        <v>2015</v>
      </c>
      <c r="C599" s="22" t="s">
        <v>294</v>
      </c>
      <c r="D599" s="22" t="s">
        <v>8</v>
      </c>
      <c r="E599" s="22" t="s">
        <v>628</v>
      </c>
      <c r="F599" s="22">
        <v>25</v>
      </c>
      <c r="G599" s="22">
        <v>2</v>
      </c>
      <c r="H599" s="22" t="str">
        <f>INDEX(Bar_data!$A$3:$B$140,MATCH(C599,Bar_data!$A$3:$A$140,FALSE),2)</f>
        <v>Trust137</v>
      </c>
      <c r="I599" s="22" t="str">
        <f>INDEX(TrustCAHUB_map!$A$2:$D$139,MATCH($C599,TrustCAHUB_map!$A$2:$A$139,FALSE),3)</f>
        <v>Thames Valley</v>
      </c>
      <c r="J599" s="22" t="str">
        <f>INDEX(TrustCAHUB_map!$A$2:$D$139,MATCH($C599,TrustCAHUB_map!$A$2:$A$139,FALSE),4)</f>
        <v>Wessex</v>
      </c>
    </row>
    <row r="600" spans="1:10" x14ac:dyDescent="0.3">
      <c r="A600" s="22" t="str">
        <f t="shared" si="9"/>
        <v>'RXR2015Palliative18-49'</v>
      </c>
      <c r="B600" s="22">
        <v>2015</v>
      </c>
      <c r="C600" s="22" t="s">
        <v>295</v>
      </c>
      <c r="D600" s="22" t="s">
        <v>8</v>
      </c>
      <c r="E600" s="22" t="s">
        <v>153</v>
      </c>
      <c r="F600" s="22">
        <v>3</v>
      </c>
      <c r="G600" s="22">
        <v>0</v>
      </c>
      <c r="H600" s="22" t="str">
        <f>INDEX(Bar_data!$A$3:$B$140,MATCH(C600,Bar_data!$A$3:$A$140,FALSE),2)</f>
        <v>Trust138</v>
      </c>
      <c r="I600" s="22" t="str">
        <f>INDEX(TrustCAHUB_map!$A$2:$D$139,MATCH($C600,TrustCAHUB_map!$A$2:$A$139,FALSE),3)</f>
        <v>Lancashire and South Cumbria</v>
      </c>
      <c r="J600" s="22" t="str">
        <f>INDEX(TrustCAHUB_map!$A$2:$D$139,MATCH($C600,TrustCAHUB_map!$A$2:$A$139,FALSE),4)</f>
        <v>North West</v>
      </c>
    </row>
    <row r="601" spans="1:10" x14ac:dyDescent="0.3">
      <c r="A601" s="22" t="str">
        <f t="shared" si="9"/>
        <v>'RXR2015Curative50-69'</v>
      </c>
      <c r="B601" s="22">
        <v>2015</v>
      </c>
      <c r="C601" s="22" t="s">
        <v>295</v>
      </c>
      <c r="D601" s="22" t="s">
        <v>7</v>
      </c>
      <c r="E601" s="22" t="s">
        <v>627</v>
      </c>
      <c r="F601" s="22">
        <v>11</v>
      </c>
      <c r="G601" s="22">
        <v>0</v>
      </c>
      <c r="H601" s="22" t="str">
        <f>INDEX(Bar_data!$A$3:$B$140,MATCH(C601,Bar_data!$A$3:$A$140,FALSE),2)</f>
        <v>Trust138</v>
      </c>
      <c r="I601" s="22" t="str">
        <f>INDEX(TrustCAHUB_map!$A$2:$D$139,MATCH($C601,TrustCAHUB_map!$A$2:$A$139,FALSE),3)</f>
        <v>Lancashire and South Cumbria</v>
      </c>
      <c r="J601" s="22" t="str">
        <f>INDEX(TrustCAHUB_map!$A$2:$D$139,MATCH($C601,TrustCAHUB_map!$A$2:$A$139,FALSE),4)</f>
        <v>North West</v>
      </c>
    </row>
    <row r="602" spans="1:10" x14ac:dyDescent="0.3">
      <c r="A602" s="22" t="str">
        <f t="shared" si="9"/>
        <v>'RXR2015Palliative50-69'</v>
      </c>
      <c r="B602" s="22">
        <v>2015</v>
      </c>
      <c r="C602" s="22" t="s">
        <v>295</v>
      </c>
      <c r="D602" s="22" t="s">
        <v>8</v>
      </c>
      <c r="E602" s="22" t="s">
        <v>627</v>
      </c>
      <c r="F602" s="22">
        <v>64</v>
      </c>
      <c r="G602" s="22">
        <v>9</v>
      </c>
      <c r="H602" s="22" t="str">
        <f>INDEX(Bar_data!$A$3:$B$140,MATCH(C602,Bar_data!$A$3:$A$140,FALSE),2)</f>
        <v>Trust138</v>
      </c>
      <c r="I602" s="22" t="str">
        <f>INDEX(TrustCAHUB_map!$A$2:$D$139,MATCH($C602,TrustCAHUB_map!$A$2:$A$139,FALSE),3)</f>
        <v>Lancashire and South Cumbria</v>
      </c>
      <c r="J602" s="22" t="str">
        <f>INDEX(TrustCAHUB_map!$A$2:$D$139,MATCH($C602,TrustCAHUB_map!$A$2:$A$139,FALSE),4)</f>
        <v>North West</v>
      </c>
    </row>
    <row r="603" spans="1:10" x14ac:dyDescent="0.3">
      <c r="A603" s="22" t="str">
        <f t="shared" si="9"/>
        <v>'RXR2015Not assigned50-69'</v>
      </c>
      <c r="B603" s="22">
        <v>2015</v>
      </c>
      <c r="C603" s="22" t="s">
        <v>295</v>
      </c>
      <c r="D603" s="22" t="s">
        <v>477</v>
      </c>
      <c r="E603" s="22" t="s">
        <v>627</v>
      </c>
      <c r="F603" s="22">
        <v>4</v>
      </c>
      <c r="G603" s="22">
        <v>0</v>
      </c>
      <c r="H603" s="22" t="str">
        <f>INDEX(Bar_data!$A$3:$B$140,MATCH(C603,Bar_data!$A$3:$A$140,FALSE),2)</f>
        <v>Trust138</v>
      </c>
      <c r="I603" s="22" t="str">
        <f>INDEX(TrustCAHUB_map!$A$2:$D$139,MATCH($C603,TrustCAHUB_map!$A$2:$A$139,FALSE),3)</f>
        <v>Lancashire and South Cumbria</v>
      </c>
      <c r="J603" s="22" t="str">
        <f>INDEX(TrustCAHUB_map!$A$2:$D$139,MATCH($C603,TrustCAHUB_map!$A$2:$A$139,FALSE),4)</f>
        <v>North West</v>
      </c>
    </row>
    <row r="604" spans="1:10" x14ac:dyDescent="0.3">
      <c r="A604" s="22" t="str">
        <f t="shared" si="9"/>
        <v>'RXR2015Palliative70+'</v>
      </c>
      <c r="B604" s="22">
        <v>2015</v>
      </c>
      <c r="C604" s="22" t="s">
        <v>295</v>
      </c>
      <c r="D604" s="22" t="s">
        <v>8</v>
      </c>
      <c r="E604" s="22" t="s">
        <v>628</v>
      </c>
      <c r="F604" s="22">
        <v>53</v>
      </c>
      <c r="G604" s="22">
        <v>8</v>
      </c>
      <c r="H604" s="22" t="str">
        <f>INDEX(Bar_data!$A$3:$B$140,MATCH(C604,Bar_data!$A$3:$A$140,FALSE),2)</f>
        <v>Trust138</v>
      </c>
      <c r="I604" s="22" t="str">
        <f>INDEX(TrustCAHUB_map!$A$2:$D$139,MATCH($C604,TrustCAHUB_map!$A$2:$A$139,FALSE),3)</f>
        <v>Lancashire and South Cumbria</v>
      </c>
      <c r="J604" s="22" t="str">
        <f>INDEX(TrustCAHUB_map!$A$2:$D$139,MATCH($C604,TrustCAHUB_map!$A$2:$A$139,FALSE),4)</f>
        <v>North West</v>
      </c>
    </row>
    <row r="605" spans="1:10" x14ac:dyDescent="0.3">
      <c r="A605" s="22" t="str">
        <f t="shared" si="9"/>
        <v>'RXR2015Curative70+'</v>
      </c>
      <c r="B605" s="22">
        <v>2015</v>
      </c>
      <c r="C605" s="22" t="s">
        <v>295</v>
      </c>
      <c r="D605" s="22" t="s">
        <v>7</v>
      </c>
      <c r="E605" s="22" t="s">
        <v>628</v>
      </c>
      <c r="F605" s="22">
        <v>7</v>
      </c>
      <c r="G605" s="22">
        <v>0</v>
      </c>
      <c r="H605" s="22" t="str">
        <f>INDEX(Bar_data!$A$3:$B$140,MATCH(C605,Bar_data!$A$3:$A$140,FALSE),2)</f>
        <v>Trust138</v>
      </c>
      <c r="I605" s="22" t="str">
        <f>INDEX(TrustCAHUB_map!$A$2:$D$139,MATCH($C605,TrustCAHUB_map!$A$2:$A$139,FALSE),3)</f>
        <v>Lancashire and South Cumbria</v>
      </c>
      <c r="J605" s="22" t="str">
        <f>INDEX(TrustCAHUB_map!$A$2:$D$139,MATCH($C605,TrustCAHUB_map!$A$2:$A$139,FALSE),4)</f>
        <v>North West</v>
      </c>
    </row>
    <row r="606" spans="1:10" x14ac:dyDescent="0.3">
      <c r="A606" s="22" t="str">
        <f t="shared" si="9"/>
        <v>'RXW2015Palliative18-49'</v>
      </c>
      <c r="B606" s="22">
        <v>2015</v>
      </c>
      <c r="C606" s="22" t="s">
        <v>296</v>
      </c>
      <c r="D606" s="22" t="s">
        <v>8</v>
      </c>
      <c r="E606" s="22" t="s">
        <v>153</v>
      </c>
      <c r="F606" s="22">
        <v>3</v>
      </c>
      <c r="G606" s="22">
        <v>0</v>
      </c>
      <c r="H606" s="22" t="str">
        <f>INDEX(Bar_data!$A$3:$B$140,MATCH(C606,Bar_data!$A$3:$A$140,FALSE),2)</f>
        <v>Trust139</v>
      </c>
      <c r="I606" s="22" t="str">
        <f>INDEX(TrustCAHUB_map!$A$2:$D$139,MATCH($C606,TrustCAHUB_map!$A$2:$A$139,FALSE),3)</f>
        <v>West Midlands</v>
      </c>
      <c r="J606" s="22" t="str">
        <f>INDEX(TrustCAHUB_map!$A$2:$D$139,MATCH($C606,TrustCAHUB_map!$A$2:$A$139,FALSE),4)</f>
        <v>West Midlands</v>
      </c>
    </row>
    <row r="607" spans="1:10" x14ac:dyDescent="0.3">
      <c r="A607" s="22" t="str">
        <f t="shared" si="9"/>
        <v>'RXW2015Curative18-49'</v>
      </c>
      <c r="B607" s="22">
        <v>2015</v>
      </c>
      <c r="C607" s="22" t="s">
        <v>296</v>
      </c>
      <c r="D607" s="22" t="s">
        <v>7</v>
      </c>
      <c r="E607" s="22" t="s">
        <v>153</v>
      </c>
      <c r="F607" s="22">
        <v>2</v>
      </c>
      <c r="G607" s="22">
        <v>0</v>
      </c>
      <c r="H607" s="22" t="str">
        <f>INDEX(Bar_data!$A$3:$B$140,MATCH(C607,Bar_data!$A$3:$A$140,FALSE),2)</f>
        <v>Trust139</v>
      </c>
      <c r="I607" s="22" t="str">
        <f>INDEX(TrustCAHUB_map!$A$2:$D$139,MATCH($C607,TrustCAHUB_map!$A$2:$A$139,FALSE),3)</f>
        <v>West Midlands</v>
      </c>
      <c r="J607" s="22" t="str">
        <f>INDEX(TrustCAHUB_map!$A$2:$D$139,MATCH($C607,TrustCAHUB_map!$A$2:$A$139,FALSE),4)</f>
        <v>West Midlands</v>
      </c>
    </row>
    <row r="608" spans="1:10" x14ac:dyDescent="0.3">
      <c r="A608" s="22" t="str">
        <f t="shared" si="9"/>
        <v>'RXW2015Not assigned50-69'</v>
      </c>
      <c r="B608" s="22">
        <v>2015</v>
      </c>
      <c r="C608" s="22" t="s">
        <v>296</v>
      </c>
      <c r="D608" s="22" t="s">
        <v>477</v>
      </c>
      <c r="E608" s="22" t="s">
        <v>627</v>
      </c>
      <c r="F608" s="22">
        <v>1</v>
      </c>
      <c r="G608" s="22">
        <v>0</v>
      </c>
      <c r="H608" s="22" t="str">
        <f>INDEX(Bar_data!$A$3:$B$140,MATCH(C608,Bar_data!$A$3:$A$140,FALSE),2)</f>
        <v>Trust139</v>
      </c>
      <c r="I608" s="22" t="str">
        <f>INDEX(TrustCAHUB_map!$A$2:$D$139,MATCH($C608,TrustCAHUB_map!$A$2:$A$139,FALSE),3)</f>
        <v>West Midlands</v>
      </c>
      <c r="J608" s="22" t="str">
        <f>INDEX(TrustCAHUB_map!$A$2:$D$139,MATCH($C608,TrustCAHUB_map!$A$2:$A$139,FALSE),4)</f>
        <v>West Midlands</v>
      </c>
    </row>
    <row r="609" spans="1:10" x14ac:dyDescent="0.3">
      <c r="A609" s="22" t="str">
        <f t="shared" si="9"/>
        <v>'RXW2015Palliative50-69'</v>
      </c>
      <c r="B609" s="22">
        <v>2015</v>
      </c>
      <c r="C609" s="22" t="s">
        <v>296</v>
      </c>
      <c r="D609" s="22" t="s">
        <v>8</v>
      </c>
      <c r="E609" s="22" t="s">
        <v>627</v>
      </c>
      <c r="F609" s="22">
        <v>34</v>
      </c>
      <c r="G609" s="22">
        <v>1</v>
      </c>
      <c r="H609" s="22" t="str">
        <f>INDEX(Bar_data!$A$3:$B$140,MATCH(C609,Bar_data!$A$3:$A$140,FALSE),2)</f>
        <v>Trust139</v>
      </c>
      <c r="I609" s="22" t="str">
        <f>INDEX(TrustCAHUB_map!$A$2:$D$139,MATCH($C609,TrustCAHUB_map!$A$2:$A$139,FALSE),3)</f>
        <v>West Midlands</v>
      </c>
      <c r="J609" s="22" t="str">
        <f>INDEX(TrustCAHUB_map!$A$2:$D$139,MATCH($C609,TrustCAHUB_map!$A$2:$A$139,FALSE),4)</f>
        <v>West Midlands</v>
      </c>
    </row>
    <row r="610" spans="1:10" x14ac:dyDescent="0.3">
      <c r="A610" s="22" t="str">
        <f t="shared" si="9"/>
        <v>'RXW2015Curative50-69'</v>
      </c>
      <c r="B610" s="22">
        <v>2015</v>
      </c>
      <c r="C610" s="22" t="s">
        <v>296</v>
      </c>
      <c r="D610" s="22" t="s">
        <v>7</v>
      </c>
      <c r="E610" s="22" t="s">
        <v>627</v>
      </c>
      <c r="F610" s="22">
        <v>5</v>
      </c>
      <c r="G610" s="22">
        <v>0</v>
      </c>
      <c r="H610" s="22" t="str">
        <f>INDEX(Bar_data!$A$3:$B$140,MATCH(C610,Bar_data!$A$3:$A$140,FALSE),2)</f>
        <v>Trust139</v>
      </c>
      <c r="I610" s="22" t="str">
        <f>INDEX(TrustCAHUB_map!$A$2:$D$139,MATCH($C610,TrustCAHUB_map!$A$2:$A$139,FALSE),3)</f>
        <v>West Midlands</v>
      </c>
      <c r="J610" s="22" t="str">
        <f>INDEX(TrustCAHUB_map!$A$2:$D$139,MATCH($C610,TrustCAHUB_map!$A$2:$A$139,FALSE),4)</f>
        <v>West Midlands</v>
      </c>
    </row>
    <row r="611" spans="1:10" x14ac:dyDescent="0.3">
      <c r="A611" s="22" t="str">
        <f t="shared" si="9"/>
        <v>'RXW2015Curative70+'</v>
      </c>
      <c r="B611" s="22">
        <v>2015</v>
      </c>
      <c r="C611" s="22" t="s">
        <v>296</v>
      </c>
      <c r="D611" s="22" t="s">
        <v>7</v>
      </c>
      <c r="E611" s="22" t="s">
        <v>628</v>
      </c>
      <c r="F611" s="22">
        <v>9</v>
      </c>
      <c r="G611" s="22">
        <v>0</v>
      </c>
      <c r="H611" s="22" t="str">
        <f>INDEX(Bar_data!$A$3:$B$140,MATCH(C611,Bar_data!$A$3:$A$140,FALSE),2)</f>
        <v>Trust139</v>
      </c>
      <c r="I611" s="22" t="str">
        <f>INDEX(TrustCAHUB_map!$A$2:$D$139,MATCH($C611,TrustCAHUB_map!$A$2:$A$139,FALSE),3)</f>
        <v>West Midlands</v>
      </c>
      <c r="J611" s="22" t="str">
        <f>INDEX(TrustCAHUB_map!$A$2:$D$139,MATCH($C611,TrustCAHUB_map!$A$2:$A$139,FALSE),4)</f>
        <v>West Midlands</v>
      </c>
    </row>
    <row r="612" spans="1:10" x14ac:dyDescent="0.3">
      <c r="A612" s="22" t="str">
        <f t="shared" si="9"/>
        <v>'RXW2015Palliative70+'</v>
      </c>
      <c r="B612" s="22">
        <v>2015</v>
      </c>
      <c r="C612" s="22" t="s">
        <v>296</v>
      </c>
      <c r="D612" s="22" t="s">
        <v>8</v>
      </c>
      <c r="E612" s="22" t="s">
        <v>628</v>
      </c>
      <c r="F612" s="22">
        <v>27</v>
      </c>
      <c r="G612" s="22">
        <v>1</v>
      </c>
      <c r="H612" s="22" t="str">
        <f>INDEX(Bar_data!$A$3:$B$140,MATCH(C612,Bar_data!$A$3:$A$140,FALSE),2)</f>
        <v>Trust139</v>
      </c>
      <c r="I612" s="22" t="str">
        <f>INDEX(TrustCAHUB_map!$A$2:$D$139,MATCH($C612,TrustCAHUB_map!$A$2:$A$139,FALSE),3)</f>
        <v>West Midlands</v>
      </c>
      <c r="J612" s="22" t="str">
        <f>INDEX(TrustCAHUB_map!$A$2:$D$139,MATCH($C612,TrustCAHUB_map!$A$2:$A$139,FALSE),4)</f>
        <v>West Midlands</v>
      </c>
    </row>
    <row r="613" spans="1:10" x14ac:dyDescent="0.3">
      <c r="A613" s="22" t="str">
        <f t="shared" si="9"/>
        <v>'RYJ2015Palliative18-49'</v>
      </c>
      <c r="B613" s="22">
        <v>2015</v>
      </c>
      <c r="C613" s="22" t="s">
        <v>297</v>
      </c>
      <c r="D613" s="22" t="s">
        <v>8</v>
      </c>
      <c r="E613" s="22" t="s">
        <v>153</v>
      </c>
      <c r="F613" s="22">
        <v>10</v>
      </c>
      <c r="G613" s="22">
        <v>1</v>
      </c>
      <c r="H613" s="22" t="str">
        <f>INDEX(Bar_data!$A$3:$B$140,MATCH(C613,Bar_data!$A$3:$A$140,FALSE),2)</f>
        <v>Trust140</v>
      </c>
      <c r="I613" s="22" t="str">
        <f>INDEX(TrustCAHUB_map!$A$2:$D$139,MATCH($C613,TrustCAHUB_map!$A$2:$A$139,FALSE),3)</f>
        <v>North West and South West London</v>
      </c>
      <c r="J613" s="22" t="str">
        <f>INDEX(TrustCAHUB_map!$A$2:$D$139,MATCH($C613,TrustCAHUB_map!$A$2:$A$139,FALSE),4)</f>
        <v>London</v>
      </c>
    </row>
    <row r="614" spans="1:10" x14ac:dyDescent="0.3">
      <c r="A614" s="22" t="str">
        <f t="shared" si="9"/>
        <v>'RYJ2015Not assigned18-49'</v>
      </c>
      <c r="B614" s="22">
        <v>2015</v>
      </c>
      <c r="C614" s="22" t="s">
        <v>297</v>
      </c>
      <c r="D614" s="22" t="s">
        <v>477</v>
      </c>
      <c r="E614" s="22" t="s">
        <v>153</v>
      </c>
      <c r="F614" s="22">
        <v>1</v>
      </c>
      <c r="G614" s="22">
        <v>0</v>
      </c>
      <c r="H614" s="22" t="str">
        <f>INDEX(Bar_data!$A$3:$B$140,MATCH(C614,Bar_data!$A$3:$A$140,FALSE),2)</f>
        <v>Trust140</v>
      </c>
      <c r="I614" s="22" t="str">
        <f>INDEX(TrustCAHUB_map!$A$2:$D$139,MATCH($C614,TrustCAHUB_map!$A$2:$A$139,FALSE),3)</f>
        <v>North West and South West London</v>
      </c>
      <c r="J614" s="22" t="str">
        <f>INDEX(TrustCAHUB_map!$A$2:$D$139,MATCH($C614,TrustCAHUB_map!$A$2:$A$139,FALSE),4)</f>
        <v>London</v>
      </c>
    </row>
    <row r="615" spans="1:10" x14ac:dyDescent="0.3">
      <c r="A615" s="22" t="str">
        <f t="shared" si="9"/>
        <v>'RYJ2015Curative18-49'</v>
      </c>
      <c r="B615" s="22">
        <v>2015</v>
      </c>
      <c r="C615" s="22" t="s">
        <v>297</v>
      </c>
      <c r="D615" s="22" t="s">
        <v>7</v>
      </c>
      <c r="E615" s="22" t="s">
        <v>153</v>
      </c>
      <c r="F615" s="22">
        <v>4</v>
      </c>
      <c r="G615" s="22">
        <v>0</v>
      </c>
      <c r="H615" s="22" t="str">
        <f>INDEX(Bar_data!$A$3:$B$140,MATCH(C615,Bar_data!$A$3:$A$140,FALSE),2)</f>
        <v>Trust140</v>
      </c>
      <c r="I615" s="22" t="str">
        <f>INDEX(TrustCAHUB_map!$A$2:$D$139,MATCH($C615,TrustCAHUB_map!$A$2:$A$139,FALSE),3)</f>
        <v>North West and South West London</v>
      </c>
      <c r="J615" s="22" t="str">
        <f>INDEX(TrustCAHUB_map!$A$2:$D$139,MATCH($C615,TrustCAHUB_map!$A$2:$A$139,FALSE),4)</f>
        <v>London</v>
      </c>
    </row>
    <row r="616" spans="1:10" x14ac:dyDescent="0.3">
      <c r="A616" s="22" t="str">
        <f t="shared" si="9"/>
        <v>'RYJ2015Not assigned50-69'</v>
      </c>
      <c r="B616" s="22">
        <v>2015</v>
      </c>
      <c r="C616" s="22" t="s">
        <v>297</v>
      </c>
      <c r="D616" s="22" t="s">
        <v>477</v>
      </c>
      <c r="E616" s="22" t="s">
        <v>627</v>
      </c>
      <c r="F616" s="22">
        <v>5</v>
      </c>
      <c r="G616" s="22">
        <v>0</v>
      </c>
      <c r="H616" s="22" t="str">
        <f>INDEX(Bar_data!$A$3:$B$140,MATCH(C616,Bar_data!$A$3:$A$140,FALSE),2)</f>
        <v>Trust140</v>
      </c>
      <c r="I616" s="22" t="str">
        <f>INDEX(TrustCAHUB_map!$A$2:$D$139,MATCH($C616,TrustCAHUB_map!$A$2:$A$139,FALSE),3)</f>
        <v>North West and South West London</v>
      </c>
      <c r="J616" s="22" t="str">
        <f>INDEX(TrustCAHUB_map!$A$2:$D$139,MATCH($C616,TrustCAHUB_map!$A$2:$A$139,FALSE),4)</f>
        <v>London</v>
      </c>
    </row>
    <row r="617" spans="1:10" x14ac:dyDescent="0.3">
      <c r="A617" s="22" t="str">
        <f t="shared" si="9"/>
        <v>'RYJ2015Curative50-69'</v>
      </c>
      <c r="B617" s="22">
        <v>2015</v>
      </c>
      <c r="C617" s="22" t="s">
        <v>297</v>
      </c>
      <c r="D617" s="22" t="s">
        <v>7</v>
      </c>
      <c r="E617" s="22" t="s">
        <v>627</v>
      </c>
      <c r="F617" s="22">
        <v>17</v>
      </c>
      <c r="G617" s="22">
        <v>0</v>
      </c>
      <c r="H617" s="22" t="str">
        <f>INDEX(Bar_data!$A$3:$B$140,MATCH(C617,Bar_data!$A$3:$A$140,FALSE),2)</f>
        <v>Trust140</v>
      </c>
      <c r="I617" s="22" t="str">
        <f>INDEX(TrustCAHUB_map!$A$2:$D$139,MATCH($C617,TrustCAHUB_map!$A$2:$A$139,FALSE),3)</f>
        <v>North West and South West London</v>
      </c>
      <c r="J617" s="22" t="str">
        <f>INDEX(TrustCAHUB_map!$A$2:$D$139,MATCH($C617,TrustCAHUB_map!$A$2:$A$139,FALSE),4)</f>
        <v>London</v>
      </c>
    </row>
    <row r="618" spans="1:10" x14ac:dyDescent="0.3">
      <c r="A618" s="22" t="str">
        <f t="shared" si="9"/>
        <v>'RYJ2015Palliative50-69'</v>
      </c>
      <c r="B618" s="22">
        <v>2015</v>
      </c>
      <c r="C618" s="22" t="s">
        <v>297</v>
      </c>
      <c r="D618" s="22" t="s">
        <v>8</v>
      </c>
      <c r="E618" s="22" t="s">
        <v>627</v>
      </c>
      <c r="F618" s="22">
        <v>75</v>
      </c>
      <c r="G618" s="22">
        <v>5</v>
      </c>
      <c r="H618" s="22" t="str">
        <f>INDEX(Bar_data!$A$3:$B$140,MATCH(C618,Bar_data!$A$3:$A$140,FALSE),2)</f>
        <v>Trust140</v>
      </c>
      <c r="I618" s="22" t="str">
        <f>INDEX(TrustCAHUB_map!$A$2:$D$139,MATCH($C618,TrustCAHUB_map!$A$2:$A$139,FALSE),3)</f>
        <v>North West and South West London</v>
      </c>
      <c r="J618" s="22" t="str">
        <f>INDEX(TrustCAHUB_map!$A$2:$D$139,MATCH($C618,TrustCAHUB_map!$A$2:$A$139,FALSE),4)</f>
        <v>London</v>
      </c>
    </row>
    <row r="619" spans="1:10" x14ac:dyDescent="0.3">
      <c r="A619" s="22" t="str">
        <f t="shared" si="9"/>
        <v>'RYJ2015Curative70+'</v>
      </c>
      <c r="B619" s="22">
        <v>2015</v>
      </c>
      <c r="C619" s="22" t="s">
        <v>297</v>
      </c>
      <c r="D619" s="22" t="s">
        <v>7</v>
      </c>
      <c r="E619" s="22" t="s">
        <v>628</v>
      </c>
      <c r="F619" s="22">
        <v>10</v>
      </c>
      <c r="G619" s="22">
        <v>0</v>
      </c>
      <c r="H619" s="22" t="str">
        <f>INDEX(Bar_data!$A$3:$B$140,MATCH(C619,Bar_data!$A$3:$A$140,FALSE),2)</f>
        <v>Trust140</v>
      </c>
      <c r="I619" s="22" t="str">
        <f>INDEX(TrustCAHUB_map!$A$2:$D$139,MATCH($C619,TrustCAHUB_map!$A$2:$A$139,FALSE),3)</f>
        <v>North West and South West London</v>
      </c>
      <c r="J619" s="22" t="str">
        <f>INDEX(TrustCAHUB_map!$A$2:$D$139,MATCH($C619,TrustCAHUB_map!$A$2:$A$139,FALSE),4)</f>
        <v>London</v>
      </c>
    </row>
    <row r="620" spans="1:10" x14ac:dyDescent="0.3">
      <c r="A620" s="22" t="str">
        <f t="shared" si="9"/>
        <v>'RYJ2015Not assigned70+'</v>
      </c>
      <c r="B620" s="22">
        <v>2015</v>
      </c>
      <c r="C620" s="22" t="s">
        <v>297</v>
      </c>
      <c r="D620" s="22" t="s">
        <v>477</v>
      </c>
      <c r="E620" s="22" t="s">
        <v>628</v>
      </c>
      <c r="F620" s="22">
        <v>1</v>
      </c>
      <c r="G620" s="22">
        <v>0</v>
      </c>
      <c r="H620" s="22" t="str">
        <f>INDEX(Bar_data!$A$3:$B$140,MATCH(C620,Bar_data!$A$3:$A$140,FALSE),2)</f>
        <v>Trust140</v>
      </c>
      <c r="I620" s="22" t="str">
        <f>INDEX(TrustCAHUB_map!$A$2:$D$139,MATCH($C620,TrustCAHUB_map!$A$2:$A$139,FALSE),3)</f>
        <v>North West and South West London</v>
      </c>
      <c r="J620" s="22" t="str">
        <f>INDEX(TrustCAHUB_map!$A$2:$D$139,MATCH($C620,TrustCAHUB_map!$A$2:$A$139,FALSE),4)</f>
        <v>London</v>
      </c>
    </row>
    <row r="621" spans="1:10" x14ac:dyDescent="0.3">
      <c r="A621" s="22" t="str">
        <f t="shared" si="9"/>
        <v>'RYJ2015Palliative70+'</v>
      </c>
      <c r="B621" s="22">
        <v>2015</v>
      </c>
      <c r="C621" s="22" t="s">
        <v>297</v>
      </c>
      <c r="D621" s="22" t="s">
        <v>8</v>
      </c>
      <c r="E621" s="22" t="s">
        <v>628</v>
      </c>
      <c r="F621" s="22">
        <v>55</v>
      </c>
      <c r="G621" s="22">
        <v>4</v>
      </c>
      <c r="H621" s="22" t="str">
        <f>INDEX(Bar_data!$A$3:$B$140,MATCH(C621,Bar_data!$A$3:$A$140,FALSE),2)</f>
        <v>Trust140</v>
      </c>
      <c r="I621" s="22" t="str">
        <f>INDEX(TrustCAHUB_map!$A$2:$D$139,MATCH($C621,TrustCAHUB_map!$A$2:$A$139,FALSE),3)</f>
        <v>North West and South West London</v>
      </c>
      <c r="J621" s="22" t="str">
        <f>INDEX(TrustCAHUB_map!$A$2:$D$139,MATCH($C621,TrustCAHUB_map!$A$2:$A$139,FALSE),4)</f>
        <v>London</v>
      </c>
    </row>
    <row r="622" spans="1:10" x14ac:dyDescent="0.3">
      <c r="A622" s="22" t="str">
        <f t="shared" si="9"/>
        <v>'RYR2015Palliative18-49'</v>
      </c>
      <c r="B622" s="22">
        <v>2015</v>
      </c>
      <c r="C622" s="22" t="s">
        <v>298</v>
      </c>
      <c r="D622" s="22" t="s">
        <v>8</v>
      </c>
      <c r="E622" s="22" t="s">
        <v>153</v>
      </c>
      <c r="F622" s="22">
        <v>1</v>
      </c>
      <c r="G622" s="22">
        <v>0</v>
      </c>
      <c r="H622" s="22" t="str">
        <f>INDEX(Bar_data!$A$3:$B$140,MATCH(C622,Bar_data!$A$3:$A$140,FALSE),2)</f>
        <v>Trust141</v>
      </c>
      <c r="I622" s="22" t="str">
        <f>INDEX(TrustCAHUB_map!$A$2:$D$139,MATCH($C622,TrustCAHUB_map!$A$2:$A$139,FALSE),3)</f>
        <v>Surrey and Sussex</v>
      </c>
      <c r="J622" s="22" t="str">
        <f>INDEX(TrustCAHUB_map!$A$2:$D$139,MATCH($C622,TrustCAHUB_map!$A$2:$A$139,FALSE),4)</f>
        <v>South East</v>
      </c>
    </row>
    <row r="623" spans="1:10" x14ac:dyDescent="0.3">
      <c r="A623" s="22" t="str">
        <f t="shared" si="9"/>
        <v>'RYR2015Not assigned50-69'</v>
      </c>
      <c r="B623" s="22">
        <v>2015</v>
      </c>
      <c r="C623" s="22" t="s">
        <v>298</v>
      </c>
      <c r="D623" s="22" t="s">
        <v>477</v>
      </c>
      <c r="E623" s="22" t="s">
        <v>627</v>
      </c>
      <c r="F623" s="22">
        <v>4</v>
      </c>
      <c r="G623" s="22">
        <v>0</v>
      </c>
      <c r="H623" s="22" t="str">
        <f>INDEX(Bar_data!$A$3:$B$140,MATCH(C623,Bar_data!$A$3:$A$140,FALSE),2)</f>
        <v>Trust141</v>
      </c>
      <c r="I623" s="22" t="str">
        <f>INDEX(TrustCAHUB_map!$A$2:$D$139,MATCH($C623,TrustCAHUB_map!$A$2:$A$139,FALSE),3)</f>
        <v>Surrey and Sussex</v>
      </c>
      <c r="J623" s="22" t="str">
        <f>INDEX(TrustCAHUB_map!$A$2:$D$139,MATCH($C623,TrustCAHUB_map!$A$2:$A$139,FALSE),4)</f>
        <v>South East</v>
      </c>
    </row>
    <row r="624" spans="1:10" x14ac:dyDescent="0.3">
      <c r="A624" s="22" t="str">
        <f t="shared" si="9"/>
        <v>'RYR2015Palliative50-69'</v>
      </c>
      <c r="B624" s="22">
        <v>2015</v>
      </c>
      <c r="C624" s="22" t="s">
        <v>298</v>
      </c>
      <c r="D624" s="22" t="s">
        <v>8</v>
      </c>
      <c r="E624" s="22" t="s">
        <v>627</v>
      </c>
      <c r="F624" s="22">
        <v>24</v>
      </c>
      <c r="G624" s="22">
        <v>3</v>
      </c>
      <c r="H624" s="22" t="str">
        <f>INDEX(Bar_data!$A$3:$B$140,MATCH(C624,Bar_data!$A$3:$A$140,FALSE),2)</f>
        <v>Trust141</v>
      </c>
      <c r="I624" s="22" t="str">
        <f>INDEX(TrustCAHUB_map!$A$2:$D$139,MATCH($C624,TrustCAHUB_map!$A$2:$A$139,FALSE),3)</f>
        <v>Surrey and Sussex</v>
      </c>
      <c r="J624" s="22" t="str">
        <f>INDEX(TrustCAHUB_map!$A$2:$D$139,MATCH($C624,TrustCAHUB_map!$A$2:$A$139,FALSE),4)</f>
        <v>South East</v>
      </c>
    </row>
    <row r="625" spans="1:10" x14ac:dyDescent="0.3">
      <c r="A625" s="22" t="str">
        <f t="shared" si="9"/>
        <v>'RYR2015Curative50-69'</v>
      </c>
      <c r="B625" s="22">
        <v>2015</v>
      </c>
      <c r="C625" s="22" t="s">
        <v>298</v>
      </c>
      <c r="D625" s="22" t="s">
        <v>7</v>
      </c>
      <c r="E625" s="22" t="s">
        <v>627</v>
      </c>
      <c r="F625" s="22">
        <v>8</v>
      </c>
      <c r="G625" s="22">
        <v>0</v>
      </c>
      <c r="H625" s="22" t="str">
        <f>INDEX(Bar_data!$A$3:$B$140,MATCH(C625,Bar_data!$A$3:$A$140,FALSE),2)</f>
        <v>Trust141</v>
      </c>
      <c r="I625" s="22" t="str">
        <f>INDEX(TrustCAHUB_map!$A$2:$D$139,MATCH($C625,TrustCAHUB_map!$A$2:$A$139,FALSE),3)</f>
        <v>Surrey and Sussex</v>
      </c>
      <c r="J625" s="22" t="str">
        <f>INDEX(TrustCAHUB_map!$A$2:$D$139,MATCH($C625,TrustCAHUB_map!$A$2:$A$139,FALSE),4)</f>
        <v>South East</v>
      </c>
    </row>
    <row r="626" spans="1:10" x14ac:dyDescent="0.3">
      <c r="A626" s="22" t="str">
        <f t="shared" si="9"/>
        <v>'RYR2015Palliative70+'</v>
      </c>
      <c r="B626" s="22">
        <v>2015</v>
      </c>
      <c r="C626" s="22" t="s">
        <v>298</v>
      </c>
      <c r="D626" s="22" t="s">
        <v>8</v>
      </c>
      <c r="E626" s="22" t="s">
        <v>628</v>
      </c>
      <c r="F626" s="22">
        <v>15</v>
      </c>
      <c r="G626" s="22">
        <v>1</v>
      </c>
      <c r="H626" s="22" t="str">
        <f>INDEX(Bar_data!$A$3:$B$140,MATCH(C626,Bar_data!$A$3:$A$140,FALSE),2)</f>
        <v>Trust141</v>
      </c>
      <c r="I626" s="22" t="str">
        <f>INDEX(TrustCAHUB_map!$A$2:$D$139,MATCH($C626,TrustCAHUB_map!$A$2:$A$139,FALSE),3)</f>
        <v>Surrey and Sussex</v>
      </c>
      <c r="J626" s="22" t="str">
        <f>INDEX(TrustCAHUB_map!$A$2:$D$139,MATCH($C626,TrustCAHUB_map!$A$2:$A$139,FALSE),4)</f>
        <v>South East</v>
      </c>
    </row>
    <row r="627" spans="1:10" x14ac:dyDescent="0.3">
      <c r="A627" s="22" t="str">
        <f t="shared" si="9"/>
        <v>'RYR2015Not assigned70+'</v>
      </c>
      <c r="B627" s="22">
        <v>2015</v>
      </c>
      <c r="C627" s="22" t="s">
        <v>298</v>
      </c>
      <c r="D627" s="22" t="s">
        <v>477</v>
      </c>
      <c r="E627" s="22" t="s">
        <v>628</v>
      </c>
      <c r="F627" s="22">
        <v>3</v>
      </c>
      <c r="G627" s="22">
        <v>0</v>
      </c>
      <c r="H627" s="22" t="str">
        <f>INDEX(Bar_data!$A$3:$B$140,MATCH(C627,Bar_data!$A$3:$A$140,FALSE),2)</f>
        <v>Trust141</v>
      </c>
      <c r="I627" s="22" t="str">
        <f>INDEX(TrustCAHUB_map!$A$2:$D$139,MATCH($C627,TrustCAHUB_map!$A$2:$A$139,FALSE),3)</f>
        <v>Surrey and Sussex</v>
      </c>
      <c r="J627" s="22" t="str">
        <f>INDEX(TrustCAHUB_map!$A$2:$D$139,MATCH($C627,TrustCAHUB_map!$A$2:$A$139,FALSE),4)</f>
        <v>South East</v>
      </c>
    </row>
    <row r="628" spans="1:10" x14ac:dyDescent="0.3">
      <c r="A628" s="22" t="str">
        <f t="shared" si="9"/>
        <v>'RYR2015Curative70+'</v>
      </c>
      <c r="B628" s="22">
        <v>2015</v>
      </c>
      <c r="C628" s="22" t="s">
        <v>298</v>
      </c>
      <c r="D628" s="22" t="s">
        <v>7</v>
      </c>
      <c r="E628" s="22" t="s">
        <v>628</v>
      </c>
      <c r="F628" s="22">
        <v>4</v>
      </c>
      <c r="G628" s="22">
        <v>0</v>
      </c>
      <c r="H628" s="22" t="str">
        <f>INDEX(Bar_data!$A$3:$B$140,MATCH(C628,Bar_data!$A$3:$A$140,FALSE),2)</f>
        <v>Trust141</v>
      </c>
      <c r="I628" s="22" t="str">
        <f>INDEX(TrustCAHUB_map!$A$2:$D$139,MATCH($C628,TrustCAHUB_map!$A$2:$A$139,FALSE),3)</f>
        <v>Surrey and Sussex</v>
      </c>
      <c r="J628" s="22" t="str">
        <f>INDEX(TrustCAHUB_map!$A$2:$D$139,MATCH($C628,TrustCAHUB_map!$A$2:$A$139,FALSE),4)</f>
        <v>South East</v>
      </c>
    </row>
    <row r="629" spans="1:10" x14ac:dyDescent="0.3">
      <c r="A629" s="22" t="str">
        <f t="shared" si="9"/>
        <v>'R0A2016Palliative18-49'</v>
      </c>
      <c r="B629" s="22">
        <v>2016</v>
      </c>
      <c r="C629" s="22" t="s">
        <v>164</v>
      </c>
      <c r="D629" s="22" t="s">
        <v>8</v>
      </c>
      <c r="E629" s="22" t="s">
        <v>153</v>
      </c>
      <c r="F629" s="22">
        <v>3</v>
      </c>
      <c r="G629" s="22">
        <v>0</v>
      </c>
      <c r="H629" s="22" t="str">
        <f>INDEX(Bar_data!$A$3:$B$140,MATCH(C629,Bar_data!$A$3:$A$140,FALSE),2)</f>
        <v>Trust001</v>
      </c>
      <c r="I629" s="22" t="str">
        <f>INDEX(TrustCAHUB_map!$A$2:$D$139,MATCH($C629,TrustCAHUB_map!$A$2:$A$139,FALSE),3)</f>
        <v>Greater Manchester</v>
      </c>
      <c r="J629" s="22" t="str">
        <f>INDEX(TrustCAHUB_map!$A$2:$D$139,MATCH($C629,TrustCAHUB_map!$A$2:$A$139,FALSE),4)</f>
        <v>North West</v>
      </c>
    </row>
    <row r="630" spans="1:10" x14ac:dyDescent="0.3">
      <c r="A630" s="22" t="str">
        <f t="shared" si="9"/>
        <v>'R0A2016Not assigned18-49'</v>
      </c>
      <c r="B630" s="22">
        <v>2016</v>
      </c>
      <c r="C630" s="22" t="s">
        <v>164</v>
      </c>
      <c r="D630" s="22" t="s">
        <v>477</v>
      </c>
      <c r="E630" s="22" t="s">
        <v>153</v>
      </c>
      <c r="F630" s="22">
        <v>6</v>
      </c>
      <c r="G630" s="22">
        <v>0</v>
      </c>
      <c r="H630" s="22" t="str">
        <f>INDEX(Bar_data!$A$3:$B$140,MATCH(C630,Bar_data!$A$3:$A$140,FALSE),2)</f>
        <v>Trust001</v>
      </c>
      <c r="I630" s="22" t="str">
        <f>INDEX(TrustCAHUB_map!$A$2:$D$139,MATCH($C630,TrustCAHUB_map!$A$2:$A$139,FALSE),3)</f>
        <v>Greater Manchester</v>
      </c>
      <c r="J630" s="22" t="str">
        <f>INDEX(TrustCAHUB_map!$A$2:$D$139,MATCH($C630,TrustCAHUB_map!$A$2:$A$139,FALSE),4)</f>
        <v>North West</v>
      </c>
    </row>
    <row r="631" spans="1:10" x14ac:dyDescent="0.3">
      <c r="A631" s="22" t="str">
        <f t="shared" si="9"/>
        <v>'R0A2016Palliative50-69'</v>
      </c>
      <c r="B631" s="22">
        <v>2016</v>
      </c>
      <c r="C631" s="22" t="s">
        <v>164</v>
      </c>
      <c r="D631" s="22" t="s">
        <v>8</v>
      </c>
      <c r="E631" s="22" t="s">
        <v>627</v>
      </c>
      <c r="F631" s="22">
        <v>36</v>
      </c>
      <c r="G631" s="22">
        <v>4</v>
      </c>
      <c r="H631" s="22" t="str">
        <f>INDEX(Bar_data!$A$3:$B$140,MATCH(C631,Bar_data!$A$3:$A$140,FALSE),2)</f>
        <v>Trust001</v>
      </c>
      <c r="I631" s="22" t="str">
        <f>INDEX(TrustCAHUB_map!$A$2:$D$139,MATCH($C631,TrustCAHUB_map!$A$2:$A$139,FALSE),3)</f>
        <v>Greater Manchester</v>
      </c>
      <c r="J631" s="22" t="str">
        <f>INDEX(TrustCAHUB_map!$A$2:$D$139,MATCH($C631,TrustCAHUB_map!$A$2:$A$139,FALSE),4)</f>
        <v>North West</v>
      </c>
    </row>
    <row r="632" spans="1:10" x14ac:dyDescent="0.3">
      <c r="A632" s="22" t="str">
        <f t="shared" si="9"/>
        <v>'R0A2016Not assigned50-69'</v>
      </c>
      <c r="B632" s="22">
        <v>2016</v>
      </c>
      <c r="C632" s="22" t="s">
        <v>164</v>
      </c>
      <c r="D632" s="22" t="s">
        <v>477</v>
      </c>
      <c r="E632" s="22" t="s">
        <v>627</v>
      </c>
      <c r="F632" s="22">
        <v>72</v>
      </c>
      <c r="G632" s="22">
        <v>0</v>
      </c>
      <c r="H632" s="22" t="str">
        <f>INDEX(Bar_data!$A$3:$B$140,MATCH(C632,Bar_data!$A$3:$A$140,FALSE),2)</f>
        <v>Trust001</v>
      </c>
      <c r="I632" s="22" t="str">
        <f>INDEX(TrustCAHUB_map!$A$2:$D$139,MATCH($C632,TrustCAHUB_map!$A$2:$A$139,FALSE),3)</f>
        <v>Greater Manchester</v>
      </c>
      <c r="J632" s="22" t="str">
        <f>INDEX(TrustCAHUB_map!$A$2:$D$139,MATCH($C632,TrustCAHUB_map!$A$2:$A$139,FALSE),4)</f>
        <v>North West</v>
      </c>
    </row>
    <row r="633" spans="1:10" x14ac:dyDescent="0.3">
      <c r="A633" s="22" t="str">
        <f t="shared" si="9"/>
        <v>'R0A2016Palliative70+'</v>
      </c>
      <c r="B633" s="22">
        <v>2016</v>
      </c>
      <c r="C633" s="22" t="s">
        <v>164</v>
      </c>
      <c r="D633" s="22" t="s">
        <v>8</v>
      </c>
      <c r="E633" s="22" t="s">
        <v>628</v>
      </c>
      <c r="F633" s="22">
        <v>34</v>
      </c>
      <c r="G633" s="22">
        <v>3</v>
      </c>
      <c r="H633" s="22" t="str">
        <f>INDEX(Bar_data!$A$3:$B$140,MATCH(C633,Bar_data!$A$3:$A$140,FALSE),2)</f>
        <v>Trust001</v>
      </c>
      <c r="I633" s="22" t="str">
        <f>INDEX(TrustCAHUB_map!$A$2:$D$139,MATCH($C633,TrustCAHUB_map!$A$2:$A$139,FALSE),3)</f>
        <v>Greater Manchester</v>
      </c>
      <c r="J633" s="22" t="str">
        <f>INDEX(TrustCAHUB_map!$A$2:$D$139,MATCH($C633,TrustCAHUB_map!$A$2:$A$139,FALSE),4)</f>
        <v>North West</v>
      </c>
    </row>
    <row r="634" spans="1:10" x14ac:dyDescent="0.3">
      <c r="A634" s="22" t="str">
        <f t="shared" si="9"/>
        <v>'R0A2016Not assigned70+'</v>
      </c>
      <c r="B634" s="22">
        <v>2016</v>
      </c>
      <c r="C634" s="22" t="s">
        <v>164</v>
      </c>
      <c r="D634" s="22" t="s">
        <v>477</v>
      </c>
      <c r="E634" s="22" t="s">
        <v>628</v>
      </c>
      <c r="F634" s="22">
        <v>40</v>
      </c>
      <c r="G634" s="22">
        <v>1</v>
      </c>
      <c r="H634" s="22" t="str">
        <f>INDEX(Bar_data!$A$3:$B$140,MATCH(C634,Bar_data!$A$3:$A$140,FALSE),2)</f>
        <v>Trust001</v>
      </c>
      <c r="I634" s="22" t="str">
        <f>INDEX(TrustCAHUB_map!$A$2:$D$139,MATCH($C634,TrustCAHUB_map!$A$2:$A$139,FALSE),3)</f>
        <v>Greater Manchester</v>
      </c>
      <c r="J634" s="22" t="str">
        <f>INDEX(TrustCAHUB_map!$A$2:$D$139,MATCH($C634,TrustCAHUB_map!$A$2:$A$139,FALSE),4)</f>
        <v>North West</v>
      </c>
    </row>
    <row r="635" spans="1:10" x14ac:dyDescent="0.3">
      <c r="A635" s="22" t="str">
        <f t="shared" si="9"/>
        <v>'R1F2016Palliative50-69'</v>
      </c>
      <c r="B635" s="22">
        <v>2016</v>
      </c>
      <c r="C635" s="22" t="s">
        <v>165</v>
      </c>
      <c r="D635" s="22" t="s">
        <v>8</v>
      </c>
      <c r="E635" s="22" t="s">
        <v>627</v>
      </c>
      <c r="F635" s="22">
        <v>12</v>
      </c>
      <c r="G635" s="22">
        <v>2</v>
      </c>
      <c r="H635" s="22" t="str">
        <f>INDEX(Bar_data!$A$3:$B$140,MATCH(C635,Bar_data!$A$3:$A$140,FALSE),2)</f>
        <v>Trust002</v>
      </c>
      <c r="I635" s="22" t="str">
        <f>INDEX(TrustCAHUB_map!$A$2:$D$139,MATCH($C635,TrustCAHUB_map!$A$2:$A$139,FALSE),3)</f>
        <v>Wessex</v>
      </c>
      <c r="J635" s="22" t="str">
        <f>INDEX(TrustCAHUB_map!$A$2:$D$139,MATCH($C635,TrustCAHUB_map!$A$2:$A$139,FALSE),4)</f>
        <v>Wessex</v>
      </c>
    </row>
    <row r="636" spans="1:10" x14ac:dyDescent="0.3">
      <c r="A636" s="22" t="str">
        <f t="shared" si="9"/>
        <v>'R1F2016Curative50-69'</v>
      </c>
      <c r="B636" s="22">
        <v>2016</v>
      </c>
      <c r="C636" s="22" t="s">
        <v>165</v>
      </c>
      <c r="D636" s="22" t="s">
        <v>7</v>
      </c>
      <c r="E636" s="22" t="s">
        <v>627</v>
      </c>
      <c r="F636" s="22">
        <v>4</v>
      </c>
      <c r="G636" s="22">
        <v>0</v>
      </c>
      <c r="H636" s="22" t="str">
        <f>INDEX(Bar_data!$A$3:$B$140,MATCH(C636,Bar_data!$A$3:$A$140,FALSE),2)</f>
        <v>Trust002</v>
      </c>
      <c r="I636" s="22" t="str">
        <f>INDEX(TrustCAHUB_map!$A$2:$D$139,MATCH($C636,TrustCAHUB_map!$A$2:$A$139,FALSE),3)</f>
        <v>Wessex</v>
      </c>
      <c r="J636" s="22" t="str">
        <f>INDEX(TrustCAHUB_map!$A$2:$D$139,MATCH($C636,TrustCAHUB_map!$A$2:$A$139,FALSE),4)</f>
        <v>Wessex</v>
      </c>
    </row>
    <row r="637" spans="1:10" x14ac:dyDescent="0.3">
      <c r="A637" s="22" t="str">
        <f t="shared" si="9"/>
        <v>'R1F2016Not assigned50-69'</v>
      </c>
      <c r="B637" s="22">
        <v>2016</v>
      </c>
      <c r="C637" s="22" t="s">
        <v>165</v>
      </c>
      <c r="D637" s="22" t="s">
        <v>477</v>
      </c>
      <c r="E637" s="22" t="s">
        <v>627</v>
      </c>
      <c r="F637" s="22">
        <v>10</v>
      </c>
      <c r="G637" s="22">
        <v>0</v>
      </c>
      <c r="H637" s="22" t="str">
        <f>INDEX(Bar_data!$A$3:$B$140,MATCH(C637,Bar_data!$A$3:$A$140,FALSE),2)</f>
        <v>Trust002</v>
      </c>
      <c r="I637" s="22" t="str">
        <f>INDEX(TrustCAHUB_map!$A$2:$D$139,MATCH($C637,TrustCAHUB_map!$A$2:$A$139,FALSE),3)</f>
        <v>Wessex</v>
      </c>
      <c r="J637" s="22" t="str">
        <f>INDEX(TrustCAHUB_map!$A$2:$D$139,MATCH($C637,TrustCAHUB_map!$A$2:$A$139,FALSE),4)</f>
        <v>Wessex</v>
      </c>
    </row>
    <row r="638" spans="1:10" x14ac:dyDescent="0.3">
      <c r="A638" s="22" t="str">
        <f t="shared" si="9"/>
        <v>'R1F2016Curative70+'</v>
      </c>
      <c r="B638" s="22">
        <v>2016</v>
      </c>
      <c r="C638" s="22" t="s">
        <v>165</v>
      </c>
      <c r="D638" s="22" t="s">
        <v>7</v>
      </c>
      <c r="E638" s="22" t="s">
        <v>628</v>
      </c>
      <c r="F638" s="22">
        <v>2</v>
      </c>
      <c r="G638" s="22">
        <v>0</v>
      </c>
      <c r="H638" s="22" t="str">
        <f>INDEX(Bar_data!$A$3:$B$140,MATCH(C638,Bar_data!$A$3:$A$140,FALSE),2)</f>
        <v>Trust002</v>
      </c>
      <c r="I638" s="22" t="str">
        <f>INDEX(TrustCAHUB_map!$A$2:$D$139,MATCH($C638,TrustCAHUB_map!$A$2:$A$139,FALSE),3)</f>
        <v>Wessex</v>
      </c>
      <c r="J638" s="22" t="str">
        <f>INDEX(TrustCAHUB_map!$A$2:$D$139,MATCH($C638,TrustCAHUB_map!$A$2:$A$139,FALSE),4)</f>
        <v>Wessex</v>
      </c>
    </row>
    <row r="639" spans="1:10" x14ac:dyDescent="0.3">
      <c r="A639" s="22" t="str">
        <f t="shared" si="9"/>
        <v>'R1F2016Palliative70+'</v>
      </c>
      <c r="B639" s="22">
        <v>2016</v>
      </c>
      <c r="C639" s="22" t="s">
        <v>165</v>
      </c>
      <c r="D639" s="22" t="s">
        <v>8</v>
      </c>
      <c r="E639" s="22" t="s">
        <v>628</v>
      </c>
      <c r="F639" s="22">
        <v>11</v>
      </c>
      <c r="G639" s="22">
        <v>0</v>
      </c>
      <c r="H639" s="22" t="str">
        <f>INDEX(Bar_data!$A$3:$B$140,MATCH(C639,Bar_data!$A$3:$A$140,FALSE),2)</f>
        <v>Trust002</v>
      </c>
      <c r="I639" s="22" t="str">
        <f>INDEX(TrustCAHUB_map!$A$2:$D$139,MATCH($C639,TrustCAHUB_map!$A$2:$A$139,FALSE),3)</f>
        <v>Wessex</v>
      </c>
      <c r="J639" s="22" t="str">
        <f>INDEX(TrustCAHUB_map!$A$2:$D$139,MATCH($C639,TrustCAHUB_map!$A$2:$A$139,FALSE),4)</f>
        <v>Wessex</v>
      </c>
    </row>
    <row r="640" spans="1:10" x14ac:dyDescent="0.3">
      <c r="A640" s="22" t="str">
        <f t="shared" si="9"/>
        <v>'R1F2016Not assigned70+'</v>
      </c>
      <c r="B640" s="22">
        <v>2016</v>
      </c>
      <c r="C640" s="22" t="s">
        <v>165</v>
      </c>
      <c r="D640" s="22" t="s">
        <v>477</v>
      </c>
      <c r="E640" s="22" t="s">
        <v>628</v>
      </c>
      <c r="F640" s="22">
        <v>5</v>
      </c>
      <c r="G640" s="22">
        <v>0</v>
      </c>
      <c r="H640" s="22" t="str">
        <f>INDEX(Bar_data!$A$3:$B$140,MATCH(C640,Bar_data!$A$3:$A$140,FALSE),2)</f>
        <v>Trust002</v>
      </c>
      <c r="I640" s="22" t="str">
        <f>INDEX(TrustCAHUB_map!$A$2:$D$139,MATCH($C640,TrustCAHUB_map!$A$2:$A$139,FALSE),3)</f>
        <v>Wessex</v>
      </c>
      <c r="J640" s="22" t="str">
        <f>INDEX(TrustCAHUB_map!$A$2:$D$139,MATCH($C640,TrustCAHUB_map!$A$2:$A$139,FALSE),4)</f>
        <v>Wessex</v>
      </c>
    </row>
    <row r="641" spans="1:10" x14ac:dyDescent="0.3">
      <c r="A641" s="22" t="str">
        <f t="shared" si="9"/>
        <v>'R1H2016Palliative18-49'</v>
      </c>
      <c r="B641" s="22">
        <v>2016</v>
      </c>
      <c r="C641" s="22" t="s">
        <v>166</v>
      </c>
      <c r="D641" s="22" t="s">
        <v>8</v>
      </c>
      <c r="E641" s="22" t="s">
        <v>153</v>
      </c>
      <c r="F641" s="22">
        <v>16</v>
      </c>
      <c r="G641" s="22">
        <v>0</v>
      </c>
      <c r="H641" s="22" t="str">
        <f>INDEX(Bar_data!$A$3:$B$140,MATCH(C641,Bar_data!$A$3:$A$140,FALSE),2)</f>
        <v>Trust003</v>
      </c>
      <c r="I641" s="22" t="str">
        <f>INDEX(TrustCAHUB_map!$A$2:$D$139,MATCH($C641,TrustCAHUB_map!$A$2:$A$139,FALSE),3)</f>
        <v>North Central and North East London</v>
      </c>
      <c r="J641" s="22" t="str">
        <f>INDEX(TrustCAHUB_map!$A$2:$D$139,MATCH($C641,TrustCAHUB_map!$A$2:$A$139,FALSE),4)</f>
        <v>London</v>
      </c>
    </row>
    <row r="642" spans="1:10" x14ac:dyDescent="0.3">
      <c r="A642" s="22" t="str">
        <f t="shared" si="9"/>
        <v>'R1H2016Curative18-49'</v>
      </c>
      <c r="B642" s="22">
        <v>2016</v>
      </c>
      <c r="C642" s="22" t="s">
        <v>166</v>
      </c>
      <c r="D642" s="22" t="s">
        <v>7</v>
      </c>
      <c r="E642" s="22" t="s">
        <v>153</v>
      </c>
      <c r="F642" s="22">
        <v>2</v>
      </c>
      <c r="G642" s="22">
        <v>0</v>
      </c>
      <c r="H642" s="22" t="str">
        <f>INDEX(Bar_data!$A$3:$B$140,MATCH(C642,Bar_data!$A$3:$A$140,FALSE),2)</f>
        <v>Trust003</v>
      </c>
      <c r="I642" s="22" t="str">
        <f>INDEX(TrustCAHUB_map!$A$2:$D$139,MATCH($C642,TrustCAHUB_map!$A$2:$A$139,FALSE),3)</f>
        <v>North Central and North East London</v>
      </c>
      <c r="J642" s="22" t="str">
        <f>INDEX(TrustCAHUB_map!$A$2:$D$139,MATCH($C642,TrustCAHUB_map!$A$2:$A$139,FALSE),4)</f>
        <v>London</v>
      </c>
    </row>
    <row r="643" spans="1:10" x14ac:dyDescent="0.3">
      <c r="A643" s="22" t="str">
        <f t="shared" ref="A643:A706" si="10">"'"&amp;C643&amp;B643&amp;D643&amp;E643&amp;"'"</f>
        <v>'R1H2016Palliative50-69'</v>
      </c>
      <c r="B643" s="22">
        <v>2016</v>
      </c>
      <c r="C643" s="22" t="s">
        <v>166</v>
      </c>
      <c r="D643" s="22" t="s">
        <v>8</v>
      </c>
      <c r="E643" s="22" t="s">
        <v>627</v>
      </c>
      <c r="F643" s="22">
        <v>86</v>
      </c>
      <c r="G643" s="22">
        <v>5</v>
      </c>
      <c r="H643" s="22" t="str">
        <f>INDEX(Bar_data!$A$3:$B$140,MATCH(C643,Bar_data!$A$3:$A$140,FALSE),2)</f>
        <v>Trust003</v>
      </c>
      <c r="I643" s="22" t="str">
        <f>INDEX(TrustCAHUB_map!$A$2:$D$139,MATCH($C643,TrustCAHUB_map!$A$2:$A$139,FALSE),3)</f>
        <v>North Central and North East London</v>
      </c>
      <c r="J643" s="22" t="str">
        <f>INDEX(TrustCAHUB_map!$A$2:$D$139,MATCH($C643,TrustCAHUB_map!$A$2:$A$139,FALSE),4)</f>
        <v>London</v>
      </c>
    </row>
    <row r="644" spans="1:10" x14ac:dyDescent="0.3">
      <c r="A644" s="22" t="str">
        <f t="shared" si="10"/>
        <v>'R1H2016Curative50-69'</v>
      </c>
      <c r="B644" s="22">
        <v>2016</v>
      </c>
      <c r="C644" s="22" t="s">
        <v>166</v>
      </c>
      <c r="D644" s="22" t="s">
        <v>7</v>
      </c>
      <c r="E644" s="22" t="s">
        <v>627</v>
      </c>
      <c r="F644" s="22">
        <v>27</v>
      </c>
      <c r="G644" s="22">
        <v>0</v>
      </c>
      <c r="H644" s="22" t="str">
        <f>INDEX(Bar_data!$A$3:$B$140,MATCH(C644,Bar_data!$A$3:$A$140,FALSE),2)</f>
        <v>Trust003</v>
      </c>
      <c r="I644" s="22" t="str">
        <f>INDEX(TrustCAHUB_map!$A$2:$D$139,MATCH($C644,TrustCAHUB_map!$A$2:$A$139,FALSE),3)</f>
        <v>North Central and North East London</v>
      </c>
      <c r="J644" s="22" t="str">
        <f>INDEX(TrustCAHUB_map!$A$2:$D$139,MATCH($C644,TrustCAHUB_map!$A$2:$A$139,FALSE),4)</f>
        <v>London</v>
      </c>
    </row>
    <row r="645" spans="1:10" x14ac:dyDescent="0.3">
      <c r="A645" s="22" t="str">
        <f t="shared" si="10"/>
        <v>'R1H2016Not assigned50-69'</v>
      </c>
      <c r="B645" s="22">
        <v>2016</v>
      </c>
      <c r="C645" s="22" t="s">
        <v>166</v>
      </c>
      <c r="D645" s="22" t="s">
        <v>477</v>
      </c>
      <c r="E645" s="22" t="s">
        <v>627</v>
      </c>
      <c r="F645" s="22">
        <v>2</v>
      </c>
      <c r="G645" s="22">
        <v>1</v>
      </c>
      <c r="H645" s="22" t="str">
        <f>INDEX(Bar_data!$A$3:$B$140,MATCH(C645,Bar_data!$A$3:$A$140,FALSE),2)</f>
        <v>Trust003</v>
      </c>
      <c r="I645" s="22" t="str">
        <f>INDEX(TrustCAHUB_map!$A$2:$D$139,MATCH($C645,TrustCAHUB_map!$A$2:$A$139,FALSE),3)</f>
        <v>North Central and North East London</v>
      </c>
      <c r="J645" s="22" t="str">
        <f>INDEX(TrustCAHUB_map!$A$2:$D$139,MATCH($C645,TrustCAHUB_map!$A$2:$A$139,FALSE),4)</f>
        <v>London</v>
      </c>
    </row>
    <row r="646" spans="1:10" x14ac:dyDescent="0.3">
      <c r="A646" s="22" t="str">
        <f t="shared" si="10"/>
        <v>'R1H2016Curative70+'</v>
      </c>
      <c r="B646" s="22">
        <v>2016</v>
      </c>
      <c r="C646" s="22" t="s">
        <v>166</v>
      </c>
      <c r="D646" s="22" t="s">
        <v>7</v>
      </c>
      <c r="E646" s="22" t="s">
        <v>628</v>
      </c>
      <c r="F646" s="22">
        <v>7</v>
      </c>
      <c r="G646" s="22">
        <v>0</v>
      </c>
      <c r="H646" s="22" t="str">
        <f>INDEX(Bar_data!$A$3:$B$140,MATCH(C646,Bar_data!$A$3:$A$140,FALSE),2)</f>
        <v>Trust003</v>
      </c>
      <c r="I646" s="22" t="str">
        <f>INDEX(TrustCAHUB_map!$A$2:$D$139,MATCH($C646,TrustCAHUB_map!$A$2:$A$139,FALSE),3)</f>
        <v>North Central and North East London</v>
      </c>
      <c r="J646" s="22" t="str">
        <f>INDEX(TrustCAHUB_map!$A$2:$D$139,MATCH($C646,TrustCAHUB_map!$A$2:$A$139,FALSE),4)</f>
        <v>London</v>
      </c>
    </row>
    <row r="647" spans="1:10" x14ac:dyDescent="0.3">
      <c r="A647" s="22" t="str">
        <f t="shared" si="10"/>
        <v>'R1H2016Not assigned70+'</v>
      </c>
      <c r="B647" s="22">
        <v>2016</v>
      </c>
      <c r="C647" s="22" t="s">
        <v>166</v>
      </c>
      <c r="D647" s="22" t="s">
        <v>477</v>
      </c>
      <c r="E647" s="22" t="s">
        <v>628</v>
      </c>
      <c r="F647" s="22">
        <v>3</v>
      </c>
      <c r="G647" s="22">
        <v>0</v>
      </c>
      <c r="H647" s="22" t="str">
        <f>INDEX(Bar_data!$A$3:$B$140,MATCH(C647,Bar_data!$A$3:$A$140,FALSE),2)</f>
        <v>Trust003</v>
      </c>
      <c r="I647" s="22" t="str">
        <f>INDEX(TrustCAHUB_map!$A$2:$D$139,MATCH($C647,TrustCAHUB_map!$A$2:$A$139,FALSE),3)</f>
        <v>North Central and North East London</v>
      </c>
      <c r="J647" s="22" t="str">
        <f>INDEX(TrustCAHUB_map!$A$2:$D$139,MATCH($C647,TrustCAHUB_map!$A$2:$A$139,FALSE),4)</f>
        <v>London</v>
      </c>
    </row>
    <row r="648" spans="1:10" x14ac:dyDescent="0.3">
      <c r="A648" s="22" t="str">
        <f t="shared" si="10"/>
        <v>'R1H2016Palliative70+'</v>
      </c>
      <c r="B648" s="22">
        <v>2016</v>
      </c>
      <c r="C648" s="22" t="s">
        <v>166</v>
      </c>
      <c r="D648" s="22" t="s">
        <v>8</v>
      </c>
      <c r="E648" s="22" t="s">
        <v>628</v>
      </c>
      <c r="F648" s="22">
        <v>57</v>
      </c>
      <c r="G648" s="22">
        <v>6</v>
      </c>
      <c r="H648" s="22" t="str">
        <f>INDEX(Bar_data!$A$3:$B$140,MATCH(C648,Bar_data!$A$3:$A$140,FALSE),2)</f>
        <v>Trust003</v>
      </c>
      <c r="I648" s="22" t="str">
        <f>INDEX(TrustCAHUB_map!$A$2:$D$139,MATCH($C648,TrustCAHUB_map!$A$2:$A$139,FALSE),3)</f>
        <v>North Central and North East London</v>
      </c>
      <c r="J648" s="22" t="str">
        <f>INDEX(TrustCAHUB_map!$A$2:$D$139,MATCH($C648,TrustCAHUB_map!$A$2:$A$139,FALSE),4)</f>
        <v>London</v>
      </c>
    </row>
    <row r="649" spans="1:10" x14ac:dyDescent="0.3">
      <c r="A649" s="22" t="str">
        <f t="shared" si="10"/>
        <v>'R1K2016Palliative18-49'</v>
      </c>
      <c r="B649" s="22">
        <v>2016</v>
      </c>
      <c r="C649" s="22" t="s">
        <v>167</v>
      </c>
      <c r="D649" s="22" t="s">
        <v>8</v>
      </c>
      <c r="E649" s="22" t="s">
        <v>153</v>
      </c>
      <c r="F649" s="22">
        <v>2</v>
      </c>
      <c r="G649" s="22">
        <v>1</v>
      </c>
      <c r="H649" s="22" t="str">
        <f>INDEX(Bar_data!$A$3:$B$140,MATCH(C649,Bar_data!$A$3:$A$140,FALSE),2)</f>
        <v>Trust004</v>
      </c>
      <c r="I649" s="22" t="str">
        <f>INDEX(TrustCAHUB_map!$A$2:$D$139,MATCH($C649,TrustCAHUB_map!$A$2:$A$139,FALSE),3)</f>
        <v>North West and South West London</v>
      </c>
      <c r="J649" s="22" t="str">
        <f>INDEX(TrustCAHUB_map!$A$2:$D$139,MATCH($C649,TrustCAHUB_map!$A$2:$A$139,FALSE),4)</f>
        <v>London</v>
      </c>
    </row>
    <row r="650" spans="1:10" x14ac:dyDescent="0.3">
      <c r="A650" s="22" t="str">
        <f t="shared" si="10"/>
        <v>'R1K2016Palliative50-69'</v>
      </c>
      <c r="B650" s="22">
        <v>2016</v>
      </c>
      <c r="C650" s="22" t="s">
        <v>167</v>
      </c>
      <c r="D650" s="22" t="s">
        <v>8</v>
      </c>
      <c r="E650" s="22" t="s">
        <v>627</v>
      </c>
      <c r="F650" s="22">
        <v>18</v>
      </c>
      <c r="G650" s="22">
        <v>2</v>
      </c>
      <c r="H650" s="22" t="str">
        <f>INDEX(Bar_data!$A$3:$B$140,MATCH(C650,Bar_data!$A$3:$A$140,FALSE),2)</f>
        <v>Trust004</v>
      </c>
      <c r="I650" s="22" t="str">
        <f>INDEX(TrustCAHUB_map!$A$2:$D$139,MATCH($C650,TrustCAHUB_map!$A$2:$A$139,FALSE),3)</f>
        <v>North West and South West London</v>
      </c>
      <c r="J650" s="22" t="str">
        <f>INDEX(TrustCAHUB_map!$A$2:$D$139,MATCH($C650,TrustCAHUB_map!$A$2:$A$139,FALSE),4)</f>
        <v>London</v>
      </c>
    </row>
    <row r="651" spans="1:10" x14ac:dyDescent="0.3">
      <c r="A651" s="22" t="str">
        <f t="shared" si="10"/>
        <v>'R1K2016Curative50-69'</v>
      </c>
      <c r="B651" s="22">
        <v>2016</v>
      </c>
      <c r="C651" s="22" t="s">
        <v>167</v>
      </c>
      <c r="D651" s="22" t="s">
        <v>7</v>
      </c>
      <c r="E651" s="22" t="s">
        <v>627</v>
      </c>
      <c r="F651" s="22">
        <v>3</v>
      </c>
      <c r="G651" s="22">
        <v>0</v>
      </c>
      <c r="H651" s="22" t="str">
        <f>INDEX(Bar_data!$A$3:$B$140,MATCH(C651,Bar_data!$A$3:$A$140,FALSE),2)</f>
        <v>Trust004</v>
      </c>
      <c r="I651" s="22" t="str">
        <f>INDEX(TrustCAHUB_map!$A$2:$D$139,MATCH($C651,TrustCAHUB_map!$A$2:$A$139,FALSE),3)</f>
        <v>North West and South West London</v>
      </c>
      <c r="J651" s="22" t="str">
        <f>INDEX(TrustCAHUB_map!$A$2:$D$139,MATCH($C651,TrustCAHUB_map!$A$2:$A$139,FALSE),4)</f>
        <v>London</v>
      </c>
    </row>
    <row r="652" spans="1:10" x14ac:dyDescent="0.3">
      <c r="A652" s="22" t="str">
        <f t="shared" si="10"/>
        <v>'R1K2016Palliative70+'</v>
      </c>
      <c r="B652" s="22">
        <v>2016</v>
      </c>
      <c r="C652" s="22" t="s">
        <v>167</v>
      </c>
      <c r="D652" s="22" t="s">
        <v>8</v>
      </c>
      <c r="E652" s="22" t="s">
        <v>628</v>
      </c>
      <c r="F652" s="22">
        <v>22</v>
      </c>
      <c r="G652" s="22">
        <v>3</v>
      </c>
      <c r="H652" s="22" t="str">
        <f>INDEX(Bar_data!$A$3:$B$140,MATCH(C652,Bar_data!$A$3:$A$140,FALSE),2)</f>
        <v>Trust004</v>
      </c>
      <c r="I652" s="22" t="str">
        <f>INDEX(TrustCAHUB_map!$A$2:$D$139,MATCH($C652,TrustCAHUB_map!$A$2:$A$139,FALSE),3)</f>
        <v>North West and South West London</v>
      </c>
      <c r="J652" s="22" t="str">
        <f>INDEX(TrustCAHUB_map!$A$2:$D$139,MATCH($C652,TrustCAHUB_map!$A$2:$A$139,FALSE),4)</f>
        <v>London</v>
      </c>
    </row>
    <row r="653" spans="1:10" x14ac:dyDescent="0.3">
      <c r="A653" s="22" t="str">
        <f t="shared" si="10"/>
        <v>'RA22016Curative18-49'</v>
      </c>
      <c r="B653" s="22">
        <v>2016</v>
      </c>
      <c r="C653" s="22" t="s">
        <v>168</v>
      </c>
      <c r="D653" s="22" t="s">
        <v>7</v>
      </c>
      <c r="E653" s="22" t="s">
        <v>153</v>
      </c>
      <c r="F653" s="22">
        <v>2</v>
      </c>
      <c r="G653" s="22">
        <v>0</v>
      </c>
      <c r="H653" s="22" t="str">
        <f>INDEX(Bar_data!$A$3:$B$140,MATCH(C653,Bar_data!$A$3:$A$140,FALSE),2)</f>
        <v>Trust005</v>
      </c>
      <c r="I653" s="22" t="str">
        <f>INDEX(TrustCAHUB_map!$A$2:$D$139,MATCH($C653,TrustCAHUB_map!$A$2:$A$139,FALSE),3)</f>
        <v>Surrey and Sussex</v>
      </c>
      <c r="J653" s="22" t="str">
        <f>INDEX(TrustCAHUB_map!$A$2:$D$139,MATCH($C653,TrustCAHUB_map!$A$2:$A$139,FALSE),4)</f>
        <v>South East</v>
      </c>
    </row>
    <row r="654" spans="1:10" x14ac:dyDescent="0.3">
      <c r="A654" s="22" t="str">
        <f t="shared" si="10"/>
        <v>'RA22016Palliative18-49'</v>
      </c>
      <c r="B654" s="22">
        <v>2016</v>
      </c>
      <c r="C654" s="22" t="s">
        <v>168</v>
      </c>
      <c r="D654" s="22" t="s">
        <v>8</v>
      </c>
      <c r="E654" s="22" t="s">
        <v>153</v>
      </c>
      <c r="F654" s="22">
        <v>8</v>
      </c>
      <c r="G654" s="22">
        <v>3</v>
      </c>
      <c r="H654" s="22" t="str">
        <f>INDEX(Bar_data!$A$3:$B$140,MATCH(C654,Bar_data!$A$3:$A$140,FALSE),2)</f>
        <v>Trust005</v>
      </c>
      <c r="I654" s="22" t="str">
        <f>INDEX(TrustCAHUB_map!$A$2:$D$139,MATCH($C654,TrustCAHUB_map!$A$2:$A$139,FALSE),3)</f>
        <v>Surrey and Sussex</v>
      </c>
      <c r="J654" s="22" t="str">
        <f>INDEX(TrustCAHUB_map!$A$2:$D$139,MATCH($C654,TrustCAHUB_map!$A$2:$A$139,FALSE),4)</f>
        <v>South East</v>
      </c>
    </row>
    <row r="655" spans="1:10" x14ac:dyDescent="0.3">
      <c r="A655" s="22" t="str">
        <f t="shared" si="10"/>
        <v>'RA22016Palliative50-69'</v>
      </c>
      <c r="B655" s="22">
        <v>2016</v>
      </c>
      <c r="C655" s="22" t="s">
        <v>168</v>
      </c>
      <c r="D655" s="22" t="s">
        <v>8</v>
      </c>
      <c r="E655" s="22" t="s">
        <v>627</v>
      </c>
      <c r="F655" s="22">
        <v>112</v>
      </c>
      <c r="G655" s="22">
        <v>14</v>
      </c>
      <c r="H655" s="22" t="str">
        <f>INDEX(Bar_data!$A$3:$B$140,MATCH(C655,Bar_data!$A$3:$A$140,FALSE),2)</f>
        <v>Trust005</v>
      </c>
      <c r="I655" s="22" t="str">
        <f>INDEX(TrustCAHUB_map!$A$2:$D$139,MATCH($C655,TrustCAHUB_map!$A$2:$A$139,FALSE),3)</f>
        <v>Surrey and Sussex</v>
      </c>
      <c r="J655" s="22" t="str">
        <f>INDEX(TrustCAHUB_map!$A$2:$D$139,MATCH($C655,TrustCAHUB_map!$A$2:$A$139,FALSE),4)</f>
        <v>South East</v>
      </c>
    </row>
    <row r="656" spans="1:10" x14ac:dyDescent="0.3">
      <c r="A656" s="22" t="str">
        <f t="shared" si="10"/>
        <v>'RA22016Curative50-69'</v>
      </c>
      <c r="B656" s="22">
        <v>2016</v>
      </c>
      <c r="C656" s="22" t="s">
        <v>168</v>
      </c>
      <c r="D656" s="22" t="s">
        <v>7</v>
      </c>
      <c r="E656" s="22" t="s">
        <v>627</v>
      </c>
      <c r="F656" s="22">
        <v>36</v>
      </c>
      <c r="G656" s="22">
        <v>2</v>
      </c>
      <c r="H656" s="22" t="str">
        <f>INDEX(Bar_data!$A$3:$B$140,MATCH(C656,Bar_data!$A$3:$A$140,FALSE),2)</f>
        <v>Trust005</v>
      </c>
      <c r="I656" s="22" t="str">
        <f>INDEX(TrustCAHUB_map!$A$2:$D$139,MATCH($C656,TrustCAHUB_map!$A$2:$A$139,FALSE),3)</f>
        <v>Surrey and Sussex</v>
      </c>
      <c r="J656" s="22" t="str">
        <f>INDEX(TrustCAHUB_map!$A$2:$D$139,MATCH($C656,TrustCAHUB_map!$A$2:$A$139,FALSE),4)</f>
        <v>South East</v>
      </c>
    </row>
    <row r="657" spans="1:10" x14ac:dyDescent="0.3">
      <c r="A657" s="22" t="str">
        <f t="shared" si="10"/>
        <v>'RA22016Palliative70+'</v>
      </c>
      <c r="B657" s="22">
        <v>2016</v>
      </c>
      <c r="C657" s="22" t="s">
        <v>168</v>
      </c>
      <c r="D657" s="22" t="s">
        <v>8</v>
      </c>
      <c r="E657" s="22" t="s">
        <v>628</v>
      </c>
      <c r="F657" s="22">
        <v>75</v>
      </c>
      <c r="G657" s="22">
        <v>5</v>
      </c>
      <c r="H657" s="22" t="str">
        <f>INDEX(Bar_data!$A$3:$B$140,MATCH(C657,Bar_data!$A$3:$A$140,FALSE),2)</f>
        <v>Trust005</v>
      </c>
      <c r="I657" s="22" t="str">
        <f>INDEX(TrustCAHUB_map!$A$2:$D$139,MATCH($C657,TrustCAHUB_map!$A$2:$A$139,FALSE),3)</f>
        <v>Surrey and Sussex</v>
      </c>
      <c r="J657" s="22" t="str">
        <f>INDEX(TrustCAHUB_map!$A$2:$D$139,MATCH($C657,TrustCAHUB_map!$A$2:$A$139,FALSE),4)</f>
        <v>South East</v>
      </c>
    </row>
    <row r="658" spans="1:10" x14ac:dyDescent="0.3">
      <c r="A658" s="22" t="str">
        <f t="shared" si="10"/>
        <v>'RA22016Curative70+'</v>
      </c>
      <c r="B658" s="22">
        <v>2016</v>
      </c>
      <c r="C658" s="22" t="s">
        <v>168</v>
      </c>
      <c r="D658" s="22" t="s">
        <v>7</v>
      </c>
      <c r="E658" s="22" t="s">
        <v>628</v>
      </c>
      <c r="F658" s="22">
        <v>23</v>
      </c>
      <c r="G658" s="22">
        <v>1</v>
      </c>
      <c r="H658" s="22" t="str">
        <f>INDEX(Bar_data!$A$3:$B$140,MATCH(C658,Bar_data!$A$3:$A$140,FALSE),2)</f>
        <v>Trust005</v>
      </c>
      <c r="I658" s="22" t="str">
        <f>INDEX(TrustCAHUB_map!$A$2:$D$139,MATCH($C658,TrustCAHUB_map!$A$2:$A$139,FALSE),3)</f>
        <v>Surrey and Sussex</v>
      </c>
      <c r="J658" s="22" t="str">
        <f>INDEX(TrustCAHUB_map!$A$2:$D$139,MATCH($C658,TrustCAHUB_map!$A$2:$A$139,FALSE),4)</f>
        <v>South East</v>
      </c>
    </row>
    <row r="659" spans="1:10" x14ac:dyDescent="0.3">
      <c r="A659" s="22" t="str">
        <f t="shared" si="10"/>
        <v>'RA32016Palliative18-49'</v>
      </c>
      <c r="B659" s="22">
        <v>2016</v>
      </c>
      <c r="C659" s="22" t="s">
        <v>169</v>
      </c>
      <c r="D659" s="22" t="s">
        <v>8</v>
      </c>
      <c r="E659" s="22" t="s">
        <v>153</v>
      </c>
      <c r="F659" s="22">
        <v>1</v>
      </c>
      <c r="G659" s="22">
        <v>0</v>
      </c>
      <c r="H659" s="22" t="str">
        <f>INDEX(Bar_data!$A$3:$B$140,MATCH(C659,Bar_data!$A$3:$A$140,FALSE),2)</f>
        <v>Trust006</v>
      </c>
      <c r="I659" s="22" t="str">
        <f>INDEX(TrustCAHUB_map!$A$2:$D$139,MATCH($C659,TrustCAHUB_map!$A$2:$A$139,FALSE),3)</f>
        <v>Somerset, Wiltshire, Avon and Gloucester</v>
      </c>
      <c r="J659" s="22" t="str">
        <f>INDEX(TrustCAHUB_map!$A$2:$D$139,MATCH($C659,TrustCAHUB_map!$A$2:$A$139,FALSE),4)</f>
        <v>South West</v>
      </c>
    </row>
    <row r="660" spans="1:10" x14ac:dyDescent="0.3">
      <c r="A660" s="22" t="str">
        <f t="shared" si="10"/>
        <v>'RA32016Palliative50-69'</v>
      </c>
      <c r="B660" s="22">
        <v>2016</v>
      </c>
      <c r="C660" s="22" t="s">
        <v>169</v>
      </c>
      <c r="D660" s="22" t="s">
        <v>8</v>
      </c>
      <c r="E660" s="22" t="s">
        <v>627</v>
      </c>
      <c r="F660" s="22">
        <v>9</v>
      </c>
      <c r="G660" s="22">
        <v>0</v>
      </c>
      <c r="H660" s="22" t="str">
        <f>INDEX(Bar_data!$A$3:$B$140,MATCH(C660,Bar_data!$A$3:$A$140,FALSE),2)</f>
        <v>Trust006</v>
      </c>
      <c r="I660" s="22" t="str">
        <f>INDEX(TrustCAHUB_map!$A$2:$D$139,MATCH($C660,TrustCAHUB_map!$A$2:$A$139,FALSE),3)</f>
        <v>Somerset, Wiltshire, Avon and Gloucester</v>
      </c>
      <c r="J660" s="22" t="str">
        <f>INDEX(TrustCAHUB_map!$A$2:$D$139,MATCH($C660,TrustCAHUB_map!$A$2:$A$139,FALSE),4)</f>
        <v>South West</v>
      </c>
    </row>
    <row r="661" spans="1:10" x14ac:dyDescent="0.3">
      <c r="A661" s="22" t="str">
        <f t="shared" si="10"/>
        <v>'RA32016Palliative70+'</v>
      </c>
      <c r="B661" s="22">
        <v>2016</v>
      </c>
      <c r="C661" s="22" t="s">
        <v>169</v>
      </c>
      <c r="D661" s="22" t="s">
        <v>8</v>
      </c>
      <c r="E661" s="22" t="s">
        <v>628</v>
      </c>
      <c r="F661" s="22">
        <v>7</v>
      </c>
      <c r="G661" s="22">
        <v>0</v>
      </c>
      <c r="H661" s="22" t="str">
        <f>INDEX(Bar_data!$A$3:$B$140,MATCH(C661,Bar_data!$A$3:$A$140,FALSE),2)</f>
        <v>Trust006</v>
      </c>
      <c r="I661" s="22" t="str">
        <f>INDEX(TrustCAHUB_map!$A$2:$D$139,MATCH($C661,TrustCAHUB_map!$A$2:$A$139,FALSE),3)</f>
        <v>Somerset, Wiltshire, Avon and Gloucester</v>
      </c>
      <c r="J661" s="22" t="str">
        <f>INDEX(TrustCAHUB_map!$A$2:$D$139,MATCH($C661,TrustCAHUB_map!$A$2:$A$139,FALSE),4)</f>
        <v>South West</v>
      </c>
    </row>
    <row r="662" spans="1:10" x14ac:dyDescent="0.3">
      <c r="A662" s="22" t="str">
        <f t="shared" si="10"/>
        <v>'RA42016Palliative18-49'</v>
      </c>
      <c r="B662" s="22">
        <v>2016</v>
      </c>
      <c r="C662" s="22" t="s">
        <v>170</v>
      </c>
      <c r="D662" s="22" t="s">
        <v>8</v>
      </c>
      <c r="E662" s="22" t="s">
        <v>153</v>
      </c>
      <c r="F662" s="22">
        <v>1</v>
      </c>
      <c r="G662" s="22">
        <v>0</v>
      </c>
      <c r="H662" s="22" t="str">
        <f>INDEX(Bar_data!$A$3:$B$140,MATCH(C662,Bar_data!$A$3:$A$140,FALSE),2)</f>
        <v>Trust007</v>
      </c>
      <c r="I662" s="22" t="str">
        <f>INDEX(TrustCAHUB_map!$A$2:$D$139,MATCH($C662,TrustCAHUB_map!$A$2:$A$139,FALSE),3)</f>
        <v>Somerset, Wiltshire, Avon and Gloucester</v>
      </c>
      <c r="J662" s="22" t="str">
        <f>INDEX(TrustCAHUB_map!$A$2:$D$139,MATCH($C662,TrustCAHUB_map!$A$2:$A$139,FALSE),4)</f>
        <v>South West</v>
      </c>
    </row>
    <row r="663" spans="1:10" x14ac:dyDescent="0.3">
      <c r="A663" s="22" t="str">
        <f t="shared" si="10"/>
        <v>'RA42016Curative50-69'</v>
      </c>
      <c r="B663" s="22">
        <v>2016</v>
      </c>
      <c r="C663" s="22" t="s">
        <v>170</v>
      </c>
      <c r="D663" s="22" t="s">
        <v>7</v>
      </c>
      <c r="E663" s="22" t="s">
        <v>627</v>
      </c>
      <c r="F663" s="22">
        <v>3</v>
      </c>
      <c r="G663" s="22">
        <v>0</v>
      </c>
      <c r="H663" s="22" t="str">
        <f>INDEX(Bar_data!$A$3:$B$140,MATCH(C663,Bar_data!$A$3:$A$140,FALSE),2)</f>
        <v>Trust007</v>
      </c>
      <c r="I663" s="22" t="str">
        <f>INDEX(TrustCAHUB_map!$A$2:$D$139,MATCH($C663,TrustCAHUB_map!$A$2:$A$139,FALSE),3)</f>
        <v>Somerset, Wiltshire, Avon and Gloucester</v>
      </c>
      <c r="J663" s="22" t="str">
        <f>INDEX(TrustCAHUB_map!$A$2:$D$139,MATCH($C663,TrustCAHUB_map!$A$2:$A$139,FALSE),4)</f>
        <v>South West</v>
      </c>
    </row>
    <row r="664" spans="1:10" x14ac:dyDescent="0.3">
      <c r="A664" s="22" t="str">
        <f t="shared" si="10"/>
        <v>'RA42016Palliative50-69'</v>
      </c>
      <c r="B664" s="22">
        <v>2016</v>
      </c>
      <c r="C664" s="22" t="s">
        <v>170</v>
      </c>
      <c r="D664" s="22" t="s">
        <v>8</v>
      </c>
      <c r="E664" s="22" t="s">
        <v>627</v>
      </c>
      <c r="F664" s="22">
        <v>14</v>
      </c>
      <c r="G664" s="22">
        <v>1</v>
      </c>
      <c r="H664" s="22" t="str">
        <f>INDEX(Bar_data!$A$3:$B$140,MATCH(C664,Bar_data!$A$3:$A$140,FALSE),2)</f>
        <v>Trust007</v>
      </c>
      <c r="I664" s="22" t="str">
        <f>INDEX(TrustCAHUB_map!$A$2:$D$139,MATCH($C664,TrustCAHUB_map!$A$2:$A$139,FALSE),3)</f>
        <v>Somerset, Wiltshire, Avon and Gloucester</v>
      </c>
      <c r="J664" s="22" t="str">
        <f>INDEX(TrustCAHUB_map!$A$2:$D$139,MATCH($C664,TrustCAHUB_map!$A$2:$A$139,FALSE),4)</f>
        <v>South West</v>
      </c>
    </row>
    <row r="665" spans="1:10" x14ac:dyDescent="0.3">
      <c r="A665" s="22" t="str">
        <f t="shared" si="10"/>
        <v>'RA42016Palliative70+'</v>
      </c>
      <c r="B665" s="22">
        <v>2016</v>
      </c>
      <c r="C665" s="22" t="s">
        <v>170</v>
      </c>
      <c r="D665" s="22" t="s">
        <v>8</v>
      </c>
      <c r="E665" s="22" t="s">
        <v>628</v>
      </c>
      <c r="F665" s="22">
        <v>19</v>
      </c>
      <c r="G665" s="22">
        <v>2</v>
      </c>
      <c r="H665" s="22" t="str">
        <f>INDEX(Bar_data!$A$3:$B$140,MATCH(C665,Bar_data!$A$3:$A$140,FALSE),2)</f>
        <v>Trust007</v>
      </c>
      <c r="I665" s="22" t="str">
        <f>INDEX(TrustCAHUB_map!$A$2:$D$139,MATCH($C665,TrustCAHUB_map!$A$2:$A$139,FALSE),3)</f>
        <v>Somerset, Wiltshire, Avon and Gloucester</v>
      </c>
      <c r="J665" s="22" t="str">
        <f>INDEX(TrustCAHUB_map!$A$2:$D$139,MATCH($C665,TrustCAHUB_map!$A$2:$A$139,FALSE),4)</f>
        <v>South West</v>
      </c>
    </row>
    <row r="666" spans="1:10" x14ac:dyDescent="0.3">
      <c r="A666" s="22" t="str">
        <f t="shared" si="10"/>
        <v>'RA42016Curative70+'</v>
      </c>
      <c r="B666" s="22">
        <v>2016</v>
      </c>
      <c r="C666" s="22" t="s">
        <v>170</v>
      </c>
      <c r="D666" s="22" t="s">
        <v>7</v>
      </c>
      <c r="E666" s="22" t="s">
        <v>628</v>
      </c>
      <c r="F666" s="22">
        <v>1</v>
      </c>
      <c r="G666" s="22">
        <v>0</v>
      </c>
      <c r="H666" s="22" t="str">
        <f>INDEX(Bar_data!$A$3:$B$140,MATCH(C666,Bar_data!$A$3:$A$140,FALSE),2)</f>
        <v>Trust007</v>
      </c>
      <c r="I666" s="22" t="str">
        <f>INDEX(TrustCAHUB_map!$A$2:$D$139,MATCH($C666,TrustCAHUB_map!$A$2:$A$139,FALSE),3)</f>
        <v>Somerset, Wiltshire, Avon and Gloucester</v>
      </c>
      <c r="J666" s="22" t="str">
        <f>INDEX(TrustCAHUB_map!$A$2:$D$139,MATCH($C666,TrustCAHUB_map!$A$2:$A$139,FALSE),4)</f>
        <v>South West</v>
      </c>
    </row>
    <row r="667" spans="1:10" x14ac:dyDescent="0.3">
      <c r="A667" s="22" t="str">
        <f t="shared" si="10"/>
        <v>'RA72016Palliative18-49'</v>
      </c>
      <c r="B667" s="22">
        <v>2016</v>
      </c>
      <c r="C667" s="22" t="s">
        <v>171</v>
      </c>
      <c r="D667" s="22" t="s">
        <v>8</v>
      </c>
      <c r="E667" s="22" t="s">
        <v>153</v>
      </c>
      <c r="F667" s="22">
        <v>6</v>
      </c>
      <c r="G667" s="22">
        <v>1</v>
      </c>
      <c r="H667" s="22" t="str">
        <f>INDEX(Bar_data!$A$3:$B$140,MATCH(C667,Bar_data!$A$3:$A$140,FALSE),2)</f>
        <v>Trust008</v>
      </c>
      <c r="I667" s="22" t="str">
        <f>INDEX(TrustCAHUB_map!$A$2:$D$139,MATCH($C667,TrustCAHUB_map!$A$2:$A$139,FALSE),3)</f>
        <v>Somerset, Wiltshire, Avon and Gloucester</v>
      </c>
      <c r="J667" s="22" t="str">
        <f>INDEX(TrustCAHUB_map!$A$2:$D$139,MATCH($C667,TrustCAHUB_map!$A$2:$A$139,FALSE),4)</f>
        <v>South West</v>
      </c>
    </row>
    <row r="668" spans="1:10" x14ac:dyDescent="0.3">
      <c r="A668" s="22" t="str">
        <f t="shared" si="10"/>
        <v>'RA72016Curative50-69'</v>
      </c>
      <c r="B668" s="22">
        <v>2016</v>
      </c>
      <c r="C668" s="22" t="s">
        <v>171</v>
      </c>
      <c r="D668" s="22" t="s">
        <v>7</v>
      </c>
      <c r="E668" s="22" t="s">
        <v>627</v>
      </c>
      <c r="F668" s="22">
        <v>13</v>
      </c>
      <c r="G668" s="22">
        <v>0</v>
      </c>
      <c r="H668" s="22" t="str">
        <f>INDEX(Bar_data!$A$3:$B$140,MATCH(C668,Bar_data!$A$3:$A$140,FALSE),2)</f>
        <v>Trust008</v>
      </c>
      <c r="I668" s="22" t="str">
        <f>INDEX(TrustCAHUB_map!$A$2:$D$139,MATCH($C668,TrustCAHUB_map!$A$2:$A$139,FALSE),3)</f>
        <v>Somerset, Wiltshire, Avon and Gloucester</v>
      </c>
      <c r="J668" s="22" t="str">
        <f>INDEX(TrustCAHUB_map!$A$2:$D$139,MATCH($C668,TrustCAHUB_map!$A$2:$A$139,FALSE),4)</f>
        <v>South West</v>
      </c>
    </row>
    <row r="669" spans="1:10" x14ac:dyDescent="0.3">
      <c r="A669" s="22" t="str">
        <f t="shared" si="10"/>
        <v>'RA72016Palliative50-69'</v>
      </c>
      <c r="B669" s="22">
        <v>2016</v>
      </c>
      <c r="C669" s="22" t="s">
        <v>171</v>
      </c>
      <c r="D669" s="22" t="s">
        <v>8</v>
      </c>
      <c r="E669" s="22" t="s">
        <v>627</v>
      </c>
      <c r="F669" s="22">
        <v>90</v>
      </c>
      <c r="G669" s="22">
        <v>13</v>
      </c>
      <c r="H669" s="22" t="str">
        <f>INDEX(Bar_data!$A$3:$B$140,MATCH(C669,Bar_data!$A$3:$A$140,FALSE),2)</f>
        <v>Trust008</v>
      </c>
      <c r="I669" s="22" t="str">
        <f>INDEX(TrustCAHUB_map!$A$2:$D$139,MATCH($C669,TrustCAHUB_map!$A$2:$A$139,FALSE),3)</f>
        <v>Somerset, Wiltshire, Avon and Gloucester</v>
      </c>
      <c r="J669" s="22" t="str">
        <f>INDEX(TrustCAHUB_map!$A$2:$D$139,MATCH($C669,TrustCAHUB_map!$A$2:$A$139,FALSE),4)</f>
        <v>South West</v>
      </c>
    </row>
    <row r="670" spans="1:10" x14ac:dyDescent="0.3">
      <c r="A670" s="22" t="str">
        <f t="shared" si="10"/>
        <v>'RA72016Curative70+'</v>
      </c>
      <c r="B670" s="22">
        <v>2016</v>
      </c>
      <c r="C670" s="22" t="s">
        <v>171</v>
      </c>
      <c r="D670" s="22" t="s">
        <v>7</v>
      </c>
      <c r="E670" s="22" t="s">
        <v>628</v>
      </c>
      <c r="F670" s="22">
        <v>4</v>
      </c>
      <c r="G670" s="22">
        <v>0</v>
      </c>
      <c r="H670" s="22" t="str">
        <f>INDEX(Bar_data!$A$3:$B$140,MATCH(C670,Bar_data!$A$3:$A$140,FALSE),2)</f>
        <v>Trust008</v>
      </c>
      <c r="I670" s="22" t="str">
        <f>INDEX(TrustCAHUB_map!$A$2:$D$139,MATCH($C670,TrustCAHUB_map!$A$2:$A$139,FALSE),3)</f>
        <v>Somerset, Wiltshire, Avon and Gloucester</v>
      </c>
      <c r="J670" s="22" t="str">
        <f>INDEX(TrustCAHUB_map!$A$2:$D$139,MATCH($C670,TrustCAHUB_map!$A$2:$A$139,FALSE),4)</f>
        <v>South West</v>
      </c>
    </row>
    <row r="671" spans="1:10" x14ac:dyDescent="0.3">
      <c r="A671" s="22" t="str">
        <f t="shared" si="10"/>
        <v>'RA72016Palliative70+'</v>
      </c>
      <c r="B671" s="22">
        <v>2016</v>
      </c>
      <c r="C671" s="22" t="s">
        <v>171</v>
      </c>
      <c r="D671" s="22" t="s">
        <v>8</v>
      </c>
      <c r="E671" s="22" t="s">
        <v>628</v>
      </c>
      <c r="F671" s="22">
        <v>61</v>
      </c>
      <c r="G671" s="22">
        <v>11</v>
      </c>
      <c r="H671" s="22" t="str">
        <f>INDEX(Bar_data!$A$3:$B$140,MATCH(C671,Bar_data!$A$3:$A$140,FALSE),2)</f>
        <v>Trust008</v>
      </c>
      <c r="I671" s="22" t="str">
        <f>INDEX(TrustCAHUB_map!$A$2:$D$139,MATCH($C671,TrustCAHUB_map!$A$2:$A$139,FALSE),3)</f>
        <v>Somerset, Wiltshire, Avon and Gloucester</v>
      </c>
      <c r="J671" s="22" t="str">
        <f>INDEX(TrustCAHUB_map!$A$2:$D$139,MATCH($C671,TrustCAHUB_map!$A$2:$A$139,FALSE),4)</f>
        <v>South West</v>
      </c>
    </row>
    <row r="672" spans="1:10" x14ac:dyDescent="0.3">
      <c r="A672" s="22" t="str">
        <f t="shared" si="10"/>
        <v>'RA72016Not assigned70+'</v>
      </c>
      <c r="B672" s="22">
        <v>2016</v>
      </c>
      <c r="C672" s="22" t="s">
        <v>171</v>
      </c>
      <c r="D672" s="22" t="s">
        <v>477</v>
      </c>
      <c r="E672" s="22" t="s">
        <v>628</v>
      </c>
      <c r="F672" s="22">
        <v>1</v>
      </c>
      <c r="G672" s="22">
        <v>0</v>
      </c>
      <c r="H672" s="22" t="str">
        <f>INDEX(Bar_data!$A$3:$B$140,MATCH(C672,Bar_data!$A$3:$A$140,FALSE),2)</f>
        <v>Trust008</v>
      </c>
      <c r="I672" s="22" t="str">
        <f>INDEX(TrustCAHUB_map!$A$2:$D$139,MATCH($C672,TrustCAHUB_map!$A$2:$A$139,FALSE),3)</f>
        <v>Somerset, Wiltshire, Avon and Gloucester</v>
      </c>
      <c r="J672" s="22" t="str">
        <f>INDEX(TrustCAHUB_map!$A$2:$D$139,MATCH($C672,TrustCAHUB_map!$A$2:$A$139,FALSE),4)</f>
        <v>South West</v>
      </c>
    </row>
    <row r="673" spans="1:10" x14ac:dyDescent="0.3">
      <c r="A673" s="22" t="str">
        <f t="shared" si="10"/>
        <v>'RA92016Palliative18-49'</v>
      </c>
      <c r="B673" s="22">
        <v>2016</v>
      </c>
      <c r="C673" s="22" t="s">
        <v>172</v>
      </c>
      <c r="D673" s="22" t="s">
        <v>8</v>
      </c>
      <c r="E673" s="22" t="s">
        <v>153</v>
      </c>
      <c r="F673" s="22">
        <v>3</v>
      </c>
      <c r="G673" s="22">
        <v>0</v>
      </c>
      <c r="H673" s="22" t="str">
        <f>INDEX(Bar_data!$A$3:$B$140,MATCH(C673,Bar_data!$A$3:$A$140,FALSE),2)</f>
        <v>Trust009</v>
      </c>
      <c r="I673" s="22" t="str">
        <f>INDEX(TrustCAHUB_map!$A$2:$D$139,MATCH($C673,TrustCAHUB_map!$A$2:$A$139,FALSE),3)</f>
        <v>Peninsula</v>
      </c>
      <c r="J673" s="22" t="str">
        <f>INDEX(TrustCAHUB_map!$A$2:$D$139,MATCH($C673,TrustCAHUB_map!$A$2:$A$139,FALSE),4)</f>
        <v>South West</v>
      </c>
    </row>
    <row r="674" spans="1:10" x14ac:dyDescent="0.3">
      <c r="A674" s="22" t="str">
        <f t="shared" si="10"/>
        <v>'RA92016Curative18-49'</v>
      </c>
      <c r="B674" s="22">
        <v>2016</v>
      </c>
      <c r="C674" s="22" t="s">
        <v>172</v>
      </c>
      <c r="D674" s="22" t="s">
        <v>7</v>
      </c>
      <c r="E674" s="22" t="s">
        <v>153</v>
      </c>
      <c r="F674" s="22">
        <v>2</v>
      </c>
      <c r="G674" s="22">
        <v>0</v>
      </c>
      <c r="H674" s="22" t="str">
        <f>INDEX(Bar_data!$A$3:$B$140,MATCH(C674,Bar_data!$A$3:$A$140,FALSE),2)</f>
        <v>Trust009</v>
      </c>
      <c r="I674" s="22" t="str">
        <f>INDEX(TrustCAHUB_map!$A$2:$D$139,MATCH($C674,TrustCAHUB_map!$A$2:$A$139,FALSE),3)</f>
        <v>Peninsula</v>
      </c>
      <c r="J674" s="22" t="str">
        <f>INDEX(TrustCAHUB_map!$A$2:$D$139,MATCH($C674,TrustCAHUB_map!$A$2:$A$139,FALSE),4)</f>
        <v>South West</v>
      </c>
    </row>
    <row r="675" spans="1:10" x14ac:dyDescent="0.3">
      <c r="A675" s="22" t="str">
        <f t="shared" si="10"/>
        <v>'RA92016Palliative50-69'</v>
      </c>
      <c r="B675" s="22">
        <v>2016</v>
      </c>
      <c r="C675" s="22" t="s">
        <v>172</v>
      </c>
      <c r="D675" s="22" t="s">
        <v>8</v>
      </c>
      <c r="E675" s="22" t="s">
        <v>627</v>
      </c>
      <c r="F675" s="22">
        <v>32</v>
      </c>
      <c r="G675" s="22">
        <v>3</v>
      </c>
      <c r="H675" s="22" t="str">
        <f>INDEX(Bar_data!$A$3:$B$140,MATCH(C675,Bar_data!$A$3:$A$140,FALSE),2)</f>
        <v>Trust009</v>
      </c>
      <c r="I675" s="22" t="str">
        <f>INDEX(TrustCAHUB_map!$A$2:$D$139,MATCH($C675,TrustCAHUB_map!$A$2:$A$139,FALSE),3)</f>
        <v>Peninsula</v>
      </c>
      <c r="J675" s="22" t="str">
        <f>INDEX(TrustCAHUB_map!$A$2:$D$139,MATCH($C675,TrustCAHUB_map!$A$2:$A$139,FALSE),4)</f>
        <v>South West</v>
      </c>
    </row>
    <row r="676" spans="1:10" x14ac:dyDescent="0.3">
      <c r="A676" s="22" t="str">
        <f t="shared" si="10"/>
        <v>'RA92016Curative50-69'</v>
      </c>
      <c r="B676" s="22">
        <v>2016</v>
      </c>
      <c r="C676" s="22" t="s">
        <v>172</v>
      </c>
      <c r="D676" s="22" t="s">
        <v>7</v>
      </c>
      <c r="E676" s="22" t="s">
        <v>627</v>
      </c>
      <c r="F676" s="22">
        <v>5</v>
      </c>
      <c r="G676" s="22">
        <v>0</v>
      </c>
      <c r="H676" s="22" t="str">
        <f>INDEX(Bar_data!$A$3:$B$140,MATCH(C676,Bar_data!$A$3:$A$140,FALSE),2)</f>
        <v>Trust009</v>
      </c>
      <c r="I676" s="22" t="str">
        <f>INDEX(TrustCAHUB_map!$A$2:$D$139,MATCH($C676,TrustCAHUB_map!$A$2:$A$139,FALSE),3)</f>
        <v>Peninsula</v>
      </c>
      <c r="J676" s="22" t="str">
        <f>INDEX(TrustCAHUB_map!$A$2:$D$139,MATCH($C676,TrustCAHUB_map!$A$2:$A$139,FALSE),4)</f>
        <v>South West</v>
      </c>
    </row>
    <row r="677" spans="1:10" x14ac:dyDescent="0.3">
      <c r="A677" s="22" t="str">
        <f t="shared" si="10"/>
        <v>'RA92016Curative70+'</v>
      </c>
      <c r="B677" s="22">
        <v>2016</v>
      </c>
      <c r="C677" s="22" t="s">
        <v>172</v>
      </c>
      <c r="D677" s="22" t="s">
        <v>7</v>
      </c>
      <c r="E677" s="22" t="s">
        <v>628</v>
      </c>
      <c r="F677" s="22">
        <v>4</v>
      </c>
      <c r="G677" s="22">
        <v>0</v>
      </c>
      <c r="H677" s="22" t="str">
        <f>INDEX(Bar_data!$A$3:$B$140,MATCH(C677,Bar_data!$A$3:$A$140,FALSE),2)</f>
        <v>Trust009</v>
      </c>
      <c r="I677" s="22" t="str">
        <f>INDEX(TrustCAHUB_map!$A$2:$D$139,MATCH($C677,TrustCAHUB_map!$A$2:$A$139,FALSE),3)</f>
        <v>Peninsula</v>
      </c>
      <c r="J677" s="22" t="str">
        <f>INDEX(TrustCAHUB_map!$A$2:$D$139,MATCH($C677,TrustCAHUB_map!$A$2:$A$139,FALSE),4)</f>
        <v>South West</v>
      </c>
    </row>
    <row r="678" spans="1:10" x14ac:dyDescent="0.3">
      <c r="A678" s="22" t="str">
        <f t="shared" si="10"/>
        <v>'RA92016Palliative70+'</v>
      </c>
      <c r="B678" s="22">
        <v>2016</v>
      </c>
      <c r="C678" s="22" t="s">
        <v>172</v>
      </c>
      <c r="D678" s="22" t="s">
        <v>8</v>
      </c>
      <c r="E678" s="22" t="s">
        <v>628</v>
      </c>
      <c r="F678" s="22">
        <v>25</v>
      </c>
      <c r="G678" s="22">
        <v>2</v>
      </c>
      <c r="H678" s="22" t="str">
        <f>INDEX(Bar_data!$A$3:$B$140,MATCH(C678,Bar_data!$A$3:$A$140,FALSE),2)</f>
        <v>Trust009</v>
      </c>
      <c r="I678" s="22" t="str">
        <f>INDEX(TrustCAHUB_map!$A$2:$D$139,MATCH($C678,TrustCAHUB_map!$A$2:$A$139,FALSE),3)</f>
        <v>Peninsula</v>
      </c>
      <c r="J678" s="22" t="str">
        <f>INDEX(TrustCAHUB_map!$A$2:$D$139,MATCH($C678,TrustCAHUB_map!$A$2:$A$139,FALSE),4)</f>
        <v>South West</v>
      </c>
    </row>
    <row r="679" spans="1:10" x14ac:dyDescent="0.3">
      <c r="A679" s="22" t="str">
        <f t="shared" si="10"/>
        <v>'RAE2016Palliative18-49'</v>
      </c>
      <c r="B679" s="22">
        <v>2016</v>
      </c>
      <c r="C679" s="22" t="s">
        <v>173</v>
      </c>
      <c r="D679" s="22" t="s">
        <v>8</v>
      </c>
      <c r="E679" s="22" t="s">
        <v>153</v>
      </c>
      <c r="F679" s="22">
        <v>5</v>
      </c>
      <c r="G679" s="22">
        <v>1</v>
      </c>
      <c r="H679" s="22" t="str">
        <f>INDEX(Bar_data!$A$3:$B$140,MATCH(C679,Bar_data!$A$3:$A$140,FALSE),2)</f>
        <v>Trust010</v>
      </c>
      <c r="I679" s="22" t="str">
        <f>INDEX(TrustCAHUB_map!$A$2:$D$139,MATCH($C679,TrustCAHUB_map!$A$2:$A$139,FALSE),3)</f>
        <v>West Yorkshire</v>
      </c>
      <c r="J679" s="22" t="str">
        <f>INDEX(TrustCAHUB_map!$A$2:$D$139,MATCH($C679,TrustCAHUB_map!$A$2:$A$139,FALSE),4)</f>
        <v>Yorkshire and Humber</v>
      </c>
    </row>
    <row r="680" spans="1:10" x14ac:dyDescent="0.3">
      <c r="A680" s="22" t="str">
        <f t="shared" si="10"/>
        <v>'RAE2016Curative18-49'</v>
      </c>
      <c r="B680" s="22">
        <v>2016</v>
      </c>
      <c r="C680" s="22" t="s">
        <v>173</v>
      </c>
      <c r="D680" s="22" t="s">
        <v>7</v>
      </c>
      <c r="E680" s="22" t="s">
        <v>153</v>
      </c>
      <c r="F680" s="22">
        <v>1</v>
      </c>
      <c r="G680" s="22">
        <v>0</v>
      </c>
      <c r="H680" s="22" t="str">
        <f>INDEX(Bar_data!$A$3:$B$140,MATCH(C680,Bar_data!$A$3:$A$140,FALSE),2)</f>
        <v>Trust010</v>
      </c>
      <c r="I680" s="22" t="str">
        <f>INDEX(TrustCAHUB_map!$A$2:$D$139,MATCH($C680,TrustCAHUB_map!$A$2:$A$139,FALSE),3)</f>
        <v>West Yorkshire</v>
      </c>
      <c r="J680" s="22" t="str">
        <f>INDEX(TrustCAHUB_map!$A$2:$D$139,MATCH($C680,TrustCAHUB_map!$A$2:$A$139,FALSE),4)</f>
        <v>Yorkshire and Humber</v>
      </c>
    </row>
    <row r="681" spans="1:10" x14ac:dyDescent="0.3">
      <c r="A681" s="22" t="str">
        <f t="shared" si="10"/>
        <v>'RAE2016Palliative50-69'</v>
      </c>
      <c r="B681" s="22">
        <v>2016</v>
      </c>
      <c r="C681" s="22" t="s">
        <v>173</v>
      </c>
      <c r="D681" s="22" t="s">
        <v>8</v>
      </c>
      <c r="E681" s="22" t="s">
        <v>627</v>
      </c>
      <c r="F681" s="22">
        <v>35</v>
      </c>
      <c r="G681" s="22">
        <v>1</v>
      </c>
      <c r="H681" s="22" t="str">
        <f>INDEX(Bar_data!$A$3:$B$140,MATCH(C681,Bar_data!$A$3:$A$140,FALSE),2)</f>
        <v>Trust010</v>
      </c>
      <c r="I681" s="22" t="str">
        <f>INDEX(TrustCAHUB_map!$A$2:$D$139,MATCH($C681,TrustCAHUB_map!$A$2:$A$139,FALSE),3)</f>
        <v>West Yorkshire</v>
      </c>
      <c r="J681" s="22" t="str">
        <f>INDEX(TrustCAHUB_map!$A$2:$D$139,MATCH($C681,TrustCAHUB_map!$A$2:$A$139,FALSE),4)</f>
        <v>Yorkshire and Humber</v>
      </c>
    </row>
    <row r="682" spans="1:10" x14ac:dyDescent="0.3">
      <c r="A682" s="22" t="str">
        <f t="shared" si="10"/>
        <v>'RAE2016Curative50-69'</v>
      </c>
      <c r="B682" s="22">
        <v>2016</v>
      </c>
      <c r="C682" s="22" t="s">
        <v>173</v>
      </c>
      <c r="D682" s="22" t="s">
        <v>7</v>
      </c>
      <c r="E682" s="22" t="s">
        <v>627</v>
      </c>
      <c r="F682" s="22">
        <v>10</v>
      </c>
      <c r="G682" s="22">
        <v>0</v>
      </c>
      <c r="H682" s="22" t="str">
        <f>INDEX(Bar_data!$A$3:$B$140,MATCH(C682,Bar_data!$A$3:$A$140,FALSE),2)</f>
        <v>Trust010</v>
      </c>
      <c r="I682" s="22" t="str">
        <f>INDEX(TrustCAHUB_map!$A$2:$D$139,MATCH($C682,TrustCAHUB_map!$A$2:$A$139,FALSE),3)</f>
        <v>West Yorkshire</v>
      </c>
      <c r="J682" s="22" t="str">
        <f>INDEX(TrustCAHUB_map!$A$2:$D$139,MATCH($C682,TrustCAHUB_map!$A$2:$A$139,FALSE),4)</f>
        <v>Yorkshire and Humber</v>
      </c>
    </row>
    <row r="683" spans="1:10" x14ac:dyDescent="0.3">
      <c r="A683" s="22" t="str">
        <f t="shared" si="10"/>
        <v>'RAE2016Not assigned50-69'</v>
      </c>
      <c r="B683" s="22">
        <v>2016</v>
      </c>
      <c r="C683" s="22" t="s">
        <v>173</v>
      </c>
      <c r="D683" s="22" t="s">
        <v>477</v>
      </c>
      <c r="E683" s="22" t="s">
        <v>627</v>
      </c>
      <c r="F683" s="22">
        <v>2</v>
      </c>
      <c r="G683" s="22">
        <v>0</v>
      </c>
      <c r="H683" s="22" t="str">
        <f>INDEX(Bar_data!$A$3:$B$140,MATCH(C683,Bar_data!$A$3:$A$140,FALSE),2)</f>
        <v>Trust010</v>
      </c>
      <c r="I683" s="22" t="str">
        <f>INDEX(TrustCAHUB_map!$A$2:$D$139,MATCH($C683,TrustCAHUB_map!$A$2:$A$139,FALSE),3)</f>
        <v>West Yorkshire</v>
      </c>
      <c r="J683" s="22" t="str">
        <f>INDEX(TrustCAHUB_map!$A$2:$D$139,MATCH($C683,TrustCAHUB_map!$A$2:$A$139,FALSE),4)</f>
        <v>Yorkshire and Humber</v>
      </c>
    </row>
    <row r="684" spans="1:10" x14ac:dyDescent="0.3">
      <c r="A684" s="22" t="str">
        <f t="shared" si="10"/>
        <v>'RAE2016Not assigned70+'</v>
      </c>
      <c r="B684" s="22">
        <v>2016</v>
      </c>
      <c r="C684" s="22" t="s">
        <v>173</v>
      </c>
      <c r="D684" s="22" t="s">
        <v>477</v>
      </c>
      <c r="E684" s="22" t="s">
        <v>628</v>
      </c>
      <c r="F684" s="22">
        <v>1</v>
      </c>
      <c r="G684" s="22">
        <v>0</v>
      </c>
      <c r="H684" s="22" t="str">
        <f>INDEX(Bar_data!$A$3:$B$140,MATCH(C684,Bar_data!$A$3:$A$140,FALSE),2)</f>
        <v>Trust010</v>
      </c>
      <c r="I684" s="22" t="str">
        <f>INDEX(TrustCAHUB_map!$A$2:$D$139,MATCH($C684,TrustCAHUB_map!$A$2:$A$139,FALSE),3)</f>
        <v>West Yorkshire</v>
      </c>
      <c r="J684" s="22" t="str">
        <f>INDEX(TrustCAHUB_map!$A$2:$D$139,MATCH($C684,TrustCAHUB_map!$A$2:$A$139,FALSE),4)</f>
        <v>Yorkshire and Humber</v>
      </c>
    </row>
    <row r="685" spans="1:10" x14ac:dyDescent="0.3">
      <c r="A685" s="22" t="str">
        <f t="shared" si="10"/>
        <v>'RAE2016Curative70+'</v>
      </c>
      <c r="B685" s="22">
        <v>2016</v>
      </c>
      <c r="C685" s="22" t="s">
        <v>173</v>
      </c>
      <c r="D685" s="22" t="s">
        <v>7</v>
      </c>
      <c r="E685" s="22" t="s">
        <v>628</v>
      </c>
      <c r="F685" s="22">
        <v>4</v>
      </c>
      <c r="G685" s="22">
        <v>0</v>
      </c>
      <c r="H685" s="22" t="str">
        <f>INDEX(Bar_data!$A$3:$B$140,MATCH(C685,Bar_data!$A$3:$A$140,FALSE),2)</f>
        <v>Trust010</v>
      </c>
      <c r="I685" s="22" t="str">
        <f>INDEX(TrustCAHUB_map!$A$2:$D$139,MATCH($C685,TrustCAHUB_map!$A$2:$A$139,FALSE),3)</f>
        <v>West Yorkshire</v>
      </c>
      <c r="J685" s="22" t="str">
        <f>INDEX(TrustCAHUB_map!$A$2:$D$139,MATCH($C685,TrustCAHUB_map!$A$2:$A$139,FALSE),4)</f>
        <v>Yorkshire and Humber</v>
      </c>
    </row>
    <row r="686" spans="1:10" x14ac:dyDescent="0.3">
      <c r="A686" s="22" t="str">
        <f t="shared" si="10"/>
        <v>'RAE2016Palliative70+'</v>
      </c>
      <c r="B686" s="22">
        <v>2016</v>
      </c>
      <c r="C686" s="22" t="s">
        <v>173</v>
      </c>
      <c r="D686" s="22" t="s">
        <v>8</v>
      </c>
      <c r="E686" s="22" t="s">
        <v>628</v>
      </c>
      <c r="F686" s="22">
        <v>19</v>
      </c>
      <c r="G686" s="22">
        <v>2</v>
      </c>
      <c r="H686" s="22" t="str">
        <f>INDEX(Bar_data!$A$3:$B$140,MATCH(C686,Bar_data!$A$3:$A$140,FALSE),2)</f>
        <v>Trust010</v>
      </c>
      <c r="I686" s="22" t="str">
        <f>INDEX(TrustCAHUB_map!$A$2:$D$139,MATCH($C686,TrustCAHUB_map!$A$2:$A$139,FALSE),3)</f>
        <v>West Yorkshire</v>
      </c>
      <c r="J686" s="22" t="str">
        <f>INDEX(TrustCAHUB_map!$A$2:$D$139,MATCH($C686,TrustCAHUB_map!$A$2:$A$139,FALSE),4)</f>
        <v>Yorkshire and Humber</v>
      </c>
    </row>
    <row r="687" spans="1:10" x14ac:dyDescent="0.3">
      <c r="A687" s="22" t="str">
        <f t="shared" si="10"/>
        <v>'RAJ2016Palliative18-49'</v>
      </c>
      <c r="B687" s="22">
        <v>2016</v>
      </c>
      <c r="C687" s="22" t="s">
        <v>174</v>
      </c>
      <c r="D687" s="22" t="s">
        <v>8</v>
      </c>
      <c r="E687" s="22" t="s">
        <v>153</v>
      </c>
      <c r="F687" s="22">
        <v>12</v>
      </c>
      <c r="G687" s="22">
        <v>2</v>
      </c>
      <c r="H687" s="22" t="str">
        <f>INDEX(Bar_data!$A$3:$B$140,MATCH(C687,Bar_data!$A$3:$A$140,FALSE),2)</f>
        <v>Trust011</v>
      </c>
      <c r="I687" s="22" t="str">
        <f>INDEX(TrustCAHUB_map!$A$2:$D$139,MATCH($C687,TrustCAHUB_map!$A$2:$A$139,FALSE),3)</f>
        <v>East of England</v>
      </c>
      <c r="J687" s="22" t="str">
        <f>INDEX(TrustCAHUB_map!$A$2:$D$139,MATCH($C687,TrustCAHUB_map!$A$2:$A$139,FALSE),4)</f>
        <v>East of England</v>
      </c>
    </row>
    <row r="688" spans="1:10" x14ac:dyDescent="0.3">
      <c r="A688" s="22" t="str">
        <f t="shared" si="10"/>
        <v>'RAJ2016Curative18-49'</v>
      </c>
      <c r="B688" s="22">
        <v>2016</v>
      </c>
      <c r="C688" s="22" t="s">
        <v>174</v>
      </c>
      <c r="D688" s="22" t="s">
        <v>7</v>
      </c>
      <c r="E688" s="22" t="s">
        <v>153</v>
      </c>
      <c r="F688" s="22">
        <v>1</v>
      </c>
      <c r="G688" s="22">
        <v>0</v>
      </c>
      <c r="H688" s="22" t="str">
        <f>INDEX(Bar_data!$A$3:$B$140,MATCH(C688,Bar_data!$A$3:$A$140,FALSE),2)</f>
        <v>Trust011</v>
      </c>
      <c r="I688" s="22" t="str">
        <f>INDEX(TrustCAHUB_map!$A$2:$D$139,MATCH($C688,TrustCAHUB_map!$A$2:$A$139,FALSE),3)</f>
        <v>East of England</v>
      </c>
      <c r="J688" s="22" t="str">
        <f>INDEX(TrustCAHUB_map!$A$2:$D$139,MATCH($C688,TrustCAHUB_map!$A$2:$A$139,FALSE),4)</f>
        <v>East of England</v>
      </c>
    </row>
    <row r="689" spans="1:10" x14ac:dyDescent="0.3">
      <c r="A689" s="22" t="str">
        <f t="shared" si="10"/>
        <v>'RAJ2016Palliative50-69'</v>
      </c>
      <c r="B689" s="22">
        <v>2016</v>
      </c>
      <c r="C689" s="22" t="s">
        <v>174</v>
      </c>
      <c r="D689" s="22" t="s">
        <v>8</v>
      </c>
      <c r="E689" s="22" t="s">
        <v>627</v>
      </c>
      <c r="F689" s="22">
        <v>76</v>
      </c>
      <c r="G689" s="22">
        <v>4</v>
      </c>
      <c r="H689" s="22" t="str">
        <f>INDEX(Bar_data!$A$3:$B$140,MATCH(C689,Bar_data!$A$3:$A$140,FALSE),2)</f>
        <v>Trust011</v>
      </c>
      <c r="I689" s="22" t="str">
        <f>INDEX(TrustCAHUB_map!$A$2:$D$139,MATCH($C689,TrustCAHUB_map!$A$2:$A$139,FALSE),3)</f>
        <v>East of England</v>
      </c>
      <c r="J689" s="22" t="str">
        <f>INDEX(TrustCAHUB_map!$A$2:$D$139,MATCH($C689,TrustCAHUB_map!$A$2:$A$139,FALSE),4)</f>
        <v>East of England</v>
      </c>
    </row>
    <row r="690" spans="1:10" x14ac:dyDescent="0.3">
      <c r="A690" s="22" t="str">
        <f t="shared" si="10"/>
        <v>'RAJ2016Curative50-69'</v>
      </c>
      <c r="B690" s="22">
        <v>2016</v>
      </c>
      <c r="C690" s="22" t="s">
        <v>174</v>
      </c>
      <c r="D690" s="22" t="s">
        <v>7</v>
      </c>
      <c r="E690" s="22" t="s">
        <v>627</v>
      </c>
      <c r="F690" s="22">
        <v>7</v>
      </c>
      <c r="G690" s="22">
        <v>0</v>
      </c>
      <c r="H690" s="22" t="str">
        <f>INDEX(Bar_data!$A$3:$B$140,MATCH(C690,Bar_data!$A$3:$A$140,FALSE),2)</f>
        <v>Trust011</v>
      </c>
      <c r="I690" s="22" t="str">
        <f>INDEX(TrustCAHUB_map!$A$2:$D$139,MATCH($C690,TrustCAHUB_map!$A$2:$A$139,FALSE),3)</f>
        <v>East of England</v>
      </c>
      <c r="J690" s="22" t="str">
        <f>INDEX(TrustCAHUB_map!$A$2:$D$139,MATCH($C690,TrustCAHUB_map!$A$2:$A$139,FALSE),4)</f>
        <v>East of England</v>
      </c>
    </row>
    <row r="691" spans="1:10" x14ac:dyDescent="0.3">
      <c r="A691" s="22" t="str">
        <f t="shared" si="10"/>
        <v>'RAJ2016Palliative70+'</v>
      </c>
      <c r="B691" s="22">
        <v>2016</v>
      </c>
      <c r="C691" s="22" t="s">
        <v>174</v>
      </c>
      <c r="D691" s="22" t="s">
        <v>8</v>
      </c>
      <c r="E691" s="22" t="s">
        <v>628</v>
      </c>
      <c r="F691" s="22">
        <v>54</v>
      </c>
      <c r="G691" s="22">
        <v>2</v>
      </c>
      <c r="H691" s="22" t="str">
        <f>INDEX(Bar_data!$A$3:$B$140,MATCH(C691,Bar_data!$A$3:$A$140,FALSE),2)</f>
        <v>Trust011</v>
      </c>
      <c r="I691" s="22" t="str">
        <f>INDEX(TrustCAHUB_map!$A$2:$D$139,MATCH($C691,TrustCAHUB_map!$A$2:$A$139,FALSE),3)</f>
        <v>East of England</v>
      </c>
      <c r="J691" s="22" t="str">
        <f>INDEX(TrustCAHUB_map!$A$2:$D$139,MATCH($C691,TrustCAHUB_map!$A$2:$A$139,FALSE),4)</f>
        <v>East of England</v>
      </c>
    </row>
    <row r="692" spans="1:10" x14ac:dyDescent="0.3">
      <c r="A692" s="22" t="str">
        <f t="shared" si="10"/>
        <v>'RAJ2016Curative70+'</v>
      </c>
      <c r="B692" s="22">
        <v>2016</v>
      </c>
      <c r="C692" s="22" t="s">
        <v>174</v>
      </c>
      <c r="D692" s="22" t="s">
        <v>7</v>
      </c>
      <c r="E692" s="22" t="s">
        <v>628</v>
      </c>
      <c r="F692" s="22">
        <v>5</v>
      </c>
      <c r="G692" s="22">
        <v>0</v>
      </c>
      <c r="H692" s="22" t="str">
        <f>INDEX(Bar_data!$A$3:$B$140,MATCH(C692,Bar_data!$A$3:$A$140,FALSE),2)</f>
        <v>Trust011</v>
      </c>
      <c r="I692" s="22" t="str">
        <f>INDEX(TrustCAHUB_map!$A$2:$D$139,MATCH($C692,TrustCAHUB_map!$A$2:$A$139,FALSE),3)</f>
        <v>East of England</v>
      </c>
      <c r="J692" s="22" t="str">
        <f>INDEX(TrustCAHUB_map!$A$2:$D$139,MATCH($C692,TrustCAHUB_map!$A$2:$A$139,FALSE),4)</f>
        <v>East of England</v>
      </c>
    </row>
    <row r="693" spans="1:10" x14ac:dyDescent="0.3">
      <c r="A693" s="22" t="str">
        <f t="shared" si="10"/>
        <v>'RAL2016Palliative18-49'</v>
      </c>
      <c r="B693" s="22">
        <v>2016</v>
      </c>
      <c r="C693" s="22" t="s">
        <v>175</v>
      </c>
      <c r="D693" s="22" t="s">
        <v>8</v>
      </c>
      <c r="E693" s="22" t="s">
        <v>153</v>
      </c>
      <c r="F693" s="22">
        <v>5</v>
      </c>
      <c r="G693" s="22">
        <v>1</v>
      </c>
      <c r="H693" s="22" t="str">
        <f>INDEX(Bar_data!$A$3:$B$140,MATCH(C693,Bar_data!$A$3:$A$140,FALSE),2)</f>
        <v>Trust012</v>
      </c>
      <c r="I693" s="22" t="str">
        <f>INDEX(TrustCAHUB_map!$A$2:$D$139,MATCH($C693,TrustCAHUB_map!$A$2:$A$139,FALSE),3)</f>
        <v>North Central and North East London</v>
      </c>
      <c r="J693" s="22" t="str">
        <f>INDEX(TrustCAHUB_map!$A$2:$D$139,MATCH($C693,TrustCAHUB_map!$A$2:$A$139,FALSE),4)</f>
        <v>London</v>
      </c>
    </row>
    <row r="694" spans="1:10" x14ac:dyDescent="0.3">
      <c r="A694" s="22" t="str">
        <f t="shared" si="10"/>
        <v>'RAL2016Palliative50-69'</v>
      </c>
      <c r="B694" s="22">
        <v>2016</v>
      </c>
      <c r="C694" s="22" t="s">
        <v>175</v>
      </c>
      <c r="D694" s="22" t="s">
        <v>8</v>
      </c>
      <c r="E694" s="22" t="s">
        <v>627</v>
      </c>
      <c r="F694" s="22">
        <v>35</v>
      </c>
      <c r="G694" s="22">
        <v>5</v>
      </c>
      <c r="H694" s="22" t="str">
        <f>INDEX(Bar_data!$A$3:$B$140,MATCH(C694,Bar_data!$A$3:$A$140,FALSE),2)</f>
        <v>Trust012</v>
      </c>
      <c r="I694" s="22" t="str">
        <f>INDEX(TrustCAHUB_map!$A$2:$D$139,MATCH($C694,TrustCAHUB_map!$A$2:$A$139,FALSE),3)</f>
        <v>North Central and North East London</v>
      </c>
      <c r="J694" s="22" t="str">
        <f>INDEX(TrustCAHUB_map!$A$2:$D$139,MATCH($C694,TrustCAHUB_map!$A$2:$A$139,FALSE),4)</f>
        <v>London</v>
      </c>
    </row>
    <row r="695" spans="1:10" x14ac:dyDescent="0.3">
      <c r="A695" s="22" t="str">
        <f t="shared" si="10"/>
        <v>'RAL2016Curative50-69'</v>
      </c>
      <c r="B695" s="22">
        <v>2016</v>
      </c>
      <c r="C695" s="22" t="s">
        <v>175</v>
      </c>
      <c r="D695" s="22" t="s">
        <v>7</v>
      </c>
      <c r="E695" s="22" t="s">
        <v>627</v>
      </c>
      <c r="F695" s="22">
        <v>5</v>
      </c>
      <c r="G695" s="22">
        <v>0</v>
      </c>
      <c r="H695" s="22" t="str">
        <f>INDEX(Bar_data!$A$3:$B$140,MATCH(C695,Bar_data!$A$3:$A$140,FALSE),2)</f>
        <v>Trust012</v>
      </c>
      <c r="I695" s="22" t="str">
        <f>INDEX(TrustCAHUB_map!$A$2:$D$139,MATCH($C695,TrustCAHUB_map!$A$2:$A$139,FALSE),3)</f>
        <v>North Central and North East London</v>
      </c>
      <c r="J695" s="22" t="str">
        <f>INDEX(TrustCAHUB_map!$A$2:$D$139,MATCH($C695,TrustCAHUB_map!$A$2:$A$139,FALSE),4)</f>
        <v>London</v>
      </c>
    </row>
    <row r="696" spans="1:10" x14ac:dyDescent="0.3">
      <c r="A696" s="22" t="str">
        <f t="shared" si="10"/>
        <v>'RAL2016Not assigned50-69'</v>
      </c>
      <c r="B696" s="22">
        <v>2016</v>
      </c>
      <c r="C696" s="22" t="s">
        <v>175</v>
      </c>
      <c r="D696" s="22" t="s">
        <v>477</v>
      </c>
      <c r="E696" s="22" t="s">
        <v>627</v>
      </c>
      <c r="F696" s="22">
        <v>1</v>
      </c>
      <c r="G696" s="22">
        <v>1</v>
      </c>
      <c r="H696" s="22" t="str">
        <f>INDEX(Bar_data!$A$3:$B$140,MATCH(C696,Bar_data!$A$3:$A$140,FALSE),2)</f>
        <v>Trust012</v>
      </c>
      <c r="I696" s="22" t="str">
        <f>INDEX(TrustCAHUB_map!$A$2:$D$139,MATCH($C696,TrustCAHUB_map!$A$2:$A$139,FALSE),3)</f>
        <v>North Central and North East London</v>
      </c>
      <c r="J696" s="22" t="str">
        <f>INDEX(TrustCAHUB_map!$A$2:$D$139,MATCH($C696,TrustCAHUB_map!$A$2:$A$139,FALSE),4)</f>
        <v>London</v>
      </c>
    </row>
    <row r="697" spans="1:10" x14ac:dyDescent="0.3">
      <c r="A697" s="22" t="str">
        <f t="shared" si="10"/>
        <v>'RAL2016Curative70+'</v>
      </c>
      <c r="B697" s="22">
        <v>2016</v>
      </c>
      <c r="C697" s="22" t="s">
        <v>175</v>
      </c>
      <c r="D697" s="22" t="s">
        <v>7</v>
      </c>
      <c r="E697" s="22" t="s">
        <v>628</v>
      </c>
      <c r="F697" s="22">
        <v>12</v>
      </c>
      <c r="G697" s="22">
        <v>0</v>
      </c>
      <c r="H697" s="22" t="str">
        <f>INDEX(Bar_data!$A$3:$B$140,MATCH(C697,Bar_data!$A$3:$A$140,FALSE),2)</f>
        <v>Trust012</v>
      </c>
      <c r="I697" s="22" t="str">
        <f>INDEX(TrustCAHUB_map!$A$2:$D$139,MATCH($C697,TrustCAHUB_map!$A$2:$A$139,FALSE),3)</f>
        <v>North Central and North East London</v>
      </c>
      <c r="J697" s="22" t="str">
        <f>INDEX(TrustCAHUB_map!$A$2:$D$139,MATCH($C697,TrustCAHUB_map!$A$2:$A$139,FALSE),4)</f>
        <v>London</v>
      </c>
    </row>
    <row r="698" spans="1:10" x14ac:dyDescent="0.3">
      <c r="A698" s="22" t="str">
        <f t="shared" si="10"/>
        <v>'RAL2016Palliative70+'</v>
      </c>
      <c r="B698" s="22">
        <v>2016</v>
      </c>
      <c r="C698" s="22" t="s">
        <v>175</v>
      </c>
      <c r="D698" s="22" t="s">
        <v>8</v>
      </c>
      <c r="E698" s="22" t="s">
        <v>628</v>
      </c>
      <c r="F698" s="22">
        <v>39</v>
      </c>
      <c r="G698" s="22">
        <v>4</v>
      </c>
      <c r="H698" s="22" t="str">
        <f>INDEX(Bar_data!$A$3:$B$140,MATCH(C698,Bar_data!$A$3:$A$140,FALSE),2)</f>
        <v>Trust012</v>
      </c>
      <c r="I698" s="22" t="str">
        <f>INDEX(TrustCAHUB_map!$A$2:$D$139,MATCH($C698,TrustCAHUB_map!$A$2:$A$139,FALSE),3)</f>
        <v>North Central and North East London</v>
      </c>
      <c r="J698" s="22" t="str">
        <f>INDEX(TrustCAHUB_map!$A$2:$D$139,MATCH($C698,TrustCAHUB_map!$A$2:$A$139,FALSE),4)</f>
        <v>London</v>
      </c>
    </row>
    <row r="699" spans="1:10" x14ac:dyDescent="0.3">
      <c r="A699" s="22" t="str">
        <f t="shared" si="10"/>
        <v>'RAP2016Palliative18-49'</v>
      </c>
      <c r="B699" s="22">
        <v>2016</v>
      </c>
      <c r="C699" s="22" t="s">
        <v>176</v>
      </c>
      <c r="D699" s="22" t="s">
        <v>8</v>
      </c>
      <c r="E699" s="22" t="s">
        <v>153</v>
      </c>
      <c r="F699" s="22">
        <v>1</v>
      </c>
      <c r="G699" s="22">
        <v>0</v>
      </c>
      <c r="H699" s="22" t="str">
        <f>INDEX(Bar_data!$A$3:$B$140,MATCH(C699,Bar_data!$A$3:$A$140,FALSE),2)</f>
        <v>Trust013</v>
      </c>
      <c r="I699" s="22" t="str">
        <f>INDEX(TrustCAHUB_map!$A$2:$D$139,MATCH($C699,TrustCAHUB_map!$A$2:$A$139,FALSE),3)</f>
        <v>North Central and North East London</v>
      </c>
      <c r="J699" s="22" t="str">
        <f>INDEX(TrustCAHUB_map!$A$2:$D$139,MATCH($C699,TrustCAHUB_map!$A$2:$A$139,FALSE),4)</f>
        <v>London</v>
      </c>
    </row>
    <row r="700" spans="1:10" x14ac:dyDescent="0.3">
      <c r="A700" s="22" t="str">
        <f t="shared" si="10"/>
        <v>'RAP2016Curative18-49'</v>
      </c>
      <c r="B700" s="22">
        <v>2016</v>
      </c>
      <c r="C700" s="22" t="s">
        <v>176</v>
      </c>
      <c r="D700" s="22" t="s">
        <v>7</v>
      </c>
      <c r="E700" s="22" t="s">
        <v>153</v>
      </c>
      <c r="F700" s="22">
        <v>1</v>
      </c>
      <c r="G700" s="22">
        <v>0</v>
      </c>
      <c r="H700" s="22" t="str">
        <f>INDEX(Bar_data!$A$3:$B$140,MATCH(C700,Bar_data!$A$3:$A$140,FALSE),2)</f>
        <v>Trust013</v>
      </c>
      <c r="I700" s="22" t="str">
        <f>INDEX(TrustCAHUB_map!$A$2:$D$139,MATCH($C700,TrustCAHUB_map!$A$2:$A$139,FALSE),3)</f>
        <v>North Central and North East London</v>
      </c>
      <c r="J700" s="22" t="str">
        <f>INDEX(TrustCAHUB_map!$A$2:$D$139,MATCH($C700,TrustCAHUB_map!$A$2:$A$139,FALSE),4)</f>
        <v>London</v>
      </c>
    </row>
    <row r="701" spans="1:10" x14ac:dyDescent="0.3">
      <c r="A701" s="22" t="str">
        <f t="shared" si="10"/>
        <v>'RAP2016Curative50-69'</v>
      </c>
      <c r="B701" s="22">
        <v>2016</v>
      </c>
      <c r="C701" s="22" t="s">
        <v>176</v>
      </c>
      <c r="D701" s="22" t="s">
        <v>7</v>
      </c>
      <c r="E701" s="22" t="s">
        <v>627</v>
      </c>
      <c r="F701" s="22">
        <v>7</v>
      </c>
      <c r="G701" s="22">
        <v>0</v>
      </c>
      <c r="H701" s="22" t="str">
        <f>INDEX(Bar_data!$A$3:$B$140,MATCH(C701,Bar_data!$A$3:$A$140,FALSE),2)</f>
        <v>Trust013</v>
      </c>
      <c r="I701" s="22" t="str">
        <f>INDEX(TrustCAHUB_map!$A$2:$D$139,MATCH($C701,TrustCAHUB_map!$A$2:$A$139,FALSE),3)</f>
        <v>North Central and North East London</v>
      </c>
      <c r="J701" s="22" t="str">
        <f>INDEX(TrustCAHUB_map!$A$2:$D$139,MATCH($C701,TrustCAHUB_map!$A$2:$A$139,FALSE),4)</f>
        <v>London</v>
      </c>
    </row>
    <row r="702" spans="1:10" x14ac:dyDescent="0.3">
      <c r="A702" s="22" t="str">
        <f t="shared" si="10"/>
        <v>'RAP2016Palliative50-69'</v>
      </c>
      <c r="B702" s="22">
        <v>2016</v>
      </c>
      <c r="C702" s="22" t="s">
        <v>176</v>
      </c>
      <c r="D702" s="22" t="s">
        <v>8</v>
      </c>
      <c r="E702" s="22" t="s">
        <v>627</v>
      </c>
      <c r="F702" s="22">
        <v>32</v>
      </c>
      <c r="G702" s="22">
        <v>1</v>
      </c>
      <c r="H702" s="22" t="str">
        <f>INDEX(Bar_data!$A$3:$B$140,MATCH(C702,Bar_data!$A$3:$A$140,FALSE),2)</f>
        <v>Trust013</v>
      </c>
      <c r="I702" s="22" t="str">
        <f>INDEX(TrustCAHUB_map!$A$2:$D$139,MATCH($C702,TrustCAHUB_map!$A$2:$A$139,FALSE),3)</f>
        <v>North Central and North East London</v>
      </c>
      <c r="J702" s="22" t="str">
        <f>INDEX(TrustCAHUB_map!$A$2:$D$139,MATCH($C702,TrustCAHUB_map!$A$2:$A$139,FALSE),4)</f>
        <v>London</v>
      </c>
    </row>
    <row r="703" spans="1:10" x14ac:dyDescent="0.3">
      <c r="A703" s="22" t="str">
        <f t="shared" si="10"/>
        <v>'RAP2016Not assigned70+'</v>
      </c>
      <c r="B703" s="22">
        <v>2016</v>
      </c>
      <c r="C703" s="22" t="s">
        <v>176</v>
      </c>
      <c r="D703" s="22" t="s">
        <v>477</v>
      </c>
      <c r="E703" s="22" t="s">
        <v>628</v>
      </c>
      <c r="F703" s="22">
        <v>1</v>
      </c>
      <c r="G703" s="22">
        <v>0</v>
      </c>
      <c r="H703" s="22" t="str">
        <f>INDEX(Bar_data!$A$3:$B$140,MATCH(C703,Bar_data!$A$3:$A$140,FALSE),2)</f>
        <v>Trust013</v>
      </c>
      <c r="I703" s="22" t="str">
        <f>INDEX(TrustCAHUB_map!$A$2:$D$139,MATCH($C703,TrustCAHUB_map!$A$2:$A$139,FALSE),3)</f>
        <v>North Central and North East London</v>
      </c>
      <c r="J703" s="22" t="str">
        <f>INDEX(TrustCAHUB_map!$A$2:$D$139,MATCH($C703,TrustCAHUB_map!$A$2:$A$139,FALSE),4)</f>
        <v>London</v>
      </c>
    </row>
    <row r="704" spans="1:10" x14ac:dyDescent="0.3">
      <c r="A704" s="22" t="str">
        <f t="shared" si="10"/>
        <v>'RAP2016Palliative70+'</v>
      </c>
      <c r="B704" s="22">
        <v>2016</v>
      </c>
      <c r="C704" s="22" t="s">
        <v>176</v>
      </c>
      <c r="D704" s="22" t="s">
        <v>8</v>
      </c>
      <c r="E704" s="22" t="s">
        <v>628</v>
      </c>
      <c r="F704" s="22">
        <v>22</v>
      </c>
      <c r="G704" s="22">
        <v>2</v>
      </c>
      <c r="H704" s="22" t="str">
        <f>INDEX(Bar_data!$A$3:$B$140,MATCH(C704,Bar_data!$A$3:$A$140,FALSE),2)</f>
        <v>Trust013</v>
      </c>
      <c r="I704" s="22" t="str">
        <f>INDEX(TrustCAHUB_map!$A$2:$D$139,MATCH($C704,TrustCAHUB_map!$A$2:$A$139,FALSE),3)</f>
        <v>North Central and North East London</v>
      </c>
      <c r="J704" s="22" t="str">
        <f>INDEX(TrustCAHUB_map!$A$2:$D$139,MATCH($C704,TrustCAHUB_map!$A$2:$A$139,FALSE),4)</f>
        <v>London</v>
      </c>
    </row>
    <row r="705" spans="1:10" x14ac:dyDescent="0.3">
      <c r="A705" s="22" t="str">
        <f t="shared" si="10"/>
        <v>'RAP2016Curative70+'</v>
      </c>
      <c r="B705" s="22">
        <v>2016</v>
      </c>
      <c r="C705" s="22" t="s">
        <v>176</v>
      </c>
      <c r="D705" s="22" t="s">
        <v>7</v>
      </c>
      <c r="E705" s="22" t="s">
        <v>628</v>
      </c>
      <c r="F705" s="22">
        <v>12</v>
      </c>
      <c r="G705" s="22">
        <v>1</v>
      </c>
      <c r="H705" s="22" t="str">
        <f>INDEX(Bar_data!$A$3:$B$140,MATCH(C705,Bar_data!$A$3:$A$140,FALSE),2)</f>
        <v>Trust013</v>
      </c>
      <c r="I705" s="22" t="str">
        <f>INDEX(TrustCAHUB_map!$A$2:$D$139,MATCH($C705,TrustCAHUB_map!$A$2:$A$139,FALSE),3)</f>
        <v>North Central and North East London</v>
      </c>
      <c r="J705" s="22" t="str">
        <f>INDEX(TrustCAHUB_map!$A$2:$D$139,MATCH($C705,TrustCAHUB_map!$A$2:$A$139,FALSE),4)</f>
        <v>London</v>
      </c>
    </row>
    <row r="706" spans="1:10" x14ac:dyDescent="0.3">
      <c r="A706" s="22" t="str">
        <f t="shared" si="10"/>
        <v>'RBA2016Palliative18-49'</v>
      </c>
      <c r="B706" s="22">
        <v>2016</v>
      </c>
      <c r="C706" s="22" t="s">
        <v>179</v>
      </c>
      <c r="D706" s="22" t="s">
        <v>8</v>
      </c>
      <c r="E706" s="22" t="s">
        <v>153</v>
      </c>
      <c r="F706" s="22">
        <v>1</v>
      </c>
      <c r="G706" s="22">
        <v>0</v>
      </c>
      <c r="H706" s="22" t="str">
        <f>INDEX(Bar_data!$A$3:$B$140,MATCH(C706,Bar_data!$A$3:$A$140,FALSE),2)</f>
        <v>Trust016</v>
      </c>
      <c r="I706" s="22" t="str">
        <f>INDEX(TrustCAHUB_map!$A$2:$D$139,MATCH($C706,TrustCAHUB_map!$A$2:$A$139,FALSE),3)</f>
        <v>Somerset, Wiltshire, Avon and Gloucester</v>
      </c>
      <c r="J706" s="22" t="str">
        <f>INDEX(TrustCAHUB_map!$A$2:$D$139,MATCH($C706,TrustCAHUB_map!$A$2:$A$139,FALSE),4)</f>
        <v>South West</v>
      </c>
    </row>
    <row r="707" spans="1:10" x14ac:dyDescent="0.3">
      <c r="A707" s="22" t="str">
        <f t="shared" ref="A707:A770" si="11">"'"&amp;C707&amp;B707&amp;D707&amp;E707&amp;"'"</f>
        <v>'RBA2016Palliative50-69'</v>
      </c>
      <c r="B707" s="22">
        <v>2016</v>
      </c>
      <c r="C707" s="22" t="s">
        <v>179</v>
      </c>
      <c r="D707" s="22" t="s">
        <v>8</v>
      </c>
      <c r="E707" s="22" t="s">
        <v>627</v>
      </c>
      <c r="F707" s="22">
        <v>28</v>
      </c>
      <c r="G707" s="22">
        <v>7</v>
      </c>
      <c r="H707" s="22" t="str">
        <f>INDEX(Bar_data!$A$3:$B$140,MATCH(C707,Bar_data!$A$3:$A$140,FALSE),2)</f>
        <v>Trust016</v>
      </c>
      <c r="I707" s="22" t="str">
        <f>INDEX(TrustCAHUB_map!$A$2:$D$139,MATCH($C707,TrustCAHUB_map!$A$2:$A$139,FALSE),3)</f>
        <v>Somerset, Wiltshire, Avon and Gloucester</v>
      </c>
      <c r="J707" s="22" t="str">
        <f>INDEX(TrustCAHUB_map!$A$2:$D$139,MATCH($C707,TrustCAHUB_map!$A$2:$A$139,FALSE),4)</f>
        <v>South West</v>
      </c>
    </row>
    <row r="708" spans="1:10" x14ac:dyDescent="0.3">
      <c r="A708" s="22" t="str">
        <f t="shared" si="11"/>
        <v>'RBA2016Curative50-69'</v>
      </c>
      <c r="B708" s="22">
        <v>2016</v>
      </c>
      <c r="C708" s="22" t="s">
        <v>179</v>
      </c>
      <c r="D708" s="22" t="s">
        <v>7</v>
      </c>
      <c r="E708" s="22" t="s">
        <v>627</v>
      </c>
      <c r="F708" s="22">
        <v>9</v>
      </c>
      <c r="G708" s="22">
        <v>0</v>
      </c>
      <c r="H708" s="22" t="str">
        <f>INDEX(Bar_data!$A$3:$B$140,MATCH(C708,Bar_data!$A$3:$A$140,FALSE),2)</f>
        <v>Trust016</v>
      </c>
      <c r="I708" s="22" t="str">
        <f>INDEX(TrustCAHUB_map!$A$2:$D$139,MATCH($C708,TrustCAHUB_map!$A$2:$A$139,FALSE),3)</f>
        <v>Somerset, Wiltshire, Avon and Gloucester</v>
      </c>
      <c r="J708" s="22" t="str">
        <f>INDEX(TrustCAHUB_map!$A$2:$D$139,MATCH($C708,TrustCAHUB_map!$A$2:$A$139,FALSE),4)</f>
        <v>South West</v>
      </c>
    </row>
    <row r="709" spans="1:10" x14ac:dyDescent="0.3">
      <c r="A709" s="22" t="str">
        <f t="shared" si="11"/>
        <v>'RBA2016Palliative70+'</v>
      </c>
      <c r="B709" s="22">
        <v>2016</v>
      </c>
      <c r="C709" s="22" t="s">
        <v>179</v>
      </c>
      <c r="D709" s="22" t="s">
        <v>8</v>
      </c>
      <c r="E709" s="22" t="s">
        <v>628</v>
      </c>
      <c r="F709" s="22">
        <v>34</v>
      </c>
      <c r="G709" s="22">
        <v>4</v>
      </c>
      <c r="H709" s="22" t="str">
        <f>INDEX(Bar_data!$A$3:$B$140,MATCH(C709,Bar_data!$A$3:$A$140,FALSE),2)</f>
        <v>Trust016</v>
      </c>
      <c r="I709" s="22" t="str">
        <f>INDEX(TrustCAHUB_map!$A$2:$D$139,MATCH($C709,TrustCAHUB_map!$A$2:$A$139,FALSE),3)</f>
        <v>Somerset, Wiltshire, Avon and Gloucester</v>
      </c>
      <c r="J709" s="22" t="str">
        <f>INDEX(TrustCAHUB_map!$A$2:$D$139,MATCH($C709,TrustCAHUB_map!$A$2:$A$139,FALSE),4)</f>
        <v>South West</v>
      </c>
    </row>
    <row r="710" spans="1:10" x14ac:dyDescent="0.3">
      <c r="A710" s="22" t="str">
        <f t="shared" si="11"/>
        <v>'RBA2016Curative70+'</v>
      </c>
      <c r="B710" s="22">
        <v>2016</v>
      </c>
      <c r="C710" s="22" t="s">
        <v>179</v>
      </c>
      <c r="D710" s="22" t="s">
        <v>7</v>
      </c>
      <c r="E710" s="22" t="s">
        <v>628</v>
      </c>
      <c r="F710" s="22">
        <v>5</v>
      </c>
      <c r="G710" s="22">
        <v>0</v>
      </c>
      <c r="H710" s="22" t="str">
        <f>INDEX(Bar_data!$A$3:$B$140,MATCH(C710,Bar_data!$A$3:$A$140,FALSE),2)</f>
        <v>Trust016</v>
      </c>
      <c r="I710" s="22" t="str">
        <f>INDEX(TrustCAHUB_map!$A$2:$D$139,MATCH($C710,TrustCAHUB_map!$A$2:$A$139,FALSE),3)</f>
        <v>Somerset, Wiltshire, Avon and Gloucester</v>
      </c>
      <c r="J710" s="22" t="str">
        <f>INDEX(TrustCAHUB_map!$A$2:$D$139,MATCH($C710,TrustCAHUB_map!$A$2:$A$139,FALSE),4)</f>
        <v>South West</v>
      </c>
    </row>
    <row r="711" spans="1:10" x14ac:dyDescent="0.3">
      <c r="A711" s="22" t="str">
        <f t="shared" si="11"/>
        <v>'RBD2016Palliative18-49'</v>
      </c>
      <c r="B711" s="22">
        <v>2016</v>
      </c>
      <c r="C711" s="22" t="s">
        <v>180</v>
      </c>
      <c r="D711" s="22" t="s">
        <v>8</v>
      </c>
      <c r="E711" s="22" t="s">
        <v>153</v>
      </c>
      <c r="F711" s="22">
        <v>2</v>
      </c>
      <c r="G711" s="22">
        <v>0</v>
      </c>
      <c r="H711" s="22" t="str">
        <f>INDEX(Bar_data!$A$3:$B$140,MATCH(C711,Bar_data!$A$3:$A$140,FALSE),2)</f>
        <v>Trust017</v>
      </c>
      <c r="I711" s="22" t="str">
        <f>INDEX(TrustCAHUB_map!$A$2:$D$139,MATCH($C711,TrustCAHUB_map!$A$2:$A$139,FALSE),3)</f>
        <v>Wessex</v>
      </c>
      <c r="J711" s="22" t="str">
        <f>INDEX(TrustCAHUB_map!$A$2:$D$139,MATCH($C711,TrustCAHUB_map!$A$2:$A$139,FALSE),4)</f>
        <v>Wessex</v>
      </c>
    </row>
    <row r="712" spans="1:10" x14ac:dyDescent="0.3">
      <c r="A712" s="22" t="str">
        <f t="shared" si="11"/>
        <v>'RBD2016Palliative50-69'</v>
      </c>
      <c r="B712" s="22">
        <v>2016</v>
      </c>
      <c r="C712" s="22" t="s">
        <v>180</v>
      </c>
      <c r="D712" s="22" t="s">
        <v>8</v>
      </c>
      <c r="E712" s="22" t="s">
        <v>627</v>
      </c>
      <c r="F712" s="22">
        <v>18</v>
      </c>
      <c r="G712" s="22">
        <v>3</v>
      </c>
      <c r="H712" s="22" t="str">
        <f>INDEX(Bar_data!$A$3:$B$140,MATCH(C712,Bar_data!$A$3:$A$140,FALSE),2)</f>
        <v>Trust017</v>
      </c>
      <c r="I712" s="22" t="str">
        <f>INDEX(TrustCAHUB_map!$A$2:$D$139,MATCH($C712,TrustCAHUB_map!$A$2:$A$139,FALSE),3)</f>
        <v>Wessex</v>
      </c>
      <c r="J712" s="22" t="str">
        <f>INDEX(TrustCAHUB_map!$A$2:$D$139,MATCH($C712,TrustCAHUB_map!$A$2:$A$139,FALSE),4)</f>
        <v>Wessex</v>
      </c>
    </row>
    <row r="713" spans="1:10" x14ac:dyDescent="0.3">
      <c r="A713" s="22" t="str">
        <f t="shared" si="11"/>
        <v>'RBD2016Curative50-69'</v>
      </c>
      <c r="B713" s="22">
        <v>2016</v>
      </c>
      <c r="C713" s="22" t="s">
        <v>180</v>
      </c>
      <c r="D713" s="22" t="s">
        <v>7</v>
      </c>
      <c r="E713" s="22" t="s">
        <v>627</v>
      </c>
      <c r="F713" s="22">
        <v>3</v>
      </c>
      <c r="G713" s="22">
        <v>0</v>
      </c>
      <c r="H713" s="22" t="str">
        <f>INDEX(Bar_data!$A$3:$B$140,MATCH(C713,Bar_data!$A$3:$A$140,FALSE),2)</f>
        <v>Trust017</v>
      </c>
      <c r="I713" s="22" t="str">
        <f>INDEX(TrustCAHUB_map!$A$2:$D$139,MATCH($C713,TrustCAHUB_map!$A$2:$A$139,FALSE),3)</f>
        <v>Wessex</v>
      </c>
      <c r="J713" s="22" t="str">
        <f>INDEX(TrustCAHUB_map!$A$2:$D$139,MATCH($C713,TrustCAHUB_map!$A$2:$A$139,FALSE),4)</f>
        <v>Wessex</v>
      </c>
    </row>
    <row r="714" spans="1:10" x14ac:dyDescent="0.3">
      <c r="A714" s="22" t="str">
        <f t="shared" si="11"/>
        <v>'RBD2016Curative70+'</v>
      </c>
      <c r="B714" s="22">
        <v>2016</v>
      </c>
      <c r="C714" s="22" t="s">
        <v>180</v>
      </c>
      <c r="D714" s="22" t="s">
        <v>7</v>
      </c>
      <c r="E714" s="22" t="s">
        <v>628</v>
      </c>
      <c r="F714" s="22">
        <v>2</v>
      </c>
      <c r="G714" s="22">
        <v>0</v>
      </c>
      <c r="H714" s="22" t="str">
        <f>INDEX(Bar_data!$A$3:$B$140,MATCH(C714,Bar_data!$A$3:$A$140,FALSE),2)</f>
        <v>Trust017</v>
      </c>
      <c r="I714" s="22" t="str">
        <f>INDEX(TrustCAHUB_map!$A$2:$D$139,MATCH($C714,TrustCAHUB_map!$A$2:$A$139,FALSE),3)</f>
        <v>Wessex</v>
      </c>
      <c r="J714" s="22" t="str">
        <f>INDEX(TrustCAHUB_map!$A$2:$D$139,MATCH($C714,TrustCAHUB_map!$A$2:$A$139,FALSE),4)</f>
        <v>Wessex</v>
      </c>
    </row>
    <row r="715" spans="1:10" x14ac:dyDescent="0.3">
      <c r="A715" s="22" t="str">
        <f t="shared" si="11"/>
        <v>'RBD2016Palliative70+'</v>
      </c>
      <c r="B715" s="22">
        <v>2016</v>
      </c>
      <c r="C715" s="22" t="s">
        <v>180</v>
      </c>
      <c r="D715" s="22" t="s">
        <v>8</v>
      </c>
      <c r="E715" s="22" t="s">
        <v>628</v>
      </c>
      <c r="F715" s="22">
        <v>16</v>
      </c>
      <c r="G715" s="22">
        <v>0</v>
      </c>
      <c r="H715" s="22" t="str">
        <f>INDEX(Bar_data!$A$3:$B$140,MATCH(C715,Bar_data!$A$3:$A$140,FALSE),2)</f>
        <v>Trust017</v>
      </c>
      <c r="I715" s="22" t="str">
        <f>INDEX(TrustCAHUB_map!$A$2:$D$139,MATCH($C715,TrustCAHUB_map!$A$2:$A$139,FALSE),3)</f>
        <v>Wessex</v>
      </c>
      <c r="J715" s="22" t="str">
        <f>INDEX(TrustCAHUB_map!$A$2:$D$139,MATCH($C715,TrustCAHUB_map!$A$2:$A$139,FALSE),4)</f>
        <v>Wessex</v>
      </c>
    </row>
    <row r="716" spans="1:10" x14ac:dyDescent="0.3">
      <c r="A716" s="22" t="str">
        <f t="shared" si="11"/>
        <v>'RBK2016Palliative18-49'</v>
      </c>
      <c r="B716" s="22">
        <v>2016</v>
      </c>
      <c r="C716" s="22" t="s">
        <v>181</v>
      </c>
      <c r="D716" s="22" t="s">
        <v>8</v>
      </c>
      <c r="E716" s="22" t="s">
        <v>153</v>
      </c>
      <c r="F716" s="22">
        <v>1</v>
      </c>
      <c r="G716" s="22">
        <v>0</v>
      </c>
      <c r="H716" s="22" t="str">
        <f>INDEX(Bar_data!$A$3:$B$140,MATCH(C716,Bar_data!$A$3:$A$140,FALSE),2)</f>
        <v>Trust018</v>
      </c>
      <c r="I716" s="22" t="str">
        <f>INDEX(TrustCAHUB_map!$A$2:$D$139,MATCH($C716,TrustCAHUB_map!$A$2:$A$139,FALSE),3)</f>
        <v>West Midlands</v>
      </c>
      <c r="J716" s="22" t="str">
        <f>INDEX(TrustCAHUB_map!$A$2:$D$139,MATCH($C716,TrustCAHUB_map!$A$2:$A$139,FALSE),4)</f>
        <v>West Midlands</v>
      </c>
    </row>
    <row r="717" spans="1:10" x14ac:dyDescent="0.3">
      <c r="A717" s="22" t="str">
        <f t="shared" si="11"/>
        <v>'RBK2016Not assigned50-69'</v>
      </c>
      <c r="B717" s="22">
        <v>2016</v>
      </c>
      <c r="C717" s="22" t="s">
        <v>181</v>
      </c>
      <c r="D717" s="22" t="s">
        <v>477</v>
      </c>
      <c r="E717" s="22" t="s">
        <v>627</v>
      </c>
      <c r="F717" s="22">
        <v>1</v>
      </c>
      <c r="G717" s="22">
        <v>1</v>
      </c>
      <c r="H717" s="22" t="str">
        <f>INDEX(Bar_data!$A$3:$B$140,MATCH(C717,Bar_data!$A$3:$A$140,FALSE),2)</f>
        <v>Trust018</v>
      </c>
      <c r="I717" s="22" t="str">
        <f>INDEX(TrustCAHUB_map!$A$2:$D$139,MATCH($C717,TrustCAHUB_map!$A$2:$A$139,FALSE),3)</f>
        <v>West Midlands</v>
      </c>
      <c r="J717" s="22" t="str">
        <f>INDEX(TrustCAHUB_map!$A$2:$D$139,MATCH($C717,TrustCAHUB_map!$A$2:$A$139,FALSE),4)</f>
        <v>West Midlands</v>
      </c>
    </row>
    <row r="718" spans="1:10" x14ac:dyDescent="0.3">
      <c r="A718" s="22" t="str">
        <f t="shared" si="11"/>
        <v>'RBK2016Palliative50-69'</v>
      </c>
      <c r="B718" s="22">
        <v>2016</v>
      </c>
      <c r="C718" s="22" t="s">
        <v>181</v>
      </c>
      <c r="D718" s="22" t="s">
        <v>8</v>
      </c>
      <c r="E718" s="22" t="s">
        <v>627</v>
      </c>
      <c r="F718" s="22">
        <v>31</v>
      </c>
      <c r="G718" s="22">
        <v>5</v>
      </c>
      <c r="H718" s="22" t="str">
        <f>INDEX(Bar_data!$A$3:$B$140,MATCH(C718,Bar_data!$A$3:$A$140,FALSE),2)</f>
        <v>Trust018</v>
      </c>
      <c r="I718" s="22" t="str">
        <f>INDEX(TrustCAHUB_map!$A$2:$D$139,MATCH($C718,TrustCAHUB_map!$A$2:$A$139,FALSE),3)</f>
        <v>West Midlands</v>
      </c>
      <c r="J718" s="22" t="str">
        <f>INDEX(TrustCAHUB_map!$A$2:$D$139,MATCH($C718,TrustCAHUB_map!$A$2:$A$139,FALSE),4)</f>
        <v>West Midlands</v>
      </c>
    </row>
    <row r="719" spans="1:10" x14ac:dyDescent="0.3">
      <c r="A719" s="22" t="str">
        <f t="shared" si="11"/>
        <v>'RBK2016Curative50-69'</v>
      </c>
      <c r="B719" s="22">
        <v>2016</v>
      </c>
      <c r="C719" s="22" t="s">
        <v>181</v>
      </c>
      <c r="D719" s="22" t="s">
        <v>7</v>
      </c>
      <c r="E719" s="22" t="s">
        <v>627</v>
      </c>
      <c r="F719" s="22">
        <v>9</v>
      </c>
      <c r="G719" s="22">
        <v>0</v>
      </c>
      <c r="H719" s="22" t="str">
        <f>INDEX(Bar_data!$A$3:$B$140,MATCH(C719,Bar_data!$A$3:$A$140,FALSE),2)</f>
        <v>Trust018</v>
      </c>
      <c r="I719" s="22" t="str">
        <f>INDEX(TrustCAHUB_map!$A$2:$D$139,MATCH($C719,TrustCAHUB_map!$A$2:$A$139,FALSE),3)</f>
        <v>West Midlands</v>
      </c>
      <c r="J719" s="22" t="str">
        <f>INDEX(TrustCAHUB_map!$A$2:$D$139,MATCH($C719,TrustCAHUB_map!$A$2:$A$139,FALSE),4)</f>
        <v>West Midlands</v>
      </c>
    </row>
    <row r="720" spans="1:10" x14ac:dyDescent="0.3">
      <c r="A720" s="22" t="str">
        <f t="shared" si="11"/>
        <v>'RBK2016Not assigned70+'</v>
      </c>
      <c r="B720" s="22">
        <v>2016</v>
      </c>
      <c r="C720" s="22" t="s">
        <v>181</v>
      </c>
      <c r="D720" s="22" t="s">
        <v>477</v>
      </c>
      <c r="E720" s="22" t="s">
        <v>628</v>
      </c>
      <c r="F720" s="22">
        <v>1</v>
      </c>
      <c r="G720" s="22">
        <v>0</v>
      </c>
      <c r="H720" s="22" t="str">
        <f>INDEX(Bar_data!$A$3:$B$140,MATCH(C720,Bar_data!$A$3:$A$140,FALSE),2)</f>
        <v>Trust018</v>
      </c>
      <c r="I720" s="22" t="str">
        <f>INDEX(TrustCAHUB_map!$A$2:$D$139,MATCH($C720,TrustCAHUB_map!$A$2:$A$139,FALSE),3)</f>
        <v>West Midlands</v>
      </c>
      <c r="J720" s="22" t="str">
        <f>INDEX(TrustCAHUB_map!$A$2:$D$139,MATCH($C720,TrustCAHUB_map!$A$2:$A$139,FALSE),4)</f>
        <v>West Midlands</v>
      </c>
    </row>
    <row r="721" spans="1:10" x14ac:dyDescent="0.3">
      <c r="A721" s="22" t="str">
        <f t="shared" si="11"/>
        <v>'RBK2016Palliative70+'</v>
      </c>
      <c r="B721" s="22">
        <v>2016</v>
      </c>
      <c r="C721" s="22" t="s">
        <v>181</v>
      </c>
      <c r="D721" s="22" t="s">
        <v>8</v>
      </c>
      <c r="E721" s="22" t="s">
        <v>628</v>
      </c>
      <c r="F721" s="22">
        <v>26</v>
      </c>
      <c r="G721" s="22">
        <v>3</v>
      </c>
      <c r="H721" s="22" t="str">
        <f>INDEX(Bar_data!$A$3:$B$140,MATCH(C721,Bar_data!$A$3:$A$140,FALSE),2)</f>
        <v>Trust018</v>
      </c>
      <c r="I721" s="22" t="str">
        <f>INDEX(TrustCAHUB_map!$A$2:$D$139,MATCH($C721,TrustCAHUB_map!$A$2:$A$139,FALSE),3)</f>
        <v>West Midlands</v>
      </c>
      <c r="J721" s="22" t="str">
        <f>INDEX(TrustCAHUB_map!$A$2:$D$139,MATCH($C721,TrustCAHUB_map!$A$2:$A$139,FALSE),4)</f>
        <v>West Midlands</v>
      </c>
    </row>
    <row r="722" spans="1:10" x14ac:dyDescent="0.3">
      <c r="A722" s="22" t="str">
        <f t="shared" si="11"/>
        <v>'RBK2016Curative70+'</v>
      </c>
      <c r="B722" s="22">
        <v>2016</v>
      </c>
      <c r="C722" s="22" t="s">
        <v>181</v>
      </c>
      <c r="D722" s="22" t="s">
        <v>7</v>
      </c>
      <c r="E722" s="22" t="s">
        <v>628</v>
      </c>
      <c r="F722" s="22">
        <v>6</v>
      </c>
      <c r="G722" s="22">
        <v>1</v>
      </c>
      <c r="H722" s="22" t="str">
        <f>INDEX(Bar_data!$A$3:$B$140,MATCH(C722,Bar_data!$A$3:$A$140,FALSE),2)</f>
        <v>Trust018</v>
      </c>
      <c r="I722" s="22" t="str">
        <f>INDEX(TrustCAHUB_map!$A$2:$D$139,MATCH($C722,TrustCAHUB_map!$A$2:$A$139,FALSE),3)</f>
        <v>West Midlands</v>
      </c>
      <c r="J722" s="22" t="str">
        <f>INDEX(TrustCAHUB_map!$A$2:$D$139,MATCH($C722,TrustCAHUB_map!$A$2:$A$139,FALSE),4)</f>
        <v>West Midlands</v>
      </c>
    </row>
    <row r="723" spans="1:10" x14ac:dyDescent="0.3">
      <c r="A723" s="22" t="str">
        <f t="shared" si="11"/>
        <v>'RBV2016Curative18-49'</v>
      </c>
      <c r="B723" s="22">
        <v>2016</v>
      </c>
      <c r="C723" s="22" t="s">
        <v>186</v>
      </c>
      <c r="D723" s="22" t="s">
        <v>7</v>
      </c>
      <c r="E723" s="22" t="s">
        <v>153</v>
      </c>
      <c r="F723" s="22">
        <v>3</v>
      </c>
      <c r="G723" s="22">
        <v>1</v>
      </c>
      <c r="H723" s="22" t="str">
        <f>INDEX(Bar_data!$A$3:$B$140,MATCH(C723,Bar_data!$A$3:$A$140,FALSE),2)</f>
        <v>Trust023</v>
      </c>
      <c r="I723" s="22" t="str">
        <f>INDEX(TrustCAHUB_map!$A$2:$D$139,MATCH($C723,TrustCAHUB_map!$A$2:$A$139,FALSE),3)</f>
        <v>Greater Manchester</v>
      </c>
      <c r="J723" s="22" t="str">
        <f>INDEX(TrustCAHUB_map!$A$2:$D$139,MATCH($C723,TrustCAHUB_map!$A$2:$A$139,FALSE),4)</f>
        <v>North West</v>
      </c>
    </row>
    <row r="724" spans="1:10" x14ac:dyDescent="0.3">
      <c r="A724" s="22" t="str">
        <f t="shared" si="11"/>
        <v>'RBV2016Palliative18-49'</v>
      </c>
      <c r="B724" s="22">
        <v>2016</v>
      </c>
      <c r="C724" s="22" t="s">
        <v>186</v>
      </c>
      <c r="D724" s="22" t="s">
        <v>8</v>
      </c>
      <c r="E724" s="22" t="s">
        <v>153</v>
      </c>
      <c r="F724" s="22">
        <v>29</v>
      </c>
      <c r="G724" s="22">
        <v>4</v>
      </c>
      <c r="H724" s="22" t="str">
        <f>INDEX(Bar_data!$A$3:$B$140,MATCH(C724,Bar_data!$A$3:$A$140,FALSE),2)</f>
        <v>Trust023</v>
      </c>
      <c r="I724" s="22" t="str">
        <f>INDEX(TrustCAHUB_map!$A$2:$D$139,MATCH($C724,TrustCAHUB_map!$A$2:$A$139,FALSE),3)</f>
        <v>Greater Manchester</v>
      </c>
      <c r="J724" s="22" t="str">
        <f>INDEX(TrustCAHUB_map!$A$2:$D$139,MATCH($C724,TrustCAHUB_map!$A$2:$A$139,FALSE),4)</f>
        <v>North West</v>
      </c>
    </row>
    <row r="725" spans="1:10" x14ac:dyDescent="0.3">
      <c r="A725" s="22" t="str">
        <f t="shared" si="11"/>
        <v>'RBV2016Curative50-69'</v>
      </c>
      <c r="B725" s="22">
        <v>2016</v>
      </c>
      <c r="C725" s="22" t="s">
        <v>186</v>
      </c>
      <c r="D725" s="22" t="s">
        <v>7</v>
      </c>
      <c r="E725" s="22" t="s">
        <v>627</v>
      </c>
      <c r="F725" s="22">
        <v>51</v>
      </c>
      <c r="G725" s="22">
        <v>2</v>
      </c>
      <c r="H725" s="22" t="str">
        <f>INDEX(Bar_data!$A$3:$B$140,MATCH(C725,Bar_data!$A$3:$A$140,FALSE),2)</f>
        <v>Trust023</v>
      </c>
      <c r="I725" s="22" t="str">
        <f>INDEX(TrustCAHUB_map!$A$2:$D$139,MATCH($C725,TrustCAHUB_map!$A$2:$A$139,FALSE),3)</f>
        <v>Greater Manchester</v>
      </c>
      <c r="J725" s="22" t="str">
        <f>INDEX(TrustCAHUB_map!$A$2:$D$139,MATCH($C725,TrustCAHUB_map!$A$2:$A$139,FALSE),4)</f>
        <v>North West</v>
      </c>
    </row>
    <row r="726" spans="1:10" x14ac:dyDescent="0.3">
      <c r="A726" s="22" t="str">
        <f t="shared" si="11"/>
        <v>'RBV2016Palliative50-69'</v>
      </c>
      <c r="B726" s="22">
        <v>2016</v>
      </c>
      <c r="C726" s="22" t="s">
        <v>186</v>
      </c>
      <c r="D726" s="22" t="s">
        <v>8</v>
      </c>
      <c r="E726" s="22" t="s">
        <v>627</v>
      </c>
      <c r="F726" s="22">
        <v>262</v>
      </c>
      <c r="G726" s="22">
        <v>21</v>
      </c>
      <c r="H726" s="22" t="str">
        <f>INDEX(Bar_data!$A$3:$B$140,MATCH(C726,Bar_data!$A$3:$A$140,FALSE),2)</f>
        <v>Trust023</v>
      </c>
      <c r="I726" s="22" t="str">
        <f>INDEX(TrustCAHUB_map!$A$2:$D$139,MATCH($C726,TrustCAHUB_map!$A$2:$A$139,FALSE),3)</f>
        <v>Greater Manchester</v>
      </c>
      <c r="J726" s="22" t="str">
        <f>INDEX(TrustCAHUB_map!$A$2:$D$139,MATCH($C726,TrustCAHUB_map!$A$2:$A$139,FALSE),4)</f>
        <v>North West</v>
      </c>
    </row>
    <row r="727" spans="1:10" x14ac:dyDescent="0.3">
      <c r="A727" s="22" t="str">
        <f t="shared" si="11"/>
        <v>'RBV2016Curative70+'</v>
      </c>
      <c r="B727" s="22">
        <v>2016</v>
      </c>
      <c r="C727" s="22" t="s">
        <v>186</v>
      </c>
      <c r="D727" s="22" t="s">
        <v>7</v>
      </c>
      <c r="E727" s="22" t="s">
        <v>628</v>
      </c>
      <c r="F727" s="22">
        <v>34</v>
      </c>
      <c r="G727" s="22">
        <v>1</v>
      </c>
      <c r="H727" s="22" t="str">
        <f>INDEX(Bar_data!$A$3:$B$140,MATCH(C727,Bar_data!$A$3:$A$140,FALSE),2)</f>
        <v>Trust023</v>
      </c>
      <c r="I727" s="22" t="str">
        <f>INDEX(TrustCAHUB_map!$A$2:$D$139,MATCH($C727,TrustCAHUB_map!$A$2:$A$139,FALSE),3)</f>
        <v>Greater Manchester</v>
      </c>
      <c r="J727" s="22" t="str">
        <f>INDEX(TrustCAHUB_map!$A$2:$D$139,MATCH($C727,TrustCAHUB_map!$A$2:$A$139,FALSE),4)</f>
        <v>North West</v>
      </c>
    </row>
    <row r="728" spans="1:10" x14ac:dyDescent="0.3">
      <c r="A728" s="22" t="str">
        <f t="shared" si="11"/>
        <v>'RBV2016Palliative70+'</v>
      </c>
      <c r="B728" s="22">
        <v>2016</v>
      </c>
      <c r="C728" s="22" t="s">
        <v>186</v>
      </c>
      <c r="D728" s="22" t="s">
        <v>8</v>
      </c>
      <c r="E728" s="22" t="s">
        <v>628</v>
      </c>
      <c r="F728" s="22">
        <v>176</v>
      </c>
      <c r="G728" s="22">
        <v>8</v>
      </c>
      <c r="H728" s="22" t="str">
        <f>INDEX(Bar_data!$A$3:$B$140,MATCH(C728,Bar_data!$A$3:$A$140,FALSE),2)</f>
        <v>Trust023</v>
      </c>
      <c r="I728" s="22" t="str">
        <f>INDEX(TrustCAHUB_map!$A$2:$D$139,MATCH($C728,TrustCAHUB_map!$A$2:$A$139,FALSE),3)</f>
        <v>Greater Manchester</v>
      </c>
      <c r="J728" s="22" t="str">
        <f>INDEX(TrustCAHUB_map!$A$2:$D$139,MATCH($C728,TrustCAHUB_map!$A$2:$A$139,FALSE),4)</f>
        <v>North West</v>
      </c>
    </row>
    <row r="729" spans="1:10" x14ac:dyDescent="0.3">
      <c r="A729" s="22" t="str">
        <f t="shared" si="11"/>
        <v>'RBV2016Not assigned70+'</v>
      </c>
      <c r="B729" s="22">
        <v>2016</v>
      </c>
      <c r="C729" s="22" t="s">
        <v>186</v>
      </c>
      <c r="D729" s="22" t="s">
        <v>477</v>
      </c>
      <c r="E729" s="22" t="s">
        <v>628</v>
      </c>
      <c r="F729" s="22">
        <v>2</v>
      </c>
      <c r="G729" s="22">
        <v>0</v>
      </c>
      <c r="H729" s="22" t="str">
        <f>INDEX(Bar_data!$A$3:$B$140,MATCH(C729,Bar_data!$A$3:$A$140,FALSE),2)</f>
        <v>Trust023</v>
      </c>
      <c r="I729" s="22" t="str">
        <f>INDEX(TrustCAHUB_map!$A$2:$D$139,MATCH($C729,TrustCAHUB_map!$A$2:$A$139,FALSE),3)</f>
        <v>Greater Manchester</v>
      </c>
      <c r="J729" s="22" t="str">
        <f>INDEX(TrustCAHUB_map!$A$2:$D$139,MATCH($C729,TrustCAHUB_map!$A$2:$A$139,FALSE),4)</f>
        <v>North West</v>
      </c>
    </row>
    <row r="730" spans="1:10" x14ac:dyDescent="0.3">
      <c r="A730" s="22" t="str">
        <f t="shared" si="11"/>
        <v>'RBZ2016Palliative18-49'</v>
      </c>
      <c r="B730" s="22">
        <v>2016</v>
      </c>
      <c r="C730" s="22" t="s">
        <v>187</v>
      </c>
      <c r="D730" s="22" t="s">
        <v>8</v>
      </c>
      <c r="E730" s="22" t="s">
        <v>153</v>
      </c>
      <c r="F730" s="22">
        <v>1</v>
      </c>
      <c r="G730" s="22">
        <v>1</v>
      </c>
      <c r="H730" s="22" t="str">
        <f>INDEX(Bar_data!$A$3:$B$140,MATCH(C730,Bar_data!$A$3:$A$140,FALSE),2)</f>
        <v>Trust024</v>
      </c>
      <c r="I730" s="22" t="str">
        <f>INDEX(TrustCAHUB_map!$A$2:$D$139,MATCH($C730,TrustCAHUB_map!$A$2:$A$139,FALSE),3)</f>
        <v>Peninsula</v>
      </c>
      <c r="J730" s="22" t="str">
        <f>INDEX(TrustCAHUB_map!$A$2:$D$139,MATCH($C730,TrustCAHUB_map!$A$2:$A$139,FALSE),4)</f>
        <v>South West</v>
      </c>
    </row>
    <row r="731" spans="1:10" x14ac:dyDescent="0.3">
      <c r="A731" s="22" t="str">
        <f t="shared" si="11"/>
        <v>'RBZ2016Palliative50-69'</v>
      </c>
      <c r="B731" s="22">
        <v>2016</v>
      </c>
      <c r="C731" s="22" t="s">
        <v>187</v>
      </c>
      <c r="D731" s="22" t="s">
        <v>8</v>
      </c>
      <c r="E731" s="22" t="s">
        <v>627</v>
      </c>
      <c r="F731" s="22">
        <v>10</v>
      </c>
      <c r="G731" s="22">
        <v>1</v>
      </c>
      <c r="H731" s="22" t="str">
        <f>INDEX(Bar_data!$A$3:$B$140,MATCH(C731,Bar_data!$A$3:$A$140,FALSE),2)</f>
        <v>Trust024</v>
      </c>
      <c r="I731" s="22" t="str">
        <f>INDEX(TrustCAHUB_map!$A$2:$D$139,MATCH($C731,TrustCAHUB_map!$A$2:$A$139,FALSE),3)</f>
        <v>Peninsula</v>
      </c>
      <c r="J731" s="22" t="str">
        <f>INDEX(TrustCAHUB_map!$A$2:$D$139,MATCH($C731,TrustCAHUB_map!$A$2:$A$139,FALSE),4)</f>
        <v>South West</v>
      </c>
    </row>
    <row r="732" spans="1:10" x14ac:dyDescent="0.3">
      <c r="A732" s="22" t="str">
        <f t="shared" si="11"/>
        <v>'RBZ2016Curative50-69'</v>
      </c>
      <c r="B732" s="22">
        <v>2016</v>
      </c>
      <c r="C732" s="22" t="s">
        <v>187</v>
      </c>
      <c r="D732" s="22" t="s">
        <v>7</v>
      </c>
      <c r="E732" s="22" t="s">
        <v>627</v>
      </c>
      <c r="F732" s="22">
        <v>3</v>
      </c>
      <c r="G732" s="22">
        <v>0</v>
      </c>
      <c r="H732" s="22" t="str">
        <f>INDEX(Bar_data!$A$3:$B$140,MATCH(C732,Bar_data!$A$3:$A$140,FALSE),2)</f>
        <v>Trust024</v>
      </c>
      <c r="I732" s="22" t="str">
        <f>INDEX(TrustCAHUB_map!$A$2:$D$139,MATCH($C732,TrustCAHUB_map!$A$2:$A$139,FALSE),3)</f>
        <v>Peninsula</v>
      </c>
      <c r="J732" s="22" t="str">
        <f>INDEX(TrustCAHUB_map!$A$2:$D$139,MATCH($C732,TrustCAHUB_map!$A$2:$A$139,FALSE),4)</f>
        <v>South West</v>
      </c>
    </row>
    <row r="733" spans="1:10" x14ac:dyDescent="0.3">
      <c r="A733" s="22" t="str">
        <f t="shared" si="11"/>
        <v>'RBZ2016Curative70+'</v>
      </c>
      <c r="B733" s="22">
        <v>2016</v>
      </c>
      <c r="C733" s="22" t="s">
        <v>187</v>
      </c>
      <c r="D733" s="22" t="s">
        <v>7</v>
      </c>
      <c r="E733" s="22" t="s">
        <v>628</v>
      </c>
      <c r="F733" s="22">
        <v>1</v>
      </c>
      <c r="G733" s="22">
        <v>0</v>
      </c>
      <c r="H733" s="22" t="str">
        <f>INDEX(Bar_data!$A$3:$B$140,MATCH(C733,Bar_data!$A$3:$A$140,FALSE),2)</f>
        <v>Trust024</v>
      </c>
      <c r="I733" s="22" t="str">
        <f>INDEX(TrustCAHUB_map!$A$2:$D$139,MATCH($C733,TrustCAHUB_map!$A$2:$A$139,FALSE),3)</f>
        <v>Peninsula</v>
      </c>
      <c r="J733" s="22" t="str">
        <f>INDEX(TrustCAHUB_map!$A$2:$D$139,MATCH($C733,TrustCAHUB_map!$A$2:$A$139,FALSE),4)</f>
        <v>South West</v>
      </c>
    </row>
    <row r="734" spans="1:10" x14ac:dyDescent="0.3">
      <c r="A734" s="22" t="str">
        <f t="shared" si="11"/>
        <v>'RBZ2016Palliative70+'</v>
      </c>
      <c r="B734" s="22">
        <v>2016</v>
      </c>
      <c r="C734" s="22" t="s">
        <v>187</v>
      </c>
      <c r="D734" s="22" t="s">
        <v>8</v>
      </c>
      <c r="E734" s="22" t="s">
        <v>628</v>
      </c>
      <c r="F734" s="22">
        <v>4</v>
      </c>
      <c r="G734" s="22">
        <v>0</v>
      </c>
      <c r="H734" s="22" t="str">
        <f>INDEX(Bar_data!$A$3:$B$140,MATCH(C734,Bar_data!$A$3:$A$140,FALSE),2)</f>
        <v>Trust024</v>
      </c>
      <c r="I734" s="22" t="str">
        <f>INDEX(TrustCAHUB_map!$A$2:$D$139,MATCH($C734,TrustCAHUB_map!$A$2:$A$139,FALSE),3)</f>
        <v>Peninsula</v>
      </c>
      <c r="J734" s="22" t="str">
        <f>INDEX(TrustCAHUB_map!$A$2:$D$139,MATCH($C734,TrustCAHUB_map!$A$2:$A$139,FALSE),4)</f>
        <v>South West</v>
      </c>
    </row>
    <row r="735" spans="1:10" x14ac:dyDescent="0.3">
      <c r="A735" s="22" t="str">
        <f t="shared" si="11"/>
        <v>'RC12016Not assigned18-49'</v>
      </c>
      <c r="B735" s="22">
        <v>2016</v>
      </c>
      <c r="C735" s="22" t="s">
        <v>188</v>
      </c>
      <c r="D735" s="22" t="s">
        <v>477</v>
      </c>
      <c r="E735" s="22" t="s">
        <v>153</v>
      </c>
      <c r="F735" s="22">
        <v>1</v>
      </c>
      <c r="G735" s="22">
        <v>0</v>
      </c>
      <c r="H735" s="22" t="str">
        <f>INDEX(Bar_data!$A$3:$B$140,MATCH(C735,Bar_data!$A$3:$A$140,FALSE),2)</f>
        <v>Trust025</v>
      </c>
      <c r="I735" s="22" t="str">
        <f>INDEX(TrustCAHUB_map!$A$2:$D$139,MATCH($C735,TrustCAHUB_map!$A$2:$A$139,FALSE),3)</f>
        <v>East of England</v>
      </c>
      <c r="J735" s="22" t="str">
        <f>INDEX(TrustCAHUB_map!$A$2:$D$139,MATCH($C735,TrustCAHUB_map!$A$2:$A$139,FALSE),4)</f>
        <v>East of England</v>
      </c>
    </row>
    <row r="736" spans="1:10" x14ac:dyDescent="0.3">
      <c r="A736" s="22" t="str">
        <f t="shared" si="11"/>
        <v>'RC12016Palliative18-49'</v>
      </c>
      <c r="B736" s="22">
        <v>2016</v>
      </c>
      <c r="C736" s="22" t="s">
        <v>188</v>
      </c>
      <c r="D736" s="22" t="s">
        <v>8</v>
      </c>
      <c r="E736" s="22" t="s">
        <v>153</v>
      </c>
      <c r="F736" s="22">
        <v>1</v>
      </c>
      <c r="G736" s="22">
        <v>0</v>
      </c>
      <c r="H736" s="22" t="str">
        <f>INDEX(Bar_data!$A$3:$B$140,MATCH(C736,Bar_data!$A$3:$A$140,FALSE),2)</f>
        <v>Trust025</v>
      </c>
      <c r="I736" s="22" t="str">
        <f>INDEX(TrustCAHUB_map!$A$2:$D$139,MATCH($C736,TrustCAHUB_map!$A$2:$A$139,FALSE),3)</f>
        <v>East of England</v>
      </c>
      <c r="J736" s="22" t="str">
        <f>INDEX(TrustCAHUB_map!$A$2:$D$139,MATCH($C736,TrustCAHUB_map!$A$2:$A$139,FALSE),4)</f>
        <v>East of England</v>
      </c>
    </row>
    <row r="737" spans="1:10" x14ac:dyDescent="0.3">
      <c r="A737" s="22" t="str">
        <f t="shared" si="11"/>
        <v>'RC12016Not assigned50-69'</v>
      </c>
      <c r="B737" s="22">
        <v>2016</v>
      </c>
      <c r="C737" s="22" t="s">
        <v>188</v>
      </c>
      <c r="D737" s="22" t="s">
        <v>477</v>
      </c>
      <c r="E737" s="22" t="s">
        <v>627</v>
      </c>
      <c r="F737" s="22">
        <v>4</v>
      </c>
      <c r="G737" s="22">
        <v>0</v>
      </c>
      <c r="H737" s="22" t="str">
        <f>INDEX(Bar_data!$A$3:$B$140,MATCH(C737,Bar_data!$A$3:$A$140,FALSE),2)</f>
        <v>Trust025</v>
      </c>
      <c r="I737" s="22" t="str">
        <f>INDEX(TrustCAHUB_map!$A$2:$D$139,MATCH($C737,TrustCAHUB_map!$A$2:$A$139,FALSE),3)</f>
        <v>East of England</v>
      </c>
      <c r="J737" s="22" t="str">
        <f>INDEX(TrustCAHUB_map!$A$2:$D$139,MATCH($C737,TrustCAHUB_map!$A$2:$A$139,FALSE),4)</f>
        <v>East of England</v>
      </c>
    </row>
    <row r="738" spans="1:10" x14ac:dyDescent="0.3">
      <c r="A738" s="22" t="str">
        <f t="shared" si="11"/>
        <v>'RC12016Curative50-69'</v>
      </c>
      <c r="B738" s="22">
        <v>2016</v>
      </c>
      <c r="C738" s="22" t="s">
        <v>188</v>
      </c>
      <c r="D738" s="22" t="s">
        <v>7</v>
      </c>
      <c r="E738" s="22" t="s">
        <v>627</v>
      </c>
      <c r="F738" s="22">
        <v>2</v>
      </c>
      <c r="G738" s="22">
        <v>0</v>
      </c>
      <c r="H738" s="22" t="str">
        <f>INDEX(Bar_data!$A$3:$B$140,MATCH(C738,Bar_data!$A$3:$A$140,FALSE),2)</f>
        <v>Trust025</v>
      </c>
      <c r="I738" s="22" t="str">
        <f>INDEX(TrustCAHUB_map!$A$2:$D$139,MATCH($C738,TrustCAHUB_map!$A$2:$A$139,FALSE),3)</f>
        <v>East of England</v>
      </c>
      <c r="J738" s="22" t="str">
        <f>INDEX(TrustCAHUB_map!$A$2:$D$139,MATCH($C738,TrustCAHUB_map!$A$2:$A$139,FALSE),4)</f>
        <v>East of England</v>
      </c>
    </row>
    <row r="739" spans="1:10" x14ac:dyDescent="0.3">
      <c r="A739" s="22" t="str">
        <f t="shared" si="11"/>
        <v>'RC12016Palliative50-69'</v>
      </c>
      <c r="B739" s="22">
        <v>2016</v>
      </c>
      <c r="C739" s="22" t="s">
        <v>188</v>
      </c>
      <c r="D739" s="22" t="s">
        <v>8</v>
      </c>
      <c r="E739" s="22" t="s">
        <v>627</v>
      </c>
      <c r="F739" s="22">
        <v>10</v>
      </c>
      <c r="G739" s="22">
        <v>1</v>
      </c>
      <c r="H739" s="22" t="str">
        <f>INDEX(Bar_data!$A$3:$B$140,MATCH(C739,Bar_data!$A$3:$A$140,FALSE),2)</f>
        <v>Trust025</v>
      </c>
      <c r="I739" s="22" t="str">
        <f>INDEX(TrustCAHUB_map!$A$2:$D$139,MATCH($C739,TrustCAHUB_map!$A$2:$A$139,FALSE),3)</f>
        <v>East of England</v>
      </c>
      <c r="J739" s="22" t="str">
        <f>INDEX(TrustCAHUB_map!$A$2:$D$139,MATCH($C739,TrustCAHUB_map!$A$2:$A$139,FALSE),4)</f>
        <v>East of England</v>
      </c>
    </row>
    <row r="740" spans="1:10" x14ac:dyDescent="0.3">
      <c r="A740" s="22" t="str">
        <f t="shared" si="11"/>
        <v>'RC12016Not assigned70+'</v>
      </c>
      <c r="B740" s="22">
        <v>2016</v>
      </c>
      <c r="C740" s="22" t="s">
        <v>188</v>
      </c>
      <c r="D740" s="22" t="s">
        <v>477</v>
      </c>
      <c r="E740" s="22" t="s">
        <v>628</v>
      </c>
      <c r="F740" s="22">
        <v>3</v>
      </c>
      <c r="G740" s="22">
        <v>0</v>
      </c>
      <c r="H740" s="22" t="str">
        <f>INDEX(Bar_data!$A$3:$B$140,MATCH(C740,Bar_data!$A$3:$A$140,FALSE),2)</f>
        <v>Trust025</v>
      </c>
      <c r="I740" s="22" t="str">
        <f>INDEX(TrustCAHUB_map!$A$2:$D$139,MATCH($C740,TrustCAHUB_map!$A$2:$A$139,FALSE),3)</f>
        <v>East of England</v>
      </c>
      <c r="J740" s="22" t="str">
        <f>INDEX(TrustCAHUB_map!$A$2:$D$139,MATCH($C740,TrustCAHUB_map!$A$2:$A$139,FALSE),4)</f>
        <v>East of England</v>
      </c>
    </row>
    <row r="741" spans="1:10" x14ac:dyDescent="0.3">
      <c r="A741" s="22" t="str">
        <f t="shared" si="11"/>
        <v>'RC12016Palliative70+'</v>
      </c>
      <c r="B741" s="22">
        <v>2016</v>
      </c>
      <c r="C741" s="22" t="s">
        <v>188</v>
      </c>
      <c r="D741" s="22" t="s">
        <v>8</v>
      </c>
      <c r="E741" s="22" t="s">
        <v>628</v>
      </c>
      <c r="F741" s="22">
        <v>5</v>
      </c>
      <c r="G741" s="22">
        <v>1</v>
      </c>
      <c r="H741" s="22" t="str">
        <f>INDEX(Bar_data!$A$3:$B$140,MATCH(C741,Bar_data!$A$3:$A$140,FALSE),2)</f>
        <v>Trust025</v>
      </c>
      <c r="I741" s="22" t="str">
        <f>INDEX(TrustCAHUB_map!$A$2:$D$139,MATCH($C741,TrustCAHUB_map!$A$2:$A$139,FALSE),3)</f>
        <v>East of England</v>
      </c>
      <c r="J741" s="22" t="str">
        <f>INDEX(TrustCAHUB_map!$A$2:$D$139,MATCH($C741,TrustCAHUB_map!$A$2:$A$139,FALSE),4)</f>
        <v>East of England</v>
      </c>
    </row>
    <row r="742" spans="1:10" x14ac:dyDescent="0.3">
      <c r="A742" s="22" t="str">
        <f t="shared" si="11"/>
        <v>'RC12016Curative70+'</v>
      </c>
      <c r="B742" s="22">
        <v>2016</v>
      </c>
      <c r="C742" s="22" t="s">
        <v>188</v>
      </c>
      <c r="D742" s="22" t="s">
        <v>7</v>
      </c>
      <c r="E742" s="22" t="s">
        <v>628</v>
      </c>
      <c r="F742" s="22">
        <v>2</v>
      </c>
      <c r="G742" s="22">
        <v>1</v>
      </c>
      <c r="H742" s="22" t="str">
        <f>INDEX(Bar_data!$A$3:$B$140,MATCH(C742,Bar_data!$A$3:$A$140,FALSE),2)</f>
        <v>Trust025</v>
      </c>
      <c r="I742" s="22" t="str">
        <f>INDEX(TrustCAHUB_map!$A$2:$D$139,MATCH($C742,TrustCAHUB_map!$A$2:$A$139,FALSE),3)</f>
        <v>East of England</v>
      </c>
      <c r="J742" s="22" t="str">
        <f>INDEX(TrustCAHUB_map!$A$2:$D$139,MATCH($C742,TrustCAHUB_map!$A$2:$A$139,FALSE),4)</f>
        <v>East of England</v>
      </c>
    </row>
    <row r="743" spans="1:10" x14ac:dyDescent="0.3">
      <c r="A743" s="22" t="str">
        <f t="shared" si="11"/>
        <v>'RC92016Not assigned18-49'</v>
      </c>
      <c r="B743" s="22">
        <v>2016</v>
      </c>
      <c r="C743" s="22" t="s">
        <v>189</v>
      </c>
      <c r="D743" s="22" t="s">
        <v>477</v>
      </c>
      <c r="E743" s="22" t="s">
        <v>153</v>
      </c>
      <c r="F743" s="22">
        <v>2</v>
      </c>
      <c r="G743" s="22">
        <v>0</v>
      </c>
      <c r="H743" s="22" t="str">
        <f>INDEX(Bar_data!$A$3:$B$140,MATCH(C743,Bar_data!$A$3:$A$140,FALSE),2)</f>
        <v>Trust026</v>
      </c>
      <c r="I743" s="22" t="str">
        <f>INDEX(TrustCAHUB_map!$A$2:$D$139,MATCH($C743,TrustCAHUB_map!$A$2:$A$139,FALSE),3)</f>
        <v>East of England</v>
      </c>
      <c r="J743" s="22" t="str">
        <f>INDEX(TrustCAHUB_map!$A$2:$D$139,MATCH($C743,TrustCAHUB_map!$A$2:$A$139,FALSE),4)</f>
        <v>East of England</v>
      </c>
    </row>
    <row r="744" spans="1:10" x14ac:dyDescent="0.3">
      <c r="A744" s="22" t="str">
        <f t="shared" si="11"/>
        <v>'RC92016Not assigned50-69'</v>
      </c>
      <c r="B744" s="22">
        <v>2016</v>
      </c>
      <c r="C744" s="22" t="s">
        <v>189</v>
      </c>
      <c r="D744" s="22" t="s">
        <v>477</v>
      </c>
      <c r="E744" s="22" t="s">
        <v>627</v>
      </c>
      <c r="F744" s="22">
        <v>28</v>
      </c>
      <c r="G744" s="22">
        <v>2</v>
      </c>
      <c r="H744" s="22" t="str">
        <f>INDEX(Bar_data!$A$3:$B$140,MATCH(C744,Bar_data!$A$3:$A$140,FALSE),2)</f>
        <v>Trust026</v>
      </c>
      <c r="I744" s="22" t="str">
        <f>INDEX(TrustCAHUB_map!$A$2:$D$139,MATCH($C744,TrustCAHUB_map!$A$2:$A$139,FALSE),3)</f>
        <v>East of England</v>
      </c>
      <c r="J744" s="22" t="str">
        <f>INDEX(TrustCAHUB_map!$A$2:$D$139,MATCH($C744,TrustCAHUB_map!$A$2:$A$139,FALSE),4)</f>
        <v>East of England</v>
      </c>
    </row>
    <row r="745" spans="1:10" x14ac:dyDescent="0.3">
      <c r="A745" s="22" t="str">
        <f t="shared" si="11"/>
        <v>'RC92016Palliative70+'</v>
      </c>
      <c r="B745" s="22">
        <v>2016</v>
      </c>
      <c r="C745" s="22" t="s">
        <v>189</v>
      </c>
      <c r="D745" s="22" t="s">
        <v>8</v>
      </c>
      <c r="E745" s="22" t="s">
        <v>628</v>
      </c>
      <c r="F745" s="22">
        <v>2</v>
      </c>
      <c r="G745" s="22">
        <v>0</v>
      </c>
      <c r="H745" s="22" t="str">
        <f>INDEX(Bar_data!$A$3:$B$140,MATCH(C745,Bar_data!$A$3:$A$140,FALSE),2)</f>
        <v>Trust026</v>
      </c>
      <c r="I745" s="22" t="str">
        <f>INDEX(TrustCAHUB_map!$A$2:$D$139,MATCH($C745,TrustCAHUB_map!$A$2:$A$139,FALSE),3)</f>
        <v>East of England</v>
      </c>
      <c r="J745" s="22" t="str">
        <f>INDEX(TrustCAHUB_map!$A$2:$D$139,MATCH($C745,TrustCAHUB_map!$A$2:$A$139,FALSE),4)</f>
        <v>East of England</v>
      </c>
    </row>
    <row r="746" spans="1:10" x14ac:dyDescent="0.3">
      <c r="A746" s="22" t="str">
        <f t="shared" si="11"/>
        <v>'RC92016Not assigned70+'</v>
      </c>
      <c r="B746" s="22">
        <v>2016</v>
      </c>
      <c r="C746" s="22" t="s">
        <v>189</v>
      </c>
      <c r="D746" s="22" t="s">
        <v>477</v>
      </c>
      <c r="E746" s="22" t="s">
        <v>628</v>
      </c>
      <c r="F746" s="22">
        <v>17</v>
      </c>
      <c r="G746" s="22">
        <v>1</v>
      </c>
      <c r="H746" s="22" t="str">
        <f>INDEX(Bar_data!$A$3:$B$140,MATCH(C746,Bar_data!$A$3:$A$140,FALSE),2)</f>
        <v>Trust026</v>
      </c>
      <c r="I746" s="22" t="str">
        <f>INDEX(TrustCAHUB_map!$A$2:$D$139,MATCH($C746,TrustCAHUB_map!$A$2:$A$139,FALSE),3)</f>
        <v>East of England</v>
      </c>
      <c r="J746" s="22" t="str">
        <f>INDEX(TrustCAHUB_map!$A$2:$D$139,MATCH($C746,TrustCAHUB_map!$A$2:$A$139,FALSE),4)</f>
        <v>East of England</v>
      </c>
    </row>
    <row r="747" spans="1:10" x14ac:dyDescent="0.3">
      <c r="A747" s="22" t="str">
        <f t="shared" si="11"/>
        <v>'RCB2016Curative18-49'</v>
      </c>
      <c r="B747" s="22">
        <v>2016</v>
      </c>
      <c r="C747" s="22" t="s">
        <v>190</v>
      </c>
      <c r="D747" s="22" t="s">
        <v>7</v>
      </c>
      <c r="E747" s="22" t="s">
        <v>153</v>
      </c>
      <c r="F747" s="22">
        <v>2</v>
      </c>
      <c r="G747" s="22">
        <v>0</v>
      </c>
      <c r="H747" s="22" t="str">
        <f>INDEX(Bar_data!$A$3:$B$140,MATCH(C747,Bar_data!$A$3:$A$140,FALSE),2)</f>
        <v>Trust027</v>
      </c>
      <c r="I747" s="22" t="str">
        <f>INDEX(TrustCAHUB_map!$A$2:$D$139,MATCH($C747,TrustCAHUB_map!$A$2:$A$139,FALSE),3)</f>
        <v>Humber, Coast and Vale</v>
      </c>
      <c r="J747" s="22" t="str">
        <f>INDEX(TrustCAHUB_map!$A$2:$D$139,MATCH($C747,TrustCAHUB_map!$A$2:$A$139,FALSE),4)</f>
        <v>Yorkshire and Humber</v>
      </c>
    </row>
    <row r="748" spans="1:10" x14ac:dyDescent="0.3">
      <c r="A748" s="22" t="str">
        <f t="shared" si="11"/>
        <v>'RCB2016Palliative18-49'</v>
      </c>
      <c r="B748" s="22">
        <v>2016</v>
      </c>
      <c r="C748" s="22" t="s">
        <v>190</v>
      </c>
      <c r="D748" s="22" t="s">
        <v>8</v>
      </c>
      <c r="E748" s="22" t="s">
        <v>153</v>
      </c>
      <c r="F748" s="22">
        <v>5</v>
      </c>
      <c r="G748" s="22">
        <v>1</v>
      </c>
      <c r="H748" s="22" t="str">
        <f>INDEX(Bar_data!$A$3:$B$140,MATCH(C748,Bar_data!$A$3:$A$140,FALSE),2)</f>
        <v>Trust027</v>
      </c>
      <c r="I748" s="22" t="str">
        <f>INDEX(TrustCAHUB_map!$A$2:$D$139,MATCH($C748,TrustCAHUB_map!$A$2:$A$139,FALSE),3)</f>
        <v>Humber, Coast and Vale</v>
      </c>
      <c r="J748" s="22" t="str">
        <f>INDEX(TrustCAHUB_map!$A$2:$D$139,MATCH($C748,TrustCAHUB_map!$A$2:$A$139,FALSE),4)</f>
        <v>Yorkshire and Humber</v>
      </c>
    </row>
    <row r="749" spans="1:10" x14ac:dyDescent="0.3">
      <c r="A749" s="22" t="str">
        <f t="shared" si="11"/>
        <v>'RCB2016Palliative50-69'</v>
      </c>
      <c r="B749" s="22">
        <v>2016</v>
      </c>
      <c r="C749" s="22" t="s">
        <v>190</v>
      </c>
      <c r="D749" s="22" t="s">
        <v>8</v>
      </c>
      <c r="E749" s="22" t="s">
        <v>627</v>
      </c>
      <c r="F749" s="22">
        <v>37</v>
      </c>
      <c r="G749" s="22">
        <v>5</v>
      </c>
      <c r="H749" s="22" t="str">
        <f>INDEX(Bar_data!$A$3:$B$140,MATCH(C749,Bar_data!$A$3:$A$140,FALSE),2)</f>
        <v>Trust027</v>
      </c>
      <c r="I749" s="22" t="str">
        <f>INDEX(TrustCAHUB_map!$A$2:$D$139,MATCH($C749,TrustCAHUB_map!$A$2:$A$139,FALSE),3)</f>
        <v>Humber, Coast and Vale</v>
      </c>
      <c r="J749" s="22" t="str">
        <f>INDEX(TrustCAHUB_map!$A$2:$D$139,MATCH($C749,TrustCAHUB_map!$A$2:$A$139,FALSE),4)</f>
        <v>Yorkshire and Humber</v>
      </c>
    </row>
    <row r="750" spans="1:10" x14ac:dyDescent="0.3">
      <c r="A750" s="22" t="str">
        <f t="shared" si="11"/>
        <v>'RCB2016Curative50-69'</v>
      </c>
      <c r="B750" s="22">
        <v>2016</v>
      </c>
      <c r="C750" s="22" t="s">
        <v>190</v>
      </c>
      <c r="D750" s="22" t="s">
        <v>7</v>
      </c>
      <c r="E750" s="22" t="s">
        <v>627</v>
      </c>
      <c r="F750" s="22">
        <v>12</v>
      </c>
      <c r="G750" s="22">
        <v>0</v>
      </c>
      <c r="H750" s="22" t="str">
        <f>INDEX(Bar_data!$A$3:$B$140,MATCH(C750,Bar_data!$A$3:$A$140,FALSE),2)</f>
        <v>Trust027</v>
      </c>
      <c r="I750" s="22" t="str">
        <f>INDEX(TrustCAHUB_map!$A$2:$D$139,MATCH($C750,TrustCAHUB_map!$A$2:$A$139,FALSE),3)</f>
        <v>Humber, Coast and Vale</v>
      </c>
      <c r="J750" s="22" t="str">
        <f>INDEX(TrustCAHUB_map!$A$2:$D$139,MATCH($C750,TrustCAHUB_map!$A$2:$A$139,FALSE),4)</f>
        <v>Yorkshire and Humber</v>
      </c>
    </row>
    <row r="751" spans="1:10" x14ac:dyDescent="0.3">
      <c r="A751" s="22" t="str">
        <f t="shared" si="11"/>
        <v>'RCB2016Curative70+'</v>
      </c>
      <c r="B751" s="22">
        <v>2016</v>
      </c>
      <c r="C751" s="22" t="s">
        <v>190</v>
      </c>
      <c r="D751" s="22" t="s">
        <v>7</v>
      </c>
      <c r="E751" s="22" t="s">
        <v>628</v>
      </c>
      <c r="F751" s="22">
        <v>6</v>
      </c>
      <c r="G751" s="22">
        <v>0</v>
      </c>
      <c r="H751" s="22" t="str">
        <f>INDEX(Bar_data!$A$3:$B$140,MATCH(C751,Bar_data!$A$3:$A$140,FALSE),2)</f>
        <v>Trust027</v>
      </c>
      <c r="I751" s="22" t="str">
        <f>INDEX(TrustCAHUB_map!$A$2:$D$139,MATCH($C751,TrustCAHUB_map!$A$2:$A$139,FALSE),3)</f>
        <v>Humber, Coast and Vale</v>
      </c>
      <c r="J751" s="22" t="str">
        <f>INDEX(TrustCAHUB_map!$A$2:$D$139,MATCH($C751,TrustCAHUB_map!$A$2:$A$139,FALSE),4)</f>
        <v>Yorkshire and Humber</v>
      </c>
    </row>
    <row r="752" spans="1:10" x14ac:dyDescent="0.3">
      <c r="A752" s="22" t="str">
        <f t="shared" si="11"/>
        <v>'RCB2016Palliative70+'</v>
      </c>
      <c r="B752" s="22">
        <v>2016</v>
      </c>
      <c r="C752" s="22" t="s">
        <v>190</v>
      </c>
      <c r="D752" s="22" t="s">
        <v>8</v>
      </c>
      <c r="E752" s="22" t="s">
        <v>628</v>
      </c>
      <c r="F752" s="22">
        <v>34</v>
      </c>
      <c r="G752" s="22">
        <v>1</v>
      </c>
      <c r="H752" s="22" t="str">
        <f>INDEX(Bar_data!$A$3:$B$140,MATCH(C752,Bar_data!$A$3:$A$140,FALSE),2)</f>
        <v>Trust027</v>
      </c>
      <c r="I752" s="22" t="str">
        <f>INDEX(TrustCAHUB_map!$A$2:$D$139,MATCH($C752,TrustCAHUB_map!$A$2:$A$139,FALSE),3)</f>
        <v>Humber, Coast and Vale</v>
      </c>
      <c r="J752" s="22" t="str">
        <f>INDEX(TrustCAHUB_map!$A$2:$D$139,MATCH($C752,TrustCAHUB_map!$A$2:$A$139,FALSE),4)</f>
        <v>Yorkshire and Humber</v>
      </c>
    </row>
    <row r="753" spans="1:10" x14ac:dyDescent="0.3">
      <c r="A753" s="22" t="str">
        <f t="shared" si="11"/>
        <v>'RCD2016Palliative50-69'</v>
      </c>
      <c r="B753" s="22">
        <v>2016</v>
      </c>
      <c r="C753" s="22" t="s">
        <v>191</v>
      </c>
      <c r="D753" s="22" t="s">
        <v>8</v>
      </c>
      <c r="E753" s="22" t="s">
        <v>627</v>
      </c>
      <c r="F753" s="22">
        <v>11</v>
      </c>
      <c r="G753" s="22">
        <v>1</v>
      </c>
      <c r="H753" s="22" t="str">
        <f>INDEX(Bar_data!$A$3:$B$140,MATCH(C753,Bar_data!$A$3:$A$140,FALSE),2)</f>
        <v>Trust028</v>
      </c>
      <c r="I753" s="22" t="str">
        <f>INDEX(TrustCAHUB_map!$A$2:$D$139,MATCH($C753,TrustCAHUB_map!$A$2:$A$139,FALSE),3)</f>
        <v>West Yorkshire</v>
      </c>
      <c r="J753" s="22" t="str">
        <f>INDEX(TrustCAHUB_map!$A$2:$D$139,MATCH($C753,TrustCAHUB_map!$A$2:$A$139,FALSE),4)</f>
        <v>Yorkshire and Humber</v>
      </c>
    </row>
    <row r="754" spans="1:10" x14ac:dyDescent="0.3">
      <c r="A754" s="22" t="str">
        <f t="shared" si="11"/>
        <v>'RCD2016Curative50-69'</v>
      </c>
      <c r="B754" s="22">
        <v>2016</v>
      </c>
      <c r="C754" s="22" t="s">
        <v>191</v>
      </c>
      <c r="D754" s="22" t="s">
        <v>7</v>
      </c>
      <c r="E754" s="22" t="s">
        <v>627</v>
      </c>
      <c r="F754" s="22">
        <v>7</v>
      </c>
      <c r="G754" s="22">
        <v>0</v>
      </c>
      <c r="H754" s="22" t="str">
        <f>INDEX(Bar_data!$A$3:$B$140,MATCH(C754,Bar_data!$A$3:$A$140,FALSE),2)</f>
        <v>Trust028</v>
      </c>
      <c r="I754" s="22" t="str">
        <f>INDEX(TrustCAHUB_map!$A$2:$D$139,MATCH($C754,TrustCAHUB_map!$A$2:$A$139,FALSE),3)</f>
        <v>West Yorkshire</v>
      </c>
      <c r="J754" s="22" t="str">
        <f>INDEX(TrustCAHUB_map!$A$2:$D$139,MATCH($C754,TrustCAHUB_map!$A$2:$A$139,FALSE),4)</f>
        <v>Yorkshire and Humber</v>
      </c>
    </row>
    <row r="755" spans="1:10" x14ac:dyDescent="0.3">
      <c r="A755" s="22" t="str">
        <f t="shared" si="11"/>
        <v>'RCD2016Curative70+'</v>
      </c>
      <c r="B755" s="22">
        <v>2016</v>
      </c>
      <c r="C755" s="22" t="s">
        <v>191</v>
      </c>
      <c r="D755" s="22" t="s">
        <v>7</v>
      </c>
      <c r="E755" s="22" t="s">
        <v>628</v>
      </c>
      <c r="F755" s="22">
        <v>2</v>
      </c>
      <c r="G755" s="22">
        <v>0</v>
      </c>
      <c r="H755" s="22" t="str">
        <f>INDEX(Bar_data!$A$3:$B$140,MATCH(C755,Bar_data!$A$3:$A$140,FALSE),2)</f>
        <v>Trust028</v>
      </c>
      <c r="I755" s="22" t="str">
        <f>INDEX(TrustCAHUB_map!$A$2:$D$139,MATCH($C755,TrustCAHUB_map!$A$2:$A$139,FALSE),3)</f>
        <v>West Yorkshire</v>
      </c>
      <c r="J755" s="22" t="str">
        <f>INDEX(TrustCAHUB_map!$A$2:$D$139,MATCH($C755,TrustCAHUB_map!$A$2:$A$139,FALSE),4)</f>
        <v>Yorkshire and Humber</v>
      </c>
    </row>
    <row r="756" spans="1:10" x14ac:dyDescent="0.3">
      <c r="A756" s="22" t="str">
        <f t="shared" si="11"/>
        <v>'RCD2016Palliative70+'</v>
      </c>
      <c r="B756" s="22">
        <v>2016</v>
      </c>
      <c r="C756" s="22" t="s">
        <v>191</v>
      </c>
      <c r="D756" s="22" t="s">
        <v>8</v>
      </c>
      <c r="E756" s="22" t="s">
        <v>628</v>
      </c>
      <c r="F756" s="22">
        <v>11</v>
      </c>
      <c r="G756" s="22">
        <v>3</v>
      </c>
      <c r="H756" s="22" t="str">
        <f>INDEX(Bar_data!$A$3:$B$140,MATCH(C756,Bar_data!$A$3:$A$140,FALSE),2)</f>
        <v>Trust028</v>
      </c>
      <c r="I756" s="22" t="str">
        <f>INDEX(TrustCAHUB_map!$A$2:$D$139,MATCH($C756,TrustCAHUB_map!$A$2:$A$139,FALSE),3)</f>
        <v>West Yorkshire</v>
      </c>
      <c r="J756" s="22" t="str">
        <f>INDEX(TrustCAHUB_map!$A$2:$D$139,MATCH($C756,TrustCAHUB_map!$A$2:$A$139,FALSE),4)</f>
        <v>Yorkshire and Humber</v>
      </c>
    </row>
    <row r="757" spans="1:10" x14ac:dyDescent="0.3">
      <c r="A757" s="22" t="str">
        <f t="shared" si="11"/>
        <v>'RCF2016Curative50-69'</v>
      </c>
      <c r="B757" s="22">
        <v>2016</v>
      </c>
      <c r="C757" s="22" t="s">
        <v>192</v>
      </c>
      <c r="D757" s="22" t="s">
        <v>7</v>
      </c>
      <c r="E757" s="22" t="s">
        <v>627</v>
      </c>
      <c r="F757" s="22">
        <v>11</v>
      </c>
      <c r="G757" s="22">
        <v>2</v>
      </c>
      <c r="H757" s="22" t="str">
        <f>INDEX(Bar_data!$A$3:$B$140,MATCH(C757,Bar_data!$A$3:$A$140,FALSE),2)</f>
        <v>Trust029</v>
      </c>
      <c r="I757" s="22" t="str">
        <f>INDEX(TrustCAHUB_map!$A$2:$D$139,MATCH($C757,TrustCAHUB_map!$A$2:$A$139,FALSE),3)</f>
        <v>West Yorkshire</v>
      </c>
      <c r="J757" s="22" t="str">
        <f>INDEX(TrustCAHUB_map!$A$2:$D$139,MATCH($C757,TrustCAHUB_map!$A$2:$A$139,FALSE),4)</f>
        <v>Yorkshire and Humber</v>
      </c>
    </row>
    <row r="758" spans="1:10" x14ac:dyDescent="0.3">
      <c r="A758" s="22" t="str">
        <f t="shared" si="11"/>
        <v>'RCF2016Palliative50-69'</v>
      </c>
      <c r="B758" s="22">
        <v>2016</v>
      </c>
      <c r="C758" s="22" t="s">
        <v>192</v>
      </c>
      <c r="D758" s="22" t="s">
        <v>8</v>
      </c>
      <c r="E758" s="22" t="s">
        <v>627</v>
      </c>
      <c r="F758" s="22">
        <v>32</v>
      </c>
      <c r="G758" s="22">
        <v>1</v>
      </c>
      <c r="H758" s="22" t="str">
        <f>INDEX(Bar_data!$A$3:$B$140,MATCH(C758,Bar_data!$A$3:$A$140,FALSE),2)</f>
        <v>Trust029</v>
      </c>
      <c r="I758" s="22" t="str">
        <f>INDEX(TrustCAHUB_map!$A$2:$D$139,MATCH($C758,TrustCAHUB_map!$A$2:$A$139,FALSE),3)</f>
        <v>West Yorkshire</v>
      </c>
      <c r="J758" s="22" t="str">
        <f>INDEX(TrustCAHUB_map!$A$2:$D$139,MATCH($C758,TrustCAHUB_map!$A$2:$A$139,FALSE),4)</f>
        <v>Yorkshire and Humber</v>
      </c>
    </row>
    <row r="759" spans="1:10" x14ac:dyDescent="0.3">
      <c r="A759" s="22" t="str">
        <f t="shared" si="11"/>
        <v>'RCF2016Curative70+'</v>
      </c>
      <c r="B759" s="22">
        <v>2016</v>
      </c>
      <c r="C759" s="22" t="s">
        <v>192</v>
      </c>
      <c r="D759" s="22" t="s">
        <v>7</v>
      </c>
      <c r="E759" s="22" t="s">
        <v>628</v>
      </c>
      <c r="F759" s="22">
        <v>3</v>
      </c>
      <c r="G759" s="22">
        <v>1</v>
      </c>
      <c r="H759" s="22" t="str">
        <f>INDEX(Bar_data!$A$3:$B$140,MATCH(C759,Bar_data!$A$3:$A$140,FALSE),2)</f>
        <v>Trust029</v>
      </c>
      <c r="I759" s="22" t="str">
        <f>INDEX(TrustCAHUB_map!$A$2:$D$139,MATCH($C759,TrustCAHUB_map!$A$2:$A$139,FALSE),3)</f>
        <v>West Yorkshire</v>
      </c>
      <c r="J759" s="22" t="str">
        <f>INDEX(TrustCAHUB_map!$A$2:$D$139,MATCH($C759,TrustCAHUB_map!$A$2:$A$139,FALSE),4)</f>
        <v>Yorkshire and Humber</v>
      </c>
    </row>
    <row r="760" spans="1:10" x14ac:dyDescent="0.3">
      <c r="A760" s="22" t="str">
        <f t="shared" si="11"/>
        <v>'RCF2016Palliative70+'</v>
      </c>
      <c r="B760" s="22">
        <v>2016</v>
      </c>
      <c r="C760" s="22" t="s">
        <v>192</v>
      </c>
      <c r="D760" s="22" t="s">
        <v>8</v>
      </c>
      <c r="E760" s="22" t="s">
        <v>628</v>
      </c>
      <c r="F760" s="22">
        <v>21</v>
      </c>
      <c r="G760" s="22">
        <v>4</v>
      </c>
      <c r="H760" s="22" t="str">
        <f>INDEX(Bar_data!$A$3:$B$140,MATCH(C760,Bar_data!$A$3:$A$140,FALSE),2)</f>
        <v>Trust029</v>
      </c>
      <c r="I760" s="22" t="str">
        <f>INDEX(TrustCAHUB_map!$A$2:$D$139,MATCH($C760,TrustCAHUB_map!$A$2:$A$139,FALSE),3)</f>
        <v>West Yorkshire</v>
      </c>
      <c r="J760" s="22" t="str">
        <f>INDEX(TrustCAHUB_map!$A$2:$D$139,MATCH($C760,TrustCAHUB_map!$A$2:$A$139,FALSE),4)</f>
        <v>Yorkshire and Humber</v>
      </c>
    </row>
    <row r="761" spans="1:10" x14ac:dyDescent="0.3">
      <c r="A761" s="22" t="str">
        <f t="shared" si="11"/>
        <v>'RCX2016Palliative18-49'</v>
      </c>
      <c r="B761" s="22">
        <v>2016</v>
      </c>
      <c r="C761" s="22" t="s">
        <v>194</v>
      </c>
      <c r="D761" s="22" t="s">
        <v>8</v>
      </c>
      <c r="E761" s="22" t="s">
        <v>153</v>
      </c>
      <c r="F761" s="22">
        <v>5</v>
      </c>
      <c r="G761" s="22">
        <v>1</v>
      </c>
      <c r="H761" s="22" t="str">
        <f>INDEX(Bar_data!$A$3:$B$140,MATCH(C761,Bar_data!$A$3:$A$140,FALSE),2)</f>
        <v>Trust031</v>
      </c>
      <c r="I761" s="22" t="str">
        <f>INDEX(TrustCAHUB_map!$A$2:$D$139,MATCH($C761,TrustCAHUB_map!$A$2:$A$139,FALSE),3)</f>
        <v>East of England</v>
      </c>
      <c r="J761" s="22" t="str">
        <f>INDEX(TrustCAHUB_map!$A$2:$D$139,MATCH($C761,TrustCAHUB_map!$A$2:$A$139,FALSE),4)</f>
        <v>East of England</v>
      </c>
    </row>
    <row r="762" spans="1:10" x14ac:dyDescent="0.3">
      <c r="A762" s="22" t="str">
        <f t="shared" si="11"/>
        <v>'RCX2016Not assigned50-69'</v>
      </c>
      <c r="B762" s="22">
        <v>2016</v>
      </c>
      <c r="C762" s="22" t="s">
        <v>194</v>
      </c>
      <c r="D762" s="22" t="s">
        <v>477</v>
      </c>
      <c r="E762" s="22" t="s">
        <v>627</v>
      </c>
      <c r="F762" s="22">
        <v>1</v>
      </c>
      <c r="G762" s="22">
        <v>0</v>
      </c>
      <c r="H762" s="22" t="str">
        <f>INDEX(Bar_data!$A$3:$B$140,MATCH(C762,Bar_data!$A$3:$A$140,FALSE),2)</f>
        <v>Trust031</v>
      </c>
      <c r="I762" s="22" t="str">
        <f>INDEX(TrustCAHUB_map!$A$2:$D$139,MATCH($C762,TrustCAHUB_map!$A$2:$A$139,FALSE),3)</f>
        <v>East of England</v>
      </c>
      <c r="J762" s="22" t="str">
        <f>INDEX(TrustCAHUB_map!$A$2:$D$139,MATCH($C762,TrustCAHUB_map!$A$2:$A$139,FALSE),4)</f>
        <v>East of England</v>
      </c>
    </row>
    <row r="763" spans="1:10" x14ac:dyDescent="0.3">
      <c r="A763" s="22" t="str">
        <f t="shared" si="11"/>
        <v>'RCX2016Palliative50-69'</v>
      </c>
      <c r="B763" s="22">
        <v>2016</v>
      </c>
      <c r="C763" s="22" t="s">
        <v>194</v>
      </c>
      <c r="D763" s="22" t="s">
        <v>8</v>
      </c>
      <c r="E763" s="22" t="s">
        <v>627</v>
      </c>
      <c r="F763" s="22">
        <v>17</v>
      </c>
      <c r="G763" s="22">
        <v>3</v>
      </c>
      <c r="H763" s="22" t="str">
        <f>INDEX(Bar_data!$A$3:$B$140,MATCH(C763,Bar_data!$A$3:$A$140,FALSE),2)</f>
        <v>Trust031</v>
      </c>
      <c r="I763" s="22" t="str">
        <f>INDEX(TrustCAHUB_map!$A$2:$D$139,MATCH($C763,TrustCAHUB_map!$A$2:$A$139,FALSE),3)</f>
        <v>East of England</v>
      </c>
      <c r="J763" s="22" t="str">
        <f>INDEX(TrustCAHUB_map!$A$2:$D$139,MATCH($C763,TrustCAHUB_map!$A$2:$A$139,FALSE),4)</f>
        <v>East of England</v>
      </c>
    </row>
    <row r="764" spans="1:10" x14ac:dyDescent="0.3">
      <c r="A764" s="22" t="str">
        <f t="shared" si="11"/>
        <v>'RCX2016Curative50-69'</v>
      </c>
      <c r="B764" s="22">
        <v>2016</v>
      </c>
      <c r="C764" s="22" t="s">
        <v>194</v>
      </c>
      <c r="D764" s="22" t="s">
        <v>7</v>
      </c>
      <c r="E764" s="22" t="s">
        <v>627</v>
      </c>
      <c r="F764" s="22">
        <v>7</v>
      </c>
      <c r="G764" s="22">
        <v>0</v>
      </c>
      <c r="H764" s="22" t="str">
        <f>INDEX(Bar_data!$A$3:$B$140,MATCH(C764,Bar_data!$A$3:$A$140,FALSE),2)</f>
        <v>Trust031</v>
      </c>
      <c r="I764" s="22" t="str">
        <f>INDEX(TrustCAHUB_map!$A$2:$D$139,MATCH($C764,TrustCAHUB_map!$A$2:$A$139,FALSE),3)</f>
        <v>East of England</v>
      </c>
      <c r="J764" s="22" t="str">
        <f>INDEX(TrustCAHUB_map!$A$2:$D$139,MATCH($C764,TrustCAHUB_map!$A$2:$A$139,FALSE),4)</f>
        <v>East of England</v>
      </c>
    </row>
    <row r="765" spans="1:10" x14ac:dyDescent="0.3">
      <c r="A765" s="22" t="str">
        <f t="shared" si="11"/>
        <v>'RCX2016Curative70+'</v>
      </c>
      <c r="B765" s="22">
        <v>2016</v>
      </c>
      <c r="C765" s="22" t="s">
        <v>194</v>
      </c>
      <c r="D765" s="22" t="s">
        <v>7</v>
      </c>
      <c r="E765" s="22" t="s">
        <v>628</v>
      </c>
      <c r="F765" s="22">
        <v>2</v>
      </c>
      <c r="G765" s="22">
        <v>0</v>
      </c>
      <c r="H765" s="22" t="str">
        <f>INDEX(Bar_data!$A$3:$B$140,MATCH(C765,Bar_data!$A$3:$A$140,FALSE),2)</f>
        <v>Trust031</v>
      </c>
      <c r="I765" s="22" t="str">
        <f>INDEX(TrustCAHUB_map!$A$2:$D$139,MATCH($C765,TrustCAHUB_map!$A$2:$A$139,FALSE),3)</f>
        <v>East of England</v>
      </c>
      <c r="J765" s="22" t="str">
        <f>INDEX(TrustCAHUB_map!$A$2:$D$139,MATCH($C765,TrustCAHUB_map!$A$2:$A$139,FALSE),4)</f>
        <v>East of England</v>
      </c>
    </row>
    <row r="766" spans="1:10" x14ac:dyDescent="0.3">
      <c r="A766" s="22" t="str">
        <f t="shared" si="11"/>
        <v>'RCX2016Palliative70+'</v>
      </c>
      <c r="B766" s="22">
        <v>2016</v>
      </c>
      <c r="C766" s="22" t="s">
        <v>194</v>
      </c>
      <c r="D766" s="22" t="s">
        <v>8</v>
      </c>
      <c r="E766" s="22" t="s">
        <v>628</v>
      </c>
      <c r="F766" s="22">
        <v>20</v>
      </c>
      <c r="G766" s="22">
        <v>2</v>
      </c>
      <c r="H766" s="22" t="str">
        <f>INDEX(Bar_data!$A$3:$B$140,MATCH(C766,Bar_data!$A$3:$A$140,FALSE),2)</f>
        <v>Trust031</v>
      </c>
      <c r="I766" s="22" t="str">
        <f>INDEX(TrustCAHUB_map!$A$2:$D$139,MATCH($C766,TrustCAHUB_map!$A$2:$A$139,FALSE),3)</f>
        <v>East of England</v>
      </c>
      <c r="J766" s="22" t="str">
        <f>INDEX(TrustCAHUB_map!$A$2:$D$139,MATCH($C766,TrustCAHUB_map!$A$2:$A$139,FALSE),4)</f>
        <v>East of England</v>
      </c>
    </row>
    <row r="767" spans="1:10" x14ac:dyDescent="0.3">
      <c r="A767" s="22" t="str">
        <f t="shared" si="11"/>
        <v>'RD12016Curative18-49'</v>
      </c>
      <c r="B767" s="22">
        <v>2016</v>
      </c>
      <c r="C767" s="22" t="s">
        <v>195</v>
      </c>
      <c r="D767" s="22" t="s">
        <v>7</v>
      </c>
      <c r="E767" s="22" t="s">
        <v>153</v>
      </c>
      <c r="F767" s="22">
        <v>1</v>
      </c>
      <c r="G767" s="22">
        <v>0</v>
      </c>
      <c r="H767" s="22" t="str">
        <f>INDEX(Bar_data!$A$3:$B$140,MATCH(C767,Bar_data!$A$3:$A$140,FALSE),2)</f>
        <v>Trust032</v>
      </c>
      <c r="I767" s="22" t="str">
        <f>INDEX(TrustCAHUB_map!$A$2:$D$139,MATCH($C767,TrustCAHUB_map!$A$2:$A$139,FALSE),3)</f>
        <v>Somerset, Wiltshire, Avon and Gloucester</v>
      </c>
      <c r="J767" s="22" t="str">
        <f>INDEX(TrustCAHUB_map!$A$2:$D$139,MATCH($C767,TrustCAHUB_map!$A$2:$A$139,FALSE),4)</f>
        <v>South West</v>
      </c>
    </row>
    <row r="768" spans="1:10" x14ac:dyDescent="0.3">
      <c r="A768" s="22" t="str">
        <f t="shared" si="11"/>
        <v>'RD12016Palliative18-49'</v>
      </c>
      <c r="B768" s="22">
        <v>2016</v>
      </c>
      <c r="C768" s="22" t="s">
        <v>195</v>
      </c>
      <c r="D768" s="22" t="s">
        <v>8</v>
      </c>
      <c r="E768" s="22" t="s">
        <v>153</v>
      </c>
      <c r="F768" s="22">
        <v>8</v>
      </c>
      <c r="G768" s="22">
        <v>1</v>
      </c>
      <c r="H768" s="22" t="str">
        <f>INDEX(Bar_data!$A$3:$B$140,MATCH(C768,Bar_data!$A$3:$A$140,FALSE),2)</f>
        <v>Trust032</v>
      </c>
      <c r="I768" s="22" t="str">
        <f>INDEX(TrustCAHUB_map!$A$2:$D$139,MATCH($C768,TrustCAHUB_map!$A$2:$A$139,FALSE),3)</f>
        <v>Somerset, Wiltshire, Avon and Gloucester</v>
      </c>
      <c r="J768" s="22" t="str">
        <f>INDEX(TrustCAHUB_map!$A$2:$D$139,MATCH($C768,TrustCAHUB_map!$A$2:$A$139,FALSE),4)</f>
        <v>South West</v>
      </c>
    </row>
    <row r="769" spans="1:10" x14ac:dyDescent="0.3">
      <c r="A769" s="22" t="str">
        <f t="shared" si="11"/>
        <v>'RD12016Palliative50-69'</v>
      </c>
      <c r="B769" s="22">
        <v>2016</v>
      </c>
      <c r="C769" s="22" t="s">
        <v>195</v>
      </c>
      <c r="D769" s="22" t="s">
        <v>8</v>
      </c>
      <c r="E769" s="22" t="s">
        <v>627</v>
      </c>
      <c r="F769" s="22">
        <v>29</v>
      </c>
      <c r="G769" s="22">
        <v>4</v>
      </c>
      <c r="H769" s="22" t="str">
        <f>INDEX(Bar_data!$A$3:$B$140,MATCH(C769,Bar_data!$A$3:$A$140,FALSE),2)</f>
        <v>Trust032</v>
      </c>
      <c r="I769" s="22" t="str">
        <f>INDEX(TrustCAHUB_map!$A$2:$D$139,MATCH($C769,TrustCAHUB_map!$A$2:$A$139,FALSE),3)</f>
        <v>Somerset, Wiltshire, Avon and Gloucester</v>
      </c>
      <c r="J769" s="22" t="str">
        <f>INDEX(TrustCAHUB_map!$A$2:$D$139,MATCH($C769,TrustCAHUB_map!$A$2:$A$139,FALSE),4)</f>
        <v>South West</v>
      </c>
    </row>
    <row r="770" spans="1:10" x14ac:dyDescent="0.3">
      <c r="A770" s="22" t="str">
        <f t="shared" si="11"/>
        <v>'RD12016Curative50-69'</v>
      </c>
      <c r="B770" s="22">
        <v>2016</v>
      </c>
      <c r="C770" s="22" t="s">
        <v>195</v>
      </c>
      <c r="D770" s="22" t="s">
        <v>7</v>
      </c>
      <c r="E770" s="22" t="s">
        <v>627</v>
      </c>
      <c r="F770" s="22">
        <v>6</v>
      </c>
      <c r="G770" s="22">
        <v>2</v>
      </c>
      <c r="H770" s="22" t="str">
        <f>INDEX(Bar_data!$A$3:$B$140,MATCH(C770,Bar_data!$A$3:$A$140,FALSE),2)</f>
        <v>Trust032</v>
      </c>
      <c r="I770" s="22" t="str">
        <f>INDEX(TrustCAHUB_map!$A$2:$D$139,MATCH($C770,TrustCAHUB_map!$A$2:$A$139,FALSE),3)</f>
        <v>Somerset, Wiltshire, Avon and Gloucester</v>
      </c>
      <c r="J770" s="22" t="str">
        <f>INDEX(TrustCAHUB_map!$A$2:$D$139,MATCH($C770,TrustCAHUB_map!$A$2:$A$139,FALSE),4)</f>
        <v>South West</v>
      </c>
    </row>
    <row r="771" spans="1:10" x14ac:dyDescent="0.3">
      <c r="A771" s="22" t="str">
        <f t="shared" ref="A771:A834" si="12">"'"&amp;C771&amp;B771&amp;D771&amp;E771&amp;"'"</f>
        <v>'RD12016Palliative70+'</v>
      </c>
      <c r="B771" s="22">
        <v>2016</v>
      </c>
      <c r="C771" s="22" t="s">
        <v>195</v>
      </c>
      <c r="D771" s="22" t="s">
        <v>8</v>
      </c>
      <c r="E771" s="22" t="s">
        <v>628</v>
      </c>
      <c r="F771" s="22">
        <v>21</v>
      </c>
      <c r="G771" s="22">
        <v>2</v>
      </c>
      <c r="H771" s="22" t="str">
        <f>INDEX(Bar_data!$A$3:$B$140,MATCH(C771,Bar_data!$A$3:$A$140,FALSE),2)</f>
        <v>Trust032</v>
      </c>
      <c r="I771" s="22" t="str">
        <f>INDEX(TrustCAHUB_map!$A$2:$D$139,MATCH($C771,TrustCAHUB_map!$A$2:$A$139,FALSE),3)</f>
        <v>Somerset, Wiltshire, Avon and Gloucester</v>
      </c>
      <c r="J771" s="22" t="str">
        <f>INDEX(TrustCAHUB_map!$A$2:$D$139,MATCH($C771,TrustCAHUB_map!$A$2:$A$139,FALSE),4)</f>
        <v>South West</v>
      </c>
    </row>
    <row r="772" spans="1:10" x14ac:dyDescent="0.3">
      <c r="A772" s="22" t="str">
        <f t="shared" si="12"/>
        <v>'RD12016Not assigned70+'</v>
      </c>
      <c r="B772" s="22">
        <v>2016</v>
      </c>
      <c r="C772" s="22" t="s">
        <v>195</v>
      </c>
      <c r="D772" s="22" t="s">
        <v>477</v>
      </c>
      <c r="E772" s="22" t="s">
        <v>628</v>
      </c>
      <c r="F772" s="22">
        <v>1</v>
      </c>
      <c r="G772" s="22">
        <v>0</v>
      </c>
      <c r="H772" s="22" t="str">
        <f>INDEX(Bar_data!$A$3:$B$140,MATCH(C772,Bar_data!$A$3:$A$140,FALSE),2)</f>
        <v>Trust032</v>
      </c>
      <c r="I772" s="22" t="str">
        <f>INDEX(TrustCAHUB_map!$A$2:$D$139,MATCH($C772,TrustCAHUB_map!$A$2:$A$139,FALSE),3)</f>
        <v>Somerset, Wiltshire, Avon and Gloucester</v>
      </c>
      <c r="J772" s="22" t="str">
        <f>INDEX(TrustCAHUB_map!$A$2:$D$139,MATCH($C772,TrustCAHUB_map!$A$2:$A$139,FALSE),4)</f>
        <v>South West</v>
      </c>
    </row>
    <row r="773" spans="1:10" x14ac:dyDescent="0.3">
      <c r="A773" s="22" t="str">
        <f t="shared" si="12"/>
        <v>'RD12016Curative70+'</v>
      </c>
      <c r="B773" s="22">
        <v>2016</v>
      </c>
      <c r="C773" s="22" t="s">
        <v>195</v>
      </c>
      <c r="D773" s="22" t="s">
        <v>7</v>
      </c>
      <c r="E773" s="22" t="s">
        <v>628</v>
      </c>
      <c r="F773" s="22">
        <v>8</v>
      </c>
      <c r="G773" s="22">
        <v>0</v>
      </c>
      <c r="H773" s="22" t="str">
        <f>INDEX(Bar_data!$A$3:$B$140,MATCH(C773,Bar_data!$A$3:$A$140,FALSE),2)</f>
        <v>Trust032</v>
      </c>
      <c r="I773" s="22" t="str">
        <f>INDEX(TrustCAHUB_map!$A$2:$D$139,MATCH($C773,TrustCAHUB_map!$A$2:$A$139,FALSE),3)</f>
        <v>Somerset, Wiltshire, Avon and Gloucester</v>
      </c>
      <c r="J773" s="22" t="str">
        <f>INDEX(TrustCAHUB_map!$A$2:$D$139,MATCH($C773,TrustCAHUB_map!$A$2:$A$139,FALSE),4)</f>
        <v>South West</v>
      </c>
    </row>
    <row r="774" spans="1:10" x14ac:dyDescent="0.3">
      <c r="A774" s="22" t="str">
        <f t="shared" si="12"/>
        <v>'RD32016Palliative18-49'</v>
      </c>
      <c r="B774" s="22">
        <v>2016</v>
      </c>
      <c r="C774" s="22" t="s">
        <v>196</v>
      </c>
      <c r="D774" s="22" t="s">
        <v>8</v>
      </c>
      <c r="E774" s="22" t="s">
        <v>153</v>
      </c>
      <c r="F774" s="22">
        <v>1</v>
      </c>
      <c r="G774" s="22">
        <v>0</v>
      </c>
      <c r="H774" s="22" t="str">
        <f>INDEX(Bar_data!$A$3:$B$140,MATCH(C774,Bar_data!$A$3:$A$140,FALSE),2)</f>
        <v>Trust033</v>
      </c>
      <c r="I774" s="22" t="str">
        <f>INDEX(TrustCAHUB_map!$A$2:$D$139,MATCH($C774,TrustCAHUB_map!$A$2:$A$139,FALSE),3)</f>
        <v>Wessex</v>
      </c>
      <c r="J774" s="22" t="str">
        <f>INDEX(TrustCAHUB_map!$A$2:$D$139,MATCH($C774,TrustCAHUB_map!$A$2:$A$139,FALSE),4)</f>
        <v>Wessex</v>
      </c>
    </row>
    <row r="775" spans="1:10" x14ac:dyDescent="0.3">
      <c r="A775" s="22" t="str">
        <f t="shared" si="12"/>
        <v>'RD32016Palliative50-69'</v>
      </c>
      <c r="B775" s="22">
        <v>2016</v>
      </c>
      <c r="C775" s="22" t="s">
        <v>196</v>
      </c>
      <c r="D775" s="22" t="s">
        <v>8</v>
      </c>
      <c r="E775" s="22" t="s">
        <v>627</v>
      </c>
      <c r="F775" s="22">
        <v>21</v>
      </c>
      <c r="G775" s="22">
        <v>1</v>
      </c>
      <c r="H775" s="22" t="str">
        <f>INDEX(Bar_data!$A$3:$B$140,MATCH(C775,Bar_data!$A$3:$A$140,FALSE),2)</f>
        <v>Trust033</v>
      </c>
      <c r="I775" s="22" t="str">
        <f>INDEX(TrustCAHUB_map!$A$2:$D$139,MATCH($C775,TrustCAHUB_map!$A$2:$A$139,FALSE),3)</f>
        <v>Wessex</v>
      </c>
      <c r="J775" s="22" t="str">
        <f>INDEX(TrustCAHUB_map!$A$2:$D$139,MATCH($C775,TrustCAHUB_map!$A$2:$A$139,FALSE),4)</f>
        <v>Wessex</v>
      </c>
    </row>
    <row r="776" spans="1:10" x14ac:dyDescent="0.3">
      <c r="A776" s="22" t="str">
        <f t="shared" si="12"/>
        <v>'RD32016Not assigned50-69'</v>
      </c>
      <c r="B776" s="22">
        <v>2016</v>
      </c>
      <c r="C776" s="22" t="s">
        <v>196</v>
      </c>
      <c r="D776" s="22" t="s">
        <v>477</v>
      </c>
      <c r="E776" s="22" t="s">
        <v>627</v>
      </c>
      <c r="F776" s="22">
        <v>2</v>
      </c>
      <c r="G776" s="22">
        <v>0</v>
      </c>
      <c r="H776" s="22" t="str">
        <f>INDEX(Bar_data!$A$3:$B$140,MATCH(C776,Bar_data!$A$3:$A$140,FALSE),2)</f>
        <v>Trust033</v>
      </c>
      <c r="I776" s="22" t="str">
        <f>INDEX(TrustCAHUB_map!$A$2:$D$139,MATCH($C776,TrustCAHUB_map!$A$2:$A$139,FALSE),3)</f>
        <v>Wessex</v>
      </c>
      <c r="J776" s="22" t="str">
        <f>INDEX(TrustCAHUB_map!$A$2:$D$139,MATCH($C776,TrustCAHUB_map!$A$2:$A$139,FALSE),4)</f>
        <v>Wessex</v>
      </c>
    </row>
    <row r="777" spans="1:10" x14ac:dyDescent="0.3">
      <c r="A777" s="22" t="str">
        <f t="shared" si="12"/>
        <v>'RD32016Curative50-69'</v>
      </c>
      <c r="B777" s="22">
        <v>2016</v>
      </c>
      <c r="C777" s="22" t="s">
        <v>196</v>
      </c>
      <c r="D777" s="22" t="s">
        <v>7</v>
      </c>
      <c r="E777" s="22" t="s">
        <v>627</v>
      </c>
      <c r="F777" s="22">
        <v>9</v>
      </c>
      <c r="G777" s="22">
        <v>0</v>
      </c>
      <c r="H777" s="22" t="str">
        <f>INDEX(Bar_data!$A$3:$B$140,MATCH(C777,Bar_data!$A$3:$A$140,FALSE),2)</f>
        <v>Trust033</v>
      </c>
      <c r="I777" s="22" t="str">
        <f>INDEX(TrustCAHUB_map!$A$2:$D$139,MATCH($C777,TrustCAHUB_map!$A$2:$A$139,FALSE),3)</f>
        <v>Wessex</v>
      </c>
      <c r="J777" s="22" t="str">
        <f>INDEX(TrustCAHUB_map!$A$2:$D$139,MATCH($C777,TrustCAHUB_map!$A$2:$A$139,FALSE),4)</f>
        <v>Wessex</v>
      </c>
    </row>
    <row r="778" spans="1:10" x14ac:dyDescent="0.3">
      <c r="A778" s="22" t="str">
        <f t="shared" si="12"/>
        <v>'RD32016Curative70+'</v>
      </c>
      <c r="B778" s="22">
        <v>2016</v>
      </c>
      <c r="C778" s="22" t="s">
        <v>196</v>
      </c>
      <c r="D778" s="22" t="s">
        <v>7</v>
      </c>
      <c r="E778" s="22" t="s">
        <v>628</v>
      </c>
      <c r="F778" s="22">
        <v>8</v>
      </c>
      <c r="G778" s="22">
        <v>0</v>
      </c>
      <c r="H778" s="22" t="str">
        <f>INDEX(Bar_data!$A$3:$B$140,MATCH(C778,Bar_data!$A$3:$A$140,FALSE),2)</f>
        <v>Trust033</v>
      </c>
      <c r="I778" s="22" t="str">
        <f>INDEX(TrustCAHUB_map!$A$2:$D$139,MATCH($C778,TrustCAHUB_map!$A$2:$A$139,FALSE),3)</f>
        <v>Wessex</v>
      </c>
      <c r="J778" s="22" t="str">
        <f>INDEX(TrustCAHUB_map!$A$2:$D$139,MATCH($C778,TrustCAHUB_map!$A$2:$A$139,FALSE),4)</f>
        <v>Wessex</v>
      </c>
    </row>
    <row r="779" spans="1:10" x14ac:dyDescent="0.3">
      <c r="A779" s="22" t="str">
        <f t="shared" si="12"/>
        <v>'RD32016Palliative70+'</v>
      </c>
      <c r="B779" s="22">
        <v>2016</v>
      </c>
      <c r="C779" s="22" t="s">
        <v>196</v>
      </c>
      <c r="D779" s="22" t="s">
        <v>8</v>
      </c>
      <c r="E779" s="22" t="s">
        <v>628</v>
      </c>
      <c r="F779" s="22">
        <v>24</v>
      </c>
      <c r="G779" s="22">
        <v>1</v>
      </c>
      <c r="H779" s="22" t="str">
        <f>INDEX(Bar_data!$A$3:$B$140,MATCH(C779,Bar_data!$A$3:$A$140,FALSE),2)</f>
        <v>Trust033</v>
      </c>
      <c r="I779" s="22" t="str">
        <f>INDEX(TrustCAHUB_map!$A$2:$D$139,MATCH($C779,TrustCAHUB_map!$A$2:$A$139,FALSE),3)</f>
        <v>Wessex</v>
      </c>
      <c r="J779" s="22" t="str">
        <f>INDEX(TrustCAHUB_map!$A$2:$D$139,MATCH($C779,TrustCAHUB_map!$A$2:$A$139,FALSE),4)</f>
        <v>Wessex</v>
      </c>
    </row>
    <row r="780" spans="1:10" x14ac:dyDescent="0.3">
      <c r="A780" s="22" t="str">
        <f t="shared" si="12"/>
        <v>'RD82016Palliative18-49'</v>
      </c>
      <c r="B780" s="22">
        <v>2016</v>
      </c>
      <c r="C780" s="22" t="s">
        <v>197</v>
      </c>
      <c r="D780" s="22" t="s">
        <v>8</v>
      </c>
      <c r="E780" s="22" t="s">
        <v>153</v>
      </c>
      <c r="F780" s="22">
        <v>1</v>
      </c>
      <c r="G780" s="22">
        <v>0</v>
      </c>
      <c r="H780" s="22" t="str">
        <f>INDEX(Bar_data!$A$3:$B$140,MATCH(C780,Bar_data!$A$3:$A$140,FALSE),2)</f>
        <v>Trust034</v>
      </c>
      <c r="I780" s="22" t="str">
        <f>INDEX(TrustCAHUB_map!$A$2:$D$139,MATCH($C780,TrustCAHUB_map!$A$2:$A$139,FALSE),3)</f>
        <v>East of England</v>
      </c>
      <c r="J780" s="22" t="str">
        <f>INDEX(TrustCAHUB_map!$A$2:$D$139,MATCH($C780,TrustCAHUB_map!$A$2:$A$139,FALSE),4)</f>
        <v>East Midlands</v>
      </c>
    </row>
    <row r="781" spans="1:10" x14ac:dyDescent="0.3">
      <c r="A781" s="22" t="str">
        <f t="shared" si="12"/>
        <v>'RD82016Curative50-69'</v>
      </c>
      <c r="B781" s="22">
        <v>2016</v>
      </c>
      <c r="C781" s="22" t="s">
        <v>197</v>
      </c>
      <c r="D781" s="22" t="s">
        <v>7</v>
      </c>
      <c r="E781" s="22" t="s">
        <v>627</v>
      </c>
      <c r="F781" s="22">
        <v>2</v>
      </c>
      <c r="G781" s="22">
        <v>0</v>
      </c>
      <c r="H781" s="22" t="str">
        <f>INDEX(Bar_data!$A$3:$B$140,MATCH(C781,Bar_data!$A$3:$A$140,FALSE),2)</f>
        <v>Trust034</v>
      </c>
      <c r="I781" s="22" t="str">
        <f>INDEX(TrustCAHUB_map!$A$2:$D$139,MATCH($C781,TrustCAHUB_map!$A$2:$A$139,FALSE),3)</f>
        <v>East of England</v>
      </c>
      <c r="J781" s="22" t="str">
        <f>INDEX(TrustCAHUB_map!$A$2:$D$139,MATCH($C781,TrustCAHUB_map!$A$2:$A$139,FALSE),4)</f>
        <v>East Midlands</v>
      </c>
    </row>
    <row r="782" spans="1:10" x14ac:dyDescent="0.3">
      <c r="A782" s="22" t="str">
        <f t="shared" si="12"/>
        <v>'RD82016Palliative50-69'</v>
      </c>
      <c r="B782" s="22">
        <v>2016</v>
      </c>
      <c r="C782" s="22" t="s">
        <v>197</v>
      </c>
      <c r="D782" s="22" t="s">
        <v>8</v>
      </c>
      <c r="E782" s="22" t="s">
        <v>627</v>
      </c>
      <c r="F782" s="22">
        <v>35</v>
      </c>
      <c r="G782" s="22">
        <v>0</v>
      </c>
      <c r="H782" s="22" t="str">
        <f>INDEX(Bar_data!$A$3:$B$140,MATCH(C782,Bar_data!$A$3:$A$140,FALSE),2)</f>
        <v>Trust034</v>
      </c>
      <c r="I782" s="22" t="str">
        <f>INDEX(TrustCAHUB_map!$A$2:$D$139,MATCH($C782,TrustCAHUB_map!$A$2:$A$139,FALSE),3)</f>
        <v>East of England</v>
      </c>
      <c r="J782" s="22" t="str">
        <f>INDEX(TrustCAHUB_map!$A$2:$D$139,MATCH($C782,TrustCAHUB_map!$A$2:$A$139,FALSE),4)</f>
        <v>East Midlands</v>
      </c>
    </row>
    <row r="783" spans="1:10" x14ac:dyDescent="0.3">
      <c r="A783" s="22" t="str">
        <f t="shared" si="12"/>
        <v>'RD82016Curative70+'</v>
      </c>
      <c r="B783" s="22">
        <v>2016</v>
      </c>
      <c r="C783" s="22" t="s">
        <v>197</v>
      </c>
      <c r="D783" s="22" t="s">
        <v>7</v>
      </c>
      <c r="E783" s="22" t="s">
        <v>628</v>
      </c>
      <c r="F783" s="22">
        <v>2</v>
      </c>
      <c r="G783" s="22">
        <v>0</v>
      </c>
      <c r="H783" s="22" t="str">
        <f>INDEX(Bar_data!$A$3:$B$140,MATCH(C783,Bar_data!$A$3:$A$140,FALSE),2)</f>
        <v>Trust034</v>
      </c>
      <c r="I783" s="22" t="str">
        <f>INDEX(TrustCAHUB_map!$A$2:$D$139,MATCH($C783,TrustCAHUB_map!$A$2:$A$139,FALSE),3)</f>
        <v>East of England</v>
      </c>
      <c r="J783" s="22" t="str">
        <f>INDEX(TrustCAHUB_map!$A$2:$D$139,MATCH($C783,TrustCAHUB_map!$A$2:$A$139,FALSE),4)</f>
        <v>East Midlands</v>
      </c>
    </row>
    <row r="784" spans="1:10" x14ac:dyDescent="0.3">
      <c r="A784" s="22" t="str">
        <f t="shared" si="12"/>
        <v>'RD82016Palliative70+'</v>
      </c>
      <c r="B784" s="22">
        <v>2016</v>
      </c>
      <c r="C784" s="22" t="s">
        <v>197</v>
      </c>
      <c r="D784" s="22" t="s">
        <v>8</v>
      </c>
      <c r="E784" s="22" t="s">
        <v>628</v>
      </c>
      <c r="F784" s="22">
        <v>17</v>
      </c>
      <c r="G784" s="22">
        <v>2</v>
      </c>
      <c r="H784" s="22" t="str">
        <f>INDEX(Bar_data!$A$3:$B$140,MATCH(C784,Bar_data!$A$3:$A$140,FALSE),2)</f>
        <v>Trust034</v>
      </c>
      <c r="I784" s="22" t="str">
        <f>INDEX(TrustCAHUB_map!$A$2:$D$139,MATCH($C784,TrustCAHUB_map!$A$2:$A$139,FALSE),3)</f>
        <v>East of England</v>
      </c>
      <c r="J784" s="22" t="str">
        <f>INDEX(TrustCAHUB_map!$A$2:$D$139,MATCH($C784,TrustCAHUB_map!$A$2:$A$139,FALSE),4)</f>
        <v>East Midlands</v>
      </c>
    </row>
    <row r="785" spans="1:10" x14ac:dyDescent="0.3">
      <c r="A785" s="22" t="str">
        <f t="shared" si="12"/>
        <v>'RDE2016Palliative18-49'</v>
      </c>
      <c r="B785" s="22">
        <v>2016</v>
      </c>
      <c r="C785" s="22" t="s">
        <v>199</v>
      </c>
      <c r="D785" s="22" t="s">
        <v>8</v>
      </c>
      <c r="E785" s="22" t="s">
        <v>153</v>
      </c>
      <c r="F785" s="22">
        <v>2</v>
      </c>
      <c r="G785" s="22">
        <v>0</v>
      </c>
      <c r="H785" s="22" t="str">
        <f>INDEX(Bar_data!$A$3:$B$140,MATCH(C785,Bar_data!$A$3:$A$140,FALSE),2)</f>
        <v>Trust036</v>
      </c>
      <c r="I785" s="22" t="str">
        <f>INDEX(TrustCAHUB_map!$A$2:$D$139,MATCH($C785,TrustCAHUB_map!$A$2:$A$139,FALSE),3)</f>
        <v>East of England</v>
      </c>
      <c r="J785" s="22" t="str">
        <f>INDEX(TrustCAHUB_map!$A$2:$D$139,MATCH($C785,TrustCAHUB_map!$A$2:$A$139,FALSE),4)</f>
        <v>East of England</v>
      </c>
    </row>
    <row r="786" spans="1:10" x14ac:dyDescent="0.3">
      <c r="A786" s="22" t="str">
        <f t="shared" si="12"/>
        <v>'RDE2016Curative18-49'</v>
      </c>
      <c r="B786" s="22">
        <v>2016</v>
      </c>
      <c r="C786" s="22" t="s">
        <v>199</v>
      </c>
      <c r="D786" s="22" t="s">
        <v>7</v>
      </c>
      <c r="E786" s="22" t="s">
        <v>153</v>
      </c>
      <c r="F786" s="22">
        <v>2</v>
      </c>
      <c r="G786" s="22">
        <v>1</v>
      </c>
      <c r="H786" s="22" t="str">
        <f>INDEX(Bar_data!$A$3:$B$140,MATCH(C786,Bar_data!$A$3:$A$140,FALSE),2)</f>
        <v>Trust036</v>
      </c>
      <c r="I786" s="22" t="str">
        <f>INDEX(TrustCAHUB_map!$A$2:$D$139,MATCH($C786,TrustCAHUB_map!$A$2:$A$139,FALSE),3)</f>
        <v>East of England</v>
      </c>
      <c r="J786" s="22" t="str">
        <f>INDEX(TrustCAHUB_map!$A$2:$D$139,MATCH($C786,TrustCAHUB_map!$A$2:$A$139,FALSE),4)</f>
        <v>East of England</v>
      </c>
    </row>
    <row r="787" spans="1:10" x14ac:dyDescent="0.3">
      <c r="A787" s="22" t="str">
        <f t="shared" si="12"/>
        <v>'RDE2016Palliative50-69'</v>
      </c>
      <c r="B787" s="22">
        <v>2016</v>
      </c>
      <c r="C787" s="22" t="s">
        <v>199</v>
      </c>
      <c r="D787" s="22" t="s">
        <v>8</v>
      </c>
      <c r="E787" s="22" t="s">
        <v>627</v>
      </c>
      <c r="F787" s="22">
        <v>65</v>
      </c>
      <c r="G787" s="22">
        <v>4</v>
      </c>
      <c r="H787" s="22" t="str">
        <f>INDEX(Bar_data!$A$3:$B$140,MATCH(C787,Bar_data!$A$3:$A$140,FALSE),2)</f>
        <v>Trust036</v>
      </c>
      <c r="I787" s="22" t="str">
        <f>INDEX(TrustCAHUB_map!$A$2:$D$139,MATCH($C787,TrustCAHUB_map!$A$2:$A$139,FALSE),3)</f>
        <v>East of England</v>
      </c>
      <c r="J787" s="22" t="str">
        <f>INDEX(TrustCAHUB_map!$A$2:$D$139,MATCH($C787,TrustCAHUB_map!$A$2:$A$139,FALSE),4)</f>
        <v>East of England</v>
      </c>
    </row>
    <row r="788" spans="1:10" x14ac:dyDescent="0.3">
      <c r="A788" s="22" t="str">
        <f t="shared" si="12"/>
        <v>'RDE2016Not assigned50-69'</v>
      </c>
      <c r="B788" s="22">
        <v>2016</v>
      </c>
      <c r="C788" s="22" t="s">
        <v>199</v>
      </c>
      <c r="D788" s="22" t="s">
        <v>477</v>
      </c>
      <c r="E788" s="22" t="s">
        <v>627</v>
      </c>
      <c r="F788" s="22">
        <v>7</v>
      </c>
      <c r="G788" s="22">
        <v>0</v>
      </c>
      <c r="H788" s="22" t="str">
        <f>INDEX(Bar_data!$A$3:$B$140,MATCH(C788,Bar_data!$A$3:$A$140,FALSE),2)</f>
        <v>Trust036</v>
      </c>
      <c r="I788" s="22" t="str">
        <f>INDEX(TrustCAHUB_map!$A$2:$D$139,MATCH($C788,TrustCAHUB_map!$A$2:$A$139,FALSE),3)</f>
        <v>East of England</v>
      </c>
      <c r="J788" s="22" t="str">
        <f>INDEX(TrustCAHUB_map!$A$2:$D$139,MATCH($C788,TrustCAHUB_map!$A$2:$A$139,FALSE),4)</f>
        <v>East of England</v>
      </c>
    </row>
    <row r="789" spans="1:10" x14ac:dyDescent="0.3">
      <c r="A789" s="22" t="str">
        <f t="shared" si="12"/>
        <v>'RDE2016Curative50-69'</v>
      </c>
      <c r="B789" s="22">
        <v>2016</v>
      </c>
      <c r="C789" s="22" t="s">
        <v>199</v>
      </c>
      <c r="D789" s="22" t="s">
        <v>7</v>
      </c>
      <c r="E789" s="22" t="s">
        <v>627</v>
      </c>
      <c r="F789" s="22">
        <v>8</v>
      </c>
      <c r="G789" s="22">
        <v>0</v>
      </c>
      <c r="H789" s="22" t="str">
        <f>INDEX(Bar_data!$A$3:$B$140,MATCH(C789,Bar_data!$A$3:$A$140,FALSE),2)</f>
        <v>Trust036</v>
      </c>
      <c r="I789" s="22" t="str">
        <f>INDEX(TrustCAHUB_map!$A$2:$D$139,MATCH($C789,TrustCAHUB_map!$A$2:$A$139,FALSE),3)</f>
        <v>East of England</v>
      </c>
      <c r="J789" s="22" t="str">
        <f>INDEX(TrustCAHUB_map!$A$2:$D$139,MATCH($C789,TrustCAHUB_map!$A$2:$A$139,FALSE),4)</f>
        <v>East of England</v>
      </c>
    </row>
    <row r="790" spans="1:10" x14ac:dyDescent="0.3">
      <c r="A790" s="22" t="str">
        <f t="shared" si="12"/>
        <v>'RDE2016Palliative70+'</v>
      </c>
      <c r="B790" s="22">
        <v>2016</v>
      </c>
      <c r="C790" s="22" t="s">
        <v>199</v>
      </c>
      <c r="D790" s="22" t="s">
        <v>8</v>
      </c>
      <c r="E790" s="22" t="s">
        <v>628</v>
      </c>
      <c r="F790" s="22">
        <v>73</v>
      </c>
      <c r="G790" s="22">
        <v>7</v>
      </c>
      <c r="H790" s="22" t="str">
        <f>INDEX(Bar_data!$A$3:$B$140,MATCH(C790,Bar_data!$A$3:$A$140,FALSE),2)</f>
        <v>Trust036</v>
      </c>
      <c r="I790" s="22" t="str">
        <f>INDEX(TrustCAHUB_map!$A$2:$D$139,MATCH($C790,TrustCAHUB_map!$A$2:$A$139,FALSE),3)</f>
        <v>East of England</v>
      </c>
      <c r="J790" s="22" t="str">
        <f>INDEX(TrustCAHUB_map!$A$2:$D$139,MATCH($C790,TrustCAHUB_map!$A$2:$A$139,FALSE),4)</f>
        <v>East of England</v>
      </c>
    </row>
    <row r="791" spans="1:10" x14ac:dyDescent="0.3">
      <c r="A791" s="22" t="str">
        <f t="shared" si="12"/>
        <v>'RDE2016Not assigned70+'</v>
      </c>
      <c r="B791" s="22">
        <v>2016</v>
      </c>
      <c r="C791" s="22" t="s">
        <v>199</v>
      </c>
      <c r="D791" s="22" t="s">
        <v>477</v>
      </c>
      <c r="E791" s="22" t="s">
        <v>628</v>
      </c>
      <c r="F791" s="22">
        <v>6</v>
      </c>
      <c r="G791" s="22">
        <v>0</v>
      </c>
      <c r="H791" s="22" t="str">
        <f>INDEX(Bar_data!$A$3:$B$140,MATCH(C791,Bar_data!$A$3:$A$140,FALSE),2)</f>
        <v>Trust036</v>
      </c>
      <c r="I791" s="22" t="str">
        <f>INDEX(TrustCAHUB_map!$A$2:$D$139,MATCH($C791,TrustCAHUB_map!$A$2:$A$139,FALSE),3)</f>
        <v>East of England</v>
      </c>
      <c r="J791" s="22" t="str">
        <f>INDEX(TrustCAHUB_map!$A$2:$D$139,MATCH($C791,TrustCAHUB_map!$A$2:$A$139,FALSE),4)</f>
        <v>East of England</v>
      </c>
    </row>
    <row r="792" spans="1:10" x14ac:dyDescent="0.3">
      <c r="A792" s="22" t="str">
        <f t="shared" si="12"/>
        <v>'RDE2016Curative70+'</v>
      </c>
      <c r="B792" s="22">
        <v>2016</v>
      </c>
      <c r="C792" s="22" t="s">
        <v>199</v>
      </c>
      <c r="D792" s="22" t="s">
        <v>7</v>
      </c>
      <c r="E792" s="22" t="s">
        <v>628</v>
      </c>
      <c r="F792" s="22">
        <v>6</v>
      </c>
      <c r="G792" s="22">
        <v>0</v>
      </c>
      <c r="H792" s="22" t="str">
        <f>INDEX(Bar_data!$A$3:$B$140,MATCH(C792,Bar_data!$A$3:$A$140,FALSE),2)</f>
        <v>Trust036</v>
      </c>
      <c r="I792" s="22" t="str">
        <f>INDEX(TrustCAHUB_map!$A$2:$D$139,MATCH($C792,TrustCAHUB_map!$A$2:$A$139,FALSE),3)</f>
        <v>East of England</v>
      </c>
      <c r="J792" s="22" t="str">
        <f>INDEX(TrustCAHUB_map!$A$2:$D$139,MATCH($C792,TrustCAHUB_map!$A$2:$A$139,FALSE),4)</f>
        <v>East of England</v>
      </c>
    </row>
    <row r="793" spans="1:10" x14ac:dyDescent="0.3">
      <c r="A793" s="22" t="str">
        <f t="shared" si="12"/>
        <v>'RDU2016Palliative18-49'</v>
      </c>
      <c r="B793" s="22">
        <v>2016</v>
      </c>
      <c r="C793" s="22" t="s">
        <v>200</v>
      </c>
      <c r="D793" s="22" t="s">
        <v>8</v>
      </c>
      <c r="E793" s="22" t="s">
        <v>153</v>
      </c>
      <c r="F793" s="22">
        <v>6</v>
      </c>
      <c r="G793" s="22">
        <v>0</v>
      </c>
      <c r="H793" s="22" t="str">
        <f>INDEX(Bar_data!$A$3:$B$140,MATCH(C793,Bar_data!$A$3:$A$140,FALSE),2)</f>
        <v>Trust037</v>
      </c>
      <c r="I793" s="22" t="str">
        <f>INDEX(TrustCAHUB_map!$A$2:$D$139,MATCH($C793,TrustCAHUB_map!$A$2:$A$139,FALSE),3)</f>
        <v>Surrey and Sussex</v>
      </c>
      <c r="J793" s="22" t="str">
        <f>INDEX(TrustCAHUB_map!$A$2:$D$139,MATCH($C793,TrustCAHUB_map!$A$2:$A$139,FALSE),4)</f>
        <v>South East</v>
      </c>
    </row>
    <row r="794" spans="1:10" x14ac:dyDescent="0.3">
      <c r="A794" s="22" t="str">
        <f t="shared" si="12"/>
        <v>'RDU2016Curative18-49'</v>
      </c>
      <c r="B794" s="22">
        <v>2016</v>
      </c>
      <c r="C794" s="22" t="s">
        <v>200</v>
      </c>
      <c r="D794" s="22" t="s">
        <v>7</v>
      </c>
      <c r="E794" s="22" t="s">
        <v>153</v>
      </c>
      <c r="F794" s="22">
        <v>1</v>
      </c>
      <c r="G794" s="22">
        <v>0</v>
      </c>
      <c r="H794" s="22" t="str">
        <f>INDEX(Bar_data!$A$3:$B$140,MATCH(C794,Bar_data!$A$3:$A$140,FALSE),2)</f>
        <v>Trust037</v>
      </c>
      <c r="I794" s="22" t="str">
        <f>INDEX(TrustCAHUB_map!$A$2:$D$139,MATCH($C794,TrustCAHUB_map!$A$2:$A$139,FALSE),3)</f>
        <v>Surrey and Sussex</v>
      </c>
      <c r="J794" s="22" t="str">
        <f>INDEX(TrustCAHUB_map!$A$2:$D$139,MATCH($C794,TrustCAHUB_map!$A$2:$A$139,FALSE),4)</f>
        <v>South East</v>
      </c>
    </row>
    <row r="795" spans="1:10" x14ac:dyDescent="0.3">
      <c r="A795" s="22" t="str">
        <f t="shared" si="12"/>
        <v>'RDU2016Curative50-69'</v>
      </c>
      <c r="B795" s="22">
        <v>2016</v>
      </c>
      <c r="C795" s="22" t="s">
        <v>200</v>
      </c>
      <c r="D795" s="22" t="s">
        <v>7</v>
      </c>
      <c r="E795" s="22" t="s">
        <v>627</v>
      </c>
      <c r="F795" s="22">
        <v>2</v>
      </c>
      <c r="G795" s="22">
        <v>0</v>
      </c>
      <c r="H795" s="22" t="str">
        <f>INDEX(Bar_data!$A$3:$B$140,MATCH(C795,Bar_data!$A$3:$A$140,FALSE),2)</f>
        <v>Trust037</v>
      </c>
      <c r="I795" s="22" t="str">
        <f>INDEX(TrustCAHUB_map!$A$2:$D$139,MATCH($C795,TrustCAHUB_map!$A$2:$A$139,FALSE),3)</f>
        <v>Surrey and Sussex</v>
      </c>
      <c r="J795" s="22" t="str">
        <f>INDEX(TrustCAHUB_map!$A$2:$D$139,MATCH($C795,TrustCAHUB_map!$A$2:$A$139,FALSE),4)</f>
        <v>South East</v>
      </c>
    </row>
    <row r="796" spans="1:10" x14ac:dyDescent="0.3">
      <c r="A796" s="22" t="str">
        <f t="shared" si="12"/>
        <v>'RDU2016Palliative50-69'</v>
      </c>
      <c r="B796" s="22">
        <v>2016</v>
      </c>
      <c r="C796" s="22" t="s">
        <v>200</v>
      </c>
      <c r="D796" s="22" t="s">
        <v>8</v>
      </c>
      <c r="E796" s="22" t="s">
        <v>627</v>
      </c>
      <c r="F796" s="22">
        <v>23</v>
      </c>
      <c r="G796" s="22">
        <v>0</v>
      </c>
      <c r="H796" s="22" t="str">
        <f>INDEX(Bar_data!$A$3:$B$140,MATCH(C796,Bar_data!$A$3:$A$140,FALSE),2)</f>
        <v>Trust037</v>
      </c>
      <c r="I796" s="22" t="str">
        <f>INDEX(TrustCAHUB_map!$A$2:$D$139,MATCH($C796,TrustCAHUB_map!$A$2:$A$139,FALSE),3)</f>
        <v>Surrey and Sussex</v>
      </c>
      <c r="J796" s="22" t="str">
        <f>INDEX(TrustCAHUB_map!$A$2:$D$139,MATCH($C796,TrustCAHUB_map!$A$2:$A$139,FALSE),4)</f>
        <v>South East</v>
      </c>
    </row>
    <row r="797" spans="1:10" x14ac:dyDescent="0.3">
      <c r="A797" s="22" t="str">
        <f t="shared" si="12"/>
        <v>'RDU2016Palliative70+'</v>
      </c>
      <c r="B797" s="22">
        <v>2016</v>
      </c>
      <c r="C797" s="22" t="s">
        <v>200</v>
      </c>
      <c r="D797" s="22" t="s">
        <v>8</v>
      </c>
      <c r="E797" s="22" t="s">
        <v>628</v>
      </c>
      <c r="F797" s="22">
        <v>23</v>
      </c>
      <c r="G797" s="22">
        <v>1</v>
      </c>
      <c r="H797" s="22" t="str">
        <f>INDEX(Bar_data!$A$3:$B$140,MATCH(C797,Bar_data!$A$3:$A$140,FALSE),2)</f>
        <v>Trust037</v>
      </c>
      <c r="I797" s="22" t="str">
        <f>INDEX(TrustCAHUB_map!$A$2:$D$139,MATCH($C797,TrustCAHUB_map!$A$2:$A$139,FALSE),3)</f>
        <v>Surrey and Sussex</v>
      </c>
      <c r="J797" s="22" t="str">
        <f>INDEX(TrustCAHUB_map!$A$2:$D$139,MATCH($C797,TrustCAHUB_map!$A$2:$A$139,FALSE),4)</f>
        <v>South East</v>
      </c>
    </row>
    <row r="798" spans="1:10" x14ac:dyDescent="0.3">
      <c r="A798" s="22" t="str">
        <f t="shared" si="12"/>
        <v>'RDU2016Curative70+'</v>
      </c>
      <c r="B798" s="22">
        <v>2016</v>
      </c>
      <c r="C798" s="22" t="s">
        <v>200</v>
      </c>
      <c r="D798" s="22" t="s">
        <v>7</v>
      </c>
      <c r="E798" s="22" t="s">
        <v>628</v>
      </c>
      <c r="F798" s="22">
        <v>1</v>
      </c>
      <c r="G798" s="22">
        <v>0</v>
      </c>
      <c r="H798" s="22" t="str">
        <f>INDEX(Bar_data!$A$3:$B$140,MATCH(C798,Bar_data!$A$3:$A$140,FALSE),2)</f>
        <v>Trust037</v>
      </c>
      <c r="I798" s="22" t="str">
        <f>INDEX(TrustCAHUB_map!$A$2:$D$139,MATCH($C798,TrustCAHUB_map!$A$2:$A$139,FALSE),3)</f>
        <v>Surrey and Sussex</v>
      </c>
      <c r="J798" s="22" t="str">
        <f>INDEX(TrustCAHUB_map!$A$2:$D$139,MATCH($C798,TrustCAHUB_map!$A$2:$A$139,FALSE),4)</f>
        <v>South East</v>
      </c>
    </row>
    <row r="799" spans="1:10" x14ac:dyDescent="0.3">
      <c r="A799" s="22" t="str">
        <f t="shared" si="12"/>
        <v>'RDZ2016Palliative18-49'</v>
      </c>
      <c r="B799" s="22">
        <v>2016</v>
      </c>
      <c r="C799" s="22" t="s">
        <v>201</v>
      </c>
      <c r="D799" s="22" t="s">
        <v>8</v>
      </c>
      <c r="E799" s="22" t="s">
        <v>153</v>
      </c>
      <c r="F799" s="22">
        <v>4</v>
      </c>
      <c r="G799" s="22">
        <v>1</v>
      </c>
      <c r="H799" s="22" t="str">
        <f>INDEX(Bar_data!$A$3:$B$140,MATCH(C799,Bar_data!$A$3:$A$140,FALSE),2)</f>
        <v>Trust038</v>
      </c>
      <c r="I799" s="22" t="str">
        <f>INDEX(TrustCAHUB_map!$A$2:$D$139,MATCH($C799,TrustCAHUB_map!$A$2:$A$139,FALSE),3)</f>
        <v>Wessex</v>
      </c>
      <c r="J799" s="22" t="str">
        <f>INDEX(TrustCAHUB_map!$A$2:$D$139,MATCH($C799,TrustCAHUB_map!$A$2:$A$139,FALSE),4)</f>
        <v>Wessex</v>
      </c>
    </row>
    <row r="800" spans="1:10" x14ac:dyDescent="0.3">
      <c r="A800" s="22" t="str">
        <f t="shared" si="12"/>
        <v>'RDZ2016Curative50-69'</v>
      </c>
      <c r="B800" s="22">
        <v>2016</v>
      </c>
      <c r="C800" s="22" t="s">
        <v>201</v>
      </c>
      <c r="D800" s="22" t="s">
        <v>7</v>
      </c>
      <c r="E800" s="22" t="s">
        <v>627</v>
      </c>
      <c r="F800" s="22">
        <v>2</v>
      </c>
      <c r="G800" s="22">
        <v>1</v>
      </c>
      <c r="H800" s="22" t="str">
        <f>INDEX(Bar_data!$A$3:$B$140,MATCH(C800,Bar_data!$A$3:$A$140,FALSE),2)</f>
        <v>Trust038</v>
      </c>
      <c r="I800" s="22" t="str">
        <f>INDEX(TrustCAHUB_map!$A$2:$D$139,MATCH($C800,TrustCAHUB_map!$A$2:$A$139,FALSE),3)</f>
        <v>Wessex</v>
      </c>
      <c r="J800" s="22" t="str">
        <f>INDEX(TrustCAHUB_map!$A$2:$D$139,MATCH($C800,TrustCAHUB_map!$A$2:$A$139,FALSE),4)</f>
        <v>Wessex</v>
      </c>
    </row>
    <row r="801" spans="1:10" x14ac:dyDescent="0.3">
      <c r="A801" s="22" t="str">
        <f t="shared" si="12"/>
        <v>'RDZ2016Palliative50-69'</v>
      </c>
      <c r="B801" s="22">
        <v>2016</v>
      </c>
      <c r="C801" s="22" t="s">
        <v>201</v>
      </c>
      <c r="D801" s="22" t="s">
        <v>8</v>
      </c>
      <c r="E801" s="22" t="s">
        <v>627</v>
      </c>
      <c r="F801" s="22">
        <v>44</v>
      </c>
      <c r="G801" s="22">
        <v>3</v>
      </c>
      <c r="H801" s="22" t="str">
        <f>INDEX(Bar_data!$A$3:$B$140,MATCH(C801,Bar_data!$A$3:$A$140,FALSE),2)</f>
        <v>Trust038</v>
      </c>
      <c r="I801" s="22" t="str">
        <f>INDEX(TrustCAHUB_map!$A$2:$D$139,MATCH($C801,TrustCAHUB_map!$A$2:$A$139,FALSE),3)</f>
        <v>Wessex</v>
      </c>
      <c r="J801" s="22" t="str">
        <f>INDEX(TrustCAHUB_map!$A$2:$D$139,MATCH($C801,TrustCAHUB_map!$A$2:$A$139,FALSE),4)</f>
        <v>Wessex</v>
      </c>
    </row>
    <row r="802" spans="1:10" x14ac:dyDescent="0.3">
      <c r="A802" s="22" t="str">
        <f t="shared" si="12"/>
        <v>'RDZ2016Curative70+'</v>
      </c>
      <c r="B802" s="22">
        <v>2016</v>
      </c>
      <c r="C802" s="22" t="s">
        <v>201</v>
      </c>
      <c r="D802" s="22" t="s">
        <v>7</v>
      </c>
      <c r="E802" s="22" t="s">
        <v>628</v>
      </c>
      <c r="F802" s="22">
        <v>1</v>
      </c>
      <c r="G802" s="22">
        <v>0</v>
      </c>
      <c r="H802" s="22" t="str">
        <f>INDEX(Bar_data!$A$3:$B$140,MATCH(C802,Bar_data!$A$3:$A$140,FALSE),2)</f>
        <v>Trust038</v>
      </c>
      <c r="I802" s="22" t="str">
        <f>INDEX(TrustCAHUB_map!$A$2:$D$139,MATCH($C802,TrustCAHUB_map!$A$2:$A$139,FALSE),3)</f>
        <v>Wessex</v>
      </c>
      <c r="J802" s="22" t="str">
        <f>INDEX(TrustCAHUB_map!$A$2:$D$139,MATCH($C802,TrustCAHUB_map!$A$2:$A$139,FALSE),4)</f>
        <v>Wessex</v>
      </c>
    </row>
    <row r="803" spans="1:10" x14ac:dyDescent="0.3">
      <c r="A803" s="22" t="str">
        <f t="shared" si="12"/>
        <v>'RDZ2016Palliative70+'</v>
      </c>
      <c r="B803" s="22">
        <v>2016</v>
      </c>
      <c r="C803" s="22" t="s">
        <v>201</v>
      </c>
      <c r="D803" s="22" t="s">
        <v>8</v>
      </c>
      <c r="E803" s="22" t="s">
        <v>628</v>
      </c>
      <c r="F803" s="22">
        <v>28</v>
      </c>
      <c r="G803" s="22">
        <v>1</v>
      </c>
      <c r="H803" s="22" t="str">
        <f>INDEX(Bar_data!$A$3:$B$140,MATCH(C803,Bar_data!$A$3:$A$140,FALSE),2)</f>
        <v>Trust038</v>
      </c>
      <c r="I803" s="22" t="str">
        <f>INDEX(TrustCAHUB_map!$A$2:$D$139,MATCH($C803,TrustCAHUB_map!$A$2:$A$139,FALSE),3)</f>
        <v>Wessex</v>
      </c>
      <c r="J803" s="22" t="str">
        <f>INDEX(TrustCAHUB_map!$A$2:$D$139,MATCH($C803,TrustCAHUB_map!$A$2:$A$139,FALSE),4)</f>
        <v>Wessex</v>
      </c>
    </row>
    <row r="804" spans="1:10" x14ac:dyDescent="0.3">
      <c r="A804" s="22" t="str">
        <f t="shared" si="12"/>
        <v>'RE92016Curative18-49'</v>
      </c>
      <c r="B804" s="22">
        <v>2016</v>
      </c>
      <c r="C804" s="22" t="s">
        <v>202</v>
      </c>
      <c r="D804" s="22" t="s">
        <v>7</v>
      </c>
      <c r="E804" s="22" t="s">
        <v>153</v>
      </c>
      <c r="F804" s="22">
        <v>1</v>
      </c>
      <c r="G804" s="22">
        <v>0</v>
      </c>
      <c r="H804" s="22" t="str">
        <f>INDEX(Bar_data!$A$3:$B$140,MATCH(C804,Bar_data!$A$3:$A$140,FALSE),2)</f>
        <v>Trust039</v>
      </c>
      <c r="I804" s="22" t="str">
        <f>INDEX(TrustCAHUB_map!$A$2:$D$139,MATCH($C804,TrustCAHUB_map!$A$2:$A$139,FALSE),3)</f>
        <v>North East and Cumbria</v>
      </c>
      <c r="J804" s="22" t="str">
        <f>INDEX(TrustCAHUB_map!$A$2:$D$139,MATCH($C804,TrustCAHUB_map!$A$2:$A$139,FALSE),4)</f>
        <v>North East</v>
      </c>
    </row>
    <row r="805" spans="1:10" x14ac:dyDescent="0.3">
      <c r="A805" s="22" t="str">
        <f t="shared" si="12"/>
        <v>'RE92016Palliative18-49'</v>
      </c>
      <c r="B805" s="22">
        <v>2016</v>
      </c>
      <c r="C805" s="22" t="s">
        <v>202</v>
      </c>
      <c r="D805" s="22" t="s">
        <v>8</v>
      </c>
      <c r="E805" s="22" t="s">
        <v>153</v>
      </c>
      <c r="F805" s="22">
        <v>3</v>
      </c>
      <c r="G805" s="22">
        <v>0</v>
      </c>
      <c r="H805" s="22" t="str">
        <f>INDEX(Bar_data!$A$3:$B$140,MATCH(C805,Bar_data!$A$3:$A$140,FALSE),2)</f>
        <v>Trust039</v>
      </c>
      <c r="I805" s="22" t="str">
        <f>INDEX(TrustCAHUB_map!$A$2:$D$139,MATCH($C805,TrustCAHUB_map!$A$2:$A$139,FALSE),3)</f>
        <v>North East and Cumbria</v>
      </c>
      <c r="J805" s="22" t="str">
        <f>INDEX(TrustCAHUB_map!$A$2:$D$139,MATCH($C805,TrustCAHUB_map!$A$2:$A$139,FALSE),4)</f>
        <v>North East</v>
      </c>
    </row>
    <row r="806" spans="1:10" x14ac:dyDescent="0.3">
      <c r="A806" s="22" t="str">
        <f t="shared" si="12"/>
        <v>'RE92016Curative50-69'</v>
      </c>
      <c r="B806" s="22">
        <v>2016</v>
      </c>
      <c r="C806" s="22" t="s">
        <v>202</v>
      </c>
      <c r="D806" s="22" t="s">
        <v>7</v>
      </c>
      <c r="E806" s="22" t="s">
        <v>627</v>
      </c>
      <c r="F806" s="22">
        <v>4</v>
      </c>
      <c r="G806" s="22">
        <v>0</v>
      </c>
      <c r="H806" s="22" t="str">
        <f>INDEX(Bar_data!$A$3:$B$140,MATCH(C806,Bar_data!$A$3:$A$140,FALSE),2)</f>
        <v>Trust039</v>
      </c>
      <c r="I806" s="22" t="str">
        <f>INDEX(TrustCAHUB_map!$A$2:$D$139,MATCH($C806,TrustCAHUB_map!$A$2:$A$139,FALSE),3)</f>
        <v>North East and Cumbria</v>
      </c>
      <c r="J806" s="22" t="str">
        <f>INDEX(TrustCAHUB_map!$A$2:$D$139,MATCH($C806,TrustCAHUB_map!$A$2:$A$139,FALSE),4)</f>
        <v>North East</v>
      </c>
    </row>
    <row r="807" spans="1:10" x14ac:dyDescent="0.3">
      <c r="A807" s="22" t="str">
        <f t="shared" si="12"/>
        <v>'RE92016Palliative50-69'</v>
      </c>
      <c r="B807" s="22">
        <v>2016</v>
      </c>
      <c r="C807" s="22" t="s">
        <v>202</v>
      </c>
      <c r="D807" s="22" t="s">
        <v>8</v>
      </c>
      <c r="E807" s="22" t="s">
        <v>627</v>
      </c>
      <c r="F807" s="22">
        <v>14</v>
      </c>
      <c r="G807" s="22">
        <v>0</v>
      </c>
      <c r="H807" s="22" t="str">
        <f>INDEX(Bar_data!$A$3:$B$140,MATCH(C807,Bar_data!$A$3:$A$140,FALSE),2)</f>
        <v>Trust039</v>
      </c>
      <c r="I807" s="22" t="str">
        <f>INDEX(TrustCAHUB_map!$A$2:$D$139,MATCH($C807,TrustCAHUB_map!$A$2:$A$139,FALSE),3)</f>
        <v>North East and Cumbria</v>
      </c>
      <c r="J807" s="22" t="str">
        <f>INDEX(TrustCAHUB_map!$A$2:$D$139,MATCH($C807,TrustCAHUB_map!$A$2:$A$139,FALSE),4)</f>
        <v>North East</v>
      </c>
    </row>
    <row r="808" spans="1:10" x14ac:dyDescent="0.3">
      <c r="A808" s="22" t="str">
        <f t="shared" si="12"/>
        <v>'RE92016Curative70+'</v>
      </c>
      <c r="B808" s="22">
        <v>2016</v>
      </c>
      <c r="C808" s="22" t="s">
        <v>202</v>
      </c>
      <c r="D808" s="22" t="s">
        <v>7</v>
      </c>
      <c r="E808" s="22" t="s">
        <v>628</v>
      </c>
      <c r="F808" s="22">
        <v>1</v>
      </c>
      <c r="G808" s="22">
        <v>0</v>
      </c>
      <c r="H808" s="22" t="str">
        <f>INDEX(Bar_data!$A$3:$B$140,MATCH(C808,Bar_data!$A$3:$A$140,FALSE),2)</f>
        <v>Trust039</v>
      </c>
      <c r="I808" s="22" t="str">
        <f>INDEX(TrustCAHUB_map!$A$2:$D$139,MATCH($C808,TrustCAHUB_map!$A$2:$A$139,FALSE),3)</f>
        <v>North East and Cumbria</v>
      </c>
      <c r="J808" s="22" t="str">
        <f>INDEX(TrustCAHUB_map!$A$2:$D$139,MATCH($C808,TrustCAHUB_map!$A$2:$A$139,FALSE),4)</f>
        <v>North East</v>
      </c>
    </row>
    <row r="809" spans="1:10" x14ac:dyDescent="0.3">
      <c r="A809" s="22" t="str">
        <f t="shared" si="12"/>
        <v>'RE92016Palliative70+'</v>
      </c>
      <c r="B809" s="22">
        <v>2016</v>
      </c>
      <c r="C809" s="22" t="s">
        <v>202</v>
      </c>
      <c r="D809" s="22" t="s">
        <v>8</v>
      </c>
      <c r="E809" s="22" t="s">
        <v>628</v>
      </c>
      <c r="F809" s="22">
        <v>16</v>
      </c>
      <c r="G809" s="22">
        <v>0</v>
      </c>
      <c r="H809" s="22" t="str">
        <f>INDEX(Bar_data!$A$3:$B$140,MATCH(C809,Bar_data!$A$3:$A$140,FALSE),2)</f>
        <v>Trust039</v>
      </c>
      <c r="I809" s="22" t="str">
        <f>INDEX(TrustCAHUB_map!$A$2:$D$139,MATCH($C809,TrustCAHUB_map!$A$2:$A$139,FALSE),3)</f>
        <v>North East and Cumbria</v>
      </c>
      <c r="J809" s="22" t="str">
        <f>INDEX(TrustCAHUB_map!$A$2:$D$139,MATCH($C809,TrustCAHUB_map!$A$2:$A$139,FALSE),4)</f>
        <v>North East</v>
      </c>
    </row>
    <row r="810" spans="1:10" x14ac:dyDescent="0.3">
      <c r="A810" s="22" t="str">
        <f t="shared" si="12"/>
        <v>'REF2016Palliative18-49'</v>
      </c>
      <c r="B810" s="22">
        <v>2016</v>
      </c>
      <c r="C810" s="22" t="s">
        <v>203</v>
      </c>
      <c r="D810" s="22" t="s">
        <v>8</v>
      </c>
      <c r="E810" s="22" t="s">
        <v>153</v>
      </c>
      <c r="F810" s="22">
        <v>6</v>
      </c>
      <c r="G810" s="22">
        <v>2</v>
      </c>
      <c r="H810" s="22" t="str">
        <f>INDEX(Bar_data!$A$3:$B$140,MATCH(C810,Bar_data!$A$3:$A$140,FALSE),2)</f>
        <v>Trust040</v>
      </c>
      <c r="I810" s="22" t="str">
        <f>INDEX(TrustCAHUB_map!$A$2:$D$139,MATCH($C810,TrustCAHUB_map!$A$2:$A$139,FALSE),3)</f>
        <v>Peninsula</v>
      </c>
      <c r="J810" s="22" t="str">
        <f>INDEX(TrustCAHUB_map!$A$2:$D$139,MATCH($C810,TrustCAHUB_map!$A$2:$A$139,FALSE),4)</f>
        <v>South West</v>
      </c>
    </row>
    <row r="811" spans="1:10" x14ac:dyDescent="0.3">
      <c r="A811" s="22" t="str">
        <f t="shared" si="12"/>
        <v>'REF2016Curative18-49'</v>
      </c>
      <c r="B811" s="22">
        <v>2016</v>
      </c>
      <c r="C811" s="22" t="s">
        <v>203</v>
      </c>
      <c r="D811" s="22" t="s">
        <v>7</v>
      </c>
      <c r="E811" s="22" t="s">
        <v>153</v>
      </c>
      <c r="F811" s="22">
        <v>1</v>
      </c>
      <c r="G811" s="22">
        <v>0</v>
      </c>
      <c r="H811" s="22" t="str">
        <f>INDEX(Bar_data!$A$3:$B$140,MATCH(C811,Bar_data!$A$3:$A$140,FALSE),2)</f>
        <v>Trust040</v>
      </c>
      <c r="I811" s="22" t="str">
        <f>INDEX(TrustCAHUB_map!$A$2:$D$139,MATCH($C811,TrustCAHUB_map!$A$2:$A$139,FALSE),3)</f>
        <v>Peninsula</v>
      </c>
      <c r="J811" s="22" t="str">
        <f>INDEX(TrustCAHUB_map!$A$2:$D$139,MATCH($C811,TrustCAHUB_map!$A$2:$A$139,FALSE),4)</f>
        <v>South West</v>
      </c>
    </row>
    <row r="812" spans="1:10" x14ac:dyDescent="0.3">
      <c r="A812" s="22" t="str">
        <f t="shared" si="12"/>
        <v>'REF2016Palliative50-69'</v>
      </c>
      <c r="B812" s="22">
        <v>2016</v>
      </c>
      <c r="C812" s="22" t="s">
        <v>203</v>
      </c>
      <c r="D812" s="22" t="s">
        <v>8</v>
      </c>
      <c r="E812" s="22" t="s">
        <v>627</v>
      </c>
      <c r="F812" s="22">
        <v>39</v>
      </c>
      <c r="G812" s="22">
        <v>1</v>
      </c>
      <c r="H812" s="22" t="str">
        <f>INDEX(Bar_data!$A$3:$B$140,MATCH(C812,Bar_data!$A$3:$A$140,FALSE),2)</f>
        <v>Trust040</v>
      </c>
      <c r="I812" s="22" t="str">
        <f>INDEX(TrustCAHUB_map!$A$2:$D$139,MATCH($C812,TrustCAHUB_map!$A$2:$A$139,FALSE),3)</f>
        <v>Peninsula</v>
      </c>
      <c r="J812" s="22" t="str">
        <f>INDEX(TrustCAHUB_map!$A$2:$D$139,MATCH($C812,TrustCAHUB_map!$A$2:$A$139,FALSE),4)</f>
        <v>South West</v>
      </c>
    </row>
    <row r="813" spans="1:10" x14ac:dyDescent="0.3">
      <c r="A813" s="22" t="str">
        <f t="shared" si="12"/>
        <v>'REF2016Not assigned50-69'</v>
      </c>
      <c r="B813" s="22">
        <v>2016</v>
      </c>
      <c r="C813" s="22" t="s">
        <v>203</v>
      </c>
      <c r="D813" s="22" t="s">
        <v>477</v>
      </c>
      <c r="E813" s="22" t="s">
        <v>627</v>
      </c>
      <c r="F813" s="22">
        <v>1</v>
      </c>
      <c r="G813" s="22">
        <v>0</v>
      </c>
      <c r="H813" s="22" t="str">
        <f>INDEX(Bar_data!$A$3:$B$140,MATCH(C813,Bar_data!$A$3:$A$140,FALSE),2)</f>
        <v>Trust040</v>
      </c>
      <c r="I813" s="22" t="str">
        <f>INDEX(TrustCAHUB_map!$A$2:$D$139,MATCH($C813,TrustCAHUB_map!$A$2:$A$139,FALSE),3)</f>
        <v>Peninsula</v>
      </c>
      <c r="J813" s="22" t="str">
        <f>INDEX(TrustCAHUB_map!$A$2:$D$139,MATCH($C813,TrustCAHUB_map!$A$2:$A$139,FALSE),4)</f>
        <v>South West</v>
      </c>
    </row>
    <row r="814" spans="1:10" x14ac:dyDescent="0.3">
      <c r="A814" s="22" t="str">
        <f t="shared" si="12"/>
        <v>'REF2016Curative50-69'</v>
      </c>
      <c r="B814" s="22">
        <v>2016</v>
      </c>
      <c r="C814" s="22" t="s">
        <v>203</v>
      </c>
      <c r="D814" s="22" t="s">
        <v>7</v>
      </c>
      <c r="E814" s="22" t="s">
        <v>627</v>
      </c>
      <c r="F814" s="22">
        <v>18</v>
      </c>
      <c r="G814" s="22">
        <v>1</v>
      </c>
      <c r="H814" s="22" t="str">
        <f>INDEX(Bar_data!$A$3:$B$140,MATCH(C814,Bar_data!$A$3:$A$140,FALSE),2)</f>
        <v>Trust040</v>
      </c>
      <c r="I814" s="22" t="str">
        <f>INDEX(TrustCAHUB_map!$A$2:$D$139,MATCH($C814,TrustCAHUB_map!$A$2:$A$139,FALSE),3)</f>
        <v>Peninsula</v>
      </c>
      <c r="J814" s="22" t="str">
        <f>INDEX(TrustCAHUB_map!$A$2:$D$139,MATCH($C814,TrustCAHUB_map!$A$2:$A$139,FALSE),4)</f>
        <v>South West</v>
      </c>
    </row>
    <row r="815" spans="1:10" x14ac:dyDescent="0.3">
      <c r="A815" s="22" t="str">
        <f t="shared" si="12"/>
        <v>'REF2016Palliative70+'</v>
      </c>
      <c r="B815" s="22">
        <v>2016</v>
      </c>
      <c r="C815" s="22" t="s">
        <v>203</v>
      </c>
      <c r="D815" s="22" t="s">
        <v>8</v>
      </c>
      <c r="E815" s="22" t="s">
        <v>628</v>
      </c>
      <c r="F815" s="22">
        <v>28</v>
      </c>
      <c r="G815" s="22">
        <v>5</v>
      </c>
      <c r="H815" s="22" t="str">
        <f>INDEX(Bar_data!$A$3:$B$140,MATCH(C815,Bar_data!$A$3:$A$140,FALSE),2)</f>
        <v>Trust040</v>
      </c>
      <c r="I815" s="22" t="str">
        <f>INDEX(TrustCAHUB_map!$A$2:$D$139,MATCH($C815,TrustCAHUB_map!$A$2:$A$139,FALSE),3)</f>
        <v>Peninsula</v>
      </c>
      <c r="J815" s="22" t="str">
        <f>INDEX(TrustCAHUB_map!$A$2:$D$139,MATCH($C815,TrustCAHUB_map!$A$2:$A$139,FALSE),4)</f>
        <v>South West</v>
      </c>
    </row>
    <row r="816" spans="1:10" x14ac:dyDescent="0.3">
      <c r="A816" s="22" t="str">
        <f t="shared" si="12"/>
        <v>'REF2016Curative70+'</v>
      </c>
      <c r="B816" s="22">
        <v>2016</v>
      </c>
      <c r="C816" s="22" t="s">
        <v>203</v>
      </c>
      <c r="D816" s="22" t="s">
        <v>7</v>
      </c>
      <c r="E816" s="22" t="s">
        <v>628</v>
      </c>
      <c r="F816" s="22">
        <v>6</v>
      </c>
      <c r="G816" s="22">
        <v>0</v>
      </c>
      <c r="H816" s="22" t="str">
        <f>INDEX(Bar_data!$A$3:$B$140,MATCH(C816,Bar_data!$A$3:$A$140,FALSE),2)</f>
        <v>Trust040</v>
      </c>
      <c r="I816" s="22" t="str">
        <f>INDEX(TrustCAHUB_map!$A$2:$D$139,MATCH($C816,TrustCAHUB_map!$A$2:$A$139,FALSE),3)</f>
        <v>Peninsula</v>
      </c>
      <c r="J816" s="22" t="str">
        <f>INDEX(TrustCAHUB_map!$A$2:$D$139,MATCH($C816,TrustCAHUB_map!$A$2:$A$139,FALSE),4)</f>
        <v>South West</v>
      </c>
    </row>
    <row r="817" spans="1:10" x14ac:dyDescent="0.3">
      <c r="A817" s="22" t="str">
        <f t="shared" si="12"/>
        <v>'REN2016Curative18-49'</v>
      </c>
      <c r="B817" s="22">
        <v>2016</v>
      </c>
      <c r="C817" s="22" t="s">
        <v>205</v>
      </c>
      <c r="D817" s="22" t="s">
        <v>7</v>
      </c>
      <c r="E817" s="22" t="s">
        <v>153</v>
      </c>
      <c r="F817" s="22">
        <v>8</v>
      </c>
      <c r="G817" s="22">
        <v>1</v>
      </c>
      <c r="H817" s="22" t="str">
        <f>INDEX(Bar_data!$A$3:$B$140,MATCH(C817,Bar_data!$A$3:$A$140,FALSE),2)</f>
        <v>Trust042</v>
      </c>
      <c r="I817" s="22" t="str">
        <f>INDEX(TrustCAHUB_map!$A$2:$D$139,MATCH($C817,TrustCAHUB_map!$A$2:$A$139,FALSE),3)</f>
        <v>Cheshire and Merseyside</v>
      </c>
      <c r="J817" s="22" t="str">
        <f>INDEX(TrustCAHUB_map!$A$2:$D$139,MATCH($C817,TrustCAHUB_map!$A$2:$A$139,FALSE),4)</f>
        <v>North West</v>
      </c>
    </row>
    <row r="818" spans="1:10" x14ac:dyDescent="0.3">
      <c r="A818" s="22" t="str">
        <f t="shared" si="12"/>
        <v>'REN2016Palliative18-49'</v>
      </c>
      <c r="B818" s="22">
        <v>2016</v>
      </c>
      <c r="C818" s="22" t="s">
        <v>205</v>
      </c>
      <c r="D818" s="22" t="s">
        <v>8</v>
      </c>
      <c r="E818" s="22" t="s">
        <v>153</v>
      </c>
      <c r="F818" s="22">
        <v>31</v>
      </c>
      <c r="G818" s="22">
        <v>6</v>
      </c>
      <c r="H818" s="22" t="str">
        <f>INDEX(Bar_data!$A$3:$B$140,MATCH(C818,Bar_data!$A$3:$A$140,FALSE),2)</f>
        <v>Trust042</v>
      </c>
      <c r="I818" s="22" t="str">
        <f>INDEX(TrustCAHUB_map!$A$2:$D$139,MATCH($C818,TrustCAHUB_map!$A$2:$A$139,FALSE),3)</f>
        <v>Cheshire and Merseyside</v>
      </c>
      <c r="J818" s="22" t="str">
        <f>INDEX(TrustCAHUB_map!$A$2:$D$139,MATCH($C818,TrustCAHUB_map!$A$2:$A$139,FALSE),4)</f>
        <v>North West</v>
      </c>
    </row>
    <row r="819" spans="1:10" x14ac:dyDescent="0.3">
      <c r="A819" s="22" t="str">
        <f t="shared" si="12"/>
        <v>'REN2016Palliative50-69'</v>
      </c>
      <c r="B819" s="22">
        <v>2016</v>
      </c>
      <c r="C819" s="22" t="s">
        <v>205</v>
      </c>
      <c r="D819" s="22" t="s">
        <v>8</v>
      </c>
      <c r="E819" s="22" t="s">
        <v>627</v>
      </c>
      <c r="F819" s="22">
        <v>249</v>
      </c>
      <c r="G819" s="22">
        <v>25</v>
      </c>
      <c r="H819" s="22" t="str">
        <f>INDEX(Bar_data!$A$3:$B$140,MATCH(C819,Bar_data!$A$3:$A$140,FALSE),2)</f>
        <v>Trust042</v>
      </c>
      <c r="I819" s="22" t="str">
        <f>INDEX(TrustCAHUB_map!$A$2:$D$139,MATCH($C819,TrustCAHUB_map!$A$2:$A$139,FALSE),3)</f>
        <v>Cheshire and Merseyside</v>
      </c>
      <c r="J819" s="22" t="str">
        <f>INDEX(TrustCAHUB_map!$A$2:$D$139,MATCH($C819,TrustCAHUB_map!$A$2:$A$139,FALSE),4)</f>
        <v>North West</v>
      </c>
    </row>
    <row r="820" spans="1:10" x14ac:dyDescent="0.3">
      <c r="A820" s="22" t="str">
        <f t="shared" si="12"/>
        <v>'REN2016Curative50-69'</v>
      </c>
      <c r="B820" s="22">
        <v>2016</v>
      </c>
      <c r="C820" s="22" t="s">
        <v>205</v>
      </c>
      <c r="D820" s="22" t="s">
        <v>7</v>
      </c>
      <c r="E820" s="22" t="s">
        <v>627</v>
      </c>
      <c r="F820" s="22">
        <v>48</v>
      </c>
      <c r="G820" s="22">
        <v>1</v>
      </c>
      <c r="H820" s="22" t="str">
        <f>INDEX(Bar_data!$A$3:$B$140,MATCH(C820,Bar_data!$A$3:$A$140,FALSE),2)</f>
        <v>Trust042</v>
      </c>
      <c r="I820" s="22" t="str">
        <f>INDEX(TrustCAHUB_map!$A$2:$D$139,MATCH($C820,TrustCAHUB_map!$A$2:$A$139,FALSE),3)</f>
        <v>Cheshire and Merseyside</v>
      </c>
      <c r="J820" s="22" t="str">
        <f>INDEX(TrustCAHUB_map!$A$2:$D$139,MATCH($C820,TrustCAHUB_map!$A$2:$A$139,FALSE),4)</f>
        <v>North West</v>
      </c>
    </row>
    <row r="821" spans="1:10" x14ac:dyDescent="0.3">
      <c r="A821" s="22" t="str">
        <f t="shared" si="12"/>
        <v>'REN2016Curative70+'</v>
      </c>
      <c r="B821" s="22">
        <v>2016</v>
      </c>
      <c r="C821" s="22" t="s">
        <v>205</v>
      </c>
      <c r="D821" s="22" t="s">
        <v>7</v>
      </c>
      <c r="E821" s="22" t="s">
        <v>628</v>
      </c>
      <c r="F821" s="22">
        <v>23</v>
      </c>
      <c r="G821" s="22">
        <v>1</v>
      </c>
      <c r="H821" s="22" t="str">
        <f>INDEX(Bar_data!$A$3:$B$140,MATCH(C821,Bar_data!$A$3:$A$140,FALSE),2)</f>
        <v>Trust042</v>
      </c>
      <c r="I821" s="22" t="str">
        <f>INDEX(TrustCAHUB_map!$A$2:$D$139,MATCH($C821,TrustCAHUB_map!$A$2:$A$139,FALSE),3)</f>
        <v>Cheshire and Merseyside</v>
      </c>
      <c r="J821" s="22" t="str">
        <f>INDEX(TrustCAHUB_map!$A$2:$D$139,MATCH($C821,TrustCAHUB_map!$A$2:$A$139,FALSE),4)</f>
        <v>North West</v>
      </c>
    </row>
    <row r="822" spans="1:10" x14ac:dyDescent="0.3">
      <c r="A822" s="22" t="str">
        <f t="shared" si="12"/>
        <v>'REN2016Palliative70+'</v>
      </c>
      <c r="B822" s="22">
        <v>2016</v>
      </c>
      <c r="C822" s="22" t="s">
        <v>205</v>
      </c>
      <c r="D822" s="22" t="s">
        <v>8</v>
      </c>
      <c r="E822" s="22" t="s">
        <v>628</v>
      </c>
      <c r="F822" s="22">
        <v>221</v>
      </c>
      <c r="G822" s="22">
        <v>17</v>
      </c>
      <c r="H822" s="22" t="str">
        <f>INDEX(Bar_data!$A$3:$B$140,MATCH(C822,Bar_data!$A$3:$A$140,FALSE),2)</f>
        <v>Trust042</v>
      </c>
      <c r="I822" s="22" t="str">
        <f>INDEX(TrustCAHUB_map!$A$2:$D$139,MATCH($C822,TrustCAHUB_map!$A$2:$A$139,FALSE),3)</f>
        <v>Cheshire and Merseyside</v>
      </c>
      <c r="J822" s="22" t="str">
        <f>INDEX(TrustCAHUB_map!$A$2:$D$139,MATCH($C822,TrustCAHUB_map!$A$2:$A$139,FALSE),4)</f>
        <v>North West</v>
      </c>
    </row>
    <row r="823" spans="1:10" x14ac:dyDescent="0.3">
      <c r="A823" s="22" t="str">
        <f t="shared" si="12"/>
        <v>'RF42016Palliative18-49'</v>
      </c>
      <c r="B823" s="22">
        <v>2016</v>
      </c>
      <c r="C823" s="22" t="s">
        <v>206</v>
      </c>
      <c r="D823" s="22" t="s">
        <v>8</v>
      </c>
      <c r="E823" s="22" t="s">
        <v>153</v>
      </c>
      <c r="F823" s="22">
        <v>8</v>
      </c>
      <c r="G823" s="22">
        <v>0</v>
      </c>
      <c r="H823" s="22" t="str">
        <f>INDEX(Bar_data!$A$3:$B$140,MATCH(C823,Bar_data!$A$3:$A$140,FALSE),2)</f>
        <v>Trust043</v>
      </c>
      <c r="I823" s="22" t="str">
        <f>INDEX(TrustCAHUB_map!$A$2:$D$139,MATCH($C823,TrustCAHUB_map!$A$2:$A$139,FALSE),3)</f>
        <v>North Central and North East London</v>
      </c>
      <c r="J823" s="22" t="str">
        <f>INDEX(TrustCAHUB_map!$A$2:$D$139,MATCH($C823,TrustCAHUB_map!$A$2:$A$139,FALSE),4)</f>
        <v>London</v>
      </c>
    </row>
    <row r="824" spans="1:10" x14ac:dyDescent="0.3">
      <c r="A824" s="22" t="str">
        <f t="shared" si="12"/>
        <v>'RF42016Curative18-49'</v>
      </c>
      <c r="B824" s="22">
        <v>2016</v>
      </c>
      <c r="C824" s="22" t="s">
        <v>206</v>
      </c>
      <c r="D824" s="22" t="s">
        <v>7</v>
      </c>
      <c r="E824" s="22" t="s">
        <v>153</v>
      </c>
      <c r="F824" s="22">
        <v>2</v>
      </c>
      <c r="G824" s="22">
        <v>0</v>
      </c>
      <c r="H824" s="22" t="str">
        <f>INDEX(Bar_data!$A$3:$B$140,MATCH(C824,Bar_data!$A$3:$A$140,FALSE),2)</f>
        <v>Trust043</v>
      </c>
      <c r="I824" s="22" t="str">
        <f>INDEX(TrustCAHUB_map!$A$2:$D$139,MATCH($C824,TrustCAHUB_map!$A$2:$A$139,FALSE),3)</f>
        <v>North Central and North East London</v>
      </c>
      <c r="J824" s="22" t="str">
        <f>INDEX(TrustCAHUB_map!$A$2:$D$139,MATCH($C824,TrustCAHUB_map!$A$2:$A$139,FALSE),4)</f>
        <v>London</v>
      </c>
    </row>
    <row r="825" spans="1:10" x14ac:dyDescent="0.3">
      <c r="A825" s="22" t="str">
        <f t="shared" si="12"/>
        <v>'RF42016Palliative50-69'</v>
      </c>
      <c r="B825" s="22">
        <v>2016</v>
      </c>
      <c r="C825" s="22" t="s">
        <v>206</v>
      </c>
      <c r="D825" s="22" t="s">
        <v>8</v>
      </c>
      <c r="E825" s="22" t="s">
        <v>627</v>
      </c>
      <c r="F825" s="22">
        <v>62</v>
      </c>
      <c r="G825" s="22">
        <v>9</v>
      </c>
      <c r="H825" s="22" t="str">
        <f>INDEX(Bar_data!$A$3:$B$140,MATCH(C825,Bar_data!$A$3:$A$140,FALSE),2)</f>
        <v>Trust043</v>
      </c>
      <c r="I825" s="22" t="str">
        <f>INDEX(TrustCAHUB_map!$A$2:$D$139,MATCH($C825,TrustCAHUB_map!$A$2:$A$139,FALSE),3)</f>
        <v>North Central and North East London</v>
      </c>
      <c r="J825" s="22" t="str">
        <f>INDEX(TrustCAHUB_map!$A$2:$D$139,MATCH($C825,TrustCAHUB_map!$A$2:$A$139,FALSE),4)</f>
        <v>London</v>
      </c>
    </row>
    <row r="826" spans="1:10" x14ac:dyDescent="0.3">
      <c r="A826" s="22" t="str">
        <f t="shared" si="12"/>
        <v>'RF42016Curative50-69'</v>
      </c>
      <c r="B826" s="22">
        <v>2016</v>
      </c>
      <c r="C826" s="22" t="s">
        <v>206</v>
      </c>
      <c r="D826" s="22" t="s">
        <v>7</v>
      </c>
      <c r="E826" s="22" t="s">
        <v>627</v>
      </c>
      <c r="F826" s="22">
        <v>23</v>
      </c>
      <c r="G826" s="22">
        <v>0</v>
      </c>
      <c r="H826" s="22" t="str">
        <f>INDEX(Bar_data!$A$3:$B$140,MATCH(C826,Bar_data!$A$3:$A$140,FALSE),2)</f>
        <v>Trust043</v>
      </c>
      <c r="I826" s="22" t="str">
        <f>INDEX(TrustCAHUB_map!$A$2:$D$139,MATCH($C826,TrustCAHUB_map!$A$2:$A$139,FALSE),3)</f>
        <v>North Central and North East London</v>
      </c>
      <c r="J826" s="22" t="str">
        <f>INDEX(TrustCAHUB_map!$A$2:$D$139,MATCH($C826,TrustCAHUB_map!$A$2:$A$139,FALSE),4)</f>
        <v>London</v>
      </c>
    </row>
    <row r="827" spans="1:10" x14ac:dyDescent="0.3">
      <c r="A827" s="22" t="str">
        <f t="shared" si="12"/>
        <v>'RF42016Palliative70+'</v>
      </c>
      <c r="B827" s="22">
        <v>2016</v>
      </c>
      <c r="C827" s="22" t="s">
        <v>206</v>
      </c>
      <c r="D827" s="22" t="s">
        <v>8</v>
      </c>
      <c r="E827" s="22" t="s">
        <v>628</v>
      </c>
      <c r="F827" s="22">
        <v>49</v>
      </c>
      <c r="G827" s="22">
        <v>6</v>
      </c>
      <c r="H827" s="22" t="str">
        <f>INDEX(Bar_data!$A$3:$B$140,MATCH(C827,Bar_data!$A$3:$A$140,FALSE),2)</f>
        <v>Trust043</v>
      </c>
      <c r="I827" s="22" t="str">
        <f>INDEX(TrustCAHUB_map!$A$2:$D$139,MATCH($C827,TrustCAHUB_map!$A$2:$A$139,FALSE),3)</f>
        <v>North Central and North East London</v>
      </c>
      <c r="J827" s="22" t="str">
        <f>INDEX(TrustCAHUB_map!$A$2:$D$139,MATCH($C827,TrustCAHUB_map!$A$2:$A$139,FALSE),4)</f>
        <v>London</v>
      </c>
    </row>
    <row r="828" spans="1:10" x14ac:dyDescent="0.3">
      <c r="A828" s="22" t="str">
        <f t="shared" si="12"/>
        <v>'RF42016Curative70+'</v>
      </c>
      <c r="B828" s="22">
        <v>2016</v>
      </c>
      <c r="C828" s="22" t="s">
        <v>206</v>
      </c>
      <c r="D828" s="22" t="s">
        <v>7</v>
      </c>
      <c r="E828" s="22" t="s">
        <v>628</v>
      </c>
      <c r="F828" s="22">
        <v>10</v>
      </c>
      <c r="G828" s="22">
        <v>1</v>
      </c>
      <c r="H828" s="22" t="str">
        <f>INDEX(Bar_data!$A$3:$B$140,MATCH(C828,Bar_data!$A$3:$A$140,FALSE),2)</f>
        <v>Trust043</v>
      </c>
      <c r="I828" s="22" t="str">
        <f>INDEX(TrustCAHUB_map!$A$2:$D$139,MATCH($C828,TrustCAHUB_map!$A$2:$A$139,FALSE),3)</f>
        <v>North Central and North East London</v>
      </c>
      <c r="J828" s="22" t="str">
        <f>INDEX(TrustCAHUB_map!$A$2:$D$139,MATCH($C828,TrustCAHUB_map!$A$2:$A$139,FALSE),4)</f>
        <v>London</v>
      </c>
    </row>
    <row r="829" spans="1:10" x14ac:dyDescent="0.3">
      <c r="A829" s="22" t="str">
        <f t="shared" si="12"/>
        <v>'RGN2016Curative18-49'</v>
      </c>
      <c r="B829" s="22">
        <v>2016</v>
      </c>
      <c r="C829" s="22" t="s">
        <v>210</v>
      </c>
      <c r="D829" s="22" t="s">
        <v>7</v>
      </c>
      <c r="E829" s="22" t="s">
        <v>153</v>
      </c>
      <c r="F829" s="22">
        <v>1</v>
      </c>
      <c r="G829" s="22">
        <v>0</v>
      </c>
      <c r="H829" s="22" t="str">
        <f>INDEX(Bar_data!$A$3:$B$140,MATCH(C829,Bar_data!$A$3:$A$140,FALSE),2)</f>
        <v>Trust047</v>
      </c>
      <c r="I829" s="22" t="str">
        <f>INDEX(TrustCAHUB_map!$A$2:$D$139,MATCH($C829,TrustCAHUB_map!$A$2:$A$139,FALSE),3)</f>
        <v>East of England</v>
      </c>
      <c r="J829" s="22" t="str">
        <f>INDEX(TrustCAHUB_map!$A$2:$D$139,MATCH($C829,TrustCAHUB_map!$A$2:$A$139,FALSE),4)</f>
        <v>East of England</v>
      </c>
    </row>
    <row r="830" spans="1:10" x14ac:dyDescent="0.3">
      <c r="A830" s="22" t="str">
        <f t="shared" si="12"/>
        <v>'RGN2016Palliative18-49'</v>
      </c>
      <c r="B830" s="22">
        <v>2016</v>
      </c>
      <c r="C830" s="22" t="s">
        <v>210</v>
      </c>
      <c r="D830" s="22" t="s">
        <v>8</v>
      </c>
      <c r="E830" s="22" t="s">
        <v>153</v>
      </c>
      <c r="F830" s="22">
        <v>2</v>
      </c>
      <c r="G830" s="22">
        <v>0</v>
      </c>
      <c r="H830" s="22" t="str">
        <f>INDEX(Bar_data!$A$3:$B$140,MATCH(C830,Bar_data!$A$3:$A$140,FALSE),2)</f>
        <v>Trust047</v>
      </c>
      <c r="I830" s="22" t="str">
        <f>INDEX(TrustCAHUB_map!$A$2:$D$139,MATCH($C830,TrustCAHUB_map!$A$2:$A$139,FALSE),3)</f>
        <v>East of England</v>
      </c>
      <c r="J830" s="22" t="str">
        <f>INDEX(TrustCAHUB_map!$A$2:$D$139,MATCH($C830,TrustCAHUB_map!$A$2:$A$139,FALSE),4)</f>
        <v>East of England</v>
      </c>
    </row>
    <row r="831" spans="1:10" x14ac:dyDescent="0.3">
      <c r="A831" s="22" t="str">
        <f t="shared" si="12"/>
        <v>'RGN2016Palliative50-69'</v>
      </c>
      <c r="B831" s="22">
        <v>2016</v>
      </c>
      <c r="C831" s="22" t="s">
        <v>210</v>
      </c>
      <c r="D831" s="22" t="s">
        <v>8</v>
      </c>
      <c r="E831" s="22" t="s">
        <v>627</v>
      </c>
      <c r="F831" s="22">
        <v>42</v>
      </c>
      <c r="G831" s="22">
        <v>1</v>
      </c>
      <c r="H831" s="22" t="str">
        <f>INDEX(Bar_data!$A$3:$B$140,MATCH(C831,Bar_data!$A$3:$A$140,FALSE),2)</f>
        <v>Trust047</v>
      </c>
      <c r="I831" s="22" t="str">
        <f>INDEX(TrustCAHUB_map!$A$2:$D$139,MATCH($C831,TrustCAHUB_map!$A$2:$A$139,FALSE),3)</f>
        <v>East of England</v>
      </c>
      <c r="J831" s="22" t="str">
        <f>INDEX(TrustCAHUB_map!$A$2:$D$139,MATCH($C831,TrustCAHUB_map!$A$2:$A$139,FALSE),4)</f>
        <v>East of England</v>
      </c>
    </row>
    <row r="832" spans="1:10" x14ac:dyDescent="0.3">
      <c r="A832" s="22" t="str">
        <f t="shared" si="12"/>
        <v>'RGN2016Curative50-69'</v>
      </c>
      <c r="B832" s="22">
        <v>2016</v>
      </c>
      <c r="C832" s="22" t="s">
        <v>210</v>
      </c>
      <c r="D832" s="22" t="s">
        <v>7</v>
      </c>
      <c r="E832" s="22" t="s">
        <v>627</v>
      </c>
      <c r="F832" s="22">
        <v>10</v>
      </c>
      <c r="G832" s="22">
        <v>0</v>
      </c>
      <c r="H832" s="22" t="str">
        <f>INDEX(Bar_data!$A$3:$B$140,MATCH(C832,Bar_data!$A$3:$A$140,FALSE),2)</f>
        <v>Trust047</v>
      </c>
      <c r="I832" s="22" t="str">
        <f>INDEX(TrustCAHUB_map!$A$2:$D$139,MATCH($C832,TrustCAHUB_map!$A$2:$A$139,FALSE),3)</f>
        <v>East of England</v>
      </c>
      <c r="J832" s="22" t="str">
        <f>INDEX(TrustCAHUB_map!$A$2:$D$139,MATCH($C832,TrustCAHUB_map!$A$2:$A$139,FALSE),4)</f>
        <v>East of England</v>
      </c>
    </row>
    <row r="833" spans="1:10" x14ac:dyDescent="0.3">
      <c r="A833" s="22" t="str">
        <f t="shared" si="12"/>
        <v>'RGN2016Curative70+'</v>
      </c>
      <c r="B833" s="22">
        <v>2016</v>
      </c>
      <c r="C833" s="22" t="s">
        <v>210</v>
      </c>
      <c r="D833" s="22" t="s">
        <v>7</v>
      </c>
      <c r="E833" s="22" t="s">
        <v>628</v>
      </c>
      <c r="F833" s="22">
        <v>15</v>
      </c>
      <c r="G833" s="22">
        <v>0</v>
      </c>
      <c r="H833" s="22" t="str">
        <f>INDEX(Bar_data!$A$3:$B$140,MATCH(C833,Bar_data!$A$3:$A$140,FALSE),2)</f>
        <v>Trust047</v>
      </c>
      <c r="I833" s="22" t="str">
        <f>INDEX(TrustCAHUB_map!$A$2:$D$139,MATCH($C833,TrustCAHUB_map!$A$2:$A$139,FALSE),3)</f>
        <v>East of England</v>
      </c>
      <c r="J833" s="22" t="str">
        <f>INDEX(TrustCAHUB_map!$A$2:$D$139,MATCH($C833,TrustCAHUB_map!$A$2:$A$139,FALSE),4)</f>
        <v>East of England</v>
      </c>
    </row>
    <row r="834" spans="1:10" x14ac:dyDescent="0.3">
      <c r="A834" s="22" t="str">
        <f t="shared" si="12"/>
        <v>'RGN2016Palliative70+'</v>
      </c>
      <c r="B834" s="22">
        <v>2016</v>
      </c>
      <c r="C834" s="22" t="s">
        <v>210</v>
      </c>
      <c r="D834" s="22" t="s">
        <v>8</v>
      </c>
      <c r="E834" s="22" t="s">
        <v>628</v>
      </c>
      <c r="F834" s="22">
        <v>28</v>
      </c>
      <c r="G834" s="22">
        <v>2</v>
      </c>
      <c r="H834" s="22" t="str">
        <f>INDEX(Bar_data!$A$3:$B$140,MATCH(C834,Bar_data!$A$3:$A$140,FALSE),2)</f>
        <v>Trust047</v>
      </c>
      <c r="I834" s="22" t="str">
        <f>INDEX(TrustCAHUB_map!$A$2:$D$139,MATCH($C834,TrustCAHUB_map!$A$2:$A$139,FALSE),3)</f>
        <v>East of England</v>
      </c>
      <c r="J834" s="22" t="str">
        <f>INDEX(TrustCAHUB_map!$A$2:$D$139,MATCH($C834,TrustCAHUB_map!$A$2:$A$139,FALSE),4)</f>
        <v>East of England</v>
      </c>
    </row>
    <row r="835" spans="1:10" x14ac:dyDescent="0.3">
      <c r="A835" s="22" t="str">
        <f t="shared" ref="A835:A898" si="13">"'"&amp;C835&amp;B835&amp;D835&amp;E835&amp;"'"</f>
        <v>'RGP2016Palliative18-49'</v>
      </c>
      <c r="B835" s="22">
        <v>2016</v>
      </c>
      <c r="C835" s="22" t="s">
        <v>211</v>
      </c>
      <c r="D835" s="22" t="s">
        <v>8</v>
      </c>
      <c r="E835" s="22" t="s">
        <v>153</v>
      </c>
      <c r="F835" s="22">
        <v>5</v>
      </c>
      <c r="G835" s="22">
        <v>0</v>
      </c>
      <c r="H835" s="22" t="str">
        <f>INDEX(Bar_data!$A$3:$B$140,MATCH(C835,Bar_data!$A$3:$A$140,FALSE),2)</f>
        <v>Trust048</v>
      </c>
      <c r="I835" s="22" t="str">
        <f>INDEX(TrustCAHUB_map!$A$2:$D$139,MATCH($C835,TrustCAHUB_map!$A$2:$A$139,FALSE),3)</f>
        <v>East of England</v>
      </c>
      <c r="J835" s="22" t="str">
        <f>INDEX(TrustCAHUB_map!$A$2:$D$139,MATCH($C835,TrustCAHUB_map!$A$2:$A$139,FALSE),4)</f>
        <v>East of England</v>
      </c>
    </row>
    <row r="836" spans="1:10" x14ac:dyDescent="0.3">
      <c r="A836" s="22" t="str">
        <f t="shared" si="13"/>
        <v>'RGP2016Curative18-49'</v>
      </c>
      <c r="B836" s="22">
        <v>2016</v>
      </c>
      <c r="C836" s="22" t="s">
        <v>211</v>
      </c>
      <c r="D836" s="22" t="s">
        <v>7</v>
      </c>
      <c r="E836" s="22" t="s">
        <v>153</v>
      </c>
      <c r="F836" s="22">
        <v>1</v>
      </c>
      <c r="G836" s="22">
        <v>0</v>
      </c>
      <c r="H836" s="22" t="str">
        <f>INDEX(Bar_data!$A$3:$B$140,MATCH(C836,Bar_data!$A$3:$A$140,FALSE),2)</f>
        <v>Trust048</v>
      </c>
      <c r="I836" s="22" t="str">
        <f>INDEX(TrustCAHUB_map!$A$2:$D$139,MATCH($C836,TrustCAHUB_map!$A$2:$A$139,FALSE),3)</f>
        <v>East of England</v>
      </c>
      <c r="J836" s="22" t="str">
        <f>INDEX(TrustCAHUB_map!$A$2:$D$139,MATCH($C836,TrustCAHUB_map!$A$2:$A$139,FALSE),4)</f>
        <v>East of England</v>
      </c>
    </row>
    <row r="837" spans="1:10" x14ac:dyDescent="0.3">
      <c r="A837" s="22" t="str">
        <f t="shared" si="13"/>
        <v>'RGP2016Curative50-69'</v>
      </c>
      <c r="B837" s="22">
        <v>2016</v>
      </c>
      <c r="C837" s="22" t="s">
        <v>211</v>
      </c>
      <c r="D837" s="22" t="s">
        <v>7</v>
      </c>
      <c r="E837" s="22" t="s">
        <v>627</v>
      </c>
      <c r="F837" s="22">
        <v>7</v>
      </c>
      <c r="G837" s="22">
        <v>0</v>
      </c>
      <c r="H837" s="22" t="str">
        <f>INDEX(Bar_data!$A$3:$B$140,MATCH(C837,Bar_data!$A$3:$A$140,FALSE),2)</f>
        <v>Trust048</v>
      </c>
      <c r="I837" s="22" t="str">
        <f>INDEX(TrustCAHUB_map!$A$2:$D$139,MATCH($C837,TrustCAHUB_map!$A$2:$A$139,FALSE),3)</f>
        <v>East of England</v>
      </c>
      <c r="J837" s="22" t="str">
        <f>INDEX(TrustCAHUB_map!$A$2:$D$139,MATCH($C837,TrustCAHUB_map!$A$2:$A$139,FALSE),4)</f>
        <v>East of England</v>
      </c>
    </row>
    <row r="838" spans="1:10" x14ac:dyDescent="0.3">
      <c r="A838" s="22" t="str">
        <f t="shared" si="13"/>
        <v>'RGP2016Palliative50-69'</v>
      </c>
      <c r="B838" s="22">
        <v>2016</v>
      </c>
      <c r="C838" s="22" t="s">
        <v>211</v>
      </c>
      <c r="D838" s="22" t="s">
        <v>8</v>
      </c>
      <c r="E838" s="22" t="s">
        <v>627</v>
      </c>
      <c r="F838" s="22">
        <v>41</v>
      </c>
      <c r="G838" s="22">
        <v>5</v>
      </c>
      <c r="H838" s="22" t="str">
        <f>INDEX(Bar_data!$A$3:$B$140,MATCH(C838,Bar_data!$A$3:$A$140,FALSE),2)</f>
        <v>Trust048</v>
      </c>
      <c r="I838" s="22" t="str">
        <f>INDEX(TrustCAHUB_map!$A$2:$D$139,MATCH($C838,TrustCAHUB_map!$A$2:$A$139,FALSE),3)</f>
        <v>East of England</v>
      </c>
      <c r="J838" s="22" t="str">
        <f>INDEX(TrustCAHUB_map!$A$2:$D$139,MATCH($C838,TrustCAHUB_map!$A$2:$A$139,FALSE),4)</f>
        <v>East of England</v>
      </c>
    </row>
    <row r="839" spans="1:10" x14ac:dyDescent="0.3">
      <c r="A839" s="22" t="str">
        <f t="shared" si="13"/>
        <v>'RGP2016Curative70+'</v>
      </c>
      <c r="B839" s="22">
        <v>2016</v>
      </c>
      <c r="C839" s="22" t="s">
        <v>211</v>
      </c>
      <c r="D839" s="22" t="s">
        <v>7</v>
      </c>
      <c r="E839" s="22" t="s">
        <v>628</v>
      </c>
      <c r="F839" s="22">
        <v>5</v>
      </c>
      <c r="G839" s="22">
        <v>0</v>
      </c>
      <c r="H839" s="22" t="str">
        <f>INDEX(Bar_data!$A$3:$B$140,MATCH(C839,Bar_data!$A$3:$A$140,FALSE),2)</f>
        <v>Trust048</v>
      </c>
      <c r="I839" s="22" t="str">
        <f>INDEX(TrustCAHUB_map!$A$2:$D$139,MATCH($C839,TrustCAHUB_map!$A$2:$A$139,FALSE),3)</f>
        <v>East of England</v>
      </c>
      <c r="J839" s="22" t="str">
        <f>INDEX(TrustCAHUB_map!$A$2:$D$139,MATCH($C839,TrustCAHUB_map!$A$2:$A$139,FALSE),4)</f>
        <v>East of England</v>
      </c>
    </row>
    <row r="840" spans="1:10" x14ac:dyDescent="0.3">
      <c r="A840" s="22" t="str">
        <f t="shared" si="13"/>
        <v>'RGP2016Palliative70+'</v>
      </c>
      <c r="B840" s="22">
        <v>2016</v>
      </c>
      <c r="C840" s="22" t="s">
        <v>211</v>
      </c>
      <c r="D840" s="22" t="s">
        <v>8</v>
      </c>
      <c r="E840" s="22" t="s">
        <v>628</v>
      </c>
      <c r="F840" s="22">
        <v>32</v>
      </c>
      <c r="G840" s="22">
        <v>0</v>
      </c>
      <c r="H840" s="22" t="str">
        <f>INDEX(Bar_data!$A$3:$B$140,MATCH(C840,Bar_data!$A$3:$A$140,FALSE),2)</f>
        <v>Trust048</v>
      </c>
      <c r="I840" s="22" t="str">
        <f>INDEX(TrustCAHUB_map!$A$2:$D$139,MATCH($C840,TrustCAHUB_map!$A$2:$A$139,FALSE),3)</f>
        <v>East of England</v>
      </c>
      <c r="J840" s="22" t="str">
        <f>INDEX(TrustCAHUB_map!$A$2:$D$139,MATCH($C840,TrustCAHUB_map!$A$2:$A$139,FALSE),4)</f>
        <v>East of England</v>
      </c>
    </row>
    <row r="841" spans="1:10" x14ac:dyDescent="0.3">
      <c r="A841" s="22" t="str">
        <f t="shared" si="13"/>
        <v>'RGR2016Palliative18-49'</v>
      </c>
      <c r="B841" s="22">
        <v>2016</v>
      </c>
      <c r="C841" s="22" t="s">
        <v>212</v>
      </c>
      <c r="D841" s="22" t="s">
        <v>8</v>
      </c>
      <c r="E841" s="22" t="s">
        <v>153</v>
      </c>
      <c r="F841" s="22">
        <v>4</v>
      </c>
      <c r="G841" s="22">
        <v>0</v>
      </c>
      <c r="H841" s="22" t="str">
        <f>INDEX(Bar_data!$A$3:$B$140,MATCH(C841,Bar_data!$A$3:$A$140,FALSE),2)</f>
        <v>Trust050</v>
      </c>
      <c r="I841" s="22" t="str">
        <f>INDEX(TrustCAHUB_map!$A$2:$D$139,MATCH($C841,TrustCAHUB_map!$A$2:$A$139,FALSE),3)</f>
        <v>East of England</v>
      </c>
      <c r="J841" s="22" t="str">
        <f>INDEX(TrustCAHUB_map!$A$2:$D$139,MATCH($C841,TrustCAHUB_map!$A$2:$A$139,FALSE),4)</f>
        <v>East of England</v>
      </c>
    </row>
    <row r="842" spans="1:10" x14ac:dyDescent="0.3">
      <c r="A842" s="22" t="str">
        <f t="shared" si="13"/>
        <v>'RGR2016Palliative50-69'</v>
      </c>
      <c r="B842" s="22">
        <v>2016</v>
      </c>
      <c r="C842" s="22" t="s">
        <v>212</v>
      </c>
      <c r="D842" s="22" t="s">
        <v>8</v>
      </c>
      <c r="E842" s="22" t="s">
        <v>627</v>
      </c>
      <c r="F842" s="22">
        <v>20</v>
      </c>
      <c r="G842" s="22">
        <v>2</v>
      </c>
      <c r="H842" s="22" t="str">
        <f>INDEX(Bar_data!$A$3:$B$140,MATCH(C842,Bar_data!$A$3:$A$140,FALSE),2)</f>
        <v>Trust050</v>
      </c>
      <c r="I842" s="22" t="str">
        <f>INDEX(TrustCAHUB_map!$A$2:$D$139,MATCH($C842,TrustCAHUB_map!$A$2:$A$139,FALSE),3)</f>
        <v>East of England</v>
      </c>
      <c r="J842" s="22" t="str">
        <f>INDEX(TrustCAHUB_map!$A$2:$D$139,MATCH($C842,TrustCAHUB_map!$A$2:$A$139,FALSE),4)</f>
        <v>East of England</v>
      </c>
    </row>
    <row r="843" spans="1:10" x14ac:dyDescent="0.3">
      <c r="A843" s="22" t="str">
        <f t="shared" si="13"/>
        <v>'RGR2016Curative50-69'</v>
      </c>
      <c r="B843" s="22">
        <v>2016</v>
      </c>
      <c r="C843" s="22" t="s">
        <v>212</v>
      </c>
      <c r="D843" s="22" t="s">
        <v>7</v>
      </c>
      <c r="E843" s="22" t="s">
        <v>627</v>
      </c>
      <c r="F843" s="22">
        <v>5</v>
      </c>
      <c r="G843" s="22">
        <v>1</v>
      </c>
      <c r="H843" s="22" t="str">
        <f>INDEX(Bar_data!$A$3:$B$140,MATCH(C843,Bar_data!$A$3:$A$140,FALSE),2)</f>
        <v>Trust050</v>
      </c>
      <c r="I843" s="22" t="str">
        <f>INDEX(TrustCAHUB_map!$A$2:$D$139,MATCH($C843,TrustCAHUB_map!$A$2:$A$139,FALSE),3)</f>
        <v>East of England</v>
      </c>
      <c r="J843" s="22" t="str">
        <f>INDEX(TrustCAHUB_map!$A$2:$D$139,MATCH($C843,TrustCAHUB_map!$A$2:$A$139,FALSE),4)</f>
        <v>East of England</v>
      </c>
    </row>
    <row r="844" spans="1:10" x14ac:dyDescent="0.3">
      <c r="A844" s="22" t="str">
        <f t="shared" si="13"/>
        <v>'RGR2016Curative70+'</v>
      </c>
      <c r="B844" s="22">
        <v>2016</v>
      </c>
      <c r="C844" s="22" t="s">
        <v>212</v>
      </c>
      <c r="D844" s="22" t="s">
        <v>7</v>
      </c>
      <c r="E844" s="22" t="s">
        <v>628</v>
      </c>
      <c r="F844" s="22">
        <v>4</v>
      </c>
      <c r="G844" s="22">
        <v>0</v>
      </c>
      <c r="H844" s="22" t="str">
        <f>INDEX(Bar_data!$A$3:$B$140,MATCH(C844,Bar_data!$A$3:$A$140,FALSE),2)</f>
        <v>Trust050</v>
      </c>
      <c r="I844" s="22" t="str">
        <f>INDEX(TrustCAHUB_map!$A$2:$D$139,MATCH($C844,TrustCAHUB_map!$A$2:$A$139,FALSE),3)</f>
        <v>East of England</v>
      </c>
      <c r="J844" s="22" t="str">
        <f>INDEX(TrustCAHUB_map!$A$2:$D$139,MATCH($C844,TrustCAHUB_map!$A$2:$A$139,FALSE),4)</f>
        <v>East of England</v>
      </c>
    </row>
    <row r="845" spans="1:10" x14ac:dyDescent="0.3">
      <c r="A845" s="22" t="str">
        <f t="shared" si="13"/>
        <v>'RGR2016Palliative70+'</v>
      </c>
      <c r="B845" s="22">
        <v>2016</v>
      </c>
      <c r="C845" s="22" t="s">
        <v>212</v>
      </c>
      <c r="D845" s="22" t="s">
        <v>8</v>
      </c>
      <c r="E845" s="22" t="s">
        <v>628</v>
      </c>
      <c r="F845" s="22">
        <v>6</v>
      </c>
      <c r="G845" s="22">
        <v>0</v>
      </c>
      <c r="H845" s="22" t="str">
        <f>INDEX(Bar_data!$A$3:$B$140,MATCH(C845,Bar_data!$A$3:$A$140,FALSE),2)</f>
        <v>Trust050</v>
      </c>
      <c r="I845" s="22" t="str">
        <f>INDEX(TrustCAHUB_map!$A$2:$D$139,MATCH($C845,TrustCAHUB_map!$A$2:$A$139,FALSE),3)</f>
        <v>East of England</v>
      </c>
      <c r="J845" s="22" t="str">
        <f>INDEX(TrustCAHUB_map!$A$2:$D$139,MATCH($C845,TrustCAHUB_map!$A$2:$A$139,FALSE),4)</f>
        <v>East of England</v>
      </c>
    </row>
    <row r="846" spans="1:10" x14ac:dyDescent="0.3">
      <c r="A846" s="22" t="str">
        <f t="shared" si="13"/>
        <v>'RGT2016Palliative18-49'</v>
      </c>
      <c r="B846" s="22">
        <v>2016</v>
      </c>
      <c r="C846" s="22" t="s">
        <v>213</v>
      </c>
      <c r="D846" s="22" t="s">
        <v>8</v>
      </c>
      <c r="E846" s="22" t="s">
        <v>153</v>
      </c>
      <c r="F846" s="22">
        <v>5</v>
      </c>
      <c r="G846" s="22">
        <v>0</v>
      </c>
      <c r="H846" s="22" t="str">
        <f>INDEX(Bar_data!$A$3:$B$140,MATCH(C846,Bar_data!$A$3:$A$140,FALSE),2)</f>
        <v>Trust051</v>
      </c>
      <c r="I846" s="22" t="str">
        <f>INDEX(TrustCAHUB_map!$A$2:$D$139,MATCH($C846,TrustCAHUB_map!$A$2:$A$139,FALSE),3)</f>
        <v>East of England</v>
      </c>
      <c r="J846" s="22" t="str">
        <f>INDEX(TrustCAHUB_map!$A$2:$D$139,MATCH($C846,TrustCAHUB_map!$A$2:$A$139,FALSE),4)</f>
        <v>East of England</v>
      </c>
    </row>
    <row r="847" spans="1:10" x14ac:dyDescent="0.3">
      <c r="A847" s="22" t="str">
        <f t="shared" si="13"/>
        <v>'RGT2016Palliative50-69'</v>
      </c>
      <c r="B847" s="22">
        <v>2016</v>
      </c>
      <c r="C847" s="22" t="s">
        <v>213</v>
      </c>
      <c r="D847" s="22" t="s">
        <v>8</v>
      </c>
      <c r="E847" s="22" t="s">
        <v>627</v>
      </c>
      <c r="F847" s="22">
        <v>38</v>
      </c>
      <c r="G847" s="22">
        <v>4</v>
      </c>
      <c r="H847" s="22" t="str">
        <f>INDEX(Bar_data!$A$3:$B$140,MATCH(C847,Bar_data!$A$3:$A$140,FALSE),2)</f>
        <v>Trust051</v>
      </c>
      <c r="I847" s="22" t="str">
        <f>INDEX(TrustCAHUB_map!$A$2:$D$139,MATCH($C847,TrustCAHUB_map!$A$2:$A$139,FALSE),3)</f>
        <v>East of England</v>
      </c>
      <c r="J847" s="22" t="str">
        <f>INDEX(TrustCAHUB_map!$A$2:$D$139,MATCH($C847,TrustCAHUB_map!$A$2:$A$139,FALSE),4)</f>
        <v>East of England</v>
      </c>
    </row>
    <row r="848" spans="1:10" x14ac:dyDescent="0.3">
      <c r="A848" s="22" t="str">
        <f t="shared" si="13"/>
        <v>'RGT2016Curative50-69'</v>
      </c>
      <c r="B848" s="22">
        <v>2016</v>
      </c>
      <c r="C848" s="22" t="s">
        <v>213</v>
      </c>
      <c r="D848" s="22" t="s">
        <v>7</v>
      </c>
      <c r="E848" s="22" t="s">
        <v>627</v>
      </c>
      <c r="F848" s="22">
        <v>17</v>
      </c>
      <c r="G848" s="22">
        <v>0</v>
      </c>
      <c r="H848" s="22" t="str">
        <f>INDEX(Bar_data!$A$3:$B$140,MATCH(C848,Bar_data!$A$3:$A$140,FALSE),2)</f>
        <v>Trust051</v>
      </c>
      <c r="I848" s="22" t="str">
        <f>INDEX(TrustCAHUB_map!$A$2:$D$139,MATCH($C848,TrustCAHUB_map!$A$2:$A$139,FALSE),3)</f>
        <v>East of England</v>
      </c>
      <c r="J848" s="22" t="str">
        <f>INDEX(TrustCAHUB_map!$A$2:$D$139,MATCH($C848,TrustCAHUB_map!$A$2:$A$139,FALSE),4)</f>
        <v>East of England</v>
      </c>
    </row>
    <row r="849" spans="1:10" x14ac:dyDescent="0.3">
      <c r="A849" s="22" t="str">
        <f t="shared" si="13"/>
        <v>'RGT2016Palliative70+'</v>
      </c>
      <c r="B849" s="22">
        <v>2016</v>
      </c>
      <c r="C849" s="22" t="s">
        <v>213</v>
      </c>
      <c r="D849" s="22" t="s">
        <v>8</v>
      </c>
      <c r="E849" s="22" t="s">
        <v>628</v>
      </c>
      <c r="F849" s="22">
        <v>25</v>
      </c>
      <c r="G849" s="22">
        <v>1</v>
      </c>
      <c r="H849" s="22" t="str">
        <f>INDEX(Bar_data!$A$3:$B$140,MATCH(C849,Bar_data!$A$3:$A$140,FALSE),2)</f>
        <v>Trust051</v>
      </c>
      <c r="I849" s="22" t="str">
        <f>INDEX(TrustCAHUB_map!$A$2:$D$139,MATCH($C849,TrustCAHUB_map!$A$2:$A$139,FALSE),3)</f>
        <v>East of England</v>
      </c>
      <c r="J849" s="22" t="str">
        <f>INDEX(TrustCAHUB_map!$A$2:$D$139,MATCH($C849,TrustCAHUB_map!$A$2:$A$139,FALSE),4)</f>
        <v>East of England</v>
      </c>
    </row>
    <row r="850" spans="1:10" x14ac:dyDescent="0.3">
      <c r="A850" s="22" t="str">
        <f t="shared" si="13"/>
        <v>'RGT2016Curative70+'</v>
      </c>
      <c r="B850" s="22">
        <v>2016</v>
      </c>
      <c r="C850" s="22" t="s">
        <v>213</v>
      </c>
      <c r="D850" s="22" t="s">
        <v>7</v>
      </c>
      <c r="E850" s="22" t="s">
        <v>628</v>
      </c>
      <c r="F850" s="22">
        <v>13</v>
      </c>
      <c r="G850" s="22">
        <v>0</v>
      </c>
      <c r="H850" s="22" t="str">
        <f>INDEX(Bar_data!$A$3:$B$140,MATCH(C850,Bar_data!$A$3:$A$140,FALSE),2)</f>
        <v>Trust051</v>
      </c>
      <c r="I850" s="22" t="str">
        <f>INDEX(TrustCAHUB_map!$A$2:$D$139,MATCH($C850,TrustCAHUB_map!$A$2:$A$139,FALSE),3)</f>
        <v>East of England</v>
      </c>
      <c r="J850" s="22" t="str">
        <f>INDEX(TrustCAHUB_map!$A$2:$D$139,MATCH($C850,TrustCAHUB_map!$A$2:$A$139,FALSE),4)</f>
        <v>East of England</v>
      </c>
    </row>
    <row r="851" spans="1:10" x14ac:dyDescent="0.3">
      <c r="A851" s="22" t="str">
        <f t="shared" si="13"/>
        <v>'RH82016Curative18-49'</v>
      </c>
      <c r="B851" s="22">
        <v>2016</v>
      </c>
      <c r="C851" s="22" t="s">
        <v>214</v>
      </c>
      <c r="D851" s="22" t="s">
        <v>7</v>
      </c>
      <c r="E851" s="22" t="s">
        <v>153</v>
      </c>
      <c r="F851" s="22">
        <v>1</v>
      </c>
      <c r="G851" s="22">
        <v>0</v>
      </c>
      <c r="H851" s="22" t="str">
        <f>INDEX(Bar_data!$A$3:$B$140,MATCH(C851,Bar_data!$A$3:$A$140,FALSE),2)</f>
        <v>Trust052</v>
      </c>
      <c r="I851" s="22" t="str">
        <f>INDEX(TrustCAHUB_map!$A$2:$D$139,MATCH($C851,TrustCAHUB_map!$A$2:$A$139,FALSE),3)</f>
        <v>Peninsula</v>
      </c>
      <c r="J851" s="22" t="str">
        <f>INDEX(TrustCAHUB_map!$A$2:$D$139,MATCH($C851,TrustCAHUB_map!$A$2:$A$139,FALSE),4)</f>
        <v>South West</v>
      </c>
    </row>
    <row r="852" spans="1:10" x14ac:dyDescent="0.3">
      <c r="A852" s="22" t="str">
        <f t="shared" si="13"/>
        <v>'RH82016Palliative18-49'</v>
      </c>
      <c r="B852" s="22">
        <v>2016</v>
      </c>
      <c r="C852" s="22" t="s">
        <v>214</v>
      </c>
      <c r="D852" s="22" t="s">
        <v>8</v>
      </c>
      <c r="E852" s="22" t="s">
        <v>153</v>
      </c>
      <c r="F852" s="22">
        <v>4</v>
      </c>
      <c r="G852" s="22">
        <v>0</v>
      </c>
      <c r="H852" s="22" t="str">
        <f>INDEX(Bar_data!$A$3:$B$140,MATCH(C852,Bar_data!$A$3:$A$140,FALSE),2)</f>
        <v>Trust052</v>
      </c>
      <c r="I852" s="22" t="str">
        <f>INDEX(TrustCAHUB_map!$A$2:$D$139,MATCH($C852,TrustCAHUB_map!$A$2:$A$139,FALSE),3)</f>
        <v>Peninsula</v>
      </c>
      <c r="J852" s="22" t="str">
        <f>INDEX(TrustCAHUB_map!$A$2:$D$139,MATCH($C852,TrustCAHUB_map!$A$2:$A$139,FALSE),4)</f>
        <v>South West</v>
      </c>
    </row>
    <row r="853" spans="1:10" x14ac:dyDescent="0.3">
      <c r="A853" s="22" t="str">
        <f t="shared" si="13"/>
        <v>'RH82016Palliative50-69'</v>
      </c>
      <c r="B853" s="22">
        <v>2016</v>
      </c>
      <c r="C853" s="22" t="s">
        <v>214</v>
      </c>
      <c r="D853" s="22" t="s">
        <v>8</v>
      </c>
      <c r="E853" s="22" t="s">
        <v>627</v>
      </c>
      <c r="F853" s="22">
        <v>52</v>
      </c>
      <c r="G853" s="22">
        <v>2</v>
      </c>
      <c r="H853" s="22" t="str">
        <f>INDEX(Bar_data!$A$3:$B$140,MATCH(C853,Bar_data!$A$3:$A$140,FALSE),2)</f>
        <v>Trust052</v>
      </c>
      <c r="I853" s="22" t="str">
        <f>INDEX(TrustCAHUB_map!$A$2:$D$139,MATCH($C853,TrustCAHUB_map!$A$2:$A$139,FALSE),3)</f>
        <v>Peninsula</v>
      </c>
      <c r="J853" s="22" t="str">
        <f>INDEX(TrustCAHUB_map!$A$2:$D$139,MATCH($C853,TrustCAHUB_map!$A$2:$A$139,FALSE),4)</f>
        <v>South West</v>
      </c>
    </row>
    <row r="854" spans="1:10" x14ac:dyDescent="0.3">
      <c r="A854" s="22" t="str">
        <f t="shared" si="13"/>
        <v>'RH82016Curative50-69'</v>
      </c>
      <c r="B854" s="22">
        <v>2016</v>
      </c>
      <c r="C854" s="22" t="s">
        <v>214</v>
      </c>
      <c r="D854" s="22" t="s">
        <v>7</v>
      </c>
      <c r="E854" s="22" t="s">
        <v>627</v>
      </c>
      <c r="F854" s="22">
        <v>14</v>
      </c>
      <c r="G854" s="22">
        <v>2</v>
      </c>
      <c r="H854" s="22" t="str">
        <f>INDEX(Bar_data!$A$3:$B$140,MATCH(C854,Bar_data!$A$3:$A$140,FALSE),2)</f>
        <v>Trust052</v>
      </c>
      <c r="I854" s="22" t="str">
        <f>INDEX(TrustCAHUB_map!$A$2:$D$139,MATCH($C854,TrustCAHUB_map!$A$2:$A$139,FALSE),3)</f>
        <v>Peninsula</v>
      </c>
      <c r="J854" s="22" t="str">
        <f>INDEX(TrustCAHUB_map!$A$2:$D$139,MATCH($C854,TrustCAHUB_map!$A$2:$A$139,FALSE),4)</f>
        <v>South West</v>
      </c>
    </row>
    <row r="855" spans="1:10" x14ac:dyDescent="0.3">
      <c r="A855" s="22" t="str">
        <f t="shared" si="13"/>
        <v>'RH82016Curative70+'</v>
      </c>
      <c r="B855" s="22">
        <v>2016</v>
      </c>
      <c r="C855" s="22" t="s">
        <v>214</v>
      </c>
      <c r="D855" s="22" t="s">
        <v>7</v>
      </c>
      <c r="E855" s="22" t="s">
        <v>628</v>
      </c>
      <c r="F855" s="22">
        <v>6</v>
      </c>
      <c r="G855" s="22">
        <v>0</v>
      </c>
      <c r="H855" s="22" t="str">
        <f>INDEX(Bar_data!$A$3:$B$140,MATCH(C855,Bar_data!$A$3:$A$140,FALSE),2)</f>
        <v>Trust052</v>
      </c>
      <c r="I855" s="22" t="str">
        <f>INDEX(TrustCAHUB_map!$A$2:$D$139,MATCH($C855,TrustCAHUB_map!$A$2:$A$139,FALSE),3)</f>
        <v>Peninsula</v>
      </c>
      <c r="J855" s="22" t="str">
        <f>INDEX(TrustCAHUB_map!$A$2:$D$139,MATCH($C855,TrustCAHUB_map!$A$2:$A$139,FALSE),4)</f>
        <v>South West</v>
      </c>
    </row>
    <row r="856" spans="1:10" x14ac:dyDescent="0.3">
      <c r="A856" s="22" t="str">
        <f t="shared" si="13"/>
        <v>'RH82016Palliative70+'</v>
      </c>
      <c r="B856" s="22">
        <v>2016</v>
      </c>
      <c r="C856" s="22" t="s">
        <v>214</v>
      </c>
      <c r="D856" s="22" t="s">
        <v>8</v>
      </c>
      <c r="E856" s="22" t="s">
        <v>628</v>
      </c>
      <c r="F856" s="22">
        <v>24</v>
      </c>
      <c r="G856" s="22">
        <v>2</v>
      </c>
      <c r="H856" s="22" t="str">
        <f>INDEX(Bar_data!$A$3:$B$140,MATCH(C856,Bar_data!$A$3:$A$140,FALSE),2)</f>
        <v>Trust052</v>
      </c>
      <c r="I856" s="22" t="str">
        <f>INDEX(TrustCAHUB_map!$A$2:$D$139,MATCH($C856,TrustCAHUB_map!$A$2:$A$139,FALSE),3)</f>
        <v>Peninsula</v>
      </c>
      <c r="J856" s="22" t="str">
        <f>INDEX(TrustCAHUB_map!$A$2:$D$139,MATCH($C856,TrustCAHUB_map!$A$2:$A$139,FALSE),4)</f>
        <v>South West</v>
      </c>
    </row>
    <row r="857" spans="1:10" x14ac:dyDescent="0.3">
      <c r="A857" s="22" t="str">
        <f t="shared" si="13"/>
        <v>'RHM2016Palliative18-49'</v>
      </c>
      <c r="B857" s="22">
        <v>2016</v>
      </c>
      <c r="C857" s="22" t="s">
        <v>215</v>
      </c>
      <c r="D857" s="22" t="s">
        <v>8</v>
      </c>
      <c r="E857" s="22" t="s">
        <v>153</v>
      </c>
      <c r="F857" s="22">
        <v>2</v>
      </c>
      <c r="G857" s="22">
        <v>0</v>
      </c>
      <c r="H857" s="22" t="str">
        <f>INDEX(Bar_data!$A$3:$B$140,MATCH(C857,Bar_data!$A$3:$A$140,FALSE),2)</f>
        <v>Trust053</v>
      </c>
      <c r="I857" s="22" t="str">
        <f>INDEX(TrustCAHUB_map!$A$2:$D$139,MATCH($C857,TrustCAHUB_map!$A$2:$A$139,FALSE),3)</f>
        <v>Wessex</v>
      </c>
      <c r="J857" s="22" t="str">
        <f>INDEX(TrustCAHUB_map!$A$2:$D$139,MATCH($C857,TrustCAHUB_map!$A$2:$A$139,FALSE),4)</f>
        <v>Wessex</v>
      </c>
    </row>
    <row r="858" spans="1:10" x14ac:dyDescent="0.3">
      <c r="A858" s="22" t="str">
        <f t="shared" si="13"/>
        <v>'RHM2016Not assigned50-69'</v>
      </c>
      <c r="B858" s="22">
        <v>2016</v>
      </c>
      <c r="C858" s="22" t="s">
        <v>215</v>
      </c>
      <c r="D858" s="22" t="s">
        <v>477</v>
      </c>
      <c r="E858" s="22" t="s">
        <v>627</v>
      </c>
      <c r="F858" s="22">
        <v>8</v>
      </c>
      <c r="G858" s="22">
        <v>1</v>
      </c>
      <c r="H858" s="22" t="str">
        <f>INDEX(Bar_data!$A$3:$B$140,MATCH(C858,Bar_data!$A$3:$A$140,FALSE),2)</f>
        <v>Trust053</v>
      </c>
      <c r="I858" s="22" t="str">
        <f>INDEX(TrustCAHUB_map!$A$2:$D$139,MATCH($C858,TrustCAHUB_map!$A$2:$A$139,FALSE),3)</f>
        <v>Wessex</v>
      </c>
      <c r="J858" s="22" t="str">
        <f>INDEX(TrustCAHUB_map!$A$2:$D$139,MATCH($C858,TrustCAHUB_map!$A$2:$A$139,FALSE),4)</f>
        <v>Wessex</v>
      </c>
    </row>
    <row r="859" spans="1:10" x14ac:dyDescent="0.3">
      <c r="A859" s="22" t="str">
        <f t="shared" si="13"/>
        <v>'RHM2016Palliative50-69'</v>
      </c>
      <c r="B859" s="22">
        <v>2016</v>
      </c>
      <c r="C859" s="22" t="s">
        <v>215</v>
      </c>
      <c r="D859" s="22" t="s">
        <v>8</v>
      </c>
      <c r="E859" s="22" t="s">
        <v>627</v>
      </c>
      <c r="F859" s="22">
        <v>51</v>
      </c>
      <c r="G859" s="22">
        <v>7</v>
      </c>
      <c r="H859" s="22" t="str">
        <f>INDEX(Bar_data!$A$3:$B$140,MATCH(C859,Bar_data!$A$3:$A$140,FALSE),2)</f>
        <v>Trust053</v>
      </c>
      <c r="I859" s="22" t="str">
        <f>INDEX(TrustCAHUB_map!$A$2:$D$139,MATCH($C859,TrustCAHUB_map!$A$2:$A$139,FALSE),3)</f>
        <v>Wessex</v>
      </c>
      <c r="J859" s="22" t="str">
        <f>INDEX(TrustCAHUB_map!$A$2:$D$139,MATCH($C859,TrustCAHUB_map!$A$2:$A$139,FALSE),4)</f>
        <v>Wessex</v>
      </c>
    </row>
    <row r="860" spans="1:10" x14ac:dyDescent="0.3">
      <c r="A860" s="22" t="str">
        <f t="shared" si="13"/>
        <v>'RHM2016Curative50-69'</v>
      </c>
      <c r="B860" s="22">
        <v>2016</v>
      </c>
      <c r="C860" s="22" t="s">
        <v>215</v>
      </c>
      <c r="D860" s="22" t="s">
        <v>7</v>
      </c>
      <c r="E860" s="22" t="s">
        <v>627</v>
      </c>
      <c r="F860" s="22">
        <v>22</v>
      </c>
      <c r="G860" s="22">
        <v>0</v>
      </c>
      <c r="H860" s="22" t="str">
        <f>INDEX(Bar_data!$A$3:$B$140,MATCH(C860,Bar_data!$A$3:$A$140,FALSE),2)</f>
        <v>Trust053</v>
      </c>
      <c r="I860" s="22" t="str">
        <f>INDEX(TrustCAHUB_map!$A$2:$D$139,MATCH($C860,TrustCAHUB_map!$A$2:$A$139,FALSE),3)</f>
        <v>Wessex</v>
      </c>
      <c r="J860" s="22" t="str">
        <f>INDEX(TrustCAHUB_map!$A$2:$D$139,MATCH($C860,TrustCAHUB_map!$A$2:$A$139,FALSE),4)</f>
        <v>Wessex</v>
      </c>
    </row>
    <row r="861" spans="1:10" x14ac:dyDescent="0.3">
      <c r="A861" s="22" t="str">
        <f t="shared" si="13"/>
        <v>'RHM2016Palliative70+'</v>
      </c>
      <c r="B861" s="22">
        <v>2016</v>
      </c>
      <c r="C861" s="22" t="s">
        <v>215</v>
      </c>
      <c r="D861" s="22" t="s">
        <v>8</v>
      </c>
      <c r="E861" s="22" t="s">
        <v>628</v>
      </c>
      <c r="F861" s="22">
        <v>34</v>
      </c>
      <c r="G861" s="22">
        <v>2</v>
      </c>
      <c r="H861" s="22" t="str">
        <f>INDEX(Bar_data!$A$3:$B$140,MATCH(C861,Bar_data!$A$3:$A$140,FALSE),2)</f>
        <v>Trust053</v>
      </c>
      <c r="I861" s="22" t="str">
        <f>INDEX(TrustCAHUB_map!$A$2:$D$139,MATCH($C861,TrustCAHUB_map!$A$2:$A$139,FALSE),3)</f>
        <v>Wessex</v>
      </c>
      <c r="J861" s="22" t="str">
        <f>INDEX(TrustCAHUB_map!$A$2:$D$139,MATCH($C861,TrustCAHUB_map!$A$2:$A$139,FALSE),4)</f>
        <v>Wessex</v>
      </c>
    </row>
    <row r="862" spans="1:10" x14ac:dyDescent="0.3">
      <c r="A862" s="22" t="str">
        <f t="shared" si="13"/>
        <v>'RHM2016Not assigned70+'</v>
      </c>
      <c r="B862" s="22">
        <v>2016</v>
      </c>
      <c r="C862" s="22" t="s">
        <v>215</v>
      </c>
      <c r="D862" s="22" t="s">
        <v>477</v>
      </c>
      <c r="E862" s="22" t="s">
        <v>628</v>
      </c>
      <c r="F862" s="22">
        <v>9</v>
      </c>
      <c r="G862" s="22">
        <v>2</v>
      </c>
      <c r="H862" s="22" t="str">
        <f>INDEX(Bar_data!$A$3:$B$140,MATCH(C862,Bar_data!$A$3:$A$140,FALSE),2)</f>
        <v>Trust053</v>
      </c>
      <c r="I862" s="22" t="str">
        <f>INDEX(TrustCAHUB_map!$A$2:$D$139,MATCH($C862,TrustCAHUB_map!$A$2:$A$139,FALSE),3)</f>
        <v>Wessex</v>
      </c>
      <c r="J862" s="22" t="str">
        <f>INDEX(TrustCAHUB_map!$A$2:$D$139,MATCH($C862,TrustCAHUB_map!$A$2:$A$139,FALSE),4)</f>
        <v>Wessex</v>
      </c>
    </row>
    <row r="863" spans="1:10" x14ac:dyDescent="0.3">
      <c r="A863" s="22" t="str">
        <f t="shared" si="13"/>
        <v>'RHM2016Curative70+'</v>
      </c>
      <c r="B863" s="22">
        <v>2016</v>
      </c>
      <c r="C863" s="22" t="s">
        <v>215</v>
      </c>
      <c r="D863" s="22" t="s">
        <v>7</v>
      </c>
      <c r="E863" s="22" t="s">
        <v>628</v>
      </c>
      <c r="F863" s="22">
        <v>13</v>
      </c>
      <c r="G863" s="22">
        <v>0</v>
      </c>
      <c r="H863" s="22" t="str">
        <f>INDEX(Bar_data!$A$3:$B$140,MATCH(C863,Bar_data!$A$3:$A$140,FALSE),2)</f>
        <v>Trust053</v>
      </c>
      <c r="I863" s="22" t="str">
        <f>INDEX(TrustCAHUB_map!$A$2:$D$139,MATCH($C863,TrustCAHUB_map!$A$2:$A$139,FALSE),3)</f>
        <v>Wessex</v>
      </c>
      <c r="J863" s="22" t="str">
        <f>INDEX(TrustCAHUB_map!$A$2:$D$139,MATCH($C863,TrustCAHUB_map!$A$2:$A$139,FALSE),4)</f>
        <v>Wessex</v>
      </c>
    </row>
    <row r="864" spans="1:10" x14ac:dyDescent="0.3">
      <c r="A864" s="22" t="str">
        <f t="shared" si="13"/>
        <v>'RHQ2016Palliative18-49'</v>
      </c>
      <c r="B864" s="22">
        <v>2016</v>
      </c>
      <c r="C864" s="22" t="s">
        <v>216</v>
      </c>
      <c r="D864" s="22" t="s">
        <v>8</v>
      </c>
      <c r="E864" s="22" t="s">
        <v>153</v>
      </c>
      <c r="F864" s="22">
        <v>16</v>
      </c>
      <c r="G864" s="22">
        <v>4</v>
      </c>
      <c r="H864" s="22" t="str">
        <f>INDEX(Bar_data!$A$3:$B$140,MATCH(C864,Bar_data!$A$3:$A$140,FALSE),2)</f>
        <v>Trust054</v>
      </c>
      <c r="I864" s="22" t="str">
        <f>INDEX(TrustCAHUB_map!$A$2:$D$139,MATCH($C864,TrustCAHUB_map!$A$2:$A$139,FALSE),3)</f>
        <v>South Yorkshire and Bassetlaw</v>
      </c>
      <c r="J864" s="22" t="str">
        <f>INDEX(TrustCAHUB_map!$A$2:$D$139,MATCH($C864,TrustCAHUB_map!$A$2:$A$139,FALSE),4)</f>
        <v>Yorkshire and Humber</v>
      </c>
    </row>
    <row r="865" spans="1:10" x14ac:dyDescent="0.3">
      <c r="A865" s="22" t="str">
        <f t="shared" si="13"/>
        <v>'RHQ2016Curative18-49'</v>
      </c>
      <c r="B865" s="22">
        <v>2016</v>
      </c>
      <c r="C865" s="22" t="s">
        <v>216</v>
      </c>
      <c r="D865" s="22" t="s">
        <v>7</v>
      </c>
      <c r="E865" s="22" t="s">
        <v>153</v>
      </c>
      <c r="F865" s="22">
        <v>4</v>
      </c>
      <c r="G865" s="22">
        <v>0</v>
      </c>
      <c r="H865" s="22" t="str">
        <f>INDEX(Bar_data!$A$3:$B$140,MATCH(C865,Bar_data!$A$3:$A$140,FALSE),2)</f>
        <v>Trust054</v>
      </c>
      <c r="I865" s="22" t="str">
        <f>INDEX(TrustCAHUB_map!$A$2:$D$139,MATCH($C865,TrustCAHUB_map!$A$2:$A$139,FALSE),3)</f>
        <v>South Yorkshire and Bassetlaw</v>
      </c>
      <c r="J865" s="22" t="str">
        <f>INDEX(TrustCAHUB_map!$A$2:$D$139,MATCH($C865,TrustCAHUB_map!$A$2:$A$139,FALSE),4)</f>
        <v>Yorkshire and Humber</v>
      </c>
    </row>
    <row r="866" spans="1:10" x14ac:dyDescent="0.3">
      <c r="A866" s="22" t="str">
        <f t="shared" si="13"/>
        <v>'RHQ2016Palliative50-69'</v>
      </c>
      <c r="B866" s="22">
        <v>2016</v>
      </c>
      <c r="C866" s="22" t="s">
        <v>216</v>
      </c>
      <c r="D866" s="22" t="s">
        <v>8</v>
      </c>
      <c r="E866" s="22" t="s">
        <v>627</v>
      </c>
      <c r="F866" s="22">
        <v>261</v>
      </c>
      <c r="G866" s="22">
        <v>28</v>
      </c>
      <c r="H866" s="22" t="str">
        <f>INDEX(Bar_data!$A$3:$B$140,MATCH(C866,Bar_data!$A$3:$A$140,FALSE),2)</f>
        <v>Trust054</v>
      </c>
      <c r="I866" s="22" t="str">
        <f>INDEX(TrustCAHUB_map!$A$2:$D$139,MATCH($C866,TrustCAHUB_map!$A$2:$A$139,FALSE),3)</f>
        <v>South Yorkshire and Bassetlaw</v>
      </c>
      <c r="J866" s="22" t="str">
        <f>INDEX(TrustCAHUB_map!$A$2:$D$139,MATCH($C866,TrustCAHUB_map!$A$2:$A$139,FALSE),4)</f>
        <v>Yorkshire and Humber</v>
      </c>
    </row>
    <row r="867" spans="1:10" x14ac:dyDescent="0.3">
      <c r="A867" s="22" t="str">
        <f t="shared" si="13"/>
        <v>'RHQ2016Curative50-69'</v>
      </c>
      <c r="B867" s="22">
        <v>2016</v>
      </c>
      <c r="C867" s="22" t="s">
        <v>216</v>
      </c>
      <c r="D867" s="22" t="s">
        <v>7</v>
      </c>
      <c r="E867" s="22" t="s">
        <v>627</v>
      </c>
      <c r="F867" s="22">
        <v>51</v>
      </c>
      <c r="G867" s="22">
        <v>1</v>
      </c>
      <c r="H867" s="22" t="str">
        <f>INDEX(Bar_data!$A$3:$B$140,MATCH(C867,Bar_data!$A$3:$A$140,FALSE),2)</f>
        <v>Trust054</v>
      </c>
      <c r="I867" s="22" t="str">
        <f>INDEX(TrustCAHUB_map!$A$2:$D$139,MATCH($C867,TrustCAHUB_map!$A$2:$A$139,FALSE),3)</f>
        <v>South Yorkshire and Bassetlaw</v>
      </c>
      <c r="J867" s="22" t="str">
        <f>INDEX(TrustCAHUB_map!$A$2:$D$139,MATCH($C867,TrustCAHUB_map!$A$2:$A$139,FALSE),4)</f>
        <v>Yorkshire and Humber</v>
      </c>
    </row>
    <row r="868" spans="1:10" x14ac:dyDescent="0.3">
      <c r="A868" s="22" t="str">
        <f t="shared" si="13"/>
        <v>'RHQ2016Curative70+'</v>
      </c>
      <c r="B868" s="22">
        <v>2016</v>
      </c>
      <c r="C868" s="22" t="s">
        <v>216</v>
      </c>
      <c r="D868" s="22" t="s">
        <v>7</v>
      </c>
      <c r="E868" s="22" t="s">
        <v>628</v>
      </c>
      <c r="F868" s="22">
        <v>29</v>
      </c>
      <c r="G868" s="22">
        <v>0</v>
      </c>
      <c r="H868" s="22" t="str">
        <f>INDEX(Bar_data!$A$3:$B$140,MATCH(C868,Bar_data!$A$3:$A$140,FALSE),2)</f>
        <v>Trust054</v>
      </c>
      <c r="I868" s="22" t="str">
        <f>INDEX(TrustCAHUB_map!$A$2:$D$139,MATCH($C868,TrustCAHUB_map!$A$2:$A$139,FALSE),3)</f>
        <v>South Yorkshire and Bassetlaw</v>
      </c>
      <c r="J868" s="22" t="str">
        <f>INDEX(TrustCAHUB_map!$A$2:$D$139,MATCH($C868,TrustCAHUB_map!$A$2:$A$139,FALSE),4)</f>
        <v>Yorkshire and Humber</v>
      </c>
    </row>
    <row r="869" spans="1:10" x14ac:dyDescent="0.3">
      <c r="A869" s="22" t="str">
        <f t="shared" si="13"/>
        <v>'RHQ2016Palliative70+'</v>
      </c>
      <c r="B869" s="22">
        <v>2016</v>
      </c>
      <c r="C869" s="22" t="s">
        <v>216</v>
      </c>
      <c r="D869" s="22" t="s">
        <v>8</v>
      </c>
      <c r="E869" s="22" t="s">
        <v>628</v>
      </c>
      <c r="F869" s="22">
        <v>196</v>
      </c>
      <c r="G869" s="22">
        <v>15</v>
      </c>
      <c r="H869" s="22" t="str">
        <f>INDEX(Bar_data!$A$3:$B$140,MATCH(C869,Bar_data!$A$3:$A$140,FALSE),2)</f>
        <v>Trust054</v>
      </c>
      <c r="I869" s="22" t="str">
        <f>INDEX(TrustCAHUB_map!$A$2:$D$139,MATCH($C869,TrustCAHUB_map!$A$2:$A$139,FALSE),3)</f>
        <v>South Yorkshire and Bassetlaw</v>
      </c>
      <c r="J869" s="22" t="str">
        <f>INDEX(TrustCAHUB_map!$A$2:$D$139,MATCH($C869,TrustCAHUB_map!$A$2:$A$139,FALSE),4)</f>
        <v>Yorkshire and Humber</v>
      </c>
    </row>
    <row r="870" spans="1:10" x14ac:dyDescent="0.3">
      <c r="A870" s="22" t="str">
        <f t="shared" si="13"/>
        <v>'RHU2016Palliative18-49'</v>
      </c>
      <c r="B870" s="22">
        <v>2016</v>
      </c>
      <c r="C870" s="22" t="s">
        <v>217</v>
      </c>
      <c r="D870" s="22" t="s">
        <v>8</v>
      </c>
      <c r="E870" s="22" t="s">
        <v>153</v>
      </c>
      <c r="F870" s="22">
        <v>8</v>
      </c>
      <c r="G870" s="22">
        <v>0</v>
      </c>
      <c r="H870" s="22" t="str">
        <f>INDEX(Bar_data!$A$3:$B$140,MATCH(C870,Bar_data!$A$3:$A$140,FALSE),2)</f>
        <v>Trust055</v>
      </c>
      <c r="I870" s="22" t="str">
        <f>INDEX(TrustCAHUB_map!$A$2:$D$139,MATCH($C870,TrustCAHUB_map!$A$2:$A$139,FALSE),3)</f>
        <v>Wessex</v>
      </c>
      <c r="J870" s="22" t="str">
        <f>INDEX(TrustCAHUB_map!$A$2:$D$139,MATCH($C870,TrustCAHUB_map!$A$2:$A$139,FALSE),4)</f>
        <v>Wessex</v>
      </c>
    </row>
    <row r="871" spans="1:10" x14ac:dyDescent="0.3">
      <c r="A871" s="22" t="str">
        <f t="shared" si="13"/>
        <v>'RHU2016Not assigned18-49'</v>
      </c>
      <c r="B871" s="22">
        <v>2016</v>
      </c>
      <c r="C871" s="22" t="s">
        <v>217</v>
      </c>
      <c r="D871" s="22" t="s">
        <v>477</v>
      </c>
      <c r="E871" s="22" t="s">
        <v>153</v>
      </c>
      <c r="F871" s="22">
        <v>3</v>
      </c>
      <c r="G871" s="22">
        <v>0</v>
      </c>
      <c r="H871" s="22" t="str">
        <f>INDEX(Bar_data!$A$3:$B$140,MATCH(C871,Bar_data!$A$3:$A$140,FALSE),2)</f>
        <v>Trust055</v>
      </c>
      <c r="I871" s="22" t="str">
        <f>INDEX(TrustCAHUB_map!$A$2:$D$139,MATCH($C871,TrustCAHUB_map!$A$2:$A$139,FALSE),3)</f>
        <v>Wessex</v>
      </c>
      <c r="J871" s="22" t="str">
        <f>INDEX(TrustCAHUB_map!$A$2:$D$139,MATCH($C871,TrustCAHUB_map!$A$2:$A$139,FALSE),4)</f>
        <v>Wessex</v>
      </c>
    </row>
    <row r="872" spans="1:10" x14ac:dyDescent="0.3">
      <c r="A872" s="22" t="str">
        <f t="shared" si="13"/>
        <v>'RHU2016Not assigned50-69'</v>
      </c>
      <c r="B872" s="22">
        <v>2016</v>
      </c>
      <c r="C872" s="22" t="s">
        <v>217</v>
      </c>
      <c r="D872" s="22" t="s">
        <v>477</v>
      </c>
      <c r="E872" s="22" t="s">
        <v>627</v>
      </c>
      <c r="F872" s="22">
        <v>28</v>
      </c>
      <c r="G872" s="22">
        <v>3</v>
      </c>
      <c r="H872" s="22" t="str">
        <f>INDEX(Bar_data!$A$3:$B$140,MATCH(C872,Bar_data!$A$3:$A$140,FALSE),2)</f>
        <v>Trust055</v>
      </c>
      <c r="I872" s="22" t="str">
        <f>INDEX(TrustCAHUB_map!$A$2:$D$139,MATCH($C872,TrustCAHUB_map!$A$2:$A$139,FALSE),3)</f>
        <v>Wessex</v>
      </c>
      <c r="J872" s="22" t="str">
        <f>INDEX(TrustCAHUB_map!$A$2:$D$139,MATCH($C872,TrustCAHUB_map!$A$2:$A$139,FALSE),4)</f>
        <v>Wessex</v>
      </c>
    </row>
    <row r="873" spans="1:10" x14ac:dyDescent="0.3">
      <c r="A873" s="22" t="str">
        <f t="shared" si="13"/>
        <v>'RHU2016Palliative50-69'</v>
      </c>
      <c r="B873" s="22">
        <v>2016</v>
      </c>
      <c r="C873" s="22" t="s">
        <v>217</v>
      </c>
      <c r="D873" s="22" t="s">
        <v>8</v>
      </c>
      <c r="E873" s="22" t="s">
        <v>627</v>
      </c>
      <c r="F873" s="22">
        <v>58</v>
      </c>
      <c r="G873" s="22">
        <v>5</v>
      </c>
      <c r="H873" s="22" t="str">
        <f>INDEX(Bar_data!$A$3:$B$140,MATCH(C873,Bar_data!$A$3:$A$140,FALSE),2)</f>
        <v>Trust055</v>
      </c>
      <c r="I873" s="22" t="str">
        <f>INDEX(TrustCAHUB_map!$A$2:$D$139,MATCH($C873,TrustCAHUB_map!$A$2:$A$139,FALSE),3)</f>
        <v>Wessex</v>
      </c>
      <c r="J873" s="22" t="str">
        <f>INDEX(TrustCAHUB_map!$A$2:$D$139,MATCH($C873,TrustCAHUB_map!$A$2:$A$139,FALSE),4)</f>
        <v>Wessex</v>
      </c>
    </row>
    <row r="874" spans="1:10" x14ac:dyDescent="0.3">
      <c r="A874" s="22" t="str">
        <f t="shared" si="13"/>
        <v>'RHU2016Curative50-69'</v>
      </c>
      <c r="B874" s="22">
        <v>2016</v>
      </c>
      <c r="C874" s="22" t="s">
        <v>217</v>
      </c>
      <c r="D874" s="22" t="s">
        <v>7</v>
      </c>
      <c r="E874" s="22" t="s">
        <v>627</v>
      </c>
      <c r="F874" s="22">
        <v>5</v>
      </c>
      <c r="G874" s="22">
        <v>0</v>
      </c>
      <c r="H874" s="22" t="str">
        <f>INDEX(Bar_data!$A$3:$B$140,MATCH(C874,Bar_data!$A$3:$A$140,FALSE),2)</f>
        <v>Trust055</v>
      </c>
      <c r="I874" s="22" t="str">
        <f>INDEX(TrustCAHUB_map!$A$2:$D$139,MATCH($C874,TrustCAHUB_map!$A$2:$A$139,FALSE),3)</f>
        <v>Wessex</v>
      </c>
      <c r="J874" s="22" t="str">
        <f>INDEX(TrustCAHUB_map!$A$2:$D$139,MATCH($C874,TrustCAHUB_map!$A$2:$A$139,FALSE),4)</f>
        <v>Wessex</v>
      </c>
    </row>
    <row r="875" spans="1:10" x14ac:dyDescent="0.3">
      <c r="A875" s="22" t="str">
        <f t="shared" si="13"/>
        <v>'RHU2016Curative70+'</v>
      </c>
      <c r="B875" s="22">
        <v>2016</v>
      </c>
      <c r="C875" s="22" t="s">
        <v>217</v>
      </c>
      <c r="D875" s="22" t="s">
        <v>7</v>
      </c>
      <c r="E875" s="22" t="s">
        <v>628</v>
      </c>
      <c r="F875" s="22">
        <v>5</v>
      </c>
      <c r="G875" s="22">
        <v>0</v>
      </c>
      <c r="H875" s="22" t="str">
        <f>INDEX(Bar_data!$A$3:$B$140,MATCH(C875,Bar_data!$A$3:$A$140,FALSE),2)</f>
        <v>Trust055</v>
      </c>
      <c r="I875" s="22" t="str">
        <f>INDEX(TrustCAHUB_map!$A$2:$D$139,MATCH($C875,TrustCAHUB_map!$A$2:$A$139,FALSE),3)</f>
        <v>Wessex</v>
      </c>
      <c r="J875" s="22" t="str">
        <f>INDEX(TrustCAHUB_map!$A$2:$D$139,MATCH($C875,TrustCAHUB_map!$A$2:$A$139,FALSE),4)</f>
        <v>Wessex</v>
      </c>
    </row>
    <row r="876" spans="1:10" x14ac:dyDescent="0.3">
      <c r="A876" s="22" t="str">
        <f t="shared" si="13"/>
        <v>'RHU2016Not assigned70+'</v>
      </c>
      <c r="B876" s="22">
        <v>2016</v>
      </c>
      <c r="C876" s="22" t="s">
        <v>217</v>
      </c>
      <c r="D876" s="22" t="s">
        <v>477</v>
      </c>
      <c r="E876" s="22" t="s">
        <v>628</v>
      </c>
      <c r="F876" s="22">
        <v>29</v>
      </c>
      <c r="G876" s="22">
        <v>1</v>
      </c>
      <c r="H876" s="22" t="str">
        <f>INDEX(Bar_data!$A$3:$B$140,MATCH(C876,Bar_data!$A$3:$A$140,FALSE),2)</f>
        <v>Trust055</v>
      </c>
      <c r="I876" s="22" t="str">
        <f>INDEX(TrustCAHUB_map!$A$2:$D$139,MATCH($C876,TrustCAHUB_map!$A$2:$A$139,FALSE),3)</f>
        <v>Wessex</v>
      </c>
      <c r="J876" s="22" t="str">
        <f>INDEX(TrustCAHUB_map!$A$2:$D$139,MATCH($C876,TrustCAHUB_map!$A$2:$A$139,FALSE),4)</f>
        <v>Wessex</v>
      </c>
    </row>
    <row r="877" spans="1:10" x14ac:dyDescent="0.3">
      <c r="A877" s="22" t="str">
        <f t="shared" si="13"/>
        <v>'RHU2016Palliative70+'</v>
      </c>
      <c r="B877" s="22">
        <v>2016</v>
      </c>
      <c r="C877" s="22" t="s">
        <v>217</v>
      </c>
      <c r="D877" s="22" t="s">
        <v>8</v>
      </c>
      <c r="E877" s="22" t="s">
        <v>628</v>
      </c>
      <c r="F877" s="22">
        <v>51</v>
      </c>
      <c r="G877" s="22">
        <v>1</v>
      </c>
      <c r="H877" s="22" t="str">
        <f>INDEX(Bar_data!$A$3:$B$140,MATCH(C877,Bar_data!$A$3:$A$140,FALSE),2)</f>
        <v>Trust055</v>
      </c>
      <c r="I877" s="22" t="str">
        <f>INDEX(TrustCAHUB_map!$A$2:$D$139,MATCH($C877,TrustCAHUB_map!$A$2:$A$139,FALSE),3)</f>
        <v>Wessex</v>
      </c>
      <c r="J877" s="22" t="str">
        <f>INDEX(TrustCAHUB_map!$A$2:$D$139,MATCH($C877,TrustCAHUB_map!$A$2:$A$139,FALSE),4)</f>
        <v>Wessex</v>
      </c>
    </row>
    <row r="878" spans="1:10" x14ac:dyDescent="0.3">
      <c r="A878" s="22" t="str">
        <f t="shared" si="13"/>
        <v>'RHW2016Palliative18-49'</v>
      </c>
      <c r="B878" s="22">
        <v>2016</v>
      </c>
      <c r="C878" s="22" t="s">
        <v>218</v>
      </c>
      <c r="D878" s="22" t="s">
        <v>8</v>
      </c>
      <c r="E878" s="22" t="s">
        <v>153</v>
      </c>
      <c r="F878" s="22">
        <v>2</v>
      </c>
      <c r="G878" s="22">
        <v>0</v>
      </c>
      <c r="H878" s="22" t="str">
        <f>INDEX(Bar_data!$A$3:$B$140,MATCH(C878,Bar_data!$A$3:$A$140,FALSE),2)</f>
        <v>Trust056</v>
      </c>
      <c r="I878" s="22" t="str">
        <f>INDEX(TrustCAHUB_map!$A$2:$D$139,MATCH($C878,TrustCAHUB_map!$A$2:$A$139,FALSE),3)</f>
        <v>Thames Valley</v>
      </c>
      <c r="J878" s="22" t="str">
        <f>INDEX(TrustCAHUB_map!$A$2:$D$139,MATCH($C878,TrustCAHUB_map!$A$2:$A$139,FALSE),4)</f>
        <v>Wessex</v>
      </c>
    </row>
    <row r="879" spans="1:10" x14ac:dyDescent="0.3">
      <c r="A879" s="22" t="str">
        <f t="shared" si="13"/>
        <v>'RHW2016Palliative50-69'</v>
      </c>
      <c r="B879" s="22">
        <v>2016</v>
      </c>
      <c r="C879" s="22" t="s">
        <v>218</v>
      </c>
      <c r="D879" s="22" t="s">
        <v>8</v>
      </c>
      <c r="E879" s="22" t="s">
        <v>627</v>
      </c>
      <c r="F879" s="22">
        <v>29</v>
      </c>
      <c r="G879" s="22">
        <v>3</v>
      </c>
      <c r="H879" s="22" t="str">
        <f>INDEX(Bar_data!$A$3:$B$140,MATCH(C879,Bar_data!$A$3:$A$140,FALSE),2)</f>
        <v>Trust056</v>
      </c>
      <c r="I879" s="22" t="str">
        <f>INDEX(TrustCAHUB_map!$A$2:$D$139,MATCH($C879,TrustCAHUB_map!$A$2:$A$139,FALSE),3)</f>
        <v>Thames Valley</v>
      </c>
      <c r="J879" s="22" t="str">
        <f>INDEX(TrustCAHUB_map!$A$2:$D$139,MATCH($C879,TrustCAHUB_map!$A$2:$A$139,FALSE),4)</f>
        <v>Wessex</v>
      </c>
    </row>
    <row r="880" spans="1:10" x14ac:dyDescent="0.3">
      <c r="A880" s="22" t="str">
        <f t="shared" si="13"/>
        <v>'RHW2016Curative50-69'</v>
      </c>
      <c r="B880" s="22">
        <v>2016</v>
      </c>
      <c r="C880" s="22" t="s">
        <v>218</v>
      </c>
      <c r="D880" s="22" t="s">
        <v>7</v>
      </c>
      <c r="E880" s="22" t="s">
        <v>627</v>
      </c>
      <c r="F880" s="22">
        <v>5</v>
      </c>
      <c r="G880" s="22">
        <v>0</v>
      </c>
      <c r="H880" s="22" t="str">
        <f>INDEX(Bar_data!$A$3:$B$140,MATCH(C880,Bar_data!$A$3:$A$140,FALSE),2)</f>
        <v>Trust056</v>
      </c>
      <c r="I880" s="22" t="str">
        <f>INDEX(TrustCAHUB_map!$A$2:$D$139,MATCH($C880,TrustCAHUB_map!$A$2:$A$139,FALSE),3)</f>
        <v>Thames Valley</v>
      </c>
      <c r="J880" s="22" t="str">
        <f>INDEX(TrustCAHUB_map!$A$2:$D$139,MATCH($C880,TrustCAHUB_map!$A$2:$A$139,FALSE),4)</f>
        <v>Wessex</v>
      </c>
    </row>
    <row r="881" spans="1:10" x14ac:dyDescent="0.3">
      <c r="A881" s="22" t="str">
        <f t="shared" si="13"/>
        <v>'RHW2016Palliative70+'</v>
      </c>
      <c r="B881" s="22">
        <v>2016</v>
      </c>
      <c r="C881" s="22" t="s">
        <v>218</v>
      </c>
      <c r="D881" s="22" t="s">
        <v>8</v>
      </c>
      <c r="E881" s="22" t="s">
        <v>628</v>
      </c>
      <c r="F881" s="22">
        <v>35</v>
      </c>
      <c r="G881" s="22">
        <v>8</v>
      </c>
      <c r="H881" s="22" t="str">
        <f>INDEX(Bar_data!$A$3:$B$140,MATCH(C881,Bar_data!$A$3:$A$140,FALSE),2)</f>
        <v>Trust056</v>
      </c>
      <c r="I881" s="22" t="str">
        <f>INDEX(TrustCAHUB_map!$A$2:$D$139,MATCH($C881,TrustCAHUB_map!$A$2:$A$139,FALSE),3)</f>
        <v>Thames Valley</v>
      </c>
      <c r="J881" s="22" t="str">
        <f>INDEX(TrustCAHUB_map!$A$2:$D$139,MATCH($C881,TrustCAHUB_map!$A$2:$A$139,FALSE),4)</f>
        <v>Wessex</v>
      </c>
    </row>
    <row r="882" spans="1:10" x14ac:dyDescent="0.3">
      <c r="A882" s="22" t="str">
        <f t="shared" si="13"/>
        <v>'RHW2016Curative70+'</v>
      </c>
      <c r="B882" s="22">
        <v>2016</v>
      </c>
      <c r="C882" s="22" t="s">
        <v>218</v>
      </c>
      <c r="D882" s="22" t="s">
        <v>7</v>
      </c>
      <c r="E882" s="22" t="s">
        <v>628</v>
      </c>
      <c r="F882" s="22">
        <v>6</v>
      </c>
      <c r="G882" s="22">
        <v>0</v>
      </c>
      <c r="H882" s="22" t="str">
        <f>INDEX(Bar_data!$A$3:$B$140,MATCH(C882,Bar_data!$A$3:$A$140,FALSE),2)</f>
        <v>Trust056</v>
      </c>
      <c r="I882" s="22" t="str">
        <f>INDEX(TrustCAHUB_map!$A$2:$D$139,MATCH($C882,TrustCAHUB_map!$A$2:$A$139,FALSE),3)</f>
        <v>Thames Valley</v>
      </c>
      <c r="J882" s="22" t="str">
        <f>INDEX(TrustCAHUB_map!$A$2:$D$139,MATCH($C882,TrustCAHUB_map!$A$2:$A$139,FALSE),4)</f>
        <v>Wessex</v>
      </c>
    </row>
    <row r="883" spans="1:10" x14ac:dyDescent="0.3">
      <c r="A883" s="22" t="str">
        <f t="shared" si="13"/>
        <v>'RJ12016Not assigned18-49'</v>
      </c>
      <c r="B883" s="22">
        <v>2016</v>
      </c>
      <c r="C883" s="22" t="s">
        <v>219</v>
      </c>
      <c r="D883" s="22" t="s">
        <v>477</v>
      </c>
      <c r="E883" s="22" t="s">
        <v>153</v>
      </c>
      <c r="F883" s="22">
        <v>1</v>
      </c>
      <c r="G883" s="22">
        <v>0</v>
      </c>
      <c r="H883" s="22" t="str">
        <f>INDEX(Bar_data!$A$3:$B$140,MATCH(C883,Bar_data!$A$3:$A$140,FALSE),2)</f>
        <v>Trust057</v>
      </c>
      <c r="I883" s="22" t="str">
        <f>INDEX(TrustCAHUB_map!$A$2:$D$139,MATCH($C883,TrustCAHUB_map!$A$2:$A$139,FALSE),3)</f>
        <v>South East London</v>
      </c>
      <c r="J883" s="22" t="str">
        <f>INDEX(TrustCAHUB_map!$A$2:$D$139,MATCH($C883,TrustCAHUB_map!$A$2:$A$139,FALSE),4)</f>
        <v>London</v>
      </c>
    </row>
    <row r="884" spans="1:10" x14ac:dyDescent="0.3">
      <c r="A884" s="22" t="str">
        <f t="shared" si="13"/>
        <v>'RJ12016Palliative18-49'</v>
      </c>
      <c r="B884" s="22">
        <v>2016</v>
      </c>
      <c r="C884" s="22" t="s">
        <v>219</v>
      </c>
      <c r="D884" s="22" t="s">
        <v>8</v>
      </c>
      <c r="E884" s="22" t="s">
        <v>153</v>
      </c>
      <c r="F884" s="22">
        <v>20</v>
      </c>
      <c r="G884" s="22">
        <v>4</v>
      </c>
      <c r="H884" s="22" t="str">
        <f>INDEX(Bar_data!$A$3:$B$140,MATCH(C884,Bar_data!$A$3:$A$140,FALSE),2)</f>
        <v>Trust057</v>
      </c>
      <c r="I884" s="22" t="str">
        <f>INDEX(TrustCAHUB_map!$A$2:$D$139,MATCH($C884,TrustCAHUB_map!$A$2:$A$139,FALSE),3)</f>
        <v>South East London</v>
      </c>
      <c r="J884" s="22" t="str">
        <f>INDEX(TrustCAHUB_map!$A$2:$D$139,MATCH($C884,TrustCAHUB_map!$A$2:$A$139,FALSE),4)</f>
        <v>London</v>
      </c>
    </row>
    <row r="885" spans="1:10" x14ac:dyDescent="0.3">
      <c r="A885" s="22" t="str">
        <f t="shared" si="13"/>
        <v>'RJ12016Curative18-49'</v>
      </c>
      <c r="B885" s="22">
        <v>2016</v>
      </c>
      <c r="C885" s="22" t="s">
        <v>219</v>
      </c>
      <c r="D885" s="22" t="s">
        <v>7</v>
      </c>
      <c r="E885" s="22" t="s">
        <v>153</v>
      </c>
      <c r="F885" s="22">
        <v>3</v>
      </c>
      <c r="G885" s="22">
        <v>0</v>
      </c>
      <c r="H885" s="22" t="str">
        <f>INDEX(Bar_data!$A$3:$B$140,MATCH(C885,Bar_data!$A$3:$A$140,FALSE),2)</f>
        <v>Trust057</v>
      </c>
      <c r="I885" s="22" t="str">
        <f>INDEX(TrustCAHUB_map!$A$2:$D$139,MATCH($C885,TrustCAHUB_map!$A$2:$A$139,FALSE),3)</f>
        <v>South East London</v>
      </c>
      <c r="J885" s="22" t="str">
        <f>INDEX(TrustCAHUB_map!$A$2:$D$139,MATCH($C885,TrustCAHUB_map!$A$2:$A$139,FALSE),4)</f>
        <v>London</v>
      </c>
    </row>
    <row r="886" spans="1:10" x14ac:dyDescent="0.3">
      <c r="A886" s="22" t="str">
        <f t="shared" si="13"/>
        <v>'RJ12016Curative50-69'</v>
      </c>
      <c r="B886" s="22">
        <v>2016</v>
      </c>
      <c r="C886" s="22" t="s">
        <v>219</v>
      </c>
      <c r="D886" s="22" t="s">
        <v>7</v>
      </c>
      <c r="E886" s="22" t="s">
        <v>627</v>
      </c>
      <c r="F886" s="22">
        <v>14</v>
      </c>
      <c r="G886" s="22">
        <v>0</v>
      </c>
      <c r="H886" s="22" t="str">
        <f>INDEX(Bar_data!$A$3:$B$140,MATCH(C886,Bar_data!$A$3:$A$140,FALSE),2)</f>
        <v>Trust057</v>
      </c>
      <c r="I886" s="22" t="str">
        <f>INDEX(TrustCAHUB_map!$A$2:$D$139,MATCH($C886,TrustCAHUB_map!$A$2:$A$139,FALSE),3)</f>
        <v>South East London</v>
      </c>
      <c r="J886" s="22" t="str">
        <f>INDEX(TrustCAHUB_map!$A$2:$D$139,MATCH($C886,TrustCAHUB_map!$A$2:$A$139,FALSE),4)</f>
        <v>London</v>
      </c>
    </row>
    <row r="887" spans="1:10" x14ac:dyDescent="0.3">
      <c r="A887" s="22" t="str">
        <f t="shared" si="13"/>
        <v>'RJ12016Palliative50-69'</v>
      </c>
      <c r="B887" s="22">
        <v>2016</v>
      </c>
      <c r="C887" s="22" t="s">
        <v>219</v>
      </c>
      <c r="D887" s="22" t="s">
        <v>8</v>
      </c>
      <c r="E887" s="22" t="s">
        <v>627</v>
      </c>
      <c r="F887" s="22">
        <v>113</v>
      </c>
      <c r="G887" s="22">
        <v>12</v>
      </c>
      <c r="H887" s="22" t="str">
        <f>INDEX(Bar_data!$A$3:$B$140,MATCH(C887,Bar_data!$A$3:$A$140,FALSE),2)</f>
        <v>Trust057</v>
      </c>
      <c r="I887" s="22" t="str">
        <f>INDEX(TrustCAHUB_map!$A$2:$D$139,MATCH($C887,TrustCAHUB_map!$A$2:$A$139,FALSE),3)</f>
        <v>South East London</v>
      </c>
      <c r="J887" s="22" t="str">
        <f>INDEX(TrustCAHUB_map!$A$2:$D$139,MATCH($C887,TrustCAHUB_map!$A$2:$A$139,FALSE),4)</f>
        <v>London</v>
      </c>
    </row>
    <row r="888" spans="1:10" x14ac:dyDescent="0.3">
      <c r="A888" s="22" t="str">
        <f t="shared" si="13"/>
        <v>'RJ12016Not assigned50-69'</v>
      </c>
      <c r="B888" s="22">
        <v>2016</v>
      </c>
      <c r="C888" s="22" t="s">
        <v>219</v>
      </c>
      <c r="D888" s="22" t="s">
        <v>477</v>
      </c>
      <c r="E888" s="22" t="s">
        <v>627</v>
      </c>
      <c r="F888" s="22">
        <v>25</v>
      </c>
      <c r="G888" s="22">
        <v>0</v>
      </c>
      <c r="H888" s="22" t="str">
        <f>INDEX(Bar_data!$A$3:$B$140,MATCH(C888,Bar_data!$A$3:$A$140,FALSE),2)</f>
        <v>Trust057</v>
      </c>
      <c r="I888" s="22" t="str">
        <f>INDEX(TrustCAHUB_map!$A$2:$D$139,MATCH($C888,TrustCAHUB_map!$A$2:$A$139,FALSE),3)</f>
        <v>South East London</v>
      </c>
      <c r="J888" s="22" t="str">
        <f>INDEX(TrustCAHUB_map!$A$2:$D$139,MATCH($C888,TrustCAHUB_map!$A$2:$A$139,FALSE),4)</f>
        <v>London</v>
      </c>
    </row>
    <row r="889" spans="1:10" x14ac:dyDescent="0.3">
      <c r="A889" s="22" t="str">
        <f t="shared" si="13"/>
        <v>'RJ12016Not assigned70+'</v>
      </c>
      <c r="B889" s="22">
        <v>2016</v>
      </c>
      <c r="C889" s="22" t="s">
        <v>219</v>
      </c>
      <c r="D889" s="22" t="s">
        <v>477</v>
      </c>
      <c r="E889" s="22" t="s">
        <v>628</v>
      </c>
      <c r="F889" s="22">
        <v>18</v>
      </c>
      <c r="G889" s="22">
        <v>0</v>
      </c>
      <c r="H889" s="22" t="str">
        <f>INDEX(Bar_data!$A$3:$B$140,MATCH(C889,Bar_data!$A$3:$A$140,FALSE),2)</f>
        <v>Trust057</v>
      </c>
      <c r="I889" s="22" t="str">
        <f>INDEX(TrustCAHUB_map!$A$2:$D$139,MATCH($C889,TrustCAHUB_map!$A$2:$A$139,FALSE),3)</f>
        <v>South East London</v>
      </c>
      <c r="J889" s="22" t="str">
        <f>INDEX(TrustCAHUB_map!$A$2:$D$139,MATCH($C889,TrustCAHUB_map!$A$2:$A$139,FALSE),4)</f>
        <v>London</v>
      </c>
    </row>
    <row r="890" spans="1:10" x14ac:dyDescent="0.3">
      <c r="A890" s="22" t="str">
        <f t="shared" si="13"/>
        <v>'RJ12016Curative70+'</v>
      </c>
      <c r="B890" s="22">
        <v>2016</v>
      </c>
      <c r="C890" s="22" t="s">
        <v>219</v>
      </c>
      <c r="D890" s="22" t="s">
        <v>7</v>
      </c>
      <c r="E890" s="22" t="s">
        <v>628</v>
      </c>
      <c r="F890" s="22">
        <v>12</v>
      </c>
      <c r="G890" s="22">
        <v>1</v>
      </c>
      <c r="H890" s="22" t="str">
        <f>INDEX(Bar_data!$A$3:$B$140,MATCH(C890,Bar_data!$A$3:$A$140,FALSE),2)</f>
        <v>Trust057</v>
      </c>
      <c r="I890" s="22" t="str">
        <f>INDEX(TrustCAHUB_map!$A$2:$D$139,MATCH($C890,TrustCAHUB_map!$A$2:$A$139,FALSE),3)</f>
        <v>South East London</v>
      </c>
      <c r="J890" s="22" t="str">
        <f>INDEX(TrustCAHUB_map!$A$2:$D$139,MATCH($C890,TrustCAHUB_map!$A$2:$A$139,FALSE),4)</f>
        <v>London</v>
      </c>
    </row>
    <row r="891" spans="1:10" x14ac:dyDescent="0.3">
      <c r="A891" s="22" t="str">
        <f t="shared" si="13"/>
        <v>'RJ12016Palliative70+'</v>
      </c>
      <c r="B891" s="22">
        <v>2016</v>
      </c>
      <c r="C891" s="22" t="s">
        <v>219</v>
      </c>
      <c r="D891" s="22" t="s">
        <v>8</v>
      </c>
      <c r="E891" s="22" t="s">
        <v>628</v>
      </c>
      <c r="F891" s="22">
        <v>64</v>
      </c>
      <c r="G891" s="22">
        <v>3</v>
      </c>
      <c r="H891" s="22" t="str">
        <f>INDEX(Bar_data!$A$3:$B$140,MATCH(C891,Bar_data!$A$3:$A$140,FALSE),2)</f>
        <v>Trust057</v>
      </c>
      <c r="I891" s="22" t="str">
        <f>INDEX(TrustCAHUB_map!$A$2:$D$139,MATCH($C891,TrustCAHUB_map!$A$2:$A$139,FALSE),3)</f>
        <v>South East London</v>
      </c>
      <c r="J891" s="22" t="str">
        <f>INDEX(TrustCAHUB_map!$A$2:$D$139,MATCH($C891,TrustCAHUB_map!$A$2:$A$139,FALSE),4)</f>
        <v>London</v>
      </c>
    </row>
    <row r="892" spans="1:10" x14ac:dyDescent="0.3">
      <c r="A892" s="22" t="str">
        <f t="shared" si="13"/>
        <v>'RJ22016Palliative18-49'</v>
      </c>
      <c r="B892" s="22">
        <v>2016</v>
      </c>
      <c r="C892" s="22" t="s">
        <v>220</v>
      </c>
      <c r="D892" s="22" t="s">
        <v>8</v>
      </c>
      <c r="E892" s="22" t="s">
        <v>153</v>
      </c>
      <c r="F892" s="22">
        <v>2</v>
      </c>
      <c r="G892" s="22">
        <v>0</v>
      </c>
      <c r="H892" s="22" t="str">
        <f>INDEX(Bar_data!$A$3:$B$140,MATCH(C892,Bar_data!$A$3:$A$140,FALSE),2)</f>
        <v>Trust058</v>
      </c>
      <c r="I892" s="22" t="str">
        <f>INDEX(TrustCAHUB_map!$A$2:$D$139,MATCH($C892,TrustCAHUB_map!$A$2:$A$139,FALSE),3)</f>
        <v>South East London</v>
      </c>
      <c r="J892" s="22" t="str">
        <f>INDEX(TrustCAHUB_map!$A$2:$D$139,MATCH($C892,TrustCAHUB_map!$A$2:$A$139,FALSE),4)</f>
        <v>London</v>
      </c>
    </row>
    <row r="893" spans="1:10" x14ac:dyDescent="0.3">
      <c r="A893" s="22" t="str">
        <f t="shared" si="13"/>
        <v>'RJ22016Not assigned50-69'</v>
      </c>
      <c r="B893" s="22">
        <v>2016</v>
      </c>
      <c r="C893" s="22" t="s">
        <v>220</v>
      </c>
      <c r="D893" s="22" t="s">
        <v>477</v>
      </c>
      <c r="E893" s="22" t="s">
        <v>627</v>
      </c>
      <c r="F893" s="22">
        <v>3</v>
      </c>
      <c r="G893" s="22">
        <v>0</v>
      </c>
      <c r="H893" s="22" t="str">
        <f>INDEX(Bar_data!$A$3:$B$140,MATCH(C893,Bar_data!$A$3:$A$140,FALSE),2)</f>
        <v>Trust058</v>
      </c>
      <c r="I893" s="22" t="str">
        <f>INDEX(TrustCAHUB_map!$A$2:$D$139,MATCH($C893,TrustCAHUB_map!$A$2:$A$139,FALSE),3)</f>
        <v>South East London</v>
      </c>
      <c r="J893" s="22" t="str">
        <f>INDEX(TrustCAHUB_map!$A$2:$D$139,MATCH($C893,TrustCAHUB_map!$A$2:$A$139,FALSE),4)</f>
        <v>London</v>
      </c>
    </row>
    <row r="894" spans="1:10" x14ac:dyDescent="0.3">
      <c r="A894" s="22" t="str">
        <f t="shared" si="13"/>
        <v>'RJ22016Palliative50-69'</v>
      </c>
      <c r="B894" s="22">
        <v>2016</v>
      </c>
      <c r="C894" s="22" t="s">
        <v>220</v>
      </c>
      <c r="D894" s="22" t="s">
        <v>8</v>
      </c>
      <c r="E894" s="22" t="s">
        <v>627</v>
      </c>
      <c r="F894" s="22">
        <v>34</v>
      </c>
      <c r="G894" s="22">
        <v>5</v>
      </c>
      <c r="H894" s="22" t="str">
        <f>INDEX(Bar_data!$A$3:$B$140,MATCH(C894,Bar_data!$A$3:$A$140,FALSE),2)</f>
        <v>Trust058</v>
      </c>
      <c r="I894" s="22" t="str">
        <f>INDEX(TrustCAHUB_map!$A$2:$D$139,MATCH($C894,TrustCAHUB_map!$A$2:$A$139,FALSE),3)</f>
        <v>South East London</v>
      </c>
      <c r="J894" s="22" t="str">
        <f>INDEX(TrustCAHUB_map!$A$2:$D$139,MATCH($C894,TrustCAHUB_map!$A$2:$A$139,FALSE),4)</f>
        <v>London</v>
      </c>
    </row>
    <row r="895" spans="1:10" x14ac:dyDescent="0.3">
      <c r="A895" s="22" t="str">
        <f t="shared" si="13"/>
        <v>'RJ22016Curative50-69'</v>
      </c>
      <c r="B895" s="22">
        <v>2016</v>
      </c>
      <c r="C895" s="22" t="s">
        <v>220</v>
      </c>
      <c r="D895" s="22" t="s">
        <v>7</v>
      </c>
      <c r="E895" s="22" t="s">
        <v>627</v>
      </c>
      <c r="F895" s="22">
        <v>8</v>
      </c>
      <c r="G895" s="22">
        <v>0</v>
      </c>
      <c r="H895" s="22" t="str">
        <f>INDEX(Bar_data!$A$3:$B$140,MATCH(C895,Bar_data!$A$3:$A$140,FALSE),2)</f>
        <v>Trust058</v>
      </c>
      <c r="I895" s="22" t="str">
        <f>INDEX(TrustCAHUB_map!$A$2:$D$139,MATCH($C895,TrustCAHUB_map!$A$2:$A$139,FALSE),3)</f>
        <v>South East London</v>
      </c>
      <c r="J895" s="22" t="str">
        <f>INDEX(TrustCAHUB_map!$A$2:$D$139,MATCH($C895,TrustCAHUB_map!$A$2:$A$139,FALSE),4)</f>
        <v>London</v>
      </c>
    </row>
    <row r="896" spans="1:10" x14ac:dyDescent="0.3">
      <c r="A896" s="22" t="str">
        <f t="shared" si="13"/>
        <v>'RJ22016Curative70+'</v>
      </c>
      <c r="B896" s="22">
        <v>2016</v>
      </c>
      <c r="C896" s="22" t="s">
        <v>220</v>
      </c>
      <c r="D896" s="22" t="s">
        <v>7</v>
      </c>
      <c r="E896" s="22" t="s">
        <v>628</v>
      </c>
      <c r="F896" s="22">
        <v>5</v>
      </c>
      <c r="G896" s="22">
        <v>1</v>
      </c>
      <c r="H896" s="22" t="str">
        <f>INDEX(Bar_data!$A$3:$B$140,MATCH(C896,Bar_data!$A$3:$A$140,FALSE),2)</f>
        <v>Trust058</v>
      </c>
      <c r="I896" s="22" t="str">
        <f>INDEX(TrustCAHUB_map!$A$2:$D$139,MATCH($C896,TrustCAHUB_map!$A$2:$A$139,FALSE),3)</f>
        <v>South East London</v>
      </c>
      <c r="J896" s="22" t="str">
        <f>INDEX(TrustCAHUB_map!$A$2:$D$139,MATCH($C896,TrustCAHUB_map!$A$2:$A$139,FALSE),4)</f>
        <v>London</v>
      </c>
    </row>
    <row r="897" spans="1:10" x14ac:dyDescent="0.3">
      <c r="A897" s="22" t="str">
        <f t="shared" si="13"/>
        <v>'RJ22016Not assigned70+'</v>
      </c>
      <c r="B897" s="22">
        <v>2016</v>
      </c>
      <c r="C897" s="22" t="s">
        <v>220</v>
      </c>
      <c r="D897" s="22" t="s">
        <v>477</v>
      </c>
      <c r="E897" s="22" t="s">
        <v>628</v>
      </c>
      <c r="F897" s="22">
        <v>2</v>
      </c>
      <c r="G897" s="22">
        <v>0</v>
      </c>
      <c r="H897" s="22" t="str">
        <f>INDEX(Bar_data!$A$3:$B$140,MATCH(C897,Bar_data!$A$3:$A$140,FALSE),2)</f>
        <v>Trust058</v>
      </c>
      <c r="I897" s="22" t="str">
        <f>INDEX(TrustCAHUB_map!$A$2:$D$139,MATCH($C897,TrustCAHUB_map!$A$2:$A$139,FALSE),3)</f>
        <v>South East London</v>
      </c>
      <c r="J897" s="22" t="str">
        <f>INDEX(TrustCAHUB_map!$A$2:$D$139,MATCH($C897,TrustCAHUB_map!$A$2:$A$139,FALSE),4)</f>
        <v>London</v>
      </c>
    </row>
    <row r="898" spans="1:10" x14ac:dyDescent="0.3">
      <c r="A898" s="22" t="str">
        <f t="shared" si="13"/>
        <v>'RJ22016Palliative70+'</v>
      </c>
      <c r="B898" s="22">
        <v>2016</v>
      </c>
      <c r="C898" s="22" t="s">
        <v>220</v>
      </c>
      <c r="D898" s="22" t="s">
        <v>8</v>
      </c>
      <c r="E898" s="22" t="s">
        <v>628</v>
      </c>
      <c r="F898" s="22">
        <v>25</v>
      </c>
      <c r="G898" s="22">
        <v>4</v>
      </c>
      <c r="H898" s="22" t="str">
        <f>INDEX(Bar_data!$A$3:$B$140,MATCH(C898,Bar_data!$A$3:$A$140,FALSE),2)</f>
        <v>Trust058</v>
      </c>
      <c r="I898" s="22" t="str">
        <f>INDEX(TrustCAHUB_map!$A$2:$D$139,MATCH($C898,TrustCAHUB_map!$A$2:$A$139,FALSE),3)</f>
        <v>South East London</v>
      </c>
      <c r="J898" s="22" t="str">
        <f>INDEX(TrustCAHUB_map!$A$2:$D$139,MATCH($C898,TrustCAHUB_map!$A$2:$A$139,FALSE),4)</f>
        <v>London</v>
      </c>
    </row>
    <row r="899" spans="1:10" x14ac:dyDescent="0.3">
      <c r="A899" s="22" t="str">
        <f t="shared" ref="A899:A962" si="14">"'"&amp;C899&amp;B899&amp;D899&amp;E899&amp;"'"</f>
        <v>'RJ72016Palliative18-49'</v>
      </c>
      <c r="B899" s="22">
        <v>2016</v>
      </c>
      <c r="C899" s="22" t="s">
        <v>222</v>
      </c>
      <c r="D899" s="22" t="s">
        <v>8</v>
      </c>
      <c r="E899" s="22" t="s">
        <v>153</v>
      </c>
      <c r="F899" s="22">
        <v>4</v>
      </c>
      <c r="G899" s="22">
        <v>1</v>
      </c>
      <c r="H899" s="22" t="str">
        <f>INDEX(Bar_data!$A$3:$B$140,MATCH(C899,Bar_data!$A$3:$A$140,FALSE),2)</f>
        <v>Trust060</v>
      </c>
      <c r="I899" s="22" t="str">
        <f>INDEX(TrustCAHUB_map!$A$2:$D$139,MATCH($C899,TrustCAHUB_map!$A$2:$A$139,FALSE),3)</f>
        <v>North West and South West London</v>
      </c>
      <c r="J899" s="22" t="str">
        <f>INDEX(TrustCAHUB_map!$A$2:$D$139,MATCH($C899,TrustCAHUB_map!$A$2:$A$139,FALSE),4)</f>
        <v>London</v>
      </c>
    </row>
    <row r="900" spans="1:10" x14ac:dyDescent="0.3">
      <c r="A900" s="22" t="str">
        <f t="shared" si="14"/>
        <v>'RJ72016Curative18-49'</v>
      </c>
      <c r="B900" s="22">
        <v>2016</v>
      </c>
      <c r="C900" s="22" t="s">
        <v>222</v>
      </c>
      <c r="D900" s="22" t="s">
        <v>7</v>
      </c>
      <c r="E900" s="22" t="s">
        <v>153</v>
      </c>
      <c r="F900" s="22">
        <v>1</v>
      </c>
      <c r="G900" s="22">
        <v>0</v>
      </c>
      <c r="H900" s="22" t="str">
        <f>INDEX(Bar_data!$A$3:$B$140,MATCH(C900,Bar_data!$A$3:$A$140,FALSE),2)</f>
        <v>Trust060</v>
      </c>
      <c r="I900" s="22" t="str">
        <f>INDEX(TrustCAHUB_map!$A$2:$D$139,MATCH($C900,TrustCAHUB_map!$A$2:$A$139,FALSE),3)</f>
        <v>North West and South West London</v>
      </c>
      <c r="J900" s="22" t="str">
        <f>INDEX(TrustCAHUB_map!$A$2:$D$139,MATCH($C900,TrustCAHUB_map!$A$2:$A$139,FALSE),4)</f>
        <v>London</v>
      </c>
    </row>
    <row r="901" spans="1:10" x14ac:dyDescent="0.3">
      <c r="A901" s="22" t="str">
        <f t="shared" si="14"/>
        <v>'RJ72016Palliative50-69'</v>
      </c>
      <c r="B901" s="22">
        <v>2016</v>
      </c>
      <c r="C901" s="22" t="s">
        <v>222</v>
      </c>
      <c r="D901" s="22" t="s">
        <v>8</v>
      </c>
      <c r="E901" s="22" t="s">
        <v>627</v>
      </c>
      <c r="F901" s="22">
        <v>39</v>
      </c>
      <c r="G901" s="22">
        <v>6</v>
      </c>
      <c r="H901" s="22" t="str">
        <f>INDEX(Bar_data!$A$3:$B$140,MATCH(C901,Bar_data!$A$3:$A$140,FALSE),2)</f>
        <v>Trust060</v>
      </c>
      <c r="I901" s="22" t="str">
        <f>INDEX(TrustCAHUB_map!$A$2:$D$139,MATCH($C901,TrustCAHUB_map!$A$2:$A$139,FALSE),3)</f>
        <v>North West and South West London</v>
      </c>
      <c r="J901" s="22" t="str">
        <f>INDEX(TrustCAHUB_map!$A$2:$D$139,MATCH($C901,TrustCAHUB_map!$A$2:$A$139,FALSE),4)</f>
        <v>London</v>
      </c>
    </row>
    <row r="902" spans="1:10" x14ac:dyDescent="0.3">
      <c r="A902" s="22" t="str">
        <f t="shared" si="14"/>
        <v>'RJ72016Curative50-69'</v>
      </c>
      <c r="B902" s="22">
        <v>2016</v>
      </c>
      <c r="C902" s="22" t="s">
        <v>222</v>
      </c>
      <c r="D902" s="22" t="s">
        <v>7</v>
      </c>
      <c r="E902" s="22" t="s">
        <v>627</v>
      </c>
      <c r="F902" s="22">
        <v>3</v>
      </c>
      <c r="G902" s="22">
        <v>0</v>
      </c>
      <c r="H902" s="22" t="str">
        <f>INDEX(Bar_data!$A$3:$B$140,MATCH(C902,Bar_data!$A$3:$A$140,FALSE),2)</f>
        <v>Trust060</v>
      </c>
      <c r="I902" s="22" t="str">
        <f>INDEX(TrustCAHUB_map!$A$2:$D$139,MATCH($C902,TrustCAHUB_map!$A$2:$A$139,FALSE),3)</f>
        <v>North West and South West London</v>
      </c>
      <c r="J902" s="22" t="str">
        <f>INDEX(TrustCAHUB_map!$A$2:$D$139,MATCH($C902,TrustCAHUB_map!$A$2:$A$139,FALSE),4)</f>
        <v>London</v>
      </c>
    </row>
    <row r="903" spans="1:10" x14ac:dyDescent="0.3">
      <c r="A903" s="22" t="str">
        <f t="shared" si="14"/>
        <v>'RJ72016Palliative70+'</v>
      </c>
      <c r="B903" s="22">
        <v>2016</v>
      </c>
      <c r="C903" s="22" t="s">
        <v>222</v>
      </c>
      <c r="D903" s="22" t="s">
        <v>8</v>
      </c>
      <c r="E903" s="22" t="s">
        <v>628</v>
      </c>
      <c r="F903" s="22">
        <v>40</v>
      </c>
      <c r="G903" s="22">
        <v>1</v>
      </c>
      <c r="H903" s="22" t="str">
        <f>INDEX(Bar_data!$A$3:$B$140,MATCH(C903,Bar_data!$A$3:$A$140,FALSE),2)</f>
        <v>Trust060</v>
      </c>
      <c r="I903" s="22" t="str">
        <f>INDEX(TrustCAHUB_map!$A$2:$D$139,MATCH($C903,TrustCAHUB_map!$A$2:$A$139,FALSE),3)</f>
        <v>North West and South West London</v>
      </c>
      <c r="J903" s="22" t="str">
        <f>INDEX(TrustCAHUB_map!$A$2:$D$139,MATCH($C903,TrustCAHUB_map!$A$2:$A$139,FALSE),4)</f>
        <v>London</v>
      </c>
    </row>
    <row r="904" spans="1:10" x14ac:dyDescent="0.3">
      <c r="A904" s="22" t="str">
        <f t="shared" si="14"/>
        <v>'RJ72016Curative70+'</v>
      </c>
      <c r="B904" s="22">
        <v>2016</v>
      </c>
      <c r="C904" s="22" t="s">
        <v>222</v>
      </c>
      <c r="D904" s="22" t="s">
        <v>7</v>
      </c>
      <c r="E904" s="22" t="s">
        <v>628</v>
      </c>
      <c r="F904" s="22">
        <v>3</v>
      </c>
      <c r="G904" s="22">
        <v>0</v>
      </c>
      <c r="H904" s="22" t="str">
        <f>INDEX(Bar_data!$A$3:$B$140,MATCH(C904,Bar_data!$A$3:$A$140,FALSE),2)</f>
        <v>Trust060</v>
      </c>
      <c r="I904" s="22" t="str">
        <f>INDEX(TrustCAHUB_map!$A$2:$D$139,MATCH($C904,TrustCAHUB_map!$A$2:$A$139,FALSE),3)</f>
        <v>North West and South West London</v>
      </c>
      <c r="J904" s="22" t="str">
        <f>INDEX(TrustCAHUB_map!$A$2:$D$139,MATCH($C904,TrustCAHUB_map!$A$2:$A$139,FALSE),4)</f>
        <v>London</v>
      </c>
    </row>
    <row r="905" spans="1:10" x14ac:dyDescent="0.3">
      <c r="A905" s="22" t="str">
        <f t="shared" si="14"/>
        <v>'RJC2016Palliative18-49'</v>
      </c>
      <c r="B905" s="22">
        <v>2016</v>
      </c>
      <c r="C905" s="22" t="s">
        <v>223</v>
      </c>
      <c r="D905" s="22" t="s">
        <v>8</v>
      </c>
      <c r="E905" s="22" t="s">
        <v>153</v>
      </c>
      <c r="F905" s="22">
        <v>2</v>
      </c>
      <c r="G905" s="22">
        <v>0</v>
      </c>
      <c r="H905" s="22" t="str">
        <f>INDEX(Bar_data!$A$3:$B$140,MATCH(C905,Bar_data!$A$3:$A$140,FALSE),2)</f>
        <v>Trust061</v>
      </c>
      <c r="I905" s="22" t="str">
        <f>INDEX(TrustCAHUB_map!$A$2:$D$139,MATCH($C905,TrustCAHUB_map!$A$2:$A$139,FALSE),3)</f>
        <v>West Midlands</v>
      </c>
      <c r="J905" s="22" t="str">
        <f>INDEX(TrustCAHUB_map!$A$2:$D$139,MATCH($C905,TrustCAHUB_map!$A$2:$A$139,FALSE),4)</f>
        <v>West Midlands</v>
      </c>
    </row>
    <row r="906" spans="1:10" x14ac:dyDescent="0.3">
      <c r="A906" s="22" t="str">
        <f t="shared" si="14"/>
        <v>'RJC2016Curative50-69'</v>
      </c>
      <c r="B906" s="22">
        <v>2016</v>
      </c>
      <c r="C906" s="22" t="s">
        <v>223</v>
      </c>
      <c r="D906" s="22" t="s">
        <v>7</v>
      </c>
      <c r="E906" s="22" t="s">
        <v>627</v>
      </c>
      <c r="F906" s="22">
        <v>3</v>
      </c>
      <c r="G906" s="22">
        <v>0</v>
      </c>
      <c r="H906" s="22" t="str">
        <f>INDEX(Bar_data!$A$3:$B$140,MATCH(C906,Bar_data!$A$3:$A$140,FALSE),2)</f>
        <v>Trust061</v>
      </c>
      <c r="I906" s="22" t="str">
        <f>INDEX(TrustCAHUB_map!$A$2:$D$139,MATCH($C906,TrustCAHUB_map!$A$2:$A$139,FALSE),3)</f>
        <v>West Midlands</v>
      </c>
      <c r="J906" s="22" t="str">
        <f>INDEX(TrustCAHUB_map!$A$2:$D$139,MATCH($C906,TrustCAHUB_map!$A$2:$A$139,FALSE),4)</f>
        <v>West Midlands</v>
      </c>
    </row>
    <row r="907" spans="1:10" x14ac:dyDescent="0.3">
      <c r="A907" s="22" t="str">
        <f t="shared" si="14"/>
        <v>'RJC2016Palliative50-69'</v>
      </c>
      <c r="B907" s="22">
        <v>2016</v>
      </c>
      <c r="C907" s="22" t="s">
        <v>223</v>
      </c>
      <c r="D907" s="22" t="s">
        <v>8</v>
      </c>
      <c r="E907" s="22" t="s">
        <v>627</v>
      </c>
      <c r="F907" s="22">
        <v>14</v>
      </c>
      <c r="G907" s="22">
        <v>3</v>
      </c>
      <c r="H907" s="22" t="str">
        <f>INDEX(Bar_data!$A$3:$B$140,MATCH(C907,Bar_data!$A$3:$A$140,FALSE),2)</f>
        <v>Trust061</v>
      </c>
      <c r="I907" s="22" t="str">
        <f>INDEX(TrustCAHUB_map!$A$2:$D$139,MATCH($C907,TrustCAHUB_map!$A$2:$A$139,FALSE),3)</f>
        <v>West Midlands</v>
      </c>
      <c r="J907" s="22" t="str">
        <f>INDEX(TrustCAHUB_map!$A$2:$D$139,MATCH($C907,TrustCAHUB_map!$A$2:$A$139,FALSE),4)</f>
        <v>West Midlands</v>
      </c>
    </row>
    <row r="908" spans="1:10" x14ac:dyDescent="0.3">
      <c r="A908" s="22" t="str">
        <f t="shared" si="14"/>
        <v>'RJC2016Curative70+'</v>
      </c>
      <c r="B908" s="22">
        <v>2016</v>
      </c>
      <c r="C908" s="22" t="s">
        <v>223</v>
      </c>
      <c r="D908" s="22" t="s">
        <v>7</v>
      </c>
      <c r="E908" s="22" t="s">
        <v>628</v>
      </c>
      <c r="F908" s="22">
        <v>1</v>
      </c>
      <c r="G908" s="22">
        <v>0</v>
      </c>
      <c r="H908" s="22" t="str">
        <f>INDEX(Bar_data!$A$3:$B$140,MATCH(C908,Bar_data!$A$3:$A$140,FALSE),2)</f>
        <v>Trust061</v>
      </c>
      <c r="I908" s="22" t="str">
        <f>INDEX(TrustCAHUB_map!$A$2:$D$139,MATCH($C908,TrustCAHUB_map!$A$2:$A$139,FALSE),3)</f>
        <v>West Midlands</v>
      </c>
      <c r="J908" s="22" t="str">
        <f>INDEX(TrustCAHUB_map!$A$2:$D$139,MATCH($C908,TrustCAHUB_map!$A$2:$A$139,FALSE),4)</f>
        <v>West Midlands</v>
      </c>
    </row>
    <row r="909" spans="1:10" x14ac:dyDescent="0.3">
      <c r="A909" s="22" t="str">
        <f t="shared" si="14"/>
        <v>'RJC2016Palliative70+'</v>
      </c>
      <c r="B909" s="22">
        <v>2016</v>
      </c>
      <c r="C909" s="22" t="s">
        <v>223</v>
      </c>
      <c r="D909" s="22" t="s">
        <v>8</v>
      </c>
      <c r="E909" s="22" t="s">
        <v>628</v>
      </c>
      <c r="F909" s="22">
        <v>14</v>
      </c>
      <c r="G909" s="22">
        <v>1</v>
      </c>
      <c r="H909" s="22" t="str">
        <f>INDEX(Bar_data!$A$3:$B$140,MATCH(C909,Bar_data!$A$3:$A$140,FALSE),2)</f>
        <v>Trust061</v>
      </c>
      <c r="I909" s="22" t="str">
        <f>INDEX(TrustCAHUB_map!$A$2:$D$139,MATCH($C909,TrustCAHUB_map!$A$2:$A$139,FALSE),3)</f>
        <v>West Midlands</v>
      </c>
      <c r="J909" s="22" t="str">
        <f>INDEX(TrustCAHUB_map!$A$2:$D$139,MATCH($C909,TrustCAHUB_map!$A$2:$A$139,FALSE),4)</f>
        <v>West Midlands</v>
      </c>
    </row>
    <row r="910" spans="1:10" x14ac:dyDescent="0.3">
      <c r="A910" s="22" t="str">
        <f t="shared" si="14"/>
        <v>'RJE2016Curative18-49'</v>
      </c>
      <c r="B910" s="22">
        <v>2016</v>
      </c>
      <c r="C910" s="22" t="s">
        <v>224</v>
      </c>
      <c r="D910" s="22" t="s">
        <v>7</v>
      </c>
      <c r="E910" s="22" t="s">
        <v>153</v>
      </c>
      <c r="F910" s="22">
        <v>2</v>
      </c>
      <c r="G910" s="22">
        <v>0</v>
      </c>
      <c r="H910" s="22" t="str">
        <f>INDEX(Bar_data!$A$3:$B$140,MATCH(C910,Bar_data!$A$3:$A$140,FALSE),2)</f>
        <v>Trust062</v>
      </c>
      <c r="I910" s="22" t="str">
        <f>INDEX(TrustCAHUB_map!$A$2:$D$139,MATCH($C910,TrustCAHUB_map!$A$2:$A$139,FALSE),3)</f>
        <v>West Midlands</v>
      </c>
      <c r="J910" s="22" t="str">
        <f>INDEX(TrustCAHUB_map!$A$2:$D$139,MATCH($C910,TrustCAHUB_map!$A$2:$A$139,FALSE),4)</f>
        <v>West Midlands</v>
      </c>
    </row>
    <row r="911" spans="1:10" x14ac:dyDescent="0.3">
      <c r="A911" s="22" t="str">
        <f t="shared" si="14"/>
        <v>'RJE2016Palliative18-49'</v>
      </c>
      <c r="B911" s="22">
        <v>2016</v>
      </c>
      <c r="C911" s="22" t="s">
        <v>224</v>
      </c>
      <c r="D911" s="22" t="s">
        <v>8</v>
      </c>
      <c r="E911" s="22" t="s">
        <v>153</v>
      </c>
      <c r="F911" s="22">
        <v>3</v>
      </c>
      <c r="G911" s="22">
        <v>0</v>
      </c>
      <c r="H911" s="22" t="str">
        <f>INDEX(Bar_data!$A$3:$B$140,MATCH(C911,Bar_data!$A$3:$A$140,FALSE),2)</f>
        <v>Trust062</v>
      </c>
      <c r="I911" s="22" t="str">
        <f>INDEX(TrustCAHUB_map!$A$2:$D$139,MATCH($C911,TrustCAHUB_map!$A$2:$A$139,FALSE),3)</f>
        <v>West Midlands</v>
      </c>
      <c r="J911" s="22" t="str">
        <f>INDEX(TrustCAHUB_map!$A$2:$D$139,MATCH($C911,TrustCAHUB_map!$A$2:$A$139,FALSE),4)</f>
        <v>West Midlands</v>
      </c>
    </row>
    <row r="912" spans="1:10" x14ac:dyDescent="0.3">
      <c r="A912" s="22" t="str">
        <f t="shared" si="14"/>
        <v>'RJE2016Palliative50-69'</v>
      </c>
      <c r="B912" s="22">
        <v>2016</v>
      </c>
      <c r="C912" s="22" t="s">
        <v>224</v>
      </c>
      <c r="D912" s="22" t="s">
        <v>8</v>
      </c>
      <c r="E912" s="22" t="s">
        <v>627</v>
      </c>
      <c r="F912" s="22">
        <v>70</v>
      </c>
      <c r="G912" s="22">
        <v>4</v>
      </c>
      <c r="H912" s="22" t="str">
        <f>INDEX(Bar_data!$A$3:$B$140,MATCH(C912,Bar_data!$A$3:$A$140,FALSE),2)</f>
        <v>Trust062</v>
      </c>
      <c r="I912" s="22" t="str">
        <f>INDEX(TrustCAHUB_map!$A$2:$D$139,MATCH($C912,TrustCAHUB_map!$A$2:$A$139,FALSE),3)</f>
        <v>West Midlands</v>
      </c>
      <c r="J912" s="22" t="str">
        <f>INDEX(TrustCAHUB_map!$A$2:$D$139,MATCH($C912,TrustCAHUB_map!$A$2:$A$139,FALSE),4)</f>
        <v>West Midlands</v>
      </c>
    </row>
    <row r="913" spans="1:10" x14ac:dyDescent="0.3">
      <c r="A913" s="22" t="str">
        <f t="shared" si="14"/>
        <v>'RJE2016Curative50-69'</v>
      </c>
      <c r="B913" s="22">
        <v>2016</v>
      </c>
      <c r="C913" s="22" t="s">
        <v>224</v>
      </c>
      <c r="D913" s="22" t="s">
        <v>7</v>
      </c>
      <c r="E913" s="22" t="s">
        <v>627</v>
      </c>
      <c r="F913" s="22">
        <v>16</v>
      </c>
      <c r="G913" s="22">
        <v>0</v>
      </c>
      <c r="H913" s="22" t="str">
        <f>INDEX(Bar_data!$A$3:$B$140,MATCH(C913,Bar_data!$A$3:$A$140,FALSE),2)</f>
        <v>Trust062</v>
      </c>
      <c r="I913" s="22" t="str">
        <f>INDEX(TrustCAHUB_map!$A$2:$D$139,MATCH($C913,TrustCAHUB_map!$A$2:$A$139,FALSE),3)</f>
        <v>West Midlands</v>
      </c>
      <c r="J913" s="22" t="str">
        <f>INDEX(TrustCAHUB_map!$A$2:$D$139,MATCH($C913,TrustCAHUB_map!$A$2:$A$139,FALSE),4)</f>
        <v>West Midlands</v>
      </c>
    </row>
    <row r="914" spans="1:10" x14ac:dyDescent="0.3">
      <c r="A914" s="22" t="str">
        <f t="shared" si="14"/>
        <v>'RJE2016Curative70+'</v>
      </c>
      <c r="B914" s="22">
        <v>2016</v>
      </c>
      <c r="C914" s="22" t="s">
        <v>224</v>
      </c>
      <c r="D914" s="22" t="s">
        <v>7</v>
      </c>
      <c r="E914" s="22" t="s">
        <v>628</v>
      </c>
      <c r="F914" s="22">
        <v>21</v>
      </c>
      <c r="G914" s="22">
        <v>0</v>
      </c>
      <c r="H914" s="22" t="str">
        <f>INDEX(Bar_data!$A$3:$B$140,MATCH(C914,Bar_data!$A$3:$A$140,FALSE),2)</f>
        <v>Trust062</v>
      </c>
      <c r="I914" s="22" t="str">
        <f>INDEX(TrustCAHUB_map!$A$2:$D$139,MATCH($C914,TrustCAHUB_map!$A$2:$A$139,FALSE),3)</f>
        <v>West Midlands</v>
      </c>
      <c r="J914" s="22" t="str">
        <f>INDEX(TrustCAHUB_map!$A$2:$D$139,MATCH($C914,TrustCAHUB_map!$A$2:$A$139,FALSE),4)</f>
        <v>West Midlands</v>
      </c>
    </row>
    <row r="915" spans="1:10" x14ac:dyDescent="0.3">
      <c r="A915" s="22" t="str">
        <f t="shared" si="14"/>
        <v>'RJE2016Palliative70+'</v>
      </c>
      <c r="B915" s="22">
        <v>2016</v>
      </c>
      <c r="C915" s="22" t="s">
        <v>224</v>
      </c>
      <c r="D915" s="22" t="s">
        <v>8</v>
      </c>
      <c r="E915" s="22" t="s">
        <v>628</v>
      </c>
      <c r="F915" s="22">
        <v>73</v>
      </c>
      <c r="G915" s="22">
        <v>11</v>
      </c>
      <c r="H915" s="22" t="str">
        <f>INDEX(Bar_data!$A$3:$B$140,MATCH(C915,Bar_data!$A$3:$A$140,FALSE),2)</f>
        <v>Trust062</v>
      </c>
      <c r="I915" s="22" t="str">
        <f>INDEX(TrustCAHUB_map!$A$2:$D$139,MATCH($C915,TrustCAHUB_map!$A$2:$A$139,FALSE),3)</f>
        <v>West Midlands</v>
      </c>
      <c r="J915" s="22" t="str">
        <f>INDEX(TrustCAHUB_map!$A$2:$D$139,MATCH($C915,TrustCAHUB_map!$A$2:$A$139,FALSE),4)</f>
        <v>West Midlands</v>
      </c>
    </row>
    <row r="916" spans="1:10" x14ac:dyDescent="0.3">
      <c r="A916" s="22" t="str">
        <f t="shared" si="14"/>
        <v>'RJL2016Curative18-49'</v>
      </c>
      <c r="B916" s="22">
        <v>2016</v>
      </c>
      <c r="C916" s="22" t="s">
        <v>225</v>
      </c>
      <c r="D916" s="22" t="s">
        <v>7</v>
      </c>
      <c r="E916" s="22" t="s">
        <v>153</v>
      </c>
      <c r="F916" s="22">
        <v>2</v>
      </c>
      <c r="G916" s="22">
        <v>0</v>
      </c>
      <c r="H916" s="22" t="str">
        <f>INDEX(Bar_data!$A$3:$B$140,MATCH(C916,Bar_data!$A$3:$A$140,FALSE),2)</f>
        <v>Trust064</v>
      </c>
      <c r="I916" s="22" t="str">
        <f>INDEX(TrustCAHUB_map!$A$2:$D$139,MATCH($C916,TrustCAHUB_map!$A$2:$A$139,FALSE),3)</f>
        <v>Humber, Coast and Vale</v>
      </c>
      <c r="J916" s="22" t="str">
        <f>INDEX(TrustCAHUB_map!$A$2:$D$139,MATCH($C916,TrustCAHUB_map!$A$2:$A$139,FALSE),4)</f>
        <v>Yorkshire and Humber</v>
      </c>
    </row>
    <row r="917" spans="1:10" x14ac:dyDescent="0.3">
      <c r="A917" s="22" t="str">
        <f t="shared" si="14"/>
        <v>'RJL2016Curative50-69'</v>
      </c>
      <c r="B917" s="22">
        <v>2016</v>
      </c>
      <c r="C917" s="22" t="s">
        <v>225</v>
      </c>
      <c r="D917" s="22" t="s">
        <v>7</v>
      </c>
      <c r="E917" s="22" t="s">
        <v>627</v>
      </c>
      <c r="F917" s="22">
        <v>4</v>
      </c>
      <c r="G917" s="22">
        <v>0</v>
      </c>
      <c r="H917" s="22" t="str">
        <f>INDEX(Bar_data!$A$3:$B$140,MATCH(C917,Bar_data!$A$3:$A$140,FALSE),2)</f>
        <v>Trust064</v>
      </c>
      <c r="I917" s="22" t="str">
        <f>INDEX(TrustCAHUB_map!$A$2:$D$139,MATCH($C917,TrustCAHUB_map!$A$2:$A$139,FALSE),3)</f>
        <v>Humber, Coast and Vale</v>
      </c>
      <c r="J917" s="22" t="str">
        <f>INDEX(TrustCAHUB_map!$A$2:$D$139,MATCH($C917,TrustCAHUB_map!$A$2:$A$139,FALSE),4)</f>
        <v>Yorkshire and Humber</v>
      </c>
    </row>
    <row r="918" spans="1:10" x14ac:dyDescent="0.3">
      <c r="A918" s="22" t="str">
        <f t="shared" si="14"/>
        <v>'RJL2016Palliative50-69'</v>
      </c>
      <c r="B918" s="22">
        <v>2016</v>
      </c>
      <c r="C918" s="22" t="s">
        <v>225</v>
      </c>
      <c r="D918" s="22" t="s">
        <v>8</v>
      </c>
      <c r="E918" s="22" t="s">
        <v>627</v>
      </c>
      <c r="F918" s="22">
        <v>14</v>
      </c>
      <c r="G918" s="22">
        <v>0</v>
      </c>
      <c r="H918" s="22" t="str">
        <f>INDEX(Bar_data!$A$3:$B$140,MATCH(C918,Bar_data!$A$3:$A$140,FALSE),2)</f>
        <v>Trust064</v>
      </c>
      <c r="I918" s="22" t="str">
        <f>INDEX(TrustCAHUB_map!$A$2:$D$139,MATCH($C918,TrustCAHUB_map!$A$2:$A$139,FALSE),3)</f>
        <v>Humber, Coast and Vale</v>
      </c>
      <c r="J918" s="22" t="str">
        <f>INDEX(TrustCAHUB_map!$A$2:$D$139,MATCH($C918,TrustCAHUB_map!$A$2:$A$139,FALSE),4)</f>
        <v>Yorkshire and Humber</v>
      </c>
    </row>
    <row r="919" spans="1:10" x14ac:dyDescent="0.3">
      <c r="A919" s="22" t="str">
        <f t="shared" si="14"/>
        <v>'RJL2016Curative70+'</v>
      </c>
      <c r="B919" s="22">
        <v>2016</v>
      </c>
      <c r="C919" s="22" t="s">
        <v>225</v>
      </c>
      <c r="D919" s="22" t="s">
        <v>7</v>
      </c>
      <c r="E919" s="22" t="s">
        <v>628</v>
      </c>
      <c r="F919" s="22">
        <v>1</v>
      </c>
      <c r="G919" s="22">
        <v>0</v>
      </c>
      <c r="H919" s="22" t="str">
        <f>INDEX(Bar_data!$A$3:$B$140,MATCH(C919,Bar_data!$A$3:$A$140,FALSE),2)</f>
        <v>Trust064</v>
      </c>
      <c r="I919" s="22" t="str">
        <f>INDEX(TrustCAHUB_map!$A$2:$D$139,MATCH($C919,TrustCAHUB_map!$A$2:$A$139,FALSE),3)</f>
        <v>Humber, Coast and Vale</v>
      </c>
      <c r="J919" s="22" t="str">
        <f>INDEX(TrustCAHUB_map!$A$2:$D$139,MATCH($C919,TrustCAHUB_map!$A$2:$A$139,FALSE),4)</f>
        <v>Yorkshire and Humber</v>
      </c>
    </row>
    <row r="920" spans="1:10" x14ac:dyDescent="0.3">
      <c r="A920" s="22" t="str">
        <f t="shared" si="14"/>
        <v>'RJL2016Palliative70+'</v>
      </c>
      <c r="B920" s="22">
        <v>2016</v>
      </c>
      <c r="C920" s="22" t="s">
        <v>225</v>
      </c>
      <c r="D920" s="22" t="s">
        <v>8</v>
      </c>
      <c r="E920" s="22" t="s">
        <v>628</v>
      </c>
      <c r="F920" s="22">
        <v>11</v>
      </c>
      <c r="G920" s="22">
        <v>0</v>
      </c>
      <c r="H920" s="22" t="str">
        <f>INDEX(Bar_data!$A$3:$B$140,MATCH(C920,Bar_data!$A$3:$A$140,FALSE),2)</f>
        <v>Trust064</v>
      </c>
      <c r="I920" s="22" t="str">
        <f>INDEX(TrustCAHUB_map!$A$2:$D$139,MATCH($C920,TrustCAHUB_map!$A$2:$A$139,FALSE),3)</f>
        <v>Humber, Coast and Vale</v>
      </c>
      <c r="J920" s="22" t="str">
        <f>INDEX(TrustCAHUB_map!$A$2:$D$139,MATCH($C920,TrustCAHUB_map!$A$2:$A$139,FALSE),4)</f>
        <v>Yorkshire and Humber</v>
      </c>
    </row>
    <row r="921" spans="1:10" x14ac:dyDescent="0.3">
      <c r="A921" s="22" t="str">
        <f t="shared" si="14"/>
        <v>'RJZ2016Palliative50-69'</v>
      </c>
      <c r="B921" s="22">
        <v>2016</v>
      </c>
      <c r="C921" s="22" t="s">
        <v>228</v>
      </c>
      <c r="D921" s="22" t="s">
        <v>8</v>
      </c>
      <c r="E921" s="22" t="s">
        <v>627</v>
      </c>
      <c r="F921" s="22">
        <v>3</v>
      </c>
      <c r="G921" s="22">
        <v>1</v>
      </c>
      <c r="H921" s="22" t="str">
        <f>INDEX(Bar_data!$A$3:$B$140,MATCH(C921,Bar_data!$A$3:$A$140,FALSE),2)</f>
        <v>Trust067</v>
      </c>
      <c r="I921" s="22" t="str">
        <f>INDEX(TrustCAHUB_map!$A$2:$D$139,MATCH($C921,TrustCAHUB_map!$A$2:$A$139,FALSE),3)</f>
        <v>South East London</v>
      </c>
      <c r="J921" s="22" t="str">
        <f>INDEX(TrustCAHUB_map!$A$2:$D$139,MATCH($C921,TrustCAHUB_map!$A$2:$A$139,FALSE),4)</f>
        <v>London</v>
      </c>
    </row>
    <row r="922" spans="1:10" x14ac:dyDescent="0.3">
      <c r="A922" s="22" t="str">
        <f t="shared" si="14"/>
        <v>'RJZ2016Palliative70+'</v>
      </c>
      <c r="B922" s="22">
        <v>2016</v>
      </c>
      <c r="C922" s="22" t="s">
        <v>228</v>
      </c>
      <c r="D922" s="22" t="s">
        <v>8</v>
      </c>
      <c r="E922" s="22" t="s">
        <v>628</v>
      </c>
      <c r="F922" s="22">
        <v>6</v>
      </c>
      <c r="G922" s="22">
        <v>2</v>
      </c>
      <c r="H922" s="22" t="str">
        <f>INDEX(Bar_data!$A$3:$B$140,MATCH(C922,Bar_data!$A$3:$A$140,FALSE),2)</f>
        <v>Trust067</v>
      </c>
      <c r="I922" s="22" t="str">
        <f>INDEX(TrustCAHUB_map!$A$2:$D$139,MATCH($C922,TrustCAHUB_map!$A$2:$A$139,FALSE),3)</f>
        <v>South East London</v>
      </c>
      <c r="J922" s="22" t="str">
        <f>INDEX(TrustCAHUB_map!$A$2:$D$139,MATCH($C922,TrustCAHUB_map!$A$2:$A$139,FALSE),4)</f>
        <v>London</v>
      </c>
    </row>
    <row r="923" spans="1:10" x14ac:dyDescent="0.3">
      <c r="A923" s="22" t="str">
        <f t="shared" si="14"/>
        <v>'RK52016Palliative70+'</v>
      </c>
      <c r="B923" s="22">
        <v>2016</v>
      </c>
      <c r="C923" s="22" t="s">
        <v>229</v>
      </c>
      <c r="D923" s="22" t="s">
        <v>8</v>
      </c>
      <c r="E923" s="22" t="s">
        <v>628</v>
      </c>
      <c r="F923" s="22">
        <v>1</v>
      </c>
      <c r="G923" s="22">
        <v>0</v>
      </c>
      <c r="H923" s="22" t="str">
        <f>INDEX(Bar_data!$A$3:$B$140,MATCH(C923,Bar_data!$A$3:$A$140,FALSE),2)</f>
        <v>Trust068</v>
      </c>
      <c r="I923" s="22" t="str">
        <f>INDEX(TrustCAHUB_map!$A$2:$D$139,MATCH($C923,TrustCAHUB_map!$A$2:$A$139,FALSE),3)</f>
        <v>East Midlands</v>
      </c>
      <c r="J923" s="22" t="str">
        <f>INDEX(TrustCAHUB_map!$A$2:$D$139,MATCH($C923,TrustCAHUB_map!$A$2:$A$139,FALSE),4)</f>
        <v>East Midlands</v>
      </c>
    </row>
    <row r="924" spans="1:10" x14ac:dyDescent="0.3">
      <c r="A924" s="22" t="str">
        <f t="shared" si="14"/>
        <v>'RK92016Curative18-49'</v>
      </c>
      <c r="B924" s="22">
        <v>2016</v>
      </c>
      <c r="C924" s="22" t="s">
        <v>230</v>
      </c>
      <c r="D924" s="22" t="s">
        <v>7</v>
      </c>
      <c r="E924" s="22" t="s">
        <v>153</v>
      </c>
      <c r="F924" s="22">
        <v>1</v>
      </c>
      <c r="G924" s="22">
        <v>0</v>
      </c>
      <c r="H924" s="22" t="str">
        <f>INDEX(Bar_data!$A$3:$B$140,MATCH(C924,Bar_data!$A$3:$A$140,FALSE),2)</f>
        <v>Trust069</v>
      </c>
      <c r="I924" s="22" t="str">
        <f>INDEX(TrustCAHUB_map!$A$2:$D$139,MATCH($C924,TrustCAHUB_map!$A$2:$A$139,FALSE),3)</f>
        <v>Peninsula</v>
      </c>
      <c r="J924" s="22" t="str">
        <f>INDEX(TrustCAHUB_map!$A$2:$D$139,MATCH($C924,TrustCAHUB_map!$A$2:$A$139,FALSE),4)</f>
        <v>South West</v>
      </c>
    </row>
    <row r="925" spans="1:10" x14ac:dyDescent="0.3">
      <c r="A925" s="22" t="str">
        <f t="shared" si="14"/>
        <v>'RK92016Palliative18-49'</v>
      </c>
      <c r="B925" s="22">
        <v>2016</v>
      </c>
      <c r="C925" s="22" t="s">
        <v>230</v>
      </c>
      <c r="D925" s="22" t="s">
        <v>8</v>
      </c>
      <c r="E925" s="22" t="s">
        <v>153</v>
      </c>
      <c r="F925" s="22">
        <v>5</v>
      </c>
      <c r="G925" s="22">
        <v>2</v>
      </c>
      <c r="H925" s="22" t="str">
        <f>INDEX(Bar_data!$A$3:$B$140,MATCH(C925,Bar_data!$A$3:$A$140,FALSE),2)</f>
        <v>Trust069</v>
      </c>
      <c r="I925" s="22" t="str">
        <f>INDEX(TrustCAHUB_map!$A$2:$D$139,MATCH($C925,TrustCAHUB_map!$A$2:$A$139,FALSE),3)</f>
        <v>Peninsula</v>
      </c>
      <c r="J925" s="22" t="str">
        <f>INDEX(TrustCAHUB_map!$A$2:$D$139,MATCH($C925,TrustCAHUB_map!$A$2:$A$139,FALSE),4)</f>
        <v>South West</v>
      </c>
    </row>
    <row r="926" spans="1:10" x14ac:dyDescent="0.3">
      <c r="A926" s="22" t="str">
        <f t="shared" si="14"/>
        <v>'RK92016Not assigned18-49'</v>
      </c>
      <c r="B926" s="22">
        <v>2016</v>
      </c>
      <c r="C926" s="22" t="s">
        <v>230</v>
      </c>
      <c r="D926" s="22" t="s">
        <v>477</v>
      </c>
      <c r="E926" s="22" t="s">
        <v>153</v>
      </c>
      <c r="F926" s="22">
        <v>1</v>
      </c>
      <c r="G926" s="22">
        <v>0</v>
      </c>
      <c r="H926" s="22" t="str">
        <f>INDEX(Bar_data!$A$3:$B$140,MATCH(C926,Bar_data!$A$3:$A$140,FALSE),2)</f>
        <v>Trust069</v>
      </c>
      <c r="I926" s="22" t="str">
        <f>INDEX(TrustCAHUB_map!$A$2:$D$139,MATCH($C926,TrustCAHUB_map!$A$2:$A$139,FALSE),3)</f>
        <v>Peninsula</v>
      </c>
      <c r="J926" s="22" t="str">
        <f>INDEX(TrustCAHUB_map!$A$2:$D$139,MATCH($C926,TrustCAHUB_map!$A$2:$A$139,FALSE),4)</f>
        <v>South West</v>
      </c>
    </row>
    <row r="927" spans="1:10" x14ac:dyDescent="0.3">
      <c r="A927" s="22" t="str">
        <f t="shared" si="14"/>
        <v>'RK92016Palliative50-69'</v>
      </c>
      <c r="B927" s="22">
        <v>2016</v>
      </c>
      <c r="C927" s="22" t="s">
        <v>230</v>
      </c>
      <c r="D927" s="22" t="s">
        <v>8</v>
      </c>
      <c r="E927" s="22" t="s">
        <v>627</v>
      </c>
      <c r="F927" s="22">
        <v>53</v>
      </c>
      <c r="G927" s="22">
        <v>7</v>
      </c>
      <c r="H927" s="22" t="str">
        <f>INDEX(Bar_data!$A$3:$B$140,MATCH(C927,Bar_data!$A$3:$A$140,FALSE),2)</f>
        <v>Trust069</v>
      </c>
      <c r="I927" s="22" t="str">
        <f>INDEX(TrustCAHUB_map!$A$2:$D$139,MATCH($C927,TrustCAHUB_map!$A$2:$A$139,FALSE),3)</f>
        <v>Peninsula</v>
      </c>
      <c r="J927" s="22" t="str">
        <f>INDEX(TrustCAHUB_map!$A$2:$D$139,MATCH($C927,TrustCAHUB_map!$A$2:$A$139,FALSE),4)</f>
        <v>South West</v>
      </c>
    </row>
    <row r="928" spans="1:10" x14ac:dyDescent="0.3">
      <c r="A928" s="22" t="str">
        <f t="shared" si="14"/>
        <v>'RK92016Not assigned50-69'</v>
      </c>
      <c r="B928" s="22">
        <v>2016</v>
      </c>
      <c r="C928" s="22" t="s">
        <v>230</v>
      </c>
      <c r="D928" s="22" t="s">
        <v>477</v>
      </c>
      <c r="E928" s="22" t="s">
        <v>627</v>
      </c>
      <c r="F928" s="22">
        <v>6</v>
      </c>
      <c r="G928" s="22">
        <v>0</v>
      </c>
      <c r="H928" s="22" t="str">
        <f>INDEX(Bar_data!$A$3:$B$140,MATCH(C928,Bar_data!$A$3:$A$140,FALSE),2)</f>
        <v>Trust069</v>
      </c>
      <c r="I928" s="22" t="str">
        <f>INDEX(TrustCAHUB_map!$A$2:$D$139,MATCH($C928,TrustCAHUB_map!$A$2:$A$139,FALSE),3)</f>
        <v>Peninsula</v>
      </c>
      <c r="J928" s="22" t="str">
        <f>INDEX(TrustCAHUB_map!$A$2:$D$139,MATCH($C928,TrustCAHUB_map!$A$2:$A$139,FALSE),4)</f>
        <v>South West</v>
      </c>
    </row>
    <row r="929" spans="1:10" x14ac:dyDescent="0.3">
      <c r="A929" s="22" t="str">
        <f t="shared" si="14"/>
        <v>'RK92016Curative50-69'</v>
      </c>
      <c r="B929" s="22">
        <v>2016</v>
      </c>
      <c r="C929" s="22" t="s">
        <v>230</v>
      </c>
      <c r="D929" s="22" t="s">
        <v>7</v>
      </c>
      <c r="E929" s="22" t="s">
        <v>627</v>
      </c>
      <c r="F929" s="22">
        <v>9</v>
      </c>
      <c r="G929" s="22">
        <v>0</v>
      </c>
      <c r="H929" s="22" t="str">
        <f>INDEX(Bar_data!$A$3:$B$140,MATCH(C929,Bar_data!$A$3:$A$140,FALSE),2)</f>
        <v>Trust069</v>
      </c>
      <c r="I929" s="22" t="str">
        <f>INDEX(TrustCAHUB_map!$A$2:$D$139,MATCH($C929,TrustCAHUB_map!$A$2:$A$139,FALSE),3)</f>
        <v>Peninsula</v>
      </c>
      <c r="J929" s="22" t="str">
        <f>INDEX(TrustCAHUB_map!$A$2:$D$139,MATCH($C929,TrustCAHUB_map!$A$2:$A$139,FALSE),4)</f>
        <v>South West</v>
      </c>
    </row>
    <row r="930" spans="1:10" x14ac:dyDescent="0.3">
      <c r="A930" s="22" t="str">
        <f t="shared" si="14"/>
        <v>'RK92016Curative70+'</v>
      </c>
      <c r="B930" s="22">
        <v>2016</v>
      </c>
      <c r="C930" s="22" t="s">
        <v>230</v>
      </c>
      <c r="D930" s="22" t="s">
        <v>7</v>
      </c>
      <c r="E930" s="22" t="s">
        <v>628</v>
      </c>
      <c r="F930" s="22">
        <v>7</v>
      </c>
      <c r="G930" s="22">
        <v>0</v>
      </c>
      <c r="H930" s="22" t="str">
        <f>INDEX(Bar_data!$A$3:$B$140,MATCH(C930,Bar_data!$A$3:$A$140,FALSE),2)</f>
        <v>Trust069</v>
      </c>
      <c r="I930" s="22" t="str">
        <f>INDEX(TrustCAHUB_map!$A$2:$D$139,MATCH($C930,TrustCAHUB_map!$A$2:$A$139,FALSE),3)</f>
        <v>Peninsula</v>
      </c>
      <c r="J930" s="22" t="str">
        <f>INDEX(TrustCAHUB_map!$A$2:$D$139,MATCH($C930,TrustCAHUB_map!$A$2:$A$139,FALSE),4)</f>
        <v>South West</v>
      </c>
    </row>
    <row r="931" spans="1:10" x14ac:dyDescent="0.3">
      <c r="A931" s="22" t="str">
        <f t="shared" si="14"/>
        <v>'RK92016Not assigned70+'</v>
      </c>
      <c r="B931" s="22">
        <v>2016</v>
      </c>
      <c r="C931" s="22" t="s">
        <v>230</v>
      </c>
      <c r="D931" s="22" t="s">
        <v>477</v>
      </c>
      <c r="E931" s="22" t="s">
        <v>628</v>
      </c>
      <c r="F931" s="22">
        <v>9</v>
      </c>
      <c r="G931" s="22">
        <v>2</v>
      </c>
      <c r="H931" s="22" t="str">
        <f>INDEX(Bar_data!$A$3:$B$140,MATCH(C931,Bar_data!$A$3:$A$140,FALSE),2)</f>
        <v>Trust069</v>
      </c>
      <c r="I931" s="22" t="str">
        <f>INDEX(TrustCAHUB_map!$A$2:$D$139,MATCH($C931,TrustCAHUB_map!$A$2:$A$139,FALSE),3)</f>
        <v>Peninsula</v>
      </c>
      <c r="J931" s="22" t="str">
        <f>INDEX(TrustCAHUB_map!$A$2:$D$139,MATCH($C931,TrustCAHUB_map!$A$2:$A$139,FALSE),4)</f>
        <v>South West</v>
      </c>
    </row>
    <row r="932" spans="1:10" x14ac:dyDescent="0.3">
      <c r="A932" s="22" t="str">
        <f t="shared" si="14"/>
        <v>'RK92016Palliative70+'</v>
      </c>
      <c r="B932" s="22">
        <v>2016</v>
      </c>
      <c r="C932" s="22" t="s">
        <v>230</v>
      </c>
      <c r="D932" s="22" t="s">
        <v>8</v>
      </c>
      <c r="E932" s="22" t="s">
        <v>628</v>
      </c>
      <c r="F932" s="22">
        <v>37</v>
      </c>
      <c r="G932" s="22">
        <v>1</v>
      </c>
      <c r="H932" s="22" t="str">
        <f>INDEX(Bar_data!$A$3:$B$140,MATCH(C932,Bar_data!$A$3:$A$140,FALSE),2)</f>
        <v>Trust069</v>
      </c>
      <c r="I932" s="22" t="str">
        <f>INDEX(TrustCAHUB_map!$A$2:$D$139,MATCH($C932,TrustCAHUB_map!$A$2:$A$139,FALSE),3)</f>
        <v>Peninsula</v>
      </c>
      <c r="J932" s="22" t="str">
        <f>INDEX(TrustCAHUB_map!$A$2:$D$139,MATCH($C932,TrustCAHUB_map!$A$2:$A$139,FALSE),4)</f>
        <v>South West</v>
      </c>
    </row>
    <row r="933" spans="1:10" x14ac:dyDescent="0.3">
      <c r="A933" s="22" t="str">
        <f t="shared" si="14"/>
        <v>'RKB2016Curative18-49'</v>
      </c>
      <c r="B933" s="22">
        <v>2016</v>
      </c>
      <c r="C933" s="22" t="s">
        <v>299</v>
      </c>
      <c r="D933" s="22" t="s">
        <v>7</v>
      </c>
      <c r="E933" s="22" t="s">
        <v>153</v>
      </c>
      <c r="F933" s="22">
        <v>2</v>
      </c>
      <c r="G933" s="22">
        <v>0</v>
      </c>
      <c r="H933" s="22" t="str">
        <f>INDEX(Bar_data!$A$3:$B$140,MATCH(C933,Bar_data!$A$3:$A$140,FALSE),2)</f>
        <v>Trust070</v>
      </c>
      <c r="I933" s="22" t="str">
        <f>INDEX(TrustCAHUB_map!$A$2:$D$139,MATCH($C933,TrustCAHUB_map!$A$2:$A$139,FALSE),3)</f>
        <v>West Midlands</v>
      </c>
      <c r="J933" s="22" t="str">
        <f>INDEX(TrustCAHUB_map!$A$2:$D$139,MATCH($C933,TrustCAHUB_map!$A$2:$A$139,FALSE),4)</f>
        <v>West Midlands</v>
      </c>
    </row>
    <row r="934" spans="1:10" x14ac:dyDescent="0.3">
      <c r="A934" s="22" t="str">
        <f t="shared" si="14"/>
        <v>'RKB2016Palliative18-49'</v>
      </c>
      <c r="B934" s="22">
        <v>2016</v>
      </c>
      <c r="C934" s="22" t="s">
        <v>299</v>
      </c>
      <c r="D934" s="22" t="s">
        <v>8</v>
      </c>
      <c r="E934" s="22" t="s">
        <v>153</v>
      </c>
      <c r="F934" s="22">
        <v>2</v>
      </c>
      <c r="G934" s="22">
        <v>0</v>
      </c>
      <c r="H934" s="22" t="str">
        <f>INDEX(Bar_data!$A$3:$B$140,MATCH(C934,Bar_data!$A$3:$A$140,FALSE),2)</f>
        <v>Trust070</v>
      </c>
      <c r="I934" s="22" t="str">
        <f>INDEX(TrustCAHUB_map!$A$2:$D$139,MATCH($C934,TrustCAHUB_map!$A$2:$A$139,FALSE),3)</f>
        <v>West Midlands</v>
      </c>
      <c r="J934" s="22" t="str">
        <f>INDEX(TrustCAHUB_map!$A$2:$D$139,MATCH($C934,TrustCAHUB_map!$A$2:$A$139,FALSE),4)</f>
        <v>West Midlands</v>
      </c>
    </row>
    <row r="935" spans="1:10" x14ac:dyDescent="0.3">
      <c r="A935" s="22" t="str">
        <f t="shared" si="14"/>
        <v>'RKB2016Curative50-69'</v>
      </c>
      <c r="B935" s="22">
        <v>2016</v>
      </c>
      <c r="C935" s="22" t="s">
        <v>299</v>
      </c>
      <c r="D935" s="22" t="s">
        <v>7</v>
      </c>
      <c r="E935" s="22" t="s">
        <v>627</v>
      </c>
      <c r="F935" s="22">
        <v>13</v>
      </c>
      <c r="G935" s="22">
        <v>1</v>
      </c>
      <c r="H935" s="22" t="str">
        <f>INDEX(Bar_data!$A$3:$B$140,MATCH(C935,Bar_data!$A$3:$A$140,FALSE),2)</f>
        <v>Trust070</v>
      </c>
      <c r="I935" s="22" t="str">
        <f>INDEX(TrustCAHUB_map!$A$2:$D$139,MATCH($C935,TrustCAHUB_map!$A$2:$A$139,FALSE),3)</f>
        <v>West Midlands</v>
      </c>
      <c r="J935" s="22" t="str">
        <f>INDEX(TrustCAHUB_map!$A$2:$D$139,MATCH($C935,TrustCAHUB_map!$A$2:$A$139,FALSE),4)</f>
        <v>West Midlands</v>
      </c>
    </row>
    <row r="936" spans="1:10" x14ac:dyDescent="0.3">
      <c r="A936" s="22" t="str">
        <f t="shared" si="14"/>
        <v>'RKB2016Palliative50-69'</v>
      </c>
      <c r="B936" s="22">
        <v>2016</v>
      </c>
      <c r="C936" s="22" t="s">
        <v>299</v>
      </c>
      <c r="D936" s="22" t="s">
        <v>8</v>
      </c>
      <c r="E936" s="22" t="s">
        <v>627</v>
      </c>
      <c r="F936" s="22">
        <v>25</v>
      </c>
      <c r="G936" s="22">
        <v>1</v>
      </c>
      <c r="H936" s="22" t="str">
        <f>INDEX(Bar_data!$A$3:$B$140,MATCH(C936,Bar_data!$A$3:$A$140,FALSE),2)</f>
        <v>Trust070</v>
      </c>
      <c r="I936" s="22" t="str">
        <f>INDEX(TrustCAHUB_map!$A$2:$D$139,MATCH($C936,TrustCAHUB_map!$A$2:$A$139,FALSE),3)</f>
        <v>West Midlands</v>
      </c>
      <c r="J936" s="22" t="str">
        <f>INDEX(TrustCAHUB_map!$A$2:$D$139,MATCH($C936,TrustCAHUB_map!$A$2:$A$139,FALSE),4)</f>
        <v>West Midlands</v>
      </c>
    </row>
    <row r="937" spans="1:10" x14ac:dyDescent="0.3">
      <c r="A937" s="22" t="str">
        <f t="shared" si="14"/>
        <v>'RKB2016Curative70+'</v>
      </c>
      <c r="B937" s="22">
        <v>2016</v>
      </c>
      <c r="C937" s="22" t="s">
        <v>299</v>
      </c>
      <c r="D937" s="22" t="s">
        <v>7</v>
      </c>
      <c r="E937" s="22" t="s">
        <v>628</v>
      </c>
      <c r="F937" s="22">
        <v>9</v>
      </c>
      <c r="G937" s="22">
        <v>0</v>
      </c>
      <c r="H937" s="22" t="str">
        <f>INDEX(Bar_data!$A$3:$B$140,MATCH(C937,Bar_data!$A$3:$A$140,FALSE),2)</f>
        <v>Trust070</v>
      </c>
      <c r="I937" s="22" t="str">
        <f>INDEX(TrustCAHUB_map!$A$2:$D$139,MATCH($C937,TrustCAHUB_map!$A$2:$A$139,FALSE),3)</f>
        <v>West Midlands</v>
      </c>
      <c r="J937" s="22" t="str">
        <f>INDEX(TrustCAHUB_map!$A$2:$D$139,MATCH($C937,TrustCAHUB_map!$A$2:$A$139,FALSE),4)</f>
        <v>West Midlands</v>
      </c>
    </row>
    <row r="938" spans="1:10" x14ac:dyDescent="0.3">
      <c r="A938" s="22" t="str">
        <f t="shared" si="14"/>
        <v>'RKB2016Palliative70+'</v>
      </c>
      <c r="B938" s="22">
        <v>2016</v>
      </c>
      <c r="C938" s="22" t="s">
        <v>299</v>
      </c>
      <c r="D938" s="22" t="s">
        <v>8</v>
      </c>
      <c r="E938" s="22" t="s">
        <v>628</v>
      </c>
      <c r="F938" s="22">
        <v>19</v>
      </c>
      <c r="G938" s="22">
        <v>2</v>
      </c>
      <c r="H938" s="22" t="str">
        <f>INDEX(Bar_data!$A$3:$B$140,MATCH(C938,Bar_data!$A$3:$A$140,FALSE),2)</f>
        <v>Trust070</v>
      </c>
      <c r="I938" s="22" t="str">
        <f>INDEX(TrustCAHUB_map!$A$2:$D$139,MATCH($C938,TrustCAHUB_map!$A$2:$A$139,FALSE),3)</f>
        <v>West Midlands</v>
      </c>
      <c r="J938" s="22" t="str">
        <f>INDEX(TrustCAHUB_map!$A$2:$D$139,MATCH($C938,TrustCAHUB_map!$A$2:$A$139,FALSE),4)</f>
        <v>West Midlands</v>
      </c>
    </row>
    <row r="939" spans="1:10" x14ac:dyDescent="0.3">
      <c r="A939" s="22" t="str">
        <f t="shared" si="14"/>
        <v>'RKE2016Curative18-49'</v>
      </c>
      <c r="B939" s="22">
        <v>2016</v>
      </c>
      <c r="C939" s="22" t="s">
        <v>231</v>
      </c>
      <c r="D939" s="22" t="s">
        <v>7</v>
      </c>
      <c r="E939" s="22" t="s">
        <v>153</v>
      </c>
      <c r="F939" s="22">
        <v>1</v>
      </c>
      <c r="G939" s="22">
        <v>0</v>
      </c>
      <c r="H939" s="22" t="str">
        <f>INDEX(Bar_data!$A$3:$B$140,MATCH(C939,Bar_data!$A$3:$A$140,FALSE),2)</f>
        <v>Trust071</v>
      </c>
      <c r="I939" s="22" t="str">
        <f>INDEX(TrustCAHUB_map!$A$2:$D$139,MATCH($C939,TrustCAHUB_map!$A$2:$A$139,FALSE),3)</f>
        <v>North Central and North East London</v>
      </c>
      <c r="J939" s="22" t="str">
        <f>INDEX(TrustCAHUB_map!$A$2:$D$139,MATCH($C939,TrustCAHUB_map!$A$2:$A$139,FALSE),4)</f>
        <v>London</v>
      </c>
    </row>
    <row r="940" spans="1:10" x14ac:dyDescent="0.3">
      <c r="A940" s="22" t="str">
        <f t="shared" si="14"/>
        <v>'RKE2016Palliative18-49'</v>
      </c>
      <c r="B940" s="22">
        <v>2016</v>
      </c>
      <c r="C940" s="22" t="s">
        <v>231</v>
      </c>
      <c r="D940" s="22" t="s">
        <v>8</v>
      </c>
      <c r="E940" s="22" t="s">
        <v>153</v>
      </c>
      <c r="F940" s="22">
        <v>1</v>
      </c>
      <c r="G940" s="22">
        <v>0</v>
      </c>
      <c r="H940" s="22" t="str">
        <f>INDEX(Bar_data!$A$3:$B$140,MATCH(C940,Bar_data!$A$3:$A$140,FALSE),2)</f>
        <v>Trust071</v>
      </c>
      <c r="I940" s="22" t="str">
        <f>INDEX(TrustCAHUB_map!$A$2:$D$139,MATCH($C940,TrustCAHUB_map!$A$2:$A$139,FALSE),3)</f>
        <v>North Central and North East London</v>
      </c>
      <c r="J940" s="22" t="str">
        <f>INDEX(TrustCAHUB_map!$A$2:$D$139,MATCH($C940,TrustCAHUB_map!$A$2:$A$139,FALSE),4)</f>
        <v>London</v>
      </c>
    </row>
    <row r="941" spans="1:10" x14ac:dyDescent="0.3">
      <c r="A941" s="22" t="str">
        <f t="shared" si="14"/>
        <v>'RKE2016Palliative50-69'</v>
      </c>
      <c r="B941" s="22">
        <v>2016</v>
      </c>
      <c r="C941" s="22" t="s">
        <v>231</v>
      </c>
      <c r="D941" s="22" t="s">
        <v>8</v>
      </c>
      <c r="E941" s="22" t="s">
        <v>627</v>
      </c>
      <c r="F941" s="22">
        <v>10</v>
      </c>
      <c r="G941" s="22">
        <v>1</v>
      </c>
      <c r="H941" s="22" t="str">
        <f>INDEX(Bar_data!$A$3:$B$140,MATCH(C941,Bar_data!$A$3:$A$140,FALSE),2)</f>
        <v>Trust071</v>
      </c>
      <c r="I941" s="22" t="str">
        <f>INDEX(TrustCAHUB_map!$A$2:$D$139,MATCH($C941,TrustCAHUB_map!$A$2:$A$139,FALSE),3)</f>
        <v>North Central and North East London</v>
      </c>
      <c r="J941" s="22" t="str">
        <f>INDEX(TrustCAHUB_map!$A$2:$D$139,MATCH($C941,TrustCAHUB_map!$A$2:$A$139,FALSE),4)</f>
        <v>London</v>
      </c>
    </row>
    <row r="942" spans="1:10" x14ac:dyDescent="0.3">
      <c r="A942" s="22" t="str">
        <f t="shared" si="14"/>
        <v>'RKE2016Curative50-69'</v>
      </c>
      <c r="B942" s="22">
        <v>2016</v>
      </c>
      <c r="C942" s="22" t="s">
        <v>231</v>
      </c>
      <c r="D942" s="22" t="s">
        <v>7</v>
      </c>
      <c r="E942" s="22" t="s">
        <v>627</v>
      </c>
      <c r="F942" s="22">
        <v>4</v>
      </c>
      <c r="G942" s="22">
        <v>0</v>
      </c>
      <c r="H942" s="22" t="str">
        <f>INDEX(Bar_data!$A$3:$B$140,MATCH(C942,Bar_data!$A$3:$A$140,FALSE),2)</f>
        <v>Trust071</v>
      </c>
      <c r="I942" s="22" t="str">
        <f>INDEX(TrustCAHUB_map!$A$2:$D$139,MATCH($C942,TrustCAHUB_map!$A$2:$A$139,FALSE),3)</f>
        <v>North Central and North East London</v>
      </c>
      <c r="J942" s="22" t="str">
        <f>INDEX(TrustCAHUB_map!$A$2:$D$139,MATCH($C942,TrustCAHUB_map!$A$2:$A$139,FALSE),4)</f>
        <v>London</v>
      </c>
    </row>
    <row r="943" spans="1:10" x14ac:dyDescent="0.3">
      <c r="A943" s="22" t="str">
        <f t="shared" si="14"/>
        <v>'RKE2016Palliative70+'</v>
      </c>
      <c r="B943" s="22">
        <v>2016</v>
      </c>
      <c r="C943" s="22" t="s">
        <v>231</v>
      </c>
      <c r="D943" s="22" t="s">
        <v>8</v>
      </c>
      <c r="E943" s="22" t="s">
        <v>628</v>
      </c>
      <c r="F943" s="22">
        <v>7</v>
      </c>
      <c r="G943" s="22">
        <v>1</v>
      </c>
      <c r="H943" s="22" t="str">
        <f>INDEX(Bar_data!$A$3:$B$140,MATCH(C943,Bar_data!$A$3:$A$140,FALSE),2)</f>
        <v>Trust071</v>
      </c>
      <c r="I943" s="22" t="str">
        <f>INDEX(TrustCAHUB_map!$A$2:$D$139,MATCH($C943,TrustCAHUB_map!$A$2:$A$139,FALSE),3)</f>
        <v>North Central and North East London</v>
      </c>
      <c r="J943" s="22" t="str">
        <f>INDEX(TrustCAHUB_map!$A$2:$D$139,MATCH($C943,TrustCAHUB_map!$A$2:$A$139,FALSE),4)</f>
        <v>London</v>
      </c>
    </row>
    <row r="944" spans="1:10" x14ac:dyDescent="0.3">
      <c r="A944" s="22" t="str">
        <f t="shared" si="14"/>
        <v>'RL42016Palliative18-49'</v>
      </c>
      <c r="B944" s="22">
        <v>2016</v>
      </c>
      <c r="C944" s="22" t="s">
        <v>232</v>
      </c>
      <c r="D944" s="22" t="s">
        <v>8</v>
      </c>
      <c r="E944" s="22" t="s">
        <v>153</v>
      </c>
      <c r="F944" s="22">
        <v>1</v>
      </c>
      <c r="G944" s="22">
        <v>0</v>
      </c>
      <c r="H944" s="22" t="str">
        <f>INDEX(Bar_data!$A$3:$B$140,MATCH(C944,Bar_data!$A$3:$A$140,FALSE),2)</f>
        <v>Trust072</v>
      </c>
      <c r="I944" s="22" t="str">
        <f>INDEX(TrustCAHUB_map!$A$2:$D$139,MATCH($C944,TrustCAHUB_map!$A$2:$A$139,FALSE),3)</f>
        <v>West Midlands</v>
      </c>
      <c r="J944" s="22" t="str">
        <f>INDEX(TrustCAHUB_map!$A$2:$D$139,MATCH($C944,TrustCAHUB_map!$A$2:$A$139,FALSE),4)</f>
        <v>West Midlands</v>
      </c>
    </row>
    <row r="945" spans="1:10" x14ac:dyDescent="0.3">
      <c r="A945" s="22" t="str">
        <f t="shared" si="14"/>
        <v>'RL42016Curative18-49'</v>
      </c>
      <c r="B945" s="22">
        <v>2016</v>
      </c>
      <c r="C945" s="22" t="s">
        <v>232</v>
      </c>
      <c r="D945" s="22" t="s">
        <v>7</v>
      </c>
      <c r="E945" s="22" t="s">
        <v>153</v>
      </c>
      <c r="F945" s="22">
        <v>1</v>
      </c>
      <c r="G945" s="22">
        <v>0</v>
      </c>
      <c r="H945" s="22" t="str">
        <f>INDEX(Bar_data!$A$3:$B$140,MATCH(C945,Bar_data!$A$3:$A$140,FALSE),2)</f>
        <v>Trust072</v>
      </c>
      <c r="I945" s="22" t="str">
        <f>INDEX(TrustCAHUB_map!$A$2:$D$139,MATCH($C945,TrustCAHUB_map!$A$2:$A$139,FALSE),3)</f>
        <v>West Midlands</v>
      </c>
      <c r="J945" s="22" t="str">
        <f>INDEX(TrustCAHUB_map!$A$2:$D$139,MATCH($C945,TrustCAHUB_map!$A$2:$A$139,FALSE),4)</f>
        <v>West Midlands</v>
      </c>
    </row>
    <row r="946" spans="1:10" x14ac:dyDescent="0.3">
      <c r="A946" s="22" t="str">
        <f t="shared" si="14"/>
        <v>'RL42016Not assigned50-69'</v>
      </c>
      <c r="B946" s="22">
        <v>2016</v>
      </c>
      <c r="C946" s="22" t="s">
        <v>232</v>
      </c>
      <c r="D946" s="22" t="s">
        <v>477</v>
      </c>
      <c r="E946" s="22" t="s">
        <v>627</v>
      </c>
      <c r="F946" s="22">
        <v>1</v>
      </c>
      <c r="G946" s="22">
        <v>0</v>
      </c>
      <c r="H946" s="22" t="str">
        <f>INDEX(Bar_data!$A$3:$B$140,MATCH(C946,Bar_data!$A$3:$A$140,FALSE),2)</f>
        <v>Trust072</v>
      </c>
      <c r="I946" s="22" t="str">
        <f>INDEX(TrustCAHUB_map!$A$2:$D$139,MATCH($C946,TrustCAHUB_map!$A$2:$A$139,FALSE),3)</f>
        <v>West Midlands</v>
      </c>
      <c r="J946" s="22" t="str">
        <f>INDEX(TrustCAHUB_map!$A$2:$D$139,MATCH($C946,TrustCAHUB_map!$A$2:$A$139,FALSE),4)</f>
        <v>West Midlands</v>
      </c>
    </row>
    <row r="947" spans="1:10" x14ac:dyDescent="0.3">
      <c r="A947" s="22" t="str">
        <f t="shared" si="14"/>
        <v>'RL42016Curative50-69'</v>
      </c>
      <c r="B947" s="22">
        <v>2016</v>
      </c>
      <c r="C947" s="22" t="s">
        <v>232</v>
      </c>
      <c r="D947" s="22" t="s">
        <v>7</v>
      </c>
      <c r="E947" s="22" t="s">
        <v>627</v>
      </c>
      <c r="F947" s="22">
        <v>6</v>
      </c>
      <c r="G947" s="22">
        <v>0</v>
      </c>
      <c r="H947" s="22" t="str">
        <f>INDEX(Bar_data!$A$3:$B$140,MATCH(C947,Bar_data!$A$3:$A$140,FALSE),2)</f>
        <v>Trust072</v>
      </c>
      <c r="I947" s="22" t="str">
        <f>INDEX(TrustCAHUB_map!$A$2:$D$139,MATCH($C947,TrustCAHUB_map!$A$2:$A$139,FALSE),3)</f>
        <v>West Midlands</v>
      </c>
      <c r="J947" s="22" t="str">
        <f>INDEX(TrustCAHUB_map!$A$2:$D$139,MATCH($C947,TrustCAHUB_map!$A$2:$A$139,FALSE),4)</f>
        <v>West Midlands</v>
      </c>
    </row>
    <row r="948" spans="1:10" x14ac:dyDescent="0.3">
      <c r="A948" s="22" t="str">
        <f t="shared" si="14"/>
        <v>'RL42016Palliative50-69'</v>
      </c>
      <c r="B948" s="22">
        <v>2016</v>
      </c>
      <c r="C948" s="22" t="s">
        <v>232</v>
      </c>
      <c r="D948" s="22" t="s">
        <v>8</v>
      </c>
      <c r="E948" s="22" t="s">
        <v>627</v>
      </c>
      <c r="F948" s="22">
        <v>12</v>
      </c>
      <c r="G948" s="22">
        <v>1</v>
      </c>
      <c r="H948" s="22" t="str">
        <f>INDEX(Bar_data!$A$3:$B$140,MATCH(C948,Bar_data!$A$3:$A$140,FALSE),2)</f>
        <v>Trust072</v>
      </c>
      <c r="I948" s="22" t="str">
        <f>INDEX(TrustCAHUB_map!$A$2:$D$139,MATCH($C948,TrustCAHUB_map!$A$2:$A$139,FALSE),3)</f>
        <v>West Midlands</v>
      </c>
      <c r="J948" s="22" t="str">
        <f>INDEX(TrustCAHUB_map!$A$2:$D$139,MATCH($C948,TrustCAHUB_map!$A$2:$A$139,FALSE),4)</f>
        <v>West Midlands</v>
      </c>
    </row>
    <row r="949" spans="1:10" x14ac:dyDescent="0.3">
      <c r="A949" s="22" t="str">
        <f t="shared" si="14"/>
        <v>'RL42016Curative70+'</v>
      </c>
      <c r="B949" s="22">
        <v>2016</v>
      </c>
      <c r="C949" s="22" t="s">
        <v>232</v>
      </c>
      <c r="D949" s="22" t="s">
        <v>7</v>
      </c>
      <c r="E949" s="22" t="s">
        <v>628</v>
      </c>
      <c r="F949" s="22">
        <v>8</v>
      </c>
      <c r="G949" s="22">
        <v>1</v>
      </c>
      <c r="H949" s="22" t="str">
        <f>INDEX(Bar_data!$A$3:$B$140,MATCH(C949,Bar_data!$A$3:$A$140,FALSE),2)</f>
        <v>Trust072</v>
      </c>
      <c r="I949" s="22" t="str">
        <f>INDEX(TrustCAHUB_map!$A$2:$D$139,MATCH($C949,TrustCAHUB_map!$A$2:$A$139,FALSE),3)</f>
        <v>West Midlands</v>
      </c>
      <c r="J949" s="22" t="str">
        <f>INDEX(TrustCAHUB_map!$A$2:$D$139,MATCH($C949,TrustCAHUB_map!$A$2:$A$139,FALSE),4)</f>
        <v>West Midlands</v>
      </c>
    </row>
    <row r="950" spans="1:10" x14ac:dyDescent="0.3">
      <c r="A950" s="22" t="str">
        <f t="shared" si="14"/>
        <v>'RL42016Not assigned70+'</v>
      </c>
      <c r="B950" s="22">
        <v>2016</v>
      </c>
      <c r="C950" s="22" t="s">
        <v>232</v>
      </c>
      <c r="D950" s="22" t="s">
        <v>477</v>
      </c>
      <c r="E950" s="22" t="s">
        <v>628</v>
      </c>
      <c r="F950" s="22">
        <v>1</v>
      </c>
      <c r="G950" s="22">
        <v>0</v>
      </c>
      <c r="H950" s="22" t="str">
        <f>INDEX(Bar_data!$A$3:$B$140,MATCH(C950,Bar_data!$A$3:$A$140,FALSE),2)</f>
        <v>Trust072</v>
      </c>
      <c r="I950" s="22" t="str">
        <f>INDEX(TrustCAHUB_map!$A$2:$D$139,MATCH($C950,TrustCAHUB_map!$A$2:$A$139,FALSE),3)</f>
        <v>West Midlands</v>
      </c>
      <c r="J950" s="22" t="str">
        <f>INDEX(TrustCAHUB_map!$A$2:$D$139,MATCH($C950,TrustCAHUB_map!$A$2:$A$139,FALSE),4)</f>
        <v>West Midlands</v>
      </c>
    </row>
    <row r="951" spans="1:10" x14ac:dyDescent="0.3">
      <c r="A951" s="22" t="str">
        <f t="shared" si="14"/>
        <v>'RL42016Palliative70+'</v>
      </c>
      <c r="B951" s="22">
        <v>2016</v>
      </c>
      <c r="C951" s="22" t="s">
        <v>232</v>
      </c>
      <c r="D951" s="22" t="s">
        <v>8</v>
      </c>
      <c r="E951" s="22" t="s">
        <v>628</v>
      </c>
      <c r="F951" s="22">
        <v>14</v>
      </c>
      <c r="G951" s="22">
        <v>0</v>
      </c>
      <c r="H951" s="22" t="str">
        <f>INDEX(Bar_data!$A$3:$B$140,MATCH(C951,Bar_data!$A$3:$A$140,FALSE),2)</f>
        <v>Trust072</v>
      </c>
      <c r="I951" s="22" t="str">
        <f>INDEX(TrustCAHUB_map!$A$2:$D$139,MATCH($C951,TrustCAHUB_map!$A$2:$A$139,FALSE),3)</f>
        <v>West Midlands</v>
      </c>
      <c r="J951" s="22" t="str">
        <f>INDEX(TrustCAHUB_map!$A$2:$D$139,MATCH($C951,TrustCAHUB_map!$A$2:$A$139,FALSE),4)</f>
        <v>West Midlands</v>
      </c>
    </row>
    <row r="952" spans="1:10" x14ac:dyDescent="0.3">
      <c r="A952" s="22" t="str">
        <f t="shared" si="14"/>
        <v>'RLN2016Palliative18-49'</v>
      </c>
      <c r="B952" s="22">
        <v>2016</v>
      </c>
      <c r="C952" s="22" t="s">
        <v>233</v>
      </c>
      <c r="D952" s="22" t="s">
        <v>8</v>
      </c>
      <c r="E952" s="22" t="s">
        <v>153</v>
      </c>
      <c r="F952" s="22">
        <v>7</v>
      </c>
      <c r="G952" s="22">
        <v>1</v>
      </c>
      <c r="H952" s="22" t="str">
        <f>INDEX(Bar_data!$A$3:$B$140,MATCH(C952,Bar_data!$A$3:$A$140,FALSE),2)</f>
        <v>Trust073</v>
      </c>
      <c r="I952" s="22" t="str">
        <f>INDEX(TrustCAHUB_map!$A$2:$D$139,MATCH($C952,TrustCAHUB_map!$A$2:$A$139,FALSE),3)</f>
        <v>North East and Cumbria</v>
      </c>
      <c r="J952" s="22" t="str">
        <f>INDEX(TrustCAHUB_map!$A$2:$D$139,MATCH($C952,TrustCAHUB_map!$A$2:$A$139,FALSE),4)</f>
        <v>North East</v>
      </c>
    </row>
    <row r="953" spans="1:10" x14ac:dyDescent="0.3">
      <c r="A953" s="22" t="str">
        <f t="shared" si="14"/>
        <v>'RLN2016Curative50-69'</v>
      </c>
      <c r="B953" s="22">
        <v>2016</v>
      </c>
      <c r="C953" s="22" t="s">
        <v>233</v>
      </c>
      <c r="D953" s="22" t="s">
        <v>7</v>
      </c>
      <c r="E953" s="22" t="s">
        <v>627</v>
      </c>
      <c r="F953" s="22">
        <v>7</v>
      </c>
      <c r="G953" s="22">
        <v>0</v>
      </c>
      <c r="H953" s="22" t="str">
        <f>INDEX(Bar_data!$A$3:$B$140,MATCH(C953,Bar_data!$A$3:$A$140,FALSE),2)</f>
        <v>Trust073</v>
      </c>
      <c r="I953" s="22" t="str">
        <f>INDEX(TrustCAHUB_map!$A$2:$D$139,MATCH($C953,TrustCAHUB_map!$A$2:$A$139,FALSE),3)</f>
        <v>North East and Cumbria</v>
      </c>
      <c r="J953" s="22" t="str">
        <f>INDEX(TrustCAHUB_map!$A$2:$D$139,MATCH($C953,TrustCAHUB_map!$A$2:$A$139,FALSE),4)</f>
        <v>North East</v>
      </c>
    </row>
    <row r="954" spans="1:10" x14ac:dyDescent="0.3">
      <c r="A954" s="22" t="str">
        <f t="shared" si="14"/>
        <v>'RLN2016Palliative50-69'</v>
      </c>
      <c r="B954" s="22">
        <v>2016</v>
      </c>
      <c r="C954" s="22" t="s">
        <v>233</v>
      </c>
      <c r="D954" s="22" t="s">
        <v>8</v>
      </c>
      <c r="E954" s="22" t="s">
        <v>627</v>
      </c>
      <c r="F954" s="22">
        <v>47</v>
      </c>
      <c r="G954" s="22">
        <v>6</v>
      </c>
      <c r="H954" s="22" t="str">
        <f>INDEX(Bar_data!$A$3:$B$140,MATCH(C954,Bar_data!$A$3:$A$140,FALSE),2)</f>
        <v>Trust073</v>
      </c>
      <c r="I954" s="22" t="str">
        <f>INDEX(TrustCAHUB_map!$A$2:$D$139,MATCH($C954,TrustCAHUB_map!$A$2:$A$139,FALSE),3)</f>
        <v>North East and Cumbria</v>
      </c>
      <c r="J954" s="22" t="str">
        <f>INDEX(TrustCAHUB_map!$A$2:$D$139,MATCH($C954,TrustCAHUB_map!$A$2:$A$139,FALSE),4)</f>
        <v>North East</v>
      </c>
    </row>
    <row r="955" spans="1:10" x14ac:dyDescent="0.3">
      <c r="A955" s="22" t="str">
        <f t="shared" si="14"/>
        <v>'RLN2016Palliative70+'</v>
      </c>
      <c r="B955" s="22">
        <v>2016</v>
      </c>
      <c r="C955" s="22" t="s">
        <v>233</v>
      </c>
      <c r="D955" s="22" t="s">
        <v>8</v>
      </c>
      <c r="E955" s="22" t="s">
        <v>628</v>
      </c>
      <c r="F955" s="22">
        <v>45</v>
      </c>
      <c r="G955" s="22">
        <v>2</v>
      </c>
      <c r="H955" s="22" t="str">
        <f>INDEX(Bar_data!$A$3:$B$140,MATCH(C955,Bar_data!$A$3:$A$140,FALSE),2)</f>
        <v>Trust073</v>
      </c>
      <c r="I955" s="22" t="str">
        <f>INDEX(TrustCAHUB_map!$A$2:$D$139,MATCH($C955,TrustCAHUB_map!$A$2:$A$139,FALSE),3)</f>
        <v>North East and Cumbria</v>
      </c>
      <c r="J955" s="22" t="str">
        <f>INDEX(TrustCAHUB_map!$A$2:$D$139,MATCH($C955,TrustCAHUB_map!$A$2:$A$139,FALSE),4)</f>
        <v>North East</v>
      </c>
    </row>
    <row r="956" spans="1:10" x14ac:dyDescent="0.3">
      <c r="A956" s="22" t="str">
        <f t="shared" si="14"/>
        <v>'RLN2016Curative70+'</v>
      </c>
      <c r="B956" s="22">
        <v>2016</v>
      </c>
      <c r="C956" s="22" t="s">
        <v>233</v>
      </c>
      <c r="D956" s="22" t="s">
        <v>7</v>
      </c>
      <c r="E956" s="22" t="s">
        <v>628</v>
      </c>
      <c r="F956" s="22">
        <v>1</v>
      </c>
      <c r="G956" s="22">
        <v>0</v>
      </c>
      <c r="H956" s="22" t="str">
        <f>INDEX(Bar_data!$A$3:$B$140,MATCH(C956,Bar_data!$A$3:$A$140,FALSE),2)</f>
        <v>Trust073</v>
      </c>
      <c r="I956" s="22" t="str">
        <f>INDEX(TrustCAHUB_map!$A$2:$D$139,MATCH($C956,TrustCAHUB_map!$A$2:$A$139,FALSE),3)</f>
        <v>North East and Cumbria</v>
      </c>
      <c r="J956" s="22" t="str">
        <f>INDEX(TrustCAHUB_map!$A$2:$D$139,MATCH($C956,TrustCAHUB_map!$A$2:$A$139,FALSE),4)</f>
        <v>North East</v>
      </c>
    </row>
    <row r="957" spans="1:10" x14ac:dyDescent="0.3">
      <c r="A957" s="22" t="str">
        <f t="shared" si="14"/>
        <v>'RLT2016Palliative50-69'</v>
      </c>
      <c r="B957" s="22">
        <v>2016</v>
      </c>
      <c r="C957" s="22" t="s">
        <v>235</v>
      </c>
      <c r="D957" s="22" t="s">
        <v>8</v>
      </c>
      <c r="E957" s="22" t="s">
        <v>627</v>
      </c>
      <c r="F957" s="22">
        <v>11</v>
      </c>
      <c r="G957" s="22">
        <v>1</v>
      </c>
      <c r="H957" s="22" t="str">
        <f>INDEX(Bar_data!$A$3:$B$140,MATCH(C957,Bar_data!$A$3:$A$140,FALSE),2)</f>
        <v>Trust075</v>
      </c>
      <c r="I957" s="22" t="str">
        <f>INDEX(TrustCAHUB_map!$A$2:$D$139,MATCH($C957,TrustCAHUB_map!$A$2:$A$139,FALSE),3)</f>
        <v>West Midlands</v>
      </c>
      <c r="J957" s="22" t="str">
        <f>INDEX(TrustCAHUB_map!$A$2:$D$139,MATCH($C957,TrustCAHUB_map!$A$2:$A$139,FALSE),4)</f>
        <v>West Midlands</v>
      </c>
    </row>
    <row r="958" spans="1:10" x14ac:dyDescent="0.3">
      <c r="A958" s="22" t="str">
        <f t="shared" si="14"/>
        <v>'RLT2016Curative50-69'</v>
      </c>
      <c r="B958" s="22">
        <v>2016</v>
      </c>
      <c r="C958" s="22" t="s">
        <v>235</v>
      </c>
      <c r="D958" s="22" t="s">
        <v>7</v>
      </c>
      <c r="E958" s="22" t="s">
        <v>627</v>
      </c>
      <c r="F958" s="22">
        <v>8</v>
      </c>
      <c r="G958" s="22">
        <v>0</v>
      </c>
      <c r="H958" s="22" t="str">
        <f>INDEX(Bar_data!$A$3:$B$140,MATCH(C958,Bar_data!$A$3:$A$140,FALSE),2)</f>
        <v>Trust075</v>
      </c>
      <c r="I958" s="22" t="str">
        <f>INDEX(TrustCAHUB_map!$A$2:$D$139,MATCH($C958,TrustCAHUB_map!$A$2:$A$139,FALSE),3)</f>
        <v>West Midlands</v>
      </c>
      <c r="J958" s="22" t="str">
        <f>INDEX(TrustCAHUB_map!$A$2:$D$139,MATCH($C958,TrustCAHUB_map!$A$2:$A$139,FALSE),4)</f>
        <v>West Midlands</v>
      </c>
    </row>
    <row r="959" spans="1:10" x14ac:dyDescent="0.3">
      <c r="A959" s="22" t="str">
        <f t="shared" si="14"/>
        <v>'RLT2016Palliative70+'</v>
      </c>
      <c r="B959" s="22">
        <v>2016</v>
      </c>
      <c r="C959" s="22" t="s">
        <v>235</v>
      </c>
      <c r="D959" s="22" t="s">
        <v>8</v>
      </c>
      <c r="E959" s="22" t="s">
        <v>628</v>
      </c>
      <c r="F959" s="22">
        <v>7</v>
      </c>
      <c r="G959" s="22">
        <v>1</v>
      </c>
      <c r="H959" s="22" t="str">
        <f>INDEX(Bar_data!$A$3:$B$140,MATCH(C959,Bar_data!$A$3:$A$140,FALSE),2)</f>
        <v>Trust075</v>
      </c>
      <c r="I959" s="22" t="str">
        <f>INDEX(TrustCAHUB_map!$A$2:$D$139,MATCH($C959,TrustCAHUB_map!$A$2:$A$139,FALSE),3)</f>
        <v>West Midlands</v>
      </c>
      <c r="J959" s="22" t="str">
        <f>INDEX(TrustCAHUB_map!$A$2:$D$139,MATCH($C959,TrustCAHUB_map!$A$2:$A$139,FALSE),4)</f>
        <v>West Midlands</v>
      </c>
    </row>
    <row r="960" spans="1:10" x14ac:dyDescent="0.3">
      <c r="A960" s="22" t="str">
        <f t="shared" si="14"/>
        <v>'RLT2016Curative70+'</v>
      </c>
      <c r="B960" s="22">
        <v>2016</v>
      </c>
      <c r="C960" s="22" t="s">
        <v>235</v>
      </c>
      <c r="D960" s="22" t="s">
        <v>7</v>
      </c>
      <c r="E960" s="22" t="s">
        <v>628</v>
      </c>
      <c r="F960" s="22">
        <v>2</v>
      </c>
      <c r="G960" s="22">
        <v>0</v>
      </c>
      <c r="H960" s="22" t="str">
        <f>INDEX(Bar_data!$A$3:$B$140,MATCH(C960,Bar_data!$A$3:$A$140,FALSE),2)</f>
        <v>Trust075</v>
      </c>
      <c r="I960" s="22" t="str">
        <f>INDEX(TrustCAHUB_map!$A$2:$D$139,MATCH($C960,TrustCAHUB_map!$A$2:$A$139,FALSE),3)</f>
        <v>West Midlands</v>
      </c>
      <c r="J960" s="22" t="str">
        <f>INDEX(TrustCAHUB_map!$A$2:$D$139,MATCH($C960,TrustCAHUB_map!$A$2:$A$139,FALSE),4)</f>
        <v>West Midlands</v>
      </c>
    </row>
    <row r="961" spans="1:10" x14ac:dyDescent="0.3">
      <c r="A961" s="22" t="str">
        <f t="shared" si="14"/>
        <v>'RM12016Curative18-49'</v>
      </c>
      <c r="B961" s="22">
        <v>2016</v>
      </c>
      <c r="C961" s="22" t="s">
        <v>236</v>
      </c>
      <c r="D961" s="22" t="s">
        <v>7</v>
      </c>
      <c r="E961" s="22" t="s">
        <v>153</v>
      </c>
      <c r="F961" s="22">
        <v>1</v>
      </c>
      <c r="G961" s="22">
        <v>0</v>
      </c>
      <c r="H961" s="22" t="str">
        <f>INDEX(Bar_data!$A$3:$B$140,MATCH(C961,Bar_data!$A$3:$A$140,FALSE),2)</f>
        <v>Trust076</v>
      </c>
      <c r="I961" s="22" t="str">
        <f>INDEX(TrustCAHUB_map!$A$2:$D$139,MATCH($C961,TrustCAHUB_map!$A$2:$A$139,FALSE),3)</f>
        <v>East of England</v>
      </c>
      <c r="J961" s="22" t="str">
        <f>INDEX(TrustCAHUB_map!$A$2:$D$139,MATCH($C961,TrustCAHUB_map!$A$2:$A$139,FALSE),4)</f>
        <v>East of England</v>
      </c>
    </row>
    <row r="962" spans="1:10" x14ac:dyDescent="0.3">
      <c r="A962" s="22" t="str">
        <f t="shared" si="14"/>
        <v>'RM12016Palliative18-49'</v>
      </c>
      <c r="B962" s="22">
        <v>2016</v>
      </c>
      <c r="C962" s="22" t="s">
        <v>236</v>
      </c>
      <c r="D962" s="22" t="s">
        <v>8</v>
      </c>
      <c r="E962" s="22" t="s">
        <v>153</v>
      </c>
      <c r="F962" s="22">
        <v>3</v>
      </c>
      <c r="G962" s="22">
        <v>1</v>
      </c>
      <c r="H962" s="22" t="str">
        <f>INDEX(Bar_data!$A$3:$B$140,MATCH(C962,Bar_data!$A$3:$A$140,FALSE),2)</f>
        <v>Trust076</v>
      </c>
      <c r="I962" s="22" t="str">
        <f>INDEX(TrustCAHUB_map!$A$2:$D$139,MATCH($C962,TrustCAHUB_map!$A$2:$A$139,FALSE),3)</f>
        <v>East of England</v>
      </c>
      <c r="J962" s="22" t="str">
        <f>INDEX(TrustCAHUB_map!$A$2:$D$139,MATCH($C962,TrustCAHUB_map!$A$2:$A$139,FALSE),4)</f>
        <v>East of England</v>
      </c>
    </row>
    <row r="963" spans="1:10" x14ac:dyDescent="0.3">
      <c r="A963" s="22" t="str">
        <f t="shared" ref="A963:A1026" si="15">"'"&amp;C963&amp;B963&amp;D963&amp;E963&amp;"'"</f>
        <v>'RM12016Palliative50-69'</v>
      </c>
      <c r="B963" s="22">
        <v>2016</v>
      </c>
      <c r="C963" s="22" t="s">
        <v>236</v>
      </c>
      <c r="D963" s="22" t="s">
        <v>8</v>
      </c>
      <c r="E963" s="22" t="s">
        <v>627</v>
      </c>
      <c r="F963" s="22">
        <v>55</v>
      </c>
      <c r="G963" s="22">
        <v>6</v>
      </c>
      <c r="H963" s="22" t="str">
        <f>INDEX(Bar_data!$A$3:$B$140,MATCH(C963,Bar_data!$A$3:$A$140,FALSE),2)</f>
        <v>Trust076</v>
      </c>
      <c r="I963" s="22" t="str">
        <f>INDEX(TrustCAHUB_map!$A$2:$D$139,MATCH($C963,TrustCAHUB_map!$A$2:$A$139,FALSE),3)</f>
        <v>East of England</v>
      </c>
      <c r="J963" s="22" t="str">
        <f>INDEX(TrustCAHUB_map!$A$2:$D$139,MATCH($C963,TrustCAHUB_map!$A$2:$A$139,FALSE),4)</f>
        <v>East of England</v>
      </c>
    </row>
    <row r="964" spans="1:10" x14ac:dyDescent="0.3">
      <c r="A964" s="22" t="str">
        <f t="shared" si="15"/>
        <v>'RM12016Curative50-69'</v>
      </c>
      <c r="B964" s="22">
        <v>2016</v>
      </c>
      <c r="C964" s="22" t="s">
        <v>236</v>
      </c>
      <c r="D964" s="22" t="s">
        <v>7</v>
      </c>
      <c r="E964" s="22" t="s">
        <v>627</v>
      </c>
      <c r="F964" s="22">
        <v>15</v>
      </c>
      <c r="G964" s="22">
        <v>0</v>
      </c>
      <c r="H964" s="22" t="str">
        <f>INDEX(Bar_data!$A$3:$B$140,MATCH(C964,Bar_data!$A$3:$A$140,FALSE),2)</f>
        <v>Trust076</v>
      </c>
      <c r="I964" s="22" t="str">
        <f>INDEX(TrustCAHUB_map!$A$2:$D$139,MATCH($C964,TrustCAHUB_map!$A$2:$A$139,FALSE),3)</f>
        <v>East of England</v>
      </c>
      <c r="J964" s="22" t="str">
        <f>INDEX(TrustCAHUB_map!$A$2:$D$139,MATCH($C964,TrustCAHUB_map!$A$2:$A$139,FALSE),4)</f>
        <v>East of England</v>
      </c>
    </row>
    <row r="965" spans="1:10" x14ac:dyDescent="0.3">
      <c r="A965" s="22" t="str">
        <f t="shared" si="15"/>
        <v>'RM12016Not assigned70+'</v>
      </c>
      <c r="B965" s="22">
        <v>2016</v>
      </c>
      <c r="C965" s="22" t="s">
        <v>236</v>
      </c>
      <c r="D965" s="22" t="s">
        <v>477</v>
      </c>
      <c r="E965" s="22" t="s">
        <v>628</v>
      </c>
      <c r="F965" s="22">
        <v>1</v>
      </c>
      <c r="G965" s="22">
        <v>0</v>
      </c>
      <c r="H965" s="22" t="str">
        <f>INDEX(Bar_data!$A$3:$B$140,MATCH(C965,Bar_data!$A$3:$A$140,FALSE),2)</f>
        <v>Trust076</v>
      </c>
      <c r="I965" s="22" t="str">
        <f>INDEX(TrustCAHUB_map!$A$2:$D$139,MATCH($C965,TrustCAHUB_map!$A$2:$A$139,FALSE),3)</f>
        <v>East of England</v>
      </c>
      <c r="J965" s="22" t="str">
        <f>INDEX(TrustCAHUB_map!$A$2:$D$139,MATCH($C965,TrustCAHUB_map!$A$2:$A$139,FALSE),4)</f>
        <v>East of England</v>
      </c>
    </row>
    <row r="966" spans="1:10" x14ac:dyDescent="0.3">
      <c r="A966" s="22" t="str">
        <f t="shared" si="15"/>
        <v>'RM12016Palliative70+'</v>
      </c>
      <c r="B966" s="22">
        <v>2016</v>
      </c>
      <c r="C966" s="22" t="s">
        <v>236</v>
      </c>
      <c r="D966" s="22" t="s">
        <v>8</v>
      </c>
      <c r="E966" s="22" t="s">
        <v>628</v>
      </c>
      <c r="F966" s="22">
        <v>62</v>
      </c>
      <c r="G966" s="22">
        <v>5</v>
      </c>
      <c r="H966" s="22" t="str">
        <f>INDEX(Bar_data!$A$3:$B$140,MATCH(C966,Bar_data!$A$3:$A$140,FALSE),2)</f>
        <v>Trust076</v>
      </c>
      <c r="I966" s="22" t="str">
        <f>INDEX(TrustCAHUB_map!$A$2:$D$139,MATCH($C966,TrustCAHUB_map!$A$2:$A$139,FALSE),3)</f>
        <v>East of England</v>
      </c>
      <c r="J966" s="22" t="str">
        <f>INDEX(TrustCAHUB_map!$A$2:$D$139,MATCH($C966,TrustCAHUB_map!$A$2:$A$139,FALSE),4)</f>
        <v>East of England</v>
      </c>
    </row>
    <row r="967" spans="1:10" x14ac:dyDescent="0.3">
      <c r="A967" s="22" t="str">
        <f t="shared" si="15"/>
        <v>'RM12016Curative70+'</v>
      </c>
      <c r="B967" s="22">
        <v>2016</v>
      </c>
      <c r="C967" s="22" t="s">
        <v>236</v>
      </c>
      <c r="D967" s="22" t="s">
        <v>7</v>
      </c>
      <c r="E967" s="22" t="s">
        <v>628</v>
      </c>
      <c r="F967" s="22">
        <v>18</v>
      </c>
      <c r="G967" s="22">
        <v>0</v>
      </c>
      <c r="H967" s="22" t="str">
        <f>INDEX(Bar_data!$A$3:$B$140,MATCH(C967,Bar_data!$A$3:$A$140,FALSE),2)</f>
        <v>Trust076</v>
      </c>
      <c r="I967" s="22" t="str">
        <f>INDEX(TrustCAHUB_map!$A$2:$D$139,MATCH($C967,TrustCAHUB_map!$A$2:$A$139,FALSE),3)</f>
        <v>East of England</v>
      </c>
      <c r="J967" s="22" t="str">
        <f>INDEX(TrustCAHUB_map!$A$2:$D$139,MATCH($C967,TrustCAHUB_map!$A$2:$A$139,FALSE),4)</f>
        <v>East of England</v>
      </c>
    </row>
    <row r="968" spans="1:10" x14ac:dyDescent="0.3">
      <c r="A968" s="22" t="str">
        <f t="shared" si="15"/>
        <v>'RN32016Curative18-49'</v>
      </c>
      <c r="B968" s="22">
        <v>2016</v>
      </c>
      <c r="C968" s="22" t="s">
        <v>240</v>
      </c>
      <c r="D968" s="22" t="s">
        <v>7</v>
      </c>
      <c r="E968" s="22" t="s">
        <v>153</v>
      </c>
      <c r="F968" s="22">
        <v>1</v>
      </c>
      <c r="G968" s="22">
        <v>0</v>
      </c>
      <c r="H968" s="22" t="str">
        <f>INDEX(Bar_data!$A$3:$B$140,MATCH(C968,Bar_data!$A$3:$A$140,FALSE),2)</f>
        <v>Trust080</v>
      </c>
      <c r="I968" s="22" t="str">
        <f>INDEX(TrustCAHUB_map!$A$2:$D$139,MATCH($C968,TrustCAHUB_map!$A$2:$A$139,FALSE),3)</f>
        <v>Thames Valley</v>
      </c>
      <c r="J968" s="22" t="str">
        <f>INDEX(TrustCAHUB_map!$A$2:$D$139,MATCH($C968,TrustCAHUB_map!$A$2:$A$139,FALSE),4)</f>
        <v>South East</v>
      </c>
    </row>
    <row r="969" spans="1:10" x14ac:dyDescent="0.3">
      <c r="A969" s="22" t="str">
        <f t="shared" si="15"/>
        <v>'RN32016Palliative50-69'</v>
      </c>
      <c r="B969" s="22">
        <v>2016</v>
      </c>
      <c r="C969" s="22" t="s">
        <v>240</v>
      </c>
      <c r="D969" s="22" t="s">
        <v>8</v>
      </c>
      <c r="E969" s="22" t="s">
        <v>627</v>
      </c>
      <c r="F969" s="22">
        <v>18</v>
      </c>
      <c r="G969" s="22">
        <v>1</v>
      </c>
      <c r="H969" s="22" t="str">
        <f>INDEX(Bar_data!$A$3:$B$140,MATCH(C969,Bar_data!$A$3:$A$140,FALSE),2)</f>
        <v>Trust080</v>
      </c>
      <c r="I969" s="22" t="str">
        <f>INDEX(TrustCAHUB_map!$A$2:$D$139,MATCH($C969,TrustCAHUB_map!$A$2:$A$139,FALSE),3)</f>
        <v>Thames Valley</v>
      </c>
      <c r="J969" s="22" t="str">
        <f>INDEX(TrustCAHUB_map!$A$2:$D$139,MATCH($C969,TrustCAHUB_map!$A$2:$A$139,FALSE),4)</f>
        <v>South East</v>
      </c>
    </row>
    <row r="970" spans="1:10" x14ac:dyDescent="0.3">
      <c r="A970" s="22" t="str">
        <f t="shared" si="15"/>
        <v>'RN32016Curative50-69'</v>
      </c>
      <c r="B970" s="22">
        <v>2016</v>
      </c>
      <c r="C970" s="22" t="s">
        <v>240</v>
      </c>
      <c r="D970" s="22" t="s">
        <v>7</v>
      </c>
      <c r="E970" s="22" t="s">
        <v>627</v>
      </c>
      <c r="F970" s="22">
        <v>6</v>
      </c>
      <c r="G970" s="22">
        <v>0</v>
      </c>
      <c r="H970" s="22" t="str">
        <f>INDEX(Bar_data!$A$3:$B$140,MATCH(C970,Bar_data!$A$3:$A$140,FALSE),2)</f>
        <v>Trust080</v>
      </c>
      <c r="I970" s="22" t="str">
        <f>INDEX(TrustCAHUB_map!$A$2:$D$139,MATCH($C970,TrustCAHUB_map!$A$2:$A$139,FALSE),3)</f>
        <v>Thames Valley</v>
      </c>
      <c r="J970" s="22" t="str">
        <f>INDEX(TrustCAHUB_map!$A$2:$D$139,MATCH($C970,TrustCAHUB_map!$A$2:$A$139,FALSE),4)</f>
        <v>South East</v>
      </c>
    </row>
    <row r="971" spans="1:10" x14ac:dyDescent="0.3">
      <c r="A971" s="22" t="str">
        <f t="shared" si="15"/>
        <v>'RN32016Curative70+'</v>
      </c>
      <c r="B971" s="22">
        <v>2016</v>
      </c>
      <c r="C971" s="22" t="s">
        <v>240</v>
      </c>
      <c r="D971" s="22" t="s">
        <v>7</v>
      </c>
      <c r="E971" s="22" t="s">
        <v>628</v>
      </c>
      <c r="F971" s="22">
        <v>8</v>
      </c>
      <c r="G971" s="22">
        <v>0</v>
      </c>
      <c r="H971" s="22" t="str">
        <f>INDEX(Bar_data!$A$3:$B$140,MATCH(C971,Bar_data!$A$3:$A$140,FALSE),2)</f>
        <v>Trust080</v>
      </c>
      <c r="I971" s="22" t="str">
        <f>INDEX(TrustCAHUB_map!$A$2:$D$139,MATCH($C971,TrustCAHUB_map!$A$2:$A$139,FALSE),3)</f>
        <v>Thames Valley</v>
      </c>
      <c r="J971" s="22" t="str">
        <f>INDEX(TrustCAHUB_map!$A$2:$D$139,MATCH($C971,TrustCAHUB_map!$A$2:$A$139,FALSE),4)</f>
        <v>South East</v>
      </c>
    </row>
    <row r="972" spans="1:10" x14ac:dyDescent="0.3">
      <c r="A972" s="22" t="str">
        <f t="shared" si="15"/>
        <v>'RN32016Palliative70+'</v>
      </c>
      <c r="B972" s="22">
        <v>2016</v>
      </c>
      <c r="C972" s="22" t="s">
        <v>240</v>
      </c>
      <c r="D972" s="22" t="s">
        <v>8</v>
      </c>
      <c r="E972" s="22" t="s">
        <v>628</v>
      </c>
      <c r="F972" s="22">
        <v>22</v>
      </c>
      <c r="G972" s="22">
        <v>2</v>
      </c>
      <c r="H972" s="22" t="str">
        <f>INDEX(Bar_data!$A$3:$B$140,MATCH(C972,Bar_data!$A$3:$A$140,FALSE),2)</f>
        <v>Trust080</v>
      </c>
      <c r="I972" s="22" t="str">
        <f>INDEX(TrustCAHUB_map!$A$2:$D$139,MATCH($C972,TrustCAHUB_map!$A$2:$A$139,FALSE),3)</f>
        <v>Thames Valley</v>
      </c>
      <c r="J972" s="22" t="str">
        <f>INDEX(TrustCAHUB_map!$A$2:$D$139,MATCH($C972,TrustCAHUB_map!$A$2:$A$139,FALSE),4)</f>
        <v>South East</v>
      </c>
    </row>
    <row r="973" spans="1:10" x14ac:dyDescent="0.3">
      <c r="A973" s="22" t="str">
        <f t="shared" si="15"/>
        <v>'RN52016Palliative18-49'</v>
      </c>
      <c r="B973" s="22">
        <v>2016</v>
      </c>
      <c r="C973" s="22" t="s">
        <v>241</v>
      </c>
      <c r="D973" s="22" t="s">
        <v>8</v>
      </c>
      <c r="E973" s="22" t="s">
        <v>153</v>
      </c>
      <c r="F973" s="22">
        <v>2</v>
      </c>
      <c r="G973" s="22">
        <v>0</v>
      </c>
      <c r="H973" s="22" t="str">
        <f>INDEX(Bar_data!$A$3:$B$140,MATCH(C973,Bar_data!$A$3:$A$140,FALSE),2)</f>
        <v>Trust081</v>
      </c>
      <c r="I973" s="22" t="str">
        <f>INDEX(TrustCAHUB_map!$A$2:$D$139,MATCH($C973,TrustCAHUB_map!$A$2:$A$139,FALSE),3)</f>
        <v>Wessex</v>
      </c>
      <c r="J973" s="22" t="str">
        <f>INDEX(TrustCAHUB_map!$A$2:$D$139,MATCH($C973,TrustCAHUB_map!$A$2:$A$139,FALSE),4)</f>
        <v>Wessex</v>
      </c>
    </row>
    <row r="974" spans="1:10" x14ac:dyDescent="0.3">
      <c r="A974" s="22" t="str">
        <f t="shared" si="15"/>
        <v>'RN52016Not assigned18-49'</v>
      </c>
      <c r="B974" s="22">
        <v>2016</v>
      </c>
      <c r="C974" s="22" t="s">
        <v>241</v>
      </c>
      <c r="D974" s="22" t="s">
        <v>477</v>
      </c>
      <c r="E974" s="22" t="s">
        <v>153</v>
      </c>
      <c r="F974" s="22">
        <v>2</v>
      </c>
      <c r="G974" s="22">
        <v>0</v>
      </c>
      <c r="H974" s="22" t="str">
        <f>INDEX(Bar_data!$A$3:$B$140,MATCH(C974,Bar_data!$A$3:$A$140,FALSE),2)</f>
        <v>Trust081</v>
      </c>
      <c r="I974" s="22" t="str">
        <f>INDEX(TrustCAHUB_map!$A$2:$D$139,MATCH($C974,TrustCAHUB_map!$A$2:$A$139,FALSE),3)</f>
        <v>Wessex</v>
      </c>
      <c r="J974" s="22" t="str">
        <f>INDEX(TrustCAHUB_map!$A$2:$D$139,MATCH($C974,TrustCAHUB_map!$A$2:$A$139,FALSE),4)</f>
        <v>Wessex</v>
      </c>
    </row>
    <row r="975" spans="1:10" x14ac:dyDescent="0.3">
      <c r="A975" s="22" t="str">
        <f t="shared" si="15"/>
        <v>'RN52016Palliative50-69'</v>
      </c>
      <c r="B975" s="22">
        <v>2016</v>
      </c>
      <c r="C975" s="22" t="s">
        <v>241</v>
      </c>
      <c r="D975" s="22" t="s">
        <v>8</v>
      </c>
      <c r="E975" s="22" t="s">
        <v>627</v>
      </c>
      <c r="F975" s="22">
        <v>14</v>
      </c>
      <c r="G975" s="22">
        <v>1</v>
      </c>
      <c r="H975" s="22" t="str">
        <f>INDEX(Bar_data!$A$3:$B$140,MATCH(C975,Bar_data!$A$3:$A$140,FALSE),2)</f>
        <v>Trust081</v>
      </c>
      <c r="I975" s="22" t="str">
        <f>INDEX(TrustCAHUB_map!$A$2:$D$139,MATCH($C975,TrustCAHUB_map!$A$2:$A$139,FALSE),3)</f>
        <v>Wessex</v>
      </c>
      <c r="J975" s="22" t="str">
        <f>INDEX(TrustCAHUB_map!$A$2:$D$139,MATCH($C975,TrustCAHUB_map!$A$2:$A$139,FALSE),4)</f>
        <v>Wessex</v>
      </c>
    </row>
    <row r="976" spans="1:10" x14ac:dyDescent="0.3">
      <c r="A976" s="22" t="str">
        <f t="shared" si="15"/>
        <v>'RN52016Curative50-69'</v>
      </c>
      <c r="B976" s="22">
        <v>2016</v>
      </c>
      <c r="C976" s="22" t="s">
        <v>241</v>
      </c>
      <c r="D976" s="22" t="s">
        <v>7</v>
      </c>
      <c r="E976" s="22" t="s">
        <v>627</v>
      </c>
      <c r="F976" s="22">
        <v>2</v>
      </c>
      <c r="G976" s="22">
        <v>0</v>
      </c>
      <c r="H976" s="22" t="str">
        <f>INDEX(Bar_data!$A$3:$B$140,MATCH(C976,Bar_data!$A$3:$A$140,FALSE),2)</f>
        <v>Trust081</v>
      </c>
      <c r="I976" s="22" t="str">
        <f>INDEX(TrustCAHUB_map!$A$2:$D$139,MATCH($C976,TrustCAHUB_map!$A$2:$A$139,FALSE),3)</f>
        <v>Wessex</v>
      </c>
      <c r="J976" s="22" t="str">
        <f>INDEX(TrustCAHUB_map!$A$2:$D$139,MATCH($C976,TrustCAHUB_map!$A$2:$A$139,FALSE),4)</f>
        <v>Wessex</v>
      </c>
    </row>
    <row r="977" spans="1:10" x14ac:dyDescent="0.3">
      <c r="A977" s="22" t="str">
        <f t="shared" si="15"/>
        <v>'RN52016Not assigned50-69'</v>
      </c>
      <c r="B977" s="22">
        <v>2016</v>
      </c>
      <c r="C977" s="22" t="s">
        <v>241</v>
      </c>
      <c r="D977" s="22" t="s">
        <v>477</v>
      </c>
      <c r="E977" s="22" t="s">
        <v>627</v>
      </c>
      <c r="F977" s="22">
        <v>15</v>
      </c>
      <c r="G977" s="22">
        <v>0</v>
      </c>
      <c r="H977" s="22" t="str">
        <f>INDEX(Bar_data!$A$3:$B$140,MATCH(C977,Bar_data!$A$3:$A$140,FALSE),2)</f>
        <v>Trust081</v>
      </c>
      <c r="I977" s="22" t="str">
        <f>INDEX(TrustCAHUB_map!$A$2:$D$139,MATCH($C977,TrustCAHUB_map!$A$2:$A$139,FALSE),3)</f>
        <v>Wessex</v>
      </c>
      <c r="J977" s="22" t="str">
        <f>INDEX(TrustCAHUB_map!$A$2:$D$139,MATCH($C977,TrustCAHUB_map!$A$2:$A$139,FALSE),4)</f>
        <v>Wessex</v>
      </c>
    </row>
    <row r="978" spans="1:10" x14ac:dyDescent="0.3">
      <c r="A978" s="22" t="str">
        <f t="shared" si="15"/>
        <v>'RN52016Curative70+'</v>
      </c>
      <c r="B978" s="22">
        <v>2016</v>
      </c>
      <c r="C978" s="22" t="s">
        <v>241</v>
      </c>
      <c r="D978" s="22" t="s">
        <v>7</v>
      </c>
      <c r="E978" s="22" t="s">
        <v>628</v>
      </c>
      <c r="F978" s="22">
        <v>2</v>
      </c>
      <c r="G978" s="22">
        <v>0</v>
      </c>
      <c r="H978" s="22" t="str">
        <f>INDEX(Bar_data!$A$3:$B$140,MATCH(C978,Bar_data!$A$3:$A$140,FALSE),2)</f>
        <v>Trust081</v>
      </c>
      <c r="I978" s="22" t="str">
        <f>INDEX(TrustCAHUB_map!$A$2:$D$139,MATCH($C978,TrustCAHUB_map!$A$2:$A$139,FALSE),3)</f>
        <v>Wessex</v>
      </c>
      <c r="J978" s="22" t="str">
        <f>INDEX(TrustCAHUB_map!$A$2:$D$139,MATCH($C978,TrustCAHUB_map!$A$2:$A$139,FALSE),4)</f>
        <v>Wessex</v>
      </c>
    </row>
    <row r="979" spans="1:10" x14ac:dyDescent="0.3">
      <c r="A979" s="22" t="str">
        <f t="shared" si="15"/>
        <v>'RN52016Palliative70+'</v>
      </c>
      <c r="B979" s="22">
        <v>2016</v>
      </c>
      <c r="C979" s="22" t="s">
        <v>241</v>
      </c>
      <c r="D979" s="22" t="s">
        <v>8</v>
      </c>
      <c r="E979" s="22" t="s">
        <v>628</v>
      </c>
      <c r="F979" s="22">
        <v>15</v>
      </c>
      <c r="G979" s="22">
        <v>0</v>
      </c>
      <c r="H979" s="22" t="str">
        <f>INDEX(Bar_data!$A$3:$B$140,MATCH(C979,Bar_data!$A$3:$A$140,FALSE),2)</f>
        <v>Trust081</v>
      </c>
      <c r="I979" s="22" t="str">
        <f>INDEX(TrustCAHUB_map!$A$2:$D$139,MATCH($C979,TrustCAHUB_map!$A$2:$A$139,FALSE),3)</f>
        <v>Wessex</v>
      </c>
      <c r="J979" s="22" t="str">
        <f>INDEX(TrustCAHUB_map!$A$2:$D$139,MATCH($C979,TrustCAHUB_map!$A$2:$A$139,FALSE),4)</f>
        <v>Wessex</v>
      </c>
    </row>
    <row r="980" spans="1:10" x14ac:dyDescent="0.3">
      <c r="A980" s="22" t="str">
        <f t="shared" si="15"/>
        <v>'RN52016Not assigned70+'</v>
      </c>
      <c r="B980" s="22">
        <v>2016</v>
      </c>
      <c r="C980" s="22" t="s">
        <v>241</v>
      </c>
      <c r="D980" s="22" t="s">
        <v>477</v>
      </c>
      <c r="E980" s="22" t="s">
        <v>628</v>
      </c>
      <c r="F980" s="22">
        <v>13</v>
      </c>
      <c r="G980" s="22">
        <v>2</v>
      </c>
      <c r="H980" s="22" t="str">
        <f>INDEX(Bar_data!$A$3:$B$140,MATCH(C980,Bar_data!$A$3:$A$140,FALSE),2)</f>
        <v>Trust081</v>
      </c>
      <c r="I980" s="22" t="str">
        <f>INDEX(TrustCAHUB_map!$A$2:$D$139,MATCH($C980,TrustCAHUB_map!$A$2:$A$139,FALSE),3)</f>
        <v>Wessex</v>
      </c>
      <c r="J980" s="22" t="str">
        <f>INDEX(TrustCAHUB_map!$A$2:$D$139,MATCH($C980,TrustCAHUB_map!$A$2:$A$139,FALSE),4)</f>
        <v>Wessex</v>
      </c>
    </row>
    <row r="981" spans="1:10" x14ac:dyDescent="0.3">
      <c r="A981" s="22" t="str">
        <f t="shared" si="15"/>
        <v>'RN72016Palliative18-49'</v>
      </c>
      <c r="B981" s="22">
        <v>2016</v>
      </c>
      <c r="C981" s="22" t="s">
        <v>242</v>
      </c>
      <c r="D981" s="22" t="s">
        <v>8</v>
      </c>
      <c r="E981" s="22" t="s">
        <v>153</v>
      </c>
      <c r="F981" s="22">
        <v>1</v>
      </c>
      <c r="G981" s="22">
        <v>0</v>
      </c>
      <c r="H981" s="22" t="str">
        <f>INDEX(Bar_data!$A$3:$B$140,MATCH(C981,Bar_data!$A$3:$A$140,FALSE),2)</f>
        <v>Trust082</v>
      </c>
      <c r="I981" s="22" t="str">
        <f>INDEX(TrustCAHUB_map!$A$2:$D$139,MATCH($C981,TrustCAHUB_map!$A$2:$A$139,FALSE),3)</f>
        <v>Kent and Medway</v>
      </c>
      <c r="J981" s="22" t="str">
        <f>INDEX(TrustCAHUB_map!$A$2:$D$139,MATCH($C981,TrustCAHUB_map!$A$2:$A$139,FALSE),4)</f>
        <v>South East</v>
      </c>
    </row>
    <row r="982" spans="1:10" x14ac:dyDescent="0.3">
      <c r="A982" s="22" t="str">
        <f t="shared" si="15"/>
        <v>'RN72016Curative50-69'</v>
      </c>
      <c r="B982" s="22">
        <v>2016</v>
      </c>
      <c r="C982" s="22" t="s">
        <v>242</v>
      </c>
      <c r="D982" s="22" t="s">
        <v>7</v>
      </c>
      <c r="E982" s="22" t="s">
        <v>627</v>
      </c>
      <c r="F982" s="22">
        <v>6</v>
      </c>
      <c r="G982" s="22">
        <v>0</v>
      </c>
      <c r="H982" s="22" t="str">
        <f>INDEX(Bar_data!$A$3:$B$140,MATCH(C982,Bar_data!$A$3:$A$140,FALSE),2)</f>
        <v>Trust082</v>
      </c>
      <c r="I982" s="22" t="str">
        <f>INDEX(TrustCAHUB_map!$A$2:$D$139,MATCH($C982,TrustCAHUB_map!$A$2:$A$139,FALSE),3)</f>
        <v>Kent and Medway</v>
      </c>
      <c r="J982" s="22" t="str">
        <f>INDEX(TrustCAHUB_map!$A$2:$D$139,MATCH($C982,TrustCAHUB_map!$A$2:$A$139,FALSE),4)</f>
        <v>South East</v>
      </c>
    </row>
    <row r="983" spans="1:10" x14ac:dyDescent="0.3">
      <c r="A983" s="22" t="str">
        <f t="shared" si="15"/>
        <v>'RN72016Palliative50-69'</v>
      </c>
      <c r="B983" s="22">
        <v>2016</v>
      </c>
      <c r="C983" s="22" t="s">
        <v>242</v>
      </c>
      <c r="D983" s="22" t="s">
        <v>8</v>
      </c>
      <c r="E983" s="22" t="s">
        <v>627</v>
      </c>
      <c r="F983" s="22">
        <v>17</v>
      </c>
      <c r="G983" s="22">
        <v>1</v>
      </c>
      <c r="H983" s="22" t="str">
        <f>INDEX(Bar_data!$A$3:$B$140,MATCH(C983,Bar_data!$A$3:$A$140,FALSE),2)</f>
        <v>Trust082</v>
      </c>
      <c r="I983" s="22" t="str">
        <f>INDEX(TrustCAHUB_map!$A$2:$D$139,MATCH($C983,TrustCAHUB_map!$A$2:$A$139,FALSE),3)</f>
        <v>Kent and Medway</v>
      </c>
      <c r="J983" s="22" t="str">
        <f>INDEX(TrustCAHUB_map!$A$2:$D$139,MATCH($C983,TrustCAHUB_map!$A$2:$A$139,FALSE),4)</f>
        <v>South East</v>
      </c>
    </row>
    <row r="984" spans="1:10" x14ac:dyDescent="0.3">
      <c r="A984" s="22" t="str">
        <f t="shared" si="15"/>
        <v>'RN72016Palliative70+'</v>
      </c>
      <c r="B984" s="22">
        <v>2016</v>
      </c>
      <c r="C984" s="22" t="s">
        <v>242</v>
      </c>
      <c r="D984" s="22" t="s">
        <v>8</v>
      </c>
      <c r="E984" s="22" t="s">
        <v>628</v>
      </c>
      <c r="F984" s="22">
        <v>20</v>
      </c>
      <c r="G984" s="22">
        <v>0</v>
      </c>
      <c r="H984" s="22" t="str">
        <f>INDEX(Bar_data!$A$3:$B$140,MATCH(C984,Bar_data!$A$3:$A$140,FALSE),2)</f>
        <v>Trust082</v>
      </c>
      <c r="I984" s="22" t="str">
        <f>INDEX(TrustCAHUB_map!$A$2:$D$139,MATCH($C984,TrustCAHUB_map!$A$2:$A$139,FALSE),3)</f>
        <v>Kent and Medway</v>
      </c>
      <c r="J984" s="22" t="str">
        <f>INDEX(TrustCAHUB_map!$A$2:$D$139,MATCH($C984,TrustCAHUB_map!$A$2:$A$139,FALSE),4)</f>
        <v>South East</v>
      </c>
    </row>
    <row r="985" spans="1:10" x14ac:dyDescent="0.3">
      <c r="A985" s="22" t="str">
        <f t="shared" si="15"/>
        <v>'RN72016Curative70+'</v>
      </c>
      <c r="B985" s="22">
        <v>2016</v>
      </c>
      <c r="C985" s="22" t="s">
        <v>242</v>
      </c>
      <c r="D985" s="22" t="s">
        <v>7</v>
      </c>
      <c r="E985" s="22" t="s">
        <v>628</v>
      </c>
      <c r="F985" s="22">
        <v>2</v>
      </c>
      <c r="G985" s="22">
        <v>0</v>
      </c>
      <c r="H985" s="22" t="str">
        <f>INDEX(Bar_data!$A$3:$B$140,MATCH(C985,Bar_data!$A$3:$A$140,FALSE),2)</f>
        <v>Trust082</v>
      </c>
      <c r="I985" s="22" t="str">
        <f>INDEX(TrustCAHUB_map!$A$2:$D$139,MATCH($C985,TrustCAHUB_map!$A$2:$A$139,FALSE),3)</f>
        <v>Kent and Medway</v>
      </c>
      <c r="J985" s="22" t="str">
        <f>INDEX(TrustCAHUB_map!$A$2:$D$139,MATCH($C985,TrustCAHUB_map!$A$2:$A$139,FALSE),4)</f>
        <v>South East</v>
      </c>
    </row>
    <row r="986" spans="1:10" x14ac:dyDescent="0.3">
      <c r="A986" s="22" t="str">
        <f t="shared" si="15"/>
        <v>'RNA2016Curative50-69'</v>
      </c>
      <c r="B986" s="22">
        <v>2016</v>
      </c>
      <c r="C986" s="22" t="s">
        <v>243</v>
      </c>
      <c r="D986" s="22" t="s">
        <v>7</v>
      </c>
      <c r="E986" s="22" t="s">
        <v>627</v>
      </c>
      <c r="F986" s="22">
        <v>2</v>
      </c>
      <c r="G986" s="22">
        <v>0</v>
      </c>
      <c r="H986" s="22" t="str">
        <f>INDEX(Bar_data!$A$3:$B$140,MATCH(C986,Bar_data!$A$3:$A$140,FALSE),2)</f>
        <v>Trust083</v>
      </c>
      <c r="I986" s="22" t="str">
        <f>INDEX(TrustCAHUB_map!$A$2:$D$139,MATCH($C986,TrustCAHUB_map!$A$2:$A$139,FALSE),3)</f>
        <v>West Midlands</v>
      </c>
      <c r="J986" s="22" t="str">
        <f>INDEX(TrustCAHUB_map!$A$2:$D$139,MATCH($C986,TrustCAHUB_map!$A$2:$A$139,FALSE),4)</f>
        <v>West Midlands</v>
      </c>
    </row>
    <row r="987" spans="1:10" x14ac:dyDescent="0.3">
      <c r="A987" s="22" t="str">
        <f t="shared" si="15"/>
        <v>'RNA2016Palliative50-69'</v>
      </c>
      <c r="B987" s="22">
        <v>2016</v>
      </c>
      <c r="C987" s="22" t="s">
        <v>243</v>
      </c>
      <c r="D987" s="22" t="s">
        <v>8</v>
      </c>
      <c r="E987" s="22" t="s">
        <v>627</v>
      </c>
      <c r="F987" s="22">
        <v>7</v>
      </c>
      <c r="G987" s="22">
        <v>1</v>
      </c>
      <c r="H987" s="22" t="str">
        <f>INDEX(Bar_data!$A$3:$B$140,MATCH(C987,Bar_data!$A$3:$A$140,FALSE),2)</f>
        <v>Trust083</v>
      </c>
      <c r="I987" s="22" t="str">
        <f>INDEX(TrustCAHUB_map!$A$2:$D$139,MATCH($C987,TrustCAHUB_map!$A$2:$A$139,FALSE),3)</f>
        <v>West Midlands</v>
      </c>
      <c r="J987" s="22" t="str">
        <f>INDEX(TrustCAHUB_map!$A$2:$D$139,MATCH($C987,TrustCAHUB_map!$A$2:$A$139,FALSE),4)</f>
        <v>West Midlands</v>
      </c>
    </row>
    <row r="988" spans="1:10" x14ac:dyDescent="0.3">
      <c r="A988" s="22" t="str">
        <f t="shared" si="15"/>
        <v>'RNA2016Not assigned50-69'</v>
      </c>
      <c r="B988" s="22">
        <v>2016</v>
      </c>
      <c r="C988" s="22" t="s">
        <v>243</v>
      </c>
      <c r="D988" s="22" t="s">
        <v>477</v>
      </c>
      <c r="E988" s="22" t="s">
        <v>627</v>
      </c>
      <c r="F988" s="22">
        <v>2</v>
      </c>
      <c r="G988" s="22">
        <v>1</v>
      </c>
      <c r="H988" s="22" t="str">
        <f>INDEX(Bar_data!$A$3:$B$140,MATCH(C988,Bar_data!$A$3:$A$140,FALSE),2)</f>
        <v>Trust083</v>
      </c>
      <c r="I988" s="22" t="str">
        <f>INDEX(TrustCAHUB_map!$A$2:$D$139,MATCH($C988,TrustCAHUB_map!$A$2:$A$139,FALSE),3)</f>
        <v>West Midlands</v>
      </c>
      <c r="J988" s="22" t="str">
        <f>INDEX(TrustCAHUB_map!$A$2:$D$139,MATCH($C988,TrustCAHUB_map!$A$2:$A$139,FALSE),4)</f>
        <v>West Midlands</v>
      </c>
    </row>
    <row r="989" spans="1:10" x14ac:dyDescent="0.3">
      <c r="A989" s="22" t="str">
        <f t="shared" si="15"/>
        <v>'RNA2016Not assigned70+'</v>
      </c>
      <c r="B989" s="22">
        <v>2016</v>
      </c>
      <c r="C989" s="22" t="s">
        <v>243</v>
      </c>
      <c r="D989" s="22" t="s">
        <v>477</v>
      </c>
      <c r="E989" s="22" t="s">
        <v>628</v>
      </c>
      <c r="F989" s="22">
        <v>6</v>
      </c>
      <c r="G989" s="22">
        <v>1</v>
      </c>
      <c r="H989" s="22" t="str">
        <f>INDEX(Bar_data!$A$3:$B$140,MATCH(C989,Bar_data!$A$3:$A$140,FALSE),2)</f>
        <v>Trust083</v>
      </c>
      <c r="I989" s="22" t="str">
        <f>INDEX(TrustCAHUB_map!$A$2:$D$139,MATCH($C989,TrustCAHUB_map!$A$2:$A$139,FALSE),3)</f>
        <v>West Midlands</v>
      </c>
      <c r="J989" s="22" t="str">
        <f>INDEX(TrustCAHUB_map!$A$2:$D$139,MATCH($C989,TrustCAHUB_map!$A$2:$A$139,FALSE),4)</f>
        <v>West Midlands</v>
      </c>
    </row>
    <row r="990" spans="1:10" x14ac:dyDescent="0.3">
      <c r="A990" s="22" t="str">
        <f t="shared" si="15"/>
        <v>'RNA2016Palliative70+'</v>
      </c>
      <c r="B990" s="22">
        <v>2016</v>
      </c>
      <c r="C990" s="22" t="s">
        <v>243</v>
      </c>
      <c r="D990" s="22" t="s">
        <v>8</v>
      </c>
      <c r="E990" s="22" t="s">
        <v>628</v>
      </c>
      <c r="F990" s="22">
        <v>3</v>
      </c>
      <c r="G990" s="22">
        <v>0</v>
      </c>
      <c r="H990" s="22" t="str">
        <f>INDEX(Bar_data!$A$3:$B$140,MATCH(C990,Bar_data!$A$3:$A$140,FALSE),2)</f>
        <v>Trust083</v>
      </c>
      <c r="I990" s="22" t="str">
        <f>INDEX(TrustCAHUB_map!$A$2:$D$139,MATCH($C990,TrustCAHUB_map!$A$2:$A$139,FALSE),3)</f>
        <v>West Midlands</v>
      </c>
      <c r="J990" s="22" t="str">
        <f>INDEX(TrustCAHUB_map!$A$2:$D$139,MATCH($C990,TrustCAHUB_map!$A$2:$A$139,FALSE),4)</f>
        <v>West Midlands</v>
      </c>
    </row>
    <row r="991" spans="1:10" x14ac:dyDescent="0.3">
      <c r="A991" s="22" t="str">
        <f t="shared" si="15"/>
        <v>'RNA2016Curative70+'</v>
      </c>
      <c r="B991" s="22">
        <v>2016</v>
      </c>
      <c r="C991" s="22" t="s">
        <v>243</v>
      </c>
      <c r="D991" s="22" t="s">
        <v>7</v>
      </c>
      <c r="E991" s="22" t="s">
        <v>628</v>
      </c>
      <c r="F991" s="22">
        <v>4</v>
      </c>
      <c r="G991" s="22">
        <v>0</v>
      </c>
      <c r="H991" s="22" t="str">
        <f>INDEX(Bar_data!$A$3:$B$140,MATCH(C991,Bar_data!$A$3:$A$140,FALSE),2)</f>
        <v>Trust083</v>
      </c>
      <c r="I991" s="22" t="str">
        <f>INDEX(TrustCAHUB_map!$A$2:$D$139,MATCH($C991,TrustCAHUB_map!$A$2:$A$139,FALSE),3)</f>
        <v>West Midlands</v>
      </c>
      <c r="J991" s="22" t="str">
        <f>INDEX(TrustCAHUB_map!$A$2:$D$139,MATCH($C991,TrustCAHUB_map!$A$2:$A$139,FALSE),4)</f>
        <v>West Midlands</v>
      </c>
    </row>
    <row r="992" spans="1:10" x14ac:dyDescent="0.3">
      <c r="A992" s="22" t="str">
        <f t="shared" si="15"/>
        <v>'RNL2016Palliative18-49'</v>
      </c>
      <c r="B992" s="22">
        <v>2016</v>
      </c>
      <c r="C992" s="22" t="s">
        <v>244</v>
      </c>
      <c r="D992" s="22" t="s">
        <v>8</v>
      </c>
      <c r="E992" s="22" t="s">
        <v>153</v>
      </c>
      <c r="F992" s="22">
        <v>1</v>
      </c>
      <c r="G992" s="22">
        <v>0</v>
      </c>
      <c r="H992" s="22" t="str">
        <f>INDEX(Bar_data!$A$3:$B$140,MATCH(C992,Bar_data!$A$3:$A$140,FALSE),2)</f>
        <v>Trust084</v>
      </c>
      <c r="I992" s="22" t="str">
        <f>INDEX(TrustCAHUB_map!$A$2:$D$139,MATCH($C992,TrustCAHUB_map!$A$2:$A$139,FALSE),3)</f>
        <v>North East and Cumbria</v>
      </c>
      <c r="J992" s="22" t="str">
        <f>INDEX(TrustCAHUB_map!$A$2:$D$139,MATCH($C992,TrustCAHUB_map!$A$2:$A$139,FALSE),4)</f>
        <v>North East</v>
      </c>
    </row>
    <row r="993" spans="1:10" x14ac:dyDescent="0.3">
      <c r="A993" s="22" t="str">
        <f t="shared" si="15"/>
        <v>'RNL2016Curative50-69'</v>
      </c>
      <c r="B993" s="22">
        <v>2016</v>
      </c>
      <c r="C993" s="22" t="s">
        <v>244</v>
      </c>
      <c r="D993" s="22" t="s">
        <v>7</v>
      </c>
      <c r="E993" s="22" t="s">
        <v>627</v>
      </c>
      <c r="F993" s="22">
        <v>5</v>
      </c>
      <c r="G993" s="22">
        <v>0</v>
      </c>
      <c r="H993" s="22" t="str">
        <f>INDEX(Bar_data!$A$3:$B$140,MATCH(C993,Bar_data!$A$3:$A$140,FALSE),2)</f>
        <v>Trust084</v>
      </c>
      <c r="I993" s="22" t="str">
        <f>INDEX(TrustCAHUB_map!$A$2:$D$139,MATCH($C993,TrustCAHUB_map!$A$2:$A$139,FALSE),3)</f>
        <v>North East and Cumbria</v>
      </c>
      <c r="J993" s="22" t="str">
        <f>INDEX(TrustCAHUB_map!$A$2:$D$139,MATCH($C993,TrustCAHUB_map!$A$2:$A$139,FALSE),4)</f>
        <v>North East</v>
      </c>
    </row>
    <row r="994" spans="1:10" x14ac:dyDescent="0.3">
      <c r="A994" s="22" t="str">
        <f t="shared" si="15"/>
        <v>'RNL2016Palliative50-69'</v>
      </c>
      <c r="B994" s="22">
        <v>2016</v>
      </c>
      <c r="C994" s="22" t="s">
        <v>244</v>
      </c>
      <c r="D994" s="22" t="s">
        <v>8</v>
      </c>
      <c r="E994" s="22" t="s">
        <v>627</v>
      </c>
      <c r="F994" s="22">
        <v>15</v>
      </c>
      <c r="G994" s="22">
        <v>2</v>
      </c>
      <c r="H994" s="22" t="str">
        <f>INDEX(Bar_data!$A$3:$B$140,MATCH(C994,Bar_data!$A$3:$A$140,FALSE),2)</f>
        <v>Trust084</v>
      </c>
      <c r="I994" s="22" t="str">
        <f>INDEX(TrustCAHUB_map!$A$2:$D$139,MATCH($C994,TrustCAHUB_map!$A$2:$A$139,FALSE),3)</f>
        <v>North East and Cumbria</v>
      </c>
      <c r="J994" s="22" t="str">
        <f>INDEX(TrustCAHUB_map!$A$2:$D$139,MATCH($C994,TrustCAHUB_map!$A$2:$A$139,FALSE),4)</f>
        <v>North East</v>
      </c>
    </row>
    <row r="995" spans="1:10" x14ac:dyDescent="0.3">
      <c r="A995" s="22" t="str">
        <f t="shared" si="15"/>
        <v>'RNL2016Curative70+'</v>
      </c>
      <c r="B995" s="22">
        <v>2016</v>
      </c>
      <c r="C995" s="22" t="s">
        <v>244</v>
      </c>
      <c r="D995" s="22" t="s">
        <v>7</v>
      </c>
      <c r="E995" s="22" t="s">
        <v>628</v>
      </c>
      <c r="F995" s="22">
        <v>4</v>
      </c>
      <c r="G995" s="22">
        <v>0</v>
      </c>
      <c r="H995" s="22" t="str">
        <f>INDEX(Bar_data!$A$3:$B$140,MATCH(C995,Bar_data!$A$3:$A$140,FALSE),2)</f>
        <v>Trust084</v>
      </c>
      <c r="I995" s="22" t="str">
        <f>INDEX(TrustCAHUB_map!$A$2:$D$139,MATCH($C995,TrustCAHUB_map!$A$2:$A$139,FALSE),3)</f>
        <v>North East and Cumbria</v>
      </c>
      <c r="J995" s="22" t="str">
        <f>INDEX(TrustCAHUB_map!$A$2:$D$139,MATCH($C995,TrustCAHUB_map!$A$2:$A$139,FALSE),4)</f>
        <v>North East</v>
      </c>
    </row>
    <row r="996" spans="1:10" x14ac:dyDescent="0.3">
      <c r="A996" s="22" t="str">
        <f t="shared" si="15"/>
        <v>'RNL2016Palliative70+'</v>
      </c>
      <c r="B996" s="22">
        <v>2016</v>
      </c>
      <c r="C996" s="22" t="s">
        <v>244</v>
      </c>
      <c r="D996" s="22" t="s">
        <v>8</v>
      </c>
      <c r="E996" s="22" t="s">
        <v>628</v>
      </c>
      <c r="F996" s="22">
        <v>9</v>
      </c>
      <c r="G996" s="22">
        <v>0</v>
      </c>
      <c r="H996" s="22" t="str">
        <f>INDEX(Bar_data!$A$3:$B$140,MATCH(C996,Bar_data!$A$3:$A$140,FALSE),2)</f>
        <v>Trust084</v>
      </c>
      <c r="I996" s="22" t="str">
        <f>INDEX(TrustCAHUB_map!$A$2:$D$139,MATCH($C996,TrustCAHUB_map!$A$2:$A$139,FALSE),3)</f>
        <v>North East and Cumbria</v>
      </c>
      <c r="J996" s="22" t="str">
        <f>INDEX(TrustCAHUB_map!$A$2:$D$139,MATCH($C996,TrustCAHUB_map!$A$2:$A$139,FALSE),4)</f>
        <v>North East</v>
      </c>
    </row>
    <row r="997" spans="1:10" x14ac:dyDescent="0.3">
      <c r="A997" s="22" t="str">
        <f t="shared" si="15"/>
        <v>'RNQ2016Palliative18-49'</v>
      </c>
      <c r="B997" s="22">
        <v>2016</v>
      </c>
      <c r="C997" s="22" t="s">
        <v>245</v>
      </c>
      <c r="D997" s="22" t="s">
        <v>8</v>
      </c>
      <c r="E997" s="22" t="s">
        <v>153</v>
      </c>
      <c r="F997" s="22">
        <v>3</v>
      </c>
      <c r="G997" s="22">
        <v>0</v>
      </c>
      <c r="H997" s="22" t="str">
        <f>INDEX(Bar_data!$A$3:$B$140,MATCH(C997,Bar_data!$A$3:$A$140,FALSE),2)</f>
        <v>Trust085</v>
      </c>
      <c r="I997" s="22" t="str">
        <f>INDEX(TrustCAHUB_map!$A$2:$D$139,MATCH($C997,TrustCAHUB_map!$A$2:$A$139,FALSE),3)</f>
        <v>East Midlands</v>
      </c>
      <c r="J997" s="22" t="str">
        <f>INDEX(TrustCAHUB_map!$A$2:$D$139,MATCH($C997,TrustCAHUB_map!$A$2:$A$139,FALSE),4)</f>
        <v>East Midlands</v>
      </c>
    </row>
    <row r="998" spans="1:10" x14ac:dyDescent="0.3">
      <c r="A998" s="22" t="str">
        <f t="shared" si="15"/>
        <v>'RNQ2016Curative18-49'</v>
      </c>
      <c r="B998" s="22">
        <v>2016</v>
      </c>
      <c r="C998" s="22" t="s">
        <v>245</v>
      </c>
      <c r="D998" s="22" t="s">
        <v>7</v>
      </c>
      <c r="E998" s="22" t="s">
        <v>153</v>
      </c>
      <c r="F998" s="22">
        <v>1</v>
      </c>
      <c r="G998" s="22">
        <v>0</v>
      </c>
      <c r="H998" s="22" t="str">
        <f>INDEX(Bar_data!$A$3:$B$140,MATCH(C998,Bar_data!$A$3:$A$140,FALSE),2)</f>
        <v>Trust085</v>
      </c>
      <c r="I998" s="22" t="str">
        <f>INDEX(TrustCAHUB_map!$A$2:$D$139,MATCH($C998,TrustCAHUB_map!$A$2:$A$139,FALSE),3)</f>
        <v>East Midlands</v>
      </c>
      <c r="J998" s="22" t="str">
        <f>INDEX(TrustCAHUB_map!$A$2:$D$139,MATCH($C998,TrustCAHUB_map!$A$2:$A$139,FALSE),4)</f>
        <v>East Midlands</v>
      </c>
    </row>
    <row r="999" spans="1:10" x14ac:dyDescent="0.3">
      <c r="A999" s="22" t="str">
        <f t="shared" si="15"/>
        <v>'RNQ2016Palliative50-69'</v>
      </c>
      <c r="B999" s="22">
        <v>2016</v>
      </c>
      <c r="C999" s="22" t="s">
        <v>245</v>
      </c>
      <c r="D999" s="22" t="s">
        <v>8</v>
      </c>
      <c r="E999" s="22" t="s">
        <v>627</v>
      </c>
      <c r="F999" s="22">
        <v>25</v>
      </c>
      <c r="G999" s="22">
        <v>0</v>
      </c>
      <c r="H999" s="22" t="str">
        <f>INDEX(Bar_data!$A$3:$B$140,MATCH(C999,Bar_data!$A$3:$A$140,FALSE),2)</f>
        <v>Trust085</v>
      </c>
      <c r="I999" s="22" t="str">
        <f>INDEX(TrustCAHUB_map!$A$2:$D$139,MATCH($C999,TrustCAHUB_map!$A$2:$A$139,FALSE),3)</f>
        <v>East Midlands</v>
      </c>
      <c r="J999" s="22" t="str">
        <f>INDEX(TrustCAHUB_map!$A$2:$D$139,MATCH($C999,TrustCAHUB_map!$A$2:$A$139,FALSE),4)</f>
        <v>East Midlands</v>
      </c>
    </row>
    <row r="1000" spans="1:10" x14ac:dyDescent="0.3">
      <c r="A1000" s="22" t="str">
        <f t="shared" si="15"/>
        <v>'RNQ2016Curative50-69'</v>
      </c>
      <c r="B1000" s="22">
        <v>2016</v>
      </c>
      <c r="C1000" s="22" t="s">
        <v>245</v>
      </c>
      <c r="D1000" s="22" t="s">
        <v>7</v>
      </c>
      <c r="E1000" s="22" t="s">
        <v>627</v>
      </c>
      <c r="F1000" s="22">
        <v>8</v>
      </c>
      <c r="G1000" s="22">
        <v>1</v>
      </c>
      <c r="H1000" s="22" t="str">
        <f>INDEX(Bar_data!$A$3:$B$140,MATCH(C1000,Bar_data!$A$3:$A$140,FALSE),2)</f>
        <v>Trust085</v>
      </c>
      <c r="I1000" s="22" t="str">
        <f>INDEX(TrustCAHUB_map!$A$2:$D$139,MATCH($C1000,TrustCAHUB_map!$A$2:$A$139,FALSE),3)</f>
        <v>East Midlands</v>
      </c>
      <c r="J1000" s="22" t="str">
        <f>INDEX(TrustCAHUB_map!$A$2:$D$139,MATCH($C1000,TrustCAHUB_map!$A$2:$A$139,FALSE),4)</f>
        <v>East Midlands</v>
      </c>
    </row>
    <row r="1001" spans="1:10" x14ac:dyDescent="0.3">
      <c r="A1001" s="22" t="str">
        <f t="shared" si="15"/>
        <v>'RNQ2016Not assigned70+'</v>
      </c>
      <c r="B1001" s="22">
        <v>2016</v>
      </c>
      <c r="C1001" s="22" t="s">
        <v>245</v>
      </c>
      <c r="D1001" s="22" t="s">
        <v>477</v>
      </c>
      <c r="E1001" s="22" t="s">
        <v>628</v>
      </c>
      <c r="F1001" s="22">
        <v>4</v>
      </c>
      <c r="G1001" s="22">
        <v>0</v>
      </c>
      <c r="H1001" s="22" t="str">
        <f>INDEX(Bar_data!$A$3:$B$140,MATCH(C1001,Bar_data!$A$3:$A$140,FALSE),2)</f>
        <v>Trust085</v>
      </c>
      <c r="I1001" s="22" t="str">
        <f>INDEX(TrustCAHUB_map!$A$2:$D$139,MATCH($C1001,TrustCAHUB_map!$A$2:$A$139,FALSE),3)</f>
        <v>East Midlands</v>
      </c>
      <c r="J1001" s="22" t="str">
        <f>INDEX(TrustCAHUB_map!$A$2:$D$139,MATCH($C1001,TrustCAHUB_map!$A$2:$A$139,FALSE),4)</f>
        <v>East Midlands</v>
      </c>
    </row>
    <row r="1002" spans="1:10" x14ac:dyDescent="0.3">
      <c r="A1002" s="22" t="str">
        <f t="shared" si="15"/>
        <v>'RNQ2016Curative70+'</v>
      </c>
      <c r="B1002" s="22">
        <v>2016</v>
      </c>
      <c r="C1002" s="22" t="s">
        <v>245</v>
      </c>
      <c r="D1002" s="22" t="s">
        <v>7</v>
      </c>
      <c r="E1002" s="22" t="s">
        <v>628</v>
      </c>
      <c r="F1002" s="22">
        <v>3</v>
      </c>
      <c r="G1002" s="22">
        <v>0</v>
      </c>
      <c r="H1002" s="22" t="str">
        <f>INDEX(Bar_data!$A$3:$B$140,MATCH(C1002,Bar_data!$A$3:$A$140,FALSE),2)</f>
        <v>Trust085</v>
      </c>
      <c r="I1002" s="22" t="str">
        <f>INDEX(TrustCAHUB_map!$A$2:$D$139,MATCH($C1002,TrustCAHUB_map!$A$2:$A$139,FALSE),3)</f>
        <v>East Midlands</v>
      </c>
      <c r="J1002" s="22" t="str">
        <f>INDEX(TrustCAHUB_map!$A$2:$D$139,MATCH($C1002,TrustCAHUB_map!$A$2:$A$139,FALSE),4)</f>
        <v>East Midlands</v>
      </c>
    </row>
    <row r="1003" spans="1:10" x14ac:dyDescent="0.3">
      <c r="A1003" s="22" t="str">
        <f t="shared" si="15"/>
        <v>'RNQ2016Palliative70+'</v>
      </c>
      <c r="B1003" s="22">
        <v>2016</v>
      </c>
      <c r="C1003" s="22" t="s">
        <v>245</v>
      </c>
      <c r="D1003" s="22" t="s">
        <v>8</v>
      </c>
      <c r="E1003" s="22" t="s">
        <v>628</v>
      </c>
      <c r="F1003" s="22">
        <v>32</v>
      </c>
      <c r="G1003" s="22">
        <v>6</v>
      </c>
      <c r="H1003" s="22" t="str">
        <f>INDEX(Bar_data!$A$3:$B$140,MATCH(C1003,Bar_data!$A$3:$A$140,FALSE),2)</f>
        <v>Trust085</v>
      </c>
      <c r="I1003" s="22" t="str">
        <f>INDEX(TrustCAHUB_map!$A$2:$D$139,MATCH($C1003,TrustCAHUB_map!$A$2:$A$139,FALSE),3)</f>
        <v>East Midlands</v>
      </c>
      <c r="J1003" s="22" t="str">
        <f>INDEX(TrustCAHUB_map!$A$2:$D$139,MATCH($C1003,TrustCAHUB_map!$A$2:$A$139,FALSE),4)</f>
        <v>East Midlands</v>
      </c>
    </row>
    <row r="1004" spans="1:10" x14ac:dyDescent="0.3">
      <c r="A1004" s="22" t="str">
        <f t="shared" si="15"/>
        <v>'RNS2016Palliative18-49'</v>
      </c>
      <c r="B1004" s="22">
        <v>2016</v>
      </c>
      <c r="C1004" s="22" t="s">
        <v>246</v>
      </c>
      <c r="D1004" s="22" t="s">
        <v>8</v>
      </c>
      <c r="E1004" s="22" t="s">
        <v>153</v>
      </c>
      <c r="F1004" s="22">
        <v>5</v>
      </c>
      <c r="G1004" s="22">
        <v>2</v>
      </c>
      <c r="H1004" s="22" t="str">
        <f>INDEX(Bar_data!$A$3:$B$140,MATCH(C1004,Bar_data!$A$3:$A$140,FALSE),2)</f>
        <v>Trust086</v>
      </c>
      <c r="I1004" s="22" t="str">
        <f>INDEX(TrustCAHUB_map!$A$2:$D$139,MATCH($C1004,TrustCAHUB_map!$A$2:$A$139,FALSE),3)</f>
        <v>East Midlands</v>
      </c>
      <c r="J1004" s="22" t="str">
        <f>INDEX(TrustCAHUB_map!$A$2:$D$139,MATCH($C1004,TrustCAHUB_map!$A$2:$A$139,FALSE),4)</f>
        <v>East Midlands</v>
      </c>
    </row>
    <row r="1005" spans="1:10" x14ac:dyDescent="0.3">
      <c r="A1005" s="22" t="str">
        <f t="shared" si="15"/>
        <v>'RNS2016Curative50-69'</v>
      </c>
      <c r="B1005" s="22">
        <v>2016</v>
      </c>
      <c r="C1005" s="22" t="s">
        <v>246</v>
      </c>
      <c r="D1005" s="22" t="s">
        <v>7</v>
      </c>
      <c r="E1005" s="22" t="s">
        <v>627</v>
      </c>
      <c r="F1005" s="22">
        <v>10</v>
      </c>
      <c r="G1005" s="22">
        <v>0</v>
      </c>
      <c r="H1005" s="22" t="str">
        <f>INDEX(Bar_data!$A$3:$B$140,MATCH(C1005,Bar_data!$A$3:$A$140,FALSE),2)</f>
        <v>Trust086</v>
      </c>
      <c r="I1005" s="22" t="str">
        <f>INDEX(TrustCAHUB_map!$A$2:$D$139,MATCH($C1005,TrustCAHUB_map!$A$2:$A$139,FALSE),3)</f>
        <v>East Midlands</v>
      </c>
      <c r="J1005" s="22" t="str">
        <f>INDEX(TrustCAHUB_map!$A$2:$D$139,MATCH($C1005,TrustCAHUB_map!$A$2:$A$139,FALSE),4)</f>
        <v>East Midlands</v>
      </c>
    </row>
    <row r="1006" spans="1:10" x14ac:dyDescent="0.3">
      <c r="A1006" s="22" t="str">
        <f t="shared" si="15"/>
        <v>'RNS2016Palliative50-69'</v>
      </c>
      <c r="B1006" s="22">
        <v>2016</v>
      </c>
      <c r="C1006" s="22" t="s">
        <v>246</v>
      </c>
      <c r="D1006" s="22" t="s">
        <v>8</v>
      </c>
      <c r="E1006" s="22" t="s">
        <v>627</v>
      </c>
      <c r="F1006" s="22">
        <v>32</v>
      </c>
      <c r="G1006" s="22">
        <v>5</v>
      </c>
      <c r="H1006" s="22" t="str">
        <f>INDEX(Bar_data!$A$3:$B$140,MATCH(C1006,Bar_data!$A$3:$A$140,FALSE),2)</f>
        <v>Trust086</v>
      </c>
      <c r="I1006" s="22" t="str">
        <f>INDEX(TrustCAHUB_map!$A$2:$D$139,MATCH($C1006,TrustCAHUB_map!$A$2:$A$139,FALSE),3)</f>
        <v>East Midlands</v>
      </c>
      <c r="J1006" s="22" t="str">
        <f>INDEX(TrustCAHUB_map!$A$2:$D$139,MATCH($C1006,TrustCAHUB_map!$A$2:$A$139,FALSE),4)</f>
        <v>East Midlands</v>
      </c>
    </row>
    <row r="1007" spans="1:10" x14ac:dyDescent="0.3">
      <c r="A1007" s="22" t="str">
        <f t="shared" si="15"/>
        <v>'RNS2016Palliative70+'</v>
      </c>
      <c r="B1007" s="22">
        <v>2016</v>
      </c>
      <c r="C1007" s="22" t="s">
        <v>246</v>
      </c>
      <c r="D1007" s="22" t="s">
        <v>8</v>
      </c>
      <c r="E1007" s="22" t="s">
        <v>628</v>
      </c>
      <c r="F1007" s="22">
        <v>11</v>
      </c>
      <c r="G1007" s="22">
        <v>2</v>
      </c>
      <c r="H1007" s="22" t="str">
        <f>INDEX(Bar_data!$A$3:$B$140,MATCH(C1007,Bar_data!$A$3:$A$140,FALSE),2)</f>
        <v>Trust086</v>
      </c>
      <c r="I1007" s="22" t="str">
        <f>INDEX(TrustCAHUB_map!$A$2:$D$139,MATCH($C1007,TrustCAHUB_map!$A$2:$A$139,FALSE),3)</f>
        <v>East Midlands</v>
      </c>
      <c r="J1007" s="22" t="str">
        <f>INDEX(TrustCAHUB_map!$A$2:$D$139,MATCH($C1007,TrustCAHUB_map!$A$2:$A$139,FALSE),4)</f>
        <v>East Midlands</v>
      </c>
    </row>
    <row r="1008" spans="1:10" x14ac:dyDescent="0.3">
      <c r="A1008" s="22" t="str">
        <f t="shared" si="15"/>
        <v>'RNS2016Curative70+'</v>
      </c>
      <c r="B1008" s="22">
        <v>2016</v>
      </c>
      <c r="C1008" s="22" t="s">
        <v>246</v>
      </c>
      <c r="D1008" s="22" t="s">
        <v>7</v>
      </c>
      <c r="E1008" s="22" t="s">
        <v>628</v>
      </c>
      <c r="F1008" s="22">
        <v>5</v>
      </c>
      <c r="G1008" s="22">
        <v>0</v>
      </c>
      <c r="H1008" s="22" t="str">
        <f>INDEX(Bar_data!$A$3:$B$140,MATCH(C1008,Bar_data!$A$3:$A$140,FALSE),2)</f>
        <v>Trust086</v>
      </c>
      <c r="I1008" s="22" t="str">
        <f>INDEX(TrustCAHUB_map!$A$2:$D$139,MATCH($C1008,TrustCAHUB_map!$A$2:$A$139,FALSE),3)</f>
        <v>East Midlands</v>
      </c>
      <c r="J1008" s="22" t="str">
        <f>INDEX(TrustCAHUB_map!$A$2:$D$139,MATCH($C1008,TrustCAHUB_map!$A$2:$A$139,FALSE),4)</f>
        <v>East Midlands</v>
      </c>
    </row>
    <row r="1009" spans="1:10" x14ac:dyDescent="0.3">
      <c r="A1009" s="22" t="str">
        <f t="shared" si="15"/>
        <v>'RNZ2016Palliative18-49'</v>
      </c>
      <c r="B1009" s="22">
        <v>2016</v>
      </c>
      <c r="C1009" s="22" t="s">
        <v>247</v>
      </c>
      <c r="D1009" s="22" t="s">
        <v>8</v>
      </c>
      <c r="E1009" s="22" t="s">
        <v>153</v>
      </c>
      <c r="F1009" s="22">
        <v>3</v>
      </c>
      <c r="G1009" s="22">
        <v>0</v>
      </c>
      <c r="H1009" s="22" t="str">
        <f>INDEX(Bar_data!$A$3:$B$140,MATCH(C1009,Bar_data!$A$3:$A$140,FALSE),2)</f>
        <v>Trust087</v>
      </c>
      <c r="I1009" s="22" t="str">
        <f>INDEX(TrustCAHUB_map!$A$2:$D$139,MATCH($C1009,TrustCAHUB_map!$A$2:$A$139,FALSE),3)</f>
        <v>Somerset, Wiltshire, Avon and Gloucester</v>
      </c>
      <c r="J1009" s="22" t="str">
        <f>INDEX(TrustCAHUB_map!$A$2:$D$139,MATCH($C1009,TrustCAHUB_map!$A$2:$A$139,FALSE),4)</f>
        <v>South West</v>
      </c>
    </row>
    <row r="1010" spans="1:10" x14ac:dyDescent="0.3">
      <c r="A1010" s="22" t="str">
        <f t="shared" si="15"/>
        <v>'RNZ2016Not assigned50-69'</v>
      </c>
      <c r="B1010" s="22">
        <v>2016</v>
      </c>
      <c r="C1010" s="22" t="s">
        <v>247</v>
      </c>
      <c r="D1010" s="22" t="s">
        <v>477</v>
      </c>
      <c r="E1010" s="22" t="s">
        <v>627</v>
      </c>
      <c r="F1010" s="22">
        <v>2</v>
      </c>
      <c r="G1010" s="22">
        <v>0</v>
      </c>
      <c r="H1010" s="22" t="str">
        <f>INDEX(Bar_data!$A$3:$B$140,MATCH(C1010,Bar_data!$A$3:$A$140,FALSE),2)</f>
        <v>Trust087</v>
      </c>
      <c r="I1010" s="22" t="str">
        <f>INDEX(TrustCAHUB_map!$A$2:$D$139,MATCH($C1010,TrustCAHUB_map!$A$2:$A$139,FALSE),3)</f>
        <v>Somerset, Wiltshire, Avon and Gloucester</v>
      </c>
      <c r="J1010" s="22" t="str">
        <f>INDEX(TrustCAHUB_map!$A$2:$D$139,MATCH($C1010,TrustCAHUB_map!$A$2:$A$139,FALSE),4)</f>
        <v>South West</v>
      </c>
    </row>
    <row r="1011" spans="1:10" x14ac:dyDescent="0.3">
      <c r="A1011" s="22" t="str">
        <f t="shared" si="15"/>
        <v>'RNZ2016Curative50-69'</v>
      </c>
      <c r="B1011" s="22">
        <v>2016</v>
      </c>
      <c r="C1011" s="22" t="s">
        <v>247</v>
      </c>
      <c r="D1011" s="22" t="s">
        <v>7</v>
      </c>
      <c r="E1011" s="22" t="s">
        <v>627</v>
      </c>
      <c r="F1011" s="22">
        <v>2</v>
      </c>
      <c r="G1011" s="22">
        <v>0</v>
      </c>
      <c r="H1011" s="22" t="str">
        <f>INDEX(Bar_data!$A$3:$B$140,MATCH(C1011,Bar_data!$A$3:$A$140,FALSE),2)</f>
        <v>Trust087</v>
      </c>
      <c r="I1011" s="22" t="str">
        <f>INDEX(TrustCAHUB_map!$A$2:$D$139,MATCH($C1011,TrustCAHUB_map!$A$2:$A$139,FALSE),3)</f>
        <v>Somerset, Wiltshire, Avon and Gloucester</v>
      </c>
      <c r="J1011" s="22" t="str">
        <f>INDEX(TrustCAHUB_map!$A$2:$D$139,MATCH($C1011,TrustCAHUB_map!$A$2:$A$139,FALSE),4)</f>
        <v>South West</v>
      </c>
    </row>
    <row r="1012" spans="1:10" x14ac:dyDescent="0.3">
      <c r="A1012" s="22" t="str">
        <f t="shared" si="15"/>
        <v>'RNZ2016Palliative50-69'</v>
      </c>
      <c r="B1012" s="22">
        <v>2016</v>
      </c>
      <c r="C1012" s="22" t="s">
        <v>247</v>
      </c>
      <c r="D1012" s="22" t="s">
        <v>8</v>
      </c>
      <c r="E1012" s="22" t="s">
        <v>627</v>
      </c>
      <c r="F1012" s="22">
        <v>14</v>
      </c>
      <c r="G1012" s="22">
        <v>3</v>
      </c>
      <c r="H1012" s="22" t="str">
        <f>INDEX(Bar_data!$A$3:$B$140,MATCH(C1012,Bar_data!$A$3:$A$140,FALSE),2)</f>
        <v>Trust087</v>
      </c>
      <c r="I1012" s="22" t="str">
        <f>INDEX(TrustCAHUB_map!$A$2:$D$139,MATCH($C1012,TrustCAHUB_map!$A$2:$A$139,FALSE),3)</f>
        <v>Somerset, Wiltshire, Avon and Gloucester</v>
      </c>
      <c r="J1012" s="22" t="str">
        <f>INDEX(TrustCAHUB_map!$A$2:$D$139,MATCH($C1012,TrustCAHUB_map!$A$2:$A$139,FALSE),4)</f>
        <v>South West</v>
      </c>
    </row>
    <row r="1013" spans="1:10" x14ac:dyDescent="0.3">
      <c r="A1013" s="22" t="str">
        <f t="shared" si="15"/>
        <v>'RNZ2016Palliative70+'</v>
      </c>
      <c r="B1013" s="22">
        <v>2016</v>
      </c>
      <c r="C1013" s="22" t="s">
        <v>247</v>
      </c>
      <c r="D1013" s="22" t="s">
        <v>8</v>
      </c>
      <c r="E1013" s="22" t="s">
        <v>628</v>
      </c>
      <c r="F1013" s="22">
        <v>20</v>
      </c>
      <c r="G1013" s="22">
        <v>0</v>
      </c>
      <c r="H1013" s="22" t="str">
        <f>INDEX(Bar_data!$A$3:$B$140,MATCH(C1013,Bar_data!$A$3:$A$140,FALSE),2)</f>
        <v>Trust087</v>
      </c>
      <c r="I1013" s="22" t="str">
        <f>INDEX(TrustCAHUB_map!$A$2:$D$139,MATCH($C1013,TrustCAHUB_map!$A$2:$A$139,FALSE),3)</f>
        <v>Somerset, Wiltshire, Avon and Gloucester</v>
      </c>
      <c r="J1013" s="22" t="str">
        <f>INDEX(TrustCAHUB_map!$A$2:$D$139,MATCH($C1013,TrustCAHUB_map!$A$2:$A$139,FALSE),4)</f>
        <v>South West</v>
      </c>
    </row>
    <row r="1014" spans="1:10" x14ac:dyDescent="0.3">
      <c r="A1014" s="22" t="str">
        <f t="shared" si="15"/>
        <v>'RNZ2016Not assigned70+'</v>
      </c>
      <c r="B1014" s="22">
        <v>2016</v>
      </c>
      <c r="C1014" s="22" t="s">
        <v>247</v>
      </c>
      <c r="D1014" s="22" t="s">
        <v>477</v>
      </c>
      <c r="E1014" s="22" t="s">
        <v>628</v>
      </c>
      <c r="F1014" s="22">
        <v>1</v>
      </c>
      <c r="G1014" s="22">
        <v>0</v>
      </c>
      <c r="H1014" s="22" t="str">
        <f>INDEX(Bar_data!$A$3:$B$140,MATCH(C1014,Bar_data!$A$3:$A$140,FALSE),2)</f>
        <v>Trust087</v>
      </c>
      <c r="I1014" s="22" t="str">
        <f>INDEX(TrustCAHUB_map!$A$2:$D$139,MATCH($C1014,TrustCAHUB_map!$A$2:$A$139,FALSE),3)</f>
        <v>Somerset, Wiltshire, Avon and Gloucester</v>
      </c>
      <c r="J1014" s="22" t="str">
        <f>INDEX(TrustCAHUB_map!$A$2:$D$139,MATCH($C1014,TrustCAHUB_map!$A$2:$A$139,FALSE),4)</f>
        <v>South West</v>
      </c>
    </row>
    <row r="1015" spans="1:10" x14ac:dyDescent="0.3">
      <c r="A1015" s="22" t="str">
        <f t="shared" si="15"/>
        <v>'RNZ2016Curative70+'</v>
      </c>
      <c r="B1015" s="22">
        <v>2016</v>
      </c>
      <c r="C1015" s="22" t="s">
        <v>247</v>
      </c>
      <c r="D1015" s="22" t="s">
        <v>7</v>
      </c>
      <c r="E1015" s="22" t="s">
        <v>628</v>
      </c>
      <c r="F1015" s="22">
        <v>2</v>
      </c>
      <c r="G1015" s="22">
        <v>0</v>
      </c>
      <c r="H1015" s="22" t="str">
        <f>INDEX(Bar_data!$A$3:$B$140,MATCH(C1015,Bar_data!$A$3:$A$140,FALSE),2)</f>
        <v>Trust087</v>
      </c>
      <c r="I1015" s="22" t="str">
        <f>INDEX(TrustCAHUB_map!$A$2:$D$139,MATCH($C1015,TrustCAHUB_map!$A$2:$A$139,FALSE),3)</f>
        <v>Somerset, Wiltshire, Avon and Gloucester</v>
      </c>
      <c r="J1015" s="22" t="str">
        <f>INDEX(TrustCAHUB_map!$A$2:$D$139,MATCH($C1015,TrustCAHUB_map!$A$2:$A$139,FALSE),4)</f>
        <v>South West</v>
      </c>
    </row>
    <row r="1016" spans="1:10" x14ac:dyDescent="0.3">
      <c r="A1016" s="22" t="str">
        <f t="shared" si="15"/>
        <v>'RPA2016Curative18-49'</v>
      </c>
      <c r="B1016" s="22">
        <v>2016</v>
      </c>
      <c r="C1016" s="22" t="s">
        <v>249</v>
      </c>
      <c r="D1016" s="22" t="s">
        <v>7</v>
      </c>
      <c r="E1016" s="22" t="s">
        <v>153</v>
      </c>
      <c r="F1016" s="22">
        <v>1</v>
      </c>
      <c r="G1016" s="22">
        <v>0</v>
      </c>
      <c r="H1016" s="22" t="str">
        <f>INDEX(Bar_data!$A$3:$B$140,MATCH(C1016,Bar_data!$A$3:$A$140,FALSE),2)</f>
        <v>Trust090</v>
      </c>
      <c r="I1016" s="22" t="str">
        <f>INDEX(TrustCAHUB_map!$A$2:$D$139,MATCH($C1016,TrustCAHUB_map!$A$2:$A$139,FALSE),3)</f>
        <v>Kent and Medway</v>
      </c>
      <c r="J1016" s="22" t="str">
        <f>INDEX(TrustCAHUB_map!$A$2:$D$139,MATCH($C1016,TrustCAHUB_map!$A$2:$A$139,FALSE),4)</f>
        <v>South East</v>
      </c>
    </row>
    <row r="1017" spans="1:10" x14ac:dyDescent="0.3">
      <c r="A1017" s="22" t="str">
        <f t="shared" si="15"/>
        <v>'RPA2016Palliative18-49'</v>
      </c>
      <c r="B1017" s="22">
        <v>2016</v>
      </c>
      <c r="C1017" s="22" t="s">
        <v>249</v>
      </c>
      <c r="D1017" s="22" t="s">
        <v>8</v>
      </c>
      <c r="E1017" s="22" t="s">
        <v>153</v>
      </c>
      <c r="F1017" s="22">
        <v>4</v>
      </c>
      <c r="G1017" s="22">
        <v>0</v>
      </c>
      <c r="H1017" s="22" t="str">
        <f>INDEX(Bar_data!$A$3:$B$140,MATCH(C1017,Bar_data!$A$3:$A$140,FALSE),2)</f>
        <v>Trust090</v>
      </c>
      <c r="I1017" s="22" t="str">
        <f>INDEX(TrustCAHUB_map!$A$2:$D$139,MATCH($C1017,TrustCAHUB_map!$A$2:$A$139,FALSE),3)</f>
        <v>Kent and Medway</v>
      </c>
      <c r="J1017" s="22" t="str">
        <f>INDEX(TrustCAHUB_map!$A$2:$D$139,MATCH($C1017,TrustCAHUB_map!$A$2:$A$139,FALSE),4)</f>
        <v>South East</v>
      </c>
    </row>
    <row r="1018" spans="1:10" x14ac:dyDescent="0.3">
      <c r="A1018" s="22" t="str">
        <f t="shared" si="15"/>
        <v>'RPA2016Curative50-69'</v>
      </c>
      <c r="B1018" s="22">
        <v>2016</v>
      </c>
      <c r="C1018" s="22" t="s">
        <v>249</v>
      </c>
      <c r="D1018" s="22" t="s">
        <v>7</v>
      </c>
      <c r="E1018" s="22" t="s">
        <v>627</v>
      </c>
      <c r="F1018" s="22">
        <v>9</v>
      </c>
      <c r="G1018" s="22">
        <v>0</v>
      </c>
      <c r="H1018" s="22" t="str">
        <f>INDEX(Bar_data!$A$3:$B$140,MATCH(C1018,Bar_data!$A$3:$A$140,FALSE),2)</f>
        <v>Trust090</v>
      </c>
      <c r="I1018" s="22" t="str">
        <f>INDEX(TrustCAHUB_map!$A$2:$D$139,MATCH($C1018,TrustCAHUB_map!$A$2:$A$139,FALSE),3)</f>
        <v>Kent and Medway</v>
      </c>
      <c r="J1018" s="22" t="str">
        <f>INDEX(TrustCAHUB_map!$A$2:$D$139,MATCH($C1018,TrustCAHUB_map!$A$2:$A$139,FALSE),4)</f>
        <v>South East</v>
      </c>
    </row>
    <row r="1019" spans="1:10" x14ac:dyDescent="0.3">
      <c r="A1019" s="22" t="str">
        <f t="shared" si="15"/>
        <v>'RPA2016Palliative50-69'</v>
      </c>
      <c r="B1019" s="22">
        <v>2016</v>
      </c>
      <c r="C1019" s="22" t="s">
        <v>249</v>
      </c>
      <c r="D1019" s="22" t="s">
        <v>8</v>
      </c>
      <c r="E1019" s="22" t="s">
        <v>627</v>
      </c>
      <c r="F1019" s="22">
        <v>36</v>
      </c>
      <c r="G1019" s="22">
        <v>4</v>
      </c>
      <c r="H1019" s="22" t="str">
        <f>INDEX(Bar_data!$A$3:$B$140,MATCH(C1019,Bar_data!$A$3:$A$140,FALSE),2)</f>
        <v>Trust090</v>
      </c>
      <c r="I1019" s="22" t="str">
        <f>INDEX(TrustCAHUB_map!$A$2:$D$139,MATCH($C1019,TrustCAHUB_map!$A$2:$A$139,FALSE),3)</f>
        <v>Kent and Medway</v>
      </c>
      <c r="J1019" s="22" t="str">
        <f>INDEX(TrustCAHUB_map!$A$2:$D$139,MATCH($C1019,TrustCAHUB_map!$A$2:$A$139,FALSE),4)</f>
        <v>South East</v>
      </c>
    </row>
    <row r="1020" spans="1:10" x14ac:dyDescent="0.3">
      <c r="A1020" s="22" t="str">
        <f t="shared" si="15"/>
        <v>'RPA2016Palliative70+'</v>
      </c>
      <c r="B1020" s="22">
        <v>2016</v>
      </c>
      <c r="C1020" s="22" t="s">
        <v>249</v>
      </c>
      <c r="D1020" s="22" t="s">
        <v>8</v>
      </c>
      <c r="E1020" s="22" t="s">
        <v>628</v>
      </c>
      <c r="F1020" s="22">
        <v>16</v>
      </c>
      <c r="G1020" s="22">
        <v>2</v>
      </c>
      <c r="H1020" s="22" t="str">
        <f>INDEX(Bar_data!$A$3:$B$140,MATCH(C1020,Bar_data!$A$3:$A$140,FALSE),2)</f>
        <v>Trust090</v>
      </c>
      <c r="I1020" s="22" t="str">
        <f>INDEX(TrustCAHUB_map!$A$2:$D$139,MATCH($C1020,TrustCAHUB_map!$A$2:$A$139,FALSE),3)</f>
        <v>Kent and Medway</v>
      </c>
      <c r="J1020" s="22" t="str">
        <f>INDEX(TrustCAHUB_map!$A$2:$D$139,MATCH($C1020,TrustCAHUB_map!$A$2:$A$139,FALSE),4)</f>
        <v>South East</v>
      </c>
    </row>
    <row r="1021" spans="1:10" x14ac:dyDescent="0.3">
      <c r="A1021" s="22" t="str">
        <f t="shared" si="15"/>
        <v>'RPA2016Curative70+'</v>
      </c>
      <c r="B1021" s="22">
        <v>2016</v>
      </c>
      <c r="C1021" s="22" t="s">
        <v>249</v>
      </c>
      <c r="D1021" s="22" t="s">
        <v>7</v>
      </c>
      <c r="E1021" s="22" t="s">
        <v>628</v>
      </c>
      <c r="F1021" s="22">
        <v>8</v>
      </c>
      <c r="G1021" s="22">
        <v>0</v>
      </c>
      <c r="H1021" s="22" t="str">
        <f>INDEX(Bar_data!$A$3:$B$140,MATCH(C1021,Bar_data!$A$3:$A$140,FALSE),2)</f>
        <v>Trust090</v>
      </c>
      <c r="I1021" s="22" t="str">
        <f>INDEX(TrustCAHUB_map!$A$2:$D$139,MATCH($C1021,TrustCAHUB_map!$A$2:$A$139,FALSE),3)</f>
        <v>Kent and Medway</v>
      </c>
      <c r="J1021" s="22" t="str">
        <f>INDEX(TrustCAHUB_map!$A$2:$D$139,MATCH($C1021,TrustCAHUB_map!$A$2:$A$139,FALSE),4)</f>
        <v>South East</v>
      </c>
    </row>
    <row r="1022" spans="1:10" x14ac:dyDescent="0.3">
      <c r="A1022" s="22" t="str">
        <f t="shared" si="15"/>
        <v>'RPY2016Curative18-49'</v>
      </c>
      <c r="B1022" s="22">
        <v>2016</v>
      </c>
      <c r="C1022" s="22" t="s">
        <v>250</v>
      </c>
      <c r="D1022" s="22" t="s">
        <v>7</v>
      </c>
      <c r="E1022" s="22" t="s">
        <v>153</v>
      </c>
      <c r="F1022" s="22">
        <v>1</v>
      </c>
      <c r="G1022" s="22">
        <v>0</v>
      </c>
      <c r="H1022" s="22" t="str">
        <f>INDEX(Bar_data!$A$3:$B$140,MATCH(C1022,Bar_data!$A$3:$A$140,FALSE),2)</f>
        <v>Trust091</v>
      </c>
      <c r="I1022" s="22" t="str">
        <f>INDEX(TrustCAHUB_map!$A$2:$D$139,MATCH($C1022,TrustCAHUB_map!$A$2:$A$139,FALSE),3)</f>
        <v>North West and South West London</v>
      </c>
      <c r="J1022" s="22" t="str">
        <f>INDEX(TrustCAHUB_map!$A$2:$D$139,MATCH($C1022,TrustCAHUB_map!$A$2:$A$139,FALSE),4)</f>
        <v>London</v>
      </c>
    </row>
    <row r="1023" spans="1:10" x14ac:dyDescent="0.3">
      <c r="A1023" s="22" t="str">
        <f t="shared" si="15"/>
        <v>'RPY2016Palliative18-49'</v>
      </c>
      <c r="B1023" s="22">
        <v>2016</v>
      </c>
      <c r="C1023" s="22" t="s">
        <v>250</v>
      </c>
      <c r="D1023" s="22" t="s">
        <v>8</v>
      </c>
      <c r="E1023" s="22" t="s">
        <v>153</v>
      </c>
      <c r="F1023" s="22">
        <v>33</v>
      </c>
      <c r="G1023" s="22">
        <v>3</v>
      </c>
      <c r="H1023" s="22" t="str">
        <f>INDEX(Bar_data!$A$3:$B$140,MATCH(C1023,Bar_data!$A$3:$A$140,FALSE),2)</f>
        <v>Trust091</v>
      </c>
      <c r="I1023" s="22" t="str">
        <f>INDEX(TrustCAHUB_map!$A$2:$D$139,MATCH($C1023,TrustCAHUB_map!$A$2:$A$139,FALSE),3)</f>
        <v>North West and South West London</v>
      </c>
      <c r="J1023" s="22" t="str">
        <f>INDEX(TrustCAHUB_map!$A$2:$D$139,MATCH($C1023,TrustCAHUB_map!$A$2:$A$139,FALSE),4)</f>
        <v>London</v>
      </c>
    </row>
    <row r="1024" spans="1:10" x14ac:dyDescent="0.3">
      <c r="A1024" s="22" t="str">
        <f t="shared" si="15"/>
        <v>'RPY2016Palliative50-69'</v>
      </c>
      <c r="B1024" s="22">
        <v>2016</v>
      </c>
      <c r="C1024" s="22" t="s">
        <v>250</v>
      </c>
      <c r="D1024" s="22" t="s">
        <v>8</v>
      </c>
      <c r="E1024" s="22" t="s">
        <v>627</v>
      </c>
      <c r="F1024" s="22">
        <v>153</v>
      </c>
      <c r="G1024" s="22">
        <v>12</v>
      </c>
      <c r="H1024" s="22" t="str">
        <f>INDEX(Bar_data!$A$3:$B$140,MATCH(C1024,Bar_data!$A$3:$A$140,FALSE),2)</f>
        <v>Trust091</v>
      </c>
      <c r="I1024" s="22" t="str">
        <f>INDEX(TrustCAHUB_map!$A$2:$D$139,MATCH($C1024,TrustCAHUB_map!$A$2:$A$139,FALSE),3)</f>
        <v>North West and South West London</v>
      </c>
      <c r="J1024" s="22" t="str">
        <f>INDEX(TrustCAHUB_map!$A$2:$D$139,MATCH($C1024,TrustCAHUB_map!$A$2:$A$139,FALSE),4)</f>
        <v>London</v>
      </c>
    </row>
    <row r="1025" spans="1:10" x14ac:dyDescent="0.3">
      <c r="A1025" s="22" t="str">
        <f t="shared" si="15"/>
        <v>'RPY2016Not assigned50-69'</v>
      </c>
      <c r="B1025" s="22">
        <v>2016</v>
      </c>
      <c r="C1025" s="22" t="s">
        <v>250</v>
      </c>
      <c r="D1025" s="22" t="s">
        <v>477</v>
      </c>
      <c r="E1025" s="22" t="s">
        <v>627</v>
      </c>
      <c r="F1025" s="22">
        <v>8</v>
      </c>
      <c r="G1025" s="22">
        <v>1</v>
      </c>
      <c r="H1025" s="22" t="str">
        <f>INDEX(Bar_data!$A$3:$B$140,MATCH(C1025,Bar_data!$A$3:$A$140,FALSE),2)</f>
        <v>Trust091</v>
      </c>
      <c r="I1025" s="22" t="str">
        <f>INDEX(TrustCAHUB_map!$A$2:$D$139,MATCH($C1025,TrustCAHUB_map!$A$2:$A$139,FALSE),3)</f>
        <v>North West and South West London</v>
      </c>
      <c r="J1025" s="22" t="str">
        <f>INDEX(TrustCAHUB_map!$A$2:$D$139,MATCH($C1025,TrustCAHUB_map!$A$2:$A$139,FALSE),4)</f>
        <v>London</v>
      </c>
    </row>
    <row r="1026" spans="1:10" x14ac:dyDescent="0.3">
      <c r="A1026" s="22" t="str">
        <f t="shared" si="15"/>
        <v>'RPY2016Curative50-69'</v>
      </c>
      <c r="B1026" s="22">
        <v>2016</v>
      </c>
      <c r="C1026" s="22" t="s">
        <v>250</v>
      </c>
      <c r="D1026" s="22" t="s">
        <v>7</v>
      </c>
      <c r="E1026" s="22" t="s">
        <v>627</v>
      </c>
      <c r="F1026" s="22">
        <v>24</v>
      </c>
      <c r="G1026" s="22">
        <v>0</v>
      </c>
      <c r="H1026" s="22" t="str">
        <f>INDEX(Bar_data!$A$3:$B$140,MATCH(C1026,Bar_data!$A$3:$A$140,FALSE),2)</f>
        <v>Trust091</v>
      </c>
      <c r="I1026" s="22" t="str">
        <f>INDEX(TrustCAHUB_map!$A$2:$D$139,MATCH($C1026,TrustCAHUB_map!$A$2:$A$139,FALSE),3)</f>
        <v>North West and South West London</v>
      </c>
      <c r="J1026" s="22" t="str">
        <f>INDEX(TrustCAHUB_map!$A$2:$D$139,MATCH($C1026,TrustCAHUB_map!$A$2:$A$139,FALSE),4)</f>
        <v>London</v>
      </c>
    </row>
    <row r="1027" spans="1:10" x14ac:dyDescent="0.3">
      <c r="A1027" s="22" t="str">
        <f t="shared" ref="A1027:A1090" si="16">"'"&amp;C1027&amp;B1027&amp;D1027&amp;E1027&amp;"'"</f>
        <v>'RPY2016Not assigned70+'</v>
      </c>
      <c r="B1027" s="22">
        <v>2016</v>
      </c>
      <c r="C1027" s="22" t="s">
        <v>250</v>
      </c>
      <c r="D1027" s="22" t="s">
        <v>477</v>
      </c>
      <c r="E1027" s="22" t="s">
        <v>628</v>
      </c>
      <c r="F1027" s="22">
        <v>9</v>
      </c>
      <c r="G1027" s="22">
        <v>1</v>
      </c>
      <c r="H1027" s="22" t="str">
        <f>INDEX(Bar_data!$A$3:$B$140,MATCH(C1027,Bar_data!$A$3:$A$140,FALSE),2)</f>
        <v>Trust091</v>
      </c>
      <c r="I1027" s="22" t="str">
        <f>INDEX(TrustCAHUB_map!$A$2:$D$139,MATCH($C1027,TrustCAHUB_map!$A$2:$A$139,FALSE),3)</f>
        <v>North West and South West London</v>
      </c>
      <c r="J1027" s="22" t="str">
        <f>INDEX(TrustCAHUB_map!$A$2:$D$139,MATCH($C1027,TrustCAHUB_map!$A$2:$A$139,FALSE),4)</f>
        <v>London</v>
      </c>
    </row>
    <row r="1028" spans="1:10" x14ac:dyDescent="0.3">
      <c r="A1028" s="22" t="str">
        <f t="shared" si="16"/>
        <v>'RPY2016Palliative70+'</v>
      </c>
      <c r="B1028" s="22">
        <v>2016</v>
      </c>
      <c r="C1028" s="22" t="s">
        <v>250</v>
      </c>
      <c r="D1028" s="22" t="s">
        <v>8</v>
      </c>
      <c r="E1028" s="22" t="s">
        <v>628</v>
      </c>
      <c r="F1028" s="22">
        <v>124</v>
      </c>
      <c r="G1028" s="22">
        <v>11</v>
      </c>
      <c r="H1028" s="22" t="str">
        <f>INDEX(Bar_data!$A$3:$B$140,MATCH(C1028,Bar_data!$A$3:$A$140,FALSE),2)</f>
        <v>Trust091</v>
      </c>
      <c r="I1028" s="22" t="str">
        <f>INDEX(TrustCAHUB_map!$A$2:$D$139,MATCH($C1028,TrustCAHUB_map!$A$2:$A$139,FALSE),3)</f>
        <v>North West and South West London</v>
      </c>
      <c r="J1028" s="22" t="str">
        <f>INDEX(TrustCAHUB_map!$A$2:$D$139,MATCH($C1028,TrustCAHUB_map!$A$2:$A$139,FALSE),4)</f>
        <v>London</v>
      </c>
    </row>
    <row r="1029" spans="1:10" x14ac:dyDescent="0.3">
      <c r="A1029" s="22" t="str">
        <f t="shared" si="16"/>
        <v>'RPY2016Curative70+'</v>
      </c>
      <c r="B1029" s="22">
        <v>2016</v>
      </c>
      <c r="C1029" s="22" t="s">
        <v>250</v>
      </c>
      <c r="D1029" s="22" t="s">
        <v>7</v>
      </c>
      <c r="E1029" s="22" t="s">
        <v>628</v>
      </c>
      <c r="F1029" s="22">
        <v>19</v>
      </c>
      <c r="G1029" s="22">
        <v>2</v>
      </c>
      <c r="H1029" s="22" t="str">
        <f>INDEX(Bar_data!$A$3:$B$140,MATCH(C1029,Bar_data!$A$3:$A$140,FALSE),2)</f>
        <v>Trust091</v>
      </c>
      <c r="I1029" s="22" t="str">
        <f>INDEX(TrustCAHUB_map!$A$2:$D$139,MATCH($C1029,TrustCAHUB_map!$A$2:$A$139,FALSE),3)</f>
        <v>North West and South West London</v>
      </c>
      <c r="J1029" s="22" t="str">
        <f>INDEX(TrustCAHUB_map!$A$2:$D$139,MATCH($C1029,TrustCAHUB_map!$A$2:$A$139,FALSE),4)</f>
        <v>London</v>
      </c>
    </row>
    <row r="1030" spans="1:10" x14ac:dyDescent="0.3">
      <c r="A1030" s="22" t="str">
        <f t="shared" si="16"/>
        <v>'RQ62016Palliative70+'</v>
      </c>
      <c r="B1030" s="22">
        <v>2016</v>
      </c>
      <c r="C1030" s="22" t="s">
        <v>251</v>
      </c>
      <c r="D1030" s="22" t="s">
        <v>8</v>
      </c>
      <c r="E1030" s="22" t="s">
        <v>628</v>
      </c>
      <c r="F1030" s="22">
        <v>1</v>
      </c>
      <c r="G1030" s="22">
        <v>0</v>
      </c>
      <c r="H1030" s="22" t="str">
        <f>INDEX(Bar_data!$A$3:$B$140,MATCH(C1030,Bar_data!$A$3:$A$140,FALSE),2)</f>
        <v>Trust093</v>
      </c>
      <c r="I1030" s="22" t="str">
        <f>INDEX(TrustCAHUB_map!$A$2:$D$139,MATCH($C1030,TrustCAHUB_map!$A$2:$A$139,FALSE),3)</f>
        <v>Cheshire and Merseyside</v>
      </c>
      <c r="J1030" s="22" t="str">
        <f>INDEX(TrustCAHUB_map!$A$2:$D$139,MATCH($C1030,TrustCAHUB_map!$A$2:$A$139,FALSE),4)</f>
        <v>North West</v>
      </c>
    </row>
    <row r="1031" spans="1:10" x14ac:dyDescent="0.3">
      <c r="A1031" s="22" t="str">
        <f t="shared" si="16"/>
        <v>'RQ82016Palliative18-49'</v>
      </c>
      <c r="B1031" s="22">
        <v>2016</v>
      </c>
      <c r="C1031" s="22" t="s">
        <v>252</v>
      </c>
      <c r="D1031" s="22" t="s">
        <v>8</v>
      </c>
      <c r="E1031" s="22" t="s">
        <v>153</v>
      </c>
      <c r="F1031" s="22">
        <v>4</v>
      </c>
      <c r="G1031" s="22">
        <v>0</v>
      </c>
      <c r="H1031" s="22" t="str">
        <f>INDEX(Bar_data!$A$3:$B$140,MATCH(C1031,Bar_data!$A$3:$A$140,FALSE),2)</f>
        <v>Trust094</v>
      </c>
      <c r="I1031" s="22" t="str">
        <f>INDEX(TrustCAHUB_map!$A$2:$D$139,MATCH($C1031,TrustCAHUB_map!$A$2:$A$139,FALSE),3)</f>
        <v>East of England</v>
      </c>
      <c r="J1031" s="22" t="str">
        <f>INDEX(TrustCAHUB_map!$A$2:$D$139,MATCH($C1031,TrustCAHUB_map!$A$2:$A$139,FALSE),4)</f>
        <v>East of England</v>
      </c>
    </row>
    <row r="1032" spans="1:10" x14ac:dyDescent="0.3">
      <c r="A1032" s="22" t="str">
        <f t="shared" si="16"/>
        <v>'RQ82016Curative50-69'</v>
      </c>
      <c r="B1032" s="22">
        <v>2016</v>
      </c>
      <c r="C1032" s="22" t="s">
        <v>252</v>
      </c>
      <c r="D1032" s="22" t="s">
        <v>7</v>
      </c>
      <c r="E1032" s="22" t="s">
        <v>627</v>
      </c>
      <c r="F1032" s="22">
        <v>2</v>
      </c>
      <c r="G1032" s="22">
        <v>0</v>
      </c>
      <c r="H1032" s="22" t="str">
        <f>INDEX(Bar_data!$A$3:$B$140,MATCH(C1032,Bar_data!$A$3:$A$140,FALSE),2)</f>
        <v>Trust094</v>
      </c>
      <c r="I1032" s="22" t="str">
        <f>INDEX(TrustCAHUB_map!$A$2:$D$139,MATCH($C1032,TrustCAHUB_map!$A$2:$A$139,FALSE),3)</f>
        <v>East of England</v>
      </c>
      <c r="J1032" s="22" t="str">
        <f>INDEX(TrustCAHUB_map!$A$2:$D$139,MATCH($C1032,TrustCAHUB_map!$A$2:$A$139,FALSE),4)</f>
        <v>East of England</v>
      </c>
    </row>
    <row r="1033" spans="1:10" x14ac:dyDescent="0.3">
      <c r="A1033" s="22" t="str">
        <f t="shared" si="16"/>
        <v>'RQ82016Palliative50-69'</v>
      </c>
      <c r="B1033" s="22">
        <v>2016</v>
      </c>
      <c r="C1033" s="22" t="s">
        <v>252</v>
      </c>
      <c r="D1033" s="22" t="s">
        <v>8</v>
      </c>
      <c r="E1033" s="22" t="s">
        <v>627</v>
      </c>
      <c r="F1033" s="22">
        <v>19</v>
      </c>
      <c r="G1033" s="22">
        <v>3</v>
      </c>
      <c r="H1033" s="22" t="str">
        <f>INDEX(Bar_data!$A$3:$B$140,MATCH(C1033,Bar_data!$A$3:$A$140,FALSE),2)</f>
        <v>Trust094</v>
      </c>
      <c r="I1033" s="22" t="str">
        <f>INDEX(TrustCAHUB_map!$A$2:$D$139,MATCH($C1033,TrustCAHUB_map!$A$2:$A$139,FALSE),3)</f>
        <v>East of England</v>
      </c>
      <c r="J1033" s="22" t="str">
        <f>INDEX(TrustCAHUB_map!$A$2:$D$139,MATCH($C1033,TrustCAHUB_map!$A$2:$A$139,FALSE),4)</f>
        <v>East of England</v>
      </c>
    </row>
    <row r="1034" spans="1:10" x14ac:dyDescent="0.3">
      <c r="A1034" s="22" t="str">
        <f t="shared" si="16"/>
        <v>'RQ82016Palliative70+'</v>
      </c>
      <c r="B1034" s="22">
        <v>2016</v>
      </c>
      <c r="C1034" s="22" t="s">
        <v>252</v>
      </c>
      <c r="D1034" s="22" t="s">
        <v>8</v>
      </c>
      <c r="E1034" s="22" t="s">
        <v>628</v>
      </c>
      <c r="F1034" s="22">
        <v>21</v>
      </c>
      <c r="G1034" s="22">
        <v>1</v>
      </c>
      <c r="H1034" s="22" t="str">
        <f>INDEX(Bar_data!$A$3:$B$140,MATCH(C1034,Bar_data!$A$3:$A$140,FALSE),2)</f>
        <v>Trust094</v>
      </c>
      <c r="I1034" s="22" t="str">
        <f>INDEX(TrustCAHUB_map!$A$2:$D$139,MATCH($C1034,TrustCAHUB_map!$A$2:$A$139,FALSE),3)</f>
        <v>East of England</v>
      </c>
      <c r="J1034" s="22" t="str">
        <f>INDEX(TrustCAHUB_map!$A$2:$D$139,MATCH($C1034,TrustCAHUB_map!$A$2:$A$139,FALSE),4)</f>
        <v>East of England</v>
      </c>
    </row>
    <row r="1035" spans="1:10" x14ac:dyDescent="0.3">
      <c r="A1035" s="22" t="str">
        <f t="shared" si="16"/>
        <v>'RQ82016Not assigned70+'</v>
      </c>
      <c r="B1035" s="22">
        <v>2016</v>
      </c>
      <c r="C1035" s="22" t="s">
        <v>252</v>
      </c>
      <c r="D1035" s="22" t="s">
        <v>477</v>
      </c>
      <c r="E1035" s="22" t="s">
        <v>628</v>
      </c>
      <c r="F1035" s="22">
        <v>1</v>
      </c>
      <c r="G1035" s="22">
        <v>0</v>
      </c>
      <c r="H1035" s="22" t="str">
        <f>INDEX(Bar_data!$A$3:$B$140,MATCH(C1035,Bar_data!$A$3:$A$140,FALSE),2)</f>
        <v>Trust094</v>
      </c>
      <c r="I1035" s="22" t="str">
        <f>INDEX(TrustCAHUB_map!$A$2:$D$139,MATCH($C1035,TrustCAHUB_map!$A$2:$A$139,FALSE),3)</f>
        <v>East of England</v>
      </c>
      <c r="J1035" s="22" t="str">
        <f>INDEX(TrustCAHUB_map!$A$2:$D$139,MATCH($C1035,TrustCAHUB_map!$A$2:$A$139,FALSE),4)</f>
        <v>East of England</v>
      </c>
    </row>
    <row r="1036" spans="1:10" x14ac:dyDescent="0.3">
      <c r="A1036" s="22" t="str">
        <f t="shared" si="16"/>
        <v>'RQM2016Palliative18-49'</v>
      </c>
      <c r="B1036" s="22">
        <v>2016</v>
      </c>
      <c r="C1036" s="22" t="s">
        <v>253</v>
      </c>
      <c r="D1036" s="22" t="s">
        <v>8</v>
      </c>
      <c r="E1036" s="22" t="s">
        <v>153</v>
      </c>
      <c r="F1036" s="22">
        <v>5</v>
      </c>
      <c r="G1036" s="22">
        <v>1</v>
      </c>
      <c r="H1036" s="22" t="str">
        <f>INDEX(Bar_data!$A$3:$B$140,MATCH(C1036,Bar_data!$A$3:$A$140,FALSE),2)</f>
        <v>Trust095</v>
      </c>
      <c r="I1036" s="22" t="str">
        <f>INDEX(TrustCAHUB_map!$A$2:$D$139,MATCH($C1036,TrustCAHUB_map!$A$2:$A$139,FALSE),3)</f>
        <v>North West and South West London</v>
      </c>
      <c r="J1036" s="22" t="str">
        <f>INDEX(TrustCAHUB_map!$A$2:$D$139,MATCH($C1036,TrustCAHUB_map!$A$2:$A$139,FALSE),4)</f>
        <v>London</v>
      </c>
    </row>
    <row r="1037" spans="1:10" x14ac:dyDescent="0.3">
      <c r="A1037" s="22" t="str">
        <f t="shared" si="16"/>
        <v>'RQM2016Curative50-69'</v>
      </c>
      <c r="B1037" s="22">
        <v>2016</v>
      </c>
      <c r="C1037" s="22" t="s">
        <v>253</v>
      </c>
      <c r="D1037" s="22" t="s">
        <v>7</v>
      </c>
      <c r="E1037" s="22" t="s">
        <v>627</v>
      </c>
      <c r="F1037" s="22">
        <v>1</v>
      </c>
      <c r="G1037" s="22">
        <v>0</v>
      </c>
      <c r="H1037" s="22" t="str">
        <f>INDEX(Bar_data!$A$3:$B$140,MATCH(C1037,Bar_data!$A$3:$A$140,FALSE),2)</f>
        <v>Trust095</v>
      </c>
      <c r="I1037" s="22" t="str">
        <f>INDEX(TrustCAHUB_map!$A$2:$D$139,MATCH($C1037,TrustCAHUB_map!$A$2:$A$139,FALSE),3)</f>
        <v>North West and South West London</v>
      </c>
      <c r="J1037" s="22" t="str">
        <f>INDEX(TrustCAHUB_map!$A$2:$D$139,MATCH($C1037,TrustCAHUB_map!$A$2:$A$139,FALSE),4)</f>
        <v>London</v>
      </c>
    </row>
    <row r="1038" spans="1:10" x14ac:dyDescent="0.3">
      <c r="A1038" s="22" t="str">
        <f t="shared" si="16"/>
        <v>'RQM2016Palliative50-69'</v>
      </c>
      <c r="B1038" s="22">
        <v>2016</v>
      </c>
      <c r="C1038" s="22" t="s">
        <v>253</v>
      </c>
      <c r="D1038" s="22" t="s">
        <v>8</v>
      </c>
      <c r="E1038" s="22" t="s">
        <v>627</v>
      </c>
      <c r="F1038" s="22">
        <v>17</v>
      </c>
      <c r="G1038" s="22">
        <v>1</v>
      </c>
      <c r="H1038" s="22" t="str">
        <f>INDEX(Bar_data!$A$3:$B$140,MATCH(C1038,Bar_data!$A$3:$A$140,FALSE),2)</f>
        <v>Trust095</v>
      </c>
      <c r="I1038" s="22" t="str">
        <f>INDEX(TrustCAHUB_map!$A$2:$D$139,MATCH($C1038,TrustCAHUB_map!$A$2:$A$139,FALSE),3)</f>
        <v>North West and South West London</v>
      </c>
      <c r="J1038" s="22" t="str">
        <f>INDEX(TrustCAHUB_map!$A$2:$D$139,MATCH($C1038,TrustCAHUB_map!$A$2:$A$139,FALSE),4)</f>
        <v>London</v>
      </c>
    </row>
    <row r="1039" spans="1:10" x14ac:dyDescent="0.3">
      <c r="A1039" s="22" t="str">
        <f t="shared" si="16"/>
        <v>'RQM2016Palliative70+'</v>
      </c>
      <c r="B1039" s="22">
        <v>2016</v>
      </c>
      <c r="C1039" s="22" t="s">
        <v>253</v>
      </c>
      <c r="D1039" s="22" t="s">
        <v>8</v>
      </c>
      <c r="E1039" s="22" t="s">
        <v>628</v>
      </c>
      <c r="F1039" s="22">
        <v>14</v>
      </c>
      <c r="G1039" s="22">
        <v>2</v>
      </c>
      <c r="H1039" s="22" t="str">
        <f>INDEX(Bar_data!$A$3:$B$140,MATCH(C1039,Bar_data!$A$3:$A$140,FALSE),2)</f>
        <v>Trust095</v>
      </c>
      <c r="I1039" s="22" t="str">
        <f>INDEX(TrustCAHUB_map!$A$2:$D$139,MATCH($C1039,TrustCAHUB_map!$A$2:$A$139,FALSE),3)</f>
        <v>North West and South West London</v>
      </c>
      <c r="J1039" s="22" t="str">
        <f>INDEX(TrustCAHUB_map!$A$2:$D$139,MATCH($C1039,TrustCAHUB_map!$A$2:$A$139,FALSE),4)</f>
        <v>London</v>
      </c>
    </row>
    <row r="1040" spans="1:10" x14ac:dyDescent="0.3">
      <c r="A1040" s="22" t="str">
        <f t="shared" si="16"/>
        <v>'RQM2016Curative70+'</v>
      </c>
      <c r="B1040" s="22">
        <v>2016</v>
      </c>
      <c r="C1040" s="22" t="s">
        <v>253</v>
      </c>
      <c r="D1040" s="22" t="s">
        <v>7</v>
      </c>
      <c r="E1040" s="22" t="s">
        <v>628</v>
      </c>
      <c r="F1040" s="22">
        <v>3</v>
      </c>
      <c r="G1040" s="22">
        <v>0</v>
      </c>
      <c r="H1040" s="22" t="str">
        <f>INDEX(Bar_data!$A$3:$B$140,MATCH(C1040,Bar_data!$A$3:$A$140,FALSE),2)</f>
        <v>Trust095</v>
      </c>
      <c r="I1040" s="22" t="str">
        <f>INDEX(TrustCAHUB_map!$A$2:$D$139,MATCH($C1040,TrustCAHUB_map!$A$2:$A$139,FALSE),3)</f>
        <v>North West and South West London</v>
      </c>
      <c r="J1040" s="22" t="str">
        <f>INDEX(TrustCAHUB_map!$A$2:$D$139,MATCH($C1040,TrustCAHUB_map!$A$2:$A$139,FALSE),4)</f>
        <v>London</v>
      </c>
    </row>
    <row r="1041" spans="1:10" x14ac:dyDescent="0.3">
      <c r="A1041" s="22" t="str">
        <f t="shared" si="16"/>
        <v>'RQW2016Not assigned18-49'</v>
      </c>
      <c r="B1041" s="22">
        <v>2016</v>
      </c>
      <c r="C1041" s="22" t="s">
        <v>254</v>
      </c>
      <c r="D1041" s="22" t="s">
        <v>477</v>
      </c>
      <c r="E1041" s="22" t="s">
        <v>153</v>
      </c>
      <c r="F1041" s="22">
        <v>2</v>
      </c>
      <c r="G1041" s="22">
        <v>0</v>
      </c>
      <c r="H1041" s="22" t="str">
        <f>INDEX(Bar_data!$A$3:$B$140,MATCH(C1041,Bar_data!$A$3:$A$140,FALSE),2)</f>
        <v>Trust096</v>
      </c>
      <c r="I1041" s="22" t="str">
        <f>INDEX(TrustCAHUB_map!$A$2:$D$139,MATCH($C1041,TrustCAHUB_map!$A$2:$A$139,FALSE),3)</f>
        <v>East of England</v>
      </c>
      <c r="J1041" s="22" t="str">
        <f>INDEX(TrustCAHUB_map!$A$2:$D$139,MATCH($C1041,TrustCAHUB_map!$A$2:$A$139,FALSE),4)</f>
        <v>East of England</v>
      </c>
    </row>
    <row r="1042" spans="1:10" x14ac:dyDescent="0.3">
      <c r="A1042" s="22" t="str">
        <f t="shared" si="16"/>
        <v>'RQW2016Not assigned50-69'</v>
      </c>
      <c r="B1042" s="22">
        <v>2016</v>
      </c>
      <c r="C1042" s="22" t="s">
        <v>254</v>
      </c>
      <c r="D1042" s="22" t="s">
        <v>477</v>
      </c>
      <c r="E1042" s="22" t="s">
        <v>627</v>
      </c>
      <c r="F1042" s="22">
        <v>37</v>
      </c>
      <c r="G1042" s="22">
        <v>1</v>
      </c>
      <c r="H1042" s="22" t="str">
        <f>INDEX(Bar_data!$A$3:$B$140,MATCH(C1042,Bar_data!$A$3:$A$140,FALSE),2)</f>
        <v>Trust096</v>
      </c>
      <c r="I1042" s="22" t="str">
        <f>INDEX(TrustCAHUB_map!$A$2:$D$139,MATCH($C1042,TrustCAHUB_map!$A$2:$A$139,FALSE),3)</f>
        <v>East of England</v>
      </c>
      <c r="J1042" s="22" t="str">
        <f>INDEX(TrustCAHUB_map!$A$2:$D$139,MATCH($C1042,TrustCAHUB_map!$A$2:$A$139,FALSE),4)</f>
        <v>East of England</v>
      </c>
    </row>
    <row r="1043" spans="1:10" x14ac:dyDescent="0.3">
      <c r="A1043" s="22" t="str">
        <f t="shared" si="16"/>
        <v>'RQW2016Palliative50-69'</v>
      </c>
      <c r="B1043" s="22">
        <v>2016</v>
      </c>
      <c r="C1043" s="22" t="s">
        <v>254</v>
      </c>
      <c r="D1043" s="22" t="s">
        <v>8</v>
      </c>
      <c r="E1043" s="22" t="s">
        <v>627</v>
      </c>
      <c r="F1043" s="22">
        <v>1</v>
      </c>
      <c r="G1043" s="22">
        <v>0</v>
      </c>
      <c r="H1043" s="22" t="str">
        <f>INDEX(Bar_data!$A$3:$B$140,MATCH(C1043,Bar_data!$A$3:$A$140,FALSE),2)</f>
        <v>Trust096</v>
      </c>
      <c r="I1043" s="22" t="str">
        <f>INDEX(TrustCAHUB_map!$A$2:$D$139,MATCH($C1043,TrustCAHUB_map!$A$2:$A$139,FALSE),3)</f>
        <v>East of England</v>
      </c>
      <c r="J1043" s="22" t="str">
        <f>INDEX(TrustCAHUB_map!$A$2:$D$139,MATCH($C1043,TrustCAHUB_map!$A$2:$A$139,FALSE),4)</f>
        <v>East of England</v>
      </c>
    </row>
    <row r="1044" spans="1:10" x14ac:dyDescent="0.3">
      <c r="A1044" s="22" t="str">
        <f t="shared" si="16"/>
        <v>'RQW2016Not assigned70+'</v>
      </c>
      <c r="B1044" s="22">
        <v>2016</v>
      </c>
      <c r="C1044" s="22" t="s">
        <v>254</v>
      </c>
      <c r="D1044" s="22" t="s">
        <v>477</v>
      </c>
      <c r="E1044" s="22" t="s">
        <v>628</v>
      </c>
      <c r="F1044" s="22">
        <v>25</v>
      </c>
      <c r="G1044" s="22">
        <v>1</v>
      </c>
      <c r="H1044" s="22" t="str">
        <f>INDEX(Bar_data!$A$3:$B$140,MATCH(C1044,Bar_data!$A$3:$A$140,FALSE),2)</f>
        <v>Trust096</v>
      </c>
      <c r="I1044" s="22" t="str">
        <f>INDEX(TrustCAHUB_map!$A$2:$D$139,MATCH($C1044,TrustCAHUB_map!$A$2:$A$139,FALSE),3)</f>
        <v>East of England</v>
      </c>
      <c r="J1044" s="22" t="str">
        <f>INDEX(TrustCAHUB_map!$A$2:$D$139,MATCH($C1044,TrustCAHUB_map!$A$2:$A$139,FALSE),4)</f>
        <v>East of England</v>
      </c>
    </row>
    <row r="1045" spans="1:10" x14ac:dyDescent="0.3">
      <c r="A1045" s="22" t="str">
        <f t="shared" si="16"/>
        <v>'RQX2016Not assigned50-69'</v>
      </c>
      <c r="B1045" s="22">
        <v>2016</v>
      </c>
      <c r="C1045" s="22" t="s">
        <v>255</v>
      </c>
      <c r="D1045" s="22" t="s">
        <v>477</v>
      </c>
      <c r="E1045" s="22" t="s">
        <v>627</v>
      </c>
      <c r="F1045" s="22">
        <v>1</v>
      </c>
      <c r="G1045" s="22">
        <v>0</v>
      </c>
      <c r="H1045" s="22" t="str">
        <f>INDEX(Bar_data!$A$3:$B$140,MATCH(C1045,Bar_data!$A$3:$A$140,FALSE),2)</f>
        <v>Trust097</v>
      </c>
      <c r="I1045" s="22" t="str">
        <f>INDEX(TrustCAHUB_map!$A$2:$D$139,MATCH($C1045,TrustCAHUB_map!$A$2:$A$139,FALSE),3)</f>
        <v>North Central and North East London</v>
      </c>
      <c r="J1045" s="22" t="str">
        <f>INDEX(TrustCAHUB_map!$A$2:$D$139,MATCH($C1045,TrustCAHUB_map!$A$2:$A$139,FALSE),4)</f>
        <v>London</v>
      </c>
    </row>
    <row r="1046" spans="1:10" x14ac:dyDescent="0.3">
      <c r="A1046" s="22" t="str">
        <f t="shared" si="16"/>
        <v>'RQX2016Palliative50-69'</v>
      </c>
      <c r="B1046" s="22">
        <v>2016</v>
      </c>
      <c r="C1046" s="22" t="s">
        <v>255</v>
      </c>
      <c r="D1046" s="22" t="s">
        <v>8</v>
      </c>
      <c r="E1046" s="22" t="s">
        <v>627</v>
      </c>
      <c r="F1046" s="22">
        <v>3</v>
      </c>
      <c r="G1046" s="22">
        <v>0</v>
      </c>
      <c r="H1046" s="22" t="str">
        <f>INDEX(Bar_data!$A$3:$B$140,MATCH(C1046,Bar_data!$A$3:$A$140,FALSE),2)</f>
        <v>Trust097</v>
      </c>
      <c r="I1046" s="22" t="str">
        <f>INDEX(TrustCAHUB_map!$A$2:$D$139,MATCH($C1046,TrustCAHUB_map!$A$2:$A$139,FALSE),3)</f>
        <v>North Central and North East London</v>
      </c>
      <c r="J1046" s="22" t="str">
        <f>INDEX(TrustCAHUB_map!$A$2:$D$139,MATCH($C1046,TrustCAHUB_map!$A$2:$A$139,FALSE),4)</f>
        <v>London</v>
      </c>
    </row>
    <row r="1047" spans="1:10" x14ac:dyDescent="0.3">
      <c r="A1047" s="22" t="str">
        <f t="shared" si="16"/>
        <v>'RQX2016Curative70+'</v>
      </c>
      <c r="B1047" s="22">
        <v>2016</v>
      </c>
      <c r="C1047" s="22" t="s">
        <v>255</v>
      </c>
      <c r="D1047" s="22" t="s">
        <v>7</v>
      </c>
      <c r="E1047" s="22" t="s">
        <v>628</v>
      </c>
      <c r="F1047" s="22">
        <v>2</v>
      </c>
      <c r="G1047" s="22">
        <v>0</v>
      </c>
      <c r="H1047" s="22" t="str">
        <f>INDEX(Bar_data!$A$3:$B$140,MATCH(C1047,Bar_data!$A$3:$A$140,FALSE),2)</f>
        <v>Trust097</v>
      </c>
      <c r="I1047" s="22" t="str">
        <f>INDEX(TrustCAHUB_map!$A$2:$D$139,MATCH($C1047,TrustCAHUB_map!$A$2:$A$139,FALSE),3)</f>
        <v>North Central and North East London</v>
      </c>
      <c r="J1047" s="22" t="str">
        <f>INDEX(TrustCAHUB_map!$A$2:$D$139,MATCH($C1047,TrustCAHUB_map!$A$2:$A$139,FALSE),4)</f>
        <v>London</v>
      </c>
    </row>
    <row r="1048" spans="1:10" x14ac:dyDescent="0.3">
      <c r="A1048" s="22" t="str">
        <f t="shared" si="16"/>
        <v>'RR72016Curative18-49'</v>
      </c>
      <c r="B1048" s="22">
        <v>2016</v>
      </c>
      <c r="C1048" s="22" t="s">
        <v>256</v>
      </c>
      <c r="D1048" s="22" t="s">
        <v>7</v>
      </c>
      <c r="E1048" s="22" t="s">
        <v>153</v>
      </c>
      <c r="F1048" s="22">
        <v>1</v>
      </c>
      <c r="G1048" s="22">
        <v>0</v>
      </c>
      <c r="H1048" s="22" t="str">
        <f>INDEX(Bar_data!$A$3:$B$140,MATCH(C1048,Bar_data!$A$3:$A$140,FALSE),2)</f>
        <v>Trust099</v>
      </c>
      <c r="I1048" s="22" t="str">
        <f>INDEX(TrustCAHUB_map!$A$2:$D$139,MATCH($C1048,TrustCAHUB_map!$A$2:$A$139,FALSE),3)</f>
        <v>North East and Cumbria</v>
      </c>
      <c r="J1048" s="22" t="str">
        <f>INDEX(TrustCAHUB_map!$A$2:$D$139,MATCH($C1048,TrustCAHUB_map!$A$2:$A$139,FALSE),4)</f>
        <v>North East</v>
      </c>
    </row>
    <row r="1049" spans="1:10" x14ac:dyDescent="0.3">
      <c r="A1049" s="22" t="str">
        <f t="shared" si="16"/>
        <v>'RR72016Not assigned50-69'</v>
      </c>
      <c r="B1049" s="22">
        <v>2016</v>
      </c>
      <c r="C1049" s="22" t="s">
        <v>256</v>
      </c>
      <c r="D1049" s="22" t="s">
        <v>477</v>
      </c>
      <c r="E1049" s="22" t="s">
        <v>627</v>
      </c>
      <c r="F1049" s="22">
        <v>1</v>
      </c>
      <c r="G1049" s="22">
        <v>0</v>
      </c>
      <c r="H1049" s="22" t="str">
        <f>INDEX(Bar_data!$A$3:$B$140,MATCH(C1049,Bar_data!$A$3:$A$140,FALSE),2)</f>
        <v>Trust099</v>
      </c>
      <c r="I1049" s="22" t="str">
        <f>INDEX(TrustCAHUB_map!$A$2:$D$139,MATCH($C1049,TrustCAHUB_map!$A$2:$A$139,FALSE),3)</f>
        <v>North East and Cumbria</v>
      </c>
      <c r="J1049" s="22" t="str">
        <f>INDEX(TrustCAHUB_map!$A$2:$D$139,MATCH($C1049,TrustCAHUB_map!$A$2:$A$139,FALSE),4)</f>
        <v>North East</v>
      </c>
    </row>
    <row r="1050" spans="1:10" x14ac:dyDescent="0.3">
      <c r="A1050" s="22" t="str">
        <f t="shared" si="16"/>
        <v>'RR72016Palliative50-69'</v>
      </c>
      <c r="B1050" s="22">
        <v>2016</v>
      </c>
      <c r="C1050" s="22" t="s">
        <v>256</v>
      </c>
      <c r="D1050" s="22" t="s">
        <v>8</v>
      </c>
      <c r="E1050" s="22" t="s">
        <v>627</v>
      </c>
      <c r="F1050" s="22">
        <v>23</v>
      </c>
      <c r="G1050" s="22">
        <v>2</v>
      </c>
      <c r="H1050" s="22" t="str">
        <f>INDEX(Bar_data!$A$3:$B$140,MATCH(C1050,Bar_data!$A$3:$A$140,FALSE),2)</f>
        <v>Trust099</v>
      </c>
      <c r="I1050" s="22" t="str">
        <f>INDEX(TrustCAHUB_map!$A$2:$D$139,MATCH($C1050,TrustCAHUB_map!$A$2:$A$139,FALSE),3)</f>
        <v>North East and Cumbria</v>
      </c>
      <c r="J1050" s="22" t="str">
        <f>INDEX(TrustCAHUB_map!$A$2:$D$139,MATCH($C1050,TrustCAHUB_map!$A$2:$A$139,FALSE),4)</f>
        <v>North East</v>
      </c>
    </row>
    <row r="1051" spans="1:10" x14ac:dyDescent="0.3">
      <c r="A1051" s="22" t="str">
        <f t="shared" si="16"/>
        <v>'RR72016Curative50-69'</v>
      </c>
      <c r="B1051" s="22">
        <v>2016</v>
      </c>
      <c r="C1051" s="22" t="s">
        <v>256</v>
      </c>
      <c r="D1051" s="22" t="s">
        <v>7</v>
      </c>
      <c r="E1051" s="22" t="s">
        <v>627</v>
      </c>
      <c r="F1051" s="22">
        <v>6</v>
      </c>
      <c r="G1051" s="22">
        <v>0</v>
      </c>
      <c r="H1051" s="22" t="str">
        <f>INDEX(Bar_data!$A$3:$B$140,MATCH(C1051,Bar_data!$A$3:$A$140,FALSE),2)</f>
        <v>Trust099</v>
      </c>
      <c r="I1051" s="22" t="str">
        <f>INDEX(TrustCAHUB_map!$A$2:$D$139,MATCH($C1051,TrustCAHUB_map!$A$2:$A$139,FALSE),3)</f>
        <v>North East and Cumbria</v>
      </c>
      <c r="J1051" s="22" t="str">
        <f>INDEX(TrustCAHUB_map!$A$2:$D$139,MATCH($C1051,TrustCAHUB_map!$A$2:$A$139,FALSE),4)</f>
        <v>North East</v>
      </c>
    </row>
    <row r="1052" spans="1:10" x14ac:dyDescent="0.3">
      <c r="A1052" s="22" t="str">
        <f t="shared" si="16"/>
        <v>'RR72016Palliative70+'</v>
      </c>
      <c r="B1052" s="22">
        <v>2016</v>
      </c>
      <c r="C1052" s="22" t="s">
        <v>256</v>
      </c>
      <c r="D1052" s="22" t="s">
        <v>8</v>
      </c>
      <c r="E1052" s="22" t="s">
        <v>628</v>
      </c>
      <c r="F1052" s="22">
        <v>15</v>
      </c>
      <c r="G1052" s="22">
        <v>2</v>
      </c>
      <c r="H1052" s="22" t="str">
        <f>INDEX(Bar_data!$A$3:$B$140,MATCH(C1052,Bar_data!$A$3:$A$140,FALSE),2)</f>
        <v>Trust099</v>
      </c>
      <c r="I1052" s="22" t="str">
        <f>INDEX(TrustCAHUB_map!$A$2:$D$139,MATCH($C1052,TrustCAHUB_map!$A$2:$A$139,FALSE),3)</f>
        <v>North East and Cumbria</v>
      </c>
      <c r="J1052" s="22" t="str">
        <f>INDEX(TrustCAHUB_map!$A$2:$D$139,MATCH($C1052,TrustCAHUB_map!$A$2:$A$139,FALSE),4)</f>
        <v>North East</v>
      </c>
    </row>
    <row r="1053" spans="1:10" x14ac:dyDescent="0.3">
      <c r="A1053" s="22" t="str">
        <f t="shared" si="16"/>
        <v>'RR72016Curative70+'</v>
      </c>
      <c r="B1053" s="22">
        <v>2016</v>
      </c>
      <c r="C1053" s="22" t="s">
        <v>256</v>
      </c>
      <c r="D1053" s="22" t="s">
        <v>7</v>
      </c>
      <c r="E1053" s="22" t="s">
        <v>628</v>
      </c>
      <c r="F1053" s="22">
        <v>6</v>
      </c>
      <c r="G1053" s="22">
        <v>0</v>
      </c>
      <c r="H1053" s="22" t="str">
        <f>INDEX(Bar_data!$A$3:$B$140,MATCH(C1053,Bar_data!$A$3:$A$140,FALSE),2)</f>
        <v>Trust099</v>
      </c>
      <c r="I1053" s="22" t="str">
        <f>INDEX(TrustCAHUB_map!$A$2:$D$139,MATCH($C1053,TrustCAHUB_map!$A$2:$A$139,FALSE),3)</f>
        <v>North East and Cumbria</v>
      </c>
      <c r="J1053" s="22" t="str">
        <f>INDEX(TrustCAHUB_map!$A$2:$D$139,MATCH($C1053,TrustCAHUB_map!$A$2:$A$139,FALSE),4)</f>
        <v>North East</v>
      </c>
    </row>
    <row r="1054" spans="1:10" x14ac:dyDescent="0.3">
      <c r="A1054" s="22" t="str">
        <f t="shared" si="16"/>
        <v>'RR72016Not assigned70+'</v>
      </c>
      <c r="B1054" s="22">
        <v>2016</v>
      </c>
      <c r="C1054" s="22" t="s">
        <v>256</v>
      </c>
      <c r="D1054" s="22" t="s">
        <v>477</v>
      </c>
      <c r="E1054" s="22" t="s">
        <v>628</v>
      </c>
      <c r="F1054" s="22">
        <v>3</v>
      </c>
      <c r="G1054" s="22">
        <v>0</v>
      </c>
      <c r="H1054" s="22" t="str">
        <f>INDEX(Bar_data!$A$3:$B$140,MATCH(C1054,Bar_data!$A$3:$A$140,FALSE),2)</f>
        <v>Trust099</v>
      </c>
      <c r="I1054" s="22" t="str">
        <f>INDEX(TrustCAHUB_map!$A$2:$D$139,MATCH($C1054,TrustCAHUB_map!$A$2:$A$139,FALSE),3)</f>
        <v>North East and Cumbria</v>
      </c>
      <c r="J1054" s="22" t="str">
        <f>INDEX(TrustCAHUB_map!$A$2:$D$139,MATCH($C1054,TrustCAHUB_map!$A$2:$A$139,FALSE),4)</f>
        <v>North East</v>
      </c>
    </row>
    <row r="1055" spans="1:10" x14ac:dyDescent="0.3">
      <c r="A1055" s="22" t="str">
        <f t="shared" si="16"/>
        <v>'RR82016Palliative18-49'</v>
      </c>
      <c r="B1055" s="22">
        <v>2016</v>
      </c>
      <c r="C1055" s="22" t="s">
        <v>257</v>
      </c>
      <c r="D1055" s="22" t="s">
        <v>8</v>
      </c>
      <c r="E1055" s="22" t="s">
        <v>153</v>
      </c>
      <c r="F1055" s="22">
        <v>7</v>
      </c>
      <c r="G1055" s="22">
        <v>0</v>
      </c>
      <c r="H1055" s="22" t="str">
        <f>INDEX(Bar_data!$A$3:$B$140,MATCH(C1055,Bar_data!$A$3:$A$140,FALSE),2)</f>
        <v>Trust100</v>
      </c>
      <c r="I1055" s="22" t="str">
        <f>INDEX(TrustCAHUB_map!$A$2:$D$139,MATCH($C1055,TrustCAHUB_map!$A$2:$A$139,FALSE),3)</f>
        <v>West Yorkshire</v>
      </c>
      <c r="J1055" s="22" t="str">
        <f>INDEX(TrustCAHUB_map!$A$2:$D$139,MATCH($C1055,TrustCAHUB_map!$A$2:$A$139,FALSE),4)</f>
        <v>Yorkshire and Humber</v>
      </c>
    </row>
    <row r="1056" spans="1:10" x14ac:dyDescent="0.3">
      <c r="A1056" s="22" t="str">
        <f t="shared" si="16"/>
        <v>'RR82016Curative18-49'</v>
      </c>
      <c r="B1056" s="22">
        <v>2016</v>
      </c>
      <c r="C1056" s="22" t="s">
        <v>257</v>
      </c>
      <c r="D1056" s="22" t="s">
        <v>7</v>
      </c>
      <c r="E1056" s="22" t="s">
        <v>153</v>
      </c>
      <c r="F1056" s="22">
        <v>5</v>
      </c>
      <c r="G1056" s="22">
        <v>0</v>
      </c>
      <c r="H1056" s="22" t="str">
        <f>INDEX(Bar_data!$A$3:$B$140,MATCH(C1056,Bar_data!$A$3:$A$140,FALSE),2)</f>
        <v>Trust100</v>
      </c>
      <c r="I1056" s="22" t="str">
        <f>INDEX(TrustCAHUB_map!$A$2:$D$139,MATCH($C1056,TrustCAHUB_map!$A$2:$A$139,FALSE),3)</f>
        <v>West Yorkshire</v>
      </c>
      <c r="J1056" s="22" t="str">
        <f>INDEX(TrustCAHUB_map!$A$2:$D$139,MATCH($C1056,TrustCAHUB_map!$A$2:$A$139,FALSE),4)</f>
        <v>Yorkshire and Humber</v>
      </c>
    </row>
    <row r="1057" spans="1:10" x14ac:dyDescent="0.3">
      <c r="A1057" s="22" t="str">
        <f t="shared" si="16"/>
        <v>'RR82016Palliative50-69'</v>
      </c>
      <c r="B1057" s="22">
        <v>2016</v>
      </c>
      <c r="C1057" s="22" t="s">
        <v>257</v>
      </c>
      <c r="D1057" s="22" t="s">
        <v>8</v>
      </c>
      <c r="E1057" s="22" t="s">
        <v>627</v>
      </c>
      <c r="F1057" s="22">
        <v>94</v>
      </c>
      <c r="G1057" s="22">
        <v>5</v>
      </c>
      <c r="H1057" s="22" t="str">
        <f>INDEX(Bar_data!$A$3:$B$140,MATCH(C1057,Bar_data!$A$3:$A$140,FALSE),2)</f>
        <v>Trust100</v>
      </c>
      <c r="I1057" s="22" t="str">
        <f>INDEX(TrustCAHUB_map!$A$2:$D$139,MATCH($C1057,TrustCAHUB_map!$A$2:$A$139,FALSE),3)</f>
        <v>West Yorkshire</v>
      </c>
      <c r="J1057" s="22" t="str">
        <f>INDEX(TrustCAHUB_map!$A$2:$D$139,MATCH($C1057,TrustCAHUB_map!$A$2:$A$139,FALSE),4)</f>
        <v>Yorkshire and Humber</v>
      </c>
    </row>
    <row r="1058" spans="1:10" x14ac:dyDescent="0.3">
      <c r="A1058" s="22" t="str">
        <f t="shared" si="16"/>
        <v>'RR82016Curative50-69'</v>
      </c>
      <c r="B1058" s="22">
        <v>2016</v>
      </c>
      <c r="C1058" s="22" t="s">
        <v>257</v>
      </c>
      <c r="D1058" s="22" t="s">
        <v>7</v>
      </c>
      <c r="E1058" s="22" t="s">
        <v>627</v>
      </c>
      <c r="F1058" s="22">
        <v>26</v>
      </c>
      <c r="G1058" s="22">
        <v>1</v>
      </c>
      <c r="H1058" s="22" t="str">
        <f>INDEX(Bar_data!$A$3:$B$140,MATCH(C1058,Bar_data!$A$3:$A$140,FALSE),2)</f>
        <v>Trust100</v>
      </c>
      <c r="I1058" s="22" t="str">
        <f>INDEX(TrustCAHUB_map!$A$2:$D$139,MATCH($C1058,TrustCAHUB_map!$A$2:$A$139,FALSE),3)</f>
        <v>West Yorkshire</v>
      </c>
      <c r="J1058" s="22" t="str">
        <f>INDEX(TrustCAHUB_map!$A$2:$D$139,MATCH($C1058,TrustCAHUB_map!$A$2:$A$139,FALSE),4)</f>
        <v>Yorkshire and Humber</v>
      </c>
    </row>
    <row r="1059" spans="1:10" x14ac:dyDescent="0.3">
      <c r="A1059" s="22" t="str">
        <f t="shared" si="16"/>
        <v>'RR82016Not assigned70+'</v>
      </c>
      <c r="B1059" s="22">
        <v>2016</v>
      </c>
      <c r="C1059" s="22" t="s">
        <v>257</v>
      </c>
      <c r="D1059" s="22" t="s">
        <v>477</v>
      </c>
      <c r="E1059" s="22" t="s">
        <v>628</v>
      </c>
      <c r="F1059" s="22">
        <v>1</v>
      </c>
      <c r="G1059" s="22">
        <v>0</v>
      </c>
      <c r="H1059" s="22" t="str">
        <f>INDEX(Bar_data!$A$3:$B$140,MATCH(C1059,Bar_data!$A$3:$A$140,FALSE),2)</f>
        <v>Trust100</v>
      </c>
      <c r="I1059" s="22" t="str">
        <f>INDEX(TrustCAHUB_map!$A$2:$D$139,MATCH($C1059,TrustCAHUB_map!$A$2:$A$139,FALSE),3)</f>
        <v>West Yorkshire</v>
      </c>
      <c r="J1059" s="22" t="str">
        <f>INDEX(TrustCAHUB_map!$A$2:$D$139,MATCH($C1059,TrustCAHUB_map!$A$2:$A$139,FALSE),4)</f>
        <v>Yorkshire and Humber</v>
      </c>
    </row>
    <row r="1060" spans="1:10" x14ac:dyDescent="0.3">
      <c r="A1060" s="22" t="str">
        <f t="shared" si="16"/>
        <v>'RR82016Palliative70+'</v>
      </c>
      <c r="B1060" s="22">
        <v>2016</v>
      </c>
      <c r="C1060" s="22" t="s">
        <v>257</v>
      </c>
      <c r="D1060" s="22" t="s">
        <v>8</v>
      </c>
      <c r="E1060" s="22" t="s">
        <v>628</v>
      </c>
      <c r="F1060" s="22">
        <v>46</v>
      </c>
      <c r="G1060" s="22">
        <v>3</v>
      </c>
      <c r="H1060" s="22" t="str">
        <f>INDEX(Bar_data!$A$3:$B$140,MATCH(C1060,Bar_data!$A$3:$A$140,FALSE),2)</f>
        <v>Trust100</v>
      </c>
      <c r="I1060" s="22" t="str">
        <f>INDEX(TrustCAHUB_map!$A$2:$D$139,MATCH($C1060,TrustCAHUB_map!$A$2:$A$139,FALSE),3)</f>
        <v>West Yorkshire</v>
      </c>
      <c r="J1060" s="22" t="str">
        <f>INDEX(TrustCAHUB_map!$A$2:$D$139,MATCH($C1060,TrustCAHUB_map!$A$2:$A$139,FALSE),4)</f>
        <v>Yorkshire and Humber</v>
      </c>
    </row>
    <row r="1061" spans="1:10" x14ac:dyDescent="0.3">
      <c r="A1061" s="22" t="str">
        <f t="shared" si="16"/>
        <v>'RR82016Curative70+'</v>
      </c>
      <c r="B1061" s="22">
        <v>2016</v>
      </c>
      <c r="C1061" s="22" t="s">
        <v>257</v>
      </c>
      <c r="D1061" s="22" t="s">
        <v>7</v>
      </c>
      <c r="E1061" s="22" t="s">
        <v>628</v>
      </c>
      <c r="F1061" s="22">
        <v>20</v>
      </c>
      <c r="G1061" s="22">
        <v>0</v>
      </c>
      <c r="H1061" s="22" t="str">
        <f>INDEX(Bar_data!$A$3:$B$140,MATCH(C1061,Bar_data!$A$3:$A$140,FALSE),2)</f>
        <v>Trust100</v>
      </c>
      <c r="I1061" s="22" t="str">
        <f>INDEX(TrustCAHUB_map!$A$2:$D$139,MATCH($C1061,TrustCAHUB_map!$A$2:$A$139,FALSE),3)</f>
        <v>West Yorkshire</v>
      </c>
      <c r="J1061" s="22" t="str">
        <f>INDEX(TrustCAHUB_map!$A$2:$D$139,MATCH($C1061,TrustCAHUB_map!$A$2:$A$139,FALSE),4)</f>
        <v>Yorkshire and Humber</v>
      </c>
    </row>
    <row r="1062" spans="1:10" x14ac:dyDescent="0.3">
      <c r="A1062" s="22" t="str">
        <f t="shared" si="16"/>
        <v>'RRK2016Palliative18-49'</v>
      </c>
      <c r="B1062" s="22">
        <v>2016</v>
      </c>
      <c r="C1062" s="22" t="s">
        <v>259</v>
      </c>
      <c r="D1062" s="22" t="s">
        <v>8</v>
      </c>
      <c r="E1062" s="22" t="s">
        <v>153</v>
      </c>
      <c r="F1062" s="22">
        <v>4</v>
      </c>
      <c r="G1062" s="22">
        <v>0</v>
      </c>
      <c r="H1062" s="22" t="str">
        <f>INDEX(Bar_data!$A$3:$B$140,MATCH(C1062,Bar_data!$A$3:$A$140,FALSE),2)</f>
        <v>Trust102</v>
      </c>
      <c r="I1062" s="22" t="str">
        <f>INDEX(TrustCAHUB_map!$A$2:$D$139,MATCH($C1062,TrustCAHUB_map!$A$2:$A$139,FALSE),3)</f>
        <v>West Midlands</v>
      </c>
      <c r="J1062" s="22" t="str">
        <f>INDEX(TrustCAHUB_map!$A$2:$D$139,MATCH($C1062,TrustCAHUB_map!$A$2:$A$139,FALSE),4)</f>
        <v>West Midlands</v>
      </c>
    </row>
    <row r="1063" spans="1:10" x14ac:dyDescent="0.3">
      <c r="A1063" s="22" t="str">
        <f t="shared" si="16"/>
        <v>'RRK2016Curative18-49'</v>
      </c>
      <c r="B1063" s="22">
        <v>2016</v>
      </c>
      <c r="C1063" s="22" t="s">
        <v>259</v>
      </c>
      <c r="D1063" s="22" t="s">
        <v>7</v>
      </c>
      <c r="E1063" s="22" t="s">
        <v>153</v>
      </c>
      <c r="F1063" s="22">
        <v>2</v>
      </c>
      <c r="G1063" s="22">
        <v>1</v>
      </c>
      <c r="H1063" s="22" t="str">
        <f>INDEX(Bar_data!$A$3:$B$140,MATCH(C1063,Bar_data!$A$3:$A$140,FALSE),2)</f>
        <v>Trust102</v>
      </c>
      <c r="I1063" s="22" t="str">
        <f>INDEX(TrustCAHUB_map!$A$2:$D$139,MATCH($C1063,TrustCAHUB_map!$A$2:$A$139,FALSE),3)</f>
        <v>West Midlands</v>
      </c>
      <c r="J1063" s="22" t="str">
        <f>INDEX(TrustCAHUB_map!$A$2:$D$139,MATCH($C1063,TrustCAHUB_map!$A$2:$A$139,FALSE),4)</f>
        <v>West Midlands</v>
      </c>
    </row>
    <row r="1064" spans="1:10" x14ac:dyDescent="0.3">
      <c r="A1064" s="22" t="str">
        <f t="shared" si="16"/>
        <v>'RRK2016Palliative50-69'</v>
      </c>
      <c r="B1064" s="22">
        <v>2016</v>
      </c>
      <c r="C1064" s="22" t="s">
        <v>259</v>
      </c>
      <c r="D1064" s="22" t="s">
        <v>8</v>
      </c>
      <c r="E1064" s="22" t="s">
        <v>627</v>
      </c>
      <c r="F1064" s="22">
        <v>69</v>
      </c>
      <c r="G1064" s="22">
        <v>4</v>
      </c>
      <c r="H1064" s="22" t="str">
        <f>INDEX(Bar_data!$A$3:$B$140,MATCH(C1064,Bar_data!$A$3:$A$140,FALSE),2)</f>
        <v>Trust102</v>
      </c>
      <c r="I1064" s="22" t="str">
        <f>INDEX(TrustCAHUB_map!$A$2:$D$139,MATCH($C1064,TrustCAHUB_map!$A$2:$A$139,FALSE),3)</f>
        <v>West Midlands</v>
      </c>
      <c r="J1064" s="22" t="str">
        <f>INDEX(TrustCAHUB_map!$A$2:$D$139,MATCH($C1064,TrustCAHUB_map!$A$2:$A$139,FALSE),4)</f>
        <v>West Midlands</v>
      </c>
    </row>
    <row r="1065" spans="1:10" x14ac:dyDescent="0.3">
      <c r="A1065" s="22" t="str">
        <f t="shared" si="16"/>
        <v>'RRK2016Curative50-69'</v>
      </c>
      <c r="B1065" s="22">
        <v>2016</v>
      </c>
      <c r="C1065" s="22" t="s">
        <v>259</v>
      </c>
      <c r="D1065" s="22" t="s">
        <v>7</v>
      </c>
      <c r="E1065" s="22" t="s">
        <v>627</v>
      </c>
      <c r="F1065" s="22">
        <v>30</v>
      </c>
      <c r="G1065" s="22">
        <v>2</v>
      </c>
      <c r="H1065" s="22" t="str">
        <f>INDEX(Bar_data!$A$3:$B$140,MATCH(C1065,Bar_data!$A$3:$A$140,FALSE),2)</f>
        <v>Trust102</v>
      </c>
      <c r="I1065" s="22" t="str">
        <f>INDEX(TrustCAHUB_map!$A$2:$D$139,MATCH($C1065,TrustCAHUB_map!$A$2:$A$139,FALSE),3)</f>
        <v>West Midlands</v>
      </c>
      <c r="J1065" s="22" t="str">
        <f>INDEX(TrustCAHUB_map!$A$2:$D$139,MATCH($C1065,TrustCAHUB_map!$A$2:$A$139,FALSE),4)</f>
        <v>West Midlands</v>
      </c>
    </row>
    <row r="1066" spans="1:10" x14ac:dyDescent="0.3">
      <c r="A1066" s="22" t="str">
        <f t="shared" si="16"/>
        <v>'RRK2016Palliative70+'</v>
      </c>
      <c r="B1066" s="22">
        <v>2016</v>
      </c>
      <c r="C1066" s="22" t="s">
        <v>259</v>
      </c>
      <c r="D1066" s="22" t="s">
        <v>8</v>
      </c>
      <c r="E1066" s="22" t="s">
        <v>628</v>
      </c>
      <c r="F1066" s="22">
        <v>59</v>
      </c>
      <c r="G1066" s="22">
        <v>5</v>
      </c>
      <c r="H1066" s="22" t="str">
        <f>INDEX(Bar_data!$A$3:$B$140,MATCH(C1066,Bar_data!$A$3:$A$140,FALSE),2)</f>
        <v>Trust102</v>
      </c>
      <c r="I1066" s="22" t="str">
        <f>INDEX(TrustCAHUB_map!$A$2:$D$139,MATCH($C1066,TrustCAHUB_map!$A$2:$A$139,FALSE),3)</f>
        <v>West Midlands</v>
      </c>
      <c r="J1066" s="22" t="str">
        <f>INDEX(TrustCAHUB_map!$A$2:$D$139,MATCH($C1066,TrustCAHUB_map!$A$2:$A$139,FALSE),4)</f>
        <v>West Midlands</v>
      </c>
    </row>
    <row r="1067" spans="1:10" x14ac:dyDescent="0.3">
      <c r="A1067" s="22" t="str">
        <f t="shared" si="16"/>
        <v>'RRK2016Not assigned70+'</v>
      </c>
      <c r="B1067" s="22">
        <v>2016</v>
      </c>
      <c r="C1067" s="22" t="s">
        <v>259</v>
      </c>
      <c r="D1067" s="22" t="s">
        <v>477</v>
      </c>
      <c r="E1067" s="22" t="s">
        <v>628</v>
      </c>
      <c r="F1067" s="22">
        <v>1</v>
      </c>
      <c r="G1067" s="22">
        <v>0</v>
      </c>
      <c r="H1067" s="22" t="str">
        <f>INDEX(Bar_data!$A$3:$B$140,MATCH(C1067,Bar_data!$A$3:$A$140,FALSE),2)</f>
        <v>Trust102</v>
      </c>
      <c r="I1067" s="22" t="str">
        <f>INDEX(TrustCAHUB_map!$A$2:$D$139,MATCH($C1067,TrustCAHUB_map!$A$2:$A$139,FALSE),3)</f>
        <v>West Midlands</v>
      </c>
      <c r="J1067" s="22" t="str">
        <f>INDEX(TrustCAHUB_map!$A$2:$D$139,MATCH($C1067,TrustCAHUB_map!$A$2:$A$139,FALSE),4)</f>
        <v>West Midlands</v>
      </c>
    </row>
    <row r="1068" spans="1:10" x14ac:dyDescent="0.3">
      <c r="A1068" s="22" t="str">
        <f t="shared" si="16"/>
        <v>'RRK2016Curative70+'</v>
      </c>
      <c r="B1068" s="22">
        <v>2016</v>
      </c>
      <c r="C1068" s="22" t="s">
        <v>259</v>
      </c>
      <c r="D1068" s="22" t="s">
        <v>7</v>
      </c>
      <c r="E1068" s="22" t="s">
        <v>628</v>
      </c>
      <c r="F1068" s="22">
        <v>26</v>
      </c>
      <c r="G1068" s="22">
        <v>3</v>
      </c>
      <c r="H1068" s="22" t="str">
        <f>INDEX(Bar_data!$A$3:$B$140,MATCH(C1068,Bar_data!$A$3:$A$140,FALSE),2)</f>
        <v>Trust102</v>
      </c>
      <c r="I1068" s="22" t="str">
        <f>INDEX(TrustCAHUB_map!$A$2:$D$139,MATCH($C1068,TrustCAHUB_map!$A$2:$A$139,FALSE),3)</f>
        <v>West Midlands</v>
      </c>
      <c r="J1068" s="22" t="str">
        <f>INDEX(TrustCAHUB_map!$A$2:$D$139,MATCH($C1068,TrustCAHUB_map!$A$2:$A$139,FALSE),4)</f>
        <v>West Midlands</v>
      </c>
    </row>
    <row r="1069" spans="1:10" x14ac:dyDescent="0.3">
      <c r="A1069" s="22" t="str">
        <f t="shared" si="16"/>
        <v>'RRV2016Palliative18-49'</v>
      </c>
      <c r="B1069" s="22">
        <v>2016</v>
      </c>
      <c r="C1069" s="22" t="s">
        <v>260</v>
      </c>
      <c r="D1069" s="22" t="s">
        <v>8</v>
      </c>
      <c r="E1069" s="22" t="s">
        <v>153</v>
      </c>
      <c r="F1069" s="22">
        <v>10</v>
      </c>
      <c r="G1069" s="22">
        <v>2</v>
      </c>
      <c r="H1069" s="22" t="str">
        <f>INDEX(Bar_data!$A$3:$B$140,MATCH(C1069,Bar_data!$A$3:$A$140,FALSE),2)</f>
        <v>Trust103</v>
      </c>
      <c r="I1069" s="22" t="str">
        <f>INDEX(TrustCAHUB_map!$A$2:$D$139,MATCH($C1069,TrustCAHUB_map!$A$2:$A$139,FALSE),3)</f>
        <v>North Central and North East London</v>
      </c>
      <c r="J1069" s="22" t="str">
        <f>INDEX(TrustCAHUB_map!$A$2:$D$139,MATCH($C1069,TrustCAHUB_map!$A$2:$A$139,FALSE),4)</f>
        <v>London</v>
      </c>
    </row>
    <row r="1070" spans="1:10" x14ac:dyDescent="0.3">
      <c r="A1070" s="22" t="str">
        <f t="shared" si="16"/>
        <v>'RRV2016Palliative50-69'</v>
      </c>
      <c r="B1070" s="22">
        <v>2016</v>
      </c>
      <c r="C1070" s="22" t="s">
        <v>260</v>
      </c>
      <c r="D1070" s="22" t="s">
        <v>8</v>
      </c>
      <c r="E1070" s="22" t="s">
        <v>627</v>
      </c>
      <c r="F1070" s="22">
        <v>58</v>
      </c>
      <c r="G1070" s="22">
        <v>7</v>
      </c>
      <c r="H1070" s="22" t="str">
        <f>INDEX(Bar_data!$A$3:$B$140,MATCH(C1070,Bar_data!$A$3:$A$140,FALSE),2)</f>
        <v>Trust103</v>
      </c>
      <c r="I1070" s="22" t="str">
        <f>INDEX(TrustCAHUB_map!$A$2:$D$139,MATCH($C1070,TrustCAHUB_map!$A$2:$A$139,FALSE),3)</f>
        <v>North Central and North East London</v>
      </c>
      <c r="J1070" s="22" t="str">
        <f>INDEX(TrustCAHUB_map!$A$2:$D$139,MATCH($C1070,TrustCAHUB_map!$A$2:$A$139,FALSE),4)</f>
        <v>London</v>
      </c>
    </row>
    <row r="1071" spans="1:10" x14ac:dyDescent="0.3">
      <c r="A1071" s="22" t="str">
        <f t="shared" si="16"/>
        <v>'RRV2016Curative50-69'</v>
      </c>
      <c r="B1071" s="22">
        <v>2016</v>
      </c>
      <c r="C1071" s="22" t="s">
        <v>260</v>
      </c>
      <c r="D1071" s="22" t="s">
        <v>7</v>
      </c>
      <c r="E1071" s="22" t="s">
        <v>627</v>
      </c>
      <c r="F1071" s="22">
        <v>15</v>
      </c>
      <c r="G1071" s="22">
        <v>0</v>
      </c>
      <c r="H1071" s="22" t="str">
        <f>INDEX(Bar_data!$A$3:$B$140,MATCH(C1071,Bar_data!$A$3:$A$140,FALSE),2)</f>
        <v>Trust103</v>
      </c>
      <c r="I1071" s="22" t="str">
        <f>INDEX(TrustCAHUB_map!$A$2:$D$139,MATCH($C1071,TrustCAHUB_map!$A$2:$A$139,FALSE),3)</f>
        <v>North Central and North East London</v>
      </c>
      <c r="J1071" s="22" t="str">
        <f>INDEX(TrustCAHUB_map!$A$2:$D$139,MATCH($C1071,TrustCAHUB_map!$A$2:$A$139,FALSE),4)</f>
        <v>London</v>
      </c>
    </row>
    <row r="1072" spans="1:10" x14ac:dyDescent="0.3">
      <c r="A1072" s="22" t="str">
        <f t="shared" si="16"/>
        <v>'RRV2016Palliative70+'</v>
      </c>
      <c r="B1072" s="22">
        <v>2016</v>
      </c>
      <c r="C1072" s="22" t="s">
        <v>260</v>
      </c>
      <c r="D1072" s="22" t="s">
        <v>8</v>
      </c>
      <c r="E1072" s="22" t="s">
        <v>628</v>
      </c>
      <c r="F1072" s="22">
        <v>27</v>
      </c>
      <c r="G1072" s="22">
        <v>5</v>
      </c>
      <c r="H1072" s="22" t="str">
        <f>INDEX(Bar_data!$A$3:$B$140,MATCH(C1072,Bar_data!$A$3:$A$140,FALSE),2)</f>
        <v>Trust103</v>
      </c>
      <c r="I1072" s="22" t="str">
        <f>INDEX(TrustCAHUB_map!$A$2:$D$139,MATCH($C1072,TrustCAHUB_map!$A$2:$A$139,FALSE),3)</f>
        <v>North Central and North East London</v>
      </c>
      <c r="J1072" s="22" t="str">
        <f>INDEX(TrustCAHUB_map!$A$2:$D$139,MATCH($C1072,TrustCAHUB_map!$A$2:$A$139,FALSE),4)</f>
        <v>London</v>
      </c>
    </row>
    <row r="1073" spans="1:10" x14ac:dyDescent="0.3">
      <c r="A1073" s="22" t="str">
        <f t="shared" si="16"/>
        <v>'RRV2016Curative70+'</v>
      </c>
      <c r="B1073" s="22">
        <v>2016</v>
      </c>
      <c r="C1073" s="22" t="s">
        <v>260</v>
      </c>
      <c r="D1073" s="22" t="s">
        <v>7</v>
      </c>
      <c r="E1073" s="22" t="s">
        <v>628</v>
      </c>
      <c r="F1073" s="22">
        <v>9</v>
      </c>
      <c r="G1073" s="22">
        <v>0</v>
      </c>
      <c r="H1073" s="22" t="str">
        <f>INDEX(Bar_data!$A$3:$B$140,MATCH(C1073,Bar_data!$A$3:$A$140,FALSE),2)</f>
        <v>Trust103</v>
      </c>
      <c r="I1073" s="22" t="str">
        <f>INDEX(TrustCAHUB_map!$A$2:$D$139,MATCH($C1073,TrustCAHUB_map!$A$2:$A$139,FALSE),3)</f>
        <v>North Central and North East London</v>
      </c>
      <c r="J1073" s="22" t="str">
        <f>INDEX(TrustCAHUB_map!$A$2:$D$139,MATCH($C1073,TrustCAHUB_map!$A$2:$A$139,FALSE),4)</f>
        <v>London</v>
      </c>
    </row>
    <row r="1074" spans="1:10" x14ac:dyDescent="0.3">
      <c r="A1074" s="22" t="str">
        <f t="shared" si="16"/>
        <v>'RTD2016Palliative18-49'</v>
      </c>
      <c r="B1074" s="22">
        <v>2016</v>
      </c>
      <c r="C1074" s="22" t="s">
        <v>261</v>
      </c>
      <c r="D1074" s="22" t="s">
        <v>8</v>
      </c>
      <c r="E1074" s="22" t="s">
        <v>153</v>
      </c>
      <c r="F1074" s="22">
        <v>4</v>
      </c>
      <c r="G1074" s="22">
        <v>0</v>
      </c>
      <c r="H1074" s="22" t="str">
        <f>INDEX(Bar_data!$A$3:$B$140,MATCH(C1074,Bar_data!$A$3:$A$140,FALSE),2)</f>
        <v>Trust104</v>
      </c>
      <c r="I1074" s="22" t="str">
        <f>INDEX(TrustCAHUB_map!$A$2:$D$139,MATCH($C1074,TrustCAHUB_map!$A$2:$A$139,FALSE),3)</f>
        <v>North East and Cumbria</v>
      </c>
      <c r="J1074" s="22" t="str">
        <f>INDEX(TrustCAHUB_map!$A$2:$D$139,MATCH($C1074,TrustCAHUB_map!$A$2:$A$139,FALSE),4)</f>
        <v>North East</v>
      </c>
    </row>
    <row r="1075" spans="1:10" x14ac:dyDescent="0.3">
      <c r="A1075" s="22" t="str">
        <f t="shared" si="16"/>
        <v>'RTD2016Curative18-49'</v>
      </c>
      <c r="B1075" s="22">
        <v>2016</v>
      </c>
      <c r="C1075" s="22" t="s">
        <v>261</v>
      </c>
      <c r="D1075" s="22" t="s">
        <v>7</v>
      </c>
      <c r="E1075" s="22" t="s">
        <v>153</v>
      </c>
      <c r="F1075" s="22">
        <v>2</v>
      </c>
      <c r="G1075" s="22">
        <v>0</v>
      </c>
      <c r="H1075" s="22" t="str">
        <f>INDEX(Bar_data!$A$3:$B$140,MATCH(C1075,Bar_data!$A$3:$A$140,FALSE),2)</f>
        <v>Trust104</v>
      </c>
      <c r="I1075" s="22" t="str">
        <f>INDEX(TrustCAHUB_map!$A$2:$D$139,MATCH($C1075,TrustCAHUB_map!$A$2:$A$139,FALSE),3)</f>
        <v>North East and Cumbria</v>
      </c>
      <c r="J1075" s="22" t="str">
        <f>INDEX(TrustCAHUB_map!$A$2:$D$139,MATCH($C1075,TrustCAHUB_map!$A$2:$A$139,FALSE),4)</f>
        <v>North East</v>
      </c>
    </row>
    <row r="1076" spans="1:10" x14ac:dyDescent="0.3">
      <c r="A1076" s="22" t="str">
        <f t="shared" si="16"/>
        <v>'RTD2016Palliative50-69'</v>
      </c>
      <c r="B1076" s="22">
        <v>2016</v>
      </c>
      <c r="C1076" s="22" t="s">
        <v>261</v>
      </c>
      <c r="D1076" s="22" t="s">
        <v>8</v>
      </c>
      <c r="E1076" s="22" t="s">
        <v>627</v>
      </c>
      <c r="F1076" s="22">
        <v>66</v>
      </c>
      <c r="G1076" s="22">
        <v>7</v>
      </c>
      <c r="H1076" s="22" t="str">
        <f>INDEX(Bar_data!$A$3:$B$140,MATCH(C1076,Bar_data!$A$3:$A$140,FALSE),2)</f>
        <v>Trust104</v>
      </c>
      <c r="I1076" s="22" t="str">
        <f>INDEX(TrustCAHUB_map!$A$2:$D$139,MATCH($C1076,TrustCAHUB_map!$A$2:$A$139,FALSE),3)</f>
        <v>North East and Cumbria</v>
      </c>
      <c r="J1076" s="22" t="str">
        <f>INDEX(TrustCAHUB_map!$A$2:$D$139,MATCH($C1076,TrustCAHUB_map!$A$2:$A$139,FALSE),4)</f>
        <v>North East</v>
      </c>
    </row>
    <row r="1077" spans="1:10" x14ac:dyDescent="0.3">
      <c r="A1077" s="22" t="str">
        <f t="shared" si="16"/>
        <v>'RTD2016Curative50-69'</v>
      </c>
      <c r="B1077" s="22">
        <v>2016</v>
      </c>
      <c r="C1077" s="22" t="s">
        <v>261</v>
      </c>
      <c r="D1077" s="22" t="s">
        <v>7</v>
      </c>
      <c r="E1077" s="22" t="s">
        <v>627</v>
      </c>
      <c r="F1077" s="22">
        <v>23</v>
      </c>
      <c r="G1077" s="22">
        <v>0</v>
      </c>
      <c r="H1077" s="22" t="str">
        <f>INDEX(Bar_data!$A$3:$B$140,MATCH(C1077,Bar_data!$A$3:$A$140,FALSE),2)</f>
        <v>Trust104</v>
      </c>
      <c r="I1077" s="22" t="str">
        <f>INDEX(TrustCAHUB_map!$A$2:$D$139,MATCH($C1077,TrustCAHUB_map!$A$2:$A$139,FALSE),3)</f>
        <v>North East and Cumbria</v>
      </c>
      <c r="J1077" s="22" t="str">
        <f>INDEX(TrustCAHUB_map!$A$2:$D$139,MATCH($C1077,TrustCAHUB_map!$A$2:$A$139,FALSE),4)</f>
        <v>North East</v>
      </c>
    </row>
    <row r="1078" spans="1:10" x14ac:dyDescent="0.3">
      <c r="A1078" s="22" t="str">
        <f t="shared" si="16"/>
        <v>'RTD2016Palliative70+'</v>
      </c>
      <c r="B1078" s="22">
        <v>2016</v>
      </c>
      <c r="C1078" s="22" t="s">
        <v>261</v>
      </c>
      <c r="D1078" s="22" t="s">
        <v>8</v>
      </c>
      <c r="E1078" s="22" t="s">
        <v>628</v>
      </c>
      <c r="F1078" s="22">
        <v>47</v>
      </c>
      <c r="G1078" s="22">
        <v>2</v>
      </c>
      <c r="H1078" s="22" t="str">
        <f>INDEX(Bar_data!$A$3:$B$140,MATCH(C1078,Bar_data!$A$3:$A$140,FALSE),2)</f>
        <v>Trust104</v>
      </c>
      <c r="I1078" s="22" t="str">
        <f>INDEX(TrustCAHUB_map!$A$2:$D$139,MATCH($C1078,TrustCAHUB_map!$A$2:$A$139,FALSE),3)</f>
        <v>North East and Cumbria</v>
      </c>
      <c r="J1078" s="22" t="str">
        <f>INDEX(TrustCAHUB_map!$A$2:$D$139,MATCH($C1078,TrustCAHUB_map!$A$2:$A$139,FALSE),4)</f>
        <v>North East</v>
      </c>
    </row>
    <row r="1079" spans="1:10" x14ac:dyDescent="0.3">
      <c r="A1079" s="22" t="str">
        <f t="shared" si="16"/>
        <v>'RTD2016Curative70+'</v>
      </c>
      <c r="B1079" s="22">
        <v>2016</v>
      </c>
      <c r="C1079" s="22" t="s">
        <v>261</v>
      </c>
      <c r="D1079" s="22" t="s">
        <v>7</v>
      </c>
      <c r="E1079" s="22" t="s">
        <v>628</v>
      </c>
      <c r="F1079" s="22">
        <v>5</v>
      </c>
      <c r="G1079" s="22">
        <v>1</v>
      </c>
      <c r="H1079" s="22" t="str">
        <f>INDEX(Bar_data!$A$3:$B$140,MATCH(C1079,Bar_data!$A$3:$A$140,FALSE),2)</f>
        <v>Trust104</v>
      </c>
      <c r="I1079" s="22" t="str">
        <f>INDEX(TrustCAHUB_map!$A$2:$D$139,MATCH($C1079,TrustCAHUB_map!$A$2:$A$139,FALSE),3)</f>
        <v>North East and Cumbria</v>
      </c>
      <c r="J1079" s="22" t="str">
        <f>INDEX(TrustCAHUB_map!$A$2:$D$139,MATCH($C1079,TrustCAHUB_map!$A$2:$A$139,FALSE),4)</f>
        <v>North East</v>
      </c>
    </row>
    <row r="1080" spans="1:10" x14ac:dyDescent="0.3">
      <c r="A1080" s="22" t="str">
        <f t="shared" si="16"/>
        <v>'RTE2016Not assigned18-49'</v>
      </c>
      <c r="B1080" s="22">
        <v>2016</v>
      </c>
      <c r="C1080" s="22" t="s">
        <v>262</v>
      </c>
      <c r="D1080" s="22" t="s">
        <v>477</v>
      </c>
      <c r="E1080" s="22" t="s">
        <v>153</v>
      </c>
      <c r="F1080" s="22">
        <v>2</v>
      </c>
      <c r="G1080" s="22">
        <v>0</v>
      </c>
      <c r="H1080" s="22" t="str">
        <f>INDEX(Bar_data!$A$3:$B$140,MATCH(C1080,Bar_data!$A$3:$A$140,FALSE),2)</f>
        <v>Trust105</v>
      </c>
      <c r="I1080" s="22" t="str">
        <f>INDEX(TrustCAHUB_map!$A$2:$D$139,MATCH($C1080,TrustCAHUB_map!$A$2:$A$139,FALSE),3)</f>
        <v>Somerset, Wiltshire, Avon and Gloucester</v>
      </c>
      <c r="J1080" s="22" t="str">
        <f>INDEX(TrustCAHUB_map!$A$2:$D$139,MATCH($C1080,TrustCAHUB_map!$A$2:$A$139,FALSE),4)</f>
        <v>South West</v>
      </c>
    </row>
    <row r="1081" spans="1:10" x14ac:dyDescent="0.3">
      <c r="A1081" s="22" t="str">
        <f t="shared" si="16"/>
        <v>'RTE2016Palliative18-49'</v>
      </c>
      <c r="B1081" s="22">
        <v>2016</v>
      </c>
      <c r="C1081" s="22" t="s">
        <v>262</v>
      </c>
      <c r="D1081" s="22" t="s">
        <v>8</v>
      </c>
      <c r="E1081" s="22" t="s">
        <v>153</v>
      </c>
      <c r="F1081" s="22">
        <v>8</v>
      </c>
      <c r="G1081" s="22">
        <v>0</v>
      </c>
      <c r="H1081" s="22" t="str">
        <f>INDEX(Bar_data!$A$3:$B$140,MATCH(C1081,Bar_data!$A$3:$A$140,FALSE),2)</f>
        <v>Trust105</v>
      </c>
      <c r="I1081" s="22" t="str">
        <f>INDEX(TrustCAHUB_map!$A$2:$D$139,MATCH($C1081,TrustCAHUB_map!$A$2:$A$139,FALSE),3)</f>
        <v>Somerset, Wiltshire, Avon and Gloucester</v>
      </c>
      <c r="J1081" s="22" t="str">
        <f>INDEX(TrustCAHUB_map!$A$2:$D$139,MATCH($C1081,TrustCAHUB_map!$A$2:$A$139,FALSE),4)</f>
        <v>South West</v>
      </c>
    </row>
    <row r="1082" spans="1:10" x14ac:dyDescent="0.3">
      <c r="A1082" s="22" t="str">
        <f t="shared" si="16"/>
        <v>'RTE2016Curative18-49'</v>
      </c>
      <c r="B1082" s="22">
        <v>2016</v>
      </c>
      <c r="C1082" s="22" t="s">
        <v>262</v>
      </c>
      <c r="D1082" s="22" t="s">
        <v>7</v>
      </c>
      <c r="E1082" s="22" t="s">
        <v>153</v>
      </c>
      <c r="F1082" s="22">
        <v>1</v>
      </c>
      <c r="G1082" s="22">
        <v>0</v>
      </c>
      <c r="H1082" s="22" t="str">
        <f>INDEX(Bar_data!$A$3:$B$140,MATCH(C1082,Bar_data!$A$3:$A$140,FALSE),2)</f>
        <v>Trust105</v>
      </c>
      <c r="I1082" s="22" t="str">
        <f>INDEX(TrustCAHUB_map!$A$2:$D$139,MATCH($C1082,TrustCAHUB_map!$A$2:$A$139,FALSE),3)</f>
        <v>Somerset, Wiltshire, Avon and Gloucester</v>
      </c>
      <c r="J1082" s="22" t="str">
        <f>INDEX(TrustCAHUB_map!$A$2:$D$139,MATCH($C1082,TrustCAHUB_map!$A$2:$A$139,FALSE),4)</f>
        <v>South West</v>
      </c>
    </row>
    <row r="1083" spans="1:10" x14ac:dyDescent="0.3">
      <c r="A1083" s="22" t="str">
        <f t="shared" si="16"/>
        <v>'RTE2016Not assigned50-69'</v>
      </c>
      <c r="B1083" s="22">
        <v>2016</v>
      </c>
      <c r="C1083" s="22" t="s">
        <v>262</v>
      </c>
      <c r="D1083" s="22" t="s">
        <v>477</v>
      </c>
      <c r="E1083" s="22" t="s">
        <v>627</v>
      </c>
      <c r="F1083" s="22">
        <v>25</v>
      </c>
      <c r="G1083" s="22">
        <v>2</v>
      </c>
      <c r="H1083" s="22" t="str">
        <f>INDEX(Bar_data!$A$3:$B$140,MATCH(C1083,Bar_data!$A$3:$A$140,FALSE),2)</f>
        <v>Trust105</v>
      </c>
      <c r="I1083" s="22" t="str">
        <f>INDEX(TrustCAHUB_map!$A$2:$D$139,MATCH($C1083,TrustCAHUB_map!$A$2:$A$139,FALSE),3)</f>
        <v>Somerset, Wiltshire, Avon and Gloucester</v>
      </c>
      <c r="J1083" s="22" t="str">
        <f>INDEX(TrustCAHUB_map!$A$2:$D$139,MATCH($C1083,TrustCAHUB_map!$A$2:$A$139,FALSE),4)</f>
        <v>South West</v>
      </c>
    </row>
    <row r="1084" spans="1:10" x14ac:dyDescent="0.3">
      <c r="A1084" s="22" t="str">
        <f t="shared" si="16"/>
        <v>'RTE2016Palliative50-69'</v>
      </c>
      <c r="B1084" s="22">
        <v>2016</v>
      </c>
      <c r="C1084" s="22" t="s">
        <v>262</v>
      </c>
      <c r="D1084" s="22" t="s">
        <v>8</v>
      </c>
      <c r="E1084" s="22" t="s">
        <v>627</v>
      </c>
      <c r="F1084" s="22">
        <v>42</v>
      </c>
      <c r="G1084" s="22">
        <v>1</v>
      </c>
      <c r="H1084" s="22" t="str">
        <f>INDEX(Bar_data!$A$3:$B$140,MATCH(C1084,Bar_data!$A$3:$A$140,FALSE),2)</f>
        <v>Trust105</v>
      </c>
      <c r="I1084" s="22" t="str">
        <f>INDEX(TrustCAHUB_map!$A$2:$D$139,MATCH($C1084,TrustCAHUB_map!$A$2:$A$139,FALSE),3)</f>
        <v>Somerset, Wiltshire, Avon and Gloucester</v>
      </c>
      <c r="J1084" s="22" t="str">
        <f>INDEX(TrustCAHUB_map!$A$2:$D$139,MATCH($C1084,TrustCAHUB_map!$A$2:$A$139,FALSE),4)</f>
        <v>South West</v>
      </c>
    </row>
    <row r="1085" spans="1:10" x14ac:dyDescent="0.3">
      <c r="A1085" s="22" t="str">
        <f t="shared" si="16"/>
        <v>'RTE2016Curative50-69'</v>
      </c>
      <c r="B1085" s="22">
        <v>2016</v>
      </c>
      <c r="C1085" s="22" t="s">
        <v>262</v>
      </c>
      <c r="D1085" s="22" t="s">
        <v>7</v>
      </c>
      <c r="E1085" s="22" t="s">
        <v>627</v>
      </c>
      <c r="F1085" s="22">
        <v>10</v>
      </c>
      <c r="G1085" s="22">
        <v>0</v>
      </c>
      <c r="H1085" s="22" t="str">
        <f>INDEX(Bar_data!$A$3:$B$140,MATCH(C1085,Bar_data!$A$3:$A$140,FALSE),2)</f>
        <v>Trust105</v>
      </c>
      <c r="I1085" s="22" t="str">
        <f>INDEX(TrustCAHUB_map!$A$2:$D$139,MATCH($C1085,TrustCAHUB_map!$A$2:$A$139,FALSE),3)</f>
        <v>Somerset, Wiltshire, Avon and Gloucester</v>
      </c>
      <c r="J1085" s="22" t="str">
        <f>INDEX(TrustCAHUB_map!$A$2:$D$139,MATCH($C1085,TrustCAHUB_map!$A$2:$A$139,FALSE),4)</f>
        <v>South West</v>
      </c>
    </row>
    <row r="1086" spans="1:10" x14ac:dyDescent="0.3">
      <c r="A1086" s="22" t="str">
        <f t="shared" si="16"/>
        <v>'RTE2016Not assigned70+'</v>
      </c>
      <c r="B1086" s="22">
        <v>2016</v>
      </c>
      <c r="C1086" s="22" t="s">
        <v>262</v>
      </c>
      <c r="D1086" s="22" t="s">
        <v>477</v>
      </c>
      <c r="E1086" s="22" t="s">
        <v>628</v>
      </c>
      <c r="F1086" s="22">
        <v>27</v>
      </c>
      <c r="G1086" s="22">
        <v>4</v>
      </c>
      <c r="H1086" s="22" t="str">
        <f>INDEX(Bar_data!$A$3:$B$140,MATCH(C1086,Bar_data!$A$3:$A$140,FALSE),2)</f>
        <v>Trust105</v>
      </c>
      <c r="I1086" s="22" t="str">
        <f>INDEX(TrustCAHUB_map!$A$2:$D$139,MATCH($C1086,TrustCAHUB_map!$A$2:$A$139,FALSE),3)</f>
        <v>Somerset, Wiltshire, Avon and Gloucester</v>
      </c>
      <c r="J1086" s="22" t="str">
        <f>INDEX(TrustCAHUB_map!$A$2:$D$139,MATCH($C1086,TrustCAHUB_map!$A$2:$A$139,FALSE),4)</f>
        <v>South West</v>
      </c>
    </row>
    <row r="1087" spans="1:10" x14ac:dyDescent="0.3">
      <c r="A1087" s="22" t="str">
        <f t="shared" si="16"/>
        <v>'RTE2016Curative70+'</v>
      </c>
      <c r="B1087" s="22">
        <v>2016</v>
      </c>
      <c r="C1087" s="22" t="s">
        <v>262</v>
      </c>
      <c r="D1087" s="22" t="s">
        <v>7</v>
      </c>
      <c r="E1087" s="22" t="s">
        <v>628</v>
      </c>
      <c r="F1087" s="22">
        <v>6</v>
      </c>
      <c r="G1087" s="22">
        <v>0</v>
      </c>
      <c r="H1087" s="22" t="str">
        <f>INDEX(Bar_data!$A$3:$B$140,MATCH(C1087,Bar_data!$A$3:$A$140,FALSE),2)</f>
        <v>Trust105</v>
      </c>
      <c r="I1087" s="22" t="str">
        <f>INDEX(TrustCAHUB_map!$A$2:$D$139,MATCH($C1087,TrustCAHUB_map!$A$2:$A$139,FALSE),3)</f>
        <v>Somerset, Wiltshire, Avon and Gloucester</v>
      </c>
      <c r="J1087" s="22" t="str">
        <f>INDEX(TrustCAHUB_map!$A$2:$D$139,MATCH($C1087,TrustCAHUB_map!$A$2:$A$139,FALSE),4)</f>
        <v>South West</v>
      </c>
    </row>
    <row r="1088" spans="1:10" x14ac:dyDescent="0.3">
      <c r="A1088" s="22" t="str">
        <f t="shared" si="16"/>
        <v>'RTE2016Palliative70+'</v>
      </c>
      <c r="B1088" s="22">
        <v>2016</v>
      </c>
      <c r="C1088" s="22" t="s">
        <v>262</v>
      </c>
      <c r="D1088" s="22" t="s">
        <v>8</v>
      </c>
      <c r="E1088" s="22" t="s">
        <v>628</v>
      </c>
      <c r="F1088" s="22">
        <v>40</v>
      </c>
      <c r="G1088" s="22">
        <v>0</v>
      </c>
      <c r="H1088" s="22" t="str">
        <f>INDEX(Bar_data!$A$3:$B$140,MATCH(C1088,Bar_data!$A$3:$A$140,FALSE),2)</f>
        <v>Trust105</v>
      </c>
      <c r="I1088" s="22" t="str">
        <f>INDEX(TrustCAHUB_map!$A$2:$D$139,MATCH($C1088,TrustCAHUB_map!$A$2:$A$139,FALSE),3)</f>
        <v>Somerset, Wiltshire, Avon and Gloucester</v>
      </c>
      <c r="J1088" s="22" t="str">
        <f>INDEX(TrustCAHUB_map!$A$2:$D$139,MATCH($C1088,TrustCAHUB_map!$A$2:$A$139,FALSE),4)</f>
        <v>South West</v>
      </c>
    </row>
    <row r="1089" spans="1:10" x14ac:dyDescent="0.3">
      <c r="A1089" s="22" t="str">
        <f t="shared" si="16"/>
        <v>'RTF2016Not assigned18-49'</v>
      </c>
      <c r="B1089" s="22">
        <v>2016</v>
      </c>
      <c r="C1089" s="22" t="s">
        <v>263</v>
      </c>
      <c r="D1089" s="22" t="s">
        <v>477</v>
      </c>
      <c r="E1089" s="22" t="s">
        <v>153</v>
      </c>
      <c r="F1089" s="22">
        <v>1</v>
      </c>
      <c r="G1089" s="22">
        <v>1</v>
      </c>
      <c r="H1089" s="22" t="str">
        <f>INDEX(Bar_data!$A$3:$B$140,MATCH(C1089,Bar_data!$A$3:$A$140,FALSE),2)</f>
        <v>Trust106</v>
      </c>
      <c r="I1089" s="22" t="str">
        <f>INDEX(TrustCAHUB_map!$A$2:$D$139,MATCH($C1089,TrustCAHUB_map!$A$2:$A$139,FALSE),3)</f>
        <v>North East and Cumbria</v>
      </c>
      <c r="J1089" s="22" t="str">
        <f>INDEX(TrustCAHUB_map!$A$2:$D$139,MATCH($C1089,TrustCAHUB_map!$A$2:$A$139,FALSE),4)</f>
        <v>North East</v>
      </c>
    </row>
    <row r="1090" spans="1:10" x14ac:dyDescent="0.3">
      <c r="A1090" s="22" t="str">
        <f t="shared" si="16"/>
        <v>'RTF2016Palliative18-49'</v>
      </c>
      <c r="B1090" s="22">
        <v>2016</v>
      </c>
      <c r="C1090" s="22" t="s">
        <v>263</v>
      </c>
      <c r="D1090" s="22" t="s">
        <v>8</v>
      </c>
      <c r="E1090" s="22" t="s">
        <v>153</v>
      </c>
      <c r="F1090" s="22">
        <v>5</v>
      </c>
      <c r="G1090" s="22">
        <v>0</v>
      </c>
      <c r="H1090" s="22" t="str">
        <f>INDEX(Bar_data!$A$3:$B$140,MATCH(C1090,Bar_data!$A$3:$A$140,FALSE),2)</f>
        <v>Trust106</v>
      </c>
      <c r="I1090" s="22" t="str">
        <f>INDEX(TrustCAHUB_map!$A$2:$D$139,MATCH($C1090,TrustCAHUB_map!$A$2:$A$139,FALSE),3)</f>
        <v>North East and Cumbria</v>
      </c>
      <c r="J1090" s="22" t="str">
        <f>INDEX(TrustCAHUB_map!$A$2:$D$139,MATCH($C1090,TrustCAHUB_map!$A$2:$A$139,FALSE),4)</f>
        <v>North East</v>
      </c>
    </row>
    <row r="1091" spans="1:10" x14ac:dyDescent="0.3">
      <c r="A1091" s="22" t="str">
        <f t="shared" ref="A1091:A1154" si="17">"'"&amp;C1091&amp;B1091&amp;D1091&amp;E1091&amp;"'"</f>
        <v>'RTF2016Palliative50-69'</v>
      </c>
      <c r="B1091" s="22">
        <v>2016</v>
      </c>
      <c r="C1091" s="22" t="s">
        <v>263</v>
      </c>
      <c r="D1091" s="22" t="s">
        <v>8</v>
      </c>
      <c r="E1091" s="22" t="s">
        <v>627</v>
      </c>
      <c r="F1091" s="22">
        <v>46</v>
      </c>
      <c r="G1091" s="22">
        <v>1</v>
      </c>
      <c r="H1091" s="22" t="str">
        <f>INDEX(Bar_data!$A$3:$B$140,MATCH(C1091,Bar_data!$A$3:$A$140,FALSE),2)</f>
        <v>Trust106</v>
      </c>
      <c r="I1091" s="22" t="str">
        <f>INDEX(TrustCAHUB_map!$A$2:$D$139,MATCH($C1091,TrustCAHUB_map!$A$2:$A$139,FALSE),3)</f>
        <v>North East and Cumbria</v>
      </c>
      <c r="J1091" s="22" t="str">
        <f>INDEX(TrustCAHUB_map!$A$2:$D$139,MATCH($C1091,TrustCAHUB_map!$A$2:$A$139,FALSE),4)</f>
        <v>North East</v>
      </c>
    </row>
    <row r="1092" spans="1:10" x14ac:dyDescent="0.3">
      <c r="A1092" s="22" t="str">
        <f t="shared" si="17"/>
        <v>'RTF2016Curative50-69'</v>
      </c>
      <c r="B1092" s="22">
        <v>2016</v>
      </c>
      <c r="C1092" s="22" t="s">
        <v>263</v>
      </c>
      <c r="D1092" s="22" t="s">
        <v>7</v>
      </c>
      <c r="E1092" s="22" t="s">
        <v>627</v>
      </c>
      <c r="F1092" s="22">
        <v>9</v>
      </c>
      <c r="G1092" s="22">
        <v>0</v>
      </c>
      <c r="H1092" s="22" t="str">
        <f>INDEX(Bar_data!$A$3:$B$140,MATCH(C1092,Bar_data!$A$3:$A$140,FALSE),2)</f>
        <v>Trust106</v>
      </c>
      <c r="I1092" s="22" t="str">
        <f>INDEX(TrustCAHUB_map!$A$2:$D$139,MATCH($C1092,TrustCAHUB_map!$A$2:$A$139,FALSE),3)</f>
        <v>North East and Cumbria</v>
      </c>
      <c r="J1092" s="22" t="str">
        <f>INDEX(TrustCAHUB_map!$A$2:$D$139,MATCH($C1092,TrustCAHUB_map!$A$2:$A$139,FALSE),4)</f>
        <v>North East</v>
      </c>
    </row>
    <row r="1093" spans="1:10" x14ac:dyDescent="0.3">
      <c r="A1093" s="22" t="str">
        <f t="shared" si="17"/>
        <v>'RTF2016Not assigned50-69'</v>
      </c>
      <c r="B1093" s="22">
        <v>2016</v>
      </c>
      <c r="C1093" s="22" t="s">
        <v>263</v>
      </c>
      <c r="D1093" s="22" t="s">
        <v>477</v>
      </c>
      <c r="E1093" s="22" t="s">
        <v>627</v>
      </c>
      <c r="F1093" s="22">
        <v>1</v>
      </c>
      <c r="G1093" s="22">
        <v>0</v>
      </c>
      <c r="H1093" s="22" t="str">
        <f>INDEX(Bar_data!$A$3:$B$140,MATCH(C1093,Bar_data!$A$3:$A$140,FALSE),2)</f>
        <v>Trust106</v>
      </c>
      <c r="I1093" s="22" t="str">
        <f>INDEX(TrustCAHUB_map!$A$2:$D$139,MATCH($C1093,TrustCAHUB_map!$A$2:$A$139,FALSE),3)</f>
        <v>North East and Cumbria</v>
      </c>
      <c r="J1093" s="22" t="str">
        <f>INDEX(TrustCAHUB_map!$A$2:$D$139,MATCH($C1093,TrustCAHUB_map!$A$2:$A$139,FALSE),4)</f>
        <v>North East</v>
      </c>
    </row>
    <row r="1094" spans="1:10" x14ac:dyDescent="0.3">
      <c r="A1094" s="22" t="str">
        <f t="shared" si="17"/>
        <v>'RTF2016Curative70+'</v>
      </c>
      <c r="B1094" s="22">
        <v>2016</v>
      </c>
      <c r="C1094" s="22" t="s">
        <v>263</v>
      </c>
      <c r="D1094" s="22" t="s">
        <v>7</v>
      </c>
      <c r="E1094" s="22" t="s">
        <v>628</v>
      </c>
      <c r="F1094" s="22">
        <v>8</v>
      </c>
      <c r="G1094" s="22">
        <v>0</v>
      </c>
      <c r="H1094" s="22" t="str">
        <f>INDEX(Bar_data!$A$3:$B$140,MATCH(C1094,Bar_data!$A$3:$A$140,FALSE),2)</f>
        <v>Trust106</v>
      </c>
      <c r="I1094" s="22" t="str">
        <f>INDEX(TrustCAHUB_map!$A$2:$D$139,MATCH($C1094,TrustCAHUB_map!$A$2:$A$139,FALSE),3)</f>
        <v>North East and Cumbria</v>
      </c>
      <c r="J1094" s="22" t="str">
        <f>INDEX(TrustCAHUB_map!$A$2:$D$139,MATCH($C1094,TrustCAHUB_map!$A$2:$A$139,FALSE),4)</f>
        <v>North East</v>
      </c>
    </row>
    <row r="1095" spans="1:10" x14ac:dyDescent="0.3">
      <c r="A1095" s="22" t="str">
        <f t="shared" si="17"/>
        <v>'RTF2016Palliative70+'</v>
      </c>
      <c r="B1095" s="22">
        <v>2016</v>
      </c>
      <c r="C1095" s="22" t="s">
        <v>263</v>
      </c>
      <c r="D1095" s="22" t="s">
        <v>8</v>
      </c>
      <c r="E1095" s="22" t="s">
        <v>628</v>
      </c>
      <c r="F1095" s="22">
        <v>45</v>
      </c>
      <c r="G1095" s="22">
        <v>5</v>
      </c>
      <c r="H1095" s="22" t="str">
        <f>INDEX(Bar_data!$A$3:$B$140,MATCH(C1095,Bar_data!$A$3:$A$140,FALSE),2)</f>
        <v>Trust106</v>
      </c>
      <c r="I1095" s="22" t="str">
        <f>INDEX(TrustCAHUB_map!$A$2:$D$139,MATCH($C1095,TrustCAHUB_map!$A$2:$A$139,FALSE),3)</f>
        <v>North East and Cumbria</v>
      </c>
      <c r="J1095" s="22" t="str">
        <f>INDEX(TrustCAHUB_map!$A$2:$D$139,MATCH($C1095,TrustCAHUB_map!$A$2:$A$139,FALSE),4)</f>
        <v>North East</v>
      </c>
    </row>
    <row r="1096" spans="1:10" x14ac:dyDescent="0.3">
      <c r="A1096" s="22" t="str">
        <f t="shared" si="17"/>
        <v>'RTF2016Not assigned70+'</v>
      </c>
      <c r="B1096" s="22">
        <v>2016</v>
      </c>
      <c r="C1096" s="22" t="s">
        <v>263</v>
      </c>
      <c r="D1096" s="22" t="s">
        <v>477</v>
      </c>
      <c r="E1096" s="22" t="s">
        <v>628</v>
      </c>
      <c r="F1096" s="22">
        <v>2</v>
      </c>
      <c r="G1096" s="22">
        <v>0</v>
      </c>
      <c r="H1096" s="22" t="str">
        <f>INDEX(Bar_data!$A$3:$B$140,MATCH(C1096,Bar_data!$A$3:$A$140,FALSE),2)</f>
        <v>Trust106</v>
      </c>
      <c r="I1096" s="22" t="str">
        <f>INDEX(TrustCAHUB_map!$A$2:$D$139,MATCH($C1096,TrustCAHUB_map!$A$2:$A$139,FALSE),3)</f>
        <v>North East and Cumbria</v>
      </c>
      <c r="J1096" s="22" t="str">
        <f>INDEX(TrustCAHUB_map!$A$2:$D$139,MATCH($C1096,TrustCAHUB_map!$A$2:$A$139,FALSE),4)</f>
        <v>North East</v>
      </c>
    </row>
    <row r="1097" spans="1:10" x14ac:dyDescent="0.3">
      <c r="A1097" s="22" t="str">
        <f t="shared" si="17"/>
        <v>'RTG2016Not assigned18-49'</v>
      </c>
      <c r="B1097" s="22">
        <v>2016</v>
      </c>
      <c r="C1097" s="22" t="s">
        <v>264</v>
      </c>
      <c r="D1097" s="22" t="s">
        <v>477</v>
      </c>
      <c r="E1097" s="22" t="s">
        <v>153</v>
      </c>
      <c r="F1097" s="22">
        <v>1</v>
      </c>
      <c r="G1097" s="22">
        <v>0</v>
      </c>
      <c r="H1097" s="22" t="str">
        <f>INDEX(Bar_data!$A$3:$B$140,MATCH(C1097,Bar_data!$A$3:$A$140,FALSE),2)</f>
        <v>Trust107</v>
      </c>
      <c r="I1097" s="22" t="str">
        <f>INDEX(TrustCAHUB_map!$A$2:$D$139,MATCH($C1097,TrustCAHUB_map!$A$2:$A$139,FALSE),3)</f>
        <v>East Midlands</v>
      </c>
      <c r="J1097" s="22" t="str">
        <f>INDEX(TrustCAHUB_map!$A$2:$D$139,MATCH($C1097,TrustCAHUB_map!$A$2:$A$139,FALSE),4)</f>
        <v>East Midlands</v>
      </c>
    </row>
    <row r="1098" spans="1:10" x14ac:dyDescent="0.3">
      <c r="A1098" s="22" t="str">
        <f t="shared" si="17"/>
        <v>'RTG2016Palliative18-49'</v>
      </c>
      <c r="B1098" s="22">
        <v>2016</v>
      </c>
      <c r="C1098" s="22" t="s">
        <v>264</v>
      </c>
      <c r="D1098" s="22" t="s">
        <v>8</v>
      </c>
      <c r="E1098" s="22" t="s">
        <v>153</v>
      </c>
      <c r="F1098" s="22">
        <v>4</v>
      </c>
      <c r="G1098" s="22">
        <v>2</v>
      </c>
      <c r="H1098" s="22" t="str">
        <f>INDEX(Bar_data!$A$3:$B$140,MATCH(C1098,Bar_data!$A$3:$A$140,FALSE),2)</f>
        <v>Trust107</v>
      </c>
      <c r="I1098" s="22" t="str">
        <f>INDEX(TrustCAHUB_map!$A$2:$D$139,MATCH($C1098,TrustCAHUB_map!$A$2:$A$139,FALSE),3)</f>
        <v>East Midlands</v>
      </c>
      <c r="J1098" s="22" t="str">
        <f>INDEX(TrustCAHUB_map!$A$2:$D$139,MATCH($C1098,TrustCAHUB_map!$A$2:$A$139,FALSE),4)</f>
        <v>East Midlands</v>
      </c>
    </row>
    <row r="1099" spans="1:10" x14ac:dyDescent="0.3">
      <c r="A1099" s="22" t="str">
        <f t="shared" si="17"/>
        <v>'RTG2016Not assigned50-69'</v>
      </c>
      <c r="B1099" s="22">
        <v>2016</v>
      </c>
      <c r="C1099" s="22" t="s">
        <v>264</v>
      </c>
      <c r="D1099" s="22" t="s">
        <v>477</v>
      </c>
      <c r="E1099" s="22" t="s">
        <v>627</v>
      </c>
      <c r="F1099" s="22">
        <v>10</v>
      </c>
      <c r="G1099" s="22">
        <v>2</v>
      </c>
      <c r="H1099" s="22" t="str">
        <f>INDEX(Bar_data!$A$3:$B$140,MATCH(C1099,Bar_data!$A$3:$A$140,FALSE),2)</f>
        <v>Trust107</v>
      </c>
      <c r="I1099" s="22" t="str">
        <f>INDEX(TrustCAHUB_map!$A$2:$D$139,MATCH($C1099,TrustCAHUB_map!$A$2:$A$139,FALSE),3)</f>
        <v>East Midlands</v>
      </c>
      <c r="J1099" s="22" t="str">
        <f>INDEX(TrustCAHUB_map!$A$2:$D$139,MATCH($C1099,TrustCAHUB_map!$A$2:$A$139,FALSE),4)</f>
        <v>East Midlands</v>
      </c>
    </row>
    <row r="1100" spans="1:10" x14ac:dyDescent="0.3">
      <c r="A1100" s="22" t="str">
        <f t="shared" si="17"/>
        <v>'RTG2016Curative50-69'</v>
      </c>
      <c r="B1100" s="22">
        <v>2016</v>
      </c>
      <c r="C1100" s="22" t="s">
        <v>264</v>
      </c>
      <c r="D1100" s="22" t="s">
        <v>7</v>
      </c>
      <c r="E1100" s="22" t="s">
        <v>627</v>
      </c>
      <c r="F1100" s="22">
        <v>16</v>
      </c>
      <c r="G1100" s="22">
        <v>1</v>
      </c>
      <c r="H1100" s="22" t="str">
        <f>INDEX(Bar_data!$A$3:$B$140,MATCH(C1100,Bar_data!$A$3:$A$140,FALSE),2)</f>
        <v>Trust107</v>
      </c>
      <c r="I1100" s="22" t="str">
        <f>INDEX(TrustCAHUB_map!$A$2:$D$139,MATCH($C1100,TrustCAHUB_map!$A$2:$A$139,FALSE),3)</f>
        <v>East Midlands</v>
      </c>
      <c r="J1100" s="22" t="str">
        <f>INDEX(TrustCAHUB_map!$A$2:$D$139,MATCH($C1100,TrustCAHUB_map!$A$2:$A$139,FALSE),4)</f>
        <v>East Midlands</v>
      </c>
    </row>
    <row r="1101" spans="1:10" x14ac:dyDescent="0.3">
      <c r="A1101" s="22" t="str">
        <f t="shared" si="17"/>
        <v>'RTG2016Palliative50-69'</v>
      </c>
      <c r="B1101" s="22">
        <v>2016</v>
      </c>
      <c r="C1101" s="22" t="s">
        <v>264</v>
      </c>
      <c r="D1101" s="22" t="s">
        <v>8</v>
      </c>
      <c r="E1101" s="22" t="s">
        <v>627</v>
      </c>
      <c r="F1101" s="22">
        <v>73</v>
      </c>
      <c r="G1101" s="22">
        <v>6</v>
      </c>
      <c r="H1101" s="22" t="str">
        <f>INDEX(Bar_data!$A$3:$B$140,MATCH(C1101,Bar_data!$A$3:$A$140,FALSE),2)</f>
        <v>Trust107</v>
      </c>
      <c r="I1101" s="22" t="str">
        <f>INDEX(TrustCAHUB_map!$A$2:$D$139,MATCH($C1101,TrustCAHUB_map!$A$2:$A$139,FALSE),3)</f>
        <v>East Midlands</v>
      </c>
      <c r="J1101" s="22" t="str">
        <f>INDEX(TrustCAHUB_map!$A$2:$D$139,MATCH($C1101,TrustCAHUB_map!$A$2:$A$139,FALSE),4)</f>
        <v>East Midlands</v>
      </c>
    </row>
    <row r="1102" spans="1:10" x14ac:dyDescent="0.3">
      <c r="A1102" s="22" t="str">
        <f t="shared" si="17"/>
        <v>'RTG2016Curative70+'</v>
      </c>
      <c r="B1102" s="22">
        <v>2016</v>
      </c>
      <c r="C1102" s="22" t="s">
        <v>264</v>
      </c>
      <c r="D1102" s="22" t="s">
        <v>7</v>
      </c>
      <c r="E1102" s="22" t="s">
        <v>628</v>
      </c>
      <c r="F1102" s="22">
        <v>10</v>
      </c>
      <c r="G1102" s="22">
        <v>0</v>
      </c>
      <c r="H1102" s="22" t="str">
        <f>INDEX(Bar_data!$A$3:$B$140,MATCH(C1102,Bar_data!$A$3:$A$140,FALSE),2)</f>
        <v>Trust107</v>
      </c>
      <c r="I1102" s="22" t="str">
        <f>INDEX(TrustCAHUB_map!$A$2:$D$139,MATCH($C1102,TrustCAHUB_map!$A$2:$A$139,FALSE),3)</f>
        <v>East Midlands</v>
      </c>
      <c r="J1102" s="22" t="str">
        <f>INDEX(TrustCAHUB_map!$A$2:$D$139,MATCH($C1102,TrustCAHUB_map!$A$2:$A$139,FALSE),4)</f>
        <v>East Midlands</v>
      </c>
    </row>
    <row r="1103" spans="1:10" x14ac:dyDescent="0.3">
      <c r="A1103" s="22" t="str">
        <f t="shared" si="17"/>
        <v>'RTG2016Palliative70+'</v>
      </c>
      <c r="B1103" s="22">
        <v>2016</v>
      </c>
      <c r="C1103" s="22" t="s">
        <v>264</v>
      </c>
      <c r="D1103" s="22" t="s">
        <v>8</v>
      </c>
      <c r="E1103" s="22" t="s">
        <v>628</v>
      </c>
      <c r="F1103" s="22">
        <v>68</v>
      </c>
      <c r="G1103" s="22">
        <v>4</v>
      </c>
      <c r="H1103" s="22" t="str">
        <f>INDEX(Bar_data!$A$3:$B$140,MATCH(C1103,Bar_data!$A$3:$A$140,FALSE),2)</f>
        <v>Trust107</v>
      </c>
      <c r="I1103" s="22" t="str">
        <f>INDEX(TrustCAHUB_map!$A$2:$D$139,MATCH($C1103,TrustCAHUB_map!$A$2:$A$139,FALSE),3)</f>
        <v>East Midlands</v>
      </c>
      <c r="J1103" s="22" t="str">
        <f>INDEX(TrustCAHUB_map!$A$2:$D$139,MATCH($C1103,TrustCAHUB_map!$A$2:$A$139,FALSE),4)</f>
        <v>East Midlands</v>
      </c>
    </row>
    <row r="1104" spans="1:10" x14ac:dyDescent="0.3">
      <c r="A1104" s="22" t="str">
        <f t="shared" si="17"/>
        <v>'RTG2016Not assigned70+'</v>
      </c>
      <c r="B1104" s="22">
        <v>2016</v>
      </c>
      <c r="C1104" s="22" t="s">
        <v>264</v>
      </c>
      <c r="D1104" s="22" t="s">
        <v>477</v>
      </c>
      <c r="E1104" s="22" t="s">
        <v>628</v>
      </c>
      <c r="F1104" s="22">
        <v>7</v>
      </c>
      <c r="G1104" s="22">
        <v>0</v>
      </c>
      <c r="H1104" s="22" t="str">
        <f>INDEX(Bar_data!$A$3:$B$140,MATCH(C1104,Bar_data!$A$3:$A$140,FALSE),2)</f>
        <v>Trust107</v>
      </c>
      <c r="I1104" s="22" t="str">
        <f>INDEX(TrustCAHUB_map!$A$2:$D$139,MATCH($C1104,TrustCAHUB_map!$A$2:$A$139,FALSE),3)</f>
        <v>East Midlands</v>
      </c>
      <c r="J1104" s="22" t="str">
        <f>INDEX(TrustCAHUB_map!$A$2:$D$139,MATCH($C1104,TrustCAHUB_map!$A$2:$A$139,FALSE),4)</f>
        <v>East Midlands</v>
      </c>
    </row>
    <row r="1105" spans="1:10" x14ac:dyDescent="0.3">
      <c r="A1105" s="22" t="str">
        <f t="shared" si="17"/>
        <v>'RTH2016Palliative18-49'</v>
      </c>
      <c r="B1105" s="22">
        <v>2016</v>
      </c>
      <c r="C1105" s="22" t="s">
        <v>265</v>
      </c>
      <c r="D1105" s="22" t="s">
        <v>8</v>
      </c>
      <c r="E1105" s="22" t="s">
        <v>153</v>
      </c>
      <c r="F1105" s="22">
        <v>6</v>
      </c>
      <c r="G1105" s="22">
        <v>0</v>
      </c>
      <c r="H1105" s="22" t="str">
        <f>INDEX(Bar_data!$A$3:$B$140,MATCH(C1105,Bar_data!$A$3:$A$140,FALSE),2)</f>
        <v>Trust108</v>
      </c>
      <c r="I1105" s="22" t="str">
        <f>INDEX(TrustCAHUB_map!$A$2:$D$139,MATCH($C1105,TrustCAHUB_map!$A$2:$A$139,FALSE),3)</f>
        <v>Thames Valley</v>
      </c>
      <c r="J1105" s="22" t="str">
        <f>INDEX(TrustCAHUB_map!$A$2:$D$139,MATCH($C1105,TrustCAHUB_map!$A$2:$A$139,FALSE),4)</f>
        <v>Wessex</v>
      </c>
    </row>
    <row r="1106" spans="1:10" x14ac:dyDescent="0.3">
      <c r="A1106" s="22" t="str">
        <f t="shared" si="17"/>
        <v>'RTH2016Curative50-69'</v>
      </c>
      <c r="B1106" s="22">
        <v>2016</v>
      </c>
      <c r="C1106" s="22" t="s">
        <v>265</v>
      </c>
      <c r="D1106" s="22" t="s">
        <v>7</v>
      </c>
      <c r="E1106" s="22" t="s">
        <v>627</v>
      </c>
      <c r="F1106" s="22">
        <v>13</v>
      </c>
      <c r="G1106" s="22">
        <v>1</v>
      </c>
      <c r="H1106" s="22" t="str">
        <f>INDEX(Bar_data!$A$3:$B$140,MATCH(C1106,Bar_data!$A$3:$A$140,FALSE),2)</f>
        <v>Trust108</v>
      </c>
      <c r="I1106" s="22" t="str">
        <f>INDEX(TrustCAHUB_map!$A$2:$D$139,MATCH($C1106,TrustCAHUB_map!$A$2:$A$139,FALSE),3)</f>
        <v>Thames Valley</v>
      </c>
      <c r="J1106" s="22" t="str">
        <f>INDEX(TrustCAHUB_map!$A$2:$D$139,MATCH($C1106,TrustCAHUB_map!$A$2:$A$139,FALSE),4)</f>
        <v>Wessex</v>
      </c>
    </row>
    <row r="1107" spans="1:10" x14ac:dyDescent="0.3">
      <c r="A1107" s="22" t="str">
        <f t="shared" si="17"/>
        <v>'RTH2016Palliative50-69'</v>
      </c>
      <c r="B1107" s="22">
        <v>2016</v>
      </c>
      <c r="C1107" s="22" t="s">
        <v>265</v>
      </c>
      <c r="D1107" s="22" t="s">
        <v>8</v>
      </c>
      <c r="E1107" s="22" t="s">
        <v>627</v>
      </c>
      <c r="F1107" s="22">
        <v>48</v>
      </c>
      <c r="G1107" s="22">
        <v>5</v>
      </c>
      <c r="H1107" s="22" t="str">
        <f>INDEX(Bar_data!$A$3:$B$140,MATCH(C1107,Bar_data!$A$3:$A$140,FALSE),2)</f>
        <v>Trust108</v>
      </c>
      <c r="I1107" s="22" t="str">
        <f>INDEX(TrustCAHUB_map!$A$2:$D$139,MATCH($C1107,TrustCAHUB_map!$A$2:$A$139,FALSE),3)</f>
        <v>Thames Valley</v>
      </c>
      <c r="J1107" s="22" t="str">
        <f>INDEX(TrustCAHUB_map!$A$2:$D$139,MATCH($C1107,TrustCAHUB_map!$A$2:$A$139,FALSE),4)</f>
        <v>Wessex</v>
      </c>
    </row>
    <row r="1108" spans="1:10" x14ac:dyDescent="0.3">
      <c r="A1108" s="22" t="str">
        <f t="shared" si="17"/>
        <v>'RTH2016Palliative70+'</v>
      </c>
      <c r="B1108" s="22">
        <v>2016</v>
      </c>
      <c r="C1108" s="22" t="s">
        <v>265</v>
      </c>
      <c r="D1108" s="22" t="s">
        <v>8</v>
      </c>
      <c r="E1108" s="22" t="s">
        <v>628</v>
      </c>
      <c r="F1108" s="22">
        <v>41</v>
      </c>
      <c r="G1108" s="22">
        <v>2</v>
      </c>
      <c r="H1108" s="22" t="str">
        <f>INDEX(Bar_data!$A$3:$B$140,MATCH(C1108,Bar_data!$A$3:$A$140,FALSE),2)</f>
        <v>Trust108</v>
      </c>
      <c r="I1108" s="22" t="str">
        <f>INDEX(TrustCAHUB_map!$A$2:$D$139,MATCH($C1108,TrustCAHUB_map!$A$2:$A$139,FALSE),3)</f>
        <v>Thames Valley</v>
      </c>
      <c r="J1108" s="22" t="str">
        <f>INDEX(TrustCAHUB_map!$A$2:$D$139,MATCH($C1108,TrustCAHUB_map!$A$2:$A$139,FALSE),4)</f>
        <v>Wessex</v>
      </c>
    </row>
    <row r="1109" spans="1:10" x14ac:dyDescent="0.3">
      <c r="A1109" s="22" t="str">
        <f t="shared" si="17"/>
        <v>'RTH2016Curative70+'</v>
      </c>
      <c r="B1109" s="22">
        <v>2016</v>
      </c>
      <c r="C1109" s="22" t="s">
        <v>265</v>
      </c>
      <c r="D1109" s="22" t="s">
        <v>7</v>
      </c>
      <c r="E1109" s="22" t="s">
        <v>628</v>
      </c>
      <c r="F1109" s="22">
        <v>7</v>
      </c>
      <c r="G1109" s="22">
        <v>0</v>
      </c>
      <c r="H1109" s="22" t="str">
        <f>INDEX(Bar_data!$A$3:$B$140,MATCH(C1109,Bar_data!$A$3:$A$140,FALSE),2)</f>
        <v>Trust108</v>
      </c>
      <c r="I1109" s="22" t="str">
        <f>INDEX(TrustCAHUB_map!$A$2:$D$139,MATCH($C1109,TrustCAHUB_map!$A$2:$A$139,FALSE),3)</f>
        <v>Thames Valley</v>
      </c>
      <c r="J1109" s="22" t="str">
        <f>INDEX(TrustCAHUB_map!$A$2:$D$139,MATCH($C1109,TrustCAHUB_map!$A$2:$A$139,FALSE),4)</f>
        <v>Wessex</v>
      </c>
    </row>
    <row r="1110" spans="1:10" x14ac:dyDescent="0.3">
      <c r="A1110" s="22" t="str">
        <f t="shared" si="17"/>
        <v>'RTK2016Palliative50-69'</v>
      </c>
      <c r="B1110" s="22">
        <v>2016</v>
      </c>
      <c r="C1110" s="22" t="s">
        <v>266</v>
      </c>
      <c r="D1110" s="22" t="s">
        <v>8</v>
      </c>
      <c r="E1110" s="22" t="s">
        <v>627</v>
      </c>
      <c r="F1110" s="22">
        <v>2</v>
      </c>
      <c r="G1110" s="22">
        <v>0</v>
      </c>
      <c r="H1110" s="22" t="str">
        <f>INDEX(Bar_data!$A$3:$B$140,MATCH(C1110,Bar_data!$A$3:$A$140,FALSE),2)</f>
        <v>Trust109</v>
      </c>
      <c r="I1110" s="22" t="str">
        <f>INDEX(TrustCAHUB_map!$A$2:$D$139,MATCH($C1110,TrustCAHUB_map!$A$2:$A$139,FALSE),3)</f>
        <v>Surrey and Sussex</v>
      </c>
      <c r="J1110" s="22" t="str">
        <f>INDEX(TrustCAHUB_map!$A$2:$D$139,MATCH($C1110,TrustCAHUB_map!$A$2:$A$139,FALSE),4)</f>
        <v>South East</v>
      </c>
    </row>
    <row r="1111" spans="1:10" x14ac:dyDescent="0.3">
      <c r="A1111" s="22" t="str">
        <f t="shared" si="17"/>
        <v>'RTK2016Curative50-69'</v>
      </c>
      <c r="B1111" s="22">
        <v>2016</v>
      </c>
      <c r="C1111" s="22" t="s">
        <v>266</v>
      </c>
      <c r="D1111" s="22" t="s">
        <v>7</v>
      </c>
      <c r="E1111" s="22" t="s">
        <v>627</v>
      </c>
      <c r="F1111" s="22">
        <v>1</v>
      </c>
      <c r="G1111" s="22">
        <v>0</v>
      </c>
      <c r="H1111" s="22" t="str">
        <f>INDEX(Bar_data!$A$3:$B$140,MATCH(C1111,Bar_data!$A$3:$A$140,FALSE),2)</f>
        <v>Trust109</v>
      </c>
      <c r="I1111" s="22" t="str">
        <f>INDEX(TrustCAHUB_map!$A$2:$D$139,MATCH($C1111,TrustCAHUB_map!$A$2:$A$139,FALSE),3)</f>
        <v>Surrey and Sussex</v>
      </c>
      <c r="J1111" s="22" t="str">
        <f>INDEX(TrustCAHUB_map!$A$2:$D$139,MATCH($C1111,TrustCAHUB_map!$A$2:$A$139,FALSE),4)</f>
        <v>South East</v>
      </c>
    </row>
    <row r="1112" spans="1:10" x14ac:dyDescent="0.3">
      <c r="A1112" s="22" t="str">
        <f t="shared" si="17"/>
        <v>'RTK2016Palliative70+'</v>
      </c>
      <c r="B1112" s="22">
        <v>2016</v>
      </c>
      <c r="C1112" s="22" t="s">
        <v>266</v>
      </c>
      <c r="D1112" s="22" t="s">
        <v>8</v>
      </c>
      <c r="E1112" s="22" t="s">
        <v>628</v>
      </c>
      <c r="F1112" s="22">
        <v>4</v>
      </c>
      <c r="G1112" s="22">
        <v>1</v>
      </c>
      <c r="H1112" s="22" t="str">
        <f>INDEX(Bar_data!$A$3:$B$140,MATCH(C1112,Bar_data!$A$3:$A$140,FALSE),2)</f>
        <v>Trust109</v>
      </c>
      <c r="I1112" s="22" t="str">
        <f>INDEX(TrustCAHUB_map!$A$2:$D$139,MATCH($C1112,TrustCAHUB_map!$A$2:$A$139,FALSE),3)</f>
        <v>Surrey and Sussex</v>
      </c>
      <c r="J1112" s="22" t="str">
        <f>INDEX(TrustCAHUB_map!$A$2:$D$139,MATCH($C1112,TrustCAHUB_map!$A$2:$A$139,FALSE),4)</f>
        <v>South East</v>
      </c>
    </row>
    <row r="1113" spans="1:10" x14ac:dyDescent="0.3">
      <c r="A1113" s="22" t="str">
        <f t="shared" si="17"/>
        <v>'RTP2016Curative50-69'</v>
      </c>
      <c r="B1113" s="22">
        <v>2016</v>
      </c>
      <c r="C1113" s="22" t="s">
        <v>267</v>
      </c>
      <c r="D1113" s="22" t="s">
        <v>7</v>
      </c>
      <c r="E1113" s="22" t="s">
        <v>627</v>
      </c>
      <c r="F1113" s="22">
        <v>1</v>
      </c>
      <c r="G1113" s="22">
        <v>0</v>
      </c>
      <c r="H1113" s="22" t="str">
        <f>INDEX(Bar_data!$A$3:$B$140,MATCH(C1113,Bar_data!$A$3:$A$140,FALSE),2)</f>
        <v>Trust110</v>
      </c>
      <c r="I1113" s="22" t="str">
        <f>INDEX(TrustCAHUB_map!$A$2:$D$139,MATCH($C1113,TrustCAHUB_map!$A$2:$A$139,FALSE),3)</f>
        <v>Surrey and Sussex</v>
      </c>
      <c r="J1113" s="22" t="str">
        <f>INDEX(TrustCAHUB_map!$A$2:$D$139,MATCH($C1113,TrustCAHUB_map!$A$2:$A$139,FALSE),4)</f>
        <v>South East</v>
      </c>
    </row>
    <row r="1114" spans="1:10" x14ac:dyDescent="0.3">
      <c r="A1114" s="22" t="str">
        <f t="shared" si="17"/>
        <v>'RTP2016Not assigned50-69'</v>
      </c>
      <c r="B1114" s="22">
        <v>2016</v>
      </c>
      <c r="C1114" s="22" t="s">
        <v>267</v>
      </c>
      <c r="D1114" s="22" t="s">
        <v>477</v>
      </c>
      <c r="E1114" s="22" t="s">
        <v>627</v>
      </c>
      <c r="F1114" s="22">
        <v>1</v>
      </c>
      <c r="G1114" s="22">
        <v>0</v>
      </c>
      <c r="H1114" s="22" t="str">
        <f>INDEX(Bar_data!$A$3:$B$140,MATCH(C1114,Bar_data!$A$3:$A$140,FALSE),2)</f>
        <v>Trust110</v>
      </c>
      <c r="I1114" s="22" t="str">
        <f>INDEX(TrustCAHUB_map!$A$2:$D$139,MATCH($C1114,TrustCAHUB_map!$A$2:$A$139,FALSE),3)</f>
        <v>Surrey and Sussex</v>
      </c>
      <c r="J1114" s="22" t="str">
        <f>INDEX(TrustCAHUB_map!$A$2:$D$139,MATCH($C1114,TrustCAHUB_map!$A$2:$A$139,FALSE),4)</f>
        <v>South East</v>
      </c>
    </row>
    <row r="1115" spans="1:10" x14ac:dyDescent="0.3">
      <c r="A1115" s="22" t="str">
        <f t="shared" si="17"/>
        <v>'RTP2016Palliative50-69'</v>
      </c>
      <c r="B1115" s="22">
        <v>2016</v>
      </c>
      <c r="C1115" s="22" t="s">
        <v>267</v>
      </c>
      <c r="D1115" s="22" t="s">
        <v>8</v>
      </c>
      <c r="E1115" s="22" t="s">
        <v>627</v>
      </c>
      <c r="F1115" s="22">
        <v>3</v>
      </c>
      <c r="G1115" s="22">
        <v>0</v>
      </c>
      <c r="H1115" s="22" t="str">
        <f>INDEX(Bar_data!$A$3:$B$140,MATCH(C1115,Bar_data!$A$3:$A$140,FALSE),2)</f>
        <v>Trust110</v>
      </c>
      <c r="I1115" s="22" t="str">
        <f>INDEX(TrustCAHUB_map!$A$2:$D$139,MATCH($C1115,TrustCAHUB_map!$A$2:$A$139,FALSE),3)</f>
        <v>Surrey and Sussex</v>
      </c>
      <c r="J1115" s="22" t="str">
        <f>INDEX(TrustCAHUB_map!$A$2:$D$139,MATCH($C1115,TrustCAHUB_map!$A$2:$A$139,FALSE),4)</f>
        <v>South East</v>
      </c>
    </row>
    <row r="1116" spans="1:10" x14ac:dyDescent="0.3">
      <c r="A1116" s="22" t="str">
        <f t="shared" si="17"/>
        <v>'RTP2016Palliative70+'</v>
      </c>
      <c r="B1116" s="22">
        <v>2016</v>
      </c>
      <c r="C1116" s="22" t="s">
        <v>267</v>
      </c>
      <c r="D1116" s="22" t="s">
        <v>8</v>
      </c>
      <c r="E1116" s="22" t="s">
        <v>628</v>
      </c>
      <c r="F1116" s="22">
        <v>9</v>
      </c>
      <c r="G1116" s="22">
        <v>1</v>
      </c>
      <c r="H1116" s="22" t="str">
        <f>INDEX(Bar_data!$A$3:$B$140,MATCH(C1116,Bar_data!$A$3:$A$140,FALSE),2)</f>
        <v>Trust110</v>
      </c>
      <c r="I1116" s="22" t="str">
        <f>INDEX(TrustCAHUB_map!$A$2:$D$139,MATCH($C1116,TrustCAHUB_map!$A$2:$A$139,FALSE),3)</f>
        <v>Surrey and Sussex</v>
      </c>
      <c r="J1116" s="22" t="str">
        <f>INDEX(TrustCAHUB_map!$A$2:$D$139,MATCH($C1116,TrustCAHUB_map!$A$2:$A$139,FALSE),4)</f>
        <v>South East</v>
      </c>
    </row>
    <row r="1117" spans="1:10" x14ac:dyDescent="0.3">
      <c r="A1117" s="22" t="str">
        <f t="shared" si="17"/>
        <v>'RTP2016Not assigned70+'</v>
      </c>
      <c r="B1117" s="22">
        <v>2016</v>
      </c>
      <c r="C1117" s="22" t="s">
        <v>267</v>
      </c>
      <c r="D1117" s="22" t="s">
        <v>477</v>
      </c>
      <c r="E1117" s="22" t="s">
        <v>628</v>
      </c>
      <c r="F1117" s="22">
        <v>1</v>
      </c>
      <c r="G1117" s="22">
        <v>0</v>
      </c>
      <c r="H1117" s="22" t="str">
        <f>INDEX(Bar_data!$A$3:$B$140,MATCH(C1117,Bar_data!$A$3:$A$140,FALSE),2)</f>
        <v>Trust110</v>
      </c>
      <c r="I1117" s="22" t="str">
        <f>INDEX(TrustCAHUB_map!$A$2:$D$139,MATCH($C1117,TrustCAHUB_map!$A$2:$A$139,FALSE),3)</f>
        <v>Surrey and Sussex</v>
      </c>
      <c r="J1117" s="22" t="str">
        <f>INDEX(TrustCAHUB_map!$A$2:$D$139,MATCH($C1117,TrustCAHUB_map!$A$2:$A$139,FALSE),4)</f>
        <v>South East</v>
      </c>
    </row>
    <row r="1118" spans="1:10" x14ac:dyDescent="0.3">
      <c r="A1118" s="22" t="str">
        <f t="shared" si="17"/>
        <v>'RTR2016Palliative18-49'</v>
      </c>
      <c r="B1118" s="22">
        <v>2016</v>
      </c>
      <c r="C1118" s="22" t="s">
        <v>268</v>
      </c>
      <c r="D1118" s="22" t="s">
        <v>8</v>
      </c>
      <c r="E1118" s="22" t="s">
        <v>153</v>
      </c>
      <c r="F1118" s="22">
        <v>5</v>
      </c>
      <c r="G1118" s="22">
        <v>0</v>
      </c>
      <c r="H1118" s="22" t="str">
        <f>INDEX(Bar_data!$A$3:$B$140,MATCH(C1118,Bar_data!$A$3:$A$140,FALSE),2)</f>
        <v>Trust111</v>
      </c>
      <c r="I1118" s="22" t="str">
        <f>INDEX(TrustCAHUB_map!$A$2:$D$139,MATCH($C1118,TrustCAHUB_map!$A$2:$A$139,FALSE),3)</f>
        <v>North East and Cumbria</v>
      </c>
      <c r="J1118" s="22" t="str">
        <f>INDEX(TrustCAHUB_map!$A$2:$D$139,MATCH($C1118,TrustCAHUB_map!$A$2:$A$139,FALSE),4)</f>
        <v>North East</v>
      </c>
    </row>
    <row r="1119" spans="1:10" x14ac:dyDescent="0.3">
      <c r="A1119" s="22" t="str">
        <f t="shared" si="17"/>
        <v>'RTR2016Not assigned50-69'</v>
      </c>
      <c r="B1119" s="22">
        <v>2016</v>
      </c>
      <c r="C1119" s="22" t="s">
        <v>268</v>
      </c>
      <c r="D1119" s="22" t="s">
        <v>477</v>
      </c>
      <c r="E1119" s="22" t="s">
        <v>627</v>
      </c>
      <c r="F1119" s="22">
        <v>6</v>
      </c>
      <c r="G1119" s="22">
        <v>1</v>
      </c>
      <c r="H1119" s="22" t="str">
        <f>INDEX(Bar_data!$A$3:$B$140,MATCH(C1119,Bar_data!$A$3:$A$140,FALSE),2)</f>
        <v>Trust111</v>
      </c>
      <c r="I1119" s="22" t="str">
        <f>INDEX(TrustCAHUB_map!$A$2:$D$139,MATCH($C1119,TrustCAHUB_map!$A$2:$A$139,FALSE),3)</f>
        <v>North East and Cumbria</v>
      </c>
      <c r="J1119" s="22" t="str">
        <f>INDEX(TrustCAHUB_map!$A$2:$D$139,MATCH($C1119,TrustCAHUB_map!$A$2:$A$139,FALSE),4)</f>
        <v>North East</v>
      </c>
    </row>
    <row r="1120" spans="1:10" x14ac:dyDescent="0.3">
      <c r="A1120" s="22" t="str">
        <f t="shared" si="17"/>
        <v>'RTR2016Palliative50-69'</v>
      </c>
      <c r="B1120" s="22">
        <v>2016</v>
      </c>
      <c r="C1120" s="22" t="s">
        <v>268</v>
      </c>
      <c r="D1120" s="22" t="s">
        <v>8</v>
      </c>
      <c r="E1120" s="22" t="s">
        <v>627</v>
      </c>
      <c r="F1120" s="22">
        <v>47</v>
      </c>
      <c r="G1120" s="22">
        <v>3</v>
      </c>
      <c r="H1120" s="22" t="str">
        <f>INDEX(Bar_data!$A$3:$B$140,MATCH(C1120,Bar_data!$A$3:$A$140,FALSE),2)</f>
        <v>Trust111</v>
      </c>
      <c r="I1120" s="22" t="str">
        <f>INDEX(TrustCAHUB_map!$A$2:$D$139,MATCH($C1120,TrustCAHUB_map!$A$2:$A$139,FALSE),3)</f>
        <v>North East and Cumbria</v>
      </c>
      <c r="J1120" s="22" t="str">
        <f>INDEX(TrustCAHUB_map!$A$2:$D$139,MATCH($C1120,TrustCAHUB_map!$A$2:$A$139,FALSE),4)</f>
        <v>North East</v>
      </c>
    </row>
    <row r="1121" spans="1:10" x14ac:dyDescent="0.3">
      <c r="A1121" s="22" t="str">
        <f t="shared" si="17"/>
        <v>'RTR2016Curative50-69'</v>
      </c>
      <c r="B1121" s="22">
        <v>2016</v>
      </c>
      <c r="C1121" s="22" t="s">
        <v>268</v>
      </c>
      <c r="D1121" s="22" t="s">
        <v>7</v>
      </c>
      <c r="E1121" s="22" t="s">
        <v>627</v>
      </c>
      <c r="F1121" s="22">
        <v>20</v>
      </c>
      <c r="G1121" s="22">
        <v>2</v>
      </c>
      <c r="H1121" s="22" t="str">
        <f>INDEX(Bar_data!$A$3:$B$140,MATCH(C1121,Bar_data!$A$3:$A$140,FALSE),2)</f>
        <v>Trust111</v>
      </c>
      <c r="I1121" s="22" t="str">
        <f>INDEX(TrustCAHUB_map!$A$2:$D$139,MATCH($C1121,TrustCAHUB_map!$A$2:$A$139,FALSE),3)</f>
        <v>North East and Cumbria</v>
      </c>
      <c r="J1121" s="22" t="str">
        <f>INDEX(TrustCAHUB_map!$A$2:$D$139,MATCH($C1121,TrustCAHUB_map!$A$2:$A$139,FALSE),4)</f>
        <v>North East</v>
      </c>
    </row>
    <row r="1122" spans="1:10" x14ac:dyDescent="0.3">
      <c r="A1122" s="22" t="str">
        <f t="shared" si="17"/>
        <v>'RTR2016Curative70+'</v>
      </c>
      <c r="B1122" s="22">
        <v>2016</v>
      </c>
      <c r="C1122" s="22" t="s">
        <v>268</v>
      </c>
      <c r="D1122" s="22" t="s">
        <v>7</v>
      </c>
      <c r="E1122" s="22" t="s">
        <v>628</v>
      </c>
      <c r="F1122" s="22">
        <v>20</v>
      </c>
      <c r="G1122" s="22">
        <v>0</v>
      </c>
      <c r="H1122" s="22" t="str">
        <f>INDEX(Bar_data!$A$3:$B$140,MATCH(C1122,Bar_data!$A$3:$A$140,FALSE),2)</f>
        <v>Trust111</v>
      </c>
      <c r="I1122" s="22" t="str">
        <f>INDEX(TrustCAHUB_map!$A$2:$D$139,MATCH($C1122,TrustCAHUB_map!$A$2:$A$139,FALSE),3)</f>
        <v>North East and Cumbria</v>
      </c>
      <c r="J1122" s="22" t="str">
        <f>INDEX(TrustCAHUB_map!$A$2:$D$139,MATCH($C1122,TrustCAHUB_map!$A$2:$A$139,FALSE),4)</f>
        <v>North East</v>
      </c>
    </row>
    <row r="1123" spans="1:10" x14ac:dyDescent="0.3">
      <c r="A1123" s="22" t="str">
        <f t="shared" si="17"/>
        <v>'RTR2016Not assigned70+'</v>
      </c>
      <c r="B1123" s="22">
        <v>2016</v>
      </c>
      <c r="C1123" s="22" t="s">
        <v>268</v>
      </c>
      <c r="D1123" s="22" t="s">
        <v>477</v>
      </c>
      <c r="E1123" s="22" t="s">
        <v>628</v>
      </c>
      <c r="F1123" s="22">
        <v>1</v>
      </c>
      <c r="G1123" s="22">
        <v>0</v>
      </c>
      <c r="H1123" s="22" t="str">
        <f>INDEX(Bar_data!$A$3:$B$140,MATCH(C1123,Bar_data!$A$3:$A$140,FALSE),2)</f>
        <v>Trust111</v>
      </c>
      <c r="I1123" s="22" t="str">
        <f>INDEX(TrustCAHUB_map!$A$2:$D$139,MATCH($C1123,TrustCAHUB_map!$A$2:$A$139,FALSE),3)</f>
        <v>North East and Cumbria</v>
      </c>
      <c r="J1123" s="22" t="str">
        <f>INDEX(TrustCAHUB_map!$A$2:$D$139,MATCH($C1123,TrustCAHUB_map!$A$2:$A$139,FALSE),4)</f>
        <v>North East</v>
      </c>
    </row>
    <row r="1124" spans="1:10" x14ac:dyDescent="0.3">
      <c r="A1124" s="22" t="str">
        <f t="shared" si="17"/>
        <v>'RTR2016Palliative70+'</v>
      </c>
      <c r="B1124" s="22">
        <v>2016</v>
      </c>
      <c r="C1124" s="22" t="s">
        <v>268</v>
      </c>
      <c r="D1124" s="22" t="s">
        <v>8</v>
      </c>
      <c r="E1124" s="22" t="s">
        <v>628</v>
      </c>
      <c r="F1124" s="22">
        <v>48</v>
      </c>
      <c r="G1124" s="22">
        <v>5</v>
      </c>
      <c r="H1124" s="22" t="str">
        <f>INDEX(Bar_data!$A$3:$B$140,MATCH(C1124,Bar_data!$A$3:$A$140,FALSE),2)</f>
        <v>Trust111</v>
      </c>
      <c r="I1124" s="22" t="str">
        <f>INDEX(TrustCAHUB_map!$A$2:$D$139,MATCH($C1124,TrustCAHUB_map!$A$2:$A$139,FALSE),3)</f>
        <v>North East and Cumbria</v>
      </c>
      <c r="J1124" s="22" t="str">
        <f>INDEX(TrustCAHUB_map!$A$2:$D$139,MATCH($C1124,TrustCAHUB_map!$A$2:$A$139,FALSE),4)</f>
        <v>North East</v>
      </c>
    </row>
    <row r="1125" spans="1:10" x14ac:dyDescent="0.3">
      <c r="A1125" s="22" t="str">
        <f t="shared" si="17"/>
        <v>'RTX2016Palliative18-49'</v>
      </c>
      <c r="B1125" s="22">
        <v>2016</v>
      </c>
      <c r="C1125" s="22" t="s">
        <v>269</v>
      </c>
      <c r="D1125" s="22" t="s">
        <v>8</v>
      </c>
      <c r="E1125" s="22" t="s">
        <v>153</v>
      </c>
      <c r="F1125" s="22">
        <v>1</v>
      </c>
      <c r="G1125" s="22">
        <v>0</v>
      </c>
      <c r="H1125" s="22" t="str">
        <f>INDEX(Bar_data!$A$3:$B$140,MATCH(C1125,Bar_data!$A$3:$A$140,FALSE),2)</f>
        <v>Trust112</v>
      </c>
      <c r="I1125" s="22" t="str">
        <f>INDEX(TrustCAHUB_map!$A$2:$D$139,MATCH($C1125,TrustCAHUB_map!$A$2:$A$139,FALSE),3)</f>
        <v>Lancashire and South Cumbria</v>
      </c>
      <c r="J1125" s="22" t="str">
        <f>INDEX(TrustCAHUB_map!$A$2:$D$139,MATCH($C1125,TrustCAHUB_map!$A$2:$A$139,FALSE),4)</f>
        <v>North West</v>
      </c>
    </row>
    <row r="1126" spans="1:10" x14ac:dyDescent="0.3">
      <c r="A1126" s="22" t="str">
        <f t="shared" si="17"/>
        <v>'RTX2016Palliative50-69'</v>
      </c>
      <c r="B1126" s="22">
        <v>2016</v>
      </c>
      <c r="C1126" s="22" t="s">
        <v>269</v>
      </c>
      <c r="D1126" s="22" t="s">
        <v>8</v>
      </c>
      <c r="E1126" s="22" t="s">
        <v>627</v>
      </c>
      <c r="F1126" s="22">
        <v>55</v>
      </c>
      <c r="G1126" s="22">
        <v>4</v>
      </c>
      <c r="H1126" s="22" t="str">
        <f>INDEX(Bar_data!$A$3:$B$140,MATCH(C1126,Bar_data!$A$3:$A$140,FALSE),2)</f>
        <v>Trust112</v>
      </c>
      <c r="I1126" s="22" t="str">
        <f>INDEX(TrustCAHUB_map!$A$2:$D$139,MATCH($C1126,TrustCAHUB_map!$A$2:$A$139,FALSE),3)</f>
        <v>Lancashire and South Cumbria</v>
      </c>
      <c r="J1126" s="22" t="str">
        <f>INDEX(TrustCAHUB_map!$A$2:$D$139,MATCH($C1126,TrustCAHUB_map!$A$2:$A$139,FALSE),4)</f>
        <v>North West</v>
      </c>
    </row>
    <row r="1127" spans="1:10" x14ac:dyDescent="0.3">
      <c r="A1127" s="22" t="str">
        <f t="shared" si="17"/>
        <v>'RTX2016Not assigned50-69'</v>
      </c>
      <c r="B1127" s="22">
        <v>2016</v>
      </c>
      <c r="C1127" s="22" t="s">
        <v>269</v>
      </c>
      <c r="D1127" s="22" t="s">
        <v>477</v>
      </c>
      <c r="E1127" s="22" t="s">
        <v>627</v>
      </c>
      <c r="F1127" s="22">
        <v>1</v>
      </c>
      <c r="G1127" s="22">
        <v>0</v>
      </c>
      <c r="H1127" s="22" t="str">
        <f>INDEX(Bar_data!$A$3:$B$140,MATCH(C1127,Bar_data!$A$3:$A$140,FALSE),2)</f>
        <v>Trust112</v>
      </c>
      <c r="I1127" s="22" t="str">
        <f>INDEX(TrustCAHUB_map!$A$2:$D$139,MATCH($C1127,TrustCAHUB_map!$A$2:$A$139,FALSE),3)</f>
        <v>Lancashire and South Cumbria</v>
      </c>
      <c r="J1127" s="22" t="str">
        <f>INDEX(TrustCAHUB_map!$A$2:$D$139,MATCH($C1127,TrustCAHUB_map!$A$2:$A$139,FALSE),4)</f>
        <v>North West</v>
      </c>
    </row>
    <row r="1128" spans="1:10" x14ac:dyDescent="0.3">
      <c r="A1128" s="22" t="str">
        <f t="shared" si="17"/>
        <v>'RTX2016Curative50-69'</v>
      </c>
      <c r="B1128" s="22">
        <v>2016</v>
      </c>
      <c r="C1128" s="22" t="s">
        <v>269</v>
      </c>
      <c r="D1128" s="22" t="s">
        <v>7</v>
      </c>
      <c r="E1128" s="22" t="s">
        <v>627</v>
      </c>
      <c r="F1128" s="22">
        <v>3</v>
      </c>
      <c r="G1128" s="22">
        <v>0</v>
      </c>
      <c r="H1128" s="22" t="str">
        <f>INDEX(Bar_data!$A$3:$B$140,MATCH(C1128,Bar_data!$A$3:$A$140,FALSE),2)</f>
        <v>Trust112</v>
      </c>
      <c r="I1128" s="22" t="str">
        <f>INDEX(TrustCAHUB_map!$A$2:$D$139,MATCH($C1128,TrustCAHUB_map!$A$2:$A$139,FALSE),3)</f>
        <v>Lancashire and South Cumbria</v>
      </c>
      <c r="J1128" s="22" t="str">
        <f>INDEX(TrustCAHUB_map!$A$2:$D$139,MATCH($C1128,TrustCAHUB_map!$A$2:$A$139,FALSE),4)</f>
        <v>North West</v>
      </c>
    </row>
    <row r="1129" spans="1:10" x14ac:dyDescent="0.3">
      <c r="A1129" s="22" t="str">
        <f t="shared" si="17"/>
        <v>'RTX2016Palliative70+'</v>
      </c>
      <c r="B1129" s="22">
        <v>2016</v>
      </c>
      <c r="C1129" s="22" t="s">
        <v>269</v>
      </c>
      <c r="D1129" s="22" t="s">
        <v>8</v>
      </c>
      <c r="E1129" s="22" t="s">
        <v>628</v>
      </c>
      <c r="F1129" s="22">
        <v>39</v>
      </c>
      <c r="G1129" s="22">
        <v>5</v>
      </c>
      <c r="H1129" s="22" t="str">
        <f>INDEX(Bar_data!$A$3:$B$140,MATCH(C1129,Bar_data!$A$3:$A$140,FALSE),2)</f>
        <v>Trust112</v>
      </c>
      <c r="I1129" s="22" t="str">
        <f>INDEX(TrustCAHUB_map!$A$2:$D$139,MATCH($C1129,TrustCAHUB_map!$A$2:$A$139,FALSE),3)</f>
        <v>Lancashire and South Cumbria</v>
      </c>
      <c r="J1129" s="22" t="str">
        <f>INDEX(TrustCAHUB_map!$A$2:$D$139,MATCH($C1129,TrustCAHUB_map!$A$2:$A$139,FALSE),4)</f>
        <v>North West</v>
      </c>
    </row>
    <row r="1130" spans="1:10" x14ac:dyDescent="0.3">
      <c r="A1130" s="22" t="str">
        <f t="shared" si="17"/>
        <v>'RTX2016Not assigned70+'</v>
      </c>
      <c r="B1130" s="22">
        <v>2016</v>
      </c>
      <c r="C1130" s="22" t="s">
        <v>269</v>
      </c>
      <c r="D1130" s="22" t="s">
        <v>477</v>
      </c>
      <c r="E1130" s="22" t="s">
        <v>628</v>
      </c>
      <c r="F1130" s="22">
        <v>2</v>
      </c>
      <c r="G1130" s="22">
        <v>1</v>
      </c>
      <c r="H1130" s="22" t="str">
        <f>INDEX(Bar_data!$A$3:$B$140,MATCH(C1130,Bar_data!$A$3:$A$140,FALSE),2)</f>
        <v>Trust112</v>
      </c>
      <c r="I1130" s="22" t="str">
        <f>INDEX(TrustCAHUB_map!$A$2:$D$139,MATCH($C1130,TrustCAHUB_map!$A$2:$A$139,FALSE),3)</f>
        <v>Lancashire and South Cumbria</v>
      </c>
      <c r="J1130" s="22" t="str">
        <f>INDEX(TrustCAHUB_map!$A$2:$D$139,MATCH($C1130,TrustCAHUB_map!$A$2:$A$139,FALSE),4)</f>
        <v>North West</v>
      </c>
    </row>
    <row r="1131" spans="1:10" x14ac:dyDescent="0.3">
      <c r="A1131" s="22" t="str">
        <f t="shared" si="17"/>
        <v>'RVV2016Palliative18-49'</v>
      </c>
      <c r="B1131" s="22">
        <v>2016</v>
      </c>
      <c r="C1131" s="22" t="s">
        <v>272</v>
      </c>
      <c r="D1131" s="22" t="s">
        <v>8</v>
      </c>
      <c r="E1131" s="22" t="s">
        <v>153</v>
      </c>
      <c r="F1131" s="22">
        <v>2</v>
      </c>
      <c r="G1131" s="22">
        <v>0</v>
      </c>
      <c r="H1131" s="22" t="str">
        <f>INDEX(Bar_data!$A$3:$B$140,MATCH(C1131,Bar_data!$A$3:$A$140,FALSE),2)</f>
        <v>Trust115</v>
      </c>
      <c r="I1131" s="22" t="str">
        <f>INDEX(TrustCAHUB_map!$A$2:$D$139,MATCH($C1131,TrustCAHUB_map!$A$2:$A$139,FALSE),3)</f>
        <v>Kent and Medway</v>
      </c>
      <c r="J1131" s="22" t="str">
        <f>INDEX(TrustCAHUB_map!$A$2:$D$139,MATCH($C1131,TrustCAHUB_map!$A$2:$A$139,FALSE),4)</f>
        <v>South East</v>
      </c>
    </row>
    <row r="1132" spans="1:10" x14ac:dyDescent="0.3">
      <c r="A1132" s="22" t="str">
        <f t="shared" si="17"/>
        <v>'RVV2016Curative50-69'</v>
      </c>
      <c r="B1132" s="22">
        <v>2016</v>
      </c>
      <c r="C1132" s="22" t="s">
        <v>272</v>
      </c>
      <c r="D1132" s="22" t="s">
        <v>7</v>
      </c>
      <c r="E1132" s="22" t="s">
        <v>627</v>
      </c>
      <c r="F1132" s="22">
        <v>16</v>
      </c>
      <c r="G1132" s="22">
        <v>0</v>
      </c>
      <c r="H1132" s="22" t="str">
        <f>INDEX(Bar_data!$A$3:$B$140,MATCH(C1132,Bar_data!$A$3:$A$140,FALSE),2)</f>
        <v>Trust115</v>
      </c>
      <c r="I1132" s="22" t="str">
        <f>INDEX(TrustCAHUB_map!$A$2:$D$139,MATCH($C1132,TrustCAHUB_map!$A$2:$A$139,FALSE),3)</f>
        <v>Kent and Medway</v>
      </c>
      <c r="J1132" s="22" t="str">
        <f>INDEX(TrustCAHUB_map!$A$2:$D$139,MATCH($C1132,TrustCAHUB_map!$A$2:$A$139,FALSE),4)</f>
        <v>South East</v>
      </c>
    </row>
    <row r="1133" spans="1:10" x14ac:dyDescent="0.3">
      <c r="A1133" s="22" t="str">
        <f t="shared" si="17"/>
        <v>'RVV2016Palliative50-69'</v>
      </c>
      <c r="B1133" s="22">
        <v>2016</v>
      </c>
      <c r="C1133" s="22" t="s">
        <v>272</v>
      </c>
      <c r="D1133" s="22" t="s">
        <v>8</v>
      </c>
      <c r="E1133" s="22" t="s">
        <v>627</v>
      </c>
      <c r="F1133" s="22">
        <v>36</v>
      </c>
      <c r="G1133" s="22">
        <v>3</v>
      </c>
      <c r="H1133" s="22" t="str">
        <f>INDEX(Bar_data!$A$3:$B$140,MATCH(C1133,Bar_data!$A$3:$A$140,FALSE),2)</f>
        <v>Trust115</v>
      </c>
      <c r="I1133" s="22" t="str">
        <f>INDEX(TrustCAHUB_map!$A$2:$D$139,MATCH($C1133,TrustCAHUB_map!$A$2:$A$139,FALSE),3)</f>
        <v>Kent and Medway</v>
      </c>
      <c r="J1133" s="22" t="str">
        <f>INDEX(TrustCAHUB_map!$A$2:$D$139,MATCH($C1133,TrustCAHUB_map!$A$2:$A$139,FALSE),4)</f>
        <v>South East</v>
      </c>
    </row>
    <row r="1134" spans="1:10" x14ac:dyDescent="0.3">
      <c r="A1134" s="22" t="str">
        <f t="shared" si="17"/>
        <v>'RVV2016Curative70+'</v>
      </c>
      <c r="B1134" s="22">
        <v>2016</v>
      </c>
      <c r="C1134" s="22" t="s">
        <v>272</v>
      </c>
      <c r="D1134" s="22" t="s">
        <v>7</v>
      </c>
      <c r="E1134" s="22" t="s">
        <v>628</v>
      </c>
      <c r="F1134" s="22">
        <v>12</v>
      </c>
      <c r="G1134" s="22">
        <v>2</v>
      </c>
      <c r="H1134" s="22" t="str">
        <f>INDEX(Bar_data!$A$3:$B$140,MATCH(C1134,Bar_data!$A$3:$A$140,FALSE),2)</f>
        <v>Trust115</v>
      </c>
      <c r="I1134" s="22" t="str">
        <f>INDEX(TrustCAHUB_map!$A$2:$D$139,MATCH($C1134,TrustCAHUB_map!$A$2:$A$139,FALSE),3)</f>
        <v>Kent and Medway</v>
      </c>
      <c r="J1134" s="22" t="str">
        <f>INDEX(TrustCAHUB_map!$A$2:$D$139,MATCH($C1134,TrustCAHUB_map!$A$2:$A$139,FALSE),4)</f>
        <v>South East</v>
      </c>
    </row>
    <row r="1135" spans="1:10" x14ac:dyDescent="0.3">
      <c r="A1135" s="22" t="str">
        <f t="shared" si="17"/>
        <v>'RVV2016Palliative70+'</v>
      </c>
      <c r="B1135" s="22">
        <v>2016</v>
      </c>
      <c r="C1135" s="22" t="s">
        <v>272</v>
      </c>
      <c r="D1135" s="22" t="s">
        <v>8</v>
      </c>
      <c r="E1135" s="22" t="s">
        <v>628</v>
      </c>
      <c r="F1135" s="22">
        <v>35</v>
      </c>
      <c r="G1135" s="22">
        <v>1</v>
      </c>
      <c r="H1135" s="22" t="str">
        <f>INDEX(Bar_data!$A$3:$B$140,MATCH(C1135,Bar_data!$A$3:$A$140,FALSE),2)</f>
        <v>Trust115</v>
      </c>
      <c r="I1135" s="22" t="str">
        <f>INDEX(TrustCAHUB_map!$A$2:$D$139,MATCH($C1135,TrustCAHUB_map!$A$2:$A$139,FALSE),3)</f>
        <v>Kent and Medway</v>
      </c>
      <c r="J1135" s="22" t="str">
        <f>INDEX(TrustCAHUB_map!$A$2:$D$139,MATCH($C1135,TrustCAHUB_map!$A$2:$A$139,FALSE),4)</f>
        <v>South East</v>
      </c>
    </row>
    <row r="1136" spans="1:10" x14ac:dyDescent="0.3">
      <c r="A1136" s="22" t="str">
        <f t="shared" si="17"/>
        <v>'RVW2016Curative18-49'</v>
      </c>
      <c r="B1136" s="22">
        <v>2016</v>
      </c>
      <c r="C1136" s="22" t="s">
        <v>273</v>
      </c>
      <c r="D1136" s="22" t="s">
        <v>7</v>
      </c>
      <c r="E1136" s="22" t="s">
        <v>153</v>
      </c>
      <c r="F1136" s="22">
        <v>1</v>
      </c>
      <c r="G1136" s="22">
        <v>0</v>
      </c>
      <c r="H1136" s="22" t="str">
        <f>INDEX(Bar_data!$A$3:$B$140,MATCH(C1136,Bar_data!$A$3:$A$140,FALSE),2)</f>
        <v>Trust116</v>
      </c>
      <c r="I1136" s="22" t="str">
        <f>INDEX(TrustCAHUB_map!$A$2:$D$139,MATCH($C1136,TrustCAHUB_map!$A$2:$A$139,FALSE),3)</f>
        <v>North East and Cumbria</v>
      </c>
      <c r="J1136" s="22" t="str">
        <f>INDEX(TrustCAHUB_map!$A$2:$D$139,MATCH($C1136,TrustCAHUB_map!$A$2:$A$139,FALSE),4)</f>
        <v>North East</v>
      </c>
    </row>
    <row r="1137" spans="1:10" x14ac:dyDescent="0.3">
      <c r="A1137" s="22" t="str">
        <f t="shared" si="17"/>
        <v>'RVW2016Palliative18-49'</v>
      </c>
      <c r="B1137" s="22">
        <v>2016</v>
      </c>
      <c r="C1137" s="22" t="s">
        <v>273</v>
      </c>
      <c r="D1137" s="22" t="s">
        <v>8</v>
      </c>
      <c r="E1137" s="22" t="s">
        <v>153</v>
      </c>
      <c r="F1137" s="22">
        <v>3</v>
      </c>
      <c r="G1137" s="22">
        <v>0</v>
      </c>
      <c r="H1137" s="22" t="str">
        <f>INDEX(Bar_data!$A$3:$B$140,MATCH(C1137,Bar_data!$A$3:$A$140,FALSE),2)</f>
        <v>Trust116</v>
      </c>
      <c r="I1137" s="22" t="str">
        <f>INDEX(TrustCAHUB_map!$A$2:$D$139,MATCH($C1137,TrustCAHUB_map!$A$2:$A$139,FALSE),3)</f>
        <v>North East and Cumbria</v>
      </c>
      <c r="J1137" s="22" t="str">
        <f>INDEX(TrustCAHUB_map!$A$2:$D$139,MATCH($C1137,TrustCAHUB_map!$A$2:$A$139,FALSE),4)</f>
        <v>North East</v>
      </c>
    </row>
    <row r="1138" spans="1:10" x14ac:dyDescent="0.3">
      <c r="A1138" s="22" t="str">
        <f t="shared" si="17"/>
        <v>'RVW2016Palliative50-69'</v>
      </c>
      <c r="B1138" s="22">
        <v>2016</v>
      </c>
      <c r="C1138" s="22" t="s">
        <v>273</v>
      </c>
      <c r="D1138" s="22" t="s">
        <v>8</v>
      </c>
      <c r="E1138" s="22" t="s">
        <v>627</v>
      </c>
      <c r="F1138" s="22">
        <v>39</v>
      </c>
      <c r="G1138" s="22">
        <v>1</v>
      </c>
      <c r="H1138" s="22" t="str">
        <f>INDEX(Bar_data!$A$3:$B$140,MATCH(C1138,Bar_data!$A$3:$A$140,FALSE),2)</f>
        <v>Trust116</v>
      </c>
      <c r="I1138" s="22" t="str">
        <f>INDEX(TrustCAHUB_map!$A$2:$D$139,MATCH($C1138,TrustCAHUB_map!$A$2:$A$139,FALSE),3)</f>
        <v>North East and Cumbria</v>
      </c>
      <c r="J1138" s="22" t="str">
        <f>INDEX(TrustCAHUB_map!$A$2:$D$139,MATCH($C1138,TrustCAHUB_map!$A$2:$A$139,FALSE),4)</f>
        <v>North East</v>
      </c>
    </row>
    <row r="1139" spans="1:10" x14ac:dyDescent="0.3">
      <c r="A1139" s="22" t="str">
        <f t="shared" si="17"/>
        <v>'RVW2016Not assigned50-69'</v>
      </c>
      <c r="B1139" s="22">
        <v>2016</v>
      </c>
      <c r="C1139" s="22" t="s">
        <v>273</v>
      </c>
      <c r="D1139" s="22" t="s">
        <v>477</v>
      </c>
      <c r="E1139" s="22" t="s">
        <v>627</v>
      </c>
      <c r="F1139" s="22">
        <v>1</v>
      </c>
      <c r="G1139" s="22">
        <v>0</v>
      </c>
      <c r="H1139" s="22" t="str">
        <f>INDEX(Bar_data!$A$3:$B$140,MATCH(C1139,Bar_data!$A$3:$A$140,FALSE),2)</f>
        <v>Trust116</v>
      </c>
      <c r="I1139" s="22" t="str">
        <f>INDEX(TrustCAHUB_map!$A$2:$D$139,MATCH($C1139,TrustCAHUB_map!$A$2:$A$139,FALSE),3)</f>
        <v>North East and Cumbria</v>
      </c>
      <c r="J1139" s="22" t="str">
        <f>INDEX(TrustCAHUB_map!$A$2:$D$139,MATCH($C1139,TrustCAHUB_map!$A$2:$A$139,FALSE),4)</f>
        <v>North East</v>
      </c>
    </row>
    <row r="1140" spans="1:10" x14ac:dyDescent="0.3">
      <c r="A1140" s="22" t="str">
        <f t="shared" si="17"/>
        <v>'RVW2016Curative50-69'</v>
      </c>
      <c r="B1140" s="22">
        <v>2016</v>
      </c>
      <c r="C1140" s="22" t="s">
        <v>273</v>
      </c>
      <c r="D1140" s="22" t="s">
        <v>7</v>
      </c>
      <c r="E1140" s="22" t="s">
        <v>627</v>
      </c>
      <c r="F1140" s="22">
        <v>6</v>
      </c>
      <c r="G1140" s="22">
        <v>0</v>
      </c>
      <c r="H1140" s="22" t="str">
        <f>INDEX(Bar_data!$A$3:$B$140,MATCH(C1140,Bar_data!$A$3:$A$140,FALSE),2)</f>
        <v>Trust116</v>
      </c>
      <c r="I1140" s="22" t="str">
        <f>INDEX(TrustCAHUB_map!$A$2:$D$139,MATCH($C1140,TrustCAHUB_map!$A$2:$A$139,FALSE),3)</f>
        <v>North East and Cumbria</v>
      </c>
      <c r="J1140" s="22" t="str">
        <f>INDEX(TrustCAHUB_map!$A$2:$D$139,MATCH($C1140,TrustCAHUB_map!$A$2:$A$139,FALSE),4)</f>
        <v>North East</v>
      </c>
    </row>
    <row r="1141" spans="1:10" x14ac:dyDescent="0.3">
      <c r="A1141" s="22" t="str">
        <f t="shared" si="17"/>
        <v>'RVW2016Palliative70+'</v>
      </c>
      <c r="B1141" s="22">
        <v>2016</v>
      </c>
      <c r="C1141" s="22" t="s">
        <v>273</v>
      </c>
      <c r="D1141" s="22" t="s">
        <v>8</v>
      </c>
      <c r="E1141" s="22" t="s">
        <v>628</v>
      </c>
      <c r="F1141" s="22">
        <v>33</v>
      </c>
      <c r="G1141" s="22">
        <v>0</v>
      </c>
      <c r="H1141" s="22" t="str">
        <f>INDEX(Bar_data!$A$3:$B$140,MATCH(C1141,Bar_data!$A$3:$A$140,FALSE),2)</f>
        <v>Trust116</v>
      </c>
      <c r="I1141" s="22" t="str">
        <f>INDEX(TrustCAHUB_map!$A$2:$D$139,MATCH($C1141,TrustCAHUB_map!$A$2:$A$139,FALSE),3)</f>
        <v>North East and Cumbria</v>
      </c>
      <c r="J1141" s="22" t="str">
        <f>INDEX(TrustCAHUB_map!$A$2:$D$139,MATCH($C1141,TrustCAHUB_map!$A$2:$A$139,FALSE),4)</f>
        <v>North East</v>
      </c>
    </row>
    <row r="1142" spans="1:10" x14ac:dyDescent="0.3">
      <c r="A1142" s="22" t="str">
        <f t="shared" si="17"/>
        <v>'RVW2016Not assigned70+'</v>
      </c>
      <c r="B1142" s="22">
        <v>2016</v>
      </c>
      <c r="C1142" s="22" t="s">
        <v>273</v>
      </c>
      <c r="D1142" s="22" t="s">
        <v>477</v>
      </c>
      <c r="E1142" s="22" t="s">
        <v>628</v>
      </c>
      <c r="F1142" s="22">
        <v>5</v>
      </c>
      <c r="G1142" s="22">
        <v>0</v>
      </c>
      <c r="H1142" s="22" t="str">
        <f>INDEX(Bar_data!$A$3:$B$140,MATCH(C1142,Bar_data!$A$3:$A$140,FALSE),2)</f>
        <v>Trust116</v>
      </c>
      <c r="I1142" s="22" t="str">
        <f>INDEX(TrustCAHUB_map!$A$2:$D$139,MATCH($C1142,TrustCAHUB_map!$A$2:$A$139,FALSE),3)</f>
        <v>North East and Cumbria</v>
      </c>
      <c r="J1142" s="22" t="str">
        <f>INDEX(TrustCAHUB_map!$A$2:$D$139,MATCH($C1142,TrustCAHUB_map!$A$2:$A$139,FALSE),4)</f>
        <v>North East</v>
      </c>
    </row>
    <row r="1143" spans="1:10" x14ac:dyDescent="0.3">
      <c r="A1143" s="22" t="str">
        <f t="shared" si="17"/>
        <v>'RVW2016Curative70+'</v>
      </c>
      <c r="B1143" s="22">
        <v>2016</v>
      </c>
      <c r="C1143" s="22" t="s">
        <v>273</v>
      </c>
      <c r="D1143" s="22" t="s">
        <v>7</v>
      </c>
      <c r="E1143" s="22" t="s">
        <v>628</v>
      </c>
      <c r="F1143" s="22">
        <v>5</v>
      </c>
      <c r="G1143" s="22">
        <v>2</v>
      </c>
      <c r="H1143" s="22" t="str">
        <f>INDEX(Bar_data!$A$3:$B$140,MATCH(C1143,Bar_data!$A$3:$A$140,FALSE),2)</f>
        <v>Trust116</v>
      </c>
      <c r="I1143" s="22" t="str">
        <f>INDEX(TrustCAHUB_map!$A$2:$D$139,MATCH($C1143,TrustCAHUB_map!$A$2:$A$139,FALSE),3)</f>
        <v>North East and Cumbria</v>
      </c>
      <c r="J1143" s="22" t="str">
        <f>INDEX(TrustCAHUB_map!$A$2:$D$139,MATCH($C1143,TrustCAHUB_map!$A$2:$A$139,FALSE),4)</f>
        <v>North East</v>
      </c>
    </row>
    <row r="1144" spans="1:10" x14ac:dyDescent="0.3">
      <c r="A1144" s="22" t="str">
        <f t="shared" si="17"/>
        <v>'RWA2016Palliative18-49'</v>
      </c>
      <c r="B1144" s="22">
        <v>2016</v>
      </c>
      <c r="C1144" s="22" t="s">
        <v>276</v>
      </c>
      <c r="D1144" s="22" t="s">
        <v>8</v>
      </c>
      <c r="E1144" s="22" t="s">
        <v>153</v>
      </c>
      <c r="F1144" s="22">
        <v>2</v>
      </c>
      <c r="G1144" s="22">
        <v>0</v>
      </c>
      <c r="H1144" s="22" t="str">
        <f>INDEX(Bar_data!$A$3:$B$140,MATCH(C1144,Bar_data!$A$3:$A$140,FALSE),2)</f>
        <v>Trust119</v>
      </c>
      <c r="I1144" s="22" t="str">
        <f>INDEX(TrustCAHUB_map!$A$2:$D$139,MATCH($C1144,TrustCAHUB_map!$A$2:$A$139,FALSE),3)</f>
        <v>Humber, Coast and Vale</v>
      </c>
      <c r="J1144" s="22" t="str">
        <f>INDEX(TrustCAHUB_map!$A$2:$D$139,MATCH($C1144,TrustCAHUB_map!$A$2:$A$139,FALSE),4)</f>
        <v>Yorkshire and Humber</v>
      </c>
    </row>
    <row r="1145" spans="1:10" x14ac:dyDescent="0.3">
      <c r="A1145" s="22" t="str">
        <f t="shared" si="17"/>
        <v>'RWA2016Curative18-49'</v>
      </c>
      <c r="B1145" s="22">
        <v>2016</v>
      </c>
      <c r="C1145" s="22" t="s">
        <v>276</v>
      </c>
      <c r="D1145" s="22" t="s">
        <v>7</v>
      </c>
      <c r="E1145" s="22" t="s">
        <v>153</v>
      </c>
      <c r="F1145" s="22">
        <v>1</v>
      </c>
      <c r="G1145" s="22">
        <v>0</v>
      </c>
      <c r="H1145" s="22" t="str">
        <f>INDEX(Bar_data!$A$3:$B$140,MATCH(C1145,Bar_data!$A$3:$A$140,FALSE),2)</f>
        <v>Trust119</v>
      </c>
      <c r="I1145" s="22" t="str">
        <f>INDEX(TrustCAHUB_map!$A$2:$D$139,MATCH($C1145,TrustCAHUB_map!$A$2:$A$139,FALSE),3)</f>
        <v>Humber, Coast and Vale</v>
      </c>
      <c r="J1145" s="22" t="str">
        <f>INDEX(TrustCAHUB_map!$A$2:$D$139,MATCH($C1145,TrustCAHUB_map!$A$2:$A$139,FALSE),4)</f>
        <v>Yorkshire and Humber</v>
      </c>
    </row>
    <row r="1146" spans="1:10" x14ac:dyDescent="0.3">
      <c r="A1146" s="22" t="str">
        <f t="shared" si="17"/>
        <v>'RWA2016Palliative50-69'</v>
      </c>
      <c r="B1146" s="22">
        <v>2016</v>
      </c>
      <c r="C1146" s="22" t="s">
        <v>276</v>
      </c>
      <c r="D1146" s="22" t="s">
        <v>8</v>
      </c>
      <c r="E1146" s="22" t="s">
        <v>627</v>
      </c>
      <c r="F1146" s="22">
        <v>40</v>
      </c>
      <c r="G1146" s="22">
        <v>1</v>
      </c>
      <c r="H1146" s="22" t="str">
        <f>INDEX(Bar_data!$A$3:$B$140,MATCH(C1146,Bar_data!$A$3:$A$140,FALSE),2)</f>
        <v>Trust119</v>
      </c>
      <c r="I1146" s="22" t="str">
        <f>INDEX(TrustCAHUB_map!$A$2:$D$139,MATCH($C1146,TrustCAHUB_map!$A$2:$A$139,FALSE),3)</f>
        <v>Humber, Coast and Vale</v>
      </c>
      <c r="J1146" s="22" t="str">
        <f>INDEX(TrustCAHUB_map!$A$2:$D$139,MATCH($C1146,TrustCAHUB_map!$A$2:$A$139,FALSE),4)</f>
        <v>Yorkshire and Humber</v>
      </c>
    </row>
    <row r="1147" spans="1:10" x14ac:dyDescent="0.3">
      <c r="A1147" s="22" t="str">
        <f t="shared" si="17"/>
        <v>'RWA2016Curative50-69'</v>
      </c>
      <c r="B1147" s="22">
        <v>2016</v>
      </c>
      <c r="C1147" s="22" t="s">
        <v>276</v>
      </c>
      <c r="D1147" s="22" t="s">
        <v>7</v>
      </c>
      <c r="E1147" s="22" t="s">
        <v>627</v>
      </c>
      <c r="F1147" s="22">
        <v>23</v>
      </c>
      <c r="G1147" s="22">
        <v>0</v>
      </c>
      <c r="H1147" s="22" t="str">
        <f>INDEX(Bar_data!$A$3:$B$140,MATCH(C1147,Bar_data!$A$3:$A$140,FALSE),2)</f>
        <v>Trust119</v>
      </c>
      <c r="I1147" s="22" t="str">
        <f>INDEX(TrustCAHUB_map!$A$2:$D$139,MATCH($C1147,TrustCAHUB_map!$A$2:$A$139,FALSE),3)</f>
        <v>Humber, Coast and Vale</v>
      </c>
      <c r="J1147" s="22" t="str">
        <f>INDEX(TrustCAHUB_map!$A$2:$D$139,MATCH($C1147,TrustCAHUB_map!$A$2:$A$139,FALSE),4)</f>
        <v>Yorkshire and Humber</v>
      </c>
    </row>
    <row r="1148" spans="1:10" x14ac:dyDescent="0.3">
      <c r="A1148" s="22" t="str">
        <f t="shared" si="17"/>
        <v>'RWA2016Not assigned50-69'</v>
      </c>
      <c r="B1148" s="22">
        <v>2016</v>
      </c>
      <c r="C1148" s="22" t="s">
        <v>276</v>
      </c>
      <c r="D1148" s="22" t="s">
        <v>477</v>
      </c>
      <c r="E1148" s="22" t="s">
        <v>627</v>
      </c>
      <c r="F1148" s="22">
        <v>4</v>
      </c>
      <c r="G1148" s="22">
        <v>0</v>
      </c>
      <c r="H1148" s="22" t="str">
        <f>INDEX(Bar_data!$A$3:$B$140,MATCH(C1148,Bar_data!$A$3:$A$140,FALSE),2)</f>
        <v>Trust119</v>
      </c>
      <c r="I1148" s="22" t="str">
        <f>INDEX(TrustCAHUB_map!$A$2:$D$139,MATCH($C1148,TrustCAHUB_map!$A$2:$A$139,FALSE),3)</f>
        <v>Humber, Coast and Vale</v>
      </c>
      <c r="J1148" s="22" t="str">
        <f>INDEX(TrustCAHUB_map!$A$2:$D$139,MATCH($C1148,TrustCAHUB_map!$A$2:$A$139,FALSE),4)</f>
        <v>Yorkshire and Humber</v>
      </c>
    </row>
    <row r="1149" spans="1:10" x14ac:dyDescent="0.3">
      <c r="A1149" s="22" t="str">
        <f t="shared" si="17"/>
        <v>'RWA2016Not assigned70+'</v>
      </c>
      <c r="B1149" s="22">
        <v>2016</v>
      </c>
      <c r="C1149" s="22" t="s">
        <v>276</v>
      </c>
      <c r="D1149" s="22" t="s">
        <v>477</v>
      </c>
      <c r="E1149" s="22" t="s">
        <v>628</v>
      </c>
      <c r="F1149" s="22">
        <v>1</v>
      </c>
      <c r="G1149" s="22">
        <v>0</v>
      </c>
      <c r="H1149" s="22" t="str">
        <f>INDEX(Bar_data!$A$3:$B$140,MATCH(C1149,Bar_data!$A$3:$A$140,FALSE),2)</f>
        <v>Trust119</v>
      </c>
      <c r="I1149" s="22" t="str">
        <f>INDEX(TrustCAHUB_map!$A$2:$D$139,MATCH($C1149,TrustCAHUB_map!$A$2:$A$139,FALSE),3)</f>
        <v>Humber, Coast and Vale</v>
      </c>
      <c r="J1149" s="22" t="str">
        <f>INDEX(TrustCAHUB_map!$A$2:$D$139,MATCH($C1149,TrustCAHUB_map!$A$2:$A$139,FALSE),4)</f>
        <v>Yorkshire and Humber</v>
      </c>
    </row>
    <row r="1150" spans="1:10" x14ac:dyDescent="0.3">
      <c r="A1150" s="22" t="str">
        <f t="shared" si="17"/>
        <v>'RWA2016Palliative70+'</v>
      </c>
      <c r="B1150" s="22">
        <v>2016</v>
      </c>
      <c r="C1150" s="22" t="s">
        <v>276</v>
      </c>
      <c r="D1150" s="22" t="s">
        <v>8</v>
      </c>
      <c r="E1150" s="22" t="s">
        <v>628</v>
      </c>
      <c r="F1150" s="22">
        <v>24</v>
      </c>
      <c r="G1150" s="22">
        <v>1</v>
      </c>
      <c r="H1150" s="22" t="str">
        <f>INDEX(Bar_data!$A$3:$B$140,MATCH(C1150,Bar_data!$A$3:$A$140,FALSE),2)</f>
        <v>Trust119</v>
      </c>
      <c r="I1150" s="22" t="str">
        <f>INDEX(TrustCAHUB_map!$A$2:$D$139,MATCH($C1150,TrustCAHUB_map!$A$2:$A$139,FALSE),3)</f>
        <v>Humber, Coast and Vale</v>
      </c>
      <c r="J1150" s="22" t="str">
        <f>INDEX(TrustCAHUB_map!$A$2:$D$139,MATCH($C1150,TrustCAHUB_map!$A$2:$A$139,FALSE),4)</f>
        <v>Yorkshire and Humber</v>
      </c>
    </row>
    <row r="1151" spans="1:10" x14ac:dyDescent="0.3">
      <c r="A1151" s="22" t="str">
        <f t="shared" si="17"/>
        <v>'RWA2016Curative70+'</v>
      </c>
      <c r="B1151" s="22">
        <v>2016</v>
      </c>
      <c r="C1151" s="22" t="s">
        <v>276</v>
      </c>
      <c r="D1151" s="22" t="s">
        <v>7</v>
      </c>
      <c r="E1151" s="22" t="s">
        <v>628</v>
      </c>
      <c r="F1151" s="22">
        <v>22</v>
      </c>
      <c r="G1151" s="22">
        <v>0</v>
      </c>
      <c r="H1151" s="22" t="str">
        <f>INDEX(Bar_data!$A$3:$B$140,MATCH(C1151,Bar_data!$A$3:$A$140,FALSE),2)</f>
        <v>Trust119</v>
      </c>
      <c r="I1151" s="22" t="str">
        <f>INDEX(TrustCAHUB_map!$A$2:$D$139,MATCH($C1151,TrustCAHUB_map!$A$2:$A$139,FALSE),3)</f>
        <v>Humber, Coast and Vale</v>
      </c>
      <c r="J1151" s="22" t="str">
        <f>INDEX(TrustCAHUB_map!$A$2:$D$139,MATCH($C1151,TrustCAHUB_map!$A$2:$A$139,FALSE),4)</f>
        <v>Yorkshire and Humber</v>
      </c>
    </row>
    <row r="1152" spans="1:10" x14ac:dyDescent="0.3">
      <c r="A1152" s="22" t="str">
        <f t="shared" si="17"/>
        <v>'RWD2016Curative18-49'</v>
      </c>
      <c r="B1152" s="22">
        <v>2016</v>
      </c>
      <c r="C1152" s="22" t="s">
        <v>277</v>
      </c>
      <c r="D1152" s="22" t="s">
        <v>7</v>
      </c>
      <c r="E1152" s="22" t="s">
        <v>153</v>
      </c>
      <c r="F1152" s="22">
        <v>1</v>
      </c>
      <c r="G1152" s="22">
        <v>0</v>
      </c>
      <c r="H1152" s="22" t="str">
        <f>INDEX(Bar_data!$A$3:$B$140,MATCH(C1152,Bar_data!$A$3:$A$140,FALSE),2)</f>
        <v>Trust120</v>
      </c>
      <c r="I1152" s="22" t="str">
        <f>INDEX(TrustCAHUB_map!$A$2:$D$139,MATCH($C1152,TrustCAHUB_map!$A$2:$A$139,FALSE),3)</f>
        <v>East Midlands</v>
      </c>
      <c r="J1152" s="22" t="str">
        <f>INDEX(TrustCAHUB_map!$A$2:$D$139,MATCH($C1152,TrustCAHUB_map!$A$2:$A$139,FALSE),4)</f>
        <v>East Midlands</v>
      </c>
    </row>
    <row r="1153" spans="1:10" x14ac:dyDescent="0.3">
      <c r="A1153" s="22" t="str">
        <f t="shared" si="17"/>
        <v>'RWD2016Palliative18-49'</v>
      </c>
      <c r="B1153" s="22">
        <v>2016</v>
      </c>
      <c r="C1153" s="22" t="s">
        <v>277</v>
      </c>
      <c r="D1153" s="22" t="s">
        <v>8</v>
      </c>
      <c r="E1153" s="22" t="s">
        <v>153</v>
      </c>
      <c r="F1153" s="22">
        <v>3</v>
      </c>
      <c r="G1153" s="22">
        <v>0</v>
      </c>
      <c r="H1153" s="22" t="str">
        <f>INDEX(Bar_data!$A$3:$B$140,MATCH(C1153,Bar_data!$A$3:$A$140,FALSE),2)</f>
        <v>Trust120</v>
      </c>
      <c r="I1153" s="22" t="str">
        <f>INDEX(TrustCAHUB_map!$A$2:$D$139,MATCH($C1153,TrustCAHUB_map!$A$2:$A$139,FALSE),3)</f>
        <v>East Midlands</v>
      </c>
      <c r="J1153" s="22" t="str">
        <f>INDEX(TrustCAHUB_map!$A$2:$D$139,MATCH($C1153,TrustCAHUB_map!$A$2:$A$139,FALSE),4)</f>
        <v>East Midlands</v>
      </c>
    </row>
    <row r="1154" spans="1:10" x14ac:dyDescent="0.3">
      <c r="A1154" s="22" t="str">
        <f t="shared" si="17"/>
        <v>'RWD2016Not assigned50-69'</v>
      </c>
      <c r="B1154" s="22">
        <v>2016</v>
      </c>
      <c r="C1154" s="22" t="s">
        <v>277</v>
      </c>
      <c r="D1154" s="22" t="s">
        <v>477</v>
      </c>
      <c r="E1154" s="22" t="s">
        <v>627</v>
      </c>
      <c r="F1154" s="22">
        <v>2</v>
      </c>
      <c r="G1154" s="22">
        <v>0</v>
      </c>
      <c r="H1154" s="22" t="str">
        <f>INDEX(Bar_data!$A$3:$B$140,MATCH(C1154,Bar_data!$A$3:$A$140,FALSE),2)</f>
        <v>Trust120</v>
      </c>
      <c r="I1154" s="22" t="str">
        <f>INDEX(TrustCAHUB_map!$A$2:$D$139,MATCH($C1154,TrustCAHUB_map!$A$2:$A$139,FALSE),3)</f>
        <v>East Midlands</v>
      </c>
      <c r="J1154" s="22" t="str">
        <f>INDEX(TrustCAHUB_map!$A$2:$D$139,MATCH($C1154,TrustCAHUB_map!$A$2:$A$139,FALSE),4)</f>
        <v>East Midlands</v>
      </c>
    </row>
    <row r="1155" spans="1:10" x14ac:dyDescent="0.3">
      <c r="A1155" s="22" t="str">
        <f t="shared" ref="A1155:A1218" si="18">"'"&amp;C1155&amp;B1155&amp;D1155&amp;E1155&amp;"'"</f>
        <v>'RWD2016Palliative50-69'</v>
      </c>
      <c r="B1155" s="22">
        <v>2016</v>
      </c>
      <c r="C1155" s="22" t="s">
        <v>277</v>
      </c>
      <c r="D1155" s="22" t="s">
        <v>8</v>
      </c>
      <c r="E1155" s="22" t="s">
        <v>627</v>
      </c>
      <c r="F1155" s="22">
        <v>42</v>
      </c>
      <c r="G1155" s="22">
        <v>4</v>
      </c>
      <c r="H1155" s="22" t="str">
        <f>INDEX(Bar_data!$A$3:$B$140,MATCH(C1155,Bar_data!$A$3:$A$140,FALSE),2)</f>
        <v>Trust120</v>
      </c>
      <c r="I1155" s="22" t="str">
        <f>INDEX(TrustCAHUB_map!$A$2:$D$139,MATCH($C1155,TrustCAHUB_map!$A$2:$A$139,FALSE),3)</f>
        <v>East Midlands</v>
      </c>
      <c r="J1155" s="22" t="str">
        <f>INDEX(TrustCAHUB_map!$A$2:$D$139,MATCH($C1155,TrustCAHUB_map!$A$2:$A$139,FALSE),4)</f>
        <v>East Midlands</v>
      </c>
    </row>
    <row r="1156" spans="1:10" x14ac:dyDescent="0.3">
      <c r="A1156" s="22" t="str">
        <f t="shared" si="18"/>
        <v>'RWD2016Curative50-69'</v>
      </c>
      <c r="B1156" s="22">
        <v>2016</v>
      </c>
      <c r="C1156" s="22" t="s">
        <v>277</v>
      </c>
      <c r="D1156" s="22" t="s">
        <v>7</v>
      </c>
      <c r="E1156" s="22" t="s">
        <v>627</v>
      </c>
      <c r="F1156" s="22">
        <v>13</v>
      </c>
      <c r="G1156" s="22">
        <v>1</v>
      </c>
      <c r="H1156" s="22" t="str">
        <f>INDEX(Bar_data!$A$3:$B$140,MATCH(C1156,Bar_data!$A$3:$A$140,FALSE),2)</f>
        <v>Trust120</v>
      </c>
      <c r="I1156" s="22" t="str">
        <f>INDEX(TrustCAHUB_map!$A$2:$D$139,MATCH($C1156,TrustCAHUB_map!$A$2:$A$139,FALSE),3)</f>
        <v>East Midlands</v>
      </c>
      <c r="J1156" s="22" t="str">
        <f>INDEX(TrustCAHUB_map!$A$2:$D$139,MATCH($C1156,TrustCAHUB_map!$A$2:$A$139,FALSE),4)</f>
        <v>East Midlands</v>
      </c>
    </row>
    <row r="1157" spans="1:10" x14ac:dyDescent="0.3">
      <c r="A1157" s="22" t="str">
        <f t="shared" si="18"/>
        <v>'RWD2016Curative70+'</v>
      </c>
      <c r="B1157" s="22">
        <v>2016</v>
      </c>
      <c r="C1157" s="22" t="s">
        <v>277</v>
      </c>
      <c r="D1157" s="22" t="s">
        <v>7</v>
      </c>
      <c r="E1157" s="22" t="s">
        <v>628</v>
      </c>
      <c r="F1157" s="22">
        <v>8</v>
      </c>
      <c r="G1157" s="22">
        <v>0</v>
      </c>
      <c r="H1157" s="22" t="str">
        <f>INDEX(Bar_data!$A$3:$B$140,MATCH(C1157,Bar_data!$A$3:$A$140,FALSE),2)</f>
        <v>Trust120</v>
      </c>
      <c r="I1157" s="22" t="str">
        <f>INDEX(TrustCAHUB_map!$A$2:$D$139,MATCH($C1157,TrustCAHUB_map!$A$2:$A$139,FALSE),3)</f>
        <v>East Midlands</v>
      </c>
      <c r="J1157" s="22" t="str">
        <f>INDEX(TrustCAHUB_map!$A$2:$D$139,MATCH($C1157,TrustCAHUB_map!$A$2:$A$139,FALSE),4)</f>
        <v>East Midlands</v>
      </c>
    </row>
    <row r="1158" spans="1:10" x14ac:dyDescent="0.3">
      <c r="A1158" s="22" t="str">
        <f t="shared" si="18"/>
        <v>'RWD2016Not assigned70+'</v>
      </c>
      <c r="B1158" s="22">
        <v>2016</v>
      </c>
      <c r="C1158" s="22" t="s">
        <v>277</v>
      </c>
      <c r="D1158" s="22" t="s">
        <v>477</v>
      </c>
      <c r="E1158" s="22" t="s">
        <v>628</v>
      </c>
      <c r="F1158" s="22">
        <v>8</v>
      </c>
      <c r="G1158" s="22">
        <v>0</v>
      </c>
      <c r="H1158" s="22" t="str">
        <f>INDEX(Bar_data!$A$3:$B$140,MATCH(C1158,Bar_data!$A$3:$A$140,FALSE),2)</f>
        <v>Trust120</v>
      </c>
      <c r="I1158" s="22" t="str">
        <f>INDEX(TrustCAHUB_map!$A$2:$D$139,MATCH($C1158,TrustCAHUB_map!$A$2:$A$139,FALSE),3)</f>
        <v>East Midlands</v>
      </c>
      <c r="J1158" s="22" t="str">
        <f>INDEX(TrustCAHUB_map!$A$2:$D$139,MATCH($C1158,TrustCAHUB_map!$A$2:$A$139,FALSE),4)</f>
        <v>East Midlands</v>
      </c>
    </row>
    <row r="1159" spans="1:10" x14ac:dyDescent="0.3">
      <c r="A1159" s="22" t="str">
        <f t="shared" si="18"/>
        <v>'RWD2016Palliative70+'</v>
      </c>
      <c r="B1159" s="22">
        <v>2016</v>
      </c>
      <c r="C1159" s="22" t="s">
        <v>277</v>
      </c>
      <c r="D1159" s="22" t="s">
        <v>8</v>
      </c>
      <c r="E1159" s="22" t="s">
        <v>628</v>
      </c>
      <c r="F1159" s="22">
        <v>41</v>
      </c>
      <c r="G1159" s="22">
        <v>2</v>
      </c>
      <c r="H1159" s="22" t="str">
        <f>INDEX(Bar_data!$A$3:$B$140,MATCH(C1159,Bar_data!$A$3:$A$140,FALSE),2)</f>
        <v>Trust120</v>
      </c>
      <c r="I1159" s="22" t="str">
        <f>INDEX(TrustCAHUB_map!$A$2:$D$139,MATCH($C1159,TrustCAHUB_map!$A$2:$A$139,FALSE),3)</f>
        <v>East Midlands</v>
      </c>
      <c r="J1159" s="22" t="str">
        <f>INDEX(TrustCAHUB_map!$A$2:$D$139,MATCH($C1159,TrustCAHUB_map!$A$2:$A$139,FALSE),4)</f>
        <v>East Midlands</v>
      </c>
    </row>
    <row r="1160" spans="1:10" x14ac:dyDescent="0.3">
      <c r="A1160" s="22" t="str">
        <f t="shared" si="18"/>
        <v>'RWE2016Curative18-49'</v>
      </c>
      <c r="B1160" s="22">
        <v>2016</v>
      </c>
      <c r="C1160" s="22" t="s">
        <v>278</v>
      </c>
      <c r="D1160" s="22" t="s">
        <v>7</v>
      </c>
      <c r="E1160" s="22" t="s">
        <v>153</v>
      </c>
      <c r="F1160" s="22">
        <v>1</v>
      </c>
      <c r="G1160" s="22">
        <v>0</v>
      </c>
      <c r="H1160" s="22" t="str">
        <f>INDEX(Bar_data!$A$3:$B$140,MATCH(C1160,Bar_data!$A$3:$A$140,FALSE),2)</f>
        <v>Trust121</v>
      </c>
      <c r="I1160" s="22" t="str">
        <f>INDEX(TrustCAHUB_map!$A$2:$D$139,MATCH($C1160,TrustCAHUB_map!$A$2:$A$139,FALSE),3)</f>
        <v>East Midlands</v>
      </c>
      <c r="J1160" s="22" t="str">
        <f>INDEX(TrustCAHUB_map!$A$2:$D$139,MATCH($C1160,TrustCAHUB_map!$A$2:$A$139,FALSE),4)</f>
        <v>East Midlands</v>
      </c>
    </row>
    <row r="1161" spans="1:10" x14ac:dyDescent="0.3">
      <c r="A1161" s="22" t="str">
        <f t="shared" si="18"/>
        <v>'RWE2016Palliative18-49'</v>
      </c>
      <c r="B1161" s="22">
        <v>2016</v>
      </c>
      <c r="C1161" s="22" t="s">
        <v>278</v>
      </c>
      <c r="D1161" s="22" t="s">
        <v>8</v>
      </c>
      <c r="E1161" s="22" t="s">
        <v>153</v>
      </c>
      <c r="F1161" s="22">
        <v>16</v>
      </c>
      <c r="G1161" s="22">
        <v>2</v>
      </c>
      <c r="H1161" s="22" t="str">
        <f>INDEX(Bar_data!$A$3:$B$140,MATCH(C1161,Bar_data!$A$3:$A$140,FALSE),2)</f>
        <v>Trust121</v>
      </c>
      <c r="I1161" s="22" t="str">
        <f>INDEX(TrustCAHUB_map!$A$2:$D$139,MATCH($C1161,TrustCAHUB_map!$A$2:$A$139,FALSE),3)</f>
        <v>East Midlands</v>
      </c>
      <c r="J1161" s="22" t="str">
        <f>INDEX(TrustCAHUB_map!$A$2:$D$139,MATCH($C1161,TrustCAHUB_map!$A$2:$A$139,FALSE),4)</f>
        <v>East Midlands</v>
      </c>
    </row>
    <row r="1162" spans="1:10" x14ac:dyDescent="0.3">
      <c r="A1162" s="22" t="str">
        <f t="shared" si="18"/>
        <v>'RWE2016Palliative50-69'</v>
      </c>
      <c r="B1162" s="22">
        <v>2016</v>
      </c>
      <c r="C1162" s="22" t="s">
        <v>278</v>
      </c>
      <c r="D1162" s="22" t="s">
        <v>8</v>
      </c>
      <c r="E1162" s="22" t="s">
        <v>627</v>
      </c>
      <c r="F1162" s="22">
        <v>91</v>
      </c>
      <c r="G1162" s="22">
        <v>6</v>
      </c>
      <c r="H1162" s="22" t="str">
        <f>INDEX(Bar_data!$A$3:$B$140,MATCH(C1162,Bar_data!$A$3:$A$140,FALSE),2)</f>
        <v>Trust121</v>
      </c>
      <c r="I1162" s="22" t="str">
        <f>INDEX(TrustCAHUB_map!$A$2:$D$139,MATCH($C1162,TrustCAHUB_map!$A$2:$A$139,FALSE),3)</f>
        <v>East Midlands</v>
      </c>
      <c r="J1162" s="22" t="str">
        <f>INDEX(TrustCAHUB_map!$A$2:$D$139,MATCH($C1162,TrustCAHUB_map!$A$2:$A$139,FALSE),4)</f>
        <v>East Midlands</v>
      </c>
    </row>
    <row r="1163" spans="1:10" x14ac:dyDescent="0.3">
      <c r="A1163" s="22" t="str">
        <f t="shared" si="18"/>
        <v>'RWE2016Curative50-69'</v>
      </c>
      <c r="B1163" s="22">
        <v>2016</v>
      </c>
      <c r="C1163" s="22" t="s">
        <v>278</v>
      </c>
      <c r="D1163" s="22" t="s">
        <v>7</v>
      </c>
      <c r="E1163" s="22" t="s">
        <v>627</v>
      </c>
      <c r="F1163" s="22">
        <v>10</v>
      </c>
      <c r="G1163" s="22">
        <v>0</v>
      </c>
      <c r="H1163" s="22" t="str">
        <f>INDEX(Bar_data!$A$3:$B$140,MATCH(C1163,Bar_data!$A$3:$A$140,FALSE),2)</f>
        <v>Trust121</v>
      </c>
      <c r="I1163" s="22" t="str">
        <f>INDEX(TrustCAHUB_map!$A$2:$D$139,MATCH($C1163,TrustCAHUB_map!$A$2:$A$139,FALSE),3)</f>
        <v>East Midlands</v>
      </c>
      <c r="J1163" s="22" t="str">
        <f>INDEX(TrustCAHUB_map!$A$2:$D$139,MATCH($C1163,TrustCAHUB_map!$A$2:$A$139,FALSE),4)</f>
        <v>East Midlands</v>
      </c>
    </row>
    <row r="1164" spans="1:10" x14ac:dyDescent="0.3">
      <c r="A1164" s="22" t="str">
        <f t="shared" si="18"/>
        <v>'RWE2016Curative70+'</v>
      </c>
      <c r="B1164" s="22">
        <v>2016</v>
      </c>
      <c r="C1164" s="22" t="s">
        <v>278</v>
      </c>
      <c r="D1164" s="22" t="s">
        <v>7</v>
      </c>
      <c r="E1164" s="22" t="s">
        <v>628</v>
      </c>
      <c r="F1164" s="22">
        <v>13</v>
      </c>
      <c r="G1164" s="22">
        <v>0</v>
      </c>
      <c r="H1164" s="22" t="str">
        <f>INDEX(Bar_data!$A$3:$B$140,MATCH(C1164,Bar_data!$A$3:$A$140,FALSE),2)</f>
        <v>Trust121</v>
      </c>
      <c r="I1164" s="22" t="str">
        <f>INDEX(TrustCAHUB_map!$A$2:$D$139,MATCH($C1164,TrustCAHUB_map!$A$2:$A$139,FALSE),3)</f>
        <v>East Midlands</v>
      </c>
      <c r="J1164" s="22" t="str">
        <f>INDEX(TrustCAHUB_map!$A$2:$D$139,MATCH($C1164,TrustCAHUB_map!$A$2:$A$139,FALSE),4)</f>
        <v>East Midlands</v>
      </c>
    </row>
    <row r="1165" spans="1:10" x14ac:dyDescent="0.3">
      <c r="A1165" s="22" t="str">
        <f t="shared" si="18"/>
        <v>'RWE2016Palliative70+'</v>
      </c>
      <c r="B1165" s="22">
        <v>2016</v>
      </c>
      <c r="C1165" s="22" t="s">
        <v>278</v>
      </c>
      <c r="D1165" s="22" t="s">
        <v>8</v>
      </c>
      <c r="E1165" s="22" t="s">
        <v>628</v>
      </c>
      <c r="F1165" s="22">
        <v>79</v>
      </c>
      <c r="G1165" s="22">
        <v>5</v>
      </c>
      <c r="H1165" s="22" t="str">
        <f>INDEX(Bar_data!$A$3:$B$140,MATCH(C1165,Bar_data!$A$3:$A$140,FALSE),2)</f>
        <v>Trust121</v>
      </c>
      <c r="I1165" s="22" t="str">
        <f>INDEX(TrustCAHUB_map!$A$2:$D$139,MATCH($C1165,TrustCAHUB_map!$A$2:$A$139,FALSE),3)</f>
        <v>East Midlands</v>
      </c>
      <c r="J1165" s="22" t="str">
        <f>INDEX(TrustCAHUB_map!$A$2:$D$139,MATCH($C1165,TrustCAHUB_map!$A$2:$A$139,FALSE),4)</f>
        <v>East Midlands</v>
      </c>
    </row>
    <row r="1166" spans="1:10" x14ac:dyDescent="0.3">
      <c r="A1166" s="22" t="str">
        <f t="shared" si="18"/>
        <v>'RWF2016Palliative18-49'</v>
      </c>
      <c r="B1166" s="22">
        <v>2016</v>
      </c>
      <c r="C1166" s="22" t="s">
        <v>279</v>
      </c>
      <c r="D1166" s="22" t="s">
        <v>8</v>
      </c>
      <c r="E1166" s="22" t="s">
        <v>153</v>
      </c>
      <c r="F1166" s="22">
        <v>4</v>
      </c>
      <c r="G1166" s="22">
        <v>0</v>
      </c>
      <c r="H1166" s="22" t="str">
        <f>INDEX(Bar_data!$A$3:$B$140,MATCH(C1166,Bar_data!$A$3:$A$140,FALSE),2)</f>
        <v>Trust122</v>
      </c>
      <c r="I1166" s="22" t="str">
        <f>INDEX(TrustCAHUB_map!$A$2:$D$139,MATCH($C1166,TrustCAHUB_map!$A$2:$A$139,FALSE),3)</f>
        <v>Kent and Medway</v>
      </c>
      <c r="J1166" s="22" t="str">
        <f>INDEX(TrustCAHUB_map!$A$2:$D$139,MATCH($C1166,TrustCAHUB_map!$A$2:$A$139,FALSE),4)</f>
        <v>South East</v>
      </c>
    </row>
    <row r="1167" spans="1:10" x14ac:dyDescent="0.3">
      <c r="A1167" s="22" t="str">
        <f t="shared" si="18"/>
        <v>'RWF2016Curative18-49'</v>
      </c>
      <c r="B1167" s="22">
        <v>2016</v>
      </c>
      <c r="C1167" s="22" t="s">
        <v>279</v>
      </c>
      <c r="D1167" s="22" t="s">
        <v>7</v>
      </c>
      <c r="E1167" s="22" t="s">
        <v>153</v>
      </c>
      <c r="F1167" s="22">
        <v>2</v>
      </c>
      <c r="G1167" s="22">
        <v>0</v>
      </c>
      <c r="H1167" s="22" t="str">
        <f>INDEX(Bar_data!$A$3:$B$140,MATCH(C1167,Bar_data!$A$3:$A$140,FALSE),2)</f>
        <v>Trust122</v>
      </c>
      <c r="I1167" s="22" t="str">
        <f>INDEX(TrustCAHUB_map!$A$2:$D$139,MATCH($C1167,TrustCAHUB_map!$A$2:$A$139,FALSE),3)</f>
        <v>Kent and Medway</v>
      </c>
      <c r="J1167" s="22" t="str">
        <f>INDEX(TrustCAHUB_map!$A$2:$D$139,MATCH($C1167,TrustCAHUB_map!$A$2:$A$139,FALSE),4)</f>
        <v>South East</v>
      </c>
    </row>
    <row r="1168" spans="1:10" x14ac:dyDescent="0.3">
      <c r="A1168" s="22" t="str">
        <f t="shared" si="18"/>
        <v>'RWF2016Curative50-69'</v>
      </c>
      <c r="B1168" s="22">
        <v>2016</v>
      </c>
      <c r="C1168" s="22" t="s">
        <v>279</v>
      </c>
      <c r="D1168" s="22" t="s">
        <v>7</v>
      </c>
      <c r="E1168" s="22" t="s">
        <v>627</v>
      </c>
      <c r="F1168" s="22">
        <v>18</v>
      </c>
      <c r="G1168" s="22">
        <v>0</v>
      </c>
      <c r="H1168" s="22" t="str">
        <f>INDEX(Bar_data!$A$3:$B$140,MATCH(C1168,Bar_data!$A$3:$A$140,FALSE),2)</f>
        <v>Trust122</v>
      </c>
      <c r="I1168" s="22" t="str">
        <f>INDEX(TrustCAHUB_map!$A$2:$D$139,MATCH($C1168,TrustCAHUB_map!$A$2:$A$139,FALSE),3)</f>
        <v>Kent and Medway</v>
      </c>
      <c r="J1168" s="22" t="str">
        <f>INDEX(TrustCAHUB_map!$A$2:$D$139,MATCH($C1168,TrustCAHUB_map!$A$2:$A$139,FALSE),4)</f>
        <v>South East</v>
      </c>
    </row>
    <row r="1169" spans="1:10" x14ac:dyDescent="0.3">
      <c r="A1169" s="22" t="str">
        <f t="shared" si="18"/>
        <v>'RWF2016Palliative50-69'</v>
      </c>
      <c r="B1169" s="22">
        <v>2016</v>
      </c>
      <c r="C1169" s="22" t="s">
        <v>279</v>
      </c>
      <c r="D1169" s="22" t="s">
        <v>8</v>
      </c>
      <c r="E1169" s="22" t="s">
        <v>627</v>
      </c>
      <c r="F1169" s="22">
        <v>51</v>
      </c>
      <c r="G1169" s="22">
        <v>3</v>
      </c>
      <c r="H1169" s="22" t="str">
        <f>INDEX(Bar_data!$A$3:$B$140,MATCH(C1169,Bar_data!$A$3:$A$140,FALSE),2)</f>
        <v>Trust122</v>
      </c>
      <c r="I1169" s="22" t="str">
        <f>INDEX(TrustCAHUB_map!$A$2:$D$139,MATCH($C1169,TrustCAHUB_map!$A$2:$A$139,FALSE),3)</f>
        <v>Kent and Medway</v>
      </c>
      <c r="J1169" s="22" t="str">
        <f>INDEX(TrustCAHUB_map!$A$2:$D$139,MATCH($C1169,TrustCAHUB_map!$A$2:$A$139,FALSE),4)</f>
        <v>South East</v>
      </c>
    </row>
    <row r="1170" spans="1:10" x14ac:dyDescent="0.3">
      <c r="A1170" s="22" t="str">
        <f t="shared" si="18"/>
        <v>'RWF2016Curative70+'</v>
      </c>
      <c r="B1170" s="22">
        <v>2016</v>
      </c>
      <c r="C1170" s="22" t="s">
        <v>279</v>
      </c>
      <c r="D1170" s="22" t="s">
        <v>7</v>
      </c>
      <c r="E1170" s="22" t="s">
        <v>628</v>
      </c>
      <c r="F1170" s="22">
        <v>11</v>
      </c>
      <c r="G1170" s="22">
        <v>0</v>
      </c>
      <c r="H1170" s="22" t="str">
        <f>INDEX(Bar_data!$A$3:$B$140,MATCH(C1170,Bar_data!$A$3:$A$140,FALSE),2)</f>
        <v>Trust122</v>
      </c>
      <c r="I1170" s="22" t="str">
        <f>INDEX(TrustCAHUB_map!$A$2:$D$139,MATCH($C1170,TrustCAHUB_map!$A$2:$A$139,FALSE),3)</f>
        <v>Kent and Medway</v>
      </c>
      <c r="J1170" s="22" t="str">
        <f>INDEX(TrustCAHUB_map!$A$2:$D$139,MATCH($C1170,TrustCAHUB_map!$A$2:$A$139,FALSE),4)</f>
        <v>South East</v>
      </c>
    </row>
    <row r="1171" spans="1:10" x14ac:dyDescent="0.3">
      <c r="A1171" s="22" t="str">
        <f t="shared" si="18"/>
        <v>'RWF2016Palliative70+'</v>
      </c>
      <c r="B1171" s="22">
        <v>2016</v>
      </c>
      <c r="C1171" s="22" t="s">
        <v>279</v>
      </c>
      <c r="D1171" s="22" t="s">
        <v>8</v>
      </c>
      <c r="E1171" s="22" t="s">
        <v>628</v>
      </c>
      <c r="F1171" s="22">
        <v>63</v>
      </c>
      <c r="G1171" s="22">
        <v>6</v>
      </c>
      <c r="H1171" s="22" t="str">
        <f>INDEX(Bar_data!$A$3:$B$140,MATCH(C1171,Bar_data!$A$3:$A$140,FALSE),2)</f>
        <v>Trust122</v>
      </c>
      <c r="I1171" s="22" t="str">
        <f>INDEX(TrustCAHUB_map!$A$2:$D$139,MATCH($C1171,TrustCAHUB_map!$A$2:$A$139,FALSE),3)</f>
        <v>Kent and Medway</v>
      </c>
      <c r="J1171" s="22" t="str">
        <f>INDEX(TrustCAHUB_map!$A$2:$D$139,MATCH($C1171,TrustCAHUB_map!$A$2:$A$139,FALSE),4)</f>
        <v>South East</v>
      </c>
    </row>
    <row r="1172" spans="1:10" x14ac:dyDescent="0.3">
      <c r="A1172" s="22" t="str">
        <f t="shared" si="18"/>
        <v>'RWH2016Palliative18-49'</v>
      </c>
      <c r="B1172" s="22">
        <v>2016</v>
      </c>
      <c r="C1172" s="22" t="s">
        <v>281</v>
      </c>
      <c r="D1172" s="22" t="s">
        <v>8</v>
      </c>
      <c r="E1172" s="22" t="s">
        <v>153</v>
      </c>
      <c r="F1172" s="22">
        <v>7</v>
      </c>
      <c r="G1172" s="22">
        <v>1</v>
      </c>
      <c r="H1172" s="22" t="str">
        <f>INDEX(Bar_data!$A$3:$B$140,MATCH(C1172,Bar_data!$A$3:$A$140,FALSE),2)</f>
        <v>Trust124</v>
      </c>
      <c r="I1172" s="22" t="str">
        <f>INDEX(TrustCAHUB_map!$A$2:$D$139,MATCH($C1172,TrustCAHUB_map!$A$2:$A$139,FALSE),3)</f>
        <v>East of England</v>
      </c>
      <c r="J1172" s="22" t="str">
        <f>INDEX(TrustCAHUB_map!$A$2:$D$139,MATCH($C1172,TrustCAHUB_map!$A$2:$A$139,FALSE),4)</f>
        <v>East of England</v>
      </c>
    </row>
    <row r="1173" spans="1:10" x14ac:dyDescent="0.3">
      <c r="A1173" s="22" t="str">
        <f t="shared" si="18"/>
        <v>'RWH2016Curative18-49'</v>
      </c>
      <c r="B1173" s="22">
        <v>2016</v>
      </c>
      <c r="C1173" s="22" t="s">
        <v>281</v>
      </c>
      <c r="D1173" s="22" t="s">
        <v>7</v>
      </c>
      <c r="E1173" s="22" t="s">
        <v>153</v>
      </c>
      <c r="F1173" s="22">
        <v>1</v>
      </c>
      <c r="G1173" s="22">
        <v>0</v>
      </c>
      <c r="H1173" s="22" t="str">
        <f>INDEX(Bar_data!$A$3:$B$140,MATCH(C1173,Bar_data!$A$3:$A$140,FALSE),2)</f>
        <v>Trust124</v>
      </c>
      <c r="I1173" s="22" t="str">
        <f>INDEX(TrustCAHUB_map!$A$2:$D$139,MATCH($C1173,TrustCAHUB_map!$A$2:$A$139,FALSE),3)</f>
        <v>East of England</v>
      </c>
      <c r="J1173" s="22" t="str">
        <f>INDEX(TrustCAHUB_map!$A$2:$D$139,MATCH($C1173,TrustCAHUB_map!$A$2:$A$139,FALSE),4)</f>
        <v>East of England</v>
      </c>
    </row>
    <row r="1174" spans="1:10" x14ac:dyDescent="0.3">
      <c r="A1174" s="22" t="str">
        <f t="shared" si="18"/>
        <v>'RWH2016Palliative50-69'</v>
      </c>
      <c r="B1174" s="22">
        <v>2016</v>
      </c>
      <c r="C1174" s="22" t="s">
        <v>281</v>
      </c>
      <c r="D1174" s="22" t="s">
        <v>8</v>
      </c>
      <c r="E1174" s="22" t="s">
        <v>627</v>
      </c>
      <c r="F1174" s="22">
        <v>101</v>
      </c>
      <c r="G1174" s="22">
        <v>5</v>
      </c>
      <c r="H1174" s="22" t="str">
        <f>INDEX(Bar_data!$A$3:$B$140,MATCH(C1174,Bar_data!$A$3:$A$140,FALSE),2)</f>
        <v>Trust124</v>
      </c>
      <c r="I1174" s="22" t="str">
        <f>INDEX(TrustCAHUB_map!$A$2:$D$139,MATCH($C1174,TrustCAHUB_map!$A$2:$A$139,FALSE),3)</f>
        <v>East of England</v>
      </c>
      <c r="J1174" s="22" t="str">
        <f>INDEX(TrustCAHUB_map!$A$2:$D$139,MATCH($C1174,TrustCAHUB_map!$A$2:$A$139,FALSE),4)</f>
        <v>East of England</v>
      </c>
    </row>
    <row r="1175" spans="1:10" x14ac:dyDescent="0.3">
      <c r="A1175" s="22" t="str">
        <f t="shared" si="18"/>
        <v>'RWH2016Curative50-69'</v>
      </c>
      <c r="B1175" s="22">
        <v>2016</v>
      </c>
      <c r="C1175" s="22" t="s">
        <v>281</v>
      </c>
      <c r="D1175" s="22" t="s">
        <v>7</v>
      </c>
      <c r="E1175" s="22" t="s">
        <v>627</v>
      </c>
      <c r="F1175" s="22">
        <v>23</v>
      </c>
      <c r="G1175" s="22">
        <v>1</v>
      </c>
      <c r="H1175" s="22" t="str">
        <f>INDEX(Bar_data!$A$3:$B$140,MATCH(C1175,Bar_data!$A$3:$A$140,FALSE),2)</f>
        <v>Trust124</v>
      </c>
      <c r="I1175" s="22" t="str">
        <f>INDEX(TrustCAHUB_map!$A$2:$D$139,MATCH($C1175,TrustCAHUB_map!$A$2:$A$139,FALSE),3)</f>
        <v>East of England</v>
      </c>
      <c r="J1175" s="22" t="str">
        <f>INDEX(TrustCAHUB_map!$A$2:$D$139,MATCH($C1175,TrustCAHUB_map!$A$2:$A$139,FALSE),4)</f>
        <v>East of England</v>
      </c>
    </row>
    <row r="1176" spans="1:10" x14ac:dyDescent="0.3">
      <c r="A1176" s="22" t="str">
        <f t="shared" si="18"/>
        <v>'RWH2016Curative70+'</v>
      </c>
      <c r="B1176" s="22">
        <v>2016</v>
      </c>
      <c r="C1176" s="22" t="s">
        <v>281</v>
      </c>
      <c r="D1176" s="22" t="s">
        <v>7</v>
      </c>
      <c r="E1176" s="22" t="s">
        <v>628</v>
      </c>
      <c r="F1176" s="22">
        <v>14</v>
      </c>
      <c r="G1176" s="22">
        <v>0</v>
      </c>
      <c r="H1176" s="22" t="str">
        <f>INDEX(Bar_data!$A$3:$B$140,MATCH(C1176,Bar_data!$A$3:$A$140,FALSE),2)</f>
        <v>Trust124</v>
      </c>
      <c r="I1176" s="22" t="str">
        <f>INDEX(TrustCAHUB_map!$A$2:$D$139,MATCH($C1176,TrustCAHUB_map!$A$2:$A$139,FALSE),3)</f>
        <v>East of England</v>
      </c>
      <c r="J1176" s="22" t="str">
        <f>INDEX(TrustCAHUB_map!$A$2:$D$139,MATCH($C1176,TrustCAHUB_map!$A$2:$A$139,FALSE),4)</f>
        <v>East of England</v>
      </c>
    </row>
    <row r="1177" spans="1:10" x14ac:dyDescent="0.3">
      <c r="A1177" s="22" t="str">
        <f t="shared" si="18"/>
        <v>'RWH2016Palliative70+'</v>
      </c>
      <c r="B1177" s="22">
        <v>2016</v>
      </c>
      <c r="C1177" s="22" t="s">
        <v>281</v>
      </c>
      <c r="D1177" s="22" t="s">
        <v>8</v>
      </c>
      <c r="E1177" s="22" t="s">
        <v>628</v>
      </c>
      <c r="F1177" s="22">
        <v>75</v>
      </c>
      <c r="G1177" s="22">
        <v>4</v>
      </c>
      <c r="H1177" s="22" t="str">
        <f>INDEX(Bar_data!$A$3:$B$140,MATCH(C1177,Bar_data!$A$3:$A$140,FALSE),2)</f>
        <v>Trust124</v>
      </c>
      <c r="I1177" s="22" t="str">
        <f>INDEX(TrustCAHUB_map!$A$2:$D$139,MATCH($C1177,TrustCAHUB_map!$A$2:$A$139,FALSE),3)</f>
        <v>East of England</v>
      </c>
      <c r="J1177" s="22" t="str">
        <f>INDEX(TrustCAHUB_map!$A$2:$D$139,MATCH($C1177,TrustCAHUB_map!$A$2:$A$139,FALSE),4)</f>
        <v>East of England</v>
      </c>
    </row>
    <row r="1178" spans="1:10" x14ac:dyDescent="0.3">
      <c r="A1178" s="22" t="str">
        <f t="shared" si="18"/>
        <v>'RWP2016Palliative18-49'</v>
      </c>
      <c r="B1178" s="22">
        <v>2016</v>
      </c>
      <c r="C1178" s="22" t="s">
        <v>283</v>
      </c>
      <c r="D1178" s="22" t="s">
        <v>8</v>
      </c>
      <c r="E1178" s="22" t="s">
        <v>153</v>
      </c>
      <c r="F1178" s="22">
        <v>1</v>
      </c>
      <c r="G1178" s="22">
        <v>0</v>
      </c>
      <c r="H1178" s="22" t="str">
        <f>INDEX(Bar_data!$A$3:$B$140,MATCH(C1178,Bar_data!$A$3:$A$140,FALSE),2)</f>
        <v>Trust126</v>
      </c>
      <c r="I1178" s="22" t="str">
        <f>INDEX(TrustCAHUB_map!$A$2:$D$139,MATCH($C1178,TrustCAHUB_map!$A$2:$A$139,FALSE),3)</f>
        <v>West Midlands</v>
      </c>
      <c r="J1178" s="22" t="str">
        <f>INDEX(TrustCAHUB_map!$A$2:$D$139,MATCH($C1178,TrustCAHUB_map!$A$2:$A$139,FALSE),4)</f>
        <v>West Midlands</v>
      </c>
    </row>
    <row r="1179" spans="1:10" x14ac:dyDescent="0.3">
      <c r="A1179" s="22" t="str">
        <f t="shared" si="18"/>
        <v>'RWP2016Curative50-69'</v>
      </c>
      <c r="B1179" s="22">
        <v>2016</v>
      </c>
      <c r="C1179" s="22" t="s">
        <v>283</v>
      </c>
      <c r="D1179" s="22" t="s">
        <v>7</v>
      </c>
      <c r="E1179" s="22" t="s">
        <v>627</v>
      </c>
      <c r="F1179" s="22">
        <v>12</v>
      </c>
      <c r="G1179" s="22">
        <v>0</v>
      </c>
      <c r="H1179" s="22" t="str">
        <f>INDEX(Bar_data!$A$3:$B$140,MATCH(C1179,Bar_data!$A$3:$A$140,FALSE),2)</f>
        <v>Trust126</v>
      </c>
      <c r="I1179" s="22" t="str">
        <f>INDEX(TrustCAHUB_map!$A$2:$D$139,MATCH($C1179,TrustCAHUB_map!$A$2:$A$139,FALSE),3)</f>
        <v>West Midlands</v>
      </c>
      <c r="J1179" s="22" t="str">
        <f>INDEX(TrustCAHUB_map!$A$2:$D$139,MATCH($C1179,TrustCAHUB_map!$A$2:$A$139,FALSE),4)</f>
        <v>West Midlands</v>
      </c>
    </row>
    <row r="1180" spans="1:10" x14ac:dyDescent="0.3">
      <c r="A1180" s="22" t="str">
        <f t="shared" si="18"/>
        <v>'RWP2016Palliative50-69'</v>
      </c>
      <c r="B1180" s="22">
        <v>2016</v>
      </c>
      <c r="C1180" s="22" t="s">
        <v>283</v>
      </c>
      <c r="D1180" s="22" t="s">
        <v>8</v>
      </c>
      <c r="E1180" s="22" t="s">
        <v>627</v>
      </c>
      <c r="F1180" s="22">
        <v>36</v>
      </c>
      <c r="G1180" s="22">
        <v>3</v>
      </c>
      <c r="H1180" s="22" t="str">
        <f>INDEX(Bar_data!$A$3:$B$140,MATCH(C1180,Bar_data!$A$3:$A$140,FALSE),2)</f>
        <v>Trust126</v>
      </c>
      <c r="I1180" s="22" t="str">
        <f>INDEX(TrustCAHUB_map!$A$2:$D$139,MATCH($C1180,TrustCAHUB_map!$A$2:$A$139,FALSE),3)</f>
        <v>West Midlands</v>
      </c>
      <c r="J1180" s="22" t="str">
        <f>INDEX(TrustCAHUB_map!$A$2:$D$139,MATCH($C1180,TrustCAHUB_map!$A$2:$A$139,FALSE),4)</f>
        <v>West Midlands</v>
      </c>
    </row>
    <row r="1181" spans="1:10" x14ac:dyDescent="0.3">
      <c r="A1181" s="22" t="str">
        <f t="shared" si="18"/>
        <v>'RWP2016Palliative70+'</v>
      </c>
      <c r="B1181" s="22">
        <v>2016</v>
      </c>
      <c r="C1181" s="22" t="s">
        <v>283</v>
      </c>
      <c r="D1181" s="22" t="s">
        <v>8</v>
      </c>
      <c r="E1181" s="22" t="s">
        <v>628</v>
      </c>
      <c r="F1181" s="22">
        <v>46</v>
      </c>
      <c r="G1181" s="22">
        <v>5</v>
      </c>
      <c r="H1181" s="22" t="str">
        <f>INDEX(Bar_data!$A$3:$B$140,MATCH(C1181,Bar_data!$A$3:$A$140,FALSE),2)</f>
        <v>Trust126</v>
      </c>
      <c r="I1181" s="22" t="str">
        <f>INDEX(TrustCAHUB_map!$A$2:$D$139,MATCH($C1181,TrustCAHUB_map!$A$2:$A$139,FALSE),3)</f>
        <v>West Midlands</v>
      </c>
      <c r="J1181" s="22" t="str">
        <f>INDEX(TrustCAHUB_map!$A$2:$D$139,MATCH($C1181,TrustCAHUB_map!$A$2:$A$139,FALSE),4)</f>
        <v>West Midlands</v>
      </c>
    </row>
    <row r="1182" spans="1:10" x14ac:dyDescent="0.3">
      <c r="A1182" s="22" t="str">
        <f t="shared" si="18"/>
        <v>'RWP2016Curative70+'</v>
      </c>
      <c r="B1182" s="22">
        <v>2016</v>
      </c>
      <c r="C1182" s="22" t="s">
        <v>283</v>
      </c>
      <c r="D1182" s="22" t="s">
        <v>7</v>
      </c>
      <c r="E1182" s="22" t="s">
        <v>628</v>
      </c>
      <c r="F1182" s="22">
        <v>6</v>
      </c>
      <c r="G1182" s="22">
        <v>0</v>
      </c>
      <c r="H1182" s="22" t="str">
        <f>INDEX(Bar_data!$A$3:$B$140,MATCH(C1182,Bar_data!$A$3:$A$140,FALSE),2)</f>
        <v>Trust126</v>
      </c>
      <c r="I1182" s="22" t="str">
        <f>INDEX(TrustCAHUB_map!$A$2:$D$139,MATCH($C1182,TrustCAHUB_map!$A$2:$A$139,FALSE),3)</f>
        <v>West Midlands</v>
      </c>
      <c r="J1182" s="22" t="str">
        <f>INDEX(TrustCAHUB_map!$A$2:$D$139,MATCH($C1182,TrustCAHUB_map!$A$2:$A$139,FALSE),4)</f>
        <v>West Midlands</v>
      </c>
    </row>
    <row r="1183" spans="1:10" x14ac:dyDescent="0.3">
      <c r="A1183" s="22" t="str">
        <f t="shared" si="18"/>
        <v>'RWY2016Palliative18-49'</v>
      </c>
      <c r="B1183" s="22">
        <v>2016</v>
      </c>
      <c r="C1183" s="22" t="s">
        <v>285</v>
      </c>
      <c r="D1183" s="22" t="s">
        <v>8</v>
      </c>
      <c r="E1183" s="22" t="s">
        <v>153</v>
      </c>
      <c r="F1183" s="22">
        <v>4</v>
      </c>
      <c r="G1183" s="22">
        <v>0</v>
      </c>
      <c r="H1183" s="22" t="str">
        <f>INDEX(Bar_data!$A$3:$B$140,MATCH(C1183,Bar_data!$A$3:$A$140,FALSE),2)</f>
        <v>Trust128</v>
      </c>
      <c r="I1183" s="22" t="str">
        <f>INDEX(TrustCAHUB_map!$A$2:$D$139,MATCH($C1183,TrustCAHUB_map!$A$2:$A$139,FALSE),3)</f>
        <v>West Yorkshire</v>
      </c>
      <c r="J1183" s="22" t="str">
        <f>INDEX(TrustCAHUB_map!$A$2:$D$139,MATCH($C1183,TrustCAHUB_map!$A$2:$A$139,FALSE),4)</f>
        <v>Yorkshire and Humber</v>
      </c>
    </row>
    <row r="1184" spans="1:10" x14ac:dyDescent="0.3">
      <c r="A1184" s="22" t="str">
        <f t="shared" si="18"/>
        <v>'RWY2016Palliative50-69'</v>
      </c>
      <c r="B1184" s="22">
        <v>2016</v>
      </c>
      <c r="C1184" s="22" t="s">
        <v>285</v>
      </c>
      <c r="D1184" s="22" t="s">
        <v>8</v>
      </c>
      <c r="E1184" s="22" t="s">
        <v>627</v>
      </c>
      <c r="F1184" s="22">
        <v>45</v>
      </c>
      <c r="G1184" s="22">
        <v>6</v>
      </c>
      <c r="H1184" s="22" t="str">
        <f>INDEX(Bar_data!$A$3:$B$140,MATCH(C1184,Bar_data!$A$3:$A$140,FALSE),2)</f>
        <v>Trust128</v>
      </c>
      <c r="I1184" s="22" t="str">
        <f>INDEX(TrustCAHUB_map!$A$2:$D$139,MATCH($C1184,TrustCAHUB_map!$A$2:$A$139,FALSE),3)</f>
        <v>West Yorkshire</v>
      </c>
      <c r="J1184" s="22" t="str">
        <f>INDEX(TrustCAHUB_map!$A$2:$D$139,MATCH($C1184,TrustCAHUB_map!$A$2:$A$139,FALSE),4)</f>
        <v>Yorkshire and Humber</v>
      </c>
    </row>
    <row r="1185" spans="1:10" x14ac:dyDescent="0.3">
      <c r="A1185" s="22" t="str">
        <f t="shared" si="18"/>
        <v>'RWY2016Curative50-69'</v>
      </c>
      <c r="B1185" s="22">
        <v>2016</v>
      </c>
      <c r="C1185" s="22" t="s">
        <v>285</v>
      </c>
      <c r="D1185" s="22" t="s">
        <v>7</v>
      </c>
      <c r="E1185" s="22" t="s">
        <v>627</v>
      </c>
      <c r="F1185" s="22">
        <v>7</v>
      </c>
      <c r="G1185" s="22">
        <v>0</v>
      </c>
      <c r="H1185" s="22" t="str">
        <f>INDEX(Bar_data!$A$3:$B$140,MATCH(C1185,Bar_data!$A$3:$A$140,FALSE),2)</f>
        <v>Trust128</v>
      </c>
      <c r="I1185" s="22" t="str">
        <f>INDEX(TrustCAHUB_map!$A$2:$D$139,MATCH($C1185,TrustCAHUB_map!$A$2:$A$139,FALSE),3)</f>
        <v>West Yorkshire</v>
      </c>
      <c r="J1185" s="22" t="str">
        <f>INDEX(TrustCAHUB_map!$A$2:$D$139,MATCH($C1185,TrustCAHUB_map!$A$2:$A$139,FALSE),4)</f>
        <v>Yorkshire and Humber</v>
      </c>
    </row>
    <row r="1186" spans="1:10" x14ac:dyDescent="0.3">
      <c r="A1186" s="22" t="str">
        <f t="shared" si="18"/>
        <v>'RWY2016Palliative70+'</v>
      </c>
      <c r="B1186" s="22">
        <v>2016</v>
      </c>
      <c r="C1186" s="22" t="s">
        <v>285</v>
      </c>
      <c r="D1186" s="22" t="s">
        <v>8</v>
      </c>
      <c r="E1186" s="22" t="s">
        <v>628</v>
      </c>
      <c r="F1186" s="22">
        <v>27</v>
      </c>
      <c r="G1186" s="22">
        <v>3</v>
      </c>
      <c r="H1186" s="22" t="str">
        <f>INDEX(Bar_data!$A$3:$B$140,MATCH(C1186,Bar_data!$A$3:$A$140,FALSE),2)</f>
        <v>Trust128</v>
      </c>
      <c r="I1186" s="22" t="str">
        <f>INDEX(TrustCAHUB_map!$A$2:$D$139,MATCH($C1186,TrustCAHUB_map!$A$2:$A$139,FALSE),3)</f>
        <v>West Yorkshire</v>
      </c>
      <c r="J1186" s="22" t="str">
        <f>INDEX(TrustCAHUB_map!$A$2:$D$139,MATCH($C1186,TrustCAHUB_map!$A$2:$A$139,FALSE),4)</f>
        <v>Yorkshire and Humber</v>
      </c>
    </row>
    <row r="1187" spans="1:10" x14ac:dyDescent="0.3">
      <c r="A1187" s="22" t="str">
        <f t="shared" si="18"/>
        <v>'RX12016Palliative18-49'</v>
      </c>
      <c r="B1187" s="22">
        <v>2016</v>
      </c>
      <c r="C1187" s="22" t="s">
        <v>286</v>
      </c>
      <c r="D1187" s="22" t="s">
        <v>8</v>
      </c>
      <c r="E1187" s="22" t="s">
        <v>153</v>
      </c>
      <c r="F1187" s="22">
        <v>10</v>
      </c>
      <c r="G1187" s="22">
        <v>2</v>
      </c>
      <c r="H1187" s="22" t="str">
        <f>INDEX(Bar_data!$A$3:$B$140,MATCH(C1187,Bar_data!$A$3:$A$140,FALSE),2)</f>
        <v>Trust129</v>
      </c>
      <c r="I1187" s="22" t="str">
        <f>INDEX(TrustCAHUB_map!$A$2:$D$139,MATCH($C1187,TrustCAHUB_map!$A$2:$A$139,FALSE),3)</f>
        <v>East Midlands</v>
      </c>
      <c r="J1187" s="22" t="str">
        <f>INDEX(TrustCAHUB_map!$A$2:$D$139,MATCH($C1187,TrustCAHUB_map!$A$2:$A$139,FALSE),4)</f>
        <v>East Midlands</v>
      </c>
    </row>
    <row r="1188" spans="1:10" x14ac:dyDescent="0.3">
      <c r="A1188" s="22" t="str">
        <f t="shared" si="18"/>
        <v>'RX12016Curative18-49'</v>
      </c>
      <c r="B1188" s="22">
        <v>2016</v>
      </c>
      <c r="C1188" s="22" t="s">
        <v>286</v>
      </c>
      <c r="D1188" s="22" t="s">
        <v>7</v>
      </c>
      <c r="E1188" s="22" t="s">
        <v>153</v>
      </c>
      <c r="F1188" s="22">
        <v>1</v>
      </c>
      <c r="G1188" s="22">
        <v>0</v>
      </c>
      <c r="H1188" s="22" t="str">
        <f>INDEX(Bar_data!$A$3:$B$140,MATCH(C1188,Bar_data!$A$3:$A$140,FALSE),2)</f>
        <v>Trust129</v>
      </c>
      <c r="I1188" s="22" t="str">
        <f>INDEX(TrustCAHUB_map!$A$2:$D$139,MATCH($C1188,TrustCAHUB_map!$A$2:$A$139,FALSE),3)</f>
        <v>East Midlands</v>
      </c>
      <c r="J1188" s="22" t="str">
        <f>INDEX(TrustCAHUB_map!$A$2:$D$139,MATCH($C1188,TrustCAHUB_map!$A$2:$A$139,FALSE),4)</f>
        <v>East Midlands</v>
      </c>
    </row>
    <row r="1189" spans="1:10" x14ac:dyDescent="0.3">
      <c r="A1189" s="22" t="str">
        <f t="shared" si="18"/>
        <v>'RX12016Curative50-69'</v>
      </c>
      <c r="B1189" s="22">
        <v>2016</v>
      </c>
      <c r="C1189" s="22" t="s">
        <v>286</v>
      </c>
      <c r="D1189" s="22" t="s">
        <v>7</v>
      </c>
      <c r="E1189" s="22" t="s">
        <v>627</v>
      </c>
      <c r="F1189" s="22">
        <v>28</v>
      </c>
      <c r="G1189" s="22">
        <v>0</v>
      </c>
      <c r="H1189" s="22" t="str">
        <f>INDEX(Bar_data!$A$3:$B$140,MATCH(C1189,Bar_data!$A$3:$A$140,FALSE),2)</f>
        <v>Trust129</v>
      </c>
      <c r="I1189" s="22" t="str">
        <f>INDEX(TrustCAHUB_map!$A$2:$D$139,MATCH($C1189,TrustCAHUB_map!$A$2:$A$139,FALSE),3)</f>
        <v>East Midlands</v>
      </c>
      <c r="J1189" s="22" t="str">
        <f>INDEX(TrustCAHUB_map!$A$2:$D$139,MATCH($C1189,TrustCAHUB_map!$A$2:$A$139,FALSE),4)</f>
        <v>East Midlands</v>
      </c>
    </row>
    <row r="1190" spans="1:10" x14ac:dyDescent="0.3">
      <c r="A1190" s="22" t="str">
        <f t="shared" si="18"/>
        <v>'RX12016Palliative50-69'</v>
      </c>
      <c r="B1190" s="22">
        <v>2016</v>
      </c>
      <c r="C1190" s="22" t="s">
        <v>286</v>
      </c>
      <c r="D1190" s="22" t="s">
        <v>8</v>
      </c>
      <c r="E1190" s="22" t="s">
        <v>627</v>
      </c>
      <c r="F1190" s="22">
        <v>104</v>
      </c>
      <c r="G1190" s="22">
        <v>13</v>
      </c>
      <c r="H1190" s="22" t="str">
        <f>INDEX(Bar_data!$A$3:$B$140,MATCH(C1190,Bar_data!$A$3:$A$140,FALSE),2)</f>
        <v>Trust129</v>
      </c>
      <c r="I1190" s="22" t="str">
        <f>INDEX(TrustCAHUB_map!$A$2:$D$139,MATCH($C1190,TrustCAHUB_map!$A$2:$A$139,FALSE),3)</f>
        <v>East Midlands</v>
      </c>
      <c r="J1190" s="22" t="str">
        <f>INDEX(TrustCAHUB_map!$A$2:$D$139,MATCH($C1190,TrustCAHUB_map!$A$2:$A$139,FALSE),4)</f>
        <v>East Midlands</v>
      </c>
    </row>
    <row r="1191" spans="1:10" x14ac:dyDescent="0.3">
      <c r="A1191" s="22" t="str">
        <f t="shared" si="18"/>
        <v>'RX12016Curative70+'</v>
      </c>
      <c r="B1191" s="22">
        <v>2016</v>
      </c>
      <c r="C1191" s="22" t="s">
        <v>286</v>
      </c>
      <c r="D1191" s="22" t="s">
        <v>7</v>
      </c>
      <c r="E1191" s="22" t="s">
        <v>628</v>
      </c>
      <c r="F1191" s="22">
        <v>12</v>
      </c>
      <c r="G1191" s="22">
        <v>0</v>
      </c>
      <c r="H1191" s="22" t="str">
        <f>INDEX(Bar_data!$A$3:$B$140,MATCH(C1191,Bar_data!$A$3:$A$140,FALSE),2)</f>
        <v>Trust129</v>
      </c>
      <c r="I1191" s="22" t="str">
        <f>INDEX(TrustCAHUB_map!$A$2:$D$139,MATCH($C1191,TrustCAHUB_map!$A$2:$A$139,FALSE),3)</f>
        <v>East Midlands</v>
      </c>
      <c r="J1191" s="22" t="str">
        <f>INDEX(TrustCAHUB_map!$A$2:$D$139,MATCH($C1191,TrustCAHUB_map!$A$2:$A$139,FALSE),4)</f>
        <v>East Midlands</v>
      </c>
    </row>
    <row r="1192" spans="1:10" x14ac:dyDescent="0.3">
      <c r="A1192" s="22" t="str">
        <f t="shared" si="18"/>
        <v>'RX12016Palliative70+'</v>
      </c>
      <c r="B1192" s="22">
        <v>2016</v>
      </c>
      <c r="C1192" s="22" t="s">
        <v>286</v>
      </c>
      <c r="D1192" s="22" t="s">
        <v>8</v>
      </c>
      <c r="E1192" s="22" t="s">
        <v>628</v>
      </c>
      <c r="F1192" s="22">
        <v>99</v>
      </c>
      <c r="G1192" s="22">
        <v>6</v>
      </c>
      <c r="H1192" s="22" t="str">
        <f>INDEX(Bar_data!$A$3:$B$140,MATCH(C1192,Bar_data!$A$3:$A$140,FALSE),2)</f>
        <v>Trust129</v>
      </c>
      <c r="I1192" s="22" t="str">
        <f>INDEX(TrustCAHUB_map!$A$2:$D$139,MATCH($C1192,TrustCAHUB_map!$A$2:$A$139,FALSE),3)</f>
        <v>East Midlands</v>
      </c>
      <c r="J1192" s="22" t="str">
        <f>INDEX(TrustCAHUB_map!$A$2:$D$139,MATCH($C1192,TrustCAHUB_map!$A$2:$A$139,FALSE),4)</f>
        <v>East Midlands</v>
      </c>
    </row>
    <row r="1193" spans="1:10" x14ac:dyDescent="0.3">
      <c r="A1193" s="22" t="str">
        <f t="shared" si="18"/>
        <v>'RXC2016Palliative18-49'</v>
      </c>
      <c r="B1193" s="22">
        <v>2016</v>
      </c>
      <c r="C1193" s="22" t="s">
        <v>287</v>
      </c>
      <c r="D1193" s="22" t="s">
        <v>8</v>
      </c>
      <c r="E1193" s="22" t="s">
        <v>153</v>
      </c>
      <c r="F1193" s="22">
        <v>7</v>
      </c>
      <c r="G1193" s="22">
        <v>2</v>
      </c>
      <c r="H1193" s="22" t="str">
        <f>INDEX(Bar_data!$A$3:$B$140,MATCH(C1193,Bar_data!$A$3:$A$140,FALSE),2)</f>
        <v>Trust130</v>
      </c>
      <c r="I1193" s="22" t="str">
        <f>INDEX(TrustCAHUB_map!$A$2:$D$139,MATCH($C1193,TrustCAHUB_map!$A$2:$A$139,FALSE),3)</f>
        <v>Surrey and Sussex</v>
      </c>
      <c r="J1193" s="22" t="str">
        <f>INDEX(TrustCAHUB_map!$A$2:$D$139,MATCH($C1193,TrustCAHUB_map!$A$2:$A$139,FALSE),4)</f>
        <v>South East</v>
      </c>
    </row>
    <row r="1194" spans="1:10" x14ac:dyDescent="0.3">
      <c r="A1194" s="22" t="str">
        <f t="shared" si="18"/>
        <v>'RXC2016Curative50-69'</v>
      </c>
      <c r="B1194" s="22">
        <v>2016</v>
      </c>
      <c r="C1194" s="22" t="s">
        <v>287</v>
      </c>
      <c r="D1194" s="22" t="s">
        <v>7</v>
      </c>
      <c r="E1194" s="22" t="s">
        <v>627</v>
      </c>
      <c r="F1194" s="22">
        <v>10</v>
      </c>
      <c r="G1194" s="22">
        <v>0</v>
      </c>
      <c r="H1194" s="22" t="str">
        <f>INDEX(Bar_data!$A$3:$B$140,MATCH(C1194,Bar_data!$A$3:$A$140,FALSE),2)</f>
        <v>Trust130</v>
      </c>
      <c r="I1194" s="22" t="str">
        <f>INDEX(TrustCAHUB_map!$A$2:$D$139,MATCH($C1194,TrustCAHUB_map!$A$2:$A$139,FALSE),3)</f>
        <v>Surrey and Sussex</v>
      </c>
      <c r="J1194" s="22" t="str">
        <f>INDEX(TrustCAHUB_map!$A$2:$D$139,MATCH($C1194,TrustCAHUB_map!$A$2:$A$139,FALSE),4)</f>
        <v>South East</v>
      </c>
    </row>
    <row r="1195" spans="1:10" x14ac:dyDescent="0.3">
      <c r="A1195" s="22" t="str">
        <f t="shared" si="18"/>
        <v>'RXC2016Palliative50-69'</v>
      </c>
      <c r="B1195" s="22">
        <v>2016</v>
      </c>
      <c r="C1195" s="22" t="s">
        <v>287</v>
      </c>
      <c r="D1195" s="22" t="s">
        <v>8</v>
      </c>
      <c r="E1195" s="22" t="s">
        <v>627</v>
      </c>
      <c r="F1195" s="22">
        <v>39</v>
      </c>
      <c r="G1195" s="22">
        <v>6</v>
      </c>
      <c r="H1195" s="22" t="str">
        <f>INDEX(Bar_data!$A$3:$B$140,MATCH(C1195,Bar_data!$A$3:$A$140,FALSE),2)</f>
        <v>Trust130</v>
      </c>
      <c r="I1195" s="22" t="str">
        <f>INDEX(TrustCAHUB_map!$A$2:$D$139,MATCH($C1195,TrustCAHUB_map!$A$2:$A$139,FALSE),3)</f>
        <v>Surrey and Sussex</v>
      </c>
      <c r="J1195" s="22" t="str">
        <f>INDEX(TrustCAHUB_map!$A$2:$D$139,MATCH($C1195,TrustCAHUB_map!$A$2:$A$139,FALSE),4)</f>
        <v>South East</v>
      </c>
    </row>
    <row r="1196" spans="1:10" x14ac:dyDescent="0.3">
      <c r="A1196" s="22" t="str">
        <f t="shared" si="18"/>
        <v>'RXC2016Palliative70+'</v>
      </c>
      <c r="B1196" s="22">
        <v>2016</v>
      </c>
      <c r="C1196" s="22" t="s">
        <v>287</v>
      </c>
      <c r="D1196" s="22" t="s">
        <v>8</v>
      </c>
      <c r="E1196" s="22" t="s">
        <v>628</v>
      </c>
      <c r="F1196" s="22">
        <v>40</v>
      </c>
      <c r="G1196" s="22">
        <v>6</v>
      </c>
      <c r="H1196" s="22" t="str">
        <f>INDEX(Bar_data!$A$3:$B$140,MATCH(C1196,Bar_data!$A$3:$A$140,FALSE),2)</f>
        <v>Trust130</v>
      </c>
      <c r="I1196" s="22" t="str">
        <f>INDEX(TrustCAHUB_map!$A$2:$D$139,MATCH($C1196,TrustCAHUB_map!$A$2:$A$139,FALSE),3)</f>
        <v>Surrey and Sussex</v>
      </c>
      <c r="J1196" s="22" t="str">
        <f>INDEX(TrustCAHUB_map!$A$2:$D$139,MATCH($C1196,TrustCAHUB_map!$A$2:$A$139,FALSE),4)</f>
        <v>South East</v>
      </c>
    </row>
    <row r="1197" spans="1:10" x14ac:dyDescent="0.3">
      <c r="A1197" s="22" t="str">
        <f t="shared" si="18"/>
        <v>'RXC2016Curative70+'</v>
      </c>
      <c r="B1197" s="22">
        <v>2016</v>
      </c>
      <c r="C1197" s="22" t="s">
        <v>287</v>
      </c>
      <c r="D1197" s="22" t="s">
        <v>7</v>
      </c>
      <c r="E1197" s="22" t="s">
        <v>628</v>
      </c>
      <c r="F1197" s="22">
        <v>8</v>
      </c>
      <c r="G1197" s="22">
        <v>0</v>
      </c>
      <c r="H1197" s="22" t="str">
        <f>INDEX(Bar_data!$A$3:$B$140,MATCH(C1197,Bar_data!$A$3:$A$140,FALSE),2)</f>
        <v>Trust130</v>
      </c>
      <c r="I1197" s="22" t="str">
        <f>INDEX(TrustCAHUB_map!$A$2:$D$139,MATCH($C1197,TrustCAHUB_map!$A$2:$A$139,FALSE),3)</f>
        <v>Surrey and Sussex</v>
      </c>
      <c r="J1197" s="22" t="str">
        <f>INDEX(TrustCAHUB_map!$A$2:$D$139,MATCH($C1197,TrustCAHUB_map!$A$2:$A$139,FALSE),4)</f>
        <v>South East</v>
      </c>
    </row>
    <row r="1198" spans="1:10" x14ac:dyDescent="0.3">
      <c r="A1198" s="22" t="str">
        <f t="shared" si="18"/>
        <v>'RXF2016Palliative18-49'</v>
      </c>
      <c r="B1198" s="22">
        <v>2016</v>
      </c>
      <c r="C1198" s="22" t="s">
        <v>288</v>
      </c>
      <c r="D1198" s="22" t="s">
        <v>8</v>
      </c>
      <c r="E1198" s="22" t="s">
        <v>153</v>
      </c>
      <c r="F1198" s="22">
        <v>9</v>
      </c>
      <c r="G1198" s="22">
        <v>0</v>
      </c>
      <c r="H1198" s="22" t="str">
        <f>INDEX(Bar_data!$A$3:$B$140,MATCH(C1198,Bar_data!$A$3:$A$140,FALSE),2)</f>
        <v>Trust131</v>
      </c>
      <c r="I1198" s="22" t="str">
        <f>INDEX(TrustCAHUB_map!$A$2:$D$139,MATCH($C1198,TrustCAHUB_map!$A$2:$A$139,FALSE),3)</f>
        <v>West Yorkshire</v>
      </c>
      <c r="J1198" s="22" t="str">
        <f>INDEX(TrustCAHUB_map!$A$2:$D$139,MATCH($C1198,TrustCAHUB_map!$A$2:$A$139,FALSE),4)</f>
        <v>Yorkshire and Humber</v>
      </c>
    </row>
    <row r="1199" spans="1:10" x14ac:dyDescent="0.3">
      <c r="A1199" s="22" t="str">
        <f t="shared" si="18"/>
        <v>'RXF2016Curative50-69'</v>
      </c>
      <c r="B1199" s="22">
        <v>2016</v>
      </c>
      <c r="C1199" s="22" t="s">
        <v>288</v>
      </c>
      <c r="D1199" s="22" t="s">
        <v>7</v>
      </c>
      <c r="E1199" s="22" t="s">
        <v>627</v>
      </c>
      <c r="F1199" s="22">
        <v>5</v>
      </c>
      <c r="G1199" s="22">
        <v>0</v>
      </c>
      <c r="H1199" s="22" t="str">
        <f>INDEX(Bar_data!$A$3:$B$140,MATCH(C1199,Bar_data!$A$3:$A$140,FALSE),2)</f>
        <v>Trust131</v>
      </c>
      <c r="I1199" s="22" t="str">
        <f>INDEX(TrustCAHUB_map!$A$2:$D$139,MATCH($C1199,TrustCAHUB_map!$A$2:$A$139,FALSE),3)</f>
        <v>West Yorkshire</v>
      </c>
      <c r="J1199" s="22" t="str">
        <f>INDEX(TrustCAHUB_map!$A$2:$D$139,MATCH($C1199,TrustCAHUB_map!$A$2:$A$139,FALSE),4)</f>
        <v>Yorkshire and Humber</v>
      </c>
    </row>
    <row r="1200" spans="1:10" x14ac:dyDescent="0.3">
      <c r="A1200" s="22" t="str">
        <f t="shared" si="18"/>
        <v>'RXF2016Palliative50-69'</v>
      </c>
      <c r="B1200" s="22">
        <v>2016</v>
      </c>
      <c r="C1200" s="22" t="s">
        <v>288</v>
      </c>
      <c r="D1200" s="22" t="s">
        <v>8</v>
      </c>
      <c r="E1200" s="22" t="s">
        <v>627</v>
      </c>
      <c r="F1200" s="22">
        <v>54</v>
      </c>
      <c r="G1200" s="22">
        <v>4</v>
      </c>
      <c r="H1200" s="22" t="str">
        <f>INDEX(Bar_data!$A$3:$B$140,MATCH(C1200,Bar_data!$A$3:$A$140,FALSE),2)</f>
        <v>Trust131</v>
      </c>
      <c r="I1200" s="22" t="str">
        <f>INDEX(TrustCAHUB_map!$A$2:$D$139,MATCH($C1200,TrustCAHUB_map!$A$2:$A$139,FALSE),3)</f>
        <v>West Yorkshire</v>
      </c>
      <c r="J1200" s="22" t="str">
        <f>INDEX(TrustCAHUB_map!$A$2:$D$139,MATCH($C1200,TrustCAHUB_map!$A$2:$A$139,FALSE),4)</f>
        <v>Yorkshire and Humber</v>
      </c>
    </row>
    <row r="1201" spans="1:10" x14ac:dyDescent="0.3">
      <c r="A1201" s="22" t="str">
        <f t="shared" si="18"/>
        <v>'RXF2016Curative70+'</v>
      </c>
      <c r="B1201" s="22">
        <v>2016</v>
      </c>
      <c r="C1201" s="22" t="s">
        <v>288</v>
      </c>
      <c r="D1201" s="22" t="s">
        <v>7</v>
      </c>
      <c r="E1201" s="22" t="s">
        <v>628</v>
      </c>
      <c r="F1201" s="22">
        <v>2</v>
      </c>
      <c r="G1201" s="22">
        <v>0</v>
      </c>
      <c r="H1201" s="22" t="str">
        <f>INDEX(Bar_data!$A$3:$B$140,MATCH(C1201,Bar_data!$A$3:$A$140,FALSE),2)</f>
        <v>Trust131</v>
      </c>
      <c r="I1201" s="22" t="str">
        <f>INDEX(TrustCAHUB_map!$A$2:$D$139,MATCH($C1201,TrustCAHUB_map!$A$2:$A$139,FALSE),3)</f>
        <v>West Yorkshire</v>
      </c>
      <c r="J1201" s="22" t="str">
        <f>INDEX(TrustCAHUB_map!$A$2:$D$139,MATCH($C1201,TrustCAHUB_map!$A$2:$A$139,FALSE),4)</f>
        <v>Yorkshire and Humber</v>
      </c>
    </row>
    <row r="1202" spans="1:10" x14ac:dyDescent="0.3">
      <c r="A1202" s="22" t="str">
        <f t="shared" si="18"/>
        <v>'RXF2016Palliative70+'</v>
      </c>
      <c r="B1202" s="22">
        <v>2016</v>
      </c>
      <c r="C1202" s="22" t="s">
        <v>288</v>
      </c>
      <c r="D1202" s="22" t="s">
        <v>8</v>
      </c>
      <c r="E1202" s="22" t="s">
        <v>628</v>
      </c>
      <c r="F1202" s="22">
        <v>50</v>
      </c>
      <c r="G1202" s="22">
        <v>6</v>
      </c>
      <c r="H1202" s="22" t="str">
        <f>INDEX(Bar_data!$A$3:$B$140,MATCH(C1202,Bar_data!$A$3:$A$140,FALSE),2)</f>
        <v>Trust131</v>
      </c>
      <c r="I1202" s="22" t="str">
        <f>INDEX(TrustCAHUB_map!$A$2:$D$139,MATCH($C1202,TrustCAHUB_map!$A$2:$A$139,FALSE),3)</f>
        <v>West Yorkshire</v>
      </c>
      <c r="J1202" s="22" t="str">
        <f>INDEX(TrustCAHUB_map!$A$2:$D$139,MATCH($C1202,TrustCAHUB_map!$A$2:$A$139,FALSE),4)</f>
        <v>Yorkshire and Humber</v>
      </c>
    </row>
    <row r="1203" spans="1:10" x14ac:dyDescent="0.3">
      <c r="A1203" s="22" t="str">
        <f t="shared" si="18"/>
        <v>'RXH2016Curative18-49'</v>
      </c>
      <c r="B1203" s="22">
        <v>2016</v>
      </c>
      <c r="C1203" s="22" t="s">
        <v>289</v>
      </c>
      <c r="D1203" s="22" t="s">
        <v>7</v>
      </c>
      <c r="E1203" s="22" t="s">
        <v>153</v>
      </c>
      <c r="F1203" s="22">
        <v>4</v>
      </c>
      <c r="G1203" s="22">
        <v>0</v>
      </c>
      <c r="H1203" s="22" t="str">
        <f>INDEX(Bar_data!$A$3:$B$140,MATCH(C1203,Bar_data!$A$3:$A$140,FALSE),2)</f>
        <v>Trust132</v>
      </c>
      <c r="I1203" s="22" t="str">
        <f>INDEX(TrustCAHUB_map!$A$2:$D$139,MATCH($C1203,TrustCAHUB_map!$A$2:$A$139,FALSE),3)</f>
        <v>Surrey and Sussex</v>
      </c>
      <c r="J1203" s="22" t="str">
        <f>INDEX(TrustCAHUB_map!$A$2:$D$139,MATCH($C1203,TrustCAHUB_map!$A$2:$A$139,FALSE),4)</f>
        <v>South East</v>
      </c>
    </row>
    <row r="1204" spans="1:10" x14ac:dyDescent="0.3">
      <c r="A1204" s="22" t="str">
        <f t="shared" si="18"/>
        <v>'RXH2016Palliative18-49'</v>
      </c>
      <c r="B1204" s="22">
        <v>2016</v>
      </c>
      <c r="C1204" s="22" t="s">
        <v>289</v>
      </c>
      <c r="D1204" s="22" t="s">
        <v>8</v>
      </c>
      <c r="E1204" s="22" t="s">
        <v>153</v>
      </c>
      <c r="F1204" s="22">
        <v>1</v>
      </c>
      <c r="G1204" s="22">
        <v>0</v>
      </c>
      <c r="H1204" s="22" t="str">
        <f>INDEX(Bar_data!$A$3:$B$140,MATCH(C1204,Bar_data!$A$3:$A$140,FALSE),2)</f>
        <v>Trust132</v>
      </c>
      <c r="I1204" s="22" t="str">
        <f>INDEX(TrustCAHUB_map!$A$2:$D$139,MATCH($C1204,TrustCAHUB_map!$A$2:$A$139,FALSE),3)</f>
        <v>Surrey and Sussex</v>
      </c>
      <c r="J1204" s="22" t="str">
        <f>INDEX(TrustCAHUB_map!$A$2:$D$139,MATCH($C1204,TrustCAHUB_map!$A$2:$A$139,FALSE),4)</f>
        <v>South East</v>
      </c>
    </row>
    <row r="1205" spans="1:10" x14ac:dyDescent="0.3">
      <c r="A1205" s="22" t="str">
        <f t="shared" si="18"/>
        <v>'RXH2016Curative50-69'</v>
      </c>
      <c r="B1205" s="22">
        <v>2016</v>
      </c>
      <c r="C1205" s="22" t="s">
        <v>289</v>
      </c>
      <c r="D1205" s="22" t="s">
        <v>7</v>
      </c>
      <c r="E1205" s="22" t="s">
        <v>627</v>
      </c>
      <c r="F1205" s="22">
        <v>16</v>
      </c>
      <c r="G1205" s="22">
        <v>0</v>
      </c>
      <c r="H1205" s="22" t="str">
        <f>INDEX(Bar_data!$A$3:$B$140,MATCH(C1205,Bar_data!$A$3:$A$140,FALSE),2)</f>
        <v>Trust132</v>
      </c>
      <c r="I1205" s="22" t="str">
        <f>INDEX(TrustCAHUB_map!$A$2:$D$139,MATCH($C1205,TrustCAHUB_map!$A$2:$A$139,FALSE),3)</f>
        <v>Surrey and Sussex</v>
      </c>
      <c r="J1205" s="22" t="str">
        <f>INDEX(TrustCAHUB_map!$A$2:$D$139,MATCH($C1205,TrustCAHUB_map!$A$2:$A$139,FALSE),4)</f>
        <v>South East</v>
      </c>
    </row>
    <row r="1206" spans="1:10" x14ac:dyDescent="0.3">
      <c r="A1206" s="22" t="str">
        <f t="shared" si="18"/>
        <v>'RXH2016Palliative50-69'</v>
      </c>
      <c r="B1206" s="22">
        <v>2016</v>
      </c>
      <c r="C1206" s="22" t="s">
        <v>289</v>
      </c>
      <c r="D1206" s="22" t="s">
        <v>8</v>
      </c>
      <c r="E1206" s="22" t="s">
        <v>627</v>
      </c>
      <c r="F1206" s="22">
        <v>32</v>
      </c>
      <c r="G1206" s="22">
        <v>4</v>
      </c>
      <c r="H1206" s="22" t="str">
        <f>INDEX(Bar_data!$A$3:$B$140,MATCH(C1206,Bar_data!$A$3:$A$140,FALSE),2)</f>
        <v>Trust132</v>
      </c>
      <c r="I1206" s="22" t="str">
        <f>INDEX(TrustCAHUB_map!$A$2:$D$139,MATCH($C1206,TrustCAHUB_map!$A$2:$A$139,FALSE),3)</f>
        <v>Surrey and Sussex</v>
      </c>
      <c r="J1206" s="22" t="str">
        <f>INDEX(TrustCAHUB_map!$A$2:$D$139,MATCH($C1206,TrustCAHUB_map!$A$2:$A$139,FALSE),4)</f>
        <v>South East</v>
      </c>
    </row>
    <row r="1207" spans="1:10" x14ac:dyDescent="0.3">
      <c r="A1207" s="22" t="str">
        <f t="shared" si="18"/>
        <v>'RXH2016Palliative70+'</v>
      </c>
      <c r="B1207" s="22">
        <v>2016</v>
      </c>
      <c r="C1207" s="22" t="s">
        <v>289</v>
      </c>
      <c r="D1207" s="22" t="s">
        <v>8</v>
      </c>
      <c r="E1207" s="22" t="s">
        <v>628</v>
      </c>
      <c r="F1207" s="22">
        <v>24</v>
      </c>
      <c r="G1207" s="22">
        <v>2</v>
      </c>
      <c r="H1207" s="22" t="str">
        <f>INDEX(Bar_data!$A$3:$B$140,MATCH(C1207,Bar_data!$A$3:$A$140,FALSE),2)</f>
        <v>Trust132</v>
      </c>
      <c r="I1207" s="22" t="str">
        <f>INDEX(TrustCAHUB_map!$A$2:$D$139,MATCH($C1207,TrustCAHUB_map!$A$2:$A$139,FALSE),3)</f>
        <v>Surrey and Sussex</v>
      </c>
      <c r="J1207" s="22" t="str">
        <f>INDEX(TrustCAHUB_map!$A$2:$D$139,MATCH($C1207,TrustCAHUB_map!$A$2:$A$139,FALSE),4)</f>
        <v>South East</v>
      </c>
    </row>
    <row r="1208" spans="1:10" x14ac:dyDescent="0.3">
      <c r="A1208" s="22" t="str">
        <f t="shared" si="18"/>
        <v>'RXH2016Curative70+'</v>
      </c>
      <c r="B1208" s="22">
        <v>2016</v>
      </c>
      <c r="C1208" s="22" t="s">
        <v>289</v>
      </c>
      <c r="D1208" s="22" t="s">
        <v>7</v>
      </c>
      <c r="E1208" s="22" t="s">
        <v>628</v>
      </c>
      <c r="F1208" s="22">
        <v>7</v>
      </c>
      <c r="G1208" s="22">
        <v>1</v>
      </c>
      <c r="H1208" s="22" t="str">
        <f>INDEX(Bar_data!$A$3:$B$140,MATCH(C1208,Bar_data!$A$3:$A$140,FALSE),2)</f>
        <v>Trust132</v>
      </c>
      <c r="I1208" s="22" t="str">
        <f>INDEX(TrustCAHUB_map!$A$2:$D$139,MATCH($C1208,TrustCAHUB_map!$A$2:$A$139,FALSE),3)</f>
        <v>Surrey and Sussex</v>
      </c>
      <c r="J1208" s="22" t="str">
        <f>INDEX(TrustCAHUB_map!$A$2:$D$139,MATCH($C1208,TrustCAHUB_map!$A$2:$A$139,FALSE),4)</f>
        <v>South East</v>
      </c>
    </row>
    <row r="1209" spans="1:10" x14ac:dyDescent="0.3">
      <c r="A1209" s="22" t="str">
        <f t="shared" si="18"/>
        <v>'RXK2016Curative18-49'</v>
      </c>
      <c r="B1209" s="22">
        <v>2016</v>
      </c>
      <c r="C1209" s="22" t="s">
        <v>290</v>
      </c>
      <c r="D1209" s="22" t="s">
        <v>7</v>
      </c>
      <c r="E1209" s="22" t="s">
        <v>153</v>
      </c>
      <c r="F1209" s="22">
        <v>2</v>
      </c>
      <c r="G1209" s="22">
        <v>1</v>
      </c>
      <c r="H1209" s="22" t="str">
        <f>INDEX(Bar_data!$A$3:$B$140,MATCH(C1209,Bar_data!$A$3:$A$140,FALSE),2)</f>
        <v>Trust133</v>
      </c>
      <c r="I1209" s="22" t="str">
        <f>INDEX(TrustCAHUB_map!$A$2:$D$139,MATCH($C1209,TrustCAHUB_map!$A$2:$A$139,FALSE),3)</f>
        <v>West Midlands</v>
      </c>
      <c r="J1209" s="22" t="str">
        <f>INDEX(TrustCAHUB_map!$A$2:$D$139,MATCH($C1209,TrustCAHUB_map!$A$2:$A$139,FALSE),4)</f>
        <v>West Midlands</v>
      </c>
    </row>
    <row r="1210" spans="1:10" x14ac:dyDescent="0.3">
      <c r="A1210" s="22" t="str">
        <f t="shared" si="18"/>
        <v>'RXK2016Palliative18-49'</v>
      </c>
      <c r="B1210" s="22">
        <v>2016</v>
      </c>
      <c r="C1210" s="22" t="s">
        <v>290</v>
      </c>
      <c r="D1210" s="22" t="s">
        <v>8</v>
      </c>
      <c r="E1210" s="22" t="s">
        <v>153</v>
      </c>
      <c r="F1210" s="22">
        <v>1</v>
      </c>
      <c r="G1210" s="22">
        <v>0</v>
      </c>
      <c r="H1210" s="22" t="str">
        <f>INDEX(Bar_data!$A$3:$B$140,MATCH(C1210,Bar_data!$A$3:$A$140,FALSE),2)</f>
        <v>Trust133</v>
      </c>
      <c r="I1210" s="22" t="str">
        <f>INDEX(TrustCAHUB_map!$A$2:$D$139,MATCH($C1210,TrustCAHUB_map!$A$2:$A$139,FALSE),3)</f>
        <v>West Midlands</v>
      </c>
      <c r="J1210" s="22" t="str">
        <f>INDEX(TrustCAHUB_map!$A$2:$D$139,MATCH($C1210,TrustCAHUB_map!$A$2:$A$139,FALSE),4)</f>
        <v>West Midlands</v>
      </c>
    </row>
    <row r="1211" spans="1:10" x14ac:dyDescent="0.3">
      <c r="A1211" s="22" t="str">
        <f t="shared" si="18"/>
        <v>'RXK2016Curative50-69'</v>
      </c>
      <c r="B1211" s="22">
        <v>2016</v>
      </c>
      <c r="C1211" s="22" t="s">
        <v>290</v>
      </c>
      <c r="D1211" s="22" t="s">
        <v>7</v>
      </c>
      <c r="E1211" s="22" t="s">
        <v>627</v>
      </c>
      <c r="F1211" s="22">
        <v>6</v>
      </c>
      <c r="G1211" s="22">
        <v>0</v>
      </c>
      <c r="H1211" s="22" t="str">
        <f>INDEX(Bar_data!$A$3:$B$140,MATCH(C1211,Bar_data!$A$3:$A$140,FALSE),2)</f>
        <v>Trust133</v>
      </c>
      <c r="I1211" s="22" t="str">
        <f>INDEX(TrustCAHUB_map!$A$2:$D$139,MATCH($C1211,TrustCAHUB_map!$A$2:$A$139,FALSE),3)</f>
        <v>West Midlands</v>
      </c>
      <c r="J1211" s="22" t="str">
        <f>INDEX(TrustCAHUB_map!$A$2:$D$139,MATCH($C1211,TrustCAHUB_map!$A$2:$A$139,FALSE),4)</f>
        <v>West Midlands</v>
      </c>
    </row>
    <row r="1212" spans="1:10" x14ac:dyDescent="0.3">
      <c r="A1212" s="22" t="str">
        <f t="shared" si="18"/>
        <v>'RXK2016Palliative50-69'</v>
      </c>
      <c r="B1212" s="22">
        <v>2016</v>
      </c>
      <c r="C1212" s="22" t="s">
        <v>290</v>
      </c>
      <c r="D1212" s="22" t="s">
        <v>8</v>
      </c>
      <c r="E1212" s="22" t="s">
        <v>627</v>
      </c>
      <c r="F1212" s="22">
        <v>18</v>
      </c>
      <c r="G1212" s="22">
        <v>2</v>
      </c>
      <c r="H1212" s="22" t="str">
        <f>INDEX(Bar_data!$A$3:$B$140,MATCH(C1212,Bar_data!$A$3:$A$140,FALSE),2)</f>
        <v>Trust133</v>
      </c>
      <c r="I1212" s="22" t="str">
        <f>INDEX(TrustCAHUB_map!$A$2:$D$139,MATCH($C1212,TrustCAHUB_map!$A$2:$A$139,FALSE),3)</f>
        <v>West Midlands</v>
      </c>
      <c r="J1212" s="22" t="str">
        <f>INDEX(TrustCAHUB_map!$A$2:$D$139,MATCH($C1212,TrustCAHUB_map!$A$2:$A$139,FALSE),4)</f>
        <v>West Midlands</v>
      </c>
    </row>
    <row r="1213" spans="1:10" x14ac:dyDescent="0.3">
      <c r="A1213" s="22" t="str">
        <f t="shared" si="18"/>
        <v>'RXK2016Not assigned50-69'</v>
      </c>
      <c r="B1213" s="22">
        <v>2016</v>
      </c>
      <c r="C1213" s="22" t="s">
        <v>290</v>
      </c>
      <c r="D1213" s="22" t="s">
        <v>477</v>
      </c>
      <c r="E1213" s="22" t="s">
        <v>627</v>
      </c>
      <c r="F1213" s="22">
        <v>6</v>
      </c>
      <c r="G1213" s="22">
        <v>1</v>
      </c>
      <c r="H1213" s="22" t="str">
        <f>INDEX(Bar_data!$A$3:$B$140,MATCH(C1213,Bar_data!$A$3:$A$140,FALSE),2)</f>
        <v>Trust133</v>
      </c>
      <c r="I1213" s="22" t="str">
        <f>INDEX(TrustCAHUB_map!$A$2:$D$139,MATCH($C1213,TrustCAHUB_map!$A$2:$A$139,FALSE),3)</f>
        <v>West Midlands</v>
      </c>
      <c r="J1213" s="22" t="str">
        <f>INDEX(TrustCAHUB_map!$A$2:$D$139,MATCH($C1213,TrustCAHUB_map!$A$2:$A$139,FALSE),4)</f>
        <v>West Midlands</v>
      </c>
    </row>
    <row r="1214" spans="1:10" x14ac:dyDescent="0.3">
      <c r="A1214" s="22" t="str">
        <f t="shared" si="18"/>
        <v>'RXK2016Not assigned70+'</v>
      </c>
      <c r="B1214" s="22">
        <v>2016</v>
      </c>
      <c r="C1214" s="22" t="s">
        <v>290</v>
      </c>
      <c r="D1214" s="22" t="s">
        <v>477</v>
      </c>
      <c r="E1214" s="22" t="s">
        <v>628</v>
      </c>
      <c r="F1214" s="22">
        <v>5</v>
      </c>
      <c r="G1214" s="22">
        <v>1</v>
      </c>
      <c r="H1214" s="22" t="str">
        <f>INDEX(Bar_data!$A$3:$B$140,MATCH(C1214,Bar_data!$A$3:$A$140,FALSE),2)</f>
        <v>Trust133</v>
      </c>
      <c r="I1214" s="22" t="str">
        <f>INDEX(TrustCAHUB_map!$A$2:$D$139,MATCH($C1214,TrustCAHUB_map!$A$2:$A$139,FALSE),3)</f>
        <v>West Midlands</v>
      </c>
      <c r="J1214" s="22" t="str">
        <f>INDEX(TrustCAHUB_map!$A$2:$D$139,MATCH($C1214,TrustCAHUB_map!$A$2:$A$139,FALSE),4)</f>
        <v>West Midlands</v>
      </c>
    </row>
    <row r="1215" spans="1:10" x14ac:dyDescent="0.3">
      <c r="A1215" s="22" t="str">
        <f t="shared" si="18"/>
        <v>'RXK2016Palliative70+'</v>
      </c>
      <c r="B1215" s="22">
        <v>2016</v>
      </c>
      <c r="C1215" s="22" t="s">
        <v>290</v>
      </c>
      <c r="D1215" s="22" t="s">
        <v>8</v>
      </c>
      <c r="E1215" s="22" t="s">
        <v>628</v>
      </c>
      <c r="F1215" s="22">
        <v>12</v>
      </c>
      <c r="G1215" s="22">
        <v>0</v>
      </c>
      <c r="H1215" s="22" t="str">
        <f>INDEX(Bar_data!$A$3:$B$140,MATCH(C1215,Bar_data!$A$3:$A$140,FALSE),2)</f>
        <v>Trust133</v>
      </c>
      <c r="I1215" s="22" t="str">
        <f>INDEX(TrustCAHUB_map!$A$2:$D$139,MATCH($C1215,TrustCAHUB_map!$A$2:$A$139,FALSE),3)</f>
        <v>West Midlands</v>
      </c>
      <c r="J1215" s="22" t="str">
        <f>INDEX(TrustCAHUB_map!$A$2:$D$139,MATCH($C1215,TrustCAHUB_map!$A$2:$A$139,FALSE),4)</f>
        <v>West Midlands</v>
      </c>
    </row>
    <row r="1216" spans="1:10" x14ac:dyDescent="0.3">
      <c r="A1216" s="22" t="str">
        <f t="shared" si="18"/>
        <v>'RXK2016Curative70+'</v>
      </c>
      <c r="B1216" s="22">
        <v>2016</v>
      </c>
      <c r="C1216" s="22" t="s">
        <v>290</v>
      </c>
      <c r="D1216" s="22" t="s">
        <v>7</v>
      </c>
      <c r="E1216" s="22" t="s">
        <v>628</v>
      </c>
      <c r="F1216" s="22">
        <v>11</v>
      </c>
      <c r="G1216" s="22">
        <v>1</v>
      </c>
      <c r="H1216" s="22" t="str">
        <f>INDEX(Bar_data!$A$3:$B$140,MATCH(C1216,Bar_data!$A$3:$A$140,FALSE),2)</f>
        <v>Trust133</v>
      </c>
      <c r="I1216" s="22" t="str">
        <f>INDEX(TrustCAHUB_map!$A$2:$D$139,MATCH($C1216,TrustCAHUB_map!$A$2:$A$139,FALSE),3)</f>
        <v>West Midlands</v>
      </c>
      <c r="J1216" s="22" t="str">
        <f>INDEX(TrustCAHUB_map!$A$2:$D$139,MATCH($C1216,TrustCAHUB_map!$A$2:$A$139,FALSE),4)</f>
        <v>West Midlands</v>
      </c>
    </row>
    <row r="1217" spans="1:10" x14ac:dyDescent="0.3">
      <c r="A1217" s="22" t="str">
        <f t="shared" si="18"/>
        <v>'RXL2016Curative18-49'</v>
      </c>
      <c r="B1217" s="22">
        <v>2016</v>
      </c>
      <c r="C1217" s="22" t="s">
        <v>291</v>
      </c>
      <c r="D1217" s="22" t="s">
        <v>7</v>
      </c>
      <c r="E1217" s="22" t="s">
        <v>153</v>
      </c>
      <c r="F1217" s="22">
        <v>1</v>
      </c>
      <c r="G1217" s="22">
        <v>0</v>
      </c>
      <c r="H1217" s="22" t="str">
        <f>INDEX(Bar_data!$A$3:$B$140,MATCH(C1217,Bar_data!$A$3:$A$140,FALSE),2)</f>
        <v>Trust134</v>
      </c>
      <c r="I1217" s="22" t="str">
        <f>INDEX(TrustCAHUB_map!$A$2:$D$139,MATCH($C1217,TrustCAHUB_map!$A$2:$A$139,FALSE),3)</f>
        <v>Lancashire and South Cumbria</v>
      </c>
      <c r="J1217" s="22" t="str">
        <f>INDEX(TrustCAHUB_map!$A$2:$D$139,MATCH($C1217,TrustCAHUB_map!$A$2:$A$139,FALSE),4)</f>
        <v>North West</v>
      </c>
    </row>
    <row r="1218" spans="1:10" x14ac:dyDescent="0.3">
      <c r="A1218" s="22" t="str">
        <f t="shared" si="18"/>
        <v>'RXL2016Palliative18-49'</v>
      </c>
      <c r="B1218" s="22">
        <v>2016</v>
      </c>
      <c r="C1218" s="22" t="s">
        <v>291</v>
      </c>
      <c r="D1218" s="22" t="s">
        <v>8</v>
      </c>
      <c r="E1218" s="22" t="s">
        <v>153</v>
      </c>
      <c r="F1218" s="22">
        <v>2</v>
      </c>
      <c r="G1218" s="22">
        <v>0</v>
      </c>
      <c r="H1218" s="22" t="str">
        <f>INDEX(Bar_data!$A$3:$B$140,MATCH(C1218,Bar_data!$A$3:$A$140,FALSE),2)</f>
        <v>Trust134</v>
      </c>
      <c r="I1218" s="22" t="str">
        <f>INDEX(TrustCAHUB_map!$A$2:$D$139,MATCH($C1218,TrustCAHUB_map!$A$2:$A$139,FALSE),3)</f>
        <v>Lancashire and South Cumbria</v>
      </c>
      <c r="J1218" s="22" t="str">
        <f>INDEX(TrustCAHUB_map!$A$2:$D$139,MATCH($C1218,TrustCAHUB_map!$A$2:$A$139,FALSE),4)</f>
        <v>North West</v>
      </c>
    </row>
    <row r="1219" spans="1:10" x14ac:dyDescent="0.3">
      <c r="A1219" s="22" t="str">
        <f t="shared" ref="A1219:A1268" si="19">"'"&amp;C1219&amp;B1219&amp;D1219&amp;E1219&amp;"'"</f>
        <v>'RXL2016Curative50-69'</v>
      </c>
      <c r="B1219" s="22">
        <v>2016</v>
      </c>
      <c r="C1219" s="22" t="s">
        <v>291</v>
      </c>
      <c r="D1219" s="22" t="s">
        <v>7</v>
      </c>
      <c r="E1219" s="22" t="s">
        <v>627</v>
      </c>
      <c r="F1219" s="22">
        <v>12</v>
      </c>
      <c r="G1219" s="22">
        <v>0</v>
      </c>
      <c r="H1219" s="22" t="str">
        <f>INDEX(Bar_data!$A$3:$B$140,MATCH(C1219,Bar_data!$A$3:$A$140,FALSE),2)</f>
        <v>Trust134</v>
      </c>
      <c r="I1219" s="22" t="str">
        <f>INDEX(TrustCAHUB_map!$A$2:$D$139,MATCH($C1219,TrustCAHUB_map!$A$2:$A$139,FALSE),3)</f>
        <v>Lancashire and South Cumbria</v>
      </c>
      <c r="J1219" s="22" t="str">
        <f>INDEX(TrustCAHUB_map!$A$2:$D$139,MATCH($C1219,TrustCAHUB_map!$A$2:$A$139,FALSE),4)</f>
        <v>North West</v>
      </c>
    </row>
    <row r="1220" spans="1:10" x14ac:dyDescent="0.3">
      <c r="A1220" s="22" t="str">
        <f t="shared" si="19"/>
        <v>'RXL2016Not assigned50-69'</v>
      </c>
      <c r="B1220" s="22">
        <v>2016</v>
      </c>
      <c r="C1220" s="22" t="s">
        <v>291</v>
      </c>
      <c r="D1220" s="22" t="s">
        <v>477</v>
      </c>
      <c r="E1220" s="22" t="s">
        <v>627</v>
      </c>
      <c r="F1220" s="22">
        <v>2</v>
      </c>
      <c r="G1220" s="22">
        <v>0</v>
      </c>
      <c r="H1220" s="22" t="str">
        <f>INDEX(Bar_data!$A$3:$B$140,MATCH(C1220,Bar_data!$A$3:$A$140,FALSE),2)</f>
        <v>Trust134</v>
      </c>
      <c r="I1220" s="22" t="str">
        <f>INDEX(TrustCAHUB_map!$A$2:$D$139,MATCH($C1220,TrustCAHUB_map!$A$2:$A$139,FALSE),3)</f>
        <v>Lancashire and South Cumbria</v>
      </c>
      <c r="J1220" s="22" t="str">
        <f>INDEX(TrustCAHUB_map!$A$2:$D$139,MATCH($C1220,TrustCAHUB_map!$A$2:$A$139,FALSE),4)</f>
        <v>North West</v>
      </c>
    </row>
    <row r="1221" spans="1:10" x14ac:dyDescent="0.3">
      <c r="A1221" s="22" t="str">
        <f t="shared" si="19"/>
        <v>'RXL2016Palliative50-69'</v>
      </c>
      <c r="B1221" s="22">
        <v>2016</v>
      </c>
      <c r="C1221" s="22" t="s">
        <v>291</v>
      </c>
      <c r="D1221" s="22" t="s">
        <v>8</v>
      </c>
      <c r="E1221" s="22" t="s">
        <v>627</v>
      </c>
      <c r="F1221" s="22">
        <v>40</v>
      </c>
      <c r="G1221" s="22">
        <v>4</v>
      </c>
      <c r="H1221" s="22" t="str">
        <f>INDEX(Bar_data!$A$3:$B$140,MATCH(C1221,Bar_data!$A$3:$A$140,FALSE),2)</f>
        <v>Trust134</v>
      </c>
      <c r="I1221" s="22" t="str">
        <f>INDEX(TrustCAHUB_map!$A$2:$D$139,MATCH($C1221,TrustCAHUB_map!$A$2:$A$139,FALSE),3)</f>
        <v>Lancashire and South Cumbria</v>
      </c>
      <c r="J1221" s="22" t="str">
        <f>INDEX(TrustCAHUB_map!$A$2:$D$139,MATCH($C1221,TrustCAHUB_map!$A$2:$A$139,FALSE),4)</f>
        <v>North West</v>
      </c>
    </row>
    <row r="1222" spans="1:10" x14ac:dyDescent="0.3">
      <c r="A1222" s="22" t="str">
        <f t="shared" si="19"/>
        <v>'RXL2016Curative70+'</v>
      </c>
      <c r="B1222" s="22">
        <v>2016</v>
      </c>
      <c r="C1222" s="22" t="s">
        <v>291</v>
      </c>
      <c r="D1222" s="22" t="s">
        <v>7</v>
      </c>
      <c r="E1222" s="22" t="s">
        <v>628</v>
      </c>
      <c r="F1222" s="22">
        <v>4</v>
      </c>
      <c r="G1222" s="22">
        <v>0</v>
      </c>
      <c r="H1222" s="22" t="str">
        <f>INDEX(Bar_data!$A$3:$B$140,MATCH(C1222,Bar_data!$A$3:$A$140,FALSE),2)</f>
        <v>Trust134</v>
      </c>
      <c r="I1222" s="22" t="str">
        <f>INDEX(TrustCAHUB_map!$A$2:$D$139,MATCH($C1222,TrustCAHUB_map!$A$2:$A$139,FALSE),3)</f>
        <v>Lancashire and South Cumbria</v>
      </c>
      <c r="J1222" s="22" t="str">
        <f>INDEX(TrustCAHUB_map!$A$2:$D$139,MATCH($C1222,TrustCAHUB_map!$A$2:$A$139,FALSE),4)</f>
        <v>North West</v>
      </c>
    </row>
    <row r="1223" spans="1:10" x14ac:dyDescent="0.3">
      <c r="A1223" s="22" t="str">
        <f t="shared" si="19"/>
        <v>'RXL2016Palliative70+'</v>
      </c>
      <c r="B1223" s="22">
        <v>2016</v>
      </c>
      <c r="C1223" s="22" t="s">
        <v>291</v>
      </c>
      <c r="D1223" s="22" t="s">
        <v>8</v>
      </c>
      <c r="E1223" s="22" t="s">
        <v>628</v>
      </c>
      <c r="F1223" s="22">
        <v>56</v>
      </c>
      <c r="G1223" s="22">
        <v>8</v>
      </c>
      <c r="H1223" s="22" t="str">
        <f>INDEX(Bar_data!$A$3:$B$140,MATCH(C1223,Bar_data!$A$3:$A$140,FALSE),2)</f>
        <v>Trust134</v>
      </c>
      <c r="I1223" s="22" t="str">
        <f>INDEX(TrustCAHUB_map!$A$2:$D$139,MATCH($C1223,TrustCAHUB_map!$A$2:$A$139,FALSE),3)</f>
        <v>Lancashire and South Cumbria</v>
      </c>
      <c r="J1223" s="22" t="str">
        <f>INDEX(TrustCAHUB_map!$A$2:$D$139,MATCH($C1223,TrustCAHUB_map!$A$2:$A$139,FALSE),4)</f>
        <v>North West</v>
      </c>
    </row>
    <row r="1224" spans="1:10" x14ac:dyDescent="0.3">
      <c r="A1224" s="22" t="str">
        <f t="shared" si="19"/>
        <v>'RXL2016Not assigned70+'</v>
      </c>
      <c r="B1224" s="22">
        <v>2016</v>
      </c>
      <c r="C1224" s="22" t="s">
        <v>291</v>
      </c>
      <c r="D1224" s="22" t="s">
        <v>477</v>
      </c>
      <c r="E1224" s="22" t="s">
        <v>628</v>
      </c>
      <c r="F1224" s="22">
        <v>3</v>
      </c>
      <c r="G1224" s="22">
        <v>0</v>
      </c>
      <c r="H1224" s="22" t="str">
        <f>INDEX(Bar_data!$A$3:$B$140,MATCH(C1224,Bar_data!$A$3:$A$140,FALSE),2)</f>
        <v>Trust134</v>
      </c>
      <c r="I1224" s="22" t="str">
        <f>INDEX(TrustCAHUB_map!$A$2:$D$139,MATCH($C1224,TrustCAHUB_map!$A$2:$A$139,FALSE),3)</f>
        <v>Lancashire and South Cumbria</v>
      </c>
      <c r="J1224" s="22" t="str">
        <f>INDEX(TrustCAHUB_map!$A$2:$D$139,MATCH($C1224,TrustCAHUB_map!$A$2:$A$139,FALSE),4)</f>
        <v>North West</v>
      </c>
    </row>
    <row r="1225" spans="1:10" x14ac:dyDescent="0.3">
      <c r="A1225" s="22" t="str">
        <f t="shared" si="19"/>
        <v>'RXN2016Curative18-49'</v>
      </c>
      <c r="B1225" s="22">
        <v>2016</v>
      </c>
      <c r="C1225" s="22" t="s">
        <v>292</v>
      </c>
      <c r="D1225" s="22" t="s">
        <v>7</v>
      </c>
      <c r="E1225" s="22" t="s">
        <v>153</v>
      </c>
      <c r="F1225" s="22">
        <v>1</v>
      </c>
      <c r="G1225" s="22">
        <v>0</v>
      </c>
      <c r="H1225" s="22" t="str">
        <f>INDEX(Bar_data!$A$3:$B$140,MATCH(C1225,Bar_data!$A$3:$A$140,FALSE),2)</f>
        <v>Trust135</v>
      </c>
      <c r="I1225" s="22" t="str">
        <f>INDEX(TrustCAHUB_map!$A$2:$D$139,MATCH($C1225,TrustCAHUB_map!$A$2:$A$139,FALSE),3)</f>
        <v>Lancashire and South Cumbria</v>
      </c>
      <c r="J1225" s="22" t="str">
        <f>INDEX(TrustCAHUB_map!$A$2:$D$139,MATCH($C1225,TrustCAHUB_map!$A$2:$A$139,FALSE),4)</f>
        <v>North West</v>
      </c>
    </row>
    <row r="1226" spans="1:10" x14ac:dyDescent="0.3">
      <c r="A1226" s="22" t="str">
        <f t="shared" si="19"/>
        <v>'RXN2016Palliative18-49'</v>
      </c>
      <c r="B1226" s="22">
        <v>2016</v>
      </c>
      <c r="C1226" s="22" t="s">
        <v>292</v>
      </c>
      <c r="D1226" s="22" t="s">
        <v>8</v>
      </c>
      <c r="E1226" s="22" t="s">
        <v>153</v>
      </c>
      <c r="F1226" s="22">
        <v>5</v>
      </c>
      <c r="G1226" s="22">
        <v>0</v>
      </c>
      <c r="H1226" s="22" t="str">
        <f>INDEX(Bar_data!$A$3:$B$140,MATCH(C1226,Bar_data!$A$3:$A$140,FALSE),2)</f>
        <v>Trust135</v>
      </c>
      <c r="I1226" s="22" t="str">
        <f>INDEX(TrustCAHUB_map!$A$2:$D$139,MATCH($C1226,TrustCAHUB_map!$A$2:$A$139,FALSE),3)</f>
        <v>Lancashire and South Cumbria</v>
      </c>
      <c r="J1226" s="22" t="str">
        <f>INDEX(TrustCAHUB_map!$A$2:$D$139,MATCH($C1226,TrustCAHUB_map!$A$2:$A$139,FALSE),4)</f>
        <v>North West</v>
      </c>
    </row>
    <row r="1227" spans="1:10" x14ac:dyDescent="0.3">
      <c r="A1227" s="22" t="str">
        <f t="shared" si="19"/>
        <v>'RXN2016Not assigned18-49'</v>
      </c>
      <c r="B1227" s="22">
        <v>2016</v>
      </c>
      <c r="C1227" s="22" t="s">
        <v>292</v>
      </c>
      <c r="D1227" s="22" t="s">
        <v>477</v>
      </c>
      <c r="E1227" s="22" t="s">
        <v>153</v>
      </c>
      <c r="F1227" s="22">
        <v>1</v>
      </c>
      <c r="G1227" s="22">
        <v>0</v>
      </c>
      <c r="H1227" s="22" t="str">
        <f>INDEX(Bar_data!$A$3:$B$140,MATCH(C1227,Bar_data!$A$3:$A$140,FALSE),2)</f>
        <v>Trust135</v>
      </c>
      <c r="I1227" s="22" t="str">
        <f>INDEX(TrustCAHUB_map!$A$2:$D$139,MATCH($C1227,TrustCAHUB_map!$A$2:$A$139,FALSE),3)</f>
        <v>Lancashire and South Cumbria</v>
      </c>
      <c r="J1227" s="22" t="str">
        <f>INDEX(TrustCAHUB_map!$A$2:$D$139,MATCH($C1227,TrustCAHUB_map!$A$2:$A$139,FALSE),4)</f>
        <v>North West</v>
      </c>
    </row>
    <row r="1228" spans="1:10" x14ac:dyDescent="0.3">
      <c r="A1228" s="22" t="str">
        <f t="shared" si="19"/>
        <v>'RXN2016Palliative50-69'</v>
      </c>
      <c r="B1228" s="22">
        <v>2016</v>
      </c>
      <c r="C1228" s="22" t="s">
        <v>292</v>
      </c>
      <c r="D1228" s="22" t="s">
        <v>8</v>
      </c>
      <c r="E1228" s="22" t="s">
        <v>627</v>
      </c>
      <c r="F1228" s="22">
        <v>55</v>
      </c>
      <c r="G1228" s="22">
        <v>5</v>
      </c>
      <c r="H1228" s="22" t="str">
        <f>INDEX(Bar_data!$A$3:$B$140,MATCH(C1228,Bar_data!$A$3:$A$140,FALSE),2)</f>
        <v>Trust135</v>
      </c>
      <c r="I1228" s="22" t="str">
        <f>INDEX(TrustCAHUB_map!$A$2:$D$139,MATCH($C1228,TrustCAHUB_map!$A$2:$A$139,FALSE),3)</f>
        <v>Lancashire and South Cumbria</v>
      </c>
      <c r="J1228" s="22" t="str">
        <f>INDEX(TrustCAHUB_map!$A$2:$D$139,MATCH($C1228,TrustCAHUB_map!$A$2:$A$139,FALSE),4)</f>
        <v>North West</v>
      </c>
    </row>
    <row r="1229" spans="1:10" x14ac:dyDescent="0.3">
      <c r="A1229" s="22" t="str">
        <f t="shared" si="19"/>
        <v>'RXN2016Not assigned50-69'</v>
      </c>
      <c r="B1229" s="22">
        <v>2016</v>
      </c>
      <c r="C1229" s="22" t="s">
        <v>292</v>
      </c>
      <c r="D1229" s="22" t="s">
        <v>477</v>
      </c>
      <c r="E1229" s="22" t="s">
        <v>627</v>
      </c>
      <c r="F1229" s="22">
        <v>1</v>
      </c>
      <c r="G1229" s="22">
        <v>0</v>
      </c>
      <c r="H1229" s="22" t="str">
        <f>INDEX(Bar_data!$A$3:$B$140,MATCH(C1229,Bar_data!$A$3:$A$140,FALSE),2)</f>
        <v>Trust135</v>
      </c>
      <c r="I1229" s="22" t="str">
        <f>INDEX(TrustCAHUB_map!$A$2:$D$139,MATCH($C1229,TrustCAHUB_map!$A$2:$A$139,FALSE),3)</f>
        <v>Lancashire and South Cumbria</v>
      </c>
      <c r="J1229" s="22" t="str">
        <f>INDEX(TrustCAHUB_map!$A$2:$D$139,MATCH($C1229,TrustCAHUB_map!$A$2:$A$139,FALSE),4)</f>
        <v>North West</v>
      </c>
    </row>
    <row r="1230" spans="1:10" x14ac:dyDescent="0.3">
      <c r="A1230" s="22" t="str">
        <f t="shared" si="19"/>
        <v>'RXN2016Curative50-69'</v>
      </c>
      <c r="B1230" s="22">
        <v>2016</v>
      </c>
      <c r="C1230" s="22" t="s">
        <v>292</v>
      </c>
      <c r="D1230" s="22" t="s">
        <v>7</v>
      </c>
      <c r="E1230" s="22" t="s">
        <v>627</v>
      </c>
      <c r="F1230" s="22">
        <v>12</v>
      </c>
      <c r="G1230" s="22">
        <v>0</v>
      </c>
      <c r="H1230" s="22" t="str">
        <f>INDEX(Bar_data!$A$3:$B$140,MATCH(C1230,Bar_data!$A$3:$A$140,FALSE),2)</f>
        <v>Trust135</v>
      </c>
      <c r="I1230" s="22" t="str">
        <f>INDEX(TrustCAHUB_map!$A$2:$D$139,MATCH($C1230,TrustCAHUB_map!$A$2:$A$139,FALSE),3)</f>
        <v>Lancashire and South Cumbria</v>
      </c>
      <c r="J1230" s="22" t="str">
        <f>INDEX(TrustCAHUB_map!$A$2:$D$139,MATCH($C1230,TrustCAHUB_map!$A$2:$A$139,FALSE),4)</f>
        <v>North West</v>
      </c>
    </row>
    <row r="1231" spans="1:10" x14ac:dyDescent="0.3">
      <c r="A1231" s="22" t="str">
        <f t="shared" si="19"/>
        <v>'RXN2016Not assigned70+'</v>
      </c>
      <c r="B1231" s="22">
        <v>2016</v>
      </c>
      <c r="C1231" s="22" t="s">
        <v>292</v>
      </c>
      <c r="D1231" s="22" t="s">
        <v>477</v>
      </c>
      <c r="E1231" s="22" t="s">
        <v>628</v>
      </c>
      <c r="F1231" s="22">
        <v>2</v>
      </c>
      <c r="G1231" s="22">
        <v>0</v>
      </c>
      <c r="H1231" s="22" t="str">
        <f>INDEX(Bar_data!$A$3:$B$140,MATCH(C1231,Bar_data!$A$3:$A$140,FALSE),2)</f>
        <v>Trust135</v>
      </c>
      <c r="I1231" s="22" t="str">
        <f>INDEX(TrustCAHUB_map!$A$2:$D$139,MATCH($C1231,TrustCAHUB_map!$A$2:$A$139,FALSE),3)</f>
        <v>Lancashire and South Cumbria</v>
      </c>
      <c r="J1231" s="22" t="str">
        <f>INDEX(TrustCAHUB_map!$A$2:$D$139,MATCH($C1231,TrustCAHUB_map!$A$2:$A$139,FALSE),4)</f>
        <v>North West</v>
      </c>
    </row>
    <row r="1232" spans="1:10" x14ac:dyDescent="0.3">
      <c r="A1232" s="22" t="str">
        <f t="shared" si="19"/>
        <v>'RXN2016Palliative70+'</v>
      </c>
      <c r="B1232" s="22">
        <v>2016</v>
      </c>
      <c r="C1232" s="22" t="s">
        <v>292</v>
      </c>
      <c r="D1232" s="22" t="s">
        <v>8</v>
      </c>
      <c r="E1232" s="22" t="s">
        <v>628</v>
      </c>
      <c r="F1232" s="22">
        <v>42</v>
      </c>
      <c r="G1232" s="22">
        <v>2</v>
      </c>
      <c r="H1232" s="22" t="str">
        <f>INDEX(Bar_data!$A$3:$B$140,MATCH(C1232,Bar_data!$A$3:$A$140,FALSE),2)</f>
        <v>Trust135</v>
      </c>
      <c r="I1232" s="22" t="str">
        <f>INDEX(TrustCAHUB_map!$A$2:$D$139,MATCH($C1232,TrustCAHUB_map!$A$2:$A$139,FALSE),3)</f>
        <v>Lancashire and South Cumbria</v>
      </c>
      <c r="J1232" s="22" t="str">
        <f>INDEX(TrustCAHUB_map!$A$2:$D$139,MATCH($C1232,TrustCAHUB_map!$A$2:$A$139,FALSE),4)</f>
        <v>North West</v>
      </c>
    </row>
    <row r="1233" spans="1:10" x14ac:dyDescent="0.3">
      <c r="A1233" s="22" t="str">
        <f t="shared" si="19"/>
        <v>'RXN2016Curative70+'</v>
      </c>
      <c r="B1233" s="22">
        <v>2016</v>
      </c>
      <c r="C1233" s="22" t="s">
        <v>292</v>
      </c>
      <c r="D1233" s="22" t="s">
        <v>7</v>
      </c>
      <c r="E1233" s="22" t="s">
        <v>628</v>
      </c>
      <c r="F1233" s="22">
        <v>8</v>
      </c>
      <c r="G1233" s="22">
        <v>0</v>
      </c>
      <c r="H1233" s="22" t="str">
        <f>INDEX(Bar_data!$A$3:$B$140,MATCH(C1233,Bar_data!$A$3:$A$140,FALSE),2)</f>
        <v>Trust135</v>
      </c>
      <c r="I1233" s="22" t="str">
        <f>INDEX(TrustCAHUB_map!$A$2:$D$139,MATCH($C1233,TrustCAHUB_map!$A$2:$A$139,FALSE),3)</f>
        <v>Lancashire and South Cumbria</v>
      </c>
      <c r="J1233" s="22" t="str">
        <f>INDEX(TrustCAHUB_map!$A$2:$D$139,MATCH($C1233,TrustCAHUB_map!$A$2:$A$139,FALSE),4)</f>
        <v>North West</v>
      </c>
    </row>
    <row r="1234" spans="1:10" x14ac:dyDescent="0.3">
      <c r="A1234" s="22" t="str">
        <f t="shared" si="19"/>
        <v>'RXP2016Palliative50-69'</v>
      </c>
      <c r="B1234" s="22">
        <v>2016</v>
      </c>
      <c r="C1234" s="22" t="s">
        <v>293</v>
      </c>
      <c r="D1234" s="22" t="s">
        <v>8</v>
      </c>
      <c r="E1234" s="22" t="s">
        <v>627</v>
      </c>
      <c r="F1234" s="22">
        <v>2</v>
      </c>
      <c r="G1234" s="22">
        <v>0</v>
      </c>
      <c r="H1234" s="22" t="str">
        <f>INDEX(Bar_data!$A$3:$B$140,MATCH(C1234,Bar_data!$A$3:$A$140,FALSE),2)</f>
        <v>Trust136</v>
      </c>
      <c r="I1234" s="22" t="str">
        <f>INDEX(TrustCAHUB_map!$A$2:$D$139,MATCH($C1234,TrustCAHUB_map!$A$2:$A$139,FALSE),3)</f>
        <v>North East and Cumbria</v>
      </c>
      <c r="J1234" s="22" t="str">
        <f>INDEX(TrustCAHUB_map!$A$2:$D$139,MATCH($C1234,TrustCAHUB_map!$A$2:$A$139,FALSE),4)</f>
        <v>North East</v>
      </c>
    </row>
    <row r="1235" spans="1:10" x14ac:dyDescent="0.3">
      <c r="A1235" s="22" t="str">
        <f t="shared" si="19"/>
        <v>'RXP2016Not assigned50-69'</v>
      </c>
      <c r="B1235" s="22">
        <v>2016</v>
      </c>
      <c r="C1235" s="22" t="s">
        <v>293</v>
      </c>
      <c r="D1235" s="22" t="s">
        <v>477</v>
      </c>
      <c r="E1235" s="22" t="s">
        <v>627</v>
      </c>
      <c r="F1235" s="22">
        <v>49</v>
      </c>
      <c r="G1235" s="22">
        <v>3</v>
      </c>
      <c r="H1235" s="22" t="str">
        <f>INDEX(Bar_data!$A$3:$B$140,MATCH(C1235,Bar_data!$A$3:$A$140,FALSE),2)</f>
        <v>Trust136</v>
      </c>
      <c r="I1235" s="22" t="str">
        <f>INDEX(TrustCAHUB_map!$A$2:$D$139,MATCH($C1235,TrustCAHUB_map!$A$2:$A$139,FALSE),3)</f>
        <v>North East and Cumbria</v>
      </c>
      <c r="J1235" s="22" t="str">
        <f>INDEX(TrustCAHUB_map!$A$2:$D$139,MATCH($C1235,TrustCAHUB_map!$A$2:$A$139,FALSE),4)</f>
        <v>North East</v>
      </c>
    </row>
    <row r="1236" spans="1:10" x14ac:dyDescent="0.3">
      <c r="A1236" s="22" t="str">
        <f t="shared" si="19"/>
        <v>'RXP2016Curative70+'</v>
      </c>
      <c r="B1236" s="22">
        <v>2016</v>
      </c>
      <c r="C1236" s="22" t="s">
        <v>293</v>
      </c>
      <c r="D1236" s="22" t="s">
        <v>7</v>
      </c>
      <c r="E1236" s="22" t="s">
        <v>628</v>
      </c>
      <c r="F1236" s="22">
        <v>1</v>
      </c>
      <c r="G1236" s="22">
        <v>0</v>
      </c>
      <c r="H1236" s="22" t="str">
        <f>INDEX(Bar_data!$A$3:$B$140,MATCH(C1236,Bar_data!$A$3:$A$140,FALSE),2)</f>
        <v>Trust136</v>
      </c>
      <c r="I1236" s="22" t="str">
        <f>INDEX(TrustCAHUB_map!$A$2:$D$139,MATCH($C1236,TrustCAHUB_map!$A$2:$A$139,FALSE),3)</f>
        <v>North East and Cumbria</v>
      </c>
      <c r="J1236" s="22" t="str">
        <f>INDEX(TrustCAHUB_map!$A$2:$D$139,MATCH($C1236,TrustCAHUB_map!$A$2:$A$139,FALSE),4)</f>
        <v>North East</v>
      </c>
    </row>
    <row r="1237" spans="1:10" x14ac:dyDescent="0.3">
      <c r="A1237" s="22" t="str">
        <f t="shared" si="19"/>
        <v>'RXP2016Not assigned70+'</v>
      </c>
      <c r="B1237" s="22">
        <v>2016</v>
      </c>
      <c r="C1237" s="22" t="s">
        <v>293</v>
      </c>
      <c r="D1237" s="22" t="s">
        <v>477</v>
      </c>
      <c r="E1237" s="22" t="s">
        <v>628</v>
      </c>
      <c r="F1237" s="22">
        <v>39</v>
      </c>
      <c r="G1237" s="22">
        <v>2</v>
      </c>
      <c r="H1237" s="22" t="str">
        <f>INDEX(Bar_data!$A$3:$B$140,MATCH(C1237,Bar_data!$A$3:$A$140,FALSE),2)</f>
        <v>Trust136</v>
      </c>
      <c r="I1237" s="22" t="str">
        <f>INDEX(TrustCAHUB_map!$A$2:$D$139,MATCH($C1237,TrustCAHUB_map!$A$2:$A$139,FALSE),3)</f>
        <v>North East and Cumbria</v>
      </c>
      <c r="J1237" s="22" t="str">
        <f>INDEX(TrustCAHUB_map!$A$2:$D$139,MATCH($C1237,TrustCAHUB_map!$A$2:$A$139,FALSE),4)</f>
        <v>North East</v>
      </c>
    </row>
    <row r="1238" spans="1:10" x14ac:dyDescent="0.3">
      <c r="A1238" s="22" t="str">
        <f t="shared" si="19"/>
        <v>'RXP2016Palliative70+'</v>
      </c>
      <c r="B1238" s="22">
        <v>2016</v>
      </c>
      <c r="C1238" s="22" t="s">
        <v>293</v>
      </c>
      <c r="D1238" s="22" t="s">
        <v>8</v>
      </c>
      <c r="E1238" s="22" t="s">
        <v>628</v>
      </c>
      <c r="F1238" s="22">
        <v>1</v>
      </c>
      <c r="G1238" s="22">
        <v>0</v>
      </c>
      <c r="H1238" s="22" t="str">
        <f>INDEX(Bar_data!$A$3:$B$140,MATCH(C1238,Bar_data!$A$3:$A$140,FALSE),2)</f>
        <v>Trust136</v>
      </c>
      <c r="I1238" s="22" t="str">
        <f>INDEX(TrustCAHUB_map!$A$2:$D$139,MATCH($C1238,TrustCAHUB_map!$A$2:$A$139,FALSE),3)</f>
        <v>North East and Cumbria</v>
      </c>
      <c r="J1238" s="22" t="str">
        <f>INDEX(TrustCAHUB_map!$A$2:$D$139,MATCH($C1238,TrustCAHUB_map!$A$2:$A$139,FALSE),4)</f>
        <v>North East</v>
      </c>
    </row>
    <row r="1239" spans="1:10" x14ac:dyDescent="0.3">
      <c r="A1239" s="22" t="str">
        <f t="shared" si="19"/>
        <v>'RXQ2016Palliative18-49'</v>
      </c>
      <c r="B1239" s="22">
        <v>2016</v>
      </c>
      <c r="C1239" s="22" t="s">
        <v>294</v>
      </c>
      <c r="D1239" s="22" t="s">
        <v>8</v>
      </c>
      <c r="E1239" s="22" t="s">
        <v>153</v>
      </c>
      <c r="F1239" s="22">
        <v>1</v>
      </c>
      <c r="G1239" s="22">
        <v>0</v>
      </c>
      <c r="H1239" s="22" t="str">
        <f>INDEX(Bar_data!$A$3:$B$140,MATCH(C1239,Bar_data!$A$3:$A$140,FALSE),2)</f>
        <v>Trust137</v>
      </c>
      <c r="I1239" s="22" t="str">
        <f>INDEX(TrustCAHUB_map!$A$2:$D$139,MATCH($C1239,TrustCAHUB_map!$A$2:$A$139,FALSE),3)</f>
        <v>Thames Valley</v>
      </c>
      <c r="J1239" s="22" t="str">
        <f>INDEX(TrustCAHUB_map!$A$2:$D$139,MATCH($C1239,TrustCAHUB_map!$A$2:$A$139,FALSE),4)</f>
        <v>Wessex</v>
      </c>
    </row>
    <row r="1240" spans="1:10" x14ac:dyDescent="0.3">
      <c r="A1240" s="22" t="str">
        <f t="shared" si="19"/>
        <v>'RXQ2016Curative50-69'</v>
      </c>
      <c r="B1240" s="22">
        <v>2016</v>
      </c>
      <c r="C1240" s="22" t="s">
        <v>294</v>
      </c>
      <c r="D1240" s="22" t="s">
        <v>7</v>
      </c>
      <c r="E1240" s="22" t="s">
        <v>627</v>
      </c>
      <c r="F1240" s="22">
        <v>1</v>
      </c>
      <c r="G1240" s="22">
        <v>0</v>
      </c>
      <c r="H1240" s="22" t="str">
        <f>INDEX(Bar_data!$A$3:$B$140,MATCH(C1240,Bar_data!$A$3:$A$140,FALSE),2)</f>
        <v>Trust137</v>
      </c>
      <c r="I1240" s="22" t="str">
        <f>INDEX(TrustCAHUB_map!$A$2:$D$139,MATCH($C1240,TrustCAHUB_map!$A$2:$A$139,FALSE),3)</f>
        <v>Thames Valley</v>
      </c>
      <c r="J1240" s="22" t="str">
        <f>INDEX(TrustCAHUB_map!$A$2:$D$139,MATCH($C1240,TrustCAHUB_map!$A$2:$A$139,FALSE),4)</f>
        <v>Wessex</v>
      </c>
    </row>
    <row r="1241" spans="1:10" x14ac:dyDescent="0.3">
      <c r="A1241" s="22" t="str">
        <f t="shared" si="19"/>
        <v>'RXQ2016Palliative50-69'</v>
      </c>
      <c r="B1241" s="22">
        <v>2016</v>
      </c>
      <c r="C1241" s="22" t="s">
        <v>294</v>
      </c>
      <c r="D1241" s="22" t="s">
        <v>8</v>
      </c>
      <c r="E1241" s="22" t="s">
        <v>627</v>
      </c>
      <c r="F1241" s="22">
        <v>33</v>
      </c>
      <c r="G1241" s="22">
        <v>3</v>
      </c>
      <c r="H1241" s="22" t="str">
        <f>INDEX(Bar_data!$A$3:$B$140,MATCH(C1241,Bar_data!$A$3:$A$140,FALSE),2)</f>
        <v>Trust137</v>
      </c>
      <c r="I1241" s="22" t="str">
        <f>INDEX(TrustCAHUB_map!$A$2:$D$139,MATCH($C1241,TrustCAHUB_map!$A$2:$A$139,FALSE),3)</f>
        <v>Thames Valley</v>
      </c>
      <c r="J1241" s="22" t="str">
        <f>INDEX(TrustCAHUB_map!$A$2:$D$139,MATCH($C1241,TrustCAHUB_map!$A$2:$A$139,FALSE),4)</f>
        <v>Wessex</v>
      </c>
    </row>
    <row r="1242" spans="1:10" x14ac:dyDescent="0.3">
      <c r="A1242" s="22" t="str">
        <f t="shared" si="19"/>
        <v>'RXQ2016Curative70+'</v>
      </c>
      <c r="B1242" s="22">
        <v>2016</v>
      </c>
      <c r="C1242" s="22" t="s">
        <v>294</v>
      </c>
      <c r="D1242" s="22" t="s">
        <v>7</v>
      </c>
      <c r="E1242" s="22" t="s">
        <v>628</v>
      </c>
      <c r="F1242" s="22">
        <v>3</v>
      </c>
      <c r="G1242" s="22">
        <v>0</v>
      </c>
      <c r="H1242" s="22" t="str">
        <f>INDEX(Bar_data!$A$3:$B$140,MATCH(C1242,Bar_data!$A$3:$A$140,FALSE),2)</f>
        <v>Trust137</v>
      </c>
      <c r="I1242" s="22" t="str">
        <f>INDEX(TrustCAHUB_map!$A$2:$D$139,MATCH($C1242,TrustCAHUB_map!$A$2:$A$139,FALSE),3)</f>
        <v>Thames Valley</v>
      </c>
      <c r="J1242" s="22" t="str">
        <f>INDEX(TrustCAHUB_map!$A$2:$D$139,MATCH($C1242,TrustCAHUB_map!$A$2:$A$139,FALSE),4)</f>
        <v>Wessex</v>
      </c>
    </row>
    <row r="1243" spans="1:10" x14ac:dyDescent="0.3">
      <c r="A1243" s="22" t="str">
        <f t="shared" si="19"/>
        <v>'RXQ2016Palliative70+'</v>
      </c>
      <c r="B1243" s="22">
        <v>2016</v>
      </c>
      <c r="C1243" s="22" t="s">
        <v>294</v>
      </c>
      <c r="D1243" s="22" t="s">
        <v>8</v>
      </c>
      <c r="E1243" s="22" t="s">
        <v>628</v>
      </c>
      <c r="F1243" s="22">
        <v>35</v>
      </c>
      <c r="G1243" s="22">
        <v>3</v>
      </c>
      <c r="H1243" s="22" t="str">
        <f>INDEX(Bar_data!$A$3:$B$140,MATCH(C1243,Bar_data!$A$3:$A$140,FALSE),2)</f>
        <v>Trust137</v>
      </c>
      <c r="I1243" s="22" t="str">
        <f>INDEX(TrustCAHUB_map!$A$2:$D$139,MATCH($C1243,TrustCAHUB_map!$A$2:$A$139,FALSE),3)</f>
        <v>Thames Valley</v>
      </c>
      <c r="J1243" s="22" t="str">
        <f>INDEX(TrustCAHUB_map!$A$2:$D$139,MATCH($C1243,TrustCAHUB_map!$A$2:$A$139,FALSE),4)</f>
        <v>Wessex</v>
      </c>
    </row>
    <row r="1244" spans="1:10" x14ac:dyDescent="0.3">
      <c r="A1244" s="22" t="str">
        <f t="shared" si="19"/>
        <v>'RXR2016Curative18-49'</v>
      </c>
      <c r="B1244" s="22">
        <v>2016</v>
      </c>
      <c r="C1244" s="22" t="s">
        <v>295</v>
      </c>
      <c r="D1244" s="22" t="s">
        <v>7</v>
      </c>
      <c r="E1244" s="22" t="s">
        <v>153</v>
      </c>
      <c r="F1244" s="22">
        <v>1</v>
      </c>
      <c r="G1244" s="22">
        <v>0</v>
      </c>
      <c r="H1244" s="22" t="str">
        <f>INDEX(Bar_data!$A$3:$B$140,MATCH(C1244,Bar_data!$A$3:$A$140,FALSE),2)</f>
        <v>Trust138</v>
      </c>
      <c r="I1244" s="22" t="str">
        <f>INDEX(TrustCAHUB_map!$A$2:$D$139,MATCH($C1244,TrustCAHUB_map!$A$2:$A$139,FALSE),3)</f>
        <v>Lancashire and South Cumbria</v>
      </c>
      <c r="J1244" s="22" t="str">
        <f>INDEX(TrustCAHUB_map!$A$2:$D$139,MATCH($C1244,TrustCAHUB_map!$A$2:$A$139,FALSE),4)</f>
        <v>North West</v>
      </c>
    </row>
    <row r="1245" spans="1:10" x14ac:dyDescent="0.3">
      <c r="A1245" s="22" t="str">
        <f t="shared" si="19"/>
        <v>'RXR2016Palliative18-49'</v>
      </c>
      <c r="B1245" s="22">
        <v>2016</v>
      </c>
      <c r="C1245" s="22" t="s">
        <v>295</v>
      </c>
      <c r="D1245" s="22" t="s">
        <v>8</v>
      </c>
      <c r="E1245" s="22" t="s">
        <v>153</v>
      </c>
      <c r="F1245" s="22">
        <v>5</v>
      </c>
      <c r="G1245" s="22">
        <v>2</v>
      </c>
      <c r="H1245" s="22" t="str">
        <f>INDEX(Bar_data!$A$3:$B$140,MATCH(C1245,Bar_data!$A$3:$A$140,FALSE),2)</f>
        <v>Trust138</v>
      </c>
      <c r="I1245" s="22" t="str">
        <f>INDEX(TrustCAHUB_map!$A$2:$D$139,MATCH($C1245,TrustCAHUB_map!$A$2:$A$139,FALSE),3)</f>
        <v>Lancashire and South Cumbria</v>
      </c>
      <c r="J1245" s="22" t="str">
        <f>INDEX(TrustCAHUB_map!$A$2:$D$139,MATCH($C1245,TrustCAHUB_map!$A$2:$A$139,FALSE),4)</f>
        <v>North West</v>
      </c>
    </row>
    <row r="1246" spans="1:10" x14ac:dyDescent="0.3">
      <c r="A1246" s="22" t="str">
        <f t="shared" si="19"/>
        <v>'RXR2016Not assigned18-49'</v>
      </c>
      <c r="B1246" s="22">
        <v>2016</v>
      </c>
      <c r="C1246" s="22" t="s">
        <v>295</v>
      </c>
      <c r="D1246" s="22" t="s">
        <v>477</v>
      </c>
      <c r="E1246" s="22" t="s">
        <v>153</v>
      </c>
      <c r="F1246" s="22">
        <v>1</v>
      </c>
      <c r="G1246" s="22">
        <v>0</v>
      </c>
      <c r="H1246" s="22" t="str">
        <f>INDEX(Bar_data!$A$3:$B$140,MATCH(C1246,Bar_data!$A$3:$A$140,FALSE),2)</f>
        <v>Trust138</v>
      </c>
      <c r="I1246" s="22" t="str">
        <f>INDEX(TrustCAHUB_map!$A$2:$D$139,MATCH($C1246,TrustCAHUB_map!$A$2:$A$139,FALSE),3)</f>
        <v>Lancashire and South Cumbria</v>
      </c>
      <c r="J1246" s="22" t="str">
        <f>INDEX(TrustCAHUB_map!$A$2:$D$139,MATCH($C1246,TrustCAHUB_map!$A$2:$A$139,FALSE),4)</f>
        <v>North West</v>
      </c>
    </row>
    <row r="1247" spans="1:10" x14ac:dyDescent="0.3">
      <c r="A1247" s="22" t="str">
        <f t="shared" si="19"/>
        <v>'RXR2016Palliative50-69'</v>
      </c>
      <c r="B1247" s="22">
        <v>2016</v>
      </c>
      <c r="C1247" s="22" t="s">
        <v>295</v>
      </c>
      <c r="D1247" s="22" t="s">
        <v>8</v>
      </c>
      <c r="E1247" s="22" t="s">
        <v>627</v>
      </c>
      <c r="F1247" s="22">
        <v>65</v>
      </c>
      <c r="G1247" s="22">
        <v>7</v>
      </c>
      <c r="H1247" s="22" t="str">
        <f>INDEX(Bar_data!$A$3:$B$140,MATCH(C1247,Bar_data!$A$3:$A$140,FALSE),2)</f>
        <v>Trust138</v>
      </c>
      <c r="I1247" s="22" t="str">
        <f>INDEX(TrustCAHUB_map!$A$2:$D$139,MATCH($C1247,TrustCAHUB_map!$A$2:$A$139,FALSE),3)</f>
        <v>Lancashire and South Cumbria</v>
      </c>
      <c r="J1247" s="22" t="str">
        <f>INDEX(TrustCAHUB_map!$A$2:$D$139,MATCH($C1247,TrustCAHUB_map!$A$2:$A$139,FALSE),4)</f>
        <v>North West</v>
      </c>
    </row>
    <row r="1248" spans="1:10" x14ac:dyDescent="0.3">
      <c r="A1248" s="22" t="str">
        <f t="shared" si="19"/>
        <v>'RXR2016Curative50-69'</v>
      </c>
      <c r="B1248" s="22">
        <v>2016</v>
      </c>
      <c r="C1248" s="22" t="s">
        <v>295</v>
      </c>
      <c r="D1248" s="22" t="s">
        <v>7</v>
      </c>
      <c r="E1248" s="22" t="s">
        <v>627</v>
      </c>
      <c r="F1248" s="22">
        <v>22</v>
      </c>
      <c r="G1248" s="22">
        <v>2</v>
      </c>
      <c r="H1248" s="22" t="str">
        <f>INDEX(Bar_data!$A$3:$B$140,MATCH(C1248,Bar_data!$A$3:$A$140,FALSE),2)</f>
        <v>Trust138</v>
      </c>
      <c r="I1248" s="22" t="str">
        <f>INDEX(TrustCAHUB_map!$A$2:$D$139,MATCH($C1248,TrustCAHUB_map!$A$2:$A$139,FALSE),3)</f>
        <v>Lancashire and South Cumbria</v>
      </c>
      <c r="J1248" s="22" t="str">
        <f>INDEX(TrustCAHUB_map!$A$2:$D$139,MATCH($C1248,TrustCAHUB_map!$A$2:$A$139,FALSE),4)</f>
        <v>North West</v>
      </c>
    </row>
    <row r="1249" spans="1:10" x14ac:dyDescent="0.3">
      <c r="A1249" s="22" t="str">
        <f t="shared" si="19"/>
        <v>'RXR2016Not assigned50-69'</v>
      </c>
      <c r="B1249" s="22">
        <v>2016</v>
      </c>
      <c r="C1249" s="22" t="s">
        <v>295</v>
      </c>
      <c r="D1249" s="22" t="s">
        <v>477</v>
      </c>
      <c r="E1249" s="22" t="s">
        <v>627</v>
      </c>
      <c r="F1249" s="22">
        <v>4</v>
      </c>
      <c r="G1249" s="22">
        <v>1</v>
      </c>
      <c r="H1249" s="22" t="str">
        <f>INDEX(Bar_data!$A$3:$B$140,MATCH(C1249,Bar_data!$A$3:$A$140,FALSE),2)</f>
        <v>Trust138</v>
      </c>
      <c r="I1249" s="22" t="str">
        <f>INDEX(TrustCAHUB_map!$A$2:$D$139,MATCH($C1249,TrustCAHUB_map!$A$2:$A$139,FALSE),3)</f>
        <v>Lancashire and South Cumbria</v>
      </c>
      <c r="J1249" s="22" t="str">
        <f>INDEX(TrustCAHUB_map!$A$2:$D$139,MATCH($C1249,TrustCAHUB_map!$A$2:$A$139,FALSE),4)</f>
        <v>North West</v>
      </c>
    </row>
    <row r="1250" spans="1:10" x14ac:dyDescent="0.3">
      <c r="A1250" s="22" t="str">
        <f t="shared" si="19"/>
        <v>'RXR2016Curative70+'</v>
      </c>
      <c r="B1250" s="22">
        <v>2016</v>
      </c>
      <c r="C1250" s="22" t="s">
        <v>295</v>
      </c>
      <c r="D1250" s="22" t="s">
        <v>7</v>
      </c>
      <c r="E1250" s="22" t="s">
        <v>628</v>
      </c>
      <c r="F1250" s="22">
        <v>9</v>
      </c>
      <c r="G1250" s="22">
        <v>1</v>
      </c>
      <c r="H1250" s="22" t="str">
        <f>INDEX(Bar_data!$A$3:$B$140,MATCH(C1250,Bar_data!$A$3:$A$140,FALSE),2)</f>
        <v>Trust138</v>
      </c>
      <c r="I1250" s="22" t="str">
        <f>INDEX(TrustCAHUB_map!$A$2:$D$139,MATCH($C1250,TrustCAHUB_map!$A$2:$A$139,FALSE),3)</f>
        <v>Lancashire and South Cumbria</v>
      </c>
      <c r="J1250" s="22" t="str">
        <f>INDEX(TrustCAHUB_map!$A$2:$D$139,MATCH($C1250,TrustCAHUB_map!$A$2:$A$139,FALSE),4)</f>
        <v>North West</v>
      </c>
    </row>
    <row r="1251" spans="1:10" x14ac:dyDescent="0.3">
      <c r="A1251" s="22" t="str">
        <f t="shared" si="19"/>
        <v>'RXR2016Palliative70+'</v>
      </c>
      <c r="B1251" s="22">
        <v>2016</v>
      </c>
      <c r="C1251" s="22" t="s">
        <v>295</v>
      </c>
      <c r="D1251" s="22" t="s">
        <v>8</v>
      </c>
      <c r="E1251" s="22" t="s">
        <v>628</v>
      </c>
      <c r="F1251" s="22">
        <v>43</v>
      </c>
      <c r="G1251" s="22">
        <v>3</v>
      </c>
      <c r="H1251" s="22" t="str">
        <f>INDEX(Bar_data!$A$3:$B$140,MATCH(C1251,Bar_data!$A$3:$A$140,FALSE),2)</f>
        <v>Trust138</v>
      </c>
      <c r="I1251" s="22" t="str">
        <f>INDEX(TrustCAHUB_map!$A$2:$D$139,MATCH($C1251,TrustCAHUB_map!$A$2:$A$139,FALSE),3)</f>
        <v>Lancashire and South Cumbria</v>
      </c>
      <c r="J1251" s="22" t="str">
        <f>INDEX(TrustCAHUB_map!$A$2:$D$139,MATCH($C1251,TrustCAHUB_map!$A$2:$A$139,FALSE),4)</f>
        <v>North West</v>
      </c>
    </row>
    <row r="1252" spans="1:10" x14ac:dyDescent="0.3">
      <c r="A1252" s="22" t="str">
        <f t="shared" si="19"/>
        <v>'RXW2016Palliative18-49'</v>
      </c>
      <c r="B1252" s="22">
        <v>2016</v>
      </c>
      <c r="C1252" s="22" t="s">
        <v>296</v>
      </c>
      <c r="D1252" s="22" t="s">
        <v>8</v>
      </c>
      <c r="E1252" s="22" t="s">
        <v>153</v>
      </c>
      <c r="F1252" s="22">
        <v>4</v>
      </c>
      <c r="G1252" s="22">
        <v>0</v>
      </c>
      <c r="H1252" s="22" t="str">
        <f>INDEX(Bar_data!$A$3:$B$140,MATCH(C1252,Bar_data!$A$3:$A$140,FALSE),2)</f>
        <v>Trust139</v>
      </c>
      <c r="I1252" s="22" t="str">
        <f>INDEX(TrustCAHUB_map!$A$2:$D$139,MATCH($C1252,TrustCAHUB_map!$A$2:$A$139,FALSE),3)</f>
        <v>West Midlands</v>
      </c>
      <c r="J1252" s="22" t="str">
        <f>INDEX(TrustCAHUB_map!$A$2:$D$139,MATCH($C1252,TrustCAHUB_map!$A$2:$A$139,FALSE),4)</f>
        <v>West Midlands</v>
      </c>
    </row>
    <row r="1253" spans="1:10" x14ac:dyDescent="0.3">
      <c r="A1253" s="22" t="str">
        <f t="shared" si="19"/>
        <v>'RXW2016Curative50-69'</v>
      </c>
      <c r="B1253" s="22">
        <v>2016</v>
      </c>
      <c r="C1253" s="22" t="s">
        <v>296</v>
      </c>
      <c r="D1253" s="22" t="s">
        <v>7</v>
      </c>
      <c r="E1253" s="22" t="s">
        <v>627</v>
      </c>
      <c r="F1253" s="22">
        <v>9</v>
      </c>
      <c r="G1253" s="22">
        <v>0</v>
      </c>
      <c r="H1253" s="22" t="str">
        <f>INDEX(Bar_data!$A$3:$B$140,MATCH(C1253,Bar_data!$A$3:$A$140,FALSE),2)</f>
        <v>Trust139</v>
      </c>
      <c r="I1253" s="22" t="str">
        <f>INDEX(TrustCAHUB_map!$A$2:$D$139,MATCH($C1253,TrustCAHUB_map!$A$2:$A$139,FALSE),3)</f>
        <v>West Midlands</v>
      </c>
      <c r="J1253" s="22" t="str">
        <f>INDEX(TrustCAHUB_map!$A$2:$D$139,MATCH($C1253,TrustCAHUB_map!$A$2:$A$139,FALSE),4)</f>
        <v>West Midlands</v>
      </c>
    </row>
    <row r="1254" spans="1:10" x14ac:dyDescent="0.3">
      <c r="A1254" s="22" t="str">
        <f t="shared" si="19"/>
        <v>'RXW2016Palliative50-69'</v>
      </c>
      <c r="B1254" s="22">
        <v>2016</v>
      </c>
      <c r="C1254" s="22" t="s">
        <v>296</v>
      </c>
      <c r="D1254" s="22" t="s">
        <v>8</v>
      </c>
      <c r="E1254" s="22" t="s">
        <v>627</v>
      </c>
      <c r="F1254" s="22">
        <v>27</v>
      </c>
      <c r="G1254" s="22">
        <v>0</v>
      </c>
      <c r="H1254" s="22" t="str">
        <f>INDEX(Bar_data!$A$3:$B$140,MATCH(C1254,Bar_data!$A$3:$A$140,FALSE),2)</f>
        <v>Trust139</v>
      </c>
      <c r="I1254" s="22" t="str">
        <f>INDEX(TrustCAHUB_map!$A$2:$D$139,MATCH($C1254,TrustCAHUB_map!$A$2:$A$139,FALSE),3)</f>
        <v>West Midlands</v>
      </c>
      <c r="J1254" s="22" t="str">
        <f>INDEX(TrustCAHUB_map!$A$2:$D$139,MATCH($C1254,TrustCAHUB_map!$A$2:$A$139,FALSE),4)</f>
        <v>West Midlands</v>
      </c>
    </row>
    <row r="1255" spans="1:10" x14ac:dyDescent="0.3">
      <c r="A1255" s="22" t="str">
        <f t="shared" si="19"/>
        <v>'RXW2016Curative70+'</v>
      </c>
      <c r="B1255" s="22">
        <v>2016</v>
      </c>
      <c r="C1255" s="22" t="s">
        <v>296</v>
      </c>
      <c r="D1255" s="22" t="s">
        <v>7</v>
      </c>
      <c r="E1255" s="22" t="s">
        <v>628</v>
      </c>
      <c r="F1255" s="22">
        <v>4</v>
      </c>
      <c r="G1255" s="22">
        <v>0</v>
      </c>
      <c r="H1255" s="22" t="str">
        <f>INDEX(Bar_data!$A$3:$B$140,MATCH(C1255,Bar_data!$A$3:$A$140,FALSE),2)</f>
        <v>Trust139</v>
      </c>
      <c r="I1255" s="22" t="str">
        <f>INDEX(TrustCAHUB_map!$A$2:$D$139,MATCH($C1255,TrustCAHUB_map!$A$2:$A$139,FALSE),3)</f>
        <v>West Midlands</v>
      </c>
      <c r="J1255" s="22" t="str">
        <f>INDEX(TrustCAHUB_map!$A$2:$D$139,MATCH($C1255,TrustCAHUB_map!$A$2:$A$139,FALSE),4)</f>
        <v>West Midlands</v>
      </c>
    </row>
    <row r="1256" spans="1:10" x14ac:dyDescent="0.3">
      <c r="A1256" s="22" t="str">
        <f t="shared" si="19"/>
        <v>'RXW2016Palliative70+'</v>
      </c>
      <c r="B1256" s="22">
        <v>2016</v>
      </c>
      <c r="C1256" s="22" t="s">
        <v>296</v>
      </c>
      <c r="D1256" s="22" t="s">
        <v>8</v>
      </c>
      <c r="E1256" s="22" t="s">
        <v>628</v>
      </c>
      <c r="F1256" s="22">
        <v>26</v>
      </c>
      <c r="G1256" s="22">
        <v>0</v>
      </c>
      <c r="H1256" s="22" t="str">
        <f>INDEX(Bar_data!$A$3:$B$140,MATCH(C1256,Bar_data!$A$3:$A$140,FALSE),2)</f>
        <v>Trust139</v>
      </c>
      <c r="I1256" s="22" t="str">
        <f>INDEX(TrustCAHUB_map!$A$2:$D$139,MATCH($C1256,TrustCAHUB_map!$A$2:$A$139,FALSE),3)</f>
        <v>West Midlands</v>
      </c>
      <c r="J1256" s="22" t="str">
        <f>INDEX(TrustCAHUB_map!$A$2:$D$139,MATCH($C1256,TrustCAHUB_map!$A$2:$A$139,FALSE),4)</f>
        <v>West Midlands</v>
      </c>
    </row>
    <row r="1257" spans="1:10" x14ac:dyDescent="0.3">
      <c r="A1257" s="22" t="str">
        <f t="shared" si="19"/>
        <v>'RYJ2016Palliative18-49'</v>
      </c>
      <c r="B1257" s="22">
        <v>2016</v>
      </c>
      <c r="C1257" s="22" t="s">
        <v>297</v>
      </c>
      <c r="D1257" s="22" t="s">
        <v>8</v>
      </c>
      <c r="E1257" s="22" t="s">
        <v>153</v>
      </c>
      <c r="F1257" s="22">
        <v>14</v>
      </c>
      <c r="G1257" s="22">
        <v>1</v>
      </c>
      <c r="H1257" s="22" t="str">
        <f>INDEX(Bar_data!$A$3:$B$140,MATCH(C1257,Bar_data!$A$3:$A$140,FALSE),2)</f>
        <v>Trust140</v>
      </c>
      <c r="I1257" s="22" t="str">
        <f>INDEX(TrustCAHUB_map!$A$2:$D$139,MATCH($C1257,TrustCAHUB_map!$A$2:$A$139,FALSE),3)</f>
        <v>North West and South West London</v>
      </c>
      <c r="J1257" s="22" t="str">
        <f>INDEX(TrustCAHUB_map!$A$2:$D$139,MATCH($C1257,TrustCAHUB_map!$A$2:$A$139,FALSE),4)</f>
        <v>London</v>
      </c>
    </row>
    <row r="1258" spans="1:10" x14ac:dyDescent="0.3">
      <c r="A1258" s="22" t="str">
        <f t="shared" si="19"/>
        <v>'RYJ2016Curative18-49'</v>
      </c>
      <c r="B1258" s="22">
        <v>2016</v>
      </c>
      <c r="C1258" s="22" t="s">
        <v>297</v>
      </c>
      <c r="D1258" s="22" t="s">
        <v>7</v>
      </c>
      <c r="E1258" s="22" t="s">
        <v>153</v>
      </c>
      <c r="F1258" s="22">
        <v>4</v>
      </c>
      <c r="G1258" s="22">
        <v>0</v>
      </c>
      <c r="H1258" s="22" t="str">
        <f>INDEX(Bar_data!$A$3:$B$140,MATCH(C1258,Bar_data!$A$3:$A$140,FALSE),2)</f>
        <v>Trust140</v>
      </c>
      <c r="I1258" s="22" t="str">
        <f>INDEX(TrustCAHUB_map!$A$2:$D$139,MATCH($C1258,TrustCAHUB_map!$A$2:$A$139,FALSE),3)</f>
        <v>North West and South West London</v>
      </c>
      <c r="J1258" s="22" t="str">
        <f>INDEX(TrustCAHUB_map!$A$2:$D$139,MATCH($C1258,TrustCAHUB_map!$A$2:$A$139,FALSE),4)</f>
        <v>London</v>
      </c>
    </row>
    <row r="1259" spans="1:10" x14ac:dyDescent="0.3">
      <c r="A1259" s="22" t="str">
        <f t="shared" si="19"/>
        <v>'RYJ2016Curative50-69'</v>
      </c>
      <c r="B1259" s="22">
        <v>2016</v>
      </c>
      <c r="C1259" s="22" t="s">
        <v>297</v>
      </c>
      <c r="D1259" s="22" t="s">
        <v>7</v>
      </c>
      <c r="E1259" s="22" t="s">
        <v>627</v>
      </c>
      <c r="F1259" s="22">
        <v>27</v>
      </c>
      <c r="G1259" s="22">
        <v>0</v>
      </c>
      <c r="H1259" s="22" t="str">
        <f>INDEX(Bar_data!$A$3:$B$140,MATCH(C1259,Bar_data!$A$3:$A$140,FALSE),2)</f>
        <v>Trust140</v>
      </c>
      <c r="I1259" s="22" t="str">
        <f>INDEX(TrustCAHUB_map!$A$2:$D$139,MATCH($C1259,TrustCAHUB_map!$A$2:$A$139,FALSE),3)</f>
        <v>North West and South West London</v>
      </c>
      <c r="J1259" s="22" t="str">
        <f>INDEX(TrustCAHUB_map!$A$2:$D$139,MATCH($C1259,TrustCAHUB_map!$A$2:$A$139,FALSE),4)</f>
        <v>London</v>
      </c>
    </row>
    <row r="1260" spans="1:10" x14ac:dyDescent="0.3">
      <c r="A1260" s="22" t="str">
        <f t="shared" si="19"/>
        <v>'RYJ2016Palliative50-69'</v>
      </c>
      <c r="B1260" s="22">
        <v>2016</v>
      </c>
      <c r="C1260" s="22" t="s">
        <v>297</v>
      </c>
      <c r="D1260" s="22" t="s">
        <v>8</v>
      </c>
      <c r="E1260" s="22" t="s">
        <v>627</v>
      </c>
      <c r="F1260" s="22">
        <v>69</v>
      </c>
      <c r="G1260" s="22">
        <v>5</v>
      </c>
      <c r="H1260" s="22" t="str">
        <f>INDEX(Bar_data!$A$3:$B$140,MATCH(C1260,Bar_data!$A$3:$A$140,FALSE),2)</f>
        <v>Trust140</v>
      </c>
      <c r="I1260" s="22" t="str">
        <f>INDEX(TrustCAHUB_map!$A$2:$D$139,MATCH($C1260,TrustCAHUB_map!$A$2:$A$139,FALSE),3)</f>
        <v>North West and South West London</v>
      </c>
      <c r="J1260" s="22" t="str">
        <f>INDEX(TrustCAHUB_map!$A$2:$D$139,MATCH($C1260,TrustCAHUB_map!$A$2:$A$139,FALSE),4)</f>
        <v>London</v>
      </c>
    </row>
    <row r="1261" spans="1:10" x14ac:dyDescent="0.3">
      <c r="A1261" s="22" t="str">
        <f t="shared" si="19"/>
        <v>'RYJ2016Curative70+'</v>
      </c>
      <c r="B1261" s="22">
        <v>2016</v>
      </c>
      <c r="C1261" s="22" t="s">
        <v>297</v>
      </c>
      <c r="D1261" s="22" t="s">
        <v>7</v>
      </c>
      <c r="E1261" s="22" t="s">
        <v>628</v>
      </c>
      <c r="F1261" s="22">
        <v>8</v>
      </c>
      <c r="G1261" s="22">
        <v>0</v>
      </c>
      <c r="H1261" s="22" t="str">
        <f>INDEX(Bar_data!$A$3:$B$140,MATCH(C1261,Bar_data!$A$3:$A$140,FALSE),2)</f>
        <v>Trust140</v>
      </c>
      <c r="I1261" s="22" t="str">
        <f>INDEX(TrustCAHUB_map!$A$2:$D$139,MATCH($C1261,TrustCAHUB_map!$A$2:$A$139,FALSE),3)</f>
        <v>North West and South West London</v>
      </c>
      <c r="J1261" s="22" t="str">
        <f>INDEX(TrustCAHUB_map!$A$2:$D$139,MATCH($C1261,TrustCAHUB_map!$A$2:$A$139,FALSE),4)</f>
        <v>London</v>
      </c>
    </row>
    <row r="1262" spans="1:10" x14ac:dyDescent="0.3">
      <c r="A1262" s="22" t="str">
        <f t="shared" si="19"/>
        <v>'RYJ2016Palliative70+'</v>
      </c>
      <c r="B1262" s="22">
        <v>2016</v>
      </c>
      <c r="C1262" s="22" t="s">
        <v>297</v>
      </c>
      <c r="D1262" s="22" t="s">
        <v>8</v>
      </c>
      <c r="E1262" s="22" t="s">
        <v>628</v>
      </c>
      <c r="F1262" s="22">
        <v>41</v>
      </c>
      <c r="G1262" s="22">
        <v>7</v>
      </c>
      <c r="H1262" s="22" t="str">
        <f>INDEX(Bar_data!$A$3:$B$140,MATCH(C1262,Bar_data!$A$3:$A$140,FALSE),2)</f>
        <v>Trust140</v>
      </c>
      <c r="I1262" s="22" t="str">
        <f>INDEX(TrustCAHUB_map!$A$2:$D$139,MATCH($C1262,TrustCAHUB_map!$A$2:$A$139,FALSE),3)</f>
        <v>North West and South West London</v>
      </c>
      <c r="J1262" s="22" t="str">
        <f>INDEX(TrustCAHUB_map!$A$2:$D$139,MATCH($C1262,TrustCAHUB_map!$A$2:$A$139,FALSE),4)</f>
        <v>London</v>
      </c>
    </row>
    <row r="1263" spans="1:10" x14ac:dyDescent="0.3">
      <c r="A1263" s="22" t="str">
        <f t="shared" si="19"/>
        <v>'RYR2016Palliative18-49'</v>
      </c>
      <c r="B1263" s="22">
        <v>2016</v>
      </c>
      <c r="C1263" s="22" t="s">
        <v>298</v>
      </c>
      <c r="D1263" s="22" t="s">
        <v>8</v>
      </c>
      <c r="E1263" s="22" t="s">
        <v>153</v>
      </c>
      <c r="F1263" s="22">
        <v>2</v>
      </c>
      <c r="G1263" s="22">
        <v>0</v>
      </c>
      <c r="H1263" s="22" t="str">
        <f>INDEX(Bar_data!$A$3:$B$140,MATCH(C1263,Bar_data!$A$3:$A$140,FALSE),2)</f>
        <v>Trust141</v>
      </c>
      <c r="I1263" s="22" t="str">
        <f>INDEX(TrustCAHUB_map!$A$2:$D$139,MATCH($C1263,TrustCAHUB_map!$A$2:$A$139,FALSE),3)</f>
        <v>Surrey and Sussex</v>
      </c>
      <c r="J1263" s="22" t="str">
        <f>INDEX(TrustCAHUB_map!$A$2:$D$139,MATCH($C1263,TrustCAHUB_map!$A$2:$A$139,FALSE),4)</f>
        <v>South East</v>
      </c>
    </row>
    <row r="1264" spans="1:10" x14ac:dyDescent="0.3">
      <c r="A1264" s="22" t="str">
        <f t="shared" si="19"/>
        <v>'RYR2016Curative18-49'</v>
      </c>
      <c r="B1264" s="22">
        <v>2016</v>
      </c>
      <c r="C1264" s="22" t="s">
        <v>298</v>
      </c>
      <c r="D1264" s="22" t="s">
        <v>7</v>
      </c>
      <c r="E1264" s="22" t="s">
        <v>153</v>
      </c>
      <c r="F1264" s="22">
        <v>2</v>
      </c>
      <c r="G1264" s="22">
        <v>0</v>
      </c>
      <c r="H1264" s="22" t="str">
        <f>INDEX(Bar_data!$A$3:$B$140,MATCH(C1264,Bar_data!$A$3:$A$140,FALSE),2)</f>
        <v>Trust141</v>
      </c>
      <c r="I1264" s="22" t="str">
        <f>INDEX(TrustCAHUB_map!$A$2:$D$139,MATCH($C1264,TrustCAHUB_map!$A$2:$A$139,FALSE),3)</f>
        <v>Surrey and Sussex</v>
      </c>
      <c r="J1264" s="22" t="str">
        <f>INDEX(TrustCAHUB_map!$A$2:$D$139,MATCH($C1264,TrustCAHUB_map!$A$2:$A$139,FALSE),4)</f>
        <v>South East</v>
      </c>
    </row>
    <row r="1265" spans="1:10" x14ac:dyDescent="0.3">
      <c r="A1265" s="22" t="str">
        <f t="shared" si="19"/>
        <v>'RYR2016Palliative50-69'</v>
      </c>
      <c r="B1265" s="22">
        <v>2016</v>
      </c>
      <c r="C1265" s="22" t="s">
        <v>298</v>
      </c>
      <c r="D1265" s="22" t="s">
        <v>8</v>
      </c>
      <c r="E1265" s="22" t="s">
        <v>627</v>
      </c>
      <c r="F1265" s="22">
        <v>24</v>
      </c>
      <c r="G1265" s="22">
        <v>2</v>
      </c>
      <c r="H1265" s="22" t="str">
        <f>INDEX(Bar_data!$A$3:$B$140,MATCH(C1265,Bar_data!$A$3:$A$140,FALSE),2)</f>
        <v>Trust141</v>
      </c>
      <c r="I1265" s="22" t="str">
        <f>INDEX(TrustCAHUB_map!$A$2:$D$139,MATCH($C1265,TrustCAHUB_map!$A$2:$A$139,FALSE),3)</f>
        <v>Surrey and Sussex</v>
      </c>
      <c r="J1265" s="22" t="str">
        <f>INDEX(TrustCAHUB_map!$A$2:$D$139,MATCH($C1265,TrustCAHUB_map!$A$2:$A$139,FALSE),4)</f>
        <v>South East</v>
      </c>
    </row>
    <row r="1266" spans="1:10" x14ac:dyDescent="0.3">
      <c r="A1266" s="22" t="str">
        <f t="shared" si="19"/>
        <v>'RYR2016Curative50-69'</v>
      </c>
      <c r="B1266" s="22">
        <v>2016</v>
      </c>
      <c r="C1266" s="22" t="s">
        <v>298</v>
      </c>
      <c r="D1266" s="22" t="s">
        <v>7</v>
      </c>
      <c r="E1266" s="22" t="s">
        <v>627</v>
      </c>
      <c r="F1266" s="22">
        <v>10</v>
      </c>
      <c r="G1266" s="22">
        <v>0</v>
      </c>
      <c r="H1266" s="22" t="str">
        <f>INDEX(Bar_data!$A$3:$B$140,MATCH(C1266,Bar_data!$A$3:$A$140,FALSE),2)</f>
        <v>Trust141</v>
      </c>
      <c r="I1266" s="22" t="str">
        <f>INDEX(TrustCAHUB_map!$A$2:$D$139,MATCH($C1266,TrustCAHUB_map!$A$2:$A$139,FALSE),3)</f>
        <v>Surrey and Sussex</v>
      </c>
      <c r="J1266" s="22" t="str">
        <f>INDEX(TrustCAHUB_map!$A$2:$D$139,MATCH($C1266,TrustCAHUB_map!$A$2:$A$139,FALSE),4)</f>
        <v>South East</v>
      </c>
    </row>
    <row r="1267" spans="1:10" x14ac:dyDescent="0.3">
      <c r="A1267" s="22" t="str">
        <f t="shared" si="19"/>
        <v>'RYR2016Curative70+'</v>
      </c>
      <c r="B1267" s="22">
        <v>2016</v>
      </c>
      <c r="C1267" s="22" t="s">
        <v>298</v>
      </c>
      <c r="D1267" s="22" t="s">
        <v>7</v>
      </c>
      <c r="E1267" s="22" t="s">
        <v>628</v>
      </c>
      <c r="F1267" s="22">
        <v>19</v>
      </c>
      <c r="G1267" s="22">
        <v>0</v>
      </c>
      <c r="H1267" s="22" t="str">
        <f>INDEX(Bar_data!$A$3:$B$140,MATCH(C1267,Bar_data!$A$3:$A$140,FALSE),2)</f>
        <v>Trust141</v>
      </c>
      <c r="I1267" s="22" t="str">
        <f>INDEX(TrustCAHUB_map!$A$2:$D$139,MATCH($C1267,TrustCAHUB_map!$A$2:$A$139,FALSE),3)</f>
        <v>Surrey and Sussex</v>
      </c>
      <c r="J1267" s="22" t="str">
        <f>INDEX(TrustCAHUB_map!$A$2:$D$139,MATCH($C1267,TrustCAHUB_map!$A$2:$A$139,FALSE),4)</f>
        <v>South East</v>
      </c>
    </row>
    <row r="1268" spans="1:10" x14ac:dyDescent="0.3">
      <c r="A1268" s="22" t="str">
        <f t="shared" si="19"/>
        <v>'RYR2016Palliative70+'</v>
      </c>
      <c r="B1268" s="22">
        <v>2016</v>
      </c>
      <c r="C1268" s="22" t="s">
        <v>298</v>
      </c>
      <c r="D1268" s="22" t="s">
        <v>8</v>
      </c>
      <c r="E1268" s="22" t="s">
        <v>628</v>
      </c>
      <c r="F1268" s="22">
        <v>10</v>
      </c>
      <c r="G1268" s="22">
        <v>0</v>
      </c>
      <c r="H1268" s="22" t="str">
        <f>INDEX(Bar_data!$A$3:$B$140,MATCH(C1268,Bar_data!$A$3:$A$140,FALSE),2)</f>
        <v>Trust141</v>
      </c>
      <c r="I1268" s="22" t="str">
        <f>INDEX(TrustCAHUB_map!$A$2:$D$139,MATCH($C1268,TrustCAHUB_map!$A$2:$A$139,FALSE),3)</f>
        <v>Surrey and Sussex</v>
      </c>
      <c r="J1268" s="22" t="str">
        <f>INDEX(TrustCAHUB_map!$A$2:$D$139,MATCH($C1268,TrustCAHUB_map!$A$2:$A$139,FALSE),4)</f>
        <v>South East</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J1156"/>
  <sheetViews>
    <sheetView workbookViewId="0"/>
  </sheetViews>
  <sheetFormatPr defaultColWidth="8.77734375" defaultRowHeight="14.4" x14ac:dyDescent="0.3"/>
  <cols>
    <col min="1" max="1" width="23" style="22" customWidth="1"/>
    <col min="2" max="8" width="8.77734375" style="22"/>
    <col min="9" max="9" width="44.44140625" style="22" customWidth="1"/>
    <col min="10" max="10" width="39.77734375" style="22" customWidth="1"/>
    <col min="11" max="16384" width="8.77734375" style="22"/>
  </cols>
  <sheetData>
    <row r="1" spans="1:10" x14ac:dyDescent="0.3">
      <c r="A1" s="8" t="s">
        <v>147</v>
      </c>
      <c r="B1" s="22" t="s">
        <v>148</v>
      </c>
      <c r="C1" s="22" t="s">
        <v>163</v>
      </c>
      <c r="D1" s="22" t="s">
        <v>149</v>
      </c>
      <c r="E1" s="22" t="s">
        <v>150</v>
      </c>
      <c r="F1" s="22" t="s">
        <v>151</v>
      </c>
      <c r="G1" s="22" t="s">
        <v>152</v>
      </c>
      <c r="H1" s="22" t="s">
        <v>448</v>
      </c>
      <c r="I1" s="22" t="s">
        <v>450</v>
      </c>
      <c r="J1" s="22" t="s">
        <v>451</v>
      </c>
    </row>
    <row r="2" spans="1:10" x14ac:dyDescent="0.3">
      <c r="A2" s="22" t="str">
        <f>"'"&amp;C2&amp;B2&amp;D2&amp;E2&amp;"'"</f>
        <v>'R1F2015Palliative18-49'</v>
      </c>
      <c r="B2" s="22">
        <v>2015</v>
      </c>
      <c r="C2" s="22" t="s">
        <v>165</v>
      </c>
      <c r="D2" s="22" t="s">
        <v>8</v>
      </c>
      <c r="E2" s="22" t="s">
        <v>153</v>
      </c>
      <c r="F2" s="22">
        <v>1</v>
      </c>
      <c r="G2" s="22">
        <v>0</v>
      </c>
      <c r="H2" s="22" t="str">
        <f>INDEX(Bar_data!$A$3:$B$140,MATCH(C2,Bar_data!$A$3:$A$140,FALSE),2)</f>
        <v>Trust002</v>
      </c>
      <c r="I2" s="22" t="str">
        <f>INDEX(TrustCAHUB_map!$A$2:$D$139,MATCH($C2,TrustCAHUB_map!$A$2:$A$139,FALSE),3)</f>
        <v>Wessex</v>
      </c>
      <c r="J2" s="22" t="str">
        <f>INDEX(TrustCAHUB_map!$A$2:$D$139,MATCH($C2,TrustCAHUB_map!$A$2:$A$139,FALSE),4)</f>
        <v>Wessex</v>
      </c>
    </row>
    <row r="3" spans="1:10" x14ac:dyDescent="0.3">
      <c r="A3" s="22" t="str">
        <f t="shared" ref="A3:A66" si="0">"'"&amp;C3&amp;B3&amp;D3&amp;E3&amp;"'"</f>
        <v>'R1F2015Not assigned18-49'</v>
      </c>
      <c r="B3" s="22">
        <v>2015</v>
      </c>
      <c r="C3" s="22" t="s">
        <v>165</v>
      </c>
      <c r="D3" s="22" t="s">
        <v>477</v>
      </c>
      <c r="E3" s="22" t="s">
        <v>153</v>
      </c>
      <c r="F3" s="22">
        <v>2</v>
      </c>
      <c r="G3" s="22">
        <v>0</v>
      </c>
      <c r="H3" s="22" t="str">
        <f>INDEX(Bar_data!$A$3:$B$140,MATCH(C3,Bar_data!$A$3:$A$140,FALSE),2)</f>
        <v>Trust002</v>
      </c>
      <c r="I3" s="22" t="str">
        <f>INDEX(TrustCAHUB_map!$A$2:$D$139,MATCH($C3,TrustCAHUB_map!$A$2:$A$139,FALSE),3)</f>
        <v>Wessex</v>
      </c>
      <c r="J3" s="22" t="str">
        <f>INDEX(TrustCAHUB_map!$A$2:$D$139,MATCH($C3,TrustCAHUB_map!$A$2:$A$139,FALSE),4)</f>
        <v>Wessex</v>
      </c>
    </row>
    <row r="4" spans="1:10" x14ac:dyDescent="0.3">
      <c r="A4" s="22" t="str">
        <f t="shared" si="0"/>
        <v>'R1F2015Palliative50-69'</v>
      </c>
      <c r="B4" s="22">
        <v>2015</v>
      </c>
      <c r="C4" s="22" t="s">
        <v>165</v>
      </c>
      <c r="D4" s="22" t="s">
        <v>8</v>
      </c>
      <c r="E4" s="22" t="s">
        <v>627</v>
      </c>
      <c r="F4" s="22">
        <v>2</v>
      </c>
      <c r="G4" s="22">
        <v>0</v>
      </c>
      <c r="H4" s="22" t="str">
        <f>INDEX(Bar_data!$A$3:$B$140,MATCH(C4,Bar_data!$A$3:$A$140,FALSE),2)</f>
        <v>Trust002</v>
      </c>
      <c r="I4" s="22" t="str">
        <f>INDEX(TrustCAHUB_map!$A$2:$D$139,MATCH($C4,TrustCAHUB_map!$A$2:$A$139,FALSE),3)</f>
        <v>Wessex</v>
      </c>
      <c r="J4" s="22" t="str">
        <f>INDEX(TrustCAHUB_map!$A$2:$D$139,MATCH($C4,TrustCAHUB_map!$A$2:$A$139,FALSE),4)</f>
        <v>Wessex</v>
      </c>
    </row>
    <row r="5" spans="1:10" x14ac:dyDescent="0.3">
      <c r="A5" s="22" t="str">
        <f t="shared" si="0"/>
        <v>'R1F2015Not assigned50-69'</v>
      </c>
      <c r="B5" s="22">
        <v>2015</v>
      </c>
      <c r="C5" s="22" t="s">
        <v>165</v>
      </c>
      <c r="D5" s="22" t="s">
        <v>477</v>
      </c>
      <c r="E5" s="22" t="s">
        <v>627</v>
      </c>
      <c r="F5" s="22">
        <v>8</v>
      </c>
      <c r="G5" s="22">
        <v>0</v>
      </c>
      <c r="H5" s="22" t="str">
        <f>INDEX(Bar_data!$A$3:$B$140,MATCH(C5,Bar_data!$A$3:$A$140,FALSE),2)</f>
        <v>Trust002</v>
      </c>
      <c r="I5" s="22" t="str">
        <f>INDEX(TrustCAHUB_map!$A$2:$D$139,MATCH($C5,TrustCAHUB_map!$A$2:$A$139,FALSE),3)</f>
        <v>Wessex</v>
      </c>
      <c r="J5" s="22" t="str">
        <f>INDEX(TrustCAHUB_map!$A$2:$D$139,MATCH($C5,TrustCAHUB_map!$A$2:$A$139,FALSE),4)</f>
        <v>Wessex</v>
      </c>
    </row>
    <row r="6" spans="1:10" x14ac:dyDescent="0.3">
      <c r="A6" s="22" t="str">
        <f t="shared" si="0"/>
        <v>'R1F2015Palliative70+'</v>
      </c>
      <c r="B6" s="22">
        <v>2015</v>
      </c>
      <c r="C6" s="22" t="s">
        <v>165</v>
      </c>
      <c r="D6" s="22" t="s">
        <v>8</v>
      </c>
      <c r="E6" s="22" t="s">
        <v>628</v>
      </c>
      <c r="F6" s="22">
        <v>4</v>
      </c>
      <c r="G6" s="22">
        <v>0</v>
      </c>
      <c r="H6" s="22" t="str">
        <f>INDEX(Bar_data!$A$3:$B$140,MATCH(C6,Bar_data!$A$3:$A$140,FALSE),2)</f>
        <v>Trust002</v>
      </c>
      <c r="I6" s="22" t="str">
        <f>INDEX(TrustCAHUB_map!$A$2:$D$139,MATCH($C6,TrustCAHUB_map!$A$2:$A$139,FALSE),3)</f>
        <v>Wessex</v>
      </c>
      <c r="J6" s="22" t="str">
        <f>INDEX(TrustCAHUB_map!$A$2:$D$139,MATCH($C6,TrustCAHUB_map!$A$2:$A$139,FALSE),4)</f>
        <v>Wessex</v>
      </c>
    </row>
    <row r="7" spans="1:10" x14ac:dyDescent="0.3">
      <c r="A7" s="22" t="str">
        <f t="shared" si="0"/>
        <v>'R1F2015Not assigned70+'</v>
      </c>
      <c r="B7" s="22">
        <v>2015</v>
      </c>
      <c r="C7" s="22" t="s">
        <v>165</v>
      </c>
      <c r="D7" s="22" t="s">
        <v>477</v>
      </c>
      <c r="E7" s="22" t="s">
        <v>628</v>
      </c>
      <c r="F7" s="22">
        <v>1</v>
      </c>
      <c r="G7" s="22">
        <v>0</v>
      </c>
      <c r="H7" s="22" t="str">
        <f>INDEX(Bar_data!$A$3:$B$140,MATCH(C7,Bar_data!$A$3:$A$140,FALSE),2)</f>
        <v>Trust002</v>
      </c>
      <c r="I7" s="22" t="str">
        <f>INDEX(TrustCAHUB_map!$A$2:$D$139,MATCH($C7,TrustCAHUB_map!$A$2:$A$139,FALSE),3)</f>
        <v>Wessex</v>
      </c>
      <c r="J7" s="22" t="str">
        <f>INDEX(TrustCAHUB_map!$A$2:$D$139,MATCH($C7,TrustCAHUB_map!$A$2:$A$139,FALSE),4)</f>
        <v>Wessex</v>
      </c>
    </row>
    <row r="8" spans="1:10" x14ac:dyDescent="0.3">
      <c r="A8" s="22" t="str">
        <f t="shared" si="0"/>
        <v>'R1H2015Palliative18-49'</v>
      </c>
      <c r="B8" s="22">
        <v>2015</v>
      </c>
      <c r="C8" s="22" t="s">
        <v>166</v>
      </c>
      <c r="D8" s="22" t="s">
        <v>8</v>
      </c>
      <c r="E8" s="22" t="s">
        <v>153</v>
      </c>
      <c r="F8" s="22">
        <v>6</v>
      </c>
      <c r="G8" s="22">
        <v>0</v>
      </c>
      <c r="H8" s="22" t="str">
        <f>INDEX(Bar_data!$A$3:$B$140,MATCH(C8,Bar_data!$A$3:$A$140,FALSE),2)</f>
        <v>Trust003</v>
      </c>
      <c r="I8" s="22" t="str">
        <f>INDEX(TrustCAHUB_map!$A$2:$D$139,MATCH($C8,TrustCAHUB_map!$A$2:$A$139,FALSE),3)</f>
        <v>North Central and North East London</v>
      </c>
      <c r="J8" s="22" t="str">
        <f>INDEX(TrustCAHUB_map!$A$2:$D$139,MATCH($C8,TrustCAHUB_map!$A$2:$A$139,FALSE),4)</f>
        <v>London</v>
      </c>
    </row>
    <row r="9" spans="1:10" x14ac:dyDescent="0.3">
      <c r="A9" s="22" t="str">
        <f t="shared" si="0"/>
        <v>'R1H2015Curative18-49'</v>
      </c>
      <c r="B9" s="22">
        <v>2015</v>
      </c>
      <c r="C9" s="22" t="s">
        <v>166</v>
      </c>
      <c r="D9" s="22" t="s">
        <v>7</v>
      </c>
      <c r="E9" s="22" t="s">
        <v>153</v>
      </c>
      <c r="F9" s="22">
        <v>2</v>
      </c>
      <c r="G9" s="22">
        <v>0</v>
      </c>
      <c r="H9" s="22" t="str">
        <f>INDEX(Bar_data!$A$3:$B$140,MATCH(C9,Bar_data!$A$3:$A$140,FALSE),2)</f>
        <v>Trust003</v>
      </c>
      <c r="I9" s="22" t="str">
        <f>INDEX(TrustCAHUB_map!$A$2:$D$139,MATCH($C9,TrustCAHUB_map!$A$2:$A$139,FALSE),3)</f>
        <v>North Central and North East London</v>
      </c>
      <c r="J9" s="22" t="str">
        <f>INDEX(TrustCAHUB_map!$A$2:$D$139,MATCH($C9,TrustCAHUB_map!$A$2:$A$139,FALSE),4)</f>
        <v>London</v>
      </c>
    </row>
    <row r="10" spans="1:10" x14ac:dyDescent="0.3">
      <c r="A10" s="22" t="str">
        <f t="shared" si="0"/>
        <v>'R1H2015Not assigned18-49'</v>
      </c>
      <c r="B10" s="22">
        <v>2015</v>
      </c>
      <c r="C10" s="22" t="s">
        <v>166</v>
      </c>
      <c r="D10" s="22" t="s">
        <v>477</v>
      </c>
      <c r="E10" s="22" t="s">
        <v>153</v>
      </c>
      <c r="F10" s="22">
        <v>3</v>
      </c>
      <c r="G10" s="22">
        <v>0</v>
      </c>
      <c r="H10" s="22" t="str">
        <f>INDEX(Bar_data!$A$3:$B$140,MATCH(C10,Bar_data!$A$3:$A$140,FALSE),2)</f>
        <v>Trust003</v>
      </c>
      <c r="I10" s="22" t="str">
        <f>INDEX(TrustCAHUB_map!$A$2:$D$139,MATCH($C10,TrustCAHUB_map!$A$2:$A$139,FALSE),3)</f>
        <v>North Central and North East London</v>
      </c>
      <c r="J10" s="22" t="str">
        <f>INDEX(TrustCAHUB_map!$A$2:$D$139,MATCH($C10,TrustCAHUB_map!$A$2:$A$139,FALSE),4)</f>
        <v>London</v>
      </c>
    </row>
    <row r="11" spans="1:10" x14ac:dyDescent="0.3">
      <c r="A11" s="22" t="str">
        <f t="shared" si="0"/>
        <v>'R1H2015Palliative50-69'</v>
      </c>
      <c r="B11" s="22">
        <v>2015</v>
      </c>
      <c r="C11" s="22" t="s">
        <v>166</v>
      </c>
      <c r="D11" s="22" t="s">
        <v>8</v>
      </c>
      <c r="E11" s="22" t="s">
        <v>627</v>
      </c>
      <c r="F11" s="22">
        <v>12</v>
      </c>
      <c r="G11" s="22">
        <v>3</v>
      </c>
      <c r="H11" s="22" t="str">
        <f>INDEX(Bar_data!$A$3:$B$140,MATCH(C11,Bar_data!$A$3:$A$140,FALSE),2)</f>
        <v>Trust003</v>
      </c>
      <c r="I11" s="22" t="str">
        <f>INDEX(TrustCAHUB_map!$A$2:$D$139,MATCH($C11,TrustCAHUB_map!$A$2:$A$139,FALSE),3)</f>
        <v>North Central and North East London</v>
      </c>
      <c r="J11" s="22" t="str">
        <f>INDEX(TrustCAHUB_map!$A$2:$D$139,MATCH($C11,TrustCAHUB_map!$A$2:$A$139,FALSE),4)</f>
        <v>London</v>
      </c>
    </row>
    <row r="12" spans="1:10" x14ac:dyDescent="0.3">
      <c r="A12" s="22" t="str">
        <f t="shared" si="0"/>
        <v>'R1H2015Not assigned50-69'</v>
      </c>
      <c r="B12" s="22">
        <v>2015</v>
      </c>
      <c r="C12" s="22" t="s">
        <v>166</v>
      </c>
      <c r="D12" s="22" t="s">
        <v>477</v>
      </c>
      <c r="E12" s="22" t="s">
        <v>627</v>
      </c>
      <c r="F12" s="22">
        <v>21</v>
      </c>
      <c r="G12" s="22">
        <v>2</v>
      </c>
      <c r="H12" s="22" t="str">
        <f>INDEX(Bar_data!$A$3:$B$140,MATCH(C12,Bar_data!$A$3:$A$140,FALSE),2)</f>
        <v>Trust003</v>
      </c>
      <c r="I12" s="22" t="str">
        <f>INDEX(TrustCAHUB_map!$A$2:$D$139,MATCH($C12,TrustCAHUB_map!$A$2:$A$139,FALSE),3)</f>
        <v>North Central and North East London</v>
      </c>
      <c r="J12" s="22" t="str">
        <f>INDEX(TrustCAHUB_map!$A$2:$D$139,MATCH($C12,TrustCAHUB_map!$A$2:$A$139,FALSE),4)</f>
        <v>London</v>
      </c>
    </row>
    <row r="13" spans="1:10" x14ac:dyDescent="0.3">
      <c r="A13" s="22" t="str">
        <f t="shared" si="0"/>
        <v>'R1H2015Curative50-69'</v>
      </c>
      <c r="B13" s="22">
        <v>2015</v>
      </c>
      <c r="C13" s="22" t="s">
        <v>166</v>
      </c>
      <c r="D13" s="22" t="s">
        <v>7</v>
      </c>
      <c r="E13" s="22" t="s">
        <v>627</v>
      </c>
      <c r="F13" s="22">
        <v>16</v>
      </c>
      <c r="G13" s="22">
        <v>0</v>
      </c>
      <c r="H13" s="22" t="str">
        <f>INDEX(Bar_data!$A$3:$B$140,MATCH(C13,Bar_data!$A$3:$A$140,FALSE),2)</f>
        <v>Trust003</v>
      </c>
      <c r="I13" s="22" t="str">
        <f>INDEX(TrustCAHUB_map!$A$2:$D$139,MATCH($C13,TrustCAHUB_map!$A$2:$A$139,FALSE),3)</f>
        <v>North Central and North East London</v>
      </c>
      <c r="J13" s="22" t="str">
        <f>INDEX(TrustCAHUB_map!$A$2:$D$139,MATCH($C13,TrustCAHUB_map!$A$2:$A$139,FALSE),4)</f>
        <v>London</v>
      </c>
    </row>
    <row r="14" spans="1:10" x14ac:dyDescent="0.3">
      <c r="A14" s="22" t="str">
        <f t="shared" si="0"/>
        <v>'R1H2015Palliative70+'</v>
      </c>
      <c r="B14" s="22">
        <v>2015</v>
      </c>
      <c r="C14" s="22" t="s">
        <v>166</v>
      </c>
      <c r="D14" s="22" t="s">
        <v>8</v>
      </c>
      <c r="E14" s="22" t="s">
        <v>628</v>
      </c>
      <c r="F14" s="22">
        <v>3</v>
      </c>
      <c r="G14" s="22">
        <v>0</v>
      </c>
      <c r="H14" s="22" t="str">
        <f>INDEX(Bar_data!$A$3:$B$140,MATCH(C14,Bar_data!$A$3:$A$140,FALSE),2)</f>
        <v>Trust003</v>
      </c>
      <c r="I14" s="22" t="str">
        <f>INDEX(TrustCAHUB_map!$A$2:$D$139,MATCH($C14,TrustCAHUB_map!$A$2:$A$139,FALSE),3)</f>
        <v>North Central and North East London</v>
      </c>
      <c r="J14" s="22" t="str">
        <f>INDEX(TrustCAHUB_map!$A$2:$D$139,MATCH($C14,TrustCAHUB_map!$A$2:$A$139,FALSE),4)</f>
        <v>London</v>
      </c>
    </row>
    <row r="15" spans="1:10" x14ac:dyDescent="0.3">
      <c r="A15" s="22" t="str">
        <f t="shared" si="0"/>
        <v>'R1H2015Curative70+'</v>
      </c>
      <c r="B15" s="22">
        <v>2015</v>
      </c>
      <c r="C15" s="22" t="s">
        <v>166</v>
      </c>
      <c r="D15" s="22" t="s">
        <v>7</v>
      </c>
      <c r="E15" s="22" t="s">
        <v>628</v>
      </c>
      <c r="F15" s="22">
        <v>5</v>
      </c>
      <c r="G15" s="22">
        <v>0</v>
      </c>
      <c r="H15" s="22" t="str">
        <f>INDEX(Bar_data!$A$3:$B$140,MATCH(C15,Bar_data!$A$3:$A$140,FALSE),2)</f>
        <v>Trust003</v>
      </c>
      <c r="I15" s="22" t="str">
        <f>INDEX(TrustCAHUB_map!$A$2:$D$139,MATCH($C15,TrustCAHUB_map!$A$2:$A$139,FALSE),3)</f>
        <v>North Central and North East London</v>
      </c>
      <c r="J15" s="22" t="str">
        <f>INDEX(TrustCAHUB_map!$A$2:$D$139,MATCH($C15,TrustCAHUB_map!$A$2:$A$139,FALSE),4)</f>
        <v>London</v>
      </c>
    </row>
    <row r="16" spans="1:10" x14ac:dyDescent="0.3">
      <c r="A16" s="22" t="str">
        <f t="shared" si="0"/>
        <v>'R1H2015Not assigned70+'</v>
      </c>
      <c r="B16" s="22">
        <v>2015</v>
      </c>
      <c r="C16" s="22" t="s">
        <v>166</v>
      </c>
      <c r="D16" s="22" t="s">
        <v>477</v>
      </c>
      <c r="E16" s="22" t="s">
        <v>628</v>
      </c>
      <c r="F16" s="22">
        <v>17</v>
      </c>
      <c r="G16" s="22">
        <v>1</v>
      </c>
      <c r="H16" s="22" t="str">
        <f>INDEX(Bar_data!$A$3:$B$140,MATCH(C16,Bar_data!$A$3:$A$140,FALSE),2)</f>
        <v>Trust003</v>
      </c>
      <c r="I16" s="22" t="str">
        <f>INDEX(TrustCAHUB_map!$A$2:$D$139,MATCH($C16,TrustCAHUB_map!$A$2:$A$139,FALSE),3)</f>
        <v>North Central and North East London</v>
      </c>
      <c r="J16" s="22" t="str">
        <f>INDEX(TrustCAHUB_map!$A$2:$D$139,MATCH($C16,TrustCAHUB_map!$A$2:$A$139,FALSE),4)</f>
        <v>London</v>
      </c>
    </row>
    <row r="17" spans="1:10" x14ac:dyDescent="0.3">
      <c r="A17" s="22" t="str">
        <f t="shared" si="0"/>
        <v>'RA22015Curative18-49'</v>
      </c>
      <c r="B17" s="22">
        <v>2015</v>
      </c>
      <c r="C17" s="22" t="s">
        <v>168</v>
      </c>
      <c r="D17" s="22" t="s">
        <v>7</v>
      </c>
      <c r="E17" s="22" t="s">
        <v>153</v>
      </c>
      <c r="F17" s="22">
        <v>2</v>
      </c>
      <c r="G17" s="22">
        <v>0</v>
      </c>
      <c r="H17" s="22" t="str">
        <f>INDEX(Bar_data!$A$3:$B$140,MATCH(C17,Bar_data!$A$3:$A$140,FALSE),2)</f>
        <v>Trust005</v>
      </c>
      <c r="I17" s="22" t="str">
        <f>INDEX(TrustCAHUB_map!$A$2:$D$139,MATCH($C17,TrustCAHUB_map!$A$2:$A$139,FALSE),3)</f>
        <v>Surrey and Sussex</v>
      </c>
      <c r="J17" s="22" t="str">
        <f>INDEX(TrustCAHUB_map!$A$2:$D$139,MATCH($C17,TrustCAHUB_map!$A$2:$A$139,FALSE),4)</f>
        <v>South East</v>
      </c>
    </row>
    <row r="18" spans="1:10" x14ac:dyDescent="0.3">
      <c r="A18" s="22" t="str">
        <f t="shared" si="0"/>
        <v>'RA22015Not assigned18-49'</v>
      </c>
      <c r="B18" s="22">
        <v>2015</v>
      </c>
      <c r="C18" s="22" t="s">
        <v>168</v>
      </c>
      <c r="D18" s="22" t="s">
        <v>477</v>
      </c>
      <c r="E18" s="22" t="s">
        <v>153</v>
      </c>
      <c r="F18" s="22">
        <v>1</v>
      </c>
      <c r="G18" s="22">
        <v>1</v>
      </c>
      <c r="H18" s="22" t="str">
        <f>INDEX(Bar_data!$A$3:$B$140,MATCH(C18,Bar_data!$A$3:$A$140,FALSE),2)</f>
        <v>Trust005</v>
      </c>
      <c r="I18" s="22" t="str">
        <f>INDEX(TrustCAHUB_map!$A$2:$D$139,MATCH($C18,TrustCAHUB_map!$A$2:$A$139,FALSE),3)</f>
        <v>Surrey and Sussex</v>
      </c>
      <c r="J18" s="22" t="str">
        <f>INDEX(TrustCAHUB_map!$A$2:$D$139,MATCH($C18,TrustCAHUB_map!$A$2:$A$139,FALSE),4)</f>
        <v>South East</v>
      </c>
    </row>
    <row r="19" spans="1:10" x14ac:dyDescent="0.3">
      <c r="A19" s="22" t="str">
        <f t="shared" si="0"/>
        <v>'RA22015Palliative18-49'</v>
      </c>
      <c r="B19" s="22">
        <v>2015</v>
      </c>
      <c r="C19" s="22" t="s">
        <v>168</v>
      </c>
      <c r="D19" s="22" t="s">
        <v>8</v>
      </c>
      <c r="E19" s="22" t="s">
        <v>153</v>
      </c>
      <c r="F19" s="22">
        <v>6</v>
      </c>
      <c r="G19" s="22">
        <v>0</v>
      </c>
      <c r="H19" s="22" t="str">
        <f>INDEX(Bar_data!$A$3:$B$140,MATCH(C19,Bar_data!$A$3:$A$140,FALSE),2)</f>
        <v>Trust005</v>
      </c>
      <c r="I19" s="22" t="str">
        <f>INDEX(TrustCAHUB_map!$A$2:$D$139,MATCH($C19,TrustCAHUB_map!$A$2:$A$139,FALSE),3)</f>
        <v>Surrey and Sussex</v>
      </c>
      <c r="J19" s="22" t="str">
        <f>INDEX(TrustCAHUB_map!$A$2:$D$139,MATCH($C19,TrustCAHUB_map!$A$2:$A$139,FALSE),4)</f>
        <v>South East</v>
      </c>
    </row>
    <row r="20" spans="1:10" x14ac:dyDescent="0.3">
      <c r="A20" s="22" t="str">
        <f t="shared" si="0"/>
        <v>'RA22015Palliative50-69'</v>
      </c>
      <c r="B20" s="22">
        <v>2015</v>
      </c>
      <c r="C20" s="22" t="s">
        <v>168</v>
      </c>
      <c r="D20" s="22" t="s">
        <v>8</v>
      </c>
      <c r="E20" s="22" t="s">
        <v>627</v>
      </c>
      <c r="F20" s="22">
        <v>39</v>
      </c>
      <c r="G20" s="22">
        <v>1</v>
      </c>
      <c r="H20" s="22" t="str">
        <f>INDEX(Bar_data!$A$3:$B$140,MATCH(C20,Bar_data!$A$3:$A$140,FALSE),2)</f>
        <v>Trust005</v>
      </c>
      <c r="I20" s="22" t="str">
        <f>INDEX(TrustCAHUB_map!$A$2:$D$139,MATCH($C20,TrustCAHUB_map!$A$2:$A$139,FALSE),3)</f>
        <v>Surrey and Sussex</v>
      </c>
      <c r="J20" s="22" t="str">
        <f>INDEX(TrustCAHUB_map!$A$2:$D$139,MATCH($C20,TrustCAHUB_map!$A$2:$A$139,FALSE),4)</f>
        <v>South East</v>
      </c>
    </row>
    <row r="21" spans="1:10" x14ac:dyDescent="0.3">
      <c r="A21" s="22" t="str">
        <f t="shared" si="0"/>
        <v>'RA22015Curative50-69'</v>
      </c>
      <c r="B21" s="22">
        <v>2015</v>
      </c>
      <c r="C21" s="22" t="s">
        <v>168</v>
      </c>
      <c r="D21" s="22" t="s">
        <v>7</v>
      </c>
      <c r="E21" s="22" t="s">
        <v>627</v>
      </c>
      <c r="F21" s="22">
        <v>22</v>
      </c>
      <c r="G21" s="22">
        <v>0</v>
      </c>
      <c r="H21" s="22" t="str">
        <f>INDEX(Bar_data!$A$3:$B$140,MATCH(C21,Bar_data!$A$3:$A$140,FALSE),2)</f>
        <v>Trust005</v>
      </c>
      <c r="I21" s="22" t="str">
        <f>INDEX(TrustCAHUB_map!$A$2:$D$139,MATCH($C21,TrustCAHUB_map!$A$2:$A$139,FALSE),3)</f>
        <v>Surrey and Sussex</v>
      </c>
      <c r="J21" s="22" t="str">
        <f>INDEX(TrustCAHUB_map!$A$2:$D$139,MATCH($C21,TrustCAHUB_map!$A$2:$A$139,FALSE),4)</f>
        <v>South East</v>
      </c>
    </row>
    <row r="22" spans="1:10" x14ac:dyDescent="0.3">
      <c r="A22" s="22" t="str">
        <f t="shared" si="0"/>
        <v>'RA22015Not assigned50-69'</v>
      </c>
      <c r="B22" s="22">
        <v>2015</v>
      </c>
      <c r="C22" s="22" t="s">
        <v>168</v>
      </c>
      <c r="D22" s="22" t="s">
        <v>477</v>
      </c>
      <c r="E22" s="22" t="s">
        <v>627</v>
      </c>
      <c r="F22" s="22">
        <v>9</v>
      </c>
      <c r="G22" s="22">
        <v>1</v>
      </c>
      <c r="H22" s="22" t="str">
        <f>INDEX(Bar_data!$A$3:$B$140,MATCH(C22,Bar_data!$A$3:$A$140,FALSE),2)</f>
        <v>Trust005</v>
      </c>
      <c r="I22" s="22" t="str">
        <f>INDEX(TrustCAHUB_map!$A$2:$D$139,MATCH($C22,TrustCAHUB_map!$A$2:$A$139,FALSE),3)</f>
        <v>Surrey and Sussex</v>
      </c>
      <c r="J22" s="22" t="str">
        <f>INDEX(TrustCAHUB_map!$A$2:$D$139,MATCH($C22,TrustCAHUB_map!$A$2:$A$139,FALSE),4)</f>
        <v>South East</v>
      </c>
    </row>
    <row r="23" spans="1:10" x14ac:dyDescent="0.3">
      <c r="A23" s="22" t="str">
        <f t="shared" si="0"/>
        <v>'RA22015Palliative70+'</v>
      </c>
      <c r="B23" s="22">
        <v>2015</v>
      </c>
      <c r="C23" s="22" t="s">
        <v>168</v>
      </c>
      <c r="D23" s="22" t="s">
        <v>8</v>
      </c>
      <c r="E23" s="22" t="s">
        <v>628</v>
      </c>
      <c r="F23" s="22">
        <v>36</v>
      </c>
      <c r="G23" s="22">
        <v>0</v>
      </c>
      <c r="H23" s="22" t="str">
        <f>INDEX(Bar_data!$A$3:$B$140,MATCH(C23,Bar_data!$A$3:$A$140,FALSE),2)</f>
        <v>Trust005</v>
      </c>
      <c r="I23" s="22" t="str">
        <f>INDEX(TrustCAHUB_map!$A$2:$D$139,MATCH($C23,TrustCAHUB_map!$A$2:$A$139,FALSE),3)</f>
        <v>Surrey and Sussex</v>
      </c>
      <c r="J23" s="22" t="str">
        <f>INDEX(TrustCAHUB_map!$A$2:$D$139,MATCH($C23,TrustCAHUB_map!$A$2:$A$139,FALSE),4)</f>
        <v>South East</v>
      </c>
    </row>
    <row r="24" spans="1:10" x14ac:dyDescent="0.3">
      <c r="A24" s="22" t="str">
        <f t="shared" si="0"/>
        <v>'RA22015Not assigned70+'</v>
      </c>
      <c r="B24" s="22">
        <v>2015</v>
      </c>
      <c r="C24" s="22" t="s">
        <v>168</v>
      </c>
      <c r="D24" s="22" t="s">
        <v>477</v>
      </c>
      <c r="E24" s="22" t="s">
        <v>628</v>
      </c>
      <c r="F24" s="22">
        <v>7</v>
      </c>
      <c r="G24" s="22">
        <v>1</v>
      </c>
      <c r="H24" s="22" t="str">
        <f>INDEX(Bar_data!$A$3:$B$140,MATCH(C24,Bar_data!$A$3:$A$140,FALSE),2)</f>
        <v>Trust005</v>
      </c>
      <c r="I24" s="22" t="str">
        <f>INDEX(TrustCAHUB_map!$A$2:$D$139,MATCH($C24,TrustCAHUB_map!$A$2:$A$139,FALSE),3)</f>
        <v>Surrey and Sussex</v>
      </c>
      <c r="J24" s="22" t="str">
        <f>INDEX(TrustCAHUB_map!$A$2:$D$139,MATCH($C24,TrustCAHUB_map!$A$2:$A$139,FALSE),4)</f>
        <v>South East</v>
      </c>
    </row>
    <row r="25" spans="1:10" x14ac:dyDescent="0.3">
      <c r="A25" s="22" t="str">
        <f t="shared" si="0"/>
        <v>'RA22015Curative70+'</v>
      </c>
      <c r="B25" s="22">
        <v>2015</v>
      </c>
      <c r="C25" s="22" t="s">
        <v>168</v>
      </c>
      <c r="D25" s="22" t="s">
        <v>7</v>
      </c>
      <c r="E25" s="22" t="s">
        <v>628</v>
      </c>
      <c r="F25" s="22">
        <v>21</v>
      </c>
      <c r="G25" s="22">
        <v>1</v>
      </c>
      <c r="H25" s="22" t="str">
        <f>INDEX(Bar_data!$A$3:$B$140,MATCH(C25,Bar_data!$A$3:$A$140,FALSE),2)</f>
        <v>Trust005</v>
      </c>
      <c r="I25" s="22" t="str">
        <f>INDEX(TrustCAHUB_map!$A$2:$D$139,MATCH($C25,TrustCAHUB_map!$A$2:$A$139,FALSE),3)</f>
        <v>Surrey and Sussex</v>
      </c>
      <c r="J25" s="22" t="str">
        <f>INDEX(TrustCAHUB_map!$A$2:$D$139,MATCH($C25,TrustCAHUB_map!$A$2:$A$139,FALSE),4)</f>
        <v>South East</v>
      </c>
    </row>
    <row r="26" spans="1:10" x14ac:dyDescent="0.3">
      <c r="A26" s="22" t="str">
        <f t="shared" si="0"/>
        <v>'RA32015Curative18-49'</v>
      </c>
      <c r="B26" s="22">
        <v>2015</v>
      </c>
      <c r="C26" s="22" t="s">
        <v>169</v>
      </c>
      <c r="D26" s="22" t="s">
        <v>7</v>
      </c>
      <c r="E26" s="22" t="s">
        <v>153</v>
      </c>
      <c r="F26" s="22">
        <v>1</v>
      </c>
      <c r="G26" s="22">
        <v>0</v>
      </c>
      <c r="H26" s="22" t="str">
        <f>INDEX(Bar_data!$A$3:$B$140,MATCH(C26,Bar_data!$A$3:$A$140,FALSE),2)</f>
        <v>Trust006</v>
      </c>
      <c r="I26" s="22" t="str">
        <f>INDEX(TrustCAHUB_map!$A$2:$D$139,MATCH($C26,TrustCAHUB_map!$A$2:$A$139,FALSE),3)</f>
        <v>Somerset, Wiltshire, Avon and Gloucester</v>
      </c>
      <c r="J26" s="22" t="str">
        <f>INDEX(TrustCAHUB_map!$A$2:$D$139,MATCH($C26,TrustCAHUB_map!$A$2:$A$139,FALSE),4)</f>
        <v>South West</v>
      </c>
    </row>
    <row r="27" spans="1:10" x14ac:dyDescent="0.3">
      <c r="A27" s="22" t="str">
        <f t="shared" si="0"/>
        <v>'RA32015Palliative50-69'</v>
      </c>
      <c r="B27" s="22">
        <v>2015</v>
      </c>
      <c r="C27" s="22" t="s">
        <v>169</v>
      </c>
      <c r="D27" s="22" t="s">
        <v>8</v>
      </c>
      <c r="E27" s="22" t="s">
        <v>627</v>
      </c>
      <c r="F27" s="22">
        <v>1</v>
      </c>
      <c r="G27" s="22">
        <v>0</v>
      </c>
      <c r="H27" s="22" t="str">
        <f>INDEX(Bar_data!$A$3:$B$140,MATCH(C27,Bar_data!$A$3:$A$140,FALSE),2)</f>
        <v>Trust006</v>
      </c>
      <c r="I27" s="22" t="str">
        <f>INDEX(TrustCAHUB_map!$A$2:$D$139,MATCH($C27,TrustCAHUB_map!$A$2:$A$139,FALSE),3)</f>
        <v>Somerset, Wiltshire, Avon and Gloucester</v>
      </c>
      <c r="J27" s="22" t="str">
        <f>INDEX(TrustCAHUB_map!$A$2:$D$139,MATCH($C27,TrustCAHUB_map!$A$2:$A$139,FALSE),4)</f>
        <v>South West</v>
      </c>
    </row>
    <row r="28" spans="1:10" x14ac:dyDescent="0.3">
      <c r="A28" s="22" t="str">
        <f t="shared" si="0"/>
        <v>'RA32015Curative50-69'</v>
      </c>
      <c r="B28" s="22">
        <v>2015</v>
      </c>
      <c r="C28" s="22" t="s">
        <v>169</v>
      </c>
      <c r="D28" s="22" t="s">
        <v>7</v>
      </c>
      <c r="E28" s="22" t="s">
        <v>627</v>
      </c>
      <c r="F28" s="22">
        <v>5</v>
      </c>
      <c r="G28" s="22">
        <v>0</v>
      </c>
      <c r="H28" s="22" t="str">
        <f>INDEX(Bar_data!$A$3:$B$140,MATCH(C28,Bar_data!$A$3:$A$140,FALSE),2)</f>
        <v>Trust006</v>
      </c>
      <c r="I28" s="22" t="str">
        <f>INDEX(TrustCAHUB_map!$A$2:$D$139,MATCH($C28,TrustCAHUB_map!$A$2:$A$139,FALSE),3)</f>
        <v>Somerset, Wiltshire, Avon and Gloucester</v>
      </c>
      <c r="J28" s="22" t="str">
        <f>INDEX(TrustCAHUB_map!$A$2:$D$139,MATCH($C28,TrustCAHUB_map!$A$2:$A$139,FALSE),4)</f>
        <v>South West</v>
      </c>
    </row>
    <row r="29" spans="1:10" x14ac:dyDescent="0.3">
      <c r="A29" s="22" t="str">
        <f t="shared" si="0"/>
        <v>'RA32015Palliative70+'</v>
      </c>
      <c r="B29" s="22">
        <v>2015</v>
      </c>
      <c r="C29" s="22" t="s">
        <v>169</v>
      </c>
      <c r="D29" s="22" t="s">
        <v>8</v>
      </c>
      <c r="E29" s="22" t="s">
        <v>628</v>
      </c>
      <c r="F29" s="22">
        <v>1</v>
      </c>
      <c r="G29" s="22">
        <v>0</v>
      </c>
      <c r="H29" s="22" t="str">
        <f>INDEX(Bar_data!$A$3:$B$140,MATCH(C29,Bar_data!$A$3:$A$140,FALSE),2)</f>
        <v>Trust006</v>
      </c>
      <c r="I29" s="22" t="str">
        <f>INDEX(TrustCAHUB_map!$A$2:$D$139,MATCH($C29,TrustCAHUB_map!$A$2:$A$139,FALSE),3)</f>
        <v>Somerset, Wiltshire, Avon and Gloucester</v>
      </c>
      <c r="J29" s="22" t="str">
        <f>INDEX(TrustCAHUB_map!$A$2:$D$139,MATCH($C29,TrustCAHUB_map!$A$2:$A$139,FALSE),4)</f>
        <v>South West</v>
      </c>
    </row>
    <row r="30" spans="1:10" x14ac:dyDescent="0.3">
      <c r="A30" s="22" t="str">
        <f t="shared" si="0"/>
        <v>'RA32015Curative70+'</v>
      </c>
      <c r="B30" s="22">
        <v>2015</v>
      </c>
      <c r="C30" s="22" t="s">
        <v>169</v>
      </c>
      <c r="D30" s="22" t="s">
        <v>7</v>
      </c>
      <c r="E30" s="22" t="s">
        <v>628</v>
      </c>
      <c r="F30" s="22">
        <v>1</v>
      </c>
      <c r="G30" s="22">
        <v>0</v>
      </c>
      <c r="H30" s="22" t="str">
        <f>INDEX(Bar_data!$A$3:$B$140,MATCH(C30,Bar_data!$A$3:$A$140,FALSE),2)</f>
        <v>Trust006</v>
      </c>
      <c r="I30" s="22" t="str">
        <f>INDEX(TrustCAHUB_map!$A$2:$D$139,MATCH($C30,TrustCAHUB_map!$A$2:$A$139,FALSE),3)</f>
        <v>Somerset, Wiltshire, Avon and Gloucester</v>
      </c>
      <c r="J30" s="22" t="str">
        <f>INDEX(TrustCAHUB_map!$A$2:$D$139,MATCH($C30,TrustCAHUB_map!$A$2:$A$139,FALSE),4)</f>
        <v>South West</v>
      </c>
    </row>
    <row r="31" spans="1:10" x14ac:dyDescent="0.3">
      <c r="A31" s="22" t="str">
        <f t="shared" si="0"/>
        <v>'RA42015Palliative18-49'</v>
      </c>
      <c r="B31" s="22">
        <v>2015</v>
      </c>
      <c r="C31" s="22" t="s">
        <v>170</v>
      </c>
      <c r="D31" s="22" t="s">
        <v>8</v>
      </c>
      <c r="E31" s="22" t="s">
        <v>153</v>
      </c>
      <c r="F31" s="22">
        <v>1</v>
      </c>
      <c r="G31" s="22">
        <v>0</v>
      </c>
      <c r="H31" s="22" t="str">
        <f>INDEX(Bar_data!$A$3:$B$140,MATCH(C31,Bar_data!$A$3:$A$140,FALSE),2)</f>
        <v>Trust007</v>
      </c>
      <c r="I31" s="22" t="str">
        <f>INDEX(TrustCAHUB_map!$A$2:$D$139,MATCH($C31,TrustCAHUB_map!$A$2:$A$139,FALSE),3)</f>
        <v>Somerset, Wiltshire, Avon and Gloucester</v>
      </c>
      <c r="J31" s="22" t="str">
        <f>INDEX(TrustCAHUB_map!$A$2:$D$139,MATCH($C31,TrustCAHUB_map!$A$2:$A$139,FALSE),4)</f>
        <v>South West</v>
      </c>
    </row>
    <row r="32" spans="1:10" x14ac:dyDescent="0.3">
      <c r="A32" s="22" t="str">
        <f t="shared" si="0"/>
        <v>'RA42015Curative50-69'</v>
      </c>
      <c r="B32" s="22">
        <v>2015</v>
      </c>
      <c r="C32" s="22" t="s">
        <v>170</v>
      </c>
      <c r="D32" s="22" t="s">
        <v>7</v>
      </c>
      <c r="E32" s="22" t="s">
        <v>627</v>
      </c>
      <c r="F32" s="22">
        <v>11</v>
      </c>
      <c r="G32" s="22">
        <v>0</v>
      </c>
      <c r="H32" s="22" t="str">
        <f>INDEX(Bar_data!$A$3:$B$140,MATCH(C32,Bar_data!$A$3:$A$140,FALSE),2)</f>
        <v>Trust007</v>
      </c>
      <c r="I32" s="22" t="str">
        <f>INDEX(TrustCAHUB_map!$A$2:$D$139,MATCH($C32,TrustCAHUB_map!$A$2:$A$139,FALSE),3)</f>
        <v>Somerset, Wiltshire, Avon and Gloucester</v>
      </c>
      <c r="J32" s="22" t="str">
        <f>INDEX(TrustCAHUB_map!$A$2:$D$139,MATCH($C32,TrustCAHUB_map!$A$2:$A$139,FALSE),4)</f>
        <v>South West</v>
      </c>
    </row>
    <row r="33" spans="1:10" x14ac:dyDescent="0.3">
      <c r="A33" s="22" t="str">
        <f t="shared" si="0"/>
        <v>'RA42015Palliative50-69'</v>
      </c>
      <c r="B33" s="22">
        <v>2015</v>
      </c>
      <c r="C33" s="22" t="s">
        <v>170</v>
      </c>
      <c r="D33" s="22" t="s">
        <v>8</v>
      </c>
      <c r="E33" s="22" t="s">
        <v>627</v>
      </c>
      <c r="F33" s="22">
        <v>4</v>
      </c>
      <c r="G33" s="22">
        <v>0</v>
      </c>
      <c r="H33" s="22" t="str">
        <f>INDEX(Bar_data!$A$3:$B$140,MATCH(C33,Bar_data!$A$3:$A$140,FALSE),2)</f>
        <v>Trust007</v>
      </c>
      <c r="I33" s="22" t="str">
        <f>INDEX(TrustCAHUB_map!$A$2:$D$139,MATCH($C33,TrustCAHUB_map!$A$2:$A$139,FALSE),3)</f>
        <v>Somerset, Wiltshire, Avon and Gloucester</v>
      </c>
      <c r="J33" s="22" t="str">
        <f>INDEX(TrustCAHUB_map!$A$2:$D$139,MATCH($C33,TrustCAHUB_map!$A$2:$A$139,FALSE),4)</f>
        <v>South West</v>
      </c>
    </row>
    <row r="34" spans="1:10" x14ac:dyDescent="0.3">
      <c r="A34" s="22" t="str">
        <f t="shared" si="0"/>
        <v>'RA42015Curative70+'</v>
      </c>
      <c r="B34" s="22">
        <v>2015</v>
      </c>
      <c r="C34" s="22" t="s">
        <v>170</v>
      </c>
      <c r="D34" s="22" t="s">
        <v>7</v>
      </c>
      <c r="E34" s="22" t="s">
        <v>628</v>
      </c>
      <c r="F34" s="22">
        <v>2</v>
      </c>
      <c r="G34" s="22">
        <v>0</v>
      </c>
      <c r="H34" s="22" t="str">
        <f>INDEX(Bar_data!$A$3:$B$140,MATCH(C34,Bar_data!$A$3:$A$140,FALSE),2)</f>
        <v>Trust007</v>
      </c>
      <c r="I34" s="22" t="str">
        <f>INDEX(TrustCAHUB_map!$A$2:$D$139,MATCH($C34,TrustCAHUB_map!$A$2:$A$139,FALSE),3)</f>
        <v>Somerset, Wiltshire, Avon and Gloucester</v>
      </c>
      <c r="J34" s="22" t="str">
        <f>INDEX(TrustCAHUB_map!$A$2:$D$139,MATCH($C34,TrustCAHUB_map!$A$2:$A$139,FALSE),4)</f>
        <v>South West</v>
      </c>
    </row>
    <row r="35" spans="1:10" x14ac:dyDescent="0.3">
      <c r="A35" s="22" t="str">
        <f t="shared" si="0"/>
        <v>'RA72015Palliative18-49'</v>
      </c>
      <c r="B35" s="22">
        <v>2015</v>
      </c>
      <c r="C35" s="22" t="s">
        <v>171</v>
      </c>
      <c r="D35" s="22" t="s">
        <v>8</v>
      </c>
      <c r="E35" s="22" t="s">
        <v>153</v>
      </c>
      <c r="F35" s="22">
        <v>4</v>
      </c>
      <c r="G35" s="22">
        <v>0</v>
      </c>
      <c r="H35" s="22" t="str">
        <f>INDEX(Bar_data!$A$3:$B$140,MATCH(C35,Bar_data!$A$3:$A$140,FALSE),2)</f>
        <v>Trust008</v>
      </c>
      <c r="I35" s="22" t="str">
        <f>INDEX(TrustCAHUB_map!$A$2:$D$139,MATCH($C35,TrustCAHUB_map!$A$2:$A$139,FALSE),3)</f>
        <v>Somerset, Wiltshire, Avon and Gloucester</v>
      </c>
      <c r="J35" s="22" t="str">
        <f>INDEX(TrustCAHUB_map!$A$2:$D$139,MATCH($C35,TrustCAHUB_map!$A$2:$A$139,FALSE),4)</f>
        <v>South West</v>
      </c>
    </row>
    <row r="36" spans="1:10" x14ac:dyDescent="0.3">
      <c r="A36" s="22" t="str">
        <f t="shared" si="0"/>
        <v>'RA72015Curative50-69'</v>
      </c>
      <c r="B36" s="22">
        <v>2015</v>
      </c>
      <c r="C36" s="22" t="s">
        <v>171</v>
      </c>
      <c r="D36" s="22" t="s">
        <v>7</v>
      </c>
      <c r="E36" s="22" t="s">
        <v>627</v>
      </c>
      <c r="F36" s="22">
        <v>23</v>
      </c>
      <c r="G36" s="22">
        <v>0</v>
      </c>
      <c r="H36" s="22" t="str">
        <f>INDEX(Bar_data!$A$3:$B$140,MATCH(C36,Bar_data!$A$3:$A$140,FALSE),2)</f>
        <v>Trust008</v>
      </c>
      <c r="I36" s="22" t="str">
        <f>INDEX(TrustCAHUB_map!$A$2:$D$139,MATCH($C36,TrustCAHUB_map!$A$2:$A$139,FALSE),3)</f>
        <v>Somerset, Wiltshire, Avon and Gloucester</v>
      </c>
      <c r="J36" s="22" t="str">
        <f>INDEX(TrustCAHUB_map!$A$2:$D$139,MATCH($C36,TrustCAHUB_map!$A$2:$A$139,FALSE),4)</f>
        <v>South West</v>
      </c>
    </row>
    <row r="37" spans="1:10" x14ac:dyDescent="0.3">
      <c r="A37" s="22" t="str">
        <f t="shared" si="0"/>
        <v>'RA72015Not assigned50-69'</v>
      </c>
      <c r="B37" s="22">
        <v>2015</v>
      </c>
      <c r="C37" s="22" t="s">
        <v>171</v>
      </c>
      <c r="D37" s="22" t="s">
        <v>477</v>
      </c>
      <c r="E37" s="22" t="s">
        <v>627</v>
      </c>
      <c r="F37" s="22">
        <v>10</v>
      </c>
      <c r="G37" s="22">
        <v>0</v>
      </c>
      <c r="H37" s="22" t="str">
        <f>INDEX(Bar_data!$A$3:$B$140,MATCH(C37,Bar_data!$A$3:$A$140,FALSE),2)</f>
        <v>Trust008</v>
      </c>
      <c r="I37" s="22" t="str">
        <f>INDEX(TrustCAHUB_map!$A$2:$D$139,MATCH($C37,TrustCAHUB_map!$A$2:$A$139,FALSE),3)</f>
        <v>Somerset, Wiltshire, Avon and Gloucester</v>
      </c>
      <c r="J37" s="22" t="str">
        <f>INDEX(TrustCAHUB_map!$A$2:$D$139,MATCH($C37,TrustCAHUB_map!$A$2:$A$139,FALSE),4)</f>
        <v>South West</v>
      </c>
    </row>
    <row r="38" spans="1:10" x14ac:dyDescent="0.3">
      <c r="A38" s="22" t="str">
        <f t="shared" si="0"/>
        <v>'RA72015Palliative50-69'</v>
      </c>
      <c r="B38" s="22">
        <v>2015</v>
      </c>
      <c r="C38" s="22" t="s">
        <v>171</v>
      </c>
      <c r="D38" s="22" t="s">
        <v>8</v>
      </c>
      <c r="E38" s="22" t="s">
        <v>627</v>
      </c>
      <c r="F38" s="22">
        <v>12</v>
      </c>
      <c r="G38" s="22">
        <v>3</v>
      </c>
      <c r="H38" s="22" t="str">
        <f>INDEX(Bar_data!$A$3:$B$140,MATCH(C38,Bar_data!$A$3:$A$140,FALSE),2)</f>
        <v>Trust008</v>
      </c>
      <c r="I38" s="22" t="str">
        <f>INDEX(TrustCAHUB_map!$A$2:$D$139,MATCH($C38,TrustCAHUB_map!$A$2:$A$139,FALSE),3)</f>
        <v>Somerset, Wiltshire, Avon and Gloucester</v>
      </c>
      <c r="J38" s="22" t="str">
        <f>INDEX(TrustCAHUB_map!$A$2:$D$139,MATCH($C38,TrustCAHUB_map!$A$2:$A$139,FALSE),4)</f>
        <v>South West</v>
      </c>
    </row>
    <row r="39" spans="1:10" x14ac:dyDescent="0.3">
      <c r="A39" s="22" t="str">
        <f t="shared" si="0"/>
        <v>'RA72015Not assigned70+'</v>
      </c>
      <c r="B39" s="22">
        <v>2015</v>
      </c>
      <c r="C39" s="22" t="s">
        <v>171</v>
      </c>
      <c r="D39" s="22" t="s">
        <v>477</v>
      </c>
      <c r="E39" s="22" t="s">
        <v>628</v>
      </c>
      <c r="F39" s="22">
        <v>1</v>
      </c>
      <c r="G39" s="22">
        <v>0</v>
      </c>
      <c r="H39" s="22" t="str">
        <f>INDEX(Bar_data!$A$3:$B$140,MATCH(C39,Bar_data!$A$3:$A$140,FALSE),2)</f>
        <v>Trust008</v>
      </c>
      <c r="I39" s="22" t="str">
        <f>INDEX(TrustCAHUB_map!$A$2:$D$139,MATCH($C39,TrustCAHUB_map!$A$2:$A$139,FALSE),3)</f>
        <v>Somerset, Wiltshire, Avon and Gloucester</v>
      </c>
      <c r="J39" s="22" t="str">
        <f>INDEX(TrustCAHUB_map!$A$2:$D$139,MATCH($C39,TrustCAHUB_map!$A$2:$A$139,FALSE),4)</f>
        <v>South West</v>
      </c>
    </row>
    <row r="40" spans="1:10" x14ac:dyDescent="0.3">
      <c r="A40" s="22" t="str">
        <f t="shared" si="0"/>
        <v>'RA72015Curative70+'</v>
      </c>
      <c r="B40" s="22">
        <v>2015</v>
      </c>
      <c r="C40" s="22" t="s">
        <v>171</v>
      </c>
      <c r="D40" s="22" t="s">
        <v>7</v>
      </c>
      <c r="E40" s="22" t="s">
        <v>628</v>
      </c>
      <c r="F40" s="22">
        <v>22</v>
      </c>
      <c r="G40" s="22">
        <v>1</v>
      </c>
      <c r="H40" s="22" t="str">
        <f>INDEX(Bar_data!$A$3:$B$140,MATCH(C40,Bar_data!$A$3:$A$140,FALSE),2)</f>
        <v>Trust008</v>
      </c>
      <c r="I40" s="22" t="str">
        <f>INDEX(TrustCAHUB_map!$A$2:$D$139,MATCH($C40,TrustCAHUB_map!$A$2:$A$139,FALSE),3)</f>
        <v>Somerset, Wiltshire, Avon and Gloucester</v>
      </c>
      <c r="J40" s="22" t="str">
        <f>INDEX(TrustCAHUB_map!$A$2:$D$139,MATCH($C40,TrustCAHUB_map!$A$2:$A$139,FALSE),4)</f>
        <v>South West</v>
      </c>
    </row>
    <row r="41" spans="1:10" x14ac:dyDescent="0.3">
      <c r="A41" s="22" t="str">
        <f t="shared" si="0"/>
        <v>'RA72015Palliative70+'</v>
      </c>
      <c r="B41" s="22">
        <v>2015</v>
      </c>
      <c r="C41" s="22" t="s">
        <v>171</v>
      </c>
      <c r="D41" s="22" t="s">
        <v>8</v>
      </c>
      <c r="E41" s="22" t="s">
        <v>628</v>
      </c>
      <c r="F41" s="22">
        <v>18</v>
      </c>
      <c r="G41" s="22">
        <v>1</v>
      </c>
      <c r="H41" s="22" t="str">
        <f>INDEX(Bar_data!$A$3:$B$140,MATCH(C41,Bar_data!$A$3:$A$140,FALSE),2)</f>
        <v>Trust008</v>
      </c>
      <c r="I41" s="22" t="str">
        <f>INDEX(TrustCAHUB_map!$A$2:$D$139,MATCH($C41,TrustCAHUB_map!$A$2:$A$139,FALSE),3)</f>
        <v>Somerset, Wiltshire, Avon and Gloucester</v>
      </c>
      <c r="J41" s="22" t="str">
        <f>INDEX(TrustCAHUB_map!$A$2:$D$139,MATCH($C41,TrustCAHUB_map!$A$2:$A$139,FALSE),4)</f>
        <v>South West</v>
      </c>
    </row>
    <row r="42" spans="1:10" x14ac:dyDescent="0.3">
      <c r="A42" s="22" t="str">
        <f t="shared" si="0"/>
        <v>'RA92015Palliative18-49'</v>
      </c>
      <c r="B42" s="22">
        <v>2015</v>
      </c>
      <c r="C42" s="22" t="s">
        <v>172</v>
      </c>
      <c r="D42" s="22" t="s">
        <v>8</v>
      </c>
      <c r="E42" s="22" t="s">
        <v>153</v>
      </c>
      <c r="F42" s="22">
        <v>2</v>
      </c>
      <c r="G42" s="22">
        <v>0</v>
      </c>
      <c r="H42" s="22" t="str">
        <f>INDEX(Bar_data!$A$3:$B$140,MATCH(C42,Bar_data!$A$3:$A$140,FALSE),2)</f>
        <v>Trust009</v>
      </c>
      <c r="I42" s="22" t="str">
        <f>INDEX(TrustCAHUB_map!$A$2:$D$139,MATCH($C42,TrustCAHUB_map!$A$2:$A$139,FALSE),3)</f>
        <v>Peninsula</v>
      </c>
      <c r="J42" s="22" t="str">
        <f>INDEX(TrustCAHUB_map!$A$2:$D$139,MATCH($C42,TrustCAHUB_map!$A$2:$A$139,FALSE),4)</f>
        <v>South West</v>
      </c>
    </row>
    <row r="43" spans="1:10" x14ac:dyDescent="0.3">
      <c r="A43" s="22" t="str">
        <f t="shared" si="0"/>
        <v>'RA92015Palliative50-69'</v>
      </c>
      <c r="B43" s="22">
        <v>2015</v>
      </c>
      <c r="C43" s="22" t="s">
        <v>172</v>
      </c>
      <c r="D43" s="22" t="s">
        <v>8</v>
      </c>
      <c r="E43" s="22" t="s">
        <v>627</v>
      </c>
      <c r="F43" s="22">
        <v>11</v>
      </c>
      <c r="G43" s="22">
        <v>0</v>
      </c>
      <c r="H43" s="22" t="str">
        <f>INDEX(Bar_data!$A$3:$B$140,MATCH(C43,Bar_data!$A$3:$A$140,FALSE),2)</f>
        <v>Trust009</v>
      </c>
      <c r="I43" s="22" t="str">
        <f>INDEX(TrustCAHUB_map!$A$2:$D$139,MATCH($C43,TrustCAHUB_map!$A$2:$A$139,FALSE),3)</f>
        <v>Peninsula</v>
      </c>
      <c r="J43" s="22" t="str">
        <f>INDEX(TrustCAHUB_map!$A$2:$D$139,MATCH($C43,TrustCAHUB_map!$A$2:$A$139,FALSE),4)</f>
        <v>South West</v>
      </c>
    </row>
    <row r="44" spans="1:10" x14ac:dyDescent="0.3">
      <c r="A44" s="22" t="str">
        <f t="shared" si="0"/>
        <v>'RA92015Curative50-69'</v>
      </c>
      <c r="B44" s="22">
        <v>2015</v>
      </c>
      <c r="C44" s="22" t="s">
        <v>172</v>
      </c>
      <c r="D44" s="22" t="s">
        <v>7</v>
      </c>
      <c r="E44" s="22" t="s">
        <v>627</v>
      </c>
      <c r="F44" s="22">
        <v>10</v>
      </c>
      <c r="G44" s="22">
        <v>0</v>
      </c>
      <c r="H44" s="22" t="str">
        <f>INDEX(Bar_data!$A$3:$B$140,MATCH(C44,Bar_data!$A$3:$A$140,FALSE),2)</f>
        <v>Trust009</v>
      </c>
      <c r="I44" s="22" t="str">
        <f>INDEX(TrustCAHUB_map!$A$2:$D$139,MATCH($C44,TrustCAHUB_map!$A$2:$A$139,FALSE),3)</f>
        <v>Peninsula</v>
      </c>
      <c r="J44" s="22" t="str">
        <f>INDEX(TrustCAHUB_map!$A$2:$D$139,MATCH($C44,TrustCAHUB_map!$A$2:$A$139,FALSE),4)</f>
        <v>South West</v>
      </c>
    </row>
    <row r="45" spans="1:10" x14ac:dyDescent="0.3">
      <c r="A45" s="22" t="str">
        <f t="shared" si="0"/>
        <v>'RA92015Not assigned70+'</v>
      </c>
      <c r="B45" s="22">
        <v>2015</v>
      </c>
      <c r="C45" s="22" t="s">
        <v>172</v>
      </c>
      <c r="D45" s="22" t="s">
        <v>477</v>
      </c>
      <c r="E45" s="22" t="s">
        <v>628</v>
      </c>
      <c r="F45" s="22">
        <v>1</v>
      </c>
      <c r="G45" s="22">
        <v>0</v>
      </c>
      <c r="H45" s="22" t="str">
        <f>INDEX(Bar_data!$A$3:$B$140,MATCH(C45,Bar_data!$A$3:$A$140,FALSE),2)</f>
        <v>Trust009</v>
      </c>
      <c r="I45" s="22" t="str">
        <f>INDEX(TrustCAHUB_map!$A$2:$D$139,MATCH($C45,TrustCAHUB_map!$A$2:$A$139,FALSE),3)</f>
        <v>Peninsula</v>
      </c>
      <c r="J45" s="22" t="str">
        <f>INDEX(TrustCAHUB_map!$A$2:$D$139,MATCH($C45,TrustCAHUB_map!$A$2:$A$139,FALSE),4)</f>
        <v>South West</v>
      </c>
    </row>
    <row r="46" spans="1:10" x14ac:dyDescent="0.3">
      <c r="A46" s="22" t="str">
        <f t="shared" si="0"/>
        <v>'RA92015Palliative70+'</v>
      </c>
      <c r="B46" s="22">
        <v>2015</v>
      </c>
      <c r="C46" s="22" t="s">
        <v>172</v>
      </c>
      <c r="D46" s="22" t="s">
        <v>8</v>
      </c>
      <c r="E46" s="22" t="s">
        <v>628</v>
      </c>
      <c r="F46" s="22">
        <v>9</v>
      </c>
      <c r="G46" s="22">
        <v>0</v>
      </c>
      <c r="H46" s="22" t="str">
        <f>INDEX(Bar_data!$A$3:$B$140,MATCH(C46,Bar_data!$A$3:$A$140,FALSE),2)</f>
        <v>Trust009</v>
      </c>
      <c r="I46" s="22" t="str">
        <f>INDEX(TrustCAHUB_map!$A$2:$D$139,MATCH($C46,TrustCAHUB_map!$A$2:$A$139,FALSE),3)</f>
        <v>Peninsula</v>
      </c>
      <c r="J46" s="22" t="str">
        <f>INDEX(TrustCAHUB_map!$A$2:$D$139,MATCH($C46,TrustCAHUB_map!$A$2:$A$139,FALSE),4)</f>
        <v>South West</v>
      </c>
    </row>
    <row r="47" spans="1:10" x14ac:dyDescent="0.3">
      <c r="A47" s="22" t="str">
        <f t="shared" si="0"/>
        <v>'RA92015Curative70+'</v>
      </c>
      <c r="B47" s="22">
        <v>2015</v>
      </c>
      <c r="C47" s="22" t="s">
        <v>172</v>
      </c>
      <c r="D47" s="22" t="s">
        <v>7</v>
      </c>
      <c r="E47" s="22" t="s">
        <v>628</v>
      </c>
      <c r="F47" s="22">
        <v>10</v>
      </c>
      <c r="G47" s="22">
        <v>0</v>
      </c>
      <c r="H47" s="22" t="str">
        <f>INDEX(Bar_data!$A$3:$B$140,MATCH(C47,Bar_data!$A$3:$A$140,FALSE),2)</f>
        <v>Trust009</v>
      </c>
      <c r="I47" s="22" t="str">
        <f>INDEX(TrustCAHUB_map!$A$2:$D$139,MATCH($C47,TrustCAHUB_map!$A$2:$A$139,FALSE),3)</f>
        <v>Peninsula</v>
      </c>
      <c r="J47" s="22" t="str">
        <f>INDEX(TrustCAHUB_map!$A$2:$D$139,MATCH($C47,TrustCAHUB_map!$A$2:$A$139,FALSE),4)</f>
        <v>South West</v>
      </c>
    </row>
    <row r="48" spans="1:10" x14ac:dyDescent="0.3">
      <c r="A48" s="22" t="str">
        <f t="shared" si="0"/>
        <v>'RAE2015Palliative18-49'</v>
      </c>
      <c r="B48" s="22">
        <v>2015</v>
      </c>
      <c r="C48" s="22" t="s">
        <v>173</v>
      </c>
      <c r="D48" s="22" t="s">
        <v>8</v>
      </c>
      <c r="E48" s="22" t="s">
        <v>153</v>
      </c>
      <c r="F48" s="22">
        <v>2</v>
      </c>
      <c r="G48" s="22">
        <v>0</v>
      </c>
      <c r="H48" s="22" t="str">
        <f>INDEX(Bar_data!$A$3:$B$140,MATCH(C48,Bar_data!$A$3:$A$140,FALSE),2)</f>
        <v>Trust010</v>
      </c>
      <c r="I48" s="22" t="str">
        <f>INDEX(TrustCAHUB_map!$A$2:$D$139,MATCH($C48,TrustCAHUB_map!$A$2:$A$139,FALSE),3)</f>
        <v>West Yorkshire</v>
      </c>
      <c r="J48" s="22" t="str">
        <f>INDEX(TrustCAHUB_map!$A$2:$D$139,MATCH($C48,TrustCAHUB_map!$A$2:$A$139,FALSE),4)</f>
        <v>Yorkshire and Humber</v>
      </c>
    </row>
    <row r="49" spans="1:10" x14ac:dyDescent="0.3">
      <c r="A49" s="22" t="str">
        <f t="shared" si="0"/>
        <v>'RAE2015Curative18-49'</v>
      </c>
      <c r="B49" s="22">
        <v>2015</v>
      </c>
      <c r="C49" s="22" t="s">
        <v>173</v>
      </c>
      <c r="D49" s="22" t="s">
        <v>7</v>
      </c>
      <c r="E49" s="22" t="s">
        <v>153</v>
      </c>
      <c r="F49" s="22">
        <v>1</v>
      </c>
      <c r="G49" s="22">
        <v>0</v>
      </c>
      <c r="H49" s="22" t="str">
        <f>INDEX(Bar_data!$A$3:$B$140,MATCH(C49,Bar_data!$A$3:$A$140,FALSE),2)</f>
        <v>Trust010</v>
      </c>
      <c r="I49" s="22" t="str">
        <f>INDEX(TrustCAHUB_map!$A$2:$D$139,MATCH($C49,TrustCAHUB_map!$A$2:$A$139,FALSE),3)</f>
        <v>West Yorkshire</v>
      </c>
      <c r="J49" s="22" t="str">
        <f>INDEX(TrustCAHUB_map!$A$2:$D$139,MATCH($C49,TrustCAHUB_map!$A$2:$A$139,FALSE),4)</f>
        <v>Yorkshire and Humber</v>
      </c>
    </row>
    <row r="50" spans="1:10" x14ac:dyDescent="0.3">
      <c r="A50" s="22" t="str">
        <f t="shared" si="0"/>
        <v>'RAE2015Curative50-69'</v>
      </c>
      <c r="B50" s="22">
        <v>2015</v>
      </c>
      <c r="C50" s="22" t="s">
        <v>173</v>
      </c>
      <c r="D50" s="22" t="s">
        <v>7</v>
      </c>
      <c r="E50" s="22" t="s">
        <v>627</v>
      </c>
      <c r="F50" s="22">
        <v>11</v>
      </c>
      <c r="G50" s="22">
        <v>0</v>
      </c>
      <c r="H50" s="22" t="str">
        <f>INDEX(Bar_data!$A$3:$B$140,MATCH(C50,Bar_data!$A$3:$A$140,FALSE),2)</f>
        <v>Trust010</v>
      </c>
      <c r="I50" s="22" t="str">
        <f>INDEX(TrustCAHUB_map!$A$2:$D$139,MATCH($C50,TrustCAHUB_map!$A$2:$A$139,FALSE),3)</f>
        <v>West Yorkshire</v>
      </c>
      <c r="J50" s="22" t="str">
        <f>INDEX(TrustCAHUB_map!$A$2:$D$139,MATCH($C50,TrustCAHUB_map!$A$2:$A$139,FALSE),4)</f>
        <v>Yorkshire and Humber</v>
      </c>
    </row>
    <row r="51" spans="1:10" x14ac:dyDescent="0.3">
      <c r="A51" s="22" t="str">
        <f t="shared" si="0"/>
        <v>'RAE2015Palliative50-69'</v>
      </c>
      <c r="B51" s="22">
        <v>2015</v>
      </c>
      <c r="C51" s="22" t="s">
        <v>173</v>
      </c>
      <c r="D51" s="22" t="s">
        <v>8</v>
      </c>
      <c r="E51" s="22" t="s">
        <v>627</v>
      </c>
      <c r="F51" s="22">
        <v>7</v>
      </c>
      <c r="G51" s="22">
        <v>0</v>
      </c>
      <c r="H51" s="22" t="str">
        <f>INDEX(Bar_data!$A$3:$B$140,MATCH(C51,Bar_data!$A$3:$A$140,FALSE),2)</f>
        <v>Trust010</v>
      </c>
      <c r="I51" s="22" t="str">
        <f>INDEX(TrustCAHUB_map!$A$2:$D$139,MATCH($C51,TrustCAHUB_map!$A$2:$A$139,FALSE),3)</f>
        <v>West Yorkshire</v>
      </c>
      <c r="J51" s="22" t="str">
        <f>INDEX(TrustCAHUB_map!$A$2:$D$139,MATCH($C51,TrustCAHUB_map!$A$2:$A$139,FALSE),4)</f>
        <v>Yorkshire and Humber</v>
      </c>
    </row>
    <row r="52" spans="1:10" x14ac:dyDescent="0.3">
      <c r="A52" s="22" t="str">
        <f t="shared" si="0"/>
        <v>'RAE2015Palliative70+'</v>
      </c>
      <c r="B52" s="22">
        <v>2015</v>
      </c>
      <c r="C52" s="22" t="s">
        <v>173</v>
      </c>
      <c r="D52" s="22" t="s">
        <v>8</v>
      </c>
      <c r="E52" s="22" t="s">
        <v>628</v>
      </c>
      <c r="F52" s="22">
        <v>5</v>
      </c>
      <c r="G52" s="22">
        <v>0</v>
      </c>
      <c r="H52" s="22" t="str">
        <f>INDEX(Bar_data!$A$3:$B$140,MATCH(C52,Bar_data!$A$3:$A$140,FALSE),2)</f>
        <v>Trust010</v>
      </c>
      <c r="I52" s="22" t="str">
        <f>INDEX(TrustCAHUB_map!$A$2:$D$139,MATCH($C52,TrustCAHUB_map!$A$2:$A$139,FALSE),3)</f>
        <v>West Yorkshire</v>
      </c>
      <c r="J52" s="22" t="str">
        <f>INDEX(TrustCAHUB_map!$A$2:$D$139,MATCH($C52,TrustCAHUB_map!$A$2:$A$139,FALSE),4)</f>
        <v>Yorkshire and Humber</v>
      </c>
    </row>
    <row r="53" spans="1:10" x14ac:dyDescent="0.3">
      <c r="A53" s="22" t="str">
        <f t="shared" si="0"/>
        <v>'RAE2015Curative70+'</v>
      </c>
      <c r="B53" s="22">
        <v>2015</v>
      </c>
      <c r="C53" s="22" t="s">
        <v>173</v>
      </c>
      <c r="D53" s="22" t="s">
        <v>7</v>
      </c>
      <c r="E53" s="22" t="s">
        <v>628</v>
      </c>
      <c r="F53" s="22">
        <v>5</v>
      </c>
      <c r="G53" s="22">
        <v>0</v>
      </c>
      <c r="H53" s="22" t="str">
        <f>INDEX(Bar_data!$A$3:$B$140,MATCH(C53,Bar_data!$A$3:$A$140,FALSE),2)</f>
        <v>Trust010</v>
      </c>
      <c r="I53" s="22" t="str">
        <f>INDEX(TrustCAHUB_map!$A$2:$D$139,MATCH($C53,TrustCAHUB_map!$A$2:$A$139,FALSE),3)</f>
        <v>West Yorkshire</v>
      </c>
      <c r="J53" s="22" t="str">
        <f>INDEX(TrustCAHUB_map!$A$2:$D$139,MATCH($C53,TrustCAHUB_map!$A$2:$A$139,FALSE),4)</f>
        <v>Yorkshire and Humber</v>
      </c>
    </row>
    <row r="54" spans="1:10" x14ac:dyDescent="0.3">
      <c r="A54" s="22" t="str">
        <f t="shared" si="0"/>
        <v>'RAE2015Not assigned70+'</v>
      </c>
      <c r="B54" s="22">
        <v>2015</v>
      </c>
      <c r="C54" s="22" t="s">
        <v>173</v>
      </c>
      <c r="D54" s="22" t="s">
        <v>477</v>
      </c>
      <c r="E54" s="22" t="s">
        <v>628</v>
      </c>
      <c r="F54" s="22">
        <v>1</v>
      </c>
      <c r="G54" s="22">
        <v>0</v>
      </c>
      <c r="H54" s="22" t="str">
        <f>INDEX(Bar_data!$A$3:$B$140,MATCH(C54,Bar_data!$A$3:$A$140,FALSE),2)</f>
        <v>Trust010</v>
      </c>
      <c r="I54" s="22" t="str">
        <f>INDEX(TrustCAHUB_map!$A$2:$D$139,MATCH($C54,TrustCAHUB_map!$A$2:$A$139,FALSE),3)</f>
        <v>West Yorkshire</v>
      </c>
      <c r="J54" s="22" t="str">
        <f>INDEX(TrustCAHUB_map!$A$2:$D$139,MATCH($C54,TrustCAHUB_map!$A$2:$A$139,FALSE),4)</f>
        <v>Yorkshire and Humber</v>
      </c>
    </row>
    <row r="55" spans="1:10" x14ac:dyDescent="0.3">
      <c r="A55" s="22" t="str">
        <f t="shared" si="0"/>
        <v>'RAJ2015Curative18-49'</v>
      </c>
      <c r="B55" s="22">
        <v>2015</v>
      </c>
      <c r="C55" s="22" t="s">
        <v>174</v>
      </c>
      <c r="D55" s="22" t="s">
        <v>7</v>
      </c>
      <c r="E55" s="22" t="s">
        <v>153</v>
      </c>
      <c r="F55" s="22">
        <v>2</v>
      </c>
      <c r="G55" s="22">
        <v>0</v>
      </c>
      <c r="H55" s="22" t="str">
        <f>INDEX(Bar_data!$A$3:$B$140,MATCH(C55,Bar_data!$A$3:$A$140,FALSE),2)</f>
        <v>Trust011</v>
      </c>
      <c r="I55" s="22" t="str">
        <f>INDEX(TrustCAHUB_map!$A$2:$D$139,MATCH($C55,TrustCAHUB_map!$A$2:$A$139,FALSE),3)</f>
        <v>East of England</v>
      </c>
      <c r="J55" s="22" t="str">
        <f>INDEX(TrustCAHUB_map!$A$2:$D$139,MATCH($C55,TrustCAHUB_map!$A$2:$A$139,FALSE),4)</f>
        <v>East of England</v>
      </c>
    </row>
    <row r="56" spans="1:10" x14ac:dyDescent="0.3">
      <c r="A56" s="22" t="str">
        <f t="shared" si="0"/>
        <v>'RAJ2015Palliative18-49'</v>
      </c>
      <c r="B56" s="22">
        <v>2015</v>
      </c>
      <c r="C56" s="22" t="s">
        <v>174</v>
      </c>
      <c r="D56" s="22" t="s">
        <v>8</v>
      </c>
      <c r="E56" s="22" t="s">
        <v>153</v>
      </c>
      <c r="F56" s="22">
        <v>2</v>
      </c>
      <c r="G56" s="22">
        <v>0</v>
      </c>
      <c r="H56" s="22" t="str">
        <f>INDEX(Bar_data!$A$3:$B$140,MATCH(C56,Bar_data!$A$3:$A$140,FALSE),2)</f>
        <v>Trust011</v>
      </c>
      <c r="I56" s="22" t="str">
        <f>INDEX(TrustCAHUB_map!$A$2:$D$139,MATCH($C56,TrustCAHUB_map!$A$2:$A$139,FALSE),3)</f>
        <v>East of England</v>
      </c>
      <c r="J56" s="22" t="str">
        <f>INDEX(TrustCAHUB_map!$A$2:$D$139,MATCH($C56,TrustCAHUB_map!$A$2:$A$139,FALSE),4)</f>
        <v>East of England</v>
      </c>
    </row>
    <row r="57" spans="1:10" x14ac:dyDescent="0.3">
      <c r="A57" s="22" t="str">
        <f t="shared" si="0"/>
        <v>'RAJ2015Palliative50-69'</v>
      </c>
      <c r="B57" s="22">
        <v>2015</v>
      </c>
      <c r="C57" s="22" t="s">
        <v>174</v>
      </c>
      <c r="D57" s="22" t="s">
        <v>8</v>
      </c>
      <c r="E57" s="22" t="s">
        <v>627</v>
      </c>
      <c r="F57" s="22">
        <v>27</v>
      </c>
      <c r="G57" s="22">
        <v>4</v>
      </c>
      <c r="H57" s="22" t="str">
        <f>INDEX(Bar_data!$A$3:$B$140,MATCH(C57,Bar_data!$A$3:$A$140,FALSE),2)</f>
        <v>Trust011</v>
      </c>
      <c r="I57" s="22" t="str">
        <f>INDEX(TrustCAHUB_map!$A$2:$D$139,MATCH($C57,TrustCAHUB_map!$A$2:$A$139,FALSE),3)</f>
        <v>East of England</v>
      </c>
      <c r="J57" s="22" t="str">
        <f>INDEX(TrustCAHUB_map!$A$2:$D$139,MATCH($C57,TrustCAHUB_map!$A$2:$A$139,FALSE),4)</f>
        <v>East of England</v>
      </c>
    </row>
    <row r="58" spans="1:10" x14ac:dyDescent="0.3">
      <c r="A58" s="22" t="str">
        <f t="shared" si="0"/>
        <v>'RAJ2015Curative50-69'</v>
      </c>
      <c r="B58" s="22">
        <v>2015</v>
      </c>
      <c r="C58" s="22" t="s">
        <v>174</v>
      </c>
      <c r="D58" s="22" t="s">
        <v>7</v>
      </c>
      <c r="E58" s="22" t="s">
        <v>627</v>
      </c>
      <c r="F58" s="22">
        <v>22</v>
      </c>
      <c r="G58" s="22">
        <v>0</v>
      </c>
      <c r="H58" s="22" t="str">
        <f>INDEX(Bar_data!$A$3:$B$140,MATCH(C58,Bar_data!$A$3:$A$140,FALSE),2)</f>
        <v>Trust011</v>
      </c>
      <c r="I58" s="22" t="str">
        <f>INDEX(TrustCAHUB_map!$A$2:$D$139,MATCH($C58,TrustCAHUB_map!$A$2:$A$139,FALSE),3)</f>
        <v>East of England</v>
      </c>
      <c r="J58" s="22" t="str">
        <f>INDEX(TrustCAHUB_map!$A$2:$D$139,MATCH($C58,TrustCAHUB_map!$A$2:$A$139,FALSE),4)</f>
        <v>East of England</v>
      </c>
    </row>
    <row r="59" spans="1:10" x14ac:dyDescent="0.3">
      <c r="A59" s="22" t="str">
        <f t="shared" si="0"/>
        <v>'RAJ2015Palliative70+'</v>
      </c>
      <c r="B59" s="22">
        <v>2015</v>
      </c>
      <c r="C59" s="22" t="s">
        <v>174</v>
      </c>
      <c r="D59" s="22" t="s">
        <v>8</v>
      </c>
      <c r="E59" s="22" t="s">
        <v>628</v>
      </c>
      <c r="F59" s="22">
        <v>20</v>
      </c>
      <c r="G59" s="22">
        <v>3</v>
      </c>
      <c r="H59" s="22" t="str">
        <f>INDEX(Bar_data!$A$3:$B$140,MATCH(C59,Bar_data!$A$3:$A$140,FALSE),2)</f>
        <v>Trust011</v>
      </c>
      <c r="I59" s="22" t="str">
        <f>INDEX(TrustCAHUB_map!$A$2:$D$139,MATCH($C59,TrustCAHUB_map!$A$2:$A$139,FALSE),3)</f>
        <v>East of England</v>
      </c>
      <c r="J59" s="22" t="str">
        <f>INDEX(TrustCAHUB_map!$A$2:$D$139,MATCH($C59,TrustCAHUB_map!$A$2:$A$139,FALSE),4)</f>
        <v>East of England</v>
      </c>
    </row>
    <row r="60" spans="1:10" x14ac:dyDescent="0.3">
      <c r="A60" s="22" t="str">
        <f t="shared" si="0"/>
        <v>'RAJ2015Curative70+'</v>
      </c>
      <c r="B60" s="22">
        <v>2015</v>
      </c>
      <c r="C60" s="22" t="s">
        <v>174</v>
      </c>
      <c r="D60" s="22" t="s">
        <v>7</v>
      </c>
      <c r="E60" s="22" t="s">
        <v>628</v>
      </c>
      <c r="F60" s="22">
        <v>6</v>
      </c>
      <c r="G60" s="22">
        <v>0</v>
      </c>
      <c r="H60" s="22" t="str">
        <f>INDEX(Bar_data!$A$3:$B$140,MATCH(C60,Bar_data!$A$3:$A$140,FALSE),2)</f>
        <v>Trust011</v>
      </c>
      <c r="I60" s="22" t="str">
        <f>INDEX(TrustCAHUB_map!$A$2:$D$139,MATCH($C60,TrustCAHUB_map!$A$2:$A$139,FALSE),3)</f>
        <v>East of England</v>
      </c>
      <c r="J60" s="22" t="str">
        <f>INDEX(TrustCAHUB_map!$A$2:$D$139,MATCH($C60,TrustCAHUB_map!$A$2:$A$139,FALSE),4)</f>
        <v>East of England</v>
      </c>
    </row>
    <row r="61" spans="1:10" x14ac:dyDescent="0.3">
      <c r="A61" s="22" t="str">
        <f t="shared" si="0"/>
        <v>'RAL2015Palliative18-49'</v>
      </c>
      <c r="B61" s="22">
        <v>2015</v>
      </c>
      <c r="C61" s="22" t="s">
        <v>175</v>
      </c>
      <c r="D61" s="22" t="s">
        <v>8</v>
      </c>
      <c r="E61" s="22" t="s">
        <v>153</v>
      </c>
      <c r="F61" s="22">
        <v>4</v>
      </c>
      <c r="G61" s="22">
        <v>1</v>
      </c>
      <c r="H61" s="22" t="str">
        <f>INDEX(Bar_data!$A$3:$B$140,MATCH(C61,Bar_data!$A$3:$A$140,FALSE),2)</f>
        <v>Trust012</v>
      </c>
      <c r="I61" s="22" t="str">
        <f>INDEX(TrustCAHUB_map!$A$2:$D$139,MATCH($C61,TrustCAHUB_map!$A$2:$A$139,FALSE),3)</f>
        <v>North Central and North East London</v>
      </c>
      <c r="J61" s="22" t="str">
        <f>INDEX(TrustCAHUB_map!$A$2:$D$139,MATCH($C61,TrustCAHUB_map!$A$2:$A$139,FALSE),4)</f>
        <v>London</v>
      </c>
    </row>
    <row r="62" spans="1:10" x14ac:dyDescent="0.3">
      <c r="A62" s="22" t="str">
        <f t="shared" si="0"/>
        <v>'RAL2015Curative18-49'</v>
      </c>
      <c r="B62" s="22">
        <v>2015</v>
      </c>
      <c r="C62" s="22" t="s">
        <v>175</v>
      </c>
      <c r="D62" s="22" t="s">
        <v>7</v>
      </c>
      <c r="E62" s="22" t="s">
        <v>153</v>
      </c>
      <c r="F62" s="22">
        <v>1</v>
      </c>
      <c r="G62" s="22">
        <v>0</v>
      </c>
      <c r="H62" s="22" t="str">
        <f>INDEX(Bar_data!$A$3:$B$140,MATCH(C62,Bar_data!$A$3:$A$140,FALSE),2)</f>
        <v>Trust012</v>
      </c>
      <c r="I62" s="22" t="str">
        <f>INDEX(TrustCAHUB_map!$A$2:$D$139,MATCH($C62,TrustCAHUB_map!$A$2:$A$139,FALSE),3)</f>
        <v>North Central and North East London</v>
      </c>
      <c r="J62" s="22" t="str">
        <f>INDEX(TrustCAHUB_map!$A$2:$D$139,MATCH($C62,TrustCAHUB_map!$A$2:$A$139,FALSE),4)</f>
        <v>London</v>
      </c>
    </row>
    <row r="63" spans="1:10" x14ac:dyDescent="0.3">
      <c r="A63" s="22" t="str">
        <f t="shared" si="0"/>
        <v>'RAL2015Palliative50-69'</v>
      </c>
      <c r="B63" s="22">
        <v>2015</v>
      </c>
      <c r="C63" s="22" t="s">
        <v>175</v>
      </c>
      <c r="D63" s="22" t="s">
        <v>8</v>
      </c>
      <c r="E63" s="22" t="s">
        <v>627</v>
      </c>
      <c r="F63" s="22">
        <v>14</v>
      </c>
      <c r="G63" s="22">
        <v>0</v>
      </c>
      <c r="H63" s="22" t="str">
        <f>INDEX(Bar_data!$A$3:$B$140,MATCH(C63,Bar_data!$A$3:$A$140,FALSE),2)</f>
        <v>Trust012</v>
      </c>
      <c r="I63" s="22" t="str">
        <f>INDEX(TrustCAHUB_map!$A$2:$D$139,MATCH($C63,TrustCAHUB_map!$A$2:$A$139,FALSE),3)</f>
        <v>North Central and North East London</v>
      </c>
      <c r="J63" s="22" t="str">
        <f>INDEX(TrustCAHUB_map!$A$2:$D$139,MATCH($C63,TrustCAHUB_map!$A$2:$A$139,FALSE),4)</f>
        <v>London</v>
      </c>
    </row>
    <row r="64" spans="1:10" x14ac:dyDescent="0.3">
      <c r="A64" s="22" t="str">
        <f t="shared" si="0"/>
        <v>'RAL2015Curative50-69'</v>
      </c>
      <c r="B64" s="22">
        <v>2015</v>
      </c>
      <c r="C64" s="22" t="s">
        <v>175</v>
      </c>
      <c r="D64" s="22" t="s">
        <v>7</v>
      </c>
      <c r="E64" s="22" t="s">
        <v>627</v>
      </c>
      <c r="F64" s="22">
        <v>5</v>
      </c>
      <c r="G64" s="22">
        <v>0</v>
      </c>
      <c r="H64" s="22" t="str">
        <f>INDEX(Bar_data!$A$3:$B$140,MATCH(C64,Bar_data!$A$3:$A$140,FALSE),2)</f>
        <v>Trust012</v>
      </c>
      <c r="I64" s="22" t="str">
        <f>INDEX(TrustCAHUB_map!$A$2:$D$139,MATCH($C64,TrustCAHUB_map!$A$2:$A$139,FALSE),3)</f>
        <v>North Central and North East London</v>
      </c>
      <c r="J64" s="22" t="str">
        <f>INDEX(TrustCAHUB_map!$A$2:$D$139,MATCH($C64,TrustCAHUB_map!$A$2:$A$139,FALSE),4)</f>
        <v>London</v>
      </c>
    </row>
    <row r="65" spans="1:10" x14ac:dyDescent="0.3">
      <c r="A65" s="22" t="str">
        <f t="shared" si="0"/>
        <v>'RAL2015Curative70+'</v>
      </c>
      <c r="B65" s="22">
        <v>2015</v>
      </c>
      <c r="C65" s="22" t="s">
        <v>175</v>
      </c>
      <c r="D65" s="22" t="s">
        <v>7</v>
      </c>
      <c r="E65" s="22" t="s">
        <v>628</v>
      </c>
      <c r="F65" s="22">
        <v>3</v>
      </c>
      <c r="G65" s="22">
        <v>0</v>
      </c>
      <c r="H65" s="22" t="str">
        <f>INDEX(Bar_data!$A$3:$B$140,MATCH(C65,Bar_data!$A$3:$A$140,FALSE),2)</f>
        <v>Trust012</v>
      </c>
      <c r="I65" s="22" t="str">
        <f>INDEX(TrustCAHUB_map!$A$2:$D$139,MATCH($C65,TrustCAHUB_map!$A$2:$A$139,FALSE),3)</f>
        <v>North Central and North East London</v>
      </c>
      <c r="J65" s="22" t="str">
        <f>INDEX(TrustCAHUB_map!$A$2:$D$139,MATCH($C65,TrustCAHUB_map!$A$2:$A$139,FALSE),4)</f>
        <v>London</v>
      </c>
    </row>
    <row r="66" spans="1:10" x14ac:dyDescent="0.3">
      <c r="A66" s="22" t="str">
        <f t="shared" si="0"/>
        <v>'RAL2015Palliative70+'</v>
      </c>
      <c r="B66" s="22">
        <v>2015</v>
      </c>
      <c r="C66" s="22" t="s">
        <v>175</v>
      </c>
      <c r="D66" s="22" t="s">
        <v>8</v>
      </c>
      <c r="E66" s="22" t="s">
        <v>628</v>
      </c>
      <c r="F66" s="22">
        <v>10</v>
      </c>
      <c r="G66" s="22">
        <v>1</v>
      </c>
      <c r="H66" s="22" t="str">
        <f>INDEX(Bar_data!$A$3:$B$140,MATCH(C66,Bar_data!$A$3:$A$140,FALSE),2)</f>
        <v>Trust012</v>
      </c>
      <c r="I66" s="22" t="str">
        <f>INDEX(TrustCAHUB_map!$A$2:$D$139,MATCH($C66,TrustCAHUB_map!$A$2:$A$139,FALSE),3)</f>
        <v>North Central and North East London</v>
      </c>
      <c r="J66" s="22" t="str">
        <f>INDEX(TrustCAHUB_map!$A$2:$D$139,MATCH($C66,TrustCAHUB_map!$A$2:$A$139,FALSE),4)</f>
        <v>London</v>
      </c>
    </row>
    <row r="67" spans="1:10" x14ac:dyDescent="0.3">
      <c r="A67" s="22" t="str">
        <f t="shared" ref="A67:A130" si="1">"'"&amp;C67&amp;B67&amp;D67&amp;E67&amp;"'"</f>
        <v>'RAP2015Palliative18-49'</v>
      </c>
      <c r="B67" s="22">
        <v>2015</v>
      </c>
      <c r="C67" s="22" t="s">
        <v>176</v>
      </c>
      <c r="D67" s="22" t="s">
        <v>8</v>
      </c>
      <c r="E67" s="22" t="s">
        <v>153</v>
      </c>
      <c r="F67" s="22">
        <v>3</v>
      </c>
      <c r="G67" s="22">
        <v>1</v>
      </c>
      <c r="H67" s="22" t="str">
        <f>INDEX(Bar_data!$A$3:$B$140,MATCH(C67,Bar_data!$A$3:$A$140,FALSE),2)</f>
        <v>Trust013</v>
      </c>
      <c r="I67" s="22" t="str">
        <f>INDEX(TrustCAHUB_map!$A$2:$D$139,MATCH($C67,TrustCAHUB_map!$A$2:$A$139,FALSE),3)</f>
        <v>North Central and North East London</v>
      </c>
      <c r="J67" s="22" t="str">
        <f>INDEX(TrustCAHUB_map!$A$2:$D$139,MATCH($C67,TrustCAHUB_map!$A$2:$A$139,FALSE),4)</f>
        <v>London</v>
      </c>
    </row>
    <row r="68" spans="1:10" x14ac:dyDescent="0.3">
      <c r="A68" s="22" t="str">
        <f t="shared" si="1"/>
        <v>'RAP2015Not assigned50-69'</v>
      </c>
      <c r="B68" s="22">
        <v>2015</v>
      </c>
      <c r="C68" s="22" t="s">
        <v>176</v>
      </c>
      <c r="D68" s="22" t="s">
        <v>477</v>
      </c>
      <c r="E68" s="22" t="s">
        <v>627</v>
      </c>
      <c r="F68" s="22">
        <v>1</v>
      </c>
      <c r="G68" s="22">
        <v>0</v>
      </c>
      <c r="H68" s="22" t="str">
        <f>INDEX(Bar_data!$A$3:$B$140,MATCH(C68,Bar_data!$A$3:$A$140,FALSE),2)</f>
        <v>Trust013</v>
      </c>
      <c r="I68" s="22" t="str">
        <f>INDEX(TrustCAHUB_map!$A$2:$D$139,MATCH($C68,TrustCAHUB_map!$A$2:$A$139,FALSE),3)</f>
        <v>North Central and North East London</v>
      </c>
      <c r="J68" s="22" t="str">
        <f>INDEX(TrustCAHUB_map!$A$2:$D$139,MATCH($C68,TrustCAHUB_map!$A$2:$A$139,FALSE),4)</f>
        <v>London</v>
      </c>
    </row>
    <row r="69" spans="1:10" x14ac:dyDescent="0.3">
      <c r="A69" s="22" t="str">
        <f t="shared" si="1"/>
        <v>'RAP2015Curative50-69'</v>
      </c>
      <c r="B69" s="22">
        <v>2015</v>
      </c>
      <c r="C69" s="22" t="s">
        <v>176</v>
      </c>
      <c r="D69" s="22" t="s">
        <v>7</v>
      </c>
      <c r="E69" s="22" t="s">
        <v>627</v>
      </c>
      <c r="F69" s="22">
        <v>8</v>
      </c>
      <c r="G69" s="22">
        <v>0</v>
      </c>
      <c r="H69" s="22" t="str">
        <f>INDEX(Bar_data!$A$3:$B$140,MATCH(C69,Bar_data!$A$3:$A$140,FALSE),2)</f>
        <v>Trust013</v>
      </c>
      <c r="I69" s="22" t="str">
        <f>INDEX(TrustCAHUB_map!$A$2:$D$139,MATCH($C69,TrustCAHUB_map!$A$2:$A$139,FALSE),3)</f>
        <v>North Central and North East London</v>
      </c>
      <c r="J69" s="22" t="str">
        <f>INDEX(TrustCAHUB_map!$A$2:$D$139,MATCH($C69,TrustCAHUB_map!$A$2:$A$139,FALSE),4)</f>
        <v>London</v>
      </c>
    </row>
    <row r="70" spans="1:10" x14ac:dyDescent="0.3">
      <c r="A70" s="22" t="str">
        <f t="shared" si="1"/>
        <v>'RAP2015Palliative50-69'</v>
      </c>
      <c r="B70" s="22">
        <v>2015</v>
      </c>
      <c r="C70" s="22" t="s">
        <v>176</v>
      </c>
      <c r="D70" s="22" t="s">
        <v>8</v>
      </c>
      <c r="E70" s="22" t="s">
        <v>627</v>
      </c>
      <c r="F70" s="22">
        <v>11</v>
      </c>
      <c r="G70" s="22">
        <v>2</v>
      </c>
      <c r="H70" s="22" t="str">
        <f>INDEX(Bar_data!$A$3:$B$140,MATCH(C70,Bar_data!$A$3:$A$140,FALSE),2)</f>
        <v>Trust013</v>
      </c>
      <c r="I70" s="22" t="str">
        <f>INDEX(TrustCAHUB_map!$A$2:$D$139,MATCH($C70,TrustCAHUB_map!$A$2:$A$139,FALSE),3)</f>
        <v>North Central and North East London</v>
      </c>
      <c r="J70" s="22" t="str">
        <f>INDEX(TrustCAHUB_map!$A$2:$D$139,MATCH($C70,TrustCAHUB_map!$A$2:$A$139,FALSE),4)</f>
        <v>London</v>
      </c>
    </row>
    <row r="71" spans="1:10" x14ac:dyDescent="0.3">
      <c r="A71" s="22" t="str">
        <f t="shared" si="1"/>
        <v>'RAP2015Curative70+'</v>
      </c>
      <c r="B71" s="22">
        <v>2015</v>
      </c>
      <c r="C71" s="22" t="s">
        <v>176</v>
      </c>
      <c r="D71" s="22" t="s">
        <v>7</v>
      </c>
      <c r="E71" s="22" t="s">
        <v>628</v>
      </c>
      <c r="F71" s="22">
        <v>13</v>
      </c>
      <c r="G71" s="22">
        <v>2</v>
      </c>
      <c r="H71" s="22" t="str">
        <f>INDEX(Bar_data!$A$3:$B$140,MATCH(C71,Bar_data!$A$3:$A$140,FALSE),2)</f>
        <v>Trust013</v>
      </c>
      <c r="I71" s="22" t="str">
        <f>INDEX(TrustCAHUB_map!$A$2:$D$139,MATCH($C71,TrustCAHUB_map!$A$2:$A$139,FALSE),3)</f>
        <v>North Central and North East London</v>
      </c>
      <c r="J71" s="22" t="str">
        <f>INDEX(TrustCAHUB_map!$A$2:$D$139,MATCH($C71,TrustCAHUB_map!$A$2:$A$139,FALSE),4)</f>
        <v>London</v>
      </c>
    </row>
    <row r="72" spans="1:10" x14ac:dyDescent="0.3">
      <c r="A72" s="22" t="str">
        <f t="shared" si="1"/>
        <v>'RAP2015Palliative70+'</v>
      </c>
      <c r="B72" s="22">
        <v>2015</v>
      </c>
      <c r="C72" s="22" t="s">
        <v>176</v>
      </c>
      <c r="D72" s="22" t="s">
        <v>8</v>
      </c>
      <c r="E72" s="22" t="s">
        <v>628</v>
      </c>
      <c r="F72" s="22">
        <v>10</v>
      </c>
      <c r="G72" s="22">
        <v>1</v>
      </c>
      <c r="H72" s="22" t="str">
        <f>INDEX(Bar_data!$A$3:$B$140,MATCH(C72,Bar_data!$A$3:$A$140,FALSE),2)</f>
        <v>Trust013</v>
      </c>
      <c r="I72" s="22" t="str">
        <f>INDEX(TrustCAHUB_map!$A$2:$D$139,MATCH($C72,TrustCAHUB_map!$A$2:$A$139,FALSE),3)</f>
        <v>North Central and North East London</v>
      </c>
      <c r="J72" s="22" t="str">
        <f>INDEX(TrustCAHUB_map!$A$2:$D$139,MATCH($C72,TrustCAHUB_map!$A$2:$A$139,FALSE),4)</f>
        <v>London</v>
      </c>
    </row>
    <row r="73" spans="1:10" x14ac:dyDescent="0.3">
      <c r="A73" s="22" t="str">
        <f t="shared" si="1"/>
        <v>'RAP2015Not assigned70+'</v>
      </c>
      <c r="B73" s="22">
        <v>2015</v>
      </c>
      <c r="C73" s="22" t="s">
        <v>176</v>
      </c>
      <c r="D73" s="22" t="s">
        <v>477</v>
      </c>
      <c r="E73" s="22" t="s">
        <v>628</v>
      </c>
      <c r="F73" s="22">
        <v>1</v>
      </c>
      <c r="G73" s="22">
        <v>0</v>
      </c>
      <c r="H73" s="22" t="str">
        <f>INDEX(Bar_data!$A$3:$B$140,MATCH(C73,Bar_data!$A$3:$A$140,FALSE),2)</f>
        <v>Trust013</v>
      </c>
      <c r="I73" s="22" t="str">
        <f>INDEX(TrustCAHUB_map!$A$2:$D$139,MATCH($C73,TrustCAHUB_map!$A$2:$A$139,FALSE),3)</f>
        <v>North Central and North East London</v>
      </c>
      <c r="J73" s="22" t="str">
        <f>INDEX(TrustCAHUB_map!$A$2:$D$139,MATCH($C73,TrustCAHUB_map!$A$2:$A$139,FALSE),4)</f>
        <v>London</v>
      </c>
    </row>
    <row r="74" spans="1:10" x14ac:dyDescent="0.3">
      <c r="A74" s="22" t="str">
        <f t="shared" si="1"/>
        <v>'RBA2015Palliative18-49'</v>
      </c>
      <c r="B74" s="22">
        <v>2015</v>
      </c>
      <c r="C74" s="22" t="s">
        <v>179</v>
      </c>
      <c r="D74" s="22" t="s">
        <v>8</v>
      </c>
      <c r="E74" s="22" t="s">
        <v>153</v>
      </c>
      <c r="F74" s="22">
        <v>1</v>
      </c>
      <c r="G74" s="22">
        <v>0</v>
      </c>
      <c r="H74" s="22" t="str">
        <f>INDEX(Bar_data!$A$3:$B$140,MATCH(C74,Bar_data!$A$3:$A$140,FALSE),2)</f>
        <v>Trust016</v>
      </c>
      <c r="I74" s="22" t="str">
        <f>INDEX(TrustCAHUB_map!$A$2:$D$139,MATCH($C74,TrustCAHUB_map!$A$2:$A$139,FALSE),3)</f>
        <v>Somerset, Wiltshire, Avon and Gloucester</v>
      </c>
      <c r="J74" s="22" t="str">
        <f>INDEX(TrustCAHUB_map!$A$2:$D$139,MATCH($C74,TrustCAHUB_map!$A$2:$A$139,FALSE),4)</f>
        <v>South West</v>
      </c>
    </row>
    <row r="75" spans="1:10" x14ac:dyDescent="0.3">
      <c r="A75" s="22" t="str">
        <f t="shared" si="1"/>
        <v>'RBA2015Curative18-49'</v>
      </c>
      <c r="B75" s="22">
        <v>2015</v>
      </c>
      <c r="C75" s="22" t="s">
        <v>179</v>
      </c>
      <c r="D75" s="22" t="s">
        <v>7</v>
      </c>
      <c r="E75" s="22" t="s">
        <v>153</v>
      </c>
      <c r="F75" s="22">
        <v>1</v>
      </c>
      <c r="G75" s="22">
        <v>0</v>
      </c>
      <c r="H75" s="22" t="str">
        <f>INDEX(Bar_data!$A$3:$B$140,MATCH(C75,Bar_data!$A$3:$A$140,FALSE),2)</f>
        <v>Trust016</v>
      </c>
      <c r="I75" s="22" t="str">
        <f>INDEX(TrustCAHUB_map!$A$2:$D$139,MATCH($C75,TrustCAHUB_map!$A$2:$A$139,FALSE),3)</f>
        <v>Somerset, Wiltshire, Avon and Gloucester</v>
      </c>
      <c r="J75" s="22" t="str">
        <f>INDEX(TrustCAHUB_map!$A$2:$D$139,MATCH($C75,TrustCAHUB_map!$A$2:$A$139,FALSE),4)</f>
        <v>South West</v>
      </c>
    </row>
    <row r="76" spans="1:10" x14ac:dyDescent="0.3">
      <c r="A76" s="22" t="str">
        <f t="shared" si="1"/>
        <v>'RBA2015Palliative50-69'</v>
      </c>
      <c r="B76" s="22">
        <v>2015</v>
      </c>
      <c r="C76" s="22" t="s">
        <v>179</v>
      </c>
      <c r="D76" s="22" t="s">
        <v>8</v>
      </c>
      <c r="E76" s="22" t="s">
        <v>627</v>
      </c>
      <c r="F76" s="22">
        <v>9</v>
      </c>
      <c r="G76" s="22">
        <v>2</v>
      </c>
      <c r="H76" s="22" t="str">
        <f>INDEX(Bar_data!$A$3:$B$140,MATCH(C76,Bar_data!$A$3:$A$140,FALSE),2)</f>
        <v>Trust016</v>
      </c>
      <c r="I76" s="22" t="str">
        <f>INDEX(TrustCAHUB_map!$A$2:$D$139,MATCH($C76,TrustCAHUB_map!$A$2:$A$139,FALSE),3)</f>
        <v>Somerset, Wiltshire, Avon and Gloucester</v>
      </c>
      <c r="J76" s="22" t="str">
        <f>INDEX(TrustCAHUB_map!$A$2:$D$139,MATCH($C76,TrustCAHUB_map!$A$2:$A$139,FALSE),4)</f>
        <v>South West</v>
      </c>
    </row>
    <row r="77" spans="1:10" x14ac:dyDescent="0.3">
      <c r="A77" s="22" t="str">
        <f t="shared" si="1"/>
        <v>'RBA2015Curative50-69'</v>
      </c>
      <c r="B77" s="22">
        <v>2015</v>
      </c>
      <c r="C77" s="22" t="s">
        <v>179</v>
      </c>
      <c r="D77" s="22" t="s">
        <v>7</v>
      </c>
      <c r="E77" s="22" t="s">
        <v>627</v>
      </c>
      <c r="F77" s="22">
        <v>19</v>
      </c>
      <c r="G77" s="22">
        <v>0</v>
      </c>
      <c r="H77" s="22" t="str">
        <f>INDEX(Bar_data!$A$3:$B$140,MATCH(C77,Bar_data!$A$3:$A$140,FALSE),2)</f>
        <v>Trust016</v>
      </c>
      <c r="I77" s="22" t="str">
        <f>INDEX(TrustCAHUB_map!$A$2:$D$139,MATCH($C77,TrustCAHUB_map!$A$2:$A$139,FALSE),3)</f>
        <v>Somerset, Wiltshire, Avon and Gloucester</v>
      </c>
      <c r="J77" s="22" t="str">
        <f>INDEX(TrustCAHUB_map!$A$2:$D$139,MATCH($C77,TrustCAHUB_map!$A$2:$A$139,FALSE),4)</f>
        <v>South West</v>
      </c>
    </row>
    <row r="78" spans="1:10" x14ac:dyDescent="0.3">
      <c r="A78" s="22" t="str">
        <f t="shared" si="1"/>
        <v>'RBA2015Palliative70+'</v>
      </c>
      <c r="B78" s="22">
        <v>2015</v>
      </c>
      <c r="C78" s="22" t="s">
        <v>179</v>
      </c>
      <c r="D78" s="22" t="s">
        <v>8</v>
      </c>
      <c r="E78" s="22" t="s">
        <v>628</v>
      </c>
      <c r="F78" s="22">
        <v>17</v>
      </c>
      <c r="G78" s="22">
        <v>2</v>
      </c>
      <c r="H78" s="22" t="str">
        <f>INDEX(Bar_data!$A$3:$B$140,MATCH(C78,Bar_data!$A$3:$A$140,FALSE),2)</f>
        <v>Trust016</v>
      </c>
      <c r="I78" s="22" t="str">
        <f>INDEX(TrustCAHUB_map!$A$2:$D$139,MATCH($C78,TrustCAHUB_map!$A$2:$A$139,FALSE),3)</f>
        <v>Somerset, Wiltshire, Avon and Gloucester</v>
      </c>
      <c r="J78" s="22" t="str">
        <f>INDEX(TrustCAHUB_map!$A$2:$D$139,MATCH($C78,TrustCAHUB_map!$A$2:$A$139,FALSE),4)</f>
        <v>South West</v>
      </c>
    </row>
    <row r="79" spans="1:10" x14ac:dyDescent="0.3">
      <c r="A79" s="22" t="str">
        <f t="shared" si="1"/>
        <v>'RBA2015Curative70+'</v>
      </c>
      <c r="B79" s="22">
        <v>2015</v>
      </c>
      <c r="C79" s="22" t="s">
        <v>179</v>
      </c>
      <c r="D79" s="22" t="s">
        <v>7</v>
      </c>
      <c r="E79" s="22" t="s">
        <v>628</v>
      </c>
      <c r="F79" s="22">
        <v>9</v>
      </c>
      <c r="G79" s="22">
        <v>0</v>
      </c>
      <c r="H79" s="22" t="str">
        <f>INDEX(Bar_data!$A$3:$B$140,MATCH(C79,Bar_data!$A$3:$A$140,FALSE),2)</f>
        <v>Trust016</v>
      </c>
      <c r="I79" s="22" t="str">
        <f>INDEX(TrustCAHUB_map!$A$2:$D$139,MATCH($C79,TrustCAHUB_map!$A$2:$A$139,FALSE),3)</f>
        <v>Somerset, Wiltshire, Avon and Gloucester</v>
      </c>
      <c r="J79" s="22" t="str">
        <f>INDEX(TrustCAHUB_map!$A$2:$D$139,MATCH($C79,TrustCAHUB_map!$A$2:$A$139,FALSE),4)</f>
        <v>South West</v>
      </c>
    </row>
    <row r="80" spans="1:10" x14ac:dyDescent="0.3">
      <c r="A80" s="22" t="str">
        <f t="shared" si="1"/>
        <v>'RBD2015Palliative18-49'</v>
      </c>
      <c r="B80" s="22">
        <v>2015</v>
      </c>
      <c r="C80" s="22" t="s">
        <v>180</v>
      </c>
      <c r="D80" s="22" t="s">
        <v>8</v>
      </c>
      <c r="E80" s="22" t="s">
        <v>153</v>
      </c>
      <c r="F80" s="22">
        <v>1</v>
      </c>
      <c r="G80" s="22">
        <v>0</v>
      </c>
      <c r="H80" s="22" t="str">
        <f>INDEX(Bar_data!$A$3:$B$140,MATCH(C80,Bar_data!$A$3:$A$140,FALSE),2)</f>
        <v>Trust017</v>
      </c>
      <c r="I80" s="22" t="str">
        <f>INDEX(TrustCAHUB_map!$A$2:$D$139,MATCH($C80,TrustCAHUB_map!$A$2:$A$139,FALSE),3)</f>
        <v>Wessex</v>
      </c>
      <c r="J80" s="22" t="str">
        <f>INDEX(TrustCAHUB_map!$A$2:$D$139,MATCH($C80,TrustCAHUB_map!$A$2:$A$139,FALSE),4)</f>
        <v>Wessex</v>
      </c>
    </row>
    <row r="81" spans="1:10" x14ac:dyDescent="0.3">
      <c r="A81" s="22" t="str">
        <f t="shared" si="1"/>
        <v>'RBD2015Curative18-49'</v>
      </c>
      <c r="B81" s="22">
        <v>2015</v>
      </c>
      <c r="C81" s="22" t="s">
        <v>180</v>
      </c>
      <c r="D81" s="22" t="s">
        <v>7</v>
      </c>
      <c r="E81" s="22" t="s">
        <v>153</v>
      </c>
      <c r="F81" s="22">
        <v>1</v>
      </c>
      <c r="G81" s="22">
        <v>0</v>
      </c>
      <c r="H81" s="22" t="str">
        <f>INDEX(Bar_data!$A$3:$B$140,MATCH(C81,Bar_data!$A$3:$A$140,FALSE),2)</f>
        <v>Trust017</v>
      </c>
      <c r="I81" s="22" t="str">
        <f>INDEX(TrustCAHUB_map!$A$2:$D$139,MATCH($C81,TrustCAHUB_map!$A$2:$A$139,FALSE),3)</f>
        <v>Wessex</v>
      </c>
      <c r="J81" s="22" t="str">
        <f>INDEX(TrustCAHUB_map!$A$2:$D$139,MATCH($C81,TrustCAHUB_map!$A$2:$A$139,FALSE),4)</f>
        <v>Wessex</v>
      </c>
    </row>
    <row r="82" spans="1:10" x14ac:dyDescent="0.3">
      <c r="A82" s="22" t="str">
        <f t="shared" si="1"/>
        <v>'RBD2015Palliative50-69'</v>
      </c>
      <c r="B82" s="22">
        <v>2015</v>
      </c>
      <c r="C82" s="22" t="s">
        <v>180</v>
      </c>
      <c r="D82" s="22" t="s">
        <v>8</v>
      </c>
      <c r="E82" s="22" t="s">
        <v>627</v>
      </c>
      <c r="F82" s="22">
        <v>9</v>
      </c>
      <c r="G82" s="22">
        <v>1</v>
      </c>
      <c r="H82" s="22" t="str">
        <f>INDEX(Bar_data!$A$3:$B$140,MATCH(C82,Bar_data!$A$3:$A$140,FALSE),2)</f>
        <v>Trust017</v>
      </c>
      <c r="I82" s="22" t="str">
        <f>INDEX(TrustCAHUB_map!$A$2:$D$139,MATCH($C82,TrustCAHUB_map!$A$2:$A$139,FALSE),3)</f>
        <v>Wessex</v>
      </c>
      <c r="J82" s="22" t="str">
        <f>INDEX(TrustCAHUB_map!$A$2:$D$139,MATCH($C82,TrustCAHUB_map!$A$2:$A$139,FALSE),4)</f>
        <v>Wessex</v>
      </c>
    </row>
    <row r="83" spans="1:10" x14ac:dyDescent="0.3">
      <c r="A83" s="22" t="str">
        <f t="shared" si="1"/>
        <v>'RBD2015Curative50-69'</v>
      </c>
      <c r="B83" s="22">
        <v>2015</v>
      </c>
      <c r="C83" s="22" t="s">
        <v>180</v>
      </c>
      <c r="D83" s="22" t="s">
        <v>7</v>
      </c>
      <c r="E83" s="22" t="s">
        <v>627</v>
      </c>
      <c r="F83" s="22">
        <v>5</v>
      </c>
      <c r="G83" s="22">
        <v>0</v>
      </c>
      <c r="H83" s="22" t="str">
        <f>INDEX(Bar_data!$A$3:$B$140,MATCH(C83,Bar_data!$A$3:$A$140,FALSE),2)</f>
        <v>Trust017</v>
      </c>
      <c r="I83" s="22" t="str">
        <f>INDEX(TrustCAHUB_map!$A$2:$D$139,MATCH($C83,TrustCAHUB_map!$A$2:$A$139,FALSE),3)</f>
        <v>Wessex</v>
      </c>
      <c r="J83" s="22" t="str">
        <f>INDEX(TrustCAHUB_map!$A$2:$D$139,MATCH($C83,TrustCAHUB_map!$A$2:$A$139,FALSE),4)</f>
        <v>Wessex</v>
      </c>
    </row>
    <row r="84" spans="1:10" x14ac:dyDescent="0.3">
      <c r="A84" s="22" t="str">
        <f t="shared" si="1"/>
        <v>'RBD2015Palliative70+'</v>
      </c>
      <c r="B84" s="22">
        <v>2015</v>
      </c>
      <c r="C84" s="22" t="s">
        <v>180</v>
      </c>
      <c r="D84" s="22" t="s">
        <v>8</v>
      </c>
      <c r="E84" s="22" t="s">
        <v>628</v>
      </c>
      <c r="F84" s="22">
        <v>15</v>
      </c>
      <c r="G84" s="22">
        <v>4</v>
      </c>
      <c r="H84" s="22" t="str">
        <f>INDEX(Bar_data!$A$3:$B$140,MATCH(C84,Bar_data!$A$3:$A$140,FALSE),2)</f>
        <v>Trust017</v>
      </c>
      <c r="I84" s="22" t="str">
        <f>INDEX(TrustCAHUB_map!$A$2:$D$139,MATCH($C84,TrustCAHUB_map!$A$2:$A$139,FALSE),3)</f>
        <v>Wessex</v>
      </c>
      <c r="J84" s="22" t="str">
        <f>INDEX(TrustCAHUB_map!$A$2:$D$139,MATCH($C84,TrustCAHUB_map!$A$2:$A$139,FALSE),4)</f>
        <v>Wessex</v>
      </c>
    </row>
    <row r="85" spans="1:10" x14ac:dyDescent="0.3">
      <c r="A85" s="22" t="str">
        <f t="shared" si="1"/>
        <v>'RBD2015Curative70+'</v>
      </c>
      <c r="B85" s="22">
        <v>2015</v>
      </c>
      <c r="C85" s="22" t="s">
        <v>180</v>
      </c>
      <c r="D85" s="22" t="s">
        <v>7</v>
      </c>
      <c r="E85" s="22" t="s">
        <v>628</v>
      </c>
      <c r="F85" s="22">
        <v>2</v>
      </c>
      <c r="G85" s="22">
        <v>0</v>
      </c>
      <c r="H85" s="22" t="str">
        <f>INDEX(Bar_data!$A$3:$B$140,MATCH(C85,Bar_data!$A$3:$A$140,FALSE),2)</f>
        <v>Trust017</v>
      </c>
      <c r="I85" s="22" t="str">
        <f>INDEX(TrustCAHUB_map!$A$2:$D$139,MATCH($C85,TrustCAHUB_map!$A$2:$A$139,FALSE),3)</f>
        <v>Wessex</v>
      </c>
      <c r="J85" s="22" t="str">
        <f>INDEX(TrustCAHUB_map!$A$2:$D$139,MATCH($C85,TrustCAHUB_map!$A$2:$A$139,FALSE),4)</f>
        <v>Wessex</v>
      </c>
    </row>
    <row r="86" spans="1:10" x14ac:dyDescent="0.3">
      <c r="A86" s="22" t="str">
        <f t="shared" si="1"/>
        <v>'RBK2015Palliative18-49'</v>
      </c>
      <c r="B86" s="22">
        <v>2015</v>
      </c>
      <c r="C86" s="22" t="s">
        <v>181</v>
      </c>
      <c r="D86" s="22" t="s">
        <v>8</v>
      </c>
      <c r="E86" s="22" t="s">
        <v>153</v>
      </c>
      <c r="F86" s="22">
        <v>3</v>
      </c>
      <c r="G86" s="22">
        <v>0</v>
      </c>
      <c r="H86" s="22" t="str">
        <f>INDEX(Bar_data!$A$3:$B$140,MATCH(C86,Bar_data!$A$3:$A$140,FALSE),2)</f>
        <v>Trust018</v>
      </c>
      <c r="I86" s="22" t="str">
        <f>INDEX(TrustCAHUB_map!$A$2:$D$139,MATCH($C86,TrustCAHUB_map!$A$2:$A$139,FALSE),3)</f>
        <v>West Midlands</v>
      </c>
      <c r="J86" s="22" t="str">
        <f>INDEX(TrustCAHUB_map!$A$2:$D$139,MATCH($C86,TrustCAHUB_map!$A$2:$A$139,FALSE),4)</f>
        <v>West Midlands</v>
      </c>
    </row>
    <row r="87" spans="1:10" x14ac:dyDescent="0.3">
      <c r="A87" s="22" t="str">
        <f t="shared" si="1"/>
        <v>'RBK2015Palliative50-69'</v>
      </c>
      <c r="B87" s="22">
        <v>2015</v>
      </c>
      <c r="C87" s="22" t="s">
        <v>181</v>
      </c>
      <c r="D87" s="22" t="s">
        <v>8</v>
      </c>
      <c r="E87" s="22" t="s">
        <v>627</v>
      </c>
      <c r="F87" s="22">
        <v>8</v>
      </c>
      <c r="G87" s="22">
        <v>0</v>
      </c>
      <c r="H87" s="22" t="str">
        <f>INDEX(Bar_data!$A$3:$B$140,MATCH(C87,Bar_data!$A$3:$A$140,FALSE),2)</f>
        <v>Trust018</v>
      </c>
      <c r="I87" s="22" t="str">
        <f>INDEX(TrustCAHUB_map!$A$2:$D$139,MATCH($C87,TrustCAHUB_map!$A$2:$A$139,FALSE),3)</f>
        <v>West Midlands</v>
      </c>
      <c r="J87" s="22" t="str">
        <f>INDEX(TrustCAHUB_map!$A$2:$D$139,MATCH($C87,TrustCAHUB_map!$A$2:$A$139,FALSE),4)</f>
        <v>West Midlands</v>
      </c>
    </row>
    <row r="88" spans="1:10" x14ac:dyDescent="0.3">
      <c r="A88" s="22" t="str">
        <f t="shared" si="1"/>
        <v>'RBK2015Curative50-69'</v>
      </c>
      <c r="B88" s="22">
        <v>2015</v>
      </c>
      <c r="C88" s="22" t="s">
        <v>181</v>
      </c>
      <c r="D88" s="22" t="s">
        <v>7</v>
      </c>
      <c r="E88" s="22" t="s">
        <v>627</v>
      </c>
      <c r="F88" s="22">
        <v>7</v>
      </c>
      <c r="G88" s="22">
        <v>0</v>
      </c>
      <c r="H88" s="22" t="str">
        <f>INDEX(Bar_data!$A$3:$B$140,MATCH(C88,Bar_data!$A$3:$A$140,FALSE),2)</f>
        <v>Trust018</v>
      </c>
      <c r="I88" s="22" t="str">
        <f>INDEX(TrustCAHUB_map!$A$2:$D$139,MATCH($C88,TrustCAHUB_map!$A$2:$A$139,FALSE),3)</f>
        <v>West Midlands</v>
      </c>
      <c r="J88" s="22" t="str">
        <f>INDEX(TrustCAHUB_map!$A$2:$D$139,MATCH($C88,TrustCAHUB_map!$A$2:$A$139,FALSE),4)</f>
        <v>West Midlands</v>
      </c>
    </row>
    <row r="89" spans="1:10" x14ac:dyDescent="0.3">
      <c r="A89" s="22" t="str">
        <f t="shared" si="1"/>
        <v>'RBK2015Palliative70+'</v>
      </c>
      <c r="B89" s="22">
        <v>2015</v>
      </c>
      <c r="C89" s="22" t="s">
        <v>181</v>
      </c>
      <c r="D89" s="22" t="s">
        <v>8</v>
      </c>
      <c r="E89" s="22" t="s">
        <v>628</v>
      </c>
      <c r="F89" s="22">
        <v>14</v>
      </c>
      <c r="G89" s="22">
        <v>2</v>
      </c>
      <c r="H89" s="22" t="str">
        <f>INDEX(Bar_data!$A$3:$B$140,MATCH(C89,Bar_data!$A$3:$A$140,FALSE),2)</f>
        <v>Trust018</v>
      </c>
      <c r="I89" s="22" t="str">
        <f>INDEX(TrustCAHUB_map!$A$2:$D$139,MATCH($C89,TrustCAHUB_map!$A$2:$A$139,FALSE),3)</f>
        <v>West Midlands</v>
      </c>
      <c r="J89" s="22" t="str">
        <f>INDEX(TrustCAHUB_map!$A$2:$D$139,MATCH($C89,TrustCAHUB_map!$A$2:$A$139,FALSE),4)</f>
        <v>West Midlands</v>
      </c>
    </row>
    <row r="90" spans="1:10" x14ac:dyDescent="0.3">
      <c r="A90" s="22" t="str">
        <f t="shared" si="1"/>
        <v>'RBK2015Curative70+'</v>
      </c>
      <c r="B90" s="22">
        <v>2015</v>
      </c>
      <c r="C90" s="22" t="s">
        <v>181</v>
      </c>
      <c r="D90" s="22" t="s">
        <v>7</v>
      </c>
      <c r="E90" s="22" t="s">
        <v>628</v>
      </c>
      <c r="F90" s="22">
        <v>7</v>
      </c>
      <c r="G90" s="22">
        <v>0</v>
      </c>
      <c r="H90" s="22" t="str">
        <f>INDEX(Bar_data!$A$3:$B$140,MATCH(C90,Bar_data!$A$3:$A$140,FALSE),2)</f>
        <v>Trust018</v>
      </c>
      <c r="I90" s="22" t="str">
        <f>INDEX(TrustCAHUB_map!$A$2:$D$139,MATCH($C90,TrustCAHUB_map!$A$2:$A$139,FALSE),3)</f>
        <v>West Midlands</v>
      </c>
      <c r="J90" s="22" t="str">
        <f>INDEX(TrustCAHUB_map!$A$2:$D$139,MATCH($C90,TrustCAHUB_map!$A$2:$A$139,FALSE),4)</f>
        <v>West Midlands</v>
      </c>
    </row>
    <row r="91" spans="1:10" x14ac:dyDescent="0.3">
      <c r="A91" s="22" t="str">
        <f t="shared" si="1"/>
        <v>'RBT2015Palliative18-49'</v>
      </c>
      <c r="B91" s="22">
        <v>2015</v>
      </c>
      <c r="C91" s="22" t="s">
        <v>185</v>
      </c>
      <c r="D91" s="22" t="s">
        <v>8</v>
      </c>
      <c r="E91" s="22" t="s">
        <v>153</v>
      </c>
      <c r="F91" s="22">
        <v>5</v>
      </c>
      <c r="G91" s="22">
        <v>0</v>
      </c>
      <c r="H91" s="22" t="str">
        <f>INDEX(Bar_data!$A$3:$B$140,MATCH(C91,Bar_data!$A$3:$A$140,FALSE),2)</f>
        <v>Trust022</v>
      </c>
      <c r="I91" s="22" t="str">
        <f>INDEX(TrustCAHUB_map!$A$2:$D$139,MATCH($C91,TrustCAHUB_map!$A$2:$A$139,FALSE),3)</f>
        <v>Cheshire and Merseyside</v>
      </c>
      <c r="J91" s="22" t="str">
        <f>INDEX(TrustCAHUB_map!$A$2:$D$139,MATCH($C91,TrustCAHUB_map!$A$2:$A$139,FALSE),4)</f>
        <v>North West</v>
      </c>
    </row>
    <row r="92" spans="1:10" x14ac:dyDescent="0.3">
      <c r="A92" s="22" t="str">
        <f t="shared" si="1"/>
        <v>'RBT2015Curative50-69'</v>
      </c>
      <c r="B92" s="22">
        <v>2015</v>
      </c>
      <c r="C92" s="22" t="s">
        <v>185</v>
      </c>
      <c r="D92" s="22" t="s">
        <v>7</v>
      </c>
      <c r="E92" s="22" t="s">
        <v>627</v>
      </c>
      <c r="F92" s="22">
        <v>13</v>
      </c>
      <c r="G92" s="22">
        <v>0</v>
      </c>
      <c r="H92" s="22" t="str">
        <f>INDEX(Bar_data!$A$3:$B$140,MATCH(C92,Bar_data!$A$3:$A$140,FALSE),2)</f>
        <v>Trust022</v>
      </c>
      <c r="I92" s="22" t="str">
        <f>INDEX(TrustCAHUB_map!$A$2:$D$139,MATCH($C92,TrustCAHUB_map!$A$2:$A$139,FALSE),3)</f>
        <v>Cheshire and Merseyside</v>
      </c>
      <c r="J92" s="22" t="str">
        <f>INDEX(TrustCAHUB_map!$A$2:$D$139,MATCH($C92,TrustCAHUB_map!$A$2:$A$139,FALSE),4)</f>
        <v>North West</v>
      </c>
    </row>
    <row r="93" spans="1:10" x14ac:dyDescent="0.3">
      <c r="A93" s="22" t="str">
        <f t="shared" si="1"/>
        <v>'RBT2015Not assigned50-69'</v>
      </c>
      <c r="B93" s="22">
        <v>2015</v>
      </c>
      <c r="C93" s="22" t="s">
        <v>185</v>
      </c>
      <c r="D93" s="22" t="s">
        <v>477</v>
      </c>
      <c r="E93" s="22" t="s">
        <v>627</v>
      </c>
      <c r="F93" s="22">
        <v>2</v>
      </c>
      <c r="G93" s="22">
        <v>0</v>
      </c>
      <c r="H93" s="22" t="str">
        <f>INDEX(Bar_data!$A$3:$B$140,MATCH(C93,Bar_data!$A$3:$A$140,FALSE),2)</f>
        <v>Trust022</v>
      </c>
      <c r="I93" s="22" t="str">
        <f>INDEX(TrustCAHUB_map!$A$2:$D$139,MATCH($C93,TrustCAHUB_map!$A$2:$A$139,FALSE),3)</f>
        <v>Cheshire and Merseyside</v>
      </c>
      <c r="J93" s="22" t="str">
        <f>INDEX(TrustCAHUB_map!$A$2:$D$139,MATCH($C93,TrustCAHUB_map!$A$2:$A$139,FALSE),4)</f>
        <v>North West</v>
      </c>
    </row>
    <row r="94" spans="1:10" x14ac:dyDescent="0.3">
      <c r="A94" s="22" t="str">
        <f t="shared" si="1"/>
        <v>'RBT2015Palliative50-69'</v>
      </c>
      <c r="B94" s="22">
        <v>2015</v>
      </c>
      <c r="C94" s="22" t="s">
        <v>185</v>
      </c>
      <c r="D94" s="22" t="s">
        <v>8</v>
      </c>
      <c r="E94" s="22" t="s">
        <v>627</v>
      </c>
      <c r="F94" s="22">
        <v>11</v>
      </c>
      <c r="G94" s="22">
        <v>1</v>
      </c>
      <c r="H94" s="22" t="str">
        <f>INDEX(Bar_data!$A$3:$B$140,MATCH(C94,Bar_data!$A$3:$A$140,FALSE),2)</f>
        <v>Trust022</v>
      </c>
      <c r="I94" s="22" t="str">
        <f>INDEX(TrustCAHUB_map!$A$2:$D$139,MATCH($C94,TrustCAHUB_map!$A$2:$A$139,FALSE),3)</f>
        <v>Cheshire and Merseyside</v>
      </c>
      <c r="J94" s="22" t="str">
        <f>INDEX(TrustCAHUB_map!$A$2:$D$139,MATCH($C94,TrustCAHUB_map!$A$2:$A$139,FALSE),4)</f>
        <v>North West</v>
      </c>
    </row>
    <row r="95" spans="1:10" x14ac:dyDescent="0.3">
      <c r="A95" s="22" t="str">
        <f t="shared" si="1"/>
        <v>'RBT2015Palliative70+'</v>
      </c>
      <c r="B95" s="22">
        <v>2015</v>
      </c>
      <c r="C95" s="22" t="s">
        <v>185</v>
      </c>
      <c r="D95" s="22" t="s">
        <v>8</v>
      </c>
      <c r="E95" s="22" t="s">
        <v>628</v>
      </c>
      <c r="F95" s="22">
        <v>12</v>
      </c>
      <c r="G95" s="22">
        <v>4</v>
      </c>
      <c r="H95" s="22" t="str">
        <f>INDEX(Bar_data!$A$3:$B$140,MATCH(C95,Bar_data!$A$3:$A$140,FALSE),2)</f>
        <v>Trust022</v>
      </c>
      <c r="I95" s="22" t="str">
        <f>INDEX(TrustCAHUB_map!$A$2:$D$139,MATCH($C95,TrustCAHUB_map!$A$2:$A$139,FALSE),3)</f>
        <v>Cheshire and Merseyside</v>
      </c>
      <c r="J95" s="22" t="str">
        <f>INDEX(TrustCAHUB_map!$A$2:$D$139,MATCH($C95,TrustCAHUB_map!$A$2:$A$139,FALSE),4)</f>
        <v>North West</v>
      </c>
    </row>
    <row r="96" spans="1:10" x14ac:dyDescent="0.3">
      <c r="A96" s="22" t="str">
        <f t="shared" si="1"/>
        <v>'RBT2015Not assigned70+'</v>
      </c>
      <c r="B96" s="22">
        <v>2015</v>
      </c>
      <c r="C96" s="22" t="s">
        <v>185</v>
      </c>
      <c r="D96" s="22" t="s">
        <v>477</v>
      </c>
      <c r="E96" s="22" t="s">
        <v>628</v>
      </c>
      <c r="F96" s="22">
        <v>2</v>
      </c>
      <c r="G96" s="22">
        <v>0</v>
      </c>
      <c r="H96" s="22" t="str">
        <f>INDEX(Bar_data!$A$3:$B$140,MATCH(C96,Bar_data!$A$3:$A$140,FALSE),2)</f>
        <v>Trust022</v>
      </c>
      <c r="I96" s="22" t="str">
        <f>INDEX(TrustCAHUB_map!$A$2:$D$139,MATCH($C96,TrustCAHUB_map!$A$2:$A$139,FALSE),3)</f>
        <v>Cheshire and Merseyside</v>
      </c>
      <c r="J96" s="22" t="str">
        <f>INDEX(TrustCAHUB_map!$A$2:$D$139,MATCH($C96,TrustCAHUB_map!$A$2:$A$139,FALSE),4)</f>
        <v>North West</v>
      </c>
    </row>
    <row r="97" spans="1:10" x14ac:dyDescent="0.3">
      <c r="A97" s="22" t="str">
        <f t="shared" si="1"/>
        <v>'RBT2015Curative70+'</v>
      </c>
      <c r="B97" s="22">
        <v>2015</v>
      </c>
      <c r="C97" s="22" t="s">
        <v>185</v>
      </c>
      <c r="D97" s="22" t="s">
        <v>7</v>
      </c>
      <c r="E97" s="22" t="s">
        <v>628</v>
      </c>
      <c r="F97" s="22">
        <v>12</v>
      </c>
      <c r="G97" s="22">
        <v>1</v>
      </c>
      <c r="H97" s="22" t="str">
        <f>INDEX(Bar_data!$A$3:$B$140,MATCH(C97,Bar_data!$A$3:$A$140,FALSE),2)</f>
        <v>Trust022</v>
      </c>
      <c r="I97" s="22" t="str">
        <f>INDEX(TrustCAHUB_map!$A$2:$D$139,MATCH($C97,TrustCAHUB_map!$A$2:$A$139,FALSE),3)</f>
        <v>Cheshire and Merseyside</v>
      </c>
      <c r="J97" s="22" t="str">
        <f>INDEX(TrustCAHUB_map!$A$2:$D$139,MATCH($C97,TrustCAHUB_map!$A$2:$A$139,FALSE),4)</f>
        <v>North West</v>
      </c>
    </row>
    <row r="98" spans="1:10" x14ac:dyDescent="0.3">
      <c r="A98" s="22" t="str">
        <f t="shared" si="1"/>
        <v>'RBV2015Curative18-49'</v>
      </c>
      <c r="B98" s="22">
        <v>2015</v>
      </c>
      <c r="C98" s="22" t="s">
        <v>186</v>
      </c>
      <c r="D98" s="22" t="s">
        <v>7</v>
      </c>
      <c r="E98" s="22" t="s">
        <v>153</v>
      </c>
      <c r="F98" s="22">
        <v>7</v>
      </c>
      <c r="G98" s="22">
        <v>0</v>
      </c>
      <c r="H98" s="22" t="str">
        <f>INDEX(Bar_data!$A$3:$B$140,MATCH(C98,Bar_data!$A$3:$A$140,FALSE),2)</f>
        <v>Trust023</v>
      </c>
      <c r="I98" s="22" t="str">
        <f>INDEX(TrustCAHUB_map!$A$2:$D$139,MATCH($C98,TrustCAHUB_map!$A$2:$A$139,FALSE),3)</f>
        <v>Greater Manchester</v>
      </c>
      <c r="J98" s="22" t="str">
        <f>INDEX(TrustCAHUB_map!$A$2:$D$139,MATCH($C98,TrustCAHUB_map!$A$2:$A$139,FALSE),4)</f>
        <v>North West</v>
      </c>
    </row>
    <row r="99" spans="1:10" x14ac:dyDescent="0.3">
      <c r="A99" s="22" t="str">
        <f t="shared" si="1"/>
        <v>'RBV2015Palliative18-49'</v>
      </c>
      <c r="B99" s="22">
        <v>2015</v>
      </c>
      <c r="C99" s="22" t="s">
        <v>186</v>
      </c>
      <c r="D99" s="22" t="s">
        <v>8</v>
      </c>
      <c r="E99" s="22" t="s">
        <v>153</v>
      </c>
      <c r="F99" s="22">
        <v>18</v>
      </c>
      <c r="G99" s="22">
        <v>1</v>
      </c>
      <c r="H99" s="22" t="str">
        <f>INDEX(Bar_data!$A$3:$B$140,MATCH(C99,Bar_data!$A$3:$A$140,FALSE),2)</f>
        <v>Trust023</v>
      </c>
      <c r="I99" s="22" t="str">
        <f>INDEX(TrustCAHUB_map!$A$2:$D$139,MATCH($C99,TrustCAHUB_map!$A$2:$A$139,FALSE),3)</f>
        <v>Greater Manchester</v>
      </c>
      <c r="J99" s="22" t="str">
        <f>INDEX(TrustCAHUB_map!$A$2:$D$139,MATCH($C99,TrustCAHUB_map!$A$2:$A$139,FALSE),4)</f>
        <v>North West</v>
      </c>
    </row>
    <row r="100" spans="1:10" x14ac:dyDescent="0.3">
      <c r="A100" s="22" t="str">
        <f t="shared" si="1"/>
        <v>'RBV2015Palliative50-69'</v>
      </c>
      <c r="B100" s="22">
        <v>2015</v>
      </c>
      <c r="C100" s="22" t="s">
        <v>186</v>
      </c>
      <c r="D100" s="22" t="s">
        <v>8</v>
      </c>
      <c r="E100" s="22" t="s">
        <v>627</v>
      </c>
      <c r="F100" s="22">
        <v>142</v>
      </c>
      <c r="G100" s="22">
        <v>10</v>
      </c>
      <c r="H100" s="22" t="str">
        <f>INDEX(Bar_data!$A$3:$B$140,MATCH(C100,Bar_data!$A$3:$A$140,FALSE),2)</f>
        <v>Trust023</v>
      </c>
      <c r="I100" s="22" t="str">
        <f>INDEX(TrustCAHUB_map!$A$2:$D$139,MATCH($C100,TrustCAHUB_map!$A$2:$A$139,FALSE),3)</f>
        <v>Greater Manchester</v>
      </c>
      <c r="J100" s="22" t="str">
        <f>INDEX(TrustCAHUB_map!$A$2:$D$139,MATCH($C100,TrustCAHUB_map!$A$2:$A$139,FALSE),4)</f>
        <v>North West</v>
      </c>
    </row>
    <row r="101" spans="1:10" x14ac:dyDescent="0.3">
      <c r="A101" s="22" t="str">
        <f t="shared" si="1"/>
        <v>'RBV2015Not assigned50-69'</v>
      </c>
      <c r="B101" s="22">
        <v>2015</v>
      </c>
      <c r="C101" s="22" t="s">
        <v>186</v>
      </c>
      <c r="D101" s="22" t="s">
        <v>477</v>
      </c>
      <c r="E101" s="22" t="s">
        <v>627</v>
      </c>
      <c r="F101" s="22">
        <v>4</v>
      </c>
      <c r="G101" s="22">
        <v>0</v>
      </c>
      <c r="H101" s="22" t="str">
        <f>INDEX(Bar_data!$A$3:$B$140,MATCH(C101,Bar_data!$A$3:$A$140,FALSE),2)</f>
        <v>Trust023</v>
      </c>
      <c r="I101" s="22" t="str">
        <f>INDEX(TrustCAHUB_map!$A$2:$D$139,MATCH($C101,TrustCAHUB_map!$A$2:$A$139,FALSE),3)</f>
        <v>Greater Manchester</v>
      </c>
      <c r="J101" s="22" t="str">
        <f>INDEX(TrustCAHUB_map!$A$2:$D$139,MATCH($C101,TrustCAHUB_map!$A$2:$A$139,FALSE),4)</f>
        <v>North West</v>
      </c>
    </row>
    <row r="102" spans="1:10" x14ac:dyDescent="0.3">
      <c r="A102" s="22" t="str">
        <f t="shared" si="1"/>
        <v>'RBV2015Curative50-69'</v>
      </c>
      <c r="B102" s="22">
        <v>2015</v>
      </c>
      <c r="C102" s="22" t="s">
        <v>186</v>
      </c>
      <c r="D102" s="22" t="s">
        <v>7</v>
      </c>
      <c r="E102" s="22" t="s">
        <v>627</v>
      </c>
      <c r="F102" s="22">
        <v>78</v>
      </c>
      <c r="G102" s="22">
        <v>2</v>
      </c>
      <c r="H102" s="22" t="str">
        <f>INDEX(Bar_data!$A$3:$B$140,MATCH(C102,Bar_data!$A$3:$A$140,FALSE),2)</f>
        <v>Trust023</v>
      </c>
      <c r="I102" s="22" t="str">
        <f>INDEX(TrustCAHUB_map!$A$2:$D$139,MATCH($C102,TrustCAHUB_map!$A$2:$A$139,FALSE),3)</f>
        <v>Greater Manchester</v>
      </c>
      <c r="J102" s="22" t="str">
        <f>INDEX(TrustCAHUB_map!$A$2:$D$139,MATCH($C102,TrustCAHUB_map!$A$2:$A$139,FALSE),4)</f>
        <v>North West</v>
      </c>
    </row>
    <row r="103" spans="1:10" x14ac:dyDescent="0.3">
      <c r="A103" s="22" t="str">
        <f t="shared" si="1"/>
        <v>'RBV2015Palliative70+'</v>
      </c>
      <c r="B103" s="22">
        <v>2015</v>
      </c>
      <c r="C103" s="22" t="s">
        <v>186</v>
      </c>
      <c r="D103" s="22" t="s">
        <v>8</v>
      </c>
      <c r="E103" s="22" t="s">
        <v>628</v>
      </c>
      <c r="F103" s="22">
        <v>95</v>
      </c>
      <c r="G103" s="22">
        <v>7</v>
      </c>
      <c r="H103" s="22" t="str">
        <f>INDEX(Bar_data!$A$3:$B$140,MATCH(C103,Bar_data!$A$3:$A$140,FALSE),2)</f>
        <v>Trust023</v>
      </c>
      <c r="I103" s="22" t="str">
        <f>INDEX(TrustCAHUB_map!$A$2:$D$139,MATCH($C103,TrustCAHUB_map!$A$2:$A$139,FALSE),3)</f>
        <v>Greater Manchester</v>
      </c>
      <c r="J103" s="22" t="str">
        <f>INDEX(TrustCAHUB_map!$A$2:$D$139,MATCH($C103,TrustCAHUB_map!$A$2:$A$139,FALSE),4)</f>
        <v>North West</v>
      </c>
    </row>
    <row r="104" spans="1:10" x14ac:dyDescent="0.3">
      <c r="A104" s="22" t="str">
        <f t="shared" si="1"/>
        <v>'RBV2015Not assigned70+'</v>
      </c>
      <c r="B104" s="22">
        <v>2015</v>
      </c>
      <c r="C104" s="22" t="s">
        <v>186</v>
      </c>
      <c r="D104" s="22" t="s">
        <v>477</v>
      </c>
      <c r="E104" s="22" t="s">
        <v>628</v>
      </c>
      <c r="F104" s="22">
        <v>5</v>
      </c>
      <c r="G104" s="22">
        <v>0</v>
      </c>
      <c r="H104" s="22" t="str">
        <f>INDEX(Bar_data!$A$3:$B$140,MATCH(C104,Bar_data!$A$3:$A$140,FALSE),2)</f>
        <v>Trust023</v>
      </c>
      <c r="I104" s="22" t="str">
        <f>INDEX(TrustCAHUB_map!$A$2:$D$139,MATCH($C104,TrustCAHUB_map!$A$2:$A$139,FALSE),3)</f>
        <v>Greater Manchester</v>
      </c>
      <c r="J104" s="22" t="str">
        <f>INDEX(TrustCAHUB_map!$A$2:$D$139,MATCH($C104,TrustCAHUB_map!$A$2:$A$139,FALSE),4)</f>
        <v>North West</v>
      </c>
    </row>
    <row r="105" spans="1:10" x14ac:dyDescent="0.3">
      <c r="A105" s="22" t="str">
        <f t="shared" si="1"/>
        <v>'RBV2015Curative70+'</v>
      </c>
      <c r="B105" s="22">
        <v>2015</v>
      </c>
      <c r="C105" s="22" t="s">
        <v>186</v>
      </c>
      <c r="D105" s="22" t="s">
        <v>7</v>
      </c>
      <c r="E105" s="22" t="s">
        <v>628</v>
      </c>
      <c r="F105" s="22">
        <v>55</v>
      </c>
      <c r="G105" s="22">
        <v>0</v>
      </c>
      <c r="H105" s="22" t="str">
        <f>INDEX(Bar_data!$A$3:$B$140,MATCH(C105,Bar_data!$A$3:$A$140,FALSE),2)</f>
        <v>Trust023</v>
      </c>
      <c r="I105" s="22" t="str">
        <f>INDEX(TrustCAHUB_map!$A$2:$D$139,MATCH($C105,TrustCAHUB_map!$A$2:$A$139,FALSE),3)</f>
        <v>Greater Manchester</v>
      </c>
      <c r="J105" s="22" t="str">
        <f>INDEX(TrustCAHUB_map!$A$2:$D$139,MATCH($C105,TrustCAHUB_map!$A$2:$A$139,FALSE),4)</f>
        <v>North West</v>
      </c>
    </row>
    <row r="106" spans="1:10" x14ac:dyDescent="0.3">
      <c r="A106" s="22" t="str">
        <f t="shared" si="1"/>
        <v>'RBZ2015Palliative18-49'</v>
      </c>
      <c r="B106" s="22">
        <v>2015</v>
      </c>
      <c r="C106" s="22" t="s">
        <v>187</v>
      </c>
      <c r="D106" s="22" t="s">
        <v>8</v>
      </c>
      <c r="E106" s="22" t="s">
        <v>153</v>
      </c>
      <c r="F106" s="22">
        <v>1</v>
      </c>
      <c r="G106" s="22">
        <v>1</v>
      </c>
      <c r="H106" s="22" t="str">
        <f>INDEX(Bar_data!$A$3:$B$140,MATCH(C106,Bar_data!$A$3:$A$140,FALSE),2)</f>
        <v>Trust024</v>
      </c>
      <c r="I106" s="22" t="str">
        <f>INDEX(TrustCAHUB_map!$A$2:$D$139,MATCH($C106,TrustCAHUB_map!$A$2:$A$139,FALSE),3)</f>
        <v>Peninsula</v>
      </c>
      <c r="J106" s="22" t="str">
        <f>INDEX(TrustCAHUB_map!$A$2:$D$139,MATCH($C106,TrustCAHUB_map!$A$2:$A$139,FALSE),4)</f>
        <v>South West</v>
      </c>
    </row>
    <row r="107" spans="1:10" x14ac:dyDescent="0.3">
      <c r="A107" s="22" t="str">
        <f t="shared" si="1"/>
        <v>'RBZ2015Curative50-69'</v>
      </c>
      <c r="B107" s="22">
        <v>2015</v>
      </c>
      <c r="C107" s="22" t="s">
        <v>187</v>
      </c>
      <c r="D107" s="22" t="s">
        <v>7</v>
      </c>
      <c r="E107" s="22" t="s">
        <v>627</v>
      </c>
      <c r="F107" s="22">
        <v>5</v>
      </c>
      <c r="G107" s="22">
        <v>0</v>
      </c>
      <c r="H107" s="22" t="str">
        <f>INDEX(Bar_data!$A$3:$B$140,MATCH(C107,Bar_data!$A$3:$A$140,FALSE),2)</f>
        <v>Trust024</v>
      </c>
      <c r="I107" s="22" t="str">
        <f>INDEX(TrustCAHUB_map!$A$2:$D$139,MATCH($C107,TrustCAHUB_map!$A$2:$A$139,FALSE),3)</f>
        <v>Peninsula</v>
      </c>
      <c r="J107" s="22" t="str">
        <f>INDEX(TrustCAHUB_map!$A$2:$D$139,MATCH($C107,TrustCAHUB_map!$A$2:$A$139,FALSE),4)</f>
        <v>South West</v>
      </c>
    </row>
    <row r="108" spans="1:10" x14ac:dyDescent="0.3">
      <c r="A108" s="22" t="str">
        <f t="shared" si="1"/>
        <v>'RBZ2015Palliative50-69'</v>
      </c>
      <c r="B108" s="22">
        <v>2015</v>
      </c>
      <c r="C108" s="22" t="s">
        <v>187</v>
      </c>
      <c r="D108" s="22" t="s">
        <v>8</v>
      </c>
      <c r="E108" s="22" t="s">
        <v>627</v>
      </c>
      <c r="F108" s="22">
        <v>3</v>
      </c>
      <c r="G108" s="22">
        <v>0</v>
      </c>
      <c r="H108" s="22" t="str">
        <f>INDEX(Bar_data!$A$3:$B$140,MATCH(C108,Bar_data!$A$3:$A$140,FALSE),2)</f>
        <v>Trust024</v>
      </c>
      <c r="I108" s="22" t="str">
        <f>INDEX(TrustCAHUB_map!$A$2:$D$139,MATCH($C108,TrustCAHUB_map!$A$2:$A$139,FALSE),3)</f>
        <v>Peninsula</v>
      </c>
      <c r="J108" s="22" t="str">
        <f>INDEX(TrustCAHUB_map!$A$2:$D$139,MATCH($C108,TrustCAHUB_map!$A$2:$A$139,FALSE),4)</f>
        <v>South West</v>
      </c>
    </row>
    <row r="109" spans="1:10" x14ac:dyDescent="0.3">
      <c r="A109" s="22" t="str">
        <f t="shared" si="1"/>
        <v>'RBZ2015Palliative70+'</v>
      </c>
      <c r="B109" s="22">
        <v>2015</v>
      </c>
      <c r="C109" s="22" t="s">
        <v>187</v>
      </c>
      <c r="D109" s="22" t="s">
        <v>8</v>
      </c>
      <c r="E109" s="22" t="s">
        <v>628</v>
      </c>
      <c r="F109" s="22">
        <v>3</v>
      </c>
      <c r="G109" s="22">
        <v>0</v>
      </c>
      <c r="H109" s="22" t="str">
        <f>INDEX(Bar_data!$A$3:$B$140,MATCH(C109,Bar_data!$A$3:$A$140,FALSE),2)</f>
        <v>Trust024</v>
      </c>
      <c r="I109" s="22" t="str">
        <f>INDEX(TrustCAHUB_map!$A$2:$D$139,MATCH($C109,TrustCAHUB_map!$A$2:$A$139,FALSE),3)</f>
        <v>Peninsula</v>
      </c>
      <c r="J109" s="22" t="str">
        <f>INDEX(TrustCAHUB_map!$A$2:$D$139,MATCH($C109,TrustCAHUB_map!$A$2:$A$139,FALSE),4)</f>
        <v>South West</v>
      </c>
    </row>
    <row r="110" spans="1:10" x14ac:dyDescent="0.3">
      <c r="A110" s="22" t="str">
        <f t="shared" si="1"/>
        <v>'RBZ2015Curative70+'</v>
      </c>
      <c r="B110" s="22">
        <v>2015</v>
      </c>
      <c r="C110" s="22" t="s">
        <v>187</v>
      </c>
      <c r="D110" s="22" t="s">
        <v>7</v>
      </c>
      <c r="E110" s="22" t="s">
        <v>628</v>
      </c>
      <c r="F110" s="22">
        <v>6</v>
      </c>
      <c r="G110" s="22">
        <v>0</v>
      </c>
      <c r="H110" s="22" t="str">
        <f>INDEX(Bar_data!$A$3:$B$140,MATCH(C110,Bar_data!$A$3:$A$140,FALSE),2)</f>
        <v>Trust024</v>
      </c>
      <c r="I110" s="22" t="str">
        <f>INDEX(TrustCAHUB_map!$A$2:$D$139,MATCH($C110,TrustCAHUB_map!$A$2:$A$139,FALSE),3)</f>
        <v>Peninsula</v>
      </c>
      <c r="J110" s="22" t="str">
        <f>INDEX(TrustCAHUB_map!$A$2:$D$139,MATCH($C110,TrustCAHUB_map!$A$2:$A$139,FALSE),4)</f>
        <v>South West</v>
      </c>
    </row>
    <row r="111" spans="1:10" x14ac:dyDescent="0.3">
      <c r="A111" s="22" t="str">
        <f t="shared" si="1"/>
        <v>'RC12015Palliative18-49'</v>
      </c>
      <c r="B111" s="22">
        <v>2015</v>
      </c>
      <c r="C111" s="22" t="s">
        <v>188</v>
      </c>
      <c r="D111" s="22" t="s">
        <v>8</v>
      </c>
      <c r="E111" s="22" t="s">
        <v>153</v>
      </c>
      <c r="F111" s="22">
        <v>3</v>
      </c>
      <c r="G111" s="22">
        <v>1</v>
      </c>
      <c r="H111" s="22" t="str">
        <f>INDEX(Bar_data!$A$3:$B$140,MATCH(C111,Bar_data!$A$3:$A$140,FALSE),2)</f>
        <v>Trust025</v>
      </c>
      <c r="I111" s="22" t="str">
        <f>INDEX(TrustCAHUB_map!$A$2:$D$139,MATCH($C111,TrustCAHUB_map!$A$2:$A$139,FALSE),3)</f>
        <v>East of England</v>
      </c>
      <c r="J111" s="22" t="str">
        <f>INDEX(TrustCAHUB_map!$A$2:$D$139,MATCH($C111,TrustCAHUB_map!$A$2:$A$139,FALSE),4)</f>
        <v>East of England</v>
      </c>
    </row>
    <row r="112" spans="1:10" x14ac:dyDescent="0.3">
      <c r="A112" s="22" t="str">
        <f t="shared" si="1"/>
        <v>'RC12015Curative18-49'</v>
      </c>
      <c r="B112" s="22">
        <v>2015</v>
      </c>
      <c r="C112" s="22" t="s">
        <v>188</v>
      </c>
      <c r="D112" s="22" t="s">
        <v>7</v>
      </c>
      <c r="E112" s="22" t="s">
        <v>153</v>
      </c>
      <c r="F112" s="22">
        <v>3</v>
      </c>
      <c r="G112" s="22">
        <v>0</v>
      </c>
      <c r="H112" s="22" t="str">
        <f>INDEX(Bar_data!$A$3:$B$140,MATCH(C112,Bar_data!$A$3:$A$140,FALSE),2)</f>
        <v>Trust025</v>
      </c>
      <c r="I112" s="22" t="str">
        <f>INDEX(TrustCAHUB_map!$A$2:$D$139,MATCH($C112,TrustCAHUB_map!$A$2:$A$139,FALSE),3)</f>
        <v>East of England</v>
      </c>
      <c r="J112" s="22" t="str">
        <f>INDEX(TrustCAHUB_map!$A$2:$D$139,MATCH($C112,TrustCAHUB_map!$A$2:$A$139,FALSE),4)</f>
        <v>East of England</v>
      </c>
    </row>
    <row r="113" spans="1:10" x14ac:dyDescent="0.3">
      <c r="A113" s="22" t="str">
        <f t="shared" si="1"/>
        <v>'RC12015Palliative50-69'</v>
      </c>
      <c r="B113" s="22">
        <v>2015</v>
      </c>
      <c r="C113" s="22" t="s">
        <v>188</v>
      </c>
      <c r="D113" s="22" t="s">
        <v>8</v>
      </c>
      <c r="E113" s="22" t="s">
        <v>627</v>
      </c>
      <c r="F113" s="22">
        <v>13</v>
      </c>
      <c r="G113" s="22">
        <v>1</v>
      </c>
      <c r="H113" s="22" t="str">
        <f>INDEX(Bar_data!$A$3:$B$140,MATCH(C113,Bar_data!$A$3:$A$140,FALSE),2)</f>
        <v>Trust025</v>
      </c>
      <c r="I113" s="22" t="str">
        <f>INDEX(TrustCAHUB_map!$A$2:$D$139,MATCH($C113,TrustCAHUB_map!$A$2:$A$139,FALSE),3)</f>
        <v>East of England</v>
      </c>
      <c r="J113" s="22" t="str">
        <f>INDEX(TrustCAHUB_map!$A$2:$D$139,MATCH($C113,TrustCAHUB_map!$A$2:$A$139,FALSE),4)</f>
        <v>East of England</v>
      </c>
    </row>
    <row r="114" spans="1:10" x14ac:dyDescent="0.3">
      <c r="A114" s="22" t="str">
        <f t="shared" si="1"/>
        <v>'RC12015Curative50-69'</v>
      </c>
      <c r="B114" s="22">
        <v>2015</v>
      </c>
      <c r="C114" s="22" t="s">
        <v>188</v>
      </c>
      <c r="D114" s="22" t="s">
        <v>7</v>
      </c>
      <c r="E114" s="22" t="s">
        <v>627</v>
      </c>
      <c r="F114" s="22">
        <v>11</v>
      </c>
      <c r="G114" s="22">
        <v>0</v>
      </c>
      <c r="H114" s="22" t="str">
        <f>INDEX(Bar_data!$A$3:$B$140,MATCH(C114,Bar_data!$A$3:$A$140,FALSE),2)</f>
        <v>Trust025</v>
      </c>
      <c r="I114" s="22" t="str">
        <f>INDEX(TrustCAHUB_map!$A$2:$D$139,MATCH($C114,TrustCAHUB_map!$A$2:$A$139,FALSE),3)</f>
        <v>East of England</v>
      </c>
      <c r="J114" s="22" t="str">
        <f>INDEX(TrustCAHUB_map!$A$2:$D$139,MATCH($C114,TrustCAHUB_map!$A$2:$A$139,FALSE),4)</f>
        <v>East of England</v>
      </c>
    </row>
    <row r="115" spans="1:10" x14ac:dyDescent="0.3">
      <c r="A115" s="22" t="str">
        <f t="shared" si="1"/>
        <v>'RC12015Palliative70+'</v>
      </c>
      <c r="B115" s="22">
        <v>2015</v>
      </c>
      <c r="C115" s="22" t="s">
        <v>188</v>
      </c>
      <c r="D115" s="22" t="s">
        <v>8</v>
      </c>
      <c r="E115" s="22" t="s">
        <v>628</v>
      </c>
      <c r="F115" s="22">
        <v>1</v>
      </c>
      <c r="G115" s="22">
        <v>0</v>
      </c>
      <c r="H115" s="22" t="str">
        <f>INDEX(Bar_data!$A$3:$B$140,MATCH(C115,Bar_data!$A$3:$A$140,FALSE),2)</f>
        <v>Trust025</v>
      </c>
      <c r="I115" s="22" t="str">
        <f>INDEX(TrustCAHUB_map!$A$2:$D$139,MATCH($C115,TrustCAHUB_map!$A$2:$A$139,FALSE),3)</f>
        <v>East of England</v>
      </c>
      <c r="J115" s="22" t="str">
        <f>INDEX(TrustCAHUB_map!$A$2:$D$139,MATCH($C115,TrustCAHUB_map!$A$2:$A$139,FALSE),4)</f>
        <v>East of England</v>
      </c>
    </row>
    <row r="116" spans="1:10" x14ac:dyDescent="0.3">
      <c r="A116" s="22" t="str">
        <f t="shared" si="1"/>
        <v>'RC12015Curative70+'</v>
      </c>
      <c r="B116" s="22">
        <v>2015</v>
      </c>
      <c r="C116" s="22" t="s">
        <v>188</v>
      </c>
      <c r="D116" s="22" t="s">
        <v>7</v>
      </c>
      <c r="E116" s="22" t="s">
        <v>628</v>
      </c>
      <c r="F116" s="22">
        <v>3</v>
      </c>
      <c r="G116" s="22">
        <v>0</v>
      </c>
      <c r="H116" s="22" t="str">
        <f>INDEX(Bar_data!$A$3:$B$140,MATCH(C116,Bar_data!$A$3:$A$140,FALSE),2)</f>
        <v>Trust025</v>
      </c>
      <c r="I116" s="22" t="str">
        <f>INDEX(TrustCAHUB_map!$A$2:$D$139,MATCH($C116,TrustCAHUB_map!$A$2:$A$139,FALSE),3)</f>
        <v>East of England</v>
      </c>
      <c r="J116" s="22" t="str">
        <f>INDEX(TrustCAHUB_map!$A$2:$D$139,MATCH($C116,TrustCAHUB_map!$A$2:$A$139,FALSE),4)</f>
        <v>East of England</v>
      </c>
    </row>
    <row r="117" spans="1:10" x14ac:dyDescent="0.3">
      <c r="A117" s="22" t="str">
        <f t="shared" si="1"/>
        <v>'RC92015Palliative18-49'</v>
      </c>
      <c r="B117" s="22">
        <v>2015</v>
      </c>
      <c r="C117" s="22" t="s">
        <v>189</v>
      </c>
      <c r="D117" s="22" t="s">
        <v>8</v>
      </c>
      <c r="E117" s="22" t="s">
        <v>153</v>
      </c>
      <c r="F117" s="22">
        <v>1</v>
      </c>
      <c r="G117" s="22">
        <v>0</v>
      </c>
      <c r="H117" s="22" t="str">
        <f>INDEX(Bar_data!$A$3:$B$140,MATCH(C117,Bar_data!$A$3:$A$140,FALSE),2)</f>
        <v>Trust026</v>
      </c>
      <c r="I117" s="22" t="str">
        <f>INDEX(TrustCAHUB_map!$A$2:$D$139,MATCH($C117,TrustCAHUB_map!$A$2:$A$139,FALSE),3)</f>
        <v>East of England</v>
      </c>
      <c r="J117" s="22" t="str">
        <f>INDEX(TrustCAHUB_map!$A$2:$D$139,MATCH($C117,TrustCAHUB_map!$A$2:$A$139,FALSE),4)</f>
        <v>East of England</v>
      </c>
    </row>
    <row r="118" spans="1:10" x14ac:dyDescent="0.3">
      <c r="A118" s="22" t="str">
        <f t="shared" si="1"/>
        <v>'RC92015Not assigned18-49'</v>
      </c>
      <c r="B118" s="22">
        <v>2015</v>
      </c>
      <c r="C118" s="22" t="s">
        <v>189</v>
      </c>
      <c r="D118" s="22" t="s">
        <v>477</v>
      </c>
      <c r="E118" s="22" t="s">
        <v>153</v>
      </c>
      <c r="F118" s="22">
        <v>1</v>
      </c>
      <c r="G118" s="22">
        <v>0</v>
      </c>
      <c r="H118" s="22" t="str">
        <f>INDEX(Bar_data!$A$3:$B$140,MATCH(C118,Bar_data!$A$3:$A$140,FALSE),2)</f>
        <v>Trust026</v>
      </c>
      <c r="I118" s="22" t="str">
        <f>INDEX(TrustCAHUB_map!$A$2:$D$139,MATCH($C118,TrustCAHUB_map!$A$2:$A$139,FALSE),3)</f>
        <v>East of England</v>
      </c>
      <c r="J118" s="22" t="str">
        <f>INDEX(TrustCAHUB_map!$A$2:$D$139,MATCH($C118,TrustCAHUB_map!$A$2:$A$139,FALSE),4)</f>
        <v>East of England</v>
      </c>
    </row>
    <row r="119" spans="1:10" x14ac:dyDescent="0.3">
      <c r="A119" s="22" t="str">
        <f t="shared" si="1"/>
        <v>'RC92015Curative50-69'</v>
      </c>
      <c r="B119" s="22">
        <v>2015</v>
      </c>
      <c r="C119" s="22" t="s">
        <v>189</v>
      </c>
      <c r="D119" s="22" t="s">
        <v>7</v>
      </c>
      <c r="E119" s="22" t="s">
        <v>627</v>
      </c>
      <c r="F119" s="22">
        <v>1</v>
      </c>
      <c r="G119" s="22">
        <v>0</v>
      </c>
      <c r="H119" s="22" t="str">
        <f>INDEX(Bar_data!$A$3:$B$140,MATCH(C119,Bar_data!$A$3:$A$140,FALSE),2)</f>
        <v>Trust026</v>
      </c>
      <c r="I119" s="22" t="str">
        <f>INDEX(TrustCAHUB_map!$A$2:$D$139,MATCH($C119,TrustCAHUB_map!$A$2:$A$139,FALSE),3)</f>
        <v>East of England</v>
      </c>
      <c r="J119" s="22" t="str">
        <f>INDEX(TrustCAHUB_map!$A$2:$D$139,MATCH($C119,TrustCAHUB_map!$A$2:$A$139,FALSE),4)</f>
        <v>East of England</v>
      </c>
    </row>
    <row r="120" spans="1:10" x14ac:dyDescent="0.3">
      <c r="A120" s="22" t="str">
        <f t="shared" si="1"/>
        <v>'RC92015Not assigned50-69'</v>
      </c>
      <c r="B120" s="22">
        <v>2015</v>
      </c>
      <c r="C120" s="22" t="s">
        <v>189</v>
      </c>
      <c r="D120" s="22" t="s">
        <v>477</v>
      </c>
      <c r="E120" s="22" t="s">
        <v>627</v>
      </c>
      <c r="F120" s="22">
        <v>5</v>
      </c>
      <c r="G120" s="22">
        <v>0</v>
      </c>
      <c r="H120" s="22" t="str">
        <f>INDEX(Bar_data!$A$3:$B$140,MATCH(C120,Bar_data!$A$3:$A$140,FALSE),2)</f>
        <v>Trust026</v>
      </c>
      <c r="I120" s="22" t="str">
        <f>INDEX(TrustCAHUB_map!$A$2:$D$139,MATCH($C120,TrustCAHUB_map!$A$2:$A$139,FALSE),3)</f>
        <v>East of England</v>
      </c>
      <c r="J120" s="22" t="str">
        <f>INDEX(TrustCAHUB_map!$A$2:$D$139,MATCH($C120,TrustCAHUB_map!$A$2:$A$139,FALSE),4)</f>
        <v>East of England</v>
      </c>
    </row>
    <row r="121" spans="1:10" x14ac:dyDescent="0.3">
      <c r="A121" s="22" t="str">
        <f t="shared" si="1"/>
        <v>'RC92015Palliative50-69'</v>
      </c>
      <c r="B121" s="22">
        <v>2015</v>
      </c>
      <c r="C121" s="22" t="s">
        <v>189</v>
      </c>
      <c r="D121" s="22" t="s">
        <v>8</v>
      </c>
      <c r="E121" s="22" t="s">
        <v>627</v>
      </c>
      <c r="F121" s="22">
        <v>5</v>
      </c>
      <c r="G121" s="22">
        <v>0</v>
      </c>
      <c r="H121" s="22" t="str">
        <f>INDEX(Bar_data!$A$3:$B$140,MATCH(C121,Bar_data!$A$3:$A$140,FALSE),2)</f>
        <v>Trust026</v>
      </c>
      <c r="I121" s="22" t="str">
        <f>INDEX(TrustCAHUB_map!$A$2:$D$139,MATCH($C121,TrustCAHUB_map!$A$2:$A$139,FALSE),3)</f>
        <v>East of England</v>
      </c>
      <c r="J121" s="22" t="str">
        <f>INDEX(TrustCAHUB_map!$A$2:$D$139,MATCH($C121,TrustCAHUB_map!$A$2:$A$139,FALSE),4)</f>
        <v>East of England</v>
      </c>
    </row>
    <row r="122" spans="1:10" x14ac:dyDescent="0.3">
      <c r="A122" s="22" t="str">
        <f t="shared" si="1"/>
        <v>'RC92015Not assigned70+'</v>
      </c>
      <c r="B122" s="22">
        <v>2015</v>
      </c>
      <c r="C122" s="22" t="s">
        <v>189</v>
      </c>
      <c r="D122" s="22" t="s">
        <v>477</v>
      </c>
      <c r="E122" s="22" t="s">
        <v>628</v>
      </c>
      <c r="F122" s="22">
        <v>8</v>
      </c>
      <c r="G122" s="22">
        <v>0</v>
      </c>
      <c r="H122" s="22" t="str">
        <f>INDEX(Bar_data!$A$3:$B$140,MATCH(C122,Bar_data!$A$3:$A$140,FALSE),2)</f>
        <v>Trust026</v>
      </c>
      <c r="I122" s="22" t="str">
        <f>INDEX(TrustCAHUB_map!$A$2:$D$139,MATCH($C122,TrustCAHUB_map!$A$2:$A$139,FALSE),3)</f>
        <v>East of England</v>
      </c>
      <c r="J122" s="22" t="str">
        <f>INDEX(TrustCAHUB_map!$A$2:$D$139,MATCH($C122,TrustCAHUB_map!$A$2:$A$139,FALSE),4)</f>
        <v>East of England</v>
      </c>
    </row>
    <row r="123" spans="1:10" x14ac:dyDescent="0.3">
      <c r="A123" s="22" t="str">
        <f t="shared" si="1"/>
        <v>'RCB2015Palliative18-49'</v>
      </c>
      <c r="B123" s="22">
        <v>2015</v>
      </c>
      <c r="C123" s="22" t="s">
        <v>190</v>
      </c>
      <c r="D123" s="22" t="s">
        <v>8</v>
      </c>
      <c r="E123" s="22" t="s">
        <v>153</v>
      </c>
      <c r="F123" s="22">
        <v>1</v>
      </c>
      <c r="G123" s="22">
        <v>0</v>
      </c>
      <c r="H123" s="22" t="str">
        <f>INDEX(Bar_data!$A$3:$B$140,MATCH(C123,Bar_data!$A$3:$A$140,FALSE),2)</f>
        <v>Trust027</v>
      </c>
      <c r="I123" s="22" t="str">
        <f>INDEX(TrustCAHUB_map!$A$2:$D$139,MATCH($C123,TrustCAHUB_map!$A$2:$A$139,FALSE),3)</f>
        <v>Humber, Coast and Vale</v>
      </c>
      <c r="J123" s="22" t="str">
        <f>INDEX(TrustCAHUB_map!$A$2:$D$139,MATCH($C123,TrustCAHUB_map!$A$2:$A$139,FALSE),4)</f>
        <v>Yorkshire and Humber</v>
      </c>
    </row>
    <row r="124" spans="1:10" x14ac:dyDescent="0.3">
      <c r="A124" s="22" t="str">
        <f t="shared" si="1"/>
        <v>'RCB2015Curative50-69'</v>
      </c>
      <c r="B124" s="22">
        <v>2015</v>
      </c>
      <c r="C124" s="22" t="s">
        <v>190</v>
      </c>
      <c r="D124" s="22" t="s">
        <v>7</v>
      </c>
      <c r="E124" s="22" t="s">
        <v>627</v>
      </c>
      <c r="F124" s="22">
        <v>14</v>
      </c>
      <c r="G124" s="22">
        <v>0</v>
      </c>
      <c r="H124" s="22" t="str">
        <f>INDEX(Bar_data!$A$3:$B$140,MATCH(C124,Bar_data!$A$3:$A$140,FALSE),2)</f>
        <v>Trust027</v>
      </c>
      <c r="I124" s="22" t="str">
        <f>INDEX(TrustCAHUB_map!$A$2:$D$139,MATCH($C124,TrustCAHUB_map!$A$2:$A$139,FALSE),3)</f>
        <v>Humber, Coast and Vale</v>
      </c>
      <c r="J124" s="22" t="str">
        <f>INDEX(TrustCAHUB_map!$A$2:$D$139,MATCH($C124,TrustCAHUB_map!$A$2:$A$139,FALSE),4)</f>
        <v>Yorkshire and Humber</v>
      </c>
    </row>
    <row r="125" spans="1:10" x14ac:dyDescent="0.3">
      <c r="A125" s="22" t="str">
        <f t="shared" si="1"/>
        <v>'RCB2015Palliative50-69'</v>
      </c>
      <c r="B125" s="22">
        <v>2015</v>
      </c>
      <c r="C125" s="22" t="s">
        <v>190</v>
      </c>
      <c r="D125" s="22" t="s">
        <v>8</v>
      </c>
      <c r="E125" s="22" t="s">
        <v>627</v>
      </c>
      <c r="F125" s="22">
        <v>20</v>
      </c>
      <c r="G125" s="22">
        <v>2</v>
      </c>
      <c r="H125" s="22" t="str">
        <f>INDEX(Bar_data!$A$3:$B$140,MATCH(C125,Bar_data!$A$3:$A$140,FALSE),2)</f>
        <v>Trust027</v>
      </c>
      <c r="I125" s="22" t="str">
        <f>INDEX(TrustCAHUB_map!$A$2:$D$139,MATCH($C125,TrustCAHUB_map!$A$2:$A$139,FALSE),3)</f>
        <v>Humber, Coast and Vale</v>
      </c>
      <c r="J125" s="22" t="str">
        <f>INDEX(TrustCAHUB_map!$A$2:$D$139,MATCH($C125,TrustCAHUB_map!$A$2:$A$139,FALSE),4)</f>
        <v>Yorkshire and Humber</v>
      </c>
    </row>
    <row r="126" spans="1:10" x14ac:dyDescent="0.3">
      <c r="A126" s="22" t="str">
        <f t="shared" si="1"/>
        <v>'RCB2015Curative70+'</v>
      </c>
      <c r="B126" s="22">
        <v>2015</v>
      </c>
      <c r="C126" s="22" t="s">
        <v>190</v>
      </c>
      <c r="D126" s="22" t="s">
        <v>7</v>
      </c>
      <c r="E126" s="22" t="s">
        <v>628</v>
      </c>
      <c r="F126" s="22">
        <v>11</v>
      </c>
      <c r="G126" s="22">
        <v>0</v>
      </c>
      <c r="H126" s="22" t="str">
        <f>INDEX(Bar_data!$A$3:$B$140,MATCH(C126,Bar_data!$A$3:$A$140,FALSE),2)</f>
        <v>Trust027</v>
      </c>
      <c r="I126" s="22" t="str">
        <f>INDEX(TrustCAHUB_map!$A$2:$D$139,MATCH($C126,TrustCAHUB_map!$A$2:$A$139,FALSE),3)</f>
        <v>Humber, Coast and Vale</v>
      </c>
      <c r="J126" s="22" t="str">
        <f>INDEX(TrustCAHUB_map!$A$2:$D$139,MATCH($C126,TrustCAHUB_map!$A$2:$A$139,FALSE),4)</f>
        <v>Yorkshire and Humber</v>
      </c>
    </row>
    <row r="127" spans="1:10" x14ac:dyDescent="0.3">
      <c r="A127" s="22" t="str">
        <f t="shared" si="1"/>
        <v>'RCB2015Palliative70+'</v>
      </c>
      <c r="B127" s="22">
        <v>2015</v>
      </c>
      <c r="C127" s="22" t="s">
        <v>190</v>
      </c>
      <c r="D127" s="22" t="s">
        <v>8</v>
      </c>
      <c r="E127" s="22" t="s">
        <v>628</v>
      </c>
      <c r="F127" s="22">
        <v>9</v>
      </c>
      <c r="G127" s="22">
        <v>0</v>
      </c>
      <c r="H127" s="22" t="str">
        <f>INDEX(Bar_data!$A$3:$B$140,MATCH(C127,Bar_data!$A$3:$A$140,FALSE),2)</f>
        <v>Trust027</v>
      </c>
      <c r="I127" s="22" t="str">
        <f>INDEX(TrustCAHUB_map!$A$2:$D$139,MATCH($C127,TrustCAHUB_map!$A$2:$A$139,FALSE),3)</f>
        <v>Humber, Coast and Vale</v>
      </c>
      <c r="J127" s="22" t="str">
        <f>INDEX(TrustCAHUB_map!$A$2:$D$139,MATCH($C127,TrustCAHUB_map!$A$2:$A$139,FALSE),4)</f>
        <v>Yorkshire and Humber</v>
      </c>
    </row>
    <row r="128" spans="1:10" x14ac:dyDescent="0.3">
      <c r="A128" s="22" t="str">
        <f t="shared" si="1"/>
        <v>'RCF2015Palliative18-49'</v>
      </c>
      <c r="B128" s="22">
        <v>2015</v>
      </c>
      <c r="C128" s="22" t="s">
        <v>192</v>
      </c>
      <c r="D128" s="22" t="s">
        <v>8</v>
      </c>
      <c r="E128" s="22" t="s">
        <v>153</v>
      </c>
      <c r="F128" s="22">
        <v>1</v>
      </c>
      <c r="G128" s="22">
        <v>0</v>
      </c>
      <c r="H128" s="22" t="str">
        <f>INDEX(Bar_data!$A$3:$B$140,MATCH(C128,Bar_data!$A$3:$A$140,FALSE),2)</f>
        <v>Trust029</v>
      </c>
      <c r="I128" s="22" t="str">
        <f>INDEX(TrustCAHUB_map!$A$2:$D$139,MATCH($C128,TrustCAHUB_map!$A$2:$A$139,FALSE),3)</f>
        <v>West Yorkshire</v>
      </c>
      <c r="J128" s="22" t="str">
        <f>INDEX(TrustCAHUB_map!$A$2:$D$139,MATCH($C128,TrustCAHUB_map!$A$2:$A$139,FALSE),4)</f>
        <v>Yorkshire and Humber</v>
      </c>
    </row>
    <row r="129" spans="1:10" x14ac:dyDescent="0.3">
      <c r="A129" s="22" t="str">
        <f t="shared" si="1"/>
        <v>'RCF2015Curative18-49'</v>
      </c>
      <c r="B129" s="22">
        <v>2015</v>
      </c>
      <c r="C129" s="22" t="s">
        <v>192</v>
      </c>
      <c r="D129" s="22" t="s">
        <v>7</v>
      </c>
      <c r="E129" s="22" t="s">
        <v>153</v>
      </c>
      <c r="F129" s="22">
        <v>2</v>
      </c>
      <c r="G129" s="22">
        <v>0</v>
      </c>
      <c r="H129" s="22" t="str">
        <f>INDEX(Bar_data!$A$3:$B$140,MATCH(C129,Bar_data!$A$3:$A$140,FALSE),2)</f>
        <v>Trust029</v>
      </c>
      <c r="I129" s="22" t="str">
        <f>INDEX(TrustCAHUB_map!$A$2:$D$139,MATCH($C129,TrustCAHUB_map!$A$2:$A$139,FALSE),3)</f>
        <v>West Yorkshire</v>
      </c>
      <c r="J129" s="22" t="str">
        <f>INDEX(TrustCAHUB_map!$A$2:$D$139,MATCH($C129,TrustCAHUB_map!$A$2:$A$139,FALSE),4)</f>
        <v>Yorkshire and Humber</v>
      </c>
    </row>
    <row r="130" spans="1:10" x14ac:dyDescent="0.3">
      <c r="A130" s="22" t="str">
        <f t="shared" si="1"/>
        <v>'RCF2015Curative50-69'</v>
      </c>
      <c r="B130" s="22">
        <v>2015</v>
      </c>
      <c r="C130" s="22" t="s">
        <v>192</v>
      </c>
      <c r="D130" s="22" t="s">
        <v>7</v>
      </c>
      <c r="E130" s="22" t="s">
        <v>627</v>
      </c>
      <c r="F130" s="22">
        <v>6</v>
      </c>
      <c r="G130" s="22">
        <v>0</v>
      </c>
      <c r="H130" s="22" t="str">
        <f>INDEX(Bar_data!$A$3:$B$140,MATCH(C130,Bar_data!$A$3:$A$140,FALSE),2)</f>
        <v>Trust029</v>
      </c>
      <c r="I130" s="22" t="str">
        <f>INDEX(TrustCAHUB_map!$A$2:$D$139,MATCH($C130,TrustCAHUB_map!$A$2:$A$139,FALSE),3)</f>
        <v>West Yorkshire</v>
      </c>
      <c r="J130" s="22" t="str">
        <f>INDEX(TrustCAHUB_map!$A$2:$D$139,MATCH($C130,TrustCAHUB_map!$A$2:$A$139,FALSE),4)</f>
        <v>Yorkshire and Humber</v>
      </c>
    </row>
    <row r="131" spans="1:10" x14ac:dyDescent="0.3">
      <c r="A131" s="22" t="str">
        <f t="shared" ref="A131:A194" si="2">"'"&amp;C131&amp;B131&amp;D131&amp;E131&amp;"'"</f>
        <v>'RCF2015Palliative50-69'</v>
      </c>
      <c r="B131" s="22">
        <v>2015</v>
      </c>
      <c r="C131" s="22" t="s">
        <v>192</v>
      </c>
      <c r="D131" s="22" t="s">
        <v>8</v>
      </c>
      <c r="E131" s="22" t="s">
        <v>627</v>
      </c>
      <c r="F131" s="22">
        <v>6</v>
      </c>
      <c r="G131" s="22">
        <v>1</v>
      </c>
      <c r="H131" s="22" t="str">
        <f>INDEX(Bar_data!$A$3:$B$140,MATCH(C131,Bar_data!$A$3:$A$140,FALSE),2)</f>
        <v>Trust029</v>
      </c>
      <c r="I131" s="22" t="str">
        <f>INDEX(TrustCAHUB_map!$A$2:$D$139,MATCH($C131,TrustCAHUB_map!$A$2:$A$139,FALSE),3)</f>
        <v>West Yorkshire</v>
      </c>
      <c r="J131" s="22" t="str">
        <f>INDEX(TrustCAHUB_map!$A$2:$D$139,MATCH($C131,TrustCAHUB_map!$A$2:$A$139,FALSE),4)</f>
        <v>Yorkshire and Humber</v>
      </c>
    </row>
    <row r="132" spans="1:10" x14ac:dyDescent="0.3">
      <c r="A132" s="22" t="str">
        <f t="shared" si="2"/>
        <v>'RCF2015Curative70+'</v>
      </c>
      <c r="B132" s="22">
        <v>2015</v>
      </c>
      <c r="C132" s="22" t="s">
        <v>192</v>
      </c>
      <c r="D132" s="22" t="s">
        <v>7</v>
      </c>
      <c r="E132" s="22" t="s">
        <v>628</v>
      </c>
      <c r="F132" s="22">
        <v>3</v>
      </c>
      <c r="G132" s="22">
        <v>0</v>
      </c>
      <c r="H132" s="22" t="str">
        <f>INDEX(Bar_data!$A$3:$B$140,MATCH(C132,Bar_data!$A$3:$A$140,FALSE),2)</f>
        <v>Trust029</v>
      </c>
      <c r="I132" s="22" t="str">
        <f>INDEX(TrustCAHUB_map!$A$2:$D$139,MATCH($C132,TrustCAHUB_map!$A$2:$A$139,FALSE),3)</f>
        <v>West Yorkshire</v>
      </c>
      <c r="J132" s="22" t="str">
        <f>INDEX(TrustCAHUB_map!$A$2:$D$139,MATCH($C132,TrustCAHUB_map!$A$2:$A$139,FALSE),4)</f>
        <v>Yorkshire and Humber</v>
      </c>
    </row>
    <row r="133" spans="1:10" x14ac:dyDescent="0.3">
      <c r="A133" s="22" t="str">
        <f t="shared" si="2"/>
        <v>'RCF2015Palliative70+'</v>
      </c>
      <c r="B133" s="22">
        <v>2015</v>
      </c>
      <c r="C133" s="22" t="s">
        <v>192</v>
      </c>
      <c r="D133" s="22" t="s">
        <v>8</v>
      </c>
      <c r="E133" s="22" t="s">
        <v>628</v>
      </c>
      <c r="F133" s="22">
        <v>2</v>
      </c>
      <c r="G133" s="22">
        <v>0</v>
      </c>
      <c r="H133" s="22" t="str">
        <f>INDEX(Bar_data!$A$3:$B$140,MATCH(C133,Bar_data!$A$3:$A$140,FALSE),2)</f>
        <v>Trust029</v>
      </c>
      <c r="I133" s="22" t="str">
        <f>INDEX(TrustCAHUB_map!$A$2:$D$139,MATCH($C133,TrustCAHUB_map!$A$2:$A$139,FALSE),3)</f>
        <v>West Yorkshire</v>
      </c>
      <c r="J133" s="22" t="str">
        <f>INDEX(TrustCAHUB_map!$A$2:$D$139,MATCH($C133,TrustCAHUB_map!$A$2:$A$139,FALSE),4)</f>
        <v>Yorkshire and Humber</v>
      </c>
    </row>
    <row r="134" spans="1:10" x14ac:dyDescent="0.3">
      <c r="A134" s="22" t="str">
        <f t="shared" si="2"/>
        <v>'RCX2015Curative18-49'</v>
      </c>
      <c r="B134" s="22">
        <v>2015</v>
      </c>
      <c r="C134" s="22" t="s">
        <v>194</v>
      </c>
      <c r="D134" s="22" t="s">
        <v>7</v>
      </c>
      <c r="E134" s="22" t="s">
        <v>153</v>
      </c>
      <c r="F134" s="22">
        <v>2</v>
      </c>
      <c r="G134" s="22">
        <v>0</v>
      </c>
      <c r="H134" s="22" t="str">
        <f>INDEX(Bar_data!$A$3:$B$140,MATCH(C134,Bar_data!$A$3:$A$140,FALSE),2)</f>
        <v>Trust031</v>
      </c>
      <c r="I134" s="22" t="str">
        <f>INDEX(TrustCAHUB_map!$A$2:$D$139,MATCH($C134,TrustCAHUB_map!$A$2:$A$139,FALSE),3)</f>
        <v>East of England</v>
      </c>
      <c r="J134" s="22" t="str">
        <f>INDEX(TrustCAHUB_map!$A$2:$D$139,MATCH($C134,TrustCAHUB_map!$A$2:$A$139,FALSE),4)</f>
        <v>East of England</v>
      </c>
    </row>
    <row r="135" spans="1:10" x14ac:dyDescent="0.3">
      <c r="A135" s="22" t="str">
        <f t="shared" si="2"/>
        <v>'RCX2015Not assigned18-49'</v>
      </c>
      <c r="B135" s="22">
        <v>2015</v>
      </c>
      <c r="C135" s="22" t="s">
        <v>194</v>
      </c>
      <c r="D135" s="22" t="s">
        <v>477</v>
      </c>
      <c r="E135" s="22" t="s">
        <v>153</v>
      </c>
      <c r="F135" s="22">
        <v>1</v>
      </c>
      <c r="G135" s="22">
        <v>0</v>
      </c>
      <c r="H135" s="22" t="str">
        <f>INDEX(Bar_data!$A$3:$B$140,MATCH(C135,Bar_data!$A$3:$A$140,FALSE),2)</f>
        <v>Trust031</v>
      </c>
      <c r="I135" s="22" t="str">
        <f>INDEX(TrustCAHUB_map!$A$2:$D$139,MATCH($C135,TrustCAHUB_map!$A$2:$A$139,FALSE),3)</f>
        <v>East of England</v>
      </c>
      <c r="J135" s="22" t="str">
        <f>INDEX(TrustCAHUB_map!$A$2:$D$139,MATCH($C135,TrustCAHUB_map!$A$2:$A$139,FALSE),4)</f>
        <v>East of England</v>
      </c>
    </row>
    <row r="136" spans="1:10" x14ac:dyDescent="0.3">
      <c r="A136" s="22" t="str">
        <f t="shared" si="2"/>
        <v>'RCX2015Palliative50-69'</v>
      </c>
      <c r="B136" s="22">
        <v>2015</v>
      </c>
      <c r="C136" s="22" t="s">
        <v>194</v>
      </c>
      <c r="D136" s="22" t="s">
        <v>8</v>
      </c>
      <c r="E136" s="22" t="s">
        <v>627</v>
      </c>
      <c r="F136" s="22">
        <v>10</v>
      </c>
      <c r="G136" s="22">
        <v>1</v>
      </c>
      <c r="H136" s="22" t="str">
        <f>INDEX(Bar_data!$A$3:$B$140,MATCH(C136,Bar_data!$A$3:$A$140,FALSE),2)</f>
        <v>Trust031</v>
      </c>
      <c r="I136" s="22" t="str">
        <f>INDEX(TrustCAHUB_map!$A$2:$D$139,MATCH($C136,TrustCAHUB_map!$A$2:$A$139,FALSE),3)</f>
        <v>East of England</v>
      </c>
      <c r="J136" s="22" t="str">
        <f>INDEX(TrustCAHUB_map!$A$2:$D$139,MATCH($C136,TrustCAHUB_map!$A$2:$A$139,FALSE),4)</f>
        <v>East of England</v>
      </c>
    </row>
    <row r="137" spans="1:10" x14ac:dyDescent="0.3">
      <c r="A137" s="22" t="str">
        <f t="shared" si="2"/>
        <v>'RCX2015Curative50-69'</v>
      </c>
      <c r="B137" s="22">
        <v>2015</v>
      </c>
      <c r="C137" s="22" t="s">
        <v>194</v>
      </c>
      <c r="D137" s="22" t="s">
        <v>7</v>
      </c>
      <c r="E137" s="22" t="s">
        <v>627</v>
      </c>
      <c r="F137" s="22">
        <v>8</v>
      </c>
      <c r="G137" s="22">
        <v>0</v>
      </c>
      <c r="H137" s="22" t="str">
        <f>INDEX(Bar_data!$A$3:$B$140,MATCH(C137,Bar_data!$A$3:$A$140,FALSE),2)</f>
        <v>Trust031</v>
      </c>
      <c r="I137" s="22" t="str">
        <f>INDEX(TrustCAHUB_map!$A$2:$D$139,MATCH($C137,TrustCAHUB_map!$A$2:$A$139,FALSE),3)</f>
        <v>East of England</v>
      </c>
      <c r="J137" s="22" t="str">
        <f>INDEX(TrustCAHUB_map!$A$2:$D$139,MATCH($C137,TrustCAHUB_map!$A$2:$A$139,FALSE),4)</f>
        <v>East of England</v>
      </c>
    </row>
    <row r="138" spans="1:10" x14ac:dyDescent="0.3">
      <c r="A138" s="22" t="str">
        <f t="shared" si="2"/>
        <v>'RCX2015Palliative70+'</v>
      </c>
      <c r="B138" s="22">
        <v>2015</v>
      </c>
      <c r="C138" s="22" t="s">
        <v>194</v>
      </c>
      <c r="D138" s="22" t="s">
        <v>8</v>
      </c>
      <c r="E138" s="22" t="s">
        <v>628</v>
      </c>
      <c r="F138" s="22">
        <v>6</v>
      </c>
      <c r="G138" s="22">
        <v>2</v>
      </c>
      <c r="H138" s="22" t="str">
        <f>INDEX(Bar_data!$A$3:$B$140,MATCH(C138,Bar_data!$A$3:$A$140,FALSE),2)</f>
        <v>Trust031</v>
      </c>
      <c r="I138" s="22" t="str">
        <f>INDEX(TrustCAHUB_map!$A$2:$D$139,MATCH($C138,TrustCAHUB_map!$A$2:$A$139,FALSE),3)</f>
        <v>East of England</v>
      </c>
      <c r="J138" s="22" t="str">
        <f>INDEX(TrustCAHUB_map!$A$2:$D$139,MATCH($C138,TrustCAHUB_map!$A$2:$A$139,FALSE),4)</f>
        <v>East of England</v>
      </c>
    </row>
    <row r="139" spans="1:10" x14ac:dyDescent="0.3">
      <c r="A139" s="22" t="str">
        <f t="shared" si="2"/>
        <v>'RCX2015Curative70+'</v>
      </c>
      <c r="B139" s="22">
        <v>2015</v>
      </c>
      <c r="C139" s="22" t="s">
        <v>194</v>
      </c>
      <c r="D139" s="22" t="s">
        <v>7</v>
      </c>
      <c r="E139" s="22" t="s">
        <v>628</v>
      </c>
      <c r="F139" s="22">
        <v>4</v>
      </c>
      <c r="G139" s="22">
        <v>0</v>
      </c>
      <c r="H139" s="22" t="str">
        <f>INDEX(Bar_data!$A$3:$B$140,MATCH(C139,Bar_data!$A$3:$A$140,FALSE),2)</f>
        <v>Trust031</v>
      </c>
      <c r="I139" s="22" t="str">
        <f>INDEX(TrustCAHUB_map!$A$2:$D$139,MATCH($C139,TrustCAHUB_map!$A$2:$A$139,FALSE),3)</f>
        <v>East of England</v>
      </c>
      <c r="J139" s="22" t="str">
        <f>INDEX(TrustCAHUB_map!$A$2:$D$139,MATCH($C139,TrustCAHUB_map!$A$2:$A$139,FALSE),4)</f>
        <v>East of England</v>
      </c>
    </row>
    <row r="140" spans="1:10" x14ac:dyDescent="0.3">
      <c r="A140" s="22" t="str">
        <f t="shared" si="2"/>
        <v>'RD12015Curative18-49'</v>
      </c>
      <c r="B140" s="22">
        <v>2015</v>
      </c>
      <c r="C140" s="22" t="s">
        <v>195</v>
      </c>
      <c r="D140" s="22" t="s">
        <v>7</v>
      </c>
      <c r="E140" s="22" t="s">
        <v>153</v>
      </c>
      <c r="F140" s="22">
        <v>1</v>
      </c>
      <c r="G140" s="22">
        <v>0</v>
      </c>
      <c r="H140" s="22" t="str">
        <f>INDEX(Bar_data!$A$3:$B$140,MATCH(C140,Bar_data!$A$3:$A$140,FALSE),2)</f>
        <v>Trust032</v>
      </c>
      <c r="I140" s="22" t="str">
        <f>INDEX(TrustCAHUB_map!$A$2:$D$139,MATCH($C140,TrustCAHUB_map!$A$2:$A$139,FALSE),3)</f>
        <v>Somerset, Wiltshire, Avon and Gloucester</v>
      </c>
      <c r="J140" s="22" t="str">
        <f>INDEX(TrustCAHUB_map!$A$2:$D$139,MATCH($C140,TrustCAHUB_map!$A$2:$A$139,FALSE),4)</f>
        <v>South West</v>
      </c>
    </row>
    <row r="141" spans="1:10" x14ac:dyDescent="0.3">
      <c r="A141" s="22" t="str">
        <f t="shared" si="2"/>
        <v>'RD12015Palliative50-69'</v>
      </c>
      <c r="B141" s="22">
        <v>2015</v>
      </c>
      <c r="C141" s="22" t="s">
        <v>195</v>
      </c>
      <c r="D141" s="22" t="s">
        <v>8</v>
      </c>
      <c r="E141" s="22" t="s">
        <v>627</v>
      </c>
      <c r="F141" s="22">
        <v>6</v>
      </c>
      <c r="G141" s="22">
        <v>0</v>
      </c>
      <c r="H141" s="22" t="str">
        <f>INDEX(Bar_data!$A$3:$B$140,MATCH(C141,Bar_data!$A$3:$A$140,FALSE),2)</f>
        <v>Trust032</v>
      </c>
      <c r="I141" s="22" t="str">
        <f>INDEX(TrustCAHUB_map!$A$2:$D$139,MATCH($C141,TrustCAHUB_map!$A$2:$A$139,FALSE),3)</f>
        <v>Somerset, Wiltshire, Avon and Gloucester</v>
      </c>
      <c r="J141" s="22" t="str">
        <f>INDEX(TrustCAHUB_map!$A$2:$D$139,MATCH($C141,TrustCAHUB_map!$A$2:$A$139,FALSE),4)</f>
        <v>South West</v>
      </c>
    </row>
    <row r="142" spans="1:10" x14ac:dyDescent="0.3">
      <c r="A142" s="22" t="str">
        <f t="shared" si="2"/>
        <v>'RD12015Curative50-69'</v>
      </c>
      <c r="B142" s="22">
        <v>2015</v>
      </c>
      <c r="C142" s="22" t="s">
        <v>195</v>
      </c>
      <c r="D142" s="22" t="s">
        <v>7</v>
      </c>
      <c r="E142" s="22" t="s">
        <v>627</v>
      </c>
      <c r="F142" s="22">
        <v>6</v>
      </c>
      <c r="G142" s="22">
        <v>1</v>
      </c>
      <c r="H142" s="22" t="str">
        <f>INDEX(Bar_data!$A$3:$B$140,MATCH(C142,Bar_data!$A$3:$A$140,FALSE),2)</f>
        <v>Trust032</v>
      </c>
      <c r="I142" s="22" t="str">
        <f>INDEX(TrustCAHUB_map!$A$2:$D$139,MATCH($C142,TrustCAHUB_map!$A$2:$A$139,FALSE),3)</f>
        <v>Somerset, Wiltshire, Avon and Gloucester</v>
      </c>
      <c r="J142" s="22" t="str">
        <f>INDEX(TrustCAHUB_map!$A$2:$D$139,MATCH($C142,TrustCAHUB_map!$A$2:$A$139,FALSE),4)</f>
        <v>South West</v>
      </c>
    </row>
    <row r="143" spans="1:10" x14ac:dyDescent="0.3">
      <c r="A143" s="22" t="str">
        <f t="shared" si="2"/>
        <v>'RD12015Curative70+'</v>
      </c>
      <c r="B143" s="22">
        <v>2015</v>
      </c>
      <c r="C143" s="22" t="s">
        <v>195</v>
      </c>
      <c r="D143" s="22" t="s">
        <v>7</v>
      </c>
      <c r="E143" s="22" t="s">
        <v>628</v>
      </c>
      <c r="F143" s="22">
        <v>9</v>
      </c>
      <c r="G143" s="22">
        <v>0</v>
      </c>
      <c r="H143" s="22" t="str">
        <f>INDEX(Bar_data!$A$3:$B$140,MATCH(C143,Bar_data!$A$3:$A$140,FALSE),2)</f>
        <v>Trust032</v>
      </c>
      <c r="I143" s="22" t="str">
        <f>INDEX(TrustCAHUB_map!$A$2:$D$139,MATCH($C143,TrustCAHUB_map!$A$2:$A$139,FALSE),3)</f>
        <v>Somerset, Wiltshire, Avon and Gloucester</v>
      </c>
      <c r="J143" s="22" t="str">
        <f>INDEX(TrustCAHUB_map!$A$2:$D$139,MATCH($C143,TrustCAHUB_map!$A$2:$A$139,FALSE),4)</f>
        <v>South West</v>
      </c>
    </row>
    <row r="144" spans="1:10" x14ac:dyDescent="0.3">
      <c r="A144" s="22" t="str">
        <f t="shared" si="2"/>
        <v>'RD12015Palliative70+'</v>
      </c>
      <c r="B144" s="22">
        <v>2015</v>
      </c>
      <c r="C144" s="22" t="s">
        <v>195</v>
      </c>
      <c r="D144" s="22" t="s">
        <v>8</v>
      </c>
      <c r="E144" s="22" t="s">
        <v>628</v>
      </c>
      <c r="F144" s="22">
        <v>4</v>
      </c>
      <c r="G144" s="22">
        <v>0</v>
      </c>
      <c r="H144" s="22" t="str">
        <f>INDEX(Bar_data!$A$3:$B$140,MATCH(C144,Bar_data!$A$3:$A$140,FALSE),2)</f>
        <v>Trust032</v>
      </c>
      <c r="I144" s="22" t="str">
        <f>INDEX(TrustCAHUB_map!$A$2:$D$139,MATCH($C144,TrustCAHUB_map!$A$2:$A$139,FALSE),3)</f>
        <v>Somerset, Wiltshire, Avon and Gloucester</v>
      </c>
      <c r="J144" s="22" t="str">
        <f>INDEX(TrustCAHUB_map!$A$2:$D$139,MATCH($C144,TrustCAHUB_map!$A$2:$A$139,FALSE),4)</f>
        <v>South West</v>
      </c>
    </row>
    <row r="145" spans="1:10" x14ac:dyDescent="0.3">
      <c r="A145" s="22" t="str">
        <f t="shared" si="2"/>
        <v>'RD32015Palliative18-49'</v>
      </c>
      <c r="B145" s="22">
        <v>2015</v>
      </c>
      <c r="C145" s="22" t="s">
        <v>196</v>
      </c>
      <c r="D145" s="22" t="s">
        <v>8</v>
      </c>
      <c r="E145" s="22" t="s">
        <v>153</v>
      </c>
      <c r="F145" s="22">
        <v>1</v>
      </c>
      <c r="G145" s="22">
        <v>0</v>
      </c>
      <c r="H145" s="22" t="str">
        <f>INDEX(Bar_data!$A$3:$B$140,MATCH(C145,Bar_data!$A$3:$A$140,FALSE),2)</f>
        <v>Trust033</v>
      </c>
      <c r="I145" s="22" t="str">
        <f>INDEX(TrustCAHUB_map!$A$2:$D$139,MATCH($C145,TrustCAHUB_map!$A$2:$A$139,FALSE),3)</f>
        <v>Wessex</v>
      </c>
      <c r="J145" s="22" t="str">
        <f>INDEX(TrustCAHUB_map!$A$2:$D$139,MATCH($C145,TrustCAHUB_map!$A$2:$A$139,FALSE),4)</f>
        <v>Wessex</v>
      </c>
    </row>
    <row r="146" spans="1:10" x14ac:dyDescent="0.3">
      <c r="A146" s="22" t="str">
        <f t="shared" si="2"/>
        <v>'RD32015Curative18-49'</v>
      </c>
      <c r="B146" s="22">
        <v>2015</v>
      </c>
      <c r="C146" s="22" t="s">
        <v>196</v>
      </c>
      <c r="D146" s="22" t="s">
        <v>7</v>
      </c>
      <c r="E146" s="22" t="s">
        <v>153</v>
      </c>
      <c r="F146" s="22">
        <v>1</v>
      </c>
      <c r="G146" s="22">
        <v>0</v>
      </c>
      <c r="H146" s="22" t="str">
        <f>INDEX(Bar_data!$A$3:$B$140,MATCH(C146,Bar_data!$A$3:$A$140,FALSE),2)</f>
        <v>Trust033</v>
      </c>
      <c r="I146" s="22" t="str">
        <f>INDEX(TrustCAHUB_map!$A$2:$D$139,MATCH($C146,TrustCAHUB_map!$A$2:$A$139,FALSE),3)</f>
        <v>Wessex</v>
      </c>
      <c r="J146" s="22" t="str">
        <f>INDEX(TrustCAHUB_map!$A$2:$D$139,MATCH($C146,TrustCAHUB_map!$A$2:$A$139,FALSE),4)</f>
        <v>Wessex</v>
      </c>
    </row>
    <row r="147" spans="1:10" x14ac:dyDescent="0.3">
      <c r="A147" s="22" t="str">
        <f t="shared" si="2"/>
        <v>'RD32015Curative50-69'</v>
      </c>
      <c r="B147" s="22">
        <v>2015</v>
      </c>
      <c r="C147" s="22" t="s">
        <v>196</v>
      </c>
      <c r="D147" s="22" t="s">
        <v>7</v>
      </c>
      <c r="E147" s="22" t="s">
        <v>627</v>
      </c>
      <c r="F147" s="22">
        <v>8</v>
      </c>
      <c r="G147" s="22">
        <v>1</v>
      </c>
      <c r="H147" s="22" t="str">
        <f>INDEX(Bar_data!$A$3:$B$140,MATCH(C147,Bar_data!$A$3:$A$140,FALSE),2)</f>
        <v>Trust033</v>
      </c>
      <c r="I147" s="22" t="str">
        <f>INDEX(TrustCAHUB_map!$A$2:$D$139,MATCH($C147,TrustCAHUB_map!$A$2:$A$139,FALSE),3)</f>
        <v>Wessex</v>
      </c>
      <c r="J147" s="22" t="str">
        <f>INDEX(TrustCAHUB_map!$A$2:$D$139,MATCH($C147,TrustCAHUB_map!$A$2:$A$139,FALSE),4)</f>
        <v>Wessex</v>
      </c>
    </row>
    <row r="148" spans="1:10" x14ac:dyDescent="0.3">
      <c r="A148" s="22" t="str">
        <f t="shared" si="2"/>
        <v>'RD32015Palliative50-69'</v>
      </c>
      <c r="B148" s="22">
        <v>2015</v>
      </c>
      <c r="C148" s="22" t="s">
        <v>196</v>
      </c>
      <c r="D148" s="22" t="s">
        <v>8</v>
      </c>
      <c r="E148" s="22" t="s">
        <v>627</v>
      </c>
      <c r="F148" s="22">
        <v>11</v>
      </c>
      <c r="G148" s="22">
        <v>0</v>
      </c>
      <c r="H148" s="22" t="str">
        <f>INDEX(Bar_data!$A$3:$B$140,MATCH(C148,Bar_data!$A$3:$A$140,FALSE),2)</f>
        <v>Trust033</v>
      </c>
      <c r="I148" s="22" t="str">
        <f>INDEX(TrustCAHUB_map!$A$2:$D$139,MATCH($C148,TrustCAHUB_map!$A$2:$A$139,FALSE),3)</f>
        <v>Wessex</v>
      </c>
      <c r="J148" s="22" t="str">
        <f>INDEX(TrustCAHUB_map!$A$2:$D$139,MATCH($C148,TrustCAHUB_map!$A$2:$A$139,FALSE),4)</f>
        <v>Wessex</v>
      </c>
    </row>
    <row r="149" spans="1:10" x14ac:dyDescent="0.3">
      <c r="A149" s="22" t="str">
        <f t="shared" si="2"/>
        <v>'RD32015Palliative70+'</v>
      </c>
      <c r="B149" s="22">
        <v>2015</v>
      </c>
      <c r="C149" s="22" t="s">
        <v>196</v>
      </c>
      <c r="D149" s="22" t="s">
        <v>8</v>
      </c>
      <c r="E149" s="22" t="s">
        <v>628</v>
      </c>
      <c r="F149" s="22">
        <v>9</v>
      </c>
      <c r="G149" s="22">
        <v>0</v>
      </c>
      <c r="H149" s="22" t="str">
        <f>INDEX(Bar_data!$A$3:$B$140,MATCH(C149,Bar_data!$A$3:$A$140,FALSE),2)</f>
        <v>Trust033</v>
      </c>
      <c r="I149" s="22" t="str">
        <f>INDEX(TrustCAHUB_map!$A$2:$D$139,MATCH($C149,TrustCAHUB_map!$A$2:$A$139,FALSE),3)</f>
        <v>Wessex</v>
      </c>
      <c r="J149" s="22" t="str">
        <f>INDEX(TrustCAHUB_map!$A$2:$D$139,MATCH($C149,TrustCAHUB_map!$A$2:$A$139,FALSE),4)</f>
        <v>Wessex</v>
      </c>
    </row>
    <row r="150" spans="1:10" x14ac:dyDescent="0.3">
      <c r="A150" s="22" t="str">
        <f t="shared" si="2"/>
        <v>'RD32015Curative70+'</v>
      </c>
      <c r="B150" s="22">
        <v>2015</v>
      </c>
      <c r="C150" s="22" t="s">
        <v>196</v>
      </c>
      <c r="D150" s="22" t="s">
        <v>7</v>
      </c>
      <c r="E150" s="22" t="s">
        <v>628</v>
      </c>
      <c r="F150" s="22">
        <v>21</v>
      </c>
      <c r="G150" s="22">
        <v>0</v>
      </c>
      <c r="H150" s="22" t="str">
        <f>INDEX(Bar_data!$A$3:$B$140,MATCH(C150,Bar_data!$A$3:$A$140,FALSE),2)</f>
        <v>Trust033</v>
      </c>
      <c r="I150" s="22" t="str">
        <f>INDEX(TrustCAHUB_map!$A$2:$D$139,MATCH($C150,TrustCAHUB_map!$A$2:$A$139,FALSE),3)</f>
        <v>Wessex</v>
      </c>
      <c r="J150" s="22" t="str">
        <f>INDEX(TrustCAHUB_map!$A$2:$D$139,MATCH($C150,TrustCAHUB_map!$A$2:$A$139,FALSE),4)</f>
        <v>Wessex</v>
      </c>
    </row>
    <row r="151" spans="1:10" x14ac:dyDescent="0.3">
      <c r="A151" s="22" t="str">
        <f t="shared" si="2"/>
        <v>'RD82015Palliative18-49'</v>
      </c>
      <c r="B151" s="22">
        <v>2015</v>
      </c>
      <c r="C151" s="22" t="s">
        <v>197</v>
      </c>
      <c r="D151" s="22" t="s">
        <v>8</v>
      </c>
      <c r="E151" s="22" t="s">
        <v>153</v>
      </c>
      <c r="F151" s="22">
        <v>2</v>
      </c>
      <c r="G151" s="22">
        <v>0</v>
      </c>
      <c r="H151" s="22" t="str">
        <f>INDEX(Bar_data!$A$3:$B$140,MATCH(C151,Bar_data!$A$3:$A$140,FALSE),2)</f>
        <v>Trust034</v>
      </c>
      <c r="I151" s="22" t="str">
        <f>INDEX(TrustCAHUB_map!$A$2:$D$139,MATCH($C151,TrustCAHUB_map!$A$2:$A$139,FALSE),3)</f>
        <v>East of England</v>
      </c>
      <c r="J151" s="22" t="str">
        <f>INDEX(TrustCAHUB_map!$A$2:$D$139,MATCH($C151,TrustCAHUB_map!$A$2:$A$139,FALSE),4)</f>
        <v>East Midlands</v>
      </c>
    </row>
    <row r="152" spans="1:10" x14ac:dyDescent="0.3">
      <c r="A152" s="22" t="str">
        <f t="shared" si="2"/>
        <v>'RD82015Palliative50-69'</v>
      </c>
      <c r="B152" s="22">
        <v>2015</v>
      </c>
      <c r="C152" s="22" t="s">
        <v>197</v>
      </c>
      <c r="D152" s="22" t="s">
        <v>8</v>
      </c>
      <c r="E152" s="22" t="s">
        <v>627</v>
      </c>
      <c r="F152" s="22">
        <v>4</v>
      </c>
      <c r="G152" s="22">
        <v>1</v>
      </c>
      <c r="H152" s="22" t="str">
        <f>INDEX(Bar_data!$A$3:$B$140,MATCH(C152,Bar_data!$A$3:$A$140,FALSE),2)</f>
        <v>Trust034</v>
      </c>
      <c r="I152" s="22" t="str">
        <f>INDEX(TrustCAHUB_map!$A$2:$D$139,MATCH($C152,TrustCAHUB_map!$A$2:$A$139,FALSE),3)</f>
        <v>East of England</v>
      </c>
      <c r="J152" s="22" t="str">
        <f>INDEX(TrustCAHUB_map!$A$2:$D$139,MATCH($C152,TrustCAHUB_map!$A$2:$A$139,FALSE),4)</f>
        <v>East Midlands</v>
      </c>
    </row>
    <row r="153" spans="1:10" x14ac:dyDescent="0.3">
      <c r="A153" s="22" t="str">
        <f t="shared" si="2"/>
        <v>'RD82015Curative50-69'</v>
      </c>
      <c r="B153" s="22">
        <v>2015</v>
      </c>
      <c r="C153" s="22" t="s">
        <v>197</v>
      </c>
      <c r="D153" s="22" t="s">
        <v>7</v>
      </c>
      <c r="E153" s="22" t="s">
        <v>627</v>
      </c>
      <c r="F153" s="22">
        <v>11</v>
      </c>
      <c r="G153" s="22">
        <v>0</v>
      </c>
      <c r="H153" s="22" t="str">
        <f>INDEX(Bar_data!$A$3:$B$140,MATCH(C153,Bar_data!$A$3:$A$140,FALSE),2)</f>
        <v>Trust034</v>
      </c>
      <c r="I153" s="22" t="str">
        <f>INDEX(TrustCAHUB_map!$A$2:$D$139,MATCH($C153,TrustCAHUB_map!$A$2:$A$139,FALSE),3)</f>
        <v>East of England</v>
      </c>
      <c r="J153" s="22" t="str">
        <f>INDEX(TrustCAHUB_map!$A$2:$D$139,MATCH($C153,TrustCAHUB_map!$A$2:$A$139,FALSE),4)</f>
        <v>East Midlands</v>
      </c>
    </row>
    <row r="154" spans="1:10" x14ac:dyDescent="0.3">
      <c r="A154" s="22" t="str">
        <f t="shared" si="2"/>
        <v>'RD82015Curative70+'</v>
      </c>
      <c r="B154" s="22">
        <v>2015</v>
      </c>
      <c r="C154" s="22" t="s">
        <v>197</v>
      </c>
      <c r="D154" s="22" t="s">
        <v>7</v>
      </c>
      <c r="E154" s="22" t="s">
        <v>628</v>
      </c>
      <c r="F154" s="22">
        <v>4</v>
      </c>
      <c r="G154" s="22">
        <v>0</v>
      </c>
      <c r="H154" s="22" t="str">
        <f>INDEX(Bar_data!$A$3:$B$140,MATCH(C154,Bar_data!$A$3:$A$140,FALSE),2)</f>
        <v>Trust034</v>
      </c>
      <c r="I154" s="22" t="str">
        <f>INDEX(TrustCAHUB_map!$A$2:$D$139,MATCH($C154,TrustCAHUB_map!$A$2:$A$139,FALSE),3)</f>
        <v>East of England</v>
      </c>
      <c r="J154" s="22" t="str">
        <f>INDEX(TrustCAHUB_map!$A$2:$D$139,MATCH($C154,TrustCAHUB_map!$A$2:$A$139,FALSE),4)</f>
        <v>East Midlands</v>
      </c>
    </row>
    <row r="155" spans="1:10" x14ac:dyDescent="0.3">
      <c r="A155" s="22" t="str">
        <f t="shared" si="2"/>
        <v>'RD82015Palliative70+'</v>
      </c>
      <c r="B155" s="22">
        <v>2015</v>
      </c>
      <c r="C155" s="22" t="s">
        <v>197</v>
      </c>
      <c r="D155" s="22" t="s">
        <v>8</v>
      </c>
      <c r="E155" s="22" t="s">
        <v>628</v>
      </c>
      <c r="F155" s="22">
        <v>4</v>
      </c>
      <c r="G155" s="22">
        <v>0</v>
      </c>
      <c r="H155" s="22" t="str">
        <f>INDEX(Bar_data!$A$3:$B$140,MATCH(C155,Bar_data!$A$3:$A$140,FALSE),2)</f>
        <v>Trust034</v>
      </c>
      <c r="I155" s="22" t="str">
        <f>INDEX(TrustCAHUB_map!$A$2:$D$139,MATCH($C155,TrustCAHUB_map!$A$2:$A$139,FALSE),3)</f>
        <v>East of England</v>
      </c>
      <c r="J155" s="22" t="str">
        <f>INDEX(TrustCAHUB_map!$A$2:$D$139,MATCH($C155,TrustCAHUB_map!$A$2:$A$139,FALSE),4)</f>
        <v>East Midlands</v>
      </c>
    </row>
    <row r="156" spans="1:10" x14ac:dyDescent="0.3">
      <c r="A156" s="22" t="str">
        <f t="shared" si="2"/>
        <v>'RDE2015Not assigned18-49'</v>
      </c>
      <c r="B156" s="22">
        <v>2015</v>
      </c>
      <c r="C156" s="22" t="s">
        <v>199</v>
      </c>
      <c r="D156" s="22" t="s">
        <v>477</v>
      </c>
      <c r="E156" s="22" t="s">
        <v>153</v>
      </c>
      <c r="F156" s="22">
        <v>3</v>
      </c>
      <c r="G156" s="22">
        <v>0</v>
      </c>
      <c r="H156" s="22" t="str">
        <f>INDEX(Bar_data!$A$3:$B$140,MATCH(C156,Bar_data!$A$3:$A$140,FALSE),2)</f>
        <v>Trust036</v>
      </c>
      <c r="I156" s="22" t="str">
        <f>INDEX(TrustCAHUB_map!$A$2:$D$139,MATCH($C156,TrustCAHUB_map!$A$2:$A$139,FALSE),3)</f>
        <v>East of England</v>
      </c>
      <c r="J156" s="22" t="str">
        <f>INDEX(TrustCAHUB_map!$A$2:$D$139,MATCH($C156,TrustCAHUB_map!$A$2:$A$139,FALSE),4)</f>
        <v>East of England</v>
      </c>
    </row>
    <row r="157" spans="1:10" x14ac:dyDescent="0.3">
      <c r="A157" s="22" t="str">
        <f t="shared" si="2"/>
        <v>'RDE2015Curative50-69'</v>
      </c>
      <c r="B157" s="22">
        <v>2015</v>
      </c>
      <c r="C157" s="22" t="s">
        <v>199</v>
      </c>
      <c r="D157" s="22" t="s">
        <v>7</v>
      </c>
      <c r="E157" s="22" t="s">
        <v>627</v>
      </c>
      <c r="F157" s="22">
        <v>13</v>
      </c>
      <c r="G157" s="22">
        <v>0</v>
      </c>
      <c r="H157" s="22" t="str">
        <f>INDEX(Bar_data!$A$3:$B$140,MATCH(C157,Bar_data!$A$3:$A$140,FALSE),2)</f>
        <v>Trust036</v>
      </c>
      <c r="I157" s="22" t="str">
        <f>INDEX(TrustCAHUB_map!$A$2:$D$139,MATCH($C157,TrustCAHUB_map!$A$2:$A$139,FALSE),3)</f>
        <v>East of England</v>
      </c>
      <c r="J157" s="22" t="str">
        <f>INDEX(TrustCAHUB_map!$A$2:$D$139,MATCH($C157,TrustCAHUB_map!$A$2:$A$139,FALSE),4)</f>
        <v>East of England</v>
      </c>
    </row>
    <row r="158" spans="1:10" x14ac:dyDescent="0.3">
      <c r="A158" s="22" t="str">
        <f t="shared" si="2"/>
        <v>'RDE2015Palliative50-69'</v>
      </c>
      <c r="B158" s="22">
        <v>2015</v>
      </c>
      <c r="C158" s="22" t="s">
        <v>199</v>
      </c>
      <c r="D158" s="22" t="s">
        <v>8</v>
      </c>
      <c r="E158" s="22" t="s">
        <v>627</v>
      </c>
      <c r="F158" s="22">
        <v>6</v>
      </c>
      <c r="G158" s="22">
        <v>0</v>
      </c>
      <c r="H158" s="22" t="str">
        <f>INDEX(Bar_data!$A$3:$B$140,MATCH(C158,Bar_data!$A$3:$A$140,FALSE),2)</f>
        <v>Trust036</v>
      </c>
      <c r="I158" s="22" t="str">
        <f>INDEX(TrustCAHUB_map!$A$2:$D$139,MATCH($C158,TrustCAHUB_map!$A$2:$A$139,FALSE),3)</f>
        <v>East of England</v>
      </c>
      <c r="J158" s="22" t="str">
        <f>INDEX(TrustCAHUB_map!$A$2:$D$139,MATCH($C158,TrustCAHUB_map!$A$2:$A$139,FALSE),4)</f>
        <v>East of England</v>
      </c>
    </row>
    <row r="159" spans="1:10" x14ac:dyDescent="0.3">
      <c r="A159" s="22" t="str">
        <f t="shared" si="2"/>
        <v>'RDE2015Not assigned50-69'</v>
      </c>
      <c r="B159" s="22">
        <v>2015</v>
      </c>
      <c r="C159" s="22" t="s">
        <v>199</v>
      </c>
      <c r="D159" s="22" t="s">
        <v>477</v>
      </c>
      <c r="E159" s="22" t="s">
        <v>627</v>
      </c>
      <c r="F159" s="22">
        <v>31</v>
      </c>
      <c r="G159" s="22">
        <v>0</v>
      </c>
      <c r="H159" s="22" t="str">
        <f>INDEX(Bar_data!$A$3:$B$140,MATCH(C159,Bar_data!$A$3:$A$140,FALSE),2)</f>
        <v>Trust036</v>
      </c>
      <c r="I159" s="22" t="str">
        <f>INDEX(TrustCAHUB_map!$A$2:$D$139,MATCH($C159,TrustCAHUB_map!$A$2:$A$139,FALSE),3)</f>
        <v>East of England</v>
      </c>
      <c r="J159" s="22" t="str">
        <f>INDEX(TrustCAHUB_map!$A$2:$D$139,MATCH($C159,TrustCAHUB_map!$A$2:$A$139,FALSE),4)</f>
        <v>East of England</v>
      </c>
    </row>
    <row r="160" spans="1:10" x14ac:dyDescent="0.3">
      <c r="A160" s="22" t="str">
        <f t="shared" si="2"/>
        <v>'RDE2015Palliative70+'</v>
      </c>
      <c r="B160" s="22">
        <v>2015</v>
      </c>
      <c r="C160" s="22" t="s">
        <v>199</v>
      </c>
      <c r="D160" s="22" t="s">
        <v>8</v>
      </c>
      <c r="E160" s="22" t="s">
        <v>628</v>
      </c>
      <c r="F160" s="22">
        <v>6</v>
      </c>
      <c r="G160" s="22">
        <v>1</v>
      </c>
      <c r="H160" s="22" t="str">
        <f>INDEX(Bar_data!$A$3:$B$140,MATCH(C160,Bar_data!$A$3:$A$140,FALSE),2)</f>
        <v>Trust036</v>
      </c>
      <c r="I160" s="22" t="str">
        <f>INDEX(TrustCAHUB_map!$A$2:$D$139,MATCH($C160,TrustCAHUB_map!$A$2:$A$139,FALSE),3)</f>
        <v>East of England</v>
      </c>
      <c r="J160" s="22" t="str">
        <f>INDEX(TrustCAHUB_map!$A$2:$D$139,MATCH($C160,TrustCAHUB_map!$A$2:$A$139,FALSE),4)</f>
        <v>East of England</v>
      </c>
    </row>
    <row r="161" spans="1:10" x14ac:dyDescent="0.3">
      <c r="A161" s="22" t="str">
        <f t="shared" si="2"/>
        <v>'RDE2015Curative70+'</v>
      </c>
      <c r="B161" s="22">
        <v>2015</v>
      </c>
      <c r="C161" s="22" t="s">
        <v>199</v>
      </c>
      <c r="D161" s="22" t="s">
        <v>7</v>
      </c>
      <c r="E161" s="22" t="s">
        <v>628</v>
      </c>
      <c r="F161" s="22">
        <v>11</v>
      </c>
      <c r="G161" s="22">
        <v>0</v>
      </c>
      <c r="H161" s="22" t="str">
        <f>INDEX(Bar_data!$A$3:$B$140,MATCH(C161,Bar_data!$A$3:$A$140,FALSE),2)</f>
        <v>Trust036</v>
      </c>
      <c r="I161" s="22" t="str">
        <f>INDEX(TrustCAHUB_map!$A$2:$D$139,MATCH($C161,TrustCAHUB_map!$A$2:$A$139,FALSE),3)</f>
        <v>East of England</v>
      </c>
      <c r="J161" s="22" t="str">
        <f>INDEX(TrustCAHUB_map!$A$2:$D$139,MATCH($C161,TrustCAHUB_map!$A$2:$A$139,FALSE),4)</f>
        <v>East of England</v>
      </c>
    </row>
    <row r="162" spans="1:10" x14ac:dyDescent="0.3">
      <c r="A162" s="22" t="str">
        <f t="shared" si="2"/>
        <v>'RDE2015Not assigned70+'</v>
      </c>
      <c r="B162" s="22">
        <v>2015</v>
      </c>
      <c r="C162" s="22" t="s">
        <v>199</v>
      </c>
      <c r="D162" s="22" t="s">
        <v>477</v>
      </c>
      <c r="E162" s="22" t="s">
        <v>628</v>
      </c>
      <c r="F162" s="22">
        <v>13</v>
      </c>
      <c r="G162" s="22">
        <v>0</v>
      </c>
      <c r="H162" s="22" t="str">
        <f>INDEX(Bar_data!$A$3:$B$140,MATCH(C162,Bar_data!$A$3:$A$140,FALSE),2)</f>
        <v>Trust036</v>
      </c>
      <c r="I162" s="22" t="str">
        <f>INDEX(TrustCAHUB_map!$A$2:$D$139,MATCH($C162,TrustCAHUB_map!$A$2:$A$139,FALSE),3)</f>
        <v>East of England</v>
      </c>
      <c r="J162" s="22" t="str">
        <f>INDEX(TrustCAHUB_map!$A$2:$D$139,MATCH($C162,TrustCAHUB_map!$A$2:$A$139,FALSE),4)</f>
        <v>East of England</v>
      </c>
    </row>
    <row r="163" spans="1:10" x14ac:dyDescent="0.3">
      <c r="A163" s="22" t="str">
        <f t="shared" si="2"/>
        <v>'RDU2015Palliative18-49'</v>
      </c>
      <c r="B163" s="22">
        <v>2015</v>
      </c>
      <c r="C163" s="22" t="s">
        <v>200</v>
      </c>
      <c r="D163" s="22" t="s">
        <v>8</v>
      </c>
      <c r="E163" s="22" t="s">
        <v>153</v>
      </c>
      <c r="F163" s="22">
        <v>1</v>
      </c>
      <c r="G163" s="22">
        <v>0</v>
      </c>
      <c r="H163" s="22" t="str">
        <f>INDEX(Bar_data!$A$3:$B$140,MATCH(C163,Bar_data!$A$3:$A$140,FALSE),2)</f>
        <v>Trust037</v>
      </c>
      <c r="I163" s="22" t="str">
        <f>INDEX(TrustCAHUB_map!$A$2:$D$139,MATCH($C163,TrustCAHUB_map!$A$2:$A$139,FALSE),3)</f>
        <v>Surrey and Sussex</v>
      </c>
      <c r="J163" s="22" t="str">
        <f>INDEX(TrustCAHUB_map!$A$2:$D$139,MATCH($C163,TrustCAHUB_map!$A$2:$A$139,FALSE),4)</f>
        <v>South East</v>
      </c>
    </row>
    <row r="164" spans="1:10" x14ac:dyDescent="0.3">
      <c r="A164" s="22" t="str">
        <f t="shared" si="2"/>
        <v>'RDU2015Not assigned18-49'</v>
      </c>
      <c r="B164" s="22">
        <v>2015</v>
      </c>
      <c r="C164" s="22" t="s">
        <v>200</v>
      </c>
      <c r="D164" s="22" t="s">
        <v>477</v>
      </c>
      <c r="E164" s="22" t="s">
        <v>153</v>
      </c>
      <c r="F164" s="22">
        <v>1</v>
      </c>
      <c r="G164" s="22">
        <v>0</v>
      </c>
      <c r="H164" s="22" t="str">
        <f>INDEX(Bar_data!$A$3:$B$140,MATCH(C164,Bar_data!$A$3:$A$140,FALSE),2)</f>
        <v>Trust037</v>
      </c>
      <c r="I164" s="22" t="str">
        <f>INDEX(TrustCAHUB_map!$A$2:$D$139,MATCH($C164,TrustCAHUB_map!$A$2:$A$139,FALSE),3)</f>
        <v>Surrey and Sussex</v>
      </c>
      <c r="J164" s="22" t="str">
        <f>INDEX(TrustCAHUB_map!$A$2:$D$139,MATCH($C164,TrustCAHUB_map!$A$2:$A$139,FALSE),4)</f>
        <v>South East</v>
      </c>
    </row>
    <row r="165" spans="1:10" x14ac:dyDescent="0.3">
      <c r="A165" s="22" t="str">
        <f t="shared" si="2"/>
        <v>'RDU2015Curative18-49'</v>
      </c>
      <c r="B165" s="22">
        <v>2015</v>
      </c>
      <c r="C165" s="22" t="s">
        <v>200</v>
      </c>
      <c r="D165" s="22" t="s">
        <v>7</v>
      </c>
      <c r="E165" s="22" t="s">
        <v>153</v>
      </c>
      <c r="F165" s="22">
        <v>1</v>
      </c>
      <c r="G165" s="22">
        <v>0</v>
      </c>
      <c r="H165" s="22" t="str">
        <f>INDEX(Bar_data!$A$3:$B$140,MATCH(C165,Bar_data!$A$3:$A$140,FALSE),2)</f>
        <v>Trust037</v>
      </c>
      <c r="I165" s="22" t="str">
        <f>INDEX(TrustCAHUB_map!$A$2:$D$139,MATCH($C165,TrustCAHUB_map!$A$2:$A$139,FALSE),3)</f>
        <v>Surrey and Sussex</v>
      </c>
      <c r="J165" s="22" t="str">
        <f>INDEX(TrustCAHUB_map!$A$2:$D$139,MATCH($C165,TrustCAHUB_map!$A$2:$A$139,FALSE),4)</f>
        <v>South East</v>
      </c>
    </row>
    <row r="166" spans="1:10" x14ac:dyDescent="0.3">
      <c r="A166" s="22" t="str">
        <f t="shared" si="2"/>
        <v>'RDU2015Curative50-69'</v>
      </c>
      <c r="B166" s="22">
        <v>2015</v>
      </c>
      <c r="C166" s="22" t="s">
        <v>200</v>
      </c>
      <c r="D166" s="22" t="s">
        <v>7</v>
      </c>
      <c r="E166" s="22" t="s">
        <v>627</v>
      </c>
      <c r="F166" s="22">
        <v>4</v>
      </c>
      <c r="G166" s="22">
        <v>0</v>
      </c>
      <c r="H166" s="22" t="str">
        <f>INDEX(Bar_data!$A$3:$B$140,MATCH(C166,Bar_data!$A$3:$A$140,FALSE),2)</f>
        <v>Trust037</v>
      </c>
      <c r="I166" s="22" t="str">
        <f>INDEX(TrustCAHUB_map!$A$2:$D$139,MATCH($C166,TrustCAHUB_map!$A$2:$A$139,FALSE),3)</f>
        <v>Surrey and Sussex</v>
      </c>
      <c r="J166" s="22" t="str">
        <f>INDEX(TrustCAHUB_map!$A$2:$D$139,MATCH($C166,TrustCAHUB_map!$A$2:$A$139,FALSE),4)</f>
        <v>South East</v>
      </c>
    </row>
    <row r="167" spans="1:10" x14ac:dyDescent="0.3">
      <c r="A167" s="22" t="str">
        <f t="shared" si="2"/>
        <v>'RDU2015Palliative50-69'</v>
      </c>
      <c r="B167" s="22">
        <v>2015</v>
      </c>
      <c r="C167" s="22" t="s">
        <v>200</v>
      </c>
      <c r="D167" s="22" t="s">
        <v>8</v>
      </c>
      <c r="E167" s="22" t="s">
        <v>627</v>
      </c>
      <c r="F167" s="22">
        <v>13</v>
      </c>
      <c r="G167" s="22">
        <v>0</v>
      </c>
      <c r="H167" s="22" t="str">
        <f>INDEX(Bar_data!$A$3:$B$140,MATCH(C167,Bar_data!$A$3:$A$140,FALSE),2)</f>
        <v>Trust037</v>
      </c>
      <c r="I167" s="22" t="str">
        <f>INDEX(TrustCAHUB_map!$A$2:$D$139,MATCH($C167,TrustCAHUB_map!$A$2:$A$139,FALSE),3)</f>
        <v>Surrey and Sussex</v>
      </c>
      <c r="J167" s="22" t="str">
        <f>INDEX(TrustCAHUB_map!$A$2:$D$139,MATCH($C167,TrustCAHUB_map!$A$2:$A$139,FALSE),4)</f>
        <v>South East</v>
      </c>
    </row>
    <row r="168" spans="1:10" x14ac:dyDescent="0.3">
      <c r="A168" s="22" t="str">
        <f t="shared" si="2"/>
        <v>'RDU2015Not assigned50-69'</v>
      </c>
      <c r="B168" s="22">
        <v>2015</v>
      </c>
      <c r="C168" s="22" t="s">
        <v>200</v>
      </c>
      <c r="D168" s="22" t="s">
        <v>477</v>
      </c>
      <c r="E168" s="22" t="s">
        <v>627</v>
      </c>
      <c r="F168" s="22">
        <v>4</v>
      </c>
      <c r="G168" s="22">
        <v>0</v>
      </c>
      <c r="H168" s="22" t="str">
        <f>INDEX(Bar_data!$A$3:$B$140,MATCH(C168,Bar_data!$A$3:$A$140,FALSE),2)</f>
        <v>Trust037</v>
      </c>
      <c r="I168" s="22" t="str">
        <f>INDEX(TrustCAHUB_map!$A$2:$D$139,MATCH($C168,TrustCAHUB_map!$A$2:$A$139,FALSE),3)</f>
        <v>Surrey and Sussex</v>
      </c>
      <c r="J168" s="22" t="str">
        <f>INDEX(TrustCAHUB_map!$A$2:$D$139,MATCH($C168,TrustCAHUB_map!$A$2:$A$139,FALSE),4)</f>
        <v>South East</v>
      </c>
    </row>
    <row r="169" spans="1:10" x14ac:dyDescent="0.3">
      <c r="A169" s="22" t="str">
        <f t="shared" si="2"/>
        <v>'RDU2015Palliative70+'</v>
      </c>
      <c r="B169" s="22">
        <v>2015</v>
      </c>
      <c r="C169" s="22" t="s">
        <v>200</v>
      </c>
      <c r="D169" s="22" t="s">
        <v>8</v>
      </c>
      <c r="E169" s="22" t="s">
        <v>628</v>
      </c>
      <c r="F169" s="22">
        <v>10</v>
      </c>
      <c r="G169" s="22">
        <v>0</v>
      </c>
      <c r="H169" s="22" t="str">
        <f>INDEX(Bar_data!$A$3:$B$140,MATCH(C169,Bar_data!$A$3:$A$140,FALSE),2)</f>
        <v>Trust037</v>
      </c>
      <c r="I169" s="22" t="str">
        <f>INDEX(TrustCAHUB_map!$A$2:$D$139,MATCH($C169,TrustCAHUB_map!$A$2:$A$139,FALSE),3)</f>
        <v>Surrey and Sussex</v>
      </c>
      <c r="J169" s="22" t="str">
        <f>INDEX(TrustCAHUB_map!$A$2:$D$139,MATCH($C169,TrustCAHUB_map!$A$2:$A$139,FALSE),4)</f>
        <v>South East</v>
      </c>
    </row>
    <row r="170" spans="1:10" x14ac:dyDescent="0.3">
      <c r="A170" s="22" t="str">
        <f t="shared" si="2"/>
        <v>'RDU2015Curative70+'</v>
      </c>
      <c r="B170" s="22">
        <v>2015</v>
      </c>
      <c r="C170" s="22" t="s">
        <v>200</v>
      </c>
      <c r="D170" s="22" t="s">
        <v>7</v>
      </c>
      <c r="E170" s="22" t="s">
        <v>628</v>
      </c>
      <c r="F170" s="22">
        <v>3</v>
      </c>
      <c r="G170" s="22">
        <v>0</v>
      </c>
      <c r="H170" s="22" t="str">
        <f>INDEX(Bar_data!$A$3:$B$140,MATCH(C170,Bar_data!$A$3:$A$140,FALSE),2)</f>
        <v>Trust037</v>
      </c>
      <c r="I170" s="22" t="str">
        <f>INDEX(TrustCAHUB_map!$A$2:$D$139,MATCH($C170,TrustCAHUB_map!$A$2:$A$139,FALSE),3)</f>
        <v>Surrey and Sussex</v>
      </c>
      <c r="J170" s="22" t="str">
        <f>INDEX(TrustCAHUB_map!$A$2:$D$139,MATCH($C170,TrustCAHUB_map!$A$2:$A$139,FALSE),4)</f>
        <v>South East</v>
      </c>
    </row>
    <row r="171" spans="1:10" x14ac:dyDescent="0.3">
      <c r="A171" s="22" t="str">
        <f t="shared" si="2"/>
        <v>'RDU2015Not assigned70+'</v>
      </c>
      <c r="B171" s="22">
        <v>2015</v>
      </c>
      <c r="C171" s="22" t="s">
        <v>200</v>
      </c>
      <c r="D171" s="22" t="s">
        <v>477</v>
      </c>
      <c r="E171" s="22" t="s">
        <v>628</v>
      </c>
      <c r="F171" s="22">
        <v>1</v>
      </c>
      <c r="G171" s="22">
        <v>0</v>
      </c>
      <c r="H171" s="22" t="str">
        <f>INDEX(Bar_data!$A$3:$B$140,MATCH(C171,Bar_data!$A$3:$A$140,FALSE),2)</f>
        <v>Trust037</v>
      </c>
      <c r="I171" s="22" t="str">
        <f>INDEX(TrustCAHUB_map!$A$2:$D$139,MATCH($C171,TrustCAHUB_map!$A$2:$A$139,FALSE),3)</f>
        <v>Surrey and Sussex</v>
      </c>
      <c r="J171" s="22" t="str">
        <f>INDEX(TrustCAHUB_map!$A$2:$D$139,MATCH($C171,TrustCAHUB_map!$A$2:$A$139,FALSE),4)</f>
        <v>South East</v>
      </c>
    </row>
    <row r="172" spans="1:10" x14ac:dyDescent="0.3">
      <c r="A172" s="22" t="str">
        <f t="shared" si="2"/>
        <v>'RDZ2015Palliative18-49'</v>
      </c>
      <c r="B172" s="22">
        <v>2015</v>
      </c>
      <c r="C172" s="22" t="s">
        <v>201</v>
      </c>
      <c r="D172" s="22" t="s">
        <v>8</v>
      </c>
      <c r="E172" s="22" t="s">
        <v>153</v>
      </c>
      <c r="F172" s="22">
        <v>2</v>
      </c>
      <c r="G172" s="22">
        <v>0</v>
      </c>
      <c r="H172" s="22" t="str">
        <f>INDEX(Bar_data!$A$3:$B$140,MATCH(C172,Bar_data!$A$3:$A$140,FALSE),2)</f>
        <v>Trust038</v>
      </c>
      <c r="I172" s="22" t="str">
        <f>INDEX(TrustCAHUB_map!$A$2:$D$139,MATCH($C172,TrustCAHUB_map!$A$2:$A$139,FALSE),3)</f>
        <v>Wessex</v>
      </c>
      <c r="J172" s="22" t="str">
        <f>INDEX(TrustCAHUB_map!$A$2:$D$139,MATCH($C172,TrustCAHUB_map!$A$2:$A$139,FALSE),4)</f>
        <v>Wessex</v>
      </c>
    </row>
    <row r="173" spans="1:10" x14ac:dyDescent="0.3">
      <c r="A173" s="22" t="str">
        <f t="shared" si="2"/>
        <v>'RDZ2015Palliative50-69'</v>
      </c>
      <c r="B173" s="22">
        <v>2015</v>
      </c>
      <c r="C173" s="22" t="s">
        <v>201</v>
      </c>
      <c r="D173" s="22" t="s">
        <v>8</v>
      </c>
      <c r="E173" s="22" t="s">
        <v>627</v>
      </c>
      <c r="F173" s="22">
        <v>12</v>
      </c>
      <c r="G173" s="22">
        <v>1</v>
      </c>
      <c r="H173" s="22" t="str">
        <f>INDEX(Bar_data!$A$3:$B$140,MATCH(C173,Bar_data!$A$3:$A$140,FALSE),2)</f>
        <v>Trust038</v>
      </c>
      <c r="I173" s="22" t="str">
        <f>INDEX(TrustCAHUB_map!$A$2:$D$139,MATCH($C173,TrustCAHUB_map!$A$2:$A$139,FALSE),3)</f>
        <v>Wessex</v>
      </c>
      <c r="J173" s="22" t="str">
        <f>INDEX(TrustCAHUB_map!$A$2:$D$139,MATCH($C173,TrustCAHUB_map!$A$2:$A$139,FALSE),4)</f>
        <v>Wessex</v>
      </c>
    </row>
    <row r="174" spans="1:10" x14ac:dyDescent="0.3">
      <c r="A174" s="22" t="str">
        <f t="shared" si="2"/>
        <v>'RDZ2015Curative50-69'</v>
      </c>
      <c r="B174" s="22">
        <v>2015</v>
      </c>
      <c r="C174" s="22" t="s">
        <v>201</v>
      </c>
      <c r="D174" s="22" t="s">
        <v>7</v>
      </c>
      <c r="E174" s="22" t="s">
        <v>627</v>
      </c>
      <c r="F174" s="22">
        <v>6</v>
      </c>
      <c r="G174" s="22">
        <v>0</v>
      </c>
      <c r="H174" s="22" t="str">
        <f>INDEX(Bar_data!$A$3:$B$140,MATCH(C174,Bar_data!$A$3:$A$140,FALSE),2)</f>
        <v>Trust038</v>
      </c>
      <c r="I174" s="22" t="str">
        <f>INDEX(TrustCAHUB_map!$A$2:$D$139,MATCH($C174,TrustCAHUB_map!$A$2:$A$139,FALSE),3)</f>
        <v>Wessex</v>
      </c>
      <c r="J174" s="22" t="str">
        <f>INDEX(TrustCAHUB_map!$A$2:$D$139,MATCH($C174,TrustCAHUB_map!$A$2:$A$139,FALSE),4)</f>
        <v>Wessex</v>
      </c>
    </row>
    <row r="175" spans="1:10" x14ac:dyDescent="0.3">
      <c r="A175" s="22" t="str">
        <f t="shared" si="2"/>
        <v>'RDZ2015Curative70+'</v>
      </c>
      <c r="B175" s="22">
        <v>2015</v>
      </c>
      <c r="C175" s="22" t="s">
        <v>201</v>
      </c>
      <c r="D175" s="22" t="s">
        <v>7</v>
      </c>
      <c r="E175" s="22" t="s">
        <v>628</v>
      </c>
      <c r="F175" s="22">
        <v>4</v>
      </c>
      <c r="G175" s="22">
        <v>0</v>
      </c>
      <c r="H175" s="22" t="str">
        <f>INDEX(Bar_data!$A$3:$B$140,MATCH(C175,Bar_data!$A$3:$A$140,FALSE),2)</f>
        <v>Trust038</v>
      </c>
      <c r="I175" s="22" t="str">
        <f>INDEX(TrustCAHUB_map!$A$2:$D$139,MATCH($C175,TrustCAHUB_map!$A$2:$A$139,FALSE),3)</f>
        <v>Wessex</v>
      </c>
      <c r="J175" s="22" t="str">
        <f>INDEX(TrustCAHUB_map!$A$2:$D$139,MATCH($C175,TrustCAHUB_map!$A$2:$A$139,FALSE),4)</f>
        <v>Wessex</v>
      </c>
    </row>
    <row r="176" spans="1:10" x14ac:dyDescent="0.3">
      <c r="A176" s="22" t="str">
        <f t="shared" si="2"/>
        <v>'RDZ2015Palliative70+'</v>
      </c>
      <c r="B176" s="22">
        <v>2015</v>
      </c>
      <c r="C176" s="22" t="s">
        <v>201</v>
      </c>
      <c r="D176" s="22" t="s">
        <v>8</v>
      </c>
      <c r="E176" s="22" t="s">
        <v>628</v>
      </c>
      <c r="F176" s="22">
        <v>9</v>
      </c>
      <c r="G176" s="22">
        <v>0</v>
      </c>
      <c r="H176" s="22" t="str">
        <f>INDEX(Bar_data!$A$3:$B$140,MATCH(C176,Bar_data!$A$3:$A$140,FALSE),2)</f>
        <v>Trust038</v>
      </c>
      <c r="I176" s="22" t="str">
        <f>INDEX(TrustCAHUB_map!$A$2:$D$139,MATCH($C176,TrustCAHUB_map!$A$2:$A$139,FALSE),3)</f>
        <v>Wessex</v>
      </c>
      <c r="J176" s="22" t="str">
        <f>INDEX(TrustCAHUB_map!$A$2:$D$139,MATCH($C176,TrustCAHUB_map!$A$2:$A$139,FALSE),4)</f>
        <v>Wessex</v>
      </c>
    </row>
    <row r="177" spans="1:10" x14ac:dyDescent="0.3">
      <c r="A177" s="22" t="str">
        <f t="shared" si="2"/>
        <v>'RE92015Palliative50-69'</v>
      </c>
      <c r="B177" s="22">
        <v>2015</v>
      </c>
      <c r="C177" s="22" t="s">
        <v>202</v>
      </c>
      <c r="D177" s="22" t="s">
        <v>8</v>
      </c>
      <c r="E177" s="22" t="s">
        <v>627</v>
      </c>
      <c r="F177" s="22">
        <v>1</v>
      </c>
      <c r="G177" s="22">
        <v>0</v>
      </c>
      <c r="H177" s="22" t="str">
        <f>INDEX(Bar_data!$A$3:$B$140,MATCH(C177,Bar_data!$A$3:$A$140,FALSE),2)</f>
        <v>Trust039</v>
      </c>
      <c r="I177" s="22" t="str">
        <f>INDEX(TrustCAHUB_map!$A$2:$D$139,MATCH($C177,TrustCAHUB_map!$A$2:$A$139,FALSE),3)</f>
        <v>North East and Cumbria</v>
      </c>
      <c r="J177" s="22" t="str">
        <f>INDEX(TrustCAHUB_map!$A$2:$D$139,MATCH($C177,TrustCAHUB_map!$A$2:$A$139,FALSE),4)</f>
        <v>North East</v>
      </c>
    </row>
    <row r="178" spans="1:10" x14ac:dyDescent="0.3">
      <c r="A178" s="22" t="str">
        <f t="shared" si="2"/>
        <v>'RE92015Palliative70+'</v>
      </c>
      <c r="B178" s="22">
        <v>2015</v>
      </c>
      <c r="C178" s="22" t="s">
        <v>202</v>
      </c>
      <c r="D178" s="22" t="s">
        <v>8</v>
      </c>
      <c r="E178" s="22" t="s">
        <v>628</v>
      </c>
      <c r="F178" s="22">
        <v>3</v>
      </c>
      <c r="G178" s="22">
        <v>0</v>
      </c>
      <c r="H178" s="22" t="str">
        <f>INDEX(Bar_data!$A$3:$B$140,MATCH(C178,Bar_data!$A$3:$A$140,FALSE),2)</f>
        <v>Trust039</v>
      </c>
      <c r="I178" s="22" t="str">
        <f>INDEX(TrustCAHUB_map!$A$2:$D$139,MATCH($C178,TrustCAHUB_map!$A$2:$A$139,FALSE),3)</f>
        <v>North East and Cumbria</v>
      </c>
      <c r="J178" s="22" t="str">
        <f>INDEX(TrustCAHUB_map!$A$2:$D$139,MATCH($C178,TrustCAHUB_map!$A$2:$A$139,FALSE),4)</f>
        <v>North East</v>
      </c>
    </row>
    <row r="179" spans="1:10" x14ac:dyDescent="0.3">
      <c r="A179" s="22" t="str">
        <f t="shared" si="2"/>
        <v>'REF2015Curative18-49'</v>
      </c>
      <c r="B179" s="22">
        <v>2015</v>
      </c>
      <c r="C179" s="22" t="s">
        <v>203</v>
      </c>
      <c r="D179" s="22" t="s">
        <v>7</v>
      </c>
      <c r="E179" s="22" t="s">
        <v>153</v>
      </c>
      <c r="F179" s="22">
        <v>3</v>
      </c>
      <c r="G179" s="22">
        <v>0</v>
      </c>
      <c r="H179" s="22" t="str">
        <f>INDEX(Bar_data!$A$3:$B$140,MATCH(C179,Bar_data!$A$3:$A$140,FALSE),2)</f>
        <v>Trust040</v>
      </c>
      <c r="I179" s="22" t="str">
        <f>INDEX(TrustCAHUB_map!$A$2:$D$139,MATCH($C179,TrustCAHUB_map!$A$2:$A$139,FALSE),3)</f>
        <v>Peninsula</v>
      </c>
      <c r="J179" s="22" t="str">
        <f>INDEX(TrustCAHUB_map!$A$2:$D$139,MATCH($C179,TrustCAHUB_map!$A$2:$A$139,FALSE),4)</f>
        <v>South West</v>
      </c>
    </row>
    <row r="180" spans="1:10" x14ac:dyDescent="0.3">
      <c r="A180" s="22" t="str">
        <f t="shared" si="2"/>
        <v>'REF2015Curative50-69'</v>
      </c>
      <c r="B180" s="22">
        <v>2015</v>
      </c>
      <c r="C180" s="22" t="s">
        <v>203</v>
      </c>
      <c r="D180" s="22" t="s">
        <v>7</v>
      </c>
      <c r="E180" s="22" t="s">
        <v>627</v>
      </c>
      <c r="F180" s="22">
        <v>25</v>
      </c>
      <c r="G180" s="22">
        <v>0</v>
      </c>
      <c r="H180" s="22" t="str">
        <f>INDEX(Bar_data!$A$3:$B$140,MATCH(C180,Bar_data!$A$3:$A$140,FALSE),2)</f>
        <v>Trust040</v>
      </c>
      <c r="I180" s="22" t="str">
        <f>INDEX(TrustCAHUB_map!$A$2:$D$139,MATCH($C180,TrustCAHUB_map!$A$2:$A$139,FALSE),3)</f>
        <v>Peninsula</v>
      </c>
      <c r="J180" s="22" t="str">
        <f>INDEX(TrustCAHUB_map!$A$2:$D$139,MATCH($C180,TrustCAHUB_map!$A$2:$A$139,FALSE),4)</f>
        <v>South West</v>
      </c>
    </row>
    <row r="181" spans="1:10" x14ac:dyDescent="0.3">
      <c r="A181" s="22" t="str">
        <f t="shared" si="2"/>
        <v>'REF2015Palliative50-69'</v>
      </c>
      <c r="B181" s="22">
        <v>2015</v>
      </c>
      <c r="C181" s="22" t="s">
        <v>203</v>
      </c>
      <c r="D181" s="22" t="s">
        <v>8</v>
      </c>
      <c r="E181" s="22" t="s">
        <v>627</v>
      </c>
      <c r="F181" s="22">
        <v>20</v>
      </c>
      <c r="G181" s="22">
        <v>3</v>
      </c>
      <c r="H181" s="22" t="str">
        <f>INDEX(Bar_data!$A$3:$B$140,MATCH(C181,Bar_data!$A$3:$A$140,FALSE),2)</f>
        <v>Trust040</v>
      </c>
      <c r="I181" s="22" t="str">
        <f>INDEX(TrustCAHUB_map!$A$2:$D$139,MATCH($C181,TrustCAHUB_map!$A$2:$A$139,FALSE),3)</f>
        <v>Peninsula</v>
      </c>
      <c r="J181" s="22" t="str">
        <f>INDEX(TrustCAHUB_map!$A$2:$D$139,MATCH($C181,TrustCAHUB_map!$A$2:$A$139,FALSE),4)</f>
        <v>South West</v>
      </c>
    </row>
    <row r="182" spans="1:10" x14ac:dyDescent="0.3">
      <c r="A182" s="22" t="str">
        <f t="shared" si="2"/>
        <v>'REF2015Curative70+'</v>
      </c>
      <c r="B182" s="22">
        <v>2015</v>
      </c>
      <c r="C182" s="22" t="s">
        <v>203</v>
      </c>
      <c r="D182" s="22" t="s">
        <v>7</v>
      </c>
      <c r="E182" s="22" t="s">
        <v>628</v>
      </c>
      <c r="F182" s="22">
        <v>15</v>
      </c>
      <c r="G182" s="22">
        <v>0</v>
      </c>
      <c r="H182" s="22" t="str">
        <f>INDEX(Bar_data!$A$3:$B$140,MATCH(C182,Bar_data!$A$3:$A$140,FALSE),2)</f>
        <v>Trust040</v>
      </c>
      <c r="I182" s="22" t="str">
        <f>INDEX(TrustCAHUB_map!$A$2:$D$139,MATCH($C182,TrustCAHUB_map!$A$2:$A$139,FALSE),3)</f>
        <v>Peninsula</v>
      </c>
      <c r="J182" s="22" t="str">
        <f>INDEX(TrustCAHUB_map!$A$2:$D$139,MATCH($C182,TrustCAHUB_map!$A$2:$A$139,FALSE),4)</f>
        <v>South West</v>
      </c>
    </row>
    <row r="183" spans="1:10" x14ac:dyDescent="0.3">
      <c r="A183" s="22" t="str">
        <f t="shared" si="2"/>
        <v>'REF2015Palliative70+'</v>
      </c>
      <c r="B183" s="22">
        <v>2015</v>
      </c>
      <c r="C183" s="22" t="s">
        <v>203</v>
      </c>
      <c r="D183" s="22" t="s">
        <v>8</v>
      </c>
      <c r="E183" s="22" t="s">
        <v>628</v>
      </c>
      <c r="F183" s="22">
        <v>10</v>
      </c>
      <c r="G183" s="22">
        <v>3</v>
      </c>
      <c r="H183" s="22" t="str">
        <f>INDEX(Bar_data!$A$3:$B$140,MATCH(C183,Bar_data!$A$3:$A$140,FALSE),2)</f>
        <v>Trust040</v>
      </c>
      <c r="I183" s="22" t="str">
        <f>INDEX(TrustCAHUB_map!$A$2:$D$139,MATCH($C183,TrustCAHUB_map!$A$2:$A$139,FALSE),3)</f>
        <v>Peninsula</v>
      </c>
      <c r="J183" s="22" t="str">
        <f>INDEX(TrustCAHUB_map!$A$2:$D$139,MATCH($C183,TrustCAHUB_map!$A$2:$A$139,FALSE),4)</f>
        <v>South West</v>
      </c>
    </row>
    <row r="184" spans="1:10" x14ac:dyDescent="0.3">
      <c r="A184" s="22" t="str">
        <f t="shared" si="2"/>
        <v>'REN2015Curative18-49'</v>
      </c>
      <c r="B184" s="22">
        <v>2015</v>
      </c>
      <c r="C184" s="22" t="s">
        <v>205</v>
      </c>
      <c r="D184" s="22" t="s">
        <v>7</v>
      </c>
      <c r="E184" s="22" t="s">
        <v>153</v>
      </c>
      <c r="F184" s="22">
        <v>8</v>
      </c>
      <c r="G184" s="22">
        <v>0</v>
      </c>
      <c r="H184" s="22" t="str">
        <f>INDEX(Bar_data!$A$3:$B$140,MATCH(C184,Bar_data!$A$3:$A$140,FALSE),2)</f>
        <v>Trust042</v>
      </c>
      <c r="I184" s="22" t="str">
        <f>INDEX(TrustCAHUB_map!$A$2:$D$139,MATCH($C184,TrustCAHUB_map!$A$2:$A$139,FALSE),3)</f>
        <v>Cheshire and Merseyside</v>
      </c>
      <c r="J184" s="22" t="str">
        <f>INDEX(TrustCAHUB_map!$A$2:$D$139,MATCH($C184,TrustCAHUB_map!$A$2:$A$139,FALSE),4)</f>
        <v>North West</v>
      </c>
    </row>
    <row r="185" spans="1:10" x14ac:dyDescent="0.3">
      <c r="A185" s="22" t="str">
        <f t="shared" si="2"/>
        <v>'REN2015Palliative18-49'</v>
      </c>
      <c r="B185" s="22">
        <v>2015</v>
      </c>
      <c r="C185" s="22" t="s">
        <v>205</v>
      </c>
      <c r="D185" s="22" t="s">
        <v>8</v>
      </c>
      <c r="E185" s="22" t="s">
        <v>153</v>
      </c>
      <c r="F185" s="22">
        <v>11</v>
      </c>
      <c r="G185" s="22">
        <v>0</v>
      </c>
      <c r="H185" s="22" t="str">
        <f>INDEX(Bar_data!$A$3:$B$140,MATCH(C185,Bar_data!$A$3:$A$140,FALSE),2)</f>
        <v>Trust042</v>
      </c>
      <c r="I185" s="22" t="str">
        <f>INDEX(TrustCAHUB_map!$A$2:$D$139,MATCH($C185,TrustCAHUB_map!$A$2:$A$139,FALSE),3)</f>
        <v>Cheshire and Merseyside</v>
      </c>
      <c r="J185" s="22" t="str">
        <f>INDEX(TrustCAHUB_map!$A$2:$D$139,MATCH($C185,TrustCAHUB_map!$A$2:$A$139,FALSE),4)</f>
        <v>North West</v>
      </c>
    </row>
    <row r="186" spans="1:10" x14ac:dyDescent="0.3">
      <c r="A186" s="22" t="str">
        <f t="shared" si="2"/>
        <v>'REN2015Palliative50-69'</v>
      </c>
      <c r="B186" s="22">
        <v>2015</v>
      </c>
      <c r="C186" s="22" t="s">
        <v>205</v>
      </c>
      <c r="D186" s="22" t="s">
        <v>8</v>
      </c>
      <c r="E186" s="22" t="s">
        <v>627</v>
      </c>
      <c r="F186" s="22">
        <v>82</v>
      </c>
      <c r="G186" s="22">
        <v>8</v>
      </c>
      <c r="H186" s="22" t="str">
        <f>INDEX(Bar_data!$A$3:$B$140,MATCH(C186,Bar_data!$A$3:$A$140,FALSE),2)</f>
        <v>Trust042</v>
      </c>
      <c r="I186" s="22" t="str">
        <f>INDEX(TrustCAHUB_map!$A$2:$D$139,MATCH($C186,TrustCAHUB_map!$A$2:$A$139,FALSE),3)</f>
        <v>Cheshire and Merseyside</v>
      </c>
      <c r="J186" s="22" t="str">
        <f>INDEX(TrustCAHUB_map!$A$2:$D$139,MATCH($C186,TrustCAHUB_map!$A$2:$A$139,FALSE),4)</f>
        <v>North West</v>
      </c>
    </row>
    <row r="187" spans="1:10" x14ac:dyDescent="0.3">
      <c r="A187" s="22" t="str">
        <f t="shared" si="2"/>
        <v>'REN2015Curative50-69'</v>
      </c>
      <c r="B187" s="22">
        <v>2015</v>
      </c>
      <c r="C187" s="22" t="s">
        <v>205</v>
      </c>
      <c r="D187" s="22" t="s">
        <v>7</v>
      </c>
      <c r="E187" s="22" t="s">
        <v>627</v>
      </c>
      <c r="F187" s="22">
        <v>79</v>
      </c>
      <c r="G187" s="22">
        <v>0</v>
      </c>
      <c r="H187" s="22" t="str">
        <f>INDEX(Bar_data!$A$3:$B$140,MATCH(C187,Bar_data!$A$3:$A$140,FALSE),2)</f>
        <v>Trust042</v>
      </c>
      <c r="I187" s="22" t="str">
        <f>INDEX(TrustCAHUB_map!$A$2:$D$139,MATCH($C187,TrustCAHUB_map!$A$2:$A$139,FALSE),3)</f>
        <v>Cheshire and Merseyside</v>
      </c>
      <c r="J187" s="22" t="str">
        <f>INDEX(TrustCAHUB_map!$A$2:$D$139,MATCH($C187,TrustCAHUB_map!$A$2:$A$139,FALSE),4)</f>
        <v>North West</v>
      </c>
    </row>
    <row r="188" spans="1:10" x14ac:dyDescent="0.3">
      <c r="A188" s="22" t="str">
        <f t="shared" si="2"/>
        <v>'REN2015Palliative70+'</v>
      </c>
      <c r="B188" s="22">
        <v>2015</v>
      </c>
      <c r="C188" s="22" t="s">
        <v>205</v>
      </c>
      <c r="D188" s="22" t="s">
        <v>8</v>
      </c>
      <c r="E188" s="22" t="s">
        <v>628</v>
      </c>
      <c r="F188" s="22">
        <v>41</v>
      </c>
      <c r="G188" s="22">
        <v>4</v>
      </c>
      <c r="H188" s="22" t="str">
        <f>INDEX(Bar_data!$A$3:$B$140,MATCH(C188,Bar_data!$A$3:$A$140,FALSE),2)</f>
        <v>Trust042</v>
      </c>
      <c r="I188" s="22" t="str">
        <f>INDEX(TrustCAHUB_map!$A$2:$D$139,MATCH($C188,TrustCAHUB_map!$A$2:$A$139,FALSE),3)</f>
        <v>Cheshire and Merseyside</v>
      </c>
      <c r="J188" s="22" t="str">
        <f>INDEX(TrustCAHUB_map!$A$2:$D$139,MATCH($C188,TrustCAHUB_map!$A$2:$A$139,FALSE),4)</f>
        <v>North West</v>
      </c>
    </row>
    <row r="189" spans="1:10" x14ac:dyDescent="0.3">
      <c r="A189" s="22" t="str">
        <f t="shared" si="2"/>
        <v>'REN2015Curative70+'</v>
      </c>
      <c r="B189" s="22">
        <v>2015</v>
      </c>
      <c r="C189" s="22" t="s">
        <v>205</v>
      </c>
      <c r="D189" s="22" t="s">
        <v>7</v>
      </c>
      <c r="E189" s="22" t="s">
        <v>628</v>
      </c>
      <c r="F189" s="22">
        <v>26</v>
      </c>
      <c r="G189" s="22">
        <v>1</v>
      </c>
      <c r="H189" s="22" t="str">
        <f>INDEX(Bar_data!$A$3:$B$140,MATCH(C189,Bar_data!$A$3:$A$140,FALSE),2)</f>
        <v>Trust042</v>
      </c>
      <c r="I189" s="22" t="str">
        <f>INDEX(TrustCAHUB_map!$A$2:$D$139,MATCH($C189,TrustCAHUB_map!$A$2:$A$139,FALSE),3)</f>
        <v>Cheshire and Merseyside</v>
      </c>
      <c r="J189" s="22" t="str">
        <f>INDEX(TrustCAHUB_map!$A$2:$D$139,MATCH($C189,TrustCAHUB_map!$A$2:$A$139,FALSE),4)</f>
        <v>North West</v>
      </c>
    </row>
    <row r="190" spans="1:10" x14ac:dyDescent="0.3">
      <c r="A190" s="22" t="str">
        <f t="shared" si="2"/>
        <v>'RF42015Curative18-49'</v>
      </c>
      <c r="B190" s="22">
        <v>2015</v>
      </c>
      <c r="C190" s="22" t="s">
        <v>206</v>
      </c>
      <c r="D190" s="22" t="s">
        <v>7</v>
      </c>
      <c r="E190" s="22" t="s">
        <v>153</v>
      </c>
      <c r="F190" s="22">
        <v>3</v>
      </c>
      <c r="G190" s="22">
        <v>0</v>
      </c>
      <c r="H190" s="22" t="str">
        <f>INDEX(Bar_data!$A$3:$B$140,MATCH(C190,Bar_data!$A$3:$A$140,FALSE),2)</f>
        <v>Trust043</v>
      </c>
      <c r="I190" s="22" t="str">
        <f>INDEX(TrustCAHUB_map!$A$2:$D$139,MATCH($C190,TrustCAHUB_map!$A$2:$A$139,FALSE),3)</f>
        <v>North Central and North East London</v>
      </c>
      <c r="J190" s="22" t="str">
        <f>INDEX(TrustCAHUB_map!$A$2:$D$139,MATCH($C190,TrustCAHUB_map!$A$2:$A$139,FALSE),4)</f>
        <v>London</v>
      </c>
    </row>
    <row r="191" spans="1:10" x14ac:dyDescent="0.3">
      <c r="A191" s="22" t="str">
        <f t="shared" si="2"/>
        <v>'RF42015Curative50-69'</v>
      </c>
      <c r="B191" s="22">
        <v>2015</v>
      </c>
      <c r="C191" s="22" t="s">
        <v>206</v>
      </c>
      <c r="D191" s="22" t="s">
        <v>7</v>
      </c>
      <c r="E191" s="22" t="s">
        <v>627</v>
      </c>
      <c r="F191" s="22">
        <v>15</v>
      </c>
      <c r="G191" s="22">
        <v>0</v>
      </c>
      <c r="H191" s="22" t="str">
        <f>INDEX(Bar_data!$A$3:$B$140,MATCH(C191,Bar_data!$A$3:$A$140,FALSE),2)</f>
        <v>Trust043</v>
      </c>
      <c r="I191" s="22" t="str">
        <f>INDEX(TrustCAHUB_map!$A$2:$D$139,MATCH($C191,TrustCAHUB_map!$A$2:$A$139,FALSE),3)</f>
        <v>North Central and North East London</v>
      </c>
      <c r="J191" s="22" t="str">
        <f>INDEX(TrustCAHUB_map!$A$2:$D$139,MATCH($C191,TrustCAHUB_map!$A$2:$A$139,FALSE),4)</f>
        <v>London</v>
      </c>
    </row>
    <row r="192" spans="1:10" x14ac:dyDescent="0.3">
      <c r="A192" s="22" t="str">
        <f t="shared" si="2"/>
        <v>'RF42015Palliative50-69'</v>
      </c>
      <c r="B192" s="22">
        <v>2015</v>
      </c>
      <c r="C192" s="22" t="s">
        <v>206</v>
      </c>
      <c r="D192" s="22" t="s">
        <v>8</v>
      </c>
      <c r="E192" s="22" t="s">
        <v>627</v>
      </c>
      <c r="F192" s="22">
        <v>8</v>
      </c>
      <c r="G192" s="22">
        <v>0</v>
      </c>
      <c r="H192" s="22" t="str">
        <f>INDEX(Bar_data!$A$3:$B$140,MATCH(C192,Bar_data!$A$3:$A$140,FALSE),2)</f>
        <v>Trust043</v>
      </c>
      <c r="I192" s="22" t="str">
        <f>INDEX(TrustCAHUB_map!$A$2:$D$139,MATCH($C192,TrustCAHUB_map!$A$2:$A$139,FALSE),3)</f>
        <v>North Central and North East London</v>
      </c>
      <c r="J192" s="22" t="str">
        <f>INDEX(TrustCAHUB_map!$A$2:$D$139,MATCH($C192,TrustCAHUB_map!$A$2:$A$139,FALSE),4)</f>
        <v>London</v>
      </c>
    </row>
    <row r="193" spans="1:10" x14ac:dyDescent="0.3">
      <c r="A193" s="22" t="str">
        <f t="shared" si="2"/>
        <v>'RF42015Palliative70+'</v>
      </c>
      <c r="B193" s="22">
        <v>2015</v>
      </c>
      <c r="C193" s="22" t="s">
        <v>206</v>
      </c>
      <c r="D193" s="22" t="s">
        <v>8</v>
      </c>
      <c r="E193" s="22" t="s">
        <v>628</v>
      </c>
      <c r="F193" s="22">
        <v>14</v>
      </c>
      <c r="G193" s="22">
        <v>4</v>
      </c>
      <c r="H193" s="22" t="str">
        <f>INDEX(Bar_data!$A$3:$B$140,MATCH(C193,Bar_data!$A$3:$A$140,FALSE),2)</f>
        <v>Trust043</v>
      </c>
      <c r="I193" s="22" t="str">
        <f>INDEX(TrustCAHUB_map!$A$2:$D$139,MATCH($C193,TrustCAHUB_map!$A$2:$A$139,FALSE),3)</f>
        <v>North Central and North East London</v>
      </c>
      <c r="J193" s="22" t="str">
        <f>INDEX(TrustCAHUB_map!$A$2:$D$139,MATCH($C193,TrustCAHUB_map!$A$2:$A$139,FALSE),4)</f>
        <v>London</v>
      </c>
    </row>
    <row r="194" spans="1:10" x14ac:dyDescent="0.3">
      <c r="A194" s="22" t="str">
        <f t="shared" si="2"/>
        <v>'RF42015Curative70+'</v>
      </c>
      <c r="B194" s="22">
        <v>2015</v>
      </c>
      <c r="C194" s="22" t="s">
        <v>206</v>
      </c>
      <c r="D194" s="22" t="s">
        <v>7</v>
      </c>
      <c r="E194" s="22" t="s">
        <v>628</v>
      </c>
      <c r="F194" s="22">
        <v>15</v>
      </c>
      <c r="G194" s="22">
        <v>0</v>
      </c>
      <c r="H194" s="22" t="str">
        <f>INDEX(Bar_data!$A$3:$B$140,MATCH(C194,Bar_data!$A$3:$A$140,FALSE),2)</f>
        <v>Trust043</v>
      </c>
      <c r="I194" s="22" t="str">
        <f>INDEX(TrustCAHUB_map!$A$2:$D$139,MATCH($C194,TrustCAHUB_map!$A$2:$A$139,FALSE),3)</f>
        <v>North Central and North East London</v>
      </c>
      <c r="J194" s="22" t="str">
        <f>INDEX(TrustCAHUB_map!$A$2:$D$139,MATCH($C194,TrustCAHUB_map!$A$2:$A$139,FALSE),4)</f>
        <v>London</v>
      </c>
    </row>
    <row r="195" spans="1:10" x14ac:dyDescent="0.3">
      <c r="A195" s="22" t="str">
        <f t="shared" ref="A195:A258" si="3">"'"&amp;C195&amp;B195&amp;D195&amp;E195&amp;"'"</f>
        <v>'RGN2015Palliative18-49'</v>
      </c>
      <c r="B195" s="22">
        <v>2015</v>
      </c>
      <c r="C195" s="22" t="s">
        <v>210</v>
      </c>
      <c r="D195" s="22" t="s">
        <v>8</v>
      </c>
      <c r="E195" s="22" t="s">
        <v>153</v>
      </c>
      <c r="F195" s="22">
        <v>2</v>
      </c>
      <c r="G195" s="22">
        <v>2</v>
      </c>
      <c r="H195" s="22" t="str">
        <f>INDEX(Bar_data!$A$3:$B$140,MATCH(C195,Bar_data!$A$3:$A$140,FALSE),2)</f>
        <v>Trust047</v>
      </c>
      <c r="I195" s="22" t="str">
        <f>INDEX(TrustCAHUB_map!$A$2:$D$139,MATCH($C195,TrustCAHUB_map!$A$2:$A$139,FALSE),3)</f>
        <v>East of England</v>
      </c>
      <c r="J195" s="22" t="str">
        <f>INDEX(TrustCAHUB_map!$A$2:$D$139,MATCH($C195,TrustCAHUB_map!$A$2:$A$139,FALSE),4)</f>
        <v>East of England</v>
      </c>
    </row>
    <row r="196" spans="1:10" x14ac:dyDescent="0.3">
      <c r="A196" s="22" t="str">
        <f t="shared" si="3"/>
        <v>'RGN2015Curative18-49'</v>
      </c>
      <c r="B196" s="22">
        <v>2015</v>
      </c>
      <c r="C196" s="22" t="s">
        <v>210</v>
      </c>
      <c r="D196" s="22" t="s">
        <v>7</v>
      </c>
      <c r="E196" s="22" t="s">
        <v>153</v>
      </c>
      <c r="F196" s="22">
        <v>1</v>
      </c>
      <c r="G196" s="22">
        <v>0</v>
      </c>
      <c r="H196" s="22" t="str">
        <f>INDEX(Bar_data!$A$3:$B$140,MATCH(C196,Bar_data!$A$3:$A$140,FALSE),2)</f>
        <v>Trust047</v>
      </c>
      <c r="I196" s="22" t="str">
        <f>INDEX(TrustCAHUB_map!$A$2:$D$139,MATCH($C196,TrustCAHUB_map!$A$2:$A$139,FALSE),3)</f>
        <v>East of England</v>
      </c>
      <c r="J196" s="22" t="str">
        <f>INDEX(TrustCAHUB_map!$A$2:$D$139,MATCH($C196,TrustCAHUB_map!$A$2:$A$139,FALSE),4)</f>
        <v>East of England</v>
      </c>
    </row>
    <row r="197" spans="1:10" x14ac:dyDescent="0.3">
      <c r="A197" s="22" t="str">
        <f t="shared" si="3"/>
        <v>'RGN2015Curative50-69'</v>
      </c>
      <c r="B197" s="22">
        <v>2015</v>
      </c>
      <c r="C197" s="22" t="s">
        <v>210</v>
      </c>
      <c r="D197" s="22" t="s">
        <v>7</v>
      </c>
      <c r="E197" s="22" t="s">
        <v>627</v>
      </c>
      <c r="F197" s="22">
        <v>15</v>
      </c>
      <c r="G197" s="22">
        <v>0</v>
      </c>
      <c r="H197" s="22" t="str">
        <f>INDEX(Bar_data!$A$3:$B$140,MATCH(C197,Bar_data!$A$3:$A$140,FALSE),2)</f>
        <v>Trust047</v>
      </c>
      <c r="I197" s="22" t="str">
        <f>INDEX(TrustCAHUB_map!$A$2:$D$139,MATCH($C197,TrustCAHUB_map!$A$2:$A$139,FALSE),3)</f>
        <v>East of England</v>
      </c>
      <c r="J197" s="22" t="str">
        <f>INDEX(TrustCAHUB_map!$A$2:$D$139,MATCH($C197,TrustCAHUB_map!$A$2:$A$139,FALSE),4)</f>
        <v>East of England</v>
      </c>
    </row>
    <row r="198" spans="1:10" x14ac:dyDescent="0.3">
      <c r="A198" s="22" t="str">
        <f t="shared" si="3"/>
        <v>'RGN2015Palliative50-69'</v>
      </c>
      <c r="B198" s="22">
        <v>2015</v>
      </c>
      <c r="C198" s="22" t="s">
        <v>210</v>
      </c>
      <c r="D198" s="22" t="s">
        <v>8</v>
      </c>
      <c r="E198" s="22" t="s">
        <v>627</v>
      </c>
      <c r="F198" s="22">
        <v>17</v>
      </c>
      <c r="G198" s="22">
        <v>1</v>
      </c>
      <c r="H198" s="22" t="str">
        <f>INDEX(Bar_data!$A$3:$B$140,MATCH(C198,Bar_data!$A$3:$A$140,FALSE),2)</f>
        <v>Trust047</v>
      </c>
      <c r="I198" s="22" t="str">
        <f>INDEX(TrustCAHUB_map!$A$2:$D$139,MATCH($C198,TrustCAHUB_map!$A$2:$A$139,FALSE),3)</f>
        <v>East of England</v>
      </c>
      <c r="J198" s="22" t="str">
        <f>INDEX(TrustCAHUB_map!$A$2:$D$139,MATCH($C198,TrustCAHUB_map!$A$2:$A$139,FALSE),4)</f>
        <v>East of England</v>
      </c>
    </row>
    <row r="199" spans="1:10" x14ac:dyDescent="0.3">
      <c r="A199" s="22" t="str">
        <f t="shared" si="3"/>
        <v>'RGN2015Curative70+'</v>
      </c>
      <c r="B199" s="22">
        <v>2015</v>
      </c>
      <c r="C199" s="22" t="s">
        <v>210</v>
      </c>
      <c r="D199" s="22" t="s">
        <v>7</v>
      </c>
      <c r="E199" s="22" t="s">
        <v>628</v>
      </c>
      <c r="F199" s="22">
        <v>15</v>
      </c>
      <c r="G199" s="22">
        <v>0</v>
      </c>
      <c r="H199" s="22" t="str">
        <f>INDEX(Bar_data!$A$3:$B$140,MATCH(C199,Bar_data!$A$3:$A$140,FALSE),2)</f>
        <v>Trust047</v>
      </c>
      <c r="I199" s="22" t="str">
        <f>INDEX(TrustCAHUB_map!$A$2:$D$139,MATCH($C199,TrustCAHUB_map!$A$2:$A$139,FALSE),3)</f>
        <v>East of England</v>
      </c>
      <c r="J199" s="22" t="str">
        <f>INDEX(TrustCAHUB_map!$A$2:$D$139,MATCH($C199,TrustCAHUB_map!$A$2:$A$139,FALSE),4)</f>
        <v>East of England</v>
      </c>
    </row>
    <row r="200" spans="1:10" x14ac:dyDescent="0.3">
      <c r="A200" s="22" t="str">
        <f t="shared" si="3"/>
        <v>'RGN2015Palliative70+'</v>
      </c>
      <c r="B200" s="22">
        <v>2015</v>
      </c>
      <c r="C200" s="22" t="s">
        <v>210</v>
      </c>
      <c r="D200" s="22" t="s">
        <v>8</v>
      </c>
      <c r="E200" s="22" t="s">
        <v>628</v>
      </c>
      <c r="F200" s="22">
        <v>12</v>
      </c>
      <c r="G200" s="22">
        <v>1</v>
      </c>
      <c r="H200" s="22" t="str">
        <f>INDEX(Bar_data!$A$3:$B$140,MATCH(C200,Bar_data!$A$3:$A$140,FALSE),2)</f>
        <v>Trust047</v>
      </c>
      <c r="I200" s="22" t="str">
        <f>INDEX(TrustCAHUB_map!$A$2:$D$139,MATCH($C200,TrustCAHUB_map!$A$2:$A$139,FALSE),3)</f>
        <v>East of England</v>
      </c>
      <c r="J200" s="22" t="str">
        <f>INDEX(TrustCAHUB_map!$A$2:$D$139,MATCH($C200,TrustCAHUB_map!$A$2:$A$139,FALSE),4)</f>
        <v>East of England</v>
      </c>
    </row>
    <row r="201" spans="1:10" x14ac:dyDescent="0.3">
      <c r="A201" s="22" t="str">
        <f t="shared" si="3"/>
        <v>'RGP2015Palliative18-49'</v>
      </c>
      <c r="B201" s="22">
        <v>2015</v>
      </c>
      <c r="C201" s="22" t="s">
        <v>211</v>
      </c>
      <c r="D201" s="22" t="s">
        <v>8</v>
      </c>
      <c r="E201" s="22" t="s">
        <v>153</v>
      </c>
      <c r="F201" s="22">
        <v>1</v>
      </c>
      <c r="G201" s="22">
        <v>0</v>
      </c>
      <c r="H201" s="22" t="str">
        <f>INDEX(Bar_data!$A$3:$B$140,MATCH(C201,Bar_data!$A$3:$A$140,FALSE),2)</f>
        <v>Trust048</v>
      </c>
      <c r="I201" s="22" t="str">
        <f>INDEX(TrustCAHUB_map!$A$2:$D$139,MATCH($C201,TrustCAHUB_map!$A$2:$A$139,FALSE),3)</f>
        <v>East of England</v>
      </c>
      <c r="J201" s="22" t="str">
        <f>INDEX(TrustCAHUB_map!$A$2:$D$139,MATCH($C201,TrustCAHUB_map!$A$2:$A$139,FALSE),4)</f>
        <v>East of England</v>
      </c>
    </row>
    <row r="202" spans="1:10" x14ac:dyDescent="0.3">
      <c r="A202" s="22" t="str">
        <f t="shared" si="3"/>
        <v>'RGP2015Palliative50-69'</v>
      </c>
      <c r="B202" s="22">
        <v>2015</v>
      </c>
      <c r="C202" s="22" t="s">
        <v>211</v>
      </c>
      <c r="D202" s="22" t="s">
        <v>8</v>
      </c>
      <c r="E202" s="22" t="s">
        <v>627</v>
      </c>
      <c r="F202" s="22">
        <v>16</v>
      </c>
      <c r="G202" s="22">
        <v>1</v>
      </c>
      <c r="H202" s="22" t="str">
        <f>INDEX(Bar_data!$A$3:$B$140,MATCH(C202,Bar_data!$A$3:$A$140,FALSE),2)</f>
        <v>Trust048</v>
      </c>
      <c r="I202" s="22" t="str">
        <f>INDEX(TrustCAHUB_map!$A$2:$D$139,MATCH($C202,TrustCAHUB_map!$A$2:$A$139,FALSE),3)</f>
        <v>East of England</v>
      </c>
      <c r="J202" s="22" t="str">
        <f>INDEX(TrustCAHUB_map!$A$2:$D$139,MATCH($C202,TrustCAHUB_map!$A$2:$A$139,FALSE),4)</f>
        <v>East of England</v>
      </c>
    </row>
    <row r="203" spans="1:10" x14ac:dyDescent="0.3">
      <c r="A203" s="22" t="str">
        <f t="shared" si="3"/>
        <v>'RGP2015Curative50-69'</v>
      </c>
      <c r="B203" s="22">
        <v>2015</v>
      </c>
      <c r="C203" s="22" t="s">
        <v>211</v>
      </c>
      <c r="D203" s="22" t="s">
        <v>7</v>
      </c>
      <c r="E203" s="22" t="s">
        <v>627</v>
      </c>
      <c r="F203" s="22">
        <v>11</v>
      </c>
      <c r="G203" s="22">
        <v>1</v>
      </c>
      <c r="H203" s="22" t="str">
        <f>INDEX(Bar_data!$A$3:$B$140,MATCH(C203,Bar_data!$A$3:$A$140,FALSE),2)</f>
        <v>Trust048</v>
      </c>
      <c r="I203" s="22" t="str">
        <f>INDEX(TrustCAHUB_map!$A$2:$D$139,MATCH($C203,TrustCAHUB_map!$A$2:$A$139,FALSE),3)</f>
        <v>East of England</v>
      </c>
      <c r="J203" s="22" t="str">
        <f>INDEX(TrustCAHUB_map!$A$2:$D$139,MATCH($C203,TrustCAHUB_map!$A$2:$A$139,FALSE),4)</f>
        <v>East of England</v>
      </c>
    </row>
    <row r="204" spans="1:10" x14ac:dyDescent="0.3">
      <c r="A204" s="22" t="str">
        <f t="shared" si="3"/>
        <v>'RGP2015Palliative70+'</v>
      </c>
      <c r="B204" s="22">
        <v>2015</v>
      </c>
      <c r="C204" s="22" t="s">
        <v>211</v>
      </c>
      <c r="D204" s="22" t="s">
        <v>8</v>
      </c>
      <c r="E204" s="22" t="s">
        <v>628</v>
      </c>
      <c r="F204" s="22">
        <v>13</v>
      </c>
      <c r="G204" s="22">
        <v>0</v>
      </c>
      <c r="H204" s="22" t="str">
        <f>INDEX(Bar_data!$A$3:$B$140,MATCH(C204,Bar_data!$A$3:$A$140,FALSE),2)</f>
        <v>Trust048</v>
      </c>
      <c r="I204" s="22" t="str">
        <f>INDEX(TrustCAHUB_map!$A$2:$D$139,MATCH($C204,TrustCAHUB_map!$A$2:$A$139,FALSE),3)</f>
        <v>East of England</v>
      </c>
      <c r="J204" s="22" t="str">
        <f>INDEX(TrustCAHUB_map!$A$2:$D$139,MATCH($C204,TrustCAHUB_map!$A$2:$A$139,FALSE),4)</f>
        <v>East of England</v>
      </c>
    </row>
    <row r="205" spans="1:10" x14ac:dyDescent="0.3">
      <c r="A205" s="22" t="str">
        <f t="shared" si="3"/>
        <v>'RGP2015Curative70+'</v>
      </c>
      <c r="B205" s="22">
        <v>2015</v>
      </c>
      <c r="C205" s="22" t="s">
        <v>211</v>
      </c>
      <c r="D205" s="22" t="s">
        <v>7</v>
      </c>
      <c r="E205" s="22" t="s">
        <v>628</v>
      </c>
      <c r="F205" s="22">
        <v>8</v>
      </c>
      <c r="G205" s="22">
        <v>1</v>
      </c>
      <c r="H205" s="22" t="str">
        <f>INDEX(Bar_data!$A$3:$B$140,MATCH(C205,Bar_data!$A$3:$A$140,FALSE),2)</f>
        <v>Trust048</v>
      </c>
      <c r="I205" s="22" t="str">
        <f>INDEX(TrustCAHUB_map!$A$2:$D$139,MATCH($C205,TrustCAHUB_map!$A$2:$A$139,FALSE),3)</f>
        <v>East of England</v>
      </c>
      <c r="J205" s="22" t="str">
        <f>INDEX(TrustCAHUB_map!$A$2:$D$139,MATCH($C205,TrustCAHUB_map!$A$2:$A$139,FALSE),4)</f>
        <v>East of England</v>
      </c>
    </row>
    <row r="206" spans="1:10" x14ac:dyDescent="0.3">
      <c r="A206" s="22" t="str">
        <f t="shared" si="3"/>
        <v>'RGR2015Palliative18-49'</v>
      </c>
      <c r="B206" s="22">
        <v>2015</v>
      </c>
      <c r="C206" s="22" t="s">
        <v>212</v>
      </c>
      <c r="D206" s="22" t="s">
        <v>8</v>
      </c>
      <c r="E206" s="22" t="s">
        <v>153</v>
      </c>
      <c r="F206" s="22">
        <v>3</v>
      </c>
      <c r="G206" s="22">
        <v>0</v>
      </c>
      <c r="H206" s="22" t="str">
        <f>INDEX(Bar_data!$A$3:$B$140,MATCH(C206,Bar_data!$A$3:$A$140,FALSE),2)</f>
        <v>Trust050</v>
      </c>
      <c r="I206" s="22" t="str">
        <f>INDEX(TrustCAHUB_map!$A$2:$D$139,MATCH($C206,TrustCAHUB_map!$A$2:$A$139,FALSE),3)</f>
        <v>East of England</v>
      </c>
      <c r="J206" s="22" t="str">
        <f>INDEX(TrustCAHUB_map!$A$2:$D$139,MATCH($C206,TrustCAHUB_map!$A$2:$A$139,FALSE),4)</f>
        <v>East of England</v>
      </c>
    </row>
    <row r="207" spans="1:10" x14ac:dyDescent="0.3">
      <c r="A207" s="22" t="str">
        <f t="shared" si="3"/>
        <v>'RGR2015Curative18-49'</v>
      </c>
      <c r="B207" s="22">
        <v>2015</v>
      </c>
      <c r="C207" s="22" t="s">
        <v>212</v>
      </c>
      <c r="D207" s="22" t="s">
        <v>7</v>
      </c>
      <c r="E207" s="22" t="s">
        <v>153</v>
      </c>
      <c r="F207" s="22">
        <v>1</v>
      </c>
      <c r="G207" s="22">
        <v>0</v>
      </c>
      <c r="H207" s="22" t="str">
        <f>INDEX(Bar_data!$A$3:$B$140,MATCH(C207,Bar_data!$A$3:$A$140,FALSE),2)</f>
        <v>Trust050</v>
      </c>
      <c r="I207" s="22" t="str">
        <f>INDEX(TrustCAHUB_map!$A$2:$D$139,MATCH($C207,TrustCAHUB_map!$A$2:$A$139,FALSE),3)</f>
        <v>East of England</v>
      </c>
      <c r="J207" s="22" t="str">
        <f>INDEX(TrustCAHUB_map!$A$2:$D$139,MATCH($C207,TrustCAHUB_map!$A$2:$A$139,FALSE),4)</f>
        <v>East of England</v>
      </c>
    </row>
    <row r="208" spans="1:10" x14ac:dyDescent="0.3">
      <c r="A208" s="22" t="str">
        <f t="shared" si="3"/>
        <v>'RGR2015Curative50-69'</v>
      </c>
      <c r="B208" s="22">
        <v>2015</v>
      </c>
      <c r="C208" s="22" t="s">
        <v>212</v>
      </c>
      <c r="D208" s="22" t="s">
        <v>7</v>
      </c>
      <c r="E208" s="22" t="s">
        <v>627</v>
      </c>
      <c r="F208" s="22">
        <v>9</v>
      </c>
      <c r="G208" s="22">
        <v>0</v>
      </c>
      <c r="H208" s="22" t="str">
        <f>INDEX(Bar_data!$A$3:$B$140,MATCH(C208,Bar_data!$A$3:$A$140,FALSE),2)</f>
        <v>Trust050</v>
      </c>
      <c r="I208" s="22" t="str">
        <f>INDEX(TrustCAHUB_map!$A$2:$D$139,MATCH($C208,TrustCAHUB_map!$A$2:$A$139,FALSE),3)</f>
        <v>East of England</v>
      </c>
      <c r="J208" s="22" t="str">
        <f>INDEX(TrustCAHUB_map!$A$2:$D$139,MATCH($C208,TrustCAHUB_map!$A$2:$A$139,FALSE),4)</f>
        <v>East of England</v>
      </c>
    </row>
    <row r="209" spans="1:10" x14ac:dyDescent="0.3">
      <c r="A209" s="22" t="str">
        <f t="shared" si="3"/>
        <v>'RGR2015Palliative50-69'</v>
      </c>
      <c r="B209" s="22">
        <v>2015</v>
      </c>
      <c r="C209" s="22" t="s">
        <v>212</v>
      </c>
      <c r="D209" s="22" t="s">
        <v>8</v>
      </c>
      <c r="E209" s="22" t="s">
        <v>627</v>
      </c>
      <c r="F209" s="22">
        <v>10</v>
      </c>
      <c r="G209" s="22">
        <v>1</v>
      </c>
      <c r="H209" s="22" t="str">
        <f>INDEX(Bar_data!$A$3:$B$140,MATCH(C209,Bar_data!$A$3:$A$140,FALSE),2)</f>
        <v>Trust050</v>
      </c>
      <c r="I209" s="22" t="str">
        <f>INDEX(TrustCAHUB_map!$A$2:$D$139,MATCH($C209,TrustCAHUB_map!$A$2:$A$139,FALSE),3)</f>
        <v>East of England</v>
      </c>
      <c r="J209" s="22" t="str">
        <f>INDEX(TrustCAHUB_map!$A$2:$D$139,MATCH($C209,TrustCAHUB_map!$A$2:$A$139,FALSE),4)</f>
        <v>East of England</v>
      </c>
    </row>
    <row r="210" spans="1:10" x14ac:dyDescent="0.3">
      <c r="A210" s="22" t="str">
        <f t="shared" si="3"/>
        <v>'RGR2015Curative70+'</v>
      </c>
      <c r="B210" s="22">
        <v>2015</v>
      </c>
      <c r="C210" s="22" t="s">
        <v>212</v>
      </c>
      <c r="D210" s="22" t="s">
        <v>7</v>
      </c>
      <c r="E210" s="22" t="s">
        <v>628</v>
      </c>
      <c r="F210" s="22">
        <v>4</v>
      </c>
      <c r="G210" s="22">
        <v>0</v>
      </c>
      <c r="H210" s="22" t="str">
        <f>INDEX(Bar_data!$A$3:$B$140,MATCH(C210,Bar_data!$A$3:$A$140,FALSE),2)</f>
        <v>Trust050</v>
      </c>
      <c r="I210" s="22" t="str">
        <f>INDEX(TrustCAHUB_map!$A$2:$D$139,MATCH($C210,TrustCAHUB_map!$A$2:$A$139,FALSE),3)</f>
        <v>East of England</v>
      </c>
      <c r="J210" s="22" t="str">
        <f>INDEX(TrustCAHUB_map!$A$2:$D$139,MATCH($C210,TrustCAHUB_map!$A$2:$A$139,FALSE),4)</f>
        <v>East of England</v>
      </c>
    </row>
    <row r="211" spans="1:10" x14ac:dyDescent="0.3">
      <c r="A211" s="22" t="str">
        <f t="shared" si="3"/>
        <v>'RGR2015Palliative70+'</v>
      </c>
      <c r="B211" s="22">
        <v>2015</v>
      </c>
      <c r="C211" s="22" t="s">
        <v>212</v>
      </c>
      <c r="D211" s="22" t="s">
        <v>8</v>
      </c>
      <c r="E211" s="22" t="s">
        <v>628</v>
      </c>
      <c r="F211" s="22">
        <v>10</v>
      </c>
      <c r="G211" s="22">
        <v>0</v>
      </c>
      <c r="H211" s="22" t="str">
        <f>INDEX(Bar_data!$A$3:$B$140,MATCH(C211,Bar_data!$A$3:$A$140,FALSE),2)</f>
        <v>Trust050</v>
      </c>
      <c r="I211" s="22" t="str">
        <f>INDEX(TrustCAHUB_map!$A$2:$D$139,MATCH($C211,TrustCAHUB_map!$A$2:$A$139,FALSE),3)</f>
        <v>East of England</v>
      </c>
      <c r="J211" s="22" t="str">
        <f>INDEX(TrustCAHUB_map!$A$2:$D$139,MATCH($C211,TrustCAHUB_map!$A$2:$A$139,FALSE),4)</f>
        <v>East of England</v>
      </c>
    </row>
    <row r="212" spans="1:10" x14ac:dyDescent="0.3">
      <c r="A212" s="22" t="str">
        <f t="shared" si="3"/>
        <v>'RGT2015Palliative18-49'</v>
      </c>
      <c r="B212" s="22">
        <v>2015</v>
      </c>
      <c r="C212" s="22" t="s">
        <v>213</v>
      </c>
      <c r="D212" s="22" t="s">
        <v>8</v>
      </c>
      <c r="E212" s="22" t="s">
        <v>153</v>
      </c>
      <c r="F212" s="22">
        <v>5</v>
      </c>
      <c r="G212" s="22">
        <v>0</v>
      </c>
      <c r="H212" s="22" t="str">
        <f>INDEX(Bar_data!$A$3:$B$140,MATCH(C212,Bar_data!$A$3:$A$140,FALSE),2)</f>
        <v>Trust051</v>
      </c>
      <c r="I212" s="22" t="str">
        <f>INDEX(TrustCAHUB_map!$A$2:$D$139,MATCH($C212,TrustCAHUB_map!$A$2:$A$139,FALSE),3)</f>
        <v>East of England</v>
      </c>
      <c r="J212" s="22" t="str">
        <f>INDEX(TrustCAHUB_map!$A$2:$D$139,MATCH($C212,TrustCAHUB_map!$A$2:$A$139,FALSE),4)</f>
        <v>East of England</v>
      </c>
    </row>
    <row r="213" spans="1:10" x14ac:dyDescent="0.3">
      <c r="A213" s="22" t="str">
        <f t="shared" si="3"/>
        <v>'RGT2015Curative18-49'</v>
      </c>
      <c r="B213" s="22">
        <v>2015</v>
      </c>
      <c r="C213" s="22" t="s">
        <v>213</v>
      </c>
      <c r="D213" s="22" t="s">
        <v>7</v>
      </c>
      <c r="E213" s="22" t="s">
        <v>153</v>
      </c>
      <c r="F213" s="22">
        <v>2</v>
      </c>
      <c r="G213" s="22">
        <v>0</v>
      </c>
      <c r="H213" s="22" t="str">
        <f>INDEX(Bar_data!$A$3:$B$140,MATCH(C213,Bar_data!$A$3:$A$140,FALSE),2)</f>
        <v>Trust051</v>
      </c>
      <c r="I213" s="22" t="str">
        <f>INDEX(TrustCAHUB_map!$A$2:$D$139,MATCH($C213,TrustCAHUB_map!$A$2:$A$139,FALSE),3)</f>
        <v>East of England</v>
      </c>
      <c r="J213" s="22" t="str">
        <f>INDEX(TrustCAHUB_map!$A$2:$D$139,MATCH($C213,TrustCAHUB_map!$A$2:$A$139,FALSE),4)</f>
        <v>East of England</v>
      </c>
    </row>
    <row r="214" spans="1:10" x14ac:dyDescent="0.3">
      <c r="A214" s="22" t="str">
        <f t="shared" si="3"/>
        <v>'RGT2015Palliative50-69'</v>
      </c>
      <c r="B214" s="22">
        <v>2015</v>
      </c>
      <c r="C214" s="22" t="s">
        <v>213</v>
      </c>
      <c r="D214" s="22" t="s">
        <v>8</v>
      </c>
      <c r="E214" s="22" t="s">
        <v>627</v>
      </c>
      <c r="F214" s="22">
        <v>14</v>
      </c>
      <c r="G214" s="22">
        <v>1</v>
      </c>
      <c r="H214" s="22" t="str">
        <f>INDEX(Bar_data!$A$3:$B$140,MATCH(C214,Bar_data!$A$3:$A$140,FALSE),2)</f>
        <v>Trust051</v>
      </c>
      <c r="I214" s="22" t="str">
        <f>INDEX(TrustCAHUB_map!$A$2:$D$139,MATCH($C214,TrustCAHUB_map!$A$2:$A$139,FALSE),3)</f>
        <v>East of England</v>
      </c>
      <c r="J214" s="22" t="str">
        <f>INDEX(TrustCAHUB_map!$A$2:$D$139,MATCH($C214,TrustCAHUB_map!$A$2:$A$139,FALSE),4)</f>
        <v>East of England</v>
      </c>
    </row>
    <row r="215" spans="1:10" x14ac:dyDescent="0.3">
      <c r="A215" s="22" t="str">
        <f t="shared" si="3"/>
        <v>'RGT2015Curative50-69'</v>
      </c>
      <c r="B215" s="22">
        <v>2015</v>
      </c>
      <c r="C215" s="22" t="s">
        <v>213</v>
      </c>
      <c r="D215" s="22" t="s">
        <v>7</v>
      </c>
      <c r="E215" s="22" t="s">
        <v>627</v>
      </c>
      <c r="F215" s="22">
        <v>12</v>
      </c>
      <c r="G215" s="22">
        <v>1</v>
      </c>
      <c r="H215" s="22" t="str">
        <f>INDEX(Bar_data!$A$3:$B$140,MATCH(C215,Bar_data!$A$3:$A$140,FALSE),2)</f>
        <v>Trust051</v>
      </c>
      <c r="I215" s="22" t="str">
        <f>INDEX(TrustCAHUB_map!$A$2:$D$139,MATCH($C215,TrustCAHUB_map!$A$2:$A$139,FALSE),3)</f>
        <v>East of England</v>
      </c>
      <c r="J215" s="22" t="str">
        <f>INDEX(TrustCAHUB_map!$A$2:$D$139,MATCH($C215,TrustCAHUB_map!$A$2:$A$139,FALSE),4)</f>
        <v>East of England</v>
      </c>
    </row>
    <row r="216" spans="1:10" x14ac:dyDescent="0.3">
      <c r="A216" s="22" t="str">
        <f t="shared" si="3"/>
        <v>'RGT2015Curative70+'</v>
      </c>
      <c r="B216" s="22">
        <v>2015</v>
      </c>
      <c r="C216" s="22" t="s">
        <v>213</v>
      </c>
      <c r="D216" s="22" t="s">
        <v>7</v>
      </c>
      <c r="E216" s="22" t="s">
        <v>628</v>
      </c>
      <c r="F216" s="22">
        <v>25</v>
      </c>
      <c r="G216" s="22">
        <v>0</v>
      </c>
      <c r="H216" s="22" t="str">
        <f>INDEX(Bar_data!$A$3:$B$140,MATCH(C216,Bar_data!$A$3:$A$140,FALSE),2)</f>
        <v>Trust051</v>
      </c>
      <c r="I216" s="22" t="str">
        <f>INDEX(TrustCAHUB_map!$A$2:$D$139,MATCH($C216,TrustCAHUB_map!$A$2:$A$139,FALSE),3)</f>
        <v>East of England</v>
      </c>
      <c r="J216" s="22" t="str">
        <f>INDEX(TrustCAHUB_map!$A$2:$D$139,MATCH($C216,TrustCAHUB_map!$A$2:$A$139,FALSE),4)</f>
        <v>East of England</v>
      </c>
    </row>
    <row r="217" spans="1:10" x14ac:dyDescent="0.3">
      <c r="A217" s="22" t="str">
        <f t="shared" si="3"/>
        <v>'RGT2015Palliative70+'</v>
      </c>
      <c r="B217" s="22">
        <v>2015</v>
      </c>
      <c r="C217" s="22" t="s">
        <v>213</v>
      </c>
      <c r="D217" s="22" t="s">
        <v>8</v>
      </c>
      <c r="E217" s="22" t="s">
        <v>628</v>
      </c>
      <c r="F217" s="22">
        <v>12</v>
      </c>
      <c r="G217" s="22">
        <v>2</v>
      </c>
      <c r="H217" s="22" t="str">
        <f>INDEX(Bar_data!$A$3:$B$140,MATCH(C217,Bar_data!$A$3:$A$140,FALSE),2)</f>
        <v>Trust051</v>
      </c>
      <c r="I217" s="22" t="str">
        <f>INDEX(TrustCAHUB_map!$A$2:$D$139,MATCH($C217,TrustCAHUB_map!$A$2:$A$139,FALSE),3)</f>
        <v>East of England</v>
      </c>
      <c r="J217" s="22" t="str">
        <f>INDEX(TrustCAHUB_map!$A$2:$D$139,MATCH($C217,TrustCAHUB_map!$A$2:$A$139,FALSE),4)</f>
        <v>East of England</v>
      </c>
    </row>
    <row r="218" spans="1:10" x14ac:dyDescent="0.3">
      <c r="A218" s="22" t="str">
        <f t="shared" si="3"/>
        <v>'RH82015Curative18-49'</v>
      </c>
      <c r="B218" s="22">
        <v>2015</v>
      </c>
      <c r="C218" s="22" t="s">
        <v>214</v>
      </c>
      <c r="D218" s="22" t="s">
        <v>7</v>
      </c>
      <c r="E218" s="22" t="s">
        <v>153</v>
      </c>
      <c r="F218" s="22">
        <v>2</v>
      </c>
      <c r="G218" s="22">
        <v>0</v>
      </c>
      <c r="H218" s="22" t="str">
        <f>INDEX(Bar_data!$A$3:$B$140,MATCH(C218,Bar_data!$A$3:$A$140,FALSE),2)</f>
        <v>Trust052</v>
      </c>
      <c r="I218" s="22" t="str">
        <f>INDEX(TrustCAHUB_map!$A$2:$D$139,MATCH($C218,TrustCAHUB_map!$A$2:$A$139,FALSE),3)</f>
        <v>Peninsula</v>
      </c>
      <c r="J218" s="22" t="str">
        <f>INDEX(TrustCAHUB_map!$A$2:$D$139,MATCH($C218,TrustCAHUB_map!$A$2:$A$139,FALSE),4)</f>
        <v>South West</v>
      </c>
    </row>
    <row r="219" spans="1:10" x14ac:dyDescent="0.3">
      <c r="A219" s="22" t="str">
        <f t="shared" si="3"/>
        <v>'RH82015Palliative18-49'</v>
      </c>
      <c r="B219" s="22">
        <v>2015</v>
      </c>
      <c r="C219" s="22" t="s">
        <v>214</v>
      </c>
      <c r="D219" s="22" t="s">
        <v>8</v>
      </c>
      <c r="E219" s="22" t="s">
        <v>153</v>
      </c>
      <c r="F219" s="22">
        <v>3</v>
      </c>
      <c r="G219" s="22">
        <v>0</v>
      </c>
      <c r="H219" s="22" t="str">
        <f>INDEX(Bar_data!$A$3:$B$140,MATCH(C219,Bar_data!$A$3:$A$140,FALSE),2)</f>
        <v>Trust052</v>
      </c>
      <c r="I219" s="22" t="str">
        <f>INDEX(TrustCAHUB_map!$A$2:$D$139,MATCH($C219,TrustCAHUB_map!$A$2:$A$139,FALSE),3)</f>
        <v>Peninsula</v>
      </c>
      <c r="J219" s="22" t="str">
        <f>INDEX(TrustCAHUB_map!$A$2:$D$139,MATCH($C219,TrustCAHUB_map!$A$2:$A$139,FALSE),4)</f>
        <v>South West</v>
      </c>
    </row>
    <row r="220" spans="1:10" x14ac:dyDescent="0.3">
      <c r="A220" s="22" t="str">
        <f t="shared" si="3"/>
        <v>'RH82015Palliative50-69'</v>
      </c>
      <c r="B220" s="22">
        <v>2015</v>
      </c>
      <c r="C220" s="22" t="s">
        <v>214</v>
      </c>
      <c r="D220" s="22" t="s">
        <v>8</v>
      </c>
      <c r="E220" s="22" t="s">
        <v>627</v>
      </c>
      <c r="F220" s="22">
        <v>18</v>
      </c>
      <c r="G220" s="22">
        <v>3</v>
      </c>
      <c r="H220" s="22" t="str">
        <f>INDEX(Bar_data!$A$3:$B$140,MATCH(C220,Bar_data!$A$3:$A$140,FALSE),2)</f>
        <v>Trust052</v>
      </c>
      <c r="I220" s="22" t="str">
        <f>INDEX(TrustCAHUB_map!$A$2:$D$139,MATCH($C220,TrustCAHUB_map!$A$2:$A$139,FALSE),3)</f>
        <v>Peninsula</v>
      </c>
      <c r="J220" s="22" t="str">
        <f>INDEX(TrustCAHUB_map!$A$2:$D$139,MATCH($C220,TrustCAHUB_map!$A$2:$A$139,FALSE),4)</f>
        <v>South West</v>
      </c>
    </row>
    <row r="221" spans="1:10" x14ac:dyDescent="0.3">
      <c r="A221" s="22" t="str">
        <f t="shared" si="3"/>
        <v>'RH82015Curative50-69'</v>
      </c>
      <c r="B221" s="22">
        <v>2015</v>
      </c>
      <c r="C221" s="22" t="s">
        <v>214</v>
      </c>
      <c r="D221" s="22" t="s">
        <v>7</v>
      </c>
      <c r="E221" s="22" t="s">
        <v>627</v>
      </c>
      <c r="F221" s="22">
        <v>21</v>
      </c>
      <c r="G221" s="22">
        <v>0</v>
      </c>
      <c r="H221" s="22" t="str">
        <f>INDEX(Bar_data!$A$3:$B$140,MATCH(C221,Bar_data!$A$3:$A$140,FALSE),2)</f>
        <v>Trust052</v>
      </c>
      <c r="I221" s="22" t="str">
        <f>INDEX(TrustCAHUB_map!$A$2:$D$139,MATCH($C221,TrustCAHUB_map!$A$2:$A$139,FALSE),3)</f>
        <v>Peninsula</v>
      </c>
      <c r="J221" s="22" t="str">
        <f>INDEX(TrustCAHUB_map!$A$2:$D$139,MATCH($C221,TrustCAHUB_map!$A$2:$A$139,FALSE),4)</f>
        <v>South West</v>
      </c>
    </row>
    <row r="222" spans="1:10" x14ac:dyDescent="0.3">
      <c r="A222" s="22" t="str">
        <f t="shared" si="3"/>
        <v>'RH82015Curative70+'</v>
      </c>
      <c r="B222" s="22">
        <v>2015</v>
      </c>
      <c r="C222" s="22" t="s">
        <v>214</v>
      </c>
      <c r="D222" s="22" t="s">
        <v>7</v>
      </c>
      <c r="E222" s="22" t="s">
        <v>628</v>
      </c>
      <c r="F222" s="22">
        <v>18</v>
      </c>
      <c r="G222" s="22">
        <v>0</v>
      </c>
      <c r="H222" s="22" t="str">
        <f>INDEX(Bar_data!$A$3:$B$140,MATCH(C222,Bar_data!$A$3:$A$140,FALSE),2)</f>
        <v>Trust052</v>
      </c>
      <c r="I222" s="22" t="str">
        <f>INDEX(TrustCAHUB_map!$A$2:$D$139,MATCH($C222,TrustCAHUB_map!$A$2:$A$139,FALSE),3)</f>
        <v>Peninsula</v>
      </c>
      <c r="J222" s="22" t="str">
        <f>INDEX(TrustCAHUB_map!$A$2:$D$139,MATCH($C222,TrustCAHUB_map!$A$2:$A$139,FALSE),4)</f>
        <v>South West</v>
      </c>
    </row>
    <row r="223" spans="1:10" x14ac:dyDescent="0.3">
      <c r="A223" s="22" t="str">
        <f t="shared" si="3"/>
        <v>'RH82015Palliative70+'</v>
      </c>
      <c r="B223" s="22">
        <v>2015</v>
      </c>
      <c r="C223" s="22" t="s">
        <v>214</v>
      </c>
      <c r="D223" s="22" t="s">
        <v>8</v>
      </c>
      <c r="E223" s="22" t="s">
        <v>628</v>
      </c>
      <c r="F223" s="22">
        <v>10</v>
      </c>
      <c r="G223" s="22">
        <v>0</v>
      </c>
      <c r="H223" s="22" t="str">
        <f>INDEX(Bar_data!$A$3:$B$140,MATCH(C223,Bar_data!$A$3:$A$140,FALSE),2)</f>
        <v>Trust052</v>
      </c>
      <c r="I223" s="22" t="str">
        <f>INDEX(TrustCAHUB_map!$A$2:$D$139,MATCH($C223,TrustCAHUB_map!$A$2:$A$139,FALSE),3)</f>
        <v>Peninsula</v>
      </c>
      <c r="J223" s="22" t="str">
        <f>INDEX(TrustCAHUB_map!$A$2:$D$139,MATCH($C223,TrustCAHUB_map!$A$2:$A$139,FALSE),4)</f>
        <v>South West</v>
      </c>
    </row>
    <row r="224" spans="1:10" x14ac:dyDescent="0.3">
      <c r="A224" s="22" t="str">
        <f t="shared" si="3"/>
        <v>'RHM2015Palliative18-49'</v>
      </c>
      <c r="B224" s="22">
        <v>2015</v>
      </c>
      <c r="C224" s="22" t="s">
        <v>215</v>
      </c>
      <c r="D224" s="22" t="s">
        <v>8</v>
      </c>
      <c r="E224" s="22" t="s">
        <v>153</v>
      </c>
      <c r="F224" s="22">
        <v>1</v>
      </c>
      <c r="G224" s="22">
        <v>0</v>
      </c>
      <c r="H224" s="22" t="str">
        <f>INDEX(Bar_data!$A$3:$B$140,MATCH(C224,Bar_data!$A$3:$A$140,FALSE),2)</f>
        <v>Trust053</v>
      </c>
      <c r="I224" s="22" t="str">
        <f>INDEX(TrustCAHUB_map!$A$2:$D$139,MATCH($C224,TrustCAHUB_map!$A$2:$A$139,FALSE),3)</f>
        <v>Wessex</v>
      </c>
      <c r="J224" s="22" t="str">
        <f>INDEX(TrustCAHUB_map!$A$2:$D$139,MATCH($C224,TrustCAHUB_map!$A$2:$A$139,FALSE),4)</f>
        <v>Wessex</v>
      </c>
    </row>
    <row r="225" spans="1:10" x14ac:dyDescent="0.3">
      <c r="A225" s="22" t="str">
        <f t="shared" si="3"/>
        <v>'RHM2015Curative18-49'</v>
      </c>
      <c r="B225" s="22">
        <v>2015</v>
      </c>
      <c r="C225" s="22" t="s">
        <v>215</v>
      </c>
      <c r="D225" s="22" t="s">
        <v>7</v>
      </c>
      <c r="E225" s="22" t="s">
        <v>153</v>
      </c>
      <c r="F225" s="22">
        <v>1</v>
      </c>
      <c r="G225" s="22">
        <v>0</v>
      </c>
      <c r="H225" s="22" t="str">
        <f>INDEX(Bar_data!$A$3:$B$140,MATCH(C225,Bar_data!$A$3:$A$140,FALSE),2)</f>
        <v>Trust053</v>
      </c>
      <c r="I225" s="22" t="str">
        <f>INDEX(TrustCAHUB_map!$A$2:$D$139,MATCH($C225,TrustCAHUB_map!$A$2:$A$139,FALSE),3)</f>
        <v>Wessex</v>
      </c>
      <c r="J225" s="22" t="str">
        <f>INDEX(TrustCAHUB_map!$A$2:$D$139,MATCH($C225,TrustCAHUB_map!$A$2:$A$139,FALSE),4)</f>
        <v>Wessex</v>
      </c>
    </row>
    <row r="226" spans="1:10" x14ac:dyDescent="0.3">
      <c r="A226" s="22" t="str">
        <f t="shared" si="3"/>
        <v>'RHM2015Not assigned50-69'</v>
      </c>
      <c r="B226" s="22">
        <v>2015</v>
      </c>
      <c r="C226" s="22" t="s">
        <v>215</v>
      </c>
      <c r="D226" s="22" t="s">
        <v>477</v>
      </c>
      <c r="E226" s="22" t="s">
        <v>627</v>
      </c>
      <c r="F226" s="22">
        <v>12</v>
      </c>
      <c r="G226" s="22">
        <v>0</v>
      </c>
      <c r="H226" s="22" t="str">
        <f>INDEX(Bar_data!$A$3:$B$140,MATCH(C226,Bar_data!$A$3:$A$140,FALSE),2)</f>
        <v>Trust053</v>
      </c>
      <c r="I226" s="22" t="str">
        <f>INDEX(TrustCAHUB_map!$A$2:$D$139,MATCH($C226,TrustCAHUB_map!$A$2:$A$139,FALSE),3)</f>
        <v>Wessex</v>
      </c>
      <c r="J226" s="22" t="str">
        <f>INDEX(TrustCAHUB_map!$A$2:$D$139,MATCH($C226,TrustCAHUB_map!$A$2:$A$139,FALSE),4)</f>
        <v>Wessex</v>
      </c>
    </row>
    <row r="227" spans="1:10" x14ac:dyDescent="0.3">
      <c r="A227" s="22" t="str">
        <f t="shared" si="3"/>
        <v>'RHM2015Palliative50-69'</v>
      </c>
      <c r="B227" s="22">
        <v>2015</v>
      </c>
      <c r="C227" s="22" t="s">
        <v>215</v>
      </c>
      <c r="D227" s="22" t="s">
        <v>8</v>
      </c>
      <c r="E227" s="22" t="s">
        <v>627</v>
      </c>
      <c r="F227" s="22">
        <v>8</v>
      </c>
      <c r="G227" s="22">
        <v>0</v>
      </c>
      <c r="H227" s="22" t="str">
        <f>INDEX(Bar_data!$A$3:$B$140,MATCH(C227,Bar_data!$A$3:$A$140,FALSE),2)</f>
        <v>Trust053</v>
      </c>
      <c r="I227" s="22" t="str">
        <f>INDEX(TrustCAHUB_map!$A$2:$D$139,MATCH($C227,TrustCAHUB_map!$A$2:$A$139,FALSE),3)</f>
        <v>Wessex</v>
      </c>
      <c r="J227" s="22" t="str">
        <f>INDEX(TrustCAHUB_map!$A$2:$D$139,MATCH($C227,TrustCAHUB_map!$A$2:$A$139,FALSE),4)</f>
        <v>Wessex</v>
      </c>
    </row>
    <row r="228" spans="1:10" x14ac:dyDescent="0.3">
      <c r="A228" s="22" t="str">
        <f t="shared" si="3"/>
        <v>'RHM2015Curative50-69'</v>
      </c>
      <c r="B228" s="22">
        <v>2015</v>
      </c>
      <c r="C228" s="22" t="s">
        <v>215</v>
      </c>
      <c r="D228" s="22" t="s">
        <v>7</v>
      </c>
      <c r="E228" s="22" t="s">
        <v>627</v>
      </c>
      <c r="F228" s="22">
        <v>4</v>
      </c>
      <c r="G228" s="22">
        <v>0</v>
      </c>
      <c r="H228" s="22" t="str">
        <f>INDEX(Bar_data!$A$3:$B$140,MATCH(C228,Bar_data!$A$3:$A$140,FALSE),2)</f>
        <v>Trust053</v>
      </c>
      <c r="I228" s="22" t="str">
        <f>INDEX(TrustCAHUB_map!$A$2:$D$139,MATCH($C228,TrustCAHUB_map!$A$2:$A$139,FALSE),3)</f>
        <v>Wessex</v>
      </c>
      <c r="J228" s="22" t="str">
        <f>INDEX(TrustCAHUB_map!$A$2:$D$139,MATCH($C228,TrustCAHUB_map!$A$2:$A$139,FALSE),4)</f>
        <v>Wessex</v>
      </c>
    </row>
    <row r="229" spans="1:10" x14ac:dyDescent="0.3">
      <c r="A229" s="22" t="str">
        <f t="shared" si="3"/>
        <v>'RHM2015Not assigned70+'</v>
      </c>
      <c r="B229" s="22">
        <v>2015</v>
      </c>
      <c r="C229" s="22" t="s">
        <v>215</v>
      </c>
      <c r="D229" s="22" t="s">
        <v>477</v>
      </c>
      <c r="E229" s="22" t="s">
        <v>628</v>
      </c>
      <c r="F229" s="22">
        <v>19</v>
      </c>
      <c r="G229" s="22">
        <v>1</v>
      </c>
      <c r="H229" s="22" t="str">
        <f>INDEX(Bar_data!$A$3:$B$140,MATCH(C229,Bar_data!$A$3:$A$140,FALSE),2)</f>
        <v>Trust053</v>
      </c>
      <c r="I229" s="22" t="str">
        <f>INDEX(TrustCAHUB_map!$A$2:$D$139,MATCH($C229,TrustCAHUB_map!$A$2:$A$139,FALSE),3)</f>
        <v>Wessex</v>
      </c>
      <c r="J229" s="22" t="str">
        <f>INDEX(TrustCAHUB_map!$A$2:$D$139,MATCH($C229,TrustCAHUB_map!$A$2:$A$139,FALSE),4)</f>
        <v>Wessex</v>
      </c>
    </row>
    <row r="230" spans="1:10" x14ac:dyDescent="0.3">
      <c r="A230" s="22" t="str">
        <f t="shared" si="3"/>
        <v>'RHM2015Curative70+'</v>
      </c>
      <c r="B230" s="22">
        <v>2015</v>
      </c>
      <c r="C230" s="22" t="s">
        <v>215</v>
      </c>
      <c r="D230" s="22" t="s">
        <v>7</v>
      </c>
      <c r="E230" s="22" t="s">
        <v>628</v>
      </c>
      <c r="F230" s="22">
        <v>4</v>
      </c>
      <c r="G230" s="22">
        <v>0</v>
      </c>
      <c r="H230" s="22" t="str">
        <f>INDEX(Bar_data!$A$3:$B$140,MATCH(C230,Bar_data!$A$3:$A$140,FALSE),2)</f>
        <v>Trust053</v>
      </c>
      <c r="I230" s="22" t="str">
        <f>INDEX(TrustCAHUB_map!$A$2:$D$139,MATCH($C230,TrustCAHUB_map!$A$2:$A$139,FALSE),3)</f>
        <v>Wessex</v>
      </c>
      <c r="J230" s="22" t="str">
        <f>INDEX(TrustCAHUB_map!$A$2:$D$139,MATCH($C230,TrustCAHUB_map!$A$2:$A$139,FALSE),4)</f>
        <v>Wessex</v>
      </c>
    </row>
    <row r="231" spans="1:10" x14ac:dyDescent="0.3">
      <c r="A231" s="22" t="str">
        <f t="shared" si="3"/>
        <v>'RHM2015Palliative70+'</v>
      </c>
      <c r="B231" s="22">
        <v>2015</v>
      </c>
      <c r="C231" s="22" t="s">
        <v>215</v>
      </c>
      <c r="D231" s="22" t="s">
        <v>8</v>
      </c>
      <c r="E231" s="22" t="s">
        <v>628</v>
      </c>
      <c r="F231" s="22">
        <v>10</v>
      </c>
      <c r="G231" s="22">
        <v>1</v>
      </c>
      <c r="H231" s="22" t="str">
        <f>INDEX(Bar_data!$A$3:$B$140,MATCH(C231,Bar_data!$A$3:$A$140,FALSE),2)</f>
        <v>Trust053</v>
      </c>
      <c r="I231" s="22" t="str">
        <f>INDEX(TrustCAHUB_map!$A$2:$D$139,MATCH($C231,TrustCAHUB_map!$A$2:$A$139,FALSE),3)</f>
        <v>Wessex</v>
      </c>
      <c r="J231" s="22" t="str">
        <f>INDEX(TrustCAHUB_map!$A$2:$D$139,MATCH($C231,TrustCAHUB_map!$A$2:$A$139,FALSE),4)</f>
        <v>Wessex</v>
      </c>
    </row>
    <row r="232" spans="1:10" x14ac:dyDescent="0.3">
      <c r="A232" s="22" t="str">
        <f t="shared" si="3"/>
        <v>'RHQ2015Curative18-49'</v>
      </c>
      <c r="B232" s="22">
        <v>2015</v>
      </c>
      <c r="C232" s="22" t="s">
        <v>216</v>
      </c>
      <c r="D232" s="22" t="s">
        <v>7</v>
      </c>
      <c r="E232" s="22" t="s">
        <v>153</v>
      </c>
      <c r="F232" s="22">
        <v>8</v>
      </c>
      <c r="G232" s="22">
        <v>0</v>
      </c>
      <c r="H232" s="22" t="str">
        <f>INDEX(Bar_data!$A$3:$B$140,MATCH(C232,Bar_data!$A$3:$A$140,FALSE),2)</f>
        <v>Trust054</v>
      </c>
      <c r="I232" s="22" t="str">
        <f>INDEX(TrustCAHUB_map!$A$2:$D$139,MATCH($C232,TrustCAHUB_map!$A$2:$A$139,FALSE),3)</f>
        <v>South Yorkshire and Bassetlaw</v>
      </c>
      <c r="J232" s="22" t="str">
        <f>INDEX(TrustCAHUB_map!$A$2:$D$139,MATCH($C232,TrustCAHUB_map!$A$2:$A$139,FALSE),4)</f>
        <v>Yorkshire and Humber</v>
      </c>
    </row>
    <row r="233" spans="1:10" x14ac:dyDescent="0.3">
      <c r="A233" s="22" t="str">
        <f t="shared" si="3"/>
        <v>'RHQ2015Palliative18-49'</v>
      </c>
      <c r="B233" s="22">
        <v>2015</v>
      </c>
      <c r="C233" s="22" t="s">
        <v>216</v>
      </c>
      <c r="D233" s="22" t="s">
        <v>8</v>
      </c>
      <c r="E233" s="22" t="s">
        <v>153</v>
      </c>
      <c r="F233" s="22">
        <v>12</v>
      </c>
      <c r="G233" s="22">
        <v>0</v>
      </c>
      <c r="H233" s="22" t="str">
        <f>INDEX(Bar_data!$A$3:$B$140,MATCH(C233,Bar_data!$A$3:$A$140,FALSE),2)</f>
        <v>Trust054</v>
      </c>
      <c r="I233" s="22" t="str">
        <f>INDEX(TrustCAHUB_map!$A$2:$D$139,MATCH($C233,TrustCAHUB_map!$A$2:$A$139,FALSE),3)</f>
        <v>South Yorkshire and Bassetlaw</v>
      </c>
      <c r="J233" s="22" t="str">
        <f>INDEX(TrustCAHUB_map!$A$2:$D$139,MATCH($C233,TrustCAHUB_map!$A$2:$A$139,FALSE),4)</f>
        <v>Yorkshire and Humber</v>
      </c>
    </row>
    <row r="234" spans="1:10" x14ac:dyDescent="0.3">
      <c r="A234" s="22" t="str">
        <f t="shared" si="3"/>
        <v>'RHQ2015Palliative50-69'</v>
      </c>
      <c r="B234" s="22">
        <v>2015</v>
      </c>
      <c r="C234" s="22" t="s">
        <v>216</v>
      </c>
      <c r="D234" s="22" t="s">
        <v>8</v>
      </c>
      <c r="E234" s="22" t="s">
        <v>627</v>
      </c>
      <c r="F234" s="22">
        <v>62</v>
      </c>
      <c r="G234" s="22">
        <v>6</v>
      </c>
      <c r="H234" s="22" t="str">
        <f>INDEX(Bar_data!$A$3:$B$140,MATCH(C234,Bar_data!$A$3:$A$140,FALSE),2)</f>
        <v>Trust054</v>
      </c>
      <c r="I234" s="22" t="str">
        <f>INDEX(TrustCAHUB_map!$A$2:$D$139,MATCH($C234,TrustCAHUB_map!$A$2:$A$139,FALSE),3)</f>
        <v>South Yorkshire and Bassetlaw</v>
      </c>
      <c r="J234" s="22" t="str">
        <f>INDEX(TrustCAHUB_map!$A$2:$D$139,MATCH($C234,TrustCAHUB_map!$A$2:$A$139,FALSE),4)</f>
        <v>Yorkshire and Humber</v>
      </c>
    </row>
    <row r="235" spans="1:10" x14ac:dyDescent="0.3">
      <c r="A235" s="22" t="str">
        <f t="shared" si="3"/>
        <v>'RHQ2015Curative50-69'</v>
      </c>
      <c r="B235" s="22">
        <v>2015</v>
      </c>
      <c r="C235" s="22" t="s">
        <v>216</v>
      </c>
      <c r="D235" s="22" t="s">
        <v>7</v>
      </c>
      <c r="E235" s="22" t="s">
        <v>627</v>
      </c>
      <c r="F235" s="22">
        <v>73</v>
      </c>
      <c r="G235" s="22">
        <v>0</v>
      </c>
      <c r="H235" s="22" t="str">
        <f>INDEX(Bar_data!$A$3:$B$140,MATCH(C235,Bar_data!$A$3:$A$140,FALSE),2)</f>
        <v>Trust054</v>
      </c>
      <c r="I235" s="22" t="str">
        <f>INDEX(TrustCAHUB_map!$A$2:$D$139,MATCH($C235,TrustCAHUB_map!$A$2:$A$139,FALSE),3)</f>
        <v>South Yorkshire and Bassetlaw</v>
      </c>
      <c r="J235" s="22" t="str">
        <f>INDEX(TrustCAHUB_map!$A$2:$D$139,MATCH($C235,TrustCAHUB_map!$A$2:$A$139,FALSE),4)</f>
        <v>Yorkshire and Humber</v>
      </c>
    </row>
    <row r="236" spans="1:10" x14ac:dyDescent="0.3">
      <c r="A236" s="22" t="str">
        <f t="shared" si="3"/>
        <v>'RHQ2015Curative70+'</v>
      </c>
      <c r="B236" s="22">
        <v>2015</v>
      </c>
      <c r="C236" s="22" t="s">
        <v>216</v>
      </c>
      <c r="D236" s="22" t="s">
        <v>7</v>
      </c>
      <c r="E236" s="22" t="s">
        <v>628</v>
      </c>
      <c r="F236" s="22">
        <v>36</v>
      </c>
      <c r="G236" s="22">
        <v>1</v>
      </c>
      <c r="H236" s="22" t="str">
        <f>INDEX(Bar_data!$A$3:$B$140,MATCH(C236,Bar_data!$A$3:$A$140,FALSE),2)</f>
        <v>Trust054</v>
      </c>
      <c r="I236" s="22" t="str">
        <f>INDEX(TrustCAHUB_map!$A$2:$D$139,MATCH($C236,TrustCAHUB_map!$A$2:$A$139,FALSE),3)</f>
        <v>South Yorkshire and Bassetlaw</v>
      </c>
      <c r="J236" s="22" t="str">
        <f>INDEX(TrustCAHUB_map!$A$2:$D$139,MATCH($C236,TrustCAHUB_map!$A$2:$A$139,FALSE),4)</f>
        <v>Yorkshire and Humber</v>
      </c>
    </row>
    <row r="237" spans="1:10" x14ac:dyDescent="0.3">
      <c r="A237" s="22" t="str">
        <f t="shared" si="3"/>
        <v>'RHQ2015Palliative70+'</v>
      </c>
      <c r="B237" s="22">
        <v>2015</v>
      </c>
      <c r="C237" s="22" t="s">
        <v>216</v>
      </c>
      <c r="D237" s="22" t="s">
        <v>8</v>
      </c>
      <c r="E237" s="22" t="s">
        <v>628</v>
      </c>
      <c r="F237" s="22">
        <v>41</v>
      </c>
      <c r="G237" s="22">
        <v>3</v>
      </c>
      <c r="H237" s="22" t="str">
        <f>INDEX(Bar_data!$A$3:$B$140,MATCH(C237,Bar_data!$A$3:$A$140,FALSE),2)</f>
        <v>Trust054</v>
      </c>
      <c r="I237" s="22" t="str">
        <f>INDEX(TrustCAHUB_map!$A$2:$D$139,MATCH($C237,TrustCAHUB_map!$A$2:$A$139,FALSE),3)</f>
        <v>South Yorkshire and Bassetlaw</v>
      </c>
      <c r="J237" s="22" t="str">
        <f>INDEX(TrustCAHUB_map!$A$2:$D$139,MATCH($C237,TrustCAHUB_map!$A$2:$A$139,FALSE),4)</f>
        <v>Yorkshire and Humber</v>
      </c>
    </row>
    <row r="238" spans="1:10" x14ac:dyDescent="0.3">
      <c r="A238" s="22" t="str">
        <f t="shared" si="3"/>
        <v>'RHU2015Palliative18-49'</v>
      </c>
      <c r="B238" s="22">
        <v>2015</v>
      </c>
      <c r="C238" s="22" t="s">
        <v>217</v>
      </c>
      <c r="D238" s="22" t="s">
        <v>8</v>
      </c>
      <c r="E238" s="22" t="s">
        <v>153</v>
      </c>
      <c r="F238" s="22">
        <v>3</v>
      </c>
      <c r="G238" s="22">
        <v>1</v>
      </c>
      <c r="H238" s="22" t="str">
        <f>INDEX(Bar_data!$A$3:$B$140,MATCH(C238,Bar_data!$A$3:$A$140,FALSE),2)</f>
        <v>Trust055</v>
      </c>
      <c r="I238" s="22" t="str">
        <f>INDEX(TrustCAHUB_map!$A$2:$D$139,MATCH($C238,TrustCAHUB_map!$A$2:$A$139,FALSE),3)</f>
        <v>Wessex</v>
      </c>
      <c r="J238" s="22" t="str">
        <f>INDEX(TrustCAHUB_map!$A$2:$D$139,MATCH($C238,TrustCAHUB_map!$A$2:$A$139,FALSE),4)</f>
        <v>Wessex</v>
      </c>
    </row>
    <row r="239" spans="1:10" x14ac:dyDescent="0.3">
      <c r="A239" s="22" t="str">
        <f t="shared" si="3"/>
        <v>'RHU2015Curative18-49'</v>
      </c>
      <c r="B239" s="22">
        <v>2015</v>
      </c>
      <c r="C239" s="22" t="s">
        <v>217</v>
      </c>
      <c r="D239" s="22" t="s">
        <v>7</v>
      </c>
      <c r="E239" s="22" t="s">
        <v>153</v>
      </c>
      <c r="F239" s="22">
        <v>1</v>
      </c>
      <c r="G239" s="22">
        <v>0</v>
      </c>
      <c r="H239" s="22" t="str">
        <f>INDEX(Bar_data!$A$3:$B$140,MATCH(C239,Bar_data!$A$3:$A$140,FALSE),2)</f>
        <v>Trust055</v>
      </c>
      <c r="I239" s="22" t="str">
        <f>INDEX(TrustCAHUB_map!$A$2:$D$139,MATCH($C239,TrustCAHUB_map!$A$2:$A$139,FALSE),3)</f>
        <v>Wessex</v>
      </c>
      <c r="J239" s="22" t="str">
        <f>INDEX(TrustCAHUB_map!$A$2:$D$139,MATCH($C239,TrustCAHUB_map!$A$2:$A$139,FALSE),4)</f>
        <v>Wessex</v>
      </c>
    </row>
    <row r="240" spans="1:10" x14ac:dyDescent="0.3">
      <c r="A240" s="22" t="str">
        <f t="shared" si="3"/>
        <v>'RHU2015Curative50-69'</v>
      </c>
      <c r="B240" s="22">
        <v>2015</v>
      </c>
      <c r="C240" s="22" t="s">
        <v>217</v>
      </c>
      <c r="D240" s="22" t="s">
        <v>7</v>
      </c>
      <c r="E240" s="22" t="s">
        <v>627</v>
      </c>
      <c r="F240" s="22">
        <v>27</v>
      </c>
      <c r="G240" s="22">
        <v>0</v>
      </c>
      <c r="H240" s="22" t="str">
        <f>INDEX(Bar_data!$A$3:$B$140,MATCH(C240,Bar_data!$A$3:$A$140,FALSE),2)</f>
        <v>Trust055</v>
      </c>
      <c r="I240" s="22" t="str">
        <f>INDEX(TrustCAHUB_map!$A$2:$D$139,MATCH($C240,TrustCAHUB_map!$A$2:$A$139,FALSE),3)</f>
        <v>Wessex</v>
      </c>
      <c r="J240" s="22" t="str">
        <f>INDEX(TrustCAHUB_map!$A$2:$D$139,MATCH($C240,TrustCAHUB_map!$A$2:$A$139,FALSE),4)</f>
        <v>Wessex</v>
      </c>
    </row>
    <row r="241" spans="1:10" x14ac:dyDescent="0.3">
      <c r="A241" s="22" t="str">
        <f t="shared" si="3"/>
        <v>'RHU2015Palliative50-69'</v>
      </c>
      <c r="B241" s="22">
        <v>2015</v>
      </c>
      <c r="C241" s="22" t="s">
        <v>217</v>
      </c>
      <c r="D241" s="22" t="s">
        <v>8</v>
      </c>
      <c r="E241" s="22" t="s">
        <v>627</v>
      </c>
      <c r="F241" s="22">
        <v>16</v>
      </c>
      <c r="G241" s="22">
        <v>0</v>
      </c>
      <c r="H241" s="22" t="str">
        <f>INDEX(Bar_data!$A$3:$B$140,MATCH(C241,Bar_data!$A$3:$A$140,FALSE),2)</f>
        <v>Trust055</v>
      </c>
      <c r="I241" s="22" t="str">
        <f>INDEX(TrustCAHUB_map!$A$2:$D$139,MATCH($C241,TrustCAHUB_map!$A$2:$A$139,FALSE),3)</f>
        <v>Wessex</v>
      </c>
      <c r="J241" s="22" t="str">
        <f>INDEX(TrustCAHUB_map!$A$2:$D$139,MATCH($C241,TrustCAHUB_map!$A$2:$A$139,FALSE),4)</f>
        <v>Wessex</v>
      </c>
    </row>
    <row r="242" spans="1:10" x14ac:dyDescent="0.3">
      <c r="A242" s="22" t="str">
        <f t="shared" si="3"/>
        <v>'RHU2015Curative70+'</v>
      </c>
      <c r="B242" s="22">
        <v>2015</v>
      </c>
      <c r="C242" s="22" t="s">
        <v>217</v>
      </c>
      <c r="D242" s="22" t="s">
        <v>7</v>
      </c>
      <c r="E242" s="22" t="s">
        <v>628</v>
      </c>
      <c r="F242" s="22">
        <v>13</v>
      </c>
      <c r="G242" s="22">
        <v>0</v>
      </c>
      <c r="H242" s="22" t="str">
        <f>INDEX(Bar_data!$A$3:$B$140,MATCH(C242,Bar_data!$A$3:$A$140,FALSE),2)</f>
        <v>Trust055</v>
      </c>
      <c r="I242" s="22" t="str">
        <f>INDEX(TrustCAHUB_map!$A$2:$D$139,MATCH($C242,TrustCAHUB_map!$A$2:$A$139,FALSE),3)</f>
        <v>Wessex</v>
      </c>
      <c r="J242" s="22" t="str">
        <f>INDEX(TrustCAHUB_map!$A$2:$D$139,MATCH($C242,TrustCAHUB_map!$A$2:$A$139,FALSE),4)</f>
        <v>Wessex</v>
      </c>
    </row>
    <row r="243" spans="1:10" x14ac:dyDescent="0.3">
      <c r="A243" s="22" t="str">
        <f t="shared" si="3"/>
        <v>'RHU2015Palliative70+'</v>
      </c>
      <c r="B243" s="22">
        <v>2015</v>
      </c>
      <c r="C243" s="22" t="s">
        <v>217</v>
      </c>
      <c r="D243" s="22" t="s">
        <v>8</v>
      </c>
      <c r="E243" s="22" t="s">
        <v>628</v>
      </c>
      <c r="F243" s="22">
        <v>16</v>
      </c>
      <c r="G243" s="22">
        <v>0</v>
      </c>
      <c r="H243" s="22" t="str">
        <f>INDEX(Bar_data!$A$3:$B$140,MATCH(C243,Bar_data!$A$3:$A$140,FALSE),2)</f>
        <v>Trust055</v>
      </c>
      <c r="I243" s="22" t="str">
        <f>INDEX(TrustCAHUB_map!$A$2:$D$139,MATCH($C243,TrustCAHUB_map!$A$2:$A$139,FALSE),3)</f>
        <v>Wessex</v>
      </c>
      <c r="J243" s="22" t="str">
        <f>INDEX(TrustCAHUB_map!$A$2:$D$139,MATCH($C243,TrustCAHUB_map!$A$2:$A$139,FALSE),4)</f>
        <v>Wessex</v>
      </c>
    </row>
    <row r="244" spans="1:10" x14ac:dyDescent="0.3">
      <c r="A244" s="22" t="str">
        <f t="shared" si="3"/>
        <v>'RHW2015Not assigned18-49'</v>
      </c>
      <c r="B244" s="22">
        <v>2015</v>
      </c>
      <c r="C244" s="22" t="s">
        <v>218</v>
      </c>
      <c r="D244" s="22" t="s">
        <v>477</v>
      </c>
      <c r="E244" s="22" t="s">
        <v>153</v>
      </c>
      <c r="F244" s="22">
        <v>1</v>
      </c>
      <c r="G244" s="22">
        <v>0</v>
      </c>
      <c r="H244" s="22" t="str">
        <f>INDEX(Bar_data!$A$3:$B$140,MATCH(C244,Bar_data!$A$3:$A$140,FALSE),2)</f>
        <v>Trust056</v>
      </c>
      <c r="I244" s="22" t="str">
        <f>INDEX(TrustCAHUB_map!$A$2:$D$139,MATCH($C244,TrustCAHUB_map!$A$2:$A$139,FALSE),3)</f>
        <v>Thames Valley</v>
      </c>
      <c r="J244" s="22" t="str">
        <f>INDEX(TrustCAHUB_map!$A$2:$D$139,MATCH($C244,TrustCAHUB_map!$A$2:$A$139,FALSE),4)</f>
        <v>Wessex</v>
      </c>
    </row>
    <row r="245" spans="1:10" x14ac:dyDescent="0.3">
      <c r="A245" s="22" t="str">
        <f t="shared" si="3"/>
        <v>'RHW2015Palliative18-49'</v>
      </c>
      <c r="B245" s="22">
        <v>2015</v>
      </c>
      <c r="C245" s="22" t="s">
        <v>218</v>
      </c>
      <c r="D245" s="22" t="s">
        <v>8</v>
      </c>
      <c r="E245" s="22" t="s">
        <v>153</v>
      </c>
      <c r="F245" s="22">
        <v>4</v>
      </c>
      <c r="G245" s="22">
        <v>0</v>
      </c>
      <c r="H245" s="22" t="str">
        <f>INDEX(Bar_data!$A$3:$B$140,MATCH(C245,Bar_data!$A$3:$A$140,FALSE),2)</f>
        <v>Trust056</v>
      </c>
      <c r="I245" s="22" t="str">
        <f>INDEX(TrustCAHUB_map!$A$2:$D$139,MATCH($C245,TrustCAHUB_map!$A$2:$A$139,FALSE),3)</f>
        <v>Thames Valley</v>
      </c>
      <c r="J245" s="22" t="str">
        <f>INDEX(TrustCAHUB_map!$A$2:$D$139,MATCH($C245,TrustCAHUB_map!$A$2:$A$139,FALSE),4)</f>
        <v>Wessex</v>
      </c>
    </row>
    <row r="246" spans="1:10" x14ac:dyDescent="0.3">
      <c r="A246" s="22" t="str">
        <f t="shared" si="3"/>
        <v>'RHW2015Palliative50-69'</v>
      </c>
      <c r="B246" s="22">
        <v>2015</v>
      </c>
      <c r="C246" s="22" t="s">
        <v>218</v>
      </c>
      <c r="D246" s="22" t="s">
        <v>8</v>
      </c>
      <c r="E246" s="22" t="s">
        <v>627</v>
      </c>
      <c r="F246" s="22">
        <v>14</v>
      </c>
      <c r="G246" s="22">
        <v>0</v>
      </c>
      <c r="H246" s="22" t="str">
        <f>INDEX(Bar_data!$A$3:$B$140,MATCH(C246,Bar_data!$A$3:$A$140,FALSE),2)</f>
        <v>Trust056</v>
      </c>
      <c r="I246" s="22" t="str">
        <f>INDEX(TrustCAHUB_map!$A$2:$D$139,MATCH($C246,TrustCAHUB_map!$A$2:$A$139,FALSE),3)</f>
        <v>Thames Valley</v>
      </c>
      <c r="J246" s="22" t="str">
        <f>INDEX(TrustCAHUB_map!$A$2:$D$139,MATCH($C246,TrustCAHUB_map!$A$2:$A$139,FALSE),4)</f>
        <v>Wessex</v>
      </c>
    </row>
    <row r="247" spans="1:10" x14ac:dyDescent="0.3">
      <c r="A247" s="22" t="str">
        <f t="shared" si="3"/>
        <v>'RHW2015Not assigned50-69'</v>
      </c>
      <c r="B247" s="22">
        <v>2015</v>
      </c>
      <c r="C247" s="22" t="s">
        <v>218</v>
      </c>
      <c r="D247" s="22" t="s">
        <v>477</v>
      </c>
      <c r="E247" s="22" t="s">
        <v>627</v>
      </c>
      <c r="F247" s="22">
        <v>7</v>
      </c>
      <c r="G247" s="22">
        <v>0</v>
      </c>
      <c r="H247" s="22" t="str">
        <f>INDEX(Bar_data!$A$3:$B$140,MATCH(C247,Bar_data!$A$3:$A$140,FALSE),2)</f>
        <v>Trust056</v>
      </c>
      <c r="I247" s="22" t="str">
        <f>INDEX(TrustCAHUB_map!$A$2:$D$139,MATCH($C247,TrustCAHUB_map!$A$2:$A$139,FALSE),3)</f>
        <v>Thames Valley</v>
      </c>
      <c r="J247" s="22" t="str">
        <f>INDEX(TrustCAHUB_map!$A$2:$D$139,MATCH($C247,TrustCAHUB_map!$A$2:$A$139,FALSE),4)</f>
        <v>Wessex</v>
      </c>
    </row>
    <row r="248" spans="1:10" x14ac:dyDescent="0.3">
      <c r="A248" s="22" t="str">
        <f t="shared" si="3"/>
        <v>'RHW2015Curative50-69'</v>
      </c>
      <c r="B248" s="22">
        <v>2015</v>
      </c>
      <c r="C248" s="22" t="s">
        <v>218</v>
      </c>
      <c r="D248" s="22" t="s">
        <v>7</v>
      </c>
      <c r="E248" s="22" t="s">
        <v>627</v>
      </c>
      <c r="F248" s="22">
        <v>6</v>
      </c>
      <c r="G248" s="22">
        <v>0</v>
      </c>
      <c r="H248" s="22" t="str">
        <f>INDEX(Bar_data!$A$3:$B$140,MATCH(C248,Bar_data!$A$3:$A$140,FALSE),2)</f>
        <v>Trust056</v>
      </c>
      <c r="I248" s="22" t="str">
        <f>INDEX(TrustCAHUB_map!$A$2:$D$139,MATCH($C248,TrustCAHUB_map!$A$2:$A$139,FALSE),3)</f>
        <v>Thames Valley</v>
      </c>
      <c r="J248" s="22" t="str">
        <f>INDEX(TrustCAHUB_map!$A$2:$D$139,MATCH($C248,TrustCAHUB_map!$A$2:$A$139,FALSE),4)</f>
        <v>Wessex</v>
      </c>
    </row>
    <row r="249" spans="1:10" x14ac:dyDescent="0.3">
      <c r="A249" s="22" t="str">
        <f t="shared" si="3"/>
        <v>'RHW2015Not assigned70+'</v>
      </c>
      <c r="B249" s="22">
        <v>2015</v>
      </c>
      <c r="C249" s="22" t="s">
        <v>218</v>
      </c>
      <c r="D249" s="22" t="s">
        <v>477</v>
      </c>
      <c r="E249" s="22" t="s">
        <v>628</v>
      </c>
      <c r="F249" s="22">
        <v>3</v>
      </c>
      <c r="G249" s="22">
        <v>0</v>
      </c>
      <c r="H249" s="22" t="str">
        <f>INDEX(Bar_data!$A$3:$B$140,MATCH(C249,Bar_data!$A$3:$A$140,FALSE),2)</f>
        <v>Trust056</v>
      </c>
      <c r="I249" s="22" t="str">
        <f>INDEX(TrustCAHUB_map!$A$2:$D$139,MATCH($C249,TrustCAHUB_map!$A$2:$A$139,FALSE),3)</f>
        <v>Thames Valley</v>
      </c>
      <c r="J249" s="22" t="str">
        <f>INDEX(TrustCAHUB_map!$A$2:$D$139,MATCH($C249,TrustCAHUB_map!$A$2:$A$139,FALSE),4)</f>
        <v>Wessex</v>
      </c>
    </row>
    <row r="250" spans="1:10" x14ac:dyDescent="0.3">
      <c r="A250" s="22" t="str">
        <f t="shared" si="3"/>
        <v>'RHW2015Curative70+'</v>
      </c>
      <c r="B250" s="22">
        <v>2015</v>
      </c>
      <c r="C250" s="22" t="s">
        <v>218</v>
      </c>
      <c r="D250" s="22" t="s">
        <v>7</v>
      </c>
      <c r="E250" s="22" t="s">
        <v>628</v>
      </c>
      <c r="F250" s="22">
        <v>3</v>
      </c>
      <c r="G250" s="22">
        <v>0</v>
      </c>
      <c r="H250" s="22" t="str">
        <f>INDEX(Bar_data!$A$3:$B$140,MATCH(C250,Bar_data!$A$3:$A$140,FALSE),2)</f>
        <v>Trust056</v>
      </c>
      <c r="I250" s="22" t="str">
        <f>INDEX(TrustCAHUB_map!$A$2:$D$139,MATCH($C250,TrustCAHUB_map!$A$2:$A$139,FALSE),3)</f>
        <v>Thames Valley</v>
      </c>
      <c r="J250" s="22" t="str">
        <f>INDEX(TrustCAHUB_map!$A$2:$D$139,MATCH($C250,TrustCAHUB_map!$A$2:$A$139,FALSE),4)</f>
        <v>Wessex</v>
      </c>
    </row>
    <row r="251" spans="1:10" x14ac:dyDescent="0.3">
      <c r="A251" s="22" t="str">
        <f t="shared" si="3"/>
        <v>'RHW2015Palliative70+'</v>
      </c>
      <c r="B251" s="22">
        <v>2015</v>
      </c>
      <c r="C251" s="22" t="s">
        <v>218</v>
      </c>
      <c r="D251" s="22" t="s">
        <v>8</v>
      </c>
      <c r="E251" s="22" t="s">
        <v>628</v>
      </c>
      <c r="F251" s="22">
        <v>5</v>
      </c>
      <c r="G251" s="22">
        <v>2</v>
      </c>
      <c r="H251" s="22" t="str">
        <f>INDEX(Bar_data!$A$3:$B$140,MATCH(C251,Bar_data!$A$3:$A$140,FALSE),2)</f>
        <v>Trust056</v>
      </c>
      <c r="I251" s="22" t="str">
        <f>INDEX(TrustCAHUB_map!$A$2:$D$139,MATCH($C251,TrustCAHUB_map!$A$2:$A$139,FALSE),3)</f>
        <v>Thames Valley</v>
      </c>
      <c r="J251" s="22" t="str">
        <f>INDEX(TrustCAHUB_map!$A$2:$D$139,MATCH($C251,TrustCAHUB_map!$A$2:$A$139,FALSE),4)</f>
        <v>Wessex</v>
      </c>
    </row>
    <row r="252" spans="1:10" x14ac:dyDescent="0.3">
      <c r="A252" s="22" t="str">
        <f t="shared" si="3"/>
        <v>'RJ12015Palliative18-49'</v>
      </c>
      <c r="B252" s="22">
        <v>2015</v>
      </c>
      <c r="C252" s="22" t="s">
        <v>219</v>
      </c>
      <c r="D252" s="22" t="s">
        <v>8</v>
      </c>
      <c r="E252" s="22" t="s">
        <v>153</v>
      </c>
      <c r="F252" s="22">
        <v>9</v>
      </c>
      <c r="G252" s="22">
        <v>0</v>
      </c>
      <c r="H252" s="22" t="str">
        <f>INDEX(Bar_data!$A$3:$B$140,MATCH(C252,Bar_data!$A$3:$A$140,FALSE),2)</f>
        <v>Trust057</v>
      </c>
      <c r="I252" s="22" t="str">
        <f>INDEX(TrustCAHUB_map!$A$2:$D$139,MATCH($C252,TrustCAHUB_map!$A$2:$A$139,FALSE),3)</f>
        <v>South East London</v>
      </c>
      <c r="J252" s="22" t="str">
        <f>INDEX(TrustCAHUB_map!$A$2:$D$139,MATCH($C252,TrustCAHUB_map!$A$2:$A$139,FALSE),4)</f>
        <v>London</v>
      </c>
    </row>
    <row r="253" spans="1:10" x14ac:dyDescent="0.3">
      <c r="A253" s="22" t="str">
        <f t="shared" si="3"/>
        <v>'RJ12015Curative18-49'</v>
      </c>
      <c r="B253" s="22">
        <v>2015</v>
      </c>
      <c r="C253" s="22" t="s">
        <v>219</v>
      </c>
      <c r="D253" s="22" t="s">
        <v>7</v>
      </c>
      <c r="E253" s="22" t="s">
        <v>153</v>
      </c>
      <c r="F253" s="22">
        <v>7</v>
      </c>
      <c r="G253" s="22">
        <v>0</v>
      </c>
      <c r="H253" s="22" t="str">
        <f>INDEX(Bar_data!$A$3:$B$140,MATCH(C253,Bar_data!$A$3:$A$140,FALSE),2)</f>
        <v>Trust057</v>
      </c>
      <c r="I253" s="22" t="str">
        <f>INDEX(TrustCAHUB_map!$A$2:$D$139,MATCH($C253,TrustCAHUB_map!$A$2:$A$139,FALSE),3)</f>
        <v>South East London</v>
      </c>
      <c r="J253" s="22" t="str">
        <f>INDEX(TrustCAHUB_map!$A$2:$D$139,MATCH($C253,TrustCAHUB_map!$A$2:$A$139,FALSE),4)</f>
        <v>London</v>
      </c>
    </row>
    <row r="254" spans="1:10" x14ac:dyDescent="0.3">
      <c r="A254" s="22" t="str">
        <f t="shared" si="3"/>
        <v>'RJ12015Curative50-69'</v>
      </c>
      <c r="B254" s="22">
        <v>2015</v>
      </c>
      <c r="C254" s="22" t="s">
        <v>219</v>
      </c>
      <c r="D254" s="22" t="s">
        <v>7</v>
      </c>
      <c r="E254" s="22" t="s">
        <v>627</v>
      </c>
      <c r="F254" s="22">
        <v>28</v>
      </c>
      <c r="G254" s="22">
        <v>1</v>
      </c>
      <c r="H254" s="22" t="str">
        <f>INDEX(Bar_data!$A$3:$B$140,MATCH(C254,Bar_data!$A$3:$A$140,FALSE),2)</f>
        <v>Trust057</v>
      </c>
      <c r="I254" s="22" t="str">
        <f>INDEX(TrustCAHUB_map!$A$2:$D$139,MATCH($C254,TrustCAHUB_map!$A$2:$A$139,FALSE),3)</f>
        <v>South East London</v>
      </c>
      <c r="J254" s="22" t="str">
        <f>INDEX(TrustCAHUB_map!$A$2:$D$139,MATCH($C254,TrustCAHUB_map!$A$2:$A$139,FALSE),4)</f>
        <v>London</v>
      </c>
    </row>
    <row r="255" spans="1:10" x14ac:dyDescent="0.3">
      <c r="A255" s="22" t="str">
        <f t="shared" si="3"/>
        <v>'RJ12015Not assigned50-69'</v>
      </c>
      <c r="B255" s="22">
        <v>2015</v>
      </c>
      <c r="C255" s="22" t="s">
        <v>219</v>
      </c>
      <c r="D255" s="22" t="s">
        <v>477</v>
      </c>
      <c r="E255" s="22" t="s">
        <v>627</v>
      </c>
      <c r="F255" s="22">
        <v>4</v>
      </c>
      <c r="G255" s="22">
        <v>0</v>
      </c>
      <c r="H255" s="22" t="str">
        <f>INDEX(Bar_data!$A$3:$B$140,MATCH(C255,Bar_data!$A$3:$A$140,FALSE),2)</f>
        <v>Trust057</v>
      </c>
      <c r="I255" s="22" t="str">
        <f>INDEX(TrustCAHUB_map!$A$2:$D$139,MATCH($C255,TrustCAHUB_map!$A$2:$A$139,FALSE),3)</f>
        <v>South East London</v>
      </c>
      <c r="J255" s="22" t="str">
        <f>INDEX(TrustCAHUB_map!$A$2:$D$139,MATCH($C255,TrustCAHUB_map!$A$2:$A$139,FALSE),4)</f>
        <v>London</v>
      </c>
    </row>
    <row r="256" spans="1:10" x14ac:dyDescent="0.3">
      <c r="A256" s="22" t="str">
        <f t="shared" si="3"/>
        <v>'RJ12015Palliative50-69'</v>
      </c>
      <c r="B256" s="22">
        <v>2015</v>
      </c>
      <c r="C256" s="22" t="s">
        <v>219</v>
      </c>
      <c r="D256" s="22" t="s">
        <v>8</v>
      </c>
      <c r="E256" s="22" t="s">
        <v>627</v>
      </c>
      <c r="F256" s="22">
        <v>70</v>
      </c>
      <c r="G256" s="22">
        <v>1</v>
      </c>
      <c r="H256" s="22" t="str">
        <f>INDEX(Bar_data!$A$3:$B$140,MATCH(C256,Bar_data!$A$3:$A$140,FALSE),2)</f>
        <v>Trust057</v>
      </c>
      <c r="I256" s="22" t="str">
        <f>INDEX(TrustCAHUB_map!$A$2:$D$139,MATCH($C256,TrustCAHUB_map!$A$2:$A$139,FALSE),3)</f>
        <v>South East London</v>
      </c>
      <c r="J256" s="22" t="str">
        <f>INDEX(TrustCAHUB_map!$A$2:$D$139,MATCH($C256,TrustCAHUB_map!$A$2:$A$139,FALSE),4)</f>
        <v>London</v>
      </c>
    </row>
    <row r="257" spans="1:10" x14ac:dyDescent="0.3">
      <c r="A257" s="22" t="str">
        <f t="shared" si="3"/>
        <v>'RJ12015Not assigned70+'</v>
      </c>
      <c r="B257" s="22">
        <v>2015</v>
      </c>
      <c r="C257" s="22" t="s">
        <v>219</v>
      </c>
      <c r="D257" s="22" t="s">
        <v>477</v>
      </c>
      <c r="E257" s="22" t="s">
        <v>628</v>
      </c>
      <c r="F257" s="22">
        <v>6</v>
      </c>
      <c r="G257" s="22">
        <v>0</v>
      </c>
      <c r="H257" s="22" t="str">
        <f>INDEX(Bar_data!$A$3:$B$140,MATCH(C257,Bar_data!$A$3:$A$140,FALSE),2)</f>
        <v>Trust057</v>
      </c>
      <c r="I257" s="22" t="str">
        <f>INDEX(TrustCAHUB_map!$A$2:$D$139,MATCH($C257,TrustCAHUB_map!$A$2:$A$139,FALSE),3)</f>
        <v>South East London</v>
      </c>
      <c r="J257" s="22" t="str">
        <f>INDEX(TrustCAHUB_map!$A$2:$D$139,MATCH($C257,TrustCAHUB_map!$A$2:$A$139,FALSE),4)</f>
        <v>London</v>
      </c>
    </row>
    <row r="258" spans="1:10" x14ac:dyDescent="0.3">
      <c r="A258" s="22" t="str">
        <f t="shared" si="3"/>
        <v>'RJ12015Curative70+'</v>
      </c>
      <c r="B258" s="22">
        <v>2015</v>
      </c>
      <c r="C258" s="22" t="s">
        <v>219</v>
      </c>
      <c r="D258" s="22" t="s">
        <v>7</v>
      </c>
      <c r="E258" s="22" t="s">
        <v>628</v>
      </c>
      <c r="F258" s="22">
        <v>20</v>
      </c>
      <c r="G258" s="22">
        <v>0</v>
      </c>
      <c r="H258" s="22" t="str">
        <f>INDEX(Bar_data!$A$3:$B$140,MATCH(C258,Bar_data!$A$3:$A$140,FALSE),2)</f>
        <v>Trust057</v>
      </c>
      <c r="I258" s="22" t="str">
        <f>INDEX(TrustCAHUB_map!$A$2:$D$139,MATCH($C258,TrustCAHUB_map!$A$2:$A$139,FALSE),3)</f>
        <v>South East London</v>
      </c>
      <c r="J258" s="22" t="str">
        <f>INDEX(TrustCAHUB_map!$A$2:$D$139,MATCH($C258,TrustCAHUB_map!$A$2:$A$139,FALSE),4)</f>
        <v>London</v>
      </c>
    </row>
    <row r="259" spans="1:10" x14ac:dyDescent="0.3">
      <c r="A259" s="22" t="str">
        <f t="shared" ref="A259:A322" si="4">"'"&amp;C259&amp;B259&amp;D259&amp;E259&amp;"'"</f>
        <v>'RJ12015Palliative70+'</v>
      </c>
      <c r="B259" s="22">
        <v>2015</v>
      </c>
      <c r="C259" s="22" t="s">
        <v>219</v>
      </c>
      <c r="D259" s="22" t="s">
        <v>8</v>
      </c>
      <c r="E259" s="22" t="s">
        <v>628</v>
      </c>
      <c r="F259" s="22">
        <v>46</v>
      </c>
      <c r="G259" s="22">
        <v>4</v>
      </c>
      <c r="H259" s="22" t="str">
        <f>INDEX(Bar_data!$A$3:$B$140,MATCH(C259,Bar_data!$A$3:$A$140,FALSE),2)</f>
        <v>Trust057</v>
      </c>
      <c r="I259" s="22" t="str">
        <f>INDEX(TrustCAHUB_map!$A$2:$D$139,MATCH($C259,TrustCAHUB_map!$A$2:$A$139,FALSE),3)</f>
        <v>South East London</v>
      </c>
      <c r="J259" s="22" t="str">
        <f>INDEX(TrustCAHUB_map!$A$2:$D$139,MATCH($C259,TrustCAHUB_map!$A$2:$A$139,FALSE),4)</f>
        <v>London</v>
      </c>
    </row>
    <row r="260" spans="1:10" x14ac:dyDescent="0.3">
      <c r="A260" s="22" t="str">
        <f t="shared" si="4"/>
        <v>'RJ22015Palliative70+'</v>
      </c>
      <c r="B260" s="22">
        <v>2015</v>
      </c>
      <c r="C260" s="22" t="s">
        <v>220</v>
      </c>
      <c r="D260" s="22" t="s">
        <v>8</v>
      </c>
      <c r="E260" s="22" t="s">
        <v>628</v>
      </c>
      <c r="F260" s="22">
        <v>1</v>
      </c>
      <c r="G260" s="22">
        <v>0</v>
      </c>
      <c r="H260" s="22" t="str">
        <f>INDEX(Bar_data!$A$3:$B$140,MATCH(C260,Bar_data!$A$3:$A$140,FALSE),2)</f>
        <v>Trust058</v>
      </c>
      <c r="I260" s="22" t="str">
        <f>INDEX(TrustCAHUB_map!$A$2:$D$139,MATCH($C260,TrustCAHUB_map!$A$2:$A$139,FALSE),3)</f>
        <v>South East London</v>
      </c>
      <c r="J260" s="22" t="str">
        <f>INDEX(TrustCAHUB_map!$A$2:$D$139,MATCH($C260,TrustCAHUB_map!$A$2:$A$139,FALSE),4)</f>
        <v>London</v>
      </c>
    </row>
    <row r="261" spans="1:10" x14ac:dyDescent="0.3">
      <c r="A261" s="22" t="str">
        <f t="shared" si="4"/>
        <v>'RJ72015Palliative18-49'</v>
      </c>
      <c r="B261" s="22">
        <v>2015</v>
      </c>
      <c r="C261" s="22" t="s">
        <v>222</v>
      </c>
      <c r="D261" s="22" t="s">
        <v>8</v>
      </c>
      <c r="E261" s="22" t="s">
        <v>153</v>
      </c>
      <c r="F261" s="22">
        <v>2</v>
      </c>
      <c r="G261" s="22">
        <v>0</v>
      </c>
      <c r="H261" s="22" t="str">
        <f>INDEX(Bar_data!$A$3:$B$140,MATCH(C261,Bar_data!$A$3:$A$140,FALSE),2)</f>
        <v>Trust060</v>
      </c>
      <c r="I261" s="22" t="str">
        <f>INDEX(TrustCAHUB_map!$A$2:$D$139,MATCH($C261,TrustCAHUB_map!$A$2:$A$139,FALSE),3)</f>
        <v>North West and South West London</v>
      </c>
      <c r="J261" s="22" t="str">
        <f>INDEX(TrustCAHUB_map!$A$2:$D$139,MATCH($C261,TrustCAHUB_map!$A$2:$A$139,FALSE),4)</f>
        <v>London</v>
      </c>
    </row>
    <row r="262" spans="1:10" x14ac:dyDescent="0.3">
      <c r="A262" s="22" t="str">
        <f t="shared" si="4"/>
        <v>'RJ72015Palliative50-69'</v>
      </c>
      <c r="B262" s="22">
        <v>2015</v>
      </c>
      <c r="C262" s="22" t="s">
        <v>222</v>
      </c>
      <c r="D262" s="22" t="s">
        <v>8</v>
      </c>
      <c r="E262" s="22" t="s">
        <v>627</v>
      </c>
      <c r="F262" s="22">
        <v>8</v>
      </c>
      <c r="G262" s="22">
        <v>3</v>
      </c>
      <c r="H262" s="22" t="str">
        <f>INDEX(Bar_data!$A$3:$B$140,MATCH(C262,Bar_data!$A$3:$A$140,FALSE),2)</f>
        <v>Trust060</v>
      </c>
      <c r="I262" s="22" t="str">
        <f>INDEX(TrustCAHUB_map!$A$2:$D$139,MATCH($C262,TrustCAHUB_map!$A$2:$A$139,FALSE),3)</f>
        <v>North West and South West London</v>
      </c>
      <c r="J262" s="22" t="str">
        <f>INDEX(TrustCAHUB_map!$A$2:$D$139,MATCH($C262,TrustCAHUB_map!$A$2:$A$139,FALSE),4)</f>
        <v>London</v>
      </c>
    </row>
    <row r="263" spans="1:10" x14ac:dyDescent="0.3">
      <c r="A263" s="22" t="str">
        <f t="shared" si="4"/>
        <v>'RJ72015Curative50-69'</v>
      </c>
      <c r="B263" s="22">
        <v>2015</v>
      </c>
      <c r="C263" s="22" t="s">
        <v>222</v>
      </c>
      <c r="D263" s="22" t="s">
        <v>7</v>
      </c>
      <c r="E263" s="22" t="s">
        <v>627</v>
      </c>
      <c r="F263" s="22">
        <v>9</v>
      </c>
      <c r="G263" s="22">
        <v>1</v>
      </c>
      <c r="H263" s="22" t="str">
        <f>INDEX(Bar_data!$A$3:$B$140,MATCH(C263,Bar_data!$A$3:$A$140,FALSE),2)</f>
        <v>Trust060</v>
      </c>
      <c r="I263" s="22" t="str">
        <f>INDEX(TrustCAHUB_map!$A$2:$D$139,MATCH($C263,TrustCAHUB_map!$A$2:$A$139,FALSE),3)</f>
        <v>North West and South West London</v>
      </c>
      <c r="J263" s="22" t="str">
        <f>INDEX(TrustCAHUB_map!$A$2:$D$139,MATCH($C263,TrustCAHUB_map!$A$2:$A$139,FALSE),4)</f>
        <v>London</v>
      </c>
    </row>
    <row r="264" spans="1:10" x14ac:dyDescent="0.3">
      <c r="A264" s="22" t="str">
        <f t="shared" si="4"/>
        <v>'RJ72015Palliative70+'</v>
      </c>
      <c r="B264" s="22">
        <v>2015</v>
      </c>
      <c r="C264" s="22" t="s">
        <v>222</v>
      </c>
      <c r="D264" s="22" t="s">
        <v>8</v>
      </c>
      <c r="E264" s="22" t="s">
        <v>628</v>
      </c>
      <c r="F264" s="22">
        <v>13</v>
      </c>
      <c r="G264" s="22">
        <v>0</v>
      </c>
      <c r="H264" s="22" t="str">
        <f>INDEX(Bar_data!$A$3:$B$140,MATCH(C264,Bar_data!$A$3:$A$140,FALSE),2)</f>
        <v>Trust060</v>
      </c>
      <c r="I264" s="22" t="str">
        <f>INDEX(TrustCAHUB_map!$A$2:$D$139,MATCH($C264,TrustCAHUB_map!$A$2:$A$139,FALSE),3)</f>
        <v>North West and South West London</v>
      </c>
      <c r="J264" s="22" t="str">
        <f>INDEX(TrustCAHUB_map!$A$2:$D$139,MATCH($C264,TrustCAHUB_map!$A$2:$A$139,FALSE),4)</f>
        <v>London</v>
      </c>
    </row>
    <row r="265" spans="1:10" x14ac:dyDescent="0.3">
      <c r="A265" s="22" t="str">
        <f t="shared" si="4"/>
        <v>'RJ72015Curative70+'</v>
      </c>
      <c r="B265" s="22">
        <v>2015</v>
      </c>
      <c r="C265" s="22" t="s">
        <v>222</v>
      </c>
      <c r="D265" s="22" t="s">
        <v>7</v>
      </c>
      <c r="E265" s="22" t="s">
        <v>628</v>
      </c>
      <c r="F265" s="22">
        <v>6</v>
      </c>
      <c r="G265" s="22">
        <v>0</v>
      </c>
      <c r="H265" s="22" t="str">
        <f>INDEX(Bar_data!$A$3:$B$140,MATCH(C265,Bar_data!$A$3:$A$140,FALSE),2)</f>
        <v>Trust060</v>
      </c>
      <c r="I265" s="22" t="str">
        <f>INDEX(TrustCAHUB_map!$A$2:$D$139,MATCH($C265,TrustCAHUB_map!$A$2:$A$139,FALSE),3)</f>
        <v>North West and South West London</v>
      </c>
      <c r="J265" s="22" t="str">
        <f>INDEX(TrustCAHUB_map!$A$2:$D$139,MATCH($C265,TrustCAHUB_map!$A$2:$A$139,FALSE),4)</f>
        <v>London</v>
      </c>
    </row>
    <row r="266" spans="1:10" x14ac:dyDescent="0.3">
      <c r="A266" s="22" t="str">
        <f t="shared" si="4"/>
        <v>'RJC2015Palliative50-69'</v>
      </c>
      <c r="B266" s="22">
        <v>2015</v>
      </c>
      <c r="C266" s="22" t="s">
        <v>223</v>
      </c>
      <c r="D266" s="22" t="s">
        <v>8</v>
      </c>
      <c r="E266" s="22" t="s">
        <v>627</v>
      </c>
      <c r="F266" s="22">
        <v>4</v>
      </c>
      <c r="G266" s="22">
        <v>0</v>
      </c>
      <c r="H266" s="22" t="str">
        <f>INDEX(Bar_data!$A$3:$B$140,MATCH(C266,Bar_data!$A$3:$A$140,FALSE),2)</f>
        <v>Trust061</v>
      </c>
      <c r="I266" s="22" t="str">
        <f>INDEX(TrustCAHUB_map!$A$2:$D$139,MATCH($C266,TrustCAHUB_map!$A$2:$A$139,FALSE),3)</f>
        <v>West Midlands</v>
      </c>
      <c r="J266" s="22" t="str">
        <f>INDEX(TrustCAHUB_map!$A$2:$D$139,MATCH($C266,TrustCAHUB_map!$A$2:$A$139,FALSE),4)</f>
        <v>West Midlands</v>
      </c>
    </row>
    <row r="267" spans="1:10" x14ac:dyDescent="0.3">
      <c r="A267" s="22" t="str">
        <f t="shared" si="4"/>
        <v>'RJC2015Palliative70+'</v>
      </c>
      <c r="B267" s="22">
        <v>2015</v>
      </c>
      <c r="C267" s="22" t="s">
        <v>223</v>
      </c>
      <c r="D267" s="22" t="s">
        <v>8</v>
      </c>
      <c r="E267" s="22" t="s">
        <v>628</v>
      </c>
      <c r="F267" s="22">
        <v>5</v>
      </c>
      <c r="G267" s="22">
        <v>1</v>
      </c>
      <c r="H267" s="22" t="str">
        <f>INDEX(Bar_data!$A$3:$B$140,MATCH(C267,Bar_data!$A$3:$A$140,FALSE),2)</f>
        <v>Trust061</v>
      </c>
      <c r="I267" s="22" t="str">
        <f>INDEX(TrustCAHUB_map!$A$2:$D$139,MATCH($C267,TrustCAHUB_map!$A$2:$A$139,FALSE),3)</f>
        <v>West Midlands</v>
      </c>
      <c r="J267" s="22" t="str">
        <f>INDEX(TrustCAHUB_map!$A$2:$D$139,MATCH($C267,TrustCAHUB_map!$A$2:$A$139,FALSE),4)</f>
        <v>West Midlands</v>
      </c>
    </row>
    <row r="268" spans="1:10" x14ac:dyDescent="0.3">
      <c r="A268" s="22" t="str">
        <f t="shared" si="4"/>
        <v>'RJE2015Curative18-49'</v>
      </c>
      <c r="B268" s="22">
        <v>2015</v>
      </c>
      <c r="C268" s="22" t="s">
        <v>224</v>
      </c>
      <c r="D268" s="22" t="s">
        <v>7</v>
      </c>
      <c r="E268" s="22" t="s">
        <v>153</v>
      </c>
      <c r="F268" s="22">
        <v>3</v>
      </c>
      <c r="G268" s="22">
        <v>0</v>
      </c>
      <c r="H268" s="22" t="str">
        <f>INDEX(Bar_data!$A$3:$B$140,MATCH(C268,Bar_data!$A$3:$A$140,FALSE),2)</f>
        <v>Trust062</v>
      </c>
      <c r="I268" s="22" t="str">
        <f>INDEX(TrustCAHUB_map!$A$2:$D$139,MATCH($C268,TrustCAHUB_map!$A$2:$A$139,FALSE),3)</f>
        <v>West Midlands</v>
      </c>
      <c r="J268" s="22" t="str">
        <f>INDEX(TrustCAHUB_map!$A$2:$D$139,MATCH($C268,TrustCAHUB_map!$A$2:$A$139,FALSE),4)</f>
        <v>West Midlands</v>
      </c>
    </row>
    <row r="269" spans="1:10" x14ac:dyDescent="0.3">
      <c r="A269" s="22" t="str">
        <f t="shared" si="4"/>
        <v>'RJE2015Palliative18-49'</v>
      </c>
      <c r="B269" s="22">
        <v>2015</v>
      </c>
      <c r="C269" s="22" t="s">
        <v>224</v>
      </c>
      <c r="D269" s="22" t="s">
        <v>8</v>
      </c>
      <c r="E269" s="22" t="s">
        <v>153</v>
      </c>
      <c r="F269" s="22">
        <v>4</v>
      </c>
      <c r="G269" s="22">
        <v>1</v>
      </c>
      <c r="H269" s="22" t="str">
        <f>INDEX(Bar_data!$A$3:$B$140,MATCH(C269,Bar_data!$A$3:$A$140,FALSE),2)</f>
        <v>Trust062</v>
      </c>
      <c r="I269" s="22" t="str">
        <f>INDEX(TrustCAHUB_map!$A$2:$D$139,MATCH($C269,TrustCAHUB_map!$A$2:$A$139,FALSE),3)</f>
        <v>West Midlands</v>
      </c>
      <c r="J269" s="22" t="str">
        <f>INDEX(TrustCAHUB_map!$A$2:$D$139,MATCH($C269,TrustCAHUB_map!$A$2:$A$139,FALSE),4)</f>
        <v>West Midlands</v>
      </c>
    </row>
    <row r="270" spans="1:10" x14ac:dyDescent="0.3">
      <c r="A270" s="22" t="str">
        <f t="shared" si="4"/>
        <v>'RJE2015Palliative50-69'</v>
      </c>
      <c r="B270" s="22">
        <v>2015</v>
      </c>
      <c r="C270" s="22" t="s">
        <v>224</v>
      </c>
      <c r="D270" s="22" t="s">
        <v>8</v>
      </c>
      <c r="E270" s="22" t="s">
        <v>627</v>
      </c>
      <c r="F270" s="22">
        <v>40</v>
      </c>
      <c r="G270" s="22">
        <v>3</v>
      </c>
      <c r="H270" s="22" t="str">
        <f>INDEX(Bar_data!$A$3:$B$140,MATCH(C270,Bar_data!$A$3:$A$140,FALSE),2)</f>
        <v>Trust062</v>
      </c>
      <c r="I270" s="22" t="str">
        <f>INDEX(TrustCAHUB_map!$A$2:$D$139,MATCH($C270,TrustCAHUB_map!$A$2:$A$139,FALSE),3)</f>
        <v>West Midlands</v>
      </c>
      <c r="J270" s="22" t="str">
        <f>INDEX(TrustCAHUB_map!$A$2:$D$139,MATCH($C270,TrustCAHUB_map!$A$2:$A$139,FALSE),4)</f>
        <v>West Midlands</v>
      </c>
    </row>
    <row r="271" spans="1:10" x14ac:dyDescent="0.3">
      <c r="A271" s="22" t="str">
        <f t="shared" si="4"/>
        <v>'RJE2015Curative50-69'</v>
      </c>
      <c r="B271" s="22">
        <v>2015</v>
      </c>
      <c r="C271" s="22" t="s">
        <v>224</v>
      </c>
      <c r="D271" s="22" t="s">
        <v>7</v>
      </c>
      <c r="E271" s="22" t="s">
        <v>627</v>
      </c>
      <c r="F271" s="22">
        <v>21</v>
      </c>
      <c r="G271" s="22">
        <v>1</v>
      </c>
      <c r="H271" s="22" t="str">
        <f>INDEX(Bar_data!$A$3:$B$140,MATCH(C271,Bar_data!$A$3:$A$140,FALSE),2)</f>
        <v>Trust062</v>
      </c>
      <c r="I271" s="22" t="str">
        <f>INDEX(TrustCAHUB_map!$A$2:$D$139,MATCH($C271,TrustCAHUB_map!$A$2:$A$139,FALSE),3)</f>
        <v>West Midlands</v>
      </c>
      <c r="J271" s="22" t="str">
        <f>INDEX(TrustCAHUB_map!$A$2:$D$139,MATCH($C271,TrustCAHUB_map!$A$2:$A$139,FALSE),4)</f>
        <v>West Midlands</v>
      </c>
    </row>
    <row r="272" spans="1:10" x14ac:dyDescent="0.3">
      <c r="A272" s="22" t="str">
        <f t="shared" si="4"/>
        <v>'RJE2015Curative70+'</v>
      </c>
      <c r="B272" s="22">
        <v>2015</v>
      </c>
      <c r="C272" s="22" t="s">
        <v>224</v>
      </c>
      <c r="D272" s="22" t="s">
        <v>7</v>
      </c>
      <c r="E272" s="22" t="s">
        <v>628</v>
      </c>
      <c r="F272" s="22">
        <v>27</v>
      </c>
      <c r="G272" s="22">
        <v>0</v>
      </c>
      <c r="H272" s="22" t="str">
        <f>INDEX(Bar_data!$A$3:$B$140,MATCH(C272,Bar_data!$A$3:$A$140,FALSE),2)</f>
        <v>Trust062</v>
      </c>
      <c r="I272" s="22" t="str">
        <f>INDEX(TrustCAHUB_map!$A$2:$D$139,MATCH($C272,TrustCAHUB_map!$A$2:$A$139,FALSE),3)</f>
        <v>West Midlands</v>
      </c>
      <c r="J272" s="22" t="str">
        <f>INDEX(TrustCAHUB_map!$A$2:$D$139,MATCH($C272,TrustCAHUB_map!$A$2:$A$139,FALSE),4)</f>
        <v>West Midlands</v>
      </c>
    </row>
    <row r="273" spans="1:10" x14ac:dyDescent="0.3">
      <c r="A273" s="22" t="str">
        <f t="shared" si="4"/>
        <v>'RJE2015Palliative70+'</v>
      </c>
      <c r="B273" s="22">
        <v>2015</v>
      </c>
      <c r="C273" s="22" t="s">
        <v>224</v>
      </c>
      <c r="D273" s="22" t="s">
        <v>8</v>
      </c>
      <c r="E273" s="22" t="s">
        <v>628</v>
      </c>
      <c r="F273" s="22">
        <v>47</v>
      </c>
      <c r="G273" s="22">
        <v>4</v>
      </c>
      <c r="H273" s="22" t="str">
        <f>INDEX(Bar_data!$A$3:$B$140,MATCH(C273,Bar_data!$A$3:$A$140,FALSE),2)</f>
        <v>Trust062</v>
      </c>
      <c r="I273" s="22" t="str">
        <f>INDEX(TrustCAHUB_map!$A$2:$D$139,MATCH($C273,TrustCAHUB_map!$A$2:$A$139,FALSE),3)</f>
        <v>West Midlands</v>
      </c>
      <c r="J273" s="22" t="str">
        <f>INDEX(TrustCAHUB_map!$A$2:$D$139,MATCH($C273,TrustCAHUB_map!$A$2:$A$139,FALSE),4)</f>
        <v>West Midlands</v>
      </c>
    </row>
    <row r="274" spans="1:10" x14ac:dyDescent="0.3">
      <c r="A274" s="22" t="str">
        <f t="shared" si="4"/>
        <v>'RJL2015Palliative18-49'</v>
      </c>
      <c r="B274" s="22">
        <v>2015</v>
      </c>
      <c r="C274" s="22" t="s">
        <v>225</v>
      </c>
      <c r="D274" s="22" t="s">
        <v>8</v>
      </c>
      <c r="E274" s="22" t="s">
        <v>153</v>
      </c>
      <c r="F274" s="22">
        <v>1</v>
      </c>
      <c r="G274" s="22">
        <v>0</v>
      </c>
      <c r="H274" s="22" t="str">
        <f>INDEX(Bar_data!$A$3:$B$140,MATCH(C274,Bar_data!$A$3:$A$140,FALSE),2)</f>
        <v>Trust064</v>
      </c>
      <c r="I274" s="22" t="str">
        <f>INDEX(TrustCAHUB_map!$A$2:$D$139,MATCH($C274,TrustCAHUB_map!$A$2:$A$139,FALSE),3)</f>
        <v>Humber, Coast and Vale</v>
      </c>
      <c r="J274" s="22" t="str">
        <f>INDEX(TrustCAHUB_map!$A$2:$D$139,MATCH($C274,TrustCAHUB_map!$A$2:$A$139,FALSE),4)</f>
        <v>Yorkshire and Humber</v>
      </c>
    </row>
    <row r="275" spans="1:10" x14ac:dyDescent="0.3">
      <c r="A275" s="22" t="str">
        <f t="shared" si="4"/>
        <v>'RJL2015Curative18-49'</v>
      </c>
      <c r="B275" s="22">
        <v>2015</v>
      </c>
      <c r="C275" s="22" t="s">
        <v>225</v>
      </c>
      <c r="D275" s="22" t="s">
        <v>7</v>
      </c>
      <c r="E275" s="22" t="s">
        <v>153</v>
      </c>
      <c r="F275" s="22">
        <v>1</v>
      </c>
      <c r="G275" s="22">
        <v>0</v>
      </c>
      <c r="H275" s="22" t="str">
        <f>INDEX(Bar_data!$A$3:$B$140,MATCH(C275,Bar_data!$A$3:$A$140,FALSE),2)</f>
        <v>Trust064</v>
      </c>
      <c r="I275" s="22" t="str">
        <f>INDEX(TrustCAHUB_map!$A$2:$D$139,MATCH($C275,TrustCAHUB_map!$A$2:$A$139,FALSE),3)</f>
        <v>Humber, Coast and Vale</v>
      </c>
      <c r="J275" s="22" t="str">
        <f>INDEX(TrustCAHUB_map!$A$2:$D$139,MATCH($C275,TrustCAHUB_map!$A$2:$A$139,FALSE),4)</f>
        <v>Yorkshire and Humber</v>
      </c>
    </row>
    <row r="276" spans="1:10" x14ac:dyDescent="0.3">
      <c r="A276" s="22" t="str">
        <f t="shared" si="4"/>
        <v>'RJL2015Palliative50-69'</v>
      </c>
      <c r="B276" s="22">
        <v>2015</v>
      </c>
      <c r="C276" s="22" t="s">
        <v>225</v>
      </c>
      <c r="D276" s="22" t="s">
        <v>8</v>
      </c>
      <c r="E276" s="22" t="s">
        <v>627</v>
      </c>
      <c r="F276" s="22">
        <v>3</v>
      </c>
      <c r="G276" s="22">
        <v>0</v>
      </c>
      <c r="H276" s="22" t="str">
        <f>INDEX(Bar_data!$A$3:$B$140,MATCH(C276,Bar_data!$A$3:$A$140,FALSE),2)</f>
        <v>Trust064</v>
      </c>
      <c r="I276" s="22" t="str">
        <f>INDEX(TrustCAHUB_map!$A$2:$D$139,MATCH($C276,TrustCAHUB_map!$A$2:$A$139,FALSE),3)</f>
        <v>Humber, Coast and Vale</v>
      </c>
      <c r="J276" s="22" t="str">
        <f>INDEX(TrustCAHUB_map!$A$2:$D$139,MATCH($C276,TrustCAHUB_map!$A$2:$A$139,FALSE),4)</f>
        <v>Yorkshire and Humber</v>
      </c>
    </row>
    <row r="277" spans="1:10" x14ac:dyDescent="0.3">
      <c r="A277" s="22" t="str">
        <f t="shared" si="4"/>
        <v>'RJL2015Curative50-69'</v>
      </c>
      <c r="B277" s="22">
        <v>2015</v>
      </c>
      <c r="C277" s="22" t="s">
        <v>225</v>
      </c>
      <c r="D277" s="22" t="s">
        <v>7</v>
      </c>
      <c r="E277" s="22" t="s">
        <v>627</v>
      </c>
      <c r="F277" s="22">
        <v>6</v>
      </c>
      <c r="G277" s="22">
        <v>0</v>
      </c>
      <c r="H277" s="22" t="str">
        <f>INDEX(Bar_data!$A$3:$B$140,MATCH(C277,Bar_data!$A$3:$A$140,FALSE),2)</f>
        <v>Trust064</v>
      </c>
      <c r="I277" s="22" t="str">
        <f>INDEX(TrustCAHUB_map!$A$2:$D$139,MATCH($C277,TrustCAHUB_map!$A$2:$A$139,FALSE),3)</f>
        <v>Humber, Coast and Vale</v>
      </c>
      <c r="J277" s="22" t="str">
        <f>INDEX(TrustCAHUB_map!$A$2:$D$139,MATCH($C277,TrustCAHUB_map!$A$2:$A$139,FALSE),4)</f>
        <v>Yorkshire and Humber</v>
      </c>
    </row>
    <row r="278" spans="1:10" x14ac:dyDescent="0.3">
      <c r="A278" s="22" t="str">
        <f t="shared" si="4"/>
        <v>'RJL2015Palliative70+'</v>
      </c>
      <c r="B278" s="22">
        <v>2015</v>
      </c>
      <c r="C278" s="22" t="s">
        <v>225</v>
      </c>
      <c r="D278" s="22" t="s">
        <v>8</v>
      </c>
      <c r="E278" s="22" t="s">
        <v>628</v>
      </c>
      <c r="F278" s="22">
        <v>6</v>
      </c>
      <c r="G278" s="22">
        <v>0</v>
      </c>
      <c r="H278" s="22" t="str">
        <f>INDEX(Bar_data!$A$3:$B$140,MATCH(C278,Bar_data!$A$3:$A$140,FALSE),2)</f>
        <v>Trust064</v>
      </c>
      <c r="I278" s="22" t="str">
        <f>INDEX(TrustCAHUB_map!$A$2:$D$139,MATCH($C278,TrustCAHUB_map!$A$2:$A$139,FALSE),3)</f>
        <v>Humber, Coast and Vale</v>
      </c>
      <c r="J278" s="22" t="str">
        <f>INDEX(TrustCAHUB_map!$A$2:$D$139,MATCH($C278,TrustCAHUB_map!$A$2:$A$139,FALSE),4)</f>
        <v>Yorkshire and Humber</v>
      </c>
    </row>
    <row r="279" spans="1:10" x14ac:dyDescent="0.3">
      <c r="A279" s="22" t="str">
        <f t="shared" si="4"/>
        <v>'RJL2015Curative70+'</v>
      </c>
      <c r="B279" s="22">
        <v>2015</v>
      </c>
      <c r="C279" s="22" t="s">
        <v>225</v>
      </c>
      <c r="D279" s="22" t="s">
        <v>7</v>
      </c>
      <c r="E279" s="22" t="s">
        <v>628</v>
      </c>
      <c r="F279" s="22">
        <v>1</v>
      </c>
      <c r="G279" s="22">
        <v>0</v>
      </c>
      <c r="H279" s="22" t="str">
        <f>INDEX(Bar_data!$A$3:$B$140,MATCH(C279,Bar_data!$A$3:$A$140,FALSE),2)</f>
        <v>Trust064</v>
      </c>
      <c r="I279" s="22" t="str">
        <f>INDEX(TrustCAHUB_map!$A$2:$D$139,MATCH($C279,TrustCAHUB_map!$A$2:$A$139,FALSE),3)</f>
        <v>Humber, Coast and Vale</v>
      </c>
      <c r="J279" s="22" t="str">
        <f>INDEX(TrustCAHUB_map!$A$2:$D$139,MATCH($C279,TrustCAHUB_map!$A$2:$A$139,FALSE),4)</f>
        <v>Yorkshire and Humber</v>
      </c>
    </row>
    <row r="280" spans="1:10" x14ac:dyDescent="0.3">
      <c r="A280" s="22" t="str">
        <f t="shared" si="4"/>
        <v>'RK52015Palliative50-69'</v>
      </c>
      <c r="B280" s="22">
        <v>2015</v>
      </c>
      <c r="C280" s="22" t="s">
        <v>229</v>
      </c>
      <c r="D280" s="22" t="s">
        <v>8</v>
      </c>
      <c r="E280" s="22" t="s">
        <v>627</v>
      </c>
      <c r="F280" s="22">
        <v>2</v>
      </c>
      <c r="G280" s="22">
        <v>0</v>
      </c>
      <c r="H280" s="22" t="str">
        <f>INDEX(Bar_data!$A$3:$B$140,MATCH(C280,Bar_data!$A$3:$A$140,FALSE),2)</f>
        <v>Trust068</v>
      </c>
      <c r="I280" s="22" t="str">
        <f>INDEX(TrustCAHUB_map!$A$2:$D$139,MATCH($C280,TrustCAHUB_map!$A$2:$A$139,FALSE),3)</f>
        <v>East Midlands</v>
      </c>
      <c r="J280" s="22" t="str">
        <f>INDEX(TrustCAHUB_map!$A$2:$D$139,MATCH($C280,TrustCAHUB_map!$A$2:$A$139,FALSE),4)</f>
        <v>East Midlands</v>
      </c>
    </row>
    <row r="281" spans="1:10" x14ac:dyDescent="0.3">
      <c r="A281" s="22" t="str">
        <f t="shared" si="4"/>
        <v>'RK52015Palliative70+'</v>
      </c>
      <c r="B281" s="22">
        <v>2015</v>
      </c>
      <c r="C281" s="22" t="s">
        <v>229</v>
      </c>
      <c r="D281" s="22" t="s">
        <v>8</v>
      </c>
      <c r="E281" s="22" t="s">
        <v>628</v>
      </c>
      <c r="F281" s="22">
        <v>3</v>
      </c>
      <c r="G281" s="22">
        <v>1</v>
      </c>
      <c r="H281" s="22" t="str">
        <f>INDEX(Bar_data!$A$3:$B$140,MATCH(C281,Bar_data!$A$3:$A$140,FALSE),2)</f>
        <v>Trust068</v>
      </c>
      <c r="I281" s="22" t="str">
        <f>INDEX(TrustCAHUB_map!$A$2:$D$139,MATCH($C281,TrustCAHUB_map!$A$2:$A$139,FALSE),3)</f>
        <v>East Midlands</v>
      </c>
      <c r="J281" s="22" t="str">
        <f>INDEX(TrustCAHUB_map!$A$2:$D$139,MATCH($C281,TrustCAHUB_map!$A$2:$A$139,FALSE),4)</f>
        <v>East Midlands</v>
      </c>
    </row>
    <row r="282" spans="1:10" x14ac:dyDescent="0.3">
      <c r="A282" s="22" t="str">
        <f t="shared" si="4"/>
        <v>'RK92015Not assigned18-49'</v>
      </c>
      <c r="B282" s="22">
        <v>2015</v>
      </c>
      <c r="C282" s="22" t="s">
        <v>230</v>
      </c>
      <c r="D282" s="22" t="s">
        <v>477</v>
      </c>
      <c r="E282" s="22" t="s">
        <v>153</v>
      </c>
      <c r="F282" s="22">
        <v>4</v>
      </c>
      <c r="G282" s="22">
        <v>0</v>
      </c>
      <c r="H282" s="22" t="str">
        <f>INDEX(Bar_data!$A$3:$B$140,MATCH(C282,Bar_data!$A$3:$A$140,FALSE),2)</f>
        <v>Trust069</v>
      </c>
      <c r="I282" s="22" t="str">
        <f>INDEX(TrustCAHUB_map!$A$2:$D$139,MATCH($C282,TrustCAHUB_map!$A$2:$A$139,FALSE),3)</f>
        <v>Peninsula</v>
      </c>
      <c r="J282" s="22" t="str">
        <f>INDEX(TrustCAHUB_map!$A$2:$D$139,MATCH($C282,TrustCAHUB_map!$A$2:$A$139,FALSE),4)</f>
        <v>South West</v>
      </c>
    </row>
    <row r="283" spans="1:10" x14ac:dyDescent="0.3">
      <c r="A283" s="22" t="str">
        <f t="shared" si="4"/>
        <v>'RK92015Palliative18-49'</v>
      </c>
      <c r="B283" s="22">
        <v>2015</v>
      </c>
      <c r="C283" s="22" t="s">
        <v>230</v>
      </c>
      <c r="D283" s="22" t="s">
        <v>8</v>
      </c>
      <c r="E283" s="22" t="s">
        <v>153</v>
      </c>
      <c r="F283" s="22">
        <v>3</v>
      </c>
      <c r="G283" s="22">
        <v>0</v>
      </c>
      <c r="H283" s="22" t="str">
        <f>INDEX(Bar_data!$A$3:$B$140,MATCH(C283,Bar_data!$A$3:$A$140,FALSE),2)</f>
        <v>Trust069</v>
      </c>
      <c r="I283" s="22" t="str">
        <f>INDEX(TrustCAHUB_map!$A$2:$D$139,MATCH($C283,TrustCAHUB_map!$A$2:$A$139,FALSE),3)</f>
        <v>Peninsula</v>
      </c>
      <c r="J283" s="22" t="str">
        <f>INDEX(TrustCAHUB_map!$A$2:$D$139,MATCH($C283,TrustCAHUB_map!$A$2:$A$139,FALSE),4)</f>
        <v>South West</v>
      </c>
    </row>
    <row r="284" spans="1:10" x14ac:dyDescent="0.3">
      <c r="A284" s="22" t="str">
        <f t="shared" si="4"/>
        <v>'RK92015Not assigned50-69'</v>
      </c>
      <c r="B284" s="22">
        <v>2015</v>
      </c>
      <c r="C284" s="22" t="s">
        <v>230</v>
      </c>
      <c r="D284" s="22" t="s">
        <v>477</v>
      </c>
      <c r="E284" s="22" t="s">
        <v>627</v>
      </c>
      <c r="F284" s="22">
        <v>11</v>
      </c>
      <c r="G284" s="22">
        <v>0</v>
      </c>
      <c r="H284" s="22" t="str">
        <f>INDEX(Bar_data!$A$3:$B$140,MATCH(C284,Bar_data!$A$3:$A$140,FALSE),2)</f>
        <v>Trust069</v>
      </c>
      <c r="I284" s="22" t="str">
        <f>INDEX(TrustCAHUB_map!$A$2:$D$139,MATCH($C284,TrustCAHUB_map!$A$2:$A$139,FALSE),3)</f>
        <v>Peninsula</v>
      </c>
      <c r="J284" s="22" t="str">
        <f>INDEX(TrustCAHUB_map!$A$2:$D$139,MATCH($C284,TrustCAHUB_map!$A$2:$A$139,FALSE),4)</f>
        <v>South West</v>
      </c>
    </row>
    <row r="285" spans="1:10" x14ac:dyDescent="0.3">
      <c r="A285" s="22" t="str">
        <f t="shared" si="4"/>
        <v>'RK92015Palliative50-69'</v>
      </c>
      <c r="B285" s="22">
        <v>2015</v>
      </c>
      <c r="C285" s="22" t="s">
        <v>230</v>
      </c>
      <c r="D285" s="22" t="s">
        <v>8</v>
      </c>
      <c r="E285" s="22" t="s">
        <v>627</v>
      </c>
      <c r="F285" s="22">
        <v>32</v>
      </c>
      <c r="G285" s="22">
        <v>4</v>
      </c>
      <c r="H285" s="22" t="str">
        <f>INDEX(Bar_data!$A$3:$B$140,MATCH(C285,Bar_data!$A$3:$A$140,FALSE),2)</f>
        <v>Trust069</v>
      </c>
      <c r="I285" s="22" t="str">
        <f>INDEX(TrustCAHUB_map!$A$2:$D$139,MATCH($C285,TrustCAHUB_map!$A$2:$A$139,FALSE),3)</f>
        <v>Peninsula</v>
      </c>
      <c r="J285" s="22" t="str">
        <f>INDEX(TrustCAHUB_map!$A$2:$D$139,MATCH($C285,TrustCAHUB_map!$A$2:$A$139,FALSE),4)</f>
        <v>South West</v>
      </c>
    </row>
    <row r="286" spans="1:10" x14ac:dyDescent="0.3">
      <c r="A286" s="22" t="str">
        <f t="shared" si="4"/>
        <v>'RK92015Curative50-69'</v>
      </c>
      <c r="B286" s="22">
        <v>2015</v>
      </c>
      <c r="C286" s="22" t="s">
        <v>230</v>
      </c>
      <c r="D286" s="22" t="s">
        <v>7</v>
      </c>
      <c r="E286" s="22" t="s">
        <v>627</v>
      </c>
      <c r="F286" s="22">
        <v>3</v>
      </c>
      <c r="G286" s="22">
        <v>0</v>
      </c>
      <c r="H286" s="22" t="str">
        <f>INDEX(Bar_data!$A$3:$B$140,MATCH(C286,Bar_data!$A$3:$A$140,FALSE),2)</f>
        <v>Trust069</v>
      </c>
      <c r="I286" s="22" t="str">
        <f>INDEX(TrustCAHUB_map!$A$2:$D$139,MATCH($C286,TrustCAHUB_map!$A$2:$A$139,FALSE),3)</f>
        <v>Peninsula</v>
      </c>
      <c r="J286" s="22" t="str">
        <f>INDEX(TrustCAHUB_map!$A$2:$D$139,MATCH($C286,TrustCAHUB_map!$A$2:$A$139,FALSE),4)</f>
        <v>South West</v>
      </c>
    </row>
    <row r="287" spans="1:10" x14ac:dyDescent="0.3">
      <c r="A287" s="22" t="str">
        <f t="shared" si="4"/>
        <v>'RK92015Curative70+'</v>
      </c>
      <c r="B287" s="22">
        <v>2015</v>
      </c>
      <c r="C287" s="22" t="s">
        <v>230</v>
      </c>
      <c r="D287" s="22" t="s">
        <v>7</v>
      </c>
      <c r="E287" s="22" t="s">
        <v>628</v>
      </c>
      <c r="F287" s="22">
        <v>3</v>
      </c>
      <c r="G287" s="22">
        <v>0</v>
      </c>
      <c r="H287" s="22" t="str">
        <f>INDEX(Bar_data!$A$3:$B$140,MATCH(C287,Bar_data!$A$3:$A$140,FALSE),2)</f>
        <v>Trust069</v>
      </c>
      <c r="I287" s="22" t="str">
        <f>INDEX(TrustCAHUB_map!$A$2:$D$139,MATCH($C287,TrustCAHUB_map!$A$2:$A$139,FALSE),3)</f>
        <v>Peninsula</v>
      </c>
      <c r="J287" s="22" t="str">
        <f>INDEX(TrustCAHUB_map!$A$2:$D$139,MATCH($C287,TrustCAHUB_map!$A$2:$A$139,FALSE),4)</f>
        <v>South West</v>
      </c>
    </row>
    <row r="288" spans="1:10" x14ac:dyDescent="0.3">
      <c r="A288" s="22" t="str">
        <f t="shared" si="4"/>
        <v>'RK92015Palliative70+'</v>
      </c>
      <c r="B288" s="22">
        <v>2015</v>
      </c>
      <c r="C288" s="22" t="s">
        <v>230</v>
      </c>
      <c r="D288" s="22" t="s">
        <v>8</v>
      </c>
      <c r="E288" s="22" t="s">
        <v>628</v>
      </c>
      <c r="F288" s="22">
        <v>10</v>
      </c>
      <c r="G288" s="22">
        <v>1</v>
      </c>
      <c r="H288" s="22" t="str">
        <f>INDEX(Bar_data!$A$3:$B$140,MATCH(C288,Bar_data!$A$3:$A$140,FALSE),2)</f>
        <v>Trust069</v>
      </c>
      <c r="I288" s="22" t="str">
        <f>INDEX(TrustCAHUB_map!$A$2:$D$139,MATCH($C288,TrustCAHUB_map!$A$2:$A$139,FALSE),3)</f>
        <v>Peninsula</v>
      </c>
      <c r="J288" s="22" t="str">
        <f>INDEX(TrustCAHUB_map!$A$2:$D$139,MATCH($C288,TrustCAHUB_map!$A$2:$A$139,FALSE),4)</f>
        <v>South West</v>
      </c>
    </row>
    <row r="289" spans="1:10" x14ac:dyDescent="0.3">
      <c r="A289" s="22" t="str">
        <f t="shared" si="4"/>
        <v>'RK92015Not assigned70+'</v>
      </c>
      <c r="B289" s="22">
        <v>2015</v>
      </c>
      <c r="C289" s="22" t="s">
        <v>230</v>
      </c>
      <c r="D289" s="22" t="s">
        <v>477</v>
      </c>
      <c r="E289" s="22" t="s">
        <v>628</v>
      </c>
      <c r="F289" s="22">
        <v>8</v>
      </c>
      <c r="G289" s="22">
        <v>2</v>
      </c>
      <c r="H289" s="22" t="str">
        <f>INDEX(Bar_data!$A$3:$B$140,MATCH(C289,Bar_data!$A$3:$A$140,FALSE),2)</f>
        <v>Trust069</v>
      </c>
      <c r="I289" s="22" t="str">
        <f>INDEX(TrustCAHUB_map!$A$2:$D$139,MATCH($C289,TrustCAHUB_map!$A$2:$A$139,FALSE),3)</f>
        <v>Peninsula</v>
      </c>
      <c r="J289" s="22" t="str">
        <f>INDEX(TrustCAHUB_map!$A$2:$D$139,MATCH($C289,TrustCAHUB_map!$A$2:$A$139,FALSE),4)</f>
        <v>South West</v>
      </c>
    </row>
    <row r="290" spans="1:10" x14ac:dyDescent="0.3">
      <c r="A290" s="22" t="str">
        <f t="shared" si="4"/>
        <v>'RKE2015Palliative18-49'</v>
      </c>
      <c r="B290" s="22">
        <v>2015</v>
      </c>
      <c r="C290" s="22" t="s">
        <v>231</v>
      </c>
      <c r="D290" s="22" t="s">
        <v>8</v>
      </c>
      <c r="E290" s="22" t="s">
        <v>153</v>
      </c>
      <c r="F290" s="22">
        <v>2</v>
      </c>
      <c r="G290" s="22">
        <v>0</v>
      </c>
      <c r="H290" s="22" t="str">
        <f>INDEX(Bar_data!$A$3:$B$140,MATCH(C290,Bar_data!$A$3:$A$140,FALSE),2)</f>
        <v>Trust071</v>
      </c>
      <c r="I290" s="22" t="str">
        <f>INDEX(TrustCAHUB_map!$A$2:$D$139,MATCH($C290,TrustCAHUB_map!$A$2:$A$139,FALSE),3)</f>
        <v>North Central and North East London</v>
      </c>
      <c r="J290" s="22" t="str">
        <f>INDEX(TrustCAHUB_map!$A$2:$D$139,MATCH($C290,TrustCAHUB_map!$A$2:$A$139,FALSE),4)</f>
        <v>London</v>
      </c>
    </row>
    <row r="291" spans="1:10" x14ac:dyDescent="0.3">
      <c r="A291" s="22" t="str">
        <f t="shared" si="4"/>
        <v>'RKE2015Palliative50-69'</v>
      </c>
      <c r="B291" s="22">
        <v>2015</v>
      </c>
      <c r="C291" s="22" t="s">
        <v>231</v>
      </c>
      <c r="D291" s="22" t="s">
        <v>8</v>
      </c>
      <c r="E291" s="22" t="s">
        <v>627</v>
      </c>
      <c r="F291" s="22">
        <v>5</v>
      </c>
      <c r="G291" s="22">
        <v>2</v>
      </c>
      <c r="H291" s="22" t="str">
        <f>INDEX(Bar_data!$A$3:$B$140,MATCH(C291,Bar_data!$A$3:$A$140,FALSE),2)</f>
        <v>Trust071</v>
      </c>
      <c r="I291" s="22" t="str">
        <f>INDEX(TrustCAHUB_map!$A$2:$D$139,MATCH($C291,TrustCAHUB_map!$A$2:$A$139,FALSE),3)</f>
        <v>North Central and North East London</v>
      </c>
      <c r="J291" s="22" t="str">
        <f>INDEX(TrustCAHUB_map!$A$2:$D$139,MATCH($C291,TrustCAHUB_map!$A$2:$A$139,FALSE),4)</f>
        <v>London</v>
      </c>
    </row>
    <row r="292" spans="1:10" x14ac:dyDescent="0.3">
      <c r="A292" s="22" t="str">
        <f t="shared" si="4"/>
        <v>'RKE2015Curative50-69'</v>
      </c>
      <c r="B292" s="22">
        <v>2015</v>
      </c>
      <c r="C292" s="22" t="s">
        <v>231</v>
      </c>
      <c r="D292" s="22" t="s">
        <v>7</v>
      </c>
      <c r="E292" s="22" t="s">
        <v>627</v>
      </c>
      <c r="F292" s="22">
        <v>2</v>
      </c>
      <c r="G292" s="22">
        <v>0</v>
      </c>
      <c r="H292" s="22" t="str">
        <f>INDEX(Bar_data!$A$3:$B$140,MATCH(C292,Bar_data!$A$3:$A$140,FALSE),2)</f>
        <v>Trust071</v>
      </c>
      <c r="I292" s="22" t="str">
        <f>INDEX(TrustCAHUB_map!$A$2:$D$139,MATCH($C292,TrustCAHUB_map!$A$2:$A$139,FALSE),3)</f>
        <v>North Central and North East London</v>
      </c>
      <c r="J292" s="22" t="str">
        <f>INDEX(TrustCAHUB_map!$A$2:$D$139,MATCH($C292,TrustCAHUB_map!$A$2:$A$139,FALSE),4)</f>
        <v>London</v>
      </c>
    </row>
    <row r="293" spans="1:10" x14ac:dyDescent="0.3">
      <c r="A293" s="22" t="str">
        <f t="shared" si="4"/>
        <v>'RKE2015Palliative70+'</v>
      </c>
      <c r="B293" s="22">
        <v>2015</v>
      </c>
      <c r="C293" s="22" t="s">
        <v>231</v>
      </c>
      <c r="D293" s="22" t="s">
        <v>8</v>
      </c>
      <c r="E293" s="22" t="s">
        <v>628</v>
      </c>
      <c r="F293" s="22">
        <v>5</v>
      </c>
      <c r="G293" s="22">
        <v>2</v>
      </c>
      <c r="H293" s="22" t="str">
        <f>INDEX(Bar_data!$A$3:$B$140,MATCH(C293,Bar_data!$A$3:$A$140,FALSE),2)</f>
        <v>Trust071</v>
      </c>
      <c r="I293" s="22" t="str">
        <f>INDEX(TrustCAHUB_map!$A$2:$D$139,MATCH($C293,TrustCAHUB_map!$A$2:$A$139,FALSE),3)</f>
        <v>North Central and North East London</v>
      </c>
      <c r="J293" s="22" t="str">
        <f>INDEX(TrustCAHUB_map!$A$2:$D$139,MATCH($C293,TrustCAHUB_map!$A$2:$A$139,FALSE),4)</f>
        <v>London</v>
      </c>
    </row>
    <row r="294" spans="1:10" x14ac:dyDescent="0.3">
      <c r="A294" s="22" t="str">
        <f t="shared" si="4"/>
        <v>'RKE2015Curative70+'</v>
      </c>
      <c r="B294" s="22">
        <v>2015</v>
      </c>
      <c r="C294" s="22" t="s">
        <v>231</v>
      </c>
      <c r="D294" s="22" t="s">
        <v>7</v>
      </c>
      <c r="E294" s="22" t="s">
        <v>628</v>
      </c>
      <c r="F294" s="22">
        <v>1</v>
      </c>
      <c r="G294" s="22">
        <v>0</v>
      </c>
      <c r="H294" s="22" t="str">
        <f>INDEX(Bar_data!$A$3:$B$140,MATCH(C294,Bar_data!$A$3:$A$140,FALSE),2)</f>
        <v>Trust071</v>
      </c>
      <c r="I294" s="22" t="str">
        <f>INDEX(TrustCAHUB_map!$A$2:$D$139,MATCH($C294,TrustCAHUB_map!$A$2:$A$139,FALSE),3)</f>
        <v>North Central and North East London</v>
      </c>
      <c r="J294" s="22" t="str">
        <f>INDEX(TrustCAHUB_map!$A$2:$D$139,MATCH($C294,TrustCAHUB_map!$A$2:$A$139,FALSE),4)</f>
        <v>London</v>
      </c>
    </row>
    <row r="295" spans="1:10" x14ac:dyDescent="0.3">
      <c r="A295" s="22" t="str">
        <f t="shared" si="4"/>
        <v>'RL42015Curative18-49'</v>
      </c>
      <c r="B295" s="22">
        <v>2015</v>
      </c>
      <c r="C295" s="22" t="s">
        <v>232</v>
      </c>
      <c r="D295" s="22" t="s">
        <v>7</v>
      </c>
      <c r="E295" s="22" t="s">
        <v>153</v>
      </c>
      <c r="F295" s="22">
        <v>3</v>
      </c>
      <c r="G295" s="22">
        <v>0</v>
      </c>
      <c r="H295" s="22" t="str">
        <f>INDEX(Bar_data!$A$3:$B$140,MATCH(C295,Bar_data!$A$3:$A$140,FALSE),2)</f>
        <v>Trust072</v>
      </c>
      <c r="I295" s="22" t="str">
        <f>INDEX(TrustCAHUB_map!$A$2:$D$139,MATCH($C295,TrustCAHUB_map!$A$2:$A$139,FALSE),3)</f>
        <v>West Midlands</v>
      </c>
      <c r="J295" s="22" t="str">
        <f>INDEX(TrustCAHUB_map!$A$2:$D$139,MATCH($C295,TrustCAHUB_map!$A$2:$A$139,FALSE),4)</f>
        <v>West Midlands</v>
      </c>
    </row>
    <row r="296" spans="1:10" x14ac:dyDescent="0.3">
      <c r="A296" s="22" t="str">
        <f t="shared" si="4"/>
        <v>'RL42015Curative50-69'</v>
      </c>
      <c r="B296" s="22">
        <v>2015</v>
      </c>
      <c r="C296" s="22" t="s">
        <v>232</v>
      </c>
      <c r="D296" s="22" t="s">
        <v>7</v>
      </c>
      <c r="E296" s="22" t="s">
        <v>627</v>
      </c>
      <c r="F296" s="22">
        <v>13</v>
      </c>
      <c r="G296" s="22">
        <v>1</v>
      </c>
      <c r="H296" s="22" t="str">
        <f>INDEX(Bar_data!$A$3:$B$140,MATCH(C296,Bar_data!$A$3:$A$140,FALSE),2)</f>
        <v>Trust072</v>
      </c>
      <c r="I296" s="22" t="str">
        <f>INDEX(TrustCAHUB_map!$A$2:$D$139,MATCH($C296,TrustCAHUB_map!$A$2:$A$139,FALSE),3)</f>
        <v>West Midlands</v>
      </c>
      <c r="J296" s="22" t="str">
        <f>INDEX(TrustCAHUB_map!$A$2:$D$139,MATCH($C296,TrustCAHUB_map!$A$2:$A$139,FALSE),4)</f>
        <v>West Midlands</v>
      </c>
    </row>
    <row r="297" spans="1:10" x14ac:dyDescent="0.3">
      <c r="A297" s="22" t="str">
        <f t="shared" si="4"/>
        <v>'RL42015Palliative50-69'</v>
      </c>
      <c r="B297" s="22">
        <v>2015</v>
      </c>
      <c r="C297" s="22" t="s">
        <v>232</v>
      </c>
      <c r="D297" s="22" t="s">
        <v>8</v>
      </c>
      <c r="E297" s="22" t="s">
        <v>627</v>
      </c>
      <c r="F297" s="22">
        <v>15</v>
      </c>
      <c r="G297" s="22">
        <v>0</v>
      </c>
      <c r="H297" s="22" t="str">
        <f>INDEX(Bar_data!$A$3:$B$140,MATCH(C297,Bar_data!$A$3:$A$140,FALSE),2)</f>
        <v>Trust072</v>
      </c>
      <c r="I297" s="22" t="str">
        <f>INDEX(TrustCAHUB_map!$A$2:$D$139,MATCH($C297,TrustCAHUB_map!$A$2:$A$139,FALSE),3)</f>
        <v>West Midlands</v>
      </c>
      <c r="J297" s="22" t="str">
        <f>INDEX(TrustCAHUB_map!$A$2:$D$139,MATCH($C297,TrustCAHUB_map!$A$2:$A$139,FALSE),4)</f>
        <v>West Midlands</v>
      </c>
    </row>
    <row r="298" spans="1:10" x14ac:dyDescent="0.3">
      <c r="A298" s="22" t="str">
        <f t="shared" si="4"/>
        <v>'RL42015Palliative70+'</v>
      </c>
      <c r="B298" s="22">
        <v>2015</v>
      </c>
      <c r="C298" s="22" t="s">
        <v>232</v>
      </c>
      <c r="D298" s="22" t="s">
        <v>8</v>
      </c>
      <c r="E298" s="22" t="s">
        <v>628</v>
      </c>
      <c r="F298" s="22">
        <v>13</v>
      </c>
      <c r="G298" s="22">
        <v>2</v>
      </c>
      <c r="H298" s="22" t="str">
        <f>INDEX(Bar_data!$A$3:$B$140,MATCH(C298,Bar_data!$A$3:$A$140,FALSE),2)</f>
        <v>Trust072</v>
      </c>
      <c r="I298" s="22" t="str">
        <f>INDEX(TrustCAHUB_map!$A$2:$D$139,MATCH($C298,TrustCAHUB_map!$A$2:$A$139,FALSE),3)</f>
        <v>West Midlands</v>
      </c>
      <c r="J298" s="22" t="str">
        <f>INDEX(TrustCAHUB_map!$A$2:$D$139,MATCH($C298,TrustCAHUB_map!$A$2:$A$139,FALSE),4)</f>
        <v>West Midlands</v>
      </c>
    </row>
    <row r="299" spans="1:10" x14ac:dyDescent="0.3">
      <c r="A299" s="22" t="str">
        <f t="shared" si="4"/>
        <v>'RL42015Curative70+'</v>
      </c>
      <c r="B299" s="22">
        <v>2015</v>
      </c>
      <c r="C299" s="22" t="s">
        <v>232</v>
      </c>
      <c r="D299" s="22" t="s">
        <v>7</v>
      </c>
      <c r="E299" s="22" t="s">
        <v>628</v>
      </c>
      <c r="F299" s="22">
        <v>10</v>
      </c>
      <c r="G299" s="22">
        <v>0</v>
      </c>
      <c r="H299" s="22" t="str">
        <f>INDEX(Bar_data!$A$3:$B$140,MATCH(C299,Bar_data!$A$3:$A$140,FALSE),2)</f>
        <v>Trust072</v>
      </c>
      <c r="I299" s="22" t="str">
        <f>INDEX(TrustCAHUB_map!$A$2:$D$139,MATCH($C299,TrustCAHUB_map!$A$2:$A$139,FALSE),3)</f>
        <v>West Midlands</v>
      </c>
      <c r="J299" s="22" t="str">
        <f>INDEX(TrustCAHUB_map!$A$2:$D$139,MATCH($C299,TrustCAHUB_map!$A$2:$A$139,FALSE),4)</f>
        <v>West Midlands</v>
      </c>
    </row>
    <row r="300" spans="1:10" x14ac:dyDescent="0.3">
      <c r="A300" s="22" t="str">
        <f t="shared" si="4"/>
        <v>'RLN2015Curative18-49'</v>
      </c>
      <c r="B300" s="22">
        <v>2015</v>
      </c>
      <c r="C300" s="22" t="s">
        <v>233</v>
      </c>
      <c r="D300" s="22" t="s">
        <v>7</v>
      </c>
      <c r="E300" s="22" t="s">
        <v>153</v>
      </c>
      <c r="F300" s="22">
        <v>1</v>
      </c>
      <c r="G300" s="22">
        <v>0</v>
      </c>
      <c r="H300" s="22" t="str">
        <f>INDEX(Bar_data!$A$3:$B$140,MATCH(C300,Bar_data!$A$3:$A$140,FALSE),2)</f>
        <v>Trust073</v>
      </c>
      <c r="I300" s="22" t="str">
        <f>INDEX(TrustCAHUB_map!$A$2:$D$139,MATCH($C300,TrustCAHUB_map!$A$2:$A$139,FALSE),3)</f>
        <v>North East and Cumbria</v>
      </c>
      <c r="J300" s="22" t="str">
        <f>INDEX(TrustCAHUB_map!$A$2:$D$139,MATCH($C300,TrustCAHUB_map!$A$2:$A$139,FALSE),4)</f>
        <v>North East</v>
      </c>
    </row>
    <row r="301" spans="1:10" x14ac:dyDescent="0.3">
      <c r="A301" s="22" t="str">
        <f t="shared" si="4"/>
        <v>'RLN2015Palliative18-49'</v>
      </c>
      <c r="B301" s="22">
        <v>2015</v>
      </c>
      <c r="C301" s="22" t="s">
        <v>233</v>
      </c>
      <c r="D301" s="22" t="s">
        <v>8</v>
      </c>
      <c r="E301" s="22" t="s">
        <v>153</v>
      </c>
      <c r="F301" s="22">
        <v>2</v>
      </c>
      <c r="G301" s="22">
        <v>1</v>
      </c>
      <c r="H301" s="22" t="str">
        <f>INDEX(Bar_data!$A$3:$B$140,MATCH(C301,Bar_data!$A$3:$A$140,FALSE),2)</f>
        <v>Trust073</v>
      </c>
      <c r="I301" s="22" t="str">
        <f>INDEX(TrustCAHUB_map!$A$2:$D$139,MATCH($C301,TrustCAHUB_map!$A$2:$A$139,FALSE),3)</f>
        <v>North East and Cumbria</v>
      </c>
      <c r="J301" s="22" t="str">
        <f>INDEX(TrustCAHUB_map!$A$2:$D$139,MATCH($C301,TrustCAHUB_map!$A$2:$A$139,FALSE),4)</f>
        <v>North East</v>
      </c>
    </row>
    <row r="302" spans="1:10" x14ac:dyDescent="0.3">
      <c r="A302" s="22" t="str">
        <f t="shared" si="4"/>
        <v>'RLN2015Curative50-69'</v>
      </c>
      <c r="B302" s="22">
        <v>2015</v>
      </c>
      <c r="C302" s="22" t="s">
        <v>233</v>
      </c>
      <c r="D302" s="22" t="s">
        <v>7</v>
      </c>
      <c r="E302" s="22" t="s">
        <v>627</v>
      </c>
      <c r="F302" s="22">
        <v>10</v>
      </c>
      <c r="G302" s="22">
        <v>0</v>
      </c>
      <c r="H302" s="22" t="str">
        <f>INDEX(Bar_data!$A$3:$B$140,MATCH(C302,Bar_data!$A$3:$A$140,FALSE),2)</f>
        <v>Trust073</v>
      </c>
      <c r="I302" s="22" t="str">
        <f>INDEX(TrustCAHUB_map!$A$2:$D$139,MATCH($C302,TrustCAHUB_map!$A$2:$A$139,FALSE),3)</f>
        <v>North East and Cumbria</v>
      </c>
      <c r="J302" s="22" t="str">
        <f>INDEX(TrustCAHUB_map!$A$2:$D$139,MATCH($C302,TrustCAHUB_map!$A$2:$A$139,FALSE),4)</f>
        <v>North East</v>
      </c>
    </row>
    <row r="303" spans="1:10" x14ac:dyDescent="0.3">
      <c r="A303" s="22" t="str">
        <f t="shared" si="4"/>
        <v>'RLN2015Palliative50-69'</v>
      </c>
      <c r="B303" s="22">
        <v>2015</v>
      </c>
      <c r="C303" s="22" t="s">
        <v>233</v>
      </c>
      <c r="D303" s="22" t="s">
        <v>8</v>
      </c>
      <c r="E303" s="22" t="s">
        <v>627</v>
      </c>
      <c r="F303" s="22">
        <v>11</v>
      </c>
      <c r="G303" s="22">
        <v>0</v>
      </c>
      <c r="H303" s="22" t="str">
        <f>INDEX(Bar_data!$A$3:$B$140,MATCH(C303,Bar_data!$A$3:$A$140,FALSE),2)</f>
        <v>Trust073</v>
      </c>
      <c r="I303" s="22" t="str">
        <f>INDEX(TrustCAHUB_map!$A$2:$D$139,MATCH($C303,TrustCAHUB_map!$A$2:$A$139,FALSE),3)</f>
        <v>North East and Cumbria</v>
      </c>
      <c r="J303" s="22" t="str">
        <f>INDEX(TrustCAHUB_map!$A$2:$D$139,MATCH($C303,TrustCAHUB_map!$A$2:$A$139,FALSE),4)</f>
        <v>North East</v>
      </c>
    </row>
    <row r="304" spans="1:10" x14ac:dyDescent="0.3">
      <c r="A304" s="22" t="str">
        <f t="shared" si="4"/>
        <v>'RLN2015Palliative70+'</v>
      </c>
      <c r="B304" s="22">
        <v>2015</v>
      </c>
      <c r="C304" s="22" t="s">
        <v>233</v>
      </c>
      <c r="D304" s="22" t="s">
        <v>8</v>
      </c>
      <c r="E304" s="22" t="s">
        <v>628</v>
      </c>
      <c r="F304" s="22">
        <v>7</v>
      </c>
      <c r="G304" s="22">
        <v>1</v>
      </c>
      <c r="H304" s="22" t="str">
        <f>INDEX(Bar_data!$A$3:$B$140,MATCH(C304,Bar_data!$A$3:$A$140,FALSE),2)</f>
        <v>Trust073</v>
      </c>
      <c r="I304" s="22" t="str">
        <f>INDEX(TrustCAHUB_map!$A$2:$D$139,MATCH($C304,TrustCAHUB_map!$A$2:$A$139,FALSE),3)</f>
        <v>North East and Cumbria</v>
      </c>
      <c r="J304" s="22" t="str">
        <f>INDEX(TrustCAHUB_map!$A$2:$D$139,MATCH($C304,TrustCAHUB_map!$A$2:$A$139,FALSE),4)</f>
        <v>North East</v>
      </c>
    </row>
    <row r="305" spans="1:10" x14ac:dyDescent="0.3">
      <c r="A305" s="22" t="str">
        <f t="shared" si="4"/>
        <v>'RLN2015Curative70+'</v>
      </c>
      <c r="B305" s="22">
        <v>2015</v>
      </c>
      <c r="C305" s="22" t="s">
        <v>233</v>
      </c>
      <c r="D305" s="22" t="s">
        <v>7</v>
      </c>
      <c r="E305" s="22" t="s">
        <v>628</v>
      </c>
      <c r="F305" s="22">
        <v>4</v>
      </c>
      <c r="G305" s="22">
        <v>0</v>
      </c>
      <c r="H305" s="22" t="str">
        <f>INDEX(Bar_data!$A$3:$B$140,MATCH(C305,Bar_data!$A$3:$A$140,FALSE),2)</f>
        <v>Trust073</v>
      </c>
      <c r="I305" s="22" t="str">
        <f>INDEX(TrustCAHUB_map!$A$2:$D$139,MATCH($C305,TrustCAHUB_map!$A$2:$A$139,FALSE),3)</f>
        <v>North East and Cumbria</v>
      </c>
      <c r="J305" s="22" t="str">
        <f>INDEX(TrustCAHUB_map!$A$2:$D$139,MATCH($C305,TrustCAHUB_map!$A$2:$A$139,FALSE),4)</f>
        <v>North East</v>
      </c>
    </row>
    <row r="306" spans="1:10" x14ac:dyDescent="0.3">
      <c r="A306" s="22" t="str">
        <f t="shared" si="4"/>
        <v>'RLT2015Curative50-69'</v>
      </c>
      <c r="B306" s="22">
        <v>2015</v>
      </c>
      <c r="C306" s="22" t="s">
        <v>235</v>
      </c>
      <c r="D306" s="22" t="s">
        <v>7</v>
      </c>
      <c r="E306" s="22" t="s">
        <v>627</v>
      </c>
      <c r="F306" s="22">
        <v>8</v>
      </c>
      <c r="G306" s="22">
        <v>0</v>
      </c>
      <c r="H306" s="22" t="str">
        <f>INDEX(Bar_data!$A$3:$B$140,MATCH(C306,Bar_data!$A$3:$A$140,FALSE),2)</f>
        <v>Trust075</v>
      </c>
      <c r="I306" s="22" t="str">
        <f>INDEX(TrustCAHUB_map!$A$2:$D$139,MATCH($C306,TrustCAHUB_map!$A$2:$A$139,FALSE),3)</f>
        <v>West Midlands</v>
      </c>
      <c r="J306" s="22" t="str">
        <f>INDEX(TrustCAHUB_map!$A$2:$D$139,MATCH($C306,TrustCAHUB_map!$A$2:$A$139,FALSE),4)</f>
        <v>West Midlands</v>
      </c>
    </row>
    <row r="307" spans="1:10" x14ac:dyDescent="0.3">
      <c r="A307" s="22" t="str">
        <f t="shared" si="4"/>
        <v>'RLT2015Palliative50-69'</v>
      </c>
      <c r="B307" s="22">
        <v>2015</v>
      </c>
      <c r="C307" s="22" t="s">
        <v>235</v>
      </c>
      <c r="D307" s="22" t="s">
        <v>8</v>
      </c>
      <c r="E307" s="22" t="s">
        <v>627</v>
      </c>
      <c r="F307" s="22">
        <v>6</v>
      </c>
      <c r="G307" s="22">
        <v>1</v>
      </c>
      <c r="H307" s="22" t="str">
        <f>INDEX(Bar_data!$A$3:$B$140,MATCH(C307,Bar_data!$A$3:$A$140,FALSE),2)</f>
        <v>Trust075</v>
      </c>
      <c r="I307" s="22" t="str">
        <f>INDEX(TrustCAHUB_map!$A$2:$D$139,MATCH($C307,TrustCAHUB_map!$A$2:$A$139,FALSE),3)</f>
        <v>West Midlands</v>
      </c>
      <c r="J307" s="22" t="str">
        <f>INDEX(TrustCAHUB_map!$A$2:$D$139,MATCH($C307,TrustCAHUB_map!$A$2:$A$139,FALSE),4)</f>
        <v>West Midlands</v>
      </c>
    </row>
    <row r="308" spans="1:10" x14ac:dyDescent="0.3">
      <c r="A308" s="22" t="str">
        <f t="shared" si="4"/>
        <v>'RLT2015Curative70+'</v>
      </c>
      <c r="B308" s="22">
        <v>2015</v>
      </c>
      <c r="C308" s="22" t="s">
        <v>235</v>
      </c>
      <c r="D308" s="22" t="s">
        <v>7</v>
      </c>
      <c r="E308" s="22" t="s">
        <v>628</v>
      </c>
      <c r="F308" s="22">
        <v>5</v>
      </c>
      <c r="G308" s="22">
        <v>0</v>
      </c>
      <c r="H308" s="22" t="str">
        <f>INDEX(Bar_data!$A$3:$B$140,MATCH(C308,Bar_data!$A$3:$A$140,FALSE),2)</f>
        <v>Trust075</v>
      </c>
      <c r="I308" s="22" t="str">
        <f>INDEX(TrustCAHUB_map!$A$2:$D$139,MATCH($C308,TrustCAHUB_map!$A$2:$A$139,FALSE),3)</f>
        <v>West Midlands</v>
      </c>
      <c r="J308" s="22" t="str">
        <f>INDEX(TrustCAHUB_map!$A$2:$D$139,MATCH($C308,TrustCAHUB_map!$A$2:$A$139,FALSE),4)</f>
        <v>West Midlands</v>
      </c>
    </row>
    <row r="309" spans="1:10" x14ac:dyDescent="0.3">
      <c r="A309" s="22" t="str">
        <f t="shared" si="4"/>
        <v>'RLT2015Palliative70+'</v>
      </c>
      <c r="B309" s="22">
        <v>2015</v>
      </c>
      <c r="C309" s="22" t="s">
        <v>235</v>
      </c>
      <c r="D309" s="22" t="s">
        <v>8</v>
      </c>
      <c r="E309" s="22" t="s">
        <v>628</v>
      </c>
      <c r="F309" s="22">
        <v>7</v>
      </c>
      <c r="G309" s="22">
        <v>1</v>
      </c>
      <c r="H309" s="22" t="str">
        <f>INDEX(Bar_data!$A$3:$B$140,MATCH(C309,Bar_data!$A$3:$A$140,FALSE),2)</f>
        <v>Trust075</v>
      </c>
      <c r="I309" s="22" t="str">
        <f>INDEX(TrustCAHUB_map!$A$2:$D$139,MATCH($C309,TrustCAHUB_map!$A$2:$A$139,FALSE),3)</f>
        <v>West Midlands</v>
      </c>
      <c r="J309" s="22" t="str">
        <f>INDEX(TrustCAHUB_map!$A$2:$D$139,MATCH($C309,TrustCAHUB_map!$A$2:$A$139,FALSE),4)</f>
        <v>West Midlands</v>
      </c>
    </row>
    <row r="310" spans="1:10" x14ac:dyDescent="0.3">
      <c r="A310" s="22" t="str">
        <f t="shared" si="4"/>
        <v>'RM12015Palliative18-49'</v>
      </c>
      <c r="B310" s="22">
        <v>2015</v>
      </c>
      <c r="C310" s="22" t="s">
        <v>236</v>
      </c>
      <c r="D310" s="22" t="s">
        <v>8</v>
      </c>
      <c r="E310" s="22" t="s">
        <v>153</v>
      </c>
      <c r="F310" s="22">
        <v>2</v>
      </c>
      <c r="G310" s="22">
        <v>0</v>
      </c>
      <c r="H310" s="22" t="str">
        <f>INDEX(Bar_data!$A$3:$B$140,MATCH(C310,Bar_data!$A$3:$A$140,FALSE),2)</f>
        <v>Trust076</v>
      </c>
      <c r="I310" s="22" t="str">
        <f>INDEX(TrustCAHUB_map!$A$2:$D$139,MATCH($C310,TrustCAHUB_map!$A$2:$A$139,FALSE),3)</f>
        <v>East of England</v>
      </c>
      <c r="J310" s="22" t="str">
        <f>INDEX(TrustCAHUB_map!$A$2:$D$139,MATCH($C310,TrustCAHUB_map!$A$2:$A$139,FALSE),4)</f>
        <v>East of England</v>
      </c>
    </row>
    <row r="311" spans="1:10" x14ac:dyDescent="0.3">
      <c r="A311" s="22" t="str">
        <f t="shared" si="4"/>
        <v>'RM12015Curative18-49'</v>
      </c>
      <c r="B311" s="22">
        <v>2015</v>
      </c>
      <c r="C311" s="22" t="s">
        <v>236</v>
      </c>
      <c r="D311" s="22" t="s">
        <v>7</v>
      </c>
      <c r="E311" s="22" t="s">
        <v>153</v>
      </c>
      <c r="F311" s="22">
        <v>2</v>
      </c>
      <c r="G311" s="22">
        <v>0</v>
      </c>
      <c r="H311" s="22" t="str">
        <f>INDEX(Bar_data!$A$3:$B$140,MATCH(C311,Bar_data!$A$3:$A$140,FALSE),2)</f>
        <v>Trust076</v>
      </c>
      <c r="I311" s="22" t="str">
        <f>INDEX(TrustCAHUB_map!$A$2:$D$139,MATCH($C311,TrustCAHUB_map!$A$2:$A$139,FALSE),3)</f>
        <v>East of England</v>
      </c>
      <c r="J311" s="22" t="str">
        <f>INDEX(TrustCAHUB_map!$A$2:$D$139,MATCH($C311,TrustCAHUB_map!$A$2:$A$139,FALSE),4)</f>
        <v>East of England</v>
      </c>
    </row>
    <row r="312" spans="1:10" x14ac:dyDescent="0.3">
      <c r="A312" s="22" t="str">
        <f t="shared" si="4"/>
        <v>'RM12015Curative50-69'</v>
      </c>
      <c r="B312" s="22">
        <v>2015</v>
      </c>
      <c r="C312" s="22" t="s">
        <v>236</v>
      </c>
      <c r="D312" s="22" t="s">
        <v>7</v>
      </c>
      <c r="E312" s="22" t="s">
        <v>627</v>
      </c>
      <c r="F312" s="22">
        <v>24</v>
      </c>
      <c r="G312" s="22">
        <v>0</v>
      </c>
      <c r="H312" s="22" t="str">
        <f>INDEX(Bar_data!$A$3:$B$140,MATCH(C312,Bar_data!$A$3:$A$140,FALSE),2)</f>
        <v>Trust076</v>
      </c>
      <c r="I312" s="22" t="str">
        <f>INDEX(TrustCAHUB_map!$A$2:$D$139,MATCH($C312,TrustCAHUB_map!$A$2:$A$139,FALSE),3)</f>
        <v>East of England</v>
      </c>
      <c r="J312" s="22" t="str">
        <f>INDEX(TrustCAHUB_map!$A$2:$D$139,MATCH($C312,TrustCAHUB_map!$A$2:$A$139,FALSE),4)</f>
        <v>East of England</v>
      </c>
    </row>
    <row r="313" spans="1:10" x14ac:dyDescent="0.3">
      <c r="A313" s="22" t="str">
        <f t="shared" si="4"/>
        <v>'RM12015Palliative50-69'</v>
      </c>
      <c r="B313" s="22">
        <v>2015</v>
      </c>
      <c r="C313" s="22" t="s">
        <v>236</v>
      </c>
      <c r="D313" s="22" t="s">
        <v>8</v>
      </c>
      <c r="E313" s="22" t="s">
        <v>627</v>
      </c>
      <c r="F313" s="22">
        <v>21</v>
      </c>
      <c r="G313" s="22">
        <v>6</v>
      </c>
      <c r="H313" s="22" t="str">
        <f>INDEX(Bar_data!$A$3:$B$140,MATCH(C313,Bar_data!$A$3:$A$140,FALSE),2)</f>
        <v>Trust076</v>
      </c>
      <c r="I313" s="22" t="str">
        <f>INDEX(TrustCAHUB_map!$A$2:$D$139,MATCH($C313,TrustCAHUB_map!$A$2:$A$139,FALSE),3)</f>
        <v>East of England</v>
      </c>
      <c r="J313" s="22" t="str">
        <f>INDEX(TrustCAHUB_map!$A$2:$D$139,MATCH($C313,TrustCAHUB_map!$A$2:$A$139,FALSE),4)</f>
        <v>East of England</v>
      </c>
    </row>
    <row r="314" spans="1:10" x14ac:dyDescent="0.3">
      <c r="A314" s="22" t="str">
        <f t="shared" si="4"/>
        <v>'RM12015Palliative70+'</v>
      </c>
      <c r="B314" s="22">
        <v>2015</v>
      </c>
      <c r="C314" s="22" t="s">
        <v>236</v>
      </c>
      <c r="D314" s="22" t="s">
        <v>8</v>
      </c>
      <c r="E314" s="22" t="s">
        <v>628</v>
      </c>
      <c r="F314" s="22">
        <v>13</v>
      </c>
      <c r="G314" s="22">
        <v>0</v>
      </c>
      <c r="H314" s="22" t="str">
        <f>INDEX(Bar_data!$A$3:$B$140,MATCH(C314,Bar_data!$A$3:$A$140,FALSE),2)</f>
        <v>Trust076</v>
      </c>
      <c r="I314" s="22" t="str">
        <f>INDEX(TrustCAHUB_map!$A$2:$D$139,MATCH($C314,TrustCAHUB_map!$A$2:$A$139,FALSE),3)</f>
        <v>East of England</v>
      </c>
      <c r="J314" s="22" t="str">
        <f>INDEX(TrustCAHUB_map!$A$2:$D$139,MATCH($C314,TrustCAHUB_map!$A$2:$A$139,FALSE),4)</f>
        <v>East of England</v>
      </c>
    </row>
    <row r="315" spans="1:10" x14ac:dyDescent="0.3">
      <c r="A315" s="22" t="str">
        <f t="shared" si="4"/>
        <v>'RM12015Curative70+'</v>
      </c>
      <c r="B315" s="22">
        <v>2015</v>
      </c>
      <c r="C315" s="22" t="s">
        <v>236</v>
      </c>
      <c r="D315" s="22" t="s">
        <v>7</v>
      </c>
      <c r="E315" s="22" t="s">
        <v>628</v>
      </c>
      <c r="F315" s="22">
        <v>16</v>
      </c>
      <c r="G315" s="22">
        <v>0</v>
      </c>
      <c r="H315" s="22" t="str">
        <f>INDEX(Bar_data!$A$3:$B$140,MATCH(C315,Bar_data!$A$3:$A$140,FALSE),2)</f>
        <v>Trust076</v>
      </c>
      <c r="I315" s="22" t="str">
        <f>INDEX(TrustCAHUB_map!$A$2:$D$139,MATCH($C315,TrustCAHUB_map!$A$2:$A$139,FALSE),3)</f>
        <v>East of England</v>
      </c>
      <c r="J315" s="22" t="str">
        <f>INDEX(TrustCAHUB_map!$A$2:$D$139,MATCH($C315,TrustCAHUB_map!$A$2:$A$139,FALSE),4)</f>
        <v>East of England</v>
      </c>
    </row>
    <row r="316" spans="1:10" x14ac:dyDescent="0.3">
      <c r="A316" s="22" t="str">
        <f t="shared" si="4"/>
        <v>'RN32015Curative18-49'</v>
      </c>
      <c r="B316" s="22">
        <v>2015</v>
      </c>
      <c r="C316" s="22" t="s">
        <v>240</v>
      </c>
      <c r="D316" s="22" t="s">
        <v>7</v>
      </c>
      <c r="E316" s="22" t="s">
        <v>153</v>
      </c>
      <c r="F316" s="22">
        <v>2</v>
      </c>
      <c r="G316" s="22">
        <v>0</v>
      </c>
      <c r="H316" s="22" t="str">
        <f>INDEX(Bar_data!$A$3:$B$140,MATCH(C316,Bar_data!$A$3:$A$140,FALSE),2)</f>
        <v>Trust080</v>
      </c>
      <c r="I316" s="22" t="str">
        <f>INDEX(TrustCAHUB_map!$A$2:$D$139,MATCH($C316,TrustCAHUB_map!$A$2:$A$139,FALSE),3)</f>
        <v>Thames Valley</v>
      </c>
      <c r="J316" s="22" t="str">
        <f>INDEX(TrustCAHUB_map!$A$2:$D$139,MATCH($C316,TrustCAHUB_map!$A$2:$A$139,FALSE),4)</f>
        <v>South East</v>
      </c>
    </row>
    <row r="317" spans="1:10" x14ac:dyDescent="0.3">
      <c r="A317" s="22" t="str">
        <f t="shared" si="4"/>
        <v>'RN32015Palliative18-49'</v>
      </c>
      <c r="B317" s="22">
        <v>2015</v>
      </c>
      <c r="C317" s="22" t="s">
        <v>240</v>
      </c>
      <c r="D317" s="22" t="s">
        <v>8</v>
      </c>
      <c r="E317" s="22" t="s">
        <v>153</v>
      </c>
      <c r="F317" s="22">
        <v>2</v>
      </c>
      <c r="G317" s="22">
        <v>0</v>
      </c>
      <c r="H317" s="22" t="str">
        <f>INDEX(Bar_data!$A$3:$B$140,MATCH(C317,Bar_data!$A$3:$A$140,FALSE),2)</f>
        <v>Trust080</v>
      </c>
      <c r="I317" s="22" t="str">
        <f>INDEX(TrustCAHUB_map!$A$2:$D$139,MATCH($C317,TrustCAHUB_map!$A$2:$A$139,FALSE),3)</f>
        <v>Thames Valley</v>
      </c>
      <c r="J317" s="22" t="str">
        <f>INDEX(TrustCAHUB_map!$A$2:$D$139,MATCH($C317,TrustCAHUB_map!$A$2:$A$139,FALSE),4)</f>
        <v>South East</v>
      </c>
    </row>
    <row r="318" spans="1:10" x14ac:dyDescent="0.3">
      <c r="A318" s="22" t="str">
        <f t="shared" si="4"/>
        <v>'RN32015Curative50-69'</v>
      </c>
      <c r="B318" s="22">
        <v>2015</v>
      </c>
      <c r="C318" s="22" t="s">
        <v>240</v>
      </c>
      <c r="D318" s="22" t="s">
        <v>7</v>
      </c>
      <c r="E318" s="22" t="s">
        <v>627</v>
      </c>
      <c r="F318" s="22">
        <v>8</v>
      </c>
      <c r="G318" s="22">
        <v>0</v>
      </c>
      <c r="H318" s="22" t="str">
        <f>INDEX(Bar_data!$A$3:$B$140,MATCH(C318,Bar_data!$A$3:$A$140,FALSE),2)</f>
        <v>Trust080</v>
      </c>
      <c r="I318" s="22" t="str">
        <f>INDEX(TrustCAHUB_map!$A$2:$D$139,MATCH($C318,TrustCAHUB_map!$A$2:$A$139,FALSE),3)</f>
        <v>Thames Valley</v>
      </c>
      <c r="J318" s="22" t="str">
        <f>INDEX(TrustCAHUB_map!$A$2:$D$139,MATCH($C318,TrustCAHUB_map!$A$2:$A$139,FALSE),4)</f>
        <v>South East</v>
      </c>
    </row>
    <row r="319" spans="1:10" x14ac:dyDescent="0.3">
      <c r="A319" s="22" t="str">
        <f t="shared" si="4"/>
        <v>'RN32015Palliative50-69'</v>
      </c>
      <c r="B319" s="22">
        <v>2015</v>
      </c>
      <c r="C319" s="22" t="s">
        <v>240</v>
      </c>
      <c r="D319" s="22" t="s">
        <v>8</v>
      </c>
      <c r="E319" s="22" t="s">
        <v>627</v>
      </c>
      <c r="F319" s="22">
        <v>25</v>
      </c>
      <c r="G319" s="22">
        <v>1</v>
      </c>
      <c r="H319" s="22" t="str">
        <f>INDEX(Bar_data!$A$3:$B$140,MATCH(C319,Bar_data!$A$3:$A$140,FALSE),2)</f>
        <v>Trust080</v>
      </c>
      <c r="I319" s="22" t="str">
        <f>INDEX(TrustCAHUB_map!$A$2:$D$139,MATCH($C319,TrustCAHUB_map!$A$2:$A$139,FALSE),3)</f>
        <v>Thames Valley</v>
      </c>
      <c r="J319" s="22" t="str">
        <f>INDEX(TrustCAHUB_map!$A$2:$D$139,MATCH($C319,TrustCAHUB_map!$A$2:$A$139,FALSE),4)</f>
        <v>South East</v>
      </c>
    </row>
    <row r="320" spans="1:10" x14ac:dyDescent="0.3">
      <c r="A320" s="22" t="str">
        <f t="shared" si="4"/>
        <v>'RN32015Curative70+'</v>
      </c>
      <c r="B320" s="22">
        <v>2015</v>
      </c>
      <c r="C320" s="22" t="s">
        <v>240</v>
      </c>
      <c r="D320" s="22" t="s">
        <v>7</v>
      </c>
      <c r="E320" s="22" t="s">
        <v>628</v>
      </c>
      <c r="F320" s="22">
        <v>6</v>
      </c>
      <c r="G320" s="22">
        <v>0</v>
      </c>
      <c r="H320" s="22" t="str">
        <f>INDEX(Bar_data!$A$3:$B$140,MATCH(C320,Bar_data!$A$3:$A$140,FALSE),2)</f>
        <v>Trust080</v>
      </c>
      <c r="I320" s="22" t="str">
        <f>INDEX(TrustCAHUB_map!$A$2:$D$139,MATCH($C320,TrustCAHUB_map!$A$2:$A$139,FALSE),3)</f>
        <v>Thames Valley</v>
      </c>
      <c r="J320" s="22" t="str">
        <f>INDEX(TrustCAHUB_map!$A$2:$D$139,MATCH($C320,TrustCAHUB_map!$A$2:$A$139,FALSE),4)</f>
        <v>South East</v>
      </c>
    </row>
    <row r="321" spans="1:10" x14ac:dyDescent="0.3">
      <c r="A321" s="22" t="str">
        <f t="shared" si="4"/>
        <v>'RN32015Palliative70+'</v>
      </c>
      <c r="B321" s="22">
        <v>2015</v>
      </c>
      <c r="C321" s="22" t="s">
        <v>240</v>
      </c>
      <c r="D321" s="22" t="s">
        <v>8</v>
      </c>
      <c r="E321" s="22" t="s">
        <v>628</v>
      </c>
      <c r="F321" s="22">
        <v>9</v>
      </c>
      <c r="G321" s="22">
        <v>0</v>
      </c>
      <c r="H321" s="22" t="str">
        <f>INDEX(Bar_data!$A$3:$B$140,MATCH(C321,Bar_data!$A$3:$A$140,FALSE),2)</f>
        <v>Trust080</v>
      </c>
      <c r="I321" s="22" t="str">
        <f>INDEX(TrustCAHUB_map!$A$2:$D$139,MATCH($C321,TrustCAHUB_map!$A$2:$A$139,FALSE),3)</f>
        <v>Thames Valley</v>
      </c>
      <c r="J321" s="22" t="str">
        <f>INDEX(TrustCAHUB_map!$A$2:$D$139,MATCH($C321,TrustCAHUB_map!$A$2:$A$139,FALSE),4)</f>
        <v>South East</v>
      </c>
    </row>
    <row r="322" spans="1:10" x14ac:dyDescent="0.3">
      <c r="A322" s="22" t="str">
        <f t="shared" si="4"/>
        <v>'RN52015Palliative18-49'</v>
      </c>
      <c r="B322" s="22">
        <v>2015</v>
      </c>
      <c r="C322" s="22" t="s">
        <v>241</v>
      </c>
      <c r="D322" s="22" t="s">
        <v>8</v>
      </c>
      <c r="E322" s="22" t="s">
        <v>153</v>
      </c>
      <c r="F322" s="22">
        <v>2</v>
      </c>
      <c r="G322" s="22">
        <v>1</v>
      </c>
      <c r="H322" s="22" t="str">
        <f>INDEX(Bar_data!$A$3:$B$140,MATCH(C322,Bar_data!$A$3:$A$140,FALSE),2)</f>
        <v>Trust081</v>
      </c>
      <c r="I322" s="22" t="str">
        <f>INDEX(TrustCAHUB_map!$A$2:$D$139,MATCH($C322,TrustCAHUB_map!$A$2:$A$139,FALSE),3)</f>
        <v>Wessex</v>
      </c>
      <c r="J322" s="22" t="str">
        <f>INDEX(TrustCAHUB_map!$A$2:$D$139,MATCH($C322,TrustCAHUB_map!$A$2:$A$139,FALSE),4)</f>
        <v>Wessex</v>
      </c>
    </row>
    <row r="323" spans="1:10" x14ac:dyDescent="0.3">
      <c r="A323" s="22" t="str">
        <f t="shared" ref="A323:A386" si="5">"'"&amp;C323&amp;B323&amp;D323&amp;E323&amp;"'"</f>
        <v>'RN52015Not assigned50-69'</v>
      </c>
      <c r="B323" s="22">
        <v>2015</v>
      </c>
      <c r="C323" s="22" t="s">
        <v>241</v>
      </c>
      <c r="D323" s="22" t="s">
        <v>477</v>
      </c>
      <c r="E323" s="22" t="s">
        <v>627</v>
      </c>
      <c r="F323" s="22">
        <v>2</v>
      </c>
      <c r="G323" s="22">
        <v>0</v>
      </c>
      <c r="H323" s="22" t="str">
        <f>INDEX(Bar_data!$A$3:$B$140,MATCH(C323,Bar_data!$A$3:$A$140,FALSE),2)</f>
        <v>Trust081</v>
      </c>
      <c r="I323" s="22" t="str">
        <f>INDEX(TrustCAHUB_map!$A$2:$D$139,MATCH($C323,TrustCAHUB_map!$A$2:$A$139,FALSE),3)</f>
        <v>Wessex</v>
      </c>
      <c r="J323" s="22" t="str">
        <f>INDEX(TrustCAHUB_map!$A$2:$D$139,MATCH($C323,TrustCAHUB_map!$A$2:$A$139,FALSE),4)</f>
        <v>Wessex</v>
      </c>
    </row>
    <row r="324" spans="1:10" x14ac:dyDescent="0.3">
      <c r="A324" s="22" t="str">
        <f t="shared" si="5"/>
        <v>'RN52015Palliative50-69'</v>
      </c>
      <c r="B324" s="22">
        <v>2015</v>
      </c>
      <c r="C324" s="22" t="s">
        <v>241</v>
      </c>
      <c r="D324" s="22" t="s">
        <v>8</v>
      </c>
      <c r="E324" s="22" t="s">
        <v>627</v>
      </c>
      <c r="F324" s="22">
        <v>15</v>
      </c>
      <c r="G324" s="22">
        <v>1</v>
      </c>
      <c r="H324" s="22" t="str">
        <f>INDEX(Bar_data!$A$3:$B$140,MATCH(C324,Bar_data!$A$3:$A$140,FALSE),2)</f>
        <v>Trust081</v>
      </c>
      <c r="I324" s="22" t="str">
        <f>INDEX(TrustCAHUB_map!$A$2:$D$139,MATCH($C324,TrustCAHUB_map!$A$2:$A$139,FALSE),3)</f>
        <v>Wessex</v>
      </c>
      <c r="J324" s="22" t="str">
        <f>INDEX(TrustCAHUB_map!$A$2:$D$139,MATCH($C324,TrustCAHUB_map!$A$2:$A$139,FALSE),4)</f>
        <v>Wessex</v>
      </c>
    </row>
    <row r="325" spans="1:10" x14ac:dyDescent="0.3">
      <c r="A325" s="22" t="str">
        <f t="shared" si="5"/>
        <v>'RN52015Curative50-69'</v>
      </c>
      <c r="B325" s="22">
        <v>2015</v>
      </c>
      <c r="C325" s="22" t="s">
        <v>241</v>
      </c>
      <c r="D325" s="22" t="s">
        <v>7</v>
      </c>
      <c r="E325" s="22" t="s">
        <v>627</v>
      </c>
      <c r="F325" s="22">
        <v>6</v>
      </c>
      <c r="G325" s="22">
        <v>0</v>
      </c>
      <c r="H325" s="22" t="str">
        <f>INDEX(Bar_data!$A$3:$B$140,MATCH(C325,Bar_data!$A$3:$A$140,FALSE),2)</f>
        <v>Trust081</v>
      </c>
      <c r="I325" s="22" t="str">
        <f>INDEX(TrustCAHUB_map!$A$2:$D$139,MATCH($C325,TrustCAHUB_map!$A$2:$A$139,FALSE),3)</f>
        <v>Wessex</v>
      </c>
      <c r="J325" s="22" t="str">
        <f>INDEX(TrustCAHUB_map!$A$2:$D$139,MATCH($C325,TrustCAHUB_map!$A$2:$A$139,FALSE),4)</f>
        <v>Wessex</v>
      </c>
    </row>
    <row r="326" spans="1:10" x14ac:dyDescent="0.3">
      <c r="A326" s="22" t="str">
        <f t="shared" si="5"/>
        <v>'RN52015Not assigned70+'</v>
      </c>
      <c r="B326" s="22">
        <v>2015</v>
      </c>
      <c r="C326" s="22" t="s">
        <v>241</v>
      </c>
      <c r="D326" s="22" t="s">
        <v>477</v>
      </c>
      <c r="E326" s="22" t="s">
        <v>628</v>
      </c>
      <c r="F326" s="22">
        <v>1</v>
      </c>
      <c r="G326" s="22">
        <v>0</v>
      </c>
      <c r="H326" s="22" t="str">
        <f>INDEX(Bar_data!$A$3:$B$140,MATCH(C326,Bar_data!$A$3:$A$140,FALSE),2)</f>
        <v>Trust081</v>
      </c>
      <c r="I326" s="22" t="str">
        <f>INDEX(TrustCAHUB_map!$A$2:$D$139,MATCH($C326,TrustCAHUB_map!$A$2:$A$139,FALSE),3)</f>
        <v>Wessex</v>
      </c>
      <c r="J326" s="22" t="str">
        <f>INDEX(TrustCAHUB_map!$A$2:$D$139,MATCH($C326,TrustCAHUB_map!$A$2:$A$139,FALSE),4)</f>
        <v>Wessex</v>
      </c>
    </row>
    <row r="327" spans="1:10" x14ac:dyDescent="0.3">
      <c r="A327" s="22" t="str">
        <f t="shared" si="5"/>
        <v>'RN52015Curative70+'</v>
      </c>
      <c r="B327" s="22">
        <v>2015</v>
      </c>
      <c r="C327" s="22" t="s">
        <v>241</v>
      </c>
      <c r="D327" s="22" t="s">
        <v>7</v>
      </c>
      <c r="E327" s="22" t="s">
        <v>628</v>
      </c>
      <c r="F327" s="22">
        <v>4</v>
      </c>
      <c r="G327" s="22">
        <v>0</v>
      </c>
      <c r="H327" s="22" t="str">
        <f>INDEX(Bar_data!$A$3:$B$140,MATCH(C327,Bar_data!$A$3:$A$140,FALSE),2)</f>
        <v>Trust081</v>
      </c>
      <c r="I327" s="22" t="str">
        <f>INDEX(TrustCAHUB_map!$A$2:$D$139,MATCH($C327,TrustCAHUB_map!$A$2:$A$139,FALSE),3)</f>
        <v>Wessex</v>
      </c>
      <c r="J327" s="22" t="str">
        <f>INDEX(TrustCAHUB_map!$A$2:$D$139,MATCH($C327,TrustCAHUB_map!$A$2:$A$139,FALSE),4)</f>
        <v>Wessex</v>
      </c>
    </row>
    <row r="328" spans="1:10" x14ac:dyDescent="0.3">
      <c r="A328" s="22" t="str">
        <f t="shared" si="5"/>
        <v>'RN52015Palliative70+'</v>
      </c>
      <c r="B328" s="22">
        <v>2015</v>
      </c>
      <c r="C328" s="22" t="s">
        <v>241</v>
      </c>
      <c r="D328" s="22" t="s">
        <v>8</v>
      </c>
      <c r="E328" s="22" t="s">
        <v>628</v>
      </c>
      <c r="F328" s="22">
        <v>16</v>
      </c>
      <c r="G328" s="22">
        <v>1</v>
      </c>
      <c r="H328" s="22" t="str">
        <f>INDEX(Bar_data!$A$3:$B$140,MATCH(C328,Bar_data!$A$3:$A$140,FALSE),2)</f>
        <v>Trust081</v>
      </c>
      <c r="I328" s="22" t="str">
        <f>INDEX(TrustCAHUB_map!$A$2:$D$139,MATCH($C328,TrustCAHUB_map!$A$2:$A$139,FALSE),3)</f>
        <v>Wessex</v>
      </c>
      <c r="J328" s="22" t="str">
        <f>INDEX(TrustCAHUB_map!$A$2:$D$139,MATCH($C328,TrustCAHUB_map!$A$2:$A$139,FALSE),4)</f>
        <v>Wessex</v>
      </c>
    </row>
    <row r="329" spans="1:10" x14ac:dyDescent="0.3">
      <c r="A329" s="22" t="str">
        <f t="shared" si="5"/>
        <v>'RN72015Curative18-49'</v>
      </c>
      <c r="B329" s="22">
        <v>2015</v>
      </c>
      <c r="C329" s="22" t="s">
        <v>242</v>
      </c>
      <c r="D329" s="22" t="s">
        <v>7</v>
      </c>
      <c r="E329" s="22" t="s">
        <v>153</v>
      </c>
      <c r="F329" s="22">
        <v>1</v>
      </c>
      <c r="G329" s="22">
        <v>0</v>
      </c>
      <c r="H329" s="22" t="str">
        <f>INDEX(Bar_data!$A$3:$B$140,MATCH(C329,Bar_data!$A$3:$A$140,FALSE),2)</f>
        <v>Trust082</v>
      </c>
      <c r="I329" s="22" t="str">
        <f>INDEX(TrustCAHUB_map!$A$2:$D$139,MATCH($C329,TrustCAHUB_map!$A$2:$A$139,FALSE),3)</f>
        <v>Kent and Medway</v>
      </c>
      <c r="J329" s="22" t="str">
        <f>INDEX(TrustCAHUB_map!$A$2:$D$139,MATCH($C329,TrustCAHUB_map!$A$2:$A$139,FALSE),4)</f>
        <v>South East</v>
      </c>
    </row>
    <row r="330" spans="1:10" x14ac:dyDescent="0.3">
      <c r="A330" s="22" t="str">
        <f t="shared" si="5"/>
        <v>'RN72015Palliative50-69'</v>
      </c>
      <c r="B330" s="22">
        <v>2015</v>
      </c>
      <c r="C330" s="22" t="s">
        <v>242</v>
      </c>
      <c r="D330" s="22" t="s">
        <v>8</v>
      </c>
      <c r="E330" s="22" t="s">
        <v>627</v>
      </c>
      <c r="F330" s="22">
        <v>18</v>
      </c>
      <c r="G330" s="22">
        <v>2</v>
      </c>
      <c r="H330" s="22" t="str">
        <f>INDEX(Bar_data!$A$3:$B$140,MATCH(C330,Bar_data!$A$3:$A$140,FALSE),2)</f>
        <v>Trust082</v>
      </c>
      <c r="I330" s="22" t="str">
        <f>INDEX(TrustCAHUB_map!$A$2:$D$139,MATCH($C330,TrustCAHUB_map!$A$2:$A$139,FALSE),3)</f>
        <v>Kent and Medway</v>
      </c>
      <c r="J330" s="22" t="str">
        <f>INDEX(TrustCAHUB_map!$A$2:$D$139,MATCH($C330,TrustCAHUB_map!$A$2:$A$139,FALSE),4)</f>
        <v>South East</v>
      </c>
    </row>
    <row r="331" spans="1:10" x14ac:dyDescent="0.3">
      <c r="A331" s="22" t="str">
        <f t="shared" si="5"/>
        <v>'RN72015Curative50-69'</v>
      </c>
      <c r="B331" s="22">
        <v>2015</v>
      </c>
      <c r="C331" s="22" t="s">
        <v>242</v>
      </c>
      <c r="D331" s="22" t="s">
        <v>7</v>
      </c>
      <c r="E331" s="22" t="s">
        <v>627</v>
      </c>
      <c r="F331" s="22">
        <v>9</v>
      </c>
      <c r="G331" s="22">
        <v>0</v>
      </c>
      <c r="H331" s="22" t="str">
        <f>INDEX(Bar_data!$A$3:$B$140,MATCH(C331,Bar_data!$A$3:$A$140,FALSE),2)</f>
        <v>Trust082</v>
      </c>
      <c r="I331" s="22" t="str">
        <f>INDEX(TrustCAHUB_map!$A$2:$D$139,MATCH($C331,TrustCAHUB_map!$A$2:$A$139,FALSE),3)</f>
        <v>Kent and Medway</v>
      </c>
      <c r="J331" s="22" t="str">
        <f>INDEX(TrustCAHUB_map!$A$2:$D$139,MATCH($C331,TrustCAHUB_map!$A$2:$A$139,FALSE),4)</f>
        <v>South East</v>
      </c>
    </row>
    <row r="332" spans="1:10" x14ac:dyDescent="0.3">
      <c r="A332" s="22" t="str">
        <f t="shared" si="5"/>
        <v>'RN72015Curative70+'</v>
      </c>
      <c r="B332" s="22">
        <v>2015</v>
      </c>
      <c r="C332" s="22" t="s">
        <v>242</v>
      </c>
      <c r="D332" s="22" t="s">
        <v>7</v>
      </c>
      <c r="E332" s="22" t="s">
        <v>628</v>
      </c>
      <c r="F332" s="22">
        <v>3</v>
      </c>
      <c r="G332" s="22">
        <v>0</v>
      </c>
      <c r="H332" s="22" t="str">
        <f>INDEX(Bar_data!$A$3:$B$140,MATCH(C332,Bar_data!$A$3:$A$140,FALSE),2)</f>
        <v>Trust082</v>
      </c>
      <c r="I332" s="22" t="str">
        <f>INDEX(TrustCAHUB_map!$A$2:$D$139,MATCH($C332,TrustCAHUB_map!$A$2:$A$139,FALSE),3)</f>
        <v>Kent and Medway</v>
      </c>
      <c r="J332" s="22" t="str">
        <f>INDEX(TrustCAHUB_map!$A$2:$D$139,MATCH($C332,TrustCAHUB_map!$A$2:$A$139,FALSE),4)</f>
        <v>South East</v>
      </c>
    </row>
    <row r="333" spans="1:10" x14ac:dyDescent="0.3">
      <c r="A333" s="22" t="str">
        <f t="shared" si="5"/>
        <v>'RN72015Palliative70+'</v>
      </c>
      <c r="B333" s="22">
        <v>2015</v>
      </c>
      <c r="C333" s="22" t="s">
        <v>242</v>
      </c>
      <c r="D333" s="22" t="s">
        <v>8</v>
      </c>
      <c r="E333" s="22" t="s">
        <v>628</v>
      </c>
      <c r="F333" s="22">
        <v>18</v>
      </c>
      <c r="G333" s="22">
        <v>0</v>
      </c>
      <c r="H333" s="22" t="str">
        <f>INDEX(Bar_data!$A$3:$B$140,MATCH(C333,Bar_data!$A$3:$A$140,FALSE),2)</f>
        <v>Trust082</v>
      </c>
      <c r="I333" s="22" t="str">
        <f>INDEX(TrustCAHUB_map!$A$2:$D$139,MATCH($C333,TrustCAHUB_map!$A$2:$A$139,FALSE),3)</f>
        <v>Kent and Medway</v>
      </c>
      <c r="J333" s="22" t="str">
        <f>INDEX(TrustCAHUB_map!$A$2:$D$139,MATCH($C333,TrustCAHUB_map!$A$2:$A$139,FALSE),4)</f>
        <v>South East</v>
      </c>
    </row>
    <row r="334" spans="1:10" x14ac:dyDescent="0.3">
      <c r="A334" s="22" t="str">
        <f t="shared" si="5"/>
        <v>'RNA2015Curative18-49'</v>
      </c>
      <c r="B334" s="22">
        <v>2015</v>
      </c>
      <c r="C334" s="22" t="s">
        <v>243</v>
      </c>
      <c r="D334" s="22" t="s">
        <v>7</v>
      </c>
      <c r="E334" s="22" t="s">
        <v>153</v>
      </c>
      <c r="F334" s="22">
        <v>1</v>
      </c>
      <c r="G334" s="22">
        <v>0</v>
      </c>
      <c r="H334" s="22" t="str">
        <f>INDEX(Bar_data!$A$3:$B$140,MATCH(C334,Bar_data!$A$3:$A$140,FALSE),2)</f>
        <v>Trust083</v>
      </c>
      <c r="I334" s="22" t="str">
        <f>INDEX(TrustCAHUB_map!$A$2:$D$139,MATCH($C334,TrustCAHUB_map!$A$2:$A$139,FALSE),3)</f>
        <v>West Midlands</v>
      </c>
      <c r="J334" s="22" t="str">
        <f>INDEX(TrustCAHUB_map!$A$2:$D$139,MATCH($C334,TrustCAHUB_map!$A$2:$A$139,FALSE),4)</f>
        <v>West Midlands</v>
      </c>
    </row>
    <row r="335" spans="1:10" x14ac:dyDescent="0.3">
      <c r="A335" s="22" t="str">
        <f t="shared" si="5"/>
        <v>'RNA2015Curative50-69'</v>
      </c>
      <c r="B335" s="22">
        <v>2015</v>
      </c>
      <c r="C335" s="22" t="s">
        <v>243</v>
      </c>
      <c r="D335" s="22" t="s">
        <v>7</v>
      </c>
      <c r="E335" s="22" t="s">
        <v>627</v>
      </c>
      <c r="F335" s="22">
        <v>2</v>
      </c>
      <c r="G335" s="22">
        <v>0</v>
      </c>
      <c r="H335" s="22" t="str">
        <f>INDEX(Bar_data!$A$3:$B$140,MATCH(C335,Bar_data!$A$3:$A$140,FALSE),2)</f>
        <v>Trust083</v>
      </c>
      <c r="I335" s="22" t="str">
        <f>INDEX(TrustCAHUB_map!$A$2:$D$139,MATCH($C335,TrustCAHUB_map!$A$2:$A$139,FALSE),3)</f>
        <v>West Midlands</v>
      </c>
      <c r="J335" s="22" t="str">
        <f>INDEX(TrustCAHUB_map!$A$2:$D$139,MATCH($C335,TrustCAHUB_map!$A$2:$A$139,FALSE),4)</f>
        <v>West Midlands</v>
      </c>
    </row>
    <row r="336" spans="1:10" x14ac:dyDescent="0.3">
      <c r="A336" s="22" t="str">
        <f t="shared" si="5"/>
        <v>'RNA2015Palliative50-69'</v>
      </c>
      <c r="B336" s="22">
        <v>2015</v>
      </c>
      <c r="C336" s="22" t="s">
        <v>243</v>
      </c>
      <c r="D336" s="22" t="s">
        <v>8</v>
      </c>
      <c r="E336" s="22" t="s">
        <v>627</v>
      </c>
      <c r="F336" s="22">
        <v>3</v>
      </c>
      <c r="G336" s="22">
        <v>0</v>
      </c>
      <c r="H336" s="22" t="str">
        <f>INDEX(Bar_data!$A$3:$B$140,MATCH(C336,Bar_data!$A$3:$A$140,FALSE),2)</f>
        <v>Trust083</v>
      </c>
      <c r="I336" s="22" t="str">
        <f>INDEX(TrustCAHUB_map!$A$2:$D$139,MATCH($C336,TrustCAHUB_map!$A$2:$A$139,FALSE),3)</f>
        <v>West Midlands</v>
      </c>
      <c r="J336" s="22" t="str">
        <f>INDEX(TrustCAHUB_map!$A$2:$D$139,MATCH($C336,TrustCAHUB_map!$A$2:$A$139,FALSE),4)</f>
        <v>West Midlands</v>
      </c>
    </row>
    <row r="337" spans="1:10" x14ac:dyDescent="0.3">
      <c r="A337" s="22" t="str">
        <f t="shared" si="5"/>
        <v>'RNA2015Not assigned50-69'</v>
      </c>
      <c r="B337" s="22">
        <v>2015</v>
      </c>
      <c r="C337" s="22" t="s">
        <v>243</v>
      </c>
      <c r="D337" s="22" t="s">
        <v>477</v>
      </c>
      <c r="E337" s="22" t="s">
        <v>627</v>
      </c>
      <c r="F337" s="22">
        <v>4</v>
      </c>
      <c r="G337" s="22">
        <v>0</v>
      </c>
      <c r="H337" s="22" t="str">
        <f>INDEX(Bar_data!$A$3:$B$140,MATCH(C337,Bar_data!$A$3:$A$140,FALSE),2)</f>
        <v>Trust083</v>
      </c>
      <c r="I337" s="22" t="str">
        <f>INDEX(TrustCAHUB_map!$A$2:$D$139,MATCH($C337,TrustCAHUB_map!$A$2:$A$139,FALSE),3)</f>
        <v>West Midlands</v>
      </c>
      <c r="J337" s="22" t="str">
        <f>INDEX(TrustCAHUB_map!$A$2:$D$139,MATCH($C337,TrustCAHUB_map!$A$2:$A$139,FALSE),4)</f>
        <v>West Midlands</v>
      </c>
    </row>
    <row r="338" spans="1:10" x14ac:dyDescent="0.3">
      <c r="A338" s="22" t="str">
        <f t="shared" si="5"/>
        <v>'RNA2015Curative70+'</v>
      </c>
      <c r="B338" s="22">
        <v>2015</v>
      </c>
      <c r="C338" s="22" t="s">
        <v>243</v>
      </c>
      <c r="D338" s="22" t="s">
        <v>7</v>
      </c>
      <c r="E338" s="22" t="s">
        <v>628</v>
      </c>
      <c r="F338" s="22">
        <v>3</v>
      </c>
      <c r="G338" s="22">
        <v>0</v>
      </c>
      <c r="H338" s="22" t="str">
        <f>INDEX(Bar_data!$A$3:$B$140,MATCH(C338,Bar_data!$A$3:$A$140,FALSE),2)</f>
        <v>Trust083</v>
      </c>
      <c r="I338" s="22" t="str">
        <f>INDEX(TrustCAHUB_map!$A$2:$D$139,MATCH($C338,TrustCAHUB_map!$A$2:$A$139,FALSE),3)</f>
        <v>West Midlands</v>
      </c>
      <c r="J338" s="22" t="str">
        <f>INDEX(TrustCAHUB_map!$A$2:$D$139,MATCH($C338,TrustCAHUB_map!$A$2:$A$139,FALSE),4)</f>
        <v>West Midlands</v>
      </c>
    </row>
    <row r="339" spans="1:10" x14ac:dyDescent="0.3">
      <c r="A339" s="22" t="str">
        <f t="shared" si="5"/>
        <v>'RNA2015Not assigned70+'</v>
      </c>
      <c r="B339" s="22">
        <v>2015</v>
      </c>
      <c r="C339" s="22" t="s">
        <v>243</v>
      </c>
      <c r="D339" s="22" t="s">
        <v>477</v>
      </c>
      <c r="E339" s="22" t="s">
        <v>628</v>
      </c>
      <c r="F339" s="22">
        <v>4</v>
      </c>
      <c r="G339" s="22">
        <v>0</v>
      </c>
      <c r="H339" s="22" t="str">
        <f>INDEX(Bar_data!$A$3:$B$140,MATCH(C339,Bar_data!$A$3:$A$140,FALSE),2)</f>
        <v>Trust083</v>
      </c>
      <c r="I339" s="22" t="str">
        <f>INDEX(TrustCAHUB_map!$A$2:$D$139,MATCH($C339,TrustCAHUB_map!$A$2:$A$139,FALSE),3)</f>
        <v>West Midlands</v>
      </c>
      <c r="J339" s="22" t="str">
        <f>INDEX(TrustCAHUB_map!$A$2:$D$139,MATCH($C339,TrustCAHUB_map!$A$2:$A$139,FALSE),4)</f>
        <v>West Midlands</v>
      </c>
    </row>
    <row r="340" spans="1:10" x14ac:dyDescent="0.3">
      <c r="A340" s="22" t="str">
        <f t="shared" si="5"/>
        <v>'RNA2015Palliative70+'</v>
      </c>
      <c r="B340" s="22">
        <v>2015</v>
      </c>
      <c r="C340" s="22" t="s">
        <v>243</v>
      </c>
      <c r="D340" s="22" t="s">
        <v>8</v>
      </c>
      <c r="E340" s="22" t="s">
        <v>628</v>
      </c>
      <c r="F340" s="22">
        <v>8</v>
      </c>
      <c r="G340" s="22">
        <v>0</v>
      </c>
      <c r="H340" s="22" t="str">
        <f>INDEX(Bar_data!$A$3:$B$140,MATCH(C340,Bar_data!$A$3:$A$140,FALSE),2)</f>
        <v>Trust083</v>
      </c>
      <c r="I340" s="22" t="str">
        <f>INDEX(TrustCAHUB_map!$A$2:$D$139,MATCH($C340,TrustCAHUB_map!$A$2:$A$139,FALSE),3)</f>
        <v>West Midlands</v>
      </c>
      <c r="J340" s="22" t="str">
        <f>INDEX(TrustCAHUB_map!$A$2:$D$139,MATCH($C340,TrustCAHUB_map!$A$2:$A$139,FALSE),4)</f>
        <v>West Midlands</v>
      </c>
    </row>
    <row r="341" spans="1:10" x14ac:dyDescent="0.3">
      <c r="A341" s="22" t="str">
        <f t="shared" si="5"/>
        <v>'RNL2015Palliative50-69'</v>
      </c>
      <c r="B341" s="22">
        <v>2015</v>
      </c>
      <c r="C341" s="22" t="s">
        <v>244</v>
      </c>
      <c r="D341" s="22" t="s">
        <v>8</v>
      </c>
      <c r="E341" s="22" t="s">
        <v>627</v>
      </c>
      <c r="F341" s="22">
        <v>1</v>
      </c>
      <c r="G341" s="22">
        <v>0</v>
      </c>
      <c r="H341" s="22" t="str">
        <f>INDEX(Bar_data!$A$3:$B$140,MATCH(C341,Bar_data!$A$3:$A$140,FALSE),2)</f>
        <v>Trust084</v>
      </c>
      <c r="I341" s="22" t="str">
        <f>INDEX(TrustCAHUB_map!$A$2:$D$139,MATCH($C341,TrustCAHUB_map!$A$2:$A$139,FALSE),3)</f>
        <v>North East and Cumbria</v>
      </c>
      <c r="J341" s="22" t="str">
        <f>INDEX(TrustCAHUB_map!$A$2:$D$139,MATCH($C341,TrustCAHUB_map!$A$2:$A$139,FALSE),4)</f>
        <v>North East</v>
      </c>
    </row>
    <row r="342" spans="1:10" x14ac:dyDescent="0.3">
      <c r="A342" s="22" t="str">
        <f t="shared" si="5"/>
        <v>'RNQ2015Curative18-49'</v>
      </c>
      <c r="B342" s="22">
        <v>2015</v>
      </c>
      <c r="C342" s="22" t="s">
        <v>245</v>
      </c>
      <c r="D342" s="22" t="s">
        <v>7</v>
      </c>
      <c r="E342" s="22" t="s">
        <v>153</v>
      </c>
      <c r="F342" s="22">
        <v>1</v>
      </c>
      <c r="G342" s="22">
        <v>0</v>
      </c>
      <c r="H342" s="22" t="str">
        <f>INDEX(Bar_data!$A$3:$B$140,MATCH(C342,Bar_data!$A$3:$A$140,FALSE),2)</f>
        <v>Trust085</v>
      </c>
      <c r="I342" s="22" t="str">
        <f>INDEX(TrustCAHUB_map!$A$2:$D$139,MATCH($C342,TrustCAHUB_map!$A$2:$A$139,FALSE),3)</f>
        <v>East Midlands</v>
      </c>
      <c r="J342" s="22" t="str">
        <f>INDEX(TrustCAHUB_map!$A$2:$D$139,MATCH($C342,TrustCAHUB_map!$A$2:$A$139,FALSE),4)</f>
        <v>East Midlands</v>
      </c>
    </row>
    <row r="343" spans="1:10" x14ac:dyDescent="0.3">
      <c r="A343" s="22" t="str">
        <f t="shared" si="5"/>
        <v>'RNQ2015Curative50-69'</v>
      </c>
      <c r="B343" s="22">
        <v>2015</v>
      </c>
      <c r="C343" s="22" t="s">
        <v>245</v>
      </c>
      <c r="D343" s="22" t="s">
        <v>7</v>
      </c>
      <c r="E343" s="22" t="s">
        <v>627</v>
      </c>
      <c r="F343" s="22">
        <v>9</v>
      </c>
      <c r="G343" s="22">
        <v>0</v>
      </c>
      <c r="H343" s="22" t="str">
        <f>INDEX(Bar_data!$A$3:$B$140,MATCH(C343,Bar_data!$A$3:$A$140,FALSE),2)</f>
        <v>Trust085</v>
      </c>
      <c r="I343" s="22" t="str">
        <f>INDEX(TrustCAHUB_map!$A$2:$D$139,MATCH($C343,TrustCAHUB_map!$A$2:$A$139,FALSE),3)</f>
        <v>East Midlands</v>
      </c>
      <c r="J343" s="22" t="str">
        <f>INDEX(TrustCAHUB_map!$A$2:$D$139,MATCH($C343,TrustCAHUB_map!$A$2:$A$139,FALSE),4)</f>
        <v>East Midlands</v>
      </c>
    </row>
    <row r="344" spans="1:10" x14ac:dyDescent="0.3">
      <c r="A344" s="22" t="str">
        <f t="shared" si="5"/>
        <v>'RNQ2015Palliative50-69'</v>
      </c>
      <c r="B344" s="22">
        <v>2015</v>
      </c>
      <c r="C344" s="22" t="s">
        <v>245</v>
      </c>
      <c r="D344" s="22" t="s">
        <v>8</v>
      </c>
      <c r="E344" s="22" t="s">
        <v>627</v>
      </c>
      <c r="F344" s="22">
        <v>7</v>
      </c>
      <c r="G344" s="22">
        <v>1</v>
      </c>
      <c r="H344" s="22" t="str">
        <f>INDEX(Bar_data!$A$3:$B$140,MATCH(C344,Bar_data!$A$3:$A$140,FALSE),2)</f>
        <v>Trust085</v>
      </c>
      <c r="I344" s="22" t="str">
        <f>INDEX(TrustCAHUB_map!$A$2:$D$139,MATCH($C344,TrustCAHUB_map!$A$2:$A$139,FALSE),3)</f>
        <v>East Midlands</v>
      </c>
      <c r="J344" s="22" t="str">
        <f>INDEX(TrustCAHUB_map!$A$2:$D$139,MATCH($C344,TrustCAHUB_map!$A$2:$A$139,FALSE),4)</f>
        <v>East Midlands</v>
      </c>
    </row>
    <row r="345" spans="1:10" x14ac:dyDescent="0.3">
      <c r="A345" s="22" t="str">
        <f t="shared" si="5"/>
        <v>'RNQ2015Palliative70+'</v>
      </c>
      <c r="B345" s="22">
        <v>2015</v>
      </c>
      <c r="C345" s="22" t="s">
        <v>245</v>
      </c>
      <c r="D345" s="22" t="s">
        <v>8</v>
      </c>
      <c r="E345" s="22" t="s">
        <v>628</v>
      </c>
      <c r="F345" s="22">
        <v>9</v>
      </c>
      <c r="G345" s="22">
        <v>1</v>
      </c>
      <c r="H345" s="22" t="str">
        <f>INDEX(Bar_data!$A$3:$B$140,MATCH(C345,Bar_data!$A$3:$A$140,FALSE),2)</f>
        <v>Trust085</v>
      </c>
      <c r="I345" s="22" t="str">
        <f>INDEX(TrustCAHUB_map!$A$2:$D$139,MATCH($C345,TrustCAHUB_map!$A$2:$A$139,FALSE),3)</f>
        <v>East Midlands</v>
      </c>
      <c r="J345" s="22" t="str">
        <f>INDEX(TrustCAHUB_map!$A$2:$D$139,MATCH($C345,TrustCAHUB_map!$A$2:$A$139,FALSE),4)</f>
        <v>East Midlands</v>
      </c>
    </row>
    <row r="346" spans="1:10" x14ac:dyDescent="0.3">
      <c r="A346" s="22" t="str">
        <f t="shared" si="5"/>
        <v>'RNQ2015Curative70+'</v>
      </c>
      <c r="B346" s="22">
        <v>2015</v>
      </c>
      <c r="C346" s="22" t="s">
        <v>245</v>
      </c>
      <c r="D346" s="22" t="s">
        <v>7</v>
      </c>
      <c r="E346" s="22" t="s">
        <v>628</v>
      </c>
      <c r="F346" s="22">
        <v>6</v>
      </c>
      <c r="G346" s="22">
        <v>0</v>
      </c>
      <c r="H346" s="22" t="str">
        <f>INDEX(Bar_data!$A$3:$B$140,MATCH(C346,Bar_data!$A$3:$A$140,FALSE),2)</f>
        <v>Trust085</v>
      </c>
      <c r="I346" s="22" t="str">
        <f>INDEX(TrustCAHUB_map!$A$2:$D$139,MATCH($C346,TrustCAHUB_map!$A$2:$A$139,FALSE),3)</f>
        <v>East Midlands</v>
      </c>
      <c r="J346" s="22" t="str">
        <f>INDEX(TrustCAHUB_map!$A$2:$D$139,MATCH($C346,TrustCAHUB_map!$A$2:$A$139,FALSE),4)</f>
        <v>East Midlands</v>
      </c>
    </row>
    <row r="347" spans="1:10" x14ac:dyDescent="0.3">
      <c r="A347" s="22" t="str">
        <f t="shared" si="5"/>
        <v>'RNS2015Curative18-49'</v>
      </c>
      <c r="B347" s="22">
        <v>2015</v>
      </c>
      <c r="C347" s="22" t="s">
        <v>246</v>
      </c>
      <c r="D347" s="22" t="s">
        <v>7</v>
      </c>
      <c r="E347" s="22" t="s">
        <v>153</v>
      </c>
      <c r="F347" s="22">
        <v>1</v>
      </c>
      <c r="G347" s="22">
        <v>0</v>
      </c>
      <c r="H347" s="22" t="str">
        <f>INDEX(Bar_data!$A$3:$B$140,MATCH(C347,Bar_data!$A$3:$A$140,FALSE),2)</f>
        <v>Trust086</v>
      </c>
      <c r="I347" s="22" t="str">
        <f>INDEX(TrustCAHUB_map!$A$2:$D$139,MATCH($C347,TrustCAHUB_map!$A$2:$A$139,FALSE),3)</f>
        <v>East Midlands</v>
      </c>
      <c r="J347" s="22" t="str">
        <f>INDEX(TrustCAHUB_map!$A$2:$D$139,MATCH($C347,TrustCAHUB_map!$A$2:$A$139,FALSE),4)</f>
        <v>East Midlands</v>
      </c>
    </row>
    <row r="348" spans="1:10" x14ac:dyDescent="0.3">
      <c r="A348" s="22" t="str">
        <f t="shared" si="5"/>
        <v>'RNS2015Palliative50-69'</v>
      </c>
      <c r="B348" s="22">
        <v>2015</v>
      </c>
      <c r="C348" s="22" t="s">
        <v>246</v>
      </c>
      <c r="D348" s="22" t="s">
        <v>8</v>
      </c>
      <c r="E348" s="22" t="s">
        <v>627</v>
      </c>
      <c r="F348" s="22">
        <v>9</v>
      </c>
      <c r="G348" s="22">
        <v>0</v>
      </c>
      <c r="H348" s="22" t="str">
        <f>INDEX(Bar_data!$A$3:$B$140,MATCH(C348,Bar_data!$A$3:$A$140,FALSE),2)</f>
        <v>Trust086</v>
      </c>
      <c r="I348" s="22" t="str">
        <f>INDEX(TrustCAHUB_map!$A$2:$D$139,MATCH($C348,TrustCAHUB_map!$A$2:$A$139,FALSE),3)</f>
        <v>East Midlands</v>
      </c>
      <c r="J348" s="22" t="str">
        <f>INDEX(TrustCAHUB_map!$A$2:$D$139,MATCH($C348,TrustCAHUB_map!$A$2:$A$139,FALSE),4)</f>
        <v>East Midlands</v>
      </c>
    </row>
    <row r="349" spans="1:10" x14ac:dyDescent="0.3">
      <c r="A349" s="22" t="str">
        <f t="shared" si="5"/>
        <v>'RNS2015Curative50-69'</v>
      </c>
      <c r="B349" s="22">
        <v>2015</v>
      </c>
      <c r="C349" s="22" t="s">
        <v>246</v>
      </c>
      <c r="D349" s="22" t="s">
        <v>7</v>
      </c>
      <c r="E349" s="22" t="s">
        <v>627</v>
      </c>
      <c r="F349" s="22">
        <v>16</v>
      </c>
      <c r="G349" s="22">
        <v>0</v>
      </c>
      <c r="H349" s="22" t="str">
        <f>INDEX(Bar_data!$A$3:$B$140,MATCH(C349,Bar_data!$A$3:$A$140,FALSE),2)</f>
        <v>Trust086</v>
      </c>
      <c r="I349" s="22" t="str">
        <f>INDEX(TrustCAHUB_map!$A$2:$D$139,MATCH($C349,TrustCAHUB_map!$A$2:$A$139,FALSE),3)</f>
        <v>East Midlands</v>
      </c>
      <c r="J349" s="22" t="str">
        <f>INDEX(TrustCAHUB_map!$A$2:$D$139,MATCH($C349,TrustCAHUB_map!$A$2:$A$139,FALSE),4)</f>
        <v>East Midlands</v>
      </c>
    </row>
    <row r="350" spans="1:10" x14ac:dyDescent="0.3">
      <c r="A350" s="22" t="str">
        <f t="shared" si="5"/>
        <v>'RNS2015Curative70+'</v>
      </c>
      <c r="B350" s="22">
        <v>2015</v>
      </c>
      <c r="C350" s="22" t="s">
        <v>246</v>
      </c>
      <c r="D350" s="22" t="s">
        <v>7</v>
      </c>
      <c r="E350" s="22" t="s">
        <v>628</v>
      </c>
      <c r="F350" s="22">
        <v>14</v>
      </c>
      <c r="G350" s="22">
        <v>0</v>
      </c>
      <c r="H350" s="22" t="str">
        <f>INDEX(Bar_data!$A$3:$B$140,MATCH(C350,Bar_data!$A$3:$A$140,FALSE),2)</f>
        <v>Trust086</v>
      </c>
      <c r="I350" s="22" t="str">
        <f>INDEX(TrustCAHUB_map!$A$2:$D$139,MATCH($C350,TrustCAHUB_map!$A$2:$A$139,FALSE),3)</f>
        <v>East Midlands</v>
      </c>
      <c r="J350" s="22" t="str">
        <f>INDEX(TrustCAHUB_map!$A$2:$D$139,MATCH($C350,TrustCAHUB_map!$A$2:$A$139,FALSE),4)</f>
        <v>East Midlands</v>
      </c>
    </row>
    <row r="351" spans="1:10" x14ac:dyDescent="0.3">
      <c r="A351" s="22" t="str">
        <f t="shared" si="5"/>
        <v>'RNS2015Palliative70+'</v>
      </c>
      <c r="B351" s="22">
        <v>2015</v>
      </c>
      <c r="C351" s="22" t="s">
        <v>246</v>
      </c>
      <c r="D351" s="22" t="s">
        <v>8</v>
      </c>
      <c r="E351" s="22" t="s">
        <v>628</v>
      </c>
      <c r="F351" s="22">
        <v>12</v>
      </c>
      <c r="G351" s="22">
        <v>1</v>
      </c>
      <c r="H351" s="22" t="str">
        <f>INDEX(Bar_data!$A$3:$B$140,MATCH(C351,Bar_data!$A$3:$A$140,FALSE),2)</f>
        <v>Trust086</v>
      </c>
      <c r="I351" s="22" t="str">
        <f>INDEX(TrustCAHUB_map!$A$2:$D$139,MATCH($C351,TrustCAHUB_map!$A$2:$A$139,FALSE),3)</f>
        <v>East Midlands</v>
      </c>
      <c r="J351" s="22" t="str">
        <f>INDEX(TrustCAHUB_map!$A$2:$D$139,MATCH($C351,TrustCAHUB_map!$A$2:$A$139,FALSE),4)</f>
        <v>East Midlands</v>
      </c>
    </row>
    <row r="352" spans="1:10" x14ac:dyDescent="0.3">
      <c r="A352" s="22" t="str">
        <f t="shared" si="5"/>
        <v>'RNZ2015Curative18-49'</v>
      </c>
      <c r="B352" s="22">
        <v>2015</v>
      </c>
      <c r="C352" s="22" t="s">
        <v>247</v>
      </c>
      <c r="D352" s="22" t="s">
        <v>7</v>
      </c>
      <c r="E352" s="22" t="s">
        <v>153</v>
      </c>
      <c r="F352" s="22">
        <v>1</v>
      </c>
      <c r="G352" s="22">
        <v>0</v>
      </c>
      <c r="H352" s="22" t="str">
        <f>INDEX(Bar_data!$A$3:$B$140,MATCH(C352,Bar_data!$A$3:$A$140,FALSE),2)</f>
        <v>Trust087</v>
      </c>
      <c r="I352" s="22" t="str">
        <f>INDEX(TrustCAHUB_map!$A$2:$D$139,MATCH($C352,TrustCAHUB_map!$A$2:$A$139,FALSE),3)</f>
        <v>Somerset, Wiltshire, Avon and Gloucester</v>
      </c>
      <c r="J352" s="22" t="str">
        <f>INDEX(TrustCAHUB_map!$A$2:$D$139,MATCH($C352,TrustCAHUB_map!$A$2:$A$139,FALSE),4)</f>
        <v>South West</v>
      </c>
    </row>
    <row r="353" spans="1:10" x14ac:dyDescent="0.3">
      <c r="A353" s="22" t="str">
        <f t="shared" si="5"/>
        <v>'RNZ2015Palliative50-69'</v>
      </c>
      <c r="B353" s="22">
        <v>2015</v>
      </c>
      <c r="C353" s="22" t="s">
        <v>247</v>
      </c>
      <c r="D353" s="22" t="s">
        <v>8</v>
      </c>
      <c r="E353" s="22" t="s">
        <v>627</v>
      </c>
      <c r="F353" s="22">
        <v>4</v>
      </c>
      <c r="G353" s="22">
        <v>0</v>
      </c>
      <c r="H353" s="22" t="str">
        <f>INDEX(Bar_data!$A$3:$B$140,MATCH(C353,Bar_data!$A$3:$A$140,FALSE),2)</f>
        <v>Trust087</v>
      </c>
      <c r="I353" s="22" t="str">
        <f>INDEX(TrustCAHUB_map!$A$2:$D$139,MATCH($C353,TrustCAHUB_map!$A$2:$A$139,FALSE),3)</f>
        <v>Somerset, Wiltshire, Avon and Gloucester</v>
      </c>
      <c r="J353" s="22" t="str">
        <f>INDEX(TrustCAHUB_map!$A$2:$D$139,MATCH($C353,TrustCAHUB_map!$A$2:$A$139,FALSE),4)</f>
        <v>South West</v>
      </c>
    </row>
    <row r="354" spans="1:10" x14ac:dyDescent="0.3">
      <c r="A354" s="22" t="str">
        <f t="shared" si="5"/>
        <v>'RNZ2015Not assigned50-69'</v>
      </c>
      <c r="B354" s="22">
        <v>2015</v>
      </c>
      <c r="C354" s="22" t="s">
        <v>247</v>
      </c>
      <c r="D354" s="22" t="s">
        <v>477</v>
      </c>
      <c r="E354" s="22" t="s">
        <v>627</v>
      </c>
      <c r="F354" s="22">
        <v>2</v>
      </c>
      <c r="G354" s="22">
        <v>0</v>
      </c>
      <c r="H354" s="22" t="str">
        <f>INDEX(Bar_data!$A$3:$B$140,MATCH(C354,Bar_data!$A$3:$A$140,FALSE),2)</f>
        <v>Trust087</v>
      </c>
      <c r="I354" s="22" t="str">
        <f>INDEX(TrustCAHUB_map!$A$2:$D$139,MATCH($C354,TrustCAHUB_map!$A$2:$A$139,FALSE),3)</f>
        <v>Somerset, Wiltshire, Avon and Gloucester</v>
      </c>
      <c r="J354" s="22" t="str">
        <f>INDEX(TrustCAHUB_map!$A$2:$D$139,MATCH($C354,TrustCAHUB_map!$A$2:$A$139,FALSE),4)</f>
        <v>South West</v>
      </c>
    </row>
    <row r="355" spans="1:10" x14ac:dyDescent="0.3">
      <c r="A355" s="22" t="str">
        <f t="shared" si="5"/>
        <v>'RNZ2015Not assigned70+'</v>
      </c>
      <c r="B355" s="22">
        <v>2015</v>
      </c>
      <c r="C355" s="22" t="s">
        <v>247</v>
      </c>
      <c r="D355" s="22" t="s">
        <v>477</v>
      </c>
      <c r="E355" s="22" t="s">
        <v>628</v>
      </c>
      <c r="F355" s="22">
        <v>1</v>
      </c>
      <c r="G355" s="22">
        <v>0</v>
      </c>
      <c r="H355" s="22" t="str">
        <f>INDEX(Bar_data!$A$3:$B$140,MATCH(C355,Bar_data!$A$3:$A$140,FALSE),2)</f>
        <v>Trust087</v>
      </c>
      <c r="I355" s="22" t="str">
        <f>INDEX(TrustCAHUB_map!$A$2:$D$139,MATCH($C355,TrustCAHUB_map!$A$2:$A$139,FALSE),3)</f>
        <v>Somerset, Wiltshire, Avon and Gloucester</v>
      </c>
      <c r="J355" s="22" t="str">
        <f>INDEX(TrustCAHUB_map!$A$2:$D$139,MATCH($C355,TrustCAHUB_map!$A$2:$A$139,FALSE),4)</f>
        <v>South West</v>
      </c>
    </row>
    <row r="356" spans="1:10" x14ac:dyDescent="0.3">
      <c r="A356" s="22" t="str">
        <f t="shared" si="5"/>
        <v>'RNZ2015Palliative70+'</v>
      </c>
      <c r="B356" s="22">
        <v>2015</v>
      </c>
      <c r="C356" s="22" t="s">
        <v>247</v>
      </c>
      <c r="D356" s="22" t="s">
        <v>8</v>
      </c>
      <c r="E356" s="22" t="s">
        <v>628</v>
      </c>
      <c r="F356" s="22">
        <v>8</v>
      </c>
      <c r="G356" s="22">
        <v>0</v>
      </c>
      <c r="H356" s="22" t="str">
        <f>INDEX(Bar_data!$A$3:$B$140,MATCH(C356,Bar_data!$A$3:$A$140,FALSE),2)</f>
        <v>Trust087</v>
      </c>
      <c r="I356" s="22" t="str">
        <f>INDEX(TrustCAHUB_map!$A$2:$D$139,MATCH($C356,TrustCAHUB_map!$A$2:$A$139,FALSE),3)</f>
        <v>Somerset, Wiltshire, Avon and Gloucester</v>
      </c>
      <c r="J356" s="22" t="str">
        <f>INDEX(TrustCAHUB_map!$A$2:$D$139,MATCH($C356,TrustCAHUB_map!$A$2:$A$139,FALSE),4)</f>
        <v>South West</v>
      </c>
    </row>
    <row r="357" spans="1:10" x14ac:dyDescent="0.3">
      <c r="A357" s="22" t="str">
        <f t="shared" si="5"/>
        <v>'RNZ2015Curative70+'</v>
      </c>
      <c r="B357" s="22">
        <v>2015</v>
      </c>
      <c r="C357" s="22" t="s">
        <v>247</v>
      </c>
      <c r="D357" s="22" t="s">
        <v>7</v>
      </c>
      <c r="E357" s="22" t="s">
        <v>628</v>
      </c>
      <c r="F357" s="22">
        <v>1</v>
      </c>
      <c r="G357" s="22">
        <v>0</v>
      </c>
      <c r="H357" s="22" t="str">
        <f>INDEX(Bar_data!$A$3:$B$140,MATCH(C357,Bar_data!$A$3:$A$140,FALSE),2)</f>
        <v>Trust087</v>
      </c>
      <c r="I357" s="22" t="str">
        <f>INDEX(TrustCAHUB_map!$A$2:$D$139,MATCH($C357,TrustCAHUB_map!$A$2:$A$139,FALSE),3)</f>
        <v>Somerset, Wiltshire, Avon and Gloucester</v>
      </c>
      <c r="J357" s="22" t="str">
        <f>INDEX(TrustCAHUB_map!$A$2:$D$139,MATCH($C357,TrustCAHUB_map!$A$2:$A$139,FALSE),4)</f>
        <v>South West</v>
      </c>
    </row>
    <row r="358" spans="1:10" x14ac:dyDescent="0.3">
      <c r="A358" s="22" t="str">
        <f t="shared" si="5"/>
        <v>'RPY2015Palliative18-49'</v>
      </c>
      <c r="B358" s="22">
        <v>2015</v>
      </c>
      <c r="C358" s="22" t="s">
        <v>250</v>
      </c>
      <c r="D358" s="22" t="s">
        <v>8</v>
      </c>
      <c r="E358" s="22" t="s">
        <v>153</v>
      </c>
      <c r="F358" s="22">
        <v>23</v>
      </c>
      <c r="G358" s="22">
        <v>2</v>
      </c>
      <c r="H358" s="22" t="str">
        <f>INDEX(Bar_data!$A$3:$B$140,MATCH(C358,Bar_data!$A$3:$A$140,FALSE),2)</f>
        <v>Trust091</v>
      </c>
      <c r="I358" s="22" t="str">
        <f>INDEX(TrustCAHUB_map!$A$2:$D$139,MATCH($C358,TrustCAHUB_map!$A$2:$A$139,FALSE),3)</f>
        <v>North West and South West London</v>
      </c>
      <c r="J358" s="22" t="str">
        <f>INDEX(TrustCAHUB_map!$A$2:$D$139,MATCH($C358,TrustCAHUB_map!$A$2:$A$139,FALSE),4)</f>
        <v>London</v>
      </c>
    </row>
    <row r="359" spans="1:10" x14ac:dyDescent="0.3">
      <c r="A359" s="22" t="str">
        <f t="shared" si="5"/>
        <v>'RPY2015Not assigned18-49'</v>
      </c>
      <c r="B359" s="22">
        <v>2015</v>
      </c>
      <c r="C359" s="22" t="s">
        <v>250</v>
      </c>
      <c r="D359" s="22" t="s">
        <v>477</v>
      </c>
      <c r="E359" s="22" t="s">
        <v>153</v>
      </c>
      <c r="F359" s="22">
        <v>2</v>
      </c>
      <c r="G359" s="22">
        <v>0</v>
      </c>
      <c r="H359" s="22" t="str">
        <f>INDEX(Bar_data!$A$3:$B$140,MATCH(C359,Bar_data!$A$3:$A$140,FALSE),2)</f>
        <v>Trust091</v>
      </c>
      <c r="I359" s="22" t="str">
        <f>INDEX(TrustCAHUB_map!$A$2:$D$139,MATCH($C359,TrustCAHUB_map!$A$2:$A$139,FALSE),3)</f>
        <v>North West and South West London</v>
      </c>
      <c r="J359" s="22" t="str">
        <f>INDEX(TrustCAHUB_map!$A$2:$D$139,MATCH($C359,TrustCAHUB_map!$A$2:$A$139,FALSE),4)</f>
        <v>London</v>
      </c>
    </row>
    <row r="360" spans="1:10" x14ac:dyDescent="0.3">
      <c r="A360" s="22" t="str">
        <f t="shared" si="5"/>
        <v>'RPY2015Curative18-49'</v>
      </c>
      <c r="B360" s="22">
        <v>2015</v>
      </c>
      <c r="C360" s="22" t="s">
        <v>250</v>
      </c>
      <c r="D360" s="22" t="s">
        <v>7</v>
      </c>
      <c r="E360" s="22" t="s">
        <v>153</v>
      </c>
      <c r="F360" s="22">
        <v>9</v>
      </c>
      <c r="G360" s="22">
        <v>0</v>
      </c>
      <c r="H360" s="22" t="str">
        <f>INDEX(Bar_data!$A$3:$B$140,MATCH(C360,Bar_data!$A$3:$A$140,FALSE),2)</f>
        <v>Trust091</v>
      </c>
      <c r="I360" s="22" t="str">
        <f>INDEX(TrustCAHUB_map!$A$2:$D$139,MATCH($C360,TrustCAHUB_map!$A$2:$A$139,FALSE),3)</f>
        <v>North West and South West London</v>
      </c>
      <c r="J360" s="22" t="str">
        <f>INDEX(TrustCAHUB_map!$A$2:$D$139,MATCH($C360,TrustCAHUB_map!$A$2:$A$139,FALSE),4)</f>
        <v>London</v>
      </c>
    </row>
    <row r="361" spans="1:10" x14ac:dyDescent="0.3">
      <c r="A361" s="22" t="str">
        <f t="shared" si="5"/>
        <v>'RPY2015Palliative50-69'</v>
      </c>
      <c r="B361" s="22">
        <v>2015</v>
      </c>
      <c r="C361" s="22" t="s">
        <v>250</v>
      </c>
      <c r="D361" s="22" t="s">
        <v>8</v>
      </c>
      <c r="E361" s="22" t="s">
        <v>627</v>
      </c>
      <c r="F361" s="22">
        <v>75</v>
      </c>
      <c r="G361" s="22">
        <v>10</v>
      </c>
      <c r="H361" s="22" t="str">
        <f>INDEX(Bar_data!$A$3:$B$140,MATCH(C361,Bar_data!$A$3:$A$140,FALSE),2)</f>
        <v>Trust091</v>
      </c>
      <c r="I361" s="22" t="str">
        <f>INDEX(TrustCAHUB_map!$A$2:$D$139,MATCH($C361,TrustCAHUB_map!$A$2:$A$139,FALSE),3)</f>
        <v>North West and South West London</v>
      </c>
      <c r="J361" s="22" t="str">
        <f>INDEX(TrustCAHUB_map!$A$2:$D$139,MATCH($C361,TrustCAHUB_map!$A$2:$A$139,FALSE),4)</f>
        <v>London</v>
      </c>
    </row>
    <row r="362" spans="1:10" x14ac:dyDescent="0.3">
      <c r="A362" s="22" t="str">
        <f t="shared" si="5"/>
        <v>'RPY2015Not assigned50-69'</v>
      </c>
      <c r="B362" s="22">
        <v>2015</v>
      </c>
      <c r="C362" s="22" t="s">
        <v>250</v>
      </c>
      <c r="D362" s="22" t="s">
        <v>477</v>
      </c>
      <c r="E362" s="22" t="s">
        <v>627</v>
      </c>
      <c r="F362" s="22">
        <v>19</v>
      </c>
      <c r="G362" s="22">
        <v>0</v>
      </c>
      <c r="H362" s="22" t="str">
        <f>INDEX(Bar_data!$A$3:$B$140,MATCH(C362,Bar_data!$A$3:$A$140,FALSE),2)</f>
        <v>Trust091</v>
      </c>
      <c r="I362" s="22" t="str">
        <f>INDEX(TrustCAHUB_map!$A$2:$D$139,MATCH($C362,TrustCAHUB_map!$A$2:$A$139,FALSE),3)</f>
        <v>North West and South West London</v>
      </c>
      <c r="J362" s="22" t="str">
        <f>INDEX(TrustCAHUB_map!$A$2:$D$139,MATCH($C362,TrustCAHUB_map!$A$2:$A$139,FALSE),4)</f>
        <v>London</v>
      </c>
    </row>
    <row r="363" spans="1:10" x14ac:dyDescent="0.3">
      <c r="A363" s="22" t="str">
        <f t="shared" si="5"/>
        <v>'RPY2015Curative50-69'</v>
      </c>
      <c r="B363" s="22">
        <v>2015</v>
      </c>
      <c r="C363" s="22" t="s">
        <v>250</v>
      </c>
      <c r="D363" s="22" t="s">
        <v>7</v>
      </c>
      <c r="E363" s="22" t="s">
        <v>627</v>
      </c>
      <c r="F363" s="22">
        <v>60</v>
      </c>
      <c r="G363" s="22">
        <v>1</v>
      </c>
      <c r="H363" s="22" t="str">
        <f>INDEX(Bar_data!$A$3:$B$140,MATCH(C363,Bar_data!$A$3:$A$140,FALSE),2)</f>
        <v>Trust091</v>
      </c>
      <c r="I363" s="22" t="str">
        <f>INDEX(TrustCAHUB_map!$A$2:$D$139,MATCH($C363,TrustCAHUB_map!$A$2:$A$139,FALSE),3)</f>
        <v>North West and South West London</v>
      </c>
      <c r="J363" s="22" t="str">
        <f>INDEX(TrustCAHUB_map!$A$2:$D$139,MATCH($C363,TrustCAHUB_map!$A$2:$A$139,FALSE),4)</f>
        <v>London</v>
      </c>
    </row>
    <row r="364" spans="1:10" x14ac:dyDescent="0.3">
      <c r="A364" s="22" t="str">
        <f t="shared" si="5"/>
        <v>'RPY2015Curative70+'</v>
      </c>
      <c r="B364" s="22">
        <v>2015</v>
      </c>
      <c r="C364" s="22" t="s">
        <v>250</v>
      </c>
      <c r="D364" s="22" t="s">
        <v>7</v>
      </c>
      <c r="E364" s="22" t="s">
        <v>628</v>
      </c>
      <c r="F364" s="22">
        <v>36</v>
      </c>
      <c r="G364" s="22">
        <v>2</v>
      </c>
      <c r="H364" s="22" t="str">
        <f>INDEX(Bar_data!$A$3:$B$140,MATCH(C364,Bar_data!$A$3:$A$140,FALSE),2)</f>
        <v>Trust091</v>
      </c>
      <c r="I364" s="22" t="str">
        <f>INDEX(TrustCAHUB_map!$A$2:$D$139,MATCH($C364,TrustCAHUB_map!$A$2:$A$139,FALSE),3)</f>
        <v>North West and South West London</v>
      </c>
      <c r="J364" s="22" t="str">
        <f>INDEX(TrustCAHUB_map!$A$2:$D$139,MATCH($C364,TrustCAHUB_map!$A$2:$A$139,FALSE),4)</f>
        <v>London</v>
      </c>
    </row>
    <row r="365" spans="1:10" x14ac:dyDescent="0.3">
      <c r="A365" s="22" t="str">
        <f t="shared" si="5"/>
        <v>'RPY2015Palliative70+'</v>
      </c>
      <c r="B365" s="22">
        <v>2015</v>
      </c>
      <c r="C365" s="22" t="s">
        <v>250</v>
      </c>
      <c r="D365" s="22" t="s">
        <v>8</v>
      </c>
      <c r="E365" s="22" t="s">
        <v>628</v>
      </c>
      <c r="F365" s="22">
        <v>39</v>
      </c>
      <c r="G365" s="22">
        <v>2</v>
      </c>
      <c r="H365" s="22" t="str">
        <f>INDEX(Bar_data!$A$3:$B$140,MATCH(C365,Bar_data!$A$3:$A$140,FALSE),2)</f>
        <v>Trust091</v>
      </c>
      <c r="I365" s="22" t="str">
        <f>INDEX(TrustCAHUB_map!$A$2:$D$139,MATCH($C365,TrustCAHUB_map!$A$2:$A$139,FALSE),3)</f>
        <v>North West and South West London</v>
      </c>
      <c r="J365" s="22" t="str">
        <f>INDEX(TrustCAHUB_map!$A$2:$D$139,MATCH($C365,TrustCAHUB_map!$A$2:$A$139,FALSE),4)</f>
        <v>London</v>
      </c>
    </row>
    <row r="366" spans="1:10" x14ac:dyDescent="0.3">
      <c r="A366" s="22" t="str">
        <f t="shared" si="5"/>
        <v>'RPY2015Not assigned70+'</v>
      </c>
      <c r="B366" s="22">
        <v>2015</v>
      </c>
      <c r="C366" s="22" t="s">
        <v>250</v>
      </c>
      <c r="D366" s="22" t="s">
        <v>477</v>
      </c>
      <c r="E366" s="22" t="s">
        <v>628</v>
      </c>
      <c r="F366" s="22">
        <v>16</v>
      </c>
      <c r="G366" s="22">
        <v>0</v>
      </c>
      <c r="H366" s="22" t="str">
        <f>INDEX(Bar_data!$A$3:$B$140,MATCH(C366,Bar_data!$A$3:$A$140,FALSE),2)</f>
        <v>Trust091</v>
      </c>
      <c r="I366" s="22" t="str">
        <f>INDEX(TrustCAHUB_map!$A$2:$D$139,MATCH($C366,TrustCAHUB_map!$A$2:$A$139,FALSE),3)</f>
        <v>North West and South West London</v>
      </c>
      <c r="J366" s="22" t="str">
        <f>INDEX(TrustCAHUB_map!$A$2:$D$139,MATCH($C366,TrustCAHUB_map!$A$2:$A$139,FALSE),4)</f>
        <v>London</v>
      </c>
    </row>
    <row r="367" spans="1:10" x14ac:dyDescent="0.3">
      <c r="A367" s="22" t="str">
        <f t="shared" si="5"/>
        <v>'RQ82015Curative18-49'</v>
      </c>
      <c r="B367" s="22">
        <v>2015</v>
      </c>
      <c r="C367" s="22" t="s">
        <v>252</v>
      </c>
      <c r="D367" s="22" t="s">
        <v>7</v>
      </c>
      <c r="E367" s="22" t="s">
        <v>153</v>
      </c>
      <c r="F367" s="22">
        <v>1</v>
      </c>
      <c r="G367" s="22">
        <v>0</v>
      </c>
      <c r="H367" s="22" t="str">
        <f>INDEX(Bar_data!$A$3:$B$140,MATCH(C367,Bar_data!$A$3:$A$140,FALSE),2)</f>
        <v>Trust094</v>
      </c>
      <c r="I367" s="22" t="str">
        <f>INDEX(TrustCAHUB_map!$A$2:$D$139,MATCH($C367,TrustCAHUB_map!$A$2:$A$139,FALSE),3)</f>
        <v>East of England</v>
      </c>
      <c r="J367" s="22" t="str">
        <f>INDEX(TrustCAHUB_map!$A$2:$D$139,MATCH($C367,TrustCAHUB_map!$A$2:$A$139,FALSE),4)</f>
        <v>East of England</v>
      </c>
    </row>
    <row r="368" spans="1:10" x14ac:dyDescent="0.3">
      <c r="A368" s="22" t="str">
        <f t="shared" si="5"/>
        <v>'RQ82015Palliative18-49'</v>
      </c>
      <c r="B368" s="22">
        <v>2015</v>
      </c>
      <c r="C368" s="22" t="s">
        <v>252</v>
      </c>
      <c r="D368" s="22" t="s">
        <v>8</v>
      </c>
      <c r="E368" s="22" t="s">
        <v>153</v>
      </c>
      <c r="F368" s="22">
        <v>2</v>
      </c>
      <c r="G368" s="22">
        <v>0</v>
      </c>
      <c r="H368" s="22" t="str">
        <f>INDEX(Bar_data!$A$3:$B$140,MATCH(C368,Bar_data!$A$3:$A$140,FALSE),2)</f>
        <v>Trust094</v>
      </c>
      <c r="I368" s="22" t="str">
        <f>INDEX(TrustCAHUB_map!$A$2:$D$139,MATCH($C368,TrustCAHUB_map!$A$2:$A$139,FALSE),3)</f>
        <v>East of England</v>
      </c>
      <c r="J368" s="22" t="str">
        <f>INDEX(TrustCAHUB_map!$A$2:$D$139,MATCH($C368,TrustCAHUB_map!$A$2:$A$139,FALSE),4)</f>
        <v>East of England</v>
      </c>
    </row>
    <row r="369" spans="1:10" x14ac:dyDescent="0.3">
      <c r="A369" s="22" t="str">
        <f t="shared" si="5"/>
        <v>'RQ82015Curative50-69'</v>
      </c>
      <c r="B369" s="22">
        <v>2015</v>
      </c>
      <c r="C369" s="22" t="s">
        <v>252</v>
      </c>
      <c r="D369" s="22" t="s">
        <v>7</v>
      </c>
      <c r="E369" s="22" t="s">
        <v>627</v>
      </c>
      <c r="F369" s="22">
        <v>10</v>
      </c>
      <c r="G369" s="22">
        <v>0</v>
      </c>
      <c r="H369" s="22" t="str">
        <f>INDEX(Bar_data!$A$3:$B$140,MATCH(C369,Bar_data!$A$3:$A$140,FALSE),2)</f>
        <v>Trust094</v>
      </c>
      <c r="I369" s="22" t="str">
        <f>INDEX(TrustCAHUB_map!$A$2:$D$139,MATCH($C369,TrustCAHUB_map!$A$2:$A$139,FALSE),3)</f>
        <v>East of England</v>
      </c>
      <c r="J369" s="22" t="str">
        <f>INDEX(TrustCAHUB_map!$A$2:$D$139,MATCH($C369,TrustCAHUB_map!$A$2:$A$139,FALSE),4)</f>
        <v>East of England</v>
      </c>
    </row>
    <row r="370" spans="1:10" x14ac:dyDescent="0.3">
      <c r="A370" s="22" t="str">
        <f t="shared" si="5"/>
        <v>'RQ82015Palliative50-69'</v>
      </c>
      <c r="B370" s="22">
        <v>2015</v>
      </c>
      <c r="C370" s="22" t="s">
        <v>252</v>
      </c>
      <c r="D370" s="22" t="s">
        <v>8</v>
      </c>
      <c r="E370" s="22" t="s">
        <v>627</v>
      </c>
      <c r="F370" s="22">
        <v>11</v>
      </c>
      <c r="G370" s="22">
        <v>2</v>
      </c>
      <c r="H370" s="22" t="str">
        <f>INDEX(Bar_data!$A$3:$B$140,MATCH(C370,Bar_data!$A$3:$A$140,FALSE),2)</f>
        <v>Trust094</v>
      </c>
      <c r="I370" s="22" t="str">
        <f>INDEX(TrustCAHUB_map!$A$2:$D$139,MATCH($C370,TrustCAHUB_map!$A$2:$A$139,FALSE),3)</f>
        <v>East of England</v>
      </c>
      <c r="J370" s="22" t="str">
        <f>INDEX(TrustCAHUB_map!$A$2:$D$139,MATCH($C370,TrustCAHUB_map!$A$2:$A$139,FALSE),4)</f>
        <v>East of England</v>
      </c>
    </row>
    <row r="371" spans="1:10" x14ac:dyDescent="0.3">
      <c r="A371" s="22" t="str">
        <f t="shared" si="5"/>
        <v>'RQ82015Palliative70+'</v>
      </c>
      <c r="B371" s="22">
        <v>2015</v>
      </c>
      <c r="C371" s="22" t="s">
        <v>252</v>
      </c>
      <c r="D371" s="22" t="s">
        <v>8</v>
      </c>
      <c r="E371" s="22" t="s">
        <v>628</v>
      </c>
      <c r="F371" s="22">
        <v>7</v>
      </c>
      <c r="G371" s="22">
        <v>0</v>
      </c>
      <c r="H371" s="22" t="str">
        <f>INDEX(Bar_data!$A$3:$B$140,MATCH(C371,Bar_data!$A$3:$A$140,FALSE),2)</f>
        <v>Trust094</v>
      </c>
      <c r="I371" s="22" t="str">
        <f>INDEX(TrustCAHUB_map!$A$2:$D$139,MATCH($C371,TrustCAHUB_map!$A$2:$A$139,FALSE),3)</f>
        <v>East of England</v>
      </c>
      <c r="J371" s="22" t="str">
        <f>INDEX(TrustCAHUB_map!$A$2:$D$139,MATCH($C371,TrustCAHUB_map!$A$2:$A$139,FALSE),4)</f>
        <v>East of England</v>
      </c>
    </row>
    <row r="372" spans="1:10" x14ac:dyDescent="0.3">
      <c r="A372" s="22" t="str">
        <f t="shared" si="5"/>
        <v>'RQ82015Not assigned70+'</v>
      </c>
      <c r="B372" s="22">
        <v>2015</v>
      </c>
      <c r="C372" s="22" t="s">
        <v>252</v>
      </c>
      <c r="D372" s="22" t="s">
        <v>477</v>
      </c>
      <c r="E372" s="22" t="s">
        <v>628</v>
      </c>
      <c r="F372" s="22">
        <v>1</v>
      </c>
      <c r="G372" s="22">
        <v>0</v>
      </c>
      <c r="H372" s="22" t="str">
        <f>INDEX(Bar_data!$A$3:$B$140,MATCH(C372,Bar_data!$A$3:$A$140,FALSE),2)</f>
        <v>Trust094</v>
      </c>
      <c r="I372" s="22" t="str">
        <f>INDEX(TrustCAHUB_map!$A$2:$D$139,MATCH($C372,TrustCAHUB_map!$A$2:$A$139,FALSE),3)</f>
        <v>East of England</v>
      </c>
      <c r="J372" s="22" t="str">
        <f>INDEX(TrustCAHUB_map!$A$2:$D$139,MATCH($C372,TrustCAHUB_map!$A$2:$A$139,FALSE),4)</f>
        <v>East of England</v>
      </c>
    </row>
    <row r="373" spans="1:10" x14ac:dyDescent="0.3">
      <c r="A373" s="22" t="str">
        <f t="shared" si="5"/>
        <v>'RQ82015Curative70+'</v>
      </c>
      <c r="B373" s="22">
        <v>2015</v>
      </c>
      <c r="C373" s="22" t="s">
        <v>252</v>
      </c>
      <c r="D373" s="22" t="s">
        <v>7</v>
      </c>
      <c r="E373" s="22" t="s">
        <v>628</v>
      </c>
      <c r="F373" s="22">
        <v>10</v>
      </c>
      <c r="G373" s="22">
        <v>0</v>
      </c>
      <c r="H373" s="22" t="str">
        <f>INDEX(Bar_data!$A$3:$B$140,MATCH(C373,Bar_data!$A$3:$A$140,FALSE),2)</f>
        <v>Trust094</v>
      </c>
      <c r="I373" s="22" t="str">
        <f>INDEX(TrustCAHUB_map!$A$2:$D$139,MATCH($C373,TrustCAHUB_map!$A$2:$A$139,FALSE),3)</f>
        <v>East of England</v>
      </c>
      <c r="J373" s="22" t="str">
        <f>INDEX(TrustCAHUB_map!$A$2:$D$139,MATCH($C373,TrustCAHUB_map!$A$2:$A$139,FALSE),4)</f>
        <v>East of England</v>
      </c>
    </row>
    <row r="374" spans="1:10" x14ac:dyDescent="0.3">
      <c r="A374" s="22" t="str">
        <f t="shared" si="5"/>
        <v>'RQM2015Palliative50-69'</v>
      </c>
      <c r="B374" s="22">
        <v>2015</v>
      </c>
      <c r="C374" s="22" t="s">
        <v>253</v>
      </c>
      <c r="D374" s="22" t="s">
        <v>8</v>
      </c>
      <c r="E374" s="22" t="s">
        <v>627</v>
      </c>
      <c r="F374" s="22">
        <v>1</v>
      </c>
      <c r="G374" s="22">
        <v>0</v>
      </c>
      <c r="H374" s="22" t="str">
        <f>INDEX(Bar_data!$A$3:$B$140,MATCH(C374,Bar_data!$A$3:$A$140,FALSE),2)</f>
        <v>Trust095</v>
      </c>
      <c r="I374" s="22" t="str">
        <f>INDEX(TrustCAHUB_map!$A$2:$D$139,MATCH($C374,TrustCAHUB_map!$A$2:$A$139,FALSE),3)</f>
        <v>North West and South West London</v>
      </c>
      <c r="J374" s="22" t="str">
        <f>INDEX(TrustCAHUB_map!$A$2:$D$139,MATCH($C374,TrustCAHUB_map!$A$2:$A$139,FALSE),4)</f>
        <v>London</v>
      </c>
    </row>
    <row r="375" spans="1:10" x14ac:dyDescent="0.3">
      <c r="A375" s="22" t="str">
        <f t="shared" si="5"/>
        <v>'RQW2015Not assigned50-69'</v>
      </c>
      <c r="B375" s="22">
        <v>2015</v>
      </c>
      <c r="C375" s="22" t="s">
        <v>254</v>
      </c>
      <c r="D375" s="22" t="s">
        <v>477</v>
      </c>
      <c r="E375" s="22" t="s">
        <v>627</v>
      </c>
      <c r="F375" s="22">
        <v>15</v>
      </c>
      <c r="G375" s="22">
        <v>1</v>
      </c>
      <c r="H375" s="22" t="str">
        <f>INDEX(Bar_data!$A$3:$B$140,MATCH(C375,Bar_data!$A$3:$A$140,FALSE),2)</f>
        <v>Trust096</v>
      </c>
      <c r="I375" s="22" t="str">
        <f>INDEX(TrustCAHUB_map!$A$2:$D$139,MATCH($C375,TrustCAHUB_map!$A$2:$A$139,FALSE),3)</f>
        <v>East of England</v>
      </c>
      <c r="J375" s="22" t="str">
        <f>INDEX(TrustCAHUB_map!$A$2:$D$139,MATCH($C375,TrustCAHUB_map!$A$2:$A$139,FALSE),4)</f>
        <v>East of England</v>
      </c>
    </row>
    <row r="376" spans="1:10" x14ac:dyDescent="0.3">
      <c r="A376" s="22" t="str">
        <f t="shared" si="5"/>
        <v>'RQW2015Not assigned70+'</v>
      </c>
      <c r="B376" s="22">
        <v>2015</v>
      </c>
      <c r="C376" s="22" t="s">
        <v>254</v>
      </c>
      <c r="D376" s="22" t="s">
        <v>477</v>
      </c>
      <c r="E376" s="22" t="s">
        <v>628</v>
      </c>
      <c r="F376" s="22">
        <v>11</v>
      </c>
      <c r="G376" s="22">
        <v>0</v>
      </c>
      <c r="H376" s="22" t="str">
        <f>INDEX(Bar_data!$A$3:$B$140,MATCH(C376,Bar_data!$A$3:$A$140,FALSE),2)</f>
        <v>Trust096</v>
      </c>
      <c r="I376" s="22" t="str">
        <f>INDEX(TrustCAHUB_map!$A$2:$D$139,MATCH($C376,TrustCAHUB_map!$A$2:$A$139,FALSE),3)</f>
        <v>East of England</v>
      </c>
      <c r="J376" s="22" t="str">
        <f>INDEX(TrustCAHUB_map!$A$2:$D$139,MATCH($C376,TrustCAHUB_map!$A$2:$A$139,FALSE),4)</f>
        <v>East of England</v>
      </c>
    </row>
    <row r="377" spans="1:10" x14ac:dyDescent="0.3">
      <c r="A377" s="22" t="str">
        <f t="shared" si="5"/>
        <v>'RQX2015Curative50-69'</v>
      </c>
      <c r="B377" s="22">
        <v>2015</v>
      </c>
      <c r="C377" s="22" t="s">
        <v>255</v>
      </c>
      <c r="D377" s="22" t="s">
        <v>7</v>
      </c>
      <c r="E377" s="22" t="s">
        <v>627</v>
      </c>
      <c r="F377" s="22">
        <v>2</v>
      </c>
      <c r="G377" s="22">
        <v>0</v>
      </c>
      <c r="H377" s="22" t="str">
        <f>INDEX(Bar_data!$A$3:$B$140,MATCH(C377,Bar_data!$A$3:$A$140,FALSE),2)</f>
        <v>Trust097</v>
      </c>
      <c r="I377" s="22" t="str">
        <f>INDEX(TrustCAHUB_map!$A$2:$D$139,MATCH($C377,TrustCAHUB_map!$A$2:$A$139,FALSE),3)</f>
        <v>North Central and North East London</v>
      </c>
      <c r="J377" s="22" t="str">
        <f>INDEX(TrustCAHUB_map!$A$2:$D$139,MATCH($C377,TrustCAHUB_map!$A$2:$A$139,FALSE),4)</f>
        <v>London</v>
      </c>
    </row>
    <row r="378" spans="1:10" x14ac:dyDescent="0.3">
      <c r="A378" s="22" t="str">
        <f t="shared" si="5"/>
        <v>'RR82015Curative18-49'</v>
      </c>
      <c r="B378" s="22">
        <v>2015</v>
      </c>
      <c r="C378" s="22" t="s">
        <v>257</v>
      </c>
      <c r="D378" s="22" t="s">
        <v>7</v>
      </c>
      <c r="E378" s="22" t="s">
        <v>153</v>
      </c>
      <c r="F378" s="22">
        <v>6</v>
      </c>
      <c r="G378" s="22">
        <v>1</v>
      </c>
      <c r="H378" s="22" t="str">
        <f>INDEX(Bar_data!$A$3:$B$140,MATCH(C378,Bar_data!$A$3:$A$140,FALSE),2)</f>
        <v>Trust100</v>
      </c>
      <c r="I378" s="22" t="str">
        <f>INDEX(TrustCAHUB_map!$A$2:$D$139,MATCH($C378,TrustCAHUB_map!$A$2:$A$139,FALSE),3)</f>
        <v>West Yorkshire</v>
      </c>
      <c r="J378" s="22" t="str">
        <f>INDEX(TrustCAHUB_map!$A$2:$D$139,MATCH($C378,TrustCAHUB_map!$A$2:$A$139,FALSE),4)</f>
        <v>Yorkshire and Humber</v>
      </c>
    </row>
    <row r="379" spans="1:10" x14ac:dyDescent="0.3">
      <c r="A379" s="22" t="str">
        <f t="shared" si="5"/>
        <v>'RR82015Palliative18-49'</v>
      </c>
      <c r="B379" s="22">
        <v>2015</v>
      </c>
      <c r="C379" s="22" t="s">
        <v>257</v>
      </c>
      <c r="D379" s="22" t="s">
        <v>8</v>
      </c>
      <c r="E379" s="22" t="s">
        <v>153</v>
      </c>
      <c r="F379" s="22">
        <v>10</v>
      </c>
      <c r="G379" s="22">
        <v>0</v>
      </c>
      <c r="H379" s="22" t="str">
        <f>INDEX(Bar_data!$A$3:$B$140,MATCH(C379,Bar_data!$A$3:$A$140,FALSE),2)</f>
        <v>Trust100</v>
      </c>
      <c r="I379" s="22" t="str">
        <f>INDEX(TrustCAHUB_map!$A$2:$D$139,MATCH($C379,TrustCAHUB_map!$A$2:$A$139,FALSE),3)</f>
        <v>West Yorkshire</v>
      </c>
      <c r="J379" s="22" t="str">
        <f>INDEX(TrustCAHUB_map!$A$2:$D$139,MATCH($C379,TrustCAHUB_map!$A$2:$A$139,FALSE),4)</f>
        <v>Yorkshire and Humber</v>
      </c>
    </row>
    <row r="380" spans="1:10" x14ac:dyDescent="0.3">
      <c r="A380" s="22" t="str">
        <f t="shared" si="5"/>
        <v>'RR82015Curative50-69'</v>
      </c>
      <c r="B380" s="22">
        <v>2015</v>
      </c>
      <c r="C380" s="22" t="s">
        <v>257</v>
      </c>
      <c r="D380" s="22" t="s">
        <v>7</v>
      </c>
      <c r="E380" s="22" t="s">
        <v>627</v>
      </c>
      <c r="F380" s="22">
        <v>42</v>
      </c>
      <c r="G380" s="22">
        <v>0</v>
      </c>
      <c r="H380" s="22" t="str">
        <f>INDEX(Bar_data!$A$3:$B$140,MATCH(C380,Bar_data!$A$3:$A$140,FALSE),2)</f>
        <v>Trust100</v>
      </c>
      <c r="I380" s="22" t="str">
        <f>INDEX(TrustCAHUB_map!$A$2:$D$139,MATCH($C380,TrustCAHUB_map!$A$2:$A$139,FALSE),3)</f>
        <v>West Yorkshire</v>
      </c>
      <c r="J380" s="22" t="str">
        <f>INDEX(TrustCAHUB_map!$A$2:$D$139,MATCH($C380,TrustCAHUB_map!$A$2:$A$139,FALSE),4)</f>
        <v>Yorkshire and Humber</v>
      </c>
    </row>
    <row r="381" spans="1:10" x14ac:dyDescent="0.3">
      <c r="A381" s="22" t="str">
        <f t="shared" si="5"/>
        <v>'RR82015Palliative50-69'</v>
      </c>
      <c r="B381" s="22">
        <v>2015</v>
      </c>
      <c r="C381" s="22" t="s">
        <v>257</v>
      </c>
      <c r="D381" s="22" t="s">
        <v>8</v>
      </c>
      <c r="E381" s="22" t="s">
        <v>627</v>
      </c>
      <c r="F381" s="22">
        <v>54</v>
      </c>
      <c r="G381" s="22">
        <v>4</v>
      </c>
      <c r="H381" s="22" t="str">
        <f>INDEX(Bar_data!$A$3:$B$140,MATCH(C381,Bar_data!$A$3:$A$140,FALSE),2)</f>
        <v>Trust100</v>
      </c>
      <c r="I381" s="22" t="str">
        <f>INDEX(TrustCAHUB_map!$A$2:$D$139,MATCH($C381,TrustCAHUB_map!$A$2:$A$139,FALSE),3)</f>
        <v>West Yorkshire</v>
      </c>
      <c r="J381" s="22" t="str">
        <f>INDEX(TrustCAHUB_map!$A$2:$D$139,MATCH($C381,TrustCAHUB_map!$A$2:$A$139,FALSE),4)</f>
        <v>Yorkshire and Humber</v>
      </c>
    </row>
    <row r="382" spans="1:10" x14ac:dyDescent="0.3">
      <c r="A382" s="22" t="str">
        <f t="shared" si="5"/>
        <v>'RR82015Palliative70+'</v>
      </c>
      <c r="B382" s="22">
        <v>2015</v>
      </c>
      <c r="C382" s="22" t="s">
        <v>257</v>
      </c>
      <c r="D382" s="22" t="s">
        <v>8</v>
      </c>
      <c r="E382" s="22" t="s">
        <v>628</v>
      </c>
      <c r="F382" s="22">
        <v>39</v>
      </c>
      <c r="G382" s="22">
        <v>0</v>
      </c>
      <c r="H382" s="22" t="str">
        <f>INDEX(Bar_data!$A$3:$B$140,MATCH(C382,Bar_data!$A$3:$A$140,FALSE),2)</f>
        <v>Trust100</v>
      </c>
      <c r="I382" s="22" t="str">
        <f>INDEX(TrustCAHUB_map!$A$2:$D$139,MATCH($C382,TrustCAHUB_map!$A$2:$A$139,FALSE),3)</f>
        <v>West Yorkshire</v>
      </c>
      <c r="J382" s="22" t="str">
        <f>INDEX(TrustCAHUB_map!$A$2:$D$139,MATCH($C382,TrustCAHUB_map!$A$2:$A$139,FALSE),4)</f>
        <v>Yorkshire and Humber</v>
      </c>
    </row>
    <row r="383" spans="1:10" x14ac:dyDescent="0.3">
      <c r="A383" s="22" t="str">
        <f t="shared" si="5"/>
        <v>'RR82015Curative70+'</v>
      </c>
      <c r="B383" s="22">
        <v>2015</v>
      </c>
      <c r="C383" s="22" t="s">
        <v>257</v>
      </c>
      <c r="D383" s="22" t="s">
        <v>7</v>
      </c>
      <c r="E383" s="22" t="s">
        <v>628</v>
      </c>
      <c r="F383" s="22">
        <v>34</v>
      </c>
      <c r="G383" s="22">
        <v>0</v>
      </c>
      <c r="H383" s="22" t="str">
        <f>INDEX(Bar_data!$A$3:$B$140,MATCH(C383,Bar_data!$A$3:$A$140,FALSE),2)</f>
        <v>Trust100</v>
      </c>
      <c r="I383" s="22" t="str">
        <f>INDEX(TrustCAHUB_map!$A$2:$D$139,MATCH($C383,TrustCAHUB_map!$A$2:$A$139,FALSE),3)</f>
        <v>West Yorkshire</v>
      </c>
      <c r="J383" s="22" t="str">
        <f>INDEX(TrustCAHUB_map!$A$2:$D$139,MATCH($C383,TrustCAHUB_map!$A$2:$A$139,FALSE),4)</f>
        <v>Yorkshire and Humber</v>
      </c>
    </row>
    <row r="384" spans="1:10" x14ac:dyDescent="0.3">
      <c r="A384" s="22" t="str">
        <f t="shared" si="5"/>
        <v>'RRK2015Not assigned18-49'</v>
      </c>
      <c r="B384" s="22">
        <v>2015</v>
      </c>
      <c r="C384" s="22" t="s">
        <v>259</v>
      </c>
      <c r="D384" s="22" t="s">
        <v>477</v>
      </c>
      <c r="E384" s="22" t="s">
        <v>153</v>
      </c>
      <c r="F384" s="22">
        <v>1</v>
      </c>
      <c r="G384" s="22">
        <v>0</v>
      </c>
      <c r="H384" s="22" t="str">
        <f>INDEX(Bar_data!$A$3:$B$140,MATCH(C384,Bar_data!$A$3:$A$140,FALSE),2)</f>
        <v>Trust102</v>
      </c>
      <c r="I384" s="22" t="str">
        <f>INDEX(TrustCAHUB_map!$A$2:$D$139,MATCH($C384,TrustCAHUB_map!$A$2:$A$139,FALSE),3)</f>
        <v>West Midlands</v>
      </c>
      <c r="J384" s="22" t="str">
        <f>INDEX(TrustCAHUB_map!$A$2:$D$139,MATCH($C384,TrustCAHUB_map!$A$2:$A$139,FALSE),4)</f>
        <v>West Midlands</v>
      </c>
    </row>
    <row r="385" spans="1:10" x14ac:dyDescent="0.3">
      <c r="A385" s="22" t="str">
        <f t="shared" si="5"/>
        <v>'RRK2015Curative18-49'</v>
      </c>
      <c r="B385" s="22">
        <v>2015</v>
      </c>
      <c r="C385" s="22" t="s">
        <v>259</v>
      </c>
      <c r="D385" s="22" t="s">
        <v>7</v>
      </c>
      <c r="E385" s="22" t="s">
        <v>153</v>
      </c>
      <c r="F385" s="22">
        <v>4</v>
      </c>
      <c r="G385" s="22">
        <v>0</v>
      </c>
      <c r="H385" s="22" t="str">
        <f>INDEX(Bar_data!$A$3:$B$140,MATCH(C385,Bar_data!$A$3:$A$140,FALSE),2)</f>
        <v>Trust102</v>
      </c>
      <c r="I385" s="22" t="str">
        <f>INDEX(TrustCAHUB_map!$A$2:$D$139,MATCH($C385,TrustCAHUB_map!$A$2:$A$139,FALSE),3)</f>
        <v>West Midlands</v>
      </c>
      <c r="J385" s="22" t="str">
        <f>INDEX(TrustCAHUB_map!$A$2:$D$139,MATCH($C385,TrustCAHUB_map!$A$2:$A$139,FALSE),4)</f>
        <v>West Midlands</v>
      </c>
    </row>
    <row r="386" spans="1:10" x14ac:dyDescent="0.3">
      <c r="A386" s="22" t="str">
        <f t="shared" si="5"/>
        <v>'RRK2015Palliative18-49'</v>
      </c>
      <c r="B386" s="22">
        <v>2015</v>
      </c>
      <c r="C386" s="22" t="s">
        <v>259</v>
      </c>
      <c r="D386" s="22" t="s">
        <v>8</v>
      </c>
      <c r="E386" s="22" t="s">
        <v>153</v>
      </c>
      <c r="F386" s="22">
        <v>10</v>
      </c>
      <c r="G386" s="22">
        <v>1</v>
      </c>
      <c r="H386" s="22" t="str">
        <f>INDEX(Bar_data!$A$3:$B$140,MATCH(C386,Bar_data!$A$3:$A$140,FALSE),2)</f>
        <v>Trust102</v>
      </c>
      <c r="I386" s="22" t="str">
        <f>INDEX(TrustCAHUB_map!$A$2:$D$139,MATCH($C386,TrustCAHUB_map!$A$2:$A$139,FALSE),3)</f>
        <v>West Midlands</v>
      </c>
      <c r="J386" s="22" t="str">
        <f>INDEX(TrustCAHUB_map!$A$2:$D$139,MATCH($C386,TrustCAHUB_map!$A$2:$A$139,FALSE),4)</f>
        <v>West Midlands</v>
      </c>
    </row>
    <row r="387" spans="1:10" x14ac:dyDescent="0.3">
      <c r="A387" s="22" t="str">
        <f t="shared" ref="A387:A450" si="6">"'"&amp;C387&amp;B387&amp;D387&amp;E387&amp;"'"</f>
        <v>'RRK2015Not assigned50-69'</v>
      </c>
      <c r="B387" s="22">
        <v>2015</v>
      </c>
      <c r="C387" s="22" t="s">
        <v>259</v>
      </c>
      <c r="D387" s="22" t="s">
        <v>477</v>
      </c>
      <c r="E387" s="22" t="s">
        <v>627</v>
      </c>
      <c r="F387" s="22">
        <v>6</v>
      </c>
      <c r="G387" s="22">
        <v>1</v>
      </c>
      <c r="H387" s="22" t="str">
        <f>INDEX(Bar_data!$A$3:$B$140,MATCH(C387,Bar_data!$A$3:$A$140,FALSE),2)</f>
        <v>Trust102</v>
      </c>
      <c r="I387" s="22" t="str">
        <f>INDEX(TrustCAHUB_map!$A$2:$D$139,MATCH($C387,TrustCAHUB_map!$A$2:$A$139,FALSE),3)</f>
        <v>West Midlands</v>
      </c>
      <c r="J387" s="22" t="str">
        <f>INDEX(TrustCAHUB_map!$A$2:$D$139,MATCH($C387,TrustCAHUB_map!$A$2:$A$139,FALSE),4)</f>
        <v>West Midlands</v>
      </c>
    </row>
    <row r="388" spans="1:10" x14ac:dyDescent="0.3">
      <c r="A388" s="22" t="str">
        <f t="shared" si="6"/>
        <v>'RRK2015Palliative50-69'</v>
      </c>
      <c r="B388" s="22">
        <v>2015</v>
      </c>
      <c r="C388" s="22" t="s">
        <v>259</v>
      </c>
      <c r="D388" s="22" t="s">
        <v>8</v>
      </c>
      <c r="E388" s="22" t="s">
        <v>627</v>
      </c>
      <c r="F388" s="22">
        <v>37</v>
      </c>
      <c r="G388" s="22">
        <v>3</v>
      </c>
      <c r="H388" s="22" t="str">
        <f>INDEX(Bar_data!$A$3:$B$140,MATCH(C388,Bar_data!$A$3:$A$140,FALSE),2)</f>
        <v>Trust102</v>
      </c>
      <c r="I388" s="22" t="str">
        <f>INDEX(TrustCAHUB_map!$A$2:$D$139,MATCH($C388,TrustCAHUB_map!$A$2:$A$139,FALSE),3)</f>
        <v>West Midlands</v>
      </c>
      <c r="J388" s="22" t="str">
        <f>INDEX(TrustCAHUB_map!$A$2:$D$139,MATCH($C388,TrustCAHUB_map!$A$2:$A$139,FALSE),4)</f>
        <v>West Midlands</v>
      </c>
    </row>
    <row r="389" spans="1:10" x14ac:dyDescent="0.3">
      <c r="A389" s="22" t="str">
        <f t="shared" si="6"/>
        <v>'RRK2015Curative50-69'</v>
      </c>
      <c r="B389" s="22">
        <v>2015</v>
      </c>
      <c r="C389" s="22" t="s">
        <v>259</v>
      </c>
      <c r="D389" s="22" t="s">
        <v>7</v>
      </c>
      <c r="E389" s="22" t="s">
        <v>627</v>
      </c>
      <c r="F389" s="22">
        <v>37</v>
      </c>
      <c r="G389" s="22">
        <v>1</v>
      </c>
      <c r="H389" s="22" t="str">
        <f>INDEX(Bar_data!$A$3:$B$140,MATCH(C389,Bar_data!$A$3:$A$140,FALSE),2)</f>
        <v>Trust102</v>
      </c>
      <c r="I389" s="22" t="str">
        <f>INDEX(TrustCAHUB_map!$A$2:$D$139,MATCH($C389,TrustCAHUB_map!$A$2:$A$139,FALSE),3)</f>
        <v>West Midlands</v>
      </c>
      <c r="J389" s="22" t="str">
        <f>INDEX(TrustCAHUB_map!$A$2:$D$139,MATCH($C389,TrustCAHUB_map!$A$2:$A$139,FALSE),4)</f>
        <v>West Midlands</v>
      </c>
    </row>
    <row r="390" spans="1:10" x14ac:dyDescent="0.3">
      <c r="A390" s="22" t="str">
        <f t="shared" si="6"/>
        <v>'RRK2015Palliative70+'</v>
      </c>
      <c r="B390" s="22">
        <v>2015</v>
      </c>
      <c r="C390" s="22" t="s">
        <v>259</v>
      </c>
      <c r="D390" s="22" t="s">
        <v>8</v>
      </c>
      <c r="E390" s="22" t="s">
        <v>628</v>
      </c>
      <c r="F390" s="22">
        <v>21</v>
      </c>
      <c r="G390" s="22">
        <v>0</v>
      </c>
      <c r="H390" s="22" t="str">
        <f>INDEX(Bar_data!$A$3:$B$140,MATCH(C390,Bar_data!$A$3:$A$140,FALSE),2)</f>
        <v>Trust102</v>
      </c>
      <c r="I390" s="22" t="str">
        <f>INDEX(TrustCAHUB_map!$A$2:$D$139,MATCH($C390,TrustCAHUB_map!$A$2:$A$139,FALSE),3)</f>
        <v>West Midlands</v>
      </c>
      <c r="J390" s="22" t="str">
        <f>INDEX(TrustCAHUB_map!$A$2:$D$139,MATCH($C390,TrustCAHUB_map!$A$2:$A$139,FALSE),4)</f>
        <v>West Midlands</v>
      </c>
    </row>
    <row r="391" spans="1:10" x14ac:dyDescent="0.3">
      <c r="A391" s="22" t="str">
        <f t="shared" si="6"/>
        <v>'RRK2015Curative70+'</v>
      </c>
      <c r="B391" s="22">
        <v>2015</v>
      </c>
      <c r="C391" s="22" t="s">
        <v>259</v>
      </c>
      <c r="D391" s="22" t="s">
        <v>7</v>
      </c>
      <c r="E391" s="22" t="s">
        <v>628</v>
      </c>
      <c r="F391" s="22">
        <v>25</v>
      </c>
      <c r="G391" s="22">
        <v>0</v>
      </c>
      <c r="H391" s="22" t="str">
        <f>INDEX(Bar_data!$A$3:$B$140,MATCH(C391,Bar_data!$A$3:$A$140,FALSE),2)</f>
        <v>Trust102</v>
      </c>
      <c r="I391" s="22" t="str">
        <f>INDEX(TrustCAHUB_map!$A$2:$D$139,MATCH($C391,TrustCAHUB_map!$A$2:$A$139,FALSE),3)</f>
        <v>West Midlands</v>
      </c>
      <c r="J391" s="22" t="str">
        <f>INDEX(TrustCAHUB_map!$A$2:$D$139,MATCH($C391,TrustCAHUB_map!$A$2:$A$139,FALSE),4)</f>
        <v>West Midlands</v>
      </c>
    </row>
    <row r="392" spans="1:10" x14ac:dyDescent="0.3">
      <c r="A392" s="22" t="str">
        <f t="shared" si="6"/>
        <v>'RRV2015Curative18-49'</v>
      </c>
      <c r="B392" s="22">
        <v>2015</v>
      </c>
      <c r="C392" s="22" t="s">
        <v>260</v>
      </c>
      <c r="D392" s="22" t="s">
        <v>7</v>
      </c>
      <c r="E392" s="22" t="s">
        <v>153</v>
      </c>
      <c r="F392" s="22">
        <v>6</v>
      </c>
      <c r="G392" s="22">
        <v>0</v>
      </c>
      <c r="H392" s="22" t="str">
        <f>INDEX(Bar_data!$A$3:$B$140,MATCH(C392,Bar_data!$A$3:$A$140,FALSE),2)</f>
        <v>Trust103</v>
      </c>
      <c r="I392" s="22" t="str">
        <f>INDEX(TrustCAHUB_map!$A$2:$D$139,MATCH($C392,TrustCAHUB_map!$A$2:$A$139,FALSE),3)</f>
        <v>North Central and North East London</v>
      </c>
      <c r="J392" s="22" t="str">
        <f>INDEX(TrustCAHUB_map!$A$2:$D$139,MATCH($C392,TrustCAHUB_map!$A$2:$A$139,FALSE),4)</f>
        <v>London</v>
      </c>
    </row>
    <row r="393" spans="1:10" x14ac:dyDescent="0.3">
      <c r="A393" s="22" t="str">
        <f t="shared" si="6"/>
        <v>'RRV2015Palliative18-49'</v>
      </c>
      <c r="B393" s="22">
        <v>2015</v>
      </c>
      <c r="C393" s="22" t="s">
        <v>260</v>
      </c>
      <c r="D393" s="22" t="s">
        <v>8</v>
      </c>
      <c r="E393" s="22" t="s">
        <v>153</v>
      </c>
      <c r="F393" s="22">
        <v>8</v>
      </c>
      <c r="G393" s="22">
        <v>1</v>
      </c>
      <c r="H393" s="22" t="str">
        <f>INDEX(Bar_data!$A$3:$B$140,MATCH(C393,Bar_data!$A$3:$A$140,FALSE),2)</f>
        <v>Trust103</v>
      </c>
      <c r="I393" s="22" t="str">
        <f>INDEX(TrustCAHUB_map!$A$2:$D$139,MATCH($C393,TrustCAHUB_map!$A$2:$A$139,FALSE),3)</f>
        <v>North Central and North East London</v>
      </c>
      <c r="J393" s="22" t="str">
        <f>INDEX(TrustCAHUB_map!$A$2:$D$139,MATCH($C393,TrustCAHUB_map!$A$2:$A$139,FALSE),4)</f>
        <v>London</v>
      </c>
    </row>
    <row r="394" spans="1:10" x14ac:dyDescent="0.3">
      <c r="A394" s="22" t="str">
        <f t="shared" si="6"/>
        <v>'RRV2015Curative50-69'</v>
      </c>
      <c r="B394" s="22">
        <v>2015</v>
      </c>
      <c r="C394" s="22" t="s">
        <v>260</v>
      </c>
      <c r="D394" s="22" t="s">
        <v>7</v>
      </c>
      <c r="E394" s="22" t="s">
        <v>627</v>
      </c>
      <c r="F394" s="22">
        <v>25</v>
      </c>
      <c r="G394" s="22">
        <v>0</v>
      </c>
      <c r="H394" s="22" t="str">
        <f>INDEX(Bar_data!$A$3:$B$140,MATCH(C394,Bar_data!$A$3:$A$140,FALSE),2)</f>
        <v>Trust103</v>
      </c>
      <c r="I394" s="22" t="str">
        <f>INDEX(TrustCAHUB_map!$A$2:$D$139,MATCH($C394,TrustCAHUB_map!$A$2:$A$139,FALSE),3)</f>
        <v>North Central and North East London</v>
      </c>
      <c r="J394" s="22" t="str">
        <f>INDEX(TrustCAHUB_map!$A$2:$D$139,MATCH($C394,TrustCAHUB_map!$A$2:$A$139,FALSE),4)</f>
        <v>London</v>
      </c>
    </row>
    <row r="395" spans="1:10" x14ac:dyDescent="0.3">
      <c r="A395" s="22" t="str">
        <f t="shared" si="6"/>
        <v>'RRV2015Palliative50-69'</v>
      </c>
      <c r="B395" s="22">
        <v>2015</v>
      </c>
      <c r="C395" s="22" t="s">
        <v>260</v>
      </c>
      <c r="D395" s="22" t="s">
        <v>8</v>
      </c>
      <c r="E395" s="22" t="s">
        <v>627</v>
      </c>
      <c r="F395" s="22">
        <v>13</v>
      </c>
      <c r="G395" s="22">
        <v>3</v>
      </c>
      <c r="H395" s="22" t="str">
        <f>INDEX(Bar_data!$A$3:$B$140,MATCH(C395,Bar_data!$A$3:$A$140,FALSE),2)</f>
        <v>Trust103</v>
      </c>
      <c r="I395" s="22" t="str">
        <f>INDEX(TrustCAHUB_map!$A$2:$D$139,MATCH($C395,TrustCAHUB_map!$A$2:$A$139,FALSE),3)</f>
        <v>North Central and North East London</v>
      </c>
      <c r="J395" s="22" t="str">
        <f>INDEX(TrustCAHUB_map!$A$2:$D$139,MATCH($C395,TrustCAHUB_map!$A$2:$A$139,FALSE),4)</f>
        <v>London</v>
      </c>
    </row>
    <row r="396" spans="1:10" x14ac:dyDescent="0.3">
      <c r="A396" s="22" t="str">
        <f t="shared" si="6"/>
        <v>'RRV2015Palliative70+'</v>
      </c>
      <c r="B396" s="22">
        <v>2015</v>
      </c>
      <c r="C396" s="22" t="s">
        <v>260</v>
      </c>
      <c r="D396" s="22" t="s">
        <v>8</v>
      </c>
      <c r="E396" s="22" t="s">
        <v>628</v>
      </c>
      <c r="F396" s="22">
        <v>12</v>
      </c>
      <c r="G396" s="22">
        <v>1</v>
      </c>
      <c r="H396" s="22" t="str">
        <f>INDEX(Bar_data!$A$3:$B$140,MATCH(C396,Bar_data!$A$3:$A$140,FALSE),2)</f>
        <v>Trust103</v>
      </c>
      <c r="I396" s="22" t="str">
        <f>INDEX(TrustCAHUB_map!$A$2:$D$139,MATCH($C396,TrustCAHUB_map!$A$2:$A$139,FALSE),3)</f>
        <v>North Central and North East London</v>
      </c>
      <c r="J396" s="22" t="str">
        <f>INDEX(TrustCAHUB_map!$A$2:$D$139,MATCH($C396,TrustCAHUB_map!$A$2:$A$139,FALSE),4)</f>
        <v>London</v>
      </c>
    </row>
    <row r="397" spans="1:10" x14ac:dyDescent="0.3">
      <c r="A397" s="22" t="str">
        <f t="shared" si="6"/>
        <v>'RRV2015Curative70+'</v>
      </c>
      <c r="B397" s="22">
        <v>2015</v>
      </c>
      <c r="C397" s="22" t="s">
        <v>260</v>
      </c>
      <c r="D397" s="22" t="s">
        <v>7</v>
      </c>
      <c r="E397" s="22" t="s">
        <v>628</v>
      </c>
      <c r="F397" s="22">
        <v>10</v>
      </c>
      <c r="G397" s="22">
        <v>0</v>
      </c>
      <c r="H397" s="22" t="str">
        <f>INDEX(Bar_data!$A$3:$B$140,MATCH(C397,Bar_data!$A$3:$A$140,FALSE),2)</f>
        <v>Trust103</v>
      </c>
      <c r="I397" s="22" t="str">
        <f>INDEX(TrustCAHUB_map!$A$2:$D$139,MATCH($C397,TrustCAHUB_map!$A$2:$A$139,FALSE),3)</f>
        <v>North Central and North East London</v>
      </c>
      <c r="J397" s="22" t="str">
        <f>INDEX(TrustCAHUB_map!$A$2:$D$139,MATCH($C397,TrustCAHUB_map!$A$2:$A$139,FALSE),4)</f>
        <v>London</v>
      </c>
    </row>
    <row r="398" spans="1:10" x14ac:dyDescent="0.3">
      <c r="A398" s="22" t="str">
        <f t="shared" si="6"/>
        <v>'RTD2015Curative18-49'</v>
      </c>
      <c r="B398" s="22">
        <v>2015</v>
      </c>
      <c r="C398" s="22" t="s">
        <v>261</v>
      </c>
      <c r="D398" s="22" t="s">
        <v>7</v>
      </c>
      <c r="E398" s="22" t="s">
        <v>153</v>
      </c>
      <c r="F398" s="22">
        <v>5</v>
      </c>
      <c r="G398" s="22">
        <v>0</v>
      </c>
      <c r="H398" s="22" t="str">
        <f>INDEX(Bar_data!$A$3:$B$140,MATCH(C398,Bar_data!$A$3:$A$140,FALSE),2)</f>
        <v>Trust104</v>
      </c>
      <c r="I398" s="22" t="str">
        <f>INDEX(TrustCAHUB_map!$A$2:$D$139,MATCH($C398,TrustCAHUB_map!$A$2:$A$139,FALSE),3)</f>
        <v>North East and Cumbria</v>
      </c>
      <c r="J398" s="22" t="str">
        <f>INDEX(TrustCAHUB_map!$A$2:$D$139,MATCH($C398,TrustCAHUB_map!$A$2:$A$139,FALSE),4)</f>
        <v>North East</v>
      </c>
    </row>
    <row r="399" spans="1:10" x14ac:dyDescent="0.3">
      <c r="A399" s="22" t="str">
        <f t="shared" si="6"/>
        <v>'RTD2015Palliative18-49'</v>
      </c>
      <c r="B399" s="22">
        <v>2015</v>
      </c>
      <c r="C399" s="22" t="s">
        <v>261</v>
      </c>
      <c r="D399" s="22" t="s">
        <v>8</v>
      </c>
      <c r="E399" s="22" t="s">
        <v>153</v>
      </c>
      <c r="F399" s="22">
        <v>7</v>
      </c>
      <c r="G399" s="22">
        <v>0</v>
      </c>
      <c r="H399" s="22" t="str">
        <f>INDEX(Bar_data!$A$3:$B$140,MATCH(C399,Bar_data!$A$3:$A$140,FALSE),2)</f>
        <v>Trust104</v>
      </c>
      <c r="I399" s="22" t="str">
        <f>INDEX(TrustCAHUB_map!$A$2:$D$139,MATCH($C399,TrustCAHUB_map!$A$2:$A$139,FALSE),3)</f>
        <v>North East and Cumbria</v>
      </c>
      <c r="J399" s="22" t="str">
        <f>INDEX(TrustCAHUB_map!$A$2:$D$139,MATCH($C399,TrustCAHUB_map!$A$2:$A$139,FALSE),4)</f>
        <v>North East</v>
      </c>
    </row>
    <row r="400" spans="1:10" x14ac:dyDescent="0.3">
      <c r="A400" s="22" t="str">
        <f t="shared" si="6"/>
        <v>'RTD2015Palliative50-69'</v>
      </c>
      <c r="B400" s="22">
        <v>2015</v>
      </c>
      <c r="C400" s="22" t="s">
        <v>261</v>
      </c>
      <c r="D400" s="22" t="s">
        <v>8</v>
      </c>
      <c r="E400" s="22" t="s">
        <v>627</v>
      </c>
      <c r="F400" s="22">
        <v>43</v>
      </c>
      <c r="G400" s="22">
        <v>2</v>
      </c>
      <c r="H400" s="22" t="str">
        <f>INDEX(Bar_data!$A$3:$B$140,MATCH(C400,Bar_data!$A$3:$A$140,FALSE),2)</f>
        <v>Trust104</v>
      </c>
      <c r="I400" s="22" t="str">
        <f>INDEX(TrustCAHUB_map!$A$2:$D$139,MATCH($C400,TrustCAHUB_map!$A$2:$A$139,FALSE),3)</f>
        <v>North East and Cumbria</v>
      </c>
      <c r="J400" s="22" t="str">
        <f>INDEX(TrustCAHUB_map!$A$2:$D$139,MATCH($C400,TrustCAHUB_map!$A$2:$A$139,FALSE),4)</f>
        <v>North East</v>
      </c>
    </row>
    <row r="401" spans="1:10" x14ac:dyDescent="0.3">
      <c r="A401" s="22" t="str">
        <f t="shared" si="6"/>
        <v>'RTD2015Curative50-69'</v>
      </c>
      <c r="B401" s="22">
        <v>2015</v>
      </c>
      <c r="C401" s="22" t="s">
        <v>261</v>
      </c>
      <c r="D401" s="22" t="s">
        <v>7</v>
      </c>
      <c r="E401" s="22" t="s">
        <v>627</v>
      </c>
      <c r="F401" s="22">
        <v>39</v>
      </c>
      <c r="G401" s="22">
        <v>0</v>
      </c>
      <c r="H401" s="22" t="str">
        <f>INDEX(Bar_data!$A$3:$B$140,MATCH(C401,Bar_data!$A$3:$A$140,FALSE),2)</f>
        <v>Trust104</v>
      </c>
      <c r="I401" s="22" t="str">
        <f>INDEX(TrustCAHUB_map!$A$2:$D$139,MATCH($C401,TrustCAHUB_map!$A$2:$A$139,FALSE),3)</f>
        <v>North East and Cumbria</v>
      </c>
      <c r="J401" s="22" t="str">
        <f>INDEX(TrustCAHUB_map!$A$2:$D$139,MATCH($C401,TrustCAHUB_map!$A$2:$A$139,FALSE),4)</f>
        <v>North East</v>
      </c>
    </row>
    <row r="402" spans="1:10" x14ac:dyDescent="0.3">
      <c r="A402" s="22" t="str">
        <f t="shared" si="6"/>
        <v>'RTD2015Palliative70+'</v>
      </c>
      <c r="B402" s="22">
        <v>2015</v>
      </c>
      <c r="C402" s="22" t="s">
        <v>261</v>
      </c>
      <c r="D402" s="22" t="s">
        <v>8</v>
      </c>
      <c r="E402" s="22" t="s">
        <v>628</v>
      </c>
      <c r="F402" s="22">
        <v>21</v>
      </c>
      <c r="G402" s="22">
        <v>1</v>
      </c>
      <c r="H402" s="22" t="str">
        <f>INDEX(Bar_data!$A$3:$B$140,MATCH(C402,Bar_data!$A$3:$A$140,FALSE),2)</f>
        <v>Trust104</v>
      </c>
      <c r="I402" s="22" t="str">
        <f>INDEX(TrustCAHUB_map!$A$2:$D$139,MATCH($C402,TrustCAHUB_map!$A$2:$A$139,FALSE),3)</f>
        <v>North East and Cumbria</v>
      </c>
      <c r="J402" s="22" t="str">
        <f>INDEX(TrustCAHUB_map!$A$2:$D$139,MATCH($C402,TrustCAHUB_map!$A$2:$A$139,FALSE),4)</f>
        <v>North East</v>
      </c>
    </row>
    <row r="403" spans="1:10" x14ac:dyDescent="0.3">
      <c r="A403" s="22" t="str">
        <f t="shared" si="6"/>
        <v>'RTD2015Curative70+'</v>
      </c>
      <c r="B403" s="22">
        <v>2015</v>
      </c>
      <c r="C403" s="22" t="s">
        <v>261</v>
      </c>
      <c r="D403" s="22" t="s">
        <v>7</v>
      </c>
      <c r="E403" s="22" t="s">
        <v>628</v>
      </c>
      <c r="F403" s="22">
        <v>13</v>
      </c>
      <c r="G403" s="22">
        <v>0</v>
      </c>
      <c r="H403" s="22" t="str">
        <f>INDEX(Bar_data!$A$3:$B$140,MATCH(C403,Bar_data!$A$3:$A$140,FALSE),2)</f>
        <v>Trust104</v>
      </c>
      <c r="I403" s="22" t="str">
        <f>INDEX(TrustCAHUB_map!$A$2:$D$139,MATCH($C403,TrustCAHUB_map!$A$2:$A$139,FALSE),3)</f>
        <v>North East and Cumbria</v>
      </c>
      <c r="J403" s="22" t="str">
        <f>INDEX(TrustCAHUB_map!$A$2:$D$139,MATCH($C403,TrustCAHUB_map!$A$2:$A$139,FALSE),4)</f>
        <v>North East</v>
      </c>
    </row>
    <row r="404" spans="1:10" x14ac:dyDescent="0.3">
      <c r="A404" s="22" t="str">
        <f t="shared" si="6"/>
        <v>'RTE2015Palliative18-49'</v>
      </c>
      <c r="B404" s="22">
        <v>2015</v>
      </c>
      <c r="C404" s="22" t="s">
        <v>262</v>
      </c>
      <c r="D404" s="22" t="s">
        <v>8</v>
      </c>
      <c r="E404" s="22" t="s">
        <v>153</v>
      </c>
      <c r="F404" s="22">
        <v>4</v>
      </c>
      <c r="G404" s="22">
        <v>0</v>
      </c>
      <c r="H404" s="22" t="str">
        <f>INDEX(Bar_data!$A$3:$B$140,MATCH(C404,Bar_data!$A$3:$A$140,FALSE),2)</f>
        <v>Trust105</v>
      </c>
      <c r="I404" s="22" t="str">
        <f>INDEX(TrustCAHUB_map!$A$2:$D$139,MATCH($C404,TrustCAHUB_map!$A$2:$A$139,FALSE),3)</f>
        <v>Somerset, Wiltshire, Avon and Gloucester</v>
      </c>
      <c r="J404" s="22" t="str">
        <f>INDEX(TrustCAHUB_map!$A$2:$D$139,MATCH($C404,TrustCAHUB_map!$A$2:$A$139,FALSE),4)</f>
        <v>South West</v>
      </c>
    </row>
    <row r="405" spans="1:10" x14ac:dyDescent="0.3">
      <c r="A405" s="22" t="str">
        <f t="shared" si="6"/>
        <v>'RTE2015Curative18-49'</v>
      </c>
      <c r="B405" s="22">
        <v>2015</v>
      </c>
      <c r="C405" s="22" t="s">
        <v>262</v>
      </c>
      <c r="D405" s="22" t="s">
        <v>7</v>
      </c>
      <c r="E405" s="22" t="s">
        <v>153</v>
      </c>
      <c r="F405" s="22">
        <v>4</v>
      </c>
      <c r="G405" s="22">
        <v>0</v>
      </c>
      <c r="H405" s="22" t="str">
        <f>INDEX(Bar_data!$A$3:$B$140,MATCH(C405,Bar_data!$A$3:$A$140,FALSE),2)</f>
        <v>Trust105</v>
      </c>
      <c r="I405" s="22" t="str">
        <f>INDEX(TrustCAHUB_map!$A$2:$D$139,MATCH($C405,TrustCAHUB_map!$A$2:$A$139,FALSE),3)</f>
        <v>Somerset, Wiltshire, Avon and Gloucester</v>
      </c>
      <c r="J405" s="22" t="str">
        <f>INDEX(TrustCAHUB_map!$A$2:$D$139,MATCH($C405,TrustCAHUB_map!$A$2:$A$139,FALSE),4)</f>
        <v>South West</v>
      </c>
    </row>
    <row r="406" spans="1:10" x14ac:dyDescent="0.3">
      <c r="A406" s="22" t="str">
        <f t="shared" si="6"/>
        <v>'RTE2015Palliative50-69'</v>
      </c>
      <c r="B406" s="22">
        <v>2015</v>
      </c>
      <c r="C406" s="22" t="s">
        <v>262</v>
      </c>
      <c r="D406" s="22" t="s">
        <v>8</v>
      </c>
      <c r="E406" s="22" t="s">
        <v>627</v>
      </c>
      <c r="F406" s="22">
        <v>30</v>
      </c>
      <c r="G406" s="22">
        <v>2</v>
      </c>
      <c r="H406" s="22" t="str">
        <f>INDEX(Bar_data!$A$3:$B$140,MATCH(C406,Bar_data!$A$3:$A$140,FALSE),2)</f>
        <v>Trust105</v>
      </c>
      <c r="I406" s="22" t="str">
        <f>INDEX(TrustCAHUB_map!$A$2:$D$139,MATCH($C406,TrustCAHUB_map!$A$2:$A$139,FALSE),3)</f>
        <v>Somerset, Wiltshire, Avon and Gloucester</v>
      </c>
      <c r="J406" s="22" t="str">
        <f>INDEX(TrustCAHUB_map!$A$2:$D$139,MATCH($C406,TrustCAHUB_map!$A$2:$A$139,FALSE),4)</f>
        <v>South West</v>
      </c>
    </row>
    <row r="407" spans="1:10" x14ac:dyDescent="0.3">
      <c r="A407" s="22" t="str">
        <f t="shared" si="6"/>
        <v>'RTE2015Curative50-69'</v>
      </c>
      <c r="B407" s="22">
        <v>2015</v>
      </c>
      <c r="C407" s="22" t="s">
        <v>262</v>
      </c>
      <c r="D407" s="22" t="s">
        <v>7</v>
      </c>
      <c r="E407" s="22" t="s">
        <v>627</v>
      </c>
      <c r="F407" s="22">
        <v>33</v>
      </c>
      <c r="G407" s="22">
        <v>0</v>
      </c>
      <c r="H407" s="22" t="str">
        <f>INDEX(Bar_data!$A$3:$B$140,MATCH(C407,Bar_data!$A$3:$A$140,FALSE),2)</f>
        <v>Trust105</v>
      </c>
      <c r="I407" s="22" t="str">
        <f>INDEX(TrustCAHUB_map!$A$2:$D$139,MATCH($C407,TrustCAHUB_map!$A$2:$A$139,FALSE),3)</f>
        <v>Somerset, Wiltshire, Avon and Gloucester</v>
      </c>
      <c r="J407" s="22" t="str">
        <f>INDEX(TrustCAHUB_map!$A$2:$D$139,MATCH($C407,TrustCAHUB_map!$A$2:$A$139,FALSE),4)</f>
        <v>South West</v>
      </c>
    </row>
    <row r="408" spans="1:10" x14ac:dyDescent="0.3">
      <c r="A408" s="22" t="str">
        <f t="shared" si="6"/>
        <v>'RTE2015Not assigned70+'</v>
      </c>
      <c r="B408" s="22">
        <v>2015</v>
      </c>
      <c r="C408" s="22" t="s">
        <v>262</v>
      </c>
      <c r="D408" s="22" t="s">
        <v>477</v>
      </c>
      <c r="E408" s="22" t="s">
        <v>628</v>
      </c>
      <c r="F408" s="22">
        <v>1</v>
      </c>
      <c r="G408" s="22">
        <v>0</v>
      </c>
      <c r="H408" s="22" t="str">
        <f>INDEX(Bar_data!$A$3:$B$140,MATCH(C408,Bar_data!$A$3:$A$140,FALSE),2)</f>
        <v>Trust105</v>
      </c>
      <c r="I408" s="22" t="str">
        <f>INDEX(TrustCAHUB_map!$A$2:$D$139,MATCH($C408,TrustCAHUB_map!$A$2:$A$139,FALSE),3)</f>
        <v>Somerset, Wiltshire, Avon and Gloucester</v>
      </c>
      <c r="J408" s="22" t="str">
        <f>INDEX(TrustCAHUB_map!$A$2:$D$139,MATCH($C408,TrustCAHUB_map!$A$2:$A$139,FALSE),4)</f>
        <v>South West</v>
      </c>
    </row>
    <row r="409" spans="1:10" x14ac:dyDescent="0.3">
      <c r="A409" s="22" t="str">
        <f t="shared" si="6"/>
        <v>'RTE2015Curative70+'</v>
      </c>
      <c r="B409" s="22">
        <v>2015</v>
      </c>
      <c r="C409" s="22" t="s">
        <v>262</v>
      </c>
      <c r="D409" s="22" t="s">
        <v>7</v>
      </c>
      <c r="E409" s="22" t="s">
        <v>628</v>
      </c>
      <c r="F409" s="22">
        <v>21</v>
      </c>
      <c r="G409" s="22">
        <v>1</v>
      </c>
      <c r="H409" s="22" t="str">
        <f>INDEX(Bar_data!$A$3:$B$140,MATCH(C409,Bar_data!$A$3:$A$140,FALSE),2)</f>
        <v>Trust105</v>
      </c>
      <c r="I409" s="22" t="str">
        <f>INDEX(TrustCAHUB_map!$A$2:$D$139,MATCH($C409,TrustCAHUB_map!$A$2:$A$139,FALSE),3)</f>
        <v>Somerset, Wiltshire, Avon and Gloucester</v>
      </c>
      <c r="J409" s="22" t="str">
        <f>INDEX(TrustCAHUB_map!$A$2:$D$139,MATCH($C409,TrustCAHUB_map!$A$2:$A$139,FALSE),4)</f>
        <v>South West</v>
      </c>
    </row>
    <row r="410" spans="1:10" x14ac:dyDescent="0.3">
      <c r="A410" s="22" t="str">
        <f t="shared" si="6"/>
        <v>'RTE2015Palliative70+'</v>
      </c>
      <c r="B410" s="22">
        <v>2015</v>
      </c>
      <c r="C410" s="22" t="s">
        <v>262</v>
      </c>
      <c r="D410" s="22" t="s">
        <v>8</v>
      </c>
      <c r="E410" s="22" t="s">
        <v>628</v>
      </c>
      <c r="F410" s="22">
        <v>25</v>
      </c>
      <c r="G410" s="22">
        <v>2</v>
      </c>
      <c r="H410" s="22" t="str">
        <f>INDEX(Bar_data!$A$3:$B$140,MATCH(C410,Bar_data!$A$3:$A$140,FALSE),2)</f>
        <v>Trust105</v>
      </c>
      <c r="I410" s="22" t="str">
        <f>INDEX(TrustCAHUB_map!$A$2:$D$139,MATCH($C410,TrustCAHUB_map!$A$2:$A$139,FALSE),3)</f>
        <v>Somerset, Wiltshire, Avon and Gloucester</v>
      </c>
      <c r="J410" s="22" t="str">
        <f>INDEX(TrustCAHUB_map!$A$2:$D$139,MATCH($C410,TrustCAHUB_map!$A$2:$A$139,FALSE),4)</f>
        <v>South West</v>
      </c>
    </row>
    <row r="411" spans="1:10" x14ac:dyDescent="0.3">
      <c r="A411" s="22" t="str">
        <f t="shared" si="6"/>
        <v>'RTF2015Palliative18-49'</v>
      </c>
      <c r="B411" s="22">
        <v>2015</v>
      </c>
      <c r="C411" s="22" t="s">
        <v>263</v>
      </c>
      <c r="D411" s="22" t="s">
        <v>8</v>
      </c>
      <c r="E411" s="22" t="s">
        <v>153</v>
      </c>
      <c r="F411" s="22">
        <v>1</v>
      </c>
      <c r="G411" s="22">
        <v>0</v>
      </c>
      <c r="H411" s="22" t="str">
        <f>INDEX(Bar_data!$A$3:$B$140,MATCH(C411,Bar_data!$A$3:$A$140,FALSE),2)</f>
        <v>Trust106</v>
      </c>
      <c r="I411" s="22" t="str">
        <f>INDEX(TrustCAHUB_map!$A$2:$D$139,MATCH($C411,TrustCAHUB_map!$A$2:$A$139,FALSE),3)</f>
        <v>North East and Cumbria</v>
      </c>
      <c r="J411" s="22" t="str">
        <f>INDEX(TrustCAHUB_map!$A$2:$D$139,MATCH($C411,TrustCAHUB_map!$A$2:$A$139,FALSE),4)</f>
        <v>North East</v>
      </c>
    </row>
    <row r="412" spans="1:10" x14ac:dyDescent="0.3">
      <c r="A412" s="22" t="str">
        <f t="shared" si="6"/>
        <v>'RTF2015Curative50-69'</v>
      </c>
      <c r="B412" s="22">
        <v>2015</v>
      </c>
      <c r="C412" s="22" t="s">
        <v>263</v>
      </c>
      <c r="D412" s="22" t="s">
        <v>7</v>
      </c>
      <c r="E412" s="22" t="s">
        <v>627</v>
      </c>
      <c r="F412" s="22">
        <v>11</v>
      </c>
      <c r="G412" s="22">
        <v>0</v>
      </c>
      <c r="H412" s="22" t="str">
        <f>INDEX(Bar_data!$A$3:$B$140,MATCH(C412,Bar_data!$A$3:$A$140,FALSE),2)</f>
        <v>Trust106</v>
      </c>
      <c r="I412" s="22" t="str">
        <f>INDEX(TrustCAHUB_map!$A$2:$D$139,MATCH($C412,TrustCAHUB_map!$A$2:$A$139,FALSE),3)</f>
        <v>North East and Cumbria</v>
      </c>
      <c r="J412" s="22" t="str">
        <f>INDEX(TrustCAHUB_map!$A$2:$D$139,MATCH($C412,TrustCAHUB_map!$A$2:$A$139,FALSE),4)</f>
        <v>North East</v>
      </c>
    </row>
    <row r="413" spans="1:10" x14ac:dyDescent="0.3">
      <c r="A413" s="22" t="str">
        <f t="shared" si="6"/>
        <v>'RTF2015Not assigned50-69'</v>
      </c>
      <c r="B413" s="22">
        <v>2015</v>
      </c>
      <c r="C413" s="22" t="s">
        <v>263</v>
      </c>
      <c r="D413" s="22" t="s">
        <v>477</v>
      </c>
      <c r="E413" s="22" t="s">
        <v>627</v>
      </c>
      <c r="F413" s="22">
        <v>3</v>
      </c>
      <c r="G413" s="22">
        <v>0</v>
      </c>
      <c r="H413" s="22" t="str">
        <f>INDEX(Bar_data!$A$3:$B$140,MATCH(C413,Bar_data!$A$3:$A$140,FALSE),2)</f>
        <v>Trust106</v>
      </c>
      <c r="I413" s="22" t="str">
        <f>INDEX(TrustCAHUB_map!$A$2:$D$139,MATCH($C413,TrustCAHUB_map!$A$2:$A$139,FALSE),3)</f>
        <v>North East and Cumbria</v>
      </c>
      <c r="J413" s="22" t="str">
        <f>INDEX(TrustCAHUB_map!$A$2:$D$139,MATCH($C413,TrustCAHUB_map!$A$2:$A$139,FALSE),4)</f>
        <v>North East</v>
      </c>
    </row>
    <row r="414" spans="1:10" x14ac:dyDescent="0.3">
      <c r="A414" s="22" t="str">
        <f t="shared" si="6"/>
        <v>'RTF2015Palliative50-69'</v>
      </c>
      <c r="B414" s="22">
        <v>2015</v>
      </c>
      <c r="C414" s="22" t="s">
        <v>263</v>
      </c>
      <c r="D414" s="22" t="s">
        <v>8</v>
      </c>
      <c r="E414" s="22" t="s">
        <v>627</v>
      </c>
      <c r="F414" s="22">
        <v>22</v>
      </c>
      <c r="G414" s="22">
        <v>1</v>
      </c>
      <c r="H414" s="22" t="str">
        <f>INDEX(Bar_data!$A$3:$B$140,MATCH(C414,Bar_data!$A$3:$A$140,FALSE),2)</f>
        <v>Trust106</v>
      </c>
      <c r="I414" s="22" t="str">
        <f>INDEX(TrustCAHUB_map!$A$2:$D$139,MATCH($C414,TrustCAHUB_map!$A$2:$A$139,FALSE),3)</f>
        <v>North East and Cumbria</v>
      </c>
      <c r="J414" s="22" t="str">
        <f>INDEX(TrustCAHUB_map!$A$2:$D$139,MATCH($C414,TrustCAHUB_map!$A$2:$A$139,FALSE),4)</f>
        <v>North East</v>
      </c>
    </row>
    <row r="415" spans="1:10" x14ac:dyDescent="0.3">
      <c r="A415" s="22" t="str">
        <f t="shared" si="6"/>
        <v>'RTF2015Palliative70+'</v>
      </c>
      <c r="B415" s="22">
        <v>2015</v>
      </c>
      <c r="C415" s="22" t="s">
        <v>263</v>
      </c>
      <c r="D415" s="22" t="s">
        <v>8</v>
      </c>
      <c r="E415" s="22" t="s">
        <v>628</v>
      </c>
      <c r="F415" s="22">
        <v>15</v>
      </c>
      <c r="G415" s="22">
        <v>1</v>
      </c>
      <c r="H415" s="22" t="str">
        <f>INDEX(Bar_data!$A$3:$B$140,MATCH(C415,Bar_data!$A$3:$A$140,FALSE),2)</f>
        <v>Trust106</v>
      </c>
      <c r="I415" s="22" t="str">
        <f>INDEX(TrustCAHUB_map!$A$2:$D$139,MATCH($C415,TrustCAHUB_map!$A$2:$A$139,FALSE),3)</f>
        <v>North East and Cumbria</v>
      </c>
      <c r="J415" s="22" t="str">
        <f>INDEX(TrustCAHUB_map!$A$2:$D$139,MATCH($C415,TrustCAHUB_map!$A$2:$A$139,FALSE),4)</f>
        <v>North East</v>
      </c>
    </row>
    <row r="416" spans="1:10" x14ac:dyDescent="0.3">
      <c r="A416" s="22" t="str">
        <f t="shared" si="6"/>
        <v>'RTF2015Curative70+'</v>
      </c>
      <c r="B416" s="22">
        <v>2015</v>
      </c>
      <c r="C416" s="22" t="s">
        <v>263</v>
      </c>
      <c r="D416" s="22" t="s">
        <v>7</v>
      </c>
      <c r="E416" s="22" t="s">
        <v>628</v>
      </c>
      <c r="F416" s="22">
        <v>3</v>
      </c>
      <c r="G416" s="22">
        <v>0</v>
      </c>
      <c r="H416" s="22" t="str">
        <f>INDEX(Bar_data!$A$3:$B$140,MATCH(C416,Bar_data!$A$3:$A$140,FALSE),2)</f>
        <v>Trust106</v>
      </c>
      <c r="I416" s="22" t="str">
        <f>INDEX(TrustCAHUB_map!$A$2:$D$139,MATCH($C416,TrustCAHUB_map!$A$2:$A$139,FALSE),3)</f>
        <v>North East and Cumbria</v>
      </c>
      <c r="J416" s="22" t="str">
        <f>INDEX(TrustCAHUB_map!$A$2:$D$139,MATCH($C416,TrustCAHUB_map!$A$2:$A$139,FALSE),4)</f>
        <v>North East</v>
      </c>
    </row>
    <row r="417" spans="1:10" x14ac:dyDescent="0.3">
      <c r="A417" s="22" t="str">
        <f t="shared" si="6"/>
        <v>'RTG2015Palliative18-49'</v>
      </c>
      <c r="B417" s="22">
        <v>2015</v>
      </c>
      <c r="C417" s="22" t="s">
        <v>264</v>
      </c>
      <c r="D417" s="22" t="s">
        <v>8</v>
      </c>
      <c r="E417" s="22" t="s">
        <v>153</v>
      </c>
      <c r="F417" s="22">
        <v>4</v>
      </c>
      <c r="G417" s="22">
        <v>0</v>
      </c>
      <c r="H417" s="22" t="str">
        <f>INDEX(Bar_data!$A$3:$B$140,MATCH(C417,Bar_data!$A$3:$A$140,FALSE),2)</f>
        <v>Trust107</v>
      </c>
      <c r="I417" s="22" t="str">
        <f>INDEX(TrustCAHUB_map!$A$2:$D$139,MATCH($C417,TrustCAHUB_map!$A$2:$A$139,FALSE),3)</f>
        <v>East Midlands</v>
      </c>
      <c r="J417" s="22" t="str">
        <f>INDEX(TrustCAHUB_map!$A$2:$D$139,MATCH($C417,TrustCAHUB_map!$A$2:$A$139,FALSE),4)</f>
        <v>East Midlands</v>
      </c>
    </row>
    <row r="418" spans="1:10" x14ac:dyDescent="0.3">
      <c r="A418" s="22" t="str">
        <f t="shared" si="6"/>
        <v>'RTG2015Curative18-49'</v>
      </c>
      <c r="B418" s="22">
        <v>2015</v>
      </c>
      <c r="C418" s="22" t="s">
        <v>264</v>
      </c>
      <c r="D418" s="22" t="s">
        <v>7</v>
      </c>
      <c r="E418" s="22" t="s">
        <v>153</v>
      </c>
      <c r="F418" s="22">
        <v>3</v>
      </c>
      <c r="G418" s="22">
        <v>0</v>
      </c>
      <c r="H418" s="22" t="str">
        <f>INDEX(Bar_data!$A$3:$B$140,MATCH(C418,Bar_data!$A$3:$A$140,FALSE),2)</f>
        <v>Trust107</v>
      </c>
      <c r="I418" s="22" t="str">
        <f>INDEX(TrustCAHUB_map!$A$2:$D$139,MATCH($C418,TrustCAHUB_map!$A$2:$A$139,FALSE),3)</f>
        <v>East Midlands</v>
      </c>
      <c r="J418" s="22" t="str">
        <f>INDEX(TrustCAHUB_map!$A$2:$D$139,MATCH($C418,TrustCAHUB_map!$A$2:$A$139,FALSE),4)</f>
        <v>East Midlands</v>
      </c>
    </row>
    <row r="419" spans="1:10" x14ac:dyDescent="0.3">
      <c r="A419" s="22" t="str">
        <f t="shared" si="6"/>
        <v>'RTG2015Palliative50-69'</v>
      </c>
      <c r="B419" s="22">
        <v>2015</v>
      </c>
      <c r="C419" s="22" t="s">
        <v>264</v>
      </c>
      <c r="D419" s="22" t="s">
        <v>8</v>
      </c>
      <c r="E419" s="22" t="s">
        <v>627</v>
      </c>
      <c r="F419" s="22">
        <v>34</v>
      </c>
      <c r="G419" s="22">
        <v>4</v>
      </c>
      <c r="H419" s="22" t="str">
        <f>INDEX(Bar_data!$A$3:$B$140,MATCH(C419,Bar_data!$A$3:$A$140,FALSE),2)</f>
        <v>Trust107</v>
      </c>
      <c r="I419" s="22" t="str">
        <f>INDEX(TrustCAHUB_map!$A$2:$D$139,MATCH($C419,TrustCAHUB_map!$A$2:$A$139,FALSE),3)</f>
        <v>East Midlands</v>
      </c>
      <c r="J419" s="22" t="str">
        <f>INDEX(TrustCAHUB_map!$A$2:$D$139,MATCH($C419,TrustCAHUB_map!$A$2:$A$139,FALSE),4)</f>
        <v>East Midlands</v>
      </c>
    </row>
    <row r="420" spans="1:10" x14ac:dyDescent="0.3">
      <c r="A420" s="22" t="str">
        <f t="shared" si="6"/>
        <v>'RTG2015Curative50-69'</v>
      </c>
      <c r="B420" s="22">
        <v>2015</v>
      </c>
      <c r="C420" s="22" t="s">
        <v>264</v>
      </c>
      <c r="D420" s="22" t="s">
        <v>7</v>
      </c>
      <c r="E420" s="22" t="s">
        <v>627</v>
      </c>
      <c r="F420" s="22">
        <v>26</v>
      </c>
      <c r="G420" s="22">
        <v>0</v>
      </c>
      <c r="H420" s="22" t="str">
        <f>INDEX(Bar_data!$A$3:$B$140,MATCH(C420,Bar_data!$A$3:$A$140,FALSE),2)</f>
        <v>Trust107</v>
      </c>
      <c r="I420" s="22" t="str">
        <f>INDEX(TrustCAHUB_map!$A$2:$D$139,MATCH($C420,TrustCAHUB_map!$A$2:$A$139,FALSE),3)</f>
        <v>East Midlands</v>
      </c>
      <c r="J420" s="22" t="str">
        <f>INDEX(TrustCAHUB_map!$A$2:$D$139,MATCH($C420,TrustCAHUB_map!$A$2:$A$139,FALSE),4)</f>
        <v>East Midlands</v>
      </c>
    </row>
    <row r="421" spans="1:10" x14ac:dyDescent="0.3">
      <c r="A421" s="22" t="str">
        <f t="shared" si="6"/>
        <v>'RTG2015Palliative70+'</v>
      </c>
      <c r="B421" s="22">
        <v>2015</v>
      </c>
      <c r="C421" s="22" t="s">
        <v>264</v>
      </c>
      <c r="D421" s="22" t="s">
        <v>8</v>
      </c>
      <c r="E421" s="22" t="s">
        <v>628</v>
      </c>
      <c r="F421" s="22">
        <v>30</v>
      </c>
      <c r="G421" s="22">
        <v>5</v>
      </c>
      <c r="H421" s="22" t="str">
        <f>INDEX(Bar_data!$A$3:$B$140,MATCH(C421,Bar_data!$A$3:$A$140,FALSE),2)</f>
        <v>Trust107</v>
      </c>
      <c r="I421" s="22" t="str">
        <f>INDEX(TrustCAHUB_map!$A$2:$D$139,MATCH($C421,TrustCAHUB_map!$A$2:$A$139,FALSE),3)</f>
        <v>East Midlands</v>
      </c>
      <c r="J421" s="22" t="str">
        <f>INDEX(TrustCAHUB_map!$A$2:$D$139,MATCH($C421,TrustCAHUB_map!$A$2:$A$139,FALSE),4)</f>
        <v>East Midlands</v>
      </c>
    </row>
    <row r="422" spans="1:10" x14ac:dyDescent="0.3">
      <c r="A422" s="22" t="str">
        <f t="shared" si="6"/>
        <v>'RTG2015Curative70+'</v>
      </c>
      <c r="B422" s="22">
        <v>2015</v>
      </c>
      <c r="C422" s="22" t="s">
        <v>264</v>
      </c>
      <c r="D422" s="22" t="s">
        <v>7</v>
      </c>
      <c r="E422" s="22" t="s">
        <v>628</v>
      </c>
      <c r="F422" s="22">
        <v>12</v>
      </c>
      <c r="G422" s="22">
        <v>0</v>
      </c>
      <c r="H422" s="22" t="str">
        <f>INDEX(Bar_data!$A$3:$B$140,MATCH(C422,Bar_data!$A$3:$A$140,FALSE),2)</f>
        <v>Trust107</v>
      </c>
      <c r="I422" s="22" t="str">
        <f>INDEX(TrustCAHUB_map!$A$2:$D$139,MATCH($C422,TrustCAHUB_map!$A$2:$A$139,FALSE),3)</f>
        <v>East Midlands</v>
      </c>
      <c r="J422" s="22" t="str">
        <f>INDEX(TrustCAHUB_map!$A$2:$D$139,MATCH($C422,TrustCAHUB_map!$A$2:$A$139,FALSE),4)</f>
        <v>East Midlands</v>
      </c>
    </row>
    <row r="423" spans="1:10" x14ac:dyDescent="0.3">
      <c r="A423" s="22" t="str">
        <f t="shared" si="6"/>
        <v>'RTH2015Curative18-49'</v>
      </c>
      <c r="B423" s="22">
        <v>2015</v>
      </c>
      <c r="C423" s="22" t="s">
        <v>265</v>
      </c>
      <c r="D423" s="22" t="s">
        <v>7</v>
      </c>
      <c r="E423" s="22" t="s">
        <v>153</v>
      </c>
      <c r="F423" s="22">
        <v>2</v>
      </c>
      <c r="G423" s="22">
        <v>0</v>
      </c>
      <c r="H423" s="22" t="str">
        <f>INDEX(Bar_data!$A$3:$B$140,MATCH(C423,Bar_data!$A$3:$A$140,FALSE),2)</f>
        <v>Trust108</v>
      </c>
      <c r="I423" s="22" t="str">
        <f>INDEX(TrustCAHUB_map!$A$2:$D$139,MATCH($C423,TrustCAHUB_map!$A$2:$A$139,FALSE),3)</f>
        <v>Thames Valley</v>
      </c>
      <c r="J423" s="22" t="str">
        <f>INDEX(TrustCAHUB_map!$A$2:$D$139,MATCH($C423,TrustCAHUB_map!$A$2:$A$139,FALSE),4)</f>
        <v>Wessex</v>
      </c>
    </row>
    <row r="424" spans="1:10" x14ac:dyDescent="0.3">
      <c r="A424" s="22" t="str">
        <f t="shared" si="6"/>
        <v>'RTH2015Palliative18-49'</v>
      </c>
      <c r="B424" s="22">
        <v>2015</v>
      </c>
      <c r="C424" s="22" t="s">
        <v>265</v>
      </c>
      <c r="D424" s="22" t="s">
        <v>8</v>
      </c>
      <c r="E424" s="22" t="s">
        <v>153</v>
      </c>
      <c r="F424" s="22">
        <v>3</v>
      </c>
      <c r="G424" s="22">
        <v>1</v>
      </c>
      <c r="H424" s="22" t="str">
        <f>INDEX(Bar_data!$A$3:$B$140,MATCH(C424,Bar_data!$A$3:$A$140,FALSE),2)</f>
        <v>Trust108</v>
      </c>
      <c r="I424" s="22" t="str">
        <f>INDEX(TrustCAHUB_map!$A$2:$D$139,MATCH($C424,TrustCAHUB_map!$A$2:$A$139,FALSE),3)</f>
        <v>Thames Valley</v>
      </c>
      <c r="J424" s="22" t="str">
        <f>INDEX(TrustCAHUB_map!$A$2:$D$139,MATCH($C424,TrustCAHUB_map!$A$2:$A$139,FALSE),4)</f>
        <v>Wessex</v>
      </c>
    </row>
    <row r="425" spans="1:10" x14ac:dyDescent="0.3">
      <c r="A425" s="22" t="str">
        <f t="shared" si="6"/>
        <v>'RTH2015Not assigned50-69'</v>
      </c>
      <c r="B425" s="22">
        <v>2015</v>
      </c>
      <c r="C425" s="22" t="s">
        <v>265</v>
      </c>
      <c r="D425" s="22" t="s">
        <v>477</v>
      </c>
      <c r="E425" s="22" t="s">
        <v>627</v>
      </c>
      <c r="F425" s="22">
        <v>13</v>
      </c>
      <c r="G425" s="22">
        <v>1</v>
      </c>
      <c r="H425" s="22" t="str">
        <f>INDEX(Bar_data!$A$3:$B$140,MATCH(C425,Bar_data!$A$3:$A$140,FALSE),2)</f>
        <v>Trust108</v>
      </c>
      <c r="I425" s="22" t="str">
        <f>INDEX(TrustCAHUB_map!$A$2:$D$139,MATCH($C425,TrustCAHUB_map!$A$2:$A$139,FALSE),3)</f>
        <v>Thames Valley</v>
      </c>
      <c r="J425" s="22" t="str">
        <f>INDEX(TrustCAHUB_map!$A$2:$D$139,MATCH($C425,TrustCAHUB_map!$A$2:$A$139,FALSE),4)</f>
        <v>Wessex</v>
      </c>
    </row>
    <row r="426" spans="1:10" x14ac:dyDescent="0.3">
      <c r="A426" s="22" t="str">
        <f t="shared" si="6"/>
        <v>'RTH2015Palliative50-69'</v>
      </c>
      <c r="B426" s="22">
        <v>2015</v>
      </c>
      <c r="C426" s="22" t="s">
        <v>265</v>
      </c>
      <c r="D426" s="22" t="s">
        <v>8</v>
      </c>
      <c r="E426" s="22" t="s">
        <v>627</v>
      </c>
      <c r="F426" s="22">
        <v>31</v>
      </c>
      <c r="G426" s="22">
        <v>1</v>
      </c>
      <c r="H426" s="22" t="str">
        <f>INDEX(Bar_data!$A$3:$B$140,MATCH(C426,Bar_data!$A$3:$A$140,FALSE),2)</f>
        <v>Trust108</v>
      </c>
      <c r="I426" s="22" t="str">
        <f>INDEX(TrustCAHUB_map!$A$2:$D$139,MATCH($C426,TrustCAHUB_map!$A$2:$A$139,FALSE),3)</f>
        <v>Thames Valley</v>
      </c>
      <c r="J426" s="22" t="str">
        <f>INDEX(TrustCAHUB_map!$A$2:$D$139,MATCH($C426,TrustCAHUB_map!$A$2:$A$139,FALSE),4)</f>
        <v>Wessex</v>
      </c>
    </row>
    <row r="427" spans="1:10" x14ac:dyDescent="0.3">
      <c r="A427" s="22" t="str">
        <f t="shared" si="6"/>
        <v>'RTH2015Curative50-69'</v>
      </c>
      <c r="B427" s="22">
        <v>2015</v>
      </c>
      <c r="C427" s="22" t="s">
        <v>265</v>
      </c>
      <c r="D427" s="22" t="s">
        <v>7</v>
      </c>
      <c r="E427" s="22" t="s">
        <v>627</v>
      </c>
      <c r="F427" s="22">
        <v>23</v>
      </c>
      <c r="G427" s="22">
        <v>1</v>
      </c>
      <c r="H427" s="22" t="str">
        <f>INDEX(Bar_data!$A$3:$B$140,MATCH(C427,Bar_data!$A$3:$A$140,FALSE),2)</f>
        <v>Trust108</v>
      </c>
      <c r="I427" s="22" t="str">
        <f>INDEX(TrustCAHUB_map!$A$2:$D$139,MATCH($C427,TrustCAHUB_map!$A$2:$A$139,FALSE),3)</f>
        <v>Thames Valley</v>
      </c>
      <c r="J427" s="22" t="str">
        <f>INDEX(TrustCAHUB_map!$A$2:$D$139,MATCH($C427,TrustCAHUB_map!$A$2:$A$139,FALSE),4)</f>
        <v>Wessex</v>
      </c>
    </row>
    <row r="428" spans="1:10" x14ac:dyDescent="0.3">
      <c r="A428" s="22" t="str">
        <f t="shared" si="6"/>
        <v>'RTH2015Palliative70+'</v>
      </c>
      <c r="B428" s="22">
        <v>2015</v>
      </c>
      <c r="C428" s="22" t="s">
        <v>265</v>
      </c>
      <c r="D428" s="22" t="s">
        <v>8</v>
      </c>
      <c r="E428" s="22" t="s">
        <v>628</v>
      </c>
      <c r="F428" s="22">
        <v>18</v>
      </c>
      <c r="G428" s="22">
        <v>2</v>
      </c>
      <c r="H428" s="22" t="str">
        <f>INDEX(Bar_data!$A$3:$B$140,MATCH(C428,Bar_data!$A$3:$A$140,FALSE),2)</f>
        <v>Trust108</v>
      </c>
      <c r="I428" s="22" t="str">
        <f>INDEX(TrustCAHUB_map!$A$2:$D$139,MATCH($C428,TrustCAHUB_map!$A$2:$A$139,FALSE),3)</f>
        <v>Thames Valley</v>
      </c>
      <c r="J428" s="22" t="str">
        <f>INDEX(TrustCAHUB_map!$A$2:$D$139,MATCH($C428,TrustCAHUB_map!$A$2:$A$139,FALSE),4)</f>
        <v>Wessex</v>
      </c>
    </row>
    <row r="429" spans="1:10" x14ac:dyDescent="0.3">
      <c r="A429" s="22" t="str">
        <f t="shared" si="6"/>
        <v>'RTH2015Curative70+'</v>
      </c>
      <c r="B429" s="22">
        <v>2015</v>
      </c>
      <c r="C429" s="22" t="s">
        <v>265</v>
      </c>
      <c r="D429" s="22" t="s">
        <v>7</v>
      </c>
      <c r="E429" s="22" t="s">
        <v>628</v>
      </c>
      <c r="F429" s="22">
        <v>14</v>
      </c>
      <c r="G429" s="22">
        <v>0</v>
      </c>
      <c r="H429" s="22" t="str">
        <f>INDEX(Bar_data!$A$3:$B$140,MATCH(C429,Bar_data!$A$3:$A$140,FALSE),2)</f>
        <v>Trust108</v>
      </c>
      <c r="I429" s="22" t="str">
        <f>INDEX(TrustCAHUB_map!$A$2:$D$139,MATCH($C429,TrustCAHUB_map!$A$2:$A$139,FALSE),3)</f>
        <v>Thames Valley</v>
      </c>
      <c r="J429" s="22" t="str">
        <f>INDEX(TrustCAHUB_map!$A$2:$D$139,MATCH($C429,TrustCAHUB_map!$A$2:$A$139,FALSE),4)</f>
        <v>Wessex</v>
      </c>
    </row>
    <row r="430" spans="1:10" x14ac:dyDescent="0.3">
      <c r="A430" s="22" t="str">
        <f t="shared" si="6"/>
        <v>'RTH2015Not assigned70+'</v>
      </c>
      <c r="B430" s="22">
        <v>2015</v>
      </c>
      <c r="C430" s="22" t="s">
        <v>265</v>
      </c>
      <c r="D430" s="22" t="s">
        <v>477</v>
      </c>
      <c r="E430" s="22" t="s">
        <v>628</v>
      </c>
      <c r="F430" s="22">
        <v>3</v>
      </c>
      <c r="G430" s="22">
        <v>0</v>
      </c>
      <c r="H430" s="22" t="str">
        <f>INDEX(Bar_data!$A$3:$B$140,MATCH(C430,Bar_data!$A$3:$A$140,FALSE),2)</f>
        <v>Trust108</v>
      </c>
      <c r="I430" s="22" t="str">
        <f>INDEX(TrustCAHUB_map!$A$2:$D$139,MATCH($C430,TrustCAHUB_map!$A$2:$A$139,FALSE),3)</f>
        <v>Thames Valley</v>
      </c>
      <c r="J430" s="22" t="str">
        <f>INDEX(TrustCAHUB_map!$A$2:$D$139,MATCH($C430,TrustCAHUB_map!$A$2:$A$139,FALSE),4)</f>
        <v>Wessex</v>
      </c>
    </row>
    <row r="431" spans="1:10" x14ac:dyDescent="0.3">
      <c r="A431" s="22" t="str">
        <f t="shared" si="6"/>
        <v>'RTR2015Palliative18-49'</v>
      </c>
      <c r="B431" s="22">
        <v>2015</v>
      </c>
      <c r="C431" s="22" t="s">
        <v>268</v>
      </c>
      <c r="D431" s="22" t="s">
        <v>8</v>
      </c>
      <c r="E431" s="22" t="s">
        <v>153</v>
      </c>
      <c r="F431" s="22">
        <v>3</v>
      </c>
      <c r="G431" s="22">
        <v>0</v>
      </c>
      <c r="H431" s="22" t="str">
        <f>INDEX(Bar_data!$A$3:$B$140,MATCH(C431,Bar_data!$A$3:$A$140,FALSE),2)</f>
        <v>Trust111</v>
      </c>
      <c r="I431" s="22" t="str">
        <f>INDEX(TrustCAHUB_map!$A$2:$D$139,MATCH($C431,TrustCAHUB_map!$A$2:$A$139,FALSE),3)</f>
        <v>North East and Cumbria</v>
      </c>
      <c r="J431" s="22" t="str">
        <f>INDEX(TrustCAHUB_map!$A$2:$D$139,MATCH($C431,TrustCAHUB_map!$A$2:$A$139,FALSE),4)</f>
        <v>North East</v>
      </c>
    </row>
    <row r="432" spans="1:10" x14ac:dyDescent="0.3">
      <c r="A432" s="22" t="str">
        <f t="shared" si="6"/>
        <v>'RTR2015Curative18-49'</v>
      </c>
      <c r="B432" s="22">
        <v>2015</v>
      </c>
      <c r="C432" s="22" t="s">
        <v>268</v>
      </c>
      <c r="D432" s="22" t="s">
        <v>7</v>
      </c>
      <c r="E432" s="22" t="s">
        <v>153</v>
      </c>
      <c r="F432" s="22">
        <v>6</v>
      </c>
      <c r="G432" s="22">
        <v>0</v>
      </c>
      <c r="H432" s="22" t="str">
        <f>INDEX(Bar_data!$A$3:$B$140,MATCH(C432,Bar_data!$A$3:$A$140,FALSE),2)</f>
        <v>Trust111</v>
      </c>
      <c r="I432" s="22" t="str">
        <f>INDEX(TrustCAHUB_map!$A$2:$D$139,MATCH($C432,TrustCAHUB_map!$A$2:$A$139,FALSE),3)</f>
        <v>North East and Cumbria</v>
      </c>
      <c r="J432" s="22" t="str">
        <f>INDEX(TrustCAHUB_map!$A$2:$D$139,MATCH($C432,TrustCAHUB_map!$A$2:$A$139,FALSE),4)</f>
        <v>North East</v>
      </c>
    </row>
    <row r="433" spans="1:10" x14ac:dyDescent="0.3">
      <c r="A433" s="22" t="str">
        <f t="shared" si="6"/>
        <v>'RTR2015Palliative50-69'</v>
      </c>
      <c r="B433" s="22">
        <v>2015</v>
      </c>
      <c r="C433" s="22" t="s">
        <v>268</v>
      </c>
      <c r="D433" s="22" t="s">
        <v>8</v>
      </c>
      <c r="E433" s="22" t="s">
        <v>627</v>
      </c>
      <c r="F433" s="22">
        <v>33</v>
      </c>
      <c r="G433" s="22">
        <v>1</v>
      </c>
      <c r="H433" s="22" t="str">
        <f>INDEX(Bar_data!$A$3:$B$140,MATCH(C433,Bar_data!$A$3:$A$140,FALSE),2)</f>
        <v>Trust111</v>
      </c>
      <c r="I433" s="22" t="str">
        <f>INDEX(TrustCAHUB_map!$A$2:$D$139,MATCH($C433,TrustCAHUB_map!$A$2:$A$139,FALSE),3)</f>
        <v>North East and Cumbria</v>
      </c>
      <c r="J433" s="22" t="str">
        <f>INDEX(TrustCAHUB_map!$A$2:$D$139,MATCH($C433,TrustCAHUB_map!$A$2:$A$139,FALSE),4)</f>
        <v>North East</v>
      </c>
    </row>
    <row r="434" spans="1:10" x14ac:dyDescent="0.3">
      <c r="A434" s="22" t="str">
        <f t="shared" si="6"/>
        <v>'RTR2015Curative50-69'</v>
      </c>
      <c r="B434" s="22">
        <v>2015</v>
      </c>
      <c r="C434" s="22" t="s">
        <v>268</v>
      </c>
      <c r="D434" s="22" t="s">
        <v>7</v>
      </c>
      <c r="E434" s="22" t="s">
        <v>627</v>
      </c>
      <c r="F434" s="22">
        <v>31</v>
      </c>
      <c r="G434" s="22">
        <v>0</v>
      </c>
      <c r="H434" s="22" t="str">
        <f>INDEX(Bar_data!$A$3:$B$140,MATCH(C434,Bar_data!$A$3:$A$140,FALSE),2)</f>
        <v>Trust111</v>
      </c>
      <c r="I434" s="22" t="str">
        <f>INDEX(TrustCAHUB_map!$A$2:$D$139,MATCH($C434,TrustCAHUB_map!$A$2:$A$139,FALSE),3)</f>
        <v>North East and Cumbria</v>
      </c>
      <c r="J434" s="22" t="str">
        <f>INDEX(TrustCAHUB_map!$A$2:$D$139,MATCH($C434,TrustCAHUB_map!$A$2:$A$139,FALSE),4)</f>
        <v>North East</v>
      </c>
    </row>
    <row r="435" spans="1:10" x14ac:dyDescent="0.3">
      <c r="A435" s="22" t="str">
        <f t="shared" si="6"/>
        <v>'RTR2015Curative70+'</v>
      </c>
      <c r="B435" s="22">
        <v>2015</v>
      </c>
      <c r="C435" s="22" t="s">
        <v>268</v>
      </c>
      <c r="D435" s="22" t="s">
        <v>7</v>
      </c>
      <c r="E435" s="22" t="s">
        <v>628</v>
      </c>
      <c r="F435" s="22">
        <v>29</v>
      </c>
      <c r="G435" s="22">
        <v>2</v>
      </c>
      <c r="H435" s="22" t="str">
        <f>INDEX(Bar_data!$A$3:$B$140,MATCH(C435,Bar_data!$A$3:$A$140,FALSE),2)</f>
        <v>Trust111</v>
      </c>
      <c r="I435" s="22" t="str">
        <f>INDEX(TrustCAHUB_map!$A$2:$D$139,MATCH($C435,TrustCAHUB_map!$A$2:$A$139,FALSE),3)</f>
        <v>North East and Cumbria</v>
      </c>
      <c r="J435" s="22" t="str">
        <f>INDEX(TrustCAHUB_map!$A$2:$D$139,MATCH($C435,TrustCAHUB_map!$A$2:$A$139,FALSE),4)</f>
        <v>North East</v>
      </c>
    </row>
    <row r="436" spans="1:10" x14ac:dyDescent="0.3">
      <c r="A436" s="22" t="str">
        <f t="shared" si="6"/>
        <v>'RTR2015Not assigned70+'</v>
      </c>
      <c r="B436" s="22">
        <v>2015</v>
      </c>
      <c r="C436" s="22" t="s">
        <v>268</v>
      </c>
      <c r="D436" s="22" t="s">
        <v>477</v>
      </c>
      <c r="E436" s="22" t="s">
        <v>628</v>
      </c>
      <c r="F436" s="22">
        <v>1</v>
      </c>
      <c r="G436" s="22">
        <v>0</v>
      </c>
      <c r="H436" s="22" t="str">
        <f>INDEX(Bar_data!$A$3:$B$140,MATCH(C436,Bar_data!$A$3:$A$140,FALSE),2)</f>
        <v>Trust111</v>
      </c>
      <c r="I436" s="22" t="str">
        <f>INDEX(TrustCAHUB_map!$A$2:$D$139,MATCH($C436,TrustCAHUB_map!$A$2:$A$139,FALSE),3)</f>
        <v>North East and Cumbria</v>
      </c>
      <c r="J436" s="22" t="str">
        <f>INDEX(TrustCAHUB_map!$A$2:$D$139,MATCH($C436,TrustCAHUB_map!$A$2:$A$139,FALSE),4)</f>
        <v>North East</v>
      </c>
    </row>
    <row r="437" spans="1:10" x14ac:dyDescent="0.3">
      <c r="A437" s="22" t="str">
        <f t="shared" si="6"/>
        <v>'RTR2015Palliative70+'</v>
      </c>
      <c r="B437" s="22">
        <v>2015</v>
      </c>
      <c r="C437" s="22" t="s">
        <v>268</v>
      </c>
      <c r="D437" s="22" t="s">
        <v>8</v>
      </c>
      <c r="E437" s="22" t="s">
        <v>628</v>
      </c>
      <c r="F437" s="22">
        <v>30</v>
      </c>
      <c r="G437" s="22">
        <v>3</v>
      </c>
      <c r="H437" s="22" t="str">
        <f>INDEX(Bar_data!$A$3:$B$140,MATCH(C437,Bar_data!$A$3:$A$140,FALSE),2)</f>
        <v>Trust111</v>
      </c>
      <c r="I437" s="22" t="str">
        <f>INDEX(TrustCAHUB_map!$A$2:$D$139,MATCH($C437,TrustCAHUB_map!$A$2:$A$139,FALSE),3)</f>
        <v>North East and Cumbria</v>
      </c>
      <c r="J437" s="22" t="str">
        <f>INDEX(TrustCAHUB_map!$A$2:$D$139,MATCH($C437,TrustCAHUB_map!$A$2:$A$139,FALSE),4)</f>
        <v>North East</v>
      </c>
    </row>
    <row r="438" spans="1:10" x14ac:dyDescent="0.3">
      <c r="A438" s="22" t="str">
        <f t="shared" si="6"/>
        <v>'RTX2015Curative18-49'</v>
      </c>
      <c r="B438" s="22">
        <v>2015</v>
      </c>
      <c r="C438" s="22" t="s">
        <v>269</v>
      </c>
      <c r="D438" s="22" t="s">
        <v>7</v>
      </c>
      <c r="E438" s="22" t="s">
        <v>153</v>
      </c>
      <c r="F438" s="22">
        <v>2</v>
      </c>
      <c r="G438" s="22">
        <v>0</v>
      </c>
      <c r="H438" s="22" t="str">
        <f>INDEX(Bar_data!$A$3:$B$140,MATCH(C438,Bar_data!$A$3:$A$140,FALSE),2)</f>
        <v>Trust112</v>
      </c>
      <c r="I438" s="22" t="str">
        <f>INDEX(TrustCAHUB_map!$A$2:$D$139,MATCH($C438,TrustCAHUB_map!$A$2:$A$139,FALSE),3)</f>
        <v>Lancashire and South Cumbria</v>
      </c>
      <c r="J438" s="22" t="str">
        <f>INDEX(TrustCAHUB_map!$A$2:$D$139,MATCH($C438,TrustCAHUB_map!$A$2:$A$139,FALSE),4)</f>
        <v>North West</v>
      </c>
    </row>
    <row r="439" spans="1:10" x14ac:dyDescent="0.3">
      <c r="A439" s="22" t="str">
        <f t="shared" si="6"/>
        <v>'RTX2015Not assigned18-49'</v>
      </c>
      <c r="B439" s="22">
        <v>2015</v>
      </c>
      <c r="C439" s="22" t="s">
        <v>269</v>
      </c>
      <c r="D439" s="22" t="s">
        <v>477</v>
      </c>
      <c r="E439" s="22" t="s">
        <v>153</v>
      </c>
      <c r="F439" s="22">
        <v>1</v>
      </c>
      <c r="G439" s="22">
        <v>0</v>
      </c>
      <c r="H439" s="22" t="str">
        <f>INDEX(Bar_data!$A$3:$B$140,MATCH(C439,Bar_data!$A$3:$A$140,FALSE),2)</f>
        <v>Trust112</v>
      </c>
      <c r="I439" s="22" t="str">
        <f>INDEX(TrustCAHUB_map!$A$2:$D$139,MATCH($C439,TrustCAHUB_map!$A$2:$A$139,FALSE),3)</f>
        <v>Lancashire and South Cumbria</v>
      </c>
      <c r="J439" s="22" t="str">
        <f>INDEX(TrustCAHUB_map!$A$2:$D$139,MATCH($C439,TrustCAHUB_map!$A$2:$A$139,FALSE),4)</f>
        <v>North West</v>
      </c>
    </row>
    <row r="440" spans="1:10" x14ac:dyDescent="0.3">
      <c r="A440" s="22" t="str">
        <f t="shared" si="6"/>
        <v>'RTX2015Palliative18-49'</v>
      </c>
      <c r="B440" s="22">
        <v>2015</v>
      </c>
      <c r="C440" s="22" t="s">
        <v>269</v>
      </c>
      <c r="D440" s="22" t="s">
        <v>8</v>
      </c>
      <c r="E440" s="22" t="s">
        <v>153</v>
      </c>
      <c r="F440" s="22">
        <v>1</v>
      </c>
      <c r="G440" s="22">
        <v>0</v>
      </c>
      <c r="H440" s="22" t="str">
        <f>INDEX(Bar_data!$A$3:$B$140,MATCH(C440,Bar_data!$A$3:$A$140,FALSE),2)</f>
        <v>Trust112</v>
      </c>
      <c r="I440" s="22" t="str">
        <f>INDEX(TrustCAHUB_map!$A$2:$D$139,MATCH($C440,TrustCAHUB_map!$A$2:$A$139,FALSE),3)</f>
        <v>Lancashire and South Cumbria</v>
      </c>
      <c r="J440" s="22" t="str">
        <f>INDEX(TrustCAHUB_map!$A$2:$D$139,MATCH($C440,TrustCAHUB_map!$A$2:$A$139,FALSE),4)</f>
        <v>North West</v>
      </c>
    </row>
    <row r="441" spans="1:10" x14ac:dyDescent="0.3">
      <c r="A441" s="22" t="str">
        <f t="shared" si="6"/>
        <v>'RTX2015Palliative50-69'</v>
      </c>
      <c r="B441" s="22">
        <v>2015</v>
      </c>
      <c r="C441" s="22" t="s">
        <v>269</v>
      </c>
      <c r="D441" s="22" t="s">
        <v>8</v>
      </c>
      <c r="E441" s="22" t="s">
        <v>627</v>
      </c>
      <c r="F441" s="22">
        <v>22</v>
      </c>
      <c r="G441" s="22">
        <v>1</v>
      </c>
      <c r="H441" s="22" t="str">
        <f>INDEX(Bar_data!$A$3:$B$140,MATCH(C441,Bar_data!$A$3:$A$140,FALSE),2)</f>
        <v>Trust112</v>
      </c>
      <c r="I441" s="22" t="str">
        <f>INDEX(TrustCAHUB_map!$A$2:$D$139,MATCH($C441,TrustCAHUB_map!$A$2:$A$139,FALSE),3)</f>
        <v>Lancashire and South Cumbria</v>
      </c>
      <c r="J441" s="22" t="str">
        <f>INDEX(TrustCAHUB_map!$A$2:$D$139,MATCH($C441,TrustCAHUB_map!$A$2:$A$139,FALSE),4)</f>
        <v>North West</v>
      </c>
    </row>
    <row r="442" spans="1:10" x14ac:dyDescent="0.3">
      <c r="A442" s="22" t="str">
        <f t="shared" si="6"/>
        <v>'RTX2015Curative50-69'</v>
      </c>
      <c r="B442" s="22">
        <v>2015</v>
      </c>
      <c r="C442" s="22" t="s">
        <v>269</v>
      </c>
      <c r="D442" s="22" t="s">
        <v>7</v>
      </c>
      <c r="E442" s="22" t="s">
        <v>627</v>
      </c>
      <c r="F442" s="22">
        <v>16</v>
      </c>
      <c r="G442" s="22">
        <v>0</v>
      </c>
      <c r="H442" s="22" t="str">
        <f>INDEX(Bar_data!$A$3:$B$140,MATCH(C442,Bar_data!$A$3:$A$140,FALSE),2)</f>
        <v>Trust112</v>
      </c>
      <c r="I442" s="22" t="str">
        <f>INDEX(TrustCAHUB_map!$A$2:$D$139,MATCH($C442,TrustCAHUB_map!$A$2:$A$139,FALSE),3)</f>
        <v>Lancashire and South Cumbria</v>
      </c>
      <c r="J442" s="22" t="str">
        <f>INDEX(TrustCAHUB_map!$A$2:$D$139,MATCH($C442,TrustCAHUB_map!$A$2:$A$139,FALSE),4)</f>
        <v>North West</v>
      </c>
    </row>
    <row r="443" spans="1:10" x14ac:dyDescent="0.3">
      <c r="A443" s="22" t="str">
        <f t="shared" si="6"/>
        <v>'RTX2015Not assigned50-69'</v>
      </c>
      <c r="B443" s="22">
        <v>2015</v>
      </c>
      <c r="C443" s="22" t="s">
        <v>269</v>
      </c>
      <c r="D443" s="22" t="s">
        <v>477</v>
      </c>
      <c r="E443" s="22" t="s">
        <v>627</v>
      </c>
      <c r="F443" s="22">
        <v>2</v>
      </c>
      <c r="G443" s="22">
        <v>0</v>
      </c>
      <c r="H443" s="22" t="str">
        <f>INDEX(Bar_data!$A$3:$B$140,MATCH(C443,Bar_data!$A$3:$A$140,FALSE),2)</f>
        <v>Trust112</v>
      </c>
      <c r="I443" s="22" t="str">
        <f>INDEX(TrustCAHUB_map!$A$2:$D$139,MATCH($C443,TrustCAHUB_map!$A$2:$A$139,FALSE),3)</f>
        <v>Lancashire and South Cumbria</v>
      </c>
      <c r="J443" s="22" t="str">
        <f>INDEX(TrustCAHUB_map!$A$2:$D$139,MATCH($C443,TrustCAHUB_map!$A$2:$A$139,FALSE),4)</f>
        <v>North West</v>
      </c>
    </row>
    <row r="444" spans="1:10" x14ac:dyDescent="0.3">
      <c r="A444" s="22" t="str">
        <f t="shared" si="6"/>
        <v>'RTX2015Palliative70+'</v>
      </c>
      <c r="B444" s="22">
        <v>2015</v>
      </c>
      <c r="C444" s="22" t="s">
        <v>269</v>
      </c>
      <c r="D444" s="22" t="s">
        <v>8</v>
      </c>
      <c r="E444" s="22" t="s">
        <v>628</v>
      </c>
      <c r="F444" s="22">
        <v>25</v>
      </c>
      <c r="G444" s="22">
        <v>2</v>
      </c>
      <c r="H444" s="22" t="str">
        <f>INDEX(Bar_data!$A$3:$B$140,MATCH(C444,Bar_data!$A$3:$A$140,FALSE),2)</f>
        <v>Trust112</v>
      </c>
      <c r="I444" s="22" t="str">
        <f>INDEX(TrustCAHUB_map!$A$2:$D$139,MATCH($C444,TrustCAHUB_map!$A$2:$A$139,FALSE),3)</f>
        <v>Lancashire and South Cumbria</v>
      </c>
      <c r="J444" s="22" t="str">
        <f>INDEX(TrustCAHUB_map!$A$2:$D$139,MATCH($C444,TrustCAHUB_map!$A$2:$A$139,FALSE),4)</f>
        <v>North West</v>
      </c>
    </row>
    <row r="445" spans="1:10" x14ac:dyDescent="0.3">
      <c r="A445" s="22" t="str">
        <f t="shared" si="6"/>
        <v>'RTX2015Curative70+'</v>
      </c>
      <c r="B445" s="22">
        <v>2015</v>
      </c>
      <c r="C445" s="22" t="s">
        <v>269</v>
      </c>
      <c r="D445" s="22" t="s">
        <v>7</v>
      </c>
      <c r="E445" s="22" t="s">
        <v>628</v>
      </c>
      <c r="F445" s="22">
        <v>11</v>
      </c>
      <c r="G445" s="22">
        <v>2</v>
      </c>
      <c r="H445" s="22" t="str">
        <f>INDEX(Bar_data!$A$3:$B$140,MATCH(C445,Bar_data!$A$3:$A$140,FALSE),2)</f>
        <v>Trust112</v>
      </c>
      <c r="I445" s="22" t="str">
        <f>INDEX(TrustCAHUB_map!$A$2:$D$139,MATCH($C445,TrustCAHUB_map!$A$2:$A$139,FALSE),3)</f>
        <v>Lancashire and South Cumbria</v>
      </c>
      <c r="J445" s="22" t="str">
        <f>INDEX(TrustCAHUB_map!$A$2:$D$139,MATCH($C445,TrustCAHUB_map!$A$2:$A$139,FALSE),4)</f>
        <v>North West</v>
      </c>
    </row>
    <row r="446" spans="1:10" x14ac:dyDescent="0.3">
      <c r="A446" s="22" t="str">
        <f t="shared" si="6"/>
        <v>'RTX2015Not assigned70+'</v>
      </c>
      <c r="B446" s="22">
        <v>2015</v>
      </c>
      <c r="C446" s="22" t="s">
        <v>269</v>
      </c>
      <c r="D446" s="22" t="s">
        <v>477</v>
      </c>
      <c r="E446" s="22" t="s">
        <v>628</v>
      </c>
      <c r="F446" s="22">
        <v>3</v>
      </c>
      <c r="G446" s="22">
        <v>0</v>
      </c>
      <c r="H446" s="22" t="str">
        <f>INDEX(Bar_data!$A$3:$B$140,MATCH(C446,Bar_data!$A$3:$A$140,FALSE),2)</f>
        <v>Trust112</v>
      </c>
      <c r="I446" s="22" t="str">
        <f>INDEX(TrustCAHUB_map!$A$2:$D$139,MATCH($C446,TrustCAHUB_map!$A$2:$A$139,FALSE),3)</f>
        <v>Lancashire and South Cumbria</v>
      </c>
      <c r="J446" s="22" t="str">
        <f>INDEX(TrustCAHUB_map!$A$2:$D$139,MATCH($C446,TrustCAHUB_map!$A$2:$A$139,FALSE),4)</f>
        <v>North West</v>
      </c>
    </row>
    <row r="447" spans="1:10" x14ac:dyDescent="0.3">
      <c r="A447" s="22" t="str">
        <f t="shared" si="6"/>
        <v>'RVV2015Curative18-49'</v>
      </c>
      <c r="B447" s="22">
        <v>2015</v>
      </c>
      <c r="C447" s="22" t="s">
        <v>272</v>
      </c>
      <c r="D447" s="22" t="s">
        <v>7</v>
      </c>
      <c r="E447" s="22" t="s">
        <v>153</v>
      </c>
      <c r="F447" s="22">
        <v>2</v>
      </c>
      <c r="G447" s="22">
        <v>0</v>
      </c>
      <c r="H447" s="22" t="str">
        <f>INDEX(Bar_data!$A$3:$B$140,MATCH(C447,Bar_data!$A$3:$A$140,FALSE),2)</f>
        <v>Trust115</v>
      </c>
      <c r="I447" s="22" t="str">
        <f>INDEX(TrustCAHUB_map!$A$2:$D$139,MATCH($C447,TrustCAHUB_map!$A$2:$A$139,FALSE),3)</f>
        <v>Kent and Medway</v>
      </c>
      <c r="J447" s="22" t="str">
        <f>INDEX(TrustCAHUB_map!$A$2:$D$139,MATCH($C447,TrustCAHUB_map!$A$2:$A$139,FALSE),4)</f>
        <v>South East</v>
      </c>
    </row>
    <row r="448" spans="1:10" x14ac:dyDescent="0.3">
      <c r="A448" s="22" t="str">
        <f t="shared" si="6"/>
        <v>'RVV2015Palliative18-49'</v>
      </c>
      <c r="B448" s="22">
        <v>2015</v>
      </c>
      <c r="C448" s="22" t="s">
        <v>272</v>
      </c>
      <c r="D448" s="22" t="s">
        <v>8</v>
      </c>
      <c r="E448" s="22" t="s">
        <v>153</v>
      </c>
      <c r="F448" s="22">
        <v>3</v>
      </c>
      <c r="G448" s="22">
        <v>0</v>
      </c>
      <c r="H448" s="22" t="str">
        <f>INDEX(Bar_data!$A$3:$B$140,MATCH(C448,Bar_data!$A$3:$A$140,FALSE),2)</f>
        <v>Trust115</v>
      </c>
      <c r="I448" s="22" t="str">
        <f>INDEX(TrustCAHUB_map!$A$2:$D$139,MATCH($C448,TrustCAHUB_map!$A$2:$A$139,FALSE),3)</f>
        <v>Kent and Medway</v>
      </c>
      <c r="J448" s="22" t="str">
        <f>INDEX(TrustCAHUB_map!$A$2:$D$139,MATCH($C448,TrustCAHUB_map!$A$2:$A$139,FALSE),4)</f>
        <v>South East</v>
      </c>
    </row>
    <row r="449" spans="1:10" x14ac:dyDescent="0.3">
      <c r="A449" s="22" t="str">
        <f t="shared" si="6"/>
        <v>'RVV2015Curative50-69'</v>
      </c>
      <c r="B449" s="22">
        <v>2015</v>
      </c>
      <c r="C449" s="22" t="s">
        <v>272</v>
      </c>
      <c r="D449" s="22" t="s">
        <v>7</v>
      </c>
      <c r="E449" s="22" t="s">
        <v>627</v>
      </c>
      <c r="F449" s="22">
        <v>23</v>
      </c>
      <c r="G449" s="22">
        <v>0</v>
      </c>
      <c r="H449" s="22" t="str">
        <f>INDEX(Bar_data!$A$3:$B$140,MATCH(C449,Bar_data!$A$3:$A$140,FALSE),2)</f>
        <v>Trust115</v>
      </c>
      <c r="I449" s="22" t="str">
        <f>INDEX(TrustCAHUB_map!$A$2:$D$139,MATCH($C449,TrustCAHUB_map!$A$2:$A$139,FALSE),3)</f>
        <v>Kent and Medway</v>
      </c>
      <c r="J449" s="22" t="str">
        <f>INDEX(TrustCAHUB_map!$A$2:$D$139,MATCH($C449,TrustCAHUB_map!$A$2:$A$139,FALSE),4)</f>
        <v>South East</v>
      </c>
    </row>
    <row r="450" spans="1:10" x14ac:dyDescent="0.3">
      <c r="A450" s="22" t="str">
        <f t="shared" si="6"/>
        <v>'RVV2015Palliative50-69'</v>
      </c>
      <c r="B450" s="22">
        <v>2015</v>
      </c>
      <c r="C450" s="22" t="s">
        <v>272</v>
      </c>
      <c r="D450" s="22" t="s">
        <v>8</v>
      </c>
      <c r="E450" s="22" t="s">
        <v>627</v>
      </c>
      <c r="F450" s="22">
        <v>41</v>
      </c>
      <c r="G450" s="22">
        <v>7</v>
      </c>
      <c r="H450" s="22" t="str">
        <f>INDEX(Bar_data!$A$3:$B$140,MATCH(C450,Bar_data!$A$3:$A$140,FALSE),2)</f>
        <v>Trust115</v>
      </c>
      <c r="I450" s="22" t="str">
        <f>INDEX(TrustCAHUB_map!$A$2:$D$139,MATCH($C450,TrustCAHUB_map!$A$2:$A$139,FALSE),3)</f>
        <v>Kent and Medway</v>
      </c>
      <c r="J450" s="22" t="str">
        <f>INDEX(TrustCAHUB_map!$A$2:$D$139,MATCH($C450,TrustCAHUB_map!$A$2:$A$139,FALSE),4)</f>
        <v>South East</v>
      </c>
    </row>
    <row r="451" spans="1:10" x14ac:dyDescent="0.3">
      <c r="A451" s="22" t="str">
        <f t="shared" ref="A451:A514" si="7">"'"&amp;C451&amp;B451&amp;D451&amp;E451&amp;"'"</f>
        <v>'RVV2015Curative70+'</v>
      </c>
      <c r="B451" s="22">
        <v>2015</v>
      </c>
      <c r="C451" s="22" t="s">
        <v>272</v>
      </c>
      <c r="D451" s="22" t="s">
        <v>7</v>
      </c>
      <c r="E451" s="22" t="s">
        <v>628</v>
      </c>
      <c r="F451" s="22">
        <v>28</v>
      </c>
      <c r="G451" s="22">
        <v>0</v>
      </c>
      <c r="H451" s="22" t="str">
        <f>INDEX(Bar_data!$A$3:$B$140,MATCH(C451,Bar_data!$A$3:$A$140,FALSE),2)</f>
        <v>Trust115</v>
      </c>
      <c r="I451" s="22" t="str">
        <f>INDEX(TrustCAHUB_map!$A$2:$D$139,MATCH($C451,TrustCAHUB_map!$A$2:$A$139,FALSE),3)</f>
        <v>Kent and Medway</v>
      </c>
      <c r="J451" s="22" t="str">
        <f>INDEX(TrustCAHUB_map!$A$2:$D$139,MATCH($C451,TrustCAHUB_map!$A$2:$A$139,FALSE),4)</f>
        <v>South East</v>
      </c>
    </row>
    <row r="452" spans="1:10" x14ac:dyDescent="0.3">
      <c r="A452" s="22" t="str">
        <f t="shared" si="7"/>
        <v>'RVV2015Palliative70+'</v>
      </c>
      <c r="B452" s="22">
        <v>2015</v>
      </c>
      <c r="C452" s="22" t="s">
        <v>272</v>
      </c>
      <c r="D452" s="22" t="s">
        <v>8</v>
      </c>
      <c r="E452" s="22" t="s">
        <v>628</v>
      </c>
      <c r="F452" s="22">
        <v>26</v>
      </c>
      <c r="G452" s="22">
        <v>3</v>
      </c>
      <c r="H452" s="22" t="str">
        <f>INDEX(Bar_data!$A$3:$B$140,MATCH(C452,Bar_data!$A$3:$A$140,FALSE),2)</f>
        <v>Trust115</v>
      </c>
      <c r="I452" s="22" t="str">
        <f>INDEX(TrustCAHUB_map!$A$2:$D$139,MATCH($C452,TrustCAHUB_map!$A$2:$A$139,FALSE),3)</f>
        <v>Kent and Medway</v>
      </c>
      <c r="J452" s="22" t="str">
        <f>INDEX(TrustCAHUB_map!$A$2:$D$139,MATCH($C452,TrustCAHUB_map!$A$2:$A$139,FALSE),4)</f>
        <v>South East</v>
      </c>
    </row>
    <row r="453" spans="1:10" x14ac:dyDescent="0.3">
      <c r="A453" s="22" t="str">
        <f t="shared" si="7"/>
        <v>'RVW2015Palliative50-69'</v>
      </c>
      <c r="B453" s="22">
        <v>2015</v>
      </c>
      <c r="C453" s="22" t="s">
        <v>273</v>
      </c>
      <c r="D453" s="22" t="s">
        <v>8</v>
      </c>
      <c r="E453" s="22" t="s">
        <v>627</v>
      </c>
      <c r="F453" s="22">
        <v>1</v>
      </c>
      <c r="G453" s="22">
        <v>0</v>
      </c>
      <c r="H453" s="22" t="str">
        <f>INDEX(Bar_data!$A$3:$B$140,MATCH(C453,Bar_data!$A$3:$A$140,FALSE),2)</f>
        <v>Trust116</v>
      </c>
      <c r="I453" s="22" t="str">
        <f>INDEX(TrustCAHUB_map!$A$2:$D$139,MATCH($C453,TrustCAHUB_map!$A$2:$A$139,FALSE),3)</f>
        <v>North East and Cumbria</v>
      </c>
      <c r="J453" s="22" t="str">
        <f>INDEX(TrustCAHUB_map!$A$2:$D$139,MATCH($C453,TrustCAHUB_map!$A$2:$A$139,FALSE),4)</f>
        <v>North East</v>
      </c>
    </row>
    <row r="454" spans="1:10" x14ac:dyDescent="0.3">
      <c r="A454" s="22" t="str">
        <f t="shared" si="7"/>
        <v>'RVW2015Curative50-69'</v>
      </c>
      <c r="B454" s="22">
        <v>2015</v>
      </c>
      <c r="C454" s="22" t="s">
        <v>273</v>
      </c>
      <c r="D454" s="22" t="s">
        <v>7</v>
      </c>
      <c r="E454" s="22" t="s">
        <v>627</v>
      </c>
      <c r="F454" s="22">
        <v>1</v>
      </c>
      <c r="G454" s="22">
        <v>0</v>
      </c>
      <c r="H454" s="22" t="str">
        <f>INDEX(Bar_data!$A$3:$B$140,MATCH(C454,Bar_data!$A$3:$A$140,FALSE),2)</f>
        <v>Trust116</v>
      </c>
      <c r="I454" s="22" t="str">
        <f>INDEX(TrustCAHUB_map!$A$2:$D$139,MATCH($C454,TrustCAHUB_map!$A$2:$A$139,FALSE),3)</f>
        <v>North East and Cumbria</v>
      </c>
      <c r="J454" s="22" t="str">
        <f>INDEX(TrustCAHUB_map!$A$2:$D$139,MATCH($C454,TrustCAHUB_map!$A$2:$A$139,FALSE),4)</f>
        <v>North East</v>
      </c>
    </row>
    <row r="455" spans="1:10" x14ac:dyDescent="0.3">
      <c r="A455" s="22" t="str">
        <f t="shared" si="7"/>
        <v>'RVW2015Palliative70+'</v>
      </c>
      <c r="B455" s="22">
        <v>2015</v>
      </c>
      <c r="C455" s="22" t="s">
        <v>273</v>
      </c>
      <c r="D455" s="22" t="s">
        <v>8</v>
      </c>
      <c r="E455" s="22" t="s">
        <v>628</v>
      </c>
      <c r="F455" s="22">
        <v>1</v>
      </c>
      <c r="G455" s="22">
        <v>0</v>
      </c>
      <c r="H455" s="22" t="str">
        <f>INDEX(Bar_data!$A$3:$B$140,MATCH(C455,Bar_data!$A$3:$A$140,FALSE),2)</f>
        <v>Trust116</v>
      </c>
      <c r="I455" s="22" t="str">
        <f>INDEX(TrustCAHUB_map!$A$2:$D$139,MATCH($C455,TrustCAHUB_map!$A$2:$A$139,FALSE),3)</f>
        <v>North East and Cumbria</v>
      </c>
      <c r="J455" s="22" t="str">
        <f>INDEX(TrustCAHUB_map!$A$2:$D$139,MATCH($C455,TrustCAHUB_map!$A$2:$A$139,FALSE),4)</f>
        <v>North East</v>
      </c>
    </row>
    <row r="456" spans="1:10" x14ac:dyDescent="0.3">
      <c r="A456" s="22" t="str">
        <f t="shared" si="7"/>
        <v>'RVW2015Curative70+'</v>
      </c>
      <c r="B456" s="22">
        <v>2015</v>
      </c>
      <c r="C456" s="22" t="s">
        <v>273</v>
      </c>
      <c r="D456" s="22" t="s">
        <v>7</v>
      </c>
      <c r="E456" s="22" t="s">
        <v>628</v>
      </c>
      <c r="F456" s="22">
        <v>1</v>
      </c>
      <c r="G456" s="22">
        <v>0</v>
      </c>
      <c r="H456" s="22" t="str">
        <f>INDEX(Bar_data!$A$3:$B$140,MATCH(C456,Bar_data!$A$3:$A$140,FALSE),2)</f>
        <v>Trust116</v>
      </c>
      <c r="I456" s="22" t="str">
        <f>INDEX(TrustCAHUB_map!$A$2:$D$139,MATCH($C456,TrustCAHUB_map!$A$2:$A$139,FALSE),3)</f>
        <v>North East and Cumbria</v>
      </c>
      <c r="J456" s="22" t="str">
        <f>INDEX(TrustCAHUB_map!$A$2:$D$139,MATCH($C456,TrustCAHUB_map!$A$2:$A$139,FALSE),4)</f>
        <v>North East</v>
      </c>
    </row>
    <row r="457" spans="1:10" x14ac:dyDescent="0.3">
      <c r="A457" s="22" t="str">
        <f t="shared" si="7"/>
        <v>'RWA2015Curative18-49'</v>
      </c>
      <c r="B457" s="22">
        <v>2015</v>
      </c>
      <c r="C457" s="22" t="s">
        <v>276</v>
      </c>
      <c r="D457" s="22" t="s">
        <v>7</v>
      </c>
      <c r="E457" s="22" t="s">
        <v>153</v>
      </c>
      <c r="F457" s="22">
        <v>1</v>
      </c>
      <c r="G457" s="22">
        <v>0</v>
      </c>
      <c r="H457" s="22" t="str">
        <f>INDEX(Bar_data!$A$3:$B$140,MATCH(C457,Bar_data!$A$3:$A$140,FALSE),2)</f>
        <v>Trust119</v>
      </c>
      <c r="I457" s="22" t="str">
        <f>INDEX(TrustCAHUB_map!$A$2:$D$139,MATCH($C457,TrustCAHUB_map!$A$2:$A$139,FALSE),3)</f>
        <v>Humber, Coast and Vale</v>
      </c>
      <c r="J457" s="22" t="str">
        <f>INDEX(TrustCAHUB_map!$A$2:$D$139,MATCH($C457,TrustCAHUB_map!$A$2:$A$139,FALSE),4)</f>
        <v>Yorkshire and Humber</v>
      </c>
    </row>
    <row r="458" spans="1:10" x14ac:dyDescent="0.3">
      <c r="A458" s="22" t="str">
        <f t="shared" si="7"/>
        <v>'RWA2015Palliative18-49'</v>
      </c>
      <c r="B458" s="22">
        <v>2015</v>
      </c>
      <c r="C458" s="22" t="s">
        <v>276</v>
      </c>
      <c r="D458" s="22" t="s">
        <v>8</v>
      </c>
      <c r="E458" s="22" t="s">
        <v>153</v>
      </c>
      <c r="F458" s="22">
        <v>3</v>
      </c>
      <c r="G458" s="22">
        <v>1</v>
      </c>
      <c r="H458" s="22" t="str">
        <f>INDEX(Bar_data!$A$3:$B$140,MATCH(C458,Bar_data!$A$3:$A$140,FALSE),2)</f>
        <v>Trust119</v>
      </c>
      <c r="I458" s="22" t="str">
        <f>INDEX(TrustCAHUB_map!$A$2:$D$139,MATCH($C458,TrustCAHUB_map!$A$2:$A$139,FALSE),3)</f>
        <v>Humber, Coast and Vale</v>
      </c>
      <c r="J458" s="22" t="str">
        <f>INDEX(TrustCAHUB_map!$A$2:$D$139,MATCH($C458,TrustCAHUB_map!$A$2:$A$139,FALSE),4)</f>
        <v>Yorkshire and Humber</v>
      </c>
    </row>
    <row r="459" spans="1:10" x14ac:dyDescent="0.3">
      <c r="A459" s="22" t="str">
        <f t="shared" si="7"/>
        <v>'RWA2015Palliative50-69'</v>
      </c>
      <c r="B459" s="22">
        <v>2015</v>
      </c>
      <c r="C459" s="22" t="s">
        <v>276</v>
      </c>
      <c r="D459" s="22" t="s">
        <v>8</v>
      </c>
      <c r="E459" s="22" t="s">
        <v>627</v>
      </c>
      <c r="F459" s="22">
        <v>31</v>
      </c>
      <c r="G459" s="22">
        <v>1</v>
      </c>
      <c r="H459" s="22" t="str">
        <f>INDEX(Bar_data!$A$3:$B$140,MATCH(C459,Bar_data!$A$3:$A$140,FALSE),2)</f>
        <v>Trust119</v>
      </c>
      <c r="I459" s="22" t="str">
        <f>INDEX(TrustCAHUB_map!$A$2:$D$139,MATCH($C459,TrustCAHUB_map!$A$2:$A$139,FALSE),3)</f>
        <v>Humber, Coast and Vale</v>
      </c>
      <c r="J459" s="22" t="str">
        <f>INDEX(TrustCAHUB_map!$A$2:$D$139,MATCH($C459,TrustCAHUB_map!$A$2:$A$139,FALSE),4)</f>
        <v>Yorkshire and Humber</v>
      </c>
    </row>
    <row r="460" spans="1:10" x14ac:dyDescent="0.3">
      <c r="A460" s="22" t="str">
        <f t="shared" si="7"/>
        <v>'RWA2015Curative50-69'</v>
      </c>
      <c r="B460" s="22">
        <v>2015</v>
      </c>
      <c r="C460" s="22" t="s">
        <v>276</v>
      </c>
      <c r="D460" s="22" t="s">
        <v>7</v>
      </c>
      <c r="E460" s="22" t="s">
        <v>627</v>
      </c>
      <c r="F460" s="22">
        <v>28</v>
      </c>
      <c r="G460" s="22">
        <v>0</v>
      </c>
      <c r="H460" s="22" t="str">
        <f>INDEX(Bar_data!$A$3:$B$140,MATCH(C460,Bar_data!$A$3:$A$140,FALSE),2)</f>
        <v>Trust119</v>
      </c>
      <c r="I460" s="22" t="str">
        <f>INDEX(TrustCAHUB_map!$A$2:$D$139,MATCH($C460,TrustCAHUB_map!$A$2:$A$139,FALSE),3)</f>
        <v>Humber, Coast and Vale</v>
      </c>
      <c r="J460" s="22" t="str">
        <f>INDEX(TrustCAHUB_map!$A$2:$D$139,MATCH($C460,TrustCAHUB_map!$A$2:$A$139,FALSE),4)</f>
        <v>Yorkshire and Humber</v>
      </c>
    </row>
    <row r="461" spans="1:10" x14ac:dyDescent="0.3">
      <c r="A461" s="22" t="str">
        <f t="shared" si="7"/>
        <v>'RWA2015Curative70+'</v>
      </c>
      <c r="B461" s="22">
        <v>2015</v>
      </c>
      <c r="C461" s="22" t="s">
        <v>276</v>
      </c>
      <c r="D461" s="22" t="s">
        <v>7</v>
      </c>
      <c r="E461" s="22" t="s">
        <v>628</v>
      </c>
      <c r="F461" s="22">
        <v>23</v>
      </c>
      <c r="G461" s="22">
        <v>0</v>
      </c>
      <c r="H461" s="22" t="str">
        <f>INDEX(Bar_data!$A$3:$B$140,MATCH(C461,Bar_data!$A$3:$A$140,FALSE),2)</f>
        <v>Trust119</v>
      </c>
      <c r="I461" s="22" t="str">
        <f>INDEX(TrustCAHUB_map!$A$2:$D$139,MATCH($C461,TrustCAHUB_map!$A$2:$A$139,FALSE),3)</f>
        <v>Humber, Coast and Vale</v>
      </c>
      <c r="J461" s="22" t="str">
        <f>INDEX(TrustCAHUB_map!$A$2:$D$139,MATCH($C461,TrustCAHUB_map!$A$2:$A$139,FALSE),4)</f>
        <v>Yorkshire and Humber</v>
      </c>
    </row>
    <row r="462" spans="1:10" x14ac:dyDescent="0.3">
      <c r="A462" s="22" t="str">
        <f t="shared" si="7"/>
        <v>'RWA2015Palliative70+'</v>
      </c>
      <c r="B462" s="22">
        <v>2015</v>
      </c>
      <c r="C462" s="22" t="s">
        <v>276</v>
      </c>
      <c r="D462" s="22" t="s">
        <v>8</v>
      </c>
      <c r="E462" s="22" t="s">
        <v>628</v>
      </c>
      <c r="F462" s="22">
        <v>19</v>
      </c>
      <c r="G462" s="22">
        <v>0</v>
      </c>
      <c r="H462" s="22" t="str">
        <f>INDEX(Bar_data!$A$3:$B$140,MATCH(C462,Bar_data!$A$3:$A$140,FALSE),2)</f>
        <v>Trust119</v>
      </c>
      <c r="I462" s="22" t="str">
        <f>INDEX(TrustCAHUB_map!$A$2:$D$139,MATCH($C462,TrustCAHUB_map!$A$2:$A$139,FALSE),3)</f>
        <v>Humber, Coast and Vale</v>
      </c>
      <c r="J462" s="22" t="str">
        <f>INDEX(TrustCAHUB_map!$A$2:$D$139,MATCH($C462,TrustCAHUB_map!$A$2:$A$139,FALSE),4)</f>
        <v>Yorkshire and Humber</v>
      </c>
    </row>
    <row r="463" spans="1:10" x14ac:dyDescent="0.3">
      <c r="A463" s="22" t="str">
        <f t="shared" si="7"/>
        <v>'RWD2015Palliative18-49'</v>
      </c>
      <c r="B463" s="22">
        <v>2015</v>
      </c>
      <c r="C463" s="22" t="s">
        <v>277</v>
      </c>
      <c r="D463" s="22" t="s">
        <v>8</v>
      </c>
      <c r="E463" s="22" t="s">
        <v>153</v>
      </c>
      <c r="F463" s="22">
        <v>3</v>
      </c>
      <c r="G463" s="22">
        <v>0</v>
      </c>
      <c r="H463" s="22" t="str">
        <f>INDEX(Bar_data!$A$3:$B$140,MATCH(C463,Bar_data!$A$3:$A$140,FALSE),2)</f>
        <v>Trust120</v>
      </c>
      <c r="I463" s="22" t="str">
        <f>INDEX(TrustCAHUB_map!$A$2:$D$139,MATCH($C463,TrustCAHUB_map!$A$2:$A$139,FALSE),3)</f>
        <v>East Midlands</v>
      </c>
      <c r="J463" s="22" t="str">
        <f>INDEX(TrustCAHUB_map!$A$2:$D$139,MATCH($C463,TrustCAHUB_map!$A$2:$A$139,FALSE),4)</f>
        <v>East Midlands</v>
      </c>
    </row>
    <row r="464" spans="1:10" x14ac:dyDescent="0.3">
      <c r="A464" s="22" t="str">
        <f t="shared" si="7"/>
        <v>'RWD2015Curative18-49'</v>
      </c>
      <c r="B464" s="22">
        <v>2015</v>
      </c>
      <c r="C464" s="22" t="s">
        <v>277</v>
      </c>
      <c r="D464" s="22" t="s">
        <v>7</v>
      </c>
      <c r="E464" s="22" t="s">
        <v>153</v>
      </c>
      <c r="F464" s="22">
        <v>3</v>
      </c>
      <c r="G464" s="22">
        <v>0</v>
      </c>
      <c r="H464" s="22" t="str">
        <f>INDEX(Bar_data!$A$3:$B$140,MATCH(C464,Bar_data!$A$3:$A$140,FALSE),2)</f>
        <v>Trust120</v>
      </c>
      <c r="I464" s="22" t="str">
        <f>INDEX(TrustCAHUB_map!$A$2:$D$139,MATCH($C464,TrustCAHUB_map!$A$2:$A$139,FALSE),3)</f>
        <v>East Midlands</v>
      </c>
      <c r="J464" s="22" t="str">
        <f>INDEX(TrustCAHUB_map!$A$2:$D$139,MATCH($C464,TrustCAHUB_map!$A$2:$A$139,FALSE),4)</f>
        <v>East Midlands</v>
      </c>
    </row>
    <row r="465" spans="1:10" x14ac:dyDescent="0.3">
      <c r="A465" s="22" t="str">
        <f t="shared" si="7"/>
        <v>'RWD2015Not assigned50-69'</v>
      </c>
      <c r="B465" s="22">
        <v>2015</v>
      </c>
      <c r="C465" s="22" t="s">
        <v>277</v>
      </c>
      <c r="D465" s="22" t="s">
        <v>477</v>
      </c>
      <c r="E465" s="22" t="s">
        <v>627</v>
      </c>
      <c r="F465" s="22">
        <v>1</v>
      </c>
      <c r="G465" s="22">
        <v>0</v>
      </c>
      <c r="H465" s="22" t="str">
        <f>INDEX(Bar_data!$A$3:$B$140,MATCH(C465,Bar_data!$A$3:$A$140,FALSE),2)</f>
        <v>Trust120</v>
      </c>
      <c r="I465" s="22" t="str">
        <f>INDEX(TrustCAHUB_map!$A$2:$D$139,MATCH($C465,TrustCAHUB_map!$A$2:$A$139,FALSE),3)</f>
        <v>East Midlands</v>
      </c>
      <c r="J465" s="22" t="str">
        <f>INDEX(TrustCAHUB_map!$A$2:$D$139,MATCH($C465,TrustCAHUB_map!$A$2:$A$139,FALSE),4)</f>
        <v>East Midlands</v>
      </c>
    </row>
    <row r="466" spans="1:10" x14ac:dyDescent="0.3">
      <c r="A466" s="22" t="str">
        <f t="shared" si="7"/>
        <v>'RWD2015Curative50-69'</v>
      </c>
      <c r="B466" s="22">
        <v>2015</v>
      </c>
      <c r="C466" s="22" t="s">
        <v>277</v>
      </c>
      <c r="D466" s="22" t="s">
        <v>7</v>
      </c>
      <c r="E466" s="22" t="s">
        <v>627</v>
      </c>
      <c r="F466" s="22">
        <v>21</v>
      </c>
      <c r="G466" s="22">
        <v>0</v>
      </c>
      <c r="H466" s="22" t="str">
        <f>INDEX(Bar_data!$A$3:$B$140,MATCH(C466,Bar_data!$A$3:$A$140,FALSE),2)</f>
        <v>Trust120</v>
      </c>
      <c r="I466" s="22" t="str">
        <f>INDEX(TrustCAHUB_map!$A$2:$D$139,MATCH($C466,TrustCAHUB_map!$A$2:$A$139,FALSE),3)</f>
        <v>East Midlands</v>
      </c>
      <c r="J466" s="22" t="str">
        <f>INDEX(TrustCAHUB_map!$A$2:$D$139,MATCH($C466,TrustCAHUB_map!$A$2:$A$139,FALSE),4)</f>
        <v>East Midlands</v>
      </c>
    </row>
    <row r="467" spans="1:10" x14ac:dyDescent="0.3">
      <c r="A467" s="22" t="str">
        <f t="shared" si="7"/>
        <v>'RWD2015Palliative50-69'</v>
      </c>
      <c r="B467" s="22">
        <v>2015</v>
      </c>
      <c r="C467" s="22" t="s">
        <v>277</v>
      </c>
      <c r="D467" s="22" t="s">
        <v>8</v>
      </c>
      <c r="E467" s="22" t="s">
        <v>627</v>
      </c>
      <c r="F467" s="22">
        <v>21</v>
      </c>
      <c r="G467" s="22">
        <v>0</v>
      </c>
      <c r="H467" s="22" t="str">
        <f>INDEX(Bar_data!$A$3:$B$140,MATCH(C467,Bar_data!$A$3:$A$140,FALSE),2)</f>
        <v>Trust120</v>
      </c>
      <c r="I467" s="22" t="str">
        <f>INDEX(TrustCAHUB_map!$A$2:$D$139,MATCH($C467,TrustCAHUB_map!$A$2:$A$139,FALSE),3)</f>
        <v>East Midlands</v>
      </c>
      <c r="J467" s="22" t="str">
        <f>INDEX(TrustCAHUB_map!$A$2:$D$139,MATCH($C467,TrustCAHUB_map!$A$2:$A$139,FALSE),4)</f>
        <v>East Midlands</v>
      </c>
    </row>
    <row r="468" spans="1:10" x14ac:dyDescent="0.3">
      <c r="A468" s="22" t="str">
        <f t="shared" si="7"/>
        <v>'RWD2015Curative70+'</v>
      </c>
      <c r="B468" s="22">
        <v>2015</v>
      </c>
      <c r="C468" s="22" t="s">
        <v>277</v>
      </c>
      <c r="D468" s="22" t="s">
        <v>7</v>
      </c>
      <c r="E468" s="22" t="s">
        <v>628</v>
      </c>
      <c r="F468" s="22">
        <v>19</v>
      </c>
      <c r="G468" s="22">
        <v>2</v>
      </c>
      <c r="H468" s="22" t="str">
        <f>INDEX(Bar_data!$A$3:$B$140,MATCH(C468,Bar_data!$A$3:$A$140,FALSE),2)</f>
        <v>Trust120</v>
      </c>
      <c r="I468" s="22" t="str">
        <f>INDEX(TrustCAHUB_map!$A$2:$D$139,MATCH($C468,TrustCAHUB_map!$A$2:$A$139,FALSE),3)</f>
        <v>East Midlands</v>
      </c>
      <c r="J468" s="22" t="str">
        <f>INDEX(TrustCAHUB_map!$A$2:$D$139,MATCH($C468,TrustCAHUB_map!$A$2:$A$139,FALSE),4)</f>
        <v>East Midlands</v>
      </c>
    </row>
    <row r="469" spans="1:10" x14ac:dyDescent="0.3">
      <c r="A469" s="22" t="str">
        <f t="shared" si="7"/>
        <v>'RWD2015Palliative70+'</v>
      </c>
      <c r="B469" s="22">
        <v>2015</v>
      </c>
      <c r="C469" s="22" t="s">
        <v>277</v>
      </c>
      <c r="D469" s="22" t="s">
        <v>8</v>
      </c>
      <c r="E469" s="22" t="s">
        <v>628</v>
      </c>
      <c r="F469" s="22">
        <v>16</v>
      </c>
      <c r="G469" s="22">
        <v>1</v>
      </c>
      <c r="H469" s="22" t="str">
        <f>INDEX(Bar_data!$A$3:$B$140,MATCH(C469,Bar_data!$A$3:$A$140,FALSE),2)</f>
        <v>Trust120</v>
      </c>
      <c r="I469" s="22" t="str">
        <f>INDEX(TrustCAHUB_map!$A$2:$D$139,MATCH($C469,TrustCAHUB_map!$A$2:$A$139,FALSE),3)</f>
        <v>East Midlands</v>
      </c>
      <c r="J469" s="22" t="str">
        <f>INDEX(TrustCAHUB_map!$A$2:$D$139,MATCH($C469,TrustCAHUB_map!$A$2:$A$139,FALSE),4)</f>
        <v>East Midlands</v>
      </c>
    </row>
    <row r="470" spans="1:10" x14ac:dyDescent="0.3">
      <c r="A470" s="22" t="str">
        <f t="shared" si="7"/>
        <v>'RWE2015Palliative18-49'</v>
      </c>
      <c r="B470" s="22">
        <v>2015</v>
      </c>
      <c r="C470" s="22" t="s">
        <v>278</v>
      </c>
      <c r="D470" s="22" t="s">
        <v>8</v>
      </c>
      <c r="E470" s="22" t="s">
        <v>153</v>
      </c>
      <c r="F470" s="22">
        <v>4</v>
      </c>
      <c r="G470" s="22">
        <v>0</v>
      </c>
      <c r="H470" s="22" t="str">
        <f>INDEX(Bar_data!$A$3:$B$140,MATCH(C470,Bar_data!$A$3:$A$140,FALSE),2)</f>
        <v>Trust121</v>
      </c>
      <c r="I470" s="22" t="str">
        <f>INDEX(TrustCAHUB_map!$A$2:$D$139,MATCH($C470,TrustCAHUB_map!$A$2:$A$139,FALSE),3)</f>
        <v>East Midlands</v>
      </c>
      <c r="J470" s="22" t="str">
        <f>INDEX(TrustCAHUB_map!$A$2:$D$139,MATCH($C470,TrustCAHUB_map!$A$2:$A$139,FALSE),4)</f>
        <v>East Midlands</v>
      </c>
    </row>
    <row r="471" spans="1:10" x14ac:dyDescent="0.3">
      <c r="A471" s="22" t="str">
        <f t="shared" si="7"/>
        <v>'RWE2015Curative18-49'</v>
      </c>
      <c r="B471" s="22">
        <v>2015</v>
      </c>
      <c r="C471" s="22" t="s">
        <v>278</v>
      </c>
      <c r="D471" s="22" t="s">
        <v>7</v>
      </c>
      <c r="E471" s="22" t="s">
        <v>153</v>
      </c>
      <c r="F471" s="22">
        <v>1</v>
      </c>
      <c r="G471" s="22">
        <v>0</v>
      </c>
      <c r="H471" s="22" t="str">
        <f>INDEX(Bar_data!$A$3:$B$140,MATCH(C471,Bar_data!$A$3:$A$140,FALSE),2)</f>
        <v>Trust121</v>
      </c>
      <c r="I471" s="22" t="str">
        <f>INDEX(TrustCAHUB_map!$A$2:$D$139,MATCH($C471,TrustCAHUB_map!$A$2:$A$139,FALSE),3)</f>
        <v>East Midlands</v>
      </c>
      <c r="J471" s="22" t="str">
        <f>INDEX(TrustCAHUB_map!$A$2:$D$139,MATCH($C471,TrustCAHUB_map!$A$2:$A$139,FALSE),4)</f>
        <v>East Midlands</v>
      </c>
    </row>
    <row r="472" spans="1:10" x14ac:dyDescent="0.3">
      <c r="A472" s="22" t="str">
        <f t="shared" si="7"/>
        <v>'RWE2015Palliative50-69'</v>
      </c>
      <c r="B472" s="22">
        <v>2015</v>
      </c>
      <c r="C472" s="22" t="s">
        <v>278</v>
      </c>
      <c r="D472" s="22" t="s">
        <v>8</v>
      </c>
      <c r="E472" s="22" t="s">
        <v>627</v>
      </c>
      <c r="F472" s="22">
        <v>32</v>
      </c>
      <c r="G472" s="22">
        <v>0</v>
      </c>
      <c r="H472" s="22" t="str">
        <f>INDEX(Bar_data!$A$3:$B$140,MATCH(C472,Bar_data!$A$3:$A$140,FALSE),2)</f>
        <v>Trust121</v>
      </c>
      <c r="I472" s="22" t="str">
        <f>INDEX(TrustCAHUB_map!$A$2:$D$139,MATCH($C472,TrustCAHUB_map!$A$2:$A$139,FALSE),3)</f>
        <v>East Midlands</v>
      </c>
      <c r="J472" s="22" t="str">
        <f>INDEX(TrustCAHUB_map!$A$2:$D$139,MATCH($C472,TrustCAHUB_map!$A$2:$A$139,FALSE),4)</f>
        <v>East Midlands</v>
      </c>
    </row>
    <row r="473" spans="1:10" x14ac:dyDescent="0.3">
      <c r="A473" s="22" t="str">
        <f t="shared" si="7"/>
        <v>'RWE2015Curative50-69'</v>
      </c>
      <c r="B473" s="22">
        <v>2015</v>
      </c>
      <c r="C473" s="22" t="s">
        <v>278</v>
      </c>
      <c r="D473" s="22" t="s">
        <v>7</v>
      </c>
      <c r="E473" s="22" t="s">
        <v>627</v>
      </c>
      <c r="F473" s="22">
        <v>39</v>
      </c>
      <c r="G473" s="22">
        <v>1</v>
      </c>
      <c r="H473" s="22" t="str">
        <f>INDEX(Bar_data!$A$3:$B$140,MATCH(C473,Bar_data!$A$3:$A$140,FALSE),2)</f>
        <v>Trust121</v>
      </c>
      <c r="I473" s="22" t="str">
        <f>INDEX(TrustCAHUB_map!$A$2:$D$139,MATCH($C473,TrustCAHUB_map!$A$2:$A$139,FALSE),3)</f>
        <v>East Midlands</v>
      </c>
      <c r="J473" s="22" t="str">
        <f>INDEX(TrustCAHUB_map!$A$2:$D$139,MATCH($C473,TrustCAHUB_map!$A$2:$A$139,FALSE),4)</f>
        <v>East Midlands</v>
      </c>
    </row>
    <row r="474" spans="1:10" x14ac:dyDescent="0.3">
      <c r="A474" s="22" t="str">
        <f t="shared" si="7"/>
        <v>'RWE2015Curative70+'</v>
      </c>
      <c r="B474" s="22">
        <v>2015</v>
      </c>
      <c r="C474" s="22" t="s">
        <v>278</v>
      </c>
      <c r="D474" s="22" t="s">
        <v>7</v>
      </c>
      <c r="E474" s="22" t="s">
        <v>628</v>
      </c>
      <c r="F474" s="22">
        <v>23</v>
      </c>
      <c r="G474" s="22">
        <v>0</v>
      </c>
      <c r="H474" s="22" t="str">
        <f>INDEX(Bar_data!$A$3:$B$140,MATCH(C474,Bar_data!$A$3:$A$140,FALSE),2)</f>
        <v>Trust121</v>
      </c>
      <c r="I474" s="22" t="str">
        <f>INDEX(TrustCAHUB_map!$A$2:$D$139,MATCH($C474,TrustCAHUB_map!$A$2:$A$139,FALSE),3)</f>
        <v>East Midlands</v>
      </c>
      <c r="J474" s="22" t="str">
        <f>INDEX(TrustCAHUB_map!$A$2:$D$139,MATCH($C474,TrustCAHUB_map!$A$2:$A$139,FALSE),4)</f>
        <v>East Midlands</v>
      </c>
    </row>
    <row r="475" spans="1:10" x14ac:dyDescent="0.3">
      <c r="A475" s="22" t="str">
        <f t="shared" si="7"/>
        <v>'RWE2015Palliative70+'</v>
      </c>
      <c r="B475" s="22">
        <v>2015</v>
      </c>
      <c r="C475" s="22" t="s">
        <v>278</v>
      </c>
      <c r="D475" s="22" t="s">
        <v>8</v>
      </c>
      <c r="E475" s="22" t="s">
        <v>628</v>
      </c>
      <c r="F475" s="22">
        <v>18</v>
      </c>
      <c r="G475" s="22">
        <v>2</v>
      </c>
      <c r="H475" s="22" t="str">
        <f>INDEX(Bar_data!$A$3:$B$140,MATCH(C475,Bar_data!$A$3:$A$140,FALSE),2)</f>
        <v>Trust121</v>
      </c>
      <c r="I475" s="22" t="str">
        <f>INDEX(TrustCAHUB_map!$A$2:$D$139,MATCH($C475,TrustCAHUB_map!$A$2:$A$139,FALSE),3)</f>
        <v>East Midlands</v>
      </c>
      <c r="J475" s="22" t="str">
        <f>INDEX(TrustCAHUB_map!$A$2:$D$139,MATCH($C475,TrustCAHUB_map!$A$2:$A$139,FALSE),4)</f>
        <v>East Midlands</v>
      </c>
    </row>
    <row r="476" spans="1:10" x14ac:dyDescent="0.3">
      <c r="A476" s="22" t="str">
        <f t="shared" si="7"/>
        <v>'RWF2015Curative18-49'</v>
      </c>
      <c r="B476" s="22">
        <v>2015</v>
      </c>
      <c r="C476" s="22" t="s">
        <v>279</v>
      </c>
      <c r="D476" s="22" t="s">
        <v>7</v>
      </c>
      <c r="E476" s="22" t="s">
        <v>153</v>
      </c>
      <c r="F476" s="22">
        <v>3</v>
      </c>
      <c r="G476" s="22">
        <v>0</v>
      </c>
      <c r="H476" s="22" t="str">
        <f>INDEX(Bar_data!$A$3:$B$140,MATCH(C476,Bar_data!$A$3:$A$140,FALSE),2)</f>
        <v>Trust122</v>
      </c>
      <c r="I476" s="22" t="str">
        <f>INDEX(TrustCAHUB_map!$A$2:$D$139,MATCH($C476,TrustCAHUB_map!$A$2:$A$139,FALSE),3)</f>
        <v>Kent and Medway</v>
      </c>
      <c r="J476" s="22" t="str">
        <f>INDEX(TrustCAHUB_map!$A$2:$D$139,MATCH($C476,TrustCAHUB_map!$A$2:$A$139,FALSE),4)</f>
        <v>South East</v>
      </c>
    </row>
    <row r="477" spans="1:10" x14ac:dyDescent="0.3">
      <c r="A477" s="22" t="str">
        <f t="shared" si="7"/>
        <v>'RWF2015Palliative18-49'</v>
      </c>
      <c r="B477" s="22">
        <v>2015</v>
      </c>
      <c r="C477" s="22" t="s">
        <v>279</v>
      </c>
      <c r="D477" s="22" t="s">
        <v>8</v>
      </c>
      <c r="E477" s="22" t="s">
        <v>153</v>
      </c>
      <c r="F477" s="22">
        <v>5</v>
      </c>
      <c r="G477" s="22">
        <v>0</v>
      </c>
      <c r="H477" s="22" t="str">
        <f>INDEX(Bar_data!$A$3:$B$140,MATCH(C477,Bar_data!$A$3:$A$140,FALSE),2)</f>
        <v>Trust122</v>
      </c>
      <c r="I477" s="22" t="str">
        <f>INDEX(TrustCAHUB_map!$A$2:$D$139,MATCH($C477,TrustCAHUB_map!$A$2:$A$139,FALSE),3)</f>
        <v>Kent and Medway</v>
      </c>
      <c r="J477" s="22" t="str">
        <f>INDEX(TrustCAHUB_map!$A$2:$D$139,MATCH($C477,TrustCAHUB_map!$A$2:$A$139,FALSE),4)</f>
        <v>South East</v>
      </c>
    </row>
    <row r="478" spans="1:10" x14ac:dyDescent="0.3">
      <c r="A478" s="22" t="str">
        <f t="shared" si="7"/>
        <v>'RWF2015Curative50-69'</v>
      </c>
      <c r="B478" s="22">
        <v>2015</v>
      </c>
      <c r="C478" s="22" t="s">
        <v>279</v>
      </c>
      <c r="D478" s="22" t="s">
        <v>7</v>
      </c>
      <c r="E478" s="22" t="s">
        <v>627</v>
      </c>
      <c r="F478" s="22">
        <v>31</v>
      </c>
      <c r="G478" s="22">
        <v>1</v>
      </c>
      <c r="H478" s="22" t="str">
        <f>INDEX(Bar_data!$A$3:$B$140,MATCH(C478,Bar_data!$A$3:$A$140,FALSE),2)</f>
        <v>Trust122</v>
      </c>
      <c r="I478" s="22" t="str">
        <f>INDEX(TrustCAHUB_map!$A$2:$D$139,MATCH($C478,TrustCAHUB_map!$A$2:$A$139,FALSE),3)</f>
        <v>Kent and Medway</v>
      </c>
      <c r="J478" s="22" t="str">
        <f>INDEX(TrustCAHUB_map!$A$2:$D$139,MATCH($C478,TrustCAHUB_map!$A$2:$A$139,FALSE),4)</f>
        <v>South East</v>
      </c>
    </row>
    <row r="479" spans="1:10" x14ac:dyDescent="0.3">
      <c r="A479" s="22" t="str">
        <f t="shared" si="7"/>
        <v>'RWF2015Palliative50-69'</v>
      </c>
      <c r="B479" s="22">
        <v>2015</v>
      </c>
      <c r="C479" s="22" t="s">
        <v>279</v>
      </c>
      <c r="D479" s="22" t="s">
        <v>8</v>
      </c>
      <c r="E479" s="22" t="s">
        <v>627</v>
      </c>
      <c r="F479" s="22">
        <v>43</v>
      </c>
      <c r="G479" s="22">
        <v>2</v>
      </c>
      <c r="H479" s="22" t="str">
        <f>INDEX(Bar_data!$A$3:$B$140,MATCH(C479,Bar_data!$A$3:$A$140,FALSE),2)</f>
        <v>Trust122</v>
      </c>
      <c r="I479" s="22" t="str">
        <f>INDEX(TrustCAHUB_map!$A$2:$D$139,MATCH($C479,TrustCAHUB_map!$A$2:$A$139,FALSE),3)</f>
        <v>Kent and Medway</v>
      </c>
      <c r="J479" s="22" t="str">
        <f>INDEX(TrustCAHUB_map!$A$2:$D$139,MATCH($C479,TrustCAHUB_map!$A$2:$A$139,FALSE),4)</f>
        <v>South East</v>
      </c>
    </row>
    <row r="480" spans="1:10" x14ac:dyDescent="0.3">
      <c r="A480" s="22" t="str">
        <f t="shared" si="7"/>
        <v>'RWF2015Curative70+'</v>
      </c>
      <c r="B480" s="22">
        <v>2015</v>
      </c>
      <c r="C480" s="22" t="s">
        <v>279</v>
      </c>
      <c r="D480" s="22" t="s">
        <v>7</v>
      </c>
      <c r="E480" s="22" t="s">
        <v>628</v>
      </c>
      <c r="F480" s="22">
        <v>27</v>
      </c>
      <c r="G480" s="22">
        <v>0</v>
      </c>
      <c r="H480" s="22" t="str">
        <f>INDEX(Bar_data!$A$3:$B$140,MATCH(C480,Bar_data!$A$3:$A$140,FALSE),2)</f>
        <v>Trust122</v>
      </c>
      <c r="I480" s="22" t="str">
        <f>INDEX(TrustCAHUB_map!$A$2:$D$139,MATCH($C480,TrustCAHUB_map!$A$2:$A$139,FALSE),3)</f>
        <v>Kent and Medway</v>
      </c>
      <c r="J480" s="22" t="str">
        <f>INDEX(TrustCAHUB_map!$A$2:$D$139,MATCH($C480,TrustCAHUB_map!$A$2:$A$139,FALSE),4)</f>
        <v>South East</v>
      </c>
    </row>
    <row r="481" spans="1:10" x14ac:dyDescent="0.3">
      <c r="A481" s="22" t="str">
        <f t="shared" si="7"/>
        <v>'RWF2015Palliative70+'</v>
      </c>
      <c r="B481" s="22">
        <v>2015</v>
      </c>
      <c r="C481" s="22" t="s">
        <v>279</v>
      </c>
      <c r="D481" s="22" t="s">
        <v>8</v>
      </c>
      <c r="E481" s="22" t="s">
        <v>628</v>
      </c>
      <c r="F481" s="22">
        <v>55</v>
      </c>
      <c r="G481" s="22">
        <v>5</v>
      </c>
      <c r="H481" s="22" t="str">
        <f>INDEX(Bar_data!$A$3:$B$140,MATCH(C481,Bar_data!$A$3:$A$140,FALSE),2)</f>
        <v>Trust122</v>
      </c>
      <c r="I481" s="22" t="str">
        <f>INDEX(TrustCAHUB_map!$A$2:$D$139,MATCH($C481,TrustCAHUB_map!$A$2:$A$139,FALSE),3)</f>
        <v>Kent and Medway</v>
      </c>
      <c r="J481" s="22" t="str">
        <f>INDEX(TrustCAHUB_map!$A$2:$D$139,MATCH($C481,TrustCAHUB_map!$A$2:$A$139,FALSE),4)</f>
        <v>South East</v>
      </c>
    </row>
    <row r="482" spans="1:10" x14ac:dyDescent="0.3">
      <c r="A482" s="22" t="str">
        <f t="shared" si="7"/>
        <v>'RWH2015Curative18-49'</v>
      </c>
      <c r="B482" s="22">
        <v>2015</v>
      </c>
      <c r="C482" s="22" t="s">
        <v>281</v>
      </c>
      <c r="D482" s="22" t="s">
        <v>7</v>
      </c>
      <c r="E482" s="22" t="s">
        <v>153</v>
      </c>
      <c r="F482" s="22">
        <v>9</v>
      </c>
      <c r="G482" s="22">
        <v>0</v>
      </c>
      <c r="H482" s="22" t="str">
        <f>INDEX(Bar_data!$A$3:$B$140,MATCH(C482,Bar_data!$A$3:$A$140,FALSE),2)</f>
        <v>Trust124</v>
      </c>
      <c r="I482" s="22" t="str">
        <f>INDEX(TrustCAHUB_map!$A$2:$D$139,MATCH($C482,TrustCAHUB_map!$A$2:$A$139,FALSE),3)</f>
        <v>East of England</v>
      </c>
      <c r="J482" s="22" t="str">
        <f>INDEX(TrustCAHUB_map!$A$2:$D$139,MATCH($C482,TrustCAHUB_map!$A$2:$A$139,FALSE),4)</f>
        <v>East of England</v>
      </c>
    </row>
    <row r="483" spans="1:10" x14ac:dyDescent="0.3">
      <c r="A483" s="22" t="str">
        <f t="shared" si="7"/>
        <v>'RWH2015Palliative18-49'</v>
      </c>
      <c r="B483" s="22">
        <v>2015</v>
      </c>
      <c r="C483" s="22" t="s">
        <v>281</v>
      </c>
      <c r="D483" s="22" t="s">
        <v>8</v>
      </c>
      <c r="E483" s="22" t="s">
        <v>153</v>
      </c>
      <c r="F483" s="22">
        <v>6</v>
      </c>
      <c r="G483" s="22">
        <v>2</v>
      </c>
      <c r="H483" s="22" t="str">
        <f>INDEX(Bar_data!$A$3:$B$140,MATCH(C483,Bar_data!$A$3:$A$140,FALSE),2)</f>
        <v>Trust124</v>
      </c>
      <c r="I483" s="22" t="str">
        <f>INDEX(TrustCAHUB_map!$A$2:$D$139,MATCH($C483,TrustCAHUB_map!$A$2:$A$139,FALSE),3)</f>
        <v>East of England</v>
      </c>
      <c r="J483" s="22" t="str">
        <f>INDEX(TrustCAHUB_map!$A$2:$D$139,MATCH($C483,TrustCAHUB_map!$A$2:$A$139,FALSE),4)</f>
        <v>East of England</v>
      </c>
    </row>
    <row r="484" spans="1:10" x14ac:dyDescent="0.3">
      <c r="A484" s="22" t="str">
        <f t="shared" si="7"/>
        <v>'RWH2015Curative50-69'</v>
      </c>
      <c r="B484" s="22">
        <v>2015</v>
      </c>
      <c r="C484" s="22" t="s">
        <v>281</v>
      </c>
      <c r="D484" s="22" t="s">
        <v>7</v>
      </c>
      <c r="E484" s="22" t="s">
        <v>627</v>
      </c>
      <c r="F484" s="22">
        <v>35</v>
      </c>
      <c r="G484" s="22">
        <v>1</v>
      </c>
      <c r="H484" s="22" t="str">
        <f>INDEX(Bar_data!$A$3:$B$140,MATCH(C484,Bar_data!$A$3:$A$140,FALSE),2)</f>
        <v>Trust124</v>
      </c>
      <c r="I484" s="22" t="str">
        <f>INDEX(TrustCAHUB_map!$A$2:$D$139,MATCH($C484,TrustCAHUB_map!$A$2:$A$139,FALSE),3)</f>
        <v>East of England</v>
      </c>
      <c r="J484" s="22" t="str">
        <f>INDEX(TrustCAHUB_map!$A$2:$D$139,MATCH($C484,TrustCAHUB_map!$A$2:$A$139,FALSE),4)</f>
        <v>East of England</v>
      </c>
    </row>
    <row r="485" spans="1:10" x14ac:dyDescent="0.3">
      <c r="A485" s="22" t="str">
        <f t="shared" si="7"/>
        <v>'RWH2015Palliative50-69'</v>
      </c>
      <c r="B485" s="22">
        <v>2015</v>
      </c>
      <c r="C485" s="22" t="s">
        <v>281</v>
      </c>
      <c r="D485" s="22" t="s">
        <v>8</v>
      </c>
      <c r="E485" s="22" t="s">
        <v>627</v>
      </c>
      <c r="F485" s="22">
        <v>36</v>
      </c>
      <c r="G485" s="22">
        <v>4</v>
      </c>
      <c r="H485" s="22" t="str">
        <f>INDEX(Bar_data!$A$3:$B$140,MATCH(C485,Bar_data!$A$3:$A$140,FALSE),2)</f>
        <v>Trust124</v>
      </c>
      <c r="I485" s="22" t="str">
        <f>INDEX(TrustCAHUB_map!$A$2:$D$139,MATCH($C485,TrustCAHUB_map!$A$2:$A$139,FALSE),3)</f>
        <v>East of England</v>
      </c>
      <c r="J485" s="22" t="str">
        <f>INDEX(TrustCAHUB_map!$A$2:$D$139,MATCH($C485,TrustCAHUB_map!$A$2:$A$139,FALSE),4)</f>
        <v>East of England</v>
      </c>
    </row>
    <row r="486" spans="1:10" x14ac:dyDescent="0.3">
      <c r="A486" s="22" t="str">
        <f t="shared" si="7"/>
        <v>'RWH2015Curative70+'</v>
      </c>
      <c r="B486" s="22">
        <v>2015</v>
      </c>
      <c r="C486" s="22" t="s">
        <v>281</v>
      </c>
      <c r="D486" s="22" t="s">
        <v>7</v>
      </c>
      <c r="E486" s="22" t="s">
        <v>628</v>
      </c>
      <c r="F486" s="22">
        <v>33</v>
      </c>
      <c r="G486" s="22">
        <v>0</v>
      </c>
      <c r="H486" s="22" t="str">
        <f>INDEX(Bar_data!$A$3:$B$140,MATCH(C486,Bar_data!$A$3:$A$140,FALSE),2)</f>
        <v>Trust124</v>
      </c>
      <c r="I486" s="22" t="str">
        <f>INDEX(TrustCAHUB_map!$A$2:$D$139,MATCH($C486,TrustCAHUB_map!$A$2:$A$139,FALSE),3)</f>
        <v>East of England</v>
      </c>
      <c r="J486" s="22" t="str">
        <f>INDEX(TrustCAHUB_map!$A$2:$D$139,MATCH($C486,TrustCAHUB_map!$A$2:$A$139,FALSE),4)</f>
        <v>East of England</v>
      </c>
    </row>
    <row r="487" spans="1:10" x14ac:dyDescent="0.3">
      <c r="A487" s="22" t="str">
        <f t="shared" si="7"/>
        <v>'RWH2015Palliative70+'</v>
      </c>
      <c r="B487" s="22">
        <v>2015</v>
      </c>
      <c r="C487" s="22" t="s">
        <v>281</v>
      </c>
      <c r="D487" s="22" t="s">
        <v>8</v>
      </c>
      <c r="E487" s="22" t="s">
        <v>628</v>
      </c>
      <c r="F487" s="22">
        <v>27</v>
      </c>
      <c r="G487" s="22">
        <v>4</v>
      </c>
      <c r="H487" s="22" t="str">
        <f>INDEX(Bar_data!$A$3:$B$140,MATCH(C487,Bar_data!$A$3:$A$140,FALSE),2)</f>
        <v>Trust124</v>
      </c>
      <c r="I487" s="22" t="str">
        <f>INDEX(TrustCAHUB_map!$A$2:$D$139,MATCH($C487,TrustCAHUB_map!$A$2:$A$139,FALSE),3)</f>
        <v>East of England</v>
      </c>
      <c r="J487" s="22" t="str">
        <f>INDEX(TrustCAHUB_map!$A$2:$D$139,MATCH($C487,TrustCAHUB_map!$A$2:$A$139,FALSE),4)</f>
        <v>East of England</v>
      </c>
    </row>
    <row r="488" spans="1:10" x14ac:dyDescent="0.3">
      <c r="A488" s="22" t="str">
        <f t="shared" si="7"/>
        <v>'RWP2015Curative18-49'</v>
      </c>
      <c r="B488" s="22">
        <v>2015</v>
      </c>
      <c r="C488" s="22" t="s">
        <v>283</v>
      </c>
      <c r="D488" s="22" t="s">
        <v>7</v>
      </c>
      <c r="E488" s="22" t="s">
        <v>153</v>
      </c>
      <c r="F488" s="22">
        <v>2</v>
      </c>
      <c r="G488" s="22">
        <v>0</v>
      </c>
      <c r="H488" s="22" t="str">
        <f>INDEX(Bar_data!$A$3:$B$140,MATCH(C488,Bar_data!$A$3:$A$140,FALSE),2)</f>
        <v>Trust126</v>
      </c>
      <c r="I488" s="22" t="str">
        <f>INDEX(TrustCAHUB_map!$A$2:$D$139,MATCH($C488,TrustCAHUB_map!$A$2:$A$139,FALSE),3)</f>
        <v>West Midlands</v>
      </c>
      <c r="J488" s="22" t="str">
        <f>INDEX(TrustCAHUB_map!$A$2:$D$139,MATCH($C488,TrustCAHUB_map!$A$2:$A$139,FALSE),4)</f>
        <v>West Midlands</v>
      </c>
    </row>
    <row r="489" spans="1:10" x14ac:dyDescent="0.3">
      <c r="A489" s="22" t="str">
        <f t="shared" si="7"/>
        <v>'RWP2015Palliative18-49'</v>
      </c>
      <c r="B489" s="22">
        <v>2015</v>
      </c>
      <c r="C489" s="22" t="s">
        <v>283</v>
      </c>
      <c r="D489" s="22" t="s">
        <v>8</v>
      </c>
      <c r="E489" s="22" t="s">
        <v>153</v>
      </c>
      <c r="F489" s="22">
        <v>2</v>
      </c>
      <c r="G489" s="22">
        <v>0</v>
      </c>
      <c r="H489" s="22" t="str">
        <f>INDEX(Bar_data!$A$3:$B$140,MATCH(C489,Bar_data!$A$3:$A$140,FALSE),2)</f>
        <v>Trust126</v>
      </c>
      <c r="I489" s="22" t="str">
        <f>INDEX(TrustCAHUB_map!$A$2:$D$139,MATCH($C489,TrustCAHUB_map!$A$2:$A$139,FALSE),3)</f>
        <v>West Midlands</v>
      </c>
      <c r="J489" s="22" t="str">
        <f>INDEX(TrustCAHUB_map!$A$2:$D$139,MATCH($C489,TrustCAHUB_map!$A$2:$A$139,FALSE),4)</f>
        <v>West Midlands</v>
      </c>
    </row>
    <row r="490" spans="1:10" x14ac:dyDescent="0.3">
      <c r="A490" s="22" t="str">
        <f t="shared" si="7"/>
        <v>'RWP2015Palliative50-69'</v>
      </c>
      <c r="B490" s="22">
        <v>2015</v>
      </c>
      <c r="C490" s="22" t="s">
        <v>283</v>
      </c>
      <c r="D490" s="22" t="s">
        <v>8</v>
      </c>
      <c r="E490" s="22" t="s">
        <v>627</v>
      </c>
      <c r="F490" s="22">
        <v>17</v>
      </c>
      <c r="G490" s="22">
        <v>3</v>
      </c>
      <c r="H490" s="22" t="str">
        <f>INDEX(Bar_data!$A$3:$B$140,MATCH(C490,Bar_data!$A$3:$A$140,FALSE),2)</f>
        <v>Trust126</v>
      </c>
      <c r="I490" s="22" t="str">
        <f>INDEX(TrustCAHUB_map!$A$2:$D$139,MATCH($C490,TrustCAHUB_map!$A$2:$A$139,FALSE),3)</f>
        <v>West Midlands</v>
      </c>
      <c r="J490" s="22" t="str">
        <f>INDEX(TrustCAHUB_map!$A$2:$D$139,MATCH($C490,TrustCAHUB_map!$A$2:$A$139,FALSE),4)</f>
        <v>West Midlands</v>
      </c>
    </row>
    <row r="491" spans="1:10" x14ac:dyDescent="0.3">
      <c r="A491" s="22" t="str">
        <f t="shared" si="7"/>
        <v>'RWP2015Curative50-69'</v>
      </c>
      <c r="B491" s="22">
        <v>2015</v>
      </c>
      <c r="C491" s="22" t="s">
        <v>283</v>
      </c>
      <c r="D491" s="22" t="s">
        <v>7</v>
      </c>
      <c r="E491" s="22" t="s">
        <v>627</v>
      </c>
      <c r="F491" s="22">
        <v>20</v>
      </c>
      <c r="G491" s="22">
        <v>0</v>
      </c>
      <c r="H491" s="22" t="str">
        <f>INDEX(Bar_data!$A$3:$B$140,MATCH(C491,Bar_data!$A$3:$A$140,FALSE),2)</f>
        <v>Trust126</v>
      </c>
      <c r="I491" s="22" t="str">
        <f>INDEX(TrustCAHUB_map!$A$2:$D$139,MATCH($C491,TrustCAHUB_map!$A$2:$A$139,FALSE),3)</f>
        <v>West Midlands</v>
      </c>
      <c r="J491" s="22" t="str">
        <f>INDEX(TrustCAHUB_map!$A$2:$D$139,MATCH($C491,TrustCAHUB_map!$A$2:$A$139,FALSE),4)</f>
        <v>West Midlands</v>
      </c>
    </row>
    <row r="492" spans="1:10" x14ac:dyDescent="0.3">
      <c r="A492" s="22" t="str">
        <f t="shared" si="7"/>
        <v>'RWP2015Palliative70+'</v>
      </c>
      <c r="B492" s="22">
        <v>2015</v>
      </c>
      <c r="C492" s="22" t="s">
        <v>283</v>
      </c>
      <c r="D492" s="22" t="s">
        <v>8</v>
      </c>
      <c r="E492" s="22" t="s">
        <v>628</v>
      </c>
      <c r="F492" s="22">
        <v>22</v>
      </c>
      <c r="G492" s="22">
        <v>1</v>
      </c>
      <c r="H492" s="22" t="str">
        <f>INDEX(Bar_data!$A$3:$B$140,MATCH(C492,Bar_data!$A$3:$A$140,FALSE),2)</f>
        <v>Trust126</v>
      </c>
      <c r="I492" s="22" t="str">
        <f>INDEX(TrustCAHUB_map!$A$2:$D$139,MATCH($C492,TrustCAHUB_map!$A$2:$A$139,FALSE),3)</f>
        <v>West Midlands</v>
      </c>
      <c r="J492" s="22" t="str">
        <f>INDEX(TrustCAHUB_map!$A$2:$D$139,MATCH($C492,TrustCAHUB_map!$A$2:$A$139,FALSE),4)</f>
        <v>West Midlands</v>
      </c>
    </row>
    <row r="493" spans="1:10" x14ac:dyDescent="0.3">
      <c r="A493" s="22" t="str">
        <f t="shared" si="7"/>
        <v>'RWP2015Curative70+'</v>
      </c>
      <c r="B493" s="22">
        <v>2015</v>
      </c>
      <c r="C493" s="22" t="s">
        <v>283</v>
      </c>
      <c r="D493" s="22" t="s">
        <v>7</v>
      </c>
      <c r="E493" s="22" t="s">
        <v>628</v>
      </c>
      <c r="F493" s="22">
        <v>15</v>
      </c>
      <c r="G493" s="22">
        <v>0</v>
      </c>
      <c r="H493" s="22" t="str">
        <f>INDEX(Bar_data!$A$3:$B$140,MATCH(C493,Bar_data!$A$3:$A$140,FALSE),2)</f>
        <v>Trust126</v>
      </c>
      <c r="I493" s="22" t="str">
        <f>INDEX(TrustCAHUB_map!$A$2:$D$139,MATCH($C493,TrustCAHUB_map!$A$2:$A$139,FALSE),3)</f>
        <v>West Midlands</v>
      </c>
      <c r="J493" s="22" t="str">
        <f>INDEX(TrustCAHUB_map!$A$2:$D$139,MATCH($C493,TrustCAHUB_map!$A$2:$A$139,FALSE),4)</f>
        <v>West Midlands</v>
      </c>
    </row>
    <row r="494" spans="1:10" x14ac:dyDescent="0.3">
      <c r="A494" s="22" t="str">
        <f t="shared" si="7"/>
        <v>'RWY2015Palliative18-49'</v>
      </c>
      <c r="B494" s="22">
        <v>2015</v>
      </c>
      <c r="C494" s="22" t="s">
        <v>285</v>
      </c>
      <c r="D494" s="22" t="s">
        <v>8</v>
      </c>
      <c r="E494" s="22" t="s">
        <v>153</v>
      </c>
      <c r="F494" s="22">
        <v>3</v>
      </c>
      <c r="G494" s="22">
        <v>1</v>
      </c>
      <c r="H494" s="22" t="str">
        <f>INDEX(Bar_data!$A$3:$B$140,MATCH(C494,Bar_data!$A$3:$A$140,FALSE),2)</f>
        <v>Trust128</v>
      </c>
      <c r="I494" s="22" t="str">
        <f>INDEX(TrustCAHUB_map!$A$2:$D$139,MATCH($C494,TrustCAHUB_map!$A$2:$A$139,FALSE),3)</f>
        <v>West Yorkshire</v>
      </c>
      <c r="J494" s="22" t="str">
        <f>INDEX(TrustCAHUB_map!$A$2:$D$139,MATCH($C494,TrustCAHUB_map!$A$2:$A$139,FALSE),4)</f>
        <v>Yorkshire and Humber</v>
      </c>
    </row>
    <row r="495" spans="1:10" x14ac:dyDescent="0.3">
      <c r="A495" s="22" t="str">
        <f t="shared" si="7"/>
        <v>'RWY2015Curative50-69'</v>
      </c>
      <c r="B495" s="22">
        <v>2015</v>
      </c>
      <c r="C495" s="22" t="s">
        <v>285</v>
      </c>
      <c r="D495" s="22" t="s">
        <v>7</v>
      </c>
      <c r="E495" s="22" t="s">
        <v>627</v>
      </c>
      <c r="F495" s="22">
        <v>14</v>
      </c>
      <c r="G495" s="22">
        <v>1</v>
      </c>
      <c r="H495" s="22" t="str">
        <f>INDEX(Bar_data!$A$3:$B$140,MATCH(C495,Bar_data!$A$3:$A$140,FALSE),2)</f>
        <v>Trust128</v>
      </c>
      <c r="I495" s="22" t="str">
        <f>INDEX(TrustCAHUB_map!$A$2:$D$139,MATCH($C495,TrustCAHUB_map!$A$2:$A$139,FALSE),3)</f>
        <v>West Yorkshire</v>
      </c>
      <c r="J495" s="22" t="str">
        <f>INDEX(TrustCAHUB_map!$A$2:$D$139,MATCH($C495,TrustCAHUB_map!$A$2:$A$139,FALSE),4)</f>
        <v>Yorkshire and Humber</v>
      </c>
    </row>
    <row r="496" spans="1:10" x14ac:dyDescent="0.3">
      <c r="A496" s="22" t="str">
        <f t="shared" si="7"/>
        <v>'RWY2015Palliative50-69'</v>
      </c>
      <c r="B496" s="22">
        <v>2015</v>
      </c>
      <c r="C496" s="22" t="s">
        <v>285</v>
      </c>
      <c r="D496" s="22" t="s">
        <v>8</v>
      </c>
      <c r="E496" s="22" t="s">
        <v>627</v>
      </c>
      <c r="F496" s="22">
        <v>16</v>
      </c>
      <c r="G496" s="22">
        <v>1</v>
      </c>
      <c r="H496" s="22" t="str">
        <f>INDEX(Bar_data!$A$3:$B$140,MATCH(C496,Bar_data!$A$3:$A$140,FALSE),2)</f>
        <v>Trust128</v>
      </c>
      <c r="I496" s="22" t="str">
        <f>INDEX(TrustCAHUB_map!$A$2:$D$139,MATCH($C496,TrustCAHUB_map!$A$2:$A$139,FALSE),3)</f>
        <v>West Yorkshire</v>
      </c>
      <c r="J496" s="22" t="str">
        <f>INDEX(TrustCAHUB_map!$A$2:$D$139,MATCH($C496,TrustCAHUB_map!$A$2:$A$139,FALSE),4)</f>
        <v>Yorkshire and Humber</v>
      </c>
    </row>
    <row r="497" spans="1:10" x14ac:dyDescent="0.3">
      <c r="A497" s="22" t="str">
        <f t="shared" si="7"/>
        <v>'RWY2015Curative70+'</v>
      </c>
      <c r="B497" s="22">
        <v>2015</v>
      </c>
      <c r="C497" s="22" t="s">
        <v>285</v>
      </c>
      <c r="D497" s="22" t="s">
        <v>7</v>
      </c>
      <c r="E497" s="22" t="s">
        <v>628</v>
      </c>
      <c r="F497" s="22">
        <v>9</v>
      </c>
      <c r="G497" s="22">
        <v>0</v>
      </c>
      <c r="H497" s="22" t="str">
        <f>INDEX(Bar_data!$A$3:$B$140,MATCH(C497,Bar_data!$A$3:$A$140,FALSE),2)</f>
        <v>Trust128</v>
      </c>
      <c r="I497" s="22" t="str">
        <f>INDEX(TrustCAHUB_map!$A$2:$D$139,MATCH($C497,TrustCAHUB_map!$A$2:$A$139,FALSE),3)</f>
        <v>West Yorkshire</v>
      </c>
      <c r="J497" s="22" t="str">
        <f>INDEX(TrustCAHUB_map!$A$2:$D$139,MATCH($C497,TrustCAHUB_map!$A$2:$A$139,FALSE),4)</f>
        <v>Yorkshire and Humber</v>
      </c>
    </row>
    <row r="498" spans="1:10" x14ac:dyDescent="0.3">
      <c r="A498" s="22" t="str">
        <f t="shared" si="7"/>
        <v>'RWY2015Palliative70+'</v>
      </c>
      <c r="B498" s="22">
        <v>2015</v>
      </c>
      <c r="C498" s="22" t="s">
        <v>285</v>
      </c>
      <c r="D498" s="22" t="s">
        <v>8</v>
      </c>
      <c r="E498" s="22" t="s">
        <v>628</v>
      </c>
      <c r="F498" s="22">
        <v>7</v>
      </c>
      <c r="G498" s="22">
        <v>0</v>
      </c>
      <c r="H498" s="22" t="str">
        <f>INDEX(Bar_data!$A$3:$B$140,MATCH(C498,Bar_data!$A$3:$A$140,FALSE),2)</f>
        <v>Trust128</v>
      </c>
      <c r="I498" s="22" t="str">
        <f>INDEX(TrustCAHUB_map!$A$2:$D$139,MATCH($C498,TrustCAHUB_map!$A$2:$A$139,FALSE),3)</f>
        <v>West Yorkshire</v>
      </c>
      <c r="J498" s="22" t="str">
        <f>INDEX(TrustCAHUB_map!$A$2:$D$139,MATCH($C498,TrustCAHUB_map!$A$2:$A$139,FALSE),4)</f>
        <v>Yorkshire and Humber</v>
      </c>
    </row>
    <row r="499" spans="1:10" x14ac:dyDescent="0.3">
      <c r="A499" s="22" t="str">
        <f t="shared" si="7"/>
        <v>'RX12015Palliative18-49'</v>
      </c>
      <c r="B499" s="22">
        <v>2015</v>
      </c>
      <c r="C499" s="22" t="s">
        <v>286</v>
      </c>
      <c r="D499" s="22" t="s">
        <v>8</v>
      </c>
      <c r="E499" s="22" t="s">
        <v>153</v>
      </c>
      <c r="F499" s="22">
        <v>12</v>
      </c>
      <c r="G499" s="22">
        <v>0</v>
      </c>
      <c r="H499" s="22" t="str">
        <f>INDEX(Bar_data!$A$3:$B$140,MATCH(C499,Bar_data!$A$3:$A$140,FALSE),2)</f>
        <v>Trust129</v>
      </c>
      <c r="I499" s="22" t="str">
        <f>INDEX(TrustCAHUB_map!$A$2:$D$139,MATCH($C499,TrustCAHUB_map!$A$2:$A$139,FALSE),3)</f>
        <v>East Midlands</v>
      </c>
      <c r="J499" s="22" t="str">
        <f>INDEX(TrustCAHUB_map!$A$2:$D$139,MATCH($C499,TrustCAHUB_map!$A$2:$A$139,FALSE),4)</f>
        <v>East Midlands</v>
      </c>
    </row>
    <row r="500" spans="1:10" x14ac:dyDescent="0.3">
      <c r="A500" s="22" t="str">
        <f t="shared" si="7"/>
        <v>'RX12015Curative18-49'</v>
      </c>
      <c r="B500" s="22">
        <v>2015</v>
      </c>
      <c r="C500" s="22" t="s">
        <v>286</v>
      </c>
      <c r="D500" s="22" t="s">
        <v>7</v>
      </c>
      <c r="E500" s="22" t="s">
        <v>153</v>
      </c>
      <c r="F500" s="22">
        <v>3</v>
      </c>
      <c r="G500" s="22">
        <v>0</v>
      </c>
      <c r="H500" s="22" t="str">
        <f>INDEX(Bar_data!$A$3:$B$140,MATCH(C500,Bar_data!$A$3:$A$140,FALSE),2)</f>
        <v>Trust129</v>
      </c>
      <c r="I500" s="22" t="str">
        <f>INDEX(TrustCAHUB_map!$A$2:$D$139,MATCH($C500,TrustCAHUB_map!$A$2:$A$139,FALSE),3)</f>
        <v>East Midlands</v>
      </c>
      <c r="J500" s="22" t="str">
        <f>INDEX(TrustCAHUB_map!$A$2:$D$139,MATCH($C500,TrustCAHUB_map!$A$2:$A$139,FALSE),4)</f>
        <v>East Midlands</v>
      </c>
    </row>
    <row r="501" spans="1:10" x14ac:dyDescent="0.3">
      <c r="A501" s="22" t="str">
        <f t="shared" si="7"/>
        <v>'RX12015Curative50-69'</v>
      </c>
      <c r="B501" s="22">
        <v>2015</v>
      </c>
      <c r="C501" s="22" t="s">
        <v>286</v>
      </c>
      <c r="D501" s="22" t="s">
        <v>7</v>
      </c>
      <c r="E501" s="22" t="s">
        <v>627</v>
      </c>
      <c r="F501" s="22">
        <v>60</v>
      </c>
      <c r="G501" s="22">
        <v>0</v>
      </c>
      <c r="H501" s="22" t="str">
        <f>INDEX(Bar_data!$A$3:$B$140,MATCH(C501,Bar_data!$A$3:$A$140,FALSE),2)</f>
        <v>Trust129</v>
      </c>
      <c r="I501" s="22" t="str">
        <f>INDEX(TrustCAHUB_map!$A$2:$D$139,MATCH($C501,TrustCAHUB_map!$A$2:$A$139,FALSE),3)</f>
        <v>East Midlands</v>
      </c>
      <c r="J501" s="22" t="str">
        <f>INDEX(TrustCAHUB_map!$A$2:$D$139,MATCH($C501,TrustCAHUB_map!$A$2:$A$139,FALSE),4)</f>
        <v>East Midlands</v>
      </c>
    </row>
    <row r="502" spans="1:10" x14ac:dyDescent="0.3">
      <c r="A502" s="22" t="str">
        <f t="shared" si="7"/>
        <v>'RX12015Palliative50-69'</v>
      </c>
      <c r="B502" s="22">
        <v>2015</v>
      </c>
      <c r="C502" s="22" t="s">
        <v>286</v>
      </c>
      <c r="D502" s="22" t="s">
        <v>8</v>
      </c>
      <c r="E502" s="22" t="s">
        <v>627</v>
      </c>
      <c r="F502" s="22">
        <v>30</v>
      </c>
      <c r="G502" s="22">
        <v>3</v>
      </c>
      <c r="H502" s="22" t="str">
        <f>INDEX(Bar_data!$A$3:$B$140,MATCH(C502,Bar_data!$A$3:$A$140,FALSE),2)</f>
        <v>Trust129</v>
      </c>
      <c r="I502" s="22" t="str">
        <f>INDEX(TrustCAHUB_map!$A$2:$D$139,MATCH($C502,TrustCAHUB_map!$A$2:$A$139,FALSE),3)</f>
        <v>East Midlands</v>
      </c>
      <c r="J502" s="22" t="str">
        <f>INDEX(TrustCAHUB_map!$A$2:$D$139,MATCH($C502,TrustCAHUB_map!$A$2:$A$139,FALSE),4)</f>
        <v>East Midlands</v>
      </c>
    </row>
    <row r="503" spans="1:10" x14ac:dyDescent="0.3">
      <c r="A503" s="22" t="str">
        <f t="shared" si="7"/>
        <v>'RX12015Palliative70+'</v>
      </c>
      <c r="B503" s="22">
        <v>2015</v>
      </c>
      <c r="C503" s="22" t="s">
        <v>286</v>
      </c>
      <c r="D503" s="22" t="s">
        <v>8</v>
      </c>
      <c r="E503" s="22" t="s">
        <v>628</v>
      </c>
      <c r="F503" s="22">
        <v>26</v>
      </c>
      <c r="G503" s="22">
        <v>2</v>
      </c>
      <c r="H503" s="22" t="str">
        <f>INDEX(Bar_data!$A$3:$B$140,MATCH(C503,Bar_data!$A$3:$A$140,FALSE),2)</f>
        <v>Trust129</v>
      </c>
      <c r="I503" s="22" t="str">
        <f>INDEX(TrustCAHUB_map!$A$2:$D$139,MATCH($C503,TrustCAHUB_map!$A$2:$A$139,FALSE),3)</f>
        <v>East Midlands</v>
      </c>
      <c r="J503" s="22" t="str">
        <f>INDEX(TrustCAHUB_map!$A$2:$D$139,MATCH($C503,TrustCAHUB_map!$A$2:$A$139,FALSE),4)</f>
        <v>East Midlands</v>
      </c>
    </row>
    <row r="504" spans="1:10" x14ac:dyDescent="0.3">
      <c r="A504" s="22" t="str">
        <f t="shared" si="7"/>
        <v>'RX12015Curative70+'</v>
      </c>
      <c r="B504" s="22">
        <v>2015</v>
      </c>
      <c r="C504" s="22" t="s">
        <v>286</v>
      </c>
      <c r="D504" s="22" t="s">
        <v>7</v>
      </c>
      <c r="E504" s="22" t="s">
        <v>628</v>
      </c>
      <c r="F504" s="22">
        <v>25</v>
      </c>
      <c r="G504" s="22">
        <v>0</v>
      </c>
      <c r="H504" s="22" t="str">
        <f>INDEX(Bar_data!$A$3:$B$140,MATCH(C504,Bar_data!$A$3:$A$140,FALSE),2)</f>
        <v>Trust129</v>
      </c>
      <c r="I504" s="22" t="str">
        <f>INDEX(TrustCAHUB_map!$A$2:$D$139,MATCH($C504,TrustCAHUB_map!$A$2:$A$139,FALSE),3)</f>
        <v>East Midlands</v>
      </c>
      <c r="J504" s="22" t="str">
        <f>INDEX(TrustCAHUB_map!$A$2:$D$139,MATCH($C504,TrustCAHUB_map!$A$2:$A$139,FALSE),4)</f>
        <v>East Midlands</v>
      </c>
    </row>
    <row r="505" spans="1:10" x14ac:dyDescent="0.3">
      <c r="A505" s="22" t="str">
        <f t="shared" si="7"/>
        <v>'RXC2015Palliative18-49'</v>
      </c>
      <c r="B505" s="22">
        <v>2015</v>
      </c>
      <c r="C505" s="22" t="s">
        <v>287</v>
      </c>
      <c r="D505" s="22" t="s">
        <v>8</v>
      </c>
      <c r="E505" s="22" t="s">
        <v>153</v>
      </c>
      <c r="F505" s="22">
        <v>3</v>
      </c>
      <c r="G505" s="22">
        <v>0</v>
      </c>
      <c r="H505" s="22" t="str">
        <f>INDEX(Bar_data!$A$3:$B$140,MATCH(C505,Bar_data!$A$3:$A$140,FALSE),2)</f>
        <v>Trust130</v>
      </c>
      <c r="I505" s="22" t="str">
        <f>INDEX(TrustCAHUB_map!$A$2:$D$139,MATCH($C505,TrustCAHUB_map!$A$2:$A$139,FALSE),3)</f>
        <v>Surrey and Sussex</v>
      </c>
      <c r="J505" s="22" t="str">
        <f>INDEX(TrustCAHUB_map!$A$2:$D$139,MATCH($C505,TrustCAHUB_map!$A$2:$A$139,FALSE),4)</f>
        <v>South East</v>
      </c>
    </row>
    <row r="506" spans="1:10" x14ac:dyDescent="0.3">
      <c r="A506" s="22" t="str">
        <f t="shared" si="7"/>
        <v>'RXC2015Curative18-49'</v>
      </c>
      <c r="B506" s="22">
        <v>2015</v>
      </c>
      <c r="C506" s="22" t="s">
        <v>287</v>
      </c>
      <c r="D506" s="22" t="s">
        <v>7</v>
      </c>
      <c r="E506" s="22" t="s">
        <v>153</v>
      </c>
      <c r="F506" s="22">
        <v>4</v>
      </c>
      <c r="G506" s="22">
        <v>0</v>
      </c>
      <c r="H506" s="22" t="str">
        <f>INDEX(Bar_data!$A$3:$B$140,MATCH(C506,Bar_data!$A$3:$A$140,FALSE),2)</f>
        <v>Trust130</v>
      </c>
      <c r="I506" s="22" t="str">
        <f>INDEX(TrustCAHUB_map!$A$2:$D$139,MATCH($C506,TrustCAHUB_map!$A$2:$A$139,FALSE),3)</f>
        <v>Surrey and Sussex</v>
      </c>
      <c r="J506" s="22" t="str">
        <f>INDEX(TrustCAHUB_map!$A$2:$D$139,MATCH($C506,TrustCAHUB_map!$A$2:$A$139,FALSE),4)</f>
        <v>South East</v>
      </c>
    </row>
    <row r="507" spans="1:10" x14ac:dyDescent="0.3">
      <c r="A507" s="22" t="str">
        <f t="shared" si="7"/>
        <v>'RXC2015Palliative50-69'</v>
      </c>
      <c r="B507" s="22">
        <v>2015</v>
      </c>
      <c r="C507" s="22" t="s">
        <v>287</v>
      </c>
      <c r="D507" s="22" t="s">
        <v>8</v>
      </c>
      <c r="E507" s="22" t="s">
        <v>627</v>
      </c>
      <c r="F507" s="22">
        <v>19</v>
      </c>
      <c r="G507" s="22">
        <v>2</v>
      </c>
      <c r="H507" s="22" t="str">
        <f>INDEX(Bar_data!$A$3:$B$140,MATCH(C507,Bar_data!$A$3:$A$140,FALSE),2)</f>
        <v>Trust130</v>
      </c>
      <c r="I507" s="22" t="str">
        <f>INDEX(TrustCAHUB_map!$A$2:$D$139,MATCH($C507,TrustCAHUB_map!$A$2:$A$139,FALSE),3)</f>
        <v>Surrey and Sussex</v>
      </c>
      <c r="J507" s="22" t="str">
        <f>INDEX(TrustCAHUB_map!$A$2:$D$139,MATCH($C507,TrustCAHUB_map!$A$2:$A$139,FALSE),4)</f>
        <v>South East</v>
      </c>
    </row>
    <row r="508" spans="1:10" x14ac:dyDescent="0.3">
      <c r="A508" s="22" t="str">
        <f t="shared" si="7"/>
        <v>'RXC2015Curative50-69'</v>
      </c>
      <c r="B508" s="22">
        <v>2015</v>
      </c>
      <c r="C508" s="22" t="s">
        <v>287</v>
      </c>
      <c r="D508" s="22" t="s">
        <v>7</v>
      </c>
      <c r="E508" s="22" t="s">
        <v>627</v>
      </c>
      <c r="F508" s="22">
        <v>20</v>
      </c>
      <c r="G508" s="22">
        <v>0</v>
      </c>
      <c r="H508" s="22" t="str">
        <f>INDEX(Bar_data!$A$3:$B$140,MATCH(C508,Bar_data!$A$3:$A$140,FALSE),2)</f>
        <v>Trust130</v>
      </c>
      <c r="I508" s="22" t="str">
        <f>INDEX(TrustCAHUB_map!$A$2:$D$139,MATCH($C508,TrustCAHUB_map!$A$2:$A$139,FALSE),3)</f>
        <v>Surrey and Sussex</v>
      </c>
      <c r="J508" s="22" t="str">
        <f>INDEX(TrustCAHUB_map!$A$2:$D$139,MATCH($C508,TrustCAHUB_map!$A$2:$A$139,FALSE),4)</f>
        <v>South East</v>
      </c>
    </row>
    <row r="509" spans="1:10" x14ac:dyDescent="0.3">
      <c r="A509" s="22" t="str">
        <f t="shared" si="7"/>
        <v>'RXC2015Curative70+'</v>
      </c>
      <c r="B509" s="22">
        <v>2015</v>
      </c>
      <c r="C509" s="22" t="s">
        <v>287</v>
      </c>
      <c r="D509" s="22" t="s">
        <v>7</v>
      </c>
      <c r="E509" s="22" t="s">
        <v>628</v>
      </c>
      <c r="F509" s="22">
        <v>13</v>
      </c>
      <c r="G509" s="22">
        <v>0</v>
      </c>
      <c r="H509" s="22" t="str">
        <f>INDEX(Bar_data!$A$3:$B$140,MATCH(C509,Bar_data!$A$3:$A$140,FALSE),2)</f>
        <v>Trust130</v>
      </c>
      <c r="I509" s="22" t="str">
        <f>INDEX(TrustCAHUB_map!$A$2:$D$139,MATCH($C509,TrustCAHUB_map!$A$2:$A$139,FALSE),3)</f>
        <v>Surrey and Sussex</v>
      </c>
      <c r="J509" s="22" t="str">
        <f>INDEX(TrustCAHUB_map!$A$2:$D$139,MATCH($C509,TrustCAHUB_map!$A$2:$A$139,FALSE),4)</f>
        <v>South East</v>
      </c>
    </row>
    <row r="510" spans="1:10" x14ac:dyDescent="0.3">
      <c r="A510" s="22" t="str">
        <f t="shared" si="7"/>
        <v>'RXC2015Palliative70+'</v>
      </c>
      <c r="B510" s="22">
        <v>2015</v>
      </c>
      <c r="C510" s="22" t="s">
        <v>287</v>
      </c>
      <c r="D510" s="22" t="s">
        <v>8</v>
      </c>
      <c r="E510" s="22" t="s">
        <v>628</v>
      </c>
      <c r="F510" s="22">
        <v>9</v>
      </c>
      <c r="G510" s="22">
        <v>1</v>
      </c>
      <c r="H510" s="22" t="str">
        <f>INDEX(Bar_data!$A$3:$B$140,MATCH(C510,Bar_data!$A$3:$A$140,FALSE),2)</f>
        <v>Trust130</v>
      </c>
      <c r="I510" s="22" t="str">
        <f>INDEX(TrustCAHUB_map!$A$2:$D$139,MATCH($C510,TrustCAHUB_map!$A$2:$A$139,FALSE),3)</f>
        <v>Surrey and Sussex</v>
      </c>
      <c r="J510" s="22" t="str">
        <f>INDEX(TrustCAHUB_map!$A$2:$D$139,MATCH($C510,TrustCAHUB_map!$A$2:$A$139,FALSE),4)</f>
        <v>South East</v>
      </c>
    </row>
    <row r="511" spans="1:10" x14ac:dyDescent="0.3">
      <c r="A511" s="22" t="str">
        <f t="shared" si="7"/>
        <v>'RXF2015Curative18-49'</v>
      </c>
      <c r="B511" s="22">
        <v>2015</v>
      </c>
      <c r="C511" s="22" t="s">
        <v>288</v>
      </c>
      <c r="D511" s="22" t="s">
        <v>7</v>
      </c>
      <c r="E511" s="22" t="s">
        <v>153</v>
      </c>
      <c r="F511" s="22">
        <v>1</v>
      </c>
      <c r="G511" s="22">
        <v>0</v>
      </c>
      <c r="H511" s="22" t="str">
        <f>INDEX(Bar_data!$A$3:$B$140,MATCH(C511,Bar_data!$A$3:$A$140,FALSE),2)</f>
        <v>Trust131</v>
      </c>
      <c r="I511" s="22" t="str">
        <f>INDEX(TrustCAHUB_map!$A$2:$D$139,MATCH($C511,TrustCAHUB_map!$A$2:$A$139,FALSE),3)</f>
        <v>West Yorkshire</v>
      </c>
      <c r="J511" s="22" t="str">
        <f>INDEX(TrustCAHUB_map!$A$2:$D$139,MATCH($C511,TrustCAHUB_map!$A$2:$A$139,FALSE),4)</f>
        <v>Yorkshire and Humber</v>
      </c>
    </row>
    <row r="512" spans="1:10" x14ac:dyDescent="0.3">
      <c r="A512" s="22" t="str">
        <f t="shared" si="7"/>
        <v>'RXF2015Palliative18-49'</v>
      </c>
      <c r="B512" s="22">
        <v>2015</v>
      </c>
      <c r="C512" s="22" t="s">
        <v>288</v>
      </c>
      <c r="D512" s="22" t="s">
        <v>8</v>
      </c>
      <c r="E512" s="22" t="s">
        <v>153</v>
      </c>
      <c r="F512" s="22">
        <v>1</v>
      </c>
      <c r="G512" s="22">
        <v>0</v>
      </c>
      <c r="H512" s="22" t="str">
        <f>INDEX(Bar_data!$A$3:$B$140,MATCH(C512,Bar_data!$A$3:$A$140,FALSE),2)</f>
        <v>Trust131</v>
      </c>
      <c r="I512" s="22" t="str">
        <f>INDEX(TrustCAHUB_map!$A$2:$D$139,MATCH($C512,TrustCAHUB_map!$A$2:$A$139,FALSE),3)</f>
        <v>West Yorkshire</v>
      </c>
      <c r="J512" s="22" t="str">
        <f>INDEX(TrustCAHUB_map!$A$2:$D$139,MATCH($C512,TrustCAHUB_map!$A$2:$A$139,FALSE),4)</f>
        <v>Yorkshire and Humber</v>
      </c>
    </row>
    <row r="513" spans="1:10" x14ac:dyDescent="0.3">
      <c r="A513" s="22" t="str">
        <f t="shared" si="7"/>
        <v>'RXF2015Palliative50-69'</v>
      </c>
      <c r="B513" s="22">
        <v>2015</v>
      </c>
      <c r="C513" s="22" t="s">
        <v>288</v>
      </c>
      <c r="D513" s="22" t="s">
        <v>8</v>
      </c>
      <c r="E513" s="22" t="s">
        <v>627</v>
      </c>
      <c r="F513" s="22">
        <v>33</v>
      </c>
      <c r="G513" s="22">
        <v>4</v>
      </c>
      <c r="H513" s="22" t="str">
        <f>INDEX(Bar_data!$A$3:$B$140,MATCH(C513,Bar_data!$A$3:$A$140,FALSE),2)</f>
        <v>Trust131</v>
      </c>
      <c r="I513" s="22" t="str">
        <f>INDEX(TrustCAHUB_map!$A$2:$D$139,MATCH($C513,TrustCAHUB_map!$A$2:$A$139,FALSE),3)</f>
        <v>West Yorkshire</v>
      </c>
      <c r="J513" s="22" t="str">
        <f>INDEX(TrustCAHUB_map!$A$2:$D$139,MATCH($C513,TrustCAHUB_map!$A$2:$A$139,FALSE),4)</f>
        <v>Yorkshire and Humber</v>
      </c>
    </row>
    <row r="514" spans="1:10" x14ac:dyDescent="0.3">
      <c r="A514" s="22" t="str">
        <f t="shared" si="7"/>
        <v>'RXF2015Curative50-69'</v>
      </c>
      <c r="B514" s="22">
        <v>2015</v>
      </c>
      <c r="C514" s="22" t="s">
        <v>288</v>
      </c>
      <c r="D514" s="22" t="s">
        <v>7</v>
      </c>
      <c r="E514" s="22" t="s">
        <v>627</v>
      </c>
      <c r="F514" s="22">
        <v>10</v>
      </c>
      <c r="G514" s="22">
        <v>0</v>
      </c>
      <c r="H514" s="22" t="str">
        <f>INDEX(Bar_data!$A$3:$B$140,MATCH(C514,Bar_data!$A$3:$A$140,FALSE),2)</f>
        <v>Trust131</v>
      </c>
      <c r="I514" s="22" t="str">
        <f>INDEX(TrustCAHUB_map!$A$2:$D$139,MATCH($C514,TrustCAHUB_map!$A$2:$A$139,FALSE),3)</f>
        <v>West Yorkshire</v>
      </c>
      <c r="J514" s="22" t="str">
        <f>INDEX(TrustCAHUB_map!$A$2:$D$139,MATCH($C514,TrustCAHUB_map!$A$2:$A$139,FALSE),4)</f>
        <v>Yorkshire and Humber</v>
      </c>
    </row>
    <row r="515" spans="1:10" x14ac:dyDescent="0.3">
      <c r="A515" s="22" t="str">
        <f t="shared" ref="A515:A578" si="8">"'"&amp;C515&amp;B515&amp;D515&amp;E515&amp;"'"</f>
        <v>'RXF2015Palliative70+'</v>
      </c>
      <c r="B515" s="22">
        <v>2015</v>
      </c>
      <c r="C515" s="22" t="s">
        <v>288</v>
      </c>
      <c r="D515" s="22" t="s">
        <v>8</v>
      </c>
      <c r="E515" s="22" t="s">
        <v>628</v>
      </c>
      <c r="F515" s="22">
        <v>26</v>
      </c>
      <c r="G515" s="22">
        <v>1</v>
      </c>
      <c r="H515" s="22" t="str">
        <f>INDEX(Bar_data!$A$3:$B$140,MATCH(C515,Bar_data!$A$3:$A$140,FALSE),2)</f>
        <v>Trust131</v>
      </c>
      <c r="I515" s="22" t="str">
        <f>INDEX(TrustCAHUB_map!$A$2:$D$139,MATCH($C515,TrustCAHUB_map!$A$2:$A$139,FALSE),3)</f>
        <v>West Yorkshire</v>
      </c>
      <c r="J515" s="22" t="str">
        <f>INDEX(TrustCAHUB_map!$A$2:$D$139,MATCH($C515,TrustCAHUB_map!$A$2:$A$139,FALSE),4)</f>
        <v>Yorkshire and Humber</v>
      </c>
    </row>
    <row r="516" spans="1:10" x14ac:dyDescent="0.3">
      <c r="A516" s="22" t="str">
        <f t="shared" si="8"/>
        <v>'RXF2015Curative70+'</v>
      </c>
      <c r="B516" s="22">
        <v>2015</v>
      </c>
      <c r="C516" s="22" t="s">
        <v>288</v>
      </c>
      <c r="D516" s="22" t="s">
        <v>7</v>
      </c>
      <c r="E516" s="22" t="s">
        <v>628</v>
      </c>
      <c r="F516" s="22">
        <v>4</v>
      </c>
      <c r="G516" s="22">
        <v>0</v>
      </c>
      <c r="H516" s="22" t="str">
        <f>INDEX(Bar_data!$A$3:$B$140,MATCH(C516,Bar_data!$A$3:$A$140,FALSE),2)</f>
        <v>Trust131</v>
      </c>
      <c r="I516" s="22" t="str">
        <f>INDEX(TrustCAHUB_map!$A$2:$D$139,MATCH($C516,TrustCAHUB_map!$A$2:$A$139,FALSE),3)</f>
        <v>West Yorkshire</v>
      </c>
      <c r="J516" s="22" t="str">
        <f>INDEX(TrustCAHUB_map!$A$2:$D$139,MATCH($C516,TrustCAHUB_map!$A$2:$A$139,FALSE),4)</f>
        <v>Yorkshire and Humber</v>
      </c>
    </row>
    <row r="517" spans="1:10" x14ac:dyDescent="0.3">
      <c r="A517" s="22" t="str">
        <f t="shared" si="8"/>
        <v>'RXH2015Curative18-49'</v>
      </c>
      <c r="B517" s="22">
        <v>2015</v>
      </c>
      <c r="C517" s="22" t="s">
        <v>289</v>
      </c>
      <c r="D517" s="22" t="s">
        <v>7</v>
      </c>
      <c r="E517" s="22" t="s">
        <v>153</v>
      </c>
      <c r="F517" s="22">
        <v>1</v>
      </c>
      <c r="G517" s="22">
        <v>0</v>
      </c>
      <c r="H517" s="22" t="str">
        <f>INDEX(Bar_data!$A$3:$B$140,MATCH(C517,Bar_data!$A$3:$A$140,FALSE),2)</f>
        <v>Trust132</v>
      </c>
      <c r="I517" s="22" t="str">
        <f>INDEX(TrustCAHUB_map!$A$2:$D$139,MATCH($C517,TrustCAHUB_map!$A$2:$A$139,FALSE),3)</f>
        <v>Surrey and Sussex</v>
      </c>
      <c r="J517" s="22" t="str">
        <f>INDEX(TrustCAHUB_map!$A$2:$D$139,MATCH($C517,TrustCAHUB_map!$A$2:$A$139,FALSE),4)</f>
        <v>South East</v>
      </c>
    </row>
    <row r="518" spans="1:10" x14ac:dyDescent="0.3">
      <c r="A518" s="22" t="str">
        <f t="shared" si="8"/>
        <v>'RXH2015Palliative18-49'</v>
      </c>
      <c r="B518" s="22">
        <v>2015</v>
      </c>
      <c r="C518" s="22" t="s">
        <v>289</v>
      </c>
      <c r="D518" s="22" t="s">
        <v>8</v>
      </c>
      <c r="E518" s="22" t="s">
        <v>153</v>
      </c>
      <c r="F518" s="22">
        <v>2</v>
      </c>
      <c r="G518" s="22">
        <v>0</v>
      </c>
      <c r="H518" s="22" t="str">
        <f>INDEX(Bar_data!$A$3:$B$140,MATCH(C518,Bar_data!$A$3:$A$140,FALSE),2)</f>
        <v>Trust132</v>
      </c>
      <c r="I518" s="22" t="str">
        <f>INDEX(TrustCAHUB_map!$A$2:$D$139,MATCH($C518,TrustCAHUB_map!$A$2:$A$139,FALSE),3)</f>
        <v>Surrey and Sussex</v>
      </c>
      <c r="J518" s="22" t="str">
        <f>INDEX(TrustCAHUB_map!$A$2:$D$139,MATCH($C518,TrustCAHUB_map!$A$2:$A$139,FALSE),4)</f>
        <v>South East</v>
      </c>
    </row>
    <row r="519" spans="1:10" x14ac:dyDescent="0.3">
      <c r="A519" s="22" t="str">
        <f t="shared" si="8"/>
        <v>'RXH2015Palliative50-69'</v>
      </c>
      <c r="B519" s="22">
        <v>2015</v>
      </c>
      <c r="C519" s="22" t="s">
        <v>289</v>
      </c>
      <c r="D519" s="22" t="s">
        <v>8</v>
      </c>
      <c r="E519" s="22" t="s">
        <v>627</v>
      </c>
      <c r="F519" s="22">
        <v>7</v>
      </c>
      <c r="G519" s="22">
        <v>1</v>
      </c>
      <c r="H519" s="22" t="str">
        <f>INDEX(Bar_data!$A$3:$B$140,MATCH(C519,Bar_data!$A$3:$A$140,FALSE),2)</f>
        <v>Trust132</v>
      </c>
      <c r="I519" s="22" t="str">
        <f>INDEX(TrustCAHUB_map!$A$2:$D$139,MATCH($C519,TrustCAHUB_map!$A$2:$A$139,FALSE),3)</f>
        <v>Surrey and Sussex</v>
      </c>
      <c r="J519" s="22" t="str">
        <f>INDEX(TrustCAHUB_map!$A$2:$D$139,MATCH($C519,TrustCAHUB_map!$A$2:$A$139,FALSE),4)</f>
        <v>South East</v>
      </c>
    </row>
    <row r="520" spans="1:10" x14ac:dyDescent="0.3">
      <c r="A520" s="22" t="str">
        <f t="shared" si="8"/>
        <v>'RXH2015Curative50-69'</v>
      </c>
      <c r="B520" s="22">
        <v>2015</v>
      </c>
      <c r="C520" s="22" t="s">
        <v>289</v>
      </c>
      <c r="D520" s="22" t="s">
        <v>7</v>
      </c>
      <c r="E520" s="22" t="s">
        <v>627</v>
      </c>
      <c r="F520" s="22">
        <v>11</v>
      </c>
      <c r="G520" s="22">
        <v>0</v>
      </c>
      <c r="H520" s="22" t="str">
        <f>INDEX(Bar_data!$A$3:$B$140,MATCH(C520,Bar_data!$A$3:$A$140,FALSE),2)</f>
        <v>Trust132</v>
      </c>
      <c r="I520" s="22" t="str">
        <f>INDEX(TrustCAHUB_map!$A$2:$D$139,MATCH($C520,TrustCAHUB_map!$A$2:$A$139,FALSE),3)</f>
        <v>Surrey and Sussex</v>
      </c>
      <c r="J520" s="22" t="str">
        <f>INDEX(TrustCAHUB_map!$A$2:$D$139,MATCH($C520,TrustCAHUB_map!$A$2:$A$139,FALSE),4)</f>
        <v>South East</v>
      </c>
    </row>
    <row r="521" spans="1:10" x14ac:dyDescent="0.3">
      <c r="A521" s="22" t="str">
        <f t="shared" si="8"/>
        <v>'RXH2015Palliative70+'</v>
      </c>
      <c r="B521" s="22">
        <v>2015</v>
      </c>
      <c r="C521" s="22" t="s">
        <v>289</v>
      </c>
      <c r="D521" s="22" t="s">
        <v>8</v>
      </c>
      <c r="E521" s="22" t="s">
        <v>628</v>
      </c>
      <c r="F521" s="22">
        <v>9</v>
      </c>
      <c r="G521" s="22">
        <v>1</v>
      </c>
      <c r="H521" s="22" t="str">
        <f>INDEX(Bar_data!$A$3:$B$140,MATCH(C521,Bar_data!$A$3:$A$140,FALSE),2)</f>
        <v>Trust132</v>
      </c>
      <c r="I521" s="22" t="str">
        <f>INDEX(TrustCAHUB_map!$A$2:$D$139,MATCH($C521,TrustCAHUB_map!$A$2:$A$139,FALSE),3)</f>
        <v>Surrey and Sussex</v>
      </c>
      <c r="J521" s="22" t="str">
        <f>INDEX(TrustCAHUB_map!$A$2:$D$139,MATCH($C521,TrustCAHUB_map!$A$2:$A$139,FALSE),4)</f>
        <v>South East</v>
      </c>
    </row>
    <row r="522" spans="1:10" x14ac:dyDescent="0.3">
      <c r="A522" s="22" t="str">
        <f t="shared" si="8"/>
        <v>'RXH2015Not assigned70+'</v>
      </c>
      <c r="B522" s="22">
        <v>2015</v>
      </c>
      <c r="C522" s="22" t="s">
        <v>289</v>
      </c>
      <c r="D522" s="22" t="s">
        <v>477</v>
      </c>
      <c r="E522" s="22" t="s">
        <v>628</v>
      </c>
      <c r="F522" s="22">
        <v>1</v>
      </c>
      <c r="G522" s="22">
        <v>0</v>
      </c>
      <c r="H522" s="22" t="str">
        <f>INDEX(Bar_data!$A$3:$B$140,MATCH(C522,Bar_data!$A$3:$A$140,FALSE),2)</f>
        <v>Trust132</v>
      </c>
      <c r="I522" s="22" t="str">
        <f>INDEX(TrustCAHUB_map!$A$2:$D$139,MATCH($C522,TrustCAHUB_map!$A$2:$A$139,FALSE),3)</f>
        <v>Surrey and Sussex</v>
      </c>
      <c r="J522" s="22" t="str">
        <f>INDEX(TrustCAHUB_map!$A$2:$D$139,MATCH($C522,TrustCAHUB_map!$A$2:$A$139,FALSE),4)</f>
        <v>South East</v>
      </c>
    </row>
    <row r="523" spans="1:10" x14ac:dyDescent="0.3">
      <c r="A523" s="22" t="str">
        <f t="shared" si="8"/>
        <v>'RXH2015Curative70+'</v>
      </c>
      <c r="B523" s="22">
        <v>2015</v>
      </c>
      <c r="C523" s="22" t="s">
        <v>289</v>
      </c>
      <c r="D523" s="22" t="s">
        <v>7</v>
      </c>
      <c r="E523" s="22" t="s">
        <v>628</v>
      </c>
      <c r="F523" s="22">
        <v>11</v>
      </c>
      <c r="G523" s="22">
        <v>0</v>
      </c>
      <c r="H523" s="22" t="str">
        <f>INDEX(Bar_data!$A$3:$B$140,MATCH(C523,Bar_data!$A$3:$A$140,FALSE),2)</f>
        <v>Trust132</v>
      </c>
      <c r="I523" s="22" t="str">
        <f>INDEX(TrustCAHUB_map!$A$2:$D$139,MATCH($C523,TrustCAHUB_map!$A$2:$A$139,FALSE),3)</f>
        <v>Surrey and Sussex</v>
      </c>
      <c r="J523" s="22" t="str">
        <f>INDEX(TrustCAHUB_map!$A$2:$D$139,MATCH($C523,TrustCAHUB_map!$A$2:$A$139,FALSE),4)</f>
        <v>South East</v>
      </c>
    </row>
    <row r="524" spans="1:10" x14ac:dyDescent="0.3">
      <c r="A524" s="22" t="str">
        <f t="shared" si="8"/>
        <v>'RXK2015Curative18-49'</v>
      </c>
      <c r="B524" s="22">
        <v>2015</v>
      </c>
      <c r="C524" s="22" t="s">
        <v>290</v>
      </c>
      <c r="D524" s="22" t="s">
        <v>7</v>
      </c>
      <c r="E524" s="22" t="s">
        <v>153</v>
      </c>
      <c r="F524" s="22">
        <v>1</v>
      </c>
      <c r="G524" s="22">
        <v>0</v>
      </c>
      <c r="H524" s="22" t="str">
        <f>INDEX(Bar_data!$A$3:$B$140,MATCH(C524,Bar_data!$A$3:$A$140,FALSE),2)</f>
        <v>Trust133</v>
      </c>
      <c r="I524" s="22" t="str">
        <f>INDEX(TrustCAHUB_map!$A$2:$D$139,MATCH($C524,TrustCAHUB_map!$A$2:$A$139,FALSE),3)</f>
        <v>West Midlands</v>
      </c>
      <c r="J524" s="22" t="str">
        <f>INDEX(TrustCAHUB_map!$A$2:$D$139,MATCH($C524,TrustCAHUB_map!$A$2:$A$139,FALSE),4)</f>
        <v>West Midlands</v>
      </c>
    </row>
    <row r="525" spans="1:10" x14ac:dyDescent="0.3">
      <c r="A525" s="22" t="str">
        <f t="shared" si="8"/>
        <v>'RXK2015Palliative18-49'</v>
      </c>
      <c r="B525" s="22">
        <v>2015</v>
      </c>
      <c r="C525" s="22" t="s">
        <v>290</v>
      </c>
      <c r="D525" s="22" t="s">
        <v>8</v>
      </c>
      <c r="E525" s="22" t="s">
        <v>153</v>
      </c>
      <c r="F525" s="22">
        <v>1</v>
      </c>
      <c r="G525" s="22">
        <v>0</v>
      </c>
      <c r="H525" s="22" t="str">
        <f>INDEX(Bar_data!$A$3:$B$140,MATCH(C525,Bar_data!$A$3:$A$140,FALSE),2)</f>
        <v>Trust133</v>
      </c>
      <c r="I525" s="22" t="str">
        <f>INDEX(TrustCAHUB_map!$A$2:$D$139,MATCH($C525,TrustCAHUB_map!$A$2:$A$139,FALSE),3)</f>
        <v>West Midlands</v>
      </c>
      <c r="J525" s="22" t="str">
        <f>INDEX(TrustCAHUB_map!$A$2:$D$139,MATCH($C525,TrustCAHUB_map!$A$2:$A$139,FALSE),4)</f>
        <v>West Midlands</v>
      </c>
    </row>
    <row r="526" spans="1:10" x14ac:dyDescent="0.3">
      <c r="A526" s="22" t="str">
        <f t="shared" si="8"/>
        <v>'RXK2015Not assigned50-69'</v>
      </c>
      <c r="B526" s="22">
        <v>2015</v>
      </c>
      <c r="C526" s="22" t="s">
        <v>290</v>
      </c>
      <c r="D526" s="22" t="s">
        <v>477</v>
      </c>
      <c r="E526" s="22" t="s">
        <v>627</v>
      </c>
      <c r="F526" s="22">
        <v>1</v>
      </c>
      <c r="G526" s="22">
        <v>0</v>
      </c>
      <c r="H526" s="22" t="str">
        <f>INDEX(Bar_data!$A$3:$B$140,MATCH(C526,Bar_data!$A$3:$A$140,FALSE),2)</f>
        <v>Trust133</v>
      </c>
      <c r="I526" s="22" t="str">
        <f>INDEX(TrustCAHUB_map!$A$2:$D$139,MATCH($C526,TrustCAHUB_map!$A$2:$A$139,FALSE),3)</f>
        <v>West Midlands</v>
      </c>
      <c r="J526" s="22" t="str">
        <f>INDEX(TrustCAHUB_map!$A$2:$D$139,MATCH($C526,TrustCAHUB_map!$A$2:$A$139,FALSE),4)</f>
        <v>West Midlands</v>
      </c>
    </row>
    <row r="527" spans="1:10" x14ac:dyDescent="0.3">
      <c r="A527" s="22" t="str">
        <f t="shared" si="8"/>
        <v>'RXK2015Palliative50-69'</v>
      </c>
      <c r="B527" s="22">
        <v>2015</v>
      </c>
      <c r="C527" s="22" t="s">
        <v>290</v>
      </c>
      <c r="D527" s="22" t="s">
        <v>8</v>
      </c>
      <c r="E527" s="22" t="s">
        <v>627</v>
      </c>
      <c r="F527" s="22">
        <v>5</v>
      </c>
      <c r="G527" s="22">
        <v>0</v>
      </c>
      <c r="H527" s="22" t="str">
        <f>INDEX(Bar_data!$A$3:$B$140,MATCH(C527,Bar_data!$A$3:$A$140,FALSE),2)</f>
        <v>Trust133</v>
      </c>
      <c r="I527" s="22" t="str">
        <f>INDEX(TrustCAHUB_map!$A$2:$D$139,MATCH($C527,TrustCAHUB_map!$A$2:$A$139,FALSE),3)</f>
        <v>West Midlands</v>
      </c>
      <c r="J527" s="22" t="str">
        <f>INDEX(TrustCAHUB_map!$A$2:$D$139,MATCH($C527,TrustCAHUB_map!$A$2:$A$139,FALSE),4)</f>
        <v>West Midlands</v>
      </c>
    </row>
    <row r="528" spans="1:10" x14ac:dyDescent="0.3">
      <c r="A528" s="22" t="str">
        <f t="shared" si="8"/>
        <v>'RXK2015Curative50-69'</v>
      </c>
      <c r="B528" s="22">
        <v>2015</v>
      </c>
      <c r="C528" s="22" t="s">
        <v>290</v>
      </c>
      <c r="D528" s="22" t="s">
        <v>7</v>
      </c>
      <c r="E528" s="22" t="s">
        <v>627</v>
      </c>
      <c r="F528" s="22">
        <v>3</v>
      </c>
      <c r="G528" s="22">
        <v>0</v>
      </c>
      <c r="H528" s="22" t="str">
        <f>INDEX(Bar_data!$A$3:$B$140,MATCH(C528,Bar_data!$A$3:$A$140,FALSE),2)</f>
        <v>Trust133</v>
      </c>
      <c r="I528" s="22" t="str">
        <f>INDEX(TrustCAHUB_map!$A$2:$D$139,MATCH($C528,TrustCAHUB_map!$A$2:$A$139,FALSE),3)</f>
        <v>West Midlands</v>
      </c>
      <c r="J528" s="22" t="str">
        <f>INDEX(TrustCAHUB_map!$A$2:$D$139,MATCH($C528,TrustCAHUB_map!$A$2:$A$139,FALSE),4)</f>
        <v>West Midlands</v>
      </c>
    </row>
    <row r="529" spans="1:10" x14ac:dyDescent="0.3">
      <c r="A529" s="22" t="str">
        <f t="shared" si="8"/>
        <v>'RXK2015Curative70+'</v>
      </c>
      <c r="B529" s="22">
        <v>2015</v>
      </c>
      <c r="C529" s="22" t="s">
        <v>290</v>
      </c>
      <c r="D529" s="22" t="s">
        <v>7</v>
      </c>
      <c r="E529" s="22" t="s">
        <v>628</v>
      </c>
      <c r="F529" s="22">
        <v>6</v>
      </c>
      <c r="G529" s="22">
        <v>0</v>
      </c>
      <c r="H529" s="22" t="str">
        <f>INDEX(Bar_data!$A$3:$B$140,MATCH(C529,Bar_data!$A$3:$A$140,FALSE),2)</f>
        <v>Trust133</v>
      </c>
      <c r="I529" s="22" t="str">
        <f>INDEX(TrustCAHUB_map!$A$2:$D$139,MATCH($C529,TrustCAHUB_map!$A$2:$A$139,FALSE),3)</f>
        <v>West Midlands</v>
      </c>
      <c r="J529" s="22" t="str">
        <f>INDEX(TrustCAHUB_map!$A$2:$D$139,MATCH($C529,TrustCAHUB_map!$A$2:$A$139,FALSE),4)</f>
        <v>West Midlands</v>
      </c>
    </row>
    <row r="530" spans="1:10" x14ac:dyDescent="0.3">
      <c r="A530" s="22" t="str">
        <f t="shared" si="8"/>
        <v>'RXK2015Palliative70+'</v>
      </c>
      <c r="B530" s="22">
        <v>2015</v>
      </c>
      <c r="C530" s="22" t="s">
        <v>290</v>
      </c>
      <c r="D530" s="22" t="s">
        <v>8</v>
      </c>
      <c r="E530" s="22" t="s">
        <v>628</v>
      </c>
      <c r="F530" s="22">
        <v>7</v>
      </c>
      <c r="G530" s="22">
        <v>0</v>
      </c>
      <c r="H530" s="22" t="str">
        <f>INDEX(Bar_data!$A$3:$B$140,MATCH(C530,Bar_data!$A$3:$A$140,FALSE),2)</f>
        <v>Trust133</v>
      </c>
      <c r="I530" s="22" t="str">
        <f>INDEX(TrustCAHUB_map!$A$2:$D$139,MATCH($C530,TrustCAHUB_map!$A$2:$A$139,FALSE),3)</f>
        <v>West Midlands</v>
      </c>
      <c r="J530" s="22" t="str">
        <f>INDEX(TrustCAHUB_map!$A$2:$D$139,MATCH($C530,TrustCAHUB_map!$A$2:$A$139,FALSE),4)</f>
        <v>West Midlands</v>
      </c>
    </row>
    <row r="531" spans="1:10" x14ac:dyDescent="0.3">
      <c r="A531" s="22" t="str">
        <f t="shared" si="8"/>
        <v>'RXK2015Not assigned70+'</v>
      </c>
      <c r="B531" s="22">
        <v>2015</v>
      </c>
      <c r="C531" s="22" t="s">
        <v>290</v>
      </c>
      <c r="D531" s="22" t="s">
        <v>477</v>
      </c>
      <c r="E531" s="22" t="s">
        <v>628</v>
      </c>
      <c r="F531" s="22">
        <v>1</v>
      </c>
      <c r="G531" s="22">
        <v>0</v>
      </c>
      <c r="H531" s="22" t="str">
        <f>INDEX(Bar_data!$A$3:$B$140,MATCH(C531,Bar_data!$A$3:$A$140,FALSE),2)</f>
        <v>Trust133</v>
      </c>
      <c r="I531" s="22" t="str">
        <f>INDEX(TrustCAHUB_map!$A$2:$D$139,MATCH($C531,TrustCAHUB_map!$A$2:$A$139,FALSE),3)</f>
        <v>West Midlands</v>
      </c>
      <c r="J531" s="22" t="str">
        <f>INDEX(TrustCAHUB_map!$A$2:$D$139,MATCH($C531,TrustCAHUB_map!$A$2:$A$139,FALSE),4)</f>
        <v>West Midlands</v>
      </c>
    </row>
    <row r="532" spans="1:10" x14ac:dyDescent="0.3">
      <c r="A532" s="22" t="str">
        <f t="shared" si="8"/>
        <v>'RXL2015Curative18-49'</v>
      </c>
      <c r="B532" s="22">
        <v>2015</v>
      </c>
      <c r="C532" s="22" t="s">
        <v>291</v>
      </c>
      <c r="D532" s="22" t="s">
        <v>7</v>
      </c>
      <c r="E532" s="22" t="s">
        <v>153</v>
      </c>
      <c r="F532" s="22">
        <v>1</v>
      </c>
      <c r="G532" s="22">
        <v>0</v>
      </c>
      <c r="H532" s="22" t="str">
        <f>INDEX(Bar_data!$A$3:$B$140,MATCH(C532,Bar_data!$A$3:$A$140,FALSE),2)</f>
        <v>Trust134</v>
      </c>
      <c r="I532" s="22" t="str">
        <f>INDEX(TrustCAHUB_map!$A$2:$D$139,MATCH($C532,TrustCAHUB_map!$A$2:$A$139,FALSE),3)</f>
        <v>Lancashire and South Cumbria</v>
      </c>
      <c r="J532" s="22" t="str">
        <f>INDEX(TrustCAHUB_map!$A$2:$D$139,MATCH($C532,TrustCAHUB_map!$A$2:$A$139,FALSE),4)</f>
        <v>North West</v>
      </c>
    </row>
    <row r="533" spans="1:10" x14ac:dyDescent="0.3">
      <c r="A533" s="22" t="str">
        <f t="shared" si="8"/>
        <v>'RXL2015Palliative18-49'</v>
      </c>
      <c r="B533" s="22">
        <v>2015</v>
      </c>
      <c r="C533" s="22" t="s">
        <v>291</v>
      </c>
      <c r="D533" s="22" t="s">
        <v>8</v>
      </c>
      <c r="E533" s="22" t="s">
        <v>153</v>
      </c>
      <c r="F533" s="22">
        <v>1</v>
      </c>
      <c r="G533" s="22">
        <v>0</v>
      </c>
      <c r="H533" s="22" t="str">
        <f>INDEX(Bar_data!$A$3:$B$140,MATCH(C533,Bar_data!$A$3:$A$140,FALSE),2)</f>
        <v>Trust134</v>
      </c>
      <c r="I533" s="22" t="str">
        <f>INDEX(TrustCAHUB_map!$A$2:$D$139,MATCH($C533,TrustCAHUB_map!$A$2:$A$139,FALSE),3)</f>
        <v>Lancashire and South Cumbria</v>
      </c>
      <c r="J533" s="22" t="str">
        <f>INDEX(TrustCAHUB_map!$A$2:$D$139,MATCH($C533,TrustCAHUB_map!$A$2:$A$139,FALSE),4)</f>
        <v>North West</v>
      </c>
    </row>
    <row r="534" spans="1:10" x14ac:dyDescent="0.3">
      <c r="A534" s="22" t="str">
        <f t="shared" si="8"/>
        <v>'RXL2015Not assigned50-69'</v>
      </c>
      <c r="B534" s="22">
        <v>2015</v>
      </c>
      <c r="C534" s="22" t="s">
        <v>291</v>
      </c>
      <c r="D534" s="22" t="s">
        <v>477</v>
      </c>
      <c r="E534" s="22" t="s">
        <v>627</v>
      </c>
      <c r="F534" s="22">
        <v>3</v>
      </c>
      <c r="G534" s="22">
        <v>0</v>
      </c>
      <c r="H534" s="22" t="str">
        <f>INDEX(Bar_data!$A$3:$B$140,MATCH(C534,Bar_data!$A$3:$A$140,FALSE),2)</f>
        <v>Trust134</v>
      </c>
      <c r="I534" s="22" t="str">
        <f>INDEX(TrustCAHUB_map!$A$2:$D$139,MATCH($C534,TrustCAHUB_map!$A$2:$A$139,FALSE),3)</f>
        <v>Lancashire and South Cumbria</v>
      </c>
      <c r="J534" s="22" t="str">
        <f>INDEX(TrustCAHUB_map!$A$2:$D$139,MATCH($C534,TrustCAHUB_map!$A$2:$A$139,FALSE),4)</f>
        <v>North West</v>
      </c>
    </row>
    <row r="535" spans="1:10" x14ac:dyDescent="0.3">
      <c r="A535" s="22" t="str">
        <f t="shared" si="8"/>
        <v>'RXL2015Palliative50-69'</v>
      </c>
      <c r="B535" s="22">
        <v>2015</v>
      </c>
      <c r="C535" s="22" t="s">
        <v>291</v>
      </c>
      <c r="D535" s="22" t="s">
        <v>8</v>
      </c>
      <c r="E535" s="22" t="s">
        <v>627</v>
      </c>
      <c r="F535" s="22">
        <v>27</v>
      </c>
      <c r="G535" s="22">
        <v>1</v>
      </c>
      <c r="H535" s="22" t="str">
        <f>INDEX(Bar_data!$A$3:$B$140,MATCH(C535,Bar_data!$A$3:$A$140,FALSE),2)</f>
        <v>Trust134</v>
      </c>
      <c r="I535" s="22" t="str">
        <f>INDEX(TrustCAHUB_map!$A$2:$D$139,MATCH($C535,TrustCAHUB_map!$A$2:$A$139,FALSE),3)</f>
        <v>Lancashire and South Cumbria</v>
      </c>
      <c r="J535" s="22" t="str">
        <f>INDEX(TrustCAHUB_map!$A$2:$D$139,MATCH($C535,TrustCAHUB_map!$A$2:$A$139,FALSE),4)</f>
        <v>North West</v>
      </c>
    </row>
    <row r="536" spans="1:10" x14ac:dyDescent="0.3">
      <c r="A536" s="22" t="str">
        <f t="shared" si="8"/>
        <v>'RXL2015Curative50-69'</v>
      </c>
      <c r="B536" s="22">
        <v>2015</v>
      </c>
      <c r="C536" s="22" t="s">
        <v>291</v>
      </c>
      <c r="D536" s="22" t="s">
        <v>7</v>
      </c>
      <c r="E536" s="22" t="s">
        <v>627</v>
      </c>
      <c r="F536" s="22">
        <v>2</v>
      </c>
      <c r="G536" s="22">
        <v>0</v>
      </c>
      <c r="H536" s="22" t="str">
        <f>INDEX(Bar_data!$A$3:$B$140,MATCH(C536,Bar_data!$A$3:$A$140,FALSE),2)</f>
        <v>Trust134</v>
      </c>
      <c r="I536" s="22" t="str">
        <f>INDEX(TrustCAHUB_map!$A$2:$D$139,MATCH($C536,TrustCAHUB_map!$A$2:$A$139,FALSE),3)</f>
        <v>Lancashire and South Cumbria</v>
      </c>
      <c r="J536" s="22" t="str">
        <f>INDEX(TrustCAHUB_map!$A$2:$D$139,MATCH($C536,TrustCAHUB_map!$A$2:$A$139,FALSE),4)</f>
        <v>North West</v>
      </c>
    </row>
    <row r="537" spans="1:10" x14ac:dyDescent="0.3">
      <c r="A537" s="22" t="str">
        <f t="shared" si="8"/>
        <v>'RXL2015Palliative70+'</v>
      </c>
      <c r="B537" s="22">
        <v>2015</v>
      </c>
      <c r="C537" s="22" t="s">
        <v>291</v>
      </c>
      <c r="D537" s="22" t="s">
        <v>8</v>
      </c>
      <c r="E537" s="22" t="s">
        <v>628</v>
      </c>
      <c r="F537" s="22">
        <v>28</v>
      </c>
      <c r="G537" s="22">
        <v>5</v>
      </c>
      <c r="H537" s="22" t="str">
        <f>INDEX(Bar_data!$A$3:$B$140,MATCH(C537,Bar_data!$A$3:$A$140,FALSE),2)</f>
        <v>Trust134</v>
      </c>
      <c r="I537" s="22" t="str">
        <f>INDEX(TrustCAHUB_map!$A$2:$D$139,MATCH($C537,TrustCAHUB_map!$A$2:$A$139,FALSE),3)</f>
        <v>Lancashire and South Cumbria</v>
      </c>
      <c r="J537" s="22" t="str">
        <f>INDEX(TrustCAHUB_map!$A$2:$D$139,MATCH($C537,TrustCAHUB_map!$A$2:$A$139,FALSE),4)</f>
        <v>North West</v>
      </c>
    </row>
    <row r="538" spans="1:10" x14ac:dyDescent="0.3">
      <c r="A538" s="22" t="str">
        <f t="shared" si="8"/>
        <v>'RXL2015Not assigned70+'</v>
      </c>
      <c r="B538" s="22">
        <v>2015</v>
      </c>
      <c r="C538" s="22" t="s">
        <v>291</v>
      </c>
      <c r="D538" s="22" t="s">
        <v>477</v>
      </c>
      <c r="E538" s="22" t="s">
        <v>628</v>
      </c>
      <c r="F538" s="22">
        <v>3</v>
      </c>
      <c r="G538" s="22">
        <v>0</v>
      </c>
      <c r="H538" s="22" t="str">
        <f>INDEX(Bar_data!$A$3:$B$140,MATCH(C538,Bar_data!$A$3:$A$140,FALSE),2)</f>
        <v>Trust134</v>
      </c>
      <c r="I538" s="22" t="str">
        <f>INDEX(TrustCAHUB_map!$A$2:$D$139,MATCH($C538,TrustCAHUB_map!$A$2:$A$139,FALSE),3)</f>
        <v>Lancashire and South Cumbria</v>
      </c>
      <c r="J538" s="22" t="str">
        <f>INDEX(TrustCAHUB_map!$A$2:$D$139,MATCH($C538,TrustCAHUB_map!$A$2:$A$139,FALSE),4)</f>
        <v>North West</v>
      </c>
    </row>
    <row r="539" spans="1:10" x14ac:dyDescent="0.3">
      <c r="A539" s="22" t="str">
        <f t="shared" si="8"/>
        <v>'RXL2015Curative70+'</v>
      </c>
      <c r="B539" s="22">
        <v>2015</v>
      </c>
      <c r="C539" s="22" t="s">
        <v>291</v>
      </c>
      <c r="D539" s="22" t="s">
        <v>7</v>
      </c>
      <c r="E539" s="22" t="s">
        <v>628</v>
      </c>
      <c r="F539" s="22">
        <v>2</v>
      </c>
      <c r="G539" s="22">
        <v>0</v>
      </c>
      <c r="H539" s="22" t="str">
        <f>INDEX(Bar_data!$A$3:$B$140,MATCH(C539,Bar_data!$A$3:$A$140,FALSE),2)</f>
        <v>Trust134</v>
      </c>
      <c r="I539" s="22" t="str">
        <f>INDEX(TrustCAHUB_map!$A$2:$D$139,MATCH($C539,TrustCAHUB_map!$A$2:$A$139,FALSE),3)</f>
        <v>Lancashire and South Cumbria</v>
      </c>
      <c r="J539" s="22" t="str">
        <f>INDEX(TrustCAHUB_map!$A$2:$D$139,MATCH($C539,TrustCAHUB_map!$A$2:$A$139,FALSE),4)</f>
        <v>North West</v>
      </c>
    </row>
    <row r="540" spans="1:10" x14ac:dyDescent="0.3">
      <c r="A540" s="22" t="str">
        <f t="shared" si="8"/>
        <v>'RXN2015Curative18-49'</v>
      </c>
      <c r="B540" s="22">
        <v>2015</v>
      </c>
      <c r="C540" s="22" t="s">
        <v>292</v>
      </c>
      <c r="D540" s="22" t="s">
        <v>7</v>
      </c>
      <c r="E540" s="22" t="s">
        <v>153</v>
      </c>
      <c r="F540" s="22">
        <v>3</v>
      </c>
      <c r="G540" s="22">
        <v>0</v>
      </c>
      <c r="H540" s="22" t="str">
        <f>INDEX(Bar_data!$A$3:$B$140,MATCH(C540,Bar_data!$A$3:$A$140,FALSE),2)</f>
        <v>Trust135</v>
      </c>
      <c r="I540" s="22" t="str">
        <f>INDEX(TrustCAHUB_map!$A$2:$D$139,MATCH($C540,TrustCAHUB_map!$A$2:$A$139,FALSE),3)</f>
        <v>Lancashire and South Cumbria</v>
      </c>
      <c r="J540" s="22" t="str">
        <f>INDEX(TrustCAHUB_map!$A$2:$D$139,MATCH($C540,TrustCAHUB_map!$A$2:$A$139,FALSE),4)</f>
        <v>North West</v>
      </c>
    </row>
    <row r="541" spans="1:10" x14ac:dyDescent="0.3">
      <c r="A541" s="22" t="str">
        <f t="shared" si="8"/>
        <v>'RXN2015Palliative18-49'</v>
      </c>
      <c r="B541" s="22">
        <v>2015</v>
      </c>
      <c r="C541" s="22" t="s">
        <v>292</v>
      </c>
      <c r="D541" s="22" t="s">
        <v>8</v>
      </c>
      <c r="E541" s="22" t="s">
        <v>153</v>
      </c>
      <c r="F541" s="22">
        <v>6</v>
      </c>
      <c r="G541" s="22">
        <v>2</v>
      </c>
      <c r="H541" s="22" t="str">
        <f>INDEX(Bar_data!$A$3:$B$140,MATCH(C541,Bar_data!$A$3:$A$140,FALSE),2)</f>
        <v>Trust135</v>
      </c>
      <c r="I541" s="22" t="str">
        <f>INDEX(TrustCAHUB_map!$A$2:$D$139,MATCH($C541,TrustCAHUB_map!$A$2:$A$139,FALSE),3)</f>
        <v>Lancashire and South Cumbria</v>
      </c>
      <c r="J541" s="22" t="str">
        <f>INDEX(TrustCAHUB_map!$A$2:$D$139,MATCH($C541,TrustCAHUB_map!$A$2:$A$139,FALSE),4)</f>
        <v>North West</v>
      </c>
    </row>
    <row r="542" spans="1:10" x14ac:dyDescent="0.3">
      <c r="A542" s="22" t="str">
        <f t="shared" si="8"/>
        <v>'RXN2015Curative50-69'</v>
      </c>
      <c r="B542" s="22">
        <v>2015</v>
      </c>
      <c r="C542" s="22" t="s">
        <v>292</v>
      </c>
      <c r="D542" s="22" t="s">
        <v>7</v>
      </c>
      <c r="E542" s="22" t="s">
        <v>627</v>
      </c>
      <c r="F542" s="22">
        <v>24</v>
      </c>
      <c r="G542" s="22">
        <v>2</v>
      </c>
      <c r="H542" s="22" t="str">
        <f>INDEX(Bar_data!$A$3:$B$140,MATCH(C542,Bar_data!$A$3:$A$140,FALSE),2)</f>
        <v>Trust135</v>
      </c>
      <c r="I542" s="22" t="str">
        <f>INDEX(TrustCAHUB_map!$A$2:$D$139,MATCH($C542,TrustCAHUB_map!$A$2:$A$139,FALSE),3)</f>
        <v>Lancashire and South Cumbria</v>
      </c>
      <c r="J542" s="22" t="str">
        <f>INDEX(TrustCAHUB_map!$A$2:$D$139,MATCH($C542,TrustCAHUB_map!$A$2:$A$139,FALSE),4)</f>
        <v>North West</v>
      </c>
    </row>
    <row r="543" spans="1:10" x14ac:dyDescent="0.3">
      <c r="A543" s="22" t="str">
        <f t="shared" si="8"/>
        <v>'RXN2015Palliative50-69'</v>
      </c>
      <c r="B543" s="22">
        <v>2015</v>
      </c>
      <c r="C543" s="22" t="s">
        <v>292</v>
      </c>
      <c r="D543" s="22" t="s">
        <v>8</v>
      </c>
      <c r="E543" s="22" t="s">
        <v>627</v>
      </c>
      <c r="F543" s="22">
        <v>23</v>
      </c>
      <c r="G543" s="22">
        <v>1</v>
      </c>
      <c r="H543" s="22" t="str">
        <f>INDEX(Bar_data!$A$3:$B$140,MATCH(C543,Bar_data!$A$3:$A$140,FALSE),2)</f>
        <v>Trust135</v>
      </c>
      <c r="I543" s="22" t="str">
        <f>INDEX(TrustCAHUB_map!$A$2:$D$139,MATCH($C543,TrustCAHUB_map!$A$2:$A$139,FALSE),3)</f>
        <v>Lancashire and South Cumbria</v>
      </c>
      <c r="J543" s="22" t="str">
        <f>INDEX(TrustCAHUB_map!$A$2:$D$139,MATCH($C543,TrustCAHUB_map!$A$2:$A$139,FALSE),4)</f>
        <v>North West</v>
      </c>
    </row>
    <row r="544" spans="1:10" x14ac:dyDescent="0.3">
      <c r="A544" s="22" t="str">
        <f t="shared" si="8"/>
        <v>'RXN2015Palliative70+'</v>
      </c>
      <c r="B544" s="22">
        <v>2015</v>
      </c>
      <c r="C544" s="22" t="s">
        <v>292</v>
      </c>
      <c r="D544" s="22" t="s">
        <v>8</v>
      </c>
      <c r="E544" s="22" t="s">
        <v>628</v>
      </c>
      <c r="F544" s="22">
        <v>16</v>
      </c>
      <c r="G544" s="22">
        <v>1</v>
      </c>
      <c r="H544" s="22" t="str">
        <f>INDEX(Bar_data!$A$3:$B$140,MATCH(C544,Bar_data!$A$3:$A$140,FALSE),2)</f>
        <v>Trust135</v>
      </c>
      <c r="I544" s="22" t="str">
        <f>INDEX(TrustCAHUB_map!$A$2:$D$139,MATCH($C544,TrustCAHUB_map!$A$2:$A$139,FALSE),3)</f>
        <v>Lancashire and South Cumbria</v>
      </c>
      <c r="J544" s="22" t="str">
        <f>INDEX(TrustCAHUB_map!$A$2:$D$139,MATCH($C544,TrustCAHUB_map!$A$2:$A$139,FALSE),4)</f>
        <v>North West</v>
      </c>
    </row>
    <row r="545" spans="1:10" x14ac:dyDescent="0.3">
      <c r="A545" s="22" t="str">
        <f t="shared" si="8"/>
        <v>'RXN2015Curative70+'</v>
      </c>
      <c r="B545" s="22">
        <v>2015</v>
      </c>
      <c r="C545" s="22" t="s">
        <v>292</v>
      </c>
      <c r="D545" s="22" t="s">
        <v>7</v>
      </c>
      <c r="E545" s="22" t="s">
        <v>628</v>
      </c>
      <c r="F545" s="22">
        <v>13</v>
      </c>
      <c r="G545" s="22">
        <v>1</v>
      </c>
      <c r="H545" s="22" t="str">
        <f>INDEX(Bar_data!$A$3:$B$140,MATCH(C545,Bar_data!$A$3:$A$140,FALSE),2)</f>
        <v>Trust135</v>
      </c>
      <c r="I545" s="22" t="str">
        <f>INDEX(TrustCAHUB_map!$A$2:$D$139,MATCH($C545,TrustCAHUB_map!$A$2:$A$139,FALSE),3)</f>
        <v>Lancashire and South Cumbria</v>
      </c>
      <c r="J545" s="22" t="str">
        <f>INDEX(TrustCAHUB_map!$A$2:$D$139,MATCH($C545,TrustCAHUB_map!$A$2:$A$139,FALSE),4)</f>
        <v>North West</v>
      </c>
    </row>
    <row r="546" spans="1:10" x14ac:dyDescent="0.3">
      <c r="A546" s="22" t="str">
        <f t="shared" si="8"/>
        <v>'RXP2015Not assigned50-69'</v>
      </c>
      <c r="B546" s="22">
        <v>2015</v>
      </c>
      <c r="C546" s="22" t="s">
        <v>293</v>
      </c>
      <c r="D546" s="22" t="s">
        <v>477</v>
      </c>
      <c r="E546" s="22" t="s">
        <v>627</v>
      </c>
      <c r="F546" s="22">
        <v>8</v>
      </c>
      <c r="G546" s="22">
        <v>0</v>
      </c>
      <c r="H546" s="22" t="str">
        <f>INDEX(Bar_data!$A$3:$B$140,MATCH(C546,Bar_data!$A$3:$A$140,FALSE),2)</f>
        <v>Trust136</v>
      </c>
      <c r="I546" s="22" t="str">
        <f>INDEX(TrustCAHUB_map!$A$2:$D$139,MATCH($C546,TrustCAHUB_map!$A$2:$A$139,FALSE),3)</f>
        <v>North East and Cumbria</v>
      </c>
      <c r="J546" s="22" t="str">
        <f>INDEX(TrustCAHUB_map!$A$2:$D$139,MATCH($C546,TrustCAHUB_map!$A$2:$A$139,FALSE),4)</f>
        <v>North East</v>
      </c>
    </row>
    <row r="547" spans="1:10" x14ac:dyDescent="0.3">
      <c r="A547" s="22" t="str">
        <f t="shared" si="8"/>
        <v>'RXP2015Not assigned70+'</v>
      </c>
      <c r="B547" s="22">
        <v>2015</v>
      </c>
      <c r="C547" s="22" t="s">
        <v>293</v>
      </c>
      <c r="D547" s="22" t="s">
        <v>477</v>
      </c>
      <c r="E547" s="22" t="s">
        <v>628</v>
      </c>
      <c r="F547" s="22">
        <v>5</v>
      </c>
      <c r="G547" s="22">
        <v>1</v>
      </c>
      <c r="H547" s="22" t="str">
        <f>INDEX(Bar_data!$A$3:$B$140,MATCH(C547,Bar_data!$A$3:$A$140,FALSE),2)</f>
        <v>Trust136</v>
      </c>
      <c r="I547" s="22" t="str">
        <f>INDEX(TrustCAHUB_map!$A$2:$D$139,MATCH($C547,TrustCAHUB_map!$A$2:$A$139,FALSE),3)</f>
        <v>North East and Cumbria</v>
      </c>
      <c r="J547" s="22" t="str">
        <f>INDEX(TrustCAHUB_map!$A$2:$D$139,MATCH($C547,TrustCAHUB_map!$A$2:$A$139,FALSE),4)</f>
        <v>North East</v>
      </c>
    </row>
    <row r="548" spans="1:10" x14ac:dyDescent="0.3">
      <c r="A548" s="22" t="str">
        <f t="shared" si="8"/>
        <v>'RXQ2015Palliative18-49'</v>
      </c>
      <c r="B548" s="22">
        <v>2015</v>
      </c>
      <c r="C548" s="22" t="s">
        <v>294</v>
      </c>
      <c r="D548" s="22" t="s">
        <v>8</v>
      </c>
      <c r="E548" s="22" t="s">
        <v>153</v>
      </c>
      <c r="F548" s="22">
        <v>1</v>
      </c>
      <c r="G548" s="22">
        <v>0</v>
      </c>
      <c r="H548" s="22" t="str">
        <f>INDEX(Bar_data!$A$3:$B$140,MATCH(C548,Bar_data!$A$3:$A$140,FALSE),2)</f>
        <v>Trust137</v>
      </c>
      <c r="I548" s="22" t="str">
        <f>INDEX(TrustCAHUB_map!$A$2:$D$139,MATCH($C548,TrustCAHUB_map!$A$2:$A$139,FALSE),3)</f>
        <v>Thames Valley</v>
      </c>
      <c r="J548" s="22" t="str">
        <f>INDEX(TrustCAHUB_map!$A$2:$D$139,MATCH($C548,TrustCAHUB_map!$A$2:$A$139,FALSE),4)</f>
        <v>Wessex</v>
      </c>
    </row>
    <row r="549" spans="1:10" x14ac:dyDescent="0.3">
      <c r="A549" s="22" t="str">
        <f t="shared" si="8"/>
        <v>'RXQ2015Curative18-49'</v>
      </c>
      <c r="B549" s="22">
        <v>2015</v>
      </c>
      <c r="C549" s="22" t="s">
        <v>294</v>
      </c>
      <c r="D549" s="22" t="s">
        <v>7</v>
      </c>
      <c r="E549" s="22" t="s">
        <v>153</v>
      </c>
      <c r="F549" s="22">
        <v>1</v>
      </c>
      <c r="G549" s="22">
        <v>0</v>
      </c>
      <c r="H549" s="22" t="str">
        <f>INDEX(Bar_data!$A$3:$B$140,MATCH(C549,Bar_data!$A$3:$A$140,FALSE),2)</f>
        <v>Trust137</v>
      </c>
      <c r="I549" s="22" t="str">
        <f>INDEX(TrustCAHUB_map!$A$2:$D$139,MATCH($C549,TrustCAHUB_map!$A$2:$A$139,FALSE),3)</f>
        <v>Thames Valley</v>
      </c>
      <c r="J549" s="22" t="str">
        <f>INDEX(TrustCAHUB_map!$A$2:$D$139,MATCH($C549,TrustCAHUB_map!$A$2:$A$139,FALSE),4)</f>
        <v>Wessex</v>
      </c>
    </row>
    <row r="550" spans="1:10" x14ac:dyDescent="0.3">
      <c r="A550" s="22" t="str">
        <f t="shared" si="8"/>
        <v>'RXQ2015Not assigned50-69'</v>
      </c>
      <c r="B550" s="22">
        <v>2015</v>
      </c>
      <c r="C550" s="22" t="s">
        <v>294</v>
      </c>
      <c r="D550" s="22" t="s">
        <v>477</v>
      </c>
      <c r="E550" s="22" t="s">
        <v>627</v>
      </c>
      <c r="F550" s="22">
        <v>3</v>
      </c>
      <c r="G550" s="22">
        <v>1</v>
      </c>
      <c r="H550" s="22" t="str">
        <f>INDEX(Bar_data!$A$3:$B$140,MATCH(C550,Bar_data!$A$3:$A$140,FALSE),2)</f>
        <v>Trust137</v>
      </c>
      <c r="I550" s="22" t="str">
        <f>INDEX(TrustCAHUB_map!$A$2:$D$139,MATCH($C550,TrustCAHUB_map!$A$2:$A$139,FALSE),3)</f>
        <v>Thames Valley</v>
      </c>
      <c r="J550" s="22" t="str">
        <f>INDEX(TrustCAHUB_map!$A$2:$D$139,MATCH($C550,TrustCAHUB_map!$A$2:$A$139,FALSE),4)</f>
        <v>Wessex</v>
      </c>
    </row>
    <row r="551" spans="1:10" x14ac:dyDescent="0.3">
      <c r="A551" s="22" t="str">
        <f t="shared" si="8"/>
        <v>'RXQ2015Palliative50-69'</v>
      </c>
      <c r="B551" s="22">
        <v>2015</v>
      </c>
      <c r="C551" s="22" t="s">
        <v>294</v>
      </c>
      <c r="D551" s="22" t="s">
        <v>8</v>
      </c>
      <c r="E551" s="22" t="s">
        <v>627</v>
      </c>
      <c r="F551" s="22">
        <v>16</v>
      </c>
      <c r="G551" s="22">
        <v>0</v>
      </c>
      <c r="H551" s="22" t="str">
        <f>INDEX(Bar_data!$A$3:$B$140,MATCH(C551,Bar_data!$A$3:$A$140,FALSE),2)</f>
        <v>Trust137</v>
      </c>
      <c r="I551" s="22" t="str">
        <f>INDEX(TrustCAHUB_map!$A$2:$D$139,MATCH($C551,TrustCAHUB_map!$A$2:$A$139,FALSE),3)</f>
        <v>Thames Valley</v>
      </c>
      <c r="J551" s="22" t="str">
        <f>INDEX(TrustCAHUB_map!$A$2:$D$139,MATCH($C551,TrustCAHUB_map!$A$2:$A$139,FALSE),4)</f>
        <v>Wessex</v>
      </c>
    </row>
    <row r="552" spans="1:10" x14ac:dyDescent="0.3">
      <c r="A552" s="22" t="str">
        <f t="shared" si="8"/>
        <v>'RXQ2015Curative50-69'</v>
      </c>
      <c r="B552" s="22">
        <v>2015</v>
      </c>
      <c r="C552" s="22" t="s">
        <v>294</v>
      </c>
      <c r="D552" s="22" t="s">
        <v>7</v>
      </c>
      <c r="E552" s="22" t="s">
        <v>627</v>
      </c>
      <c r="F552" s="22">
        <v>2</v>
      </c>
      <c r="G552" s="22">
        <v>0</v>
      </c>
      <c r="H552" s="22" t="str">
        <f>INDEX(Bar_data!$A$3:$B$140,MATCH(C552,Bar_data!$A$3:$A$140,FALSE),2)</f>
        <v>Trust137</v>
      </c>
      <c r="I552" s="22" t="str">
        <f>INDEX(TrustCAHUB_map!$A$2:$D$139,MATCH($C552,TrustCAHUB_map!$A$2:$A$139,FALSE),3)</f>
        <v>Thames Valley</v>
      </c>
      <c r="J552" s="22" t="str">
        <f>INDEX(TrustCAHUB_map!$A$2:$D$139,MATCH($C552,TrustCAHUB_map!$A$2:$A$139,FALSE),4)</f>
        <v>Wessex</v>
      </c>
    </row>
    <row r="553" spans="1:10" x14ac:dyDescent="0.3">
      <c r="A553" s="22" t="str">
        <f t="shared" si="8"/>
        <v>'RXQ2015Curative70+'</v>
      </c>
      <c r="B553" s="22">
        <v>2015</v>
      </c>
      <c r="C553" s="22" t="s">
        <v>294</v>
      </c>
      <c r="D553" s="22" t="s">
        <v>7</v>
      </c>
      <c r="E553" s="22" t="s">
        <v>628</v>
      </c>
      <c r="F553" s="22">
        <v>2</v>
      </c>
      <c r="G553" s="22">
        <v>0</v>
      </c>
      <c r="H553" s="22" t="str">
        <f>INDEX(Bar_data!$A$3:$B$140,MATCH(C553,Bar_data!$A$3:$A$140,FALSE),2)</f>
        <v>Trust137</v>
      </c>
      <c r="I553" s="22" t="str">
        <f>INDEX(TrustCAHUB_map!$A$2:$D$139,MATCH($C553,TrustCAHUB_map!$A$2:$A$139,FALSE),3)</f>
        <v>Thames Valley</v>
      </c>
      <c r="J553" s="22" t="str">
        <f>INDEX(TrustCAHUB_map!$A$2:$D$139,MATCH($C553,TrustCAHUB_map!$A$2:$A$139,FALSE),4)</f>
        <v>Wessex</v>
      </c>
    </row>
    <row r="554" spans="1:10" x14ac:dyDescent="0.3">
      <c r="A554" s="22" t="str">
        <f t="shared" si="8"/>
        <v>'RXQ2015Palliative70+'</v>
      </c>
      <c r="B554" s="22">
        <v>2015</v>
      </c>
      <c r="C554" s="22" t="s">
        <v>294</v>
      </c>
      <c r="D554" s="22" t="s">
        <v>8</v>
      </c>
      <c r="E554" s="22" t="s">
        <v>628</v>
      </c>
      <c r="F554" s="22">
        <v>11</v>
      </c>
      <c r="G554" s="22">
        <v>0</v>
      </c>
      <c r="H554" s="22" t="str">
        <f>INDEX(Bar_data!$A$3:$B$140,MATCH(C554,Bar_data!$A$3:$A$140,FALSE),2)</f>
        <v>Trust137</v>
      </c>
      <c r="I554" s="22" t="str">
        <f>INDEX(TrustCAHUB_map!$A$2:$D$139,MATCH($C554,TrustCAHUB_map!$A$2:$A$139,FALSE),3)</f>
        <v>Thames Valley</v>
      </c>
      <c r="J554" s="22" t="str">
        <f>INDEX(TrustCAHUB_map!$A$2:$D$139,MATCH($C554,TrustCAHUB_map!$A$2:$A$139,FALSE),4)</f>
        <v>Wessex</v>
      </c>
    </row>
    <row r="555" spans="1:10" x14ac:dyDescent="0.3">
      <c r="A555" s="22" t="str">
        <f t="shared" si="8"/>
        <v>'RXQ2015Not assigned70+'</v>
      </c>
      <c r="B555" s="22">
        <v>2015</v>
      </c>
      <c r="C555" s="22" t="s">
        <v>294</v>
      </c>
      <c r="D555" s="22" t="s">
        <v>477</v>
      </c>
      <c r="E555" s="22" t="s">
        <v>628</v>
      </c>
      <c r="F555" s="22">
        <v>2</v>
      </c>
      <c r="G555" s="22">
        <v>0</v>
      </c>
      <c r="H555" s="22" t="str">
        <f>INDEX(Bar_data!$A$3:$B$140,MATCH(C555,Bar_data!$A$3:$A$140,FALSE),2)</f>
        <v>Trust137</v>
      </c>
      <c r="I555" s="22" t="str">
        <f>INDEX(TrustCAHUB_map!$A$2:$D$139,MATCH($C555,TrustCAHUB_map!$A$2:$A$139,FALSE),3)</f>
        <v>Thames Valley</v>
      </c>
      <c r="J555" s="22" t="str">
        <f>INDEX(TrustCAHUB_map!$A$2:$D$139,MATCH($C555,TrustCAHUB_map!$A$2:$A$139,FALSE),4)</f>
        <v>Wessex</v>
      </c>
    </row>
    <row r="556" spans="1:10" x14ac:dyDescent="0.3">
      <c r="A556" s="22" t="str">
        <f t="shared" si="8"/>
        <v>'RXR2015Not assigned18-49'</v>
      </c>
      <c r="B556" s="22">
        <v>2015</v>
      </c>
      <c r="C556" s="22" t="s">
        <v>295</v>
      </c>
      <c r="D556" s="22" t="s">
        <v>477</v>
      </c>
      <c r="E556" s="22" t="s">
        <v>153</v>
      </c>
      <c r="F556" s="22">
        <v>2</v>
      </c>
      <c r="G556" s="22">
        <v>1</v>
      </c>
      <c r="H556" s="22" t="str">
        <f>INDEX(Bar_data!$A$3:$B$140,MATCH(C556,Bar_data!$A$3:$A$140,FALSE),2)</f>
        <v>Trust138</v>
      </c>
      <c r="I556" s="22" t="str">
        <f>INDEX(TrustCAHUB_map!$A$2:$D$139,MATCH($C556,TrustCAHUB_map!$A$2:$A$139,FALSE),3)</f>
        <v>Lancashire and South Cumbria</v>
      </c>
      <c r="J556" s="22" t="str">
        <f>INDEX(TrustCAHUB_map!$A$2:$D$139,MATCH($C556,TrustCAHUB_map!$A$2:$A$139,FALSE),4)</f>
        <v>North West</v>
      </c>
    </row>
    <row r="557" spans="1:10" x14ac:dyDescent="0.3">
      <c r="A557" s="22" t="str">
        <f t="shared" si="8"/>
        <v>'RXR2015Palliative50-69'</v>
      </c>
      <c r="B557" s="22">
        <v>2015</v>
      </c>
      <c r="C557" s="22" t="s">
        <v>295</v>
      </c>
      <c r="D557" s="22" t="s">
        <v>8</v>
      </c>
      <c r="E557" s="22" t="s">
        <v>627</v>
      </c>
      <c r="F557" s="22">
        <v>5</v>
      </c>
      <c r="G557" s="22">
        <v>0</v>
      </c>
      <c r="H557" s="22" t="str">
        <f>INDEX(Bar_data!$A$3:$B$140,MATCH(C557,Bar_data!$A$3:$A$140,FALSE),2)</f>
        <v>Trust138</v>
      </c>
      <c r="I557" s="22" t="str">
        <f>INDEX(TrustCAHUB_map!$A$2:$D$139,MATCH($C557,TrustCAHUB_map!$A$2:$A$139,FALSE),3)</f>
        <v>Lancashire and South Cumbria</v>
      </c>
      <c r="J557" s="22" t="str">
        <f>INDEX(TrustCAHUB_map!$A$2:$D$139,MATCH($C557,TrustCAHUB_map!$A$2:$A$139,FALSE),4)</f>
        <v>North West</v>
      </c>
    </row>
    <row r="558" spans="1:10" x14ac:dyDescent="0.3">
      <c r="A558" s="22" t="str">
        <f t="shared" si="8"/>
        <v>'RXR2015Curative50-69'</v>
      </c>
      <c r="B558" s="22">
        <v>2015</v>
      </c>
      <c r="C558" s="22" t="s">
        <v>295</v>
      </c>
      <c r="D558" s="22" t="s">
        <v>7</v>
      </c>
      <c r="E558" s="22" t="s">
        <v>627</v>
      </c>
      <c r="F558" s="22">
        <v>3</v>
      </c>
      <c r="G558" s="22">
        <v>0</v>
      </c>
      <c r="H558" s="22" t="str">
        <f>INDEX(Bar_data!$A$3:$B$140,MATCH(C558,Bar_data!$A$3:$A$140,FALSE),2)</f>
        <v>Trust138</v>
      </c>
      <c r="I558" s="22" t="str">
        <f>INDEX(TrustCAHUB_map!$A$2:$D$139,MATCH($C558,TrustCAHUB_map!$A$2:$A$139,FALSE),3)</f>
        <v>Lancashire and South Cumbria</v>
      </c>
      <c r="J558" s="22" t="str">
        <f>INDEX(TrustCAHUB_map!$A$2:$D$139,MATCH($C558,TrustCAHUB_map!$A$2:$A$139,FALSE),4)</f>
        <v>North West</v>
      </c>
    </row>
    <row r="559" spans="1:10" x14ac:dyDescent="0.3">
      <c r="A559" s="22" t="str">
        <f t="shared" si="8"/>
        <v>'RXR2015Not assigned50-69'</v>
      </c>
      <c r="B559" s="22">
        <v>2015</v>
      </c>
      <c r="C559" s="22" t="s">
        <v>295</v>
      </c>
      <c r="D559" s="22" t="s">
        <v>477</v>
      </c>
      <c r="E559" s="22" t="s">
        <v>627</v>
      </c>
      <c r="F559" s="22">
        <v>28</v>
      </c>
      <c r="G559" s="22">
        <v>4</v>
      </c>
      <c r="H559" s="22" t="str">
        <f>INDEX(Bar_data!$A$3:$B$140,MATCH(C559,Bar_data!$A$3:$A$140,FALSE),2)</f>
        <v>Trust138</v>
      </c>
      <c r="I559" s="22" t="str">
        <f>INDEX(TrustCAHUB_map!$A$2:$D$139,MATCH($C559,TrustCAHUB_map!$A$2:$A$139,FALSE),3)</f>
        <v>Lancashire and South Cumbria</v>
      </c>
      <c r="J559" s="22" t="str">
        <f>INDEX(TrustCAHUB_map!$A$2:$D$139,MATCH($C559,TrustCAHUB_map!$A$2:$A$139,FALSE),4)</f>
        <v>North West</v>
      </c>
    </row>
    <row r="560" spans="1:10" x14ac:dyDescent="0.3">
      <c r="A560" s="22" t="str">
        <f t="shared" si="8"/>
        <v>'RXR2015Palliative70+'</v>
      </c>
      <c r="B560" s="22">
        <v>2015</v>
      </c>
      <c r="C560" s="22" t="s">
        <v>295</v>
      </c>
      <c r="D560" s="22" t="s">
        <v>8</v>
      </c>
      <c r="E560" s="22" t="s">
        <v>628</v>
      </c>
      <c r="F560" s="22">
        <v>2</v>
      </c>
      <c r="G560" s="22">
        <v>0</v>
      </c>
      <c r="H560" s="22" t="str">
        <f>INDEX(Bar_data!$A$3:$B$140,MATCH(C560,Bar_data!$A$3:$A$140,FALSE),2)</f>
        <v>Trust138</v>
      </c>
      <c r="I560" s="22" t="str">
        <f>INDEX(TrustCAHUB_map!$A$2:$D$139,MATCH($C560,TrustCAHUB_map!$A$2:$A$139,FALSE),3)</f>
        <v>Lancashire and South Cumbria</v>
      </c>
      <c r="J560" s="22" t="str">
        <f>INDEX(TrustCAHUB_map!$A$2:$D$139,MATCH($C560,TrustCAHUB_map!$A$2:$A$139,FALSE),4)</f>
        <v>North West</v>
      </c>
    </row>
    <row r="561" spans="1:10" x14ac:dyDescent="0.3">
      <c r="A561" s="22" t="str">
        <f t="shared" si="8"/>
        <v>'RXR2015Not assigned70+'</v>
      </c>
      <c r="B561" s="22">
        <v>2015</v>
      </c>
      <c r="C561" s="22" t="s">
        <v>295</v>
      </c>
      <c r="D561" s="22" t="s">
        <v>477</v>
      </c>
      <c r="E561" s="22" t="s">
        <v>628</v>
      </c>
      <c r="F561" s="22">
        <v>8</v>
      </c>
      <c r="G561" s="22">
        <v>0</v>
      </c>
      <c r="H561" s="22" t="str">
        <f>INDEX(Bar_data!$A$3:$B$140,MATCH(C561,Bar_data!$A$3:$A$140,FALSE),2)</f>
        <v>Trust138</v>
      </c>
      <c r="I561" s="22" t="str">
        <f>INDEX(TrustCAHUB_map!$A$2:$D$139,MATCH($C561,TrustCAHUB_map!$A$2:$A$139,FALSE),3)</f>
        <v>Lancashire and South Cumbria</v>
      </c>
      <c r="J561" s="22" t="str">
        <f>INDEX(TrustCAHUB_map!$A$2:$D$139,MATCH($C561,TrustCAHUB_map!$A$2:$A$139,FALSE),4)</f>
        <v>North West</v>
      </c>
    </row>
    <row r="562" spans="1:10" x14ac:dyDescent="0.3">
      <c r="A562" s="22" t="str">
        <f t="shared" si="8"/>
        <v>'RXW2015Curative18-49'</v>
      </c>
      <c r="B562" s="22">
        <v>2015</v>
      </c>
      <c r="C562" s="22" t="s">
        <v>296</v>
      </c>
      <c r="D562" s="22" t="s">
        <v>7</v>
      </c>
      <c r="E562" s="22" t="s">
        <v>153</v>
      </c>
      <c r="F562" s="22">
        <v>1</v>
      </c>
      <c r="G562" s="22">
        <v>0</v>
      </c>
      <c r="H562" s="22" t="str">
        <f>INDEX(Bar_data!$A$3:$B$140,MATCH(C562,Bar_data!$A$3:$A$140,FALSE),2)</f>
        <v>Trust139</v>
      </c>
      <c r="I562" s="22" t="str">
        <f>INDEX(TrustCAHUB_map!$A$2:$D$139,MATCH($C562,TrustCAHUB_map!$A$2:$A$139,FALSE),3)</f>
        <v>West Midlands</v>
      </c>
      <c r="J562" s="22" t="str">
        <f>INDEX(TrustCAHUB_map!$A$2:$D$139,MATCH($C562,TrustCAHUB_map!$A$2:$A$139,FALSE),4)</f>
        <v>West Midlands</v>
      </c>
    </row>
    <row r="563" spans="1:10" x14ac:dyDescent="0.3">
      <c r="A563" s="22" t="str">
        <f t="shared" si="8"/>
        <v>'RXW2015Palliative18-49'</v>
      </c>
      <c r="B563" s="22">
        <v>2015</v>
      </c>
      <c r="C563" s="22" t="s">
        <v>296</v>
      </c>
      <c r="D563" s="22" t="s">
        <v>8</v>
      </c>
      <c r="E563" s="22" t="s">
        <v>153</v>
      </c>
      <c r="F563" s="22">
        <v>1</v>
      </c>
      <c r="G563" s="22">
        <v>0</v>
      </c>
      <c r="H563" s="22" t="str">
        <f>INDEX(Bar_data!$A$3:$B$140,MATCH(C563,Bar_data!$A$3:$A$140,FALSE),2)</f>
        <v>Trust139</v>
      </c>
      <c r="I563" s="22" t="str">
        <f>INDEX(TrustCAHUB_map!$A$2:$D$139,MATCH($C563,TrustCAHUB_map!$A$2:$A$139,FALSE),3)</f>
        <v>West Midlands</v>
      </c>
      <c r="J563" s="22" t="str">
        <f>INDEX(TrustCAHUB_map!$A$2:$D$139,MATCH($C563,TrustCAHUB_map!$A$2:$A$139,FALSE),4)</f>
        <v>West Midlands</v>
      </c>
    </row>
    <row r="564" spans="1:10" x14ac:dyDescent="0.3">
      <c r="A564" s="22" t="str">
        <f t="shared" si="8"/>
        <v>'RXW2015Curative50-69'</v>
      </c>
      <c r="B564" s="22">
        <v>2015</v>
      </c>
      <c r="C564" s="22" t="s">
        <v>296</v>
      </c>
      <c r="D564" s="22" t="s">
        <v>7</v>
      </c>
      <c r="E564" s="22" t="s">
        <v>627</v>
      </c>
      <c r="F564" s="22">
        <v>9</v>
      </c>
      <c r="G564" s="22">
        <v>0</v>
      </c>
      <c r="H564" s="22" t="str">
        <f>INDEX(Bar_data!$A$3:$B$140,MATCH(C564,Bar_data!$A$3:$A$140,FALSE),2)</f>
        <v>Trust139</v>
      </c>
      <c r="I564" s="22" t="str">
        <f>INDEX(TrustCAHUB_map!$A$2:$D$139,MATCH($C564,TrustCAHUB_map!$A$2:$A$139,FALSE),3)</f>
        <v>West Midlands</v>
      </c>
      <c r="J564" s="22" t="str">
        <f>INDEX(TrustCAHUB_map!$A$2:$D$139,MATCH($C564,TrustCAHUB_map!$A$2:$A$139,FALSE),4)</f>
        <v>West Midlands</v>
      </c>
    </row>
    <row r="565" spans="1:10" x14ac:dyDescent="0.3">
      <c r="A565" s="22" t="str">
        <f t="shared" si="8"/>
        <v>'RXW2015Palliative50-69'</v>
      </c>
      <c r="B565" s="22">
        <v>2015</v>
      </c>
      <c r="C565" s="22" t="s">
        <v>296</v>
      </c>
      <c r="D565" s="22" t="s">
        <v>8</v>
      </c>
      <c r="E565" s="22" t="s">
        <v>627</v>
      </c>
      <c r="F565" s="22">
        <v>10</v>
      </c>
      <c r="G565" s="22">
        <v>0</v>
      </c>
      <c r="H565" s="22" t="str">
        <f>INDEX(Bar_data!$A$3:$B$140,MATCH(C565,Bar_data!$A$3:$A$140,FALSE),2)</f>
        <v>Trust139</v>
      </c>
      <c r="I565" s="22" t="str">
        <f>INDEX(TrustCAHUB_map!$A$2:$D$139,MATCH($C565,TrustCAHUB_map!$A$2:$A$139,FALSE),3)</f>
        <v>West Midlands</v>
      </c>
      <c r="J565" s="22" t="str">
        <f>INDEX(TrustCAHUB_map!$A$2:$D$139,MATCH($C565,TrustCAHUB_map!$A$2:$A$139,FALSE),4)</f>
        <v>West Midlands</v>
      </c>
    </row>
    <row r="566" spans="1:10" x14ac:dyDescent="0.3">
      <c r="A566" s="22" t="str">
        <f t="shared" si="8"/>
        <v>'RXW2015Palliative70+'</v>
      </c>
      <c r="B566" s="22">
        <v>2015</v>
      </c>
      <c r="C566" s="22" t="s">
        <v>296</v>
      </c>
      <c r="D566" s="22" t="s">
        <v>8</v>
      </c>
      <c r="E566" s="22" t="s">
        <v>628</v>
      </c>
      <c r="F566" s="22">
        <v>9</v>
      </c>
      <c r="G566" s="22">
        <v>0</v>
      </c>
      <c r="H566" s="22" t="str">
        <f>INDEX(Bar_data!$A$3:$B$140,MATCH(C566,Bar_data!$A$3:$A$140,FALSE),2)</f>
        <v>Trust139</v>
      </c>
      <c r="I566" s="22" t="str">
        <f>INDEX(TrustCAHUB_map!$A$2:$D$139,MATCH($C566,TrustCAHUB_map!$A$2:$A$139,FALSE),3)</f>
        <v>West Midlands</v>
      </c>
      <c r="J566" s="22" t="str">
        <f>INDEX(TrustCAHUB_map!$A$2:$D$139,MATCH($C566,TrustCAHUB_map!$A$2:$A$139,FALSE),4)</f>
        <v>West Midlands</v>
      </c>
    </row>
    <row r="567" spans="1:10" x14ac:dyDescent="0.3">
      <c r="A567" s="22" t="str">
        <f t="shared" si="8"/>
        <v>'RXW2015Curative70+'</v>
      </c>
      <c r="B567" s="22">
        <v>2015</v>
      </c>
      <c r="C567" s="22" t="s">
        <v>296</v>
      </c>
      <c r="D567" s="22" t="s">
        <v>7</v>
      </c>
      <c r="E567" s="22" t="s">
        <v>628</v>
      </c>
      <c r="F567" s="22">
        <v>6</v>
      </c>
      <c r="G567" s="22">
        <v>0</v>
      </c>
      <c r="H567" s="22" t="str">
        <f>INDEX(Bar_data!$A$3:$B$140,MATCH(C567,Bar_data!$A$3:$A$140,FALSE),2)</f>
        <v>Trust139</v>
      </c>
      <c r="I567" s="22" t="str">
        <f>INDEX(TrustCAHUB_map!$A$2:$D$139,MATCH($C567,TrustCAHUB_map!$A$2:$A$139,FALSE),3)</f>
        <v>West Midlands</v>
      </c>
      <c r="J567" s="22" t="str">
        <f>INDEX(TrustCAHUB_map!$A$2:$D$139,MATCH($C567,TrustCAHUB_map!$A$2:$A$139,FALSE),4)</f>
        <v>West Midlands</v>
      </c>
    </row>
    <row r="568" spans="1:10" x14ac:dyDescent="0.3">
      <c r="A568" s="22" t="str">
        <f t="shared" si="8"/>
        <v>'RYJ2015Palliative18-49'</v>
      </c>
      <c r="B568" s="22">
        <v>2015</v>
      </c>
      <c r="C568" s="22" t="s">
        <v>297</v>
      </c>
      <c r="D568" s="22" t="s">
        <v>8</v>
      </c>
      <c r="E568" s="22" t="s">
        <v>153</v>
      </c>
      <c r="F568" s="22">
        <v>4</v>
      </c>
      <c r="G568" s="22">
        <v>0</v>
      </c>
      <c r="H568" s="22" t="str">
        <f>INDEX(Bar_data!$A$3:$B$140,MATCH(C568,Bar_data!$A$3:$A$140,FALSE),2)</f>
        <v>Trust140</v>
      </c>
      <c r="I568" s="22" t="str">
        <f>INDEX(TrustCAHUB_map!$A$2:$D$139,MATCH($C568,TrustCAHUB_map!$A$2:$A$139,FALSE),3)</f>
        <v>North West and South West London</v>
      </c>
      <c r="J568" s="22" t="str">
        <f>INDEX(TrustCAHUB_map!$A$2:$D$139,MATCH($C568,TrustCAHUB_map!$A$2:$A$139,FALSE),4)</f>
        <v>London</v>
      </c>
    </row>
    <row r="569" spans="1:10" x14ac:dyDescent="0.3">
      <c r="A569" s="22" t="str">
        <f t="shared" si="8"/>
        <v>'RYJ2015Curative18-49'</v>
      </c>
      <c r="B569" s="22">
        <v>2015</v>
      </c>
      <c r="C569" s="22" t="s">
        <v>297</v>
      </c>
      <c r="D569" s="22" t="s">
        <v>7</v>
      </c>
      <c r="E569" s="22" t="s">
        <v>153</v>
      </c>
      <c r="F569" s="22">
        <v>3</v>
      </c>
      <c r="G569" s="22">
        <v>0</v>
      </c>
      <c r="H569" s="22" t="str">
        <f>INDEX(Bar_data!$A$3:$B$140,MATCH(C569,Bar_data!$A$3:$A$140,FALSE),2)</f>
        <v>Trust140</v>
      </c>
      <c r="I569" s="22" t="str">
        <f>INDEX(TrustCAHUB_map!$A$2:$D$139,MATCH($C569,TrustCAHUB_map!$A$2:$A$139,FALSE),3)</f>
        <v>North West and South West London</v>
      </c>
      <c r="J569" s="22" t="str">
        <f>INDEX(TrustCAHUB_map!$A$2:$D$139,MATCH($C569,TrustCAHUB_map!$A$2:$A$139,FALSE),4)</f>
        <v>London</v>
      </c>
    </row>
    <row r="570" spans="1:10" x14ac:dyDescent="0.3">
      <c r="A570" s="22" t="str">
        <f t="shared" si="8"/>
        <v>'RYJ2015Curative50-69'</v>
      </c>
      <c r="B570" s="22">
        <v>2015</v>
      </c>
      <c r="C570" s="22" t="s">
        <v>297</v>
      </c>
      <c r="D570" s="22" t="s">
        <v>7</v>
      </c>
      <c r="E570" s="22" t="s">
        <v>627</v>
      </c>
      <c r="F570" s="22">
        <v>12</v>
      </c>
      <c r="G570" s="22">
        <v>0</v>
      </c>
      <c r="H570" s="22" t="str">
        <f>INDEX(Bar_data!$A$3:$B$140,MATCH(C570,Bar_data!$A$3:$A$140,FALSE),2)</f>
        <v>Trust140</v>
      </c>
      <c r="I570" s="22" t="str">
        <f>INDEX(TrustCAHUB_map!$A$2:$D$139,MATCH($C570,TrustCAHUB_map!$A$2:$A$139,FALSE),3)</f>
        <v>North West and South West London</v>
      </c>
      <c r="J570" s="22" t="str">
        <f>INDEX(TrustCAHUB_map!$A$2:$D$139,MATCH($C570,TrustCAHUB_map!$A$2:$A$139,FALSE),4)</f>
        <v>London</v>
      </c>
    </row>
    <row r="571" spans="1:10" x14ac:dyDescent="0.3">
      <c r="A571" s="22" t="str">
        <f t="shared" si="8"/>
        <v>'RYJ2015Palliative50-69'</v>
      </c>
      <c r="B571" s="22">
        <v>2015</v>
      </c>
      <c r="C571" s="22" t="s">
        <v>297</v>
      </c>
      <c r="D571" s="22" t="s">
        <v>8</v>
      </c>
      <c r="E571" s="22" t="s">
        <v>627</v>
      </c>
      <c r="F571" s="22">
        <v>13</v>
      </c>
      <c r="G571" s="22">
        <v>0</v>
      </c>
      <c r="H571" s="22" t="str">
        <f>INDEX(Bar_data!$A$3:$B$140,MATCH(C571,Bar_data!$A$3:$A$140,FALSE),2)</f>
        <v>Trust140</v>
      </c>
      <c r="I571" s="22" t="str">
        <f>INDEX(TrustCAHUB_map!$A$2:$D$139,MATCH($C571,TrustCAHUB_map!$A$2:$A$139,FALSE),3)</f>
        <v>North West and South West London</v>
      </c>
      <c r="J571" s="22" t="str">
        <f>INDEX(TrustCAHUB_map!$A$2:$D$139,MATCH($C571,TrustCAHUB_map!$A$2:$A$139,FALSE),4)</f>
        <v>London</v>
      </c>
    </row>
    <row r="572" spans="1:10" x14ac:dyDescent="0.3">
      <c r="A572" s="22" t="str">
        <f t="shared" si="8"/>
        <v>'RYJ2015Palliative70+'</v>
      </c>
      <c r="B572" s="22">
        <v>2015</v>
      </c>
      <c r="C572" s="22" t="s">
        <v>297</v>
      </c>
      <c r="D572" s="22" t="s">
        <v>8</v>
      </c>
      <c r="E572" s="22" t="s">
        <v>628</v>
      </c>
      <c r="F572" s="22">
        <v>14</v>
      </c>
      <c r="G572" s="22">
        <v>0</v>
      </c>
      <c r="H572" s="22" t="str">
        <f>INDEX(Bar_data!$A$3:$B$140,MATCH(C572,Bar_data!$A$3:$A$140,FALSE),2)</f>
        <v>Trust140</v>
      </c>
      <c r="I572" s="22" t="str">
        <f>INDEX(TrustCAHUB_map!$A$2:$D$139,MATCH($C572,TrustCAHUB_map!$A$2:$A$139,FALSE),3)</f>
        <v>North West and South West London</v>
      </c>
      <c r="J572" s="22" t="str">
        <f>INDEX(TrustCAHUB_map!$A$2:$D$139,MATCH($C572,TrustCAHUB_map!$A$2:$A$139,FALSE),4)</f>
        <v>London</v>
      </c>
    </row>
    <row r="573" spans="1:10" x14ac:dyDescent="0.3">
      <c r="A573" s="22" t="str">
        <f t="shared" si="8"/>
        <v>'RYJ2015Curative70+'</v>
      </c>
      <c r="B573" s="22">
        <v>2015</v>
      </c>
      <c r="C573" s="22" t="s">
        <v>297</v>
      </c>
      <c r="D573" s="22" t="s">
        <v>7</v>
      </c>
      <c r="E573" s="22" t="s">
        <v>628</v>
      </c>
      <c r="F573" s="22">
        <v>11</v>
      </c>
      <c r="G573" s="22">
        <v>0</v>
      </c>
      <c r="H573" s="22" t="str">
        <f>INDEX(Bar_data!$A$3:$B$140,MATCH(C573,Bar_data!$A$3:$A$140,FALSE),2)</f>
        <v>Trust140</v>
      </c>
      <c r="I573" s="22" t="str">
        <f>INDEX(TrustCAHUB_map!$A$2:$D$139,MATCH($C573,TrustCAHUB_map!$A$2:$A$139,FALSE),3)</f>
        <v>North West and South West London</v>
      </c>
      <c r="J573" s="22" t="str">
        <f>INDEX(TrustCAHUB_map!$A$2:$D$139,MATCH($C573,TrustCAHUB_map!$A$2:$A$139,FALSE),4)</f>
        <v>London</v>
      </c>
    </row>
    <row r="574" spans="1:10" x14ac:dyDescent="0.3">
      <c r="A574" s="22" t="str">
        <f t="shared" si="8"/>
        <v>'RYR2015Curative18-49'</v>
      </c>
      <c r="B574" s="22">
        <v>2015</v>
      </c>
      <c r="C574" s="22" t="s">
        <v>298</v>
      </c>
      <c r="D574" s="22" t="s">
        <v>7</v>
      </c>
      <c r="E574" s="22" t="s">
        <v>153</v>
      </c>
      <c r="F574" s="22">
        <v>1</v>
      </c>
      <c r="G574" s="22">
        <v>0</v>
      </c>
      <c r="H574" s="22" t="str">
        <f>INDEX(Bar_data!$A$3:$B$140,MATCH(C574,Bar_data!$A$3:$A$140,FALSE),2)</f>
        <v>Trust141</v>
      </c>
      <c r="I574" s="22" t="str">
        <f>INDEX(TrustCAHUB_map!$A$2:$D$139,MATCH($C574,TrustCAHUB_map!$A$2:$A$139,FALSE),3)</f>
        <v>Surrey and Sussex</v>
      </c>
      <c r="J574" s="22" t="str">
        <f>INDEX(TrustCAHUB_map!$A$2:$D$139,MATCH($C574,TrustCAHUB_map!$A$2:$A$139,FALSE),4)</f>
        <v>South East</v>
      </c>
    </row>
    <row r="575" spans="1:10" x14ac:dyDescent="0.3">
      <c r="A575" s="22" t="str">
        <f t="shared" si="8"/>
        <v>'RYR2015Palliative50-69'</v>
      </c>
      <c r="B575" s="22">
        <v>2015</v>
      </c>
      <c r="C575" s="22" t="s">
        <v>298</v>
      </c>
      <c r="D575" s="22" t="s">
        <v>8</v>
      </c>
      <c r="E575" s="22" t="s">
        <v>627</v>
      </c>
      <c r="F575" s="22">
        <v>5</v>
      </c>
      <c r="G575" s="22">
        <v>1</v>
      </c>
      <c r="H575" s="22" t="str">
        <f>INDEX(Bar_data!$A$3:$B$140,MATCH(C575,Bar_data!$A$3:$A$140,FALSE),2)</f>
        <v>Trust141</v>
      </c>
      <c r="I575" s="22" t="str">
        <f>INDEX(TrustCAHUB_map!$A$2:$D$139,MATCH($C575,TrustCAHUB_map!$A$2:$A$139,FALSE),3)</f>
        <v>Surrey and Sussex</v>
      </c>
      <c r="J575" s="22" t="str">
        <f>INDEX(TrustCAHUB_map!$A$2:$D$139,MATCH($C575,TrustCAHUB_map!$A$2:$A$139,FALSE),4)</f>
        <v>South East</v>
      </c>
    </row>
    <row r="576" spans="1:10" x14ac:dyDescent="0.3">
      <c r="A576" s="22" t="str">
        <f t="shared" si="8"/>
        <v>'RYR2015Curative50-69'</v>
      </c>
      <c r="B576" s="22">
        <v>2015</v>
      </c>
      <c r="C576" s="22" t="s">
        <v>298</v>
      </c>
      <c r="D576" s="22" t="s">
        <v>7</v>
      </c>
      <c r="E576" s="22" t="s">
        <v>627</v>
      </c>
      <c r="F576" s="22">
        <v>13</v>
      </c>
      <c r="G576" s="22">
        <v>0</v>
      </c>
      <c r="H576" s="22" t="str">
        <f>INDEX(Bar_data!$A$3:$B$140,MATCH(C576,Bar_data!$A$3:$A$140,FALSE),2)</f>
        <v>Trust141</v>
      </c>
      <c r="I576" s="22" t="str">
        <f>INDEX(TrustCAHUB_map!$A$2:$D$139,MATCH($C576,TrustCAHUB_map!$A$2:$A$139,FALSE),3)</f>
        <v>Surrey and Sussex</v>
      </c>
      <c r="J576" s="22" t="str">
        <f>INDEX(TrustCAHUB_map!$A$2:$D$139,MATCH($C576,TrustCAHUB_map!$A$2:$A$139,FALSE),4)</f>
        <v>South East</v>
      </c>
    </row>
    <row r="577" spans="1:10" x14ac:dyDescent="0.3">
      <c r="A577" s="22" t="str">
        <f t="shared" si="8"/>
        <v>'RYR2015Curative70+'</v>
      </c>
      <c r="B577" s="22">
        <v>2015</v>
      </c>
      <c r="C577" s="22" t="s">
        <v>298</v>
      </c>
      <c r="D577" s="22" t="s">
        <v>7</v>
      </c>
      <c r="E577" s="22" t="s">
        <v>628</v>
      </c>
      <c r="F577" s="22">
        <v>15</v>
      </c>
      <c r="G577" s="22">
        <v>1</v>
      </c>
      <c r="H577" s="22" t="str">
        <f>INDEX(Bar_data!$A$3:$B$140,MATCH(C577,Bar_data!$A$3:$A$140,FALSE),2)</f>
        <v>Trust141</v>
      </c>
      <c r="I577" s="22" t="str">
        <f>INDEX(TrustCAHUB_map!$A$2:$D$139,MATCH($C577,TrustCAHUB_map!$A$2:$A$139,FALSE),3)</f>
        <v>Surrey and Sussex</v>
      </c>
      <c r="J577" s="22" t="str">
        <f>INDEX(TrustCAHUB_map!$A$2:$D$139,MATCH($C577,TrustCAHUB_map!$A$2:$A$139,FALSE),4)</f>
        <v>South East</v>
      </c>
    </row>
    <row r="578" spans="1:10" x14ac:dyDescent="0.3">
      <c r="A578" s="22" t="str">
        <f t="shared" si="8"/>
        <v>'RYR2015Palliative70+'</v>
      </c>
      <c r="B578" s="22">
        <v>2015</v>
      </c>
      <c r="C578" s="22" t="s">
        <v>298</v>
      </c>
      <c r="D578" s="22" t="s">
        <v>8</v>
      </c>
      <c r="E578" s="22" t="s">
        <v>628</v>
      </c>
      <c r="F578" s="22">
        <v>8</v>
      </c>
      <c r="G578" s="22">
        <v>0</v>
      </c>
      <c r="H578" s="22" t="str">
        <f>INDEX(Bar_data!$A$3:$B$140,MATCH(C578,Bar_data!$A$3:$A$140,FALSE),2)</f>
        <v>Trust141</v>
      </c>
      <c r="I578" s="22" t="str">
        <f>INDEX(TrustCAHUB_map!$A$2:$D$139,MATCH($C578,TrustCAHUB_map!$A$2:$A$139,FALSE),3)</f>
        <v>Surrey and Sussex</v>
      </c>
      <c r="J578" s="22" t="str">
        <f>INDEX(TrustCAHUB_map!$A$2:$D$139,MATCH($C578,TrustCAHUB_map!$A$2:$A$139,FALSE),4)</f>
        <v>South East</v>
      </c>
    </row>
    <row r="579" spans="1:10" x14ac:dyDescent="0.3">
      <c r="A579" s="22" t="str">
        <f t="shared" ref="A579:A642" si="9">"'"&amp;C579&amp;B579&amp;D579&amp;E579&amp;"'"</f>
        <v>'R1F2016Palliative18-49'</v>
      </c>
      <c r="B579" s="22">
        <v>2016</v>
      </c>
      <c r="C579" s="22" t="s">
        <v>165</v>
      </c>
      <c r="D579" s="22" t="s">
        <v>8</v>
      </c>
      <c r="E579" s="22" t="s">
        <v>153</v>
      </c>
      <c r="F579" s="22">
        <v>1</v>
      </c>
      <c r="G579" s="22">
        <v>0</v>
      </c>
      <c r="H579" s="22" t="str">
        <f>INDEX(Bar_data!$A$3:$B$140,MATCH(C579,Bar_data!$A$3:$A$140,FALSE),2)</f>
        <v>Trust002</v>
      </c>
      <c r="I579" s="22" t="str">
        <f>INDEX(TrustCAHUB_map!$A$2:$D$139,MATCH($C579,TrustCAHUB_map!$A$2:$A$139,FALSE),3)</f>
        <v>Wessex</v>
      </c>
      <c r="J579" s="22" t="str">
        <f>INDEX(TrustCAHUB_map!$A$2:$D$139,MATCH($C579,TrustCAHUB_map!$A$2:$A$139,FALSE),4)</f>
        <v>Wessex</v>
      </c>
    </row>
    <row r="580" spans="1:10" x14ac:dyDescent="0.3">
      <c r="A580" s="22" t="str">
        <f t="shared" si="9"/>
        <v>'R1F2016Not assigned18-49'</v>
      </c>
      <c r="B580" s="22">
        <v>2016</v>
      </c>
      <c r="C580" s="22" t="s">
        <v>165</v>
      </c>
      <c r="D580" s="22" t="s">
        <v>477</v>
      </c>
      <c r="E580" s="22" t="s">
        <v>153</v>
      </c>
      <c r="F580" s="22">
        <v>1</v>
      </c>
      <c r="G580" s="22">
        <v>0</v>
      </c>
      <c r="H580" s="22" t="str">
        <f>INDEX(Bar_data!$A$3:$B$140,MATCH(C580,Bar_data!$A$3:$A$140,FALSE),2)</f>
        <v>Trust002</v>
      </c>
      <c r="I580" s="22" t="str">
        <f>INDEX(TrustCAHUB_map!$A$2:$D$139,MATCH($C580,TrustCAHUB_map!$A$2:$A$139,FALSE),3)</f>
        <v>Wessex</v>
      </c>
      <c r="J580" s="22" t="str">
        <f>INDEX(TrustCAHUB_map!$A$2:$D$139,MATCH($C580,TrustCAHUB_map!$A$2:$A$139,FALSE),4)</f>
        <v>Wessex</v>
      </c>
    </row>
    <row r="581" spans="1:10" x14ac:dyDescent="0.3">
      <c r="A581" s="22" t="str">
        <f t="shared" si="9"/>
        <v>'R1F2016Palliative50-69'</v>
      </c>
      <c r="B581" s="22">
        <v>2016</v>
      </c>
      <c r="C581" s="22" t="s">
        <v>165</v>
      </c>
      <c r="D581" s="22" t="s">
        <v>8</v>
      </c>
      <c r="E581" s="22" t="s">
        <v>627</v>
      </c>
      <c r="F581" s="22">
        <v>1</v>
      </c>
      <c r="G581" s="22">
        <v>0</v>
      </c>
      <c r="H581" s="22" t="str">
        <f>INDEX(Bar_data!$A$3:$B$140,MATCH(C581,Bar_data!$A$3:$A$140,FALSE),2)</f>
        <v>Trust002</v>
      </c>
      <c r="I581" s="22" t="str">
        <f>INDEX(TrustCAHUB_map!$A$2:$D$139,MATCH($C581,TrustCAHUB_map!$A$2:$A$139,FALSE),3)</f>
        <v>Wessex</v>
      </c>
      <c r="J581" s="22" t="str">
        <f>INDEX(TrustCAHUB_map!$A$2:$D$139,MATCH($C581,TrustCAHUB_map!$A$2:$A$139,FALSE),4)</f>
        <v>Wessex</v>
      </c>
    </row>
    <row r="582" spans="1:10" x14ac:dyDescent="0.3">
      <c r="A582" s="22" t="str">
        <f t="shared" si="9"/>
        <v>'R1F2016Not assigned50-69'</v>
      </c>
      <c r="B582" s="22">
        <v>2016</v>
      </c>
      <c r="C582" s="22" t="s">
        <v>165</v>
      </c>
      <c r="D582" s="22" t="s">
        <v>477</v>
      </c>
      <c r="E582" s="22" t="s">
        <v>627</v>
      </c>
      <c r="F582" s="22">
        <v>6</v>
      </c>
      <c r="G582" s="22">
        <v>0</v>
      </c>
      <c r="H582" s="22" t="str">
        <f>INDEX(Bar_data!$A$3:$B$140,MATCH(C582,Bar_data!$A$3:$A$140,FALSE),2)</f>
        <v>Trust002</v>
      </c>
      <c r="I582" s="22" t="str">
        <f>INDEX(TrustCAHUB_map!$A$2:$D$139,MATCH($C582,TrustCAHUB_map!$A$2:$A$139,FALSE),3)</f>
        <v>Wessex</v>
      </c>
      <c r="J582" s="22" t="str">
        <f>INDEX(TrustCAHUB_map!$A$2:$D$139,MATCH($C582,TrustCAHUB_map!$A$2:$A$139,FALSE),4)</f>
        <v>Wessex</v>
      </c>
    </row>
    <row r="583" spans="1:10" x14ac:dyDescent="0.3">
      <c r="A583" s="22" t="str">
        <f t="shared" si="9"/>
        <v>'R1F2016Not assigned70+'</v>
      </c>
      <c r="B583" s="22">
        <v>2016</v>
      </c>
      <c r="C583" s="22" t="s">
        <v>165</v>
      </c>
      <c r="D583" s="22" t="s">
        <v>477</v>
      </c>
      <c r="E583" s="22" t="s">
        <v>628</v>
      </c>
      <c r="F583" s="22">
        <v>5</v>
      </c>
      <c r="G583" s="22">
        <v>0</v>
      </c>
      <c r="H583" s="22" t="str">
        <f>INDEX(Bar_data!$A$3:$B$140,MATCH(C583,Bar_data!$A$3:$A$140,FALSE),2)</f>
        <v>Trust002</v>
      </c>
      <c r="I583" s="22" t="str">
        <f>INDEX(TrustCAHUB_map!$A$2:$D$139,MATCH($C583,TrustCAHUB_map!$A$2:$A$139,FALSE),3)</f>
        <v>Wessex</v>
      </c>
      <c r="J583" s="22" t="str">
        <f>INDEX(TrustCAHUB_map!$A$2:$D$139,MATCH($C583,TrustCAHUB_map!$A$2:$A$139,FALSE),4)</f>
        <v>Wessex</v>
      </c>
    </row>
    <row r="584" spans="1:10" x14ac:dyDescent="0.3">
      <c r="A584" s="22" t="str">
        <f t="shared" si="9"/>
        <v>'R1F2016Palliative70+'</v>
      </c>
      <c r="B584" s="22">
        <v>2016</v>
      </c>
      <c r="C584" s="22" t="s">
        <v>165</v>
      </c>
      <c r="D584" s="22" t="s">
        <v>8</v>
      </c>
      <c r="E584" s="22" t="s">
        <v>628</v>
      </c>
      <c r="F584" s="22">
        <v>3</v>
      </c>
      <c r="G584" s="22">
        <v>0</v>
      </c>
      <c r="H584" s="22" t="str">
        <f>INDEX(Bar_data!$A$3:$B$140,MATCH(C584,Bar_data!$A$3:$A$140,FALSE),2)</f>
        <v>Trust002</v>
      </c>
      <c r="I584" s="22" t="str">
        <f>INDEX(TrustCAHUB_map!$A$2:$D$139,MATCH($C584,TrustCAHUB_map!$A$2:$A$139,FALSE),3)</f>
        <v>Wessex</v>
      </c>
      <c r="J584" s="22" t="str">
        <f>INDEX(TrustCAHUB_map!$A$2:$D$139,MATCH($C584,TrustCAHUB_map!$A$2:$A$139,FALSE),4)</f>
        <v>Wessex</v>
      </c>
    </row>
    <row r="585" spans="1:10" x14ac:dyDescent="0.3">
      <c r="A585" s="22" t="str">
        <f t="shared" si="9"/>
        <v>'R1H2016Palliative18-49'</v>
      </c>
      <c r="B585" s="22">
        <v>2016</v>
      </c>
      <c r="C585" s="22" t="s">
        <v>166</v>
      </c>
      <c r="D585" s="22" t="s">
        <v>8</v>
      </c>
      <c r="E585" s="22" t="s">
        <v>153</v>
      </c>
      <c r="F585" s="22">
        <v>7</v>
      </c>
      <c r="G585" s="22">
        <v>1</v>
      </c>
      <c r="H585" s="22" t="str">
        <f>INDEX(Bar_data!$A$3:$B$140,MATCH(C585,Bar_data!$A$3:$A$140,FALSE),2)</f>
        <v>Trust003</v>
      </c>
      <c r="I585" s="22" t="str">
        <f>INDEX(TrustCAHUB_map!$A$2:$D$139,MATCH($C585,TrustCAHUB_map!$A$2:$A$139,FALSE),3)</f>
        <v>North Central and North East London</v>
      </c>
      <c r="J585" s="22" t="str">
        <f>INDEX(TrustCAHUB_map!$A$2:$D$139,MATCH($C585,TrustCAHUB_map!$A$2:$A$139,FALSE),4)</f>
        <v>London</v>
      </c>
    </row>
    <row r="586" spans="1:10" x14ac:dyDescent="0.3">
      <c r="A586" s="22" t="str">
        <f t="shared" si="9"/>
        <v>'R1H2016Curative18-49'</v>
      </c>
      <c r="B586" s="22">
        <v>2016</v>
      </c>
      <c r="C586" s="22" t="s">
        <v>166</v>
      </c>
      <c r="D586" s="22" t="s">
        <v>7</v>
      </c>
      <c r="E586" s="22" t="s">
        <v>153</v>
      </c>
      <c r="F586" s="22">
        <v>3</v>
      </c>
      <c r="G586" s="22">
        <v>0</v>
      </c>
      <c r="H586" s="22" t="str">
        <f>INDEX(Bar_data!$A$3:$B$140,MATCH(C586,Bar_data!$A$3:$A$140,FALSE),2)</f>
        <v>Trust003</v>
      </c>
      <c r="I586" s="22" t="str">
        <f>INDEX(TrustCAHUB_map!$A$2:$D$139,MATCH($C586,TrustCAHUB_map!$A$2:$A$139,FALSE),3)</f>
        <v>North Central and North East London</v>
      </c>
      <c r="J586" s="22" t="str">
        <f>INDEX(TrustCAHUB_map!$A$2:$D$139,MATCH($C586,TrustCAHUB_map!$A$2:$A$139,FALSE),4)</f>
        <v>London</v>
      </c>
    </row>
    <row r="587" spans="1:10" x14ac:dyDescent="0.3">
      <c r="A587" s="22" t="str">
        <f t="shared" si="9"/>
        <v>'R1H2016Palliative50-69'</v>
      </c>
      <c r="B587" s="22">
        <v>2016</v>
      </c>
      <c r="C587" s="22" t="s">
        <v>166</v>
      </c>
      <c r="D587" s="22" t="s">
        <v>8</v>
      </c>
      <c r="E587" s="22" t="s">
        <v>627</v>
      </c>
      <c r="F587" s="22">
        <v>27</v>
      </c>
      <c r="G587" s="22">
        <v>2</v>
      </c>
      <c r="H587" s="22" t="str">
        <f>INDEX(Bar_data!$A$3:$B$140,MATCH(C587,Bar_data!$A$3:$A$140,FALSE),2)</f>
        <v>Trust003</v>
      </c>
      <c r="I587" s="22" t="str">
        <f>INDEX(TrustCAHUB_map!$A$2:$D$139,MATCH($C587,TrustCAHUB_map!$A$2:$A$139,FALSE),3)</f>
        <v>North Central and North East London</v>
      </c>
      <c r="J587" s="22" t="str">
        <f>INDEX(TrustCAHUB_map!$A$2:$D$139,MATCH($C587,TrustCAHUB_map!$A$2:$A$139,FALSE),4)</f>
        <v>London</v>
      </c>
    </row>
    <row r="588" spans="1:10" x14ac:dyDescent="0.3">
      <c r="A588" s="22" t="str">
        <f t="shared" si="9"/>
        <v>'R1H2016Curative50-69'</v>
      </c>
      <c r="B588" s="22">
        <v>2016</v>
      </c>
      <c r="C588" s="22" t="s">
        <v>166</v>
      </c>
      <c r="D588" s="22" t="s">
        <v>7</v>
      </c>
      <c r="E588" s="22" t="s">
        <v>627</v>
      </c>
      <c r="F588" s="22">
        <v>24</v>
      </c>
      <c r="G588" s="22">
        <v>0</v>
      </c>
      <c r="H588" s="22" t="str">
        <f>INDEX(Bar_data!$A$3:$B$140,MATCH(C588,Bar_data!$A$3:$A$140,FALSE),2)</f>
        <v>Trust003</v>
      </c>
      <c r="I588" s="22" t="str">
        <f>INDEX(TrustCAHUB_map!$A$2:$D$139,MATCH($C588,TrustCAHUB_map!$A$2:$A$139,FALSE),3)</f>
        <v>North Central and North East London</v>
      </c>
      <c r="J588" s="22" t="str">
        <f>INDEX(TrustCAHUB_map!$A$2:$D$139,MATCH($C588,TrustCAHUB_map!$A$2:$A$139,FALSE),4)</f>
        <v>London</v>
      </c>
    </row>
    <row r="589" spans="1:10" x14ac:dyDescent="0.3">
      <c r="A589" s="22" t="str">
        <f t="shared" si="9"/>
        <v>'R1H2016Palliative70+'</v>
      </c>
      <c r="B589" s="22">
        <v>2016</v>
      </c>
      <c r="C589" s="22" t="s">
        <v>166</v>
      </c>
      <c r="D589" s="22" t="s">
        <v>8</v>
      </c>
      <c r="E589" s="22" t="s">
        <v>628</v>
      </c>
      <c r="F589" s="22">
        <v>17</v>
      </c>
      <c r="G589" s="22">
        <v>3</v>
      </c>
      <c r="H589" s="22" t="str">
        <f>INDEX(Bar_data!$A$3:$B$140,MATCH(C589,Bar_data!$A$3:$A$140,FALSE),2)</f>
        <v>Trust003</v>
      </c>
      <c r="I589" s="22" t="str">
        <f>INDEX(TrustCAHUB_map!$A$2:$D$139,MATCH($C589,TrustCAHUB_map!$A$2:$A$139,FALSE),3)</f>
        <v>North Central and North East London</v>
      </c>
      <c r="J589" s="22" t="str">
        <f>INDEX(TrustCAHUB_map!$A$2:$D$139,MATCH($C589,TrustCAHUB_map!$A$2:$A$139,FALSE),4)</f>
        <v>London</v>
      </c>
    </row>
    <row r="590" spans="1:10" x14ac:dyDescent="0.3">
      <c r="A590" s="22" t="str">
        <f t="shared" si="9"/>
        <v>'R1H2016Curative70+'</v>
      </c>
      <c r="B590" s="22">
        <v>2016</v>
      </c>
      <c r="C590" s="22" t="s">
        <v>166</v>
      </c>
      <c r="D590" s="22" t="s">
        <v>7</v>
      </c>
      <c r="E590" s="22" t="s">
        <v>628</v>
      </c>
      <c r="F590" s="22">
        <v>7</v>
      </c>
      <c r="G590" s="22">
        <v>0</v>
      </c>
      <c r="H590" s="22" t="str">
        <f>INDEX(Bar_data!$A$3:$B$140,MATCH(C590,Bar_data!$A$3:$A$140,FALSE),2)</f>
        <v>Trust003</v>
      </c>
      <c r="I590" s="22" t="str">
        <f>INDEX(TrustCAHUB_map!$A$2:$D$139,MATCH($C590,TrustCAHUB_map!$A$2:$A$139,FALSE),3)</f>
        <v>North Central and North East London</v>
      </c>
      <c r="J590" s="22" t="str">
        <f>INDEX(TrustCAHUB_map!$A$2:$D$139,MATCH($C590,TrustCAHUB_map!$A$2:$A$139,FALSE),4)</f>
        <v>London</v>
      </c>
    </row>
    <row r="591" spans="1:10" x14ac:dyDescent="0.3">
      <c r="A591" s="22" t="str">
        <f t="shared" si="9"/>
        <v>'RA22016Palliative18-49'</v>
      </c>
      <c r="B591" s="22">
        <v>2016</v>
      </c>
      <c r="C591" s="22" t="s">
        <v>168</v>
      </c>
      <c r="D591" s="22" t="s">
        <v>8</v>
      </c>
      <c r="E591" s="22" t="s">
        <v>153</v>
      </c>
      <c r="F591" s="22">
        <v>3</v>
      </c>
      <c r="G591" s="22">
        <v>0</v>
      </c>
      <c r="H591" s="22" t="str">
        <f>INDEX(Bar_data!$A$3:$B$140,MATCH(C591,Bar_data!$A$3:$A$140,FALSE),2)</f>
        <v>Trust005</v>
      </c>
      <c r="I591" s="22" t="str">
        <f>INDEX(TrustCAHUB_map!$A$2:$D$139,MATCH($C591,TrustCAHUB_map!$A$2:$A$139,FALSE),3)</f>
        <v>Surrey and Sussex</v>
      </c>
      <c r="J591" s="22" t="str">
        <f>INDEX(TrustCAHUB_map!$A$2:$D$139,MATCH($C591,TrustCAHUB_map!$A$2:$A$139,FALSE),4)</f>
        <v>South East</v>
      </c>
    </row>
    <row r="592" spans="1:10" x14ac:dyDescent="0.3">
      <c r="A592" s="22" t="str">
        <f t="shared" si="9"/>
        <v>'RA22016Curative18-49'</v>
      </c>
      <c r="B592" s="22">
        <v>2016</v>
      </c>
      <c r="C592" s="22" t="s">
        <v>168</v>
      </c>
      <c r="D592" s="22" t="s">
        <v>7</v>
      </c>
      <c r="E592" s="22" t="s">
        <v>153</v>
      </c>
      <c r="F592" s="22">
        <v>5</v>
      </c>
      <c r="G592" s="22">
        <v>0</v>
      </c>
      <c r="H592" s="22" t="str">
        <f>INDEX(Bar_data!$A$3:$B$140,MATCH(C592,Bar_data!$A$3:$A$140,FALSE),2)</f>
        <v>Trust005</v>
      </c>
      <c r="I592" s="22" t="str">
        <f>INDEX(TrustCAHUB_map!$A$2:$D$139,MATCH($C592,TrustCAHUB_map!$A$2:$A$139,FALSE),3)</f>
        <v>Surrey and Sussex</v>
      </c>
      <c r="J592" s="22" t="str">
        <f>INDEX(TrustCAHUB_map!$A$2:$D$139,MATCH($C592,TrustCAHUB_map!$A$2:$A$139,FALSE),4)</f>
        <v>South East</v>
      </c>
    </row>
    <row r="593" spans="1:10" x14ac:dyDescent="0.3">
      <c r="A593" s="22" t="str">
        <f t="shared" si="9"/>
        <v>'RA22016Palliative50-69'</v>
      </c>
      <c r="B593" s="22">
        <v>2016</v>
      </c>
      <c r="C593" s="22" t="s">
        <v>168</v>
      </c>
      <c r="D593" s="22" t="s">
        <v>8</v>
      </c>
      <c r="E593" s="22" t="s">
        <v>627</v>
      </c>
      <c r="F593" s="22">
        <v>45</v>
      </c>
      <c r="G593" s="22">
        <v>2</v>
      </c>
      <c r="H593" s="22" t="str">
        <f>INDEX(Bar_data!$A$3:$B$140,MATCH(C593,Bar_data!$A$3:$A$140,FALSE),2)</f>
        <v>Trust005</v>
      </c>
      <c r="I593" s="22" t="str">
        <f>INDEX(TrustCAHUB_map!$A$2:$D$139,MATCH($C593,TrustCAHUB_map!$A$2:$A$139,FALSE),3)</f>
        <v>Surrey and Sussex</v>
      </c>
      <c r="J593" s="22" t="str">
        <f>INDEX(TrustCAHUB_map!$A$2:$D$139,MATCH($C593,TrustCAHUB_map!$A$2:$A$139,FALSE),4)</f>
        <v>South East</v>
      </c>
    </row>
    <row r="594" spans="1:10" x14ac:dyDescent="0.3">
      <c r="A594" s="22" t="str">
        <f t="shared" si="9"/>
        <v>'RA22016Curative50-69'</v>
      </c>
      <c r="B594" s="22">
        <v>2016</v>
      </c>
      <c r="C594" s="22" t="s">
        <v>168</v>
      </c>
      <c r="D594" s="22" t="s">
        <v>7</v>
      </c>
      <c r="E594" s="22" t="s">
        <v>627</v>
      </c>
      <c r="F594" s="22">
        <v>34</v>
      </c>
      <c r="G594" s="22">
        <v>1</v>
      </c>
      <c r="H594" s="22" t="str">
        <f>INDEX(Bar_data!$A$3:$B$140,MATCH(C594,Bar_data!$A$3:$A$140,FALSE),2)</f>
        <v>Trust005</v>
      </c>
      <c r="I594" s="22" t="str">
        <f>INDEX(TrustCAHUB_map!$A$2:$D$139,MATCH($C594,TrustCAHUB_map!$A$2:$A$139,FALSE),3)</f>
        <v>Surrey and Sussex</v>
      </c>
      <c r="J594" s="22" t="str">
        <f>INDEX(TrustCAHUB_map!$A$2:$D$139,MATCH($C594,TrustCAHUB_map!$A$2:$A$139,FALSE),4)</f>
        <v>South East</v>
      </c>
    </row>
    <row r="595" spans="1:10" x14ac:dyDescent="0.3">
      <c r="A595" s="22" t="str">
        <f t="shared" si="9"/>
        <v>'RA22016Curative70+'</v>
      </c>
      <c r="B595" s="22">
        <v>2016</v>
      </c>
      <c r="C595" s="22" t="s">
        <v>168</v>
      </c>
      <c r="D595" s="22" t="s">
        <v>7</v>
      </c>
      <c r="E595" s="22" t="s">
        <v>628</v>
      </c>
      <c r="F595" s="22">
        <v>24</v>
      </c>
      <c r="G595" s="22">
        <v>0</v>
      </c>
      <c r="H595" s="22" t="str">
        <f>INDEX(Bar_data!$A$3:$B$140,MATCH(C595,Bar_data!$A$3:$A$140,FALSE),2)</f>
        <v>Trust005</v>
      </c>
      <c r="I595" s="22" t="str">
        <f>INDEX(TrustCAHUB_map!$A$2:$D$139,MATCH($C595,TrustCAHUB_map!$A$2:$A$139,FALSE),3)</f>
        <v>Surrey and Sussex</v>
      </c>
      <c r="J595" s="22" t="str">
        <f>INDEX(TrustCAHUB_map!$A$2:$D$139,MATCH($C595,TrustCAHUB_map!$A$2:$A$139,FALSE),4)</f>
        <v>South East</v>
      </c>
    </row>
    <row r="596" spans="1:10" x14ac:dyDescent="0.3">
      <c r="A596" s="22" t="str">
        <f t="shared" si="9"/>
        <v>'RA22016Palliative70+'</v>
      </c>
      <c r="B596" s="22">
        <v>2016</v>
      </c>
      <c r="C596" s="22" t="s">
        <v>168</v>
      </c>
      <c r="D596" s="22" t="s">
        <v>8</v>
      </c>
      <c r="E596" s="22" t="s">
        <v>628</v>
      </c>
      <c r="F596" s="22">
        <v>39</v>
      </c>
      <c r="G596" s="22">
        <v>2</v>
      </c>
      <c r="H596" s="22" t="str">
        <f>INDEX(Bar_data!$A$3:$B$140,MATCH(C596,Bar_data!$A$3:$A$140,FALSE),2)</f>
        <v>Trust005</v>
      </c>
      <c r="I596" s="22" t="str">
        <f>INDEX(TrustCAHUB_map!$A$2:$D$139,MATCH($C596,TrustCAHUB_map!$A$2:$A$139,FALSE),3)</f>
        <v>Surrey and Sussex</v>
      </c>
      <c r="J596" s="22" t="str">
        <f>INDEX(TrustCAHUB_map!$A$2:$D$139,MATCH($C596,TrustCAHUB_map!$A$2:$A$139,FALSE),4)</f>
        <v>South East</v>
      </c>
    </row>
    <row r="597" spans="1:10" x14ac:dyDescent="0.3">
      <c r="A597" s="22" t="str">
        <f t="shared" si="9"/>
        <v>'RA32016Curative18-49'</v>
      </c>
      <c r="B597" s="22">
        <v>2016</v>
      </c>
      <c r="C597" s="22" t="s">
        <v>169</v>
      </c>
      <c r="D597" s="22" t="s">
        <v>7</v>
      </c>
      <c r="E597" s="22" t="s">
        <v>153</v>
      </c>
      <c r="F597" s="22">
        <v>1</v>
      </c>
      <c r="G597" s="22">
        <v>0</v>
      </c>
      <c r="H597" s="22" t="str">
        <f>INDEX(Bar_data!$A$3:$B$140,MATCH(C597,Bar_data!$A$3:$A$140,FALSE),2)</f>
        <v>Trust006</v>
      </c>
      <c r="I597" s="22" t="str">
        <f>INDEX(TrustCAHUB_map!$A$2:$D$139,MATCH($C597,TrustCAHUB_map!$A$2:$A$139,FALSE),3)</f>
        <v>Somerset, Wiltshire, Avon and Gloucester</v>
      </c>
      <c r="J597" s="22" t="str">
        <f>INDEX(TrustCAHUB_map!$A$2:$D$139,MATCH($C597,TrustCAHUB_map!$A$2:$A$139,FALSE),4)</f>
        <v>South West</v>
      </c>
    </row>
    <row r="598" spans="1:10" x14ac:dyDescent="0.3">
      <c r="A598" s="22" t="str">
        <f t="shared" si="9"/>
        <v>'RA32016Palliative18-49'</v>
      </c>
      <c r="B598" s="22">
        <v>2016</v>
      </c>
      <c r="C598" s="22" t="s">
        <v>169</v>
      </c>
      <c r="D598" s="22" t="s">
        <v>8</v>
      </c>
      <c r="E598" s="22" t="s">
        <v>153</v>
      </c>
      <c r="F598" s="22">
        <v>1</v>
      </c>
      <c r="G598" s="22">
        <v>0</v>
      </c>
      <c r="H598" s="22" t="str">
        <f>INDEX(Bar_data!$A$3:$B$140,MATCH(C598,Bar_data!$A$3:$A$140,FALSE),2)</f>
        <v>Trust006</v>
      </c>
      <c r="I598" s="22" t="str">
        <f>INDEX(TrustCAHUB_map!$A$2:$D$139,MATCH($C598,TrustCAHUB_map!$A$2:$A$139,FALSE),3)</f>
        <v>Somerset, Wiltshire, Avon and Gloucester</v>
      </c>
      <c r="J598" s="22" t="str">
        <f>INDEX(TrustCAHUB_map!$A$2:$D$139,MATCH($C598,TrustCAHUB_map!$A$2:$A$139,FALSE),4)</f>
        <v>South West</v>
      </c>
    </row>
    <row r="599" spans="1:10" x14ac:dyDescent="0.3">
      <c r="A599" s="22" t="str">
        <f t="shared" si="9"/>
        <v>'RA32016Palliative50-69'</v>
      </c>
      <c r="B599" s="22">
        <v>2016</v>
      </c>
      <c r="C599" s="22" t="s">
        <v>169</v>
      </c>
      <c r="D599" s="22" t="s">
        <v>8</v>
      </c>
      <c r="E599" s="22" t="s">
        <v>627</v>
      </c>
      <c r="F599" s="22">
        <v>1</v>
      </c>
      <c r="G599" s="22">
        <v>0</v>
      </c>
      <c r="H599" s="22" t="str">
        <f>INDEX(Bar_data!$A$3:$B$140,MATCH(C599,Bar_data!$A$3:$A$140,FALSE),2)</f>
        <v>Trust006</v>
      </c>
      <c r="I599" s="22" t="str">
        <f>INDEX(TrustCAHUB_map!$A$2:$D$139,MATCH($C599,TrustCAHUB_map!$A$2:$A$139,FALSE),3)</f>
        <v>Somerset, Wiltshire, Avon and Gloucester</v>
      </c>
      <c r="J599" s="22" t="str">
        <f>INDEX(TrustCAHUB_map!$A$2:$D$139,MATCH($C599,TrustCAHUB_map!$A$2:$A$139,FALSE),4)</f>
        <v>South West</v>
      </c>
    </row>
    <row r="600" spans="1:10" x14ac:dyDescent="0.3">
      <c r="A600" s="22" t="str">
        <f t="shared" si="9"/>
        <v>'RA32016Curative50-69'</v>
      </c>
      <c r="B600" s="22">
        <v>2016</v>
      </c>
      <c r="C600" s="22" t="s">
        <v>169</v>
      </c>
      <c r="D600" s="22" t="s">
        <v>7</v>
      </c>
      <c r="E600" s="22" t="s">
        <v>627</v>
      </c>
      <c r="F600" s="22">
        <v>3</v>
      </c>
      <c r="G600" s="22">
        <v>0</v>
      </c>
      <c r="H600" s="22" t="str">
        <f>INDEX(Bar_data!$A$3:$B$140,MATCH(C600,Bar_data!$A$3:$A$140,FALSE),2)</f>
        <v>Trust006</v>
      </c>
      <c r="I600" s="22" t="str">
        <f>INDEX(TrustCAHUB_map!$A$2:$D$139,MATCH($C600,TrustCAHUB_map!$A$2:$A$139,FALSE),3)</f>
        <v>Somerset, Wiltshire, Avon and Gloucester</v>
      </c>
      <c r="J600" s="22" t="str">
        <f>INDEX(TrustCAHUB_map!$A$2:$D$139,MATCH($C600,TrustCAHUB_map!$A$2:$A$139,FALSE),4)</f>
        <v>South West</v>
      </c>
    </row>
    <row r="601" spans="1:10" x14ac:dyDescent="0.3">
      <c r="A601" s="22" t="str">
        <f t="shared" si="9"/>
        <v>'RA32016Curative70+'</v>
      </c>
      <c r="B601" s="22">
        <v>2016</v>
      </c>
      <c r="C601" s="22" t="s">
        <v>169</v>
      </c>
      <c r="D601" s="22" t="s">
        <v>7</v>
      </c>
      <c r="E601" s="22" t="s">
        <v>628</v>
      </c>
      <c r="F601" s="22">
        <v>4</v>
      </c>
      <c r="G601" s="22">
        <v>0</v>
      </c>
      <c r="H601" s="22" t="str">
        <f>INDEX(Bar_data!$A$3:$B$140,MATCH(C601,Bar_data!$A$3:$A$140,FALSE),2)</f>
        <v>Trust006</v>
      </c>
      <c r="I601" s="22" t="str">
        <f>INDEX(TrustCAHUB_map!$A$2:$D$139,MATCH($C601,TrustCAHUB_map!$A$2:$A$139,FALSE),3)</f>
        <v>Somerset, Wiltshire, Avon and Gloucester</v>
      </c>
      <c r="J601" s="22" t="str">
        <f>INDEX(TrustCAHUB_map!$A$2:$D$139,MATCH($C601,TrustCAHUB_map!$A$2:$A$139,FALSE),4)</f>
        <v>South West</v>
      </c>
    </row>
    <row r="602" spans="1:10" x14ac:dyDescent="0.3">
      <c r="A602" s="22" t="str">
        <f t="shared" si="9"/>
        <v>'RA32016Palliative70+'</v>
      </c>
      <c r="B602" s="22">
        <v>2016</v>
      </c>
      <c r="C602" s="22" t="s">
        <v>169</v>
      </c>
      <c r="D602" s="22" t="s">
        <v>8</v>
      </c>
      <c r="E602" s="22" t="s">
        <v>628</v>
      </c>
      <c r="F602" s="22">
        <v>5</v>
      </c>
      <c r="G602" s="22">
        <v>1</v>
      </c>
      <c r="H602" s="22" t="str">
        <f>INDEX(Bar_data!$A$3:$B$140,MATCH(C602,Bar_data!$A$3:$A$140,FALSE),2)</f>
        <v>Trust006</v>
      </c>
      <c r="I602" s="22" t="str">
        <f>INDEX(TrustCAHUB_map!$A$2:$D$139,MATCH($C602,TrustCAHUB_map!$A$2:$A$139,FALSE),3)</f>
        <v>Somerset, Wiltshire, Avon and Gloucester</v>
      </c>
      <c r="J602" s="22" t="str">
        <f>INDEX(TrustCAHUB_map!$A$2:$D$139,MATCH($C602,TrustCAHUB_map!$A$2:$A$139,FALSE),4)</f>
        <v>South West</v>
      </c>
    </row>
    <row r="603" spans="1:10" x14ac:dyDescent="0.3">
      <c r="A603" s="22" t="str">
        <f t="shared" si="9"/>
        <v>'RA42016Palliative18-49'</v>
      </c>
      <c r="B603" s="22">
        <v>2016</v>
      </c>
      <c r="C603" s="22" t="s">
        <v>170</v>
      </c>
      <c r="D603" s="22" t="s">
        <v>8</v>
      </c>
      <c r="E603" s="22" t="s">
        <v>153</v>
      </c>
      <c r="F603" s="22">
        <v>1</v>
      </c>
      <c r="G603" s="22">
        <v>0</v>
      </c>
      <c r="H603" s="22" t="str">
        <f>INDEX(Bar_data!$A$3:$B$140,MATCH(C603,Bar_data!$A$3:$A$140,FALSE),2)</f>
        <v>Trust007</v>
      </c>
      <c r="I603" s="22" t="str">
        <f>INDEX(TrustCAHUB_map!$A$2:$D$139,MATCH($C603,TrustCAHUB_map!$A$2:$A$139,FALSE),3)</f>
        <v>Somerset, Wiltshire, Avon and Gloucester</v>
      </c>
      <c r="J603" s="22" t="str">
        <f>INDEX(TrustCAHUB_map!$A$2:$D$139,MATCH($C603,TrustCAHUB_map!$A$2:$A$139,FALSE),4)</f>
        <v>South West</v>
      </c>
    </row>
    <row r="604" spans="1:10" x14ac:dyDescent="0.3">
      <c r="A604" s="22" t="str">
        <f t="shared" si="9"/>
        <v>'RA42016Palliative50-69'</v>
      </c>
      <c r="B604" s="22">
        <v>2016</v>
      </c>
      <c r="C604" s="22" t="s">
        <v>170</v>
      </c>
      <c r="D604" s="22" t="s">
        <v>8</v>
      </c>
      <c r="E604" s="22" t="s">
        <v>627</v>
      </c>
      <c r="F604" s="22">
        <v>3</v>
      </c>
      <c r="G604" s="22">
        <v>0</v>
      </c>
      <c r="H604" s="22" t="str">
        <f>INDEX(Bar_data!$A$3:$B$140,MATCH(C604,Bar_data!$A$3:$A$140,FALSE),2)</f>
        <v>Trust007</v>
      </c>
      <c r="I604" s="22" t="str">
        <f>INDEX(TrustCAHUB_map!$A$2:$D$139,MATCH($C604,TrustCAHUB_map!$A$2:$A$139,FALSE),3)</f>
        <v>Somerset, Wiltshire, Avon and Gloucester</v>
      </c>
      <c r="J604" s="22" t="str">
        <f>INDEX(TrustCAHUB_map!$A$2:$D$139,MATCH($C604,TrustCAHUB_map!$A$2:$A$139,FALSE),4)</f>
        <v>South West</v>
      </c>
    </row>
    <row r="605" spans="1:10" x14ac:dyDescent="0.3">
      <c r="A605" s="22" t="str">
        <f t="shared" si="9"/>
        <v>'RA42016Curative50-69'</v>
      </c>
      <c r="B605" s="22">
        <v>2016</v>
      </c>
      <c r="C605" s="22" t="s">
        <v>170</v>
      </c>
      <c r="D605" s="22" t="s">
        <v>7</v>
      </c>
      <c r="E605" s="22" t="s">
        <v>627</v>
      </c>
      <c r="F605" s="22">
        <v>6</v>
      </c>
      <c r="G605" s="22">
        <v>0</v>
      </c>
      <c r="H605" s="22" t="str">
        <f>INDEX(Bar_data!$A$3:$B$140,MATCH(C605,Bar_data!$A$3:$A$140,FALSE),2)</f>
        <v>Trust007</v>
      </c>
      <c r="I605" s="22" t="str">
        <f>INDEX(TrustCAHUB_map!$A$2:$D$139,MATCH($C605,TrustCAHUB_map!$A$2:$A$139,FALSE),3)</f>
        <v>Somerset, Wiltshire, Avon and Gloucester</v>
      </c>
      <c r="J605" s="22" t="str">
        <f>INDEX(TrustCAHUB_map!$A$2:$D$139,MATCH($C605,TrustCAHUB_map!$A$2:$A$139,FALSE),4)</f>
        <v>South West</v>
      </c>
    </row>
    <row r="606" spans="1:10" x14ac:dyDescent="0.3">
      <c r="A606" s="22" t="str">
        <f t="shared" si="9"/>
        <v>'RA42016Not assigned50-69'</v>
      </c>
      <c r="B606" s="22">
        <v>2016</v>
      </c>
      <c r="C606" s="22" t="s">
        <v>170</v>
      </c>
      <c r="D606" s="22" t="s">
        <v>477</v>
      </c>
      <c r="E606" s="22" t="s">
        <v>627</v>
      </c>
      <c r="F606" s="22">
        <v>1</v>
      </c>
      <c r="G606" s="22">
        <v>0</v>
      </c>
      <c r="H606" s="22" t="str">
        <f>INDEX(Bar_data!$A$3:$B$140,MATCH(C606,Bar_data!$A$3:$A$140,FALSE),2)</f>
        <v>Trust007</v>
      </c>
      <c r="I606" s="22" t="str">
        <f>INDEX(TrustCAHUB_map!$A$2:$D$139,MATCH($C606,TrustCAHUB_map!$A$2:$A$139,FALSE),3)</f>
        <v>Somerset, Wiltshire, Avon and Gloucester</v>
      </c>
      <c r="J606" s="22" t="str">
        <f>INDEX(TrustCAHUB_map!$A$2:$D$139,MATCH($C606,TrustCAHUB_map!$A$2:$A$139,FALSE),4)</f>
        <v>South West</v>
      </c>
    </row>
    <row r="607" spans="1:10" x14ac:dyDescent="0.3">
      <c r="A607" s="22" t="str">
        <f t="shared" si="9"/>
        <v>'RA42016Curative70+'</v>
      </c>
      <c r="B607" s="22">
        <v>2016</v>
      </c>
      <c r="C607" s="22" t="s">
        <v>170</v>
      </c>
      <c r="D607" s="22" t="s">
        <v>7</v>
      </c>
      <c r="E607" s="22" t="s">
        <v>628</v>
      </c>
      <c r="F607" s="22">
        <v>5</v>
      </c>
      <c r="G607" s="22">
        <v>0</v>
      </c>
      <c r="H607" s="22" t="str">
        <f>INDEX(Bar_data!$A$3:$B$140,MATCH(C607,Bar_data!$A$3:$A$140,FALSE),2)</f>
        <v>Trust007</v>
      </c>
      <c r="I607" s="22" t="str">
        <f>INDEX(TrustCAHUB_map!$A$2:$D$139,MATCH($C607,TrustCAHUB_map!$A$2:$A$139,FALSE),3)</f>
        <v>Somerset, Wiltshire, Avon and Gloucester</v>
      </c>
      <c r="J607" s="22" t="str">
        <f>INDEX(TrustCAHUB_map!$A$2:$D$139,MATCH($C607,TrustCAHUB_map!$A$2:$A$139,FALSE),4)</f>
        <v>South West</v>
      </c>
    </row>
    <row r="608" spans="1:10" x14ac:dyDescent="0.3">
      <c r="A608" s="22" t="str">
        <f t="shared" si="9"/>
        <v>'RA42016Palliative70+'</v>
      </c>
      <c r="B608" s="22">
        <v>2016</v>
      </c>
      <c r="C608" s="22" t="s">
        <v>170</v>
      </c>
      <c r="D608" s="22" t="s">
        <v>8</v>
      </c>
      <c r="E608" s="22" t="s">
        <v>628</v>
      </c>
      <c r="F608" s="22">
        <v>1</v>
      </c>
      <c r="G608" s="22">
        <v>0</v>
      </c>
      <c r="H608" s="22" t="str">
        <f>INDEX(Bar_data!$A$3:$B$140,MATCH(C608,Bar_data!$A$3:$A$140,FALSE),2)</f>
        <v>Trust007</v>
      </c>
      <c r="I608" s="22" t="str">
        <f>INDEX(TrustCAHUB_map!$A$2:$D$139,MATCH($C608,TrustCAHUB_map!$A$2:$A$139,FALSE),3)</f>
        <v>Somerset, Wiltshire, Avon and Gloucester</v>
      </c>
      <c r="J608" s="22" t="str">
        <f>INDEX(TrustCAHUB_map!$A$2:$D$139,MATCH($C608,TrustCAHUB_map!$A$2:$A$139,FALSE),4)</f>
        <v>South West</v>
      </c>
    </row>
    <row r="609" spans="1:10" x14ac:dyDescent="0.3">
      <c r="A609" s="22" t="str">
        <f t="shared" si="9"/>
        <v>'RA72016Curative18-49'</v>
      </c>
      <c r="B609" s="22">
        <v>2016</v>
      </c>
      <c r="C609" s="22" t="s">
        <v>171</v>
      </c>
      <c r="D609" s="22" t="s">
        <v>7</v>
      </c>
      <c r="E609" s="22" t="s">
        <v>153</v>
      </c>
      <c r="F609" s="22">
        <v>7</v>
      </c>
      <c r="G609" s="22">
        <v>0</v>
      </c>
      <c r="H609" s="22" t="str">
        <f>INDEX(Bar_data!$A$3:$B$140,MATCH(C609,Bar_data!$A$3:$A$140,FALSE),2)</f>
        <v>Trust008</v>
      </c>
      <c r="I609" s="22" t="str">
        <f>INDEX(TrustCAHUB_map!$A$2:$D$139,MATCH($C609,TrustCAHUB_map!$A$2:$A$139,FALSE),3)</f>
        <v>Somerset, Wiltshire, Avon and Gloucester</v>
      </c>
      <c r="J609" s="22" t="str">
        <f>INDEX(TrustCAHUB_map!$A$2:$D$139,MATCH($C609,TrustCAHUB_map!$A$2:$A$139,FALSE),4)</f>
        <v>South West</v>
      </c>
    </row>
    <row r="610" spans="1:10" x14ac:dyDescent="0.3">
      <c r="A610" s="22" t="str">
        <f t="shared" si="9"/>
        <v>'RA72016Palliative18-49'</v>
      </c>
      <c r="B610" s="22">
        <v>2016</v>
      </c>
      <c r="C610" s="22" t="s">
        <v>171</v>
      </c>
      <c r="D610" s="22" t="s">
        <v>8</v>
      </c>
      <c r="E610" s="22" t="s">
        <v>153</v>
      </c>
      <c r="F610" s="22">
        <v>3</v>
      </c>
      <c r="G610" s="22">
        <v>0</v>
      </c>
      <c r="H610" s="22" t="str">
        <f>INDEX(Bar_data!$A$3:$B$140,MATCH(C610,Bar_data!$A$3:$A$140,FALSE),2)</f>
        <v>Trust008</v>
      </c>
      <c r="I610" s="22" t="str">
        <f>INDEX(TrustCAHUB_map!$A$2:$D$139,MATCH($C610,TrustCAHUB_map!$A$2:$A$139,FALSE),3)</f>
        <v>Somerset, Wiltshire, Avon and Gloucester</v>
      </c>
      <c r="J610" s="22" t="str">
        <f>INDEX(TrustCAHUB_map!$A$2:$D$139,MATCH($C610,TrustCAHUB_map!$A$2:$A$139,FALSE),4)</f>
        <v>South West</v>
      </c>
    </row>
    <row r="611" spans="1:10" x14ac:dyDescent="0.3">
      <c r="A611" s="22" t="str">
        <f t="shared" si="9"/>
        <v>'RA72016Curative50-69'</v>
      </c>
      <c r="B611" s="22">
        <v>2016</v>
      </c>
      <c r="C611" s="22" t="s">
        <v>171</v>
      </c>
      <c r="D611" s="22" t="s">
        <v>7</v>
      </c>
      <c r="E611" s="22" t="s">
        <v>627</v>
      </c>
      <c r="F611" s="22">
        <v>35</v>
      </c>
      <c r="G611" s="22">
        <v>1</v>
      </c>
      <c r="H611" s="22" t="str">
        <f>INDEX(Bar_data!$A$3:$B$140,MATCH(C611,Bar_data!$A$3:$A$140,FALSE),2)</f>
        <v>Trust008</v>
      </c>
      <c r="I611" s="22" t="str">
        <f>INDEX(TrustCAHUB_map!$A$2:$D$139,MATCH($C611,TrustCAHUB_map!$A$2:$A$139,FALSE),3)</f>
        <v>Somerset, Wiltshire, Avon and Gloucester</v>
      </c>
      <c r="J611" s="22" t="str">
        <f>INDEX(TrustCAHUB_map!$A$2:$D$139,MATCH($C611,TrustCAHUB_map!$A$2:$A$139,FALSE),4)</f>
        <v>South West</v>
      </c>
    </row>
    <row r="612" spans="1:10" x14ac:dyDescent="0.3">
      <c r="A612" s="22" t="str">
        <f t="shared" si="9"/>
        <v>'RA72016Palliative50-69'</v>
      </c>
      <c r="B612" s="22">
        <v>2016</v>
      </c>
      <c r="C612" s="22" t="s">
        <v>171</v>
      </c>
      <c r="D612" s="22" t="s">
        <v>8</v>
      </c>
      <c r="E612" s="22" t="s">
        <v>627</v>
      </c>
      <c r="F612" s="22">
        <v>16</v>
      </c>
      <c r="G612" s="22">
        <v>1</v>
      </c>
      <c r="H612" s="22" t="str">
        <f>INDEX(Bar_data!$A$3:$B$140,MATCH(C612,Bar_data!$A$3:$A$140,FALSE),2)</f>
        <v>Trust008</v>
      </c>
      <c r="I612" s="22" t="str">
        <f>INDEX(TrustCAHUB_map!$A$2:$D$139,MATCH($C612,TrustCAHUB_map!$A$2:$A$139,FALSE),3)</f>
        <v>Somerset, Wiltshire, Avon and Gloucester</v>
      </c>
      <c r="J612" s="22" t="str">
        <f>INDEX(TrustCAHUB_map!$A$2:$D$139,MATCH($C612,TrustCAHUB_map!$A$2:$A$139,FALSE),4)</f>
        <v>South West</v>
      </c>
    </row>
    <row r="613" spans="1:10" x14ac:dyDescent="0.3">
      <c r="A613" s="22" t="str">
        <f t="shared" si="9"/>
        <v>'RA72016Palliative70+'</v>
      </c>
      <c r="B613" s="22">
        <v>2016</v>
      </c>
      <c r="C613" s="22" t="s">
        <v>171</v>
      </c>
      <c r="D613" s="22" t="s">
        <v>8</v>
      </c>
      <c r="E613" s="22" t="s">
        <v>628</v>
      </c>
      <c r="F613" s="22">
        <v>20</v>
      </c>
      <c r="G613" s="22">
        <v>1</v>
      </c>
      <c r="H613" s="22" t="str">
        <f>INDEX(Bar_data!$A$3:$B$140,MATCH(C613,Bar_data!$A$3:$A$140,FALSE),2)</f>
        <v>Trust008</v>
      </c>
      <c r="I613" s="22" t="str">
        <f>INDEX(TrustCAHUB_map!$A$2:$D$139,MATCH($C613,TrustCAHUB_map!$A$2:$A$139,FALSE),3)</f>
        <v>Somerset, Wiltshire, Avon and Gloucester</v>
      </c>
      <c r="J613" s="22" t="str">
        <f>INDEX(TrustCAHUB_map!$A$2:$D$139,MATCH($C613,TrustCAHUB_map!$A$2:$A$139,FALSE),4)</f>
        <v>South West</v>
      </c>
    </row>
    <row r="614" spans="1:10" x14ac:dyDescent="0.3">
      <c r="A614" s="22" t="str">
        <f t="shared" si="9"/>
        <v>'RA72016Curative70+'</v>
      </c>
      <c r="B614" s="22">
        <v>2016</v>
      </c>
      <c r="C614" s="22" t="s">
        <v>171</v>
      </c>
      <c r="D614" s="22" t="s">
        <v>7</v>
      </c>
      <c r="E614" s="22" t="s">
        <v>628</v>
      </c>
      <c r="F614" s="22">
        <v>28</v>
      </c>
      <c r="G614" s="22">
        <v>2</v>
      </c>
      <c r="H614" s="22" t="str">
        <f>INDEX(Bar_data!$A$3:$B$140,MATCH(C614,Bar_data!$A$3:$A$140,FALSE),2)</f>
        <v>Trust008</v>
      </c>
      <c r="I614" s="22" t="str">
        <f>INDEX(TrustCAHUB_map!$A$2:$D$139,MATCH($C614,TrustCAHUB_map!$A$2:$A$139,FALSE),3)</f>
        <v>Somerset, Wiltshire, Avon and Gloucester</v>
      </c>
      <c r="J614" s="22" t="str">
        <f>INDEX(TrustCAHUB_map!$A$2:$D$139,MATCH($C614,TrustCAHUB_map!$A$2:$A$139,FALSE),4)</f>
        <v>South West</v>
      </c>
    </row>
    <row r="615" spans="1:10" x14ac:dyDescent="0.3">
      <c r="A615" s="22" t="str">
        <f t="shared" si="9"/>
        <v>'RA92016Curative18-49'</v>
      </c>
      <c r="B615" s="22">
        <v>2016</v>
      </c>
      <c r="C615" s="22" t="s">
        <v>172</v>
      </c>
      <c r="D615" s="22" t="s">
        <v>7</v>
      </c>
      <c r="E615" s="22" t="s">
        <v>153</v>
      </c>
      <c r="F615" s="22">
        <v>1</v>
      </c>
      <c r="G615" s="22">
        <v>0</v>
      </c>
      <c r="H615" s="22" t="str">
        <f>INDEX(Bar_data!$A$3:$B$140,MATCH(C615,Bar_data!$A$3:$A$140,FALSE),2)</f>
        <v>Trust009</v>
      </c>
      <c r="I615" s="22" t="str">
        <f>INDEX(TrustCAHUB_map!$A$2:$D$139,MATCH($C615,TrustCAHUB_map!$A$2:$A$139,FALSE),3)</f>
        <v>Peninsula</v>
      </c>
      <c r="J615" s="22" t="str">
        <f>INDEX(TrustCAHUB_map!$A$2:$D$139,MATCH($C615,TrustCAHUB_map!$A$2:$A$139,FALSE),4)</f>
        <v>South West</v>
      </c>
    </row>
    <row r="616" spans="1:10" x14ac:dyDescent="0.3">
      <c r="A616" s="22" t="str">
        <f t="shared" si="9"/>
        <v>'RA92016Palliative50-69'</v>
      </c>
      <c r="B616" s="22">
        <v>2016</v>
      </c>
      <c r="C616" s="22" t="s">
        <v>172</v>
      </c>
      <c r="D616" s="22" t="s">
        <v>8</v>
      </c>
      <c r="E616" s="22" t="s">
        <v>627</v>
      </c>
      <c r="F616" s="22">
        <v>10</v>
      </c>
      <c r="G616" s="22">
        <v>1</v>
      </c>
      <c r="H616" s="22" t="str">
        <f>INDEX(Bar_data!$A$3:$B$140,MATCH(C616,Bar_data!$A$3:$A$140,FALSE),2)</f>
        <v>Trust009</v>
      </c>
      <c r="I616" s="22" t="str">
        <f>INDEX(TrustCAHUB_map!$A$2:$D$139,MATCH($C616,TrustCAHUB_map!$A$2:$A$139,FALSE),3)</f>
        <v>Peninsula</v>
      </c>
      <c r="J616" s="22" t="str">
        <f>INDEX(TrustCAHUB_map!$A$2:$D$139,MATCH($C616,TrustCAHUB_map!$A$2:$A$139,FALSE),4)</f>
        <v>South West</v>
      </c>
    </row>
    <row r="617" spans="1:10" x14ac:dyDescent="0.3">
      <c r="A617" s="22" t="str">
        <f t="shared" si="9"/>
        <v>'RA92016Curative50-69'</v>
      </c>
      <c r="B617" s="22">
        <v>2016</v>
      </c>
      <c r="C617" s="22" t="s">
        <v>172</v>
      </c>
      <c r="D617" s="22" t="s">
        <v>7</v>
      </c>
      <c r="E617" s="22" t="s">
        <v>627</v>
      </c>
      <c r="F617" s="22">
        <v>11</v>
      </c>
      <c r="G617" s="22">
        <v>0</v>
      </c>
      <c r="H617" s="22" t="str">
        <f>INDEX(Bar_data!$A$3:$B$140,MATCH(C617,Bar_data!$A$3:$A$140,FALSE),2)</f>
        <v>Trust009</v>
      </c>
      <c r="I617" s="22" t="str">
        <f>INDEX(TrustCAHUB_map!$A$2:$D$139,MATCH($C617,TrustCAHUB_map!$A$2:$A$139,FALSE),3)</f>
        <v>Peninsula</v>
      </c>
      <c r="J617" s="22" t="str">
        <f>INDEX(TrustCAHUB_map!$A$2:$D$139,MATCH($C617,TrustCAHUB_map!$A$2:$A$139,FALSE),4)</f>
        <v>South West</v>
      </c>
    </row>
    <row r="618" spans="1:10" x14ac:dyDescent="0.3">
      <c r="A618" s="22" t="str">
        <f t="shared" si="9"/>
        <v>'RA92016Curative70+'</v>
      </c>
      <c r="B618" s="22">
        <v>2016</v>
      </c>
      <c r="C618" s="22" t="s">
        <v>172</v>
      </c>
      <c r="D618" s="22" t="s">
        <v>7</v>
      </c>
      <c r="E618" s="22" t="s">
        <v>628</v>
      </c>
      <c r="F618" s="22">
        <v>6</v>
      </c>
      <c r="G618" s="22">
        <v>0</v>
      </c>
      <c r="H618" s="22" t="str">
        <f>INDEX(Bar_data!$A$3:$B$140,MATCH(C618,Bar_data!$A$3:$A$140,FALSE),2)</f>
        <v>Trust009</v>
      </c>
      <c r="I618" s="22" t="str">
        <f>INDEX(TrustCAHUB_map!$A$2:$D$139,MATCH($C618,TrustCAHUB_map!$A$2:$A$139,FALSE),3)</f>
        <v>Peninsula</v>
      </c>
      <c r="J618" s="22" t="str">
        <f>INDEX(TrustCAHUB_map!$A$2:$D$139,MATCH($C618,TrustCAHUB_map!$A$2:$A$139,FALSE),4)</f>
        <v>South West</v>
      </c>
    </row>
    <row r="619" spans="1:10" x14ac:dyDescent="0.3">
      <c r="A619" s="22" t="str">
        <f t="shared" si="9"/>
        <v>'RA92016Palliative70+'</v>
      </c>
      <c r="B619" s="22">
        <v>2016</v>
      </c>
      <c r="C619" s="22" t="s">
        <v>172</v>
      </c>
      <c r="D619" s="22" t="s">
        <v>8</v>
      </c>
      <c r="E619" s="22" t="s">
        <v>628</v>
      </c>
      <c r="F619" s="22">
        <v>8</v>
      </c>
      <c r="G619" s="22">
        <v>0</v>
      </c>
      <c r="H619" s="22" t="str">
        <f>INDEX(Bar_data!$A$3:$B$140,MATCH(C619,Bar_data!$A$3:$A$140,FALSE),2)</f>
        <v>Trust009</v>
      </c>
      <c r="I619" s="22" t="str">
        <f>INDEX(TrustCAHUB_map!$A$2:$D$139,MATCH($C619,TrustCAHUB_map!$A$2:$A$139,FALSE),3)</f>
        <v>Peninsula</v>
      </c>
      <c r="J619" s="22" t="str">
        <f>INDEX(TrustCAHUB_map!$A$2:$D$139,MATCH($C619,TrustCAHUB_map!$A$2:$A$139,FALSE),4)</f>
        <v>South West</v>
      </c>
    </row>
    <row r="620" spans="1:10" x14ac:dyDescent="0.3">
      <c r="A620" s="22" t="str">
        <f t="shared" si="9"/>
        <v>'RAE2016Palliative18-49'</v>
      </c>
      <c r="B620" s="22">
        <v>2016</v>
      </c>
      <c r="C620" s="22" t="s">
        <v>173</v>
      </c>
      <c r="D620" s="22" t="s">
        <v>8</v>
      </c>
      <c r="E620" s="22" t="s">
        <v>153</v>
      </c>
      <c r="F620" s="22">
        <v>1</v>
      </c>
      <c r="G620" s="22">
        <v>0</v>
      </c>
      <c r="H620" s="22" t="str">
        <f>INDEX(Bar_data!$A$3:$B$140,MATCH(C620,Bar_data!$A$3:$A$140,FALSE),2)</f>
        <v>Trust010</v>
      </c>
      <c r="I620" s="22" t="str">
        <f>INDEX(TrustCAHUB_map!$A$2:$D$139,MATCH($C620,TrustCAHUB_map!$A$2:$A$139,FALSE),3)</f>
        <v>West Yorkshire</v>
      </c>
      <c r="J620" s="22" t="str">
        <f>INDEX(TrustCAHUB_map!$A$2:$D$139,MATCH($C620,TrustCAHUB_map!$A$2:$A$139,FALSE),4)</f>
        <v>Yorkshire and Humber</v>
      </c>
    </row>
    <row r="621" spans="1:10" x14ac:dyDescent="0.3">
      <c r="A621" s="22" t="str">
        <f t="shared" si="9"/>
        <v>'RAE2016Palliative50-69'</v>
      </c>
      <c r="B621" s="22">
        <v>2016</v>
      </c>
      <c r="C621" s="22" t="s">
        <v>173</v>
      </c>
      <c r="D621" s="22" t="s">
        <v>8</v>
      </c>
      <c r="E621" s="22" t="s">
        <v>627</v>
      </c>
      <c r="F621" s="22">
        <v>8</v>
      </c>
      <c r="G621" s="22">
        <v>0</v>
      </c>
      <c r="H621" s="22" t="str">
        <f>INDEX(Bar_data!$A$3:$B$140,MATCH(C621,Bar_data!$A$3:$A$140,FALSE),2)</f>
        <v>Trust010</v>
      </c>
      <c r="I621" s="22" t="str">
        <f>INDEX(TrustCAHUB_map!$A$2:$D$139,MATCH($C621,TrustCAHUB_map!$A$2:$A$139,FALSE),3)</f>
        <v>West Yorkshire</v>
      </c>
      <c r="J621" s="22" t="str">
        <f>INDEX(TrustCAHUB_map!$A$2:$D$139,MATCH($C621,TrustCAHUB_map!$A$2:$A$139,FALSE),4)</f>
        <v>Yorkshire and Humber</v>
      </c>
    </row>
    <row r="622" spans="1:10" x14ac:dyDescent="0.3">
      <c r="A622" s="22" t="str">
        <f t="shared" si="9"/>
        <v>'RAE2016Curative50-69'</v>
      </c>
      <c r="B622" s="22">
        <v>2016</v>
      </c>
      <c r="C622" s="22" t="s">
        <v>173</v>
      </c>
      <c r="D622" s="22" t="s">
        <v>7</v>
      </c>
      <c r="E622" s="22" t="s">
        <v>627</v>
      </c>
      <c r="F622" s="22">
        <v>10</v>
      </c>
      <c r="G622" s="22">
        <v>1</v>
      </c>
      <c r="H622" s="22" t="str">
        <f>INDEX(Bar_data!$A$3:$B$140,MATCH(C622,Bar_data!$A$3:$A$140,FALSE),2)</f>
        <v>Trust010</v>
      </c>
      <c r="I622" s="22" t="str">
        <f>INDEX(TrustCAHUB_map!$A$2:$D$139,MATCH($C622,TrustCAHUB_map!$A$2:$A$139,FALSE),3)</f>
        <v>West Yorkshire</v>
      </c>
      <c r="J622" s="22" t="str">
        <f>INDEX(TrustCAHUB_map!$A$2:$D$139,MATCH($C622,TrustCAHUB_map!$A$2:$A$139,FALSE),4)</f>
        <v>Yorkshire and Humber</v>
      </c>
    </row>
    <row r="623" spans="1:10" x14ac:dyDescent="0.3">
      <c r="A623" s="22" t="str">
        <f t="shared" si="9"/>
        <v>'RAE2016Palliative70+'</v>
      </c>
      <c r="B623" s="22">
        <v>2016</v>
      </c>
      <c r="C623" s="22" t="s">
        <v>173</v>
      </c>
      <c r="D623" s="22" t="s">
        <v>8</v>
      </c>
      <c r="E623" s="22" t="s">
        <v>628</v>
      </c>
      <c r="F623" s="22">
        <v>2</v>
      </c>
      <c r="G623" s="22">
        <v>1</v>
      </c>
      <c r="H623" s="22" t="str">
        <f>INDEX(Bar_data!$A$3:$B$140,MATCH(C623,Bar_data!$A$3:$A$140,FALSE),2)</f>
        <v>Trust010</v>
      </c>
      <c r="I623" s="22" t="str">
        <f>INDEX(TrustCAHUB_map!$A$2:$D$139,MATCH($C623,TrustCAHUB_map!$A$2:$A$139,FALSE),3)</f>
        <v>West Yorkshire</v>
      </c>
      <c r="J623" s="22" t="str">
        <f>INDEX(TrustCAHUB_map!$A$2:$D$139,MATCH($C623,TrustCAHUB_map!$A$2:$A$139,FALSE),4)</f>
        <v>Yorkshire and Humber</v>
      </c>
    </row>
    <row r="624" spans="1:10" x14ac:dyDescent="0.3">
      <c r="A624" s="22" t="str">
        <f t="shared" si="9"/>
        <v>'RAE2016Curative70+'</v>
      </c>
      <c r="B624" s="22">
        <v>2016</v>
      </c>
      <c r="C624" s="22" t="s">
        <v>173</v>
      </c>
      <c r="D624" s="22" t="s">
        <v>7</v>
      </c>
      <c r="E624" s="22" t="s">
        <v>628</v>
      </c>
      <c r="F624" s="22">
        <v>4</v>
      </c>
      <c r="G624" s="22">
        <v>1</v>
      </c>
      <c r="H624" s="22" t="str">
        <f>INDEX(Bar_data!$A$3:$B$140,MATCH(C624,Bar_data!$A$3:$A$140,FALSE),2)</f>
        <v>Trust010</v>
      </c>
      <c r="I624" s="22" t="str">
        <f>INDEX(TrustCAHUB_map!$A$2:$D$139,MATCH($C624,TrustCAHUB_map!$A$2:$A$139,FALSE),3)</f>
        <v>West Yorkshire</v>
      </c>
      <c r="J624" s="22" t="str">
        <f>INDEX(TrustCAHUB_map!$A$2:$D$139,MATCH($C624,TrustCAHUB_map!$A$2:$A$139,FALSE),4)</f>
        <v>Yorkshire and Humber</v>
      </c>
    </row>
    <row r="625" spans="1:10" x14ac:dyDescent="0.3">
      <c r="A625" s="22" t="str">
        <f t="shared" si="9"/>
        <v>'RAJ2016Palliative18-49'</v>
      </c>
      <c r="B625" s="22">
        <v>2016</v>
      </c>
      <c r="C625" s="22" t="s">
        <v>174</v>
      </c>
      <c r="D625" s="22" t="s">
        <v>8</v>
      </c>
      <c r="E625" s="22" t="s">
        <v>153</v>
      </c>
      <c r="F625" s="22">
        <v>2</v>
      </c>
      <c r="G625" s="22">
        <v>0</v>
      </c>
      <c r="H625" s="22" t="str">
        <f>INDEX(Bar_data!$A$3:$B$140,MATCH(C625,Bar_data!$A$3:$A$140,FALSE),2)</f>
        <v>Trust011</v>
      </c>
      <c r="I625" s="22" t="str">
        <f>INDEX(TrustCAHUB_map!$A$2:$D$139,MATCH($C625,TrustCAHUB_map!$A$2:$A$139,FALSE),3)</f>
        <v>East of England</v>
      </c>
      <c r="J625" s="22" t="str">
        <f>INDEX(TrustCAHUB_map!$A$2:$D$139,MATCH($C625,TrustCAHUB_map!$A$2:$A$139,FALSE),4)</f>
        <v>East of England</v>
      </c>
    </row>
    <row r="626" spans="1:10" x14ac:dyDescent="0.3">
      <c r="A626" s="22" t="str">
        <f t="shared" si="9"/>
        <v>'RAJ2016Palliative50-69'</v>
      </c>
      <c r="B626" s="22">
        <v>2016</v>
      </c>
      <c r="C626" s="22" t="s">
        <v>174</v>
      </c>
      <c r="D626" s="22" t="s">
        <v>8</v>
      </c>
      <c r="E626" s="22" t="s">
        <v>627</v>
      </c>
      <c r="F626" s="22">
        <v>25</v>
      </c>
      <c r="G626" s="22">
        <v>3</v>
      </c>
      <c r="H626" s="22" t="str">
        <f>INDEX(Bar_data!$A$3:$B$140,MATCH(C626,Bar_data!$A$3:$A$140,FALSE),2)</f>
        <v>Trust011</v>
      </c>
      <c r="I626" s="22" t="str">
        <f>INDEX(TrustCAHUB_map!$A$2:$D$139,MATCH($C626,TrustCAHUB_map!$A$2:$A$139,FALSE),3)</f>
        <v>East of England</v>
      </c>
      <c r="J626" s="22" t="str">
        <f>INDEX(TrustCAHUB_map!$A$2:$D$139,MATCH($C626,TrustCAHUB_map!$A$2:$A$139,FALSE),4)</f>
        <v>East of England</v>
      </c>
    </row>
    <row r="627" spans="1:10" x14ac:dyDescent="0.3">
      <c r="A627" s="22" t="str">
        <f t="shared" si="9"/>
        <v>'RAJ2016Curative50-69'</v>
      </c>
      <c r="B627" s="22">
        <v>2016</v>
      </c>
      <c r="C627" s="22" t="s">
        <v>174</v>
      </c>
      <c r="D627" s="22" t="s">
        <v>7</v>
      </c>
      <c r="E627" s="22" t="s">
        <v>627</v>
      </c>
      <c r="F627" s="22">
        <v>14</v>
      </c>
      <c r="G627" s="22">
        <v>0</v>
      </c>
      <c r="H627" s="22" t="str">
        <f>INDEX(Bar_data!$A$3:$B$140,MATCH(C627,Bar_data!$A$3:$A$140,FALSE),2)</f>
        <v>Trust011</v>
      </c>
      <c r="I627" s="22" t="str">
        <f>INDEX(TrustCAHUB_map!$A$2:$D$139,MATCH($C627,TrustCAHUB_map!$A$2:$A$139,FALSE),3)</f>
        <v>East of England</v>
      </c>
      <c r="J627" s="22" t="str">
        <f>INDEX(TrustCAHUB_map!$A$2:$D$139,MATCH($C627,TrustCAHUB_map!$A$2:$A$139,FALSE),4)</f>
        <v>East of England</v>
      </c>
    </row>
    <row r="628" spans="1:10" x14ac:dyDescent="0.3">
      <c r="A628" s="22" t="str">
        <f t="shared" si="9"/>
        <v>'RAJ2016Palliative70+'</v>
      </c>
      <c r="B628" s="22">
        <v>2016</v>
      </c>
      <c r="C628" s="22" t="s">
        <v>174</v>
      </c>
      <c r="D628" s="22" t="s">
        <v>8</v>
      </c>
      <c r="E628" s="22" t="s">
        <v>628</v>
      </c>
      <c r="F628" s="22">
        <v>18</v>
      </c>
      <c r="G628" s="22">
        <v>0</v>
      </c>
      <c r="H628" s="22" t="str">
        <f>INDEX(Bar_data!$A$3:$B$140,MATCH(C628,Bar_data!$A$3:$A$140,FALSE),2)</f>
        <v>Trust011</v>
      </c>
      <c r="I628" s="22" t="str">
        <f>INDEX(TrustCAHUB_map!$A$2:$D$139,MATCH($C628,TrustCAHUB_map!$A$2:$A$139,FALSE),3)</f>
        <v>East of England</v>
      </c>
      <c r="J628" s="22" t="str">
        <f>INDEX(TrustCAHUB_map!$A$2:$D$139,MATCH($C628,TrustCAHUB_map!$A$2:$A$139,FALSE),4)</f>
        <v>East of England</v>
      </c>
    </row>
    <row r="629" spans="1:10" x14ac:dyDescent="0.3">
      <c r="A629" s="22" t="str">
        <f t="shared" si="9"/>
        <v>'RAJ2016Curative70+'</v>
      </c>
      <c r="B629" s="22">
        <v>2016</v>
      </c>
      <c r="C629" s="22" t="s">
        <v>174</v>
      </c>
      <c r="D629" s="22" t="s">
        <v>7</v>
      </c>
      <c r="E629" s="22" t="s">
        <v>628</v>
      </c>
      <c r="F629" s="22">
        <v>10</v>
      </c>
      <c r="G629" s="22">
        <v>0</v>
      </c>
      <c r="H629" s="22" t="str">
        <f>INDEX(Bar_data!$A$3:$B$140,MATCH(C629,Bar_data!$A$3:$A$140,FALSE),2)</f>
        <v>Trust011</v>
      </c>
      <c r="I629" s="22" t="str">
        <f>INDEX(TrustCAHUB_map!$A$2:$D$139,MATCH($C629,TrustCAHUB_map!$A$2:$A$139,FALSE),3)</f>
        <v>East of England</v>
      </c>
      <c r="J629" s="22" t="str">
        <f>INDEX(TrustCAHUB_map!$A$2:$D$139,MATCH($C629,TrustCAHUB_map!$A$2:$A$139,FALSE),4)</f>
        <v>East of England</v>
      </c>
    </row>
    <row r="630" spans="1:10" x14ac:dyDescent="0.3">
      <c r="A630" s="22" t="str">
        <f t="shared" si="9"/>
        <v>'RAL2016Palliative18-49'</v>
      </c>
      <c r="B630" s="22">
        <v>2016</v>
      </c>
      <c r="C630" s="22" t="s">
        <v>175</v>
      </c>
      <c r="D630" s="22" t="s">
        <v>8</v>
      </c>
      <c r="E630" s="22" t="s">
        <v>153</v>
      </c>
      <c r="F630" s="22">
        <v>2</v>
      </c>
      <c r="G630" s="22">
        <v>0</v>
      </c>
      <c r="H630" s="22" t="str">
        <f>INDEX(Bar_data!$A$3:$B$140,MATCH(C630,Bar_data!$A$3:$A$140,FALSE),2)</f>
        <v>Trust012</v>
      </c>
      <c r="I630" s="22" t="str">
        <f>INDEX(TrustCAHUB_map!$A$2:$D$139,MATCH($C630,TrustCAHUB_map!$A$2:$A$139,FALSE),3)</f>
        <v>North Central and North East London</v>
      </c>
      <c r="J630" s="22" t="str">
        <f>INDEX(TrustCAHUB_map!$A$2:$D$139,MATCH($C630,TrustCAHUB_map!$A$2:$A$139,FALSE),4)</f>
        <v>London</v>
      </c>
    </row>
    <row r="631" spans="1:10" x14ac:dyDescent="0.3">
      <c r="A631" s="22" t="str">
        <f t="shared" si="9"/>
        <v>'RAL2016Palliative50-69'</v>
      </c>
      <c r="B631" s="22">
        <v>2016</v>
      </c>
      <c r="C631" s="22" t="s">
        <v>175</v>
      </c>
      <c r="D631" s="22" t="s">
        <v>8</v>
      </c>
      <c r="E631" s="22" t="s">
        <v>627</v>
      </c>
      <c r="F631" s="22">
        <v>14</v>
      </c>
      <c r="G631" s="22">
        <v>2</v>
      </c>
      <c r="H631" s="22" t="str">
        <f>INDEX(Bar_data!$A$3:$B$140,MATCH(C631,Bar_data!$A$3:$A$140,FALSE),2)</f>
        <v>Trust012</v>
      </c>
      <c r="I631" s="22" t="str">
        <f>INDEX(TrustCAHUB_map!$A$2:$D$139,MATCH($C631,TrustCAHUB_map!$A$2:$A$139,FALSE),3)</f>
        <v>North Central and North East London</v>
      </c>
      <c r="J631" s="22" t="str">
        <f>INDEX(TrustCAHUB_map!$A$2:$D$139,MATCH($C631,TrustCAHUB_map!$A$2:$A$139,FALSE),4)</f>
        <v>London</v>
      </c>
    </row>
    <row r="632" spans="1:10" x14ac:dyDescent="0.3">
      <c r="A632" s="22" t="str">
        <f t="shared" si="9"/>
        <v>'RAL2016Curative50-69'</v>
      </c>
      <c r="B632" s="22">
        <v>2016</v>
      </c>
      <c r="C632" s="22" t="s">
        <v>175</v>
      </c>
      <c r="D632" s="22" t="s">
        <v>7</v>
      </c>
      <c r="E632" s="22" t="s">
        <v>627</v>
      </c>
      <c r="F632" s="22">
        <v>11</v>
      </c>
      <c r="G632" s="22">
        <v>0</v>
      </c>
      <c r="H632" s="22" t="str">
        <f>INDEX(Bar_data!$A$3:$B$140,MATCH(C632,Bar_data!$A$3:$A$140,FALSE),2)</f>
        <v>Trust012</v>
      </c>
      <c r="I632" s="22" t="str">
        <f>INDEX(TrustCAHUB_map!$A$2:$D$139,MATCH($C632,TrustCAHUB_map!$A$2:$A$139,FALSE),3)</f>
        <v>North Central and North East London</v>
      </c>
      <c r="J632" s="22" t="str">
        <f>INDEX(TrustCAHUB_map!$A$2:$D$139,MATCH($C632,TrustCAHUB_map!$A$2:$A$139,FALSE),4)</f>
        <v>London</v>
      </c>
    </row>
    <row r="633" spans="1:10" x14ac:dyDescent="0.3">
      <c r="A633" s="22" t="str">
        <f t="shared" si="9"/>
        <v>'RAL2016Palliative70+'</v>
      </c>
      <c r="B633" s="22">
        <v>2016</v>
      </c>
      <c r="C633" s="22" t="s">
        <v>175</v>
      </c>
      <c r="D633" s="22" t="s">
        <v>8</v>
      </c>
      <c r="E633" s="22" t="s">
        <v>628</v>
      </c>
      <c r="F633" s="22">
        <v>10</v>
      </c>
      <c r="G633" s="22">
        <v>2</v>
      </c>
      <c r="H633" s="22" t="str">
        <f>INDEX(Bar_data!$A$3:$B$140,MATCH(C633,Bar_data!$A$3:$A$140,FALSE),2)</f>
        <v>Trust012</v>
      </c>
      <c r="I633" s="22" t="str">
        <f>INDEX(TrustCAHUB_map!$A$2:$D$139,MATCH($C633,TrustCAHUB_map!$A$2:$A$139,FALSE),3)</f>
        <v>North Central and North East London</v>
      </c>
      <c r="J633" s="22" t="str">
        <f>INDEX(TrustCAHUB_map!$A$2:$D$139,MATCH($C633,TrustCAHUB_map!$A$2:$A$139,FALSE),4)</f>
        <v>London</v>
      </c>
    </row>
    <row r="634" spans="1:10" x14ac:dyDescent="0.3">
      <c r="A634" s="22" t="str">
        <f t="shared" si="9"/>
        <v>'RAL2016Curative70+'</v>
      </c>
      <c r="B634" s="22">
        <v>2016</v>
      </c>
      <c r="C634" s="22" t="s">
        <v>175</v>
      </c>
      <c r="D634" s="22" t="s">
        <v>7</v>
      </c>
      <c r="E634" s="22" t="s">
        <v>628</v>
      </c>
      <c r="F634" s="22">
        <v>11</v>
      </c>
      <c r="G634" s="22">
        <v>0</v>
      </c>
      <c r="H634" s="22" t="str">
        <f>INDEX(Bar_data!$A$3:$B$140,MATCH(C634,Bar_data!$A$3:$A$140,FALSE),2)</f>
        <v>Trust012</v>
      </c>
      <c r="I634" s="22" t="str">
        <f>INDEX(TrustCAHUB_map!$A$2:$D$139,MATCH($C634,TrustCAHUB_map!$A$2:$A$139,FALSE),3)</f>
        <v>North Central and North East London</v>
      </c>
      <c r="J634" s="22" t="str">
        <f>INDEX(TrustCAHUB_map!$A$2:$D$139,MATCH($C634,TrustCAHUB_map!$A$2:$A$139,FALSE),4)</f>
        <v>London</v>
      </c>
    </row>
    <row r="635" spans="1:10" x14ac:dyDescent="0.3">
      <c r="A635" s="22" t="str">
        <f t="shared" si="9"/>
        <v>'RAP2016Curative18-49'</v>
      </c>
      <c r="B635" s="22">
        <v>2016</v>
      </c>
      <c r="C635" s="22" t="s">
        <v>176</v>
      </c>
      <c r="D635" s="22" t="s">
        <v>7</v>
      </c>
      <c r="E635" s="22" t="s">
        <v>153</v>
      </c>
      <c r="F635" s="22">
        <v>1</v>
      </c>
      <c r="G635" s="22">
        <v>0</v>
      </c>
      <c r="H635" s="22" t="str">
        <f>INDEX(Bar_data!$A$3:$B$140,MATCH(C635,Bar_data!$A$3:$A$140,FALSE),2)</f>
        <v>Trust013</v>
      </c>
      <c r="I635" s="22" t="str">
        <f>INDEX(TrustCAHUB_map!$A$2:$D$139,MATCH($C635,TrustCAHUB_map!$A$2:$A$139,FALSE),3)</f>
        <v>North Central and North East London</v>
      </c>
      <c r="J635" s="22" t="str">
        <f>INDEX(TrustCAHUB_map!$A$2:$D$139,MATCH($C635,TrustCAHUB_map!$A$2:$A$139,FALSE),4)</f>
        <v>London</v>
      </c>
    </row>
    <row r="636" spans="1:10" x14ac:dyDescent="0.3">
      <c r="A636" s="22" t="str">
        <f t="shared" si="9"/>
        <v>'RAP2016Palliative18-49'</v>
      </c>
      <c r="B636" s="22">
        <v>2016</v>
      </c>
      <c r="C636" s="22" t="s">
        <v>176</v>
      </c>
      <c r="D636" s="22" t="s">
        <v>8</v>
      </c>
      <c r="E636" s="22" t="s">
        <v>153</v>
      </c>
      <c r="F636" s="22">
        <v>1</v>
      </c>
      <c r="G636" s="22">
        <v>1</v>
      </c>
      <c r="H636" s="22" t="str">
        <f>INDEX(Bar_data!$A$3:$B$140,MATCH(C636,Bar_data!$A$3:$A$140,FALSE),2)</f>
        <v>Trust013</v>
      </c>
      <c r="I636" s="22" t="str">
        <f>INDEX(TrustCAHUB_map!$A$2:$D$139,MATCH($C636,TrustCAHUB_map!$A$2:$A$139,FALSE),3)</f>
        <v>North Central and North East London</v>
      </c>
      <c r="J636" s="22" t="str">
        <f>INDEX(TrustCAHUB_map!$A$2:$D$139,MATCH($C636,TrustCAHUB_map!$A$2:$A$139,FALSE),4)</f>
        <v>London</v>
      </c>
    </row>
    <row r="637" spans="1:10" x14ac:dyDescent="0.3">
      <c r="A637" s="22" t="str">
        <f t="shared" si="9"/>
        <v>'RAP2016Palliative50-69'</v>
      </c>
      <c r="B637" s="22">
        <v>2016</v>
      </c>
      <c r="C637" s="22" t="s">
        <v>176</v>
      </c>
      <c r="D637" s="22" t="s">
        <v>8</v>
      </c>
      <c r="E637" s="22" t="s">
        <v>627</v>
      </c>
      <c r="F637" s="22">
        <v>7</v>
      </c>
      <c r="G637" s="22">
        <v>2</v>
      </c>
      <c r="H637" s="22" t="str">
        <f>INDEX(Bar_data!$A$3:$B$140,MATCH(C637,Bar_data!$A$3:$A$140,FALSE),2)</f>
        <v>Trust013</v>
      </c>
      <c r="I637" s="22" t="str">
        <f>INDEX(TrustCAHUB_map!$A$2:$D$139,MATCH($C637,TrustCAHUB_map!$A$2:$A$139,FALSE),3)</f>
        <v>North Central and North East London</v>
      </c>
      <c r="J637" s="22" t="str">
        <f>INDEX(TrustCAHUB_map!$A$2:$D$139,MATCH($C637,TrustCAHUB_map!$A$2:$A$139,FALSE),4)</f>
        <v>London</v>
      </c>
    </row>
    <row r="638" spans="1:10" x14ac:dyDescent="0.3">
      <c r="A638" s="22" t="str">
        <f t="shared" si="9"/>
        <v>'RAP2016Curative50-69'</v>
      </c>
      <c r="B638" s="22">
        <v>2016</v>
      </c>
      <c r="C638" s="22" t="s">
        <v>176</v>
      </c>
      <c r="D638" s="22" t="s">
        <v>7</v>
      </c>
      <c r="E638" s="22" t="s">
        <v>627</v>
      </c>
      <c r="F638" s="22">
        <v>3</v>
      </c>
      <c r="G638" s="22">
        <v>1</v>
      </c>
      <c r="H638" s="22" t="str">
        <f>INDEX(Bar_data!$A$3:$B$140,MATCH(C638,Bar_data!$A$3:$A$140,FALSE),2)</f>
        <v>Trust013</v>
      </c>
      <c r="I638" s="22" t="str">
        <f>INDEX(TrustCAHUB_map!$A$2:$D$139,MATCH($C638,TrustCAHUB_map!$A$2:$A$139,FALSE),3)</f>
        <v>North Central and North East London</v>
      </c>
      <c r="J638" s="22" t="str">
        <f>INDEX(TrustCAHUB_map!$A$2:$D$139,MATCH($C638,TrustCAHUB_map!$A$2:$A$139,FALSE),4)</f>
        <v>London</v>
      </c>
    </row>
    <row r="639" spans="1:10" x14ac:dyDescent="0.3">
      <c r="A639" s="22" t="str">
        <f t="shared" si="9"/>
        <v>'RAP2016Palliative70+'</v>
      </c>
      <c r="B639" s="22">
        <v>2016</v>
      </c>
      <c r="C639" s="22" t="s">
        <v>176</v>
      </c>
      <c r="D639" s="22" t="s">
        <v>8</v>
      </c>
      <c r="E639" s="22" t="s">
        <v>628</v>
      </c>
      <c r="F639" s="22">
        <v>11</v>
      </c>
      <c r="G639" s="22">
        <v>2</v>
      </c>
      <c r="H639" s="22" t="str">
        <f>INDEX(Bar_data!$A$3:$B$140,MATCH(C639,Bar_data!$A$3:$A$140,FALSE),2)</f>
        <v>Trust013</v>
      </c>
      <c r="I639" s="22" t="str">
        <f>INDEX(TrustCAHUB_map!$A$2:$D$139,MATCH($C639,TrustCAHUB_map!$A$2:$A$139,FALSE),3)</f>
        <v>North Central and North East London</v>
      </c>
      <c r="J639" s="22" t="str">
        <f>INDEX(TrustCAHUB_map!$A$2:$D$139,MATCH($C639,TrustCAHUB_map!$A$2:$A$139,FALSE),4)</f>
        <v>London</v>
      </c>
    </row>
    <row r="640" spans="1:10" x14ac:dyDescent="0.3">
      <c r="A640" s="22" t="str">
        <f t="shared" si="9"/>
        <v>'RAP2016Curative70+'</v>
      </c>
      <c r="B640" s="22">
        <v>2016</v>
      </c>
      <c r="C640" s="22" t="s">
        <v>176</v>
      </c>
      <c r="D640" s="22" t="s">
        <v>7</v>
      </c>
      <c r="E640" s="22" t="s">
        <v>628</v>
      </c>
      <c r="F640" s="22">
        <v>12</v>
      </c>
      <c r="G640" s="22">
        <v>0</v>
      </c>
      <c r="H640" s="22" t="str">
        <f>INDEX(Bar_data!$A$3:$B$140,MATCH(C640,Bar_data!$A$3:$A$140,FALSE),2)</f>
        <v>Trust013</v>
      </c>
      <c r="I640" s="22" t="str">
        <f>INDEX(TrustCAHUB_map!$A$2:$D$139,MATCH($C640,TrustCAHUB_map!$A$2:$A$139,FALSE),3)</f>
        <v>North Central and North East London</v>
      </c>
      <c r="J640" s="22" t="str">
        <f>INDEX(TrustCAHUB_map!$A$2:$D$139,MATCH($C640,TrustCAHUB_map!$A$2:$A$139,FALSE),4)</f>
        <v>London</v>
      </c>
    </row>
    <row r="641" spans="1:10" x14ac:dyDescent="0.3">
      <c r="A641" s="22" t="str">
        <f t="shared" si="9"/>
        <v>'RBA2016Curative18-49'</v>
      </c>
      <c r="B641" s="22">
        <v>2016</v>
      </c>
      <c r="C641" s="22" t="s">
        <v>179</v>
      </c>
      <c r="D641" s="22" t="s">
        <v>7</v>
      </c>
      <c r="E641" s="22" t="s">
        <v>153</v>
      </c>
      <c r="F641" s="22">
        <v>1</v>
      </c>
      <c r="G641" s="22">
        <v>0</v>
      </c>
      <c r="H641" s="22" t="str">
        <f>INDEX(Bar_data!$A$3:$B$140,MATCH(C641,Bar_data!$A$3:$A$140,FALSE),2)</f>
        <v>Trust016</v>
      </c>
      <c r="I641" s="22" t="str">
        <f>INDEX(TrustCAHUB_map!$A$2:$D$139,MATCH($C641,TrustCAHUB_map!$A$2:$A$139,FALSE),3)</f>
        <v>Somerset, Wiltshire, Avon and Gloucester</v>
      </c>
      <c r="J641" s="22" t="str">
        <f>INDEX(TrustCAHUB_map!$A$2:$D$139,MATCH($C641,TrustCAHUB_map!$A$2:$A$139,FALSE),4)</f>
        <v>South West</v>
      </c>
    </row>
    <row r="642" spans="1:10" x14ac:dyDescent="0.3">
      <c r="A642" s="22" t="str">
        <f t="shared" si="9"/>
        <v>'RBA2016Curative50-69'</v>
      </c>
      <c r="B642" s="22">
        <v>2016</v>
      </c>
      <c r="C642" s="22" t="s">
        <v>179</v>
      </c>
      <c r="D642" s="22" t="s">
        <v>7</v>
      </c>
      <c r="E642" s="22" t="s">
        <v>627</v>
      </c>
      <c r="F642" s="22">
        <v>12</v>
      </c>
      <c r="G642" s="22">
        <v>0</v>
      </c>
      <c r="H642" s="22" t="str">
        <f>INDEX(Bar_data!$A$3:$B$140,MATCH(C642,Bar_data!$A$3:$A$140,FALSE),2)</f>
        <v>Trust016</v>
      </c>
      <c r="I642" s="22" t="str">
        <f>INDEX(TrustCAHUB_map!$A$2:$D$139,MATCH($C642,TrustCAHUB_map!$A$2:$A$139,FALSE),3)</f>
        <v>Somerset, Wiltshire, Avon and Gloucester</v>
      </c>
      <c r="J642" s="22" t="str">
        <f>INDEX(TrustCAHUB_map!$A$2:$D$139,MATCH($C642,TrustCAHUB_map!$A$2:$A$139,FALSE),4)</f>
        <v>South West</v>
      </c>
    </row>
    <row r="643" spans="1:10" x14ac:dyDescent="0.3">
      <c r="A643" s="22" t="str">
        <f t="shared" ref="A643:A706" si="10">"'"&amp;C643&amp;B643&amp;D643&amp;E643&amp;"'"</f>
        <v>'RBA2016Palliative50-69'</v>
      </c>
      <c r="B643" s="22">
        <v>2016</v>
      </c>
      <c r="C643" s="22" t="s">
        <v>179</v>
      </c>
      <c r="D643" s="22" t="s">
        <v>8</v>
      </c>
      <c r="E643" s="22" t="s">
        <v>627</v>
      </c>
      <c r="F643" s="22">
        <v>12</v>
      </c>
      <c r="G643" s="22">
        <v>0</v>
      </c>
      <c r="H643" s="22" t="str">
        <f>INDEX(Bar_data!$A$3:$B$140,MATCH(C643,Bar_data!$A$3:$A$140,FALSE),2)</f>
        <v>Trust016</v>
      </c>
      <c r="I643" s="22" t="str">
        <f>INDEX(TrustCAHUB_map!$A$2:$D$139,MATCH($C643,TrustCAHUB_map!$A$2:$A$139,FALSE),3)</f>
        <v>Somerset, Wiltshire, Avon and Gloucester</v>
      </c>
      <c r="J643" s="22" t="str">
        <f>INDEX(TrustCAHUB_map!$A$2:$D$139,MATCH($C643,TrustCAHUB_map!$A$2:$A$139,FALSE),4)</f>
        <v>South West</v>
      </c>
    </row>
    <row r="644" spans="1:10" x14ac:dyDescent="0.3">
      <c r="A644" s="22" t="str">
        <f t="shared" si="10"/>
        <v>'RBA2016Palliative70+'</v>
      </c>
      <c r="B644" s="22">
        <v>2016</v>
      </c>
      <c r="C644" s="22" t="s">
        <v>179</v>
      </c>
      <c r="D644" s="22" t="s">
        <v>8</v>
      </c>
      <c r="E644" s="22" t="s">
        <v>628</v>
      </c>
      <c r="F644" s="22">
        <v>3</v>
      </c>
      <c r="G644" s="22">
        <v>0</v>
      </c>
      <c r="H644" s="22" t="str">
        <f>INDEX(Bar_data!$A$3:$B$140,MATCH(C644,Bar_data!$A$3:$A$140,FALSE),2)</f>
        <v>Trust016</v>
      </c>
      <c r="I644" s="22" t="str">
        <f>INDEX(TrustCAHUB_map!$A$2:$D$139,MATCH($C644,TrustCAHUB_map!$A$2:$A$139,FALSE),3)</f>
        <v>Somerset, Wiltshire, Avon and Gloucester</v>
      </c>
      <c r="J644" s="22" t="str">
        <f>INDEX(TrustCAHUB_map!$A$2:$D$139,MATCH($C644,TrustCAHUB_map!$A$2:$A$139,FALSE),4)</f>
        <v>South West</v>
      </c>
    </row>
    <row r="645" spans="1:10" x14ac:dyDescent="0.3">
      <c r="A645" s="22" t="str">
        <f t="shared" si="10"/>
        <v>'RBA2016Curative70+'</v>
      </c>
      <c r="B645" s="22">
        <v>2016</v>
      </c>
      <c r="C645" s="22" t="s">
        <v>179</v>
      </c>
      <c r="D645" s="22" t="s">
        <v>7</v>
      </c>
      <c r="E645" s="22" t="s">
        <v>628</v>
      </c>
      <c r="F645" s="22">
        <v>12</v>
      </c>
      <c r="G645" s="22">
        <v>0</v>
      </c>
      <c r="H645" s="22" t="str">
        <f>INDEX(Bar_data!$A$3:$B$140,MATCH(C645,Bar_data!$A$3:$A$140,FALSE),2)</f>
        <v>Trust016</v>
      </c>
      <c r="I645" s="22" t="str">
        <f>INDEX(TrustCAHUB_map!$A$2:$D$139,MATCH($C645,TrustCAHUB_map!$A$2:$A$139,FALSE),3)</f>
        <v>Somerset, Wiltshire, Avon and Gloucester</v>
      </c>
      <c r="J645" s="22" t="str">
        <f>INDEX(TrustCAHUB_map!$A$2:$D$139,MATCH($C645,TrustCAHUB_map!$A$2:$A$139,FALSE),4)</f>
        <v>South West</v>
      </c>
    </row>
    <row r="646" spans="1:10" x14ac:dyDescent="0.3">
      <c r="A646" s="22" t="str">
        <f t="shared" si="10"/>
        <v>'RBD2016Curative50-69'</v>
      </c>
      <c r="B646" s="22">
        <v>2016</v>
      </c>
      <c r="C646" s="22" t="s">
        <v>180</v>
      </c>
      <c r="D646" s="22" t="s">
        <v>7</v>
      </c>
      <c r="E646" s="22" t="s">
        <v>627</v>
      </c>
      <c r="F646" s="22">
        <v>6</v>
      </c>
      <c r="G646" s="22">
        <v>0</v>
      </c>
      <c r="H646" s="22" t="str">
        <f>INDEX(Bar_data!$A$3:$B$140,MATCH(C646,Bar_data!$A$3:$A$140,FALSE),2)</f>
        <v>Trust017</v>
      </c>
      <c r="I646" s="22" t="str">
        <f>INDEX(TrustCAHUB_map!$A$2:$D$139,MATCH($C646,TrustCAHUB_map!$A$2:$A$139,FALSE),3)</f>
        <v>Wessex</v>
      </c>
      <c r="J646" s="22" t="str">
        <f>INDEX(TrustCAHUB_map!$A$2:$D$139,MATCH($C646,TrustCAHUB_map!$A$2:$A$139,FALSE),4)</f>
        <v>Wessex</v>
      </c>
    </row>
    <row r="647" spans="1:10" x14ac:dyDescent="0.3">
      <c r="A647" s="22" t="str">
        <f t="shared" si="10"/>
        <v>'RBD2016Palliative50-69'</v>
      </c>
      <c r="B647" s="22">
        <v>2016</v>
      </c>
      <c r="C647" s="22" t="s">
        <v>180</v>
      </c>
      <c r="D647" s="22" t="s">
        <v>8</v>
      </c>
      <c r="E647" s="22" t="s">
        <v>627</v>
      </c>
      <c r="F647" s="22">
        <v>9</v>
      </c>
      <c r="G647" s="22">
        <v>4</v>
      </c>
      <c r="H647" s="22" t="str">
        <f>INDEX(Bar_data!$A$3:$B$140,MATCH(C647,Bar_data!$A$3:$A$140,FALSE),2)</f>
        <v>Trust017</v>
      </c>
      <c r="I647" s="22" t="str">
        <f>INDEX(TrustCAHUB_map!$A$2:$D$139,MATCH($C647,TrustCAHUB_map!$A$2:$A$139,FALSE),3)</f>
        <v>Wessex</v>
      </c>
      <c r="J647" s="22" t="str">
        <f>INDEX(TrustCAHUB_map!$A$2:$D$139,MATCH($C647,TrustCAHUB_map!$A$2:$A$139,FALSE),4)</f>
        <v>Wessex</v>
      </c>
    </row>
    <row r="648" spans="1:10" x14ac:dyDescent="0.3">
      <c r="A648" s="22" t="str">
        <f t="shared" si="10"/>
        <v>'RBD2016Palliative70+'</v>
      </c>
      <c r="B648" s="22">
        <v>2016</v>
      </c>
      <c r="C648" s="22" t="s">
        <v>180</v>
      </c>
      <c r="D648" s="22" t="s">
        <v>8</v>
      </c>
      <c r="E648" s="22" t="s">
        <v>628</v>
      </c>
      <c r="F648" s="22">
        <v>14</v>
      </c>
      <c r="G648" s="22">
        <v>1</v>
      </c>
      <c r="H648" s="22" t="str">
        <f>INDEX(Bar_data!$A$3:$B$140,MATCH(C648,Bar_data!$A$3:$A$140,FALSE),2)</f>
        <v>Trust017</v>
      </c>
      <c r="I648" s="22" t="str">
        <f>INDEX(TrustCAHUB_map!$A$2:$D$139,MATCH($C648,TrustCAHUB_map!$A$2:$A$139,FALSE),3)</f>
        <v>Wessex</v>
      </c>
      <c r="J648" s="22" t="str">
        <f>INDEX(TrustCAHUB_map!$A$2:$D$139,MATCH($C648,TrustCAHUB_map!$A$2:$A$139,FALSE),4)</f>
        <v>Wessex</v>
      </c>
    </row>
    <row r="649" spans="1:10" x14ac:dyDescent="0.3">
      <c r="A649" s="22" t="str">
        <f t="shared" si="10"/>
        <v>'RBD2016Curative70+'</v>
      </c>
      <c r="B649" s="22">
        <v>2016</v>
      </c>
      <c r="C649" s="22" t="s">
        <v>180</v>
      </c>
      <c r="D649" s="22" t="s">
        <v>7</v>
      </c>
      <c r="E649" s="22" t="s">
        <v>628</v>
      </c>
      <c r="F649" s="22">
        <v>2</v>
      </c>
      <c r="G649" s="22">
        <v>0</v>
      </c>
      <c r="H649" s="22" t="str">
        <f>INDEX(Bar_data!$A$3:$B$140,MATCH(C649,Bar_data!$A$3:$A$140,FALSE),2)</f>
        <v>Trust017</v>
      </c>
      <c r="I649" s="22" t="str">
        <f>INDEX(TrustCAHUB_map!$A$2:$D$139,MATCH($C649,TrustCAHUB_map!$A$2:$A$139,FALSE),3)</f>
        <v>Wessex</v>
      </c>
      <c r="J649" s="22" t="str">
        <f>INDEX(TrustCAHUB_map!$A$2:$D$139,MATCH($C649,TrustCAHUB_map!$A$2:$A$139,FALSE),4)</f>
        <v>Wessex</v>
      </c>
    </row>
    <row r="650" spans="1:10" x14ac:dyDescent="0.3">
      <c r="A650" s="22" t="str">
        <f t="shared" si="10"/>
        <v>'RBK2016Palliative18-49'</v>
      </c>
      <c r="B650" s="22">
        <v>2016</v>
      </c>
      <c r="C650" s="22" t="s">
        <v>181</v>
      </c>
      <c r="D650" s="22" t="s">
        <v>8</v>
      </c>
      <c r="E650" s="22" t="s">
        <v>153</v>
      </c>
      <c r="F650" s="22">
        <v>1</v>
      </c>
      <c r="G650" s="22">
        <v>0</v>
      </c>
      <c r="H650" s="22" t="str">
        <f>INDEX(Bar_data!$A$3:$B$140,MATCH(C650,Bar_data!$A$3:$A$140,FALSE),2)</f>
        <v>Trust018</v>
      </c>
      <c r="I650" s="22" t="str">
        <f>INDEX(TrustCAHUB_map!$A$2:$D$139,MATCH($C650,TrustCAHUB_map!$A$2:$A$139,FALSE),3)</f>
        <v>West Midlands</v>
      </c>
      <c r="J650" s="22" t="str">
        <f>INDEX(TrustCAHUB_map!$A$2:$D$139,MATCH($C650,TrustCAHUB_map!$A$2:$A$139,FALSE),4)</f>
        <v>West Midlands</v>
      </c>
    </row>
    <row r="651" spans="1:10" x14ac:dyDescent="0.3">
      <c r="A651" s="22" t="str">
        <f t="shared" si="10"/>
        <v>'RBK2016Curative18-49'</v>
      </c>
      <c r="B651" s="22">
        <v>2016</v>
      </c>
      <c r="C651" s="22" t="s">
        <v>181</v>
      </c>
      <c r="D651" s="22" t="s">
        <v>7</v>
      </c>
      <c r="E651" s="22" t="s">
        <v>153</v>
      </c>
      <c r="F651" s="22">
        <v>1</v>
      </c>
      <c r="G651" s="22">
        <v>0</v>
      </c>
      <c r="H651" s="22" t="str">
        <f>INDEX(Bar_data!$A$3:$B$140,MATCH(C651,Bar_data!$A$3:$A$140,FALSE),2)</f>
        <v>Trust018</v>
      </c>
      <c r="I651" s="22" t="str">
        <f>INDEX(TrustCAHUB_map!$A$2:$D$139,MATCH($C651,TrustCAHUB_map!$A$2:$A$139,FALSE),3)</f>
        <v>West Midlands</v>
      </c>
      <c r="J651" s="22" t="str">
        <f>INDEX(TrustCAHUB_map!$A$2:$D$139,MATCH($C651,TrustCAHUB_map!$A$2:$A$139,FALSE),4)</f>
        <v>West Midlands</v>
      </c>
    </row>
    <row r="652" spans="1:10" x14ac:dyDescent="0.3">
      <c r="A652" s="22" t="str">
        <f t="shared" si="10"/>
        <v>'RBK2016Not assigned18-49'</v>
      </c>
      <c r="B652" s="22">
        <v>2016</v>
      </c>
      <c r="C652" s="22" t="s">
        <v>181</v>
      </c>
      <c r="D652" s="22" t="s">
        <v>477</v>
      </c>
      <c r="E652" s="22" t="s">
        <v>153</v>
      </c>
      <c r="F652" s="22">
        <v>1</v>
      </c>
      <c r="G652" s="22">
        <v>0</v>
      </c>
      <c r="H652" s="22" t="str">
        <f>INDEX(Bar_data!$A$3:$B$140,MATCH(C652,Bar_data!$A$3:$A$140,FALSE),2)</f>
        <v>Trust018</v>
      </c>
      <c r="I652" s="22" t="str">
        <f>INDEX(TrustCAHUB_map!$A$2:$D$139,MATCH($C652,TrustCAHUB_map!$A$2:$A$139,FALSE),3)</f>
        <v>West Midlands</v>
      </c>
      <c r="J652" s="22" t="str">
        <f>INDEX(TrustCAHUB_map!$A$2:$D$139,MATCH($C652,TrustCAHUB_map!$A$2:$A$139,FALSE),4)</f>
        <v>West Midlands</v>
      </c>
    </row>
    <row r="653" spans="1:10" x14ac:dyDescent="0.3">
      <c r="A653" s="22" t="str">
        <f t="shared" si="10"/>
        <v>'RBK2016Curative50-69'</v>
      </c>
      <c r="B653" s="22">
        <v>2016</v>
      </c>
      <c r="C653" s="22" t="s">
        <v>181</v>
      </c>
      <c r="D653" s="22" t="s">
        <v>7</v>
      </c>
      <c r="E653" s="22" t="s">
        <v>627</v>
      </c>
      <c r="F653" s="22">
        <v>9</v>
      </c>
      <c r="G653" s="22">
        <v>0</v>
      </c>
      <c r="H653" s="22" t="str">
        <f>INDEX(Bar_data!$A$3:$B$140,MATCH(C653,Bar_data!$A$3:$A$140,FALSE),2)</f>
        <v>Trust018</v>
      </c>
      <c r="I653" s="22" t="str">
        <f>INDEX(TrustCAHUB_map!$A$2:$D$139,MATCH($C653,TrustCAHUB_map!$A$2:$A$139,FALSE),3)</f>
        <v>West Midlands</v>
      </c>
      <c r="J653" s="22" t="str">
        <f>INDEX(TrustCAHUB_map!$A$2:$D$139,MATCH($C653,TrustCAHUB_map!$A$2:$A$139,FALSE),4)</f>
        <v>West Midlands</v>
      </c>
    </row>
    <row r="654" spans="1:10" x14ac:dyDescent="0.3">
      <c r="A654" s="22" t="str">
        <f t="shared" si="10"/>
        <v>'RBK2016Palliative50-69'</v>
      </c>
      <c r="B654" s="22">
        <v>2016</v>
      </c>
      <c r="C654" s="22" t="s">
        <v>181</v>
      </c>
      <c r="D654" s="22" t="s">
        <v>8</v>
      </c>
      <c r="E654" s="22" t="s">
        <v>627</v>
      </c>
      <c r="F654" s="22">
        <v>9</v>
      </c>
      <c r="G654" s="22">
        <v>1</v>
      </c>
      <c r="H654" s="22" t="str">
        <f>INDEX(Bar_data!$A$3:$B$140,MATCH(C654,Bar_data!$A$3:$A$140,FALSE),2)</f>
        <v>Trust018</v>
      </c>
      <c r="I654" s="22" t="str">
        <f>INDEX(TrustCAHUB_map!$A$2:$D$139,MATCH($C654,TrustCAHUB_map!$A$2:$A$139,FALSE),3)</f>
        <v>West Midlands</v>
      </c>
      <c r="J654" s="22" t="str">
        <f>INDEX(TrustCAHUB_map!$A$2:$D$139,MATCH($C654,TrustCAHUB_map!$A$2:$A$139,FALSE),4)</f>
        <v>West Midlands</v>
      </c>
    </row>
    <row r="655" spans="1:10" x14ac:dyDescent="0.3">
      <c r="A655" s="22" t="str">
        <f t="shared" si="10"/>
        <v>'RBK2016Curative70+'</v>
      </c>
      <c r="B655" s="22">
        <v>2016</v>
      </c>
      <c r="C655" s="22" t="s">
        <v>181</v>
      </c>
      <c r="D655" s="22" t="s">
        <v>7</v>
      </c>
      <c r="E655" s="22" t="s">
        <v>628</v>
      </c>
      <c r="F655" s="22">
        <v>2</v>
      </c>
      <c r="G655" s="22">
        <v>0</v>
      </c>
      <c r="H655" s="22" t="str">
        <f>INDEX(Bar_data!$A$3:$B$140,MATCH(C655,Bar_data!$A$3:$A$140,FALSE),2)</f>
        <v>Trust018</v>
      </c>
      <c r="I655" s="22" t="str">
        <f>INDEX(TrustCAHUB_map!$A$2:$D$139,MATCH($C655,TrustCAHUB_map!$A$2:$A$139,FALSE),3)</f>
        <v>West Midlands</v>
      </c>
      <c r="J655" s="22" t="str">
        <f>INDEX(TrustCAHUB_map!$A$2:$D$139,MATCH($C655,TrustCAHUB_map!$A$2:$A$139,FALSE),4)</f>
        <v>West Midlands</v>
      </c>
    </row>
    <row r="656" spans="1:10" x14ac:dyDescent="0.3">
      <c r="A656" s="22" t="str">
        <f t="shared" si="10"/>
        <v>'RBK2016Palliative70+'</v>
      </c>
      <c r="B656" s="22">
        <v>2016</v>
      </c>
      <c r="C656" s="22" t="s">
        <v>181</v>
      </c>
      <c r="D656" s="22" t="s">
        <v>8</v>
      </c>
      <c r="E656" s="22" t="s">
        <v>628</v>
      </c>
      <c r="F656" s="22">
        <v>7</v>
      </c>
      <c r="G656" s="22">
        <v>0</v>
      </c>
      <c r="H656" s="22" t="str">
        <f>INDEX(Bar_data!$A$3:$B$140,MATCH(C656,Bar_data!$A$3:$A$140,FALSE),2)</f>
        <v>Trust018</v>
      </c>
      <c r="I656" s="22" t="str">
        <f>INDEX(TrustCAHUB_map!$A$2:$D$139,MATCH($C656,TrustCAHUB_map!$A$2:$A$139,FALSE),3)</f>
        <v>West Midlands</v>
      </c>
      <c r="J656" s="22" t="str">
        <f>INDEX(TrustCAHUB_map!$A$2:$D$139,MATCH($C656,TrustCAHUB_map!$A$2:$A$139,FALSE),4)</f>
        <v>West Midlands</v>
      </c>
    </row>
    <row r="657" spans="1:10" x14ac:dyDescent="0.3">
      <c r="A657" s="22" t="str">
        <f t="shared" si="10"/>
        <v>'RBT2016Palliative18-49'</v>
      </c>
      <c r="B657" s="22">
        <v>2016</v>
      </c>
      <c r="C657" s="22" t="s">
        <v>185</v>
      </c>
      <c r="D657" s="22" t="s">
        <v>8</v>
      </c>
      <c r="E657" s="22" t="s">
        <v>153</v>
      </c>
      <c r="F657" s="22">
        <v>3</v>
      </c>
      <c r="G657" s="22">
        <v>0</v>
      </c>
      <c r="H657" s="22" t="str">
        <f>INDEX(Bar_data!$A$3:$B$140,MATCH(C657,Bar_data!$A$3:$A$140,FALSE),2)</f>
        <v>Trust022</v>
      </c>
      <c r="I657" s="22" t="str">
        <f>INDEX(TrustCAHUB_map!$A$2:$D$139,MATCH($C657,TrustCAHUB_map!$A$2:$A$139,FALSE),3)</f>
        <v>Cheshire and Merseyside</v>
      </c>
      <c r="J657" s="22" t="str">
        <f>INDEX(TrustCAHUB_map!$A$2:$D$139,MATCH($C657,TrustCAHUB_map!$A$2:$A$139,FALSE),4)</f>
        <v>North West</v>
      </c>
    </row>
    <row r="658" spans="1:10" x14ac:dyDescent="0.3">
      <c r="A658" s="22" t="str">
        <f t="shared" si="10"/>
        <v>'RBT2016Curative50-69'</v>
      </c>
      <c r="B658" s="22">
        <v>2016</v>
      </c>
      <c r="C658" s="22" t="s">
        <v>185</v>
      </c>
      <c r="D658" s="22" t="s">
        <v>7</v>
      </c>
      <c r="E658" s="22" t="s">
        <v>627</v>
      </c>
      <c r="F658" s="22">
        <v>10</v>
      </c>
      <c r="G658" s="22">
        <v>0</v>
      </c>
      <c r="H658" s="22" t="str">
        <f>INDEX(Bar_data!$A$3:$B$140,MATCH(C658,Bar_data!$A$3:$A$140,FALSE),2)</f>
        <v>Trust022</v>
      </c>
      <c r="I658" s="22" t="str">
        <f>INDEX(TrustCAHUB_map!$A$2:$D$139,MATCH($C658,TrustCAHUB_map!$A$2:$A$139,FALSE),3)</f>
        <v>Cheshire and Merseyside</v>
      </c>
      <c r="J658" s="22" t="str">
        <f>INDEX(TrustCAHUB_map!$A$2:$D$139,MATCH($C658,TrustCAHUB_map!$A$2:$A$139,FALSE),4)</f>
        <v>North West</v>
      </c>
    </row>
    <row r="659" spans="1:10" x14ac:dyDescent="0.3">
      <c r="A659" s="22" t="str">
        <f t="shared" si="10"/>
        <v>'RBT2016Palliative50-69'</v>
      </c>
      <c r="B659" s="22">
        <v>2016</v>
      </c>
      <c r="C659" s="22" t="s">
        <v>185</v>
      </c>
      <c r="D659" s="22" t="s">
        <v>8</v>
      </c>
      <c r="E659" s="22" t="s">
        <v>627</v>
      </c>
      <c r="F659" s="22">
        <v>13</v>
      </c>
      <c r="G659" s="22">
        <v>1</v>
      </c>
      <c r="H659" s="22" t="str">
        <f>INDEX(Bar_data!$A$3:$B$140,MATCH(C659,Bar_data!$A$3:$A$140,FALSE),2)</f>
        <v>Trust022</v>
      </c>
      <c r="I659" s="22" t="str">
        <f>INDEX(TrustCAHUB_map!$A$2:$D$139,MATCH($C659,TrustCAHUB_map!$A$2:$A$139,FALSE),3)</f>
        <v>Cheshire and Merseyside</v>
      </c>
      <c r="J659" s="22" t="str">
        <f>INDEX(TrustCAHUB_map!$A$2:$D$139,MATCH($C659,TrustCAHUB_map!$A$2:$A$139,FALSE),4)</f>
        <v>North West</v>
      </c>
    </row>
    <row r="660" spans="1:10" x14ac:dyDescent="0.3">
      <c r="A660" s="22" t="str">
        <f t="shared" si="10"/>
        <v>'RBT2016Curative70+'</v>
      </c>
      <c r="B660" s="22">
        <v>2016</v>
      </c>
      <c r="C660" s="22" t="s">
        <v>185</v>
      </c>
      <c r="D660" s="22" t="s">
        <v>7</v>
      </c>
      <c r="E660" s="22" t="s">
        <v>628</v>
      </c>
      <c r="F660" s="22">
        <v>5</v>
      </c>
      <c r="G660" s="22">
        <v>0</v>
      </c>
      <c r="H660" s="22" t="str">
        <f>INDEX(Bar_data!$A$3:$B$140,MATCH(C660,Bar_data!$A$3:$A$140,FALSE),2)</f>
        <v>Trust022</v>
      </c>
      <c r="I660" s="22" t="str">
        <f>INDEX(TrustCAHUB_map!$A$2:$D$139,MATCH($C660,TrustCAHUB_map!$A$2:$A$139,FALSE),3)</f>
        <v>Cheshire and Merseyside</v>
      </c>
      <c r="J660" s="22" t="str">
        <f>INDEX(TrustCAHUB_map!$A$2:$D$139,MATCH($C660,TrustCAHUB_map!$A$2:$A$139,FALSE),4)</f>
        <v>North West</v>
      </c>
    </row>
    <row r="661" spans="1:10" x14ac:dyDescent="0.3">
      <c r="A661" s="22" t="str">
        <f t="shared" si="10"/>
        <v>'RBT2016Palliative70+'</v>
      </c>
      <c r="B661" s="22">
        <v>2016</v>
      </c>
      <c r="C661" s="22" t="s">
        <v>185</v>
      </c>
      <c r="D661" s="22" t="s">
        <v>8</v>
      </c>
      <c r="E661" s="22" t="s">
        <v>628</v>
      </c>
      <c r="F661" s="22">
        <v>8</v>
      </c>
      <c r="G661" s="22">
        <v>1</v>
      </c>
      <c r="H661" s="22" t="str">
        <f>INDEX(Bar_data!$A$3:$B$140,MATCH(C661,Bar_data!$A$3:$A$140,FALSE),2)</f>
        <v>Trust022</v>
      </c>
      <c r="I661" s="22" t="str">
        <f>INDEX(TrustCAHUB_map!$A$2:$D$139,MATCH($C661,TrustCAHUB_map!$A$2:$A$139,FALSE),3)</f>
        <v>Cheshire and Merseyside</v>
      </c>
      <c r="J661" s="22" t="str">
        <f>INDEX(TrustCAHUB_map!$A$2:$D$139,MATCH($C661,TrustCAHUB_map!$A$2:$A$139,FALSE),4)</f>
        <v>North West</v>
      </c>
    </row>
    <row r="662" spans="1:10" x14ac:dyDescent="0.3">
      <c r="A662" s="22" t="str">
        <f t="shared" si="10"/>
        <v>'RBT2016Not assigned70+'</v>
      </c>
      <c r="B662" s="22">
        <v>2016</v>
      </c>
      <c r="C662" s="22" t="s">
        <v>185</v>
      </c>
      <c r="D662" s="22" t="s">
        <v>477</v>
      </c>
      <c r="E662" s="22" t="s">
        <v>628</v>
      </c>
      <c r="F662" s="22">
        <v>1</v>
      </c>
      <c r="G662" s="22">
        <v>0</v>
      </c>
      <c r="H662" s="22" t="str">
        <f>INDEX(Bar_data!$A$3:$B$140,MATCH(C662,Bar_data!$A$3:$A$140,FALSE),2)</f>
        <v>Trust022</v>
      </c>
      <c r="I662" s="22" t="str">
        <f>INDEX(TrustCAHUB_map!$A$2:$D$139,MATCH($C662,TrustCAHUB_map!$A$2:$A$139,FALSE),3)</f>
        <v>Cheshire and Merseyside</v>
      </c>
      <c r="J662" s="22" t="str">
        <f>INDEX(TrustCAHUB_map!$A$2:$D$139,MATCH($C662,TrustCAHUB_map!$A$2:$A$139,FALSE),4)</f>
        <v>North West</v>
      </c>
    </row>
    <row r="663" spans="1:10" x14ac:dyDescent="0.3">
      <c r="A663" s="22" t="str">
        <f t="shared" si="10"/>
        <v>'RBV2016Palliative18-49'</v>
      </c>
      <c r="B663" s="22">
        <v>2016</v>
      </c>
      <c r="C663" s="22" t="s">
        <v>186</v>
      </c>
      <c r="D663" s="22" t="s">
        <v>8</v>
      </c>
      <c r="E663" s="22" t="s">
        <v>153</v>
      </c>
      <c r="F663" s="22">
        <v>22</v>
      </c>
      <c r="G663" s="22">
        <v>1</v>
      </c>
      <c r="H663" s="22" t="str">
        <f>INDEX(Bar_data!$A$3:$B$140,MATCH(C663,Bar_data!$A$3:$A$140,FALSE),2)</f>
        <v>Trust023</v>
      </c>
      <c r="I663" s="22" t="str">
        <f>INDEX(TrustCAHUB_map!$A$2:$D$139,MATCH($C663,TrustCAHUB_map!$A$2:$A$139,FALSE),3)</f>
        <v>Greater Manchester</v>
      </c>
      <c r="J663" s="22" t="str">
        <f>INDEX(TrustCAHUB_map!$A$2:$D$139,MATCH($C663,TrustCAHUB_map!$A$2:$A$139,FALSE),4)</f>
        <v>North West</v>
      </c>
    </row>
    <row r="664" spans="1:10" x14ac:dyDescent="0.3">
      <c r="A664" s="22" t="str">
        <f t="shared" si="10"/>
        <v>'RBV2016Curative18-49'</v>
      </c>
      <c r="B664" s="22">
        <v>2016</v>
      </c>
      <c r="C664" s="22" t="s">
        <v>186</v>
      </c>
      <c r="D664" s="22" t="s">
        <v>7</v>
      </c>
      <c r="E664" s="22" t="s">
        <v>153</v>
      </c>
      <c r="F664" s="22">
        <v>9</v>
      </c>
      <c r="G664" s="22">
        <v>0</v>
      </c>
      <c r="H664" s="22" t="str">
        <f>INDEX(Bar_data!$A$3:$B$140,MATCH(C664,Bar_data!$A$3:$A$140,FALSE),2)</f>
        <v>Trust023</v>
      </c>
      <c r="I664" s="22" t="str">
        <f>INDEX(TrustCAHUB_map!$A$2:$D$139,MATCH($C664,TrustCAHUB_map!$A$2:$A$139,FALSE),3)</f>
        <v>Greater Manchester</v>
      </c>
      <c r="J664" s="22" t="str">
        <f>INDEX(TrustCAHUB_map!$A$2:$D$139,MATCH($C664,TrustCAHUB_map!$A$2:$A$139,FALSE),4)</f>
        <v>North West</v>
      </c>
    </row>
    <row r="665" spans="1:10" x14ac:dyDescent="0.3">
      <c r="A665" s="22" t="str">
        <f t="shared" si="10"/>
        <v>'RBV2016Curative50-69'</v>
      </c>
      <c r="B665" s="22">
        <v>2016</v>
      </c>
      <c r="C665" s="22" t="s">
        <v>186</v>
      </c>
      <c r="D665" s="22" t="s">
        <v>7</v>
      </c>
      <c r="E665" s="22" t="s">
        <v>627</v>
      </c>
      <c r="F665" s="22">
        <v>71</v>
      </c>
      <c r="G665" s="22">
        <v>0</v>
      </c>
      <c r="H665" s="22" t="str">
        <f>INDEX(Bar_data!$A$3:$B$140,MATCH(C665,Bar_data!$A$3:$A$140,FALSE),2)</f>
        <v>Trust023</v>
      </c>
      <c r="I665" s="22" t="str">
        <f>INDEX(TrustCAHUB_map!$A$2:$D$139,MATCH($C665,TrustCAHUB_map!$A$2:$A$139,FALSE),3)</f>
        <v>Greater Manchester</v>
      </c>
      <c r="J665" s="22" t="str">
        <f>INDEX(TrustCAHUB_map!$A$2:$D$139,MATCH($C665,TrustCAHUB_map!$A$2:$A$139,FALSE),4)</f>
        <v>North West</v>
      </c>
    </row>
    <row r="666" spans="1:10" x14ac:dyDescent="0.3">
      <c r="A666" s="22" t="str">
        <f t="shared" si="10"/>
        <v>'RBV2016Not assigned50-69'</v>
      </c>
      <c r="B666" s="22">
        <v>2016</v>
      </c>
      <c r="C666" s="22" t="s">
        <v>186</v>
      </c>
      <c r="D666" s="22" t="s">
        <v>477</v>
      </c>
      <c r="E666" s="22" t="s">
        <v>627</v>
      </c>
      <c r="F666" s="22">
        <v>1</v>
      </c>
      <c r="G666" s="22">
        <v>0</v>
      </c>
      <c r="H666" s="22" t="str">
        <f>INDEX(Bar_data!$A$3:$B$140,MATCH(C666,Bar_data!$A$3:$A$140,FALSE),2)</f>
        <v>Trust023</v>
      </c>
      <c r="I666" s="22" t="str">
        <f>INDEX(TrustCAHUB_map!$A$2:$D$139,MATCH($C666,TrustCAHUB_map!$A$2:$A$139,FALSE),3)</f>
        <v>Greater Manchester</v>
      </c>
      <c r="J666" s="22" t="str">
        <f>INDEX(TrustCAHUB_map!$A$2:$D$139,MATCH($C666,TrustCAHUB_map!$A$2:$A$139,FALSE),4)</f>
        <v>North West</v>
      </c>
    </row>
    <row r="667" spans="1:10" x14ac:dyDescent="0.3">
      <c r="A667" s="22" t="str">
        <f t="shared" si="10"/>
        <v>'RBV2016Palliative50-69'</v>
      </c>
      <c r="B667" s="22">
        <v>2016</v>
      </c>
      <c r="C667" s="22" t="s">
        <v>186</v>
      </c>
      <c r="D667" s="22" t="s">
        <v>8</v>
      </c>
      <c r="E667" s="22" t="s">
        <v>627</v>
      </c>
      <c r="F667" s="22">
        <v>160</v>
      </c>
      <c r="G667" s="22">
        <v>6</v>
      </c>
      <c r="H667" s="22" t="str">
        <f>INDEX(Bar_data!$A$3:$B$140,MATCH(C667,Bar_data!$A$3:$A$140,FALSE),2)</f>
        <v>Trust023</v>
      </c>
      <c r="I667" s="22" t="str">
        <f>INDEX(TrustCAHUB_map!$A$2:$D$139,MATCH($C667,TrustCAHUB_map!$A$2:$A$139,FALSE),3)</f>
        <v>Greater Manchester</v>
      </c>
      <c r="J667" s="22" t="str">
        <f>INDEX(TrustCAHUB_map!$A$2:$D$139,MATCH($C667,TrustCAHUB_map!$A$2:$A$139,FALSE),4)</f>
        <v>North West</v>
      </c>
    </row>
    <row r="668" spans="1:10" x14ac:dyDescent="0.3">
      <c r="A668" s="22" t="str">
        <f t="shared" si="10"/>
        <v>'RBV2016Curative70+'</v>
      </c>
      <c r="B668" s="22">
        <v>2016</v>
      </c>
      <c r="C668" s="22" t="s">
        <v>186</v>
      </c>
      <c r="D668" s="22" t="s">
        <v>7</v>
      </c>
      <c r="E668" s="22" t="s">
        <v>628</v>
      </c>
      <c r="F668" s="22">
        <v>54</v>
      </c>
      <c r="G668" s="22">
        <v>0</v>
      </c>
      <c r="H668" s="22" t="str">
        <f>INDEX(Bar_data!$A$3:$B$140,MATCH(C668,Bar_data!$A$3:$A$140,FALSE),2)</f>
        <v>Trust023</v>
      </c>
      <c r="I668" s="22" t="str">
        <f>INDEX(TrustCAHUB_map!$A$2:$D$139,MATCH($C668,TrustCAHUB_map!$A$2:$A$139,FALSE),3)</f>
        <v>Greater Manchester</v>
      </c>
      <c r="J668" s="22" t="str">
        <f>INDEX(TrustCAHUB_map!$A$2:$D$139,MATCH($C668,TrustCAHUB_map!$A$2:$A$139,FALSE),4)</f>
        <v>North West</v>
      </c>
    </row>
    <row r="669" spans="1:10" x14ac:dyDescent="0.3">
      <c r="A669" s="22" t="str">
        <f t="shared" si="10"/>
        <v>'RBV2016Palliative70+'</v>
      </c>
      <c r="B669" s="22">
        <v>2016</v>
      </c>
      <c r="C669" s="22" t="s">
        <v>186</v>
      </c>
      <c r="D669" s="22" t="s">
        <v>8</v>
      </c>
      <c r="E669" s="22" t="s">
        <v>628</v>
      </c>
      <c r="F669" s="22">
        <v>109</v>
      </c>
      <c r="G669" s="22">
        <v>7</v>
      </c>
      <c r="H669" s="22" t="str">
        <f>INDEX(Bar_data!$A$3:$B$140,MATCH(C669,Bar_data!$A$3:$A$140,FALSE),2)</f>
        <v>Trust023</v>
      </c>
      <c r="I669" s="22" t="str">
        <f>INDEX(TrustCAHUB_map!$A$2:$D$139,MATCH($C669,TrustCAHUB_map!$A$2:$A$139,FALSE),3)</f>
        <v>Greater Manchester</v>
      </c>
      <c r="J669" s="22" t="str">
        <f>INDEX(TrustCAHUB_map!$A$2:$D$139,MATCH($C669,TrustCAHUB_map!$A$2:$A$139,FALSE),4)</f>
        <v>North West</v>
      </c>
    </row>
    <row r="670" spans="1:10" x14ac:dyDescent="0.3">
      <c r="A670" s="22" t="str">
        <f t="shared" si="10"/>
        <v>'RBV2016Not assigned70+'</v>
      </c>
      <c r="B670" s="22">
        <v>2016</v>
      </c>
      <c r="C670" s="22" t="s">
        <v>186</v>
      </c>
      <c r="D670" s="22" t="s">
        <v>477</v>
      </c>
      <c r="E670" s="22" t="s">
        <v>628</v>
      </c>
      <c r="F670" s="22">
        <v>1</v>
      </c>
      <c r="G670" s="22">
        <v>0</v>
      </c>
      <c r="H670" s="22" t="str">
        <f>INDEX(Bar_data!$A$3:$B$140,MATCH(C670,Bar_data!$A$3:$A$140,FALSE),2)</f>
        <v>Trust023</v>
      </c>
      <c r="I670" s="22" t="str">
        <f>INDEX(TrustCAHUB_map!$A$2:$D$139,MATCH($C670,TrustCAHUB_map!$A$2:$A$139,FALSE),3)</f>
        <v>Greater Manchester</v>
      </c>
      <c r="J670" s="22" t="str">
        <f>INDEX(TrustCAHUB_map!$A$2:$D$139,MATCH($C670,TrustCAHUB_map!$A$2:$A$139,FALSE),4)</f>
        <v>North West</v>
      </c>
    </row>
    <row r="671" spans="1:10" x14ac:dyDescent="0.3">
      <c r="A671" s="22" t="str">
        <f t="shared" si="10"/>
        <v>'RBZ2016Palliative50-69'</v>
      </c>
      <c r="B671" s="22">
        <v>2016</v>
      </c>
      <c r="C671" s="22" t="s">
        <v>187</v>
      </c>
      <c r="D671" s="22" t="s">
        <v>8</v>
      </c>
      <c r="E671" s="22" t="s">
        <v>627</v>
      </c>
      <c r="F671" s="22">
        <v>6</v>
      </c>
      <c r="G671" s="22">
        <v>0</v>
      </c>
      <c r="H671" s="22" t="str">
        <f>INDEX(Bar_data!$A$3:$B$140,MATCH(C671,Bar_data!$A$3:$A$140,FALSE),2)</f>
        <v>Trust024</v>
      </c>
      <c r="I671" s="22" t="str">
        <f>INDEX(TrustCAHUB_map!$A$2:$D$139,MATCH($C671,TrustCAHUB_map!$A$2:$A$139,FALSE),3)</f>
        <v>Peninsula</v>
      </c>
      <c r="J671" s="22" t="str">
        <f>INDEX(TrustCAHUB_map!$A$2:$D$139,MATCH($C671,TrustCAHUB_map!$A$2:$A$139,FALSE),4)</f>
        <v>South West</v>
      </c>
    </row>
    <row r="672" spans="1:10" x14ac:dyDescent="0.3">
      <c r="A672" s="22" t="str">
        <f t="shared" si="10"/>
        <v>'RBZ2016Curative50-69'</v>
      </c>
      <c r="B672" s="22">
        <v>2016</v>
      </c>
      <c r="C672" s="22" t="s">
        <v>187</v>
      </c>
      <c r="D672" s="22" t="s">
        <v>7</v>
      </c>
      <c r="E672" s="22" t="s">
        <v>627</v>
      </c>
      <c r="F672" s="22">
        <v>4</v>
      </c>
      <c r="G672" s="22">
        <v>0</v>
      </c>
      <c r="H672" s="22" t="str">
        <f>INDEX(Bar_data!$A$3:$B$140,MATCH(C672,Bar_data!$A$3:$A$140,FALSE),2)</f>
        <v>Trust024</v>
      </c>
      <c r="I672" s="22" t="str">
        <f>INDEX(TrustCAHUB_map!$A$2:$D$139,MATCH($C672,TrustCAHUB_map!$A$2:$A$139,FALSE),3)</f>
        <v>Peninsula</v>
      </c>
      <c r="J672" s="22" t="str">
        <f>INDEX(TrustCAHUB_map!$A$2:$D$139,MATCH($C672,TrustCAHUB_map!$A$2:$A$139,FALSE),4)</f>
        <v>South West</v>
      </c>
    </row>
    <row r="673" spans="1:10" x14ac:dyDescent="0.3">
      <c r="A673" s="22" t="str">
        <f t="shared" si="10"/>
        <v>'RBZ2016Palliative70+'</v>
      </c>
      <c r="B673" s="22">
        <v>2016</v>
      </c>
      <c r="C673" s="22" t="s">
        <v>187</v>
      </c>
      <c r="D673" s="22" t="s">
        <v>8</v>
      </c>
      <c r="E673" s="22" t="s">
        <v>628</v>
      </c>
      <c r="F673" s="22">
        <v>3</v>
      </c>
      <c r="G673" s="22">
        <v>2</v>
      </c>
      <c r="H673" s="22" t="str">
        <f>INDEX(Bar_data!$A$3:$B$140,MATCH(C673,Bar_data!$A$3:$A$140,FALSE),2)</f>
        <v>Trust024</v>
      </c>
      <c r="I673" s="22" t="str">
        <f>INDEX(TrustCAHUB_map!$A$2:$D$139,MATCH($C673,TrustCAHUB_map!$A$2:$A$139,FALSE),3)</f>
        <v>Peninsula</v>
      </c>
      <c r="J673" s="22" t="str">
        <f>INDEX(TrustCAHUB_map!$A$2:$D$139,MATCH($C673,TrustCAHUB_map!$A$2:$A$139,FALSE),4)</f>
        <v>South West</v>
      </c>
    </row>
    <row r="674" spans="1:10" x14ac:dyDescent="0.3">
      <c r="A674" s="22" t="str">
        <f t="shared" si="10"/>
        <v>'RBZ2016Curative70+'</v>
      </c>
      <c r="B674" s="22">
        <v>2016</v>
      </c>
      <c r="C674" s="22" t="s">
        <v>187</v>
      </c>
      <c r="D674" s="22" t="s">
        <v>7</v>
      </c>
      <c r="E674" s="22" t="s">
        <v>628</v>
      </c>
      <c r="F674" s="22">
        <v>4</v>
      </c>
      <c r="G674" s="22">
        <v>1</v>
      </c>
      <c r="H674" s="22" t="str">
        <f>INDEX(Bar_data!$A$3:$B$140,MATCH(C674,Bar_data!$A$3:$A$140,FALSE),2)</f>
        <v>Trust024</v>
      </c>
      <c r="I674" s="22" t="str">
        <f>INDEX(TrustCAHUB_map!$A$2:$D$139,MATCH($C674,TrustCAHUB_map!$A$2:$A$139,FALSE),3)</f>
        <v>Peninsula</v>
      </c>
      <c r="J674" s="22" t="str">
        <f>INDEX(TrustCAHUB_map!$A$2:$D$139,MATCH($C674,TrustCAHUB_map!$A$2:$A$139,FALSE),4)</f>
        <v>South West</v>
      </c>
    </row>
    <row r="675" spans="1:10" x14ac:dyDescent="0.3">
      <c r="A675" s="22" t="str">
        <f t="shared" si="10"/>
        <v>'RC12016Curative50-69'</v>
      </c>
      <c r="B675" s="22">
        <v>2016</v>
      </c>
      <c r="C675" s="22" t="s">
        <v>188</v>
      </c>
      <c r="D675" s="22" t="s">
        <v>7</v>
      </c>
      <c r="E675" s="22" t="s">
        <v>627</v>
      </c>
      <c r="F675" s="22">
        <v>2</v>
      </c>
      <c r="G675" s="22">
        <v>0</v>
      </c>
      <c r="H675" s="22" t="str">
        <f>INDEX(Bar_data!$A$3:$B$140,MATCH(C675,Bar_data!$A$3:$A$140,FALSE),2)</f>
        <v>Trust025</v>
      </c>
      <c r="I675" s="22" t="str">
        <f>INDEX(TrustCAHUB_map!$A$2:$D$139,MATCH($C675,TrustCAHUB_map!$A$2:$A$139,FALSE),3)</f>
        <v>East of England</v>
      </c>
      <c r="J675" s="22" t="str">
        <f>INDEX(TrustCAHUB_map!$A$2:$D$139,MATCH($C675,TrustCAHUB_map!$A$2:$A$139,FALSE),4)</f>
        <v>East of England</v>
      </c>
    </row>
    <row r="676" spans="1:10" x14ac:dyDescent="0.3">
      <c r="A676" s="22" t="str">
        <f t="shared" si="10"/>
        <v>'RC12016Palliative50-69'</v>
      </c>
      <c r="B676" s="22">
        <v>2016</v>
      </c>
      <c r="C676" s="22" t="s">
        <v>188</v>
      </c>
      <c r="D676" s="22" t="s">
        <v>8</v>
      </c>
      <c r="E676" s="22" t="s">
        <v>627</v>
      </c>
      <c r="F676" s="22">
        <v>4</v>
      </c>
      <c r="G676" s="22">
        <v>0</v>
      </c>
      <c r="H676" s="22" t="str">
        <f>INDEX(Bar_data!$A$3:$B$140,MATCH(C676,Bar_data!$A$3:$A$140,FALSE),2)</f>
        <v>Trust025</v>
      </c>
      <c r="I676" s="22" t="str">
        <f>INDEX(TrustCAHUB_map!$A$2:$D$139,MATCH($C676,TrustCAHUB_map!$A$2:$A$139,FALSE),3)</f>
        <v>East of England</v>
      </c>
      <c r="J676" s="22" t="str">
        <f>INDEX(TrustCAHUB_map!$A$2:$D$139,MATCH($C676,TrustCAHUB_map!$A$2:$A$139,FALSE),4)</f>
        <v>East of England</v>
      </c>
    </row>
    <row r="677" spans="1:10" x14ac:dyDescent="0.3">
      <c r="A677" s="22" t="str">
        <f t="shared" si="10"/>
        <v>'RC12016Not assigned50-69'</v>
      </c>
      <c r="B677" s="22">
        <v>2016</v>
      </c>
      <c r="C677" s="22" t="s">
        <v>188</v>
      </c>
      <c r="D677" s="22" t="s">
        <v>477</v>
      </c>
      <c r="E677" s="22" t="s">
        <v>627</v>
      </c>
      <c r="F677" s="22">
        <v>1</v>
      </c>
      <c r="G677" s="22">
        <v>0</v>
      </c>
      <c r="H677" s="22" t="str">
        <f>INDEX(Bar_data!$A$3:$B$140,MATCH(C677,Bar_data!$A$3:$A$140,FALSE),2)</f>
        <v>Trust025</v>
      </c>
      <c r="I677" s="22" t="str">
        <f>INDEX(TrustCAHUB_map!$A$2:$D$139,MATCH($C677,TrustCAHUB_map!$A$2:$A$139,FALSE),3)</f>
        <v>East of England</v>
      </c>
      <c r="J677" s="22" t="str">
        <f>INDEX(TrustCAHUB_map!$A$2:$D$139,MATCH($C677,TrustCAHUB_map!$A$2:$A$139,FALSE),4)</f>
        <v>East of England</v>
      </c>
    </row>
    <row r="678" spans="1:10" x14ac:dyDescent="0.3">
      <c r="A678" s="22" t="str">
        <f t="shared" si="10"/>
        <v>'RC12016Palliative70+'</v>
      </c>
      <c r="B678" s="22">
        <v>2016</v>
      </c>
      <c r="C678" s="22" t="s">
        <v>188</v>
      </c>
      <c r="D678" s="22" t="s">
        <v>8</v>
      </c>
      <c r="E678" s="22" t="s">
        <v>628</v>
      </c>
      <c r="F678" s="22">
        <v>4</v>
      </c>
      <c r="G678" s="22">
        <v>0</v>
      </c>
      <c r="H678" s="22" t="str">
        <f>INDEX(Bar_data!$A$3:$B$140,MATCH(C678,Bar_data!$A$3:$A$140,FALSE),2)</f>
        <v>Trust025</v>
      </c>
      <c r="I678" s="22" t="str">
        <f>INDEX(TrustCAHUB_map!$A$2:$D$139,MATCH($C678,TrustCAHUB_map!$A$2:$A$139,FALSE),3)</f>
        <v>East of England</v>
      </c>
      <c r="J678" s="22" t="str">
        <f>INDEX(TrustCAHUB_map!$A$2:$D$139,MATCH($C678,TrustCAHUB_map!$A$2:$A$139,FALSE),4)</f>
        <v>East of England</v>
      </c>
    </row>
    <row r="679" spans="1:10" x14ac:dyDescent="0.3">
      <c r="A679" s="22" t="str">
        <f t="shared" si="10"/>
        <v>'RC12016Curative70+'</v>
      </c>
      <c r="B679" s="22">
        <v>2016</v>
      </c>
      <c r="C679" s="22" t="s">
        <v>188</v>
      </c>
      <c r="D679" s="22" t="s">
        <v>7</v>
      </c>
      <c r="E679" s="22" t="s">
        <v>628</v>
      </c>
      <c r="F679" s="22">
        <v>6</v>
      </c>
      <c r="G679" s="22">
        <v>0</v>
      </c>
      <c r="H679" s="22" t="str">
        <f>INDEX(Bar_data!$A$3:$B$140,MATCH(C679,Bar_data!$A$3:$A$140,FALSE),2)</f>
        <v>Trust025</v>
      </c>
      <c r="I679" s="22" t="str">
        <f>INDEX(TrustCAHUB_map!$A$2:$D$139,MATCH($C679,TrustCAHUB_map!$A$2:$A$139,FALSE),3)</f>
        <v>East of England</v>
      </c>
      <c r="J679" s="22" t="str">
        <f>INDEX(TrustCAHUB_map!$A$2:$D$139,MATCH($C679,TrustCAHUB_map!$A$2:$A$139,FALSE),4)</f>
        <v>East of England</v>
      </c>
    </row>
    <row r="680" spans="1:10" x14ac:dyDescent="0.3">
      <c r="A680" s="22" t="str">
        <f t="shared" si="10"/>
        <v>'RC92016Curative18-49'</v>
      </c>
      <c r="B680" s="22">
        <v>2016</v>
      </c>
      <c r="C680" s="22" t="s">
        <v>189</v>
      </c>
      <c r="D680" s="22" t="s">
        <v>7</v>
      </c>
      <c r="E680" s="22" t="s">
        <v>153</v>
      </c>
      <c r="F680" s="22">
        <v>1</v>
      </c>
      <c r="G680" s="22">
        <v>0</v>
      </c>
      <c r="H680" s="22" t="str">
        <f>INDEX(Bar_data!$A$3:$B$140,MATCH(C680,Bar_data!$A$3:$A$140,FALSE),2)</f>
        <v>Trust026</v>
      </c>
      <c r="I680" s="22" t="str">
        <f>INDEX(TrustCAHUB_map!$A$2:$D$139,MATCH($C680,TrustCAHUB_map!$A$2:$A$139,FALSE),3)</f>
        <v>East of England</v>
      </c>
      <c r="J680" s="22" t="str">
        <f>INDEX(TrustCAHUB_map!$A$2:$D$139,MATCH($C680,TrustCAHUB_map!$A$2:$A$139,FALSE),4)</f>
        <v>East of England</v>
      </c>
    </row>
    <row r="681" spans="1:10" x14ac:dyDescent="0.3">
      <c r="A681" s="22" t="str">
        <f t="shared" si="10"/>
        <v>'RC92016Palliative18-49'</v>
      </c>
      <c r="B681" s="22">
        <v>2016</v>
      </c>
      <c r="C681" s="22" t="s">
        <v>189</v>
      </c>
      <c r="D681" s="22" t="s">
        <v>8</v>
      </c>
      <c r="E681" s="22" t="s">
        <v>153</v>
      </c>
      <c r="F681" s="22">
        <v>1</v>
      </c>
      <c r="G681" s="22">
        <v>0</v>
      </c>
      <c r="H681" s="22" t="str">
        <f>INDEX(Bar_data!$A$3:$B$140,MATCH(C681,Bar_data!$A$3:$A$140,FALSE),2)</f>
        <v>Trust026</v>
      </c>
      <c r="I681" s="22" t="str">
        <f>INDEX(TrustCAHUB_map!$A$2:$D$139,MATCH($C681,TrustCAHUB_map!$A$2:$A$139,FALSE),3)</f>
        <v>East of England</v>
      </c>
      <c r="J681" s="22" t="str">
        <f>INDEX(TrustCAHUB_map!$A$2:$D$139,MATCH($C681,TrustCAHUB_map!$A$2:$A$139,FALSE),4)</f>
        <v>East of England</v>
      </c>
    </row>
    <row r="682" spans="1:10" x14ac:dyDescent="0.3">
      <c r="A682" s="22" t="str">
        <f t="shared" si="10"/>
        <v>'RC92016Palliative50-69'</v>
      </c>
      <c r="B682" s="22">
        <v>2016</v>
      </c>
      <c r="C682" s="22" t="s">
        <v>189</v>
      </c>
      <c r="D682" s="22" t="s">
        <v>8</v>
      </c>
      <c r="E682" s="22" t="s">
        <v>627</v>
      </c>
      <c r="F682" s="22">
        <v>5</v>
      </c>
      <c r="G682" s="22">
        <v>1</v>
      </c>
      <c r="H682" s="22" t="str">
        <f>INDEX(Bar_data!$A$3:$B$140,MATCH(C682,Bar_data!$A$3:$A$140,FALSE),2)</f>
        <v>Trust026</v>
      </c>
      <c r="I682" s="22" t="str">
        <f>INDEX(TrustCAHUB_map!$A$2:$D$139,MATCH($C682,TrustCAHUB_map!$A$2:$A$139,FALSE),3)</f>
        <v>East of England</v>
      </c>
      <c r="J682" s="22" t="str">
        <f>INDEX(TrustCAHUB_map!$A$2:$D$139,MATCH($C682,TrustCAHUB_map!$A$2:$A$139,FALSE),4)</f>
        <v>East of England</v>
      </c>
    </row>
    <row r="683" spans="1:10" x14ac:dyDescent="0.3">
      <c r="A683" s="22" t="str">
        <f t="shared" si="10"/>
        <v>'RC92016Not assigned50-69'</v>
      </c>
      <c r="B683" s="22">
        <v>2016</v>
      </c>
      <c r="C683" s="22" t="s">
        <v>189</v>
      </c>
      <c r="D683" s="22" t="s">
        <v>477</v>
      </c>
      <c r="E683" s="22" t="s">
        <v>627</v>
      </c>
      <c r="F683" s="22">
        <v>3</v>
      </c>
      <c r="G683" s="22">
        <v>0</v>
      </c>
      <c r="H683" s="22" t="str">
        <f>INDEX(Bar_data!$A$3:$B$140,MATCH(C683,Bar_data!$A$3:$A$140,FALSE),2)</f>
        <v>Trust026</v>
      </c>
      <c r="I683" s="22" t="str">
        <f>INDEX(TrustCAHUB_map!$A$2:$D$139,MATCH($C683,TrustCAHUB_map!$A$2:$A$139,FALSE),3)</f>
        <v>East of England</v>
      </c>
      <c r="J683" s="22" t="str">
        <f>INDEX(TrustCAHUB_map!$A$2:$D$139,MATCH($C683,TrustCAHUB_map!$A$2:$A$139,FALSE),4)</f>
        <v>East of England</v>
      </c>
    </row>
    <row r="684" spans="1:10" x14ac:dyDescent="0.3">
      <c r="A684" s="22" t="str">
        <f t="shared" si="10"/>
        <v>'RC92016Curative50-69'</v>
      </c>
      <c r="B684" s="22">
        <v>2016</v>
      </c>
      <c r="C684" s="22" t="s">
        <v>189</v>
      </c>
      <c r="D684" s="22" t="s">
        <v>7</v>
      </c>
      <c r="E684" s="22" t="s">
        <v>627</v>
      </c>
      <c r="F684" s="22">
        <v>1</v>
      </c>
      <c r="G684" s="22">
        <v>0</v>
      </c>
      <c r="H684" s="22" t="str">
        <f>INDEX(Bar_data!$A$3:$B$140,MATCH(C684,Bar_data!$A$3:$A$140,FALSE),2)</f>
        <v>Trust026</v>
      </c>
      <c r="I684" s="22" t="str">
        <f>INDEX(TrustCAHUB_map!$A$2:$D$139,MATCH($C684,TrustCAHUB_map!$A$2:$A$139,FALSE),3)</f>
        <v>East of England</v>
      </c>
      <c r="J684" s="22" t="str">
        <f>INDEX(TrustCAHUB_map!$A$2:$D$139,MATCH($C684,TrustCAHUB_map!$A$2:$A$139,FALSE),4)</f>
        <v>East of England</v>
      </c>
    </row>
    <row r="685" spans="1:10" x14ac:dyDescent="0.3">
      <c r="A685" s="22" t="str">
        <f t="shared" si="10"/>
        <v>'RC92016Not assigned70+'</v>
      </c>
      <c r="B685" s="22">
        <v>2016</v>
      </c>
      <c r="C685" s="22" t="s">
        <v>189</v>
      </c>
      <c r="D685" s="22" t="s">
        <v>477</v>
      </c>
      <c r="E685" s="22" t="s">
        <v>628</v>
      </c>
      <c r="F685" s="22">
        <v>6</v>
      </c>
      <c r="G685" s="22">
        <v>0</v>
      </c>
      <c r="H685" s="22" t="str">
        <f>INDEX(Bar_data!$A$3:$B$140,MATCH(C685,Bar_data!$A$3:$A$140,FALSE),2)</f>
        <v>Trust026</v>
      </c>
      <c r="I685" s="22" t="str">
        <f>INDEX(TrustCAHUB_map!$A$2:$D$139,MATCH($C685,TrustCAHUB_map!$A$2:$A$139,FALSE),3)</f>
        <v>East of England</v>
      </c>
      <c r="J685" s="22" t="str">
        <f>INDEX(TrustCAHUB_map!$A$2:$D$139,MATCH($C685,TrustCAHUB_map!$A$2:$A$139,FALSE),4)</f>
        <v>East of England</v>
      </c>
    </row>
    <row r="686" spans="1:10" x14ac:dyDescent="0.3">
      <c r="A686" s="22" t="str">
        <f t="shared" si="10"/>
        <v>'RCB2016Palliative18-49'</v>
      </c>
      <c r="B686" s="22">
        <v>2016</v>
      </c>
      <c r="C686" s="22" t="s">
        <v>190</v>
      </c>
      <c r="D686" s="22" t="s">
        <v>8</v>
      </c>
      <c r="E686" s="22" t="s">
        <v>153</v>
      </c>
      <c r="F686" s="22">
        <v>2</v>
      </c>
      <c r="G686" s="22">
        <v>0</v>
      </c>
      <c r="H686" s="22" t="str">
        <f>INDEX(Bar_data!$A$3:$B$140,MATCH(C686,Bar_data!$A$3:$A$140,FALSE),2)</f>
        <v>Trust027</v>
      </c>
      <c r="I686" s="22" t="str">
        <f>INDEX(TrustCAHUB_map!$A$2:$D$139,MATCH($C686,TrustCAHUB_map!$A$2:$A$139,FALSE),3)</f>
        <v>Humber, Coast and Vale</v>
      </c>
      <c r="J686" s="22" t="str">
        <f>INDEX(TrustCAHUB_map!$A$2:$D$139,MATCH($C686,TrustCAHUB_map!$A$2:$A$139,FALSE),4)</f>
        <v>Yorkshire and Humber</v>
      </c>
    </row>
    <row r="687" spans="1:10" x14ac:dyDescent="0.3">
      <c r="A687" s="22" t="str">
        <f t="shared" si="10"/>
        <v>'RCB2016Curative50-69'</v>
      </c>
      <c r="B687" s="22">
        <v>2016</v>
      </c>
      <c r="C687" s="22" t="s">
        <v>190</v>
      </c>
      <c r="D687" s="22" t="s">
        <v>7</v>
      </c>
      <c r="E687" s="22" t="s">
        <v>627</v>
      </c>
      <c r="F687" s="22">
        <v>13</v>
      </c>
      <c r="G687" s="22">
        <v>0</v>
      </c>
      <c r="H687" s="22" t="str">
        <f>INDEX(Bar_data!$A$3:$B$140,MATCH(C687,Bar_data!$A$3:$A$140,FALSE),2)</f>
        <v>Trust027</v>
      </c>
      <c r="I687" s="22" t="str">
        <f>INDEX(TrustCAHUB_map!$A$2:$D$139,MATCH($C687,TrustCAHUB_map!$A$2:$A$139,FALSE),3)</f>
        <v>Humber, Coast and Vale</v>
      </c>
      <c r="J687" s="22" t="str">
        <f>INDEX(TrustCAHUB_map!$A$2:$D$139,MATCH($C687,TrustCAHUB_map!$A$2:$A$139,FALSE),4)</f>
        <v>Yorkshire and Humber</v>
      </c>
    </row>
    <row r="688" spans="1:10" x14ac:dyDescent="0.3">
      <c r="A688" s="22" t="str">
        <f t="shared" si="10"/>
        <v>'RCB2016Palliative50-69'</v>
      </c>
      <c r="B688" s="22">
        <v>2016</v>
      </c>
      <c r="C688" s="22" t="s">
        <v>190</v>
      </c>
      <c r="D688" s="22" t="s">
        <v>8</v>
      </c>
      <c r="E688" s="22" t="s">
        <v>627</v>
      </c>
      <c r="F688" s="22">
        <v>20</v>
      </c>
      <c r="G688" s="22">
        <v>1</v>
      </c>
      <c r="H688" s="22" t="str">
        <f>INDEX(Bar_data!$A$3:$B$140,MATCH(C688,Bar_data!$A$3:$A$140,FALSE),2)</f>
        <v>Trust027</v>
      </c>
      <c r="I688" s="22" t="str">
        <f>INDEX(TrustCAHUB_map!$A$2:$D$139,MATCH($C688,TrustCAHUB_map!$A$2:$A$139,FALSE),3)</f>
        <v>Humber, Coast and Vale</v>
      </c>
      <c r="J688" s="22" t="str">
        <f>INDEX(TrustCAHUB_map!$A$2:$D$139,MATCH($C688,TrustCAHUB_map!$A$2:$A$139,FALSE),4)</f>
        <v>Yorkshire and Humber</v>
      </c>
    </row>
    <row r="689" spans="1:10" x14ac:dyDescent="0.3">
      <c r="A689" s="22" t="str">
        <f t="shared" si="10"/>
        <v>'RCB2016Curative70+'</v>
      </c>
      <c r="B689" s="22">
        <v>2016</v>
      </c>
      <c r="C689" s="22" t="s">
        <v>190</v>
      </c>
      <c r="D689" s="22" t="s">
        <v>7</v>
      </c>
      <c r="E689" s="22" t="s">
        <v>628</v>
      </c>
      <c r="F689" s="22">
        <v>10</v>
      </c>
      <c r="G689" s="22">
        <v>0</v>
      </c>
      <c r="H689" s="22" t="str">
        <f>INDEX(Bar_data!$A$3:$B$140,MATCH(C689,Bar_data!$A$3:$A$140,FALSE),2)</f>
        <v>Trust027</v>
      </c>
      <c r="I689" s="22" t="str">
        <f>INDEX(TrustCAHUB_map!$A$2:$D$139,MATCH($C689,TrustCAHUB_map!$A$2:$A$139,FALSE),3)</f>
        <v>Humber, Coast and Vale</v>
      </c>
      <c r="J689" s="22" t="str">
        <f>INDEX(TrustCAHUB_map!$A$2:$D$139,MATCH($C689,TrustCAHUB_map!$A$2:$A$139,FALSE),4)</f>
        <v>Yorkshire and Humber</v>
      </c>
    </row>
    <row r="690" spans="1:10" x14ac:dyDescent="0.3">
      <c r="A690" s="22" t="str">
        <f t="shared" si="10"/>
        <v>'RCB2016Palliative70+'</v>
      </c>
      <c r="B690" s="22">
        <v>2016</v>
      </c>
      <c r="C690" s="22" t="s">
        <v>190</v>
      </c>
      <c r="D690" s="22" t="s">
        <v>8</v>
      </c>
      <c r="E690" s="22" t="s">
        <v>628</v>
      </c>
      <c r="F690" s="22">
        <v>18</v>
      </c>
      <c r="G690" s="22">
        <v>4</v>
      </c>
      <c r="H690" s="22" t="str">
        <f>INDEX(Bar_data!$A$3:$B$140,MATCH(C690,Bar_data!$A$3:$A$140,FALSE),2)</f>
        <v>Trust027</v>
      </c>
      <c r="I690" s="22" t="str">
        <f>INDEX(TrustCAHUB_map!$A$2:$D$139,MATCH($C690,TrustCAHUB_map!$A$2:$A$139,FALSE),3)</f>
        <v>Humber, Coast and Vale</v>
      </c>
      <c r="J690" s="22" t="str">
        <f>INDEX(TrustCAHUB_map!$A$2:$D$139,MATCH($C690,TrustCAHUB_map!$A$2:$A$139,FALSE),4)</f>
        <v>Yorkshire and Humber</v>
      </c>
    </row>
    <row r="691" spans="1:10" x14ac:dyDescent="0.3">
      <c r="A691" s="22" t="str">
        <f t="shared" si="10"/>
        <v>'RCF2016Palliative18-49'</v>
      </c>
      <c r="B691" s="22">
        <v>2016</v>
      </c>
      <c r="C691" s="22" t="s">
        <v>192</v>
      </c>
      <c r="D691" s="22" t="s">
        <v>8</v>
      </c>
      <c r="E691" s="22" t="s">
        <v>153</v>
      </c>
      <c r="F691" s="22">
        <v>2</v>
      </c>
      <c r="G691" s="22">
        <v>0</v>
      </c>
      <c r="H691" s="22" t="str">
        <f>INDEX(Bar_data!$A$3:$B$140,MATCH(C691,Bar_data!$A$3:$A$140,FALSE),2)</f>
        <v>Trust029</v>
      </c>
      <c r="I691" s="22" t="str">
        <f>INDEX(TrustCAHUB_map!$A$2:$D$139,MATCH($C691,TrustCAHUB_map!$A$2:$A$139,FALSE),3)</f>
        <v>West Yorkshire</v>
      </c>
      <c r="J691" s="22" t="str">
        <f>INDEX(TrustCAHUB_map!$A$2:$D$139,MATCH($C691,TrustCAHUB_map!$A$2:$A$139,FALSE),4)</f>
        <v>Yorkshire and Humber</v>
      </c>
    </row>
    <row r="692" spans="1:10" x14ac:dyDescent="0.3">
      <c r="A692" s="22" t="str">
        <f t="shared" si="10"/>
        <v>'RCF2016Palliative50-69'</v>
      </c>
      <c r="B692" s="22">
        <v>2016</v>
      </c>
      <c r="C692" s="22" t="s">
        <v>192</v>
      </c>
      <c r="D692" s="22" t="s">
        <v>8</v>
      </c>
      <c r="E692" s="22" t="s">
        <v>627</v>
      </c>
      <c r="F692" s="22">
        <v>12</v>
      </c>
      <c r="G692" s="22">
        <v>0</v>
      </c>
      <c r="H692" s="22" t="str">
        <f>INDEX(Bar_data!$A$3:$B$140,MATCH(C692,Bar_data!$A$3:$A$140,FALSE),2)</f>
        <v>Trust029</v>
      </c>
      <c r="I692" s="22" t="str">
        <f>INDEX(TrustCAHUB_map!$A$2:$D$139,MATCH($C692,TrustCAHUB_map!$A$2:$A$139,FALSE),3)</f>
        <v>West Yorkshire</v>
      </c>
      <c r="J692" s="22" t="str">
        <f>INDEX(TrustCAHUB_map!$A$2:$D$139,MATCH($C692,TrustCAHUB_map!$A$2:$A$139,FALSE),4)</f>
        <v>Yorkshire and Humber</v>
      </c>
    </row>
    <row r="693" spans="1:10" x14ac:dyDescent="0.3">
      <c r="A693" s="22" t="str">
        <f t="shared" si="10"/>
        <v>'RCF2016Curative50-69'</v>
      </c>
      <c r="B693" s="22">
        <v>2016</v>
      </c>
      <c r="C693" s="22" t="s">
        <v>192</v>
      </c>
      <c r="D693" s="22" t="s">
        <v>7</v>
      </c>
      <c r="E693" s="22" t="s">
        <v>627</v>
      </c>
      <c r="F693" s="22">
        <v>3</v>
      </c>
      <c r="G693" s="22">
        <v>0</v>
      </c>
      <c r="H693" s="22" t="str">
        <f>INDEX(Bar_data!$A$3:$B$140,MATCH(C693,Bar_data!$A$3:$A$140,FALSE),2)</f>
        <v>Trust029</v>
      </c>
      <c r="I693" s="22" t="str">
        <f>INDEX(TrustCAHUB_map!$A$2:$D$139,MATCH($C693,TrustCAHUB_map!$A$2:$A$139,FALSE),3)</f>
        <v>West Yorkshire</v>
      </c>
      <c r="J693" s="22" t="str">
        <f>INDEX(TrustCAHUB_map!$A$2:$D$139,MATCH($C693,TrustCAHUB_map!$A$2:$A$139,FALSE),4)</f>
        <v>Yorkshire and Humber</v>
      </c>
    </row>
    <row r="694" spans="1:10" x14ac:dyDescent="0.3">
      <c r="A694" s="22" t="str">
        <f t="shared" si="10"/>
        <v>'RCF2016Palliative70+'</v>
      </c>
      <c r="B694" s="22">
        <v>2016</v>
      </c>
      <c r="C694" s="22" t="s">
        <v>192</v>
      </c>
      <c r="D694" s="22" t="s">
        <v>8</v>
      </c>
      <c r="E694" s="22" t="s">
        <v>628</v>
      </c>
      <c r="F694" s="22">
        <v>5</v>
      </c>
      <c r="G694" s="22">
        <v>0</v>
      </c>
      <c r="H694" s="22" t="str">
        <f>INDEX(Bar_data!$A$3:$B$140,MATCH(C694,Bar_data!$A$3:$A$140,FALSE),2)</f>
        <v>Trust029</v>
      </c>
      <c r="I694" s="22" t="str">
        <f>INDEX(TrustCAHUB_map!$A$2:$D$139,MATCH($C694,TrustCAHUB_map!$A$2:$A$139,FALSE),3)</f>
        <v>West Yorkshire</v>
      </c>
      <c r="J694" s="22" t="str">
        <f>INDEX(TrustCAHUB_map!$A$2:$D$139,MATCH($C694,TrustCAHUB_map!$A$2:$A$139,FALSE),4)</f>
        <v>Yorkshire and Humber</v>
      </c>
    </row>
    <row r="695" spans="1:10" x14ac:dyDescent="0.3">
      <c r="A695" s="22" t="str">
        <f t="shared" si="10"/>
        <v>'RCF2016Curative70+'</v>
      </c>
      <c r="B695" s="22">
        <v>2016</v>
      </c>
      <c r="C695" s="22" t="s">
        <v>192</v>
      </c>
      <c r="D695" s="22" t="s">
        <v>7</v>
      </c>
      <c r="E695" s="22" t="s">
        <v>628</v>
      </c>
      <c r="F695" s="22">
        <v>4</v>
      </c>
      <c r="G695" s="22">
        <v>0</v>
      </c>
      <c r="H695" s="22" t="str">
        <f>INDEX(Bar_data!$A$3:$B$140,MATCH(C695,Bar_data!$A$3:$A$140,FALSE),2)</f>
        <v>Trust029</v>
      </c>
      <c r="I695" s="22" t="str">
        <f>INDEX(TrustCAHUB_map!$A$2:$D$139,MATCH($C695,TrustCAHUB_map!$A$2:$A$139,FALSE),3)</f>
        <v>West Yorkshire</v>
      </c>
      <c r="J695" s="22" t="str">
        <f>INDEX(TrustCAHUB_map!$A$2:$D$139,MATCH($C695,TrustCAHUB_map!$A$2:$A$139,FALSE),4)</f>
        <v>Yorkshire and Humber</v>
      </c>
    </row>
    <row r="696" spans="1:10" x14ac:dyDescent="0.3">
      <c r="A696" s="22" t="str">
        <f t="shared" si="10"/>
        <v>'RCX2016Curative18-49'</v>
      </c>
      <c r="B696" s="22">
        <v>2016</v>
      </c>
      <c r="C696" s="22" t="s">
        <v>194</v>
      </c>
      <c r="D696" s="22" t="s">
        <v>7</v>
      </c>
      <c r="E696" s="22" t="s">
        <v>153</v>
      </c>
      <c r="F696" s="22">
        <v>2</v>
      </c>
      <c r="G696" s="22">
        <v>0</v>
      </c>
      <c r="H696" s="22" t="str">
        <f>INDEX(Bar_data!$A$3:$B$140,MATCH(C696,Bar_data!$A$3:$A$140,FALSE),2)</f>
        <v>Trust031</v>
      </c>
      <c r="I696" s="22" t="str">
        <f>INDEX(TrustCAHUB_map!$A$2:$D$139,MATCH($C696,TrustCAHUB_map!$A$2:$A$139,FALSE),3)</f>
        <v>East of England</v>
      </c>
      <c r="J696" s="22" t="str">
        <f>INDEX(TrustCAHUB_map!$A$2:$D$139,MATCH($C696,TrustCAHUB_map!$A$2:$A$139,FALSE),4)</f>
        <v>East of England</v>
      </c>
    </row>
    <row r="697" spans="1:10" x14ac:dyDescent="0.3">
      <c r="A697" s="22" t="str">
        <f t="shared" si="10"/>
        <v>'RCX2016Not assigned50-69'</v>
      </c>
      <c r="B697" s="22">
        <v>2016</v>
      </c>
      <c r="C697" s="22" t="s">
        <v>194</v>
      </c>
      <c r="D697" s="22" t="s">
        <v>477</v>
      </c>
      <c r="E697" s="22" t="s">
        <v>627</v>
      </c>
      <c r="F697" s="22">
        <v>1</v>
      </c>
      <c r="G697" s="22">
        <v>0</v>
      </c>
      <c r="H697" s="22" t="str">
        <f>INDEX(Bar_data!$A$3:$B$140,MATCH(C697,Bar_data!$A$3:$A$140,FALSE),2)</f>
        <v>Trust031</v>
      </c>
      <c r="I697" s="22" t="str">
        <f>INDEX(TrustCAHUB_map!$A$2:$D$139,MATCH($C697,TrustCAHUB_map!$A$2:$A$139,FALSE),3)</f>
        <v>East of England</v>
      </c>
      <c r="J697" s="22" t="str">
        <f>INDEX(TrustCAHUB_map!$A$2:$D$139,MATCH($C697,TrustCAHUB_map!$A$2:$A$139,FALSE),4)</f>
        <v>East of England</v>
      </c>
    </row>
    <row r="698" spans="1:10" x14ac:dyDescent="0.3">
      <c r="A698" s="22" t="str">
        <f t="shared" si="10"/>
        <v>'RCX2016Palliative50-69'</v>
      </c>
      <c r="B698" s="22">
        <v>2016</v>
      </c>
      <c r="C698" s="22" t="s">
        <v>194</v>
      </c>
      <c r="D698" s="22" t="s">
        <v>8</v>
      </c>
      <c r="E698" s="22" t="s">
        <v>627</v>
      </c>
      <c r="F698" s="22">
        <v>16</v>
      </c>
      <c r="G698" s="22">
        <v>1</v>
      </c>
      <c r="H698" s="22" t="str">
        <f>INDEX(Bar_data!$A$3:$B$140,MATCH(C698,Bar_data!$A$3:$A$140,FALSE),2)</f>
        <v>Trust031</v>
      </c>
      <c r="I698" s="22" t="str">
        <f>INDEX(TrustCAHUB_map!$A$2:$D$139,MATCH($C698,TrustCAHUB_map!$A$2:$A$139,FALSE),3)</f>
        <v>East of England</v>
      </c>
      <c r="J698" s="22" t="str">
        <f>INDEX(TrustCAHUB_map!$A$2:$D$139,MATCH($C698,TrustCAHUB_map!$A$2:$A$139,FALSE),4)</f>
        <v>East of England</v>
      </c>
    </row>
    <row r="699" spans="1:10" x14ac:dyDescent="0.3">
      <c r="A699" s="22" t="str">
        <f t="shared" si="10"/>
        <v>'RCX2016Curative50-69'</v>
      </c>
      <c r="B699" s="22">
        <v>2016</v>
      </c>
      <c r="C699" s="22" t="s">
        <v>194</v>
      </c>
      <c r="D699" s="22" t="s">
        <v>7</v>
      </c>
      <c r="E699" s="22" t="s">
        <v>627</v>
      </c>
      <c r="F699" s="22">
        <v>11</v>
      </c>
      <c r="G699" s="22">
        <v>0</v>
      </c>
      <c r="H699" s="22" t="str">
        <f>INDEX(Bar_data!$A$3:$B$140,MATCH(C699,Bar_data!$A$3:$A$140,FALSE),2)</f>
        <v>Trust031</v>
      </c>
      <c r="I699" s="22" t="str">
        <f>INDEX(TrustCAHUB_map!$A$2:$D$139,MATCH($C699,TrustCAHUB_map!$A$2:$A$139,FALSE),3)</f>
        <v>East of England</v>
      </c>
      <c r="J699" s="22" t="str">
        <f>INDEX(TrustCAHUB_map!$A$2:$D$139,MATCH($C699,TrustCAHUB_map!$A$2:$A$139,FALSE),4)</f>
        <v>East of England</v>
      </c>
    </row>
    <row r="700" spans="1:10" x14ac:dyDescent="0.3">
      <c r="A700" s="22" t="str">
        <f t="shared" si="10"/>
        <v>'RCX2016Curative70+'</v>
      </c>
      <c r="B700" s="22">
        <v>2016</v>
      </c>
      <c r="C700" s="22" t="s">
        <v>194</v>
      </c>
      <c r="D700" s="22" t="s">
        <v>7</v>
      </c>
      <c r="E700" s="22" t="s">
        <v>628</v>
      </c>
      <c r="F700" s="22">
        <v>14</v>
      </c>
      <c r="G700" s="22">
        <v>2</v>
      </c>
      <c r="H700" s="22" t="str">
        <f>INDEX(Bar_data!$A$3:$B$140,MATCH(C700,Bar_data!$A$3:$A$140,FALSE),2)</f>
        <v>Trust031</v>
      </c>
      <c r="I700" s="22" t="str">
        <f>INDEX(TrustCAHUB_map!$A$2:$D$139,MATCH($C700,TrustCAHUB_map!$A$2:$A$139,FALSE),3)</f>
        <v>East of England</v>
      </c>
      <c r="J700" s="22" t="str">
        <f>INDEX(TrustCAHUB_map!$A$2:$D$139,MATCH($C700,TrustCAHUB_map!$A$2:$A$139,FALSE),4)</f>
        <v>East of England</v>
      </c>
    </row>
    <row r="701" spans="1:10" x14ac:dyDescent="0.3">
      <c r="A701" s="22" t="str">
        <f t="shared" si="10"/>
        <v>'RCX2016Palliative70+'</v>
      </c>
      <c r="B701" s="22">
        <v>2016</v>
      </c>
      <c r="C701" s="22" t="s">
        <v>194</v>
      </c>
      <c r="D701" s="22" t="s">
        <v>8</v>
      </c>
      <c r="E701" s="22" t="s">
        <v>628</v>
      </c>
      <c r="F701" s="22">
        <v>8</v>
      </c>
      <c r="G701" s="22">
        <v>1</v>
      </c>
      <c r="H701" s="22" t="str">
        <f>INDEX(Bar_data!$A$3:$B$140,MATCH(C701,Bar_data!$A$3:$A$140,FALSE),2)</f>
        <v>Trust031</v>
      </c>
      <c r="I701" s="22" t="str">
        <f>INDEX(TrustCAHUB_map!$A$2:$D$139,MATCH($C701,TrustCAHUB_map!$A$2:$A$139,FALSE),3)</f>
        <v>East of England</v>
      </c>
      <c r="J701" s="22" t="str">
        <f>INDEX(TrustCAHUB_map!$A$2:$D$139,MATCH($C701,TrustCAHUB_map!$A$2:$A$139,FALSE),4)</f>
        <v>East of England</v>
      </c>
    </row>
    <row r="702" spans="1:10" x14ac:dyDescent="0.3">
      <c r="A702" s="22" t="str">
        <f t="shared" si="10"/>
        <v>'RD12016Palliative50-69'</v>
      </c>
      <c r="B702" s="22">
        <v>2016</v>
      </c>
      <c r="C702" s="22" t="s">
        <v>195</v>
      </c>
      <c r="D702" s="22" t="s">
        <v>8</v>
      </c>
      <c r="E702" s="22" t="s">
        <v>627</v>
      </c>
      <c r="F702" s="22">
        <v>9</v>
      </c>
      <c r="G702" s="22">
        <v>1</v>
      </c>
      <c r="H702" s="22" t="str">
        <f>INDEX(Bar_data!$A$3:$B$140,MATCH(C702,Bar_data!$A$3:$A$140,FALSE),2)</f>
        <v>Trust032</v>
      </c>
      <c r="I702" s="22" t="str">
        <f>INDEX(TrustCAHUB_map!$A$2:$D$139,MATCH($C702,TrustCAHUB_map!$A$2:$A$139,FALSE),3)</f>
        <v>Somerset, Wiltshire, Avon and Gloucester</v>
      </c>
      <c r="J702" s="22" t="str">
        <f>INDEX(TrustCAHUB_map!$A$2:$D$139,MATCH($C702,TrustCAHUB_map!$A$2:$A$139,FALSE),4)</f>
        <v>South West</v>
      </c>
    </row>
    <row r="703" spans="1:10" x14ac:dyDescent="0.3">
      <c r="A703" s="22" t="str">
        <f t="shared" si="10"/>
        <v>'RD12016Curative50-69'</v>
      </c>
      <c r="B703" s="22">
        <v>2016</v>
      </c>
      <c r="C703" s="22" t="s">
        <v>195</v>
      </c>
      <c r="D703" s="22" t="s">
        <v>7</v>
      </c>
      <c r="E703" s="22" t="s">
        <v>627</v>
      </c>
      <c r="F703" s="22">
        <v>3</v>
      </c>
      <c r="G703" s="22">
        <v>0</v>
      </c>
      <c r="H703" s="22" t="str">
        <f>INDEX(Bar_data!$A$3:$B$140,MATCH(C703,Bar_data!$A$3:$A$140,FALSE),2)</f>
        <v>Trust032</v>
      </c>
      <c r="I703" s="22" t="str">
        <f>INDEX(TrustCAHUB_map!$A$2:$D$139,MATCH($C703,TrustCAHUB_map!$A$2:$A$139,FALSE),3)</f>
        <v>Somerset, Wiltshire, Avon and Gloucester</v>
      </c>
      <c r="J703" s="22" t="str">
        <f>INDEX(TrustCAHUB_map!$A$2:$D$139,MATCH($C703,TrustCAHUB_map!$A$2:$A$139,FALSE),4)</f>
        <v>South West</v>
      </c>
    </row>
    <row r="704" spans="1:10" x14ac:dyDescent="0.3">
      <c r="A704" s="22" t="str">
        <f t="shared" si="10"/>
        <v>'RD12016Palliative70+'</v>
      </c>
      <c r="B704" s="22">
        <v>2016</v>
      </c>
      <c r="C704" s="22" t="s">
        <v>195</v>
      </c>
      <c r="D704" s="22" t="s">
        <v>8</v>
      </c>
      <c r="E704" s="22" t="s">
        <v>628</v>
      </c>
      <c r="F704" s="22">
        <v>10</v>
      </c>
      <c r="G704" s="22">
        <v>0</v>
      </c>
      <c r="H704" s="22" t="str">
        <f>INDEX(Bar_data!$A$3:$B$140,MATCH(C704,Bar_data!$A$3:$A$140,FALSE),2)</f>
        <v>Trust032</v>
      </c>
      <c r="I704" s="22" t="str">
        <f>INDEX(TrustCAHUB_map!$A$2:$D$139,MATCH($C704,TrustCAHUB_map!$A$2:$A$139,FALSE),3)</f>
        <v>Somerset, Wiltshire, Avon and Gloucester</v>
      </c>
      <c r="J704" s="22" t="str">
        <f>INDEX(TrustCAHUB_map!$A$2:$D$139,MATCH($C704,TrustCAHUB_map!$A$2:$A$139,FALSE),4)</f>
        <v>South West</v>
      </c>
    </row>
    <row r="705" spans="1:10" x14ac:dyDescent="0.3">
      <c r="A705" s="22" t="str">
        <f t="shared" si="10"/>
        <v>'RD12016Curative70+'</v>
      </c>
      <c r="B705" s="22">
        <v>2016</v>
      </c>
      <c r="C705" s="22" t="s">
        <v>195</v>
      </c>
      <c r="D705" s="22" t="s">
        <v>7</v>
      </c>
      <c r="E705" s="22" t="s">
        <v>628</v>
      </c>
      <c r="F705" s="22">
        <v>6</v>
      </c>
      <c r="G705" s="22">
        <v>0</v>
      </c>
      <c r="H705" s="22" t="str">
        <f>INDEX(Bar_data!$A$3:$B$140,MATCH(C705,Bar_data!$A$3:$A$140,FALSE),2)</f>
        <v>Trust032</v>
      </c>
      <c r="I705" s="22" t="str">
        <f>INDEX(TrustCAHUB_map!$A$2:$D$139,MATCH($C705,TrustCAHUB_map!$A$2:$A$139,FALSE),3)</f>
        <v>Somerset, Wiltshire, Avon and Gloucester</v>
      </c>
      <c r="J705" s="22" t="str">
        <f>INDEX(TrustCAHUB_map!$A$2:$D$139,MATCH($C705,TrustCAHUB_map!$A$2:$A$139,FALSE),4)</f>
        <v>South West</v>
      </c>
    </row>
    <row r="706" spans="1:10" x14ac:dyDescent="0.3">
      <c r="A706" s="22" t="str">
        <f t="shared" si="10"/>
        <v>'RD32016Curative18-49'</v>
      </c>
      <c r="B706" s="22">
        <v>2016</v>
      </c>
      <c r="C706" s="22" t="s">
        <v>196</v>
      </c>
      <c r="D706" s="22" t="s">
        <v>7</v>
      </c>
      <c r="E706" s="22" t="s">
        <v>153</v>
      </c>
      <c r="F706" s="22">
        <v>2</v>
      </c>
      <c r="G706" s="22">
        <v>0</v>
      </c>
      <c r="H706" s="22" t="str">
        <f>INDEX(Bar_data!$A$3:$B$140,MATCH(C706,Bar_data!$A$3:$A$140,FALSE),2)</f>
        <v>Trust033</v>
      </c>
      <c r="I706" s="22" t="str">
        <f>INDEX(TrustCAHUB_map!$A$2:$D$139,MATCH($C706,TrustCAHUB_map!$A$2:$A$139,FALSE),3)</f>
        <v>Wessex</v>
      </c>
      <c r="J706" s="22" t="str">
        <f>INDEX(TrustCAHUB_map!$A$2:$D$139,MATCH($C706,TrustCAHUB_map!$A$2:$A$139,FALSE),4)</f>
        <v>Wessex</v>
      </c>
    </row>
    <row r="707" spans="1:10" x14ac:dyDescent="0.3">
      <c r="A707" s="22" t="str">
        <f t="shared" ref="A707:A770" si="11">"'"&amp;C707&amp;B707&amp;D707&amp;E707&amp;"'"</f>
        <v>'RD32016Palliative18-49'</v>
      </c>
      <c r="B707" s="22">
        <v>2016</v>
      </c>
      <c r="C707" s="22" t="s">
        <v>196</v>
      </c>
      <c r="D707" s="22" t="s">
        <v>8</v>
      </c>
      <c r="E707" s="22" t="s">
        <v>153</v>
      </c>
      <c r="F707" s="22">
        <v>2</v>
      </c>
      <c r="G707" s="22">
        <v>0</v>
      </c>
      <c r="H707" s="22" t="str">
        <f>INDEX(Bar_data!$A$3:$B$140,MATCH(C707,Bar_data!$A$3:$A$140,FALSE),2)</f>
        <v>Trust033</v>
      </c>
      <c r="I707" s="22" t="str">
        <f>INDEX(TrustCAHUB_map!$A$2:$D$139,MATCH($C707,TrustCAHUB_map!$A$2:$A$139,FALSE),3)</f>
        <v>Wessex</v>
      </c>
      <c r="J707" s="22" t="str">
        <f>INDEX(TrustCAHUB_map!$A$2:$D$139,MATCH($C707,TrustCAHUB_map!$A$2:$A$139,FALSE),4)</f>
        <v>Wessex</v>
      </c>
    </row>
    <row r="708" spans="1:10" x14ac:dyDescent="0.3">
      <c r="A708" s="22" t="str">
        <f t="shared" si="11"/>
        <v>'RD32016Palliative50-69'</v>
      </c>
      <c r="B708" s="22">
        <v>2016</v>
      </c>
      <c r="C708" s="22" t="s">
        <v>196</v>
      </c>
      <c r="D708" s="22" t="s">
        <v>8</v>
      </c>
      <c r="E708" s="22" t="s">
        <v>627</v>
      </c>
      <c r="F708" s="22">
        <v>11</v>
      </c>
      <c r="G708" s="22">
        <v>1</v>
      </c>
      <c r="H708" s="22" t="str">
        <f>INDEX(Bar_data!$A$3:$B$140,MATCH(C708,Bar_data!$A$3:$A$140,FALSE),2)</f>
        <v>Trust033</v>
      </c>
      <c r="I708" s="22" t="str">
        <f>INDEX(TrustCAHUB_map!$A$2:$D$139,MATCH($C708,TrustCAHUB_map!$A$2:$A$139,FALSE),3)</f>
        <v>Wessex</v>
      </c>
      <c r="J708" s="22" t="str">
        <f>INDEX(TrustCAHUB_map!$A$2:$D$139,MATCH($C708,TrustCAHUB_map!$A$2:$A$139,FALSE),4)</f>
        <v>Wessex</v>
      </c>
    </row>
    <row r="709" spans="1:10" x14ac:dyDescent="0.3">
      <c r="A709" s="22" t="str">
        <f t="shared" si="11"/>
        <v>'RD32016Curative50-69'</v>
      </c>
      <c r="B709" s="22">
        <v>2016</v>
      </c>
      <c r="C709" s="22" t="s">
        <v>196</v>
      </c>
      <c r="D709" s="22" t="s">
        <v>7</v>
      </c>
      <c r="E709" s="22" t="s">
        <v>627</v>
      </c>
      <c r="F709" s="22">
        <v>13</v>
      </c>
      <c r="G709" s="22">
        <v>0</v>
      </c>
      <c r="H709" s="22" t="str">
        <f>INDEX(Bar_data!$A$3:$B$140,MATCH(C709,Bar_data!$A$3:$A$140,FALSE),2)</f>
        <v>Trust033</v>
      </c>
      <c r="I709" s="22" t="str">
        <f>INDEX(TrustCAHUB_map!$A$2:$D$139,MATCH($C709,TrustCAHUB_map!$A$2:$A$139,FALSE),3)</f>
        <v>Wessex</v>
      </c>
      <c r="J709" s="22" t="str">
        <f>INDEX(TrustCAHUB_map!$A$2:$D$139,MATCH($C709,TrustCAHUB_map!$A$2:$A$139,FALSE),4)</f>
        <v>Wessex</v>
      </c>
    </row>
    <row r="710" spans="1:10" x14ac:dyDescent="0.3">
      <c r="A710" s="22" t="str">
        <f t="shared" si="11"/>
        <v>'RD32016Palliative70+'</v>
      </c>
      <c r="B710" s="22">
        <v>2016</v>
      </c>
      <c r="C710" s="22" t="s">
        <v>196</v>
      </c>
      <c r="D710" s="22" t="s">
        <v>8</v>
      </c>
      <c r="E710" s="22" t="s">
        <v>628</v>
      </c>
      <c r="F710" s="22">
        <v>11</v>
      </c>
      <c r="G710" s="22">
        <v>1</v>
      </c>
      <c r="H710" s="22" t="str">
        <f>INDEX(Bar_data!$A$3:$B$140,MATCH(C710,Bar_data!$A$3:$A$140,FALSE),2)</f>
        <v>Trust033</v>
      </c>
      <c r="I710" s="22" t="str">
        <f>INDEX(TrustCAHUB_map!$A$2:$D$139,MATCH($C710,TrustCAHUB_map!$A$2:$A$139,FALSE),3)</f>
        <v>Wessex</v>
      </c>
      <c r="J710" s="22" t="str">
        <f>INDEX(TrustCAHUB_map!$A$2:$D$139,MATCH($C710,TrustCAHUB_map!$A$2:$A$139,FALSE),4)</f>
        <v>Wessex</v>
      </c>
    </row>
    <row r="711" spans="1:10" x14ac:dyDescent="0.3">
      <c r="A711" s="22" t="str">
        <f t="shared" si="11"/>
        <v>'RD32016Curative70+'</v>
      </c>
      <c r="B711" s="22">
        <v>2016</v>
      </c>
      <c r="C711" s="22" t="s">
        <v>196</v>
      </c>
      <c r="D711" s="22" t="s">
        <v>7</v>
      </c>
      <c r="E711" s="22" t="s">
        <v>628</v>
      </c>
      <c r="F711" s="22">
        <v>24</v>
      </c>
      <c r="G711" s="22">
        <v>0</v>
      </c>
      <c r="H711" s="22" t="str">
        <f>INDEX(Bar_data!$A$3:$B$140,MATCH(C711,Bar_data!$A$3:$A$140,FALSE),2)</f>
        <v>Trust033</v>
      </c>
      <c r="I711" s="22" t="str">
        <f>INDEX(TrustCAHUB_map!$A$2:$D$139,MATCH($C711,TrustCAHUB_map!$A$2:$A$139,FALSE),3)</f>
        <v>Wessex</v>
      </c>
      <c r="J711" s="22" t="str">
        <f>INDEX(TrustCAHUB_map!$A$2:$D$139,MATCH($C711,TrustCAHUB_map!$A$2:$A$139,FALSE),4)</f>
        <v>Wessex</v>
      </c>
    </row>
    <row r="712" spans="1:10" x14ac:dyDescent="0.3">
      <c r="A712" s="22" t="str">
        <f t="shared" si="11"/>
        <v>'RD82016Palliative18-49'</v>
      </c>
      <c r="B712" s="22">
        <v>2016</v>
      </c>
      <c r="C712" s="22" t="s">
        <v>197</v>
      </c>
      <c r="D712" s="22" t="s">
        <v>8</v>
      </c>
      <c r="E712" s="22" t="s">
        <v>153</v>
      </c>
      <c r="F712" s="22">
        <v>2</v>
      </c>
      <c r="G712" s="22">
        <v>1</v>
      </c>
      <c r="H712" s="22" t="str">
        <f>INDEX(Bar_data!$A$3:$B$140,MATCH(C712,Bar_data!$A$3:$A$140,FALSE),2)</f>
        <v>Trust034</v>
      </c>
      <c r="I712" s="22" t="str">
        <f>INDEX(TrustCAHUB_map!$A$2:$D$139,MATCH($C712,TrustCAHUB_map!$A$2:$A$139,FALSE),3)</f>
        <v>East of England</v>
      </c>
      <c r="J712" s="22" t="str">
        <f>INDEX(TrustCAHUB_map!$A$2:$D$139,MATCH($C712,TrustCAHUB_map!$A$2:$A$139,FALSE),4)</f>
        <v>East Midlands</v>
      </c>
    </row>
    <row r="713" spans="1:10" x14ac:dyDescent="0.3">
      <c r="A713" s="22" t="str">
        <f t="shared" si="11"/>
        <v>'RD82016Curative18-49'</v>
      </c>
      <c r="B713" s="22">
        <v>2016</v>
      </c>
      <c r="C713" s="22" t="s">
        <v>197</v>
      </c>
      <c r="D713" s="22" t="s">
        <v>7</v>
      </c>
      <c r="E713" s="22" t="s">
        <v>153</v>
      </c>
      <c r="F713" s="22">
        <v>1</v>
      </c>
      <c r="G713" s="22">
        <v>0</v>
      </c>
      <c r="H713" s="22" t="str">
        <f>INDEX(Bar_data!$A$3:$B$140,MATCH(C713,Bar_data!$A$3:$A$140,FALSE),2)</f>
        <v>Trust034</v>
      </c>
      <c r="I713" s="22" t="str">
        <f>INDEX(TrustCAHUB_map!$A$2:$D$139,MATCH($C713,TrustCAHUB_map!$A$2:$A$139,FALSE),3)</f>
        <v>East of England</v>
      </c>
      <c r="J713" s="22" t="str">
        <f>INDEX(TrustCAHUB_map!$A$2:$D$139,MATCH($C713,TrustCAHUB_map!$A$2:$A$139,FALSE),4)</f>
        <v>East Midlands</v>
      </c>
    </row>
    <row r="714" spans="1:10" x14ac:dyDescent="0.3">
      <c r="A714" s="22" t="str">
        <f t="shared" si="11"/>
        <v>'RD82016Curative50-69'</v>
      </c>
      <c r="B714" s="22">
        <v>2016</v>
      </c>
      <c r="C714" s="22" t="s">
        <v>197</v>
      </c>
      <c r="D714" s="22" t="s">
        <v>7</v>
      </c>
      <c r="E714" s="22" t="s">
        <v>627</v>
      </c>
      <c r="F714" s="22">
        <v>9</v>
      </c>
      <c r="G714" s="22">
        <v>0</v>
      </c>
      <c r="H714" s="22" t="str">
        <f>INDEX(Bar_data!$A$3:$B$140,MATCH(C714,Bar_data!$A$3:$A$140,FALSE),2)</f>
        <v>Trust034</v>
      </c>
      <c r="I714" s="22" t="str">
        <f>INDEX(TrustCAHUB_map!$A$2:$D$139,MATCH($C714,TrustCAHUB_map!$A$2:$A$139,FALSE),3)</f>
        <v>East of England</v>
      </c>
      <c r="J714" s="22" t="str">
        <f>INDEX(TrustCAHUB_map!$A$2:$D$139,MATCH($C714,TrustCAHUB_map!$A$2:$A$139,FALSE),4)</f>
        <v>East Midlands</v>
      </c>
    </row>
    <row r="715" spans="1:10" x14ac:dyDescent="0.3">
      <c r="A715" s="22" t="str">
        <f t="shared" si="11"/>
        <v>'RD82016Palliative50-69'</v>
      </c>
      <c r="B715" s="22">
        <v>2016</v>
      </c>
      <c r="C715" s="22" t="s">
        <v>197</v>
      </c>
      <c r="D715" s="22" t="s">
        <v>8</v>
      </c>
      <c r="E715" s="22" t="s">
        <v>627</v>
      </c>
      <c r="F715" s="22">
        <v>5</v>
      </c>
      <c r="G715" s="22">
        <v>0</v>
      </c>
      <c r="H715" s="22" t="str">
        <f>INDEX(Bar_data!$A$3:$B$140,MATCH(C715,Bar_data!$A$3:$A$140,FALSE),2)</f>
        <v>Trust034</v>
      </c>
      <c r="I715" s="22" t="str">
        <f>INDEX(TrustCAHUB_map!$A$2:$D$139,MATCH($C715,TrustCAHUB_map!$A$2:$A$139,FALSE),3)</f>
        <v>East of England</v>
      </c>
      <c r="J715" s="22" t="str">
        <f>INDEX(TrustCAHUB_map!$A$2:$D$139,MATCH($C715,TrustCAHUB_map!$A$2:$A$139,FALSE),4)</f>
        <v>East Midlands</v>
      </c>
    </row>
    <row r="716" spans="1:10" x14ac:dyDescent="0.3">
      <c r="A716" s="22" t="str">
        <f t="shared" si="11"/>
        <v>'RD82016Curative70+'</v>
      </c>
      <c r="B716" s="22">
        <v>2016</v>
      </c>
      <c r="C716" s="22" t="s">
        <v>197</v>
      </c>
      <c r="D716" s="22" t="s">
        <v>7</v>
      </c>
      <c r="E716" s="22" t="s">
        <v>628</v>
      </c>
      <c r="F716" s="22">
        <v>3</v>
      </c>
      <c r="G716" s="22">
        <v>0</v>
      </c>
      <c r="H716" s="22" t="str">
        <f>INDEX(Bar_data!$A$3:$B$140,MATCH(C716,Bar_data!$A$3:$A$140,FALSE),2)</f>
        <v>Trust034</v>
      </c>
      <c r="I716" s="22" t="str">
        <f>INDEX(TrustCAHUB_map!$A$2:$D$139,MATCH($C716,TrustCAHUB_map!$A$2:$A$139,FALSE),3)</f>
        <v>East of England</v>
      </c>
      <c r="J716" s="22" t="str">
        <f>INDEX(TrustCAHUB_map!$A$2:$D$139,MATCH($C716,TrustCAHUB_map!$A$2:$A$139,FALSE),4)</f>
        <v>East Midlands</v>
      </c>
    </row>
    <row r="717" spans="1:10" x14ac:dyDescent="0.3">
      <c r="A717" s="22" t="str">
        <f t="shared" si="11"/>
        <v>'RD82016Palliative70+'</v>
      </c>
      <c r="B717" s="22">
        <v>2016</v>
      </c>
      <c r="C717" s="22" t="s">
        <v>197</v>
      </c>
      <c r="D717" s="22" t="s">
        <v>8</v>
      </c>
      <c r="E717" s="22" t="s">
        <v>628</v>
      </c>
      <c r="F717" s="22">
        <v>3</v>
      </c>
      <c r="G717" s="22">
        <v>1</v>
      </c>
      <c r="H717" s="22" t="str">
        <f>INDEX(Bar_data!$A$3:$B$140,MATCH(C717,Bar_data!$A$3:$A$140,FALSE),2)</f>
        <v>Trust034</v>
      </c>
      <c r="I717" s="22" t="str">
        <f>INDEX(TrustCAHUB_map!$A$2:$D$139,MATCH($C717,TrustCAHUB_map!$A$2:$A$139,FALSE),3)</f>
        <v>East of England</v>
      </c>
      <c r="J717" s="22" t="str">
        <f>INDEX(TrustCAHUB_map!$A$2:$D$139,MATCH($C717,TrustCAHUB_map!$A$2:$A$139,FALSE),4)</f>
        <v>East Midlands</v>
      </c>
    </row>
    <row r="718" spans="1:10" x14ac:dyDescent="0.3">
      <c r="A718" s="22" t="str">
        <f t="shared" si="11"/>
        <v>'RDE2016Palliative18-49'</v>
      </c>
      <c r="B718" s="22">
        <v>2016</v>
      </c>
      <c r="C718" s="22" t="s">
        <v>199</v>
      </c>
      <c r="D718" s="22" t="s">
        <v>8</v>
      </c>
      <c r="E718" s="22" t="s">
        <v>153</v>
      </c>
      <c r="F718" s="22">
        <v>1</v>
      </c>
      <c r="G718" s="22">
        <v>0</v>
      </c>
      <c r="H718" s="22" t="str">
        <f>INDEX(Bar_data!$A$3:$B$140,MATCH(C718,Bar_data!$A$3:$A$140,FALSE),2)</f>
        <v>Trust036</v>
      </c>
      <c r="I718" s="22" t="str">
        <f>INDEX(TrustCAHUB_map!$A$2:$D$139,MATCH($C718,TrustCAHUB_map!$A$2:$A$139,FALSE),3)</f>
        <v>East of England</v>
      </c>
      <c r="J718" s="22" t="str">
        <f>INDEX(TrustCAHUB_map!$A$2:$D$139,MATCH($C718,TrustCAHUB_map!$A$2:$A$139,FALSE),4)</f>
        <v>East of England</v>
      </c>
    </row>
    <row r="719" spans="1:10" x14ac:dyDescent="0.3">
      <c r="A719" s="22" t="str">
        <f t="shared" si="11"/>
        <v>'RDE2016Not assigned18-49'</v>
      </c>
      <c r="B719" s="22">
        <v>2016</v>
      </c>
      <c r="C719" s="22" t="s">
        <v>199</v>
      </c>
      <c r="D719" s="22" t="s">
        <v>477</v>
      </c>
      <c r="E719" s="22" t="s">
        <v>153</v>
      </c>
      <c r="F719" s="22">
        <v>4</v>
      </c>
      <c r="G719" s="22">
        <v>1</v>
      </c>
      <c r="H719" s="22" t="str">
        <f>INDEX(Bar_data!$A$3:$B$140,MATCH(C719,Bar_data!$A$3:$A$140,FALSE),2)</f>
        <v>Trust036</v>
      </c>
      <c r="I719" s="22" t="str">
        <f>INDEX(TrustCAHUB_map!$A$2:$D$139,MATCH($C719,TrustCAHUB_map!$A$2:$A$139,FALSE),3)</f>
        <v>East of England</v>
      </c>
      <c r="J719" s="22" t="str">
        <f>INDEX(TrustCAHUB_map!$A$2:$D$139,MATCH($C719,TrustCAHUB_map!$A$2:$A$139,FALSE),4)</f>
        <v>East of England</v>
      </c>
    </row>
    <row r="720" spans="1:10" x14ac:dyDescent="0.3">
      <c r="A720" s="22" t="str">
        <f t="shared" si="11"/>
        <v>'RDE2016Not assigned50-69'</v>
      </c>
      <c r="B720" s="22">
        <v>2016</v>
      </c>
      <c r="C720" s="22" t="s">
        <v>199</v>
      </c>
      <c r="D720" s="22" t="s">
        <v>477</v>
      </c>
      <c r="E720" s="22" t="s">
        <v>627</v>
      </c>
      <c r="F720" s="22">
        <v>26</v>
      </c>
      <c r="G720" s="22">
        <v>0</v>
      </c>
      <c r="H720" s="22" t="str">
        <f>INDEX(Bar_data!$A$3:$B$140,MATCH(C720,Bar_data!$A$3:$A$140,FALSE),2)</f>
        <v>Trust036</v>
      </c>
      <c r="I720" s="22" t="str">
        <f>INDEX(TrustCAHUB_map!$A$2:$D$139,MATCH($C720,TrustCAHUB_map!$A$2:$A$139,FALSE),3)</f>
        <v>East of England</v>
      </c>
      <c r="J720" s="22" t="str">
        <f>INDEX(TrustCAHUB_map!$A$2:$D$139,MATCH($C720,TrustCAHUB_map!$A$2:$A$139,FALSE),4)</f>
        <v>East of England</v>
      </c>
    </row>
    <row r="721" spans="1:10" x14ac:dyDescent="0.3">
      <c r="A721" s="22" t="str">
        <f t="shared" si="11"/>
        <v>'RDE2016Curative50-69'</v>
      </c>
      <c r="B721" s="22">
        <v>2016</v>
      </c>
      <c r="C721" s="22" t="s">
        <v>199</v>
      </c>
      <c r="D721" s="22" t="s">
        <v>7</v>
      </c>
      <c r="E721" s="22" t="s">
        <v>627</v>
      </c>
      <c r="F721" s="22">
        <v>15</v>
      </c>
      <c r="G721" s="22">
        <v>0</v>
      </c>
      <c r="H721" s="22" t="str">
        <f>INDEX(Bar_data!$A$3:$B$140,MATCH(C721,Bar_data!$A$3:$A$140,FALSE),2)</f>
        <v>Trust036</v>
      </c>
      <c r="I721" s="22" t="str">
        <f>INDEX(TrustCAHUB_map!$A$2:$D$139,MATCH($C721,TrustCAHUB_map!$A$2:$A$139,FALSE),3)</f>
        <v>East of England</v>
      </c>
      <c r="J721" s="22" t="str">
        <f>INDEX(TrustCAHUB_map!$A$2:$D$139,MATCH($C721,TrustCAHUB_map!$A$2:$A$139,FALSE),4)</f>
        <v>East of England</v>
      </c>
    </row>
    <row r="722" spans="1:10" x14ac:dyDescent="0.3">
      <c r="A722" s="22" t="str">
        <f t="shared" si="11"/>
        <v>'RDE2016Palliative50-69'</v>
      </c>
      <c r="B722" s="22">
        <v>2016</v>
      </c>
      <c r="C722" s="22" t="s">
        <v>199</v>
      </c>
      <c r="D722" s="22" t="s">
        <v>8</v>
      </c>
      <c r="E722" s="22" t="s">
        <v>627</v>
      </c>
      <c r="F722" s="22">
        <v>8</v>
      </c>
      <c r="G722" s="22">
        <v>1</v>
      </c>
      <c r="H722" s="22" t="str">
        <f>INDEX(Bar_data!$A$3:$B$140,MATCH(C722,Bar_data!$A$3:$A$140,FALSE),2)</f>
        <v>Trust036</v>
      </c>
      <c r="I722" s="22" t="str">
        <f>INDEX(TrustCAHUB_map!$A$2:$D$139,MATCH($C722,TrustCAHUB_map!$A$2:$A$139,FALSE),3)</f>
        <v>East of England</v>
      </c>
      <c r="J722" s="22" t="str">
        <f>INDEX(TrustCAHUB_map!$A$2:$D$139,MATCH($C722,TrustCAHUB_map!$A$2:$A$139,FALSE),4)</f>
        <v>East of England</v>
      </c>
    </row>
    <row r="723" spans="1:10" x14ac:dyDescent="0.3">
      <c r="A723" s="22" t="str">
        <f t="shared" si="11"/>
        <v>'RDE2016Not assigned70+'</v>
      </c>
      <c r="B723" s="22">
        <v>2016</v>
      </c>
      <c r="C723" s="22" t="s">
        <v>199</v>
      </c>
      <c r="D723" s="22" t="s">
        <v>477</v>
      </c>
      <c r="E723" s="22" t="s">
        <v>628</v>
      </c>
      <c r="F723" s="22">
        <v>8</v>
      </c>
      <c r="G723" s="22">
        <v>0</v>
      </c>
      <c r="H723" s="22" t="str">
        <f>INDEX(Bar_data!$A$3:$B$140,MATCH(C723,Bar_data!$A$3:$A$140,FALSE),2)</f>
        <v>Trust036</v>
      </c>
      <c r="I723" s="22" t="str">
        <f>INDEX(TrustCAHUB_map!$A$2:$D$139,MATCH($C723,TrustCAHUB_map!$A$2:$A$139,FALSE),3)</f>
        <v>East of England</v>
      </c>
      <c r="J723" s="22" t="str">
        <f>INDEX(TrustCAHUB_map!$A$2:$D$139,MATCH($C723,TrustCAHUB_map!$A$2:$A$139,FALSE),4)</f>
        <v>East of England</v>
      </c>
    </row>
    <row r="724" spans="1:10" x14ac:dyDescent="0.3">
      <c r="A724" s="22" t="str">
        <f t="shared" si="11"/>
        <v>'RDE2016Palliative70+'</v>
      </c>
      <c r="B724" s="22">
        <v>2016</v>
      </c>
      <c r="C724" s="22" t="s">
        <v>199</v>
      </c>
      <c r="D724" s="22" t="s">
        <v>8</v>
      </c>
      <c r="E724" s="22" t="s">
        <v>628</v>
      </c>
      <c r="F724" s="22">
        <v>8</v>
      </c>
      <c r="G724" s="22">
        <v>0</v>
      </c>
      <c r="H724" s="22" t="str">
        <f>INDEX(Bar_data!$A$3:$B$140,MATCH(C724,Bar_data!$A$3:$A$140,FALSE),2)</f>
        <v>Trust036</v>
      </c>
      <c r="I724" s="22" t="str">
        <f>INDEX(TrustCAHUB_map!$A$2:$D$139,MATCH($C724,TrustCAHUB_map!$A$2:$A$139,FALSE),3)</f>
        <v>East of England</v>
      </c>
      <c r="J724" s="22" t="str">
        <f>INDEX(TrustCAHUB_map!$A$2:$D$139,MATCH($C724,TrustCAHUB_map!$A$2:$A$139,FALSE),4)</f>
        <v>East of England</v>
      </c>
    </row>
    <row r="725" spans="1:10" x14ac:dyDescent="0.3">
      <c r="A725" s="22" t="str">
        <f t="shared" si="11"/>
        <v>'RDE2016Curative70+'</v>
      </c>
      <c r="B725" s="22">
        <v>2016</v>
      </c>
      <c r="C725" s="22" t="s">
        <v>199</v>
      </c>
      <c r="D725" s="22" t="s">
        <v>7</v>
      </c>
      <c r="E725" s="22" t="s">
        <v>628</v>
      </c>
      <c r="F725" s="22">
        <v>3</v>
      </c>
      <c r="G725" s="22">
        <v>0</v>
      </c>
      <c r="H725" s="22" t="str">
        <f>INDEX(Bar_data!$A$3:$B$140,MATCH(C725,Bar_data!$A$3:$A$140,FALSE),2)</f>
        <v>Trust036</v>
      </c>
      <c r="I725" s="22" t="str">
        <f>INDEX(TrustCAHUB_map!$A$2:$D$139,MATCH($C725,TrustCAHUB_map!$A$2:$A$139,FALSE),3)</f>
        <v>East of England</v>
      </c>
      <c r="J725" s="22" t="str">
        <f>INDEX(TrustCAHUB_map!$A$2:$D$139,MATCH($C725,TrustCAHUB_map!$A$2:$A$139,FALSE),4)</f>
        <v>East of England</v>
      </c>
    </row>
    <row r="726" spans="1:10" x14ac:dyDescent="0.3">
      <c r="A726" s="22" t="str">
        <f t="shared" si="11"/>
        <v>'RDU2016Palliative18-49'</v>
      </c>
      <c r="B726" s="22">
        <v>2016</v>
      </c>
      <c r="C726" s="22" t="s">
        <v>200</v>
      </c>
      <c r="D726" s="22" t="s">
        <v>8</v>
      </c>
      <c r="E726" s="22" t="s">
        <v>153</v>
      </c>
      <c r="F726" s="22">
        <v>1</v>
      </c>
      <c r="G726" s="22">
        <v>0</v>
      </c>
      <c r="H726" s="22" t="str">
        <f>INDEX(Bar_data!$A$3:$B$140,MATCH(C726,Bar_data!$A$3:$A$140,FALSE),2)</f>
        <v>Trust037</v>
      </c>
      <c r="I726" s="22" t="str">
        <f>INDEX(TrustCAHUB_map!$A$2:$D$139,MATCH($C726,TrustCAHUB_map!$A$2:$A$139,FALSE),3)</f>
        <v>Surrey and Sussex</v>
      </c>
      <c r="J726" s="22" t="str">
        <f>INDEX(TrustCAHUB_map!$A$2:$D$139,MATCH($C726,TrustCAHUB_map!$A$2:$A$139,FALSE),4)</f>
        <v>South East</v>
      </c>
    </row>
    <row r="727" spans="1:10" x14ac:dyDescent="0.3">
      <c r="A727" s="22" t="str">
        <f t="shared" si="11"/>
        <v>'RDU2016Curative18-49'</v>
      </c>
      <c r="B727" s="22">
        <v>2016</v>
      </c>
      <c r="C727" s="22" t="s">
        <v>200</v>
      </c>
      <c r="D727" s="22" t="s">
        <v>7</v>
      </c>
      <c r="E727" s="22" t="s">
        <v>153</v>
      </c>
      <c r="F727" s="22">
        <v>1</v>
      </c>
      <c r="G727" s="22">
        <v>1</v>
      </c>
      <c r="H727" s="22" t="str">
        <f>INDEX(Bar_data!$A$3:$B$140,MATCH(C727,Bar_data!$A$3:$A$140,FALSE),2)</f>
        <v>Trust037</v>
      </c>
      <c r="I727" s="22" t="str">
        <f>INDEX(TrustCAHUB_map!$A$2:$D$139,MATCH($C727,TrustCAHUB_map!$A$2:$A$139,FALSE),3)</f>
        <v>Surrey and Sussex</v>
      </c>
      <c r="J727" s="22" t="str">
        <f>INDEX(TrustCAHUB_map!$A$2:$D$139,MATCH($C727,TrustCAHUB_map!$A$2:$A$139,FALSE),4)</f>
        <v>South East</v>
      </c>
    </row>
    <row r="728" spans="1:10" x14ac:dyDescent="0.3">
      <c r="A728" s="22" t="str">
        <f t="shared" si="11"/>
        <v>'RDU2016Curative50-69'</v>
      </c>
      <c r="B728" s="22">
        <v>2016</v>
      </c>
      <c r="C728" s="22" t="s">
        <v>200</v>
      </c>
      <c r="D728" s="22" t="s">
        <v>7</v>
      </c>
      <c r="E728" s="22" t="s">
        <v>627</v>
      </c>
      <c r="F728" s="22">
        <v>10</v>
      </c>
      <c r="G728" s="22">
        <v>0</v>
      </c>
      <c r="H728" s="22" t="str">
        <f>INDEX(Bar_data!$A$3:$B$140,MATCH(C728,Bar_data!$A$3:$A$140,FALSE),2)</f>
        <v>Trust037</v>
      </c>
      <c r="I728" s="22" t="str">
        <f>INDEX(TrustCAHUB_map!$A$2:$D$139,MATCH($C728,TrustCAHUB_map!$A$2:$A$139,FALSE),3)</f>
        <v>Surrey and Sussex</v>
      </c>
      <c r="J728" s="22" t="str">
        <f>INDEX(TrustCAHUB_map!$A$2:$D$139,MATCH($C728,TrustCAHUB_map!$A$2:$A$139,FALSE),4)</f>
        <v>South East</v>
      </c>
    </row>
    <row r="729" spans="1:10" x14ac:dyDescent="0.3">
      <c r="A729" s="22" t="str">
        <f t="shared" si="11"/>
        <v>'RDU2016Palliative50-69'</v>
      </c>
      <c r="B729" s="22">
        <v>2016</v>
      </c>
      <c r="C729" s="22" t="s">
        <v>200</v>
      </c>
      <c r="D729" s="22" t="s">
        <v>8</v>
      </c>
      <c r="E729" s="22" t="s">
        <v>627</v>
      </c>
      <c r="F729" s="22">
        <v>7</v>
      </c>
      <c r="G729" s="22">
        <v>1</v>
      </c>
      <c r="H729" s="22" t="str">
        <f>INDEX(Bar_data!$A$3:$B$140,MATCH(C729,Bar_data!$A$3:$A$140,FALSE),2)</f>
        <v>Trust037</v>
      </c>
      <c r="I729" s="22" t="str">
        <f>INDEX(TrustCAHUB_map!$A$2:$D$139,MATCH($C729,TrustCAHUB_map!$A$2:$A$139,FALSE),3)</f>
        <v>Surrey and Sussex</v>
      </c>
      <c r="J729" s="22" t="str">
        <f>INDEX(TrustCAHUB_map!$A$2:$D$139,MATCH($C729,TrustCAHUB_map!$A$2:$A$139,FALSE),4)</f>
        <v>South East</v>
      </c>
    </row>
    <row r="730" spans="1:10" x14ac:dyDescent="0.3">
      <c r="A730" s="22" t="str">
        <f t="shared" si="11"/>
        <v>'RDU2016Curative70+'</v>
      </c>
      <c r="B730" s="22">
        <v>2016</v>
      </c>
      <c r="C730" s="22" t="s">
        <v>200</v>
      </c>
      <c r="D730" s="22" t="s">
        <v>7</v>
      </c>
      <c r="E730" s="22" t="s">
        <v>628</v>
      </c>
      <c r="F730" s="22">
        <v>6</v>
      </c>
      <c r="G730" s="22">
        <v>0</v>
      </c>
      <c r="H730" s="22" t="str">
        <f>INDEX(Bar_data!$A$3:$B$140,MATCH(C730,Bar_data!$A$3:$A$140,FALSE),2)</f>
        <v>Trust037</v>
      </c>
      <c r="I730" s="22" t="str">
        <f>INDEX(TrustCAHUB_map!$A$2:$D$139,MATCH($C730,TrustCAHUB_map!$A$2:$A$139,FALSE),3)</f>
        <v>Surrey and Sussex</v>
      </c>
      <c r="J730" s="22" t="str">
        <f>INDEX(TrustCAHUB_map!$A$2:$D$139,MATCH($C730,TrustCAHUB_map!$A$2:$A$139,FALSE),4)</f>
        <v>South East</v>
      </c>
    </row>
    <row r="731" spans="1:10" x14ac:dyDescent="0.3">
      <c r="A731" s="22" t="str">
        <f t="shared" si="11"/>
        <v>'RDU2016Palliative70+'</v>
      </c>
      <c r="B731" s="22">
        <v>2016</v>
      </c>
      <c r="C731" s="22" t="s">
        <v>200</v>
      </c>
      <c r="D731" s="22" t="s">
        <v>8</v>
      </c>
      <c r="E731" s="22" t="s">
        <v>628</v>
      </c>
      <c r="F731" s="22">
        <v>3</v>
      </c>
      <c r="G731" s="22">
        <v>0</v>
      </c>
      <c r="H731" s="22" t="str">
        <f>INDEX(Bar_data!$A$3:$B$140,MATCH(C731,Bar_data!$A$3:$A$140,FALSE),2)</f>
        <v>Trust037</v>
      </c>
      <c r="I731" s="22" t="str">
        <f>INDEX(TrustCAHUB_map!$A$2:$D$139,MATCH($C731,TrustCAHUB_map!$A$2:$A$139,FALSE),3)</f>
        <v>Surrey and Sussex</v>
      </c>
      <c r="J731" s="22" t="str">
        <f>INDEX(TrustCAHUB_map!$A$2:$D$139,MATCH($C731,TrustCAHUB_map!$A$2:$A$139,FALSE),4)</f>
        <v>South East</v>
      </c>
    </row>
    <row r="732" spans="1:10" x14ac:dyDescent="0.3">
      <c r="A732" s="22" t="str">
        <f t="shared" si="11"/>
        <v>'RDZ2016Palliative18-49'</v>
      </c>
      <c r="B732" s="22">
        <v>2016</v>
      </c>
      <c r="C732" s="22" t="s">
        <v>201</v>
      </c>
      <c r="D732" s="22" t="s">
        <v>8</v>
      </c>
      <c r="E732" s="22" t="s">
        <v>153</v>
      </c>
      <c r="F732" s="22">
        <v>2</v>
      </c>
      <c r="G732" s="22">
        <v>0</v>
      </c>
      <c r="H732" s="22" t="str">
        <f>INDEX(Bar_data!$A$3:$B$140,MATCH(C732,Bar_data!$A$3:$A$140,FALSE),2)</f>
        <v>Trust038</v>
      </c>
      <c r="I732" s="22" t="str">
        <f>INDEX(TrustCAHUB_map!$A$2:$D$139,MATCH($C732,TrustCAHUB_map!$A$2:$A$139,FALSE),3)</f>
        <v>Wessex</v>
      </c>
      <c r="J732" s="22" t="str">
        <f>INDEX(TrustCAHUB_map!$A$2:$D$139,MATCH($C732,TrustCAHUB_map!$A$2:$A$139,FALSE),4)</f>
        <v>Wessex</v>
      </c>
    </row>
    <row r="733" spans="1:10" x14ac:dyDescent="0.3">
      <c r="A733" s="22" t="str">
        <f t="shared" si="11"/>
        <v>'RDZ2016Curative50-69'</v>
      </c>
      <c r="B733" s="22">
        <v>2016</v>
      </c>
      <c r="C733" s="22" t="s">
        <v>201</v>
      </c>
      <c r="D733" s="22" t="s">
        <v>7</v>
      </c>
      <c r="E733" s="22" t="s">
        <v>627</v>
      </c>
      <c r="F733" s="22">
        <v>8</v>
      </c>
      <c r="G733" s="22">
        <v>0</v>
      </c>
      <c r="H733" s="22" t="str">
        <f>INDEX(Bar_data!$A$3:$B$140,MATCH(C733,Bar_data!$A$3:$A$140,FALSE),2)</f>
        <v>Trust038</v>
      </c>
      <c r="I733" s="22" t="str">
        <f>INDEX(TrustCAHUB_map!$A$2:$D$139,MATCH($C733,TrustCAHUB_map!$A$2:$A$139,FALSE),3)</f>
        <v>Wessex</v>
      </c>
      <c r="J733" s="22" t="str">
        <f>INDEX(TrustCAHUB_map!$A$2:$D$139,MATCH($C733,TrustCAHUB_map!$A$2:$A$139,FALSE),4)</f>
        <v>Wessex</v>
      </c>
    </row>
    <row r="734" spans="1:10" x14ac:dyDescent="0.3">
      <c r="A734" s="22" t="str">
        <f t="shared" si="11"/>
        <v>'RDZ2016Palliative50-69'</v>
      </c>
      <c r="B734" s="22">
        <v>2016</v>
      </c>
      <c r="C734" s="22" t="s">
        <v>201</v>
      </c>
      <c r="D734" s="22" t="s">
        <v>8</v>
      </c>
      <c r="E734" s="22" t="s">
        <v>627</v>
      </c>
      <c r="F734" s="22">
        <v>8</v>
      </c>
      <c r="G734" s="22">
        <v>0</v>
      </c>
      <c r="H734" s="22" t="str">
        <f>INDEX(Bar_data!$A$3:$B$140,MATCH(C734,Bar_data!$A$3:$A$140,FALSE),2)</f>
        <v>Trust038</v>
      </c>
      <c r="I734" s="22" t="str">
        <f>INDEX(TrustCAHUB_map!$A$2:$D$139,MATCH($C734,TrustCAHUB_map!$A$2:$A$139,FALSE),3)</f>
        <v>Wessex</v>
      </c>
      <c r="J734" s="22" t="str">
        <f>INDEX(TrustCAHUB_map!$A$2:$D$139,MATCH($C734,TrustCAHUB_map!$A$2:$A$139,FALSE),4)</f>
        <v>Wessex</v>
      </c>
    </row>
    <row r="735" spans="1:10" x14ac:dyDescent="0.3">
      <c r="A735" s="22" t="str">
        <f t="shared" si="11"/>
        <v>'RDZ2016Curative70+'</v>
      </c>
      <c r="B735" s="22">
        <v>2016</v>
      </c>
      <c r="C735" s="22" t="s">
        <v>201</v>
      </c>
      <c r="D735" s="22" t="s">
        <v>7</v>
      </c>
      <c r="E735" s="22" t="s">
        <v>628</v>
      </c>
      <c r="F735" s="22">
        <v>3</v>
      </c>
      <c r="G735" s="22">
        <v>0</v>
      </c>
      <c r="H735" s="22" t="str">
        <f>INDEX(Bar_data!$A$3:$B$140,MATCH(C735,Bar_data!$A$3:$A$140,FALSE),2)</f>
        <v>Trust038</v>
      </c>
      <c r="I735" s="22" t="str">
        <f>INDEX(TrustCAHUB_map!$A$2:$D$139,MATCH($C735,TrustCAHUB_map!$A$2:$A$139,FALSE),3)</f>
        <v>Wessex</v>
      </c>
      <c r="J735" s="22" t="str">
        <f>INDEX(TrustCAHUB_map!$A$2:$D$139,MATCH($C735,TrustCAHUB_map!$A$2:$A$139,FALSE),4)</f>
        <v>Wessex</v>
      </c>
    </row>
    <row r="736" spans="1:10" x14ac:dyDescent="0.3">
      <c r="A736" s="22" t="str">
        <f t="shared" si="11"/>
        <v>'RDZ2016Palliative70+'</v>
      </c>
      <c r="B736" s="22">
        <v>2016</v>
      </c>
      <c r="C736" s="22" t="s">
        <v>201</v>
      </c>
      <c r="D736" s="22" t="s">
        <v>8</v>
      </c>
      <c r="E736" s="22" t="s">
        <v>628</v>
      </c>
      <c r="F736" s="22">
        <v>10</v>
      </c>
      <c r="G736" s="22">
        <v>0</v>
      </c>
      <c r="H736" s="22" t="str">
        <f>INDEX(Bar_data!$A$3:$B$140,MATCH(C736,Bar_data!$A$3:$A$140,FALSE),2)</f>
        <v>Trust038</v>
      </c>
      <c r="I736" s="22" t="str">
        <f>INDEX(TrustCAHUB_map!$A$2:$D$139,MATCH($C736,TrustCAHUB_map!$A$2:$A$139,FALSE),3)</f>
        <v>Wessex</v>
      </c>
      <c r="J736" s="22" t="str">
        <f>INDEX(TrustCAHUB_map!$A$2:$D$139,MATCH($C736,TrustCAHUB_map!$A$2:$A$139,FALSE),4)</f>
        <v>Wessex</v>
      </c>
    </row>
    <row r="737" spans="1:10" x14ac:dyDescent="0.3">
      <c r="A737" s="22" t="str">
        <f t="shared" si="11"/>
        <v>'RE92016Palliative50-69'</v>
      </c>
      <c r="B737" s="22">
        <v>2016</v>
      </c>
      <c r="C737" s="22" t="s">
        <v>202</v>
      </c>
      <c r="D737" s="22" t="s">
        <v>8</v>
      </c>
      <c r="E737" s="22" t="s">
        <v>627</v>
      </c>
      <c r="F737" s="22">
        <v>2</v>
      </c>
      <c r="G737" s="22">
        <v>0</v>
      </c>
      <c r="H737" s="22" t="str">
        <f>INDEX(Bar_data!$A$3:$B$140,MATCH(C737,Bar_data!$A$3:$A$140,FALSE),2)</f>
        <v>Trust039</v>
      </c>
      <c r="I737" s="22" t="str">
        <f>INDEX(TrustCAHUB_map!$A$2:$D$139,MATCH($C737,TrustCAHUB_map!$A$2:$A$139,FALSE),3)</f>
        <v>North East and Cumbria</v>
      </c>
      <c r="J737" s="22" t="str">
        <f>INDEX(TrustCAHUB_map!$A$2:$D$139,MATCH($C737,TrustCAHUB_map!$A$2:$A$139,FALSE),4)</f>
        <v>North East</v>
      </c>
    </row>
    <row r="738" spans="1:10" x14ac:dyDescent="0.3">
      <c r="A738" s="22" t="str">
        <f t="shared" si="11"/>
        <v>'RE92016Curative50-69'</v>
      </c>
      <c r="B738" s="22">
        <v>2016</v>
      </c>
      <c r="C738" s="22" t="s">
        <v>202</v>
      </c>
      <c r="D738" s="22" t="s">
        <v>7</v>
      </c>
      <c r="E738" s="22" t="s">
        <v>627</v>
      </c>
      <c r="F738" s="22">
        <v>1</v>
      </c>
      <c r="G738" s="22">
        <v>0</v>
      </c>
      <c r="H738" s="22" t="str">
        <f>INDEX(Bar_data!$A$3:$B$140,MATCH(C738,Bar_data!$A$3:$A$140,FALSE),2)</f>
        <v>Trust039</v>
      </c>
      <c r="I738" s="22" t="str">
        <f>INDEX(TrustCAHUB_map!$A$2:$D$139,MATCH($C738,TrustCAHUB_map!$A$2:$A$139,FALSE),3)</f>
        <v>North East and Cumbria</v>
      </c>
      <c r="J738" s="22" t="str">
        <f>INDEX(TrustCAHUB_map!$A$2:$D$139,MATCH($C738,TrustCAHUB_map!$A$2:$A$139,FALSE),4)</f>
        <v>North East</v>
      </c>
    </row>
    <row r="739" spans="1:10" x14ac:dyDescent="0.3">
      <c r="A739" s="22" t="str">
        <f t="shared" si="11"/>
        <v>'RE92016Palliative70+'</v>
      </c>
      <c r="B739" s="22">
        <v>2016</v>
      </c>
      <c r="C739" s="22" t="s">
        <v>202</v>
      </c>
      <c r="D739" s="22" t="s">
        <v>8</v>
      </c>
      <c r="E739" s="22" t="s">
        <v>628</v>
      </c>
      <c r="F739" s="22">
        <v>3</v>
      </c>
      <c r="G739" s="22">
        <v>0</v>
      </c>
      <c r="H739" s="22" t="str">
        <f>INDEX(Bar_data!$A$3:$B$140,MATCH(C739,Bar_data!$A$3:$A$140,FALSE),2)</f>
        <v>Trust039</v>
      </c>
      <c r="I739" s="22" t="str">
        <f>INDEX(TrustCAHUB_map!$A$2:$D$139,MATCH($C739,TrustCAHUB_map!$A$2:$A$139,FALSE),3)</f>
        <v>North East and Cumbria</v>
      </c>
      <c r="J739" s="22" t="str">
        <f>INDEX(TrustCAHUB_map!$A$2:$D$139,MATCH($C739,TrustCAHUB_map!$A$2:$A$139,FALSE),4)</f>
        <v>North East</v>
      </c>
    </row>
    <row r="740" spans="1:10" x14ac:dyDescent="0.3">
      <c r="A740" s="22" t="str">
        <f t="shared" si="11"/>
        <v>'REF2016Palliative18-49'</v>
      </c>
      <c r="B740" s="22">
        <v>2016</v>
      </c>
      <c r="C740" s="22" t="s">
        <v>203</v>
      </c>
      <c r="D740" s="22" t="s">
        <v>8</v>
      </c>
      <c r="E740" s="22" t="s">
        <v>153</v>
      </c>
      <c r="F740" s="22">
        <v>1</v>
      </c>
      <c r="G740" s="22">
        <v>0</v>
      </c>
      <c r="H740" s="22" t="str">
        <f>INDEX(Bar_data!$A$3:$B$140,MATCH(C740,Bar_data!$A$3:$A$140,FALSE),2)</f>
        <v>Trust040</v>
      </c>
      <c r="I740" s="22" t="str">
        <f>INDEX(TrustCAHUB_map!$A$2:$D$139,MATCH($C740,TrustCAHUB_map!$A$2:$A$139,FALSE),3)</f>
        <v>Peninsula</v>
      </c>
      <c r="J740" s="22" t="str">
        <f>INDEX(TrustCAHUB_map!$A$2:$D$139,MATCH($C740,TrustCAHUB_map!$A$2:$A$139,FALSE),4)</f>
        <v>South West</v>
      </c>
    </row>
    <row r="741" spans="1:10" x14ac:dyDescent="0.3">
      <c r="A741" s="22" t="str">
        <f t="shared" si="11"/>
        <v>'REF2016Palliative50-69'</v>
      </c>
      <c r="B741" s="22">
        <v>2016</v>
      </c>
      <c r="C741" s="22" t="s">
        <v>203</v>
      </c>
      <c r="D741" s="22" t="s">
        <v>8</v>
      </c>
      <c r="E741" s="22" t="s">
        <v>627</v>
      </c>
      <c r="F741" s="22">
        <v>22</v>
      </c>
      <c r="G741" s="22">
        <v>2</v>
      </c>
      <c r="H741" s="22" t="str">
        <f>INDEX(Bar_data!$A$3:$B$140,MATCH(C741,Bar_data!$A$3:$A$140,FALSE),2)</f>
        <v>Trust040</v>
      </c>
      <c r="I741" s="22" t="str">
        <f>INDEX(TrustCAHUB_map!$A$2:$D$139,MATCH($C741,TrustCAHUB_map!$A$2:$A$139,FALSE),3)</f>
        <v>Peninsula</v>
      </c>
      <c r="J741" s="22" t="str">
        <f>INDEX(TrustCAHUB_map!$A$2:$D$139,MATCH($C741,TrustCAHUB_map!$A$2:$A$139,FALSE),4)</f>
        <v>South West</v>
      </c>
    </row>
    <row r="742" spans="1:10" x14ac:dyDescent="0.3">
      <c r="A742" s="22" t="str">
        <f t="shared" si="11"/>
        <v>'REF2016Curative50-69'</v>
      </c>
      <c r="B742" s="22">
        <v>2016</v>
      </c>
      <c r="C742" s="22" t="s">
        <v>203</v>
      </c>
      <c r="D742" s="22" t="s">
        <v>7</v>
      </c>
      <c r="E742" s="22" t="s">
        <v>627</v>
      </c>
      <c r="F742" s="22">
        <v>11</v>
      </c>
      <c r="G742" s="22">
        <v>0</v>
      </c>
      <c r="H742" s="22" t="str">
        <f>INDEX(Bar_data!$A$3:$B$140,MATCH(C742,Bar_data!$A$3:$A$140,FALSE),2)</f>
        <v>Trust040</v>
      </c>
      <c r="I742" s="22" t="str">
        <f>INDEX(TrustCAHUB_map!$A$2:$D$139,MATCH($C742,TrustCAHUB_map!$A$2:$A$139,FALSE),3)</f>
        <v>Peninsula</v>
      </c>
      <c r="J742" s="22" t="str">
        <f>INDEX(TrustCAHUB_map!$A$2:$D$139,MATCH($C742,TrustCAHUB_map!$A$2:$A$139,FALSE),4)</f>
        <v>South West</v>
      </c>
    </row>
    <row r="743" spans="1:10" x14ac:dyDescent="0.3">
      <c r="A743" s="22" t="str">
        <f t="shared" si="11"/>
        <v>'REF2016Curative70+'</v>
      </c>
      <c r="B743" s="22">
        <v>2016</v>
      </c>
      <c r="C743" s="22" t="s">
        <v>203</v>
      </c>
      <c r="D743" s="22" t="s">
        <v>7</v>
      </c>
      <c r="E743" s="22" t="s">
        <v>628</v>
      </c>
      <c r="F743" s="22">
        <v>11</v>
      </c>
      <c r="G743" s="22">
        <v>2</v>
      </c>
      <c r="H743" s="22" t="str">
        <f>INDEX(Bar_data!$A$3:$B$140,MATCH(C743,Bar_data!$A$3:$A$140,FALSE),2)</f>
        <v>Trust040</v>
      </c>
      <c r="I743" s="22" t="str">
        <f>INDEX(TrustCAHUB_map!$A$2:$D$139,MATCH($C743,TrustCAHUB_map!$A$2:$A$139,FALSE),3)</f>
        <v>Peninsula</v>
      </c>
      <c r="J743" s="22" t="str">
        <f>INDEX(TrustCAHUB_map!$A$2:$D$139,MATCH($C743,TrustCAHUB_map!$A$2:$A$139,FALSE),4)</f>
        <v>South West</v>
      </c>
    </row>
    <row r="744" spans="1:10" x14ac:dyDescent="0.3">
      <c r="A744" s="22" t="str">
        <f t="shared" si="11"/>
        <v>'REF2016Palliative70+'</v>
      </c>
      <c r="B744" s="22">
        <v>2016</v>
      </c>
      <c r="C744" s="22" t="s">
        <v>203</v>
      </c>
      <c r="D744" s="22" t="s">
        <v>8</v>
      </c>
      <c r="E744" s="22" t="s">
        <v>628</v>
      </c>
      <c r="F744" s="22">
        <v>12</v>
      </c>
      <c r="G744" s="22">
        <v>0</v>
      </c>
      <c r="H744" s="22" t="str">
        <f>INDEX(Bar_data!$A$3:$B$140,MATCH(C744,Bar_data!$A$3:$A$140,FALSE),2)</f>
        <v>Trust040</v>
      </c>
      <c r="I744" s="22" t="str">
        <f>INDEX(TrustCAHUB_map!$A$2:$D$139,MATCH($C744,TrustCAHUB_map!$A$2:$A$139,FALSE),3)</f>
        <v>Peninsula</v>
      </c>
      <c r="J744" s="22" t="str">
        <f>INDEX(TrustCAHUB_map!$A$2:$D$139,MATCH($C744,TrustCAHUB_map!$A$2:$A$139,FALSE),4)</f>
        <v>South West</v>
      </c>
    </row>
    <row r="745" spans="1:10" x14ac:dyDescent="0.3">
      <c r="A745" s="22" t="str">
        <f t="shared" si="11"/>
        <v>'REN2016Curative18-49'</v>
      </c>
      <c r="B745" s="22">
        <v>2016</v>
      </c>
      <c r="C745" s="22" t="s">
        <v>205</v>
      </c>
      <c r="D745" s="22" t="s">
        <v>7</v>
      </c>
      <c r="E745" s="22" t="s">
        <v>153</v>
      </c>
      <c r="F745" s="22">
        <v>11</v>
      </c>
      <c r="G745" s="22">
        <v>0</v>
      </c>
      <c r="H745" s="22" t="str">
        <f>INDEX(Bar_data!$A$3:$B$140,MATCH(C745,Bar_data!$A$3:$A$140,FALSE),2)</f>
        <v>Trust042</v>
      </c>
      <c r="I745" s="22" t="str">
        <f>INDEX(TrustCAHUB_map!$A$2:$D$139,MATCH($C745,TrustCAHUB_map!$A$2:$A$139,FALSE),3)</f>
        <v>Cheshire and Merseyside</v>
      </c>
      <c r="J745" s="22" t="str">
        <f>INDEX(TrustCAHUB_map!$A$2:$D$139,MATCH($C745,TrustCAHUB_map!$A$2:$A$139,FALSE),4)</f>
        <v>North West</v>
      </c>
    </row>
    <row r="746" spans="1:10" x14ac:dyDescent="0.3">
      <c r="A746" s="22" t="str">
        <f t="shared" si="11"/>
        <v>'REN2016Palliative18-49'</v>
      </c>
      <c r="B746" s="22">
        <v>2016</v>
      </c>
      <c r="C746" s="22" t="s">
        <v>205</v>
      </c>
      <c r="D746" s="22" t="s">
        <v>8</v>
      </c>
      <c r="E746" s="22" t="s">
        <v>153</v>
      </c>
      <c r="F746" s="22">
        <v>12</v>
      </c>
      <c r="G746" s="22">
        <v>2</v>
      </c>
      <c r="H746" s="22" t="str">
        <f>INDEX(Bar_data!$A$3:$B$140,MATCH(C746,Bar_data!$A$3:$A$140,FALSE),2)</f>
        <v>Trust042</v>
      </c>
      <c r="I746" s="22" t="str">
        <f>INDEX(TrustCAHUB_map!$A$2:$D$139,MATCH($C746,TrustCAHUB_map!$A$2:$A$139,FALSE),3)</f>
        <v>Cheshire and Merseyside</v>
      </c>
      <c r="J746" s="22" t="str">
        <f>INDEX(TrustCAHUB_map!$A$2:$D$139,MATCH($C746,TrustCAHUB_map!$A$2:$A$139,FALSE),4)</f>
        <v>North West</v>
      </c>
    </row>
    <row r="747" spans="1:10" x14ac:dyDescent="0.3">
      <c r="A747" s="22" t="str">
        <f t="shared" si="11"/>
        <v>'REN2016Palliative50-69'</v>
      </c>
      <c r="B747" s="22">
        <v>2016</v>
      </c>
      <c r="C747" s="22" t="s">
        <v>205</v>
      </c>
      <c r="D747" s="22" t="s">
        <v>8</v>
      </c>
      <c r="E747" s="22" t="s">
        <v>627</v>
      </c>
      <c r="F747" s="22">
        <v>99</v>
      </c>
      <c r="G747" s="22">
        <v>7</v>
      </c>
      <c r="H747" s="22" t="str">
        <f>INDEX(Bar_data!$A$3:$B$140,MATCH(C747,Bar_data!$A$3:$A$140,FALSE),2)</f>
        <v>Trust042</v>
      </c>
      <c r="I747" s="22" t="str">
        <f>INDEX(TrustCAHUB_map!$A$2:$D$139,MATCH($C747,TrustCAHUB_map!$A$2:$A$139,FALSE),3)</f>
        <v>Cheshire and Merseyside</v>
      </c>
      <c r="J747" s="22" t="str">
        <f>INDEX(TrustCAHUB_map!$A$2:$D$139,MATCH($C747,TrustCAHUB_map!$A$2:$A$139,FALSE),4)</f>
        <v>North West</v>
      </c>
    </row>
    <row r="748" spans="1:10" x14ac:dyDescent="0.3">
      <c r="A748" s="22" t="str">
        <f t="shared" si="11"/>
        <v>'REN2016Curative50-69'</v>
      </c>
      <c r="B748" s="22">
        <v>2016</v>
      </c>
      <c r="C748" s="22" t="s">
        <v>205</v>
      </c>
      <c r="D748" s="22" t="s">
        <v>7</v>
      </c>
      <c r="E748" s="22" t="s">
        <v>627</v>
      </c>
      <c r="F748" s="22">
        <v>84</v>
      </c>
      <c r="G748" s="22">
        <v>1</v>
      </c>
      <c r="H748" s="22" t="str">
        <f>INDEX(Bar_data!$A$3:$B$140,MATCH(C748,Bar_data!$A$3:$A$140,FALSE),2)</f>
        <v>Trust042</v>
      </c>
      <c r="I748" s="22" t="str">
        <f>INDEX(TrustCAHUB_map!$A$2:$D$139,MATCH($C748,TrustCAHUB_map!$A$2:$A$139,FALSE),3)</f>
        <v>Cheshire and Merseyside</v>
      </c>
      <c r="J748" s="22" t="str">
        <f>INDEX(TrustCAHUB_map!$A$2:$D$139,MATCH($C748,TrustCAHUB_map!$A$2:$A$139,FALSE),4)</f>
        <v>North West</v>
      </c>
    </row>
    <row r="749" spans="1:10" x14ac:dyDescent="0.3">
      <c r="A749" s="22" t="str">
        <f t="shared" si="11"/>
        <v>'REN2016Curative70+'</v>
      </c>
      <c r="B749" s="22">
        <v>2016</v>
      </c>
      <c r="C749" s="22" t="s">
        <v>205</v>
      </c>
      <c r="D749" s="22" t="s">
        <v>7</v>
      </c>
      <c r="E749" s="22" t="s">
        <v>628</v>
      </c>
      <c r="F749" s="22">
        <v>30</v>
      </c>
      <c r="G749" s="22">
        <v>2</v>
      </c>
      <c r="H749" s="22" t="str">
        <f>INDEX(Bar_data!$A$3:$B$140,MATCH(C749,Bar_data!$A$3:$A$140,FALSE),2)</f>
        <v>Trust042</v>
      </c>
      <c r="I749" s="22" t="str">
        <f>INDEX(TrustCAHUB_map!$A$2:$D$139,MATCH($C749,TrustCAHUB_map!$A$2:$A$139,FALSE),3)</f>
        <v>Cheshire and Merseyside</v>
      </c>
      <c r="J749" s="22" t="str">
        <f>INDEX(TrustCAHUB_map!$A$2:$D$139,MATCH($C749,TrustCAHUB_map!$A$2:$A$139,FALSE),4)</f>
        <v>North West</v>
      </c>
    </row>
    <row r="750" spans="1:10" x14ac:dyDescent="0.3">
      <c r="A750" s="22" t="str">
        <f t="shared" si="11"/>
        <v>'REN2016Palliative70+'</v>
      </c>
      <c r="B750" s="22">
        <v>2016</v>
      </c>
      <c r="C750" s="22" t="s">
        <v>205</v>
      </c>
      <c r="D750" s="22" t="s">
        <v>8</v>
      </c>
      <c r="E750" s="22" t="s">
        <v>628</v>
      </c>
      <c r="F750" s="22">
        <v>46</v>
      </c>
      <c r="G750" s="22">
        <v>4</v>
      </c>
      <c r="H750" s="22" t="str">
        <f>INDEX(Bar_data!$A$3:$B$140,MATCH(C750,Bar_data!$A$3:$A$140,FALSE),2)</f>
        <v>Trust042</v>
      </c>
      <c r="I750" s="22" t="str">
        <f>INDEX(TrustCAHUB_map!$A$2:$D$139,MATCH($C750,TrustCAHUB_map!$A$2:$A$139,FALSE),3)</f>
        <v>Cheshire and Merseyside</v>
      </c>
      <c r="J750" s="22" t="str">
        <f>INDEX(TrustCAHUB_map!$A$2:$D$139,MATCH($C750,TrustCAHUB_map!$A$2:$A$139,FALSE),4)</f>
        <v>North West</v>
      </c>
    </row>
    <row r="751" spans="1:10" x14ac:dyDescent="0.3">
      <c r="A751" s="22" t="str">
        <f t="shared" si="11"/>
        <v>'RF42016Palliative18-49'</v>
      </c>
      <c r="B751" s="22">
        <v>2016</v>
      </c>
      <c r="C751" s="22" t="s">
        <v>206</v>
      </c>
      <c r="D751" s="22" t="s">
        <v>8</v>
      </c>
      <c r="E751" s="22" t="s">
        <v>153</v>
      </c>
      <c r="F751" s="22">
        <v>2</v>
      </c>
      <c r="G751" s="22">
        <v>0</v>
      </c>
      <c r="H751" s="22" t="str">
        <f>INDEX(Bar_data!$A$3:$B$140,MATCH(C751,Bar_data!$A$3:$A$140,FALSE),2)</f>
        <v>Trust043</v>
      </c>
      <c r="I751" s="22" t="str">
        <f>INDEX(TrustCAHUB_map!$A$2:$D$139,MATCH($C751,TrustCAHUB_map!$A$2:$A$139,FALSE),3)</f>
        <v>North Central and North East London</v>
      </c>
      <c r="J751" s="22" t="str">
        <f>INDEX(TrustCAHUB_map!$A$2:$D$139,MATCH($C751,TrustCAHUB_map!$A$2:$A$139,FALSE),4)</f>
        <v>London</v>
      </c>
    </row>
    <row r="752" spans="1:10" x14ac:dyDescent="0.3">
      <c r="A752" s="22" t="str">
        <f t="shared" si="11"/>
        <v>'RF42016Curative18-49'</v>
      </c>
      <c r="B752" s="22">
        <v>2016</v>
      </c>
      <c r="C752" s="22" t="s">
        <v>206</v>
      </c>
      <c r="D752" s="22" t="s">
        <v>7</v>
      </c>
      <c r="E752" s="22" t="s">
        <v>153</v>
      </c>
      <c r="F752" s="22">
        <v>1</v>
      </c>
      <c r="G752" s="22">
        <v>0</v>
      </c>
      <c r="H752" s="22" t="str">
        <f>INDEX(Bar_data!$A$3:$B$140,MATCH(C752,Bar_data!$A$3:$A$140,FALSE),2)</f>
        <v>Trust043</v>
      </c>
      <c r="I752" s="22" t="str">
        <f>INDEX(TrustCAHUB_map!$A$2:$D$139,MATCH($C752,TrustCAHUB_map!$A$2:$A$139,FALSE),3)</f>
        <v>North Central and North East London</v>
      </c>
      <c r="J752" s="22" t="str">
        <f>INDEX(TrustCAHUB_map!$A$2:$D$139,MATCH($C752,TrustCAHUB_map!$A$2:$A$139,FALSE),4)</f>
        <v>London</v>
      </c>
    </row>
    <row r="753" spans="1:10" x14ac:dyDescent="0.3">
      <c r="A753" s="22" t="str">
        <f t="shared" si="11"/>
        <v>'RF42016Palliative50-69'</v>
      </c>
      <c r="B753" s="22">
        <v>2016</v>
      </c>
      <c r="C753" s="22" t="s">
        <v>206</v>
      </c>
      <c r="D753" s="22" t="s">
        <v>8</v>
      </c>
      <c r="E753" s="22" t="s">
        <v>627</v>
      </c>
      <c r="F753" s="22">
        <v>24</v>
      </c>
      <c r="G753" s="22">
        <v>5</v>
      </c>
      <c r="H753" s="22" t="str">
        <f>INDEX(Bar_data!$A$3:$B$140,MATCH(C753,Bar_data!$A$3:$A$140,FALSE),2)</f>
        <v>Trust043</v>
      </c>
      <c r="I753" s="22" t="str">
        <f>INDEX(TrustCAHUB_map!$A$2:$D$139,MATCH($C753,TrustCAHUB_map!$A$2:$A$139,FALSE),3)</f>
        <v>North Central and North East London</v>
      </c>
      <c r="J753" s="22" t="str">
        <f>INDEX(TrustCAHUB_map!$A$2:$D$139,MATCH($C753,TrustCAHUB_map!$A$2:$A$139,FALSE),4)</f>
        <v>London</v>
      </c>
    </row>
    <row r="754" spans="1:10" x14ac:dyDescent="0.3">
      <c r="A754" s="22" t="str">
        <f t="shared" si="11"/>
        <v>'RF42016Curative50-69'</v>
      </c>
      <c r="B754" s="22">
        <v>2016</v>
      </c>
      <c r="C754" s="22" t="s">
        <v>206</v>
      </c>
      <c r="D754" s="22" t="s">
        <v>7</v>
      </c>
      <c r="E754" s="22" t="s">
        <v>627</v>
      </c>
      <c r="F754" s="22">
        <v>15</v>
      </c>
      <c r="G754" s="22">
        <v>1</v>
      </c>
      <c r="H754" s="22" t="str">
        <f>INDEX(Bar_data!$A$3:$B$140,MATCH(C754,Bar_data!$A$3:$A$140,FALSE),2)</f>
        <v>Trust043</v>
      </c>
      <c r="I754" s="22" t="str">
        <f>INDEX(TrustCAHUB_map!$A$2:$D$139,MATCH($C754,TrustCAHUB_map!$A$2:$A$139,FALSE),3)</f>
        <v>North Central and North East London</v>
      </c>
      <c r="J754" s="22" t="str">
        <f>INDEX(TrustCAHUB_map!$A$2:$D$139,MATCH($C754,TrustCAHUB_map!$A$2:$A$139,FALSE),4)</f>
        <v>London</v>
      </c>
    </row>
    <row r="755" spans="1:10" x14ac:dyDescent="0.3">
      <c r="A755" s="22" t="str">
        <f t="shared" si="11"/>
        <v>'RF42016Curative70+'</v>
      </c>
      <c r="B755" s="22">
        <v>2016</v>
      </c>
      <c r="C755" s="22" t="s">
        <v>206</v>
      </c>
      <c r="D755" s="22" t="s">
        <v>7</v>
      </c>
      <c r="E755" s="22" t="s">
        <v>628</v>
      </c>
      <c r="F755" s="22">
        <v>21</v>
      </c>
      <c r="G755" s="22">
        <v>2</v>
      </c>
      <c r="H755" s="22" t="str">
        <f>INDEX(Bar_data!$A$3:$B$140,MATCH(C755,Bar_data!$A$3:$A$140,FALSE),2)</f>
        <v>Trust043</v>
      </c>
      <c r="I755" s="22" t="str">
        <f>INDEX(TrustCAHUB_map!$A$2:$D$139,MATCH($C755,TrustCAHUB_map!$A$2:$A$139,FALSE),3)</f>
        <v>North Central and North East London</v>
      </c>
      <c r="J755" s="22" t="str">
        <f>INDEX(TrustCAHUB_map!$A$2:$D$139,MATCH($C755,TrustCAHUB_map!$A$2:$A$139,FALSE),4)</f>
        <v>London</v>
      </c>
    </row>
    <row r="756" spans="1:10" x14ac:dyDescent="0.3">
      <c r="A756" s="22" t="str">
        <f t="shared" si="11"/>
        <v>'RF42016Palliative70+'</v>
      </c>
      <c r="B756" s="22">
        <v>2016</v>
      </c>
      <c r="C756" s="22" t="s">
        <v>206</v>
      </c>
      <c r="D756" s="22" t="s">
        <v>8</v>
      </c>
      <c r="E756" s="22" t="s">
        <v>628</v>
      </c>
      <c r="F756" s="22">
        <v>11</v>
      </c>
      <c r="G756" s="22">
        <v>1</v>
      </c>
      <c r="H756" s="22" t="str">
        <f>INDEX(Bar_data!$A$3:$B$140,MATCH(C756,Bar_data!$A$3:$A$140,FALSE),2)</f>
        <v>Trust043</v>
      </c>
      <c r="I756" s="22" t="str">
        <f>INDEX(TrustCAHUB_map!$A$2:$D$139,MATCH($C756,TrustCAHUB_map!$A$2:$A$139,FALSE),3)</f>
        <v>North Central and North East London</v>
      </c>
      <c r="J756" s="22" t="str">
        <f>INDEX(TrustCAHUB_map!$A$2:$D$139,MATCH($C756,TrustCAHUB_map!$A$2:$A$139,FALSE),4)</f>
        <v>London</v>
      </c>
    </row>
    <row r="757" spans="1:10" x14ac:dyDescent="0.3">
      <c r="A757" s="22" t="str">
        <f t="shared" si="11"/>
        <v>'RGN2016Palliative18-49'</v>
      </c>
      <c r="B757" s="22">
        <v>2016</v>
      </c>
      <c r="C757" s="22" t="s">
        <v>210</v>
      </c>
      <c r="D757" s="22" t="s">
        <v>8</v>
      </c>
      <c r="E757" s="22" t="s">
        <v>153</v>
      </c>
      <c r="F757" s="22">
        <v>2</v>
      </c>
      <c r="G757" s="22">
        <v>0</v>
      </c>
      <c r="H757" s="22" t="str">
        <f>INDEX(Bar_data!$A$3:$B$140,MATCH(C757,Bar_data!$A$3:$A$140,FALSE),2)</f>
        <v>Trust047</v>
      </c>
      <c r="I757" s="22" t="str">
        <f>INDEX(TrustCAHUB_map!$A$2:$D$139,MATCH($C757,TrustCAHUB_map!$A$2:$A$139,FALSE),3)</f>
        <v>East of England</v>
      </c>
      <c r="J757" s="22" t="str">
        <f>INDEX(TrustCAHUB_map!$A$2:$D$139,MATCH($C757,TrustCAHUB_map!$A$2:$A$139,FALSE),4)</f>
        <v>East of England</v>
      </c>
    </row>
    <row r="758" spans="1:10" x14ac:dyDescent="0.3">
      <c r="A758" s="22" t="str">
        <f t="shared" si="11"/>
        <v>'RGN2016Curative50-69'</v>
      </c>
      <c r="B758" s="22">
        <v>2016</v>
      </c>
      <c r="C758" s="22" t="s">
        <v>210</v>
      </c>
      <c r="D758" s="22" t="s">
        <v>7</v>
      </c>
      <c r="E758" s="22" t="s">
        <v>627</v>
      </c>
      <c r="F758" s="22">
        <v>22</v>
      </c>
      <c r="G758" s="22">
        <v>1</v>
      </c>
      <c r="H758" s="22" t="str">
        <f>INDEX(Bar_data!$A$3:$B$140,MATCH(C758,Bar_data!$A$3:$A$140,FALSE),2)</f>
        <v>Trust047</v>
      </c>
      <c r="I758" s="22" t="str">
        <f>INDEX(TrustCAHUB_map!$A$2:$D$139,MATCH($C758,TrustCAHUB_map!$A$2:$A$139,FALSE),3)</f>
        <v>East of England</v>
      </c>
      <c r="J758" s="22" t="str">
        <f>INDEX(TrustCAHUB_map!$A$2:$D$139,MATCH($C758,TrustCAHUB_map!$A$2:$A$139,FALSE),4)</f>
        <v>East of England</v>
      </c>
    </row>
    <row r="759" spans="1:10" x14ac:dyDescent="0.3">
      <c r="A759" s="22" t="str">
        <f t="shared" si="11"/>
        <v>'RGN2016Palliative50-69'</v>
      </c>
      <c r="B759" s="22">
        <v>2016</v>
      </c>
      <c r="C759" s="22" t="s">
        <v>210</v>
      </c>
      <c r="D759" s="22" t="s">
        <v>8</v>
      </c>
      <c r="E759" s="22" t="s">
        <v>627</v>
      </c>
      <c r="F759" s="22">
        <v>25</v>
      </c>
      <c r="G759" s="22">
        <v>3</v>
      </c>
      <c r="H759" s="22" t="str">
        <f>INDEX(Bar_data!$A$3:$B$140,MATCH(C759,Bar_data!$A$3:$A$140,FALSE),2)</f>
        <v>Trust047</v>
      </c>
      <c r="I759" s="22" t="str">
        <f>INDEX(TrustCAHUB_map!$A$2:$D$139,MATCH($C759,TrustCAHUB_map!$A$2:$A$139,FALSE),3)</f>
        <v>East of England</v>
      </c>
      <c r="J759" s="22" t="str">
        <f>INDEX(TrustCAHUB_map!$A$2:$D$139,MATCH($C759,TrustCAHUB_map!$A$2:$A$139,FALSE),4)</f>
        <v>East of England</v>
      </c>
    </row>
    <row r="760" spans="1:10" x14ac:dyDescent="0.3">
      <c r="A760" s="22" t="str">
        <f t="shared" si="11"/>
        <v>'RGN2016Palliative70+'</v>
      </c>
      <c r="B760" s="22">
        <v>2016</v>
      </c>
      <c r="C760" s="22" t="s">
        <v>210</v>
      </c>
      <c r="D760" s="22" t="s">
        <v>8</v>
      </c>
      <c r="E760" s="22" t="s">
        <v>628</v>
      </c>
      <c r="F760" s="22">
        <v>22</v>
      </c>
      <c r="G760" s="22">
        <v>1</v>
      </c>
      <c r="H760" s="22" t="str">
        <f>INDEX(Bar_data!$A$3:$B$140,MATCH(C760,Bar_data!$A$3:$A$140,FALSE),2)</f>
        <v>Trust047</v>
      </c>
      <c r="I760" s="22" t="str">
        <f>INDEX(TrustCAHUB_map!$A$2:$D$139,MATCH($C760,TrustCAHUB_map!$A$2:$A$139,FALSE),3)</f>
        <v>East of England</v>
      </c>
      <c r="J760" s="22" t="str">
        <f>INDEX(TrustCAHUB_map!$A$2:$D$139,MATCH($C760,TrustCAHUB_map!$A$2:$A$139,FALSE),4)</f>
        <v>East of England</v>
      </c>
    </row>
    <row r="761" spans="1:10" x14ac:dyDescent="0.3">
      <c r="A761" s="22" t="str">
        <f t="shared" si="11"/>
        <v>'RGN2016Curative70+'</v>
      </c>
      <c r="B761" s="22">
        <v>2016</v>
      </c>
      <c r="C761" s="22" t="s">
        <v>210</v>
      </c>
      <c r="D761" s="22" t="s">
        <v>7</v>
      </c>
      <c r="E761" s="22" t="s">
        <v>628</v>
      </c>
      <c r="F761" s="22">
        <v>17</v>
      </c>
      <c r="G761" s="22">
        <v>0</v>
      </c>
      <c r="H761" s="22" t="str">
        <f>INDEX(Bar_data!$A$3:$B$140,MATCH(C761,Bar_data!$A$3:$A$140,FALSE),2)</f>
        <v>Trust047</v>
      </c>
      <c r="I761" s="22" t="str">
        <f>INDEX(TrustCAHUB_map!$A$2:$D$139,MATCH($C761,TrustCAHUB_map!$A$2:$A$139,FALSE),3)</f>
        <v>East of England</v>
      </c>
      <c r="J761" s="22" t="str">
        <f>INDEX(TrustCAHUB_map!$A$2:$D$139,MATCH($C761,TrustCAHUB_map!$A$2:$A$139,FALSE),4)</f>
        <v>East of England</v>
      </c>
    </row>
    <row r="762" spans="1:10" x14ac:dyDescent="0.3">
      <c r="A762" s="22" t="str">
        <f t="shared" si="11"/>
        <v>'RGP2016Palliative18-49'</v>
      </c>
      <c r="B762" s="22">
        <v>2016</v>
      </c>
      <c r="C762" s="22" t="s">
        <v>211</v>
      </c>
      <c r="D762" s="22" t="s">
        <v>8</v>
      </c>
      <c r="E762" s="22" t="s">
        <v>153</v>
      </c>
      <c r="F762" s="22">
        <v>3</v>
      </c>
      <c r="G762" s="22">
        <v>1</v>
      </c>
      <c r="H762" s="22" t="str">
        <f>INDEX(Bar_data!$A$3:$B$140,MATCH(C762,Bar_data!$A$3:$A$140,FALSE),2)</f>
        <v>Trust048</v>
      </c>
      <c r="I762" s="22" t="str">
        <f>INDEX(TrustCAHUB_map!$A$2:$D$139,MATCH($C762,TrustCAHUB_map!$A$2:$A$139,FALSE),3)</f>
        <v>East of England</v>
      </c>
      <c r="J762" s="22" t="str">
        <f>INDEX(TrustCAHUB_map!$A$2:$D$139,MATCH($C762,TrustCAHUB_map!$A$2:$A$139,FALSE),4)</f>
        <v>East of England</v>
      </c>
    </row>
    <row r="763" spans="1:10" x14ac:dyDescent="0.3">
      <c r="A763" s="22" t="str">
        <f t="shared" si="11"/>
        <v>'RGP2016Curative50-69'</v>
      </c>
      <c r="B763" s="22">
        <v>2016</v>
      </c>
      <c r="C763" s="22" t="s">
        <v>211</v>
      </c>
      <c r="D763" s="22" t="s">
        <v>7</v>
      </c>
      <c r="E763" s="22" t="s">
        <v>627</v>
      </c>
      <c r="F763" s="22">
        <v>7</v>
      </c>
      <c r="G763" s="22">
        <v>0</v>
      </c>
      <c r="H763" s="22" t="str">
        <f>INDEX(Bar_data!$A$3:$B$140,MATCH(C763,Bar_data!$A$3:$A$140,FALSE),2)</f>
        <v>Trust048</v>
      </c>
      <c r="I763" s="22" t="str">
        <f>INDEX(TrustCAHUB_map!$A$2:$D$139,MATCH($C763,TrustCAHUB_map!$A$2:$A$139,FALSE),3)</f>
        <v>East of England</v>
      </c>
      <c r="J763" s="22" t="str">
        <f>INDEX(TrustCAHUB_map!$A$2:$D$139,MATCH($C763,TrustCAHUB_map!$A$2:$A$139,FALSE),4)</f>
        <v>East of England</v>
      </c>
    </row>
    <row r="764" spans="1:10" x14ac:dyDescent="0.3">
      <c r="A764" s="22" t="str">
        <f t="shared" si="11"/>
        <v>'RGP2016Palliative50-69'</v>
      </c>
      <c r="B764" s="22">
        <v>2016</v>
      </c>
      <c r="C764" s="22" t="s">
        <v>211</v>
      </c>
      <c r="D764" s="22" t="s">
        <v>8</v>
      </c>
      <c r="E764" s="22" t="s">
        <v>627</v>
      </c>
      <c r="F764" s="22">
        <v>12</v>
      </c>
      <c r="G764" s="22">
        <v>2</v>
      </c>
      <c r="H764" s="22" t="str">
        <f>INDEX(Bar_data!$A$3:$B$140,MATCH(C764,Bar_data!$A$3:$A$140,FALSE),2)</f>
        <v>Trust048</v>
      </c>
      <c r="I764" s="22" t="str">
        <f>INDEX(TrustCAHUB_map!$A$2:$D$139,MATCH($C764,TrustCAHUB_map!$A$2:$A$139,FALSE),3)</f>
        <v>East of England</v>
      </c>
      <c r="J764" s="22" t="str">
        <f>INDEX(TrustCAHUB_map!$A$2:$D$139,MATCH($C764,TrustCAHUB_map!$A$2:$A$139,FALSE),4)</f>
        <v>East of England</v>
      </c>
    </row>
    <row r="765" spans="1:10" x14ac:dyDescent="0.3">
      <c r="A765" s="22" t="str">
        <f t="shared" si="11"/>
        <v>'RGP2016Palliative70+'</v>
      </c>
      <c r="B765" s="22">
        <v>2016</v>
      </c>
      <c r="C765" s="22" t="s">
        <v>211</v>
      </c>
      <c r="D765" s="22" t="s">
        <v>8</v>
      </c>
      <c r="E765" s="22" t="s">
        <v>628</v>
      </c>
      <c r="F765" s="22">
        <v>16</v>
      </c>
      <c r="G765" s="22">
        <v>0</v>
      </c>
      <c r="H765" s="22" t="str">
        <f>INDEX(Bar_data!$A$3:$B$140,MATCH(C765,Bar_data!$A$3:$A$140,FALSE),2)</f>
        <v>Trust048</v>
      </c>
      <c r="I765" s="22" t="str">
        <f>INDEX(TrustCAHUB_map!$A$2:$D$139,MATCH($C765,TrustCAHUB_map!$A$2:$A$139,FALSE),3)</f>
        <v>East of England</v>
      </c>
      <c r="J765" s="22" t="str">
        <f>INDEX(TrustCAHUB_map!$A$2:$D$139,MATCH($C765,TrustCAHUB_map!$A$2:$A$139,FALSE),4)</f>
        <v>East of England</v>
      </c>
    </row>
    <row r="766" spans="1:10" x14ac:dyDescent="0.3">
      <c r="A766" s="22" t="str">
        <f t="shared" si="11"/>
        <v>'RGP2016Curative70+'</v>
      </c>
      <c r="B766" s="22">
        <v>2016</v>
      </c>
      <c r="C766" s="22" t="s">
        <v>211</v>
      </c>
      <c r="D766" s="22" t="s">
        <v>7</v>
      </c>
      <c r="E766" s="22" t="s">
        <v>628</v>
      </c>
      <c r="F766" s="22">
        <v>10</v>
      </c>
      <c r="G766" s="22">
        <v>0</v>
      </c>
      <c r="H766" s="22" t="str">
        <f>INDEX(Bar_data!$A$3:$B$140,MATCH(C766,Bar_data!$A$3:$A$140,FALSE),2)</f>
        <v>Trust048</v>
      </c>
      <c r="I766" s="22" t="str">
        <f>INDEX(TrustCAHUB_map!$A$2:$D$139,MATCH($C766,TrustCAHUB_map!$A$2:$A$139,FALSE),3)</f>
        <v>East of England</v>
      </c>
      <c r="J766" s="22" t="str">
        <f>INDEX(TrustCAHUB_map!$A$2:$D$139,MATCH($C766,TrustCAHUB_map!$A$2:$A$139,FALSE),4)</f>
        <v>East of England</v>
      </c>
    </row>
    <row r="767" spans="1:10" x14ac:dyDescent="0.3">
      <c r="A767" s="22" t="str">
        <f t="shared" si="11"/>
        <v>'RGR2016Palliative18-49'</v>
      </c>
      <c r="B767" s="22">
        <v>2016</v>
      </c>
      <c r="C767" s="22" t="s">
        <v>212</v>
      </c>
      <c r="D767" s="22" t="s">
        <v>8</v>
      </c>
      <c r="E767" s="22" t="s">
        <v>153</v>
      </c>
      <c r="F767" s="22">
        <v>3</v>
      </c>
      <c r="G767" s="22">
        <v>0</v>
      </c>
      <c r="H767" s="22" t="str">
        <f>INDEX(Bar_data!$A$3:$B$140,MATCH(C767,Bar_data!$A$3:$A$140,FALSE),2)</f>
        <v>Trust050</v>
      </c>
      <c r="I767" s="22" t="str">
        <f>INDEX(TrustCAHUB_map!$A$2:$D$139,MATCH($C767,TrustCAHUB_map!$A$2:$A$139,FALSE),3)</f>
        <v>East of England</v>
      </c>
      <c r="J767" s="22" t="str">
        <f>INDEX(TrustCAHUB_map!$A$2:$D$139,MATCH($C767,TrustCAHUB_map!$A$2:$A$139,FALSE),4)</f>
        <v>East of England</v>
      </c>
    </row>
    <row r="768" spans="1:10" x14ac:dyDescent="0.3">
      <c r="A768" s="22" t="str">
        <f t="shared" si="11"/>
        <v>'RGR2016Palliative50-69'</v>
      </c>
      <c r="B768" s="22">
        <v>2016</v>
      </c>
      <c r="C768" s="22" t="s">
        <v>212</v>
      </c>
      <c r="D768" s="22" t="s">
        <v>8</v>
      </c>
      <c r="E768" s="22" t="s">
        <v>627</v>
      </c>
      <c r="F768" s="22">
        <v>6</v>
      </c>
      <c r="G768" s="22">
        <v>1</v>
      </c>
      <c r="H768" s="22" t="str">
        <f>INDEX(Bar_data!$A$3:$B$140,MATCH(C768,Bar_data!$A$3:$A$140,FALSE),2)</f>
        <v>Trust050</v>
      </c>
      <c r="I768" s="22" t="str">
        <f>INDEX(TrustCAHUB_map!$A$2:$D$139,MATCH($C768,TrustCAHUB_map!$A$2:$A$139,FALSE),3)</f>
        <v>East of England</v>
      </c>
      <c r="J768" s="22" t="str">
        <f>INDEX(TrustCAHUB_map!$A$2:$D$139,MATCH($C768,TrustCAHUB_map!$A$2:$A$139,FALSE),4)</f>
        <v>East of England</v>
      </c>
    </row>
    <row r="769" spans="1:10" x14ac:dyDescent="0.3">
      <c r="A769" s="22" t="str">
        <f t="shared" si="11"/>
        <v>'RGR2016Curative50-69'</v>
      </c>
      <c r="B769" s="22">
        <v>2016</v>
      </c>
      <c r="C769" s="22" t="s">
        <v>212</v>
      </c>
      <c r="D769" s="22" t="s">
        <v>7</v>
      </c>
      <c r="E769" s="22" t="s">
        <v>627</v>
      </c>
      <c r="F769" s="22">
        <v>5</v>
      </c>
      <c r="G769" s="22">
        <v>0</v>
      </c>
      <c r="H769" s="22" t="str">
        <f>INDEX(Bar_data!$A$3:$B$140,MATCH(C769,Bar_data!$A$3:$A$140,FALSE),2)</f>
        <v>Trust050</v>
      </c>
      <c r="I769" s="22" t="str">
        <f>INDEX(TrustCAHUB_map!$A$2:$D$139,MATCH($C769,TrustCAHUB_map!$A$2:$A$139,FALSE),3)</f>
        <v>East of England</v>
      </c>
      <c r="J769" s="22" t="str">
        <f>INDEX(TrustCAHUB_map!$A$2:$D$139,MATCH($C769,TrustCAHUB_map!$A$2:$A$139,FALSE),4)</f>
        <v>East of England</v>
      </c>
    </row>
    <row r="770" spans="1:10" x14ac:dyDescent="0.3">
      <c r="A770" s="22" t="str">
        <f t="shared" si="11"/>
        <v>'RGR2016Curative70+'</v>
      </c>
      <c r="B770" s="22">
        <v>2016</v>
      </c>
      <c r="C770" s="22" t="s">
        <v>212</v>
      </c>
      <c r="D770" s="22" t="s">
        <v>7</v>
      </c>
      <c r="E770" s="22" t="s">
        <v>628</v>
      </c>
      <c r="F770" s="22">
        <v>7</v>
      </c>
      <c r="G770" s="22">
        <v>0</v>
      </c>
      <c r="H770" s="22" t="str">
        <f>INDEX(Bar_data!$A$3:$B$140,MATCH(C770,Bar_data!$A$3:$A$140,FALSE),2)</f>
        <v>Trust050</v>
      </c>
      <c r="I770" s="22" t="str">
        <f>INDEX(TrustCAHUB_map!$A$2:$D$139,MATCH($C770,TrustCAHUB_map!$A$2:$A$139,FALSE),3)</f>
        <v>East of England</v>
      </c>
      <c r="J770" s="22" t="str">
        <f>INDEX(TrustCAHUB_map!$A$2:$D$139,MATCH($C770,TrustCAHUB_map!$A$2:$A$139,FALSE),4)</f>
        <v>East of England</v>
      </c>
    </row>
    <row r="771" spans="1:10" x14ac:dyDescent="0.3">
      <c r="A771" s="22" t="str">
        <f t="shared" ref="A771:A834" si="12">"'"&amp;C771&amp;B771&amp;D771&amp;E771&amp;"'"</f>
        <v>'RGR2016Palliative70+'</v>
      </c>
      <c r="B771" s="22">
        <v>2016</v>
      </c>
      <c r="C771" s="22" t="s">
        <v>212</v>
      </c>
      <c r="D771" s="22" t="s">
        <v>8</v>
      </c>
      <c r="E771" s="22" t="s">
        <v>628</v>
      </c>
      <c r="F771" s="22">
        <v>12</v>
      </c>
      <c r="G771" s="22">
        <v>1</v>
      </c>
      <c r="H771" s="22" t="str">
        <f>INDEX(Bar_data!$A$3:$B$140,MATCH(C771,Bar_data!$A$3:$A$140,FALSE),2)</f>
        <v>Trust050</v>
      </c>
      <c r="I771" s="22" t="str">
        <f>INDEX(TrustCAHUB_map!$A$2:$D$139,MATCH($C771,TrustCAHUB_map!$A$2:$A$139,FALSE),3)</f>
        <v>East of England</v>
      </c>
      <c r="J771" s="22" t="str">
        <f>INDEX(TrustCAHUB_map!$A$2:$D$139,MATCH($C771,TrustCAHUB_map!$A$2:$A$139,FALSE),4)</f>
        <v>East of England</v>
      </c>
    </row>
    <row r="772" spans="1:10" x14ac:dyDescent="0.3">
      <c r="A772" s="22" t="str">
        <f t="shared" si="12"/>
        <v>'RGT2016Palliative18-49'</v>
      </c>
      <c r="B772" s="22">
        <v>2016</v>
      </c>
      <c r="C772" s="22" t="s">
        <v>213</v>
      </c>
      <c r="D772" s="22" t="s">
        <v>8</v>
      </c>
      <c r="E772" s="22" t="s">
        <v>153</v>
      </c>
      <c r="F772" s="22">
        <v>7</v>
      </c>
      <c r="G772" s="22">
        <v>1</v>
      </c>
      <c r="H772" s="22" t="str">
        <f>INDEX(Bar_data!$A$3:$B$140,MATCH(C772,Bar_data!$A$3:$A$140,FALSE),2)</f>
        <v>Trust051</v>
      </c>
      <c r="I772" s="22" t="str">
        <f>INDEX(TrustCAHUB_map!$A$2:$D$139,MATCH($C772,TrustCAHUB_map!$A$2:$A$139,FALSE),3)</f>
        <v>East of England</v>
      </c>
      <c r="J772" s="22" t="str">
        <f>INDEX(TrustCAHUB_map!$A$2:$D$139,MATCH($C772,TrustCAHUB_map!$A$2:$A$139,FALSE),4)</f>
        <v>East of England</v>
      </c>
    </row>
    <row r="773" spans="1:10" x14ac:dyDescent="0.3">
      <c r="A773" s="22" t="str">
        <f t="shared" si="12"/>
        <v>'RGT2016Curative18-49'</v>
      </c>
      <c r="B773" s="22">
        <v>2016</v>
      </c>
      <c r="C773" s="22" t="s">
        <v>213</v>
      </c>
      <c r="D773" s="22" t="s">
        <v>7</v>
      </c>
      <c r="E773" s="22" t="s">
        <v>153</v>
      </c>
      <c r="F773" s="22">
        <v>3</v>
      </c>
      <c r="G773" s="22">
        <v>0</v>
      </c>
      <c r="H773" s="22" t="str">
        <f>INDEX(Bar_data!$A$3:$B$140,MATCH(C773,Bar_data!$A$3:$A$140,FALSE),2)</f>
        <v>Trust051</v>
      </c>
      <c r="I773" s="22" t="str">
        <f>INDEX(TrustCAHUB_map!$A$2:$D$139,MATCH($C773,TrustCAHUB_map!$A$2:$A$139,FALSE),3)</f>
        <v>East of England</v>
      </c>
      <c r="J773" s="22" t="str">
        <f>INDEX(TrustCAHUB_map!$A$2:$D$139,MATCH($C773,TrustCAHUB_map!$A$2:$A$139,FALSE),4)</f>
        <v>East of England</v>
      </c>
    </row>
    <row r="774" spans="1:10" x14ac:dyDescent="0.3">
      <c r="A774" s="22" t="str">
        <f t="shared" si="12"/>
        <v>'RGT2016Palliative50-69'</v>
      </c>
      <c r="B774" s="22">
        <v>2016</v>
      </c>
      <c r="C774" s="22" t="s">
        <v>213</v>
      </c>
      <c r="D774" s="22" t="s">
        <v>8</v>
      </c>
      <c r="E774" s="22" t="s">
        <v>627</v>
      </c>
      <c r="F774" s="22">
        <v>23</v>
      </c>
      <c r="G774" s="22">
        <v>1</v>
      </c>
      <c r="H774" s="22" t="str">
        <f>INDEX(Bar_data!$A$3:$B$140,MATCH(C774,Bar_data!$A$3:$A$140,FALSE),2)</f>
        <v>Trust051</v>
      </c>
      <c r="I774" s="22" t="str">
        <f>INDEX(TrustCAHUB_map!$A$2:$D$139,MATCH($C774,TrustCAHUB_map!$A$2:$A$139,FALSE),3)</f>
        <v>East of England</v>
      </c>
      <c r="J774" s="22" t="str">
        <f>INDEX(TrustCAHUB_map!$A$2:$D$139,MATCH($C774,TrustCAHUB_map!$A$2:$A$139,FALSE),4)</f>
        <v>East of England</v>
      </c>
    </row>
    <row r="775" spans="1:10" x14ac:dyDescent="0.3">
      <c r="A775" s="22" t="str">
        <f t="shared" si="12"/>
        <v>'RGT2016Curative50-69'</v>
      </c>
      <c r="B775" s="22">
        <v>2016</v>
      </c>
      <c r="C775" s="22" t="s">
        <v>213</v>
      </c>
      <c r="D775" s="22" t="s">
        <v>7</v>
      </c>
      <c r="E775" s="22" t="s">
        <v>627</v>
      </c>
      <c r="F775" s="22">
        <v>16</v>
      </c>
      <c r="G775" s="22">
        <v>0</v>
      </c>
      <c r="H775" s="22" t="str">
        <f>INDEX(Bar_data!$A$3:$B$140,MATCH(C775,Bar_data!$A$3:$A$140,FALSE),2)</f>
        <v>Trust051</v>
      </c>
      <c r="I775" s="22" t="str">
        <f>INDEX(TrustCAHUB_map!$A$2:$D$139,MATCH($C775,TrustCAHUB_map!$A$2:$A$139,FALSE),3)</f>
        <v>East of England</v>
      </c>
      <c r="J775" s="22" t="str">
        <f>INDEX(TrustCAHUB_map!$A$2:$D$139,MATCH($C775,TrustCAHUB_map!$A$2:$A$139,FALSE),4)</f>
        <v>East of England</v>
      </c>
    </row>
    <row r="776" spans="1:10" x14ac:dyDescent="0.3">
      <c r="A776" s="22" t="str">
        <f t="shared" si="12"/>
        <v>'RGT2016Curative70+'</v>
      </c>
      <c r="B776" s="22">
        <v>2016</v>
      </c>
      <c r="C776" s="22" t="s">
        <v>213</v>
      </c>
      <c r="D776" s="22" t="s">
        <v>7</v>
      </c>
      <c r="E776" s="22" t="s">
        <v>628</v>
      </c>
      <c r="F776" s="22">
        <v>16</v>
      </c>
      <c r="G776" s="22">
        <v>0</v>
      </c>
      <c r="H776" s="22" t="str">
        <f>INDEX(Bar_data!$A$3:$B$140,MATCH(C776,Bar_data!$A$3:$A$140,FALSE),2)</f>
        <v>Trust051</v>
      </c>
      <c r="I776" s="22" t="str">
        <f>INDEX(TrustCAHUB_map!$A$2:$D$139,MATCH($C776,TrustCAHUB_map!$A$2:$A$139,FALSE),3)</f>
        <v>East of England</v>
      </c>
      <c r="J776" s="22" t="str">
        <f>INDEX(TrustCAHUB_map!$A$2:$D$139,MATCH($C776,TrustCAHUB_map!$A$2:$A$139,FALSE),4)</f>
        <v>East of England</v>
      </c>
    </row>
    <row r="777" spans="1:10" x14ac:dyDescent="0.3">
      <c r="A777" s="22" t="str">
        <f t="shared" si="12"/>
        <v>'RGT2016Palliative70+'</v>
      </c>
      <c r="B777" s="22">
        <v>2016</v>
      </c>
      <c r="C777" s="22" t="s">
        <v>213</v>
      </c>
      <c r="D777" s="22" t="s">
        <v>8</v>
      </c>
      <c r="E777" s="22" t="s">
        <v>628</v>
      </c>
      <c r="F777" s="22">
        <v>13</v>
      </c>
      <c r="G777" s="22">
        <v>1</v>
      </c>
      <c r="H777" s="22" t="str">
        <f>INDEX(Bar_data!$A$3:$B$140,MATCH(C777,Bar_data!$A$3:$A$140,FALSE),2)</f>
        <v>Trust051</v>
      </c>
      <c r="I777" s="22" t="str">
        <f>INDEX(TrustCAHUB_map!$A$2:$D$139,MATCH($C777,TrustCAHUB_map!$A$2:$A$139,FALSE),3)</f>
        <v>East of England</v>
      </c>
      <c r="J777" s="22" t="str">
        <f>INDEX(TrustCAHUB_map!$A$2:$D$139,MATCH($C777,TrustCAHUB_map!$A$2:$A$139,FALSE),4)</f>
        <v>East of England</v>
      </c>
    </row>
    <row r="778" spans="1:10" x14ac:dyDescent="0.3">
      <c r="A778" s="22" t="str">
        <f t="shared" si="12"/>
        <v>'RH82016Curative18-49'</v>
      </c>
      <c r="B778" s="22">
        <v>2016</v>
      </c>
      <c r="C778" s="22" t="s">
        <v>214</v>
      </c>
      <c r="D778" s="22" t="s">
        <v>7</v>
      </c>
      <c r="E778" s="22" t="s">
        <v>153</v>
      </c>
      <c r="F778" s="22">
        <v>2</v>
      </c>
      <c r="G778" s="22">
        <v>0</v>
      </c>
      <c r="H778" s="22" t="str">
        <f>INDEX(Bar_data!$A$3:$B$140,MATCH(C778,Bar_data!$A$3:$A$140,FALSE),2)</f>
        <v>Trust052</v>
      </c>
      <c r="I778" s="22" t="str">
        <f>INDEX(TrustCAHUB_map!$A$2:$D$139,MATCH($C778,TrustCAHUB_map!$A$2:$A$139,FALSE),3)</f>
        <v>Peninsula</v>
      </c>
      <c r="J778" s="22" t="str">
        <f>INDEX(TrustCAHUB_map!$A$2:$D$139,MATCH($C778,TrustCAHUB_map!$A$2:$A$139,FALSE),4)</f>
        <v>South West</v>
      </c>
    </row>
    <row r="779" spans="1:10" x14ac:dyDescent="0.3">
      <c r="A779" s="22" t="str">
        <f t="shared" si="12"/>
        <v>'RH82016Palliative18-49'</v>
      </c>
      <c r="B779" s="22">
        <v>2016</v>
      </c>
      <c r="C779" s="22" t="s">
        <v>214</v>
      </c>
      <c r="D779" s="22" t="s">
        <v>8</v>
      </c>
      <c r="E779" s="22" t="s">
        <v>153</v>
      </c>
      <c r="F779" s="22">
        <v>3</v>
      </c>
      <c r="G779" s="22">
        <v>0</v>
      </c>
      <c r="H779" s="22" t="str">
        <f>INDEX(Bar_data!$A$3:$B$140,MATCH(C779,Bar_data!$A$3:$A$140,FALSE),2)</f>
        <v>Trust052</v>
      </c>
      <c r="I779" s="22" t="str">
        <f>INDEX(TrustCAHUB_map!$A$2:$D$139,MATCH($C779,TrustCAHUB_map!$A$2:$A$139,FALSE),3)</f>
        <v>Peninsula</v>
      </c>
      <c r="J779" s="22" t="str">
        <f>INDEX(TrustCAHUB_map!$A$2:$D$139,MATCH($C779,TrustCAHUB_map!$A$2:$A$139,FALSE),4)</f>
        <v>South West</v>
      </c>
    </row>
    <row r="780" spans="1:10" x14ac:dyDescent="0.3">
      <c r="A780" s="22" t="str">
        <f t="shared" si="12"/>
        <v>'RH82016Palliative50-69'</v>
      </c>
      <c r="B780" s="22">
        <v>2016</v>
      </c>
      <c r="C780" s="22" t="s">
        <v>214</v>
      </c>
      <c r="D780" s="22" t="s">
        <v>8</v>
      </c>
      <c r="E780" s="22" t="s">
        <v>627</v>
      </c>
      <c r="F780" s="22">
        <v>18</v>
      </c>
      <c r="G780" s="22">
        <v>0</v>
      </c>
      <c r="H780" s="22" t="str">
        <f>INDEX(Bar_data!$A$3:$B$140,MATCH(C780,Bar_data!$A$3:$A$140,FALSE),2)</f>
        <v>Trust052</v>
      </c>
      <c r="I780" s="22" t="str">
        <f>INDEX(TrustCAHUB_map!$A$2:$D$139,MATCH($C780,TrustCAHUB_map!$A$2:$A$139,FALSE),3)</f>
        <v>Peninsula</v>
      </c>
      <c r="J780" s="22" t="str">
        <f>INDEX(TrustCAHUB_map!$A$2:$D$139,MATCH($C780,TrustCAHUB_map!$A$2:$A$139,FALSE),4)</f>
        <v>South West</v>
      </c>
    </row>
    <row r="781" spans="1:10" x14ac:dyDescent="0.3">
      <c r="A781" s="22" t="str">
        <f t="shared" si="12"/>
        <v>'RH82016Curative50-69'</v>
      </c>
      <c r="B781" s="22">
        <v>2016</v>
      </c>
      <c r="C781" s="22" t="s">
        <v>214</v>
      </c>
      <c r="D781" s="22" t="s">
        <v>7</v>
      </c>
      <c r="E781" s="22" t="s">
        <v>627</v>
      </c>
      <c r="F781" s="22">
        <v>19</v>
      </c>
      <c r="G781" s="22">
        <v>0</v>
      </c>
      <c r="H781" s="22" t="str">
        <f>INDEX(Bar_data!$A$3:$B$140,MATCH(C781,Bar_data!$A$3:$A$140,FALSE),2)</f>
        <v>Trust052</v>
      </c>
      <c r="I781" s="22" t="str">
        <f>INDEX(TrustCAHUB_map!$A$2:$D$139,MATCH($C781,TrustCAHUB_map!$A$2:$A$139,FALSE),3)</f>
        <v>Peninsula</v>
      </c>
      <c r="J781" s="22" t="str">
        <f>INDEX(TrustCAHUB_map!$A$2:$D$139,MATCH($C781,TrustCAHUB_map!$A$2:$A$139,FALSE),4)</f>
        <v>South West</v>
      </c>
    </row>
    <row r="782" spans="1:10" x14ac:dyDescent="0.3">
      <c r="A782" s="22" t="str">
        <f t="shared" si="12"/>
        <v>'RH82016Palliative70+'</v>
      </c>
      <c r="B782" s="22">
        <v>2016</v>
      </c>
      <c r="C782" s="22" t="s">
        <v>214</v>
      </c>
      <c r="D782" s="22" t="s">
        <v>8</v>
      </c>
      <c r="E782" s="22" t="s">
        <v>628</v>
      </c>
      <c r="F782" s="22">
        <v>17</v>
      </c>
      <c r="G782" s="22">
        <v>2</v>
      </c>
      <c r="H782" s="22" t="str">
        <f>INDEX(Bar_data!$A$3:$B$140,MATCH(C782,Bar_data!$A$3:$A$140,FALSE),2)</f>
        <v>Trust052</v>
      </c>
      <c r="I782" s="22" t="str">
        <f>INDEX(TrustCAHUB_map!$A$2:$D$139,MATCH($C782,TrustCAHUB_map!$A$2:$A$139,FALSE),3)</f>
        <v>Peninsula</v>
      </c>
      <c r="J782" s="22" t="str">
        <f>INDEX(TrustCAHUB_map!$A$2:$D$139,MATCH($C782,TrustCAHUB_map!$A$2:$A$139,FALSE),4)</f>
        <v>South West</v>
      </c>
    </row>
    <row r="783" spans="1:10" x14ac:dyDescent="0.3">
      <c r="A783" s="22" t="str">
        <f t="shared" si="12"/>
        <v>'RH82016Curative70+'</v>
      </c>
      <c r="B783" s="22">
        <v>2016</v>
      </c>
      <c r="C783" s="22" t="s">
        <v>214</v>
      </c>
      <c r="D783" s="22" t="s">
        <v>7</v>
      </c>
      <c r="E783" s="22" t="s">
        <v>628</v>
      </c>
      <c r="F783" s="22">
        <v>15</v>
      </c>
      <c r="G783" s="22">
        <v>0</v>
      </c>
      <c r="H783" s="22" t="str">
        <f>INDEX(Bar_data!$A$3:$B$140,MATCH(C783,Bar_data!$A$3:$A$140,FALSE),2)</f>
        <v>Trust052</v>
      </c>
      <c r="I783" s="22" t="str">
        <f>INDEX(TrustCAHUB_map!$A$2:$D$139,MATCH($C783,TrustCAHUB_map!$A$2:$A$139,FALSE),3)</f>
        <v>Peninsula</v>
      </c>
      <c r="J783" s="22" t="str">
        <f>INDEX(TrustCAHUB_map!$A$2:$D$139,MATCH($C783,TrustCAHUB_map!$A$2:$A$139,FALSE),4)</f>
        <v>South West</v>
      </c>
    </row>
    <row r="784" spans="1:10" x14ac:dyDescent="0.3">
      <c r="A784" s="22" t="str">
        <f t="shared" si="12"/>
        <v>'RHM2016Palliative18-49'</v>
      </c>
      <c r="B784" s="22">
        <v>2016</v>
      </c>
      <c r="C784" s="22" t="s">
        <v>215</v>
      </c>
      <c r="D784" s="22" t="s">
        <v>8</v>
      </c>
      <c r="E784" s="22" t="s">
        <v>153</v>
      </c>
      <c r="F784" s="22">
        <v>2</v>
      </c>
      <c r="G784" s="22">
        <v>0</v>
      </c>
      <c r="H784" s="22" t="str">
        <f>INDEX(Bar_data!$A$3:$B$140,MATCH(C784,Bar_data!$A$3:$A$140,FALSE),2)</f>
        <v>Trust053</v>
      </c>
      <c r="I784" s="22" t="str">
        <f>INDEX(TrustCAHUB_map!$A$2:$D$139,MATCH($C784,TrustCAHUB_map!$A$2:$A$139,FALSE),3)</f>
        <v>Wessex</v>
      </c>
      <c r="J784" s="22" t="str">
        <f>INDEX(TrustCAHUB_map!$A$2:$D$139,MATCH($C784,TrustCAHUB_map!$A$2:$A$139,FALSE),4)</f>
        <v>Wessex</v>
      </c>
    </row>
    <row r="785" spans="1:10" x14ac:dyDescent="0.3">
      <c r="A785" s="22" t="str">
        <f t="shared" si="12"/>
        <v>'RHM2016Curative18-49'</v>
      </c>
      <c r="B785" s="22">
        <v>2016</v>
      </c>
      <c r="C785" s="22" t="s">
        <v>215</v>
      </c>
      <c r="D785" s="22" t="s">
        <v>7</v>
      </c>
      <c r="E785" s="22" t="s">
        <v>153</v>
      </c>
      <c r="F785" s="22">
        <v>4</v>
      </c>
      <c r="G785" s="22">
        <v>1</v>
      </c>
      <c r="H785" s="22" t="str">
        <f>INDEX(Bar_data!$A$3:$B$140,MATCH(C785,Bar_data!$A$3:$A$140,FALSE),2)</f>
        <v>Trust053</v>
      </c>
      <c r="I785" s="22" t="str">
        <f>INDEX(TrustCAHUB_map!$A$2:$D$139,MATCH($C785,TrustCAHUB_map!$A$2:$A$139,FALSE),3)</f>
        <v>Wessex</v>
      </c>
      <c r="J785" s="22" t="str">
        <f>INDEX(TrustCAHUB_map!$A$2:$D$139,MATCH($C785,TrustCAHUB_map!$A$2:$A$139,FALSE),4)</f>
        <v>Wessex</v>
      </c>
    </row>
    <row r="786" spans="1:10" x14ac:dyDescent="0.3">
      <c r="A786" s="22" t="str">
        <f t="shared" si="12"/>
        <v>'RHM2016Not assigned18-49'</v>
      </c>
      <c r="B786" s="22">
        <v>2016</v>
      </c>
      <c r="C786" s="22" t="s">
        <v>215</v>
      </c>
      <c r="D786" s="22" t="s">
        <v>477</v>
      </c>
      <c r="E786" s="22" t="s">
        <v>153</v>
      </c>
      <c r="F786" s="22">
        <v>4</v>
      </c>
      <c r="G786" s="22">
        <v>0</v>
      </c>
      <c r="H786" s="22" t="str">
        <f>INDEX(Bar_data!$A$3:$B$140,MATCH(C786,Bar_data!$A$3:$A$140,FALSE),2)</f>
        <v>Trust053</v>
      </c>
      <c r="I786" s="22" t="str">
        <f>INDEX(TrustCAHUB_map!$A$2:$D$139,MATCH($C786,TrustCAHUB_map!$A$2:$A$139,FALSE),3)</f>
        <v>Wessex</v>
      </c>
      <c r="J786" s="22" t="str">
        <f>INDEX(TrustCAHUB_map!$A$2:$D$139,MATCH($C786,TrustCAHUB_map!$A$2:$A$139,FALSE),4)</f>
        <v>Wessex</v>
      </c>
    </row>
    <row r="787" spans="1:10" x14ac:dyDescent="0.3">
      <c r="A787" s="22" t="str">
        <f t="shared" si="12"/>
        <v>'RHM2016Not assigned50-69'</v>
      </c>
      <c r="B787" s="22">
        <v>2016</v>
      </c>
      <c r="C787" s="22" t="s">
        <v>215</v>
      </c>
      <c r="D787" s="22" t="s">
        <v>477</v>
      </c>
      <c r="E787" s="22" t="s">
        <v>627</v>
      </c>
      <c r="F787" s="22">
        <v>10</v>
      </c>
      <c r="G787" s="22">
        <v>0</v>
      </c>
      <c r="H787" s="22" t="str">
        <f>INDEX(Bar_data!$A$3:$B$140,MATCH(C787,Bar_data!$A$3:$A$140,FALSE),2)</f>
        <v>Trust053</v>
      </c>
      <c r="I787" s="22" t="str">
        <f>INDEX(TrustCAHUB_map!$A$2:$D$139,MATCH($C787,TrustCAHUB_map!$A$2:$A$139,FALSE),3)</f>
        <v>Wessex</v>
      </c>
      <c r="J787" s="22" t="str">
        <f>INDEX(TrustCAHUB_map!$A$2:$D$139,MATCH($C787,TrustCAHUB_map!$A$2:$A$139,FALSE),4)</f>
        <v>Wessex</v>
      </c>
    </row>
    <row r="788" spans="1:10" x14ac:dyDescent="0.3">
      <c r="A788" s="22" t="str">
        <f t="shared" si="12"/>
        <v>'RHM2016Palliative50-69'</v>
      </c>
      <c r="B788" s="22">
        <v>2016</v>
      </c>
      <c r="C788" s="22" t="s">
        <v>215</v>
      </c>
      <c r="D788" s="22" t="s">
        <v>8</v>
      </c>
      <c r="E788" s="22" t="s">
        <v>627</v>
      </c>
      <c r="F788" s="22">
        <v>24</v>
      </c>
      <c r="G788" s="22">
        <v>2</v>
      </c>
      <c r="H788" s="22" t="str">
        <f>INDEX(Bar_data!$A$3:$B$140,MATCH(C788,Bar_data!$A$3:$A$140,FALSE),2)</f>
        <v>Trust053</v>
      </c>
      <c r="I788" s="22" t="str">
        <f>INDEX(TrustCAHUB_map!$A$2:$D$139,MATCH($C788,TrustCAHUB_map!$A$2:$A$139,FALSE),3)</f>
        <v>Wessex</v>
      </c>
      <c r="J788" s="22" t="str">
        <f>INDEX(TrustCAHUB_map!$A$2:$D$139,MATCH($C788,TrustCAHUB_map!$A$2:$A$139,FALSE),4)</f>
        <v>Wessex</v>
      </c>
    </row>
    <row r="789" spans="1:10" x14ac:dyDescent="0.3">
      <c r="A789" s="22" t="str">
        <f t="shared" si="12"/>
        <v>'RHM2016Curative50-69'</v>
      </c>
      <c r="B789" s="22">
        <v>2016</v>
      </c>
      <c r="C789" s="22" t="s">
        <v>215</v>
      </c>
      <c r="D789" s="22" t="s">
        <v>7</v>
      </c>
      <c r="E789" s="22" t="s">
        <v>627</v>
      </c>
      <c r="F789" s="22">
        <v>12</v>
      </c>
      <c r="G789" s="22">
        <v>0</v>
      </c>
      <c r="H789" s="22" t="str">
        <f>INDEX(Bar_data!$A$3:$B$140,MATCH(C789,Bar_data!$A$3:$A$140,FALSE),2)</f>
        <v>Trust053</v>
      </c>
      <c r="I789" s="22" t="str">
        <f>INDEX(TrustCAHUB_map!$A$2:$D$139,MATCH($C789,TrustCAHUB_map!$A$2:$A$139,FALSE),3)</f>
        <v>Wessex</v>
      </c>
      <c r="J789" s="22" t="str">
        <f>INDEX(TrustCAHUB_map!$A$2:$D$139,MATCH($C789,TrustCAHUB_map!$A$2:$A$139,FALSE),4)</f>
        <v>Wessex</v>
      </c>
    </row>
    <row r="790" spans="1:10" x14ac:dyDescent="0.3">
      <c r="A790" s="22" t="str">
        <f t="shared" si="12"/>
        <v>'RHM2016Palliative70+'</v>
      </c>
      <c r="B790" s="22">
        <v>2016</v>
      </c>
      <c r="C790" s="22" t="s">
        <v>215</v>
      </c>
      <c r="D790" s="22" t="s">
        <v>8</v>
      </c>
      <c r="E790" s="22" t="s">
        <v>628</v>
      </c>
      <c r="F790" s="22">
        <v>13</v>
      </c>
      <c r="G790" s="22">
        <v>1</v>
      </c>
      <c r="H790" s="22" t="str">
        <f>INDEX(Bar_data!$A$3:$B$140,MATCH(C790,Bar_data!$A$3:$A$140,FALSE),2)</f>
        <v>Trust053</v>
      </c>
      <c r="I790" s="22" t="str">
        <f>INDEX(TrustCAHUB_map!$A$2:$D$139,MATCH($C790,TrustCAHUB_map!$A$2:$A$139,FALSE),3)</f>
        <v>Wessex</v>
      </c>
      <c r="J790" s="22" t="str">
        <f>INDEX(TrustCAHUB_map!$A$2:$D$139,MATCH($C790,TrustCAHUB_map!$A$2:$A$139,FALSE),4)</f>
        <v>Wessex</v>
      </c>
    </row>
    <row r="791" spans="1:10" x14ac:dyDescent="0.3">
      <c r="A791" s="22" t="str">
        <f t="shared" si="12"/>
        <v>'RHM2016Curative70+'</v>
      </c>
      <c r="B791" s="22">
        <v>2016</v>
      </c>
      <c r="C791" s="22" t="s">
        <v>215</v>
      </c>
      <c r="D791" s="22" t="s">
        <v>7</v>
      </c>
      <c r="E791" s="22" t="s">
        <v>628</v>
      </c>
      <c r="F791" s="22">
        <v>10</v>
      </c>
      <c r="G791" s="22">
        <v>0</v>
      </c>
      <c r="H791" s="22" t="str">
        <f>INDEX(Bar_data!$A$3:$B$140,MATCH(C791,Bar_data!$A$3:$A$140,FALSE),2)</f>
        <v>Trust053</v>
      </c>
      <c r="I791" s="22" t="str">
        <f>INDEX(TrustCAHUB_map!$A$2:$D$139,MATCH($C791,TrustCAHUB_map!$A$2:$A$139,FALSE),3)</f>
        <v>Wessex</v>
      </c>
      <c r="J791" s="22" t="str">
        <f>INDEX(TrustCAHUB_map!$A$2:$D$139,MATCH($C791,TrustCAHUB_map!$A$2:$A$139,FALSE),4)</f>
        <v>Wessex</v>
      </c>
    </row>
    <row r="792" spans="1:10" x14ac:dyDescent="0.3">
      <c r="A792" s="22" t="str">
        <f t="shared" si="12"/>
        <v>'RHM2016Not assigned70+'</v>
      </c>
      <c r="B792" s="22">
        <v>2016</v>
      </c>
      <c r="C792" s="22" t="s">
        <v>215</v>
      </c>
      <c r="D792" s="22" t="s">
        <v>477</v>
      </c>
      <c r="E792" s="22" t="s">
        <v>628</v>
      </c>
      <c r="F792" s="22">
        <v>9</v>
      </c>
      <c r="G792" s="22">
        <v>0</v>
      </c>
      <c r="H792" s="22" t="str">
        <f>INDEX(Bar_data!$A$3:$B$140,MATCH(C792,Bar_data!$A$3:$A$140,FALSE),2)</f>
        <v>Trust053</v>
      </c>
      <c r="I792" s="22" t="str">
        <f>INDEX(TrustCAHUB_map!$A$2:$D$139,MATCH($C792,TrustCAHUB_map!$A$2:$A$139,FALSE),3)</f>
        <v>Wessex</v>
      </c>
      <c r="J792" s="22" t="str">
        <f>INDEX(TrustCAHUB_map!$A$2:$D$139,MATCH($C792,TrustCAHUB_map!$A$2:$A$139,FALSE),4)</f>
        <v>Wessex</v>
      </c>
    </row>
    <row r="793" spans="1:10" x14ac:dyDescent="0.3">
      <c r="A793" s="22" t="str">
        <f t="shared" si="12"/>
        <v>'RHQ2016Curative18-49'</v>
      </c>
      <c r="B793" s="22">
        <v>2016</v>
      </c>
      <c r="C793" s="22" t="s">
        <v>216</v>
      </c>
      <c r="D793" s="22" t="s">
        <v>7</v>
      </c>
      <c r="E793" s="22" t="s">
        <v>153</v>
      </c>
      <c r="F793" s="22">
        <v>7</v>
      </c>
      <c r="G793" s="22">
        <v>0</v>
      </c>
      <c r="H793" s="22" t="str">
        <f>INDEX(Bar_data!$A$3:$B$140,MATCH(C793,Bar_data!$A$3:$A$140,FALSE),2)</f>
        <v>Trust054</v>
      </c>
      <c r="I793" s="22" t="str">
        <f>INDEX(TrustCAHUB_map!$A$2:$D$139,MATCH($C793,TrustCAHUB_map!$A$2:$A$139,FALSE),3)</f>
        <v>South Yorkshire and Bassetlaw</v>
      </c>
      <c r="J793" s="22" t="str">
        <f>INDEX(TrustCAHUB_map!$A$2:$D$139,MATCH($C793,TrustCAHUB_map!$A$2:$A$139,FALSE),4)</f>
        <v>Yorkshire and Humber</v>
      </c>
    </row>
    <row r="794" spans="1:10" x14ac:dyDescent="0.3">
      <c r="A794" s="22" t="str">
        <f t="shared" si="12"/>
        <v>'RHQ2016Palliative18-49'</v>
      </c>
      <c r="B794" s="22">
        <v>2016</v>
      </c>
      <c r="C794" s="22" t="s">
        <v>216</v>
      </c>
      <c r="D794" s="22" t="s">
        <v>8</v>
      </c>
      <c r="E794" s="22" t="s">
        <v>153</v>
      </c>
      <c r="F794" s="22">
        <v>3</v>
      </c>
      <c r="G794" s="22">
        <v>0</v>
      </c>
      <c r="H794" s="22" t="str">
        <f>INDEX(Bar_data!$A$3:$B$140,MATCH(C794,Bar_data!$A$3:$A$140,FALSE),2)</f>
        <v>Trust054</v>
      </c>
      <c r="I794" s="22" t="str">
        <f>INDEX(TrustCAHUB_map!$A$2:$D$139,MATCH($C794,TrustCAHUB_map!$A$2:$A$139,FALSE),3)</f>
        <v>South Yorkshire and Bassetlaw</v>
      </c>
      <c r="J794" s="22" t="str">
        <f>INDEX(TrustCAHUB_map!$A$2:$D$139,MATCH($C794,TrustCAHUB_map!$A$2:$A$139,FALSE),4)</f>
        <v>Yorkshire and Humber</v>
      </c>
    </row>
    <row r="795" spans="1:10" x14ac:dyDescent="0.3">
      <c r="A795" s="22" t="str">
        <f t="shared" si="12"/>
        <v>'RHQ2016Palliative50-69'</v>
      </c>
      <c r="B795" s="22">
        <v>2016</v>
      </c>
      <c r="C795" s="22" t="s">
        <v>216</v>
      </c>
      <c r="D795" s="22" t="s">
        <v>8</v>
      </c>
      <c r="E795" s="22" t="s">
        <v>627</v>
      </c>
      <c r="F795" s="22">
        <v>63</v>
      </c>
      <c r="G795" s="22">
        <v>8</v>
      </c>
      <c r="H795" s="22" t="str">
        <f>INDEX(Bar_data!$A$3:$B$140,MATCH(C795,Bar_data!$A$3:$A$140,FALSE),2)</f>
        <v>Trust054</v>
      </c>
      <c r="I795" s="22" t="str">
        <f>INDEX(TrustCAHUB_map!$A$2:$D$139,MATCH($C795,TrustCAHUB_map!$A$2:$A$139,FALSE),3)</f>
        <v>South Yorkshire and Bassetlaw</v>
      </c>
      <c r="J795" s="22" t="str">
        <f>INDEX(TrustCAHUB_map!$A$2:$D$139,MATCH($C795,TrustCAHUB_map!$A$2:$A$139,FALSE),4)</f>
        <v>Yorkshire and Humber</v>
      </c>
    </row>
    <row r="796" spans="1:10" x14ac:dyDescent="0.3">
      <c r="A796" s="22" t="str">
        <f t="shared" si="12"/>
        <v>'RHQ2016Curative50-69'</v>
      </c>
      <c r="B796" s="22">
        <v>2016</v>
      </c>
      <c r="C796" s="22" t="s">
        <v>216</v>
      </c>
      <c r="D796" s="22" t="s">
        <v>7</v>
      </c>
      <c r="E796" s="22" t="s">
        <v>627</v>
      </c>
      <c r="F796" s="22">
        <v>63</v>
      </c>
      <c r="G796" s="22">
        <v>2</v>
      </c>
      <c r="H796" s="22" t="str">
        <f>INDEX(Bar_data!$A$3:$B$140,MATCH(C796,Bar_data!$A$3:$A$140,FALSE),2)</f>
        <v>Trust054</v>
      </c>
      <c r="I796" s="22" t="str">
        <f>INDEX(TrustCAHUB_map!$A$2:$D$139,MATCH($C796,TrustCAHUB_map!$A$2:$A$139,FALSE),3)</f>
        <v>South Yorkshire and Bassetlaw</v>
      </c>
      <c r="J796" s="22" t="str">
        <f>INDEX(TrustCAHUB_map!$A$2:$D$139,MATCH($C796,TrustCAHUB_map!$A$2:$A$139,FALSE),4)</f>
        <v>Yorkshire and Humber</v>
      </c>
    </row>
    <row r="797" spans="1:10" x14ac:dyDescent="0.3">
      <c r="A797" s="22" t="str">
        <f t="shared" si="12"/>
        <v>'RHQ2016Curative70+'</v>
      </c>
      <c r="B797" s="22">
        <v>2016</v>
      </c>
      <c r="C797" s="22" t="s">
        <v>216</v>
      </c>
      <c r="D797" s="22" t="s">
        <v>7</v>
      </c>
      <c r="E797" s="22" t="s">
        <v>628</v>
      </c>
      <c r="F797" s="22">
        <v>36</v>
      </c>
      <c r="G797" s="22">
        <v>2</v>
      </c>
      <c r="H797" s="22" t="str">
        <f>INDEX(Bar_data!$A$3:$B$140,MATCH(C797,Bar_data!$A$3:$A$140,FALSE),2)</f>
        <v>Trust054</v>
      </c>
      <c r="I797" s="22" t="str">
        <f>INDEX(TrustCAHUB_map!$A$2:$D$139,MATCH($C797,TrustCAHUB_map!$A$2:$A$139,FALSE),3)</f>
        <v>South Yorkshire and Bassetlaw</v>
      </c>
      <c r="J797" s="22" t="str">
        <f>INDEX(TrustCAHUB_map!$A$2:$D$139,MATCH($C797,TrustCAHUB_map!$A$2:$A$139,FALSE),4)</f>
        <v>Yorkshire and Humber</v>
      </c>
    </row>
    <row r="798" spans="1:10" x14ac:dyDescent="0.3">
      <c r="A798" s="22" t="str">
        <f t="shared" si="12"/>
        <v>'RHQ2016Palliative70+'</v>
      </c>
      <c r="B798" s="22">
        <v>2016</v>
      </c>
      <c r="C798" s="22" t="s">
        <v>216</v>
      </c>
      <c r="D798" s="22" t="s">
        <v>8</v>
      </c>
      <c r="E798" s="22" t="s">
        <v>628</v>
      </c>
      <c r="F798" s="22">
        <v>41</v>
      </c>
      <c r="G798" s="22">
        <v>0</v>
      </c>
      <c r="H798" s="22" t="str">
        <f>INDEX(Bar_data!$A$3:$B$140,MATCH(C798,Bar_data!$A$3:$A$140,FALSE),2)</f>
        <v>Trust054</v>
      </c>
      <c r="I798" s="22" t="str">
        <f>INDEX(TrustCAHUB_map!$A$2:$D$139,MATCH($C798,TrustCAHUB_map!$A$2:$A$139,FALSE),3)</f>
        <v>South Yorkshire and Bassetlaw</v>
      </c>
      <c r="J798" s="22" t="str">
        <f>INDEX(TrustCAHUB_map!$A$2:$D$139,MATCH($C798,TrustCAHUB_map!$A$2:$A$139,FALSE),4)</f>
        <v>Yorkshire and Humber</v>
      </c>
    </row>
    <row r="799" spans="1:10" x14ac:dyDescent="0.3">
      <c r="A799" s="22" t="str">
        <f t="shared" si="12"/>
        <v>'RHU2016Curative18-49'</v>
      </c>
      <c r="B799" s="22">
        <v>2016</v>
      </c>
      <c r="C799" s="22" t="s">
        <v>217</v>
      </c>
      <c r="D799" s="22" t="s">
        <v>7</v>
      </c>
      <c r="E799" s="22" t="s">
        <v>153</v>
      </c>
      <c r="F799" s="22">
        <v>1</v>
      </c>
      <c r="G799" s="22">
        <v>0</v>
      </c>
      <c r="H799" s="22" t="str">
        <f>INDEX(Bar_data!$A$3:$B$140,MATCH(C799,Bar_data!$A$3:$A$140,FALSE),2)</f>
        <v>Trust055</v>
      </c>
      <c r="I799" s="22" t="str">
        <f>INDEX(TrustCAHUB_map!$A$2:$D$139,MATCH($C799,TrustCAHUB_map!$A$2:$A$139,FALSE),3)</f>
        <v>Wessex</v>
      </c>
      <c r="J799" s="22" t="str">
        <f>INDEX(TrustCAHUB_map!$A$2:$D$139,MATCH($C799,TrustCAHUB_map!$A$2:$A$139,FALSE),4)</f>
        <v>Wessex</v>
      </c>
    </row>
    <row r="800" spans="1:10" x14ac:dyDescent="0.3">
      <c r="A800" s="22" t="str">
        <f t="shared" si="12"/>
        <v>'RHU2016Palliative18-49'</v>
      </c>
      <c r="B800" s="22">
        <v>2016</v>
      </c>
      <c r="C800" s="22" t="s">
        <v>217</v>
      </c>
      <c r="D800" s="22" t="s">
        <v>8</v>
      </c>
      <c r="E800" s="22" t="s">
        <v>153</v>
      </c>
      <c r="F800" s="22">
        <v>2</v>
      </c>
      <c r="G800" s="22">
        <v>0</v>
      </c>
      <c r="H800" s="22" t="str">
        <f>INDEX(Bar_data!$A$3:$B$140,MATCH(C800,Bar_data!$A$3:$A$140,FALSE),2)</f>
        <v>Trust055</v>
      </c>
      <c r="I800" s="22" t="str">
        <f>INDEX(TrustCAHUB_map!$A$2:$D$139,MATCH($C800,TrustCAHUB_map!$A$2:$A$139,FALSE),3)</f>
        <v>Wessex</v>
      </c>
      <c r="J800" s="22" t="str">
        <f>INDEX(TrustCAHUB_map!$A$2:$D$139,MATCH($C800,TrustCAHUB_map!$A$2:$A$139,FALSE),4)</f>
        <v>Wessex</v>
      </c>
    </row>
    <row r="801" spans="1:10" x14ac:dyDescent="0.3">
      <c r="A801" s="22" t="str">
        <f t="shared" si="12"/>
        <v>'RHU2016Curative50-69'</v>
      </c>
      <c r="B801" s="22">
        <v>2016</v>
      </c>
      <c r="C801" s="22" t="s">
        <v>217</v>
      </c>
      <c r="D801" s="22" t="s">
        <v>7</v>
      </c>
      <c r="E801" s="22" t="s">
        <v>627</v>
      </c>
      <c r="F801" s="22">
        <v>19</v>
      </c>
      <c r="G801" s="22">
        <v>1</v>
      </c>
      <c r="H801" s="22" t="str">
        <f>INDEX(Bar_data!$A$3:$B$140,MATCH(C801,Bar_data!$A$3:$A$140,FALSE),2)</f>
        <v>Trust055</v>
      </c>
      <c r="I801" s="22" t="str">
        <f>INDEX(TrustCAHUB_map!$A$2:$D$139,MATCH($C801,TrustCAHUB_map!$A$2:$A$139,FALSE),3)</f>
        <v>Wessex</v>
      </c>
      <c r="J801" s="22" t="str">
        <f>INDEX(TrustCAHUB_map!$A$2:$D$139,MATCH($C801,TrustCAHUB_map!$A$2:$A$139,FALSE),4)</f>
        <v>Wessex</v>
      </c>
    </row>
    <row r="802" spans="1:10" x14ac:dyDescent="0.3">
      <c r="A802" s="22" t="str">
        <f t="shared" si="12"/>
        <v>'RHU2016Not assigned50-69'</v>
      </c>
      <c r="B802" s="22">
        <v>2016</v>
      </c>
      <c r="C802" s="22" t="s">
        <v>217</v>
      </c>
      <c r="D802" s="22" t="s">
        <v>477</v>
      </c>
      <c r="E802" s="22" t="s">
        <v>627</v>
      </c>
      <c r="F802" s="22">
        <v>4</v>
      </c>
      <c r="G802" s="22">
        <v>0</v>
      </c>
      <c r="H802" s="22" t="str">
        <f>INDEX(Bar_data!$A$3:$B$140,MATCH(C802,Bar_data!$A$3:$A$140,FALSE),2)</f>
        <v>Trust055</v>
      </c>
      <c r="I802" s="22" t="str">
        <f>INDEX(TrustCAHUB_map!$A$2:$D$139,MATCH($C802,TrustCAHUB_map!$A$2:$A$139,FALSE),3)</f>
        <v>Wessex</v>
      </c>
      <c r="J802" s="22" t="str">
        <f>INDEX(TrustCAHUB_map!$A$2:$D$139,MATCH($C802,TrustCAHUB_map!$A$2:$A$139,FALSE),4)</f>
        <v>Wessex</v>
      </c>
    </row>
    <row r="803" spans="1:10" x14ac:dyDescent="0.3">
      <c r="A803" s="22" t="str">
        <f t="shared" si="12"/>
        <v>'RHU2016Palliative50-69'</v>
      </c>
      <c r="B803" s="22">
        <v>2016</v>
      </c>
      <c r="C803" s="22" t="s">
        <v>217</v>
      </c>
      <c r="D803" s="22" t="s">
        <v>8</v>
      </c>
      <c r="E803" s="22" t="s">
        <v>627</v>
      </c>
      <c r="F803" s="22">
        <v>25</v>
      </c>
      <c r="G803" s="22">
        <v>3</v>
      </c>
      <c r="H803" s="22" t="str">
        <f>INDEX(Bar_data!$A$3:$B$140,MATCH(C803,Bar_data!$A$3:$A$140,FALSE),2)</f>
        <v>Trust055</v>
      </c>
      <c r="I803" s="22" t="str">
        <f>INDEX(TrustCAHUB_map!$A$2:$D$139,MATCH($C803,TrustCAHUB_map!$A$2:$A$139,FALSE),3)</f>
        <v>Wessex</v>
      </c>
      <c r="J803" s="22" t="str">
        <f>INDEX(TrustCAHUB_map!$A$2:$D$139,MATCH($C803,TrustCAHUB_map!$A$2:$A$139,FALSE),4)</f>
        <v>Wessex</v>
      </c>
    </row>
    <row r="804" spans="1:10" x14ac:dyDescent="0.3">
      <c r="A804" s="22" t="str">
        <f t="shared" si="12"/>
        <v>'RHU2016Palliative70+'</v>
      </c>
      <c r="B804" s="22">
        <v>2016</v>
      </c>
      <c r="C804" s="22" t="s">
        <v>217</v>
      </c>
      <c r="D804" s="22" t="s">
        <v>8</v>
      </c>
      <c r="E804" s="22" t="s">
        <v>628</v>
      </c>
      <c r="F804" s="22">
        <v>29</v>
      </c>
      <c r="G804" s="22">
        <v>2</v>
      </c>
      <c r="H804" s="22" t="str">
        <f>INDEX(Bar_data!$A$3:$B$140,MATCH(C804,Bar_data!$A$3:$A$140,FALSE),2)</f>
        <v>Trust055</v>
      </c>
      <c r="I804" s="22" t="str">
        <f>INDEX(TrustCAHUB_map!$A$2:$D$139,MATCH($C804,TrustCAHUB_map!$A$2:$A$139,FALSE),3)</f>
        <v>Wessex</v>
      </c>
      <c r="J804" s="22" t="str">
        <f>INDEX(TrustCAHUB_map!$A$2:$D$139,MATCH($C804,TrustCAHUB_map!$A$2:$A$139,FALSE),4)</f>
        <v>Wessex</v>
      </c>
    </row>
    <row r="805" spans="1:10" x14ac:dyDescent="0.3">
      <c r="A805" s="22" t="str">
        <f t="shared" si="12"/>
        <v>'RHU2016Curative70+'</v>
      </c>
      <c r="B805" s="22">
        <v>2016</v>
      </c>
      <c r="C805" s="22" t="s">
        <v>217</v>
      </c>
      <c r="D805" s="22" t="s">
        <v>7</v>
      </c>
      <c r="E805" s="22" t="s">
        <v>628</v>
      </c>
      <c r="F805" s="22">
        <v>15</v>
      </c>
      <c r="G805" s="22">
        <v>1</v>
      </c>
      <c r="H805" s="22" t="str">
        <f>INDEX(Bar_data!$A$3:$B$140,MATCH(C805,Bar_data!$A$3:$A$140,FALSE),2)</f>
        <v>Trust055</v>
      </c>
      <c r="I805" s="22" t="str">
        <f>INDEX(TrustCAHUB_map!$A$2:$D$139,MATCH($C805,TrustCAHUB_map!$A$2:$A$139,FALSE),3)</f>
        <v>Wessex</v>
      </c>
      <c r="J805" s="22" t="str">
        <f>INDEX(TrustCAHUB_map!$A$2:$D$139,MATCH($C805,TrustCAHUB_map!$A$2:$A$139,FALSE),4)</f>
        <v>Wessex</v>
      </c>
    </row>
    <row r="806" spans="1:10" x14ac:dyDescent="0.3">
      <c r="A806" s="22" t="str">
        <f t="shared" si="12"/>
        <v>'RHU2016Not assigned70+'</v>
      </c>
      <c r="B806" s="22">
        <v>2016</v>
      </c>
      <c r="C806" s="22" t="s">
        <v>217</v>
      </c>
      <c r="D806" s="22" t="s">
        <v>477</v>
      </c>
      <c r="E806" s="22" t="s">
        <v>628</v>
      </c>
      <c r="F806" s="22">
        <v>5</v>
      </c>
      <c r="G806" s="22">
        <v>0</v>
      </c>
      <c r="H806" s="22" t="str">
        <f>INDEX(Bar_data!$A$3:$B$140,MATCH(C806,Bar_data!$A$3:$A$140,FALSE),2)</f>
        <v>Trust055</v>
      </c>
      <c r="I806" s="22" t="str">
        <f>INDEX(TrustCAHUB_map!$A$2:$D$139,MATCH($C806,TrustCAHUB_map!$A$2:$A$139,FALSE),3)</f>
        <v>Wessex</v>
      </c>
      <c r="J806" s="22" t="str">
        <f>INDEX(TrustCAHUB_map!$A$2:$D$139,MATCH($C806,TrustCAHUB_map!$A$2:$A$139,FALSE),4)</f>
        <v>Wessex</v>
      </c>
    </row>
    <row r="807" spans="1:10" x14ac:dyDescent="0.3">
      <c r="A807" s="22" t="str">
        <f t="shared" si="12"/>
        <v>'RHW2016Not assigned18-49'</v>
      </c>
      <c r="B807" s="22">
        <v>2016</v>
      </c>
      <c r="C807" s="22" t="s">
        <v>218</v>
      </c>
      <c r="D807" s="22" t="s">
        <v>477</v>
      </c>
      <c r="E807" s="22" t="s">
        <v>153</v>
      </c>
      <c r="F807" s="22">
        <v>1</v>
      </c>
      <c r="G807" s="22">
        <v>0</v>
      </c>
      <c r="H807" s="22" t="str">
        <f>INDEX(Bar_data!$A$3:$B$140,MATCH(C807,Bar_data!$A$3:$A$140,FALSE),2)</f>
        <v>Trust056</v>
      </c>
      <c r="I807" s="22" t="str">
        <f>INDEX(TrustCAHUB_map!$A$2:$D$139,MATCH($C807,TrustCAHUB_map!$A$2:$A$139,FALSE),3)</f>
        <v>Thames Valley</v>
      </c>
      <c r="J807" s="22" t="str">
        <f>INDEX(TrustCAHUB_map!$A$2:$D$139,MATCH($C807,TrustCAHUB_map!$A$2:$A$139,FALSE),4)</f>
        <v>Wessex</v>
      </c>
    </row>
    <row r="808" spans="1:10" x14ac:dyDescent="0.3">
      <c r="A808" s="22" t="str">
        <f t="shared" si="12"/>
        <v>'RHW2016Palliative18-49'</v>
      </c>
      <c r="B808" s="22">
        <v>2016</v>
      </c>
      <c r="C808" s="22" t="s">
        <v>218</v>
      </c>
      <c r="D808" s="22" t="s">
        <v>8</v>
      </c>
      <c r="E808" s="22" t="s">
        <v>153</v>
      </c>
      <c r="F808" s="22">
        <v>1</v>
      </c>
      <c r="G808" s="22">
        <v>0</v>
      </c>
      <c r="H808" s="22" t="str">
        <f>INDEX(Bar_data!$A$3:$B$140,MATCH(C808,Bar_data!$A$3:$A$140,FALSE),2)</f>
        <v>Trust056</v>
      </c>
      <c r="I808" s="22" t="str">
        <f>INDEX(TrustCAHUB_map!$A$2:$D$139,MATCH($C808,TrustCAHUB_map!$A$2:$A$139,FALSE),3)</f>
        <v>Thames Valley</v>
      </c>
      <c r="J808" s="22" t="str">
        <f>INDEX(TrustCAHUB_map!$A$2:$D$139,MATCH($C808,TrustCAHUB_map!$A$2:$A$139,FALSE),4)</f>
        <v>Wessex</v>
      </c>
    </row>
    <row r="809" spans="1:10" x14ac:dyDescent="0.3">
      <c r="A809" s="22" t="str">
        <f t="shared" si="12"/>
        <v>'RHW2016Curative50-69'</v>
      </c>
      <c r="B809" s="22">
        <v>2016</v>
      </c>
      <c r="C809" s="22" t="s">
        <v>218</v>
      </c>
      <c r="D809" s="22" t="s">
        <v>7</v>
      </c>
      <c r="E809" s="22" t="s">
        <v>627</v>
      </c>
      <c r="F809" s="22">
        <v>15</v>
      </c>
      <c r="G809" s="22">
        <v>0</v>
      </c>
      <c r="H809" s="22" t="str">
        <f>INDEX(Bar_data!$A$3:$B$140,MATCH(C809,Bar_data!$A$3:$A$140,FALSE),2)</f>
        <v>Trust056</v>
      </c>
      <c r="I809" s="22" t="str">
        <f>INDEX(TrustCAHUB_map!$A$2:$D$139,MATCH($C809,TrustCAHUB_map!$A$2:$A$139,FALSE),3)</f>
        <v>Thames Valley</v>
      </c>
      <c r="J809" s="22" t="str">
        <f>INDEX(TrustCAHUB_map!$A$2:$D$139,MATCH($C809,TrustCAHUB_map!$A$2:$A$139,FALSE),4)</f>
        <v>Wessex</v>
      </c>
    </row>
    <row r="810" spans="1:10" x14ac:dyDescent="0.3">
      <c r="A810" s="22" t="str">
        <f t="shared" si="12"/>
        <v>'RHW2016Palliative50-69'</v>
      </c>
      <c r="B810" s="22">
        <v>2016</v>
      </c>
      <c r="C810" s="22" t="s">
        <v>218</v>
      </c>
      <c r="D810" s="22" t="s">
        <v>8</v>
      </c>
      <c r="E810" s="22" t="s">
        <v>627</v>
      </c>
      <c r="F810" s="22">
        <v>15</v>
      </c>
      <c r="G810" s="22">
        <v>1</v>
      </c>
      <c r="H810" s="22" t="str">
        <f>INDEX(Bar_data!$A$3:$B$140,MATCH(C810,Bar_data!$A$3:$A$140,FALSE),2)</f>
        <v>Trust056</v>
      </c>
      <c r="I810" s="22" t="str">
        <f>INDEX(TrustCAHUB_map!$A$2:$D$139,MATCH($C810,TrustCAHUB_map!$A$2:$A$139,FALSE),3)</f>
        <v>Thames Valley</v>
      </c>
      <c r="J810" s="22" t="str">
        <f>INDEX(TrustCAHUB_map!$A$2:$D$139,MATCH($C810,TrustCAHUB_map!$A$2:$A$139,FALSE),4)</f>
        <v>Wessex</v>
      </c>
    </row>
    <row r="811" spans="1:10" x14ac:dyDescent="0.3">
      <c r="A811" s="22" t="str">
        <f t="shared" si="12"/>
        <v>'RHW2016Not assigned50-69'</v>
      </c>
      <c r="B811" s="22">
        <v>2016</v>
      </c>
      <c r="C811" s="22" t="s">
        <v>218</v>
      </c>
      <c r="D811" s="22" t="s">
        <v>477</v>
      </c>
      <c r="E811" s="22" t="s">
        <v>627</v>
      </c>
      <c r="F811" s="22">
        <v>1</v>
      </c>
      <c r="G811" s="22">
        <v>0</v>
      </c>
      <c r="H811" s="22" t="str">
        <f>INDEX(Bar_data!$A$3:$B$140,MATCH(C811,Bar_data!$A$3:$A$140,FALSE),2)</f>
        <v>Trust056</v>
      </c>
      <c r="I811" s="22" t="str">
        <f>INDEX(TrustCAHUB_map!$A$2:$D$139,MATCH($C811,TrustCAHUB_map!$A$2:$A$139,FALSE),3)</f>
        <v>Thames Valley</v>
      </c>
      <c r="J811" s="22" t="str">
        <f>INDEX(TrustCAHUB_map!$A$2:$D$139,MATCH($C811,TrustCAHUB_map!$A$2:$A$139,FALSE),4)</f>
        <v>Wessex</v>
      </c>
    </row>
    <row r="812" spans="1:10" x14ac:dyDescent="0.3">
      <c r="A812" s="22" t="str">
        <f t="shared" si="12"/>
        <v>'RHW2016Palliative70+'</v>
      </c>
      <c r="B812" s="22">
        <v>2016</v>
      </c>
      <c r="C812" s="22" t="s">
        <v>218</v>
      </c>
      <c r="D812" s="22" t="s">
        <v>8</v>
      </c>
      <c r="E812" s="22" t="s">
        <v>628</v>
      </c>
      <c r="F812" s="22">
        <v>8</v>
      </c>
      <c r="G812" s="22">
        <v>1</v>
      </c>
      <c r="H812" s="22" t="str">
        <f>INDEX(Bar_data!$A$3:$B$140,MATCH(C812,Bar_data!$A$3:$A$140,FALSE),2)</f>
        <v>Trust056</v>
      </c>
      <c r="I812" s="22" t="str">
        <f>INDEX(TrustCAHUB_map!$A$2:$D$139,MATCH($C812,TrustCAHUB_map!$A$2:$A$139,FALSE),3)</f>
        <v>Thames Valley</v>
      </c>
      <c r="J812" s="22" t="str">
        <f>INDEX(TrustCAHUB_map!$A$2:$D$139,MATCH($C812,TrustCAHUB_map!$A$2:$A$139,FALSE),4)</f>
        <v>Wessex</v>
      </c>
    </row>
    <row r="813" spans="1:10" x14ac:dyDescent="0.3">
      <c r="A813" s="22" t="str">
        <f t="shared" si="12"/>
        <v>'RHW2016Curative70+'</v>
      </c>
      <c r="B813" s="22">
        <v>2016</v>
      </c>
      <c r="C813" s="22" t="s">
        <v>218</v>
      </c>
      <c r="D813" s="22" t="s">
        <v>7</v>
      </c>
      <c r="E813" s="22" t="s">
        <v>628</v>
      </c>
      <c r="F813" s="22">
        <v>12</v>
      </c>
      <c r="G813" s="22">
        <v>1</v>
      </c>
      <c r="H813" s="22" t="str">
        <f>INDEX(Bar_data!$A$3:$B$140,MATCH(C813,Bar_data!$A$3:$A$140,FALSE),2)</f>
        <v>Trust056</v>
      </c>
      <c r="I813" s="22" t="str">
        <f>INDEX(TrustCAHUB_map!$A$2:$D$139,MATCH($C813,TrustCAHUB_map!$A$2:$A$139,FALSE),3)</f>
        <v>Thames Valley</v>
      </c>
      <c r="J813" s="22" t="str">
        <f>INDEX(TrustCAHUB_map!$A$2:$D$139,MATCH($C813,TrustCAHUB_map!$A$2:$A$139,FALSE),4)</f>
        <v>Wessex</v>
      </c>
    </row>
    <row r="814" spans="1:10" x14ac:dyDescent="0.3">
      <c r="A814" s="22" t="str">
        <f t="shared" si="12"/>
        <v>'RJ12016Not assigned18-49'</v>
      </c>
      <c r="B814" s="22">
        <v>2016</v>
      </c>
      <c r="C814" s="22" t="s">
        <v>219</v>
      </c>
      <c r="D814" s="22" t="s">
        <v>477</v>
      </c>
      <c r="E814" s="22" t="s">
        <v>153</v>
      </c>
      <c r="F814" s="22">
        <v>1</v>
      </c>
      <c r="G814" s="22">
        <v>0</v>
      </c>
      <c r="H814" s="22" t="str">
        <f>INDEX(Bar_data!$A$3:$B$140,MATCH(C814,Bar_data!$A$3:$A$140,FALSE),2)</f>
        <v>Trust057</v>
      </c>
      <c r="I814" s="22" t="str">
        <f>INDEX(TrustCAHUB_map!$A$2:$D$139,MATCH($C814,TrustCAHUB_map!$A$2:$A$139,FALSE),3)</f>
        <v>South East London</v>
      </c>
      <c r="J814" s="22" t="str">
        <f>INDEX(TrustCAHUB_map!$A$2:$D$139,MATCH($C814,TrustCAHUB_map!$A$2:$A$139,FALSE),4)</f>
        <v>London</v>
      </c>
    </row>
    <row r="815" spans="1:10" x14ac:dyDescent="0.3">
      <c r="A815" s="22" t="str">
        <f t="shared" si="12"/>
        <v>'RJ12016Curative18-49'</v>
      </c>
      <c r="B815" s="22">
        <v>2016</v>
      </c>
      <c r="C815" s="22" t="s">
        <v>219</v>
      </c>
      <c r="D815" s="22" t="s">
        <v>7</v>
      </c>
      <c r="E815" s="22" t="s">
        <v>153</v>
      </c>
      <c r="F815" s="22">
        <v>6</v>
      </c>
      <c r="G815" s="22">
        <v>0</v>
      </c>
      <c r="H815" s="22" t="str">
        <f>INDEX(Bar_data!$A$3:$B$140,MATCH(C815,Bar_data!$A$3:$A$140,FALSE),2)</f>
        <v>Trust057</v>
      </c>
      <c r="I815" s="22" t="str">
        <f>INDEX(TrustCAHUB_map!$A$2:$D$139,MATCH($C815,TrustCAHUB_map!$A$2:$A$139,FALSE),3)</f>
        <v>South East London</v>
      </c>
      <c r="J815" s="22" t="str">
        <f>INDEX(TrustCAHUB_map!$A$2:$D$139,MATCH($C815,TrustCAHUB_map!$A$2:$A$139,FALSE),4)</f>
        <v>London</v>
      </c>
    </row>
    <row r="816" spans="1:10" x14ac:dyDescent="0.3">
      <c r="A816" s="22" t="str">
        <f t="shared" si="12"/>
        <v>'RJ12016Palliative18-49'</v>
      </c>
      <c r="B816" s="22">
        <v>2016</v>
      </c>
      <c r="C816" s="22" t="s">
        <v>219</v>
      </c>
      <c r="D816" s="22" t="s">
        <v>8</v>
      </c>
      <c r="E816" s="22" t="s">
        <v>153</v>
      </c>
      <c r="F816" s="22">
        <v>8</v>
      </c>
      <c r="G816" s="22">
        <v>0</v>
      </c>
      <c r="H816" s="22" t="str">
        <f>INDEX(Bar_data!$A$3:$B$140,MATCH(C816,Bar_data!$A$3:$A$140,FALSE),2)</f>
        <v>Trust057</v>
      </c>
      <c r="I816" s="22" t="str">
        <f>INDEX(TrustCAHUB_map!$A$2:$D$139,MATCH($C816,TrustCAHUB_map!$A$2:$A$139,FALSE),3)</f>
        <v>South East London</v>
      </c>
      <c r="J816" s="22" t="str">
        <f>INDEX(TrustCAHUB_map!$A$2:$D$139,MATCH($C816,TrustCAHUB_map!$A$2:$A$139,FALSE),4)</f>
        <v>London</v>
      </c>
    </row>
    <row r="817" spans="1:10" x14ac:dyDescent="0.3">
      <c r="A817" s="22" t="str">
        <f t="shared" si="12"/>
        <v>'RJ12016Palliative50-69'</v>
      </c>
      <c r="B817" s="22">
        <v>2016</v>
      </c>
      <c r="C817" s="22" t="s">
        <v>219</v>
      </c>
      <c r="D817" s="22" t="s">
        <v>8</v>
      </c>
      <c r="E817" s="22" t="s">
        <v>627</v>
      </c>
      <c r="F817" s="22">
        <v>65</v>
      </c>
      <c r="G817" s="22">
        <v>4</v>
      </c>
      <c r="H817" s="22" t="str">
        <f>INDEX(Bar_data!$A$3:$B$140,MATCH(C817,Bar_data!$A$3:$A$140,FALSE),2)</f>
        <v>Trust057</v>
      </c>
      <c r="I817" s="22" t="str">
        <f>INDEX(TrustCAHUB_map!$A$2:$D$139,MATCH($C817,TrustCAHUB_map!$A$2:$A$139,FALSE),3)</f>
        <v>South East London</v>
      </c>
      <c r="J817" s="22" t="str">
        <f>INDEX(TrustCAHUB_map!$A$2:$D$139,MATCH($C817,TrustCAHUB_map!$A$2:$A$139,FALSE),4)</f>
        <v>London</v>
      </c>
    </row>
    <row r="818" spans="1:10" x14ac:dyDescent="0.3">
      <c r="A818" s="22" t="str">
        <f t="shared" si="12"/>
        <v>'RJ12016Not assigned50-69'</v>
      </c>
      <c r="B818" s="22">
        <v>2016</v>
      </c>
      <c r="C818" s="22" t="s">
        <v>219</v>
      </c>
      <c r="D818" s="22" t="s">
        <v>477</v>
      </c>
      <c r="E818" s="22" t="s">
        <v>627</v>
      </c>
      <c r="F818" s="22">
        <v>14</v>
      </c>
      <c r="G818" s="22">
        <v>0</v>
      </c>
      <c r="H818" s="22" t="str">
        <f>INDEX(Bar_data!$A$3:$B$140,MATCH(C818,Bar_data!$A$3:$A$140,FALSE),2)</f>
        <v>Trust057</v>
      </c>
      <c r="I818" s="22" t="str">
        <f>INDEX(TrustCAHUB_map!$A$2:$D$139,MATCH($C818,TrustCAHUB_map!$A$2:$A$139,FALSE),3)</f>
        <v>South East London</v>
      </c>
      <c r="J818" s="22" t="str">
        <f>INDEX(TrustCAHUB_map!$A$2:$D$139,MATCH($C818,TrustCAHUB_map!$A$2:$A$139,FALSE),4)</f>
        <v>London</v>
      </c>
    </row>
    <row r="819" spans="1:10" x14ac:dyDescent="0.3">
      <c r="A819" s="22" t="str">
        <f t="shared" si="12"/>
        <v>'RJ12016Curative50-69'</v>
      </c>
      <c r="B819" s="22">
        <v>2016</v>
      </c>
      <c r="C819" s="22" t="s">
        <v>219</v>
      </c>
      <c r="D819" s="22" t="s">
        <v>7</v>
      </c>
      <c r="E819" s="22" t="s">
        <v>627</v>
      </c>
      <c r="F819" s="22">
        <v>30</v>
      </c>
      <c r="G819" s="22">
        <v>1</v>
      </c>
      <c r="H819" s="22" t="str">
        <f>INDEX(Bar_data!$A$3:$B$140,MATCH(C819,Bar_data!$A$3:$A$140,FALSE),2)</f>
        <v>Trust057</v>
      </c>
      <c r="I819" s="22" t="str">
        <f>INDEX(TrustCAHUB_map!$A$2:$D$139,MATCH($C819,TrustCAHUB_map!$A$2:$A$139,FALSE),3)</f>
        <v>South East London</v>
      </c>
      <c r="J819" s="22" t="str">
        <f>INDEX(TrustCAHUB_map!$A$2:$D$139,MATCH($C819,TrustCAHUB_map!$A$2:$A$139,FALSE),4)</f>
        <v>London</v>
      </c>
    </row>
    <row r="820" spans="1:10" x14ac:dyDescent="0.3">
      <c r="A820" s="22" t="str">
        <f t="shared" si="12"/>
        <v>'RJ12016Curative70+'</v>
      </c>
      <c r="B820" s="22">
        <v>2016</v>
      </c>
      <c r="C820" s="22" t="s">
        <v>219</v>
      </c>
      <c r="D820" s="22" t="s">
        <v>7</v>
      </c>
      <c r="E820" s="22" t="s">
        <v>628</v>
      </c>
      <c r="F820" s="22">
        <v>18</v>
      </c>
      <c r="G820" s="22">
        <v>0</v>
      </c>
      <c r="H820" s="22" t="str">
        <f>INDEX(Bar_data!$A$3:$B$140,MATCH(C820,Bar_data!$A$3:$A$140,FALSE),2)</f>
        <v>Trust057</v>
      </c>
      <c r="I820" s="22" t="str">
        <f>INDEX(TrustCAHUB_map!$A$2:$D$139,MATCH($C820,TrustCAHUB_map!$A$2:$A$139,FALSE),3)</f>
        <v>South East London</v>
      </c>
      <c r="J820" s="22" t="str">
        <f>INDEX(TrustCAHUB_map!$A$2:$D$139,MATCH($C820,TrustCAHUB_map!$A$2:$A$139,FALSE),4)</f>
        <v>London</v>
      </c>
    </row>
    <row r="821" spans="1:10" x14ac:dyDescent="0.3">
      <c r="A821" s="22" t="str">
        <f t="shared" si="12"/>
        <v>'RJ12016Palliative70+'</v>
      </c>
      <c r="B821" s="22">
        <v>2016</v>
      </c>
      <c r="C821" s="22" t="s">
        <v>219</v>
      </c>
      <c r="D821" s="22" t="s">
        <v>8</v>
      </c>
      <c r="E821" s="22" t="s">
        <v>628</v>
      </c>
      <c r="F821" s="22">
        <v>40</v>
      </c>
      <c r="G821" s="22">
        <v>3</v>
      </c>
      <c r="H821" s="22" t="str">
        <f>INDEX(Bar_data!$A$3:$B$140,MATCH(C821,Bar_data!$A$3:$A$140,FALSE),2)</f>
        <v>Trust057</v>
      </c>
      <c r="I821" s="22" t="str">
        <f>INDEX(TrustCAHUB_map!$A$2:$D$139,MATCH($C821,TrustCAHUB_map!$A$2:$A$139,FALSE),3)</f>
        <v>South East London</v>
      </c>
      <c r="J821" s="22" t="str">
        <f>INDEX(TrustCAHUB_map!$A$2:$D$139,MATCH($C821,TrustCAHUB_map!$A$2:$A$139,FALSE),4)</f>
        <v>London</v>
      </c>
    </row>
    <row r="822" spans="1:10" x14ac:dyDescent="0.3">
      <c r="A822" s="22" t="str">
        <f t="shared" si="12"/>
        <v>'RJ12016Not assigned70+'</v>
      </c>
      <c r="B822" s="22">
        <v>2016</v>
      </c>
      <c r="C822" s="22" t="s">
        <v>219</v>
      </c>
      <c r="D822" s="22" t="s">
        <v>477</v>
      </c>
      <c r="E822" s="22" t="s">
        <v>628</v>
      </c>
      <c r="F822" s="22">
        <v>13</v>
      </c>
      <c r="G822" s="22">
        <v>0</v>
      </c>
      <c r="H822" s="22" t="str">
        <f>INDEX(Bar_data!$A$3:$B$140,MATCH(C822,Bar_data!$A$3:$A$140,FALSE),2)</f>
        <v>Trust057</v>
      </c>
      <c r="I822" s="22" t="str">
        <f>INDEX(TrustCAHUB_map!$A$2:$D$139,MATCH($C822,TrustCAHUB_map!$A$2:$A$139,FALSE),3)</f>
        <v>South East London</v>
      </c>
      <c r="J822" s="22" t="str">
        <f>INDEX(TrustCAHUB_map!$A$2:$D$139,MATCH($C822,TrustCAHUB_map!$A$2:$A$139,FALSE),4)</f>
        <v>London</v>
      </c>
    </row>
    <row r="823" spans="1:10" x14ac:dyDescent="0.3">
      <c r="A823" s="22" t="str">
        <f t="shared" si="12"/>
        <v>'RJ22016Palliative70+'</v>
      </c>
      <c r="B823" s="22">
        <v>2016</v>
      </c>
      <c r="C823" s="22" t="s">
        <v>220</v>
      </c>
      <c r="D823" s="22" t="s">
        <v>8</v>
      </c>
      <c r="E823" s="22" t="s">
        <v>628</v>
      </c>
      <c r="F823" s="22">
        <v>1</v>
      </c>
      <c r="G823" s="22">
        <v>0</v>
      </c>
      <c r="H823" s="22" t="str">
        <f>INDEX(Bar_data!$A$3:$B$140,MATCH(C823,Bar_data!$A$3:$A$140,FALSE),2)</f>
        <v>Trust058</v>
      </c>
      <c r="I823" s="22" t="str">
        <f>INDEX(TrustCAHUB_map!$A$2:$D$139,MATCH($C823,TrustCAHUB_map!$A$2:$A$139,FALSE),3)</f>
        <v>South East London</v>
      </c>
      <c r="J823" s="22" t="str">
        <f>INDEX(TrustCAHUB_map!$A$2:$D$139,MATCH($C823,TrustCAHUB_map!$A$2:$A$139,FALSE),4)</f>
        <v>London</v>
      </c>
    </row>
    <row r="824" spans="1:10" x14ac:dyDescent="0.3">
      <c r="A824" s="22" t="str">
        <f t="shared" si="12"/>
        <v>'RJ72016Curative18-49'</v>
      </c>
      <c r="B824" s="22">
        <v>2016</v>
      </c>
      <c r="C824" s="22" t="s">
        <v>222</v>
      </c>
      <c r="D824" s="22" t="s">
        <v>7</v>
      </c>
      <c r="E824" s="22" t="s">
        <v>153</v>
      </c>
      <c r="F824" s="22">
        <v>3</v>
      </c>
      <c r="G824" s="22">
        <v>0</v>
      </c>
      <c r="H824" s="22" t="str">
        <f>INDEX(Bar_data!$A$3:$B$140,MATCH(C824,Bar_data!$A$3:$A$140,FALSE),2)</f>
        <v>Trust060</v>
      </c>
      <c r="I824" s="22" t="str">
        <f>INDEX(TrustCAHUB_map!$A$2:$D$139,MATCH($C824,TrustCAHUB_map!$A$2:$A$139,FALSE),3)</f>
        <v>North West and South West London</v>
      </c>
      <c r="J824" s="22" t="str">
        <f>INDEX(TrustCAHUB_map!$A$2:$D$139,MATCH($C824,TrustCAHUB_map!$A$2:$A$139,FALSE),4)</f>
        <v>London</v>
      </c>
    </row>
    <row r="825" spans="1:10" x14ac:dyDescent="0.3">
      <c r="A825" s="22" t="str">
        <f t="shared" si="12"/>
        <v>'RJ72016Curative50-69'</v>
      </c>
      <c r="B825" s="22">
        <v>2016</v>
      </c>
      <c r="C825" s="22" t="s">
        <v>222</v>
      </c>
      <c r="D825" s="22" t="s">
        <v>7</v>
      </c>
      <c r="E825" s="22" t="s">
        <v>627</v>
      </c>
      <c r="F825" s="22">
        <v>5</v>
      </c>
      <c r="G825" s="22">
        <v>0</v>
      </c>
      <c r="H825" s="22" t="str">
        <f>INDEX(Bar_data!$A$3:$B$140,MATCH(C825,Bar_data!$A$3:$A$140,FALSE),2)</f>
        <v>Trust060</v>
      </c>
      <c r="I825" s="22" t="str">
        <f>INDEX(TrustCAHUB_map!$A$2:$D$139,MATCH($C825,TrustCAHUB_map!$A$2:$A$139,FALSE),3)</f>
        <v>North West and South West London</v>
      </c>
      <c r="J825" s="22" t="str">
        <f>INDEX(TrustCAHUB_map!$A$2:$D$139,MATCH($C825,TrustCAHUB_map!$A$2:$A$139,FALSE),4)</f>
        <v>London</v>
      </c>
    </row>
    <row r="826" spans="1:10" x14ac:dyDescent="0.3">
      <c r="A826" s="22" t="str">
        <f t="shared" si="12"/>
        <v>'RJ72016Palliative50-69'</v>
      </c>
      <c r="B826" s="22">
        <v>2016</v>
      </c>
      <c r="C826" s="22" t="s">
        <v>222</v>
      </c>
      <c r="D826" s="22" t="s">
        <v>8</v>
      </c>
      <c r="E826" s="22" t="s">
        <v>627</v>
      </c>
      <c r="F826" s="22">
        <v>13</v>
      </c>
      <c r="G826" s="22">
        <v>2</v>
      </c>
      <c r="H826" s="22" t="str">
        <f>INDEX(Bar_data!$A$3:$B$140,MATCH(C826,Bar_data!$A$3:$A$140,FALSE),2)</f>
        <v>Trust060</v>
      </c>
      <c r="I826" s="22" t="str">
        <f>INDEX(TrustCAHUB_map!$A$2:$D$139,MATCH($C826,TrustCAHUB_map!$A$2:$A$139,FALSE),3)</f>
        <v>North West and South West London</v>
      </c>
      <c r="J826" s="22" t="str">
        <f>INDEX(TrustCAHUB_map!$A$2:$D$139,MATCH($C826,TrustCAHUB_map!$A$2:$A$139,FALSE),4)</f>
        <v>London</v>
      </c>
    </row>
    <row r="827" spans="1:10" x14ac:dyDescent="0.3">
      <c r="A827" s="22" t="str">
        <f t="shared" si="12"/>
        <v>'RJ72016Curative70+'</v>
      </c>
      <c r="B827" s="22">
        <v>2016</v>
      </c>
      <c r="C827" s="22" t="s">
        <v>222</v>
      </c>
      <c r="D827" s="22" t="s">
        <v>7</v>
      </c>
      <c r="E827" s="22" t="s">
        <v>628</v>
      </c>
      <c r="F827" s="22">
        <v>7</v>
      </c>
      <c r="G827" s="22">
        <v>0</v>
      </c>
      <c r="H827" s="22" t="str">
        <f>INDEX(Bar_data!$A$3:$B$140,MATCH(C827,Bar_data!$A$3:$A$140,FALSE),2)</f>
        <v>Trust060</v>
      </c>
      <c r="I827" s="22" t="str">
        <f>INDEX(TrustCAHUB_map!$A$2:$D$139,MATCH($C827,TrustCAHUB_map!$A$2:$A$139,FALSE),3)</f>
        <v>North West and South West London</v>
      </c>
      <c r="J827" s="22" t="str">
        <f>INDEX(TrustCAHUB_map!$A$2:$D$139,MATCH($C827,TrustCAHUB_map!$A$2:$A$139,FALSE),4)</f>
        <v>London</v>
      </c>
    </row>
    <row r="828" spans="1:10" x14ac:dyDescent="0.3">
      <c r="A828" s="22" t="str">
        <f t="shared" si="12"/>
        <v>'RJ72016Palliative70+'</v>
      </c>
      <c r="B828" s="22">
        <v>2016</v>
      </c>
      <c r="C828" s="22" t="s">
        <v>222</v>
      </c>
      <c r="D828" s="22" t="s">
        <v>8</v>
      </c>
      <c r="E828" s="22" t="s">
        <v>628</v>
      </c>
      <c r="F828" s="22">
        <v>9</v>
      </c>
      <c r="G828" s="22">
        <v>0</v>
      </c>
      <c r="H828" s="22" t="str">
        <f>INDEX(Bar_data!$A$3:$B$140,MATCH(C828,Bar_data!$A$3:$A$140,FALSE),2)</f>
        <v>Trust060</v>
      </c>
      <c r="I828" s="22" t="str">
        <f>INDEX(TrustCAHUB_map!$A$2:$D$139,MATCH($C828,TrustCAHUB_map!$A$2:$A$139,FALSE),3)</f>
        <v>North West and South West London</v>
      </c>
      <c r="J828" s="22" t="str">
        <f>INDEX(TrustCAHUB_map!$A$2:$D$139,MATCH($C828,TrustCAHUB_map!$A$2:$A$139,FALSE),4)</f>
        <v>London</v>
      </c>
    </row>
    <row r="829" spans="1:10" x14ac:dyDescent="0.3">
      <c r="A829" s="22" t="str">
        <f t="shared" si="12"/>
        <v>'RJC2016Palliative50-69'</v>
      </c>
      <c r="B829" s="22">
        <v>2016</v>
      </c>
      <c r="C829" s="22" t="s">
        <v>223</v>
      </c>
      <c r="D829" s="22" t="s">
        <v>8</v>
      </c>
      <c r="E829" s="22" t="s">
        <v>627</v>
      </c>
      <c r="F829" s="22">
        <v>6</v>
      </c>
      <c r="G829" s="22">
        <v>0</v>
      </c>
      <c r="H829" s="22" t="str">
        <f>INDEX(Bar_data!$A$3:$B$140,MATCH(C829,Bar_data!$A$3:$A$140,FALSE),2)</f>
        <v>Trust061</v>
      </c>
      <c r="I829" s="22" t="str">
        <f>INDEX(TrustCAHUB_map!$A$2:$D$139,MATCH($C829,TrustCAHUB_map!$A$2:$A$139,FALSE),3)</f>
        <v>West Midlands</v>
      </c>
      <c r="J829" s="22" t="str">
        <f>INDEX(TrustCAHUB_map!$A$2:$D$139,MATCH($C829,TrustCAHUB_map!$A$2:$A$139,FALSE),4)</f>
        <v>West Midlands</v>
      </c>
    </row>
    <row r="830" spans="1:10" x14ac:dyDescent="0.3">
      <c r="A830" s="22" t="str">
        <f t="shared" si="12"/>
        <v>'RJC2016Palliative70+'</v>
      </c>
      <c r="B830" s="22">
        <v>2016</v>
      </c>
      <c r="C830" s="22" t="s">
        <v>223</v>
      </c>
      <c r="D830" s="22" t="s">
        <v>8</v>
      </c>
      <c r="E830" s="22" t="s">
        <v>628</v>
      </c>
      <c r="F830" s="22">
        <v>4</v>
      </c>
      <c r="G830" s="22">
        <v>0</v>
      </c>
      <c r="H830" s="22" t="str">
        <f>INDEX(Bar_data!$A$3:$B$140,MATCH(C830,Bar_data!$A$3:$A$140,FALSE),2)</f>
        <v>Trust061</v>
      </c>
      <c r="I830" s="22" t="str">
        <f>INDEX(TrustCAHUB_map!$A$2:$D$139,MATCH($C830,TrustCAHUB_map!$A$2:$A$139,FALSE),3)</f>
        <v>West Midlands</v>
      </c>
      <c r="J830" s="22" t="str">
        <f>INDEX(TrustCAHUB_map!$A$2:$D$139,MATCH($C830,TrustCAHUB_map!$A$2:$A$139,FALSE),4)</f>
        <v>West Midlands</v>
      </c>
    </row>
    <row r="831" spans="1:10" x14ac:dyDescent="0.3">
      <c r="A831" s="22" t="str">
        <f t="shared" si="12"/>
        <v>'RJE2016Curative18-49'</v>
      </c>
      <c r="B831" s="22">
        <v>2016</v>
      </c>
      <c r="C831" s="22" t="s">
        <v>224</v>
      </c>
      <c r="D831" s="22" t="s">
        <v>7</v>
      </c>
      <c r="E831" s="22" t="s">
        <v>153</v>
      </c>
      <c r="F831" s="22">
        <v>3</v>
      </c>
      <c r="G831" s="22">
        <v>0</v>
      </c>
      <c r="H831" s="22" t="str">
        <f>INDEX(Bar_data!$A$3:$B$140,MATCH(C831,Bar_data!$A$3:$A$140,FALSE),2)</f>
        <v>Trust062</v>
      </c>
      <c r="I831" s="22" t="str">
        <f>INDEX(TrustCAHUB_map!$A$2:$D$139,MATCH($C831,TrustCAHUB_map!$A$2:$A$139,FALSE),3)</f>
        <v>West Midlands</v>
      </c>
      <c r="J831" s="22" t="str">
        <f>INDEX(TrustCAHUB_map!$A$2:$D$139,MATCH($C831,TrustCAHUB_map!$A$2:$A$139,FALSE),4)</f>
        <v>West Midlands</v>
      </c>
    </row>
    <row r="832" spans="1:10" x14ac:dyDescent="0.3">
      <c r="A832" s="22" t="str">
        <f t="shared" si="12"/>
        <v>'RJE2016Palliative18-49'</v>
      </c>
      <c r="B832" s="22">
        <v>2016</v>
      </c>
      <c r="C832" s="22" t="s">
        <v>224</v>
      </c>
      <c r="D832" s="22" t="s">
        <v>8</v>
      </c>
      <c r="E832" s="22" t="s">
        <v>153</v>
      </c>
      <c r="F832" s="22">
        <v>6</v>
      </c>
      <c r="G832" s="22">
        <v>0</v>
      </c>
      <c r="H832" s="22" t="str">
        <f>INDEX(Bar_data!$A$3:$B$140,MATCH(C832,Bar_data!$A$3:$A$140,FALSE),2)</f>
        <v>Trust062</v>
      </c>
      <c r="I832" s="22" t="str">
        <f>INDEX(TrustCAHUB_map!$A$2:$D$139,MATCH($C832,TrustCAHUB_map!$A$2:$A$139,FALSE),3)</f>
        <v>West Midlands</v>
      </c>
      <c r="J832" s="22" t="str">
        <f>INDEX(TrustCAHUB_map!$A$2:$D$139,MATCH($C832,TrustCAHUB_map!$A$2:$A$139,FALSE),4)</f>
        <v>West Midlands</v>
      </c>
    </row>
    <row r="833" spans="1:10" x14ac:dyDescent="0.3">
      <c r="A833" s="22" t="str">
        <f t="shared" si="12"/>
        <v>'RJE2016Palliative50-69'</v>
      </c>
      <c r="B833" s="22">
        <v>2016</v>
      </c>
      <c r="C833" s="22" t="s">
        <v>224</v>
      </c>
      <c r="D833" s="22" t="s">
        <v>8</v>
      </c>
      <c r="E833" s="22" t="s">
        <v>627</v>
      </c>
      <c r="F833" s="22">
        <v>37</v>
      </c>
      <c r="G833" s="22">
        <v>2</v>
      </c>
      <c r="H833" s="22" t="str">
        <f>INDEX(Bar_data!$A$3:$B$140,MATCH(C833,Bar_data!$A$3:$A$140,FALSE),2)</f>
        <v>Trust062</v>
      </c>
      <c r="I833" s="22" t="str">
        <f>INDEX(TrustCAHUB_map!$A$2:$D$139,MATCH($C833,TrustCAHUB_map!$A$2:$A$139,FALSE),3)</f>
        <v>West Midlands</v>
      </c>
      <c r="J833" s="22" t="str">
        <f>INDEX(TrustCAHUB_map!$A$2:$D$139,MATCH($C833,TrustCAHUB_map!$A$2:$A$139,FALSE),4)</f>
        <v>West Midlands</v>
      </c>
    </row>
    <row r="834" spans="1:10" x14ac:dyDescent="0.3">
      <c r="A834" s="22" t="str">
        <f t="shared" si="12"/>
        <v>'RJE2016Curative50-69'</v>
      </c>
      <c r="B834" s="22">
        <v>2016</v>
      </c>
      <c r="C834" s="22" t="s">
        <v>224</v>
      </c>
      <c r="D834" s="22" t="s">
        <v>7</v>
      </c>
      <c r="E834" s="22" t="s">
        <v>627</v>
      </c>
      <c r="F834" s="22">
        <v>25</v>
      </c>
      <c r="G834" s="22">
        <v>1</v>
      </c>
      <c r="H834" s="22" t="str">
        <f>INDEX(Bar_data!$A$3:$B$140,MATCH(C834,Bar_data!$A$3:$A$140,FALSE),2)</f>
        <v>Trust062</v>
      </c>
      <c r="I834" s="22" t="str">
        <f>INDEX(TrustCAHUB_map!$A$2:$D$139,MATCH($C834,TrustCAHUB_map!$A$2:$A$139,FALSE),3)</f>
        <v>West Midlands</v>
      </c>
      <c r="J834" s="22" t="str">
        <f>INDEX(TrustCAHUB_map!$A$2:$D$139,MATCH($C834,TrustCAHUB_map!$A$2:$A$139,FALSE),4)</f>
        <v>West Midlands</v>
      </c>
    </row>
    <row r="835" spans="1:10" x14ac:dyDescent="0.3">
      <c r="A835" s="22" t="str">
        <f t="shared" ref="A835:A898" si="13">"'"&amp;C835&amp;B835&amp;D835&amp;E835&amp;"'"</f>
        <v>'RJE2016Palliative70+'</v>
      </c>
      <c r="B835" s="22">
        <v>2016</v>
      </c>
      <c r="C835" s="22" t="s">
        <v>224</v>
      </c>
      <c r="D835" s="22" t="s">
        <v>8</v>
      </c>
      <c r="E835" s="22" t="s">
        <v>628</v>
      </c>
      <c r="F835" s="22">
        <v>48</v>
      </c>
      <c r="G835" s="22">
        <v>6</v>
      </c>
      <c r="H835" s="22" t="str">
        <f>INDEX(Bar_data!$A$3:$B$140,MATCH(C835,Bar_data!$A$3:$A$140,FALSE),2)</f>
        <v>Trust062</v>
      </c>
      <c r="I835" s="22" t="str">
        <f>INDEX(TrustCAHUB_map!$A$2:$D$139,MATCH($C835,TrustCAHUB_map!$A$2:$A$139,FALSE),3)</f>
        <v>West Midlands</v>
      </c>
      <c r="J835" s="22" t="str">
        <f>INDEX(TrustCAHUB_map!$A$2:$D$139,MATCH($C835,TrustCAHUB_map!$A$2:$A$139,FALSE),4)</f>
        <v>West Midlands</v>
      </c>
    </row>
    <row r="836" spans="1:10" x14ac:dyDescent="0.3">
      <c r="A836" s="22" t="str">
        <f t="shared" si="13"/>
        <v>'RJE2016Curative70+'</v>
      </c>
      <c r="B836" s="22">
        <v>2016</v>
      </c>
      <c r="C836" s="22" t="s">
        <v>224</v>
      </c>
      <c r="D836" s="22" t="s">
        <v>7</v>
      </c>
      <c r="E836" s="22" t="s">
        <v>628</v>
      </c>
      <c r="F836" s="22">
        <v>20</v>
      </c>
      <c r="G836" s="22">
        <v>1</v>
      </c>
      <c r="H836" s="22" t="str">
        <f>INDEX(Bar_data!$A$3:$B$140,MATCH(C836,Bar_data!$A$3:$A$140,FALSE),2)</f>
        <v>Trust062</v>
      </c>
      <c r="I836" s="22" t="str">
        <f>INDEX(TrustCAHUB_map!$A$2:$D$139,MATCH($C836,TrustCAHUB_map!$A$2:$A$139,FALSE),3)</f>
        <v>West Midlands</v>
      </c>
      <c r="J836" s="22" t="str">
        <f>INDEX(TrustCAHUB_map!$A$2:$D$139,MATCH($C836,TrustCAHUB_map!$A$2:$A$139,FALSE),4)</f>
        <v>West Midlands</v>
      </c>
    </row>
    <row r="837" spans="1:10" x14ac:dyDescent="0.3">
      <c r="A837" s="22" t="str">
        <f t="shared" si="13"/>
        <v>'RJL2016Curative18-49'</v>
      </c>
      <c r="B837" s="22">
        <v>2016</v>
      </c>
      <c r="C837" s="22" t="s">
        <v>225</v>
      </c>
      <c r="D837" s="22" t="s">
        <v>7</v>
      </c>
      <c r="E837" s="22" t="s">
        <v>153</v>
      </c>
      <c r="F837" s="22">
        <v>1</v>
      </c>
      <c r="G837" s="22">
        <v>0</v>
      </c>
      <c r="H837" s="22" t="str">
        <f>INDEX(Bar_data!$A$3:$B$140,MATCH(C837,Bar_data!$A$3:$A$140,FALSE),2)</f>
        <v>Trust064</v>
      </c>
      <c r="I837" s="22" t="str">
        <f>INDEX(TrustCAHUB_map!$A$2:$D$139,MATCH($C837,TrustCAHUB_map!$A$2:$A$139,FALSE),3)</f>
        <v>Humber, Coast and Vale</v>
      </c>
      <c r="J837" s="22" t="str">
        <f>INDEX(TrustCAHUB_map!$A$2:$D$139,MATCH($C837,TrustCAHUB_map!$A$2:$A$139,FALSE),4)</f>
        <v>Yorkshire and Humber</v>
      </c>
    </row>
    <row r="838" spans="1:10" x14ac:dyDescent="0.3">
      <c r="A838" s="22" t="str">
        <f t="shared" si="13"/>
        <v>'RJL2016Palliative18-49'</v>
      </c>
      <c r="B838" s="22">
        <v>2016</v>
      </c>
      <c r="C838" s="22" t="s">
        <v>225</v>
      </c>
      <c r="D838" s="22" t="s">
        <v>8</v>
      </c>
      <c r="E838" s="22" t="s">
        <v>153</v>
      </c>
      <c r="F838" s="22">
        <v>3</v>
      </c>
      <c r="G838" s="22">
        <v>0</v>
      </c>
      <c r="H838" s="22" t="str">
        <f>INDEX(Bar_data!$A$3:$B$140,MATCH(C838,Bar_data!$A$3:$A$140,FALSE),2)</f>
        <v>Trust064</v>
      </c>
      <c r="I838" s="22" t="str">
        <f>INDEX(TrustCAHUB_map!$A$2:$D$139,MATCH($C838,TrustCAHUB_map!$A$2:$A$139,FALSE),3)</f>
        <v>Humber, Coast and Vale</v>
      </c>
      <c r="J838" s="22" t="str">
        <f>INDEX(TrustCAHUB_map!$A$2:$D$139,MATCH($C838,TrustCAHUB_map!$A$2:$A$139,FALSE),4)</f>
        <v>Yorkshire and Humber</v>
      </c>
    </row>
    <row r="839" spans="1:10" x14ac:dyDescent="0.3">
      <c r="A839" s="22" t="str">
        <f t="shared" si="13"/>
        <v>'RJL2016Palliative50-69'</v>
      </c>
      <c r="B839" s="22">
        <v>2016</v>
      </c>
      <c r="C839" s="22" t="s">
        <v>225</v>
      </c>
      <c r="D839" s="22" t="s">
        <v>8</v>
      </c>
      <c r="E839" s="22" t="s">
        <v>627</v>
      </c>
      <c r="F839" s="22">
        <v>9</v>
      </c>
      <c r="G839" s="22">
        <v>0</v>
      </c>
      <c r="H839" s="22" t="str">
        <f>INDEX(Bar_data!$A$3:$B$140,MATCH(C839,Bar_data!$A$3:$A$140,FALSE),2)</f>
        <v>Trust064</v>
      </c>
      <c r="I839" s="22" t="str">
        <f>INDEX(TrustCAHUB_map!$A$2:$D$139,MATCH($C839,TrustCAHUB_map!$A$2:$A$139,FALSE),3)</f>
        <v>Humber, Coast and Vale</v>
      </c>
      <c r="J839" s="22" t="str">
        <f>INDEX(TrustCAHUB_map!$A$2:$D$139,MATCH($C839,TrustCAHUB_map!$A$2:$A$139,FALSE),4)</f>
        <v>Yorkshire and Humber</v>
      </c>
    </row>
    <row r="840" spans="1:10" x14ac:dyDescent="0.3">
      <c r="A840" s="22" t="str">
        <f t="shared" si="13"/>
        <v>'RJL2016Curative50-69'</v>
      </c>
      <c r="B840" s="22">
        <v>2016</v>
      </c>
      <c r="C840" s="22" t="s">
        <v>225</v>
      </c>
      <c r="D840" s="22" t="s">
        <v>7</v>
      </c>
      <c r="E840" s="22" t="s">
        <v>627</v>
      </c>
      <c r="F840" s="22">
        <v>6</v>
      </c>
      <c r="G840" s="22">
        <v>0</v>
      </c>
      <c r="H840" s="22" t="str">
        <f>INDEX(Bar_data!$A$3:$B$140,MATCH(C840,Bar_data!$A$3:$A$140,FALSE),2)</f>
        <v>Trust064</v>
      </c>
      <c r="I840" s="22" t="str">
        <f>INDEX(TrustCAHUB_map!$A$2:$D$139,MATCH($C840,TrustCAHUB_map!$A$2:$A$139,FALSE),3)</f>
        <v>Humber, Coast and Vale</v>
      </c>
      <c r="J840" s="22" t="str">
        <f>INDEX(TrustCAHUB_map!$A$2:$D$139,MATCH($C840,TrustCAHUB_map!$A$2:$A$139,FALSE),4)</f>
        <v>Yorkshire and Humber</v>
      </c>
    </row>
    <row r="841" spans="1:10" x14ac:dyDescent="0.3">
      <c r="A841" s="22" t="str">
        <f t="shared" si="13"/>
        <v>'RJL2016Curative70+'</v>
      </c>
      <c r="B841" s="22">
        <v>2016</v>
      </c>
      <c r="C841" s="22" t="s">
        <v>225</v>
      </c>
      <c r="D841" s="22" t="s">
        <v>7</v>
      </c>
      <c r="E841" s="22" t="s">
        <v>628</v>
      </c>
      <c r="F841" s="22">
        <v>5</v>
      </c>
      <c r="G841" s="22">
        <v>0</v>
      </c>
      <c r="H841" s="22" t="str">
        <f>INDEX(Bar_data!$A$3:$B$140,MATCH(C841,Bar_data!$A$3:$A$140,FALSE),2)</f>
        <v>Trust064</v>
      </c>
      <c r="I841" s="22" t="str">
        <f>INDEX(TrustCAHUB_map!$A$2:$D$139,MATCH($C841,TrustCAHUB_map!$A$2:$A$139,FALSE),3)</f>
        <v>Humber, Coast and Vale</v>
      </c>
      <c r="J841" s="22" t="str">
        <f>INDEX(TrustCAHUB_map!$A$2:$D$139,MATCH($C841,TrustCAHUB_map!$A$2:$A$139,FALSE),4)</f>
        <v>Yorkshire and Humber</v>
      </c>
    </row>
    <row r="842" spans="1:10" x14ac:dyDescent="0.3">
      <c r="A842" s="22" t="str">
        <f t="shared" si="13"/>
        <v>'RJL2016Palliative70+'</v>
      </c>
      <c r="B842" s="22">
        <v>2016</v>
      </c>
      <c r="C842" s="22" t="s">
        <v>225</v>
      </c>
      <c r="D842" s="22" t="s">
        <v>8</v>
      </c>
      <c r="E842" s="22" t="s">
        <v>628</v>
      </c>
      <c r="F842" s="22">
        <v>15</v>
      </c>
      <c r="G842" s="22">
        <v>0</v>
      </c>
      <c r="H842" s="22" t="str">
        <f>INDEX(Bar_data!$A$3:$B$140,MATCH(C842,Bar_data!$A$3:$A$140,FALSE),2)</f>
        <v>Trust064</v>
      </c>
      <c r="I842" s="22" t="str">
        <f>INDEX(TrustCAHUB_map!$A$2:$D$139,MATCH($C842,TrustCAHUB_map!$A$2:$A$139,FALSE),3)</f>
        <v>Humber, Coast and Vale</v>
      </c>
      <c r="J842" s="22" t="str">
        <f>INDEX(TrustCAHUB_map!$A$2:$D$139,MATCH($C842,TrustCAHUB_map!$A$2:$A$139,FALSE),4)</f>
        <v>Yorkshire and Humber</v>
      </c>
    </row>
    <row r="843" spans="1:10" x14ac:dyDescent="0.3">
      <c r="A843" s="22" t="str">
        <f t="shared" si="13"/>
        <v>'RK92016Not assigned18-49'</v>
      </c>
      <c r="B843" s="22">
        <v>2016</v>
      </c>
      <c r="C843" s="22" t="s">
        <v>230</v>
      </c>
      <c r="D843" s="22" t="s">
        <v>477</v>
      </c>
      <c r="E843" s="22" t="s">
        <v>153</v>
      </c>
      <c r="F843" s="22">
        <v>2</v>
      </c>
      <c r="G843" s="22">
        <v>0</v>
      </c>
      <c r="H843" s="22" t="str">
        <f>INDEX(Bar_data!$A$3:$B$140,MATCH(C843,Bar_data!$A$3:$A$140,FALSE),2)</f>
        <v>Trust069</v>
      </c>
      <c r="I843" s="22" t="str">
        <f>INDEX(TrustCAHUB_map!$A$2:$D$139,MATCH($C843,TrustCAHUB_map!$A$2:$A$139,FALSE),3)</f>
        <v>Peninsula</v>
      </c>
      <c r="J843" s="22" t="str">
        <f>INDEX(TrustCAHUB_map!$A$2:$D$139,MATCH($C843,TrustCAHUB_map!$A$2:$A$139,FALSE),4)</f>
        <v>South West</v>
      </c>
    </row>
    <row r="844" spans="1:10" x14ac:dyDescent="0.3">
      <c r="A844" s="22" t="str">
        <f t="shared" si="13"/>
        <v>'RK92016Palliative18-49'</v>
      </c>
      <c r="B844" s="22">
        <v>2016</v>
      </c>
      <c r="C844" s="22" t="s">
        <v>230</v>
      </c>
      <c r="D844" s="22" t="s">
        <v>8</v>
      </c>
      <c r="E844" s="22" t="s">
        <v>153</v>
      </c>
      <c r="F844" s="22">
        <v>1</v>
      </c>
      <c r="G844" s="22">
        <v>0</v>
      </c>
      <c r="H844" s="22" t="str">
        <f>INDEX(Bar_data!$A$3:$B$140,MATCH(C844,Bar_data!$A$3:$A$140,FALSE),2)</f>
        <v>Trust069</v>
      </c>
      <c r="I844" s="22" t="str">
        <f>INDEX(TrustCAHUB_map!$A$2:$D$139,MATCH($C844,TrustCAHUB_map!$A$2:$A$139,FALSE),3)</f>
        <v>Peninsula</v>
      </c>
      <c r="J844" s="22" t="str">
        <f>INDEX(TrustCAHUB_map!$A$2:$D$139,MATCH($C844,TrustCAHUB_map!$A$2:$A$139,FALSE),4)</f>
        <v>South West</v>
      </c>
    </row>
    <row r="845" spans="1:10" x14ac:dyDescent="0.3">
      <c r="A845" s="22" t="str">
        <f t="shared" si="13"/>
        <v>'RK92016Not assigned50-69'</v>
      </c>
      <c r="B845" s="22">
        <v>2016</v>
      </c>
      <c r="C845" s="22" t="s">
        <v>230</v>
      </c>
      <c r="D845" s="22" t="s">
        <v>477</v>
      </c>
      <c r="E845" s="22" t="s">
        <v>627</v>
      </c>
      <c r="F845" s="22">
        <v>6</v>
      </c>
      <c r="G845" s="22">
        <v>0</v>
      </c>
      <c r="H845" s="22" t="str">
        <f>INDEX(Bar_data!$A$3:$B$140,MATCH(C845,Bar_data!$A$3:$A$140,FALSE),2)</f>
        <v>Trust069</v>
      </c>
      <c r="I845" s="22" t="str">
        <f>INDEX(TrustCAHUB_map!$A$2:$D$139,MATCH($C845,TrustCAHUB_map!$A$2:$A$139,FALSE),3)</f>
        <v>Peninsula</v>
      </c>
      <c r="J845" s="22" t="str">
        <f>INDEX(TrustCAHUB_map!$A$2:$D$139,MATCH($C845,TrustCAHUB_map!$A$2:$A$139,FALSE),4)</f>
        <v>South West</v>
      </c>
    </row>
    <row r="846" spans="1:10" x14ac:dyDescent="0.3">
      <c r="A846" s="22" t="str">
        <f t="shared" si="13"/>
        <v>'RK92016Curative50-69'</v>
      </c>
      <c r="B846" s="22">
        <v>2016</v>
      </c>
      <c r="C846" s="22" t="s">
        <v>230</v>
      </c>
      <c r="D846" s="22" t="s">
        <v>7</v>
      </c>
      <c r="E846" s="22" t="s">
        <v>627</v>
      </c>
      <c r="F846" s="22">
        <v>6</v>
      </c>
      <c r="G846" s="22">
        <v>0</v>
      </c>
      <c r="H846" s="22" t="str">
        <f>INDEX(Bar_data!$A$3:$B$140,MATCH(C846,Bar_data!$A$3:$A$140,FALSE),2)</f>
        <v>Trust069</v>
      </c>
      <c r="I846" s="22" t="str">
        <f>INDEX(TrustCAHUB_map!$A$2:$D$139,MATCH($C846,TrustCAHUB_map!$A$2:$A$139,FALSE),3)</f>
        <v>Peninsula</v>
      </c>
      <c r="J846" s="22" t="str">
        <f>INDEX(TrustCAHUB_map!$A$2:$D$139,MATCH($C846,TrustCAHUB_map!$A$2:$A$139,FALSE),4)</f>
        <v>South West</v>
      </c>
    </row>
    <row r="847" spans="1:10" x14ac:dyDescent="0.3">
      <c r="A847" s="22" t="str">
        <f t="shared" si="13"/>
        <v>'RK92016Palliative50-69'</v>
      </c>
      <c r="B847" s="22">
        <v>2016</v>
      </c>
      <c r="C847" s="22" t="s">
        <v>230</v>
      </c>
      <c r="D847" s="22" t="s">
        <v>8</v>
      </c>
      <c r="E847" s="22" t="s">
        <v>627</v>
      </c>
      <c r="F847" s="22">
        <v>23</v>
      </c>
      <c r="G847" s="22">
        <v>1</v>
      </c>
      <c r="H847" s="22" t="str">
        <f>INDEX(Bar_data!$A$3:$B$140,MATCH(C847,Bar_data!$A$3:$A$140,FALSE),2)</f>
        <v>Trust069</v>
      </c>
      <c r="I847" s="22" t="str">
        <f>INDEX(TrustCAHUB_map!$A$2:$D$139,MATCH($C847,TrustCAHUB_map!$A$2:$A$139,FALSE),3)</f>
        <v>Peninsula</v>
      </c>
      <c r="J847" s="22" t="str">
        <f>INDEX(TrustCAHUB_map!$A$2:$D$139,MATCH($C847,TrustCAHUB_map!$A$2:$A$139,FALSE),4)</f>
        <v>South West</v>
      </c>
    </row>
    <row r="848" spans="1:10" x14ac:dyDescent="0.3">
      <c r="A848" s="22" t="str">
        <f t="shared" si="13"/>
        <v>'RK92016Not assigned70+'</v>
      </c>
      <c r="B848" s="22">
        <v>2016</v>
      </c>
      <c r="C848" s="22" t="s">
        <v>230</v>
      </c>
      <c r="D848" s="22" t="s">
        <v>477</v>
      </c>
      <c r="E848" s="22" t="s">
        <v>628</v>
      </c>
      <c r="F848" s="22">
        <v>7</v>
      </c>
      <c r="G848" s="22">
        <v>0</v>
      </c>
      <c r="H848" s="22" t="str">
        <f>INDEX(Bar_data!$A$3:$B$140,MATCH(C848,Bar_data!$A$3:$A$140,FALSE),2)</f>
        <v>Trust069</v>
      </c>
      <c r="I848" s="22" t="str">
        <f>INDEX(TrustCAHUB_map!$A$2:$D$139,MATCH($C848,TrustCAHUB_map!$A$2:$A$139,FALSE),3)</f>
        <v>Peninsula</v>
      </c>
      <c r="J848" s="22" t="str">
        <f>INDEX(TrustCAHUB_map!$A$2:$D$139,MATCH($C848,TrustCAHUB_map!$A$2:$A$139,FALSE),4)</f>
        <v>South West</v>
      </c>
    </row>
    <row r="849" spans="1:10" x14ac:dyDescent="0.3">
      <c r="A849" s="22" t="str">
        <f t="shared" si="13"/>
        <v>'RK92016Palliative70+'</v>
      </c>
      <c r="B849" s="22">
        <v>2016</v>
      </c>
      <c r="C849" s="22" t="s">
        <v>230</v>
      </c>
      <c r="D849" s="22" t="s">
        <v>8</v>
      </c>
      <c r="E849" s="22" t="s">
        <v>628</v>
      </c>
      <c r="F849" s="22">
        <v>9</v>
      </c>
      <c r="G849" s="22">
        <v>1</v>
      </c>
      <c r="H849" s="22" t="str">
        <f>INDEX(Bar_data!$A$3:$B$140,MATCH(C849,Bar_data!$A$3:$A$140,FALSE),2)</f>
        <v>Trust069</v>
      </c>
      <c r="I849" s="22" t="str">
        <f>INDEX(TrustCAHUB_map!$A$2:$D$139,MATCH($C849,TrustCAHUB_map!$A$2:$A$139,FALSE),3)</f>
        <v>Peninsula</v>
      </c>
      <c r="J849" s="22" t="str">
        <f>INDEX(TrustCAHUB_map!$A$2:$D$139,MATCH($C849,TrustCAHUB_map!$A$2:$A$139,FALSE),4)</f>
        <v>South West</v>
      </c>
    </row>
    <row r="850" spans="1:10" x14ac:dyDescent="0.3">
      <c r="A850" s="22" t="str">
        <f t="shared" si="13"/>
        <v>'RK92016Curative70+'</v>
      </c>
      <c r="B850" s="22">
        <v>2016</v>
      </c>
      <c r="C850" s="22" t="s">
        <v>230</v>
      </c>
      <c r="D850" s="22" t="s">
        <v>7</v>
      </c>
      <c r="E850" s="22" t="s">
        <v>628</v>
      </c>
      <c r="F850" s="22">
        <v>2</v>
      </c>
      <c r="G850" s="22">
        <v>0</v>
      </c>
      <c r="H850" s="22" t="str">
        <f>INDEX(Bar_data!$A$3:$B$140,MATCH(C850,Bar_data!$A$3:$A$140,FALSE),2)</f>
        <v>Trust069</v>
      </c>
      <c r="I850" s="22" t="str">
        <f>INDEX(TrustCAHUB_map!$A$2:$D$139,MATCH($C850,TrustCAHUB_map!$A$2:$A$139,FALSE),3)</f>
        <v>Peninsula</v>
      </c>
      <c r="J850" s="22" t="str">
        <f>INDEX(TrustCAHUB_map!$A$2:$D$139,MATCH($C850,TrustCAHUB_map!$A$2:$A$139,FALSE),4)</f>
        <v>South West</v>
      </c>
    </row>
    <row r="851" spans="1:10" x14ac:dyDescent="0.3">
      <c r="A851" s="22" t="str">
        <f t="shared" si="13"/>
        <v>'RKB2016Palliative18-49'</v>
      </c>
      <c r="B851" s="22">
        <v>2016</v>
      </c>
      <c r="C851" s="22" t="s">
        <v>299</v>
      </c>
      <c r="D851" s="22" t="s">
        <v>8</v>
      </c>
      <c r="E851" s="22" t="s">
        <v>153</v>
      </c>
      <c r="F851" s="22">
        <v>1</v>
      </c>
      <c r="G851" s="22">
        <v>0</v>
      </c>
      <c r="H851" s="22" t="str">
        <f>INDEX(Bar_data!$A$3:$B$140,MATCH(C851,Bar_data!$A$3:$A$140,FALSE),2)</f>
        <v>Trust070</v>
      </c>
      <c r="I851" s="22" t="str">
        <f>INDEX(TrustCAHUB_map!$A$2:$D$139,MATCH($C851,TrustCAHUB_map!$A$2:$A$139,FALSE),3)</f>
        <v>West Midlands</v>
      </c>
      <c r="J851" s="22" t="str">
        <f>INDEX(TrustCAHUB_map!$A$2:$D$139,MATCH($C851,TrustCAHUB_map!$A$2:$A$139,FALSE),4)</f>
        <v>West Midlands</v>
      </c>
    </row>
    <row r="852" spans="1:10" x14ac:dyDescent="0.3">
      <c r="A852" s="22" t="str">
        <f t="shared" si="13"/>
        <v>'RKB2016Curative18-49'</v>
      </c>
      <c r="B852" s="22">
        <v>2016</v>
      </c>
      <c r="C852" s="22" t="s">
        <v>299</v>
      </c>
      <c r="D852" s="22" t="s">
        <v>7</v>
      </c>
      <c r="E852" s="22" t="s">
        <v>153</v>
      </c>
      <c r="F852" s="22">
        <v>1</v>
      </c>
      <c r="G852" s="22">
        <v>0</v>
      </c>
      <c r="H852" s="22" t="str">
        <f>INDEX(Bar_data!$A$3:$B$140,MATCH(C852,Bar_data!$A$3:$A$140,FALSE),2)</f>
        <v>Trust070</v>
      </c>
      <c r="I852" s="22" t="str">
        <f>INDEX(TrustCAHUB_map!$A$2:$D$139,MATCH($C852,TrustCAHUB_map!$A$2:$A$139,FALSE),3)</f>
        <v>West Midlands</v>
      </c>
      <c r="J852" s="22" t="str">
        <f>INDEX(TrustCAHUB_map!$A$2:$D$139,MATCH($C852,TrustCAHUB_map!$A$2:$A$139,FALSE),4)</f>
        <v>West Midlands</v>
      </c>
    </row>
    <row r="853" spans="1:10" x14ac:dyDescent="0.3">
      <c r="A853" s="22" t="str">
        <f t="shared" si="13"/>
        <v>'RKB2016Curative50-69'</v>
      </c>
      <c r="B853" s="22">
        <v>2016</v>
      </c>
      <c r="C853" s="22" t="s">
        <v>299</v>
      </c>
      <c r="D853" s="22" t="s">
        <v>7</v>
      </c>
      <c r="E853" s="22" t="s">
        <v>627</v>
      </c>
      <c r="F853" s="22">
        <v>20</v>
      </c>
      <c r="G853" s="22">
        <v>0</v>
      </c>
      <c r="H853" s="22" t="str">
        <f>INDEX(Bar_data!$A$3:$B$140,MATCH(C853,Bar_data!$A$3:$A$140,FALSE),2)</f>
        <v>Trust070</v>
      </c>
      <c r="I853" s="22" t="str">
        <f>INDEX(TrustCAHUB_map!$A$2:$D$139,MATCH($C853,TrustCAHUB_map!$A$2:$A$139,FALSE),3)</f>
        <v>West Midlands</v>
      </c>
      <c r="J853" s="22" t="str">
        <f>INDEX(TrustCAHUB_map!$A$2:$D$139,MATCH($C853,TrustCAHUB_map!$A$2:$A$139,FALSE),4)</f>
        <v>West Midlands</v>
      </c>
    </row>
    <row r="854" spans="1:10" x14ac:dyDescent="0.3">
      <c r="A854" s="22" t="str">
        <f t="shared" si="13"/>
        <v>'RKB2016Palliative50-69'</v>
      </c>
      <c r="B854" s="22">
        <v>2016</v>
      </c>
      <c r="C854" s="22" t="s">
        <v>299</v>
      </c>
      <c r="D854" s="22" t="s">
        <v>8</v>
      </c>
      <c r="E854" s="22" t="s">
        <v>627</v>
      </c>
      <c r="F854" s="22">
        <v>25</v>
      </c>
      <c r="G854" s="22">
        <v>2</v>
      </c>
      <c r="H854" s="22" t="str">
        <f>INDEX(Bar_data!$A$3:$B$140,MATCH(C854,Bar_data!$A$3:$A$140,FALSE),2)</f>
        <v>Trust070</v>
      </c>
      <c r="I854" s="22" t="str">
        <f>INDEX(TrustCAHUB_map!$A$2:$D$139,MATCH($C854,TrustCAHUB_map!$A$2:$A$139,FALSE),3)</f>
        <v>West Midlands</v>
      </c>
      <c r="J854" s="22" t="str">
        <f>INDEX(TrustCAHUB_map!$A$2:$D$139,MATCH($C854,TrustCAHUB_map!$A$2:$A$139,FALSE),4)</f>
        <v>West Midlands</v>
      </c>
    </row>
    <row r="855" spans="1:10" x14ac:dyDescent="0.3">
      <c r="A855" s="22" t="str">
        <f t="shared" si="13"/>
        <v>'RKB2016Palliative70+'</v>
      </c>
      <c r="B855" s="22">
        <v>2016</v>
      </c>
      <c r="C855" s="22" t="s">
        <v>299</v>
      </c>
      <c r="D855" s="22" t="s">
        <v>8</v>
      </c>
      <c r="E855" s="22" t="s">
        <v>628</v>
      </c>
      <c r="F855" s="22">
        <v>11</v>
      </c>
      <c r="G855" s="22">
        <v>1</v>
      </c>
      <c r="H855" s="22" t="str">
        <f>INDEX(Bar_data!$A$3:$B$140,MATCH(C855,Bar_data!$A$3:$A$140,FALSE),2)</f>
        <v>Trust070</v>
      </c>
      <c r="I855" s="22" t="str">
        <f>INDEX(TrustCAHUB_map!$A$2:$D$139,MATCH($C855,TrustCAHUB_map!$A$2:$A$139,FALSE),3)</f>
        <v>West Midlands</v>
      </c>
      <c r="J855" s="22" t="str">
        <f>INDEX(TrustCAHUB_map!$A$2:$D$139,MATCH($C855,TrustCAHUB_map!$A$2:$A$139,FALSE),4)</f>
        <v>West Midlands</v>
      </c>
    </row>
    <row r="856" spans="1:10" x14ac:dyDescent="0.3">
      <c r="A856" s="22" t="str">
        <f t="shared" si="13"/>
        <v>'RKB2016Curative70+'</v>
      </c>
      <c r="B856" s="22">
        <v>2016</v>
      </c>
      <c r="C856" s="22" t="s">
        <v>299</v>
      </c>
      <c r="D856" s="22" t="s">
        <v>7</v>
      </c>
      <c r="E856" s="22" t="s">
        <v>628</v>
      </c>
      <c r="F856" s="22">
        <v>25</v>
      </c>
      <c r="G856" s="22">
        <v>0</v>
      </c>
      <c r="H856" s="22" t="str">
        <f>INDEX(Bar_data!$A$3:$B$140,MATCH(C856,Bar_data!$A$3:$A$140,FALSE),2)</f>
        <v>Trust070</v>
      </c>
      <c r="I856" s="22" t="str">
        <f>INDEX(TrustCAHUB_map!$A$2:$D$139,MATCH($C856,TrustCAHUB_map!$A$2:$A$139,FALSE),3)</f>
        <v>West Midlands</v>
      </c>
      <c r="J856" s="22" t="str">
        <f>INDEX(TrustCAHUB_map!$A$2:$D$139,MATCH($C856,TrustCAHUB_map!$A$2:$A$139,FALSE),4)</f>
        <v>West Midlands</v>
      </c>
    </row>
    <row r="857" spans="1:10" x14ac:dyDescent="0.3">
      <c r="A857" s="22" t="str">
        <f t="shared" si="13"/>
        <v>'RKE2016Palliative50-69'</v>
      </c>
      <c r="B857" s="22">
        <v>2016</v>
      </c>
      <c r="C857" s="22" t="s">
        <v>231</v>
      </c>
      <c r="D857" s="22" t="s">
        <v>8</v>
      </c>
      <c r="E857" s="22" t="s">
        <v>627</v>
      </c>
      <c r="F857" s="22">
        <v>5</v>
      </c>
      <c r="G857" s="22">
        <v>1</v>
      </c>
      <c r="H857" s="22" t="str">
        <f>INDEX(Bar_data!$A$3:$B$140,MATCH(C857,Bar_data!$A$3:$A$140,FALSE),2)</f>
        <v>Trust071</v>
      </c>
      <c r="I857" s="22" t="str">
        <f>INDEX(TrustCAHUB_map!$A$2:$D$139,MATCH($C857,TrustCAHUB_map!$A$2:$A$139,FALSE),3)</f>
        <v>North Central and North East London</v>
      </c>
      <c r="J857" s="22" t="str">
        <f>INDEX(TrustCAHUB_map!$A$2:$D$139,MATCH($C857,TrustCAHUB_map!$A$2:$A$139,FALSE),4)</f>
        <v>London</v>
      </c>
    </row>
    <row r="858" spans="1:10" x14ac:dyDescent="0.3">
      <c r="A858" s="22" t="str">
        <f t="shared" si="13"/>
        <v>'RKE2016Palliative70+'</v>
      </c>
      <c r="B858" s="22">
        <v>2016</v>
      </c>
      <c r="C858" s="22" t="s">
        <v>231</v>
      </c>
      <c r="D858" s="22" t="s">
        <v>8</v>
      </c>
      <c r="E858" s="22" t="s">
        <v>628</v>
      </c>
      <c r="F858" s="22">
        <v>5</v>
      </c>
      <c r="G858" s="22">
        <v>0</v>
      </c>
      <c r="H858" s="22" t="str">
        <f>INDEX(Bar_data!$A$3:$B$140,MATCH(C858,Bar_data!$A$3:$A$140,FALSE),2)</f>
        <v>Trust071</v>
      </c>
      <c r="I858" s="22" t="str">
        <f>INDEX(TrustCAHUB_map!$A$2:$D$139,MATCH($C858,TrustCAHUB_map!$A$2:$A$139,FALSE),3)</f>
        <v>North Central and North East London</v>
      </c>
      <c r="J858" s="22" t="str">
        <f>INDEX(TrustCAHUB_map!$A$2:$D$139,MATCH($C858,TrustCAHUB_map!$A$2:$A$139,FALSE),4)</f>
        <v>London</v>
      </c>
    </row>
    <row r="859" spans="1:10" x14ac:dyDescent="0.3">
      <c r="A859" s="22" t="str">
        <f t="shared" si="13"/>
        <v>'RL42016Palliative18-49'</v>
      </c>
      <c r="B859" s="22">
        <v>2016</v>
      </c>
      <c r="C859" s="22" t="s">
        <v>232</v>
      </c>
      <c r="D859" s="22" t="s">
        <v>8</v>
      </c>
      <c r="E859" s="22" t="s">
        <v>153</v>
      </c>
      <c r="F859" s="22">
        <v>3</v>
      </c>
      <c r="G859" s="22">
        <v>1</v>
      </c>
      <c r="H859" s="22" t="str">
        <f>INDEX(Bar_data!$A$3:$B$140,MATCH(C859,Bar_data!$A$3:$A$140,FALSE),2)</f>
        <v>Trust072</v>
      </c>
      <c r="I859" s="22" t="str">
        <f>INDEX(TrustCAHUB_map!$A$2:$D$139,MATCH($C859,TrustCAHUB_map!$A$2:$A$139,FALSE),3)</f>
        <v>West Midlands</v>
      </c>
      <c r="J859" s="22" t="str">
        <f>INDEX(TrustCAHUB_map!$A$2:$D$139,MATCH($C859,TrustCAHUB_map!$A$2:$A$139,FALSE),4)</f>
        <v>West Midlands</v>
      </c>
    </row>
    <row r="860" spans="1:10" x14ac:dyDescent="0.3">
      <c r="A860" s="22" t="str">
        <f t="shared" si="13"/>
        <v>'RL42016Palliative50-69'</v>
      </c>
      <c r="B860" s="22">
        <v>2016</v>
      </c>
      <c r="C860" s="22" t="s">
        <v>232</v>
      </c>
      <c r="D860" s="22" t="s">
        <v>8</v>
      </c>
      <c r="E860" s="22" t="s">
        <v>627</v>
      </c>
      <c r="F860" s="22">
        <v>8</v>
      </c>
      <c r="G860" s="22">
        <v>0</v>
      </c>
      <c r="H860" s="22" t="str">
        <f>INDEX(Bar_data!$A$3:$B$140,MATCH(C860,Bar_data!$A$3:$A$140,FALSE),2)</f>
        <v>Trust072</v>
      </c>
      <c r="I860" s="22" t="str">
        <f>INDEX(TrustCAHUB_map!$A$2:$D$139,MATCH($C860,TrustCAHUB_map!$A$2:$A$139,FALSE),3)</f>
        <v>West Midlands</v>
      </c>
      <c r="J860" s="22" t="str">
        <f>INDEX(TrustCAHUB_map!$A$2:$D$139,MATCH($C860,TrustCAHUB_map!$A$2:$A$139,FALSE),4)</f>
        <v>West Midlands</v>
      </c>
    </row>
    <row r="861" spans="1:10" x14ac:dyDescent="0.3">
      <c r="A861" s="22" t="str">
        <f t="shared" si="13"/>
        <v>'RL42016Curative50-69'</v>
      </c>
      <c r="B861" s="22">
        <v>2016</v>
      </c>
      <c r="C861" s="22" t="s">
        <v>232</v>
      </c>
      <c r="D861" s="22" t="s">
        <v>7</v>
      </c>
      <c r="E861" s="22" t="s">
        <v>627</v>
      </c>
      <c r="F861" s="22">
        <v>12</v>
      </c>
      <c r="G861" s="22">
        <v>0</v>
      </c>
      <c r="H861" s="22" t="str">
        <f>INDEX(Bar_data!$A$3:$B$140,MATCH(C861,Bar_data!$A$3:$A$140,FALSE),2)</f>
        <v>Trust072</v>
      </c>
      <c r="I861" s="22" t="str">
        <f>INDEX(TrustCAHUB_map!$A$2:$D$139,MATCH($C861,TrustCAHUB_map!$A$2:$A$139,FALSE),3)</f>
        <v>West Midlands</v>
      </c>
      <c r="J861" s="22" t="str">
        <f>INDEX(TrustCAHUB_map!$A$2:$D$139,MATCH($C861,TrustCAHUB_map!$A$2:$A$139,FALSE),4)</f>
        <v>West Midlands</v>
      </c>
    </row>
    <row r="862" spans="1:10" x14ac:dyDescent="0.3">
      <c r="A862" s="22" t="str">
        <f t="shared" si="13"/>
        <v>'RL42016Not assigned70+'</v>
      </c>
      <c r="B862" s="22">
        <v>2016</v>
      </c>
      <c r="C862" s="22" t="s">
        <v>232</v>
      </c>
      <c r="D862" s="22" t="s">
        <v>477</v>
      </c>
      <c r="E862" s="22" t="s">
        <v>628</v>
      </c>
      <c r="F862" s="22">
        <v>2</v>
      </c>
      <c r="G862" s="22">
        <v>0</v>
      </c>
      <c r="H862" s="22" t="str">
        <f>INDEX(Bar_data!$A$3:$B$140,MATCH(C862,Bar_data!$A$3:$A$140,FALSE),2)</f>
        <v>Trust072</v>
      </c>
      <c r="I862" s="22" t="str">
        <f>INDEX(TrustCAHUB_map!$A$2:$D$139,MATCH($C862,TrustCAHUB_map!$A$2:$A$139,FALSE),3)</f>
        <v>West Midlands</v>
      </c>
      <c r="J862" s="22" t="str">
        <f>INDEX(TrustCAHUB_map!$A$2:$D$139,MATCH($C862,TrustCAHUB_map!$A$2:$A$139,FALSE),4)</f>
        <v>West Midlands</v>
      </c>
    </row>
    <row r="863" spans="1:10" x14ac:dyDescent="0.3">
      <c r="A863" s="22" t="str">
        <f t="shared" si="13"/>
        <v>'RL42016Palliative70+'</v>
      </c>
      <c r="B863" s="22">
        <v>2016</v>
      </c>
      <c r="C863" s="22" t="s">
        <v>232</v>
      </c>
      <c r="D863" s="22" t="s">
        <v>8</v>
      </c>
      <c r="E863" s="22" t="s">
        <v>628</v>
      </c>
      <c r="F863" s="22">
        <v>9</v>
      </c>
      <c r="G863" s="22">
        <v>0</v>
      </c>
      <c r="H863" s="22" t="str">
        <f>INDEX(Bar_data!$A$3:$B$140,MATCH(C863,Bar_data!$A$3:$A$140,FALSE),2)</f>
        <v>Trust072</v>
      </c>
      <c r="I863" s="22" t="str">
        <f>INDEX(TrustCAHUB_map!$A$2:$D$139,MATCH($C863,TrustCAHUB_map!$A$2:$A$139,FALSE),3)</f>
        <v>West Midlands</v>
      </c>
      <c r="J863" s="22" t="str">
        <f>INDEX(TrustCAHUB_map!$A$2:$D$139,MATCH($C863,TrustCAHUB_map!$A$2:$A$139,FALSE),4)</f>
        <v>West Midlands</v>
      </c>
    </row>
    <row r="864" spans="1:10" x14ac:dyDescent="0.3">
      <c r="A864" s="22" t="str">
        <f t="shared" si="13"/>
        <v>'RL42016Curative70+'</v>
      </c>
      <c r="B864" s="22">
        <v>2016</v>
      </c>
      <c r="C864" s="22" t="s">
        <v>232</v>
      </c>
      <c r="D864" s="22" t="s">
        <v>7</v>
      </c>
      <c r="E864" s="22" t="s">
        <v>628</v>
      </c>
      <c r="F864" s="22">
        <v>8</v>
      </c>
      <c r="G864" s="22">
        <v>0</v>
      </c>
      <c r="H864" s="22" t="str">
        <f>INDEX(Bar_data!$A$3:$B$140,MATCH(C864,Bar_data!$A$3:$A$140,FALSE),2)</f>
        <v>Trust072</v>
      </c>
      <c r="I864" s="22" t="str">
        <f>INDEX(TrustCAHUB_map!$A$2:$D$139,MATCH($C864,TrustCAHUB_map!$A$2:$A$139,FALSE),3)</f>
        <v>West Midlands</v>
      </c>
      <c r="J864" s="22" t="str">
        <f>INDEX(TrustCAHUB_map!$A$2:$D$139,MATCH($C864,TrustCAHUB_map!$A$2:$A$139,FALSE),4)</f>
        <v>West Midlands</v>
      </c>
    </row>
    <row r="865" spans="1:10" x14ac:dyDescent="0.3">
      <c r="A865" s="22" t="str">
        <f t="shared" si="13"/>
        <v>'RLN2016Curative18-49'</v>
      </c>
      <c r="B865" s="22">
        <v>2016</v>
      </c>
      <c r="C865" s="22" t="s">
        <v>233</v>
      </c>
      <c r="D865" s="22" t="s">
        <v>7</v>
      </c>
      <c r="E865" s="22" t="s">
        <v>153</v>
      </c>
      <c r="F865" s="22">
        <v>1</v>
      </c>
      <c r="G865" s="22">
        <v>0</v>
      </c>
      <c r="H865" s="22" t="str">
        <f>INDEX(Bar_data!$A$3:$B$140,MATCH(C865,Bar_data!$A$3:$A$140,FALSE),2)</f>
        <v>Trust073</v>
      </c>
      <c r="I865" s="22" t="str">
        <f>INDEX(TrustCAHUB_map!$A$2:$D$139,MATCH($C865,TrustCAHUB_map!$A$2:$A$139,FALSE),3)</f>
        <v>North East and Cumbria</v>
      </c>
      <c r="J865" s="22" t="str">
        <f>INDEX(TrustCAHUB_map!$A$2:$D$139,MATCH($C865,TrustCAHUB_map!$A$2:$A$139,FALSE),4)</f>
        <v>North East</v>
      </c>
    </row>
    <row r="866" spans="1:10" x14ac:dyDescent="0.3">
      <c r="A866" s="22" t="str">
        <f t="shared" si="13"/>
        <v>'RLN2016Palliative18-49'</v>
      </c>
      <c r="B866" s="22">
        <v>2016</v>
      </c>
      <c r="C866" s="22" t="s">
        <v>233</v>
      </c>
      <c r="D866" s="22" t="s">
        <v>8</v>
      </c>
      <c r="E866" s="22" t="s">
        <v>153</v>
      </c>
      <c r="F866" s="22">
        <v>1</v>
      </c>
      <c r="G866" s="22">
        <v>0</v>
      </c>
      <c r="H866" s="22" t="str">
        <f>INDEX(Bar_data!$A$3:$B$140,MATCH(C866,Bar_data!$A$3:$A$140,FALSE),2)</f>
        <v>Trust073</v>
      </c>
      <c r="I866" s="22" t="str">
        <f>INDEX(TrustCAHUB_map!$A$2:$D$139,MATCH($C866,TrustCAHUB_map!$A$2:$A$139,FALSE),3)</f>
        <v>North East and Cumbria</v>
      </c>
      <c r="J866" s="22" t="str">
        <f>INDEX(TrustCAHUB_map!$A$2:$D$139,MATCH($C866,TrustCAHUB_map!$A$2:$A$139,FALSE),4)</f>
        <v>North East</v>
      </c>
    </row>
    <row r="867" spans="1:10" x14ac:dyDescent="0.3">
      <c r="A867" s="22" t="str">
        <f t="shared" si="13"/>
        <v>'RLN2016Curative50-69'</v>
      </c>
      <c r="B867" s="22">
        <v>2016</v>
      </c>
      <c r="C867" s="22" t="s">
        <v>233</v>
      </c>
      <c r="D867" s="22" t="s">
        <v>7</v>
      </c>
      <c r="E867" s="22" t="s">
        <v>627</v>
      </c>
      <c r="F867" s="22">
        <v>12</v>
      </c>
      <c r="G867" s="22">
        <v>0</v>
      </c>
      <c r="H867" s="22" t="str">
        <f>INDEX(Bar_data!$A$3:$B$140,MATCH(C867,Bar_data!$A$3:$A$140,FALSE),2)</f>
        <v>Trust073</v>
      </c>
      <c r="I867" s="22" t="str">
        <f>INDEX(TrustCAHUB_map!$A$2:$D$139,MATCH($C867,TrustCAHUB_map!$A$2:$A$139,FALSE),3)</f>
        <v>North East and Cumbria</v>
      </c>
      <c r="J867" s="22" t="str">
        <f>INDEX(TrustCAHUB_map!$A$2:$D$139,MATCH($C867,TrustCAHUB_map!$A$2:$A$139,FALSE),4)</f>
        <v>North East</v>
      </c>
    </row>
    <row r="868" spans="1:10" x14ac:dyDescent="0.3">
      <c r="A868" s="22" t="str">
        <f t="shared" si="13"/>
        <v>'RLN2016Palliative50-69'</v>
      </c>
      <c r="B868" s="22">
        <v>2016</v>
      </c>
      <c r="C868" s="22" t="s">
        <v>233</v>
      </c>
      <c r="D868" s="22" t="s">
        <v>8</v>
      </c>
      <c r="E868" s="22" t="s">
        <v>627</v>
      </c>
      <c r="F868" s="22">
        <v>15</v>
      </c>
      <c r="G868" s="22">
        <v>1</v>
      </c>
      <c r="H868" s="22" t="str">
        <f>INDEX(Bar_data!$A$3:$B$140,MATCH(C868,Bar_data!$A$3:$A$140,FALSE),2)</f>
        <v>Trust073</v>
      </c>
      <c r="I868" s="22" t="str">
        <f>INDEX(TrustCAHUB_map!$A$2:$D$139,MATCH($C868,TrustCAHUB_map!$A$2:$A$139,FALSE),3)</f>
        <v>North East and Cumbria</v>
      </c>
      <c r="J868" s="22" t="str">
        <f>INDEX(TrustCAHUB_map!$A$2:$D$139,MATCH($C868,TrustCAHUB_map!$A$2:$A$139,FALSE),4)</f>
        <v>North East</v>
      </c>
    </row>
    <row r="869" spans="1:10" x14ac:dyDescent="0.3">
      <c r="A869" s="22" t="str">
        <f t="shared" si="13"/>
        <v>'RLN2016Curative70+'</v>
      </c>
      <c r="B869" s="22">
        <v>2016</v>
      </c>
      <c r="C869" s="22" t="s">
        <v>233</v>
      </c>
      <c r="D869" s="22" t="s">
        <v>7</v>
      </c>
      <c r="E869" s="22" t="s">
        <v>628</v>
      </c>
      <c r="F869" s="22">
        <v>4</v>
      </c>
      <c r="G869" s="22">
        <v>0</v>
      </c>
      <c r="H869" s="22" t="str">
        <f>INDEX(Bar_data!$A$3:$B$140,MATCH(C869,Bar_data!$A$3:$A$140,FALSE),2)</f>
        <v>Trust073</v>
      </c>
      <c r="I869" s="22" t="str">
        <f>INDEX(TrustCAHUB_map!$A$2:$D$139,MATCH($C869,TrustCAHUB_map!$A$2:$A$139,FALSE),3)</f>
        <v>North East and Cumbria</v>
      </c>
      <c r="J869" s="22" t="str">
        <f>INDEX(TrustCAHUB_map!$A$2:$D$139,MATCH($C869,TrustCAHUB_map!$A$2:$A$139,FALSE),4)</f>
        <v>North East</v>
      </c>
    </row>
    <row r="870" spans="1:10" x14ac:dyDescent="0.3">
      <c r="A870" s="22" t="str">
        <f t="shared" si="13"/>
        <v>'RLN2016Palliative70+'</v>
      </c>
      <c r="B870" s="22">
        <v>2016</v>
      </c>
      <c r="C870" s="22" t="s">
        <v>233</v>
      </c>
      <c r="D870" s="22" t="s">
        <v>8</v>
      </c>
      <c r="E870" s="22" t="s">
        <v>628</v>
      </c>
      <c r="F870" s="22">
        <v>9</v>
      </c>
      <c r="G870" s="22">
        <v>0</v>
      </c>
      <c r="H870" s="22" t="str">
        <f>INDEX(Bar_data!$A$3:$B$140,MATCH(C870,Bar_data!$A$3:$A$140,FALSE),2)</f>
        <v>Trust073</v>
      </c>
      <c r="I870" s="22" t="str">
        <f>INDEX(TrustCAHUB_map!$A$2:$D$139,MATCH($C870,TrustCAHUB_map!$A$2:$A$139,FALSE),3)</f>
        <v>North East and Cumbria</v>
      </c>
      <c r="J870" s="22" t="str">
        <f>INDEX(TrustCAHUB_map!$A$2:$D$139,MATCH($C870,TrustCAHUB_map!$A$2:$A$139,FALSE),4)</f>
        <v>North East</v>
      </c>
    </row>
    <row r="871" spans="1:10" x14ac:dyDescent="0.3">
      <c r="A871" s="22" t="str">
        <f t="shared" si="13"/>
        <v>'RLT2016Palliative18-49'</v>
      </c>
      <c r="B871" s="22">
        <v>2016</v>
      </c>
      <c r="C871" s="22" t="s">
        <v>235</v>
      </c>
      <c r="D871" s="22" t="s">
        <v>8</v>
      </c>
      <c r="E871" s="22" t="s">
        <v>153</v>
      </c>
      <c r="F871" s="22">
        <v>1</v>
      </c>
      <c r="G871" s="22">
        <v>0</v>
      </c>
      <c r="H871" s="22" t="str">
        <f>INDEX(Bar_data!$A$3:$B$140,MATCH(C871,Bar_data!$A$3:$A$140,FALSE),2)</f>
        <v>Trust075</v>
      </c>
      <c r="I871" s="22" t="str">
        <f>INDEX(TrustCAHUB_map!$A$2:$D$139,MATCH($C871,TrustCAHUB_map!$A$2:$A$139,FALSE),3)</f>
        <v>West Midlands</v>
      </c>
      <c r="J871" s="22" t="str">
        <f>INDEX(TrustCAHUB_map!$A$2:$D$139,MATCH($C871,TrustCAHUB_map!$A$2:$A$139,FALSE),4)</f>
        <v>West Midlands</v>
      </c>
    </row>
    <row r="872" spans="1:10" x14ac:dyDescent="0.3">
      <c r="A872" s="22" t="str">
        <f t="shared" si="13"/>
        <v>'RLT2016Curative18-49'</v>
      </c>
      <c r="B872" s="22">
        <v>2016</v>
      </c>
      <c r="C872" s="22" t="s">
        <v>235</v>
      </c>
      <c r="D872" s="22" t="s">
        <v>7</v>
      </c>
      <c r="E872" s="22" t="s">
        <v>153</v>
      </c>
      <c r="F872" s="22">
        <v>2</v>
      </c>
      <c r="G872" s="22">
        <v>0</v>
      </c>
      <c r="H872" s="22" t="str">
        <f>INDEX(Bar_data!$A$3:$B$140,MATCH(C872,Bar_data!$A$3:$A$140,FALSE),2)</f>
        <v>Trust075</v>
      </c>
      <c r="I872" s="22" t="str">
        <f>INDEX(TrustCAHUB_map!$A$2:$D$139,MATCH($C872,TrustCAHUB_map!$A$2:$A$139,FALSE),3)</f>
        <v>West Midlands</v>
      </c>
      <c r="J872" s="22" t="str">
        <f>INDEX(TrustCAHUB_map!$A$2:$D$139,MATCH($C872,TrustCAHUB_map!$A$2:$A$139,FALSE),4)</f>
        <v>West Midlands</v>
      </c>
    </row>
    <row r="873" spans="1:10" x14ac:dyDescent="0.3">
      <c r="A873" s="22" t="str">
        <f t="shared" si="13"/>
        <v>'RLT2016Curative50-69'</v>
      </c>
      <c r="B873" s="22">
        <v>2016</v>
      </c>
      <c r="C873" s="22" t="s">
        <v>235</v>
      </c>
      <c r="D873" s="22" t="s">
        <v>7</v>
      </c>
      <c r="E873" s="22" t="s">
        <v>627</v>
      </c>
      <c r="F873" s="22">
        <v>7</v>
      </c>
      <c r="G873" s="22">
        <v>0</v>
      </c>
      <c r="H873" s="22" t="str">
        <f>INDEX(Bar_data!$A$3:$B$140,MATCH(C873,Bar_data!$A$3:$A$140,FALSE),2)</f>
        <v>Trust075</v>
      </c>
      <c r="I873" s="22" t="str">
        <f>INDEX(TrustCAHUB_map!$A$2:$D$139,MATCH($C873,TrustCAHUB_map!$A$2:$A$139,FALSE),3)</f>
        <v>West Midlands</v>
      </c>
      <c r="J873" s="22" t="str">
        <f>INDEX(TrustCAHUB_map!$A$2:$D$139,MATCH($C873,TrustCAHUB_map!$A$2:$A$139,FALSE),4)</f>
        <v>West Midlands</v>
      </c>
    </row>
    <row r="874" spans="1:10" x14ac:dyDescent="0.3">
      <c r="A874" s="22" t="str">
        <f t="shared" si="13"/>
        <v>'RLT2016Palliative50-69'</v>
      </c>
      <c r="B874" s="22">
        <v>2016</v>
      </c>
      <c r="C874" s="22" t="s">
        <v>235</v>
      </c>
      <c r="D874" s="22" t="s">
        <v>8</v>
      </c>
      <c r="E874" s="22" t="s">
        <v>627</v>
      </c>
      <c r="F874" s="22">
        <v>9</v>
      </c>
      <c r="G874" s="22">
        <v>1</v>
      </c>
      <c r="H874" s="22" t="str">
        <f>INDEX(Bar_data!$A$3:$B$140,MATCH(C874,Bar_data!$A$3:$A$140,FALSE),2)</f>
        <v>Trust075</v>
      </c>
      <c r="I874" s="22" t="str">
        <f>INDEX(TrustCAHUB_map!$A$2:$D$139,MATCH($C874,TrustCAHUB_map!$A$2:$A$139,FALSE),3)</f>
        <v>West Midlands</v>
      </c>
      <c r="J874" s="22" t="str">
        <f>INDEX(TrustCAHUB_map!$A$2:$D$139,MATCH($C874,TrustCAHUB_map!$A$2:$A$139,FALSE),4)</f>
        <v>West Midlands</v>
      </c>
    </row>
    <row r="875" spans="1:10" x14ac:dyDescent="0.3">
      <c r="A875" s="22" t="str">
        <f t="shared" si="13"/>
        <v>'RLT2016Palliative70+'</v>
      </c>
      <c r="B875" s="22">
        <v>2016</v>
      </c>
      <c r="C875" s="22" t="s">
        <v>235</v>
      </c>
      <c r="D875" s="22" t="s">
        <v>8</v>
      </c>
      <c r="E875" s="22" t="s">
        <v>628</v>
      </c>
      <c r="F875" s="22">
        <v>7</v>
      </c>
      <c r="G875" s="22">
        <v>0</v>
      </c>
      <c r="H875" s="22" t="str">
        <f>INDEX(Bar_data!$A$3:$B$140,MATCH(C875,Bar_data!$A$3:$A$140,FALSE),2)</f>
        <v>Trust075</v>
      </c>
      <c r="I875" s="22" t="str">
        <f>INDEX(TrustCAHUB_map!$A$2:$D$139,MATCH($C875,TrustCAHUB_map!$A$2:$A$139,FALSE),3)</f>
        <v>West Midlands</v>
      </c>
      <c r="J875" s="22" t="str">
        <f>INDEX(TrustCAHUB_map!$A$2:$D$139,MATCH($C875,TrustCAHUB_map!$A$2:$A$139,FALSE),4)</f>
        <v>West Midlands</v>
      </c>
    </row>
    <row r="876" spans="1:10" x14ac:dyDescent="0.3">
      <c r="A876" s="22" t="str">
        <f t="shared" si="13"/>
        <v>'RLT2016Curative70+'</v>
      </c>
      <c r="B876" s="22">
        <v>2016</v>
      </c>
      <c r="C876" s="22" t="s">
        <v>235</v>
      </c>
      <c r="D876" s="22" t="s">
        <v>7</v>
      </c>
      <c r="E876" s="22" t="s">
        <v>628</v>
      </c>
      <c r="F876" s="22">
        <v>11</v>
      </c>
      <c r="G876" s="22">
        <v>0</v>
      </c>
      <c r="H876" s="22" t="str">
        <f>INDEX(Bar_data!$A$3:$B$140,MATCH(C876,Bar_data!$A$3:$A$140,FALSE),2)</f>
        <v>Trust075</v>
      </c>
      <c r="I876" s="22" t="str">
        <f>INDEX(TrustCAHUB_map!$A$2:$D$139,MATCH($C876,TrustCAHUB_map!$A$2:$A$139,FALSE),3)</f>
        <v>West Midlands</v>
      </c>
      <c r="J876" s="22" t="str">
        <f>INDEX(TrustCAHUB_map!$A$2:$D$139,MATCH($C876,TrustCAHUB_map!$A$2:$A$139,FALSE),4)</f>
        <v>West Midlands</v>
      </c>
    </row>
    <row r="877" spans="1:10" x14ac:dyDescent="0.3">
      <c r="A877" s="22" t="str">
        <f t="shared" si="13"/>
        <v>'RM12016Palliative18-49'</v>
      </c>
      <c r="B877" s="22">
        <v>2016</v>
      </c>
      <c r="C877" s="22" t="s">
        <v>236</v>
      </c>
      <c r="D877" s="22" t="s">
        <v>8</v>
      </c>
      <c r="E877" s="22" t="s">
        <v>153</v>
      </c>
      <c r="F877" s="22">
        <v>3</v>
      </c>
      <c r="G877" s="22">
        <v>1</v>
      </c>
      <c r="H877" s="22" t="str">
        <f>INDEX(Bar_data!$A$3:$B$140,MATCH(C877,Bar_data!$A$3:$A$140,FALSE),2)</f>
        <v>Trust076</v>
      </c>
      <c r="I877" s="22" t="str">
        <f>INDEX(TrustCAHUB_map!$A$2:$D$139,MATCH($C877,TrustCAHUB_map!$A$2:$A$139,FALSE),3)</f>
        <v>East of England</v>
      </c>
      <c r="J877" s="22" t="str">
        <f>INDEX(TrustCAHUB_map!$A$2:$D$139,MATCH($C877,TrustCAHUB_map!$A$2:$A$139,FALSE),4)</f>
        <v>East of England</v>
      </c>
    </row>
    <row r="878" spans="1:10" x14ac:dyDescent="0.3">
      <c r="A878" s="22" t="str">
        <f t="shared" si="13"/>
        <v>'RM12016Curative18-49'</v>
      </c>
      <c r="B878" s="22">
        <v>2016</v>
      </c>
      <c r="C878" s="22" t="s">
        <v>236</v>
      </c>
      <c r="D878" s="22" t="s">
        <v>7</v>
      </c>
      <c r="E878" s="22" t="s">
        <v>153</v>
      </c>
      <c r="F878" s="22">
        <v>3</v>
      </c>
      <c r="G878" s="22">
        <v>0</v>
      </c>
      <c r="H878" s="22" t="str">
        <f>INDEX(Bar_data!$A$3:$B$140,MATCH(C878,Bar_data!$A$3:$A$140,FALSE),2)</f>
        <v>Trust076</v>
      </c>
      <c r="I878" s="22" t="str">
        <f>INDEX(TrustCAHUB_map!$A$2:$D$139,MATCH($C878,TrustCAHUB_map!$A$2:$A$139,FALSE),3)</f>
        <v>East of England</v>
      </c>
      <c r="J878" s="22" t="str">
        <f>INDEX(TrustCAHUB_map!$A$2:$D$139,MATCH($C878,TrustCAHUB_map!$A$2:$A$139,FALSE),4)</f>
        <v>East of England</v>
      </c>
    </row>
    <row r="879" spans="1:10" x14ac:dyDescent="0.3">
      <c r="A879" s="22" t="str">
        <f t="shared" si="13"/>
        <v>'RM12016Curative50-69'</v>
      </c>
      <c r="B879" s="22">
        <v>2016</v>
      </c>
      <c r="C879" s="22" t="s">
        <v>236</v>
      </c>
      <c r="D879" s="22" t="s">
        <v>7</v>
      </c>
      <c r="E879" s="22" t="s">
        <v>627</v>
      </c>
      <c r="F879" s="22">
        <v>21</v>
      </c>
      <c r="G879" s="22">
        <v>0</v>
      </c>
      <c r="H879" s="22" t="str">
        <f>INDEX(Bar_data!$A$3:$B$140,MATCH(C879,Bar_data!$A$3:$A$140,FALSE),2)</f>
        <v>Trust076</v>
      </c>
      <c r="I879" s="22" t="str">
        <f>INDEX(TrustCAHUB_map!$A$2:$D$139,MATCH($C879,TrustCAHUB_map!$A$2:$A$139,FALSE),3)</f>
        <v>East of England</v>
      </c>
      <c r="J879" s="22" t="str">
        <f>INDEX(TrustCAHUB_map!$A$2:$D$139,MATCH($C879,TrustCAHUB_map!$A$2:$A$139,FALSE),4)</f>
        <v>East of England</v>
      </c>
    </row>
    <row r="880" spans="1:10" x14ac:dyDescent="0.3">
      <c r="A880" s="22" t="str">
        <f t="shared" si="13"/>
        <v>'RM12016Palliative50-69'</v>
      </c>
      <c r="B880" s="22">
        <v>2016</v>
      </c>
      <c r="C880" s="22" t="s">
        <v>236</v>
      </c>
      <c r="D880" s="22" t="s">
        <v>8</v>
      </c>
      <c r="E880" s="22" t="s">
        <v>627</v>
      </c>
      <c r="F880" s="22">
        <v>24</v>
      </c>
      <c r="G880" s="22">
        <v>2</v>
      </c>
      <c r="H880" s="22" t="str">
        <f>INDEX(Bar_data!$A$3:$B$140,MATCH(C880,Bar_data!$A$3:$A$140,FALSE),2)</f>
        <v>Trust076</v>
      </c>
      <c r="I880" s="22" t="str">
        <f>INDEX(TrustCAHUB_map!$A$2:$D$139,MATCH($C880,TrustCAHUB_map!$A$2:$A$139,FALSE),3)</f>
        <v>East of England</v>
      </c>
      <c r="J880" s="22" t="str">
        <f>INDEX(TrustCAHUB_map!$A$2:$D$139,MATCH($C880,TrustCAHUB_map!$A$2:$A$139,FALSE),4)</f>
        <v>East of England</v>
      </c>
    </row>
    <row r="881" spans="1:10" x14ac:dyDescent="0.3">
      <c r="A881" s="22" t="str">
        <f t="shared" si="13"/>
        <v>'RM12016Curative70+'</v>
      </c>
      <c r="B881" s="22">
        <v>2016</v>
      </c>
      <c r="C881" s="22" t="s">
        <v>236</v>
      </c>
      <c r="D881" s="22" t="s">
        <v>7</v>
      </c>
      <c r="E881" s="22" t="s">
        <v>628</v>
      </c>
      <c r="F881" s="22">
        <v>18</v>
      </c>
      <c r="G881" s="22">
        <v>0</v>
      </c>
      <c r="H881" s="22" t="str">
        <f>INDEX(Bar_data!$A$3:$B$140,MATCH(C881,Bar_data!$A$3:$A$140,FALSE),2)</f>
        <v>Trust076</v>
      </c>
      <c r="I881" s="22" t="str">
        <f>INDEX(TrustCAHUB_map!$A$2:$D$139,MATCH($C881,TrustCAHUB_map!$A$2:$A$139,FALSE),3)</f>
        <v>East of England</v>
      </c>
      <c r="J881" s="22" t="str">
        <f>INDEX(TrustCAHUB_map!$A$2:$D$139,MATCH($C881,TrustCAHUB_map!$A$2:$A$139,FALSE),4)</f>
        <v>East of England</v>
      </c>
    </row>
    <row r="882" spans="1:10" x14ac:dyDescent="0.3">
      <c r="A882" s="22" t="str">
        <f t="shared" si="13"/>
        <v>'RM12016Palliative70+'</v>
      </c>
      <c r="B882" s="22">
        <v>2016</v>
      </c>
      <c r="C882" s="22" t="s">
        <v>236</v>
      </c>
      <c r="D882" s="22" t="s">
        <v>8</v>
      </c>
      <c r="E882" s="22" t="s">
        <v>628</v>
      </c>
      <c r="F882" s="22">
        <v>18</v>
      </c>
      <c r="G882" s="22">
        <v>2</v>
      </c>
      <c r="H882" s="22" t="str">
        <f>INDEX(Bar_data!$A$3:$B$140,MATCH(C882,Bar_data!$A$3:$A$140,FALSE),2)</f>
        <v>Trust076</v>
      </c>
      <c r="I882" s="22" t="str">
        <f>INDEX(TrustCAHUB_map!$A$2:$D$139,MATCH($C882,TrustCAHUB_map!$A$2:$A$139,FALSE),3)</f>
        <v>East of England</v>
      </c>
      <c r="J882" s="22" t="str">
        <f>INDEX(TrustCAHUB_map!$A$2:$D$139,MATCH($C882,TrustCAHUB_map!$A$2:$A$139,FALSE),4)</f>
        <v>East of England</v>
      </c>
    </row>
    <row r="883" spans="1:10" x14ac:dyDescent="0.3">
      <c r="A883" s="22" t="str">
        <f t="shared" si="13"/>
        <v>'RN32016Curative18-49'</v>
      </c>
      <c r="B883" s="22">
        <v>2016</v>
      </c>
      <c r="C883" s="22" t="s">
        <v>240</v>
      </c>
      <c r="D883" s="22" t="s">
        <v>7</v>
      </c>
      <c r="E883" s="22" t="s">
        <v>153</v>
      </c>
      <c r="F883" s="22">
        <v>1</v>
      </c>
      <c r="G883" s="22">
        <v>0</v>
      </c>
      <c r="H883" s="22" t="str">
        <f>INDEX(Bar_data!$A$3:$B$140,MATCH(C883,Bar_data!$A$3:$A$140,FALSE),2)</f>
        <v>Trust080</v>
      </c>
      <c r="I883" s="22" t="str">
        <f>INDEX(TrustCAHUB_map!$A$2:$D$139,MATCH($C883,TrustCAHUB_map!$A$2:$A$139,FALSE),3)</f>
        <v>Thames Valley</v>
      </c>
      <c r="J883" s="22" t="str">
        <f>INDEX(TrustCAHUB_map!$A$2:$D$139,MATCH($C883,TrustCAHUB_map!$A$2:$A$139,FALSE),4)</f>
        <v>South East</v>
      </c>
    </row>
    <row r="884" spans="1:10" x14ac:dyDescent="0.3">
      <c r="A884" s="22" t="str">
        <f t="shared" si="13"/>
        <v>'RN32016Palliative50-69'</v>
      </c>
      <c r="B884" s="22">
        <v>2016</v>
      </c>
      <c r="C884" s="22" t="s">
        <v>240</v>
      </c>
      <c r="D884" s="22" t="s">
        <v>8</v>
      </c>
      <c r="E884" s="22" t="s">
        <v>627</v>
      </c>
      <c r="F884" s="22">
        <v>15</v>
      </c>
      <c r="G884" s="22">
        <v>0</v>
      </c>
      <c r="H884" s="22" t="str">
        <f>INDEX(Bar_data!$A$3:$B$140,MATCH(C884,Bar_data!$A$3:$A$140,FALSE),2)</f>
        <v>Trust080</v>
      </c>
      <c r="I884" s="22" t="str">
        <f>INDEX(TrustCAHUB_map!$A$2:$D$139,MATCH($C884,TrustCAHUB_map!$A$2:$A$139,FALSE),3)</f>
        <v>Thames Valley</v>
      </c>
      <c r="J884" s="22" t="str">
        <f>INDEX(TrustCAHUB_map!$A$2:$D$139,MATCH($C884,TrustCAHUB_map!$A$2:$A$139,FALSE),4)</f>
        <v>South East</v>
      </c>
    </row>
    <row r="885" spans="1:10" x14ac:dyDescent="0.3">
      <c r="A885" s="22" t="str">
        <f t="shared" si="13"/>
        <v>'RN32016Not assigned50-69'</v>
      </c>
      <c r="B885" s="22">
        <v>2016</v>
      </c>
      <c r="C885" s="22" t="s">
        <v>240</v>
      </c>
      <c r="D885" s="22" t="s">
        <v>477</v>
      </c>
      <c r="E885" s="22" t="s">
        <v>627</v>
      </c>
      <c r="F885" s="22">
        <v>1</v>
      </c>
      <c r="G885" s="22">
        <v>0</v>
      </c>
      <c r="H885" s="22" t="str">
        <f>INDEX(Bar_data!$A$3:$B$140,MATCH(C885,Bar_data!$A$3:$A$140,FALSE),2)</f>
        <v>Trust080</v>
      </c>
      <c r="I885" s="22" t="str">
        <f>INDEX(TrustCAHUB_map!$A$2:$D$139,MATCH($C885,TrustCAHUB_map!$A$2:$A$139,FALSE),3)</f>
        <v>Thames Valley</v>
      </c>
      <c r="J885" s="22" t="str">
        <f>INDEX(TrustCAHUB_map!$A$2:$D$139,MATCH($C885,TrustCAHUB_map!$A$2:$A$139,FALSE),4)</f>
        <v>South East</v>
      </c>
    </row>
    <row r="886" spans="1:10" x14ac:dyDescent="0.3">
      <c r="A886" s="22" t="str">
        <f t="shared" si="13"/>
        <v>'RN32016Curative50-69'</v>
      </c>
      <c r="B886" s="22">
        <v>2016</v>
      </c>
      <c r="C886" s="22" t="s">
        <v>240</v>
      </c>
      <c r="D886" s="22" t="s">
        <v>7</v>
      </c>
      <c r="E886" s="22" t="s">
        <v>627</v>
      </c>
      <c r="F886" s="22">
        <v>12</v>
      </c>
      <c r="G886" s="22">
        <v>1</v>
      </c>
      <c r="H886" s="22" t="str">
        <f>INDEX(Bar_data!$A$3:$B$140,MATCH(C886,Bar_data!$A$3:$A$140,FALSE),2)</f>
        <v>Trust080</v>
      </c>
      <c r="I886" s="22" t="str">
        <f>INDEX(TrustCAHUB_map!$A$2:$D$139,MATCH($C886,TrustCAHUB_map!$A$2:$A$139,FALSE),3)</f>
        <v>Thames Valley</v>
      </c>
      <c r="J886" s="22" t="str">
        <f>INDEX(TrustCAHUB_map!$A$2:$D$139,MATCH($C886,TrustCAHUB_map!$A$2:$A$139,FALSE),4)</f>
        <v>South East</v>
      </c>
    </row>
    <row r="887" spans="1:10" x14ac:dyDescent="0.3">
      <c r="A887" s="22" t="str">
        <f t="shared" si="13"/>
        <v>'RN32016Curative70+'</v>
      </c>
      <c r="B887" s="22">
        <v>2016</v>
      </c>
      <c r="C887" s="22" t="s">
        <v>240</v>
      </c>
      <c r="D887" s="22" t="s">
        <v>7</v>
      </c>
      <c r="E887" s="22" t="s">
        <v>628</v>
      </c>
      <c r="F887" s="22">
        <v>7</v>
      </c>
      <c r="G887" s="22">
        <v>0</v>
      </c>
      <c r="H887" s="22" t="str">
        <f>INDEX(Bar_data!$A$3:$B$140,MATCH(C887,Bar_data!$A$3:$A$140,FALSE),2)</f>
        <v>Trust080</v>
      </c>
      <c r="I887" s="22" t="str">
        <f>INDEX(TrustCAHUB_map!$A$2:$D$139,MATCH($C887,TrustCAHUB_map!$A$2:$A$139,FALSE),3)</f>
        <v>Thames Valley</v>
      </c>
      <c r="J887" s="22" t="str">
        <f>INDEX(TrustCAHUB_map!$A$2:$D$139,MATCH($C887,TrustCAHUB_map!$A$2:$A$139,FALSE),4)</f>
        <v>South East</v>
      </c>
    </row>
    <row r="888" spans="1:10" x14ac:dyDescent="0.3">
      <c r="A888" s="22" t="str">
        <f t="shared" si="13"/>
        <v>'RN32016Palliative70+'</v>
      </c>
      <c r="B888" s="22">
        <v>2016</v>
      </c>
      <c r="C888" s="22" t="s">
        <v>240</v>
      </c>
      <c r="D888" s="22" t="s">
        <v>8</v>
      </c>
      <c r="E888" s="22" t="s">
        <v>628</v>
      </c>
      <c r="F888" s="22">
        <v>5</v>
      </c>
      <c r="G888" s="22">
        <v>0</v>
      </c>
      <c r="H888" s="22" t="str">
        <f>INDEX(Bar_data!$A$3:$B$140,MATCH(C888,Bar_data!$A$3:$A$140,FALSE),2)</f>
        <v>Trust080</v>
      </c>
      <c r="I888" s="22" t="str">
        <f>INDEX(TrustCAHUB_map!$A$2:$D$139,MATCH($C888,TrustCAHUB_map!$A$2:$A$139,FALSE),3)</f>
        <v>Thames Valley</v>
      </c>
      <c r="J888" s="22" t="str">
        <f>INDEX(TrustCAHUB_map!$A$2:$D$139,MATCH($C888,TrustCAHUB_map!$A$2:$A$139,FALSE),4)</f>
        <v>South East</v>
      </c>
    </row>
    <row r="889" spans="1:10" x14ac:dyDescent="0.3">
      <c r="A889" s="22" t="str">
        <f t="shared" si="13"/>
        <v>'RN52016Not assigned18-49'</v>
      </c>
      <c r="B889" s="22">
        <v>2016</v>
      </c>
      <c r="C889" s="22" t="s">
        <v>241</v>
      </c>
      <c r="D889" s="22" t="s">
        <v>477</v>
      </c>
      <c r="E889" s="22" t="s">
        <v>153</v>
      </c>
      <c r="F889" s="22">
        <v>1</v>
      </c>
      <c r="G889" s="22">
        <v>0</v>
      </c>
      <c r="H889" s="22" t="str">
        <f>INDEX(Bar_data!$A$3:$B$140,MATCH(C889,Bar_data!$A$3:$A$140,FALSE),2)</f>
        <v>Trust081</v>
      </c>
      <c r="I889" s="22" t="str">
        <f>INDEX(TrustCAHUB_map!$A$2:$D$139,MATCH($C889,TrustCAHUB_map!$A$2:$A$139,FALSE),3)</f>
        <v>Wessex</v>
      </c>
      <c r="J889" s="22" t="str">
        <f>INDEX(TrustCAHUB_map!$A$2:$D$139,MATCH($C889,TrustCAHUB_map!$A$2:$A$139,FALSE),4)</f>
        <v>Wessex</v>
      </c>
    </row>
    <row r="890" spans="1:10" x14ac:dyDescent="0.3">
      <c r="A890" s="22" t="str">
        <f t="shared" si="13"/>
        <v>'RN52016Palliative18-49'</v>
      </c>
      <c r="B890" s="22">
        <v>2016</v>
      </c>
      <c r="C890" s="22" t="s">
        <v>241</v>
      </c>
      <c r="D890" s="22" t="s">
        <v>8</v>
      </c>
      <c r="E890" s="22" t="s">
        <v>153</v>
      </c>
      <c r="F890" s="22">
        <v>1</v>
      </c>
      <c r="G890" s="22">
        <v>0</v>
      </c>
      <c r="H890" s="22" t="str">
        <f>INDEX(Bar_data!$A$3:$B$140,MATCH(C890,Bar_data!$A$3:$A$140,FALSE),2)</f>
        <v>Trust081</v>
      </c>
      <c r="I890" s="22" t="str">
        <f>INDEX(TrustCAHUB_map!$A$2:$D$139,MATCH($C890,TrustCAHUB_map!$A$2:$A$139,FALSE),3)</f>
        <v>Wessex</v>
      </c>
      <c r="J890" s="22" t="str">
        <f>INDEX(TrustCAHUB_map!$A$2:$D$139,MATCH($C890,TrustCAHUB_map!$A$2:$A$139,FALSE),4)</f>
        <v>Wessex</v>
      </c>
    </row>
    <row r="891" spans="1:10" x14ac:dyDescent="0.3">
      <c r="A891" s="22" t="str">
        <f t="shared" si="13"/>
        <v>'RN52016Palliative50-69'</v>
      </c>
      <c r="B891" s="22">
        <v>2016</v>
      </c>
      <c r="C891" s="22" t="s">
        <v>241</v>
      </c>
      <c r="D891" s="22" t="s">
        <v>8</v>
      </c>
      <c r="E891" s="22" t="s">
        <v>627</v>
      </c>
      <c r="F891" s="22">
        <v>13</v>
      </c>
      <c r="G891" s="22">
        <v>1</v>
      </c>
      <c r="H891" s="22" t="str">
        <f>INDEX(Bar_data!$A$3:$B$140,MATCH(C891,Bar_data!$A$3:$A$140,FALSE),2)</f>
        <v>Trust081</v>
      </c>
      <c r="I891" s="22" t="str">
        <f>INDEX(TrustCAHUB_map!$A$2:$D$139,MATCH($C891,TrustCAHUB_map!$A$2:$A$139,FALSE),3)</f>
        <v>Wessex</v>
      </c>
      <c r="J891" s="22" t="str">
        <f>INDEX(TrustCAHUB_map!$A$2:$D$139,MATCH($C891,TrustCAHUB_map!$A$2:$A$139,FALSE),4)</f>
        <v>Wessex</v>
      </c>
    </row>
    <row r="892" spans="1:10" x14ac:dyDescent="0.3">
      <c r="A892" s="22" t="str">
        <f t="shared" si="13"/>
        <v>'RN52016Curative50-69'</v>
      </c>
      <c r="B892" s="22">
        <v>2016</v>
      </c>
      <c r="C892" s="22" t="s">
        <v>241</v>
      </c>
      <c r="D892" s="22" t="s">
        <v>7</v>
      </c>
      <c r="E892" s="22" t="s">
        <v>627</v>
      </c>
      <c r="F892" s="22">
        <v>3</v>
      </c>
      <c r="G892" s="22">
        <v>0</v>
      </c>
      <c r="H892" s="22" t="str">
        <f>INDEX(Bar_data!$A$3:$B$140,MATCH(C892,Bar_data!$A$3:$A$140,FALSE),2)</f>
        <v>Trust081</v>
      </c>
      <c r="I892" s="22" t="str">
        <f>INDEX(TrustCAHUB_map!$A$2:$D$139,MATCH($C892,TrustCAHUB_map!$A$2:$A$139,FALSE),3)</f>
        <v>Wessex</v>
      </c>
      <c r="J892" s="22" t="str">
        <f>INDEX(TrustCAHUB_map!$A$2:$D$139,MATCH($C892,TrustCAHUB_map!$A$2:$A$139,FALSE),4)</f>
        <v>Wessex</v>
      </c>
    </row>
    <row r="893" spans="1:10" x14ac:dyDescent="0.3">
      <c r="A893" s="22" t="str">
        <f t="shared" si="13"/>
        <v>'RN52016Not assigned50-69'</v>
      </c>
      <c r="B893" s="22">
        <v>2016</v>
      </c>
      <c r="C893" s="22" t="s">
        <v>241</v>
      </c>
      <c r="D893" s="22" t="s">
        <v>477</v>
      </c>
      <c r="E893" s="22" t="s">
        <v>627</v>
      </c>
      <c r="F893" s="22">
        <v>1</v>
      </c>
      <c r="G893" s="22">
        <v>0</v>
      </c>
      <c r="H893" s="22" t="str">
        <f>INDEX(Bar_data!$A$3:$B$140,MATCH(C893,Bar_data!$A$3:$A$140,FALSE),2)</f>
        <v>Trust081</v>
      </c>
      <c r="I893" s="22" t="str">
        <f>INDEX(TrustCAHUB_map!$A$2:$D$139,MATCH($C893,TrustCAHUB_map!$A$2:$A$139,FALSE),3)</f>
        <v>Wessex</v>
      </c>
      <c r="J893" s="22" t="str">
        <f>INDEX(TrustCAHUB_map!$A$2:$D$139,MATCH($C893,TrustCAHUB_map!$A$2:$A$139,FALSE),4)</f>
        <v>Wessex</v>
      </c>
    </row>
    <row r="894" spans="1:10" x14ac:dyDescent="0.3">
      <c r="A894" s="22" t="str">
        <f t="shared" si="13"/>
        <v>'RN52016Curative70+'</v>
      </c>
      <c r="B894" s="22">
        <v>2016</v>
      </c>
      <c r="C894" s="22" t="s">
        <v>241</v>
      </c>
      <c r="D894" s="22" t="s">
        <v>7</v>
      </c>
      <c r="E894" s="22" t="s">
        <v>628</v>
      </c>
      <c r="F894" s="22">
        <v>6</v>
      </c>
      <c r="G894" s="22">
        <v>0</v>
      </c>
      <c r="H894" s="22" t="str">
        <f>INDEX(Bar_data!$A$3:$B$140,MATCH(C894,Bar_data!$A$3:$A$140,FALSE),2)</f>
        <v>Trust081</v>
      </c>
      <c r="I894" s="22" t="str">
        <f>INDEX(TrustCAHUB_map!$A$2:$D$139,MATCH($C894,TrustCAHUB_map!$A$2:$A$139,FALSE),3)</f>
        <v>Wessex</v>
      </c>
      <c r="J894" s="22" t="str">
        <f>INDEX(TrustCAHUB_map!$A$2:$D$139,MATCH($C894,TrustCAHUB_map!$A$2:$A$139,FALSE),4)</f>
        <v>Wessex</v>
      </c>
    </row>
    <row r="895" spans="1:10" x14ac:dyDescent="0.3">
      <c r="A895" s="22" t="str">
        <f t="shared" si="13"/>
        <v>'RN52016Palliative70+'</v>
      </c>
      <c r="B895" s="22">
        <v>2016</v>
      </c>
      <c r="C895" s="22" t="s">
        <v>241</v>
      </c>
      <c r="D895" s="22" t="s">
        <v>8</v>
      </c>
      <c r="E895" s="22" t="s">
        <v>628</v>
      </c>
      <c r="F895" s="22">
        <v>16</v>
      </c>
      <c r="G895" s="22">
        <v>2</v>
      </c>
      <c r="H895" s="22" t="str">
        <f>INDEX(Bar_data!$A$3:$B$140,MATCH(C895,Bar_data!$A$3:$A$140,FALSE),2)</f>
        <v>Trust081</v>
      </c>
      <c r="I895" s="22" t="str">
        <f>INDEX(TrustCAHUB_map!$A$2:$D$139,MATCH($C895,TrustCAHUB_map!$A$2:$A$139,FALSE),3)</f>
        <v>Wessex</v>
      </c>
      <c r="J895" s="22" t="str">
        <f>INDEX(TrustCAHUB_map!$A$2:$D$139,MATCH($C895,TrustCAHUB_map!$A$2:$A$139,FALSE),4)</f>
        <v>Wessex</v>
      </c>
    </row>
    <row r="896" spans="1:10" x14ac:dyDescent="0.3">
      <c r="A896" s="22" t="str">
        <f t="shared" si="13"/>
        <v>'RN72016Curative18-49'</v>
      </c>
      <c r="B896" s="22">
        <v>2016</v>
      </c>
      <c r="C896" s="22" t="s">
        <v>242</v>
      </c>
      <c r="D896" s="22" t="s">
        <v>7</v>
      </c>
      <c r="E896" s="22" t="s">
        <v>153</v>
      </c>
      <c r="F896" s="22">
        <v>1</v>
      </c>
      <c r="G896" s="22">
        <v>0</v>
      </c>
      <c r="H896" s="22" t="str">
        <f>INDEX(Bar_data!$A$3:$B$140,MATCH(C896,Bar_data!$A$3:$A$140,FALSE),2)</f>
        <v>Trust082</v>
      </c>
      <c r="I896" s="22" t="str">
        <f>INDEX(TrustCAHUB_map!$A$2:$D$139,MATCH($C896,TrustCAHUB_map!$A$2:$A$139,FALSE),3)</f>
        <v>Kent and Medway</v>
      </c>
      <c r="J896" s="22" t="str">
        <f>INDEX(TrustCAHUB_map!$A$2:$D$139,MATCH($C896,TrustCAHUB_map!$A$2:$A$139,FALSE),4)</f>
        <v>South East</v>
      </c>
    </row>
    <row r="897" spans="1:10" x14ac:dyDescent="0.3">
      <c r="A897" s="22" t="str">
        <f t="shared" si="13"/>
        <v>'RN72016Palliative18-49'</v>
      </c>
      <c r="B897" s="22">
        <v>2016</v>
      </c>
      <c r="C897" s="22" t="s">
        <v>242</v>
      </c>
      <c r="D897" s="22" t="s">
        <v>8</v>
      </c>
      <c r="E897" s="22" t="s">
        <v>153</v>
      </c>
      <c r="F897" s="22">
        <v>1</v>
      </c>
      <c r="G897" s="22">
        <v>0</v>
      </c>
      <c r="H897" s="22" t="str">
        <f>INDEX(Bar_data!$A$3:$B$140,MATCH(C897,Bar_data!$A$3:$A$140,FALSE),2)</f>
        <v>Trust082</v>
      </c>
      <c r="I897" s="22" t="str">
        <f>INDEX(TrustCAHUB_map!$A$2:$D$139,MATCH($C897,TrustCAHUB_map!$A$2:$A$139,FALSE),3)</f>
        <v>Kent and Medway</v>
      </c>
      <c r="J897" s="22" t="str">
        <f>INDEX(TrustCAHUB_map!$A$2:$D$139,MATCH($C897,TrustCAHUB_map!$A$2:$A$139,FALSE),4)</f>
        <v>South East</v>
      </c>
    </row>
    <row r="898" spans="1:10" x14ac:dyDescent="0.3">
      <c r="A898" s="22" t="str">
        <f t="shared" si="13"/>
        <v>'RN72016Curative50-69'</v>
      </c>
      <c r="B898" s="22">
        <v>2016</v>
      </c>
      <c r="C898" s="22" t="s">
        <v>242</v>
      </c>
      <c r="D898" s="22" t="s">
        <v>7</v>
      </c>
      <c r="E898" s="22" t="s">
        <v>627</v>
      </c>
      <c r="F898" s="22">
        <v>1</v>
      </c>
      <c r="G898" s="22">
        <v>0</v>
      </c>
      <c r="H898" s="22" t="str">
        <f>INDEX(Bar_data!$A$3:$B$140,MATCH(C898,Bar_data!$A$3:$A$140,FALSE),2)</f>
        <v>Trust082</v>
      </c>
      <c r="I898" s="22" t="str">
        <f>INDEX(TrustCAHUB_map!$A$2:$D$139,MATCH($C898,TrustCAHUB_map!$A$2:$A$139,FALSE),3)</f>
        <v>Kent and Medway</v>
      </c>
      <c r="J898" s="22" t="str">
        <f>INDEX(TrustCAHUB_map!$A$2:$D$139,MATCH($C898,TrustCAHUB_map!$A$2:$A$139,FALSE),4)</f>
        <v>South East</v>
      </c>
    </row>
    <row r="899" spans="1:10" x14ac:dyDescent="0.3">
      <c r="A899" s="22" t="str">
        <f t="shared" ref="A899:A962" si="14">"'"&amp;C899&amp;B899&amp;D899&amp;E899&amp;"'"</f>
        <v>'RN72016Palliative50-69'</v>
      </c>
      <c r="B899" s="22">
        <v>2016</v>
      </c>
      <c r="C899" s="22" t="s">
        <v>242</v>
      </c>
      <c r="D899" s="22" t="s">
        <v>8</v>
      </c>
      <c r="E899" s="22" t="s">
        <v>627</v>
      </c>
      <c r="F899" s="22">
        <v>4</v>
      </c>
      <c r="G899" s="22">
        <v>0</v>
      </c>
      <c r="H899" s="22" t="str">
        <f>INDEX(Bar_data!$A$3:$B$140,MATCH(C899,Bar_data!$A$3:$A$140,FALSE),2)</f>
        <v>Trust082</v>
      </c>
      <c r="I899" s="22" t="str">
        <f>INDEX(TrustCAHUB_map!$A$2:$D$139,MATCH($C899,TrustCAHUB_map!$A$2:$A$139,FALSE),3)</f>
        <v>Kent and Medway</v>
      </c>
      <c r="J899" s="22" t="str">
        <f>INDEX(TrustCAHUB_map!$A$2:$D$139,MATCH($C899,TrustCAHUB_map!$A$2:$A$139,FALSE),4)</f>
        <v>South East</v>
      </c>
    </row>
    <row r="900" spans="1:10" x14ac:dyDescent="0.3">
      <c r="A900" s="22" t="str">
        <f t="shared" si="14"/>
        <v>'RN72016Curative70+'</v>
      </c>
      <c r="B900" s="22">
        <v>2016</v>
      </c>
      <c r="C900" s="22" t="s">
        <v>242</v>
      </c>
      <c r="D900" s="22" t="s">
        <v>7</v>
      </c>
      <c r="E900" s="22" t="s">
        <v>628</v>
      </c>
      <c r="F900" s="22">
        <v>6</v>
      </c>
      <c r="G900" s="22">
        <v>0</v>
      </c>
      <c r="H900" s="22" t="str">
        <f>INDEX(Bar_data!$A$3:$B$140,MATCH(C900,Bar_data!$A$3:$A$140,FALSE),2)</f>
        <v>Trust082</v>
      </c>
      <c r="I900" s="22" t="str">
        <f>INDEX(TrustCAHUB_map!$A$2:$D$139,MATCH($C900,TrustCAHUB_map!$A$2:$A$139,FALSE),3)</f>
        <v>Kent and Medway</v>
      </c>
      <c r="J900" s="22" t="str">
        <f>INDEX(TrustCAHUB_map!$A$2:$D$139,MATCH($C900,TrustCAHUB_map!$A$2:$A$139,FALSE),4)</f>
        <v>South East</v>
      </c>
    </row>
    <row r="901" spans="1:10" x14ac:dyDescent="0.3">
      <c r="A901" s="22" t="str">
        <f t="shared" si="14"/>
        <v>'RN72016Palliative70+'</v>
      </c>
      <c r="B901" s="22">
        <v>2016</v>
      </c>
      <c r="C901" s="22" t="s">
        <v>242</v>
      </c>
      <c r="D901" s="22" t="s">
        <v>8</v>
      </c>
      <c r="E901" s="22" t="s">
        <v>628</v>
      </c>
      <c r="F901" s="22">
        <v>7</v>
      </c>
      <c r="G901" s="22">
        <v>0</v>
      </c>
      <c r="H901" s="22" t="str">
        <f>INDEX(Bar_data!$A$3:$B$140,MATCH(C901,Bar_data!$A$3:$A$140,FALSE),2)</f>
        <v>Trust082</v>
      </c>
      <c r="I901" s="22" t="str">
        <f>INDEX(TrustCAHUB_map!$A$2:$D$139,MATCH($C901,TrustCAHUB_map!$A$2:$A$139,FALSE),3)</f>
        <v>Kent and Medway</v>
      </c>
      <c r="J901" s="22" t="str">
        <f>INDEX(TrustCAHUB_map!$A$2:$D$139,MATCH($C901,TrustCAHUB_map!$A$2:$A$139,FALSE),4)</f>
        <v>South East</v>
      </c>
    </row>
    <row r="902" spans="1:10" x14ac:dyDescent="0.3">
      <c r="A902" s="22" t="str">
        <f t="shared" si="14"/>
        <v>'RNA2016Not assigned18-49'</v>
      </c>
      <c r="B902" s="22">
        <v>2016</v>
      </c>
      <c r="C902" s="22" t="s">
        <v>243</v>
      </c>
      <c r="D902" s="22" t="s">
        <v>477</v>
      </c>
      <c r="E902" s="22" t="s">
        <v>153</v>
      </c>
      <c r="F902" s="22">
        <v>1</v>
      </c>
      <c r="G902" s="22">
        <v>0</v>
      </c>
      <c r="H902" s="22" t="str">
        <f>INDEX(Bar_data!$A$3:$B$140,MATCH(C902,Bar_data!$A$3:$A$140,FALSE),2)</f>
        <v>Trust083</v>
      </c>
      <c r="I902" s="22" t="str">
        <f>INDEX(TrustCAHUB_map!$A$2:$D$139,MATCH($C902,TrustCAHUB_map!$A$2:$A$139,FALSE),3)</f>
        <v>West Midlands</v>
      </c>
      <c r="J902" s="22" t="str">
        <f>INDEX(TrustCAHUB_map!$A$2:$D$139,MATCH($C902,TrustCAHUB_map!$A$2:$A$139,FALSE),4)</f>
        <v>West Midlands</v>
      </c>
    </row>
    <row r="903" spans="1:10" x14ac:dyDescent="0.3">
      <c r="A903" s="22" t="str">
        <f t="shared" si="14"/>
        <v>'RNA2016Palliative18-49'</v>
      </c>
      <c r="B903" s="22">
        <v>2016</v>
      </c>
      <c r="C903" s="22" t="s">
        <v>243</v>
      </c>
      <c r="D903" s="22" t="s">
        <v>8</v>
      </c>
      <c r="E903" s="22" t="s">
        <v>153</v>
      </c>
      <c r="F903" s="22">
        <v>2</v>
      </c>
      <c r="G903" s="22">
        <v>0</v>
      </c>
      <c r="H903" s="22" t="str">
        <f>INDEX(Bar_data!$A$3:$B$140,MATCH(C903,Bar_data!$A$3:$A$140,FALSE),2)</f>
        <v>Trust083</v>
      </c>
      <c r="I903" s="22" t="str">
        <f>INDEX(TrustCAHUB_map!$A$2:$D$139,MATCH($C903,TrustCAHUB_map!$A$2:$A$139,FALSE),3)</f>
        <v>West Midlands</v>
      </c>
      <c r="J903" s="22" t="str">
        <f>INDEX(TrustCAHUB_map!$A$2:$D$139,MATCH($C903,TrustCAHUB_map!$A$2:$A$139,FALSE),4)</f>
        <v>West Midlands</v>
      </c>
    </row>
    <row r="904" spans="1:10" x14ac:dyDescent="0.3">
      <c r="A904" s="22" t="str">
        <f t="shared" si="14"/>
        <v>'RNA2016Curative18-49'</v>
      </c>
      <c r="B904" s="22">
        <v>2016</v>
      </c>
      <c r="C904" s="22" t="s">
        <v>243</v>
      </c>
      <c r="D904" s="22" t="s">
        <v>7</v>
      </c>
      <c r="E904" s="22" t="s">
        <v>153</v>
      </c>
      <c r="F904" s="22">
        <v>1</v>
      </c>
      <c r="G904" s="22">
        <v>0</v>
      </c>
      <c r="H904" s="22" t="str">
        <f>INDEX(Bar_data!$A$3:$B$140,MATCH(C904,Bar_data!$A$3:$A$140,FALSE),2)</f>
        <v>Trust083</v>
      </c>
      <c r="I904" s="22" t="str">
        <f>INDEX(TrustCAHUB_map!$A$2:$D$139,MATCH($C904,TrustCAHUB_map!$A$2:$A$139,FALSE),3)</f>
        <v>West Midlands</v>
      </c>
      <c r="J904" s="22" t="str">
        <f>INDEX(TrustCAHUB_map!$A$2:$D$139,MATCH($C904,TrustCAHUB_map!$A$2:$A$139,FALSE),4)</f>
        <v>West Midlands</v>
      </c>
    </row>
    <row r="905" spans="1:10" x14ac:dyDescent="0.3">
      <c r="A905" s="22" t="str">
        <f t="shared" si="14"/>
        <v>'RNA2016Palliative50-69'</v>
      </c>
      <c r="B905" s="22">
        <v>2016</v>
      </c>
      <c r="C905" s="22" t="s">
        <v>243</v>
      </c>
      <c r="D905" s="22" t="s">
        <v>8</v>
      </c>
      <c r="E905" s="22" t="s">
        <v>627</v>
      </c>
      <c r="F905" s="22">
        <v>9</v>
      </c>
      <c r="G905" s="22">
        <v>1</v>
      </c>
      <c r="H905" s="22" t="str">
        <f>INDEX(Bar_data!$A$3:$B$140,MATCH(C905,Bar_data!$A$3:$A$140,FALSE),2)</f>
        <v>Trust083</v>
      </c>
      <c r="I905" s="22" t="str">
        <f>INDEX(TrustCAHUB_map!$A$2:$D$139,MATCH($C905,TrustCAHUB_map!$A$2:$A$139,FALSE),3)</f>
        <v>West Midlands</v>
      </c>
      <c r="J905" s="22" t="str">
        <f>INDEX(TrustCAHUB_map!$A$2:$D$139,MATCH($C905,TrustCAHUB_map!$A$2:$A$139,FALSE),4)</f>
        <v>West Midlands</v>
      </c>
    </row>
    <row r="906" spans="1:10" x14ac:dyDescent="0.3">
      <c r="A906" s="22" t="str">
        <f t="shared" si="14"/>
        <v>'RNA2016Curative50-69'</v>
      </c>
      <c r="B906" s="22">
        <v>2016</v>
      </c>
      <c r="C906" s="22" t="s">
        <v>243</v>
      </c>
      <c r="D906" s="22" t="s">
        <v>7</v>
      </c>
      <c r="E906" s="22" t="s">
        <v>627</v>
      </c>
      <c r="F906" s="22">
        <v>5</v>
      </c>
      <c r="G906" s="22">
        <v>0</v>
      </c>
      <c r="H906" s="22" t="str">
        <f>INDEX(Bar_data!$A$3:$B$140,MATCH(C906,Bar_data!$A$3:$A$140,FALSE),2)</f>
        <v>Trust083</v>
      </c>
      <c r="I906" s="22" t="str">
        <f>INDEX(TrustCAHUB_map!$A$2:$D$139,MATCH($C906,TrustCAHUB_map!$A$2:$A$139,FALSE),3)</f>
        <v>West Midlands</v>
      </c>
      <c r="J906" s="22" t="str">
        <f>INDEX(TrustCAHUB_map!$A$2:$D$139,MATCH($C906,TrustCAHUB_map!$A$2:$A$139,FALSE),4)</f>
        <v>West Midlands</v>
      </c>
    </row>
    <row r="907" spans="1:10" x14ac:dyDescent="0.3">
      <c r="A907" s="22" t="str">
        <f t="shared" si="14"/>
        <v>'RNA2016Not assigned50-69'</v>
      </c>
      <c r="B907" s="22">
        <v>2016</v>
      </c>
      <c r="C907" s="22" t="s">
        <v>243</v>
      </c>
      <c r="D907" s="22" t="s">
        <v>477</v>
      </c>
      <c r="E907" s="22" t="s">
        <v>627</v>
      </c>
      <c r="F907" s="22">
        <v>1</v>
      </c>
      <c r="G907" s="22">
        <v>0</v>
      </c>
      <c r="H907" s="22" t="str">
        <f>INDEX(Bar_data!$A$3:$B$140,MATCH(C907,Bar_data!$A$3:$A$140,FALSE),2)</f>
        <v>Trust083</v>
      </c>
      <c r="I907" s="22" t="str">
        <f>INDEX(TrustCAHUB_map!$A$2:$D$139,MATCH($C907,TrustCAHUB_map!$A$2:$A$139,FALSE),3)</f>
        <v>West Midlands</v>
      </c>
      <c r="J907" s="22" t="str">
        <f>INDEX(TrustCAHUB_map!$A$2:$D$139,MATCH($C907,TrustCAHUB_map!$A$2:$A$139,FALSE),4)</f>
        <v>West Midlands</v>
      </c>
    </row>
    <row r="908" spans="1:10" x14ac:dyDescent="0.3">
      <c r="A908" s="22" t="str">
        <f t="shared" si="14"/>
        <v>'RNA2016Not assigned70+'</v>
      </c>
      <c r="B908" s="22">
        <v>2016</v>
      </c>
      <c r="C908" s="22" t="s">
        <v>243</v>
      </c>
      <c r="D908" s="22" t="s">
        <v>477</v>
      </c>
      <c r="E908" s="22" t="s">
        <v>628</v>
      </c>
      <c r="F908" s="22">
        <v>5</v>
      </c>
      <c r="G908" s="22">
        <v>0</v>
      </c>
      <c r="H908" s="22" t="str">
        <f>INDEX(Bar_data!$A$3:$B$140,MATCH(C908,Bar_data!$A$3:$A$140,FALSE),2)</f>
        <v>Trust083</v>
      </c>
      <c r="I908" s="22" t="str">
        <f>INDEX(TrustCAHUB_map!$A$2:$D$139,MATCH($C908,TrustCAHUB_map!$A$2:$A$139,FALSE),3)</f>
        <v>West Midlands</v>
      </c>
      <c r="J908" s="22" t="str">
        <f>INDEX(TrustCAHUB_map!$A$2:$D$139,MATCH($C908,TrustCAHUB_map!$A$2:$A$139,FALSE),4)</f>
        <v>West Midlands</v>
      </c>
    </row>
    <row r="909" spans="1:10" x14ac:dyDescent="0.3">
      <c r="A909" s="22" t="str">
        <f t="shared" si="14"/>
        <v>'RNA2016Curative70+'</v>
      </c>
      <c r="B909" s="22">
        <v>2016</v>
      </c>
      <c r="C909" s="22" t="s">
        <v>243</v>
      </c>
      <c r="D909" s="22" t="s">
        <v>7</v>
      </c>
      <c r="E909" s="22" t="s">
        <v>628</v>
      </c>
      <c r="F909" s="22">
        <v>2</v>
      </c>
      <c r="G909" s="22">
        <v>0</v>
      </c>
      <c r="H909" s="22" t="str">
        <f>INDEX(Bar_data!$A$3:$B$140,MATCH(C909,Bar_data!$A$3:$A$140,FALSE),2)</f>
        <v>Trust083</v>
      </c>
      <c r="I909" s="22" t="str">
        <f>INDEX(TrustCAHUB_map!$A$2:$D$139,MATCH($C909,TrustCAHUB_map!$A$2:$A$139,FALSE),3)</f>
        <v>West Midlands</v>
      </c>
      <c r="J909" s="22" t="str">
        <f>INDEX(TrustCAHUB_map!$A$2:$D$139,MATCH($C909,TrustCAHUB_map!$A$2:$A$139,FALSE),4)</f>
        <v>West Midlands</v>
      </c>
    </row>
    <row r="910" spans="1:10" x14ac:dyDescent="0.3">
      <c r="A910" s="22" t="str">
        <f t="shared" si="14"/>
        <v>'RNA2016Palliative70+'</v>
      </c>
      <c r="B910" s="22">
        <v>2016</v>
      </c>
      <c r="C910" s="22" t="s">
        <v>243</v>
      </c>
      <c r="D910" s="22" t="s">
        <v>8</v>
      </c>
      <c r="E910" s="22" t="s">
        <v>628</v>
      </c>
      <c r="F910" s="22">
        <v>11</v>
      </c>
      <c r="G910" s="22">
        <v>2</v>
      </c>
      <c r="H910" s="22" t="str">
        <f>INDEX(Bar_data!$A$3:$B$140,MATCH(C910,Bar_data!$A$3:$A$140,FALSE),2)</f>
        <v>Trust083</v>
      </c>
      <c r="I910" s="22" t="str">
        <f>INDEX(TrustCAHUB_map!$A$2:$D$139,MATCH($C910,TrustCAHUB_map!$A$2:$A$139,FALSE),3)</f>
        <v>West Midlands</v>
      </c>
      <c r="J910" s="22" t="str">
        <f>INDEX(TrustCAHUB_map!$A$2:$D$139,MATCH($C910,TrustCAHUB_map!$A$2:$A$139,FALSE),4)</f>
        <v>West Midlands</v>
      </c>
    </row>
    <row r="911" spans="1:10" x14ac:dyDescent="0.3">
      <c r="A911" s="22" t="str">
        <f t="shared" si="14"/>
        <v>'RNL2016Palliative50-69'</v>
      </c>
      <c r="B911" s="22">
        <v>2016</v>
      </c>
      <c r="C911" s="22" t="s">
        <v>244</v>
      </c>
      <c r="D911" s="22" t="s">
        <v>8</v>
      </c>
      <c r="E911" s="22" t="s">
        <v>627</v>
      </c>
      <c r="F911" s="22">
        <v>1</v>
      </c>
      <c r="G911" s="22">
        <v>0</v>
      </c>
      <c r="H911" s="22" t="str">
        <f>INDEX(Bar_data!$A$3:$B$140,MATCH(C911,Bar_data!$A$3:$A$140,FALSE),2)</f>
        <v>Trust084</v>
      </c>
      <c r="I911" s="22" t="str">
        <f>INDEX(TrustCAHUB_map!$A$2:$D$139,MATCH($C911,TrustCAHUB_map!$A$2:$A$139,FALSE),3)</f>
        <v>North East and Cumbria</v>
      </c>
      <c r="J911" s="22" t="str">
        <f>INDEX(TrustCAHUB_map!$A$2:$D$139,MATCH($C911,TrustCAHUB_map!$A$2:$A$139,FALSE),4)</f>
        <v>North East</v>
      </c>
    </row>
    <row r="912" spans="1:10" x14ac:dyDescent="0.3">
      <c r="A912" s="22" t="str">
        <f t="shared" si="14"/>
        <v>'RNL2016Curative50-69'</v>
      </c>
      <c r="B912" s="22">
        <v>2016</v>
      </c>
      <c r="C912" s="22" t="s">
        <v>244</v>
      </c>
      <c r="D912" s="22" t="s">
        <v>7</v>
      </c>
      <c r="E912" s="22" t="s">
        <v>627</v>
      </c>
      <c r="F912" s="22">
        <v>1</v>
      </c>
      <c r="G912" s="22">
        <v>0</v>
      </c>
      <c r="H912" s="22" t="str">
        <f>INDEX(Bar_data!$A$3:$B$140,MATCH(C912,Bar_data!$A$3:$A$140,FALSE),2)</f>
        <v>Trust084</v>
      </c>
      <c r="I912" s="22" t="str">
        <f>INDEX(TrustCAHUB_map!$A$2:$D$139,MATCH($C912,TrustCAHUB_map!$A$2:$A$139,FALSE),3)</f>
        <v>North East and Cumbria</v>
      </c>
      <c r="J912" s="22" t="str">
        <f>INDEX(TrustCAHUB_map!$A$2:$D$139,MATCH($C912,TrustCAHUB_map!$A$2:$A$139,FALSE),4)</f>
        <v>North East</v>
      </c>
    </row>
    <row r="913" spans="1:10" x14ac:dyDescent="0.3">
      <c r="A913" s="22" t="str">
        <f t="shared" si="14"/>
        <v>'RNQ2016Palliative18-49'</v>
      </c>
      <c r="B913" s="22">
        <v>2016</v>
      </c>
      <c r="C913" s="22" t="s">
        <v>245</v>
      </c>
      <c r="D913" s="22" t="s">
        <v>8</v>
      </c>
      <c r="E913" s="22" t="s">
        <v>153</v>
      </c>
      <c r="F913" s="22">
        <v>2</v>
      </c>
      <c r="G913" s="22">
        <v>0</v>
      </c>
      <c r="H913" s="22" t="str">
        <f>INDEX(Bar_data!$A$3:$B$140,MATCH(C913,Bar_data!$A$3:$A$140,FALSE),2)</f>
        <v>Trust085</v>
      </c>
      <c r="I913" s="22" t="str">
        <f>INDEX(TrustCAHUB_map!$A$2:$D$139,MATCH($C913,TrustCAHUB_map!$A$2:$A$139,FALSE),3)</f>
        <v>East Midlands</v>
      </c>
      <c r="J913" s="22" t="str">
        <f>INDEX(TrustCAHUB_map!$A$2:$D$139,MATCH($C913,TrustCAHUB_map!$A$2:$A$139,FALSE),4)</f>
        <v>East Midlands</v>
      </c>
    </row>
    <row r="914" spans="1:10" x14ac:dyDescent="0.3">
      <c r="A914" s="22" t="str">
        <f t="shared" si="14"/>
        <v>'RNQ2016Curative18-49'</v>
      </c>
      <c r="B914" s="22">
        <v>2016</v>
      </c>
      <c r="C914" s="22" t="s">
        <v>245</v>
      </c>
      <c r="D914" s="22" t="s">
        <v>7</v>
      </c>
      <c r="E914" s="22" t="s">
        <v>153</v>
      </c>
      <c r="F914" s="22">
        <v>1</v>
      </c>
      <c r="G914" s="22">
        <v>0</v>
      </c>
      <c r="H914" s="22" t="str">
        <f>INDEX(Bar_data!$A$3:$B$140,MATCH(C914,Bar_data!$A$3:$A$140,FALSE),2)</f>
        <v>Trust085</v>
      </c>
      <c r="I914" s="22" t="str">
        <f>INDEX(TrustCAHUB_map!$A$2:$D$139,MATCH($C914,TrustCAHUB_map!$A$2:$A$139,FALSE),3)</f>
        <v>East Midlands</v>
      </c>
      <c r="J914" s="22" t="str">
        <f>INDEX(TrustCAHUB_map!$A$2:$D$139,MATCH($C914,TrustCAHUB_map!$A$2:$A$139,FALSE),4)</f>
        <v>East Midlands</v>
      </c>
    </row>
    <row r="915" spans="1:10" x14ac:dyDescent="0.3">
      <c r="A915" s="22" t="str">
        <f t="shared" si="14"/>
        <v>'RNQ2016Palliative50-69'</v>
      </c>
      <c r="B915" s="22">
        <v>2016</v>
      </c>
      <c r="C915" s="22" t="s">
        <v>245</v>
      </c>
      <c r="D915" s="22" t="s">
        <v>8</v>
      </c>
      <c r="E915" s="22" t="s">
        <v>627</v>
      </c>
      <c r="F915" s="22">
        <v>8</v>
      </c>
      <c r="G915" s="22">
        <v>1</v>
      </c>
      <c r="H915" s="22" t="str">
        <f>INDEX(Bar_data!$A$3:$B$140,MATCH(C915,Bar_data!$A$3:$A$140,FALSE),2)</f>
        <v>Trust085</v>
      </c>
      <c r="I915" s="22" t="str">
        <f>INDEX(TrustCAHUB_map!$A$2:$D$139,MATCH($C915,TrustCAHUB_map!$A$2:$A$139,FALSE),3)</f>
        <v>East Midlands</v>
      </c>
      <c r="J915" s="22" t="str">
        <f>INDEX(TrustCAHUB_map!$A$2:$D$139,MATCH($C915,TrustCAHUB_map!$A$2:$A$139,FALSE),4)</f>
        <v>East Midlands</v>
      </c>
    </row>
    <row r="916" spans="1:10" x14ac:dyDescent="0.3">
      <c r="A916" s="22" t="str">
        <f t="shared" si="14"/>
        <v>'RNQ2016Curative50-69'</v>
      </c>
      <c r="B916" s="22">
        <v>2016</v>
      </c>
      <c r="C916" s="22" t="s">
        <v>245</v>
      </c>
      <c r="D916" s="22" t="s">
        <v>7</v>
      </c>
      <c r="E916" s="22" t="s">
        <v>627</v>
      </c>
      <c r="F916" s="22">
        <v>7</v>
      </c>
      <c r="G916" s="22">
        <v>0</v>
      </c>
      <c r="H916" s="22" t="str">
        <f>INDEX(Bar_data!$A$3:$B$140,MATCH(C916,Bar_data!$A$3:$A$140,FALSE),2)</f>
        <v>Trust085</v>
      </c>
      <c r="I916" s="22" t="str">
        <f>INDEX(TrustCAHUB_map!$A$2:$D$139,MATCH($C916,TrustCAHUB_map!$A$2:$A$139,FALSE),3)</f>
        <v>East Midlands</v>
      </c>
      <c r="J916" s="22" t="str">
        <f>INDEX(TrustCAHUB_map!$A$2:$D$139,MATCH($C916,TrustCAHUB_map!$A$2:$A$139,FALSE),4)</f>
        <v>East Midlands</v>
      </c>
    </row>
    <row r="917" spans="1:10" x14ac:dyDescent="0.3">
      <c r="A917" s="22" t="str">
        <f t="shared" si="14"/>
        <v>'RNQ2016Not assigned50-69'</v>
      </c>
      <c r="B917" s="22">
        <v>2016</v>
      </c>
      <c r="C917" s="22" t="s">
        <v>245</v>
      </c>
      <c r="D917" s="22" t="s">
        <v>477</v>
      </c>
      <c r="E917" s="22" t="s">
        <v>627</v>
      </c>
      <c r="F917" s="22">
        <v>3</v>
      </c>
      <c r="G917" s="22">
        <v>0</v>
      </c>
      <c r="H917" s="22" t="str">
        <f>INDEX(Bar_data!$A$3:$B$140,MATCH(C917,Bar_data!$A$3:$A$140,FALSE),2)</f>
        <v>Trust085</v>
      </c>
      <c r="I917" s="22" t="str">
        <f>INDEX(TrustCAHUB_map!$A$2:$D$139,MATCH($C917,TrustCAHUB_map!$A$2:$A$139,FALSE),3)</f>
        <v>East Midlands</v>
      </c>
      <c r="J917" s="22" t="str">
        <f>INDEX(TrustCAHUB_map!$A$2:$D$139,MATCH($C917,TrustCAHUB_map!$A$2:$A$139,FALSE),4)</f>
        <v>East Midlands</v>
      </c>
    </row>
    <row r="918" spans="1:10" x14ac:dyDescent="0.3">
      <c r="A918" s="22" t="str">
        <f t="shared" si="14"/>
        <v>'RNQ2016Palliative70+'</v>
      </c>
      <c r="B918" s="22">
        <v>2016</v>
      </c>
      <c r="C918" s="22" t="s">
        <v>245</v>
      </c>
      <c r="D918" s="22" t="s">
        <v>8</v>
      </c>
      <c r="E918" s="22" t="s">
        <v>628</v>
      </c>
      <c r="F918" s="22">
        <v>4</v>
      </c>
      <c r="G918" s="22">
        <v>0</v>
      </c>
      <c r="H918" s="22" t="str">
        <f>INDEX(Bar_data!$A$3:$B$140,MATCH(C918,Bar_data!$A$3:$A$140,FALSE),2)</f>
        <v>Trust085</v>
      </c>
      <c r="I918" s="22" t="str">
        <f>INDEX(TrustCAHUB_map!$A$2:$D$139,MATCH($C918,TrustCAHUB_map!$A$2:$A$139,FALSE),3)</f>
        <v>East Midlands</v>
      </c>
      <c r="J918" s="22" t="str">
        <f>INDEX(TrustCAHUB_map!$A$2:$D$139,MATCH($C918,TrustCAHUB_map!$A$2:$A$139,FALSE),4)</f>
        <v>East Midlands</v>
      </c>
    </row>
    <row r="919" spans="1:10" x14ac:dyDescent="0.3">
      <c r="A919" s="22" t="str">
        <f t="shared" si="14"/>
        <v>'RNQ2016Curative70+'</v>
      </c>
      <c r="B919" s="22">
        <v>2016</v>
      </c>
      <c r="C919" s="22" t="s">
        <v>245</v>
      </c>
      <c r="D919" s="22" t="s">
        <v>7</v>
      </c>
      <c r="E919" s="22" t="s">
        <v>628</v>
      </c>
      <c r="F919" s="22">
        <v>8</v>
      </c>
      <c r="G919" s="22">
        <v>0</v>
      </c>
      <c r="H919" s="22" t="str">
        <f>INDEX(Bar_data!$A$3:$B$140,MATCH(C919,Bar_data!$A$3:$A$140,FALSE),2)</f>
        <v>Trust085</v>
      </c>
      <c r="I919" s="22" t="str">
        <f>INDEX(TrustCAHUB_map!$A$2:$D$139,MATCH($C919,TrustCAHUB_map!$A$2:$A$139,FALSE),3)</f>
        <v>East Midlands</v>
      </c>
      <c r="J919" s="22" t="str">
        <f>INDEX(TrustCAHUB_map!$A$2:$D$139,MATCH($C919,TrustCAHUB_map!$A$2:$A$139,FALSE),4)</f>
        <v>East Midlands</v>
      </c>
    </row>
    <row r="920" spans="1:10" x14ac:dyDescent="0.3">
      <c r="A920" s="22" t="str">
        <f t="shared" si="14"/>
        <v>'RNS2016Curative18-49'</v>
      </c>
      <c r="B920" s="22">
        <v>2016</v>
      </c>
      <c r="C920" s="22" t="s">
        <v>246</v>
      </c>
      <c r="D920" s="22" t="s">
        <v>7</v>
      </c>
      <c r="E920" s="22" t="s">
        <v>153</v>
      </c>
      <c r="F920" s="22">
        <v>1</v>
      </c>
      <c r="G920" s="22">
        <v>0</v>
      </c>
      <c r="H920" s="22" t="str">
        <f>INDEX(Bar_data!$A$3:$B$140,MATCH(C920,Bar_data!$A$3:$A$140,FALSE),2)</f>
        <v>Trust086</v>
      </c>
      <c r="I920" s="22" t="str">
        <f>INDEX(TrustCAHUB_map!$A$2:$D$139,MATCH($C920,TrustCAHUB_map!$A$2:$A$139,FALSE),3)</f>
        <v>East Midlands</v>
      </c>
      <c r="J920" s="22" t="str">
        <f>INDEX(TrustCAHUB_map!$A$2:$D$139,MATCH($C920,TrustCAHUB_map!$A$2:$A$139,FALSE),4)</f>
        <v>East Midlands</v>
      </c>
    </row>
    <row r="921" spans="1:10" x14ac:dyDescent="0.3">
      <c r="A921" s="22" t="str">
        <f t="shared" si="14"/>
        <v>'RNS2016Palliative18-49'</v>
      </c>
      <c r="B921" s="22">
        <v>2016</v>
      </c>
      <c r="C921" s="22" t="s">
        <v>246</v>
      </c>
      <c r="D921" s="22" t="s">
        <v>8</v>
      </c>
      <c r="E921" s="22" t="s">
        <v>153</v>
      </c>
      <c r="F921" s="22">
        <v>2</v>
      </c>
      <c r="G921" s="22">
        <v>0</v>
      </c>
      <c r="H921" s="22" t="str">
        <f>INDEX(Bar_data!$A$3:$B$140,MATCH(C921,Bar_data!$A$3:$A$140,FALSE),2)</f>
        <v>Trust086</v>
      </c>
      <c r="I921" s="22" t="str">
        <f>INDEX(TrustCAHUB_map!$A$2:$D$139,MATCH($C921,TrustCAHUB_map!$A$2:$A$139,FALSE),3)</f>
        <v>East Midlands</v>
      </c>
      <c r="J921" s="22" t="str">
        <f>INDEX(TrustCAHUB_map!$A$2:$D$139,MATCH($C921,TrustCAHUB_map!$A$2:$A$139,FALSE),4)</f>
        <v>East Midlands</v>
      </c>
    </row>
    <row r="922" spans="1:10" x14ac:dyDescent="0.3">
      <c r="A922" s="22" t="str">
        <f t="shared" si="14"/>
        <v>'RNS2016Curative50-69'</v>
      </c>
      <c r="B922" s="22">
        <v>2016</v>
      </c>
      <c r="C922" s="22" t="s">
        <v>246</v>
      </c>
      <c r="D922" s="22" t="s">
        <v>7</v>
      </c>
      <c r="E922" s="22" t="s">
        <v>627</v>
      </c>
      <c r="F922" s="22">
        <v>16</v>
      </c>
      <c r="G922" s="22">
        <v>0</v>
      </c>
      <c r="H922" s="22" t="str">
        <f>INDEX(Bar_data!$A$3:$B$140,MATCH(C922,Bar_data!$A$3:$A$140,FALSE),2)</f>
        <v>Trust086</v>
      </c>
      <c r="I922" s="22" t="str">
        <f>INDEX(TrustCAHUB_map!$A$2:$D$139,MATCH($C922,TrustCAHUB_map!$A$2:$A$139,FALSE),3)</f>
        <v>East Midlands</v>
      </c>
      <c r="J922" s="22" t="str">
        <f>INDEX(TrustCAHUB_map!$A$2:$D$139,MATCH($C922,TrustCAHUB_map!$A$2:$A$139,FALSE),4)</f>
        <v>East Midlands</v>
      </c>
    </row>
    <row r="923" spans="1:10" x14ac:dyDescent="0.3">
      <c r="A923" s="22" t="str">
        <f t="shared" si="14"/>
        <v>'RNS2016Palliative50-69'</v>
      </c>
      <c r="B923" s="22">
        <v>2016</v>
      </c>
      <c r="C923" s="22" t="s">
        <v>246</v>
      </c>
      <c r="D923" s="22" t="s">
        <v>8</v>
      </c>
      <c r="E923" s="22" t="s">
        <v>627</v>
      </c>
      <c r="F923" s="22">
        <v>13</v>
      </c>
      <c r="G923" s="22">
        <v>1</v>
      </c>
      <c r="H923" s="22" t="str">
        <f>INDEX(Bar_data!$A$3:$B$140,MATCH(C923,Bar_data!$A$3:$A$140,FALSE),2)</f>
        <v>Trust086</v>
      </c>
      <c r="I923" s="22" t="str">
        <f>INDEX(TrustCAHUB_map!$A$2:$D$139,MATCH($C923,TrustCAHUB_map!$A$2:$A$139,FALSE),3)</f>
        <v>East Midlands</v>
      </c>
      <c r="J923" s="22" t="str">
        <f>INDEX(TrustCAHUB_map!$A$2:$D$139,MATCH($C923,TrustCAHUB_map!$A$2:$A$139,FALSE),4)</f>
        <v>East Midlands</v>
      </c>
    </row>
    <row r="924" spans="1:10" x14ac:dyDescent="0.3">
      <c r="A924" s="22" t="str">
        <f t="shared" si="14"/>
        <v>'RNS2016Palliative70+'</v>
      </c>
      <c r="B924" s="22">
        <v>2016</v>
      </c>
      <c r="C924" s="22" t="s">
        <v>246</v>
      </c>
      <c r="D924" s="22" t="s">
        <v>8</v>
      </c>
      <c r="E924" s="22" t="s">
        <v>628</v>
      </c>
      <c r="F924" s="22">
        <v>11</v>
      </c>
      <c r="G924" s="22">
        <v>0</v>
      </c>
      <c r="H924" s="22" t="str">
        <f>INDEX(Bar_data!$A$3:$B$140,MATCH(C924,Bar_data!$A$3:$A$140,FALSE),2)</f>
        <v>Trust086</v>
      </c>
      <c r="I924" s="22" t="str">
        <f>INDEX(TrustCAHUB_map!$A$2:$D$139,MATCH($C924,TrustCAHUB_map!$A$2:$A$139,FALSE),3)</f>
        <v>East Midlands</v>
      </c>
      <c r="J924" s="22" t="str">
        <f>INDEX(TrustCAHUB_map!$A$2:$D$139,MATCH($C924,TrustCAHUB_map!$A$2:$A$139,FALSE),4)</f>
        <v>East Midlands</v>
      </c>
    </row>
    <row r="925" spans="1:10" x14ac:dyDescent="0.3">
      <c r="A925" s="22" t="str">
        <f t="shared" si="14"/>
        <v>'RNS2016Curative70+'</v>
      </c>
      <c r="B925" s="22">
        <v>2016</v>
      </c>
      <c r="C925" s="22" t="s">
        <v>246</v>
      </c>
      <c r="D925" s="22" t="s">
        <v>7</v>
      </c>
      <c r="E925" s="22" t="s">
        <v>628</v>
      </c>
      <c r="F925" s="22">
        <v>8</v>
      </c>
      <c r="G925" s="22">
        <v>0</v>
      </c>
      <c r="H925" s="22" t="str">
        <f>INDEX(Bar_data!$A$3:$B$140,MATCH(C925,Bar_data!$A$3:$A$140,FALSE),2)</f>
        <v>Trust086</v>
      </c>
      <c r="I925" s="22" t="str">
        <f>INDEX(TrustCAHUB_map!$A$2:$D$139,MATCH($C925,TrustCAHUB_map!$A$2:$A$139,FALSE),3)</f>
        <v>East Midlands</v>
      </c>
      <c r="J925" s="22" t="str">
        <f>INDEX(TrustCAHUB_map!$A$2:$D$139,MATCH($C925,TrustCAHUB_map!$A$2:$A$139,FALSE),4)</f>
        <v>East Midlands</v>
      </c>
    </row>
    <row r="926" spans="1:10" x14ac:dyDescent="0.3">
      <c r="A926" s="22" t="str">
        <f t="shared" si="14"/>
        <v>'RNZ2016Curative18-49'</v>
      </c>
      <c r="B926" s="22">
        <v>2016</v>
      </c>
      <c r="C926" s="22" t="s">
        <v>247</v>
      </c>
      <c r="D926" s="22" t="s">
        <v>7</v>
      </c>
      <c r="E926" s="22" t="s">
        <v>153</v>
      </c>
      <c r="F926" s="22">
        <v>2</v>
      </c>
      <c r="G926" s="22">
        <v>0</v>
      </c>
      <c r="H926" s="22" t="str">
        <f>INDEX(Bar_data!$A$3:$B$140,MATCH(C926,Bar_data!$A$3:$A$140,FALSE),2)</f>
        <v>Trust087</v>
      </c>
      <c r="I926" s="22" t="str">
        <f>INDEX(TrustCAHUB_map!$A$2:$D$139,MATCH($C926,TrustCAHUB_map!$A$2:$A$139,FALSE),3)</f>
        <v>Somerset, Wiltshire, Avon and Gloucester</v>
      </c>
      <c r="J926" s="22" t="str">
        <f>INDEX(TrustCAHUB_map!$A$2:$D$139,MATCH($C926,TrustCAHUB_map!$A$2:$A$139,FALSE),4)</f>
        <v>South West</v>
      </c>
    </row>
    <row r="927" spans="1:10" x14ac:dyDescent="0.3">
      <c r="A927" s="22" t="str">
        <f t="shared" si="14"/>
        <v>'RNZ2016Palliative50-69'</v>
      </c>
      <c r="B927" s="22">
        <v>2016</v>
      </c>
      <c r="C927" s="22" t="s">
        <v>247</v>
      </c>
      <c r="D927" s="22" t="s">
        <v>8</v>
      </c>
      <c r="E927" s="22" t="s">
        <v>627</v>
      </c>
      <c r="F927" s="22">
        <v>4</v>
      </c>
      <c r="G927" s="22">
        <v>0</v>
      </c>
      <c r="H927" s="22" t="str">
        <f>INDEX(Bar_data!$A$3:$B$140,MATCH(C927,Bar_data!$A$3:$A$140,FALSE),2)</f>
        <v>Trust087</v>
      </c>
      <c r="I927" s="22" t="str">
        <f>INDEX(TrustCAHUB_map!$A$2:$D$139,MATCH($C927,TrustCAHUB_map!$A$2:$A$139,FALSE),3)</f>
        <v>Somerset, Wiltshire, Avon and Gloucester</v>
      </c>
      <c r="J927" s="22" t="str">
        <f>INDEX(TrustCAHUB_map!$A$2:$D$139,MATCH($C927,TrustCAHUB_map!$A$2:$A$139,FALSE),4)</f>
        <v>South West</v>
      </c>
    </row>
    <row r="928" spans="1:10" x14ac:dyDescent="0.3">
      <c r="A928" s="22" t="str">
        <f t="shared" si="14"/>
        <v>'RNZ2016Curative50-69'</v>
      </c>
      <c r="B928" s="22">
        <v>2016</v>
      </c>
      <c r="C928" s="22" t="s">
        <v>247</v>
      </c>
      <c r="D928" s="22" t="s">
        <v>7</v>
      </c>
      <c r="E928" s="22" t="s">
        <v>627</v>
      </c>
      <c r="F928" s="22">
        <v>8</v>
      </c>
      <c r="G928" s="22">
        <v>0</v>
      </c>
      <c r="H928" s="22" t="str">
        <f>INDEX(Bar_data!$A$3:$B$140,MATCH(C928,Bar_data!$A$3:$A$140,FALSE),2)</f>
        <v>Trust087</v>
      </c>
      <c r="I928" s="22" t="str">
        <f>INDEX(TrustCAHUB_map!$A$2:$D$139,MATCH($C928,TrustCAHUB_map!$A$2:$A$139,FALSE),3)</f>
        <v>Somerset, Wiltshire, Avon and Gloucester</v>
      </c>
      <c r="J928" s="22" t="str">
        <f>INDEX(TrustCAHUB_map!$A$2:$D$139,MATCH($C928,TrustCAHUB_map!$A$2:$A$139,FALSE),4)</f>
        <v>South West</v>
      </c>
    </row>
    <row r="929" spans="1:10" x14ac:dyDescent="0.3">
      <c r="A929" s="22" t="str">
        <f t="shared" si="14"/>
        <v>'RNZ2016Palliative70+'</v>
      </c>
      <c r="B929" s="22">
        <v>2016</v>
      </c>
      <c r="C929" s="22" t="s">
        <v>247</v>
      </c>
      <c r="D929" s="22" t="s">
        <v>8</v>
      </c>
      <c r="E929" s="22" t="s">
        <v>628</v>
      </c>
      <c r="F929" s="22">
        <v>8</v>
      </c>
      <c r="G929" s="22">
        <v>1</v>
      </c>
      <c r="H929" s="22" t="str">
        <f>INDEX(Bar_data!$A$3:$B$140,MATCH(C929,Bar_data!$A$3:$A$140,FALSE),2)</f>
        <v>Trust087</v>
      </c>
      <c r="I929" s="22" t="str">
        <f>INDEX(TrustCAHUB_map!$A$2:$D$139,MATCH($C929,TrustCAHUB_map!$A$2:$A$139,FALSE),3)</f>
        <v>Somerset, Wiltshire, Avon and Gloucester</v>
      </c>
      <c r="J929" s="22" t="str">
        <f>INDEX(TrustCAHUB_map!$A$2:$D$139,MATCH($C929,TrustCAHUB_map!$A$2:$A$139,FALSE),4)</f>
        <v>South West</v>
      </c>
    </row>
    <row r="930" spans="1:10" x14ac:dyDescent="0.3">
      <c r="A930" s="22" t="str">
        <f t="shared" si="14"/>
        <v>'RNZ2016Curative70+'</v>
      </c>
      <c r="B930" s="22">
        <v>2016</v>
      </c>
      <c r="C930" s="22" t="s">
        <v>247</v>
      </c>
      <c r="D930" s="22" t="s">
        <v>7</v>
      </c>
      <c r="E930" s="22" t="s">
        <v>628</v>
      </c>
      <c r="F930" s="22">
        <v>1</v>
      </c>
      <c r="G930" s="22">
        <v>0</v>
      </c>
      <c r="H930" s="22" t="str">
        <f>INDEX(Bar_data!$A$3:$B$140,MATCH(C930,Bar_data!$A$3:$A$140,FALSE),2)</f>
        <v>Trust087</v>
      </c>
      <c r="I930" s="22" t="str">
        <f>INDEX(TrustCAHUB_map!$A$2:$D$139,MATCH($C930,TrustCAHUB_map!$A$2:$A$139,FALSE),3)</f>
        <v>Somerset, Wiltshire, Avon and Gloucester</v>
      </c>
      <c r="J930" s="22" t="str">
        <f>INDEX(TrustCAHUB_map!$A$2:$D$139,MATCH($C930,TrustCAHUB_map!$A$2:$A$139,FALSE),4)</f>
        <v>South West</v>
      </c>
    </row>
    <row r="931" spans="1:10" x14ac:dyDescent="0.3">
      <c r="A931" s="22" t="str">
        <f t="shared" si="14"/>
        <v>'RPY2016Curative18-49'</v>
      </c>
      <c r="B931" s="22">
        <v>2016</v>
      </c>
      <c r="C931" s="22" t="s">
        <v>250</v>
      </c>
      <c r="D931" s="22" t="s">
        <v>7</v>
      </c>
      <c r="E931" s="22" t="s">
        <v>153</v>
      </c>
      <c r="F931" s="22">
        <v>9</v>
      </c>
      <c r="G931" s="22">
        <v>0</v>
      </c>
      <c r="H931" s="22" t="str">
        <f>INDEX(Bar_data!$A$3:$B$140,MATCH(C931,Bar_data!$A$3:$A$140,FALSE),2)</f>
        <v>Trust091</v>
      </c>
      <c r="I931" s="22" t="str">
        <f>INDEX(TrustCAHUB_map!$A$2:$D$139,MATCH($C931,TrustCAHUB_map!$A$2:$A$139,FALSE),3)</f>
        <v>North West and South West London</v>
      </c>
      <c r="J931" s="22" t="str">
        <f>INDEX(TrustCAHUB_map!$A$2:$D$139,MATCH($C931,TrustCAHUB_map!$A$2:$A$139,FALSE),4)</f>
        <v>London</v>
      </c>
    </row>
    <row r="932" spans="1:10" x14ac:dyDescent="0.3">
      <c r="A932" s="22" t="str">
        <f t="shared" si="14"/>
        <v>'RPY2016Palliative18-49'</v>
      </c>
      <c r="B932" s="22">
        <v>2016</v>
      </c>
      <c r="C932" s="22" t="s">
        <v>250</v>
      </c>
      <c r="D932" s="22" t="s">
        <v>8</v>
      </c>
      <c r="E932" s="22" t="s">
        <v>153</v>
      </c>
      <c r="F932" s="22">
        <v>16</v>
      </c>
      <c r="G932" s="22">
        <v>4</v>
      </c>
      <c r="H932" s="22" t="str">
        <f>INDEX(Bar_data!$A$3:$B$140,MATCH(C932,Bar_data!$A$3:$A$140,FALSE),2)</f>
        <v>Trust091</v>
      </c>
      <c r="I932" s="22" t="str">
        <f>INDEX(TrustCAHUB_map!$A$2:$D$139,MATCH($C932,TrustCAHUB_map!$A$2:$A$139,FALSE),3)</f>
        <v>North West and South West London</v>
      </c>
      <c r="J932" s="22" t="str">
        <f>INDEX(TrustCAHUB_map!$A$2:$D$139,MATCH($C932,TrustCAHUB_map!$A$2:$A$139,FALSE),4)</f>
        <v>London</v>
      </c>
    </row>
    <row r="933" spans="1:10" x14ac:dyDescent="0.3">
      <c r="A933" s="22" t="str">
        <f t="shared" si="14"/>
        <v>'RPY2016Not assigned18-49'</v>
      </c>
      <c r="B933" s="22">
        <v>2016</v>
      </c>
      <c r="C933" s="22" t="s">
        <v>250</v>
      </c>
      <c r="D933" s="22" t="s">
        <v>477</v>
      </c>
      <c r="E933" s="22" t="s">
        <v>153</v>
      </c>
      <c r="F933" s="22">
        <v>4</v>
      </c>
      <c r="G933" s="22">
        <v>0</v>
      </c>
      <c r="H933" s="22" t="str">
        <f>INDEX(Bar_data!$A$3:$B$140,MATCH(C933,Bar_data!$A$3:$A$140,FALSE),2)</f>
        <v>Trust091</v>
      </c>
      <c r="I933" s="22" t="str">
        <f>INDEX(TrustCAHUB_map!$A$2:$D$139,MATCH($C933,TrustCAHUB_map!$A$2:$A$139,FALSE),3)</f>
        <v>North West and South West London</v>
      </c>
      <c r="J933" s="22" t="str">
        <f>INDEX(TrustCAHUB_map!$A$2:$D$139,MATCH($C933,TrustCAHUB_map!$A$2:$A$139,FALSE),4)</f>
        <v>London</v>
      </c>
    </row>
    <row r="934" spans="1:10" x14ac:dyDescent="0.3">
      <c r="A934" s="22" t="str">
        <f t="shared" si="14"/>
        <v>'RPY2016Curative50-69'</v>
      </c>
      <c r="B934" s="22">
        <v>2016</v>
      </c>
      <c r="C934" s="22" t="s">
        <v>250</v>
      </c>
      <c r="D934" s="22" t="s">
        <v>7</v>
      </c>
      <c r="E934" s="22" t="s">
        <v>627</v>
      </c>
      <c r="F934" s="22">
        <v>34</v>
      </c>
      <c r="G934" s="22">
        <v>1</v>
      </c>
      <c r="H934" s="22" t="str">
        <f>INDEX(Bar_data!$A$3:$B$140,MATCH(C934,Bar_data!$A$3:$A$140,FALSE),2)</f>
        <v>Trust091</v>
      </c>
      <c r="I934" s="22" t="str">
        <f>INDEX(TrustCAHUB_map!$A$2:$D$139,MATCH($C934,TrustCAHUB_map!$A$2:$A$139,FALSE),3)</f>
        <v>North West and South West London</v>
      </c>
      <c r="J934" s="22" t="str">
        <f>INDEX(TrustCAHUB_map!$A$2:$D$139,MATCH($C934,TrustCAHUB_map!$A$2:$A$139,FALSE),4)</f>
        <v>London</v>
      </c>
    </row>
    <row r="935" spans="1:10" x14ac:dyDescent="0.3">
      <c r="A935" s="22" t="str">
        <f t="shared" si="14"/>
        <v>'RPY2016Palliative50-69'</v>
      </c>
      <c r="B935" s="22">
        <v>2016</v>
      </c>
      <c r="C935" s="22" t="s">
        <v>250</v>
      </c>
      <c r="D935" s="22" t="s">
        <v>8</v>
      </c>
      <c r="E935" s="22" t="s">
        <v>627</v>
      </c>
      <c r="F935" s="22">
        <v>90</v>
      </c>
      <c r="G935" s="22">
        <v>7</v>
      </c>
      <c r="H935" s="22" t="str">
        <f>INDEX(Bar_data!$A$3:$B$140,MATCH(C935,Bar_data!$A$3:$A$140,FALSE),2)</f>
        <v>Trust091</v>
      </c>
      <c r="I935" s="22" t="str">
        <f>INDEX(TrustCAHUB_map!$A$2:$D$139,MATCH($C935,TrustCAHUB_map!$A$2:$A$139,FALSE),3)</f>
        <v>North West and South West London</v>
      </c>
      <c r="J935" s="22" t="str">
        <f>INDEX(TrustCAHUB_map!$A$2:$D$139,MATCH($C935,TrustCAHUB_map!$A$2:$A$139,FALSE),4)</f>
        <v>London</v>
      </c>
    </row>
    <row r="936" spans="1:10" x14ac:dyDescent="0.3">
      <c r="A936" s="22" t="str">
        <f t="shared" si="14"/>
        <v>'RPY2016Not assigned50-69'</v>
      </c>
      <c r="B936" s="22">
        <v>2016</v>
      </c>
      <c r="C936" s="22" t="s">
        <v>250</v>
      </c>
      <c r="D936" s="22" t="s">
        <v>477</v>
      </c>
      <c r="E936" s="22" t="s">
        <v>627</v>
      </c>
      <c r="F936" s="22">
        <v>11</v>
      </c>
      <c r="G936" s="22">
        <v>0</v>
      </c>
      <c r="H936" s="22" t="str">
        <f>INDEX(Bar_data!$A$3:$B$140,MATCH(C936,Bar_data!$A$3:$A$140,FALSE),2)</f>
        <v>Trust091</v>
      </c>
      <c r="I936" s="22" t="str">
        <f>INDEX(TrustCAHUB_map!$A$2:$D$139,MATCH($C936,TrustCAHUB_map!$A$2:$A$139,FALSE),3)</f>
        <v>North West and South West London</v>
      </c>
      <c r="J936" s="22" t="str">
        <f>INDEX(TrustCAHUB_map!$A$2:$D$139,MATCH($C936,TrustCAHUB_map!$A$2:$A$139,FALSE),4)</f>
        <v>London</v>
      </c>
    </row>
    <row r="937" spans="1:10" x14ac:dyDescent="0.3">
      <c r="A937" s="22" t="str">
        <f t="shared" si="14"/>
        <v>'RPY2016Not assigned70+'</v>
      </c>
      <c r="B937" s="22">
        <v>2016</v>
      </c>
      <c r="C937" s="22" t="s">
        <v>250</v>
      </c>
      <c r="D937" s="22" t="s">
        <v>477</v>
      </c>
      <c r="E937" s="22" t="s">
        <v>628</v>
      </c>
      <c r="F937" s="22">
        <v>4</v>
      </c>
      <c r="G937" s="22">
        <v>0</v>
      </c>
      <c r="H937" s="22" t="str">
        <f>INDEX(Bar_data!$A$3:$B$140,MATCH(C937,Bar_data!$A$3:$A$140,FALSE),2)</f>
        <v>Trust091</v>
      </c>
      <c r="I937" s="22" t="str">
        <f>INDEX(TrustCAHUB_map!$A$2:$D$139,MATCH($C937,TrustCAHUB_map!$A$2:$A$139,FALSE),3)</f>
        <v>North West and South West London</v>
      </c>
      <c r="J937" s="22" t="str">
        <f>INDEX(TrustCAHUB_map!$A$2:$D$139,MATCH($C937,TrustCAHUB_map!$A$2:$A$139,FALSE),4)</f>
        <v>London</v>
      </c>
    </row>
    <row r="938" spans="1:10" x14ac:dyDescent="0.3">
      <c r="A938" s="22" t="str">
        <f t="shared" si="14"/>
        <v>'RPY2016Palliative70+'</v>
      </c>
      <c r="B938" s="22">
        <v>2016</v>
      </c>
      <c r="C938" s="22" t="s">
        <v>250</v>
      </c>
      <c r="D938" s="22" t="s">
        <v>8</v>
      </c>
      <c r="E938" s="22" t="s">
        <v>628</v>
      </c>
      <c r="F938" s="22">
        <v>57</v>
      </c>
      <c r="G938" s="22">
        <v>3</v>
      </c>
      <c r="H938" s="22" t="str">
        <f>INDEX(Bar_data!$A$3:$B$140,MATCH(C938,Bar_data!$A$3:$A$140,FALSE),2)</f>
        <v>Trust091</v>
      </c>
      <c r="I938" s="22" t="str">
        <f>INDEX(TrustCAHUB_map!$A$2:$D$139,MATCH($C938,TrustCAHUB_map!$A$2:$A$139,FALSE),3)</f>
        <v>North West and South West London</v>
      </c>
      <c r="J938" s="22" t="str">
        <f>INDEX(TrustCAHUB_map!$A$2:$D$139,MATCH($C938,TrustCAHUB_map!$A$2:$A$139,FALSE),4)</f>
        <v>London</v>
      </c>
    </row>
    <row r="939" spans="1:10" x14ac:dyDescent="0.3">
      <c r="A939" s="22" t="str">
        <f t="shared" si="14"/>
        <v>'RPY2016Curative70+'</v>
      </c>
      <c r="B939" s="22">
        <v>2016</v>
      </c>
      <c r="C939" s="22" t="s">
        <v>250</v>
      </c>
      <c r="D939" s="22" t="s">
        <v>7</v>
      </c>
      <c r="E939" s="22" t="s">
        <v>628</v>
      </c>
      <c r="F939" s="22">
        <v>37</v>
      </c>
      <c r="G939" s="22">
        <v>0</v>
      </c>
      <c r="H939" s="22" t="str">
        <f>INDEX(Bar_data!$A$3:$B$140,MATCH(C939,Bar_data!$A$3:$A$140,FALSE),2)</f>
        <v>Trust091</v>
      </c>
      <c r="I939" s="22" t="str">
        <f>INDEX(TrustCAHUB_map!$A$2:$D$139,MATCH($C939,TrustCAHUB_map!$A$2:$A$139,FALSE),3)</f>
        <v>North West and South West London</v>
      </c>
      <c r="J939" s="22" t="str">
        <f>INDEX(TrustCAHUB_map!$A$2:$D$139,MATCH($C939,TrustCAHUB_map!$A$2:$A$139,FALSE),4)</f>
        <v>London</v>
      </c>
    </row>
    <row r="940" spans="1:10" x14ac:dyDescent="0.3">
      <c r="A940" s="22" t="str">
        <f t="shared" si="14"/>
        <v>'RQ82016Palliative18-49'</v>
      </c>
      <c r="B940" s="22">
        <v>2016</v>
      </c>
      <c r="C940" s="22" t="s">
        <v>252</v>
      </c>
      <c r="D940" s="22" t="s">
        <v>8</v>
      </c>
      <c r="E940" s="22" t="s">
        <v>153</v>
      </c>
      <c r="F940" s="22">
        <v>1</v>
      </c>
      <c r="G940" s="22">
        <v>0</v>
      </c>
      <c r="H940" s="22" t="str">
        <f>INDEX(Bar_data!$A$3:$B$140,MATCH(C940,Bar_data!$A$3:$A$140,FALSE),2)</f>
        <v>Trust094</v>
      </c>
      <c r="I940" s="22" t="str">
        <f>INDEX(TrustCAHUB_map!$A$2:$D$139,MATCH($C940,TrustCAHUB_map!$A$2:$A$139,FALSE),3)</f>
        <v>East of England</v>
      </c>
      <c r="J940" s="22" t="str">
        <f>INDEX(TrustCAHUB_map!$A$2:$D$139,MATCH($C940,TrustCAHUB_map!$A$2:$A$139,FALSE),4)</f>
        <v>East of England</v>
      </c>
    </row>
    <row r="941" spans="1:10" x14ac:dyDescent="0.3">
      <c r="A941" s="22" t="str">
        <f t="shared" si="14"/>
        <v>'RQ82016Not assigned50-69'</v>
      </c>
      <c r="B941" s="22">
        <v>2016</v>
      </c>
      <c r="C941" s="22" t="s">
        <v>252</v>
      </c>
      <c r="D941" s="22" t="s">
        <v>477</v>
      </c>
      <c r="E941" s="22" t="s">
        <v>627</v>
      </c>
      <c r="F941" s="22">
        <v>1</v>
      </c>
      <c r="G941" s="22">
        <v>0</v>
      </c>
      <c r="H941" s="22" t="str">
        <f>INDEX(Bar_data!$A$3:$B$140,MATCH(C941,Bar_data!$A$3:$A$140,FALSE),2)</f>
        <v>Trust094</v>
      </c>
      <c r="I941" s="22" t="str">
        <f>INDEX(TrustCAHUB_map!$A$2:$D$139,MATCH($C941,TrustCAHUB_map!$A$2:$A$139,FALSE),3)</f>
        <v>East of England</v>
      </c>
      <c r="J941" s="22" t="str">
        <f>INDEX(TrustCAHUB_map!$A$2:$D$139,MATCH($C941,TrustCAHUB_map!$A$2:$A$139,FALSE),4)</f>
        <v>East of England</v>
      </c>
    </row>
    <row r="942" spans="1:10" x14ac:dyDescent="0.3">
      <c r="A942" s="22" t="str">
        <f t="shared" si="14"/>
        <v>'RQ82016Curative50-69'</v>
      </c>
      <c r="B942" s="22">
        <v>2016</v>
      </c>
      <c r="C942" s="22" t="s">
        <v>252</v>
      </c>
      <c r="D942" s="22" t="s">
        <v>7</v>
      </c>
      <c r="E942" s="22" t="s">
        <v>627</v>
      </c>
      <c r="F942" s="22">
        <v>11</v>
      </c>
      <c r="G942" s="22">
        <v>1</v>
      </c>
      <c r="H942" s="22" t="str">
        <f>INDEX(Bar_data!$A$3:$B$140,MATCH(C942,Bar_data!$A$3:$A$140,FALSE),2)</f>
        <v>Trust094</v>
      </c>
      <c r="I942" s="22" t="str">
        <f>INDEX(TrustCAHUB_map!$A$2:$D$139,MATCH($C942,TrustCAHUB_map!$A$2:$A$139,FALSE),3)</f>
        <v>East of England</v>
      </c>
      <c r="J942" s="22" t="str">
        <f>INDEX(TrustCAHUB_map!$A$2:$D$139,MATCH($C942,TrustCAHUB_map!$A$2:$A$139,FALSE),4)</f>
        <v>East of England</v>
      </c>
    </row>
    <row r="943" spans="1:10" x14ac:dyDescent="0.3">
      <c r="A943" s="22" t="str">
        <f t="shared" si="14"/>
        <v>'RQ82016Palliative50-69'</v>
      </c>
      <c r="B943" s="22">
        <v>2016</v>
      </c>
      <c r="C943" s="22" t="s">
        <v>252</v>
      </c>
      <c r="D943" s="22" t="s">
        <v>8</v>
      </c>
      <c r="E943" s="22" t="s">
        <v>627</v>
      </c>
      <c r="F943" s="22">
        <v>14</v>
      </c>
      <c r="G943" s="22">
        <v>0</v>
      </c>
      <c r="H943" s="22" t="str">
        <f>INDEX(Bar_data!$A$3:$B$140,MATCH(C943,Bar_data!$A$3:$A$140,FALSE),2)</f>
        <v>Trust094</v>
      </c>
      <c r="I943" s="22" t="str">
        <f>INDEX(TrustCAHUB_map!$A$2:$D$139,MATCH($C943,TrustCAHUB_map!$A$2:$A$139,FALSE),3)</f>
        <v>East of England</v>
      </c>
      <c r="J943" s="22" t="str">
        <f>INDEX(TrustCAHUB_map!$A$2:$D$139,MATCH($C943,TrustCAHUB_map!$A$2:$A$139,FALSE),4)</f>
        <v>East of England</v>
      </c>
    </row>
    <row r="944" spans="1:10" x14ac:dyDescent="0.3">
      <c r="A944" s="22" t="str">
        <f t="shared" si="14"/>
        <v>'RQ82016Palliative70+'</v>
      </c>
      <c r="B944" s="22">
        <v>2016</v>
      </c>
      <c r="C944" s="22" t="s">
        <v>252</v>
      </c>
      <c r="D944" s="22" t="s">
        <v>8</v>
      </c>
      <c r="E944" s="22" t="s">
        <v>628</v>
      </c>
      <c r="F944" s="22">
        <v>15</v>
      </c>
      <c r="G944" s="22">
        <v>0</v>
      </c>
      <c r="H944" s="22" t="str">
        <f>INDEX(Bar_data!$A$3:$B$140,MATCH(C944,Bar_data!$A$3:$A$140,FALSE),2)</f>
        <v>Trust094</v>
      </c>
      <c r="I944" s="22" t="str">
        <f>INDEX(TrustCAHUB_map!$A$2:$D$139,MATCH($C944,TrustCAHUB_map!$A$2:$A$139,FALSE),3)</f>
        <v>East of England</v>
      </c>
      <c r="J944" s="22" t="str">
        <f>INDEX(TrustCAHUB_map!$A$2:$D$139,MATCH($C944,TrustCAHUB_map!$A$2:$A$139,FALSE),4)</f>
        <v>East of England</v>
      </c>
    </row>
    <row r="945" spans="1:10" x14ac:dyDescent="0.3">
      <c r="A945" s="22" t="str">
        <f t="shared" si="14"/>
        <v>'RQ82016Not assigned70+'</v>
      </c>
      <c r="B945" s="22">
        <v>2016</v>
      </c>
      <c r="C945" s="22" t="s">
        <v>252</v>
      </c>
      <c r="D945" s="22" t="s">
        <v>477</v>
      </c>
      <c r="E945" s="22" t="s">
        <v>628</v>
      </c>
      <c r="F945" s="22">
        <v>1</v>
      </c>
      <c r="G945" s="22">
        <v>0</v>
      </c>
      <c r="H945" s="22" t="str">
        <f>INDEX(Bar_data!$A$3:$B$140,MATCH(C945,Bar_data!$A$3:$A$140,FALSE),2)</f>
        <v>Trust094</v>
      </c>
      <c r="I945" s="22" t="str">
        <f>INDEX(TrustCAHUB_map!$A$2:$D$139,MATCH($C945,TrustCAHUB_map!$A$2:$A$139,FALSE),3)</f>
        <v>East of England</v>
      </c>
      <c r="J945" s="22" t="str">
        <f>INDEX(TrustCAHUB_map!$A$2:$D$139,MATCH($C945,TrustCAHUB_map!$A$2:$A$139,FALSE),4)</f>
        <v>East of England</v>
      </c>
    </row>
    <row r="946" spans="1:10" x14ac:dyDescent="0.3">
      <c r="A946" s="22" t="str">
        <f t="shared" si="14"/>
        <v>'RQ82016Curative70+'</v>
      </c>
      <c r="B946" s="22">
        <v>2016</v>
      </c>
      <c r="C946" s="22" t="s">
        <v>252</v>
      </c>
      <c r="D946" s="22" t="s">
        <v>7</v>
      </c>
      <c r="E946" s="22" t="s">
        <v>628</v>
      </c>
      <c r="F946" s="22">
        <v>7</v>
      </c>
      <c r="G946" s="22">
        <v>0</v>
      </c>
      <c r="H946" s="22" t="str">
        <f>INDEX(Bar_data!$A$3:$B$140,MATCH(C946,Bar_data!$A$3:$A$140,FALSE),2)</f>
        <v>Trust094</v>
      </c>
      <c r="I946" s="22" t="str">
        <f>INDEX(TrustCAHUB_map!$A$2:$D$139,MATCH($C946,TrustCAHUB_map!$A$2:$A$139,FALSE),3)</f>
        <v>East of England</v>
      </c>
      <c r="J946" s="22" t="str">
        <f>INDEX(TrustCAHUB_map!$A$2:$D$139,MATCH($C946,TrustCAHUB_map!$A$2:$A$139,FALSE),4)</f>
        <v>East of England</v>
      </c>
    </row>
    <row r="947" spans="1:10" x14ac:dyDescent="0.3">
      <c r="A947" s="22" t="str">
        <f t="shared" si="14"/>
        <v>'RQM2016Curative18-49'</v>
      </c>
      <c r="B947" s="22">
        <v>2016</v>
      </c>
      <c r="C947" s="22" t="s">
        <v>253</v>
      </c>
      <c r="D947" s="22" t="s">
        <v>7</v>
      </c>
      <c r="E947" s="22" t="s">
        <v>153</v>
      </c>
      <c r="F947" s="22">
        <v>1</v>
      </c>
      <c r="G947" s="22">
        <v>0</v>
      </c>
      <c r="H947" s="22" t="str">
        <f>INDEX(Bar_data!$A$3:$B$140,MATCH(C947,Bar_data!$A$3:$A$140,FALSE),2)</f>
        <v>Trust095</v>
      </c>
      <c r="I947" s="22" t="str">
        <f>INDEX(TrustCAHUB_map!$A$2:$D$139,MATCH($C947,TrustCAHUB_map!$A$2:$A$139,FALSE),3)</f>
        <v>North West and South West London</v>
      </c>
      <c r="J947" s="22" t="str">
        <f>INDEX(TrustCAHUB_map!$A$2:$D$139,MATCH($C947,TrustCAHUB_map!$A$2:$A$139,FALSE),4)</f>
        <v>London</v>
      </c>
    </row>
    <row r="948" spans="1:10" x14ac:dyDescent="0.3">
      <c r="A948" s="22" t="str">
        <f t="shared" si="14"/>
        <v>'RQM2016Curative50-69'</v>
      </c>
      <c r="B948" s="22">
        <v>2016</v>
      </c>
      <c r="C948" s="22" t="s">
        <v>253</v>
      </c>
      <c r="D948" s="22" t="s">
        <v>7</v>
      </c>
      <c r="E948" s="22" t="s">
        <v>627</v>
      </c>
      <c r="F948" s="22">
        <v>2</v>
      </c>
      <c r="G948" s="22">
        <v>0</v>
      </c>
      <c r="H948" s="22" t="str">
        <f>INDEX(Bar_data!$A$3:$B$140,MATCH(C948,Bar_data!$A$3:$A$140,FALSE),2)</f>
        <v>Trust095</v>
      </c>
      <c r="I948" s="22" t="str">
        <f>INDEX(TrustCAHUB_map!$A$2:$D$139,MATCH($C948,TrustCAHUB_map!$A$2:$A$139,FALSE),3)</f>
        <v>North West and South West London</v>
      </c>
      <c r="J948" s="22" t="str">
        <f>INDEX(TrustCAHUB_map!$A$2:$D$139,MATCH($C948,TrustCAHUB_map!$A$2:$A$139,FALSE),4)</f>
        <v>London</v>
      </c>
    </row>
    <row r="949" spans="1:10" x14ac:dyDescent="0.3">
      <c r="A949" s="22" t="str">
        <f t="shared" si="14"/>
        <v>'RQM2016Palliative50-69'</v>
      </c>
      <c r="B949" s="22">
        <v>2016</v>
      </c>
      <c r="C949" s="22" t="s">
        <v>253</v>
      </c>
      <c r="D949" s="22" t="s">
        <v>8</v>
      </c>
      <c r="E949" s="22" t="s">
        <v>627</v>
      </c>
      <c r="F949" s="22">
        <v>1</v>
      </c>
      <c r="G949" s="22">
        <v>0</v>
      </c>
      <c r="H949" s="22" t="str">
        <f>INDEX(Bar_data!$A$3:$B$140,MATCH(C949,Bar_data!$A$3:$A$140,FALSE),2)</f>
        <v>Trust095</v>
      </c>
      <c r="I949" s="22" t="str">
        <f>INDEX(TrustCAHUB_map!$A$2:$D$139,MATCH($C949,TrustCAHUB_map!$A$2:$A$139,FALSE),3)</f>
        <v>North West and South West London</v>
      </c>
      <c r="J949" s="22" t="str">
        <f>INDEX(TrustCAHUB_map!$A$2:$D$139,MATCH($C949,TrustCAHUB_map!$A$2:$A$139,FALSE),4)</f>
        <v>London</v>
      </c>
    </row>
    <row r="950" spans="1:10" x14ac:dyDescent="0.3">
      <c r="A950" s="22" t="str">
        <f t="shared" si="14"/>
        <v>'RQW2016Not assigned18-49'</v>
      </c>
      <c r="B950" s="22">
        <v>2016</v>
      </c>
      <c r="C950" s="22" t="s">
        <v>254</v>
      </c>
      <c r="D950" s="22" t="s">
        <v>477</v>
      </c>
      <c r="E950" s="22" t="s">
        <v>153</v>
      </c>
      <c r="F950" s="22">
        <v>3</v>
      </c>
      <c r="G950" s="22">
        <v>0</v>
      </c>
      <c r="H950" s="22" t="str">
        <f>INDEX(Bar_data!$A$3:$B$140,MATCH(C950,Bar_data!$A$3:$A$140,FALSE),2)</f>
        <v>Trust096</v>
      </c>
      <c r="I950" s="22" t="str">
        <f>INDEX(TrustCAHUB_map!$A$2:$D$139,MATCH($C950,TrustCAHUB_map!$A$2:$A$139,FALSE),3)</f>
        <v>East of England</v>
      </c>
      <c r="J950" s="22" t="str">
        <f>INDEX(TrustCAHUB_map!$A$2:$D$139,MATCH($C950,TrustCAHUB_map!$A$2:$A$139,FALSE),4)</f>
        <v>East of England</v>
      </c>
    </row>
    <row r="951" spans="1:10" x14ac:dyDescent="0.3">
      <c r="A951" s="22" t="str">
        <f t="shared" si="14"/>
        <v>'RQW2016Not assigned50-69'</v>
      </c>
      <c r="B951" s="22">
        <v>2016</v>
      </c>
      <c r="C951" s="22" t="s">
        <v>254</v>
      </c>
      <c r="D951" s="22" t="s">
        <v>477</v>
      </c>
      <c r="E951" s="22" t="s">
        <v>627</v>
      </c>
      <c r="F951" s="22">
        <v>12</v>
      </c>
      <c r="G951" s="22">
        <v>0</v>
      </c>
      <c r="H951" s="22" t="str">
        <f>INDEX(Bar_data!$A$3:$B$140,MATCH(C951,Bar_data!$A$3:$A$140,FALSE),2)</f>
        <v>Trust096</v>
      </c>
      <c r="I951" s="22" t="str">
        <f>INDEX(TrustCAHUB_map!$A$2:$D$139,MATCH($C951,TrustCAHUB_map!$A$2:$A$139,FALSE),3)</f>
        <v>East of England</v>
      </c>
      <c r="J951" s="22" t="str">
        <f>INDEX(TrustCAHUB_map!$A$2:$D$139,MATCH($C951,TrustCAHUB_map!$A$2:$A$139,FALSE),4)</f>
        <v>East of England</v>
      </c>
    </row>
    <row r="952" spans="1:10" x14ac:dyDescent="0.3">
      <c r="A952" s="22" t="str">
        <f t="shared" si="14"/>
        <v>'RQW2016Not assigned70+'</v>
      </c>
      <c r="B952" s="22">
        <v>2016</v>
      </c>
      <c r="C952" s="22" t="s">
        <v>254</v>
      </c>
      <c r="D952" s="22" t="s">
        <v>477</v>
      </c>
      <c r="E952" s="22" t="s">
        <v>628</v>
      </c>
      <c r="F952" s="22">
        <v>15</v>
      </c>
      <c r="G952" s="22">
        <v>0</v>
      </c>
      <c r="H952" s="22" t="str">
        <f>INDEX(Bar_data!$A$3:$B$140,MATCH(C952,Bar_data!$A$3:$A$140,FALSE),2)</f>
        <v>Trust096</v>
      </c>
      <c r="I952" s="22" t="str">
        <f>INDEX(TrustCAHUB_map!$A$2:$D$139,MATCH($C952,TrustCAHUB_map!$A$2:$A$139,FALSE),3)</f>
        <v>East of England</v>
      </c>
      <c r="J952" s="22" t="str">
        <f>INDEX(TrustCAHUB_map!$A$2:$D$139,MATCH($C952,TrustCAHUB_map!$A$2:$A$139,FALSE),4)</f>
        <v>East of England</v>
      </c>
    </row>
    <row r="953" spans="1:10" x14ac:dyDescent="0.3">
      <c r="A953" s="22" t="str">
        <f t="shared" si="14"/>
        <v>'RQX2016Curative50-69'</v>
      </c>
      <c r="B953" s="22">
        <v>2016</v>
      </c>
      <c r="C953" s="22" t="s">
        <v>255</v>
      </c>
      <c r="D953" s="22" t="s">
        <v>7</v>
      </c>
      <c r="E953" s="22" t="s">
        <v>627</v>
      </c>
      <c r="F953" s="22">
        <v>1</v>
      </c>
      <c r="G953" s="22">
        <v>0</v>
      </c>
      <c r="H953" s="22" t="str">
        <f>INDEX(Bar_data!$A$3:$B$140,MATCH(C953,Bar_data!$A$3:$A$140,FALSE),2)</f>
        <v>Trust097</v>
      </c>
      <c r="I953" s="22" t="str">
        <f>INDEX(TrustCAHUB_map!$A$2:$D$139,MATCH($C953,TrustCAHUB_map!$A$2:$A$139,FALSE),3)</f>
        <v>North Central and North East London</v>
      </c>
      <c r="J953" s="22" t="str">
        <f>INDEX(TrustCAHUB_map!$A$2:$D$139,MATCH($C953,TrustCAHUB_map!$A$2:$A$139,FALSE),4)</f>
        <v>London</v>
      </c>
    </row>
    <row r="954" spans="1:10" x14ac:dyDescent="0.3">
      <c r="A954" s="22" t="str">
        <f t="shared" si="14"/>
        <v>'RQX2016Curative70+'</v>
      </c>
      <c r="B954" s="22">
        <v>2016</v>
      </c>
      <c r="C954" s="22" t="s">
        <v>255</v>
      </c>
      <c r="D954" s="22" t="s">
        <v>7</v>
      </c>
      <c r="E954" s="22" t="s">
        <v>628</v>
      </c>
      <c r="F954" s="22">
        <v>1</v>
      </c>
      <c r="G954" s="22">
        <v>0</v>
      </c>
      <c r="H954" s="22" t="str">
        <f>INDEX(Bar_data!$A$3:$B$140,MATCH(C954,Bar_data!$A$3:$A$140,FALSE),2)</f>
        <v>Trust097</v>
      </c>
      <c r="I954" s="22" t="str">
        <f>INDEX(TrustCAHUB_map!$A$2:$D$139,MATCH($C954,TrustCAHUB_map!$A$2:$A$139,FALSE),3)</f>
        <v>North Central and North East London</v>
      </c>
      <c r="J954" s="22" t="str">
        <f>INDEX(TrustCAHUB_map!$A$2:$D$139,MATCH($C954,TrustCAHUB_map!$A$2:$A$139,FALSE),4)</f>
        <v>London</v>
      </c>
    </row>
    <row r="955" spans="1:10" x14ac:dyDescent="0.3">
      <c r="A955" s="22" t="str">
        <f t="shared" si="14"/>
        <v>'RR82016Curative18-49'</v>
      </c>
      <c r="B955" s="22">
        <v>2016</v>
      </c>
      <c r="C955" s="22" t="s">
        <v>257</v>
      </c>
      <c r="D955" s="22" t="s">
        <v>7</v>
      </c>
      <c r="E955" s="22" t="s">
        <v>153</v>
      </c>
      <c r="F955" s="22">
        <v>5</v>
      </c>
      <c r="G955" s="22">
        <v>0</v>
      </c>
      <c r="H955" s="22" t="str">
        <f>INDEX(Bar_data!$A$3:$B$140,MATCH(C955,Bar_data!$A$3:$A$140,FALSE),2)</f>
        <v>Trust100</v>
      </c>
      <c r="I955" s="22" t="str">
        <f>INDEX(TrustCAHUB_map!$A$2:$D$139,MATCH($C955,TrustCAHUB_map!$A$2:$A$139,FALSE),3)</f>
        <v>West Yorkshire</v>
      </c>
      <c r="J955" s="22" t="str">
        <f>INDEX(TrustCAHUB_map!$A$2:$D$139,MATCH($C955,TrustCAHUB_map!$A$2:$A$139,FALSE),4)</f>
        <v>Yorkshire and Humber</v>
      </c>
    </row>
    <row r="956" spans="1:10" x14ac:dyDescent="0.3">
      <c r="A956" s="22" t="str">
        <f t="shared" si="14"/>
        <v>'RR82016Palliative18-49'</v>
      </c>
      <c r="B956" s="22">
        <v>2016</v>
      </c>
      <c r="C956" s="22" t="s">
        <v>257</v>
      </c>
      <c r="D956" s="22" t="s">
        <v>8</v>
      </c>
      <c r="E956" s="22" t="s">
        <v>153</v>
      </c>
      <c r="F956" s="22">
        <v>3</v>
      </c>
      <c r="G956" s="22">
        <v>0</v>
      </c>
      <c r="H956" s="22" t="str">
        <f>INDEX(Bar_data!$A$3:$B$140,MATCH(C956,Bar_data!$A$3:$A$140,FALSE),2)</f>
        <v>Trust100</v>
      </c>
      <c r="I956" s="22" t="str">
        <f>INDEX(TrustCAHUB_map!$A$2:$D$139,MATCH($C956,TrustCAHUB_map!$A$2:$A$139,FALSE),3)</f>
        <v>West Yorkshire</v>
      </c>
      <c r="J956" s="22" t="str">
        <f>INDEX(TrustCAHUB_map!$A$2:$D$139,MATCH($C956,TrustCAHUB_map!$A$2:$A$139,FALSE),4)</f>
        <v>Yorkshire and Humber</v>
      </c>
    </row>
    <row r="957" spans="1:10" x14ac:dyDescent="0.3">
      <c r="A957" s="22" t="str">
        <f t="shared" si="14"/>
        <v>'RR82016Palliative50-69'</v>
      </c>
      <c r="B957" s="22">
        <v>2016</v>
      </c>
      <c r="C957" s="22" t="s">
        <v>257</v>
      </c>
      <c r="D957" s="22" t="s">
        <v>8</v>
      </c>
      <c r="E957" s="22" t="s">
        <v>627</v>
      </c>
      <c r="F957" s="22">
        <v>46</v>
      </c>
      <c r="G957" s="22">
        <v>1</v>
      </c>
      <c r="H957" s="22" t="str">
        <f>INDEX(Bar_data!$A$3:$B$140,MATCH(C957,Bar_data!$A$3:$A$140,FALSE),2)</f>
        <v>Trust100</v>
      </c>
      <c r="I957" s="22" t="str">
        <f>INDEX(TrustCAHUB_map!$A$2:$D$139,MATCH($C957,TrustCAHUB_map!$A$2:$A$139,FALSE),3)</f>
        <v>West Yorkshire</v>
      </c>
      <c r="J957" s="22" t="str">
        <f>INDEX(TrustCAHUB_map!$A$2:$D$139,MATCH($C957,TrustCAHUB_map!$A$2:$A$139,FALSE),4)</f>
        <v>Yorkshire and Humber</v>
      </c>
    </row>
    <row r="958" spans="1:10" x14ac:dyDescent="0.3">
      <c r="A958" s="22" t="str">
        <f t="shared" si="14"/>
        <v>'RR82016Curative50-69'</v>
      </c>
      <c r="B958" s="22">
        <v>2016</v>
      </c>
      <c r="C958" s="22" t="s">
        <v>257</v>
      </c>
      <c r="D958" s="22" t="s">
        <v>7</v>
      </c>
      <c r="E958" s="22" t="s">
        <v>627</v>
      </c>
      <c r="F958" s="22">
        <v>26</v>
      </c>
      <c r="G958" s="22">
        <v>0</v>
      </c>
      <c r="H958" s="22" t="str">
        <f>INDEX(Bar_data!$A$3:$B$140,MATCH(C958,Bar_data!$A$3:$A$140,FALSE),2)</f>
        <v>Trust100</v>
      </c>
      <c r="I958" s="22" t="str">
        <f>INDEX(TrustCAHUB_map!$A$2:$D$139,MATCH($C958,TrustCAHUB_map!$A$2:$A$139,FALSE),3)</f>
        <v>West Yorkshire</v>
      </c>
      <c r="J958" s="22" t="str">
        <f>INDEX(TrustCAHUB_map!$A$2:$D$139,MATCH($C958,TrustCAHUB_map!$A$2:$A$139,FALSE),4)</f>
        <v>Yorkshire and Humber</v>
      </c>
    </row>
    <row r="959" spans="1:10" x14ac:dyDescent="0.3">
      <c r="A959" s="22" t="str">
        <f t="shared" si="14"/>
        <v>'RR82016Curative70+'</v>
      </c>
      <c r="B959" s="22">
        <v>2016</v>
      </c>
      <c r="C959" s="22" t="s">
        <v>257</v>
      </c>
      <c r="D959" s="22" t="s">
        <v>7</v>
      </c>
      <c r="E959" s="22" t="s">
        <v>628</v>
      </c>
      <c r="F959" s="22">
        <v>22</v>
      </c>
      <c r="G959" s="22">
        <v>0</v>
      </c>
      <c r="H959" s="22" t="str">
        <f>INDEX(Bar_data!$A$3:$B$140,MATCH(C959,Bar_data!$A$3:$A$140,FALSE),2)</f>
        <v>Trust100</v>
      </c>
      <c r="I959" s="22" t="str">
        <f>INDEX(TrustCAHUB_map!$A$2:$D$139,MATCH($C959,TrustCAHUB_map!$A$2:$A$139,FALSE),3)</f>
        <v>West Yorkshire</v>
      </c>
      <c r="J959" s="22" t="str">
        <f>INDEX(TrustCAHUB_map!$A$2:$D$139,MATCH($C959,TrustCAHUB_map!$A$2:$A$139,FALSE),4)</f>
        <v>Yorkshire and Humber</v>
      </c>
    </row>
    <row r="960" spans="1:10" x14ac:dyDescent="0.3">
      <c r="A960" s="22" t="str">
        <f t="shared" si="14"/>
        <v>'RR82016Palliative70+'</v>
      </c>
      <c r="B960" s="22">
        <v>2016</v>
      </c>
      <c r="C960" s="22" t="s">
        <v>257</v>
      </c>
      <c r="D960" s="22" t="s">
        <v>8</v>
      </c>
      <c r="E960" s="22" t="s">
        <v>628</v>
      </c>
      <c r="F960" s="22">
        <v>25</v>
      </c>
      <c r="G960" s="22">
        <v>2</v>
      </c>
      <c r="H960" s="22" t="str">
        <f>INDEX(Bar_data!$A$3:$B$140,MATCH(C960,Bar_data!$A$3:$A$140,FALSE),2)</f>
        <v>Trust100</v>
      </c>
      <c r="I960" s="22" t="str">
        <f>INDEX(TrustCAHUB_map!$A$2:$D$139,MATCH($C960,TrustCAHUB_map!$A$2:$A$139,FALSE),3)</f>
        <v>West Yorkshire</v>
      </c>
      <c r="J960" s="22" t="str">
        <f>INDEX(TrustCAHUB_map!$A$2:$D$139,MATCH($C960,TrustCAHUB_map!$A$2:$A$139,FALSE),4)</f>
        <v>Yorkshire and Humber</v>
      </c>
    </row>
    <row r="961" spans="1:10" x14ac:dyDescent="0.3">
      <c r="A961" s="22" t="str">
        <f t="shared" si="14"/>
        <v>'RRK2016Palliative18-49'</v>
      </c>
      <c r="B961" s="22">
        <v>2016</v>
      </c>
      <c r="C961" s="22" t="s">
        <v>259</v>
      </c>
      <c r="D961" s="22" t="s">
        <v>8</v>
      </c>
      <c r="E961" s="22" t="s">
        <v>153</v>
      </c>
      <c r="F961" s="22">
        <v>3</v>
      </c>
      <c r="G961" s="22">
        <v>1</v>
      </c>
      <c r="H961" s="22" t="str">
        <f>INDEX(Bar_data!$A$3:$B$140,MATCH(C961,Bar_data!$A$3:$A$140,FALSE),2)</f>
        <v>Trust102</v>
      </c>
      <c r="I961" s="22" t="str">
        <f>INDEX(TrustCAHUB_map!$A$2:$D$139,MATCH($C961,TrustCAHUB_map!$A$2:$A$139,FALSE),3)</f>
        <v>West Midlands</v>
      </c>
      <c r="J961" s="22" t="str">
        <f>INDEX(TrustCAHUB_map!$A$2:$D$139,MATCH($C961,TrustCAHUB_map!$A$2:$A$139,FALSE),4)</f>
        <v>West Midlands</v>
      </c>
    </row>
    <row r="962" spans="1:10" x14ac:dyDescent="0.3">
      <c r="A962" s="22" t="str">
        <f t="shared" si="14"/>
        <v>'RRK2016Curative18-49'</v>
      </c>
      <c r="B962" s="22">
        <v>2016</v>
      </c>
      <c r="C962" s="22" t="s">
        <v>259</v>
      </c>
      <c r="D962" s="22" t="s">
        <v>7</v>
      </c>
      <c r="E962" s="22" t="s">
        <v>153</v>
      </c>
      <c r="F962" s="22">
        <v>7</v>
      </c>
      <c r="G962" s="22">
        <v>0</v>
      </c>
      <c r="H962" s="22" t="str">
        <f>INDEX(Bar_data!$A$3:$B$140,MATCH(C962,Bar_data!$A$3:$A$140,FALSE),2)</f>
        <v>Trust102</v>
      </c>
      <c r="I962" s="22" t="str">
        <f>INDEX(TrustCAHUB_map!$A$2:$D$139,MATCH($C962,TrustCAHUB_map!$A$2:$A$139,FALSE),3)</f>
        <v>West Midlands</v>
      </c>
      <c r="J962" s="22" t="str">
        <f>INDEX(TrustCAHUB_map!$A$2:$D$139,MATCH($C962,TrustCAHUB_map!$A$2:$A$139,FALSE),4)</f>
        <v>West Midlands</v>
      </c>
    </row>
    <row r="963" spans="1:10" x14ac:dyDescent="0.3">
      <c r="A963" s="22" t="str">
        <f t="shared" ref="A963:A1026" si="15">"'"&amp;C963&amp;B963&amp;D963&amp;E963&amp;"'"</f>
        <v>'RRK2016Curative50-69'</v>
      </c>
      <c r="B963" s="22">
        <v>2016</v>
      </c>
      <c r="C963" s="22" t="s">
        <v>259</v>
      </c>
      <c r="D963" s="22" t="s">
        <v>7</v>
      </c>
      <c r="E963" s="22" t="s">
        <v>627</v>
      </c>
      <c r="F963" s="22">
        <v>52</v>
      </c>
      <c r="G963" s="22">
        <v>0</v>
      </c>
      <c r="H963" s="22" t="str">
        <f>INDEX(Bar_data!$A$3:$B$140,MATCH(C963,Bar_data!$A$3:$A$140,FALSE),2)</f>
        <v>Trust102</v>
      </c>
      <c r="I963" s="22" t="str">
        <f>INDEX(TrustCAHUB_map!$A$2:$D$139,MATCH($C963,TrustCAHUB_map!$A$2:$A$139,FALSE),3)</f>
        <v>West Midlands</v>
      </c>
      <c r="J963" s="22" t="str">
        <f>INDEX(TrustCAHUB_map!$A$2:$D$139,MATCH($C963,TrustCAHUB_map!$A$2:$A$139,FALSE),4)</f>
        <v>West Midlands</v>
      </c>
    </row>
    <row r="964" spans="1:10" x14ac:dyDescent="0.3">
      <c r="A964" s="22" t="str">
        <f t="shared" si="15"/>
        <v>'RRK2016Palliative50-69'</v>
      </c>
      <c r="B964" s="22">
        <v>2016</v>
      </c>
      <c r="C964" s="22" t="s">
        <v>259</v>
      </c>
      <c r="D964" s="22" t="s">
        <v>8</v>
      </c>
      <c r="E964" s="22" t="s">
        <v>627</v>
      </c>
      <c r="F964" s="22">
        <v>47</v>
      </c>
      <c r="G964" s="22">
        <v>1</v>
      </c>
      <c r="H964" s="22" t="str">
        <f>INDEX(Bar_data!$A$3:$B$140,MATCH(C964,Bar_data!$A$3:$A$140,FALSE),2)</f>
        <v>Trust102</v>
      </c>
      <c r="I964" s="22" t="str">
        <f>INDEX(TrustCAHUB_map!$A$2:$D$139,MATCH($C964,TrustCAHUB_map!$A$2:$A$139,FALSE),3)</f>
        <v>West Midlands</v>
      </c>
      <c r="J964" s="22" t="str">
        <f>INDEX(TrustCAHUB_map!$A$2:$D$139,MATCH($C964,TrustCAHUB_map!$A$2:$A$139,FALSE),4)</f>
        <v>West Midlands</v>
      </c>
    </row>
    <row r="965" spans="1:10" x14ac:dyDescent="0.3">
      <c r="A965" s="22" t="str">
        <f t="shared" si="15"/>
        <v>'RRK2016Not assigned50-69'</v>
      </c>
      <c r="B965" s="22">
        <v>2016</v>
      </c>
      <c r="C965" s="22" t="s">
        <v>259</v>
      </c>
      <c r="D965" s="22" t="s">
        <v>477</v>
      </c>
      <c r="E965" s="22" t="s">
        <v>627</v>
      </c>
      <c r="F965" s="22">
        <v>1</v>
      </c>
      <c r="G965" s="22">
        <v>0</v>
      </c>
      <c r="H965" s="22" t="str">
        <f>INDEX(Bar_data!$A$3:$B$140,MATCH(C965,Bar_data!$A$3:$A$140,FALSE),2)</f>
        <v>Trust102</v>
      </c>
      <c r="I965" s="22" t="str">
        <f>INDEX(TrustCAHUB_map!$A$2:$D$139,MATCH($C965,TrustCAHUB_map!$A$2:$A$139,FALSE),3)</f>
        <v>West Midlands</v>
      </c>
      <c r="J965" s="22" t="str">
        <f>INDEX(TrustCAHUB_map!$A$2:$D$139,MATCH($C965,TrustCAHUB_map!$A$2:$A$139,FALSE),4)</f>
        <v>West Midlands</v>
      </c>
    </row>
    <row r="966" spans="1:10" x14ac:dyDescent="0.3">
      <c r="A966" s="22" t="str">
        <f t="shared" si="15"/>
        <v>'RRK2016Palliative70+'</v>
      </c>
      <c r="B966" s="22">
        <v>2016</v>
      </c>
      <c r="C966" s="22" t="s">
        <v>259</v>
      </c>
      <c r="D966" s="22" t="s">
        <v>8</v>
      </c>
      <c r="E966" s="22" t="s">
        <v>628</v>
      </c>
      <c r="F966" s="22">
        <v>28</v>
      </c>
      <c r="G966" s="22">
        <v>1</v>
      </c>
      <c r="H966" s="22" t="str">
        <f>INDEX(Bar_data!$A$3:$B$140,MATCH(C966,Bar_data!$A$3:$A$140,FALSE),2)</f>
        <v>Trust102</v>
      </c>
      <c r="I966" s="22" t="str">
        <f>INDEX(TrustCAHUB_map!$A$2:$D$139,MATCH($C966,TrustCAHUB_map!$A$2:$A$139,FALSE),3)</f>
        <v>West Midlands</v>
      </c>
      <c r="J966" s="22" t="str">
        <f>INDEX(TrustCAHUB_map!$A$2:$D$139,MATCH($C966,TrustCAHUB_map!$A$2:$A$139,FALSE),4)</f>
        <v>West Midlands</v>
      </c>
    </row>
    <row r="967" spans="1:10" x14ac:dyDescent="0.3">
      <c r="A967" s="22" t="str">
        <f t="shared" si="15"/>
        <v>'RRK2016Curative70+'</v>
      </c>
      <c r="B967" s="22">
        <v>2016</v>
      </c>
      <c r="C967" s="22" t="s">
        <v>259</v>
      </c>
      <c r="D967" s="22" t="s">
        <v>7</v>
      </c>
      <c r="E967" s="22" t="s">
        <v>628</v>
      </c>
      <c r="F967" s="22">
        <v>20</v>
      </c>
      <c r="G967" s="22">
        <v>1</v>
      </c>
      <c r="H967" s="22" t="str">
        <f>INDEX(Bar_data!$A$3:$B$140,MATCH(C967,Bar_data!$A$3:$A$140,FALSE),2)</f>
        <v>Trust102</v>
      </c>
      <c r="I967" s="22" t="str">
        <f>INDEX(TrustCAHUB_map!$A$2:$D$139,MATCH($C967,TrustCAHUB_map!$A$2:$A$139,FALSE),3)</f>
        <v>West Midlands</v>
      </c>
      <c r="J967" s="22" t="str">
        <f>INDEX(TrustCAHUB_map!$A$2:$D$139,MATCH($C967,TrustCAHUB_map!$A$2:$A$139,FALSE),4)</f>
        <v>West Midlands</v>
      </c>
    </row>
    <row r="968" spans="1:10" x14ac:dyDescent="0.3">
      <c r="A968" s="22" t="str">
        <f t="shared" si="15"/>
        <v>'RRV2016Palliative18-49'</v>
      </c>
      <c r="B968" s="22">
        <v>2016</v>
      </c>
      <c r="C968" s="22" t="s">
        <v>260</v>
      </c>
      <c r="D968" s="22" t="s">
        <v>8</v>
      </c>
      <c r="E968" s="22" t="s">
        <v>153</v>
      </c>
      <c r="F968" s="22">
        <v>6</v>
      </c>
      <c r="G968" s="22">
        <v>0</v>
      </c>
      <c r="H968" s="22" t="str">
        <f>INDEX(Bar_data!$A$3:$B$140,MATCH(C968,Bar_data!$A$3:$A$140,FALSE),2)</f>
        <v>Trust103</v>
      </c>
      <c r="I968" s="22" t="str">
        <f>INDEX(TrustCAHUB_map!$A$2:$D$139,MATCH($C968,TrustCAHUB_map!$A$2:$A$139,FALSE),3)</f>
        <v>North Central and North East London</v>
      </c>
      <c r="J968" s="22" t="str">
        <f>INDEX(TrustCAHUB_map!$A$2:$D$139,MATCH($C968,TrustCAHUB_map!$A$2:$A$139,FALSE),4)</f>
        <v>London</v>
      </c>
    </row>
    <row r="969" spans="1:10" x14ac:dyDescent="0.3">
      <c r="A969" s="22" t="str">
        <f t="shared" si="15"/>
        <v>'RRV2016Curative18-49'</v>
      </c>
      <c r="B969" s="22">
        <v>2016</v>
      </c>
      <c r="C969" s="22" t="s">
        <v>260</v>
      </c>
      <c r="D969" s="22" t="s">
        <v>7</v>
      </c>
      <c r="E969" s="22" t="s">
        <v>153</v>
      </c>
      <c r="F969" s="22">
        <v>5</v>
      </c>
      <c r="G969" s="22">
        <v>0</v>
      </c>
      <c r="H969" s="22" t="str">
        <f>INDEX(Bar_data!$A$3:$B$140,MATCH(C969,Bar_data!$A$3:$A$140,FALSE),2)</f>
        <v>Trust103</v>
      </c>
      <c r="I969" s="22" t="str">
        <f>INDEX(TrustCAHUB_map!$A$2:$D$139,MATCH($C969,TrustCAHUB_map!$A$2:$A$139,FALSE),3)</f>
        <v>North Central and North East London</v>
      </c>
      <c r="J969" s="22" t="str">
        <f>INDEX(TrustCAHUB_map!$A$2:$D$139,MATCH($C969,TrustCAHUB_map!$A$2:$A$139,FALSE),4)</f>
        <v>London</v>
      </c>
    </row>
    <row r="970" spans="1:10" x14ac:dyDescent="0.3">
      <c r="A970" s="22" t="str">
        <f t="shared" si="15"/>
        <v>'RRV2016Palliative50-69'</v>
      </c>
      <c r="B970" s="22">
        <v>2016</v>
      </c>
      <c r="C970" s="22" t="s">
        <v>260</v>
      </c>
      <c r="D970" s="22" t="s">
        <v>8</v>
      </c>
      <c r="E970" s="22" t="s">
        <v>627</v>
      </c>
      <c r="F970" s="22">
        <v>20</v>
      </c>
      <c r="G970" s="22">
        <v>2</v>
      </c>
      <c r="H970" s="22" t="str">
        <f>INDEX(Bar_data!$A$3:$B$140,MATCH(C970,Bar_data!$A$3:$A$140,FALSE),2)</f>
        <v>Trust103</v>
      </c>
      <c r="I970" s="22" t="str">
        <f>INDEX(TrustCAHUB_map!$A$2:$D$139,MATCH($C970,TrustCAHUB_map!$A$2:$A$139,FALSE),3)</f>
        <v>North Central and North East London</v>
      </c>
      <c r="J970" s="22" t="str">
        <f>INDEX(TrustCAHUB_map!$A$2:$D$139,MATCH($C970,TrustCAHUB_map!$A$2:$A$139,FALSE),4)</f>
        <v>London</v>
      </c>
    </row>
    <row r="971" spans="1:10" x14ac:dyDescent="0.3">
      <c r="A971" s="22" t="str">
        <f t="shared" si="15"/>
        <v>'RRV2016Curative50-69'</v>
      </c>
      <c r="B971" s="22">
        <v>2016</v>
      </c>
      <c r="C971" s="22" t="s">
        <v>260</v>
      </c>
      <c r="D971" s="22" t="s">
        <v>7</v>
      </c>
      <c r="E971" s="22" t="s">
        <v>627</v>
      </c>
      <c r="F971" s="22">
        <v>26</v>
      </c>
      <c r="G971" s="22">
        <v>1</v>
      </c>
      <c r="H971" s="22" t="str">
        <f>INDEX(Bar_data!$A$3:$B$140,MATCH(C971,Bar_data!$A$3:$A$140,FALSE),2)</f>
        <v>Trust103</v>
      </c>
      <c r="I971" s="22" t="str">
        <f>INDEX(TrustCAHUB_map!$A$2:$D$139,MATCH($C971,TrustCAHUB_map!$A$2:$A$139,FALSE),3)</f>
        <v>North Central and North East London</v>
      </c>
      <c r="J971" s="22" t="str">
        <f>INDEX(TrustCAHUB_map!$A$2:$D$139,MATCH($C971,TrustCAHUB_map!$A$2:$A$139,FALSE),4)</f>
        <v>London</v>
      </c>
    </row>
    <row r="972" spans="1:10" x14ac:dyDescent="0.3">
      <c r="A972" s="22" t="str">
        <f t="shared" si="15"/>
        <v>'RRV2016Curative70+'</v>
      </c>
      <c r="B972" s="22">
        <v>2016</v>
      </c>
      <c r="C972" s="22" t="s">
        <v>260</v>
      </c>
      <c r="D972" s="22" t="s">
        <v>7</v>
      </c>
      <c r="E972" s="22" t="s">
        <v>628</v>
      </c>
      <c r="F972" s="22">
        <v>13</v>
      </c>
      <c r="G972" s="22">
        <v>0</v>
      </c>
      <c r="H972" s="22" t="str">
        <f>INDEX(Bar_data!$A$3:$B$140,MATCH(C972,Bar_data!$A$3:$A$140,FALSE),2)</f>
        <v>Trust103</v>
      </c>
      <c r="I972" s="22" t="str">
        <f>INDEX(TrustCAHUB_map!$A$2:$D$139,MATCH($C972,TrustCAHUB_map!$A$2:$A$139,FALSE),3)</f>
        <v>North Central and North East London</v>
      </c>
      <c r="J972" s="22" t="str">
        <f>INDEX(TrustCAHUB_map!$A$2:$D$139,MATCH($C972,TrustCAHUB_map!$A$2:$A$139,FALSE),4)</f>
        <v>London</v>
      </c>
    </row>
    <row r="973" spans="1:10" x14ac:dyDescent="0.3">
      <c r="A973" s="22" t="str">
        <f t="shared" si="15"/>
        <v>'RRV2016Palliative70+'</v>
      </c>
      <c r="B973" s="22">
        <v>2016</v>
      </c>
      <c r="C973" s="22" t="s">
        <v>260</v>
      </c>
      <c r="D973" s="22" t="s">
        <v>8</v>
      </c>
      <c r="E973" s="22" t="s">
        <v>628</v>
      </c>
      <c r="F973" s="22">
        <v>15</v>
      </c>
      <c r="G973" s="22">
        <v>3</v>
      </c>
      <c r="H973" s="22" t="str">
        <f>INDEX(Bar_data!$A$3:$B$140,MATCH(C973,Bar_data!$A$3:$A$140,FALSE),2)</f>
        <v>Trust103</v>
      </c>
      <c r="I973" s="22" t="str">
        <f>INDEX(TrustCAHUB_map!$A$2:$D$139,MATCH($C973,TrustCAHUB_map!$A$2:$A$139,FALSE),3)</f>
        <v>North Central and North East London</v>
      </c>
      <c r="J973" s="22" t="str">
        <f>INDEX(TrustCAHUB_map!$A$2:$D$139,MATCH($C973,TrustCAHUB_map!$A$2:$A$139,FALSE),4)</f>
        <v>London</v>
      </c>
    </row>
    <row r="974" spans="1:10" x14ac:dyDescent="0.3">
      <c r="A974" s="22" t="str">
        <f t="shared" si="15"/>
        <v>'RTD2016Palliative18-49'</v>
      </c>
      <c r="B974" s="22">
        <v>2016</v>
      </c>
      <c r="C974" s="22" t="s">
        <v>261</v>
      </c>
      <c r="D974" s="22" t="s">
        <v>8</v>
      </c>
      <c r="E974" s="22" t="s">
        <v>153</v>
      </c>
      <c r="F974" s="22">
        <v>3</v>
      </c>
      <c r="G974" s="22">
        <v>0</v>
      </c>
      <c r="H974" s="22" t="str">
        <f>INDEX(Bar_data!$A$3:$B$140,MATCH(C974,Bar_data!$A$3:$A$140,FALSE),2)</f>
        <v>Trust104</v>
      </c>
      <c r="I974" s="22" t="str">
        <f>INDEX(TrustCAHUB_map!$A$2:$D$139,MATCH($C974,TrustCAHUB_map!$A$2:$A$139,FALSE),3)</f>
        <v>North East and Cumbria</v>
      </c>
      <c r="J974" s="22" t="str">
        <f>INDEX(TrustCAHUB_map!$A$2:$D$139,MATCH($C974,TrustCAHUB_map!$A$2:$A$139,FALSE),4)</f>
        <v>North East</v>
      </c>
    </row>
    <row r="975" spans="1:10" x14ac:dyDescent="0.3">
      <c r="A975" s="22" t="str">
        <f t="shared" si="15"/>
        <v>'RTD2016Curative18-49'</v>
      </c>
      <c r="B975" s="22">
        <v>2016</v>
      </c>
      <c r="C975" s="22" t="s">
        <v>261</v>
      </c>
      <c r="D975" s="22" t="s">
        <v>7</v>
      </c>
      <c r="E975" s="22" t="s">
        <v>153</v>
      </c>
      <c r="F975" s="22">
        <v>4</v>
      </c>
      <c r="G975" s="22">
        <v>0</v>
      </c>
      <c r="H975" s="22" t="str">
        <f>INDEX(Bar_data!$A$3:$B$140,MATCH(C975,Bar_data!$A$3:$A$140,FALSE),2)</f>
        <v>Trust104</v>
      </c>
      <c r="I975" s="22" t="str">
        <f>INDEX(TrustCAHUB_map!$A$2:$D$139,MATCH($C975,TrustCAHUB_map!$A$2:$A$139,FALSE),3)</f>
        <v>North East and Cumbria</v>
      </c>
      <c r="J975" s="22" t="str">
        <f>INDEX(TrustCAHUB_map!$A$2:$D$139,MATCH($C975,TrustCAHUB_map!$A$2:$A$139,FALSE),4)</f>
        <v>North East</v>
      </c>
    </row>
    <row r="976" spans="1:10" x14ac:dyDescent="0.3">
      <c r="A976" s="22" t="str">
        <f t="shared" si="15"/>
        <v>'RTD2016Curative50-69'</v>
      </c>
      <c r="B976" s="22">
        <v>2016</v>
      </c>
      <c r="C976" s="22" t="s">
        <v>261</v>
      </c>
      <c r="D976" s="22" t="s">
        <v>7</v>
      </c>
      <c r="E976" s="22" t="s">
        <v>627</v>
      </c>
      <c r="F976" s="22">
        <v>51</v>
      </c>
      <c r="G976" s="22">
        <v>0</v>
      </c>
      <c r="H976" s="22" t="str">
        <f>INDEX(Bar_data!$A$3:$B$140,MATCH(C976,Bar_data!$A$3:$A$140,FALSE),2)</f>
        <v>Trust104</v>
      </c>
      <c r="I976" s="22" t="str">
        <f>INDEX(TrustCAHUB_map!$A$2:$D$139,MATCH($C976,TrustCAHUB_map!$A$2:$A$139,FALSE),3)</f>
        <v>North East and Cumbria</v>
      </c>
      <c r="J976" s="22" t="str">
        <f>INDEX(TrustCAHUB_map!$A$2:$D$139,MATCH($C976,TrustCAHUB_map!$A$2:$A$139,FALSE),4)</f>
        <v>North East</v>
      </c>
    </row>
    <row r="977" spans="1:10" x14ac:dyDescent="0.3">
      <c r="A977" s="22" t="str">
        <f t="shared" si="15"/>
        <v>'RTD2016Palliative50-69'</v>
      </c>
      <c r="B977" s="22">
        <v>2016</v>
      </c>
      <c r="C977" s="22" t="s">
        <v>261</v>
      </c>
      <c r="D977" s="22" t="s">
        <v>8</v>
      </c>
      <c r="E977" s="22" t="s">
        <v>627</v>
      </c>
      <c r="F977" s="22">
        <v>37</v>
      </c>
      <c r="G977" s="22">
        <v>3</v>
      </c>
      <c r="H977" s="22" t="str">
        <f>INDEX(Bar_data!$A$3:$B$140,MATCH(C977,Bar_data!$A$3:$A$140,FALSE),2)</f>
        <v>Trust104</v>
      </c>
      <c r="I977" s="22" t="str">
        <f>INDEX(TrustCAHUB_map!$A$2:$D$139,MATCH($C977,TrustCAHUB_map!$A$2:$A$139,FALSE),3)</f>
        <v>North East and Cumbria</v>
      </c>
      <c r="J977" s="22" t="str">
        <f>INDEX(TrustCAHUB_map!$A$2:$D$139,MATCH($C977,TrustCAHUB_map!$A$2:$A$139,FALSE),4)</f>
        <v>North East</v>
      </c>
    </row>
    <row r="978" spans="1:10" x14ac:dyDescent="0.3">
      <c r="A978" s="22" t="str">
        <f t="shared" si="15"/>
        <v>'RTD2016Palliative70+'</v>
      </c>
      <c r="B978" s="22">
        <v>2016</v>
      </c>
      <c r="C978" s="22" t="s">
        <v>261</v>
      </c>
      <c r="D978" s="22" t="s">
        <v>8</v>
      </c>
      <c r="E978" s="22" t="s">
        <v>628</v>
      </c>
      <c r="F978" s="22">
        <v>31</v>
      </c>
      <c r="G978" s="22">
        <v>0</v>
      </c>
      <c r="H978" s="22" t="str">
        <f>INDEX(Bar_data!$A$3:$B$140,MATCH(C978,Bar_data!$A$3:$A$140,FALSE),2)</f>
        <v>Trust104</v>
      </c>
      <c r="I978" s="22" t="str">
        <f>INDEX(TrustCAHUB_map!$A$2:$D$139,MATCH($C978,TrustCAHUB_map!$A$2:$A$139,FALSE),3)</f>
        <v>North East and Cumbria</v>
      </c>
      <c r="J978" s="22" t="str">
        <f>INDEX(TrustCAHUB_map!$A$2:$D$139,MATCH($C978,TrustCAHUB_map!$A$2:$A$139,FALSE),4)</f>
        <v>North East</v>
      </c>
    </row>
    <row r="979" spans="1:10" x14ac:dyDescent="0.3">
      <c r="A979" s="22" t="str">
        <f t="shared" si="15"/>
        <v>'RTD2016Curative70+'</v>
      </c>
      <c r="B979" s="22">
        <v>2016</v>
      </c>
      <c r="C979" s="22" t="s">
        <v>261</v>
      </c>
      <c r="D979" s="22" t="s">
        <v>7</v>
      </c>
      <c r="E979" s="22" t="s">
        <v>628</v>
      </c>
      <c r="F979" s="22">
        <v>22</v>
      </c>
      <c r="G979" s="22">
        <v>0</v>
      </c>
      <c r="H979" s="22" t="str">
        <f>INDEX(Bar_data!$A$3:$B$140,MATCH(C979,Bar_data!$A$3:$A$140,FALSE),2)</f>
        <v>Trust104</v>
      </c>
      <c r="I979" s="22" t="str">
        <f>INDEX(TrustCAHUB_map!$A$2:$D$139,MATCH($C979,TrustCAHUB_map!$A$2:$A$139,FALSE),3)</f>
        <v>North East and Cumbria</v>
      </c>
      <c r="J979" s="22" t="str">
        <f>INDEX(TrustCAHUB_map!$A$2:$D$139,MATCH($C979,TrustCAHUB_map!$A$2:$A$139,FALSE),4)</f>
        <v>North East</v>
      </c>
    </row>
    <row r="980" spans="1:10" x14ac:dyDescent="0.3">
      <c r="A980" s="22" t="str">
        <f t="shared" si="15"/>
        <v>'RTE2016Curative18-49'</v>
      </c>
      <c r="B980" s="22">
        <v>2016</v>
      </c>
      <c r="C980" s="22" t="s">
        <v>262</v>
      </c>
      <c r="D980" s="22" t="s">
        <v>7</v>
      </c>
      <c r="E980" s="22" t="s">
        <v>153</v>
      </c>
      <c r="F980" s="22">
        <v>3</v>
      </c>
      <c r="G980" s="22">
        <v>0</v>
      </c>
      <c r="H980" s="22" t="str">
        <f>INDEX(Bar_data!$A$3:$B$140,MATCH(C980,Bar_data!$A$3:$A$140,FALSE),2)</f>
        <v>Trust105</v>
      </c>
      <c r="I980" s="22" t="str">
        <f>INDEX(TrustCAHUB_map!$A$2:$D$139,MATCH($C980,TrustCAHUB_map!$A$2:$A$139,FALSE),3)</f>
        <v>Somerset, Wiltshire, Avon and Gloucester</v>
      </c>
      <c r="J980" s="22" t="str">
        <f>INDEX(TrustCAHUB_map!$A$2:$D$139,MATCH($C980,TrustCAHUB_map!$A$2:$A$139,FALSE),4)</f>
        <v>South West</v>
      </c>
    </row>
    <row r="981" spans="1:10" x14ac:dyDescent="0.3">
      <c r="A981" s="22" t="str">
        <f t="shared" si="15"/>
        <v>'RTE2016Palliative18-49'</v>
      </c>
      <c r="B981" s="22">
        <v>2016</v>
      </c>
      <c r="C981" s="22" t="s">
        <v>262</v>
      </c>
      <c r="D981" s="22" t="s">
        <v>8</v>
      </c>
      <c r="E981" s="22" t="s">
        <v>153</v>
      </c>
      <c r="F981" s="22">
        <v>4</v>
      </c>
      <c r="G981" s="22">
        <v>1</v>
      </c>
      <c r="H981" s="22" t="str">
        <f>INDEX(Bar_data!$A$3:$B$140,MATCH(C981,Bar_data!$A$3:$A$140,FALSE),2)</f>
        <v>Trust105</v>
      </c>
      <c r="I981" s="22" t="str">
        <f>INDEX(TrustCAHUB_map!$A$2:$D$139,MATCH($C981,TrustCAHUB_map!$A$2:$A$139,FALSE),3)</f>
        <v>Somerset, Wiltshire, Avon and Gloucester</v>
      </c>
      <c r="J981" s="22" t="str">
        <f>INDEX(TrustCAHUB_map!$A$2:$D$139,MATCH($C981,TrustCAHUB_map!$A$2:$A$139,FALSE),4)</f>
        <v>South West</v>
      </c>
    </row>
    <row r="982" spans="1:10" x14ac:dyDescent="0.3">
      <c r="A982" s="22" t="str">
        <f t="shared" si="15"/>
        <v>'RTE2016Not assigned18-49'</v>
      </c>
      <c r="B982" s="22">
        <v>2016</v>
      </c>
      <c r="C982" s="22" t="s">
        <v>262</v>
      </c>
      <c r="D982" s="22" t="s">
        <v>477</v>
      </c>
      <c r="E982" s="22" t="s">
        <v>153</v>
      </c>
      <c r="F982" s="22">
        <v>3</v>
      </c>
      <c r="G982" s="22">
        <v>0</v>
      </c>
      <c r="H982" s="22" t="str">
        <f>INDEX(Bar_data!$A$3:$B$140,MATCH(C982,Bar_data!$A$3:$A$140,FALSE),2)</f>
        <v>Trust105</v>
      </c>
      <c r="I982" s="22" t="str">
        <f>INDEX(TrustCAHUB_map!$A$2:$D$139,MATCH($C982,TrustCAHUB_map!$A$2:$A$139,FALSE),3)</f>
        <v>Somerset, Wiltshire, Avon and Gloucester</v>
      </c>
      <c r="J982" s="22" t="str">
        <f>INDEX(TrustCAHUB_map!$A$2:$D$139,MATCH($C982,TrustCAHUB_map!$A$2:$A$139,FALSE),4)</f>
        <v>South West</v>
      </c>
    </row>
    <row r="983" spans="1:10" x14ac:dyDescent="0.3">
      <c r="A983" s="22" t="str">
        <f t="shared" si="15"/>
        <v>'RTE2016Curative50-69'</v>
      </c>
      <c r="B983" s="22">
        <v>2016</v>
      </c>
      <c r="C983" s="22" t="s">
        <v>262</v>
      </c>
      <c r="D983" s="22" t="s">
        <v>7</v>
      </c>
      <c r="E983" s="22" t="s">
        <v>627</v>
      </c>
      <c r="F983" s="22">
        <v>13</v>
      </c>
      <c r="G983" s="22">
        <v>1</v>
      </c>
      <c r="H983" s="22" t="str">
        <f>INDEX(Bar_data!$A$3:$B$140,MATCH(C983,Bar_data!$A$3:$A$140,FALSE),2)</f>
        <v>Trust105</v>
      </c>
      <c r="I983" s="22" t="str">
        <f>INDEX(TrustCAHUB_map!$A$2:$D$139,MATCH($C983,TrustCAHUB_map!$A$2:$A$139,FALSE),3)</f>
        <v>Somerset, Wiltshire, Avon and Gloucester</v>
      </c>
      <c r="J983" s="22" t="str">
        <f>INDEX(TrustCAHUB_map!$A$2:$D$139,MATCH($C983,TrustCAHUB_map!$A$2:$A$139,FALSE),4)</f>
        <v>South West</v>
      </c>
    </row>
    <row r="984" spans="1:10" x14ac:dyDescent="0.3">
      <c r="A984" s="22" t="str">
        <f t="shared" si="15"/>
        <v>'RTE2016Not assigned50-69'</v>
      </c>
      <c r="B984" s="22">
        <v>2016</v>
      </c>
      <c r="C984" s="22" t="s">
        <v>262</v>
      </c>
      <c r="D984" s="22" t="s">
        <v>477</v>
      </c>
      <c r="E984" s="22" t="s">
        <v>627</v>
      </c>
      <c r="F984" s="22">
        <v>25</v>
      </c>
      <c r="G984" s="22">
        <v>3</v>
      </c>
      <c r="H984" s="22" t="str">
        <f>INDEX(Bar_data!$A$3:$B$140,MATCH(C984,Bar_data!$A$3:$A$140,FALSE),2)</f>
        <v>Trust105</v>
      </c>
      <c r="I984" s="22" t="str">
        <f>INDEX(TrustCAHUB_map!$A$2:$D$139,MATCH($C984,TrustCAHUB_map!$A$2:$A$139,FALSE),3)</f>
        <v>Somerset, Wiltshire, Avon and Gloucester</v>
      </c>
      <c r="J984" s="22" t="str">
        <f>INDEX(TrustCAHUB_map!$A$2:$D$139,MATCH($C984,TrustCAHUB_map!$A$2:$A$139,FALSE),4)</f>
        <v>South West</v>
      </c>
    </row>
    <row r="985" spans="1:10" x14ac:dyDescent="0.3">
      <c r="A985" s="22" t="str">
        <f t="shared" si="15"/>
        <v>'RTE2016Palliative50-69'</v>
      </c>
      <c r="B985" s="22">
        <v>2016</v>
      </c>
      <c r="C985" s="22" t="s">
        <v>262</v>
      </c>
      <c r="D985" s="22" t="s">
        <v>8</v>
      </c>
      <c r="E985" s="22" t="s">
        <v>627</v>
      </c>
      <c r="F985" s="22">
        <v>28</v>
      </c>
      <c r="G985" s="22">
        <v>5</v>
      </c>
      <c r="H985" s="22" t="str">
        <f>INDEX(Bar_data!$A$3:$B$140,MATCH(C985,Bar_data!$A$3:$A$140,FALSE),2)</f>
        <v>Trust105</v>
      </c>
      <c r="I985" s="22" t="str">
        <f>INDEX(TrustCAHUB_map!$A$2:$D$139,MATCH($C985,TrustCAHUB_map!$A$2:$A$139,FALSE),3)</f>
        <v>Somerset, Wiltshire, Avon and Gloucester</v>
      </c>
      <c r="J985" s="22" t="str">
        <f>INDEX(TrustCAHUB_map!$A$2:$D$139,MATCH($C985,TrustCAHUB_map!$A$2:$A$139,FALSE),4)</f>
        <v>South West</v>
      </c>
    </row>
    <row r="986" spans="1:10" x14ac:dyDescent="0.3">
      <c r="A986" s="22" t="str">
        <f t="shared" si="15"/>
        <v>'RTE2016Curative70+'</v>
      </c>
      <c r="B986" s="22">
        <v>2016</v>
      </c>
      <c r="C986" s="22" t="s">
        <v>262</v>
      </c>
      <c r="D986" s="22" t="s">
        <v>7</v>
      </c>
      <c r="E986" s="22" t="s">
        <v>628</v>
      </c>
      <c r="F986" s="22">
        <v>14</v>
      </c>
      <c r="G986" s="22">
        <v>0</v>
      </c>
      <c r="H986" s="22" t="str">
        <f>INDEX(Bar_data!$A$3:$B$140,MATCH(C986,Bar_data!$A$3:$A$140,FALSE),2)</f>
        <v>Trust105</v>
      </c>
      <c r="I986" s="22" t="str">
        <f>INDEX(TrustCAHUB_map!$A$2:$D$139,MATCH($C986,TrustCAHUB_map!$A$2:$A$139,FALSE),3)</f>
        <v>Somerset, Wiltshire, Avon and Gloucester</v>
      </c>
      <c r="J986" s="22" t="str">
        <f>INDEX(TrustCAHUB_map!$A$2:$D$139,MATCH($C986,TrustCAHUB_map!$A$2:$A$139,FALSE),4)</f>
        <v>South West</v>
      </c>
    </row>
    <row r="987" spans="1:10" x14ac:dyDescent="0.3">
      <c r="A987" s="22" t="str">
        <f t="shared" si="15"/>
        <v>'RTE2016Palliative70+'</v>
      </c>
      <c r="B987" s="22">
        <v>2016</v>
      </c>
      <c r="C987" s="22" t="s">
        <v>262</v>
      </c>
      <c r="D987" s="22" t="s">
        <v>8</v>
      </c>
      <c r="E987" s="22" t="s">
        <v>628</v>
      </c>
      <c r="F987" s="22">
        <v>8</v>
      </c>
      <c r="G987" s="22">
        <v>0</v>
      </c>
      <c r="H987" s="22" t="str">
        <f>INDEX(Bar_data!$A$3:$B$140,MATCH(C987,Bar_data!$A$3:$A$140,FALSE),2)</f>
        <v>Trust105</v>
      </c>
      <c r="I987" s="22" t="str">
        <f>INDEX(TrustCAHUB_map!$A$2:$D$139,MATCH($C987,TrustCAHUB_map!$A$2:$A$139,FALSE),3)</f>
        <v>Somerset, Wiltshire, Avon and Gloucester</v>
      </c>
      <c r="J987" s="22" t="str">
        <f>INDEX(TrustCAHUB_map!$A$2:$D$139,MATCH($C987,TrustCAHUB_map!$A$2:$A$139,FALSE),4)</f>
        <v>South West</v>
      </c>
    </row>
    <row r="988" spans="1:10" x14ac:dyDescent="0.3">
      <c r="A988" s="22" t="str">
        <f t="shared" si="15"/>
        <v>'RTE2016Not assigned70+'</v>
      </c>
      <c r="B988" s="22">
        <v>2016</v>
      </c>
      <c r="C988" s="22" t="s">
        <v>262</v>
      </c>
      <c r="D988" s="22" t="s">
        <v>477</v>
      </c>
      <c r="E988" s="22" t="s">
        <v>628</v>
      </c>
      <c r="F988" s="22">
        <v>21</v>
      </c>
      <c r="G988" s="22">
        <v>1</v>
      </c>
      <c r="H988" s="22" t="str">
        <f>INDEX(Bar_data!$A$3:$B$140,MATCH(C988,Bar_data!$A$3:$A$140,FALSE),2)</f>
        <v>Trust105</v>
      </c>
      <c r="I988" s="22" t="str">
        <f>INDEX(TrustCAHUB_map!$A$2:$D$139,MATCH($C988,TrustCAHUB_map!$A$2:$A$139,FALSE),3)</f>
        <v>Somerset, Wiltshire, Avon and Gloucester</v>
      </c>
      <c r="J988" s="22" t="str">
        <f>INDEX(TrustCAHUB_map!$A$2:$D$139,MATCH($C988,TrustCAHUB_map!$A$2:$A$139,FALSE),4)</f>
        <v>South West</v>
      </c>
    </row>
    <row r="989" spans="1:10" x14ac:dyDescent="0.3">
      <c r="A989" s="22" t="str">
        <f t="shared" si="15"/>
        <v>'RTF2016Palliative18-49'</v>
      </c>
      <c r="B989" s="22">
        <v>2016</v>
      </c>
      <c r="C989" s="22" t="s">
        <v>263</v>
      </c>
      <c r="D989" s="22" t="s">
        <v>8</v>
      </c>
      <c r="E989" s="22" t="s">
        <v>153</v>
      </c>
      <c r="F989" s="22">
        <v>2</v>
      </c>
      <c r="G989" s="22">
        <v>0</v>
      </c>
      <c r="H989" s="22" t="str">
        <f>INDEX(Bar_data!$A$3:$B$140,MATCH(C989,Bar_data!$A$3:$A$140,FALSE),2)</f>
        <v>Trust106</v>
      </c>
      <c r="I989" s="22" t="str">
        <f>INDEX(TrustCAHUB_map!$A$2:$D$139,MATCH($C989,TrustCAHUB_map!$A$2:$A$139,FALSE),3)</f>
        <v>North East and Cumbria</v>
      </c>
      <c r="J989" s="22" t="str">
        <f>INDEX(TrustCAHUB_map!$A$2:$D$139,MATCH($C989,TrustCAHUB_map!$A$2:$A$139,FALSE),4)</f>
        <v>North East</v>
      </c>
    </row>
    <row r="990" spans="1:10" x14ac:dyDescent="0.3">
      <c r="A990" s="22" t="str">
        <f t="shared" si="15"/>
        <v>'RTF2016Palliative50-69'</v>
      </c>
      <c r="B990" s="22">
        <v>2016</v>
      </c>
      <c r="C990" s="22" t="s">
        <v>263</v>
      </c>
      <c r="D990" s="22" t="s">
        <v>8</v>
      </c>
      <c r="E990" s="22" t="s">
        <v>627</v>
      </c>
      <c r="F990" s="22">
        <v>21</v>
      </c>
      <c r="G990" s="22">
        <v>1</v>
      </c>
      <c r="H990" s="22" t="str">
        <f>INDEX(Bar_data!$A$3:$B$140,MATCH(C990,Bar_data!$A$3:$A$140,FALSE),2)</f>
        <v>Trust106</v>
      </c>
      <c r="I990" s="22" t="str">
        <f>INDEX(TrustCAHUB_map!$A$2:$D$139,MATCH($C990,TrustCAHUB_map!$A$2:$A$139,FALSE),3)</f>
        <v>North East and Cumbria</v>
      </c>
      <c r="J990" s="22" t="str">
        <f>INDEX(TrustCAHUB_map!$A$2:$D$139,MATCH($C990,TrustCAHUB_map!$A$2:$A$139,FALSE),4)</f>
        <v>North East</v>
      </c>
    </row>
    <row r="991" spans="1:10" x14ac:dyDescent="0.3">
      <c r="A991" s="22" t="str">
        <f t="shared" si="15"/>
        <v>'RTF2016Not assigned50-69'</v>
      </c>
      <c r="B991" s="22">
        <v>2016</v>
      </c>
      <c r="C991" s="22" t="s">
        <v>263</v>
      </c>
      <c r="D991" s="22" t="s">
        <v>477</v>
      </c>
      <c r="E991" s="22" t="s">
        <v>627</v>
      </c>
      <c r="F991" s="22">
        <v>1</v>
      </c>
      <c r="G991" s="22">
        <v>0</v>
      </c>
      <c r="H991" s="22" t="str">
        <f>INDEX(Bar_data!$A$3:$B$140,MATCH(C991,Bar_data!$A$3:$A$140,FALSE),2)</f>
        <v>Trust106</v>
      </c>
      <c r="I991" s="22" t="str">
        <f>INDEX(TrustCAHUB_map!$A$2:$D$139,MATCH($C991,TrustCAHUB_map!$A$2:$A$139,FALSE),3)</f>
        <v>North East and Cumbria</v>
      </c>
      <c r="J991" s="22" t="str">
        <f>INDEX(TrustCAHUB_map!$A$2:$D$139,MATCH($C991,TrustCAHUB_map!$A$2:$A$139,FALSE),4)</f>
        <v>North East</v>
      </c>
    </row>
    <row r="992" spans="1:10" x14ac:dyDescent="0.3">
      <c r="A992" s="22" t="str">
        <f t="shared" si="15"/>
        <v>'RTF2016Curative50-69'</v>
      </c>
      <c r="B992" s="22">
        <v>2016</v>
      </c>
      <c r="C992" s="22" t="s">
        <v>263</v>
      </c>
      <c r="D992" s="22" t="s">
        <v>7</v>
      </c>
      <c r="E992" s="22" t="s">
        <v>627</v>
      </c>
      <c r="F992" s="22">
        <v>13</v>
      </c>
      <c r="G992" s="22">
        <v>1</v>
      </c>
      <c r="H992" s="22" t="str">
        <f>INDEX(Bar_data!$A$3:$B$140,MATCH(C992,Bar_data!$A$3:$A$140,FALSE),2)</f>
        <v>Trust106</v>
      </c>
      <c r="I992" s="22" t="str">
        <f>INDEX(TrustCAHUB_map!$A$2:$D$139,MATCH($C992,TrustCAHUB_map!$A$2:$A$139,FALSE),3)</f>
        <v>North East and Cumbria</v>
      </c>
      <c r="J992" s="22" t="str">
        <f>INDEX(TrustCAHUB_map!$A$2:$D$139,MATCH($C992,TrustCAHUB_map!$A$2:$A$139,FALSE),4)</f>
        <v>North East</v>
      </c>
    </row>
    <row r="993" spans="1:10" x14ac:dyDescent="0.3">
      <c r="A993" s="22" t="str">
        <f t="shared" si="15"/>
        <v>'RTF2016Curative70+'</v>
      </c>
      <c r="B993" s="22">
        <v>2016</v>
      </c>
      <c r="C993" s="22" t="s">
        <v>263</v>
      </c>
      <c r="D993" s="22" t="s">
        <v>7</v>
      </c>
      <c r="E993" s="22" t="s">
        <v>628</v>
      </c>
      <c r="F993" s="22">
        <v>5</v>
      </c>
      <c r="G993" s="22">
        <v>0</v>
      </c>
      <c r="H993" s="22" t="str">
        <f>INDEX(Bar_data!$A$3:$B$140,MATCH(C993,Bar_data!$A$3:$A$140,FALSE),2)</f>
        <v>Trust106</v>
      </c>
      <c r="I993" s="22" t="str">
        <f>INDEX(TrustCAHUB_map!$A$2:$D$139,MATCH($C993,TrustCAHUB_map!$A$2:$A$139,FALSE),3)</f>
        <v>North East and Cumbria</v>
      </c>
      <c r="J993" s="22" t="str">
        <f>INDEX(TrustCAHUB_map!$A$2:$D$139,MATCH($C993,TrustCAHUB_map!$A$2:$A$139,FALSE),4)</f>
        <v>North East</v>
      </c>
    </row>
    <row r="994" spans="1:10" x14ac:dyDescent="0.3">
      <c r="A994" s="22" t="str">
        <f t="shared" si="15"/>
        <v>'RTF2016Palliative70+'</v>
      </c>
      <c r="B994" s="22">
        <v>2016</v>
      </c>
      <c r="C994" s="22" t="s">
        <v>263</v>
      </c>
      <c r="D994" s="22" t="s">
        <v>8</v>
      </c>
      <c r="E994" s="22" t="s">
        <v>628</v>
      </c>
      <c r="F994" s="22">
        <v>19</v>
      </c>
      <c r="G994" s="22">
        <v>1</v>
      </c>
      <c r="H994" s="22" t="str">
        <f>INDEX(Bar_data!$A$3:$B$140,MATCH(C994,Bar_data!$A$3:$A$140,FALSE),2)</f>
        <v>Trust106</v>
      </c>
      <c r="I994" s="22" t="str">
        <f>INDEX(TrustCAHUB_map!$A$2:$D$139,MATCH($C994,TrustCAHUB_map!$A$2:$A$139,FALSE),3)</f>
        <v>North East and Cumbria</v>
      </c>
      <c r="J994" s="22" t="str">
        <f>INDEX(TrustCAHUB_map!$A$2:$D$139,MATCH($C994,TrustCAHUB_map!$A$2:$A$139,FALSE),4)</f>
        <v>North East</v>
      </c>
    </row>
    <row r="995" spans="1:10" x14ac:dyDescent="0.3">
      <c r="A995" s="22" t="str">
        <f t="shared" si="15"/>
        <v>'RTG2016Palliative18-49'</v>
      </c>
      <c r="B995" s="22">
        <v>2016</v>
      </c>
      <c r="C995" s="22" t="s">
        <v>264</v>
      </c>
      <c r="D995" s="22" t="s">
        <v>8</v>
      </c>
      <c r="E995" s="22" t="s">
        <v>153</v>
      </c>
      <c r="F995" s="22">
        <v>2</v>
      </c>
      <c r="G995" s="22">
        <v>0</v>
      </c>
      <c r="H995" s="22" t="str">
        <f>INDEX(Bar_data!$A$3:$B$140,MATCH(C995,Bar_data!$A$3:$A$140,FALSE),2)</f>
        <v>Trust107</v>
      </c>
      <c r="I995" s="22" t="str">
        <f>INDEX(TrustCAHUB_map!$A$2:$D$139,MATCH($C995,TrustCAHUB_map!$A$2:$A$139,FALSE),3)</f>
        <v>East Midlands</v>
      </c>
      <c r="J995" s="22" t="str">
        <f>INDEX(TrustCAHUB_map!$A$2:$D$139,MATCH($C995,TrustCAHUB_map!$A$2:$A$139,FALSE),4)</f>
        <v>East Midlands</v>
      </c>
    </row>
    <row r="996" spans="1:10" x14ac:dyDescent="0.3">
      <c r="A996" s="22" t="str">
        <f t="shared" si="15"/>
        <v>'RTG2016Curative18-49'</v>
      </c>
      <c r="B996" s="22">
        <v>2016</v>
      </c>
      <c r="C996" s="22" t="s">
        <v>264</v>
      </c>
      <c r="D996" s="22" t="s">
        <v>7</v>
      </c>
      <c r="E996" s="22" t="s">
        <v>153</v>
      </c>
      <c r="F996" s="22">
        <v>3</v>
      </c>
      <c r="G996" s="22">
        <v>0</v>
      </c>
      <c r="H996" s="22" t="str">
        <f>INDEX(Bar_data!$A$3:$B$140,MATCH(C996,Bar_data!$A$3:$A$140,FALSE),2)</f>
        <v>Trust107</v>
      </c>
      <c r="I996" s="22" t="str">
        <f>INDEX(TrustCAHUB_map!$A$2:$D$139,MATCH($C996,TrustCAHUB_map!$A$2:$A$139,FALSE),3)</f>
        <v>East Midlands</v>
      </c>
      <c r="J996" s="22" t="str">
        <f>INDEX(TrustCAHUB_map!$A$2:$D$139,MATCH($C996,TrustCAHUB_map!$A$2:$A$139,FALSE),4)</f>
        <v>East Midlands</v>
      </c>
    </row>
    <row r="997" spans="1:10" x14ac:dyDescent="0.3">
      <c r="A997" s="22" t="str">
        <f t="shared" si="15"/>
        <v>'RTG2016Palliative50-69'</v>
      </c>
      <c r="B997" s="22">
        <v>2016</v>
      </c>
      <c r="C997" s="22" t="s">
        <v>264</v>
      </c>
      <c r="D997" s="22" t="s">
        <v>8</v>
      </c>
      <c r="E997" s="22" t="s">
        <v>627</v>
      </c>
      <c r="F997" s="22">
        <v>29</v>
      </c>
      <c r="G997" s="22">
        <v>3</v>
      </c>
      <c r="H997" s="22" t="str">
        <f>INDEX(Bar_data!$A$3:$B$140,MATCH(C997,Bar_data!$A$3:$A$140,FALSE),2)</f>
        <v>Trust107</v>
      </c>
      <c r="I997" s="22" t="str">
        <f>INDEX(TrustCAHUB_map!$A$2:$D$139,MATCH($C997,TrustCAHUB_map!$A$2:$A$139,FALSE),3)</f>
        <v>East Midlands</v>
      </c>
      <c r="J997" s="22" t="str">
        <f>INDEX(TrustCAHUB_map!$A$2:$D$139,MATCH($C997,TrustCAHUB_map!$A$2:$A$139,FALSE),4)</f>
        <v>East Midlands</v>
      </c>
    </row>
    <row r="998" spans="1:10" x14ac:dyDescent="0.3">
      <c r="A998" s="22" t="str">
        <f t="shared" si="15"/>
        <v>'RTG2016Curative50-69'</v>
      </c>
      <c r="B998" s="22">
        <v>2016</v>
      </c>
      <c r="C998" s="22" t="s">
        <v>264</v>
      </c>
      <c r="D998" s="22" t="s">
        <v>7</v>
      </c>
      <c r="E998" s="22" t="s">
        <v>627</v>
      </c>
      <c r="F998" s="22">
        <v>24</v>
      </c>
      <c r="G998" s="22">
        <v>0</v>
      </c>
      <c r="H998" s="22" t="str">
        <f>INDEX(Bar_data!$A$3:$B$140,MATCH(C998,Bar_data!$A$3:$A$140,FALSE),2)</f>
        <v>Trust107</v>
      </c>
      <c r="I998" s="22" t="str">
        <f>INDEX(TrustCAHUB_map!$A$2:$D$139,MATCH($C998,TrustCAHUB_map!$A$2:$A$139,FALSE),3)</f>
        <v>East Midlands</v>
      </c>
      <c r="J998" s="22" t="str">
        <f>INDEX(TrustCAHUB_map!$A$2:$D$139,MATCH($C998,TrustCAHUB_map!$A$2:$A$139,FALSE),4)</f>
        <v>East Midlands</v>
      </c>
    </row>
    <row r="999" spans="1:10" x14ac:dyDescent="0.3">
      <c r="A999" s="22" t="str">
        <f t="shared" si="15"/>
        <v>'RTG2016Palliative70+'</v>
      </c>
      <c r="B999" s="22">
        <v>2016</v>
      </c>
      <c r="C999" s="22" t="s">
        <v>264</v>
      </c>
      <c r="D999" s="22" t="s">
        <v>8</v>
      </c>
      <c r="E999" s="22" t="s">
        <v>628</v>
      </c>
      <c r="F999" s="22">
        <v>14</v>
      </c>
      <c r="G999" s="22">
        <v>0</v>
      </c>
      <c r="H999" s="22" t="str">
        <f>INDEX(Bar_data!$A$3:$B$140,MATCH(C999,Bar_data!$A$3:$A$140,FALSE),2)</f>
        <v>Trust107</v>
      </c>
      <c r="I999" s="22" t="str">
        <f>INDEX(TrustCAHUB_map!$A$2:$D$139,MATCH($C999,TrustCAHUB_map!$A$2:$A$139,FALSE),3)</f>
        <v>East Midlands</v>
      </c>
      <c r="J999" s="22" t="str">
        <f>INDEX(TrustCAHUB_map!$A$2:$D$139,MATCH($C999,TrustCAHUB_map!$A$2:$A$139,FALSE),4)</f>
        <v>East Midlands</v>
      </c>
    </row>
    <row r="1000" spans="1:10" x14ac:dyDescent="0.3">
      <c r="A1000" s="22" t="str">
        <f t="shared" si="15"/>
        <v>'RTG2016Curative70+'</v>
      </c>
      <c r="B1000" s="22">
        <v>2016</v>
      </c>
      <c r="C1000" s="22" t="s">
        <v>264</v>
      </c>
      <c r="D1000" s="22" t="s">
        <v>7</v>
      </c>
      <c r="E1000" s="22" t="s">
        <v>628</v>
      </c>
      <c r="F1000" s="22">
        <v>13</v>
      </c>
      <c r="G1000" s="22">
        <v>0</v>
      </c>
      <c r="H1000" s="22" t="str">
        <f>INDEX(Bar_data!$A$3:$B$140,MATCH(C1000,Bar_data!$A$3:$A$140,FALSE),2)</f>
        <v>Trust107</v>
      </c>
      <c r="I1000" s="22" t="str">
        <f>INDEX(TrustCAHUB_map!$A$2:$D$139,MATCH($C1000,TrustCAHUB_map!$A$2:$A$139,FALSE),3)</f>
        <v>East Midlands</v>
      </c>
      <c r="J1000" s="22" t="str">
        <f>INDEX(TrustCAHUB_map!$A$2:$D$139,MATCH($C1000,TrustCAHUB_map!$A$2:$A$139,FALSE),4)</f>
        <v>East Midlands</v>
      </c>
    </row>
    <row r="1001" spans="1:10" x14ac:dyDescent="0.3">
      <c r="A1001" s="22" t="str">
        <f t="shared" si="15"/>
        <v>'RTG2016Not assigned70+'</v>
      </c>
      <c r="B1001" s="22">
        <v>2016</v>
      </c>
      <c r="C1001" s="22" t="s">
        <v>264</v>
      </c>
      <c r="D1001" s="22" t="s">
        <v>477</v>
      </c>
      <c r="E1001" s="22" t="s">
        <v>628</v>
      </c>
      <c r="F1001" s="22">
        <v>2</v>
      </c>
      <c r="G1001" s="22">
        <v>0</v>
      </c>
      <c r="H1001" s="22" t="str">
        <f>INDEX(Bar_data!$A$3:$B$140,MATCH(C1001,Bar_data!$A$3:$A$140,FALSE),2)</f>
        <v>Trust107</v>
      </c>
      <c r="I1001" s="22" t="str">
        <f>INDEX(TrustCAHUB_map!$A$2:$D$139,MATCH($C1001,TrustCAHUB_map!$A$2:$A$139,FALSE),3)</f>
        <v>East Midlands</v>
      </c>
      <c r="J1001" s="22" t="str">
        <f>INDEX(TrustCAHUB_map!$A$2:$D$139,MATCH($C1001,TrustCAHUB_map!$A$2:$A$139,FALSE),4)</f>
        <v>East Midlands</v>
      </c>
    </row>
    <row r="1002" spans="1:10" x14ac:dyDescent="0.3">
      <c r="A1002" s="22" t="str">
        <f t="shared" si="15"/>
        <v>'RTH2016Palliative18-49'</v>
      </c>
      <c r="B1002" s="22">
        <v>2016</v>
      </c>
      <c r="C1002" s="22" t="s">
        <v>265</v>
      </c>
      <c r="D1002" s="22" t="s">
        <v>8</v>
      </c>
      <c r="E1002" s="22" t="s">
        <v>153</v>
      </c>
      <c r="F1002" s="22">
        <v>3</v>
      </c>
      <c r="G1002" s="22">
        <v>0</v>
      </c>
      <c r="H1002" s="22" t="str">
        <f>INDEX(Bar_data!$A$3:$B$140,MATCH(C1002,Bar_data!$A$3:$A$140,FALSE),2)</f>
        <v>Trust108</v>
      </c>
      <c r="I1002" s="22" t="str">
        <f>INDEX(TrustCAHUB_map!$A$2:$D$139,MATCH($C1002,TrustCAHUB_map!$A$2:$A$139,FALSE),3)</f>
        <v>Thames Valley</v>
      </c>
      <c r="J1002" s="22" t="str">
        <f>INDEX(TrustCAHUB_map!$A$2:$D$139,MATCH($C1002,TrustCAHUB_map!$A$2:$A$139,FALSE),4)</f>
        <v>Wessex</v>
      </c>
    </row>
    <row r="1003" spans="1:10" x14ac:dyDescent="0.3">
      <c r="A1003" s="22" t="str">
        <f t="shared" si="15"/>
        <v>'RTH2016Not assigned50-69'</v>
      </c>
      <c r="B1003" s="22">
        <v>2016</v>
      </c>
      <c r="C1003" s="22" t="s">
        <v>265</v>
      </c>
      <c r="D1003" s="22" t="s">
        <v>477</v>
      </c>
      <c r="E1003" s="22" t="s">
        <v>627</v>
      </c>
      <c r="F1003" s="22">
        <v>2</v>
      </c>
      <c r="G1003" s="22">
        <v>0</v>
      </c>
      <c r="H1003" s="22" t="str">
        <f>INDEX(Bar_data!$A$3:$B$140,MATCH(C1003,Bar_data!$A$3:$A$140,FALSE),2)</f>
        <v>Trust108</v>
      </c>
      <c r="I1003" s="22" t="str">
        <f>INDEX(TrustCAHUB_map!$A$2:$D$139,MATCH($C1003,TrustCAHUB_map!$A$2:$A$139,FALSE),3)</f>
        <v>Thames Valley</v>
      </c>
      <c r="J1003" s="22" t="str">
        <f>INDEX(TrustCAHUB_map!$A$2:$D$139,MATCH($C1003,TrustCAHUB_map!$A$2:$A$139,FALSE),4)</f>
        <v>Wessex</v>
      </c>
    </row>
    <row r="1004" spans="1:10" x14ac:dyDescent="0.3">
      <c r="A1004" s="22" t="str">
        <f t="shared" si="15"/>
        <v>'RTH2016Curative50-69'</v>
      </c>
      <c r="B1004" s="22">
        <v>2016</v>
      </c>
      <c r="C1004" s="22" t="s">
        <v>265</v>
      </c>
      <c r="D1004" s="22" t="s">
        <v>7</v>
      </c>
      <c r="E1004" s="22" t="s">
        <v>627</v>
      </c>
      <c r="F1004" s="22">
        <v>34</v>
      </c>
      <c r="G1004" s="22">
        <v>0</v>
      </c>
      <c r="H1004" s="22" t="str">
        <f>INDEX(Bar_data!$A$3:$B$140,MATCH(C1004,Bar_data!$A$3:$A$140,FALSE),2)</f>
        <v>Trust108</v>
      </c>
      <c r="I1004" s="22" t="str">
        <f>INDEX(TrustCAHUB_map!$A$2:$D$139,MATCH($C1004,TrustCAHUB_map!$A$2:$A$139,FALSE),3)</f>
        <v>Thames Valley</v>
      </c>
      <c r="J1004" s="22" t="str">
        <f>INDEX(TrustCAHUB_map!$A$2:$D$139,MATCH($C1004,TrustCAHUB_map!$A$2:$A$139,FALSE),4)</f>
        <v>Wessex</v>
      </c>
    </row>
    <row r="1005" spans="1:10" x14ac:dyDescent="0.3">
      <c r="A1005" s="22" t="str">
        <f t="shared" si="15"/>
        <v>'RTH2016Palliative50-69'</v>
      </c>
      <c r="B1005" s="22">
        <v>2016</v>
      </c>
      <c r="C1005" s="22" t="s">
        <v>265</v>
      </c>
      <c r="D1005" s="22" t="s">
        <v>8</v>
      </c>
      <c r="E1005" s="22" t="s">
        <v>627</v>
      </c>
      <c r="F1005" s="22">
        <v>23</v>
      </c>
      <c r="G1005" s="22">
        <v>0</v>
      </c>
      <c r="H1005" s="22" t="str">
        <f>INDEX(Bar_data!$A$3:$B$140,MATCH(C1005,Bar_data!$A$3:$A$140,FALSE),2)</f>
        <v>Trust108</v>
      </c>
      <c r="I1005" s="22" t="str">
        <f>INDEX(TrustCAHUB_map!$A$2:$D$139,MATCH($C1005,TrustCAHUB_map!$A$2:$A$139,FALSE),3)</f>
        <v>Thames Valley</v>
      </c>
      <c r="J1005" s="22" t="str">
        <f>INDEX(TrustCAHUB_map!$A$2:$D$139,MATCH($C1005,TrustCAHUB_map!$A$2:$A$139,FALSE),4)</f>
        <v>Wessex</v>
      </c>
    </row>
    <row r="1006" spans="1:10" x14ac:dyDescent="0.3">
      <c r="A1006" s="22" t="str">
        <f t="shared" si="15"/>
        <v>'RTH2016Not assigned70+'</v>
      </c>
      <c r="B1006" s="22">
        <v>2016</v>
      </c>
      <c r="C1006" s="22" t="s">
        <v>265</v>
      </c>
      <c r="D1006" s="22" t="s">
        <v>477</v>
      </c>
      <c r="E1006" s="22" t="s">
        <v>628</v>
      </c>
      <c r="F1006" s="22">
        <v>1</v>
      </c>
      <c r="G1006" s="22">
        <v>0</v>
      </c>
      <c r="H1006" s="22" t="str">
        <f>INDEX(Bar_data!$A$3:$B$140,MATCH(C1006,Bar_data!$A$3:$A$140,FALSE),2)</f>
        <v>Trust108</v>
      </c>
      <c r="I1006" s="22" t="str">
        <f>INDEX(TrustCAHUB_map!$A$2:$D$139,MATCH($C1006,TrustCAHUB_map!$A$2:$A$139,FALSE),3)</f>
        <v>Thames Valley</v>
      </c>
      <c r="J1006" s="22" t="str">
        <f>INDEX(TrustCAHUB_map!$A$2:$D$139,MATCH($C1006,TrustCAHUB_map!$A$2:$A$139,FALSE),4)</f>
        <v>Wessex</v>
      </c>
    </row>
    <row r="1007" spans="1:10" x14ac:dyDescent="0.3">
      <c r="A1007" s="22" t="str">
        <f t="shared" si="15"/>
        <v>'RTH2016Curative70+'</v>
      </c>
      <c r="B1007" s="22">
        <v>2016</v>
      </c>
      <c r="C1007" s="22" t="s">
        <v>265</v>
      </c>
      <c r="D1007" s="22" t="s">
        <v>7</v>
      </c>
      <c r="E1007" s="22" t="s">
        <v>628</v>
      </c>
      <c r="F1007" s="22">
        <v>32</v>
      </c>
      <c r="G1007" s="22">
        <v>2</v>
      </c>
      <c r="H1007" s="22" t="str">
        <f>INDEX(Bar_data!$A$3:$B$140,MATCH(C1007,Bar_data!$A$3:$A$140,FALSE),2)</f>
        <v>Trust108</v>
      </c>
      <c r="I1007" s="22" t="str">
        <f>INDEX(TrustCAHUB_map!$A$2:$D$139,MATCH($C1007,TrustCAHUB_map!$A$2:$A$139,FALSE),3)</f>
        <v>Thames Valley</v>
      </c>
      <c r="J1007" s="22" t="str">
        <f>INDEX(TrustCAHUB_map!$A$2:$D$139,MATCH($C1007,TrustCAHUB_map!$A$2:$A$139,FALSE),4)</f>
        <v>Wessex</v>
      </c>
    </row>
    <row r="1008" spans="1:10" x14ac:dyDescent="0.3">
      <c r="A1008" s="22" t="str">
        <f t="shared" si="15"/>
        <v>'RTH2016Palliative70+'</v>
      </c>
      <c r="B1008" s="22">
        <v>2016</v>
      </c>
      <c r="C1008" s="22" t="s">
        <v>265</v>
      </c>
      <c r="D1008" s="22" t="s">
        <v>8</v>
      </c>
      <c r="E1008" s="22" t="s">
        <v>628</v>
      </c>
      <c r="F1008" s="22">
        <v>24</v>
      </c>
      <c r="G1008" s="22">
        <v>3</v>
      </c>
      <c r="H1008" s="22" t="str">
        <f>INDEX(Bar_data!$A$3:$B$140,MATCH(C1008,Bar_data!$A$3:$A$140,FALSE),2)</f>
        <v>Trust108</v>
      </c>
      <c r="I1008" s="22" t="str">
        <f>INDEX(TrustCAHUB_map!$A$2:$D$139,MATCH($C1008,TrustCAHUB_map!$A$2:$A$139,FALSE),3)</f>
        <v>Thames Valley</v>
      </c>
      <c r="J1008" s="22" t="str">
        <f>INDEX(TrustCAHUB_map!$A$2:$D$139,MATCH($C1008,TrustCAHUB_map!$A$2:$A$139,FALSE),4)</f>
        <v>Wessex</v>
      </c>
    </row>
    <row r="1009" spans="1:10" x14ac:dyDescent="0.3">
      <c r="A1009" s="22" t="str">
        <f t="shared" si="15"/>
        <v>'RTR2016Palliative18-49'</v>
      </c>
      <c r="B1009" s="22">
        <v>2016</v>
      </c>
      <c r="C1009" s="22" t="s">
        <v>268</v>
      </c>
      <c r="D1009" s="22" t="s">
        <v>8</v>
      </c>
      <c r="E1009" s="22" t="s">
        <v>153</v>
      </c>
      <c r="F1009" s="22">
        <v>6</v>
      </c>
      <c r="G1009" s="22">
        <v>1</v>
      </c>
      <c r="H1009" s="22" t="str">
        <f>INDEX(Bar_data!$A$3:$B$140,MATCH(C1009,Bar_data!$A$3:$A$140,FALSE),2)</f>
        <v>Trust111</v>
      </c>
      <c r="I1009" s="22" t="str">
        <f>INDEX(TrustCAHUB_map!$A$2:$D$139,MATCH($C1009,TrustCAHUB_map!$A$2:$A$139,FALSE),3)</f>
        <v>North East and Cumbria</v>
      </c>
      <c r="J1009" s="22" t="str">
        <f>INDEX(TrustCAHUB_map!$A$2:$D$139,MATCH($C1009,TrustCAHUB_map!$A$2:$A$139,FALSE),4)</f>
        <v>North East</v>
      </c>
    </row>
    <row r="1010" spans="1:10" x14ac:dyDescent="0.3">
      <c r="A1010" s="22" t="str">
        <f t="shared" si="15"/>
        <v>'RTR2016Curative18-49'</v>
      </c>
      <c r="B1010" s="22">
        <v>2016</v>
      </c>
      <c r="C1010" s="22" t="s">
        <v>268</v>
      </c>
      <c r="D1010" s="22" t="s">
        <v>7</v>
      </c>
      <c r="E1010" s="22" t="s">
        <v>153</v>
      </c>
      <c r="F1010" s="22">
        <v>5</v>
      </c>
      <c r="G1010" s="22">
        <v>0</v>
      </c>
      <c r="H1010" s="22" t="str">
        <f>INDEX(Bar_data!$A$3:$B$140,MATCH(C1010,Bar_data!$A$3:$A$140,FALSE),2)</f>
        <v>Trust111</v>
      </c>
      <c r="I1010" s="22" t="str">
        <f>INDEX(TrustCAHUB_map!$A$2:$D$139,MATCH($C1010,TrustCAHUB_map!$A$2:$A$139,FALSE),3)</f>
        <v>North East and Cumbria</v>
      </c>
      <c r="J1010" s="22" t="str">
        <f>INDEX(TrustCAHUB_map!$A$2:$D$139,MATCH($C1010,TrustCAHUB_map!$A$2:$A$139,FALSE),4)</f>
        <v>North East</v>
      </c>
    </row>
    <row r="1011" spans="1:10" x14ac:dyDescent="0.3">
      <c r="A1011" s="22" t="str">
        <f t="shared" si="15"/>
        <v>'RTR2016Palliative50-69'</v>
      </c>
      <c r="B1011" s="22">
        <v>2016</v>
      </c>
      <c r="C1011" s="22" t="s">
        <v>268</v>
      </c>
      <c r="D1011" s="22" t="s">
        <v>8</v>
      </c>
      <c r="E1011" s="22" t="s">
        <v>627</v>
      </c>
      <c r="F1011" s="22">
        <v>33</v>
      </c>
      <c r="G1011" s="22">
        <v>2</v>
      </c>
      <c r="H1011" s="22" t="str">
        <f>INDEX(Bar_data!$A$3:$B$140,MATCH(C1011,Bar_data!$A$3:$A$140,FALSE),2)</f>
        <v>Trust111</v>
      </c>
      <c r="I1011" s="22" t="str">
        <f>INDEX(TrustCAHUB_map!$A$2:$D$139,MATCH($C1011,TrustCAHUB_map!$A$2:$A$139,FALSE),3)</f>
        <v>North East and Cumbria</v>
      </c>
      <c r="J1011" s="22" t="str">
        <f>INDEX(TrustCAHUB_map!$A$2:$D$139,MATCH($C1011,TrustCAHUB_map!$A$2:$A$139,FALSE),4)</f>
        <v>North East</v>
      </c>
    </row>
    <row r="1012" spans="1:10" x14ac:dyDescent="0.3">
      <c r="A1012" s="22" t="str">
        <f t="shared" si="15"/>
        <v>'RTR2016Curative50-69'</v>
      </c>
      <c r="B1012" s="22">
        <v>2016</v>
      </c>
      <c r="C1012" s="22" t="s">
        <v>268</v>
      </c>
      <c r="D1012" s="22" t="s">
        <v>7</v>
      </c>
      <c r="E1012" s="22" t="s">
        <v>627</v>
      </c>
      <c r="F1012" s="22">
        <v>48</v>
      </c>
      <c r="G1012" s="22">
        <v>3</v>
      </c>
      <c r="H1012" s="22" t="str">
        <f>INDEX(Bar_data!$A$3:$B$140,MATCH(C1012,Bar_data!$A$3:$A$140,FALSE),2)</f>
        <v>Trust111</v>
      </c>
      <c r="I1012" s="22" t="str">
        <f>INDEX(TrustCAHUB_map!$A$2:$D$139,MATCH($C1012,TrustCAHUB_map!$A$2:$A$139,FALSE),3)</f>
        <v>North East and Cumbria</v>
      </c>
      <c r="J1012" s="22" t="str">
        <f>INDEX(TrustCAHUB_map!$A$2:$D$139,MATCH($C1012,TrustCAHUB_map!$A$2:$A$139,FALSE),4)</f>
        <v>North East</v>
      </c>
    </row>
    <row r="1013" spans="1:10" x14ac:dyDescent="0.3">
      <c r="A1013" s="22" t="str">
        <f t="shared" si="15"/>
        <v>'RTR2016Palliative70+'</v>
      </c>
      <c r="B1013" s="22">
        <v>2016</v>
      </c>
      <c r="C1013" s="22" t="s">
        <v>268</v>
      </c>
      <c r="D1013" s="22" t="s">
        <v>8</v>
      </c>
      <c r="E1013" s="22" t="s">
        <v>628</v>
      </c>
      <c r="F1013" s="22">
        <v>29</v>
      </c>
      <c r="G1013" s="22">
        <v>3</v>
      </c>
      <c r="H1013" s="22" t="str">
        <f>INDEX(Bar_data!$A$3:$B$140,MATCH(C1013,Bar_data!$A$3:$A$140,FALSE),2)</f>
        <v>Trust111</v>
      </c>
      <c r="I1013" s="22" t="str">
        <f>INDEX(TrustCAHUB_map!$A$2:$D$139,MATCH($C1013,TrustCAHUB_map!$A$2:$A$139,FALSE),3)</f>
        <v>North East and Cumbria</v>
      </c>
      <c r="J1013" s="22" t="str">
        <f>INDEX(TrustCAHUB_map!$A$2:$D$139,MATCH($C1013,TrustCAHUB_map!$A$2:$A$139,FALSE),4)</f>
        <v>North East</v>
      </c>
    </row>
    <row r="1014" spans="1:10" x14ac:dyDescent="0.3">
      <c r="A1014" s="22" t="str">
        <f t="shared" si="15"/>
        <v>'RTR2016Curative70+'</v>
      </c>
      <c r="B1014" s="22">
        <v>2016</v>
      </c>
      <c r="C1014" s="22" t="s">
        <v>268</v>
      </c>
      <c r="D1014" s="22" t="s">
        <v>7</v>
      </c>
      <c r="E1014" s="22" t="s">
        <v>628</v>
      </c>
      <c r="F1014" s="22">
        <v>45</v>
      </c>
      <c r="G1014" s="22">
        <v>0</v>
      </c>
      <c r="H1014" s="22" t="str">
        <f>INDEX(Bar_data!$A$3:$B$140,MATCH(C1014,Bar_data!$A$3:$A$140,FALSE),2)</f>
        <v>Trust111</v>
      </c>
      <c r="I1014" s="22" t="str">
        <f>INDEX(TrustCAHUB_map!$A$2:$D$139,MATCH($C1014,TrustCAHUB_map!$A$2:$A$139,FALSE),3)</f>
        <v>North East and Cumbria</v>
      </c>
      <c r="J1014" s="22" t="str">
        <f>INDEX(TrustCAHUB_map!$A$2:$D$139,MATCH($C1014,TrustCAHUB_map!$A$2:$A$139,FALSE),4)</f>
        <v>North East</v>
      </c>
    </row>
    <row r="1015" spans="1:10" x14ac:dyDescent="0.3">
      <c r="A1015" s="22" t="str">
        <f t="shared" si="15"/>
        <v>'RTX2016Palliative18-49'</v>
      </c>
      <c r="B1015" s="22">
        <v>2016</v>
      </c>
      <c r="C1015" s="22" t="s">
        <v>269</v>
      </c>
      <c r="D1015" s="22" t="s">
        <v>8</v>
      </c>
      <c r="E1015" s="22" t="s">
        <v>153</v>
      </c>
      <c r="F1015" s="22">
        <v>5</v>
      </c>
      <c r="G1015" s="22">
        <v>1</v>
      </c>
      <c r="H1015" s="22" t="str">
        <f>INDEX(Bar_data!$A$3:$B$140,MATCH(C1015,Bar_data!$A$3:$A$140,FALSE),2)</f>
        <v>Trust112</v>
      </c>
      <c r="I1015" s="22" t="str">
        <f>INDEX(TrustCAHUB_map!$A$2:$D$139,MATCH($C1015,TrustCAHUB_map!$A$2:$A$139,FALSE),3)</f>
        <v>Lancashire and South Cumbria</v>
      </c>
      <c r="J1015" s="22" t="str">
        <f>INDEX(TrustCAHUB_map!$A$2:$D$139,MATCH($C1015,TrustCAHUB_map!$A$2:$A$139,FALSE),4)</f>
        <v>North West</v>
      </c>
    </row>
    <row r="1016" spans="1:10" x14ac:dyDescent="0.3">
      <c r="A1016" s="22" t="str">
        <f t="shared" si="15"/>
        <v>'RTX2016Curative18-49'</v>
      </c>
      <c r="B1016" s="22">
        <v>2016</v>
      </c>
      <c r="C1016" s="22" t="s">
        <v>269</v>
      </c>
      <c r="D1016" s="22" t="s">
        <v>7</v>
      </c>
      <c r="E1016" s="22" t="s">
        <v>153</v>
      </c>
      <c r="F1016" s="22">
        <v>3</v>
      </c>
      <c r="G1016" s="22">
        <v>0</v>
      </c>
      <c r="H1016" s="22" t="str">
        <f>INDEX(Bar_data!$A$3:$B$140,MATCH(C1016,Bar_data!$A$3:$A$140,FALSE),2)</f>
        <v>Trust112</v>
      </c>
      <c r="I1016" s="22" t="str">
        <f>INDEX(TrustCAHUB_map!$A$2:$D$139,MATCH($C1016,TrustCAHUB_map!$A$2:$A$139,FALSE),3)</f>
        <v>Lancashire and South Cumbria</v>
      </c>
      <c r="J1016" s="22" t="str">
        <f>INDEX(TrustCAHUB_map!$A$2:$D$139,MATCH($C1016,TrustCAHUB_map!$A$2:$A$139,FALSE),4)</f>
        <v>North West</v>
      </c>
    </row>
    <row r="1017" spans="1:10" x14ac:dyDescent="0.3">
      <c r="A1017" s="22" t="str">
        <f t="shared" si="15"/>
        <v>'RTX2016Curative50-69'</v>
      </c>
      <c r="B1017" s="22">
        <v>2016</v>
      </c>
      <c r="C1017" s="22" t="s">
        <v>269</v>
      </c>
      <c r="D1017" s="22" t="s">
        <v>7</v>
      </c>
      <c r="E1017" s="22" t="s">
        <v>627</v>
      </c>
      <c r="F1017" s="22">
        <v>8</v>
      </c>
      <c r="G1017" s="22">
        <v>0</v>
      </c>
      <c r="H1017" s="22" t="str">
        <f>INDEX(Bar_data!$A$3:$B$140,MATCH(C1017,Bar_data!$A$3:$A$140,FALSE),2)</f>
        <v>Trust112</v>
      </c>
      <c r="I1017" s="22" t="str">
        <f>INDEX(TrustCAHUB_map!$A$2:$D$139,MATCH($C1017,TrustCAHUB_map!$A$2:$A$139,FALSE),3)</f>
        <v>Lancashire and South Cumbria</v>
      </c>
      <c r="J1017" s="22" t="str">
        <f>INDEX(TrustCAHUB_map!$A$2:$D$139,MATCH($C1017,TrustCAHUB_map!$A$2:$A$139,FALSE),4)</f>
        <v>North West</v>
      </c>
    </row>
    <row r="1018" spans="1:10" x14ac:dyDescent="0.3">
      <c r="A1018" s="22" t="str">
        <f t="shared" si="15"/>
        <v>'RTX2016Palliative50-69'</v>
      </c>
      <c r="B1018" s="22">
        <v>2016</v>
      </c>
      <c r="C1018" s="22" t="s">
        <v>269</v>
      </c>
      <c r="D1018" s="22" t="s">
        <v>8</v>
      </c>
      <c r="E1018" s="22" t="s">
        <v>627</v>
      </c>
      <c r="F1018" s="22">
        <v>18</v>
      </c>
      <c r="G1018" s="22">
        <v>2</v>
      </c>
      <c r="H1018" s="22" t="str">
        <f>INDEX(Bar_data!$A$3:$B$140,MATCH(C1018,Bar_data!$A$3:$A$140,FALSE),2)</f>
        <v>Trust112</v>
      </c>
      <c r="I1018" s="22" t="str">
        <f>INDEX(TrustCAHUB_map!$A$2:$D$139,MATCH($C1018,TrustCAHUB_map!$A$2:$A$139,FALSE),3)</f>
        <v>Lancashire and South Cumbria</v>
      </c>
      <c r="J1018" s="22" t="str">
        <f>INDEX(TrustCAHUB_map!$A$2:$D$139,MATCH($C1018,TrustCAHUB_map!$A$2:$A$139,FALSE),4)</f>
        <v>North West</v>
      </c>
    </row>
    <row r="1019" spans="1:10" x14ac:dyDescent="0.3">
      <c r="A1019" s="22" t="str">
        <f t="shared" si="15"/>
        <v>'RTX2016Not assigned50-69'</v>
      </c>
      <c r="B1019" s="22">
        <v>2016</v>
      </c>
      <c r="C1019" s="22" t="s">
        <v>269</v>
      </c>
      <c r="D1019" s="22" t="s">
        <v>477</v>
      </c>
      <c r="E1019" s="22" t="s">
        <v>627</v>
      </c>
      <c r="F1019" s="22">
        <v>1</v>
      </c>
      <c r="G1019" s="22">
        <v>0</v>
      </c>
      <c r="H1019" s="22" t="str">
        <f>INDEX(Bar_data!$A$3:$B$140,MATCH(C1019,Bar_data!$A$3:$A$140,FALSE),2)</f>
        <v>Trust112</v>
      </c>
      <c r="I1019" s="22" t="str">
        <f>INDEX(TrustCAHUB_map!$A$2:$D$139,MATCH($C1019,TrustCAHUB_map!$A$2:$A$139,FALSE),3)</f>
        <v>Lancashire and South Cumbria</v>
      </c>
      <c r="J1019" s="22" t="str">
        <f>INDEX(TrustCAHUB_map!$A$2:$D$139,MATCH($C1019,TrustCAHUB_map!$A$2:$A$139,FALSE),4)</f>
        <v>North West</v>
      </c>
    </row>
    <row r="1020" spans="1:10" x14ac:dyDescent="0.3">
      <c r="A1020" s="22" t="str">
        <f t="shared" si="15"/>
        <v>'RTX2016Not assigned70+'</v>
      </c>
      <c r="B1020" s="22">
        <v>2016</v>
      </c>
      <c r="C1020" s="22" t="s">
        <v>269</v>
      </c>
      <c r="D1020" s="22" t="s">
        <v>477</v>
      </c>
      <c r="E1020" s="22" t="s">
        <v>628</v>
      </c>
      <c r="F1020" s="22">
        <v>3</v>
      </c>
      <c r="G1020" s="22">
        <v>0</v>
      </c>
      <c r="H1020" s="22" t="str">
        <f>INDEX(Bar_data!$A$3:$B$140,MATCH(C1020,Bar_data!$A$3:$A$140,FALSE),2)</f>
        <v>Trust112</v>
      </c>
      <c r="I1020" s="22" t="str">
        <f>INDEX(TrustCAHUB_map!$A$2:$D$139,MATCH($C1020,TrustCAHUB_map!$A$2:$A$139,FALSE),3)</f>
        <v>Lancashire and South Cumbria</v>
      </c>
      <c r="J1020" s="22" t="str">
        <f>INDEX(TrustCAHUB_map!$A$2:$D$139,MATCH($C1020,TrustCAHUB_map!$A$2:$A$139,FALSE),4)</f>
        <v>North West</v>
      </c>
    </row>
    <row r="1021" spans="1:10" x14ac:dyDescent="0.3">
      <c r="A1021" s="22" t="str">
        <f t="shared" si="15"/>
        <v>'RTX2016Palliative70+'</v>
      </c>
      <c r="B1021" s="22">
        <v>2016</v>
      </c>
      <c r="C1021" s="22" t="s">
        <v>269</v>
      </c>
      <c r="D1021" s="22" t="s">
        <v>8</v>
      </c>
      <c r="E1021" s="22" t="s">
        <v>628</v>
      </c>
      <c r="F1021" s="22">
        <v>23</v>
      </c>
      <c r="G1021" s="22">
        <v>2</v>
      </c>
      <c r="H1021" s="22" t="str">
        <f>INDEX(Bar_data!$A$3:$B$140,MATCH(C1021,Bar_data!$A$3:$A$140,FALSE),2)</f>
        <v>Trust112</v>
      </c>
      <c r="I1021" s="22" t="str">
        <f>INDEX(TrustCAHUB_map!$A$2:$D$139,MATCH($C1021,TrustCAHUB_map!$A$2:$A$139,FALSE),3)</f>
        <v>Lancashire and South Cumbria</v>
      </c>
      <c r="J1021" s="22" t="str">
        <f>INDEX(TrustCAHUB_map!$A$2:$D$139,MATCH($C1021,TrustCAHUB_map!$A$2:$A$139,FALSE),4)</f>
        <v>North West</v>
      </c>
    </row>
    <row r="1022" spans="1:10" x14ac:dyDescent="0.3">
      <c r="A1022" s="22" t="str">
        <f t="shared" si="15"/>
        <v>'RTX2016Curative70+'</v>
      </c>
      <c r="B1022" s="22">
        <v>2016</v>
      </c>
      <c r="C1022" s="22" t="s">
        <v>269</v>
      </c>
      <c r="D1022" s="22" t="s">
        <v>7</v>
      </c>
      <c r="E1022" s="22" t="s">
        <v>628</v>
      </c>
      <c r="F1022" s="22">
        <v>10</v>
      </c>
      <c r="G1022" s="22">
        <v>0</v>
      </c>
      <c r="H1022" s="22" t="str">
        <f>INDEX(Bar_data!$A$3:$B$140,MATCH(C1022,Bar_data!$A$3:$A$140,FALSE),2)</f>
        <v>Trust112</v>
      </c>
      <c r="I1022" s="22" t="str">
        <f>INDEX(TrustCAHUB_map!$A$2:$D$139,MATCH($C1022,TrustCAHUB_map!$A$2:$A$139,FALSE),3)</f>
        <v>Lancashire and South Cumbria</v>
      </c>
      <c r="J1022" s="22" t="str">
        <f>INDEX(TrustCAHUB_map!$A$2:$D$139,MATCH($C1022,TrustCAHUB_map!$A$2:$A$139,FALSE),4)</f>
        <v>North West</v>
      </c>
    </row>
    <row r="1023" spans="1:10" x14ac:dyDescent="0.3">
      <c r="A1023" s="22" t="str">
        <f t="shared" si="15"/>
        <v>'RVV2016Curative18-49'</v>
      </c>
      <c r="B1023" s="22">
        <v>2016</v>
      </c>
      <c r="C1023" s="22" t="s">
        <v>272</v>
      </c>
      <c r="D1023" s="22" t="s">
        <v>7</v>
      </c>
      <c r="E1023" s="22" t="s">
        <v>153</v>
      </c>
      <c r="F1023" s="22">
        <v>4</v>
      </c>
      <c r="G1023" s="22">
        <v>0</v>
      </c>
      <c r="H1023" s="22" t="str">
        <f>INDEX(Bar_data!$A$3:$B$140,MATCH(C1023,Bar_data!$A$3:$A$140,FALSE),2)</f>
        <v>Trust115</v>
      </c>
      <c r="I1023" s="22" t="str">
        <f>INDEX(TrustCAHUB_map!$A$2:$D$139,MATCH($C1023,TrustCAHUB_map!$A$2:$A$139,FALSE),3)</f>
        <v>Kent and Medway</v>
      </c>
      <c r="J1023" s="22" t="str">
        <f>INDEX(TrustCAHUB_map!$A$2:$D$139,MATCH($C1023,TrustCAHUB_map!$A$2:$A$139,FALSE),4)</f>
        <v>South East</v>
      </c>
    </row>
    <row r="1024" spans="1:10" x14ac:dyDescent="0.3">
      <c r="A1024" s="22" t="str">
        <f t="shared" si="15"/>
        <v>'RVV2016Curative50-69'</v>
      </c>
      <c r="B1024" s="22">
        <v>2016</v>
      </c>
      <c r="C1024" s="22" t="s">
        <v>272</v>
      </c>
      <c r="D1024" s="22" t="s">
        <v>7</v>
      </c>
      <c r="E1024" s="22" t="s">
        <v>627</v>
      </c>
      <c r="F1024" s="22">
        <v>25</v>
      </c>
      <c r="G1024" s="22">
        <v>1</v>
      </c>
      <c r="H1024" s="22" t="str">
        <f>INDEX(Bar_data!$A$3:$B$140,MATCH(C1024,Bar_data!$A$3:$A$140,FALSE),2)</f>
        <v>Trust115</v>
      </c>
      <c r="I1024" s="22" t="str">
        <f>INDEX(TrustCAHUB_map!$A$2:$D$139,MATCH($C1024,TrustCAHUB_map!$A$2:$A$139,FALSE),3)</f>
        <v>Kent and Medway</v>
      </c>
      <c r="J1024" s="22" t="str">
        <f>INDEX(TrustCAHUB_map!$A$2:$D$139,MATCH($C1024,TrustCAHUB_map!$A$2:$A$139,FALSE),4)</f>
        <v>South East</v>
      </c>
    </row>
    <row r="1025" spans="1:10" x14ac:dyDescent="0.3">
      <c r="A1025" s="22" t="str">
        <f t="shared" si="15"/>
        <v>'RVV2016Palliative50-69'</v>
      </c>
      <c r="B1025" s="22">
        <v>2016</v>
      </c>
      <c r="C1025" s="22" t="s">
        <v>272</v>
      </c>
      <c r="D1025" s="22" t="s">
        <v>8</v>
      </c>
      <c r="E1025" s="22" t="s">
        <v>627</v>
      </c>
      <c r="F1025" s="22">
        <v>21</v>
      </c>
      <c r="G1025" s="22">
        <v>2</v>
      </c>
      <c r="H1025" s="22" t="str">
        <f>INDEX(Bar_data!$A$3:$B$140,MATCH(C1025,Bar_data!$A$3:$A$140,FALSE),2)</f>
        <v>Trust115</v>
      </c>
      <c r="I1025" s="22" t="str">
        <f>INDEX(TrustCAHUB_map!$A$2:$D$139,MATCH($C1025,TrustCAHUB_map!$A$2:$A$139,FALSE),3)</f>
        <v>Kent and Medway</v>
      </c>
      <c r="J1025" s="22" t="str">
        <f>INDEX(TrustCAHUB_map!$A$2:$D$139,MATCH($C1025,TrustCAHUB_map!$A$2:$A$139,FALSE),4)</f>
        <v>South East</v>
      </c>
    </row>
    <row r="1026" spans="1:10" x14ac:dyDescent="0.3">
      <c r="A1026" s="22" t="str">
        <f t="shared" si="15"/>
        <v>'RVV2016Curative70+'</v>
      </c>
      <c r="B1026" s="22">
        <v>2016</v>
      </c>
      <c r="C1026" s="22" t="s">
        <v>272</v>
      </c>
      <c r="D1026" s="22" t="s">
        <v>7</v>
      </c>
      <c r="E1026" s="22" t="s">
        <v>628</v>
      </c>
      <c r="F1026" s="22">
        <v>26</v>
      </c>
      <c r="G1026" s="22">
        <v>2</v>
      </c>
      <c r="H1026" s="22" t="str">
        <f>INDEX(Bar_data!$A$3:$B$140,MATCH(C1026,Bar_data!$A$3:$A$140,FALSE),2)</f>
        <v>Trust115</v>
      </c>
      <c r="I1026" s="22" t="str">
        <f>INDEX(TrustCAHUB_map!$A$2:$D$139,MATCH($C1026,TrustCAHUB_map!$A$2:$A$139,FALSE),3)</f>
        <v>Kent and Medway</v>
      </c>
      <c r="J1026" s="22" t="str">
        <f>INDEX(TrustCAHUB_map!$A$2:$D$139,MATCH($C1026,TrustCAHUB_map!$A$2:$A$139,FALSE),4)</f>
        <v>South East</v>
      </c>
    </row>
    <row r="1027" spans="1:10" x14ac:dyDescent="0.3">
      <c r="A1027" s="22" t="str">
        <f t="shared" ref="A1027:A1090" si="16">"'"&amp;C1027&amp;B1027&amp;D1027&amp;E1027&amp;"'"</f>
        <v>'RVV2016Palliative70+'</v>
      </c>
      <c r="B1027" s="22">
        <v>2016</v>
      </c>
      <c r="C1027" s="22" t="s">
        <v>272</v>
      </c>
      <c r="D1027" s="22" t="s">
        <v>8</v>
      </c>
      <c r="E1027" s="22" t="s">
        <v>628</v>
      </c>
      <c r="F1027" s="22">
        <v>14</v>
      </c>
      <c r="G1027" s="22">
        <v>1</v>
      </c>
      <c r="H1027" s="22" t="str">
        <f>INDEX(Bar_data!$A$3:$B$140,MATCH(C1027,Bar_data!$A$3:$A$140,FALSE),2)</f>
        <v>Trust115</v>
      </c>
      <c r="I1027" s="22" t="str">
        <f>INDEX(TrustCAHUB_map!$A$2:$D$139,MATCH($C1027,TrustCAHUB_map!$A$2:$A$139,FALSE),3)</f>
        <v>Kent and Medway</v>
      </c>
      <c r="J1027" s="22" t="str">
        <f>INDEX(TrustCAHUB_map!$A$2:$D$139,MATCH($C1027,TrustCAHUB_map!$A$2:$A$139,FALSE),4)</f>
        <v>South East</v>
      </c>
    </row>
    <row r="1028" spans="1:10" x14ac:dyDescent="0.3">
      <c r="A1028" s="22" t="str">
        <f t="shared" si="16"/>
        <v>'RVW2016Palliative18-49'</v>
      </c>
      <c r="B1028" s="22">
        <v>2016</v>
      </c>
      <c r="C1028" s="22" t="s">
        <v>273</v>
      </c>
      <c r="D1028" s="22" t="s">
        <v>8</v>
      </c>
      <c r="E1028" s="22" t="s">
        <v>153</v>
      </c>
      <c r="F1028" s="22">
        <v>1</v>
      </c>
      <c r="G1028" s="22">
        <v>0</v>
      </c>
      <c r="H1028" s="22" t="str">
        <f>INDEX(Bar_data!$A$3:$B$140,MATCH(C1028,Bar_data!$A$3:$A$140,FALSE),2)</f>
        <v>Trust116</v>
      </c>
      <c r="I1028" s="22" t="str">
        <f>INDEX(TrustCAHUB_map!$A$2:$D$139,MATCH($C1028,TrustCAHUB_map!$A$2:$A$139,FALSE),3)</f>
        <v>North East and Cumbria</v>
      </c>
      <c r="J1028" s="22" t="str">
        <f>INDEX(TrustCAHUB_map!$A$2:$D$139,MATCH($C1028,TrustCAHUB_map!$A$2:$A$139,FALSE),4)</f>
        <v>North East</v>
      </c>
    </row>
    <row r="1029" spans="1:10" x14ac:dyDescent="0.3">
      <c r="A1029" s="22" t="str">
        <f t="shared" si="16"/>
        <v>'RVW2016Palliative70+'</v>
      </c>
      <c r="B1029" s="22">
        <v>2016</v>
      </c>
      <c r="C1029" s="22" t="s">
        <v>273</v>
      </c>
      <c r="D1029" s="22" t="s">
        <v>8</v>
      </c>
      <c r="E1029" s="22" t="s">
        <v>628</v>
      </c>
      <c r="F1029" s="22">
        <v>2</v>
      </c>
      <c r="G1029" s="22">
        <v>0</v>
      </c>
      <c r="H1029" s="22" t="str">
        <f>INDEX(Bar_data!$A$3:$B$140,MATCH(C1029,Bar_data!$A$3:$A$140,FALSE),2)</f>
        <v>Trust116</v>
      </c>
      <c r="I1029" s="22" t="str">
        <f>INDEX(TrustCAHUB_map!$A$2:$D$139,MATCH($C1029,TrustCAHUB_map!$A$2:$A$139,FALSE),3)</f>
        <v>North East and Cumbria</v>
      </c>
      <c r="J1029" s="22" t="str">
        <f>INDEX(TrustCAHUB_map!$A$2:$D$139,MATCH($C1029,TrustCAHUB_map!$A$2:$A$139,FALSE),4)</f>
        <v>North East</v>
      </c>
    </row>
    <row r="1030" spans="1:10" x14ac:dyDescent="0.3">
      <c r="A1030" s="22" t="str">
        <f t="shared" si="16"/>
        <v>'RWA2016Curative18-49'</v>
      </c>
      <c r="B1030" s="22">
        <v>2016</v>
      </c>
      <c r="C1030" s="22" t="s">
        <v>276</v>
      </c>
      <c r="D1030" s="22" t="s">
        <v>7</v>
      </c>
      <c r="E1030" s="22" t="s">
        <v>153</v>
      </c>
      <c r="F1030" s="22">
        <v>3</v>
      </c>
      <c r="G1030" s="22">
        <v>0</v>
      </c>
      <c r="H1030" s="22" t="str">
        <f>INDEX(Bar_data!$A$3:$B$140,MATCH(C1030,Bar_data!$A$3:$A$140,FALSE),2)</f>
        <v>Trust119</v>
      </c>
      <c r="I1030" s="22" t="str">
        <f>INDEX(TrustCAHUB_map!$A$2:$D$139,MATCH($C1030,TrustCAHUB_map!$A$2:$A$139,FALSE),3)</f>
        <v>Humber, Coast and Vale</v>
      </c>
      <c r="J1030" s="22" t="str">
        <f>INDEX(TrustCAHUB_map!$A$2:$D$139,MATCH($C1030,TrustCAHUB_map!$A$2:$A$139,FALSE),4)</f>
        <v>Yorkshire and Humber</v>
      </c>
    </row>
    <row r="1031" spans="1:10" x14ac:dyDescent="0.3">
      <c r="A1031" s="22" t="str">
        <f t="shared" si="16"/>
        <v>'RWA2016Palliative18-49'</v>
      </c>
      <c r="B1031" s="22">
        <v>2016</v>
      </c>
      <c r="C1031" s="22" t="s">
        <v>276</v>
      </c>
      <c r="D1031" s="22" t="s">
        <v>8</v>
      </c>
      <c r="E1031" s="22" t="s">
        <v>153</v>
      </c>
      <c r="F1031" s="22">
        <v>3</v>
      </c>
      <c r="G1031" s="22">
        <v>1</v>
      </c>
      <c r="H1031" s="22" t="str">
        <f>INDEX(Bar_data!$A$3:$B$140,MATCH(C1031,Bar_data!$A$3:$A$140,FALSE),2)</f>
        <v>Trust119</v>
      </c>
      <c r="I1031" s="22" t="str">
        <f>INDEX(TrustCAHUB_map!$A$2:$D$139,MATCH($C1031,TrustCAHUB_map!$A$2:$A$139,FALSE),3)</f>
        <v>Humber, Coast and Vale</v>
      </c>
      <c r="J1031" s="22" t="str">
        <f>INDEX(TrustCAHUB_map!$A$2:$D$139,MATCH($C1031,TrustCAHUB_map!$A$2:$A$139,FALSE),4)</f>
        <v>Yorkshire and Humber</v>
      </c>
    </row>
    <row r="1032" spans="1:10" x14ac:dyDescent="0.3">
      <c r="A1032" s="22" t="str">
        <f t="shared" si="16"/>
        <v>'RWA2016Curative50-69'</v>
      </c>
      <c r="B1032" s="22">
        <v>2016</v>
      </c>
      <c r="C1032" s="22" t="s">
        <v>276</v>
      </c>
      <c r="D1032" s="22" t="s">
        <v>7</v>
      </c>
      <c r="E1032" s="22" t="s">
        <v>627</v>
      </c>
      <c r="F1032" s="22">
        <v>24</v>
      </c>
      <c r="G1032" s="22">
        <v>0</v>
      </c>
      <c r="H1032" s="22" t="str">
        <f>INDEX(Bar_data!$A$3:$B$140,MATCH(C1032,Bar_data!$A$3:$A$140,FALSE),2)</f>
        <v>Trust119</v>
      </c>
      <c r="I1032" s="22" t="str">
        <f>INDEX(TrustCAHUB_map!$A$2:$D$139,MATCH($C1032,TrustCAHUB_map!$A$2:$A$139,FALSE),3)</f>
        <v>Humber, Coast and Vale</v>
      </c>
      <c r="J1032" s="22" t="str">
        <f>INDEX(TrustCAHUB_map!$A$2:$D$139,MATCH($C1032,TrustCAHUB_map!$A$2:$A$139,FALSE),4)</f>
        <v>Yorkshire and Humber</v>
      </c>
    </row>
    <row r="1033" spans="1:10" x14ac:dyDescent="0.3">
      <c r="A1033" s="22" t="str">
        <f t="shared" si="16"/>
        <v>'RWA2016Palliative50-69'</v>
      </c>
      <c r="B1033" s="22">
        <v>2016</v>
      </c>
      <c r="C1033" s="22" t="s">
        <v>276</v>
      </c>
      <c r="D1033" s="22" t="s">
        <v>8</v>
      </c>
      <c r="E1033" s="22" t="s">
        <v>627</v>
      </c>
      <c r="F1033" s="22">
        <v>29</v>
      </c>
      <c r="G1033" s="22">
        <v>3</v>
      </c>
      <c r="H1033" s="22" t="str">
        <f>INDEX(Bar_data!$A$3:$B$140,MATCH(C1033,Bar_data!$A$3:$A$140,FALSE),2)</f>
        <v>Trust119</v>
      </c>
      <c r="I1033" s="22" t="str">
        <f>INDEX(TrustCAHUB_map!$A$2:$D$139,MATCH($C1033,TrustCAHUB_map!$A$2:$A$139,FALSE),3)</f>
        <v>Humber, Coast and Vale</v>
      </c>
      <c r="J1033" s="22" t="str">
        <f>INDEX(TrustCAHUB_map!$A$2:$D$139,MATCH($C1033,TrustCAHUB_map!$A$2:$A$139,FALSE),4)</f>
        <v>Yorkshire and Humber</v>
      </c>
    </row>
    <row r="1034" spans="1:10" x14ac:dyDescent="0.3">
      <c r="A1034" s="22" t="str">
        <f t="shared" si="16"/>
        <v>'RWA2016Palliative70+'</v>
      </c>
      <c r="B1034" s="22">
        <v>2016</v>
      </c>
      <c r="C1034" s="22" t="s">
        <v>276</v>
      </c>
      <c r="D1034" s="22" t="s">
        <v>8</v>
      </c>
      <c r="E1034" s="22" t="s">
        <v>628</v>
      </c>
      <c r="F1034" s="22">
        <v>27</v>
      </c>
      <c r="G1034" s="22">
        <v>4</v>
      </c>
      <c r="H1034" s="22" t="str">
        <f>INDEX(Bar_data!$A$3:$B$140,MATCH(C1034,Bar_data!$A$3:$A$140,FALSE),2)</f>
        <v>Trust119</v>
      </c>
      <c r="I1034" s="22" t="str">
        <f>INDEX(TrustCAHUB_map!$A$2:$D$139,MATCH($C1034,TrustCAHUB_map!$A$2:$A$139,FALSE),3)</f>
        <v>Humber, Coast and Vale</v>
      </c>
      <c r="J1034" s="22" t="str">
        <f>INDEX(TrustCAHUB_map!$A$2:$D$139,MATCH($C1034,TrustCAHUB_map!$A$2:$A$139,FALSE),4)</f>
        <v>Yorkshire and Humber</v>
      </c>
    </row>
    <row r="1035" spans="1:10" x14ac:dyDescent="0.3">
      <c r="A1035" s="22" t="str">
        <f t="shared" si="16"/>
        <v>'RWA2016Curative70+'</v>
      </c>
      <c r="B1035" s="22">
        <v>2016</v>
      </c>
      <c r="C1035" s="22" t="s">
        <v>276</v>
      </c>
      <c r="D1035" s="22" t="s">
        <v>7</v>
      </c>
      <c r="E1035" s="22" t="s">
        <v>628</v>
      </c>
      <c r="F1035" s="22">
        <v>24</v>
      </c>
      <c r="G1035" s="22">
        <v>0</v>
      </c>
      <c r="H1035" s="22" t="str">
        <f>INDEX(Bar_data!$A$3:$B$140,MATCH(C1035,Bar_data!$A$3:$A$140,FALSE),2)</f>
        <v>Trust119</v>
      </c>
      <c r="I1035" s="22" t="str">
        <f>INDEX(TrustCAHUB_map!$A$2:$D$139,MATCH($C1035,TrustCAHUB_map!$A$2:$A$139,FALSE),3)</f>
        <v>Humber, Coast and Vale</v>
      </c>
      <c r="J1035" s="22" t="str">
        <f>INDEX(TrustCAHUB_map!$A$2:$D$139,MATCH($C1035,TrustCAHUB_map!$A$2:$A$139,FALSE),4)</f>
        <v>Yorkshire and Humber</v>
      </c>
    </row>
    <row r="1036" spans="1:10" x14ac:dyDescent="0.3">
      <c r="A1036" s="22" t="str">
        <f t="shared" si="16"/>
        <v>'RWD2016Curative18-49'</v>
      </c>
      <c r="B1036" s="22">
        <v>2016</v>
      </c>
      <c r="C1036" s="22" t="s">
        <v>277</v>
      </c>
      <c r="D1036" s="22" t="s">
        <v>7</v>
      </c>
      <c r="E1036" s="22" t="s">
        <v>153</v>
      </c>
      <c r="F1036" s="22">
        <v>4</v>
      </c>
      <c r="G1036" s="22">
        <v>0</v>
      </c>
      <c r="H1036" s="22" t="str">
        <f>INDEX(Bar_data!$A$3:$B$140,MATCH(C1036,Bar_data!$A$3:$A$140,FALSE),2)</f>
        <v>Trust120</v>
      </c>
      <c r="I1036" s="22" t="str">
        <f>INDEX(TrustCAHUB_map!$A$2:$D$139,MATCH($C1036,TrustCAHUB_map!$A$2:$A$139,FALSE),3)</f>
        <v>East Midlands</v>
      </c>
      <c r="J1036" s="22" t="str">
        <f>INDEX(TrustCAHUB_map!$A$2:$D$139,MATCH($C1036,TrustCAHUB_map!$A$2:$A$139,FALSE),4)</f>
        <v>East Midlands</v>
      </c>
    </row>
    <row r="1037" spans="1:10" x14ac:dyDescent="0.3">
      <c r="A1037" s="22" t="str">
        <f t="shared" si="16"/>
        <v>'RWD2016Palliative18-49'</v>
      </c>
      <c r="B1037" s="22">
        <v>2016</v>
      </c>
      <c r="C1037" s="22" t="s">
        <v>277</v>
      </c>
      <c r="D1037" s="22" t="s">
        <v>8</v>
      </c>
      <c r="E1037" s="22" t="s">
        <v>153</v>
      </c>
      <c r="F1037" s="22">
        <v>1</v>
      </c>
      <c r="G1037" s="22">
        <v>0</v>
      </c>
      <c r="H1037" s="22" t="str">
        <f>INDEX(Bar_data!$A$3:$B$140,MATCH(C1037,Bar_data!$A$3:$A$140,FALSE),2)</f>
        <v>Trust120</v>
      </c>
      <c r="I1037" s="22" t="str">
        <f>INDEX(TrustCAHUB_map!$A$2:$D$139,MATCH($C1037,TrustCAHUB_map!$A$2:$A$139,FALSE),3)</f>
        <v>East Midlands</v>
      </c>
      <c r="J1037" s="22" t="str">
        <f>INDEX(TrustCAHUB_map!$A$2:$D$139,MATCH($C1037,TrustCAHUB_map!$A$2:$A$139,FALSE),4)</f>
        <v>East Midlands</v>
      </c>
    </row>
    <row r="1038" spans="1:10" x14ac:dyDescent="0.3">
      <c r="A1038" s="22" t="str">
        <f t="shared" si="16"/>
        <v>'RWD2016Curative50-69'</v>
      </c>
      <c r="B1038" s="22">
        <v>2016</v>
      </c>
      <c r="C1038" s="22" t="s">
        <v>277</v>
      </c>
      <c r="D1038" s="22" t="s">
        <v>7</v>
      </c>
      <c r="E1038" s="22" t="s">
        <v>627</v>
      </c>
      <c r="F1038" s="22">
        <v>13</v>
      </c>
      <c r="G1038" s="22">
        <v>0</v>
      </c>
      <c r="H1038" s="22" t="str">
        <f>INDEX(Bar_data!$A$3:$B$140,MATCH(C1038,Bar_data!$A$3:$A$140,FALSE),2)</f>
        <v>Trust120</v>
      </c>
      <c r="I1038" s="22" t="str">
        <f>INDEX(TrustCAHUB_map!$A$2:$D$139,MATCH($C1038,TrustCAHUB_map!$A$2:$A$139,FALSE),3)</f>
        <v>East Midlands</v>
      </c>
      <c r="J1038" s="22" t="str">
        <f>INDEX(TrustCAHUB_map!$A$2:$D$139,MATCH($C1038,TrustCAHUB_map!$A$2:$A$139,FALSE),4)</f>
        <v>East Midlands</v>
      </c>
    </row>
    <row r="1039" spans="1:10" x14ac:dyDescent="0.3">
      <c r="A1039" s="22" t="str">
        <f t="shared" si="16"/>
        <v>'RWD2016Not assigned50-69'</v>
      </c>
      <c r="B1039" s="22">
        <v>2016</v>
      </c>
      <c r="C1039" s="22" t="s">
        <v>277</v>
      </c>
      <c r="D1039" s="22" t="s">
        <v>477</v>
      </c>
      <c r="E1039" s="22" t="s">
        <v>627</v>
      </c>
      <c r="F1039" s="22">
        <v>3</v>
      </c>
      <c r="G1039" s="22">
        <v>1</v>
      </c>
      <c r="H1039" s="22" t="str">
        <f>INDEX(Bar_data!$A$3:$B$140,MATCH(C1039,Bar_data!$A$3:$A$140,FALSE),2)</f>
        <v>Trust120</v>
      </c>
      <c r="I1039" s="22" t="str">
        <f>INDEX(TrustCAHUB_map!$A$2:$D$139,MATCH($C1039,TrustCAHUB_map!$A$2:$A$139,FALSE),3)</f>
        <v>East Midlands</v>
      </c>
      <c r="J1039" s="22" t="str">
        <f>INDEX(TrustCAHUB_map!$A$2:$D$139,MATCH($C1039,TrustCAHUB_map!$A$2:$A$139,FALSE),4)</f>
        <v>East Midlands</v>
      </c>
    </row>
    <row r="1040" spans="1:10" x14ac:dyDescent="0.3">
      <c r="A1040" s="22" t="str">
        <f t="shared" si="16"/>
        <v>'RWD2016Palliative50-69'</v>
      </c>
      <c r="B1040" s="22">
        <v>2016</v>
      </c>
      <c r="C1040" s="22" t="s">
        <v>277</v>
      </c>
      <c r="D1040" s="22" t="s">
        <v>8</v>
      </c>
      <c r="E1040" s="22" t="s">
        <v>627</v>
      </c>
      <c r="F1040" s="22">
        <v>27</v>
      </c>
      <c r="G1040" s="22">
        <v>0</v>
      </c>
      <c r="H1040" s="22" t="str">
        <f>INDEX(Bar_data!$A$3:$B$140,MATCH(C1040,Bar_data!$A$3:$A$140,FALSE),2)</f>
        <v>Trust120</v>
      </c>
      <c r="I1040" s="22" t="str">
        <f>INDEX(TrustCAHUB_map!$A$2:$D$139,MATCH($C1040,TrustCAHUB_map!$A$2:$A$139,FALSE),3)</f>
        <v>East Midlands</v>
      </c>
      <c r="J1040" s="22" t="str">
        <f>INDEX(TrustCAHUB_map!$A$2:$D$139,MATCH($C1040,TrustCAHUB_map!$A$2:$A$139,FALSE),4)</f>
        <v>East Midlands</v>
      </c>
    </row>
    <row r="1041" spans="1:10" x14ac:dyDescent="0.3">
      <c r="A1041" s="22" t="str">
        <f t="shared" si="16"/>
        <v>'RWD2016Curative70+'</v>
      </c>
      <c r="B1041" s="22">
        <v>2016</v>
      </c>
      <c r="C1041" s="22" t="s">
        <v>277</v>
      </c>
      <c r="D1041" s="22" t="s">
        <v>7</v>
      </c>
      <c r="E1041" s="22" t="s">
        <v>628</v>
      </c>
      <c r="F1041" s="22">
        <v>15</v>
      </c>
      <c r="G1041" s="22">
        <v>0</v>
      </c>
      <c r="H1041" s="22" t="str">
        <f>INDEX(Bar_data!$A$3:$B$140,MATCH(C1041,Bar_data!$A$3:$A$140,FALSE),2)</f>
        <v>Trust120</v>
      </c>
      <c r="I1041" s="22" t="str">
        <f>INDEX(TrustCAHUB_map!$A$2:$D$139,MATCH($C1041,TrustCAHUB_map!$A$2:$A$139,FALSE),3)</f>
        <v>East Midlands</v>
      </c>
      <c r="J1041" s="22" t="str">
        <f>INDEX(TrustCAHUB_map!$A$2:$D$139,MATCH($C1041,TrustCAHUB_map!$A$2:$A$139,FALSE),4)</f>
        <v>East Midlands</v>
      </c>
    </row>
    <row r="1042" spans="1:10" x14ac:dyDescent="0.3">
      <c r="A1042" s="22" t="str">
        <f t="shared" si="16"/>
        <v>'RWD2016Palliative70+'</v>
      </c>
      <c r="B1042" s="22">
        <v>2016</v>
      </c>
      <c r="C1042" s="22" t="s">
        <v>277</v>
      </c>
      <c r="D1042" s="22" t="s">
        <v>8</v>
      </c>
      <c r="E1042" s="22" t="s">
        <v>628</v>
      </c>
      <c r="F1042" s="22">
        <v>14</v>
      </c>
      <c r="G1042" s="22">
        <v>1</v>
      </c>
      <c r="H1042" s="22" t="str">
        <f>INDEX(Bar_data!$A$3:$B$140,MATCH(C1042,Bar_data!$A$3:$A$140,FALSE),2)</f>
        <v>Trust120</v>
      </c>
      <c r="I1042" s="22" t="str">
        <f>INDEX(TrustCAHUB_map!$A$2:$D$139,MATCH($C1042,TrustCAHUB_map!$A$2:$A$139,FALSE),3)</f>
        <v>East Midlands</v>
      </c>
      <c r="J1042" s="22" t="str">
        <f>INDEX(TrustCAHUB_map!$A$2:$D$139,MATCH($C1042,TrustCAHUB_map!$A$2:$A$139,FALSE),4)</f>
        <v>East Midlands</v>
      </c>
    </row>
    <row r="1043" spans="1:10" x14ac:dyDescent="0.3">
      <c r="A1043" s="22" t="str">
        <f t="shared" si="16"/>
        <v>'RWD2016Not assigned70+'</v>
      </c>
      <c r="B1043" s="22">
        <v>2016</v>
      </c>
      <c r="C1043" s="22" t="s">
        <v>277</v>
      </c>
      <c r="D1043" s="22" t="s">
        <v>477</v>
      </c>
      <c r="E1043" s="22" t="s">
        <v>628</v>
      </c>
      <c r="F1043" s="22">
        <v>4</v>
      </c>
      <c r="G1043" s="22">
        <v>0</v>
      </c>
      <c r="H1043" s="22" t="str">
        <f>INDEX(Bar_data!$A$3:$B$140,MATCH(C1043,Bar_data!$A$3:$A$140,FALSE),2)</f>
        <v>Trust120</v>
      </c>
      <c r="I1043" s="22" t="str">
        <f>INDEX(TrustCAHUB_map!$A$2:$D$139,MATCH($C1043,TrustCAHUB_map!$A$2:$A$139,FALSE),3)</f>
        <v>East Midlands</v>
      </c>
      <c r="J1043" s="22" t="str">
        <f>INDEX(TrustCAHUB_map!$A$2:$D$139,MATCH($C1043,TrustCAHUB_map!$A$2:$A$139,FALSE),4)</f>
        <v>East Midlands</v>
      </c>
    </row>
    <row r="1044" spans="1:10" x14ac:dyDescent="0.3">
      <c r="A1044" s="22" t="str">
        <f t="shared" si="16"/>
        <v>'RWE2016Curative18-49'</v>
      </c>
      <c r="B1044" s="22">
        <v>2016</v>
      </c>
      <c r="C1044" s="22" t="s">
        <v>278</v>
      </c>
      <c r="D1044" s="22" t="s">
        <v>7</v>
      </c>
      <c r="E1044" s="22" t="s">
        <v>153</v>
      </c>
      <c r="F1044" s="22">
        <v>2</v>
      </c>
      <c r="G1044" s="22">
        <v>0</v>
      </c>
      <c r="H1044" s="22" t="str">
        <f>INDEX(Bar_data!$A$3:$B$140,MATCH(C1044,Bar_data!$A$3:$A$140,FALSE),2)</f>
        <v>Trust121</v>
      </c>
      <c r="I1044" s="22" t="str">
        <f>INDEX(TrustCAHUB_map!$A$2:$D$139,MATCH($C1044,TrustCAHUB_map!$A$2:$A$139,FALSE),3)</f>
        <v>East Midlands</v>
      </c>
      <c r="J1044" s="22" t="str">
        <f>INDEX(TrustCAHUB_map!$A$2:$D$139,MATCH($C1044,TrustCAHUB_map!$A$2:$A$139,FALSE),4)</f>
        <v>East Midlands</v>
      </c>
    </row>
    <row r="1045" spans="1:10" x14ac:dyDescent="0.3">
      <c r="A1045" s="22" t="str">
        <f t="shared" si="16"/>
        <v>'RWE2016Palliative18-49'</v>
      </c>
      <c r="B1045" s="22">
        <v>2016</v>
      </c>
      <c r="C1045" s="22" t="s">
        <v>278</v>
      </c>
      <c r="D1045" s="22" t="s">
        <v>8</v>
      </c>
      <c r="E1045" s="22" t="s">
        <v>153</v>
      </c>
      <c r="F1045" s="22">
        <v>2</v>
      </c>
      <c r="G1045" s="22">
        <v>0</v>
      </c>
      <c r="H1045" s="22" t="str">
        <f>INDEX(Bar_data!$A$3:$B$140,MATCH(C1045,Bar_data!$A$3:$A$140,FALSE),2)</f>
        <v>Trust121</v>
      </c>
      <c r="I1045" s="22" t="str">
        <f>INDEX(TrustCAHUB_map!$A$2:$D$139,MATCH($C1045,TrustCAHUB_map!$A$2:$A$139,FALSE),3)</f>
        <v>East Midlands</v>
      </c>
      <c r="J1045" s="22" t="str">
        <f>INDEX(TrustCAHUB_map!$A$2:$D$139,MATCH($C1045,TrustCAHUB_map!$A$2:$A$139,FALSE),4)</f>
        <v>East Midlands</v>
      </c>
    </row>
    <row r="1046" spans="1:10" x14ac:dyDescent="0.3">
      <c r="A1046" s="22" t="str">
        <f t="shared" si="16"/>
        <v>'RWE2016Palliative50-69'</v>
      </c>
      <c r="B1046" s="22">
        <v>2016</v>
      </c>
      <c r="C1046" s="22" t="s">
        <v>278</v>
      </c>
      <c r="D1046" s="22" t="s">
        <v>8</v>
      </c>
      <c r="E1046" s="22" t="s">
        <v>627</v>
      </c>
      <c r="F1046" s="22">
        <v>35</v>
      </c>
      <c r="G1046" s="22">
        <v>1</v>
      </c>
      <c r="H1046" s="22" t="str">
        <f>INDEX(Bar_data!$A$3:$B$140,MATCH(C1046,Bar_data!$A$3:$A$140,FALSE),2)</f>
        <v>Trust121</v>
      </c>
      <c r="I1046" s="22" t="str">
        <f>INDEX(TrustCAHUB_map!$A$2:$D$139,MATCH($C1046,TrustCAHUB_map!$A$2:$A$139,FALSE),3)</f>
        <v>East Midlands</v>
      </c>
      <c r="J1046" s="22" t="str">
        <f>INDEX(TrustCAHUB_map!$A$2:$D$139,MATCH($C1046,TrustCAHUB_map!$A$2:$A$139,FALSE),4)</f>
        <v>East Midlands</v>
      </c>
    </row>
    <row r="1047" spans="1:10" x14ac:dyDescent="0.3">
      <c r="A1047" s="22" t="str">
        <f t="shared" si="16"/>
        <v>'RWE2016Curative50-69'</v>
      </c>
      <c r="B1047" s="22">
        <v>2016</v>
      </c>
      <c r="C1047" s="22" t="s">
        <v>278</v>
      </c>
      <c r="D1047" s="22" t="s">
        <v>7</v>
      </c>
      <c r="E1047" s="22" t="s">
        <v>627</v>
      </c>
      <c r="F1047" s="22">
        <v>28</v>
      </c>
      <c r="G1047" s="22">
        <v>0</v>
      </c>
      <c r="H1047" s="22" t="str">
        <f>INDEX(Bar_data!$A$3:$B$140,MATCH(C1047,Bar_data!$A$3:$A$140,FALSE),2)</f>
        <v>Trust121</v>
      </c>
      <c r="I1047" s="22" t="str">
        <f>INDEX(TrustCAHUB_map!$A$2:$D$139,MATCH($C1047,TrustCAHUB_map!$A$2:$A$139,FALSE),3)</f>
        <v>East Midlands</v>
      </c>
      <c r="J1047" s="22" t="str">
        <f>INDEX(TrustCAHUB_map!$A$2:$D$139,MATCH($C1047,TrustCAHUB_map!$A$2:$A$139,FALSE),4)</f>
        <v>East Midlands</v>
      </c>
    </row>
    <row r="1048" spans="1:10" x14ac:dyDescent="0.3">
      <c r="A1048" s="22" t="str">
        <f t="shared" si="16"/>
        <v>'RWE2016Palliative70+'</v>
      </c>
      <c r="B1048" s="22">
        <v>2016</v>
      </c>
      <c r="C1048" s="22" t="s">
        <v>278</v>
      </c>
      <c r="D1048" s="22" t="s">
        <v>8</v>
      </c>
      <c r="E1048" s="22" t="s">
        <v>628</v>
      </c>
      <c r="F1048" s="22">
        <v>15</v>
      </c>
      <c r="G1048" s="22">
        <v>1</v>
      </c>
      <c r="H1048" s="22" t="str">
        <f>INDEX(Bar_data!$A$3:$B$140,MATCH(C1048,Bar_data!$A$3:$A$140,FALSE),2)</f>
        <v>Trust121</v>
      </c>
      <c r="I1048" s="22" t="str">
        <f>INDEX(TrustCAHUB_map!$A$2:$D$139,MATCH($C1048,TrustCAHUB_map!$A$2:$A$139,FALSE),3)</f>
        <v>East Midlands</v>
      </c>
      <c r="J1048" s="22" t="str">
        <f>INDEX(TrustCAHUB_map!$A$2:$D$139,MATCH($C1048,TrustCAHUB_map!$A$2:$A$139,FALSE),4)</f>
        <v>East Midlands</v>
      </c>
    </row>
    <row r="1049" spans="1:10" x14ac:dyDescent="0.3">
      <c r="A1049" s="22" t="str">
        <f t="shared" si="16"/>
        <v>'RWE2016Curative70+'</v>
      </c>
      <c r="B1049" s="22">
        <v>2016</v>
      </c>
      <c r="C1049" s="22" t="s">
        <v>278</v>
      </c>
      <c r="D1049" s="22" t="s">
        <v>7</v>
      </c>
      <c r="E1049" s="22" t="s">
        <v>628</v>
      </c>
      <c r="F1049" s="22">
        <v>22</v>
      </c>
      <c r="G1049" s="22">
        <v>0</v>
      </c>
      <c r="H1049" s="22" t="str">
        <f>INDEX(Bar_data!$A$3:$B$140,MATCH(C1049,Bar_data!$A$3:$A$140,FALSE),2)</f>
        <v>Trust121</v>
      </c>
      <c r="I1049" s="22" t="str">
        <f>INDEX(TrustCAHUB_map!$A$2:$D$139,MATCH($C1049,TrustCAHUB_map!$A$2:$A$139,FALSE),3)</f>
        <v>East Midlands</v>
      </c>
      <c r="J1049" s="22" t="str">
        <f>INDEX(TrustCAHUB_map!$A$2:$D$139,MATCH($C1049,TrustCAHUB_map!$A$2:$A$139,FALSE),4)</f>
        <v>East Midlands</v>
      </c>
    </row>
    <row r="1050" spans="1:10" x14ac:dyDescent="0.3">
      <c r="A1050" s="22" t="str">
        <f t="shared" si="16"/>
        <v>'RWF2016Palliative18-49'</v>
      </c>
      <c r="B1050" s="22">
        <v>2016</v>
      </c>
      <c r="C1050" s="22" t="s">
        <v>279</v>
      </c>
      <c r="D1050" s="22" t="s">
        <v>8</v>
      </c>
      <c r="E1050" s="22" t="s">
        <v>153</v>
      </c>
      <c r="F1050" s="22">
        <v>4</v>
      </c>
      <c r="G1050" s="22">
        <v>0</v>
      </c>
      <c r="H1050" s="22" t="str">
        <f>INDEX(Bar_data!$A$3:$B$140,MATCH(C1050,Bar_data!$A$3:$A$140,FALSE),2)</f>
        <v>Trust122</v>
      </c>
      <c r="I1050" s="22" t="str">
        <f>INDEX(TrustCAHUB_map!$A$2:$D$139,MATCH($C1050,TrustCAHUB_map!$A$2:$A$139,FALSE),3)</f>
        <v>Kent and Medway</v>
      </c>
      <c r="J1050" s="22" t="str">
        <f>INDEX(TrustCAHUB_map!$A$2:$D$139,MATCH($C1050,TrustCAHUB_map!$A$2:$A$139,FALSE),4)</f>
        <v>South East</v>
      </c>
    </row>
    <row r="1051" spans="1:10" x14ac:dyDescent="0.3">
      <c r="A1051" s="22" t="str">
        <f t="shared" si="16"/>
        <v>'RWF2016Curative18-49'</v>
      </c>
      <c r="B1051" s="22">
        <v>2016</v>
      </c>
      <c r="C1051" s="22" t="s">
        <v>279</v>
      </c>
      <c r="D1051" s="22" t="s">
        <v>7</v>
      </c>
      <c r="E1051" s="22" t="s">
        <v>153</v>
      </c>
      <c r="F1051" s="22">
        <v>3</v>
      </c>
      <c r="G1051" s="22">
        <v>0</v>
      </c>
      <c r="H1051" s="22" t="str">
        <f>INDEX(Bar_data!$A$3:$B$140,MATCH(C1051,Bar_data!$A$3:$A$140,FALSE),2)</f>
        <v>Trust122</v>
      </c>
      <c r="I1051" s="22" t="str">
        <f>INDEX(TrustCAHUB_map!$A$2:$D$139,MATCH($C1051,TrustCAHUB_map!$A$2:$A$139,FALSE),3)</f>
        <v>Kent and Medway</v>
      </c>
      <c r="J1051" s="22" t="str">
        <f>INDEX(TrustCAHUB_map!$A$2:$D$139,MATCH($C1051,TrustCAHUB_map!$A$2:$A$139,FALSE),4)</f>
        <v>South East</v>
      </c>
    </row>
    <row r="1052" spans="1:10" x14ac:dyDescent="0.3">
      <c r="A1052" s="22" t="str">
        <f t="shared" si="16"/>
        <v>'RWF2016Palliative50-69'</v>
      </c>
      <c r="B1052" s="22">
        <v>2016</v>
      </c>
      <c r="C1052" s="22" t="s">
        <v>279</v>
      </c>
      <c r="D1052" s="22" t="s">
        <v>8</v>
      </c>
      <c r="E1052" s="22" t="s">
        <v>627</v>
      </c>
      <c r="F1052" s="22">
        <v>41</v>
      </c>
      <c r="G1052" s="22">
        <v>6</v>
      </c>
      <c r="H1052" s="22" t="str">
        <f>INDEX(Bar_data!$A$3:$B$140,MATCH(C1052,Bar_data!$A$3:$A$140,FALSE),2)</f>
        <v>Trust122</v>
      </c>
      <c r="I1052" s="22" t="str">
        <f>INDEX(TrustCAHUB_map!$A$2:$D$139,MATCH($C1052,TrustCAHUB_map!$A$2:$A$139,FALSE),3)</f>
        <v>Kent and Medway</v>
      </c>
      <c r="J1052" s="22" t="str">
        <f>INDEX(TrustCAHUB_map!$A$2:$D$139,MATCH($C1052,TrustCAHUB_map!$A$2:$A$139,FALSE),4)</f>
        <v>South East</v>
      </c>
    </row>
    <row r="1053" spans="1:10" x14ac:dyDescent="0.3">
      <c r="A1053" s="22" t="str">
        <f t="shared" si="16"/>
        <v>'RWF2016Curative50-69'</v>
      </c>
      <c r="B1053" s="22">
        <v>2016</v>
      </c>
      <c r="C1053" s="22" t="s">
        <v>279</v>
      </c>
      <c r="D1053" s="22" t="s">
        <v>7</v>
      </c>
      <c r="E1053" s="22" t="s">
        <v>627</v>
      </c>
      <c r="F1053" s="22">
        <v>32</v>
      </c>
      <c r="G1053" s="22">
        <v>1</v>
      </c>
      <c r="H1053" s="22" t="str">
        <f>INDEX(Bar_data!$A$3:$B$140,MATCH(C1053,Bar_data!$A$3:$A$140,FALSE),2)</f>
        <v>Trust122</v>
      </c>
      <c r="I1053" s="22" t="str">
        <f>INDEX(TrustCAHUB_map!$A$2:$D$139,MATCH($C1053,TrustCAHUB_map!$A$2:$A$139,FALSE),3)</f>
        <v>Kent and Medway</v>
      </c>
      <c r="J1053" s="22" t="str">
        <f>INDEX(TrustCAHUB_map!$A$2:$D$139,MATCH($C1053,TrustCAHUB_map!$A$2:$A$139,FALSE),4)</f>
        <v>South East</v>
      </c>
    </row>
    <row r="1054" spans="1:10" x14ac:dyDescent="0.3">
      <c r="A1054" s="22" t="str">
        <f t="shared" si="16"/>
        <v>'RWF2016Palliative70+'</v>
      </c>
      <c r="B1054" s="22">
        <v>2016</v>
      </c>
      <c r="C1054" s="22" t="s">
        <v>279</v>
      </c>
      <c r="D1054" s="22" t="s">
        <v>8</v>
      </c>
      <c r="E1054" s="22" t="s">
        <v>628</v>
      </c>
      <c r="F1054" s="22">
        <v>47</v>
      </c>
      <c r="G1054" s="22">
        <v>4</v>
      </c>
      <c r="H1054" s="22" t="str">
        <f>INDEX(Bar_data!$A$3:$B$140,MATCH(C1054,Bar_data!$A$3:$A$140,FALSE),2)</f>
        <v>Trust122</v>
      </c>
      <c r="I1054" s="22" t="str">
        <f>INDEX(TrustCAHUB_map!$A$2:$D$139,MATCH($C1054,TrustCAHUB_map!$A$2:$A$139,FALSE),3)</f>
        <v>Kent and Medway</v>
      </c>
      <c r="J1054" s="22" t="str">
        <f>INDEX(TrustCAHUB_map!$A$2:$D$139,MATCH($C1054,TrustCAHUB_map!$A$2:$A$139,FALSE),4)</f>
        <v>South East</v>
      </c>
    </row>
    <row r="1055" spans="1:10" x14ac:dyDescent="0.3">
      <c r="A1055" s="22" t="str">
        <f t="shared" si="16"/>
        <v>'RWF2016Curative70+'</v>
      </c>
      <c r="B1055" s="22">
        <v>2016</v>
      </c>
      <c r="C1055" s="22" t="s">
        <v>279</v>
      </c>
      <c r="D1055" s="22" t="s">
        <v>7</v>
      </c>
      <c r="E1055" s="22" t="s">
        <v>628</v>
      </c>
      <c r="F1055" s="22">
        <v>23</v>
      </c>
      <c r="G1055" s="22">
        <v>2</v>
      </c>
      <c r="H1055" s="22" t="str">
        <f>INDEX(Bar_data!$A$3:$B$140,MATCH(C1055,Bar_data!$A$3:$A$140,FALSE),2)</f>
        <v>Trust122</v>
      </c>
      <c r="I1055" s="22" t="str">
        <f>INDEX(TrustCAHUB_map!$A$2:$D$139,MATCH($C1055,TrustCAHUB_map!$A$2:$A$139,FALSE),3)</f>
        <v>Kent and Medway</v>
      </c>
      <c r="J1055" s="22" t="str">
        <f>INDEX(TrustCAHUB_map!$A$2:$D$139,MATCH($C1055,TrustCAHUB_map!$A$2:$A$139,FALSE),4)</f>
        <v>South East</v>
      </c>
    </row>
    <row r="1056" spans="1:10" x14ac:dyDescent="0.3">
      <c r="A1056" s="22" t="str">
        <f t="shared" si="16"/>
        <v>'RWH2016Curative18-49'</v>
      </c>
      <c r="B1056" s="22">
        <v>2016</v>
      </c>
      <c r="C1056" s="22" t="s">
        <v>281</v>
      </c>
      <c r="D1056" s="22" t="s">
        <v>7</v>
      </c>
      <c r="E1056" s="22" t="s">
        <v>153</v>
      </c>
      <c r="F1056" s="22">
        <v>5</v>
      </c>
      <c r="G1056" s="22">
        <v>0</v>
      </c>
      <c r="H1056" s="22" t="str">
        <f>INDEX(Bar_data!$A$3:$B$140,MATCH(C1056,Bar_data!$A$3:$A$140,FALSE),2)</f>
        <v>Trust124</v>
      </c>
      <c r="I1056" s="22" t="str">
        <f>INDEX(TrustCAHUB_map!$A$2:$D$139,MATCH($C1056,TrustCAHUB_map!$A$2:$A$139,FALSE),3)</f>
        <v>East of England</v>
      </c>
      <c r="J1056" s="22" t="str">
        <f>INDEX(TrustCAHUB_map!$A$2:$D$139,MATCH($C1056,TrustCAHUB_map!$A$2:$A$139,FALSE),4)</f>
        <v>East of England</v>
      </c>
    </row>
    <row r="1057" spans="1:10" x14ac:dyDescent="0.3">
      <c r="A1057" s="22" t="str">
        <f t="shared" si="16"/>
        <v>'RWH2016Palliative18-49'</v>
      </c>
      <c r="B1057" s="22">
        <v>2016</v>
      </c>
      <c r="C1057" s="22" t="s">
        <v>281</v>
      </c>
      <c r="D1057" s="22" t="s">
        <v>8</v>
      </c>
      <c r="E1057" s="22" t="s">
        <v>153</v>
      </c>
      <c r="F1057" s="22">
        <v>4</v>
      </c>
      <c r="G1057" s="22">
        <v>0</v>
      </c>
      <c r="H1057" s="22" t="str">
        <f>INDEX(Bar_data!$A$3:$B$140,MATCH(C1057,Bar_data!$A$3:$A$140,FALSE),2)</f>
        <v>Trust124</v>
      </c>
      <c r="I1057" s="22" t="str">
        <f>INDEX(TrustCAHUB_map!$A$2:$D$139,MATCH($C1057,TrustCAHUB_map!$A$2:$A$139,FALSE),3)</f>
        <v>East of England</v>
      </c>
      <c r="J1057" s="22" t="str">
        <f>INDEX(TrustCAHUB_map!$A$2:$D$139,MATCH($C1057,TrustCAHUB_map!$A$2:$A$139,FALSE),4)</f>
        <v>East of England</v>
      </c>
    </row>
    <row r="1058" spans="1:10" x14ac:dyDescent="0.3">
      <c r="A1058" s="22" t="str">
        <f t="shared" si="16"/>
        <v>'RWH2016Palliative50-69'</v>
      </c>
      <c r="B1058" s="22">
        <v>2016</v>
      </c>
      <c r="C1058" s="22" t="s">
        <v>281</v>
      </c>
      <c r="D1058" s="22" t="s">
        <v>8</v>
      </c>
      <c r="E1058" s="22" t="s">
        <v>627</v>
      </c>
      <c r="F1058" s="22">
        <v>33</v>
      </c>
      <c r="G1058" s="22">
        <v>3</v>
      </c>
      <c r="H1058" s="22" t="str">
        <f>INDEX(Bar_data!$A$3:$B$140,MATCH(C1058,Bar_data!$A$3:$A$140,FALSE),2)</f>
        <v>Trust124</v>
      </c>
      <c r="I1058" s="22" t="str">
        <f>INDEX(TrustCAHUB_map!$A$2:$D$139,MATCH($C1058,TrustCAHUB_map!$A$2:$A$139,FALSE),3)</f>
        <v>East of England</v>
      </c>
      <c r="J1058" s="22" t="str">
        <f>INDEX(TrustCAHUB_map!$A$2:$D$139,MATCH($C1058,TrustCAHUB_map!$A$2:$A$139,FALSE),4)</f>
        <v>East of England</v>
      </c>
    </row>
    <row r="1059" spans="1:10" x14ac:dyDescent="0.3">
      <c r="A1059" s="22" t="str">
        <f t="shared" si="16"/>
        <v>'RWH2016Curative50-69'</v>
      </c>
      <c r="B1059" s="22">
        <v>2016</v>
      </c>
      <c r="C1059" s="22" t="s">
        <v>281</v>
      </c>
      <c r="D1059" s="22" t="s">
        <v>7</v>
      </c>
      <c r="E1059" s="22" t="s">
        <v>627</v>
      </c>
      <c r="F1059" s="22">
        <v>31</v>
      </c>
      <c r="G1059" s="22">
        <v>0</v>
      </c>
      <c r="H1059" s="22" t="str">
        <f>INDEX(Bar_data!$A$3:$B$140,MATCH(C1059,Bar_data!$A$3:$A$140,FALSE),2)</f>
        <v>Trust124</v>
      </c>
      <c r="I1059" s="22" t="str">
        <f>INDEX(TrustCAHUB_map!$A$2:$D$139,MATCH($C1059,TrustCAHUB_map!$A$2:$A$139,FALSE),3)</f>
        <v>East of England</v>
      </c>
      <c r="J1059" s="22" t="str">
        <f>INDEX(TrustCAHUB_map!$A$2:$D$139,MATCH($C1059,TrustCAHUB_map!$A$2:$A$139,FALSE),4)</f>
        <v>East of England</v>
      </c>
    </row>
    <row r="1060" spans="1:10" x14ac:dyDescent="0.3">
      <c r="A1060" s="22" t="str">
        <f t="shared" si="16"/>
        <v>'RWH2016Palliative70+'</v>
      </c>
      <c r="B1060" s="22">
        <v>2016</v>
      </c>
      <c r="C1060" s="22" t="s">
        <v>281</v>
      </c>
      <c r="D1060" s="22" t="s">
        <v>8</v>
      </c>
      <c r="E1060" s="22" t="s">
        <v>628</v>
      </c>
      <c r="F1060" s="22">
        <v>29</v>
      </c>
      <c r="G1060" s="22">
        <v>2</v>
      </c>
      <c r="H1060" s="22" t="str">
        <f>INDEX(Bar_data!$A$3:$B$140,MATCH(C1060,Bar_data!$A$3:$A$140,FALSE),2)</f>
        <v>Trust124</v>
      </c>
      <c r="I1060" s="22" t="str">
        <f>INDEX(TrustCAHUB_map!$A$2:$D$139,MATCH($C1060,TrustCAHUB_map!$A$2:$A$139,FALSE),3)</f>
        <v>East of England</v>
      </c>
      <c r="J1060" s="22" t="str">
        <f>INDEX(TrustCAHUB_map!$A$2:$D$139,MATCH($C1060,TrustCAHUB_map!$A$2:$A$139,FALSE),4)</f>
        <v>East of England</v>
      </c>
    </row>
    <row r="1061" spans="1:10" x14ac:dyDescent="0.3">
      <c r="A1061" s="22" t="str">
        <f t="shared" si="16"/>
        <v>'RWH2016Curative70+'</v>
      </c>
      <c r="B1061" s="22">
        <v>2016</v>
      </c>
      <c r="C1061" s="22" t="s">
        <v>281</v>
      </c>
      <c r="D1061" s="22" t="s">
        <v>7</v>
      </c>
      <c r="E1061" s="22" t="s">
        <v>628</v>
      </c>
      <c r="F1061" s="22">
        <v>21</v>
      </c>
      <c r="G1061" s="22">
        <v>0</v>
      </c>
      <c r="H1061" s="22" t="str">
        <f>INDEX(Bar_data!$A$3:$B$140,MATCH(C1061,Bar_data!$A$3:$A$140,FALSE),2)</f>
        <v>Trust124</v>
      </c>
      <c r="I1061" s="22" t="str">
        <f>INDEX(TrustCAHUB_map!$A$2:$D$139,MATCH($C1061,TrustCAHUB_map!$A$2:$A$139,FALSE),3)</f>
        <v>East of England</v>
      </c>
      <c r="J1061" s="22" t="str">
        <f>INDEX(TrustCAHUB_map!$A$2:$D$139,MATCH($C1061,TrustCAHUB_map!$A$2:$A$139,FALSE),4)</f>
        <v>East of England</v>
      </c>
    </row>
    <row r="1062" spans="1:10" x14ac:dyDescent="0.3">
      <c r="A1062" s="22" t="str">
        <f t="shared" si="16"/>
        <v>'RWP2016Curative18-49'</v>
      </c>
      <c r="B1062" s="22">
        <v>2016</v>
      </c>
      <c r="C1062" s="22" t="s">
        <v>283</v>
      </c>
      <c r="D1062" s="22" t="s">
        <v>7</v>
      </c>
      <c r="E1062" s="22" t="s">
        <v>153</v>
      </c>
      <c r="F1062" s="22">
        <v>3</v>
      </c>
      <c r="G1062" s="22">
        <v>0</v>
      </c>
      <c r="H1062" s="22" t="str">
        <f>INDEX(Bar_data!$A$3:$B$140,MATCH(C1062,Bar_data!$A$3:$A$140,FALSE),2)</f>
        <v>Trust126</v>
      </c>
      <c r="I1062" s="22" t="str">
        <f>INDEX(TrustCAHUB_map!$A$2:$D$139,MATCH($C1062,TrustCAHUB_map!$A$2:$A$139,FALSE),3)</f>
        <v>West Midlands</v>
      </c>
      <c r="J1062" s="22" t="str">
        <f>INDEX(TrustCAHUB_map!$A$2:$D$139,MATCH($C1062,TrustCAHUB_map!$A$2:$A$139,FALSE),4)</f>
        <v>West Midlands</v>
      </c>
    </row>
    <row r="1063" spans="1:10" x14ac:dyDescent="0.3">
      <c r="A1063" s="22" t="str">
        <f t="shared" si="16"/>
        <v>'RWP2016Palliative50-69'</v>
      </c>
      <c r="B1063" s="22">
        <v>2016</v>
      </c>
      <c r="C1063" s="22" t="s">
        <v>283</v>
      </c>
      <c r="D1063" s="22" t="s">
        <v>8</v>
      </c>
      <c r="E1063" s="22" t="s">
        <v>627</v>
      </c>
      <c r="F1063" s="22">
        <v>22</v>
      </c>
      <c r="G1063" s="22">
        <v>2</v>
      </c>
      <c r="H1063" s="22" t="str">
        <f>INDEX(Bar_data!$A$3:$B$140,MATCH(C1063,Bar_data!$A$3:$A$140,FALSE),2)</f>
        <v>Trust126</v>
      </c>
      <c r="I1063" s="22" t="str">
        <f>INDEX(TrustCAHUB_map!$A$2:$D$139,MATCH($C1063,TrustCAHUB_map!$A$2:$A$139,FALSE),3)</f>
        <v>West Midlands</v>
      </c>
      <c r="J1063" s="22" t="str">
        <f>INDEX(TrustCAHUB_map!$A$2:$D$139,MATCH($C1063,TrustCAHUB_map!$A$2:$A$139,FALSE),4)</f>
        <v>West Midlands</v>
      </c>
    </row>
    <row r="1064" spans="1:10" x14ac:dyDescent="0.3">
      <c r="A1064" s="22" t="str">
        <f t="shared" si="16"/>
        <v>'RWP2016Curative50-69'</v>
      </c>
      <c r="B1064" s="22">
        <v>2016</v>
      </c>
      <c r="C1064" s="22" t="s">
        <v>283</v>
      </c>
      <c r="D1064" s="22" t="s">
        <v>7</v>
      </c>
      <c r="E1064" s="22" t="s">
        <v>627</v>
      </c>
      <c r="F1064" s="22">
        <v>21</v>
      </c>
      <c r="G1064" s="22">
        <v>0</v>
      </c>
      <c r="H1064" s="22" t="str">
        <f>INDEX(Bar_data!$A$3:$B$140,MATCH(C1064,Bar_data!$A$3:$A$140,FALSE),2)</f>
        <v>Trust126</v>
      </c>
      <c r="I1064" s="22" t="str">
        <f>INDEX(TrustCAHUB_map!$A$2:$D$139,MATCH($C1064,TrustCAHUB_map!$A$2:$A$139,FALSE),3)</f>
        <v>West Midlands</v>
      </c>
      <c r="J1064" s="22" t="str">
        <f>INDEX(TrustCAHUB_map!$A$2:$D$139,MATCH($C1064,TrustCAHUB_map!$A$2:$A$139,FALSE),4)</f>
        <v>West Midlands</v>
      </c>
    </row>
    <row r="1065" spans="1:10" x14ac:dyDescent="0.3">
      <c r="A1065" s="22" t="str">
        <f t="shared" si="16"/>
        <v>'RWP2016Palliative70+'</v>
      </c>
      <c r="B1065" s="22">
        <v>2016</v>
      </c>
      <c r="C1065" s="22" t="s">
        <v>283</v>
      </c>
      <c r="D1065" s="22" t="s">
        <v>8</v>
      </c>
      <c r="E1065" s="22" t="s">
        <v>628</v>
      </c>
      <c r="F1065" s="22">
        <v>25</v>
      </c>
      <c r="G1065" s="22">
        <v>1</v>
      </c>
      <c r="H1065" s="22" t="str">
        <f>INDEX(Bar_data!$A$3:$B$140,MATCH(C1065,Bar_data!$A$3:$A$140,FALSE),2)</f>
        <v>Trust126</v>
      </c>
      <c r="I1065" s="22" t="str">
        <f>INDEX(TrustCAHUB_map!$A$2:$D$139,MATCH($C1065,TrustCAHUB_map!$A$2:$A$139,FALSE),3)</f>
        <v>West Midlands</v>
      </c>
      <c r="J1065" s="22" t="str">
        <f>INDEX(TrustCAHUB_map!$A$2:$D$139,MATCH($C1065,TrustCAHUB_map!$A$2:$A$139,FALSE),4)</f>
        <v>West Midlands</v>
      </c>
    </row>
    <row r="1066" spans="1:10" x14ac:dyDescent="0.3">
      <c r="A1066" s="22" t="str">
        <f t="shared" si="16"/>
        <v>'RWP2016Curative70+'</v>
      </c>
      <c r="B1066" s="22">
        <v>2016</v>
      </c>
      <c r="C1066" s="22" t="s">
        <v>283</v>
      </c>
      <c r="D1066" s="22" t="s">
        <v>7</v>
      </c>
      <c r="E1066" s="22" t="s">
        <v>628</v>
      </c>
      <c r="F1066" s="22">
        <v>14</v>
      </c>
      <c r="G1066" s="22">
        <v>0</v>
      </c>
      <c r="H1066" s="22" t="str">
        <f>INDEX(Bar_data!$A$3:$B$140,MATCH(C1066,Bar_data!$A$3:$A$140,FALSE),2)</f>
        <v>Trust126</v>
      </c>
      <c r="I1066" s="22" t="str">
        <f>INDEX(TrustCAHUB_map!$A$2:$D$139,MATCH($C1066,TrustCAHUB_map!$A$2:$A$139,FALSE),3)</f>
        <v>West Midlands</v>
      </c>
      <c r="J1066" s="22" t="str">
        <f>INDEX(TrustCAHUB_map!$A$2:$D$139,MATCH($C1066,TrustCAHUB_map!$A$2:$A$139,FALSE),4)</f>
        <v>West Midlands</v>
      </c>
    </row>
    <row r="1067" spans="1:10" x14ac:dyDescent="0.3">
      <c r="A1067" s="22" t="str">
        <f t="shared" si="16"/>
        <v>'RWY2016Curative18-49'</v>
      </c>
      <c r="B1067" s="22">
        <v>2016</v>
      </c>
      <c r="C1067" s="22" t="s">
        <v>285</v>
      </c>
      <c r="D1067" s="22" t="s">
        <v>7</v>
      </c>
      <c r="E1067" s="22" t="s">
        <v>153</v>
      </c>
      <c r="F1067" s="22">
        <v>2</v>
      </c>
      <c r="G1067" s="22">
        <v>0</v>
      </c>
      <c r="H1067" s="22" t="str">
        <f>INDEX(Bar_data!$A$3:$B$140,MATCH(C1067,Bar_data!$A$3:$A$140,FALSE),2)</f>
        <v>Trust128</v>
      </c>
      <c r="I1067" s="22" t="str">
        <f>INDEX(TrustCAHUB_map!$A$2:$D$139,MATCH($C1067,TrustCAHUB_map!$A$2:$A$139,FALSE),3)</f>
        <v>West Yorkshire</v>
      </c>
      <c r="J1067" s="22" t="str">
        <f>INDEX(TrustCAHUB_map!$A$2:$D$139,MATCH($C1067,TrustCAHUB_map!$A$2:$A$139,FALSE),4)</f>
        <v>Yorkshire and Humber</v>
      </c>
    </row>
    <row r="1068" spans="1:10" x14ac:dyDescent="0.3">
      <c r="A1068" s="22" t="str">
        <f t="shared" si="16"/>
        <v>'RWY2016Palliative18-49'</v>
      </c>
      <c r="B1068" s="22">
        <v>2016</v>
      </c>
      <c r="C1068" s="22" t="s">
        <v>285</v>
      </c>
      <c r="D1068" s="22" t="s">
        <v>8</v>
      </c>
      <c r="E1068" s="22" t="s">
        <v>153</v>
      </c>
      <c r="F1068" s="22">
        <v>2</v>
      </c>
      <c r="G1068" s="22">
        <v>0</v>
      </c>
      <c r="H1068" s="22" t="str">
        <f>INDEX(Bar_data!$A$3:$B$140,MATCH(C1068,Bar_data!$A$3:$A$140,FALSE),2)</f>
        <v>Trust128</v>
      </c>
      <c r="I1068" s="22" t="str">
        <f>INDEX(TrustCAHUB_map!$A$2:$D$139,MATCH($C1068,TrustCAHUB_map!$A$2:$A$139,FALSE),3)</f>
        <v>West Yorkshire</v>
      </c>
      <c r="J1068" s="22" t="str">
        <f>INDEX(TrustCAHUB_map!$A$2:$D$139,MATCH($C1068,TrustCAHUB_map!$A$2:$A$139,FALSE),4)</f>
        <v>Yorkshire and Humber</v>
      </c>
    </row>
    <row r="1069" spans="1:10" x14ac:dyDescent="0.3">
      <c r="A1069" s="22" t="str">
        <f t="shared" si="16"/>
        <v>'RWY2016Curative50-69'</v>
      </c>
      <c r="B1069" s="22">
        <v>2016</v>
      </c>
      <c r="C1069" s="22" t="s">
        <v>285</v>
      </c>
      <c r="D1069" s="22" t="s">
        <v>7</v>
      </c>
      <c r="E1069" s="22" t="s">
        <v>627</v>
      </c>
      <c r="F1069" s="22">
        <v>16</v>
      </c>
      <c r="G1069" s="22">
        <v>0</v>
      </c>
      <c r="H1069" s="22" t="str">
        <f>INDEX(Bar_data!$A$3:$B$140,MATCH(C1069,Bar_data!$A$3:$A$140,FALSE),2)</f>
        <v>Trust128</v>
      </c>
      <c r="I1069" s="22" t="str">
        <f>INDEX(TrustCAHUB_map!$A$2:$D$139,MATCH($C1069,TrustCAHUB_map!$A$2:$A$139,FALSE),3)</f>
        <v>West Yorkshire</v>
      </c>
      <c r="J1069" s="22" t="str">
        <f>INDEX(TrustCAHUB_map!$A$2:$D$139,MATCH($C1069,TrustCAHUB_map!$A$2:$A$139,FALSE),4)</f>
        <v>Yorkshire and Humber</v>
      </c>
    </row>
    <row r="1070" spans="1:10" x14ac:dyDescent="0.3">
      <c r="A1070" s="22" t="str">
        <f t="shared" si="16"/>
        <v>'RWY2016Palliative50-69'</v>
      </c>
      <c r="B1070" s="22">
        <v>2016</v>
      </c>
      <c r="C1070" s="22" t="s">
        <v>285</v>
      </c>
      <c r="D1070" s="22" t="s">
        <v>8</v>
      </c>
      <c r="E1070" s="22" t="s">
        <v>627</v>
      </c>
      <c r="F1070" s="22">
        <v>13</v>
      </c>
      <c r="G1070" s="22">
        <v>2</v>
      </c>
      <c r="H1070" s="22" t="str">
        <f>INDEX(Bar_data!$A$3:$B$140,MATCH(C1070,Bar_data!$A$3:$A$140,FALSE),2)</f>
        <v>Trust128</v>
      </c>
      <c r="I1070" s="22" t="str">
        <f>INDEX(TrustCAHUB_map!$A$2:$D$139,MATCH($C1070,TrustCAHUB_map!$A$2:$A$139,FALSE),3)</f>
        <v>West Yorkshire</v>
      </c>
      <c r="J1070" s="22" t="str">
        <f>INDEX(TrustCAHUB_map!$A$2:$D$139,MATCH($C1070,TrustCAHUB_map!$A$2:$A$139,FALSE),4)</f>
        <v>Yorkshire and Humber</v>
      </c>
    </row>
    <row r="1071" spans="1:10" x14ac:dyDescent="0.3">
      <c r="A1071" s="22" t="str">
        <f t="shared" si="16"/>
        <v>'RWY2016Curative70+'</v>
      </c>
      <c r="B1071" s="22">
        <v>2016</v>
      </c>
      <c r="C1071" s="22" t="s">
        <v>285</v>
      </c>
      <c r="D1071" s="22" t="s">
        <v>7</v>
      </c>
      <c r="E1071" s="22" t="s">
        <v>628</v>
      </c>
      <c r="F1071" s="22">
        <v>11</v>
      </c>
      <c r="G1071" s="22">
        <v>0</v>
      </c>
      <c r="H1071" s="22" t="str">
        <f>INDEX(Bar_data!$A$3:$B$140,MATCH(C1071,Bar_data!$A$3:$A$140,FALSE),2)</f>
        <v>Trust128</v>
      </c>
      <c r="I1071" s="22" t="str">
        <f>INDEX(TrustCAHUB_map!$A$2:$D$139,MATCH($C1071,TrustCAHUB_map!$A$2:$A$139,FALSE),3)</f>
        <v>West Yorkshire</v>
      </c>
      <c r="J1071" s="22" t="str">
        <f>INDEX(TrustCAHUB_map!$A$2:$D$139,MATCH($C1071,TrustCAHUB_map!$A$2:$A$139,FALSE),4)</f>
        <v>Yorkshire and Humber</v>
      </c>
    </row>
    <row r="1072" spans="1:10" x14ac:dyDescent="0.3">
      <c r="A1072" s="22" t="str">
        <f t="shared" si="16"/>
        <v>'RWY2016Palliative70+'</v>
      </c>
      <c r="B1072" s="22">
        <v>2016</v>
      </c>
      <c r="C1072" s="22" t="s">
        <v>285</v>
      </c>
      <c r="D1072" s="22" t="s">
        <v>8</v>
      </c>
      <c r="E1072" s="22" t="s">
        <v>628</v>
      </c>
      <c r="F1072" s="22">
        <v>5</v>
      </c>
      <c r="G1072" s="22">
        <v>1</v>
      </c>
      <c r="H1072" s="22" t="str">
        <f>INDEX(Bar_data!$A$3:$B$140,MATCH(C1072,Bar_data!$A$3:$A$140,FALSE),2)</f>
        <v>Trust128</v>
      </c>
      <c r="I1072" s="22" t="str">
        <f>INDEX(TrustCAHUB_map!$A$2:$D$139,MATCH($C1072,TrustCAHUB_map!$A$2:$A$139,FALSE),3)</f>
        <v>West Yorkshire</v>
      </c>
      <c r="J1072" s="22" t="str">
        <f>INDEX(TrustCAHUB_map!$A$2:$D$139,MATCH($C1072,TrustCAHUB_map!$A$2:$A$139,FALSE),4)</f>
        <v>Yorkshire and Humber</v>
      </c>
    </row>
    <row r="1073" spans="1:10" x14ac:dyDescent="0.3">
      <c r="A1073" s="22" t="str">
        <f t="shared" si="16"/>
        <v>'RX12016Curative18-49'</v>
      </c>
      <c r="B1073" s="22">
        <v>2016</v>
      </c>
      <c r="C1073" s="22" t="s">
        <v>286</v>
      </c>
      <c r="D1073" s="22" t="s">
        <v>7</v>
      </c>
      <c r="E1073" s="22" t="s">
        <v>153</v>
      </c>
      <c r="F1073" s="22">
        <v>3</v>
      </c>
      <c r="G1073" s="22">
        <v>0</v>
      </c>
      <c r="H1073" s="22" t="str">
        <f>INDEX(Bar_data!$A$3:$B$140,MATCH(C1073,Bar_data!$A$3:$A$140,FALSE),2)</f>
        <v>Trust129</v>
      </c>
      <c r="I1073" s="22" t="str">
        <f>INDEX(TrustCAHUB_map!$A$2:$D$139,MATCH($C1073,TrustCAHUB_map!$A$2:$A$139,FALSE),3)</f>
        <v>East Midlands</v>
      </c>
      <c r="J1073" s="22" t="str">
        <f>INDEX(TrustCAHUB_map!$A$2:$D$139,MATCH($C1073,TrustCAHUB_map!$A$2:$A$139,FALSE),4)</f>
        <v>East Midlands</v>
      </c>
    </row>
    <row r="1074" spans="1:10" x14ac:dyDescent="0.3">
      <c r="A1074" s="22" t="str">
        <f t="shared" si="16"/>
        <v>'RX12016Palliative18-49'</v>
      </c>
      <c r="B1074" s="22">
        <v>2016</v>
      </c>
      <c r="C1074" s="22" t="s">
        <v>286</v>
      </c>
      <c r="D1074" s="22" t="s">
        <v>8</v>
      </c>
      <c r="E1074" s="22" t="s">
        <v>153</v>
      </c>
      <c r="F1074" s="22">
        <v>10</v>
      </c>
      <c r="G1074" s="22">
        <v>0</v>
      </c>
      <c r="H1074" s="22" t="str">
        <f>INDEX(Bar_data!$A$3:$B$140,MATCH(C1074,Bar_data!$A$3:$A$140,FALSE),2)</f>
        <v>Trust129</v>
      </c>
      <c r="I1074" s="22" t="str">
        <f>INDEX(TrustCAHUB_map!$A$2:$D$139,MATCH($C1074,TrustCAHUB_map!$A$2:$A$139,FALSE),3)</f>
        <v>East Midlands</v>
      </c>
      <c r="J1074" s="22" t="str">
        <f>INDEX(TrustCAHUB_map!$A$2:$D$139,MATCH($C1074,TrustCAHUB_map!$A$2:$A$139,FALSE),4)</f>
        <v>East Midlands</v>
      </c>
    </row>
    <row r="1075" spans="1:10" x14ac:dyDescent="0.3">
      <c r="A1075" s="22" t="str">
        <f t="shared" si="16"/>
        <v>'RX12016Curative50-69'</v>
      </c>
      <c r="B1075" s="22">
        <v>2016</v>
      </c>
      <c r="C1075" s="22" t="s">
        <v>286</v>
      </c>
      <c r="D1075" s="22" t="s">
        <v>7</v>
      </c>
      <c r="E1075" s="22" t="s">
        <v>627</v>
      </c>
      <c r="F1075" s="22">
        <v>44</v>
      </c>
      <c r="G1075" s="22">
        <v>0</v>
      </c>
      <c r="H1075" s="22" t="str">
        <f>INDEX(Bar_data!$A$3:$B$140,MATCH(C1075,Bar_data!$A$3:$A$140,FALSE),2)</f>
        <v>Trust129</v>
      </c>
      <c r="I1075" s="22" t="str">
        <f>INDEX(TrustCAHUB_map!$A$2:$D$139,MATCH($C1075,TrustCAHUB_map!$A$2:$A$139,FALSE),3)</f>
        <v>East Midlands</v>
      </c>
      <c r="J1075" s="22" t="str">
        <f>INDEX(TrustCAHUB_map!$A$2:$D$139,MATCH($C1075,TrustCAHUB_map!$A$2:$A$139,FALSE),4)</f>
        <v>East Midlands</v>
      </c>
    </row>
    <row r="1076" spans="1:10" x14ac:dyDescent="0.3">
      <c r="A1076" s="22" t="str">
        <f t="shared" si="16"/>
        <v>'RX12016Palliative50-69'</v>
      </c>
      <c r="B1076" s="22">
        <v>2016</v>
      </c>
      <c r="C1076" s="22" t="s">
        <v>286</v>
      </c>
      <c r="D1076" s="22" t="s">
        <v>8</v>
      </c>
      <c r="E1076" s="22" t="s">
        <v>627</v>
      </c>
      <c r="F1076" s="22">
        <v>34</v>
      </c>
      <c r="G1076" s="22">
        <v>5</v>
      </c>
      <c r="H1076" s="22" t="str">
        <f>INDEX(Bar_data!$A$3:$B$140,MATCH(C1076,Bar_data!$A$3:$A$140,FALSE),2)</f>
        <v>Trust129</v>
      </c>
      <c r="I1076" s="22" t="str">
        <f>INDEX(TrustCAHUB_map!$A$2:$D$139,MATCH($C1076,TrustCAHUB_map!$A$2:$A$139,FALSE),3)</f>
        <v>East Midlands</v>
      </c>
      <c r="J1076" s="22" t="str">
        <f>INDEX(TrustCAHUB_map!$A$2:$D$139,MATCH($C1076,TrustCAHUB_map!$A$2:$A$139,FALSE),4)</f>
        <v>East Midlands</v>
      </c>
    </row>
    <row r="1077" spans="1:10" x14ac:dyDescent="0.3">
      <c r="A1077" s="22" t="str">
        <f t="shared" si="16"/>
        <v>'RX12016Curative70+'</v>
      </c>
      <c r="B1077" s="22">
        <v>2016</v>
      </c>
      <c r="C1077" s="22" t="s">
        <v>286</v>
      </c>
      <c r="D1077" s="22" t="s">
        <v>7</v>
      </c>
      <c r="E1077" s="22" t="s">
        <v>628</v>
      </c>
      <c r="F1077" s="22">
        <v>18</v>
      </c>
      <c r="G1077" s="22">
        <v>0</v>
      </c>
      <c r="H1077" s="22" t="str">
        <f>INDEX(Bar_data!$A$3:$B$140,MATCH(C1077,Bar_data!$A$3:$A$140,FALSE),2)</f>
        <v>Trust129</v>
      </c>
      <c r="I1077" s="22" t="str">
        <f>INDEX(TrustCAHUB_map!$A$2:$D$139,MATCH($C1077,TrustCAHUB_map!$A$2:$A$139,FALSE),3)</f>
        <v>East Midlands</v>
      </c>
      <c r="J1077" s="22" t="str">
        <f>INDEX(TrustCAHUB_map!$A$2:$D$139,MATCH($C1077,TrustCAHUB_map!$A$2:$A$139,FALSE),4)</f>
        <v>East Midlands</v>
      </c>
    </row>
    <row r="1078" spans="1:10" x14ac:dyDescent="0.3">
      <c r="A1078" s="22" t="str">
        <f t="shared" si="16"/>
        <v>'RX12016Palliative70+'</v>
      </c>
      <c r="B1078" s="22">
        <v>2016</v>
      </c>
      <c r="C1078" s="22" t="s">
        <v>286</v>
      </c>
      <c r="D1078" s="22" t="s">
        <v>8</v>
      </c>
      <c r="E1078" s="22" t="s">
        <v>628</v>
      </c>
      <c r="F1078" s="22">
        <v>32</v>
      </c>
      <c r="G1078" s="22">
        <v>3</v>
      </c>
      <c r="H1078" s="22" t="str">
        <f>INDEX(Bar_data!$A$3:$B$140,MATCH(C1078,Bar_data!$A$3:$A$140,FALSE),2)</f>
        <v>Trust129</v>
      </c>
      <c r="I1078" s="22" t="str">
        <f>INDEX(TrustCAHUB_map!$A$2:$D$139,MATCH($C1078,TrustCAHUB_map!$A$2:$A$139,FALSE),3)</f>
        <v>East Midlands</v>
      </c>
      <c r="J1078" s="22" t="str">
        <f>INDEX(TrustCAHUB_map!$A$2:$D$139,MATCH($C1078,TrustCAHUB_map!$A$2:$A$139,FALSE),4)</f>
        <v>East Midlands</v>
      </c>
    </row>
    <row r="1079" spans="1:10" x14ac:dyDescent="0.3">
      <c r="A1079" s="22" t="str">
        <f t="shared" si="16"/>
        <v>'RX12016Not assigned70+'</v>
      </c>
      <c r="B1079" s="22">
        <v>2016</v>
      </c>
      <c r="C1079" s="22" t="s">
        <v>286</v>
      </c>
      <c r="D1079" s="22" t="s">
        <v>477</v>
      </c>
      <c r="E1079" s="22" t="s">
        <v>628</v>
      </c>
      <c r="F1079" s="22">
        <v>1</v>
      </c>
      <c r="G1079" s="22">
        <v>0</v>
      </c>
      <c r="H1079" s="22" t="str">
        <f>INDEX(Bar_data!$A$3:$B$140,MATCH(C1079,Bar_data!$A$3:$A$140,FALSE),2)</f>
        <v>Trust129</v>
      </c>
      <c r="I1079" s="22" t="str">
        <f>INDEX(TrustCAHUB_map!$A$2:$D$139,MATCH($C1079,TrustCAHUB_map!$A$2:$A$139,FALSE),3)</f>
        <v>East Midlands</v>
      </c>
      <c r="J1079" s="22" t="str">
        <f>INDEX(TrustCAHUB_map!$A$2:$D$139,MATCH($C1079,TrustCAHUB_map!$A$2:$A$139,FALSE),4)</f>
        <v>East Midlands</v>
      </c>
    </row>
    <row r="1080" spans="1:10" x14ac:dyDescent="0.3">
      <c r="A1080" s="22" t="str">
        <f t="shared" si="16"/>
        <v>'RXC2016Palliative18-49'</v>
      </c>
      <c r="B1080" s="22">
        <v>2016</v>
      </c>
      <c r="C1080" s="22" t="s">
        <v>287</v>
      </c>
      <c r="D1080" s="22" t="s">
        <v>8</v>
      </c>
      <c r="E1080" s="22" t="s">
        <v>153</v>
      </c>
      <c r="F1080" s="22">
        <v>1</v>
      </c>
      <c r="G1080" s="22">
        <v>1</v>
      </c>
      <c r="H1080" s="22" t="str">
        <f>INDEX(Bar_data!$A$3:$B$140,MATCH(C1080,Bar_data!$A$3:$A$140,FALSE),2)</f>
        <v>Trust130</v>
      </c>
      <c r="I1080" s="22" t="str">
        <f>INDEX(TrustCAHUB_map!$A$2:$D$139,MATCH($C1080,TrustCAHUB_map!$A$2:$A$139,FALSE),3)</f>
        <v>Surrey and Sussex</v>
      </c>
      <c r="J1080" s="22" t="str">
        <f>INDEX(TrustCAHUB_map!$A$2:$D$139,MATCH($C1080,TrustCAHUB_map!$A$2:$A$139,FALSE),4)</f>
        <v>South East</v>
      </c>
    </row>
    <row r="1081" spans="1:10" x14ac:dyDescent="0.3">
      <c r="A1081" s="22" t="str">
        <f t="shared" si="16"/>
        <v>'RXC2016Curative18-49'</v>
      </c>
      <c r="B1081" s="22">
        <v>2016</v>
      </c>
      <c r="C1081" s="22" t="s">
        <v>287</v>
      </c>
      <c r="D1081" s="22" t="s">
        <v>7</v>
      </c>
      <c r="E1081" s="22" t="s">
        <v>153</v>
      </c>
      <c r="F1081" s="22">
        <v>4</v>
      </c>
      <c r="G1081" s="22">
        <v>0</v>
      </c>
      <c r="H1081" s="22" t="str">
        <f>INDEX(Bar_data!$A$3:$B$140,MATCH(C1081,Bar_data!$A$3:$A$140,FALSE),2)</f>
        <v>Trust130</v>
      </c>
      <c r="I1081" s="22" t="str">
        <f>INDEX(TrustCAHUB_map!$A$2:$D$139,MATCH($C1081,TrustCAHUB_map!$A$2:$A$139,FALSE),3)</f>
        <v>Surrey and Sussex</v>
      </c>
      <c r="J1081" s="22" t="str">
        <f>INDEX(TrustCAHUB_map!$A$2:$D$139,MATCH($C1081,TrustCAHUB_map!$A$2:$A$139,FALSE),4)</f>
        <v>South East</v>
      </c>
    </row>
    <row r="1082" spans="1:10" x14ac:dyDescent="0.3">
      <c r="A1082" s="22" t="str">
        <f t="shared" si="16"/>
        <v>'RXC2016Curative50-69'</v>
      </c>
      <c r="B1082" s="22">
        <v>2016</v>
      </c>
      <c r="C1082" s="22" t="s">
        <v>287</v>
      </c>
      <c r="D1082" s="22" t="s">
        <v>7</v>
      </c>
      <c r="E1082" s="22" t="s">
        <v>627</v>
      </c>
      <c r="F1082" s="22">
        <v>14</v>
      </c>
      <c r="G1082" s="22">
        <v>1</v>
      </c>
      <c r="H1082" s="22" t="str">
        <f>INDEX(Bar_data!$A$3:$B$140,MATCH(C1082,Bar_data!$A$3:$A$140,FALSE),2)</f>
        <v>Trust130</v>
      </c>
      <c r="I1082" s="22" t="str">
        <f>INDEX(TrustCAHUB_map!$A$2:$D$139,MATCH($C1082,TrustCAHUB_map!$A$2:$A$139,FALSE),3)</f>
        <v>Surrey and Sussex</v>
      </c>
      <c r="J1082" s="22" t="str">
        <f>INDEX(TrustCAHUB_map!$A$2:$D$139,MATCH($C1082,TrustCAHUB_map!$A$2:$A$139,FALSE),4)</f>
        <v>South East</v>
      </c>
    </row>
    <row r="1083" spans="1:10" x14ac:dyDescent="0.3">
      <c r="A1083" s="22" t="str">
        <f t="shared" si="16"/>
        <v>'RXC2016Palliative50-69'</v>
      </c>
      <c r="B1083" s="22">
        <v>2016</v>
      </c>
      <c r="C1083" s="22" t="s">
        <v>287</v>
      </c>
      <c r="D1083" s="22" t="s">
        <v>8</v>
      </c>
      <c r="E1083" s="22" t="s">
        <v>627</v>
      </c>
      <c r="F1083" s="22">
        <v>18</v>
      </c>
      <c r="G1083" s="22">
        <v>0</v>
      </c>
      <c r="H1083" s="22" t="str">
        <f>INDEX(Bar_data!$A$3:$B$140,MATCH(C1083,Bar_data!$A$3:$A$140,FALSE),2)</f>
        <v>Trust130</v>
      </c>
      <c r="I1083" s="22" t="str">
        <f>INDEX(TrustCAHUB_map!$A$2:$D$139,MATCH($C1083,TrustCAHUB_map!$A$2:$A$139,FALSE),3)</f>
        <v>Surrey and Sussex</v>
      </c>
      <c r="J1083" s="22" t="str">
        <f>INDEX(TrustCAHUB_map!$A$2:$D$139,MATCH($C1083,TrustCAHUB_map!$A$2:$A$139,FALSE),4)</f>
        <v>South East</v>
      </c>
    </row>
    <row r="1084" spans="1:10" x14ac:dyDescent="0.3">
      <c r="A1084" s="22" t="str">
        <f t="shared" si="16"/>
        <v>'RXC2016Curative70+'</v>
      </c>
      <c r="B1084" s="22">
        <v>2016</v>
      </c>
      <c r="C1084" s="22" t="s">
        <v>287</v>
      </c>
      <c r="D1084" s="22" t="s">
        <v>7</v>
      </c>
      <c r="E1084" s="22" t="s">
        <v>628</v>
      </c>
      <c r="F1084" s="22">
        <v>16</v>
      </c>
      <c r="G1084" s="22">
        <v>0</v>
      </c>
      <c r="H1084" s="22" t="str">
        <f>INDEX(Bar_data!$A$3:$B$140,MATCH(C1084,Bar_data!$A$3:$A$140,FALSE),2)</f>
        <v>Trust130</v>
      </c>
      <c r="I1084" s="22" t="str">
        <f>INDEX(TrustCAHUB_map!$A$2:$D$139,MATCH($C1084,TrustCAHUB_map!$A$2:$A$139,FALSE),3)</f>
        <v>Surrey and Sussex</v>
      </c>
      <c r="J1084" s="22" t="str">
        <f>INDEX(TrustCAHUB_map!$A$2:$D$139,MATCH($C1084,TrustCAHUB_map!$A$2:$A$139,FALSE),4)</f>
        <v>South East</v>
      </c>
    </row>
    <row r="1085" spans="1:10" x14ac:dyDescent="0.3">
      <c r="A1085" s="22" t="str">
        <f t="shared" si="16"/>
        <v>'RXC2016Palliative70+'</v>
      </c>
      <c r="B1085" s="22">
        <v>2016</v>
      </c>
      <c r="C1085" s="22" t="s">
        <v>287</v>
      </c>
      <c r="D1085" s="22" t="s">
        <v>8</v>
      </c>
      <c r="E1085" s="22" t="s">
        <v>628</v>
      </c>
      <c r="F1085" s="22">
        <v>7</v>
      </c>
      <c r="G1085" s="22">
        <v>1</v>
      </c>
      <c r="H1085" s="22" t="str">
        <f>INDEX(Bar_data!$A$3:$B$140,MATCH(C1085,Bar_data!$A$3:$A$140,FALSE),2)</f>
        <v>Trust130</v>
      </c>
      <c r="I1085" s="22" t="str">
        <f>INDEX(TrustCAHUB_map!$A$2:$D$139,MATCH($C1085,TrustCAHUB_map!$A$2:$A$139,FALSE),3)</f>
        <v>Surrey and Sussex</v>
      </c>
      <c r="J1085" s="22" t="str">
        <f>INDEX(TrustCAHUB_map!$A$2:$D$139,MATCH($C1085,TrustCAHUB_map!$A$2:$A$139,FALSE),4)</f>
        <v>South East</v>
      </c>
    </row>
    <row r="1086" spans="1:10" x14ac:dyDescent="0.3">
      <c r="A1086" s="22" t="str">
        <f t="shared" si="16"/>
        <v>'RXF2016Palliative18-49'</v>
      </c>
      <c r="B1086" s="22">
        <v>2016</v>
      </c>
      <c r="C1086" s="22" t="s">
        <v>288</v>
      </c>
      <c r="D1086" s="22" t="s">
        <v>8</v>
      </c>
      <c r="E1086" s="22" t="s">
        <v>153</v>
      </c>
      <c r="F1086" s="22">
        <v>3</v>
      </c>
      <c r="G1086" s="22">
        <v>0</v>
      </c>
      <c r="H1086" s="22" t="str">
        <f>INDEX(Bar_data!$A$3:$B$140,MATCH(C1086,Bar_data!$A$3:$A$140,FALSE),2)</f>
        <v>Trust131</v>
      </c>
      <c r="I1086" s="22" t="str">
        <f>INDEX(TrustCAHUB_map!$A$2:$D$139,MATCH($C1086,TrustCAHUB_map!$A$2:$A$139,FALSE),3)</f>
        <v>West Yorkshire</v>
      </c>
      <c r="J1086" s="22" t="str">
        <f>INDEX(TrustCAHUB_map!$A$2:$D$139,MATCH($C1086,TrustCAHUB_map!$A$2:$A$139,FALSE),4)</f>
        <v>Yorkshire and Humber</v>
      </c>
    </row>
    <row r="1087" spans="1:10" x14ac:dyDescent="0.3">
      <c r="A1087" s="22" t="str">
        <f t="shared" si="16"/>
        <v>'RXF2016Curative18-49'</v>
      </c>
      <c r="B1087" s="22">
        <v>2016</v>
      </c>
      <c r="C1087" s="22" t="s">
        <v>288</v>
      </c>
      <c r="D1087" s="22" t="s">
        <v>7</v>
      </c>
      <c r="E1087" s="22" t="s">
        <v>153</v>
      </c>
      <c r="F1087" s="22">
        <v>2</v>
      </c>
      <c r="G1087" s="22">
        <v>0</v>
      </c>
      <c r="H1087" s="22" t="str">
        <f>INDEX(Bar_data!$A$3:$B$140,MATCH(C1087,Bar_data!$A$3:$A$140,FALSE),2)</f>
        <v>Trust131</v>
      </c>
      <c r="I1087" s="22" t="str">
        <f>INDEX(TrustCAHUB_map!$A$2:$D$139,MATCH($C1087,TrustCAHUB_map!$A$2:$A$139,FALSE),3)</f>
        <v>West Yorkshire</v>
      </c>
      <c r="J1087" s="22" t="str">
        <f>INDEX(TrustCAHUB_map!$A$2:$D$139,MATCH($C1087,TrustCAHUB_map!$A$2:$A$139,FALSE),4)</f>
        <v>Yorkshire and Humber</v>
      </c>
    </row>
    <row r="1088" spans="1:10" x14ac:dyDescent="0.3">
      <c r="A1088" s="22" t="str">
        <f t="shared" si="16"/>
        <v>'RXF2016Palliative50-69'</v>
      </c>
      <c r="B1088" s="22">
        <v>2016</v>
      </c>
      <c r="C1088" s="22" t="s">
        <v>288</v>
      </c>
      <c r="D1088" s="22" t="s">
        <v>8</v>
      </c>
      <c r="E1088" s="22" t="s">
        <v>627</v>
      </c>
      <c r="F1088" s="22">
        <v>26</v>
      </c>
      <c r="G1088" s="22">
        <v>4</v>
      </c>
      <c r="H1088" s="22" t="str">
        <f>INDEX(Bar_data!$A$3:$B$140,MATCH(C1088,Bar_data!$A$3:$A$140,FALSE),2)</f>
        <v>Trust131</v>
      </c>
      <c r="I1088" s="22" t="str">
        <f>INDEX(TrustCAHUB_map!$A$2:$D$139,MATCH($C1088,TrustCAHUB_map!$A$2:$A$139,FALSE),3)</f>
        <v>West Yorkshire</v>
      </c>
      <c r="J1088" s="22" t="str">
        <f>INDEX(TrustCAHUB_map!$A$2:$D$139,MATCH($C1088,TrustCAHUB_map!$A$2:$A$139,FALSE),4)</f>
        <v>Yorkshire and Humber</v>
      </c>
    </row>
    <row r="1089" spans="1:10" x14ac:dyDescent="0.3">
      <c r="A1089" s="22" t="str">
        <f t="shared" si="16"/>
        <v>'RXF2016Curative50-69'</v>
      </c>
      <c r="B1089" s="22">
        <v>2016</v>
      </c>
      <c r="C1089" s="22" t="s">
        <v>288</v>
      </c>
      <c r="D1089" s="22" t="s">
        <v>7</v>
      </c>
      <c r="E1089" s="22" t="s">
        <v>627</v>
      </c>
      <c r="F1089" s="22">
        <v>11</v>
      </c>
      <c r="G1089" s="22">
        <v>0</v>
      </c>
      <c r="H1089" s="22" t="str">
        <f>INDEX(Bar_data!$A$3:$B$140,MATCH(C1089,Bar_data!$A$3:$A$140,FALSE),2)</f>
        <v>Trust131</v>
      </c>
      <c r="I1089" s="22" t="str">
        <f>INDEX(TrustCAHUB_map!$A$2:$D$139,MATCH($C1089,TrustCAHUB_map!$A$2:$A$139,FALSE),3)</f>
        <v>West Yorkshire</v>
      </c>
      <c r="J1089" s="22" t="str">
        <f>INDEX(TrustCAHUB_map!$A$2:$D$139,MATCH($C1089,TrustCAHUB_map!$A$2:$A$139,FALSE),4)</f>
        <v>Yorkshire and Humber</v>
      </c>
    </row>
    <row r="1090" spans="1:10" x14ac:dyDescent="0.3">
      <c r="A1090" s="22" t="str">
        <f t="shared" si="16"/>
        <v>'RXF2016Curative70+'</v>
      </c>
      <c r="B1090" s="22">
        <v>2016</v>
      </c>
      <c r="C1090" s="22" t="s">
        <v>288</v>
      </c>
      <c r="D1090" s="22" t="s">
        <v>7</v>
      </c>
      <c r="E1090" s="22" t="s">
        <v>628</v>
      </c>
      <c r="F1090" s="22">
        <v>5</v>
      </c>
      <c r="G1090" s="22">
        <v>1</v>
      </c>
      <c r="H1090" s="22" t="str">
        <f>INDEX(Bar_data!$A$3:$B$140,MATCH(C1090,Bar_data!$A$3:$A$140,FALSE),2)</f>
        <v>Trust131</v>
      </c>
      <c r="I1090" s="22" t="str">
        <f>INDEX(TrustCAHUB_map!$A$2:$D$139,MATCH($C1090,TrustCAHUB_map!$A$2:$A$139,FALSE),3)</f>
        <v>West Yorkshire</v>
      </c>
      <c r="J1090" s="22" t="str">
        <f>INDEX(TrustCAHUB_map!$A$2:$D$139,MATCH($C1090,TrustCAHUB_map!$A$2:$A$139,FALSE),4)</f>
        <v>Yorkshire and Humber</v>
      </c>
    </row>
    <row r="1091" spans="1:10" x14ac:dyDescent="0.3">
      <c r="A1091" s="22" t="str">
        <f t="shared" ref="A1091:A1154" si="17">"'"&amp;C1091&amp;B1091&amp;D1091&amp;E1091&amp;"'"</f>
        <v>'RXF2016Palliative70+'</v>
      </c>
      <c r="B1091" s="22">
        <v>2016</v>
      </c>
      <c r="C1091" s="22" t="s">
        <v>288</v>
      </c>
      <c r="D1091" s="22" t="s">
        <v>8</v>
      </c>
      <c r="E1091" s="22" t="s">
        <v>628</v>
      </c>
      <c r="F1091" s="22">
        <v>16</v>
      </c>
      <c r="G1091" s="22">
        <v>0</v>
      </c>
      <c r="H1091" s="22" t="str">
        <f>INDEX(Bar_data!$A$3:$B$140,MATCH(C1091,Bar_data!$A$3:$A$140,FALSE),2)</f>
        <v>Trust131</v>
      </c>
      <c r="I1091" s="22" t="str">
        <f>INDEX(TrustCAHUB_map!$A$2:$D$139,MATCH($C1091,TrustCAHUB_map!$A$2:$A$139,FALSE),3)</f>
        <v>West Yorkshire</v>
      </c>
      <c r="J1091" s="22" t="str">
        <f>INDEX(TrustCAHUB_map!$A$2:$D$139,MATCH($C1091,TrustCAHUB_map!$A$2:$A$139,FALSE),4)</f>
        <v>Yorkshire and Humber</v>
      </c>
    </row>
    <row r="1092" spans="1:10" x14ac:dyDescent="0.3">
      <c r="A1092" s="22" t="str">
        <f t="shared" si="17"/>
        <v>'RXH2016Curative18-49'</v>
      </c>
      <c r="B1092" s="22">
        <v>2016</v>
      </c>
      <c r="C1092" s="22" t="s">
        <v>289</v>
      </c>
      <c r="D1092" s="22" t="s">
        <v>7</v>
      </c>
      <c r="E1092" s="22" t="s">
        <v>153</v>
      </c>
      <c r="F1092" s="22">
        <v>1</v>
      </c>
      <c r="G1092" s="22">
        <v>0</v>
      </c>
      <c r="H1092" s="22" t="str">
        <f>INDEX(Bar_data!$A$3:$B$140,MATCH(C1092,Bar_data!$A$3:$A$140,FALSE),2)</f>
        <v>Trust132</v>
      </c>
      <c r="I1092" s="22" t="str">
        <f>INDEX(TrustCAHUB_map!$A$2:$D$139,MATCH($C1092,TrustCAHUB_map!$A$2:$A$139,FALSE),3)</f>
        <v>Surrey and Sussex</v>
      </c>
      <c r="J1092" s="22" t="str">
        <f>INDEX(TrustCAHUB_map!$A$2:$D$139,MATCH($C1092,TrustCAHUB_map!$A$2:$A$139,FALSE),4)</f>
        <v>South East</v>
      </c>
    </row>
    <row r="1093" spans="1:10" x14ac:dyDescent="0.3">
      <c r="A1093" s="22" t="str">
        <f t="shared" si="17"/>
        <v>'RXH2016Palliative18-49'</v>
      </c>
      <c r="B1093" s="22">
        <v>2016</v>
      </c>
      <c r="C1093" s="22" t="s">
        <v>289</v>
      </c>
      <c r="D1093" s="22" t="s">
        <v>8</v>
      </c>
      <c r="E1093" s="22" t="s">
        <v>153</v>
      </c>
      <c r="F1093" s="22">
        <v>3</v>
      </c>
      <c r="G1093" s="22">
        <v>1</v>
      </c>
      <c r="H1093" s="22" t="str">
        <f>INDEX(Bar_data!$A$3:$B$140,MATCH(C1093,Bar_data!$A$3:$A$140,FALSE),2)</f>
        <v>Trust132</v>
      </c>
      <c r="I1093" s="22" t="str">
        <f>INDEX(TrustCAHUB_map!$A$2:$D$139,MATCH($C1093,TrustCAHUB_map!$A$2:$A$139,FALSE),3)</f>
        <v>Surrey and Sussex</v>
      </c>
      <c r="J1093" s="22" t="str">
        <f>INDEX(TrustCAHUB_map!$A$2:$D$139,MATCH($C1093,TrustCAHUB_map!$A$2:$A$139,FALSE),4)</f>
        <v>South East</v>
      </c>
    </row>
    <row r="1094" spans="1:10" x14ac:dyDescent="0.3">
      <c r="A1094" s="22" t="str">
        <f t="shared" si="17"/>
        <v>'RXH2016Palliative50-69'</v>
      </c>
      <c r="B1094" s="22">
        <v>2016</v>
      </c>
      <c r="C1094" s="22" t="s">
        <v>289</v>
      </c>
      <c r="D1094" s="22" t="s">
        <v>8</v>
      </c>
      <c r="E1094" s="22" t="s">
        <v>627</v>
      </c>
      <c r="F1094" s="22">
        <v>10</v>
      </c>
      <c r="G1094" s="22">
        <v>1</v>
      </c>
      <c r="H1094" s="22" t="str">
        <f>INDEX(Bar_data!$A$3:$B$140,MATCH(C1094,Bar_data!$A$3:$A$140,FALSE),2)</f>
        <v>Trust132</v>
      </c>
      <c r="I1094" s="22" t="str">
        <f>INDEX(TrustCAHUB_map!$A$2:$D$139,MATCH($C1094,TrustCAHUB_map!$A$2:$A$139,FALSE),3)</f>
        <v>Surrey and Sussex</v>
      </c>
      <c r="J1094" s="22" t="str">
        <f>INDEX(TrustCAHUB_map!$A$2:$D$139,MATCH($C1094,TrustCAHUB_map!$A$2:$A$139,FALSE),4)</f>
        <v>South East</v>
      </c>
    </row>
    <row r="1095" spans="1:10" x14ac:dyDescent="0.3">
      <c r="A1095" s="22" t="str">
        <f t="shared" si="17"/>
        <v>'RXH2016Curative50-69'</v>
      </c>
      <c r="B1095" s="22">
        <v>2016</v>
      </c>
      <c r="C1095" s="22" t="s">
        <v>289</v>
      </c>
      <c r="D1095" s="22" t="s">
        <v>7</v>
      </c>
      <c r="E1095" s="22" t="s">
        <v>627</v>
      </c>
      <c r="F1095" s="22">
        <v>12</v>
      </c>
      <c r="G1095" s="22">
        <v>0</v>
      </c>
      <c r="H1095" s="22" t="str">
        <f>INDEX(Bar_data!$A$3:$B$140,MATCH(C1095,Bar_data!$A$3:$A$140,FALSE),2)</f>
        <v>Trust132</v>
      </c>
      <c r="I1095" s="22" t="str">
        <f>INDEX(TrustCAHUB_map!$A$2:$D$139,MATCH($C1095,TrustCAHUB_map!$A$2:$A$139,FALSE),3)</f>
        <v>Surrey and Sussex</v>
      </c>
      <c r="J1095" s="22" t="str">
        <f>INDEX(TrustCAHUB_map!$A$2:$D$139,MATCH($C1095,TrustCAHUB_map!$A$2:$A$139,FALSE),4)</f>
        <v>South East</v>
      </c>
    </row>
    <row r="1096" spans="1:10" x14ac:dyDescent="0.3">
      <c r="A1096" s="22" t="str">
        <f t="shared" si="17"/>
        <v>'RXH2016Curative70+'</v>
      </c>
      <c r="B1096" s="22">
        <v>2016</v>
      </c>
      <c r="C1096" s="22" t="s">
        <v>289</v>
      </c>
      <c r="D1096" s="22" t="s">
        <v>7</v>
      </c>
      <c r="E1096" s="22" t="s">
        <v>628</v>
      </c>
      <c r="F1096" s="22">
        <v>8</v>
      </c>
      <c r="G1096" s="22">
        <v>1</v>
      </c>
      <c r="H1096" s="22" t="str">
        <f>INDEX(Bar_data!$A$3:$B$140,MATCH(C1096,Bar_data!$A$3:$A$140,FALSE),2)</f>
        <v>Trust132</v>
      </c>
      <c r="I1096" s="22" t="str">
        <f>INDEX(TrustCAHUB_map!$A$2:$D$139,MATCH($C1096,TrustCAHUB_map!$A$2:$A$139,FALSE),3)</f>
        <v>Surrey and Sussex</v>
      </c>
      <c r="J1096" s="22" t="str">
        <f>INDEX(TrustCAHUB_map!$A$2:$D$139,MATCH($C1096,TrustCAHUB_map!$A$2:$A$139,FALSE),4)</f>
        <v>South East</v>
      </c>
    </row>
    <row r="1097" spans="1:10" x14ac:dyDescent="0.3">
      <c r="A1097" s="22" t="str">
        <f t="shared" si="17"/>
        <v>'RXH2016Not assigned70+'</v>
      </c>
      <c r="B1097" s="22">
        <v>2016</v>
      </c>
      <c r="C1097" s="22" t="s">
        <v>289</v>
      </c>
      <c r="D1097" s="22" t="s">
        <v>477</v>
      </c>
      <c r="E1097" s="22" t="s">
        <v>628</v>
      </c>
      <c r="F1097" s="22">
        <v>1</v>
      </c>
      <c r="G1097" s="22">
        <v>0</v>
      </c>
      <c r="H1097" s="22" t="str">
        <f>INDEX(Bar_data!$A$3:$B$140,MATCH(C1097,Bar_data!$A$3:$A$140,FALSE),2)</f>
        <v>Trust132</v>
      </c>
      <c r="I1097" s="22" t="str">
        <f>INDEX(TrustCAHUB_map!$A$2:$D$139,MATCH($C1097,TrustCAHUB_map!$A$2:$A$139,FALSE),3)</f>
        <v>Surrey and Sussex</v>
      </c>
      <c r="J1097" s="22" t="str">
        <f>INDEX(TrustCAHUB_map!$A$2:$D$139,MATCH($C1097,TrustCAHUB_map!$A$2:$A$139,FALSE),4)</f>
        <v>South East</v>
      </c>
    </row>
    <row r="1098" spans="1:10" x14ac:dyDescent="0.3">
      <c r="A1098" s="22" t="str">
        <f t="shared" si="17"/>
        <v>'RXH2016Palliative70+'</v>
      </c>
      <c r="B1098" s="22">
        <v>2016</v>
      </c>
      <c r="C1098" s="22" t="s">
        <v>289</v>
      </c>
      <c r="D1098" s="22" t="s">
        <v>8</v>
      </c>
      <c r="E1098" s="22" t="s">
        <v>628</v>
      </c>
      <c r="F1098" s="22">
        <v>9</v>
      </c>
      <c r="G1098" s="22">
        <v>0</v>
      </c>
      <c r="H1098" s="22" t="str">
        <f>INDEX(Bar_data!$A$3:$B$140,MATCH(C1098,Bar_data!$A$3:$A$140,FALSE),2)</f>
        <v>Trust132</v>
      </c>
      <c r="I1098" s="22" t="str">
        <f>INDEX(TrustCAHUB_map!$A$2:$D$139,MATCH($C1098,TrustCAHUB_map!$A$2:$A$139,FALSE),3)</f>
        <v>Surrey and Sussex</v>
      </c>
      <c r="J1098" s="22" t="str">
        <f>INDEX(TrustCAHUB_map!$A$2:$D$139,MATCH($C1098,TrustCAHUB_map!$A$2:$A$139,FALSE),4)</f>
        <v>South East</v>
      </c>
    </row>
    <row r="1099" spans="1:10" x14ac:dyDescent="0.3">
      <c r="A1099" s="22" t="str">
        <f t="shared" si="17"/>
        <v>'RXK2016Curative18-49'</v>
      </c>
      <c r="B1099" s="22">
        <v>2016</v>
      </c>
      <c r="C1099" s="22" t="s">
        <v>290</v>
      </c>
      <c r="D1099" s="22" t="s">
        <v>7</v>
      </c>
      <c r="E1099" s="22" t="s">
        <v>153</v>
      </c>
      <c r="F1099" s="22">
        <v>1</v>
      </c>
      <c r="G1099" s="22">
        <v>0</v>
      </c>
      <c r="H1099" s="22" t="str">
        <f>INDEX(Bar_data!$A$3:$B$140,MATCH(C1099,Bar_data!$A$3:$A$140,FALSE),2)</f>
        <v>Trust133</v>
      </c>
      <c r="I1099" s="22" t="str">
        <f>INDEX(TrustCAHUB_map!$A$2:$D$139,MATCH($C1099,TrustCAHUB_map!$A$2:$A$139,FALSE),3)</f>
        <v>West Midlands</v>
      </c>
      <c r="J1099" s="22" t="str">
        <f>INDEX(TrustCAHUB_map!$A$2:$D$139,MATCH($C1099,TrustCAHUB_map!$A$2:$A$139,FALSE),4)</f>
        <v>West Midlands</v>
      </c>
    </row>
    <row r="1100" spans="1:10" x14ac:dyDescent="0.3">
      <c r="A1100" s="22" t="str">
        <f t="shared" si="17"/>
        <v>'RXK2016Palliative18-49'</v>
      </c>
      <c r="B1100" s="22">
        <v>2016</v>
      </c>
      <c r="C1100" s="22" t="s">
        <v>290</v>
      </c>
      <c r="D1100" s="22" t="s">
        <v>8</v>
      </c>
      <c r="E1100" s="22" t="s">
        <v>153</v>
      </c>
      <c r="F1100" s="22">
        <v>2</v>
      </c>
      <c r="G1100" s="22">
        <v>0</v>
      </c>
      <c r="H1100" s="22" t="str">
        <f>INDEX(Bar_data!$A$3:$B$140,MATCH(C1100,Bar_data!$A$3:$A$140,FALSE),2)</f>
        <v>Trust133</v>
      </c>
      <c r="I1100" s="22" t="str">
        <f>INDEX(TrustCAHUB_map!$A$2:$D$139,MATCH($C1100,TrustCAHUB_map!$A$2:$A$139,FALSE),3)</f>
        <v>West Midlands</v>
      </c>
      <c r="J1100" s="22" t="str">
        <f>INDEX(TrustCAHUB_map!$A$2:$D$139,MATCH($C1100,TrustCAHUB_map!$A$2:$A$139,FALSE),4)</f>
        <v>West Midlands</v>
      </c>
    </row>
    <row r="1101" spans="1:10" x14ac:dyDescent="0.3">
      <c r="A1101" s="22" t="str">
        <f t="shared" si="17"/>
        <v>'RXK2016Palliative50-69'</v>
      </c>
      <c r="B1101" s="22">
        <v>2016</v>
      </c>
      <c r="C1101" s="22" t="s">
        <v>290</v>
      </c>
      <c r="D1101" s="22" t="s">
        <v>8</v>
      </c>
      <c r="E1101" s="22" t="s">
        <v>627</v>
      </c>
      <c r="F1101" s="22">
        <v>9</v>
      </c>
      <c r="G1101" s="22">
        <v>1</v>
      </c>
      <c r="H1101" s="22" t="str">
        <f>INDEX(Bar_data!$A$3:$B$140,MATCH(C1101,Bar_data!$A$3:$A$140,FALSE),2)</f>
        <v>Trust133</v>
      </c>
      <c r="I1101" s="22" t="str">
        <f>INDEX(TrustCAHUB_map!$A$2:$D$139,MATCH($C1101,TrustCAHUB_map!$A$2:$A$139,FALSE),3)</f>
        <v>West Midlands</v>
      </c>
      <c r="J1101" s="22" t="str">
        <f>INDEX(TrustCAHUB_map!$A$2:$D$139,MATCH($C1101,TrustCAHUB_map!$A$2:$A$139,FALSE),4)</f>
        <v>West Midlands</v>
      </c>
    </row>
    <row r="1102" spans="1:10" x14ac:dyDescent="0.3">
      <c r="A1102" s="22" t="str">
        <f t="shared" si="17"/>
        <v>'RXK2016Not assigned50-69'</v>
      </c>
      <c r="B1102" s="22">
        <v>2016</v>
      </c>
      <c r="C1102" s="22" t="s">
        <v>290</v>
      </c>
      <c r="D1102" s="22" t="s">
        <v>477</v>
      </c>
      <c r="E1102" s="22" t="s">
        <v>627</v>
      </c>
      <c r="F1102" s="22">
        <v>4</v>
      </c>
      <c r="G1102" s="22">
        <v>0</v>
      </c>
      <c r="H1102" s="22" t="str">
        <f>INDEX(Bar_data!$A$3:$B$140,MATCH(C1102,Bar_data!$A$3:$A$140,FALSE),2)</f>
        <v>Trust133</v>
      </c>
      <c r="I1102" s="22" t="str">
        <f>INDEX(TrustCAHUB_map!$A$2:$D$139,MATCH($C1102,TrustCAHUB_map!$A$2:$A$139,FALSE),3)</f>
        <v>West Midlands</v>
      </c>
      <c r="J1102" s="22" t="str">
        <f>INDEX(TrustCAHUB_map!$A$2:$D$139,MATCH($C1102,TrustCAHUB_map!$A$2:$A$139,FALSE),4)</f>
        <v>West Midlands</v>
      </c>
    </row>
    <row r="1103" spans="1:10" x14ac:dyDescent="0.3">
      <c r="A1103" s="22" t="str">
        <f t="shared" si="17"/>
        <v>'RXK2016Curative50-69'</v>
      </c>
      <c r="B1103" s="22">
        <v>2016</v>
      </c>
      <c r="C1103" s="22" t="s">
        <v>290</v>
      </c>
      <c r="D1103" s="22" t="s">
        <v>7</v>
      </c>
      <c r="E1103" s="22" t="s">
        <v>627</v>
      </c>
      <c r="F1103" s="22">
        <v>5</v>
      </c>
      <c r="G1103" s="22">
        <v>0</v>
      </c>
      <c r="H1103" s="22" t="str">
        <f>INDEX(Bar_data!$A$3:$B$140,MATCH(C1103,Bar_data!$A$3:$A$140,FALSE),2)</f>
        <v>Trust133</v>
      </c>
      <c r="I1103" s="22" t="str">
        <f>INDEX(TrustCAHUB_map!$A$2:$D$139,MATCH($C1103,TrustCAHUB_map!$A$2:$A$139,FALSE),3)</f>
        <v>West Midlands</v>
      </c>
      <c r="J1103" s="22" t="str">
        <f>INDEX(TrustCAHUB_map!$A$2:$D$139,MATCH($C1103,TrustCAHUB_map!$A$2:$A$139,FALSE),4)</f>
        <v>West Midlands</v>
      </c>
    </row>
    <row r="1104" spans="1:10" x14ac:dyDescent="0.3">
      <c r="A1104" s="22" t="str">
        <f t="shared" si="17"/>
        <v>'RXK2016Palliative70+'</v>
      </c>
      <c r="B1104" s="22">
        <v>2016</v>
      </c>
      <c r="C1104" s="22" t="s">
        <v>290</v>
      </c>
      <c r="D1104" s="22" t="s">
        <v>8</v>
      </c>
      <c r="E1104" s="22" t="s">
        <v>628</v>
      </c>
      <c r="F1104" s="22">
        <v>10</v>
      </c>
      <c r="G1104" s="22">
        <v>1</v>
      </c>
      <c r="H1104" s="22" t="str">
        <f>INDEX(Bar_data!$A$3:$B$140,MATCH(C1104,Bar_data!$A$3:$A$140,FALSE),2)</f>
        <v>Trust133</v>
      </c>
      <c r="I1104" s="22" t="str">
        <f>INDEX(TrustCAHUB_map!$A$2:$D$139,MATCH($C1104,TrustCAHUB_map!$A$2:$A$139,FALSE),3)</f>
        <v>West Midlands</v>
      </c>
      <c r="J1104" s="22" t="str">
        <f>INDEX(TrustCAHUB_map!$A$2:$D$139,MATCH($C1104,TrustCAHUB_map!$A$2:$A$139,FALSE),4)</f>
        <v>West Midlands</v>
      </c>
    </row>
    <row r="1105" spans="1:10" x14ac:dyDescent="0.3">
      <c r="A1105" s="22" t="str">
        <f t="shared" si="17"/>
        <v>'RXK2016Curative70+'</v>
      </c>
      <c r="B1105" s="22">
        <v>2016</v>
      </c>
      <c r="C1105" s="22" t="s">
        <v>290</v>
      </c>
      <c r="D1105" s="22" t="s">
        <v>7</v>
      </c>
      <c r="E1105" s="22" t="s">
        <v>628</v>
      </c>
      <c r="F1105" s="22">
        <v>7</v>
      </c>
      <c r="G1105" s="22">
        <v>0</v>
      </c>
      <c r="H1105" s="22" t="str">
        <f>INDEX(Bar_data!$A$3:$B$140,MATCH(C1105,Bar_data!$A$3:$A$140,FALSE),2)</f>
        <v>Trust133</v>
      </c>
      <c r="I1105" s="22" t="str">
        <f>INDEX(TrustCAHUB_map!$A$2:$D$139,MATCH($C1105,TrustCAHUB_map!$A$2:$A$139,FALSE),3)</f>
        <v>West Midlands</v>
      </c>
      <c r="J1105" s="22" t="str">
        <f>INDEX(TrustCAHUB_map!$A$2:$D$139,MATCH($C1105,TrustCAHUB_map!$A$2:$A$139,FALSE),4)</f>
        <v>West Midlands</v>
      </c>
    </row>
    <row r="1106" spans="1:10" x14ac:dyDescent="0.3">
      <c r="A1106" s="22" t="str">
        <f t="shared" si="17"/>
        <v>'RXK2016Not assigned70+'</v>
      </c>
      <c r="B1106" s="22">
        <v>2016</v>
      </c>
      <c r="C1106" s="22" t="s">
        <v>290</v>
      </c>
      <c r="D1106" s="22" t="s">
        <v>477</v>
      </c>
      <c r="E1106" s="22" t="s">
        <v>628</v>
      </c>
      <c r="F1106" s="22">
        <v>3</v>
      </c>
      <c r="G1106" s="22">
        <v>0</v>
      </c>
      <c r="H1106" s="22" t="str">
        <f>INDEX(Bar_data!$A$3:$B$140,MATCH(C1106,Bar_data!$A$3:$A$140,FALSE),2)</f>
        <v>Trust133</v>
      </c>
      <c r="I1106" s="22" t="str">
        <f>INDEX(TrustCAHUB_map!$A$2:$D$139,MATCH($C1106,TrustCAHUB_map!$A$2:$A$139,FALSE),3)</f>
        <v>West Midlands</v>
      </c>
      <c r="J1106" s="22" t="str">
        <f>INDEX(TrustCAHUB_map!$A$2:$D$139,MATCH($C1106,TrustCAHUB_map!$A$2:$A$139,FALSE),4)</f>
        <v>West Midlands</v>
      </c>
    </row>
    <row r="1107" spans="1:10" x14ac:dyDescent="0.3">
      <c r="A1107" s="22" t="str">
        <f t="shared" si="17"/>
        <v>'RXL2016Palliative18-49'</v>
      </c>
      <c r="B1107" s="22">
        <v>2016</v>
      </c>
      <c r="C1107" s="22" t="s">
        <v>291</v>
      </c>
      <c r="D1107" s="22" t="s">
        <v>8</v>
      </c>
      <c r="E1107" s="22" t="s">
        <v>153</v>
      </c>
      <c r="F1107" s="22">
        <v>2</v>
      </c>
      <c r="G1107" s="22">
        <v>0</v>
      </c>
      <c r="H1107" s="22" t="str">
        <f>INDEX(Bar_data!$A$3:$B$140,MATCH(C1107,Bar_data!$A$3:$A$140,FALSE),2)</f>
        <v>Trust134</v>
      </c>
      <c r="I1107" s="22" t="str">
        <f>INDEX(TrustCAHUB_map!$A$2:$D$139,MATCH($C1107,TrustCAHUB_map!$A$2:$A$139,FALSE),3)</f>
        <v>Lancashire and South Cumbria</v>
      </c>
      <c r="J1107" s="22" t="str">
        <f>INDEX(TrustCAHUB_map!$A$2:$D$139,MATCH($C1107,TrustCAHUB_map!$A$2:$A$139,FALSE),4)</f>
        <v>North West</v>
      </c>
    </row>
    <row r="1108" spans="1:10" x14ac:dyDescent="0.3">
      <c r="A1108" s="22" t="str">
        <f t="shared" si="17"/>
        <v>'RXL2016Palliative50-69'</v>
      </c>
      <c r="B1108" s="22">
        <v>2016</v>
      </c>
      <c r="C1108" s="22" t="s">
        <v>291</v>
      </c>
      <c r="D1108" s="22" t="s">
        <v>8</v>
      </c>
      <c r="E1108" s="22" t="s">
        <v>627</v>
      </c>
      <c r="F1108" s="22">
        <v>12</v>
      </c>
      <c r="G1108" s="22">
        <v>1</v>
      </c>
      <c r="H1108" s="22" t="str">
        <f>INDEX(Bar_data!$A$3:$B$140,MATCH(C1108,Bar_data!$A$3:$A$140,FALSE),2)</f>
        <v>Trust134</v>
      </c>
      <c r="I1108" s="22" t="str">
        <f>INDEX(TrustCAHUB_map!$A$2:$D$139,MATCH($C1108,TrustCAHUB_map!$A$2:$A$139,FALSE),3)</f>
        <v>Lancashire and South Cumbria</v>
      </c>
      <c r="J1108" s="22" t="str">
        <f>INDEX(TrustCAHUB_map!$A$2:$D$139,MATCH($C1108,TrustCAHUB_map!$A$2:$A$139,FALSE),4)</f>
        <v>North West</v>
      </c>
    </row>
    <row r="1109" spans="1:10" x14ac:dyDescent="0.3">
      <c r="A1109" s="22" t="str">
        <f t="shared" si="17"/>
        <v>'RXL2016Curative50-69'</v>
      </c>
      <c r="B1109" s="22">
        <v>2016</v>
      </c>
      <c r="C1109" s="22" t="s">
        <v>291</v>
      </c>
      <c r="D1109" s="22" t="s">
        <v>7</v>
      </c>
      <c r="E1109" s="22" t="s">
        <v>627</v>
      </c>
      <c r="F1109" s="22">
        <v>8</v>
      </c>
      <c r="G1109" s="22">
        <v>0</v>
      </c>
      <c r="H1109" s="22" t="str">
        <f>INDEX(Bar_data!$A$3:$B$140,MATCH(C1109,Bar_data!$A$3:$A$140,FALSE),2)</f>
        <v>Trust134</v>
      </c>
      <c r="I1109" s="22" t="str">
        <f>INDEX(TrustCAHUB_map!$A$2:$D$139,MATCH($C1109,TrustCAHUB_map!$A$2:$A$139,FALSE),3)</f>
        <v>Lancashire and South Cumbria</v>
      </c>
      <c r="J1109" s="22" t="str">
        <f>INDEX(TrustCAHUB_map!$A$2:$D$139,MATCH($C1109,TrustCAHUB_map!$A$2:$A$139,FALSE),4)</f>
        <v>North West</v>
      </c>
    </row>
    <row r="1110" spans="1:10" x14ac:dyDescent="0.3">
      <c r="A1110" s="22" t="str">
        <f t="shared" si="17"/>
        <v>'RXL2016Not assigned50-69'</v>
      </c>
      <c r="B1110" s="22">
        <v>2016</v>
      </c>
      <c r="C1110" s="22" t="s">
        <v>291</v>
      </c>
      <c r="D1110" s="22" t="s">
        <v>477</v>
      </c>
      <c r="E1110" s="22" t="s">
        <v>627</v>
      </c>
      <c r="F1110" s="22">
        <v>8</v>
      </c>
      <c r="G1110" s="22">
        <v>2</v>
      </c>
      <c r="H1110" s="22" t="str">
        <f>INDEX(Bar_data!$A$3:$B$140,MATCH(C1110,Bar_data!$A$3:$A$140,FALSE),2)</f>
        <v>Trust134</v>
      </c>
      <c r="I1110" s="22" t="str">
        <f>INDEX(TrustCAHUB_map!$A$2:$D$139,MATCH($C1110,TrustCAHUB_map!$A$2:$A$139,FALSE),3)</f>
        <v>Lancashire and South Cumbria</v>
      </c>
      <c r="J1110" s="22" t="str">
        <f>INDEX(TrustCAHUB_map!$A$2:$D$139,MATCH($C1110,TrustCAHUB_map!$A$2:$A$139,FALSE),4)</f>
        <v>North West</v>
      </c>
    </row>
    <row r="1111" spans="1:10" x14ac:dyDescent="0.3">
      <c r="A1111" s="22" t="str">
        <f t="shared" si="17"/>
        <v>'RXL2016Curative70+'</v>
      </c>
      <c r="B1111" s="22">
        <v>2016</v>
      </c>
      <c r="C1111" s="22" t="s">
        <v>291</v>
      </c>
      <c r="D1111" s="22" t="s">
        <v>7</v>
      </c>
      <c r="E1111" s="22" t="s">
        <v>628</v>
      </c>
      <c r="F1111" s="22">
        <v>11</v>
      </c>
      <c r="G1111" s="22">
        <v>1</v>
      </c>
      <c r="H1111" s="22" t="str">
        <f>INDEX(Bar_data!$A$3:$B$140,MATCH(C1111,Bar_data!$A$3:$A$140,FALSE),2)</f>
        <v>Trust134</v>
      </c>
      <c r="I1111" s="22" t="str">
        <f>INDEX(TrustCAHUB_map!$A$2:$D$139,MATCH($C1111,TrustCAHUB_map!$A$2:$A$139,FALSE),3)</f>
        <v>Lancashire and South Cumbria</v>
      </c>
      <c r="J1111" s="22" t="str">
        <f>INDEX(TrustCAHUB_map!$A$2:$D$139,MATCH($C1111,TrustCAHUB_map!$A$2:$A$139,FALSE),4)</f>
        <v>North West</v>
      </c>
    </row>
    <row r="1112" spans="1:10" x14ac:dyDescent="0.3">
      <c r="A1112" s="22" t="str">
        <f t="shared" si="17"/>
        <v>'RXL2016Not assigned70+'</v>
      </c>
      <c r="B1112" s="22">
        <v>2016</v>
      </c>
      <c r="C1112" s="22" t="s">
        <v>291</v>
      </c>
      <c r="D1112" s="22" t="s">
        <v>477</v>
      </c>
      <c r="E1112" s="22" t="s">
        <v>628</v>
      </c>
      <c r="F1112" s="22">
        <v>8</v>
      </c>
      <c r="G1112" s="22">
        <v>1</v>
      </c>
      <c r="H1112" s="22" t="str">
        <f>INDEX(Bar_data!$A$3:$B$140,MATCH(C1112,Bar_data!$A$3:$A$140,FALSE),2)</f>
        <v>Trust134</v>
      </c>
      <c r="I1112" s="22" t="str">
        <f>INDEX(TrustCAHUB_map!$A$2:$D$139,MATCH($C1112,TrustCAHUB_map!$A$2:$A$139,FALSE),3)</f>
        <v>Lancashire and South Cumbria</v>
      </c>
      <c r="J1112" s="22" t="str">
        <f>INDEX(TrustCAHUB_map!$A$2:$D$139,MATCH($C1112,TrustCAHUB_map!$A$2:$A$139,FALSE),4)</f>
        <v>North West</v>
      </c>
    </row>
    <row r="1113" spans="1:10" x14ac:dyDescent="0.3">
      <c r="A1113" s="22" t="str">
        <f t="shared" si="17"/>
        <v>'RXL2016Palliative70+'</v>
      </c>
      <c r="B1113" s="22">
        <v>2016</v>
      </c>
      <c r="C1113" s="22" t="s">
        <v>291</v>
      </c>
      <c r="D1113" s="22" t="s">
        <v>8</v>
      </c>
      <c r="E1113" s="22" t="s">
        <v>628</v>
      </c>
      <c r="F1113" s="22">
        <v>16</v>
      </c>
      <c r="G1113" s="22">
        <v>1</v>
      </c>
      <c r="H1113" s="22" t="str">
        <f>INDEX(Bar_data!$A$3:$B$140,MATCH(C1113,Bar_data!$A$3:$A$140,FALSE),2)</f>
        <v>Trust134</v>
      </c>
      <c r="I1113" s="22" t="str">
        <f>INDEX(TrustCAHUB_map!$A$2:$D$139,MATCH($C1113,TrustCAHUB_map!$A$2:$A$139,FALSE),3)</f>
        <v>Lancashire and South Cumbria</v>
      </c>
      <c r="J1113" s="22" t="str">
        <f>INDEX(TrustCAHUB_map!$A$2:$D$139,MATCH($C1113,TrustCAHUB_map!$A$2:$A$139,FALSE),4)</f>
        <v>North West</v>
      </c>
    </row>
    <row r="1114" spans="1:10" x14ac:dyDescent="0.3">
      <c r="A1114" s="22" t="str">
        <f t="shared" si="17"/>
        <v>'RXN2016Curative18-49'</v>
      </c>
      <c r="B1114" s="22">
        <v>2016</v>
      </c>
      <c r="C1114" s="22" t="s">
        <v>292</v>
      </c>
      <c r="D1114" s="22" t="s">
        <v>7</v>
      </c>
      <c r="E1114" s="22" t="s">
        <v>153</v>
      </c>
      <c r="F1114" s="22">
        <v>1</v>
      </c>
      <c r="G1114" s="22">
        <v>0</v>
      </c>
      <c r="H1114" s="22" t="str">
        <f>INDEX(Bar_data!$A$3:$B$140,MATCH(C1114,Bar_data!$A$3:$A$140,FALSE),2)</f>
        <v>Trust135</v>
      </c>
      <c r="I1114" s="22" t="str">
        <f>INDEX(TrustCAHUB_map!$A$2:$D$139,MATCH($C1114,TrustCAHUB_map!$A$2:$A$139,FALSE),3)</f>
        <v>Lancashire and South Cumbria</v>
      </c>
      <c r="J1114" s="22" t="str">
        <f>INDEX(TrustCAHUB_map!$A$2:$D$139,MATCH($C1114,TrustCAHUB_map!$A$2:$A$139,FALSE),4)</f>
        <v>North West</v>
      </c>
    </row>
    <row r="1115" spans="1:10" x14ac:dyDescent="0.3">
      <c r="A1115" s="22" t="str">
        <f t="shared" si="17"/>
        <v>'RXN2016Palliative18-49'</v>
      </c>
      <c r="B1115" s="22">
        <v>2016</v>
      </c>
      <c r="C1115" s="22" t="s">
        <v>292</v>
      </c>
      <c r="D1115" s="22" t="s">
        <v>8</v>
      </c>
      <c r="E1115" s="22" t="s">
        <v>153</v>
      </c>
      <c r="F1115" s="22">
        <v>2</v>
      </c>
      <c r="G1115" s="22">
        <v>0</v>
      </c>
      <c r="H1115" s="22" t="str">
        <f>INDEX(Bar_data!$A$3:$B$140,MATCH(C1115,Bar_data!$A$3:$A$140,FALSE),2)</f>
        <v>Trust135</v>
      </c>
      <c r="I1115" s="22" t="str">
        <f>INDEX(TrustCAHUB_map!$A$2:$D$139,MATCH($C1115,TrustCAHUB_map!$A$2:$A$139,FALSE),3)</f>
        <v>Lancashire and South Cumbria</v>
      </c>
      <c r="J1115" s="22" t="str">
        <f>INDEX(TrustCAHUB_map!$A$2:$D$139,MATCH($C1115,TrustCAHUB_map!$A$2:$A$139,FALSE),4)</f>
        <v>North West</v>
      </c>
    </row>
    <row r="1116" spans="1:10" x14ac:dyDescent="0.3">
      <c r="A1116" s="22" t="str">
        <f t="shared" si="17"/>
        <v>'RXN2016Curative50-69'</v>
      </c>
      <c r="B1116" s="22">
        <v>2016</v>
      </c>
      <c r="C1116" s="22" t="s">
        <v>292</v>
      </c>
      <c r="D1116" s="22" t="s">
        <v>7</v>
      </c>
      <c r="E1116" s="22" t="s">
        <v>627</v>
      </c>
      <c r="F1116" s="22">
        <v>23</v>
      </c>
      <c r="G1116" s="22">
        <v>0</v>
      </c>
      <c r="H1116" s="22" t="str">
        <f>INDEX(Bar_data!$A$3:$B$140,MATCH(C1116,Bar_data!$A$3:$A$140,FALSE),2)</f>
        <v>Trust135</v>
      </c>
      <c r="I1116" s="22" t="str">
        <f>INDEX(TrustCAHUB_map!$A$2:$D$139,MATCH($C1116,TrustCAHUB_map!$A$2:$A$139,FALSE),3)</f>
        <v>Lancashire and South Cumbria</v>
      </c>
      <c r="J1116" s="22" t="str">
        <f>INDEX(TrustCAHUB_map!$A$2:$D$139,MATCH($C1116,TrustCAHUB_map!$A$2:$A$139,FALSE),4)</f>
        <v>North West</v>
      </c>
    </row>
    <row r="1117" spans="1:10" x14ac:dyDescent="0.3">
      <c r="A1117" s="22" t="str">
        <f t="shared" si="17"/>
        <v>'RXN2016Palliative50-69'</v>
      </c>
      <c r="B1117" s="22">
        <v>2016</v>
      </c>
      <c r="C1117" s="22" t="s">
        <v>292</v>
      </c>
      <c r="D1117" s="22" t="s">
        <v>8</v>
      </c>
      <c r="E1117" s="22" t="s">
        <v>627</v>
      </c>
      <c r="F1117" s="22">
        <v>27</v>
      </c>
      <c r="G1117" s="22">
        <v>3</v>
      </c>
      <c r="H1117" s="22" t="str">
        <f>INDEX(Bar_data!$A$3:$B$140,MATCH(C1117,Bar_data!$A$3:$A$140,FALSE),2)</f>
        <v>Trust135</v>
      </c>
      <c r="I1117" s="22" t="str">
        <f>INDEX(TrustCAHUB_map!$A$2:$D$139,MATCH($C1117,TrustCAHUB_map!$A$2:$A$139,FALSE),3)</f>
        <v>Lancashire and South Cumbria</v>
      </c>
      <c r="J1117" s="22" t="str">
        <f>INDEX(TrustCAHUB_map!$A$2:$D$139,MATCH($C1117,TrustCAHUB_map!$A$2:$A$139,FALSE),4)</f>
        <v>North West</v>
      </c>
    </row>
    <row r="1118" spans="1:10" x14ac:dyDescent="0.3">
      <c r="A1118" s="22" t="str">
        <f t="shared" si="17"/>
        <v>'RXN2016Not assigned50-69'</v>
      </c>
      <c r="B1118" s="22">
        <v>2016</v>
      </c>
      <c r="C1118" s="22" t="s">
        <v>292</v>
      </c>
      <c r="D1118" s="22" t="s">
        <v>477</v>
      </c>
      <c r="E1118" s="22" t="s">
        <v>627</v>
      </c>
      <c r="F1118" s="22">
        <v>1</v>
      </c>
      <c r="G1118" s="22">
        <v>0</v>
      </c>
      <c r="H1118" s="22" t="str">
        <f>INDEX(Bar_data!$A$3:$B$140,MATCH(C1118,Bar_data!$A$3:$A$140,FALSE),2)</f>
        <v>Trust135</v>
      </c>
      <c r="I1118" s="22" t="str">
        <f>INDEX(TrustCAHUB_map!$A$2:$D$139,MATCH($C1118,TrustCAHUB_map!$A$2:$A$139,FALSE),3)</f>
        <v>Lancashire and South Cumbria</v>
      </c>
      <c r="J1118" s="22" t="str">
        <f>INDEX(TrustCAHUB_map!$A$2:$D$139,MATCH($C1118,TrustCAHUB_map!$A$2:$A$139,FALSE),4)</f>
        <v>North West</v>
      </c>
    </row>
    <row r="1119" spans="1:10" x14ac:dyDescent="0.3">
      <c r="A1119" s="22" t="str">
        <f t="shared" si="17"/>
        <v>'RXN2016Curative70+'</v>
      </c>
      <c r="B1119" s="22">
        <v>2016</v>
      </c>
      <c r="C1119" s="22" t="s">
        <v>292</v>
      </c>
      <c r="D1119" s="22" t="s">
        <v>7</v>
      </c>
      <c r="E1119" s="22" t="s">
        <v>628</v>
      </c>
      <c r="F1119" s="22">
        <v>22</v>
      </c>
      <c r="G1119" s="22">
        <v>0</v>
      </c>
      <c r="H1119" s="22" t="str">
        <f>INDEX(Bar_data!$A$3:$B$140,MATCH(C1119,Bar_data!$A$3:$A$140,FALSE),2)</f>
        <v>Trust135</v>
      </c>
      <c r="I1119" s="22" t="str">
        <f>INDEX(TrustCAHUB_map!$A$2:$D$139,MATCH($C1119,TrustCAHUB_map!$A$2:$A$139,FALSE),3)</f>
        <v>Lancashire and South Cumbria</v>
      </c>
      <c r="J1119" s="22" t="str">
        <f>INDEX(TrustCAHUB_map!$A$2:$D$139,MATCH($C1119,TrustCAHUB_map!$A$2:$A$139,FALSE),4)</f>
        <v>North West</v>
      </c>
    </row>
    <row r="1120" spans="1:10" x14ac:dyDescent="0.3">
      <c r="A1120" s="22" t="str">
        <f t="shared" si="17"/>
        <v>'RXN2016Palliative70+'</v>
      </c>
      <c r="B1120" s="22">
        <v>2016</v>
      </c>
      <c r="C1120" s="22" t="s">
        <v>292</v>
      </c>
      <c r="D1120" s="22" t="s">
        <v>8</v>
      </c>
      <c r="E1120" s="22" t="s">
        <v>628</v>
      </c>
      <c r="F1120" s="22">
        <v>15</v>
      </c>
      <c r="G1120" s="22">
        <v>0</v>
      </c>
      <c r="H1120" s="22" t="str">
        <f>INDEX(Bar_data!$A$3:$B$140,MATCH(C1120,Bar_data!$A$3:$A$140,FALSE),2)</f>
        <v>Trust135</v>
      </c>
      <c r="I1120" s="22" t="str">
        <f>INDEX(TrustCAHUB_map!$A$2:$D$139,MATCH($C1120,TrustCAHUB_map!$A$2:$A$139,FALSE),3)</f>
        <v>Lancashire and South Cumbria</v>
      </c>
      <c r="J1120" s="22" t="str">
        <f>INDEX(TrustCAHUB_map!$A$2:$D$139,MATCH($C1120,TrustCAHUB_map!$A$2:$A$139,FALSE),4)</f>
        <v>North West</v>
      </c>
    </row>
    <row r="1121" spans="1:10" x14ac:dyDescent="0.3">
      <c r="A1121" s="22" t="str">
        <f t="shared" si="17"/>
        <v>'RXP2016Curative18-49'</v>
      </c>
      <c r="B1121" s="22">
        <v>2016</v>
      </c>
      <c r="C1121" s="22" t="s">
        <v>293</v>
      </c>
      <c r="D1121" s="22" t="s">
        <v>7</v>
      </c>
      <c r="E1121" s="22" t="s">
        <v>153</v>
      </c>
      <c r="F1121" s="22">
        <v>1</v>
      </c>
      <c r="G1121" s="22">
        <v>0</v>
      </c>
      <c r="H1121" s="22" t="str">
        <f>INDEX(Bar_data!$A$3:$B$140,MATCH(C1121,Bar_data!$A$3:$A$140,FALSE),2)</f>
        <v>Trust136</v>
      </c>
      <c r="I1121" s="22" t="str">
        <f>INDEX(TrustCAHUB_map!$A$2:$D$139,MATCH($C1121,TrustCAHUB_map!$A$2:$A$139,FALSE),3)</f>
        <v>North East and Cumbria</v>
      </c>
      <c r="J1121" s="22" t="str">
        <f>INDEX(TrustCAHUB_map!$A$2:$D$139,MATCH($C1121,TrustCAHUB_map!$A$2:$A$139,FALSE),4)</f>
        <v>North East</v>
      </c>
    </row>
    <row r="1122" spans="1:10" x14ac:dyDescent="0.3">
      <c r="A1122" s="22" t="str">
        <f t="shared" si="17"/>
        <v>'RXP2016Curative50-69'</v>
      </c>
      <c r="B1122" s="22">
        <v>2016</v>
      </c>
      <c r="C1122" s="22" t="s">
        <v>293</v>
      </c>
      <c r="D1122" s="22" t="s">
        <v>7</v>
      </c>
      <c r="E1122" s="22" t="s">
        <v>627</v>
      </c>
      <c r="F1122" s="22">
        <v>1</v>
      </c>
      <c r="G1122" s="22">
        <v>0</v>
      </c>
      <c r="H1122" s="22" t="str">
        <f>INDEX(Bar_data!$A$3:$B$140,MATCH(C1122,Bar_data!$A$3:$A$140,FALSE),2)</f>
        <v>Trust136</v>
      </c>
      <c r="I1122" s="22" t="str">
        <f>INDEX(TrustCAHUB_map!$A$2:$D$139,MATCH($C1122,TrustCAHUB_map!$A$2:$A$139,FALSE),3)</f>
        <v>North East and Cumbria</v>
      </c>
      <c r="J1122" s="22" t="str">
        <f>INDEX(TrustCAHUB_map!$A$2:$D$139,MATCH($C1122,TrustCAHUB_map!$A$2:$A$139,FALSE),4)</f>
        <v>North East</v>
      </c>
    </row>
    <row r="1123" spans="1:10" x14ac:dyDescent="0.3">
      <c r="A1123" s="22" t="str">
        <f t="shared" si="17"/>
        <v>'RXP2016Not assigned50-69'</v>
      </c>
      <c r="B1123" s="22">
        <v>2016</v>
      </c>
      <c r="C1123" s="22" t="s">
        <v>293</v>
      </c>
      <c r="D1123" s="22" t="s">
        <v>477</v>
      </c>
      <c r="E1123" s="22" t="s">
        <v>627</v>
      </c>
      <c r="F1123" s="22">
        <v>6</v>
      </c>
      <c r="G1123" s="22">
        <v>0</v>
      </c>
      <c r="H1123" s="22" t="str">
        <f>INDEX(Bar_data!$A$3:$B$140,MATCH(C1123,Bar_data!$A$3:$A$140,FALSE),2)</f>
        <v>Trust136</v>
      </c>
      <c r="I1123" s="22" t="str">
        <f>INDEX(TrustCAHUB_map!$A$2:$D$139,MATCH($C1123,TrustCAHUB_map!$A$2:$A$139,FALSE),3)</f>
        <v>North East and Cumbria</v>
      </c>
      <c r="J1123" s="22" t="str">
        <f>INDEX(TrustCAHUB_map!$A$2:$D$139,MATCH($C1123,TrustCAHUB_map!$A$2:$A$139,FALSE),4)</f>
        <v>North East</v>
      </c>
    </row>
    <row r="1124" spans="1:10" x14ac:dyDescent="0.3">
      <c r="A1124" s="22" t="str">
        <f t="shared" si="17"/>
        <v>'RXP2016Palliative50-69'</v>
      </c>
      <c r="B1124" s="22">
        <v>2016</v>
      </c>
      <c r="C1124" s="22" t="s">
        <v>293</v>
      </c>
      <c r="D1124" s="22" t="s">
        <v>8</v>
      </c>
      <c r="E1124" s="22" t="s">
        <v>627</v>
      </c>
      <c r="F1124" s="22">
        <v>1</v>
      </c>
      <c r="G1124" s="22">
        <v>0</v>
      </c>
      <c r="H1124" s="22" t="str">
        <f>INDEX(Bar_data!$A$3:$B$140,MATCH(C1124,Bar_data!$A$3:$A$140,FALSE),2)</f>
        <v>Trust136</v>
      </c>
      <c r="I1124" s="22" t="str">
        <f>INDEX(TrustCAHUB_map!$A$2:$D$139,MATCH($C1124,TrustCAHUB_map!$A$2:$A$139,FALSE),3)</f>
        <v>North East and Cumbria</v>
      </c>
      <c r="J1124" s="22" t="str">
        <f>INDEX(TrustCAHUB_map!$A$2:$D$139,MATCH($C1124,TrustCAHUB_map!$A$2:$A$139,FALSE),4)</f>
        <v>North East</v>
      </c>
    </row>
    <row r="1125" spans="1:10" x14ac:dyDescent="0.3">
      <c r="A1125" s="22" t="str">
        <f t="shared" si="17"/>
        <v>'RXP2016Not assigned70+'</v>
      </c>
      <c r="B1125" s="22">
        <v>2016</v>
      </c>
      <c r="C1125" s="22" t="s">
        <v>293</v>
      </c>
      <c r="D1125" s="22" t="s">
        <v>477</v>
      </c>
      <c r="E1125" s="22" t="s">
        <v>628</v>
      </c>
      <c r="F1125" s="22">
        <v>1</v>
      </c>
      <c r="G1125" s="22">
        <v>0</v>
      </c>
      <c r="H1125" s="22" t="str">
        <f>INDEX(Bar_data!$A$3:$B$140,MATCH(C1125,Bar_data!$A$3:$A$140,FALSE),2)</f>
        <v>Trust136</v>
      </c>
      <c r="I1125" s="22" t="str">
        <f>INDEX(TrustCAHUB_map!$A$2:$D$139,MATCH($C1125,TrustCAHUB_map!$A$2:$A$139,FALSE),3)</f>
        <v>North East and Cumbria</v>
      </c>
      <c r="J1125" s="22" t="str">
        <f>INDEX(TrustCAHUB_map!$A$2:$D$139,MATCH($C1125,TrustCAHUB_map!$A$2:$A$139,FALSE),4)</f>
        <v>North East</v>
      </c>
    </row>
    <row r="1126" spans="1:10" x14ac:dyDescent="0.3">
      <c r="A1126" s="22" t="str">
        <f t="shared" si="17"/>
        <v>'RXP2016Curative70+'</v>
      </c>
      <c r="B1126" s="22">
        <v>2016</v>
      </c>
      <c r="C1126" s="22" t="s">
        <v>293</v>
      </c>
      <c r="D1126" s="22" t="s">
        <v>7</v>
      </c>
      <c r="E1126" s="22" t="s">
        <v>628</v>
      </c>
      <c r="F1126" s="22">
        <v>1</v>
      </c>
      <c r="G1126" s="22">
        <v>1</v>
      </c>
      <c r="H1126" s="22" t="str">
        <f>INDEX(Bar_data!$A$3:$B$140,MATCH(C1126,Bar_data!$A$3:$A$140,FALSE),2)</f>
        <v>Trust136</v>
      </c>
      <c r="I1126" s="22" t="str">
        <f>INDEX(TrustCAHUB_map!$A$2:$D$139,MATCH($C1126,TrustCAHUB_map!$A$2:$A$139,FALSE),3)</f>
        <v>North East and Cumbria</v>
      </c>
      <c r="J1126" s="22" t="str">
        <f>INDEX(TrustCAHUB_map!$A$2:$D$139,MATCH($C1126,TrustCAHUB_map!$A$2:$A$139,FALSE),4)</f>
        <v>North East</v>
      </c>
    </row>
    <row r="1127" spans="1:10" x14ac:dyDescent="0.3">
      <c r="A1127" s="22" t="str">
        <f t="shared" si="17"/>
        <v>'RXP2016Palliative70+'</v>
      </c>
      <c r="B1127" s="22">
        <v>2016</v>
      </c>
      <c r="C1127" s="22" t="s">
        <v>293</v>
      </c>
      <c r="D1127" s="22" t="s">
        <v>8</v>
      </c>
      <c r="E1127" s="22" t="s">
        <v>628</v>
      </c>
      <c r="F1127" s="22">
        <v>1</v>
      </c>
      <c r="G1127" s="22">
        <v>0</v>
      </c>
      <c r="H1127" s="22" t="str">
        <f>INDEX(Bar_data!$A$3:$B$140,MATCH(C1127,Bar_data!$A$3:$A$140,FALSE),2)</f>
        <v>Trust136</v>
      </c>
      <c r="I1127" s="22" t="str">
        <f>INDEX(TrustCAHUB_map!$A$2:$D$139,MATCH($C1127,TrustCAHUB_map!$A$2:$A$139,FALSE),3)</f>
        <v>North East and Cumbria</v>
      </c>
      <c r="J1127" s="22" t="str">
        <f>INDEX(TrustCAHUB_map!$A$2:$D$139,MATCH($C1127,TrustCAHUB_map!$A$2:$A$139,FALSE),4)</f>
        <v>North East</v>
      </c>
    </row>
    <row r="1128" spans="1:10" x14ac:dyDescent="0.3">
      <c r="A1128" s="22" t="str">
        <f t="shared" si="17"/>
        <v>'RXQ2016Curative50-69'</v>
      </c>
      <c r="B1128" s="22">
        <v>2016</v>
      </c>
      <c r="C1128" s="22" t="s">
        <v>294</v>
      </c>
      <c r="D1128" s="22" t="s">
        <v>7</v>
      </c>
      <c r="E1128" s="22" t="s">
        <v>627</v>
      </c>
      <c r="F1128" s="22">
        <v>7</v>
      </c>
      <c r="G1128" s="22">
        <v>0</v>
      </c>
      <c r="H1128" s="22" t="str">
        <f>INDEX(Bar_data!$A$3:$B$140,MATCH(C1128,Bar_data!$A$3:$A$140,FALSE),2)</f>
        <v>Trust137</v>
      </c>
      <c r="I1128" s="22" t="str">
        <f>INDEX(TrustCAHUB_map!$A$2:$D$139,MATCH($C1128,TrustCAHUB_map!$A$2:$A$139,FALSE),3)</f>
        <v>Thames Valley</v>
      </c>
      <c r="J1128" s="22" t="str">
        <f>INDEX(TrustCAHUB_map!$A$2:$D$139,MATCH($C1128,TrustCAHUB_map!$A$2:$A$139,FALSE),4)</f>
        <v>Wessex</v>
      </c>
    </row>
    <row r="1129" spans="1:10" x14ac:dyDescent="0.3">
      <c r="A1129" s="22" t="str">
        <f t="shared" si="17"/>
        <v>'RXQ2016Palliative50-69'</v>
      </c>
      <c r="B1129" s="22">
        <v>2016</v>
      </c>
      <c r="C1129" s="22" t="s">
        <v>294</v>
      </c>
      <c r="D1129" s="22" t="s">
        <v>8</v>
      </c>
      <c r="E1129" s="22" t="s">
        <v>627</v>
      </c>
      <c r="F1129" s="22">
        <v>13</v>
      </c>
      <c r="G1129" s="22">
        <v>3</v>
      </c>
      <c r="H1129" s="22" t="str">
        <f>INDEX(Bar_data!$A$3:$B$140,MATCH(C1129,Bar_data!$A$3:$A$140,FALSE),2)</f>
        <v>Trust137</v>
      </c>
      <c r="I1129" s="22" t="str">
        <f>INDEX(TrustCAHUB_map!$A$2:$D$139,MATCH($C1129,TrustCAHUB_map!$A$2:$A$139,FALSE),3)</f>
        <v>Thames Valley</v>
      </c>
      <c r="J1129" s="22" t="str">
        <f>INDEX(TrustCAHUB_map!$A$2:$D$139,MATCH($C1129,TrustCAHUB_map!$A$2:$A$139,FALSE),4)</f>
        <v>Wessex</v>
      </c>
    </row>
    <row r="1130" spans="1:10" x14ac:dyDescent="0.3">
      <c r="A1130" s="22" t="str">
        <f t="shared" si="17"/>
        <v>'RXQ2016Palliative70+'</v>
      </c>
      <c r="B1130" s="22">
        <v>2016</v>
      </c>
      <c r="C1130" s="22" t="s">
        <v>294</v>
      </c>
      <c r="D1130" s="22" t="s">
        <v>8</v>
      </c>
      <c r="E1130" s="22" t="s">
        <v>628</v>
      </c>
      <c r="F1130" s="22">
        <v>7</v>
      </c>
      <c r="G1130" s="22">
        <v>0</v>
      </c>
      <c r="H1130" s="22" t="str">
        <f>INDEX(Bar_data!$A$3:$B$140,MATCH(C1130,Bar_data!$A$3:$A$140,FALSE),2)</f>
        <v>Trust137</v>
      </c>
      <c r="I1130" s="22" t="str">
        <f>INDEX(TrustCAHUB_map!$A$2:$D$139,MATCH($C1130,TrustCAHUB_map!$A$2:$A$139,FALSE),3)</f>
        <v>Thames Valley</v>
      </c>
      <c r="J1130" s="22" t="str">
        <f>INDEX(TrustCAHUB_map!$A$2:$D$139,MATCH($C1130,TrustCAHUB_map!$A$2:$A$139,FALSE),4)</f>
        <v>Wessex</v>
      </c>
    </row>
    <row r="1131" spans="1:10" x14ac:dyDescent="0.3">
      <c r="A1131" s="22" t="str">
        <f t="shared" si="17"/>
        <v>'RXQ2016Curative70+'</v>
      </c>
      <c r="B1131" s="22">
        <v>2016</v>
      </c>
      <c r="C1131" s="22" t="s">
        <v>294</v>
      </c>
      <c r="D1131" s="22" t="s">
        <v>7</v>
      </c>
      <c r="E1131" s="22" t="s">
        <v>628</v>
      </c>
      <c r="F1131" s="22">
        <v>5</v>
      </c>
      <c r="G1131" s="22">
        <v>1</v>
      </c>
      <c r="H1131" s="22" t="str">
        <f>INDEX(Bar_data!$A$3:$B$140,MATCH(C1131,Bar_data!$A$3:$A$140,FALSE),2)</f>
        <v>Trust137</v>
      </c>
      <c r="I1131" s="22" t="str">
        <f>INDEX(TrustCAHUB_map!$A$2:$D$139,MATCH($C1131,TrustCAHUB_map!$A$2:$A$139,FALSE),3)</f>
        <v>Thames Valley</v>
      </c>
      <c r="J1131" s="22" t="str">
        <f>INDEX(TrustCAHUB_map!$A$2:$D$139,MATCH($C1131,TrustCAHUB_map!$A$2:$A$139,FALSE),4)</f>
        <v>Wessex</v>
      </c>
    </row>
    <row r="1132" spans="1:10" x14ac:dyDescent="0.3">
      <c r="A1132" s="22" t="str">
        <f t="shared" si="17"/>
        <v>'RXR2016Palliative18-49'</v>
      </c>
      <c r="B1132" s="22">
        <v>2016</v>
      </c>
      <c r="C1132" s="22" t="s">
        <v>295</v>
      </c>
      <c r="D1132" s="22" t="s">
        <v>8</v>
      </c>
      <c r="E1132" s="22" t="s">
        <v>153</v>
      </c>
      <c r="F1132" s="22">
        <v>1</v>
      </c>
      <c r="G1132" s="22">
        <v>0</v>
      </c>
      <c r="H1132" s="22" t="str">
        <f>INDEX(Bar_data!$A$3:$B$140,MATCH(C1132,Bar_data!$A$3:$A$140,FALSE),2)</f>
        <v>Trust138</v>
      </c>
      <c r="I1132" s="22" t="str">
        <f>INDEX(TrustCAHUB_map!$A$2:$D$139,MATCH($C1132,TrustCAHUB_map!$A$2:$A$139,FALSE),3)</f>
        <v>Lancashire and South Cumbria</v>
      </c>
      <c r="J1132" s="22" t="str">
        <f>INDEX(TrustCAHUB_map!$A$2:$D$139,MATCH($C1132,TrustCAHUB_map!$A$2:$A$139,FALSE),4)</f>
        <v>North West</v>
      </c>
    </row>
    <row r="1133" spans="1:10" x14ac:dyDescent="0.3">
      <c r="A1133" s="22" t="str">
        <f t="shared" si="17"/>
        <v>'RXR2016Curative18-49'</v>
      </c>
      <c r="B1133" s="22">
        <v>2016</v>
      </c>
      <c r="C1133" s="22" t="s">
        <v>295</v>
      </c>
      <c r="D1133" s="22" t="s">
        <v>7</v>
      </c>
      <c r="E1133" s="22" t="s">
        <v>153</v>
      </c>
      <c r="F1133" s="22">
        <v>2</v>
      </c>
      <c r="G1133" s="22">
        <v>1</v>
      </c>
      <c r="H1133" s="22" t="str">
        <f>INDEX(Bar_data!$A$3:$B$140,MATCH(C1133,Bar_data!$A$3:$A$140,FALSE),2)</f>
        <v>Trust138</v>
      </c>
      <c r="I1133" s="22" t="str">
        <f>INDEX(TrustCAHUB_map!$A$2:$D$139,MATCH($C1133,TrustCAHUB_map!$A$2:$A$139,FALSE),3)</f>
        <v>Lancashire and South Cumbria</v>
      </c>
      <c r="J1133" s="22" t="str">
        <f>INDEX(TrustCAHUB_map!$A$2:$D$139,MATCH($C1133,TrustCAHUB_map!$A$2:$A$139,FALSE),4)</f>
        <v>North West</v>
      </c>
    </row>
    <row r="1134" spans="1:10" x14ac:dyDescent="0.3">
      <c r="A1134" s="22" t="str">
        <f t="shared" si="17"/>
        <v>'RXR2016Not assigned50-69'</v>
      </c>
      <c r="B1134" s="22">
        <v>2016</v>
      </c>
      <c r="C1134" s="22" t="s">
        <v>295</v>
      </c>
      <c r="D1134" s="22" t="s">
        <v>477</v>
      </c>
      <c r="E1134" s="22" t="s">
        <v>627</v>
      </c>
      <c r="F1134" s="22">
        <v>7</v>
      </c>
      <c r="G1134" s="22">
        <v>1</v>
      </c>
      <c r="H1134" s="22" t="str">
        <f>INDEX(Bar_data!$A$3:$B$140,MATCH(C1134,Bar_data!$A$3:$A$140,FALSE),2)</f>
        <v>Trust138</v>
      </c>
      <c r="I1134" s="22" t="str">
        <f>INDEX(TrustCAHUB_map!$A$2:$D$139,MATCH($C1134,TrustCAHUB_map!$A$2:$A$139,FALSE),3)</f>
        <v>Lancashire and South Cumbria</v>
      </c>
      <c r="J1134" s="22" t="str">
        <f>INDEX(TrustCAHUB_map!$A$2:$D$139,MATCH($C1134,TrustCAHUB_map!$A$2:$A$139,FALSE),4)</f>
        <v>North West</v>
      </c>
    </row>
    <row r="1135" spans="1:10" x14ac:dyDescent="0.3">
      <c r="A1135" s="22" t="str">
        <f t="shared" si="17"/>
        <v>'RXR2016Curative50-69'</v>
      </c>
      <c r="B1135" s="22">
        <v>2016</v>
      </c>
      <c r="C1135" s="22" t="s">
        <v>295</v>
      </c>
      <c r="D1135" s="22" t="s">
        <v>7</v>
      </c>
      <c r="E1135" s="22" t="s">
        <v>627</v>
      </c>
      <c r="F1135" s="22">
        <v>9</v>
      </c>
      <c r="G1135" s="22">
        <v>0</v>
      </c>
      <c r="H1135" s="22" t="str">
        <f>INDEX(Bar_data!$A$3:$B$140,MATCH(C1135,Bar_data!$A$3:$A$140,FALSE),2)</f>
        <v>Trust138</v>
      </c>
      <c r="I1135" s="22" t="str">
        <f>INDEX(TrustCAHUB_map!$A$2:$D$139,MATCH($C1135,TrustCAHUB_map!$A$2:$A$139,FALSE),3)</f>
        <v>Lancashire and South Cumbria</v>
      </c>
      <c r="J1135" s="22" t="str">
        <f>INDEX(TrustCAHUB_map!$A$2:$D$139,MATCH($C1135,TrustCAHUB_map!$A$2:$A$139,FALSE),4)</f>
        <v>North West</v>
      </c>
    </row>
    <row r="1136" spans="1:10" x14ac:dyDescent="0.3">
      <c r="A1136" s="22" t="str">
        <f t="shared" si="17"/>
        <v>'RXR2016Palliative50-69'</v>
      </c>
      <c r="B1136" s="22">
        <v>2016</v>
      </c>
      <c r="C1136" s="22" t="s">
        <v>295</v>
      </c>
      <c r="D1136" s="22" t="s">
        <v>8</v>
      </c>
      <c r="E1136" s="22" t="s">
        <v>627</v>
      </c>
      <c r="F1136" s="22">
        <v>23</v>
      </c>
      <c r="G1136" s="22">
        <v>1</v>
      </c>
      <c r="H1136" s="22" t="str">
        <f>INDEX(Bar_data!$A$3:$B$140,MATCH(C1136,Bar_data!$A$3:$A$140,FALSE),2)</f>
        <v>Trust138</v>
      </c>
      <c r="I1136" s="22" t="str">
        <f>INDEX(TrustCAHUB_map!$A$2:$D$139,MATCH($C1136,TrustCAHUB_map!$A$2:$A$139,FALSE),3)</f>
        <v>Lancashire and South Cumbria</v>
      </c>
      <c r="J1136" s="22" t="str">
        <f>INDEX(TrustCAHUB_map!$A$2:$D$139,MATCH($C1136,TrustCAHUB_map!$A$2:$A$139,FALSE),4)</f>
        <v>North West</v>
      </c>
    </row>
    <row r="1137" spans="1:10" x14ac:dyDescent="0.3">
      <c r="A1137" s="22" t="str">
        <f t="shared" si="17"/>
        <v>'RXR2016Palliative70+'</v>
      </c>
      <c r="B1137" s="22">
        <v>2016</v>
      </c>
      <c r="C1137" s="22" t="s">
        <v>295</v>
      </c>
      <c r="D1137" s="22" t="s">
        <v>8</v>
      </c>
      <c r="E1137" s="22" t="s">
        <v>628</v>
      </c>
      <c r="F1137" s="22">
        <v>12</v>
      </c>
      <c r="G1137" s="22">
        <v>2</v>
      </c>
      <c r="H1137" s="22" t="str">
        <f>INDEX(Bar_data!$A$3:$B$140,MATCH(C1137,Bar_data!$A$3:$A$140,FALSE),2)</f>
        <v>Trust138</v>
      </c>
      <c r="I1137" s="22" t="str">
        <f>INDEX(TrustCAHUB_map!$A$2:$D$139,MATCH($C1137,TrustCAHUB_map!$A$2:$A$139,FALSE),3)</f>
        <v>Lancashire and South Cumbria</v>
      </c>
      <c r="J1137" s="22" t="str">
        <f>INDEX(TrustCAHUB_map!$A$2:$D$139,MATCH($C1137,TrustCAHUB_map!$A$2:$A$139,FALSE),4)</f>
        <v>North West</v>
      </c>
    </row>
    <row r="1138" spans="1:10" x14ac:dyDescent="0.3">
      <c r="A1138" s="22" t="str">
        <f t="shared" si="17"/>
        <v>'RXR2016Curative70+'</v>
      </c>
      <c r="B1138" s="22">
        <v>2016</v>
      </c>
      <c r="C1138" s="22" t="s">
        <v>295</v>
      </c>
      <c r="D1138" s="22" t="s">
        <v>7</v>
      </c>
      <c r="E1138" s="22" t="s">
        <v>628</v>
      </c>
      <c r="F1138" s="22">
        <v>10</v>
      </c>
      <c r="G1138" s="22">
        <v>0</v>
      </c>
      <c r="H1138" s="22" t="str">
        <f>INDEX(Bar_data!$A$3:$B$140,MATCH(C1138,Bar_data!$A$3:$A$140,FALSE),2)</f>
        <v>Trust138</v>
      </c>
      <c r="I1138" s="22" t="str">
        <f>INDEX(TrustCAHUB_map!$A$2:$D$139,MATCH($C1138,TrustCAHUB_map!$A$2:$A$139,FALSE),3)</f>
        <v>Lancashire and South Cumbria</v>
      </c>
      <c r="J1138" s="22" t="str">
        <f>INDEX(TrustCAHUB_map!$A$2:$D$139,MATCH($C1138,TrustCAHUB_map!$A$2:$A$139,FALSE),4)</f>
        <v>North West</v>
      </c>
    </row>
    <row r="1139" spans="1:10" x14ac:dyDescent="0.3">
      <c r="A1139" s="22" t="str">
        <f t="shared" si="17"/>
        <v>'RXR2016Not assigned70+'</v>
      </c>
      <c r="B1139" s="22">
        <v>2016</v>
      </c>
      <c r="C1139" s="22" t="s">
        <v>295</v>
      </c>
      <c r="D1139" s="22" t="s">
        <v>477</v>
      </c>
      <c r="E1139" s="22" t="s">
        <v>628</v>
      </c>
      <c r="F1139" s="22">
        <v>6</v>
      </c>
      <c r="G1139" s="22">
        <v>0</v>
      </c>
      <c r="H1139" s="22" t="str">
        <f>INDEX(Bar_data!$A$3:$B$140,MATCH(C1139,Bar_data!$A$3:$A$140,FALSE),2)</f>
        <v>Trust138</v>
      </c>
      <c r="I1139" s="22" t="str">
        <f>INDEX(TrustCAHUB_map!$A$2:$D$139,MATCH($C1139,TrustCAHUB_map!$A$2:$A$139,FALSE),3)</f>
        <v>Lancashire and South Cumbria</v>
      </c>
      <c r="J1139" s="22" t="str">
        <f>INDEX(TrustCAHUB_map!$A$2:$D$139,MATCH($C1139,TrustCAHUB_map!$A$2:$A$139,FALSE),4)</f>
        <v>North West</v>
      </c>
    </row>
    <row r="1140" spans="1:10" x14ac:dyDescent="0.3">
      <c r="A1140" s="22" t="str">
        <f t="shared" si="17"/>
        <v>'RXW2016Curative18-49'</v>
      </c>
      <c r="B1140" s="22">
        <v>2016</v>
      </c>
      <c r="C1140" s="22" t="s">
        <v>296</v>
      </c>
      <c r="D1140" s="22" t="s">
        <v>7</v>
      </c>
      <c r="E1140" s="22" t="s">
        <v>153</v>
      </c>
      <c r="F1140" s="22">
        <v>2</v>
      </c>
      <c r="G1140" s="22">
        <v>0</v>
      </c>
      <c r="H1140" s="22" t="str">
        <f>INDEX(Bar_data!$A$3:$B$140,MATCH(C1140,Bar_data!$A$3:$A$140,FALSE),2)</f>
        <v>Trust139</v>
      </c>
      <c r="I1140" s="22" t="str">
        <f>INDEX(TrustCAHUB_map!$A$2:$D$139,MATCH($C1140,TrustCAHUB_map!$A$2:$A$139,FALSE),3)</f>
        <v>West Midlands</v>
      </c>
      <c r="J1140" s="22" t="str">
        <f>INDEX(TrustCAHUB_map!$A$2:$D$139,MATCH($C1140,TrustCAHUB_map!$A$2:$A$139,FALSE),4)</f>
        <v>West Midlands</v>
      </c>
    </row>
    <row r="1141" spans="1:10" x14ac:dyDescent="0.3">
      <c r="A1141" s="22" t="str">
        <f t="shared" si="17"/>
        <v>'RXW2016Palliative18-49'</v>
      </c>
      <c r="B1141" s="22">
        <v>2016</v>
      </c>
      <c r="C1141" s="22" t="s">
        <v>296</v>
      </c>
      <c r="D1141" s="22" t="s">
        <v>8</v>
      </c>
      <c r="E1141" s="22" t="s">
        <v>153</v>
      </c>
      <c r="F1141" s="22">
        <v>3</v>
      </c>
      <c r="G1141" s="22">
        <v>0</v>
      </c>
      <c r="H1141" s="22" t="str">
        <f>INDEX(Bar_data!$A$3:$B$140,MATCH(C1141,Bar_data!$A$3:$A$140,FALSE),2)</f>
        <v>Trust139</v>
      </c>
      <c r="I1141" s="22" t="str">
        <f>INDEX(TrustCAHUB_map!$A$2:$D$139,MATCH($C1141,TrustCAHUB_map!$A$2:$A$139,FALSE),3)</f>
        <v>West Midlands</v>
      </c>
      <c r="J1141" s="22" t="str">
        <f>INDEX(TrustCAHUB_map!$A$2:$D$139,MATCH($C1141,TrustCAHUB_map!$A$2:$A$139,FALSE),4)</f>
        <v>West Midlands</v>
      </c>
    </row>
    <row r="1142" spans="1:10" x14ac:dyDescent="0.3">
      <c r="A1142" s="22" t="str">
        <f t="shared" si="17"/>
        <v>'RXW2016Curative50-69'</v>
      </c>
      <c r="B1142" s="22">
        <v>2016</v>
      </c>
      <c r="C1142" s="22" t="s">
        <v>296</v>
      </c>
      <c r="D1142" s="22" t="s">
        <v>7</v>
      </c>
      <c r="E1142" s="22" t="s">
        <v>627</v>
      </c>
      <c r="F1142" s="22">
        <v>16</v>
      </c>
      <c r="G1142" s="22">
        <v>0</v>
      </c>
      <c r="H1142" s="22" t="str">
        <f>INDEX(Bar_data!$A$3:$B$140,MATCH(C1142,Bar_data!$A$3:$A$140,FALSE),2)</f>
        <v>Trust139</v>
      </c>
      <c r="I1142" s="22" t="str">
        <f>INDEX(TrustCAHUB_map!$A$2:$D$139,MATCH($C1142,TrustCAHUB_map!$A$2:$A$139,FALSE),3)</f>
        <v>West Midlands</v>
      </c>
      <c r="J1142" s="22" t="str">
        <f>INDEX(TrustCAHUB_map!$A$2:$D$139,MATCH($C1142,TrustCAHUB_map!$A$2:$A$139,FALSE),4)</f>
        <v>West Midlands</v>
      </c>
    </row>
    <row r="1143" spans="1:10" x14ac:dyDescent="0.3">
      <c r="A1143" s="22" t="str">
        <f t="shared" si="17"/>
        <v>'RXW2016Palliative50-69'</v>
      </c>
      <c r="B1143" s="22">
        <v>2016</v>
      </c>
      <c r="C1143" s="22" t="s">
        <v>296</v>
      </c>
      <c r="D1143" s="22" t="s">
        <v>8</v>
      </c>
      <c r="E1143" s="22" t="s">
        <v>627</v>
      </c>
      <c r="F1143" s="22">
        <v>21</v>
      </c>
      <c r="G1143" s="22">
        <v>1</v>
      </c>
      <c r="H1143" s="22" t="str">
        <f>INDEX(Bar_data!$A$3:$B$140,MATCH(C1143,Bar_data!$A$3:$A$140,FALSE),2)</f>
        <v>Trust139</v>
      </c>
      <c r="I1143" s="22" t="str">
        <f>INDEX(TrustCAHUB_map!$A$2:$D$139,MATCH($C1143,TrustCAHUB_map!$A$2:$A$139,FALSE),3)</f>
        <v>West Midlands</v>
      </c>
      <c r="J1143" s="22" t="str">
        <f>INDEX(TrustCAHUB_map!$A$2:$D$139,MATCH($C1143,TrustCAHUB_map!$A$2:$A$139,FALSE),4)</f>
        <v>West Midlands</v>
      </c>
    </row>
    <row r="1144" spans="1:10" x14ac:dyDescent="0.3">
      <c r="A1144" s="22" t="str">
        <f t="shared" si="17"/>
        <v>'RXW2016Palliative70+'</v>
      </c>
      <c r="B1144" s="22">
        <v>2016</v>
      </c>
      <c r="C1144" s="22" t="s">
        <v>296</v>
      </c>
      <c r="D1144" s="22" t="s">
        <v>8</v>
      </c>
      <c r="E1144" s="22" t="s">
        <v>628</v>
      </c>
      <c r="F1144" s="22">
        <v>4</v>
      </c>
      <c r="G1144" s="22">
        <v>0</v>
      </c>
      <c r="H1144" s="22" t="str">
        <f>INDEX(Bar_data!$A$3:$B$140,MATCH(C1144,Bar_data!$A$3:$A$140,FALSE),2)</f>
        <v>Trust139</v>
      </c>
      <c r="I1144" s="22" t="str">
        <f>INDEX(TrustCAHUB_map!$A$2:$D$139,MATCH($C1144,TrustCAHUB_map!$A$2:$A$139,FALSE),3)</f>
        <v>West Midlands</v>
      </c>
      <c r="J1144" s="22" t="str">
        <f>INDEX(TrustCAHUB_map!$A$2:$D$139,MATCH($C1144,TrustCAHUB_map!$A$2:$A$139,FALSE),4)</f>
        <v>West Midlands</v>
      </c>
    </row>
    <row r="1145" spans="1:10" x14ac:dyDescent="0.3">
      <c r="A1145" s="22" t="str">
        <f t="shared" si="17"/>
        <v>'RXW2016Curative70+'</v>
      </c>
      <c r="B1145" s="22">
        <v>2016</v>
      </c>
      <c r="C1145" s="22" t="s">
        <v>296</v>
      </c>
      <c r="D1145" s="22" t="s">
        <v>7</v>
      </c>
      <c r="E1145" s="22" t="s">
        <v>628</v>
      </c>
      <c r="F1145" s="22">
        <v>4</v>
      </c>
      <c r="G1145" s="22">
        <v>0</v>
      </c>
      <c r="H1145" s="22" t="str">
        <f>INDEX(Bar_data!$A$3:$B$140,MATCH(C1145,Bar_data!$A$3:$A$140,FALSE),2)</f>
        <v>Trust139</v>
      </c>
      <c r="I1145" s="22" t="str">
        <f>INDEX(TrustCAHUB_map!$A$2:$D$139,MATCH($C1145,TrustCAHUB_map!$A$2:$A$139,FALSE),3)</f>
        <v>West Midlands</v>
      </c>
      <c r="J1145" s="22" t="str">
        <f>INDEX(TrustCAHUB_map!$A$2:$D$139,MATCH($C1145,TrustCAHUB_map!$A$2:$A$139,FALSE),4)</f>
        <v>West Midlands</v>
      </c>
    </row>
    <row r="1146" spans="1:10" x14ac:dyDescent="0.3">
      <c r="A1146" s="22" t="str">
        <f t="shared" si="17"/>
        <v>'RYJ2016Palliative18-49'</v>
      </c>
      <c r="B1146" s="22">
        <v>2016</v>
      </c>
      <c r="C1146" s="22" t="s">
        <v>297</v>
      </c>
      <c r="D1146" s="22" t="s">
        <v>8</v>
      </c>
      <c r="E1146" s="22" t="s">
        <v>153</v>
      </c>
      <c r="F1146" s="22">
        <v>6</v>
      </c>
      <c r="G1146" s="22">
        <v>1</v>
      </c>
      <c r="H1146" s="22" t="str">
        <f>INDEX(Bar_data!$A$3:$B$140,MATCH(C1146,Bar_data!$A$3:$A$140,FALSE),2)</f>
        <v>Trust140</v>
      </c>
      <c r="I1146" s="22" t="str">
        <f>INDEX(TrustCAHUB_map!$A$2:$D$139,MATCH($C1146,TrustCAHUB_map!$A$2:$A$139,FALSE),3)</f>
        <v>North West and South West London</v>
      </c>
      <c r="J1146" s="22" t="str">
        <f>INDEX(TrustCAHUB_map!$A$2:$D$139,MATCH($C1146,TrustCAHUB_map!$A$2:$A$139,FALSE),4)</f>
        <v>London</v>
      </c>
    </row>
    <row r="1147" spans="1:10" x14ac:dyDescent="0.3">
      <c r="A1147" s="22" t="str">
        <f t="shared" si="17"/>
        <v>'RYJ2016Curative18-49'</v>
      </c>
      <c r="B1147" s="22">
        <v>2016</v>
      </c>
      <c r="C1147" s="22" t="s">
        <v>297</v>
      </c>
      <c r="D1147" s="22" t="s">
        <v>7</v>
      </c>
      <c r="E1147" s="22" t="s">
        <v>153</v>
      </c>
      <c r="F1147" s="22">
        <v>3</v>
      </c>
      <c r="G1147" s="22">
        <v>0</v>
      </c>
      <c r="H1147" s="22" t="str">
        <f>INDEX(Bar_data!$A$3:$B$140,MATCH(C1147,Bar_data!$A$3:$A$140,FALSE),2)</f>
        <v>Trust140</v>
      </c>
      <c r="I1147" s="22" t="str">
        <f>INDEX(TrustCAHUB_map!$A$2:$D$139,MATCH($C1147,TrustCAHUB_map!$A$2:$A$139,FALSE),3)</f>
        <v>North West and South West London</v>
      </c>
      <c r="J1147" s="22" t="str">
        <f>INDEX(TrustCAHUB_map!$A$2:$D$139,MATCH($C1147,TrustCAHUB_map!$A$2:$A$139,FALSE),4)</f>
        <v>London</v>
      </c>
    </row>
    <row r="1148" spans="1:10" x14ac:dyDescent="0.3">
      <c r="A1148" s="22" t="str">
        <f t="shared" si="17"/>
        <v>'RYJ2016Palliative50-69'</v>
      </c>
      <c r="B1148" s="22">
        <v>2016</v>
      </c>
      <c r="C1148" s="22" t="s">
        <v>297</v>
      </c>
      <c r="D1148" s="22" t="s">
        <v>8</v>
      </c>
      <c r="E1148" s="22" t="s">
        <v>627</v>
      </c>
      <c r="F1148" s="22">
        <v>15</v>
      </c>
      <c r="G1148" s="22">
        <v>0</v>
      </c>
      <c r="H1148" s="22" t="str">
        <f>INDEX(Bar_data!$A$3:$B$140,MATCH(C1148,Bar_data!$A$3:$A$140,FALSE),2)</f>
        <v>Trust140</v>
      </c>
      <c r="I1148" s="22" t="str">
        <f>INDEX(TrustCAHUB_map!$A$2:$D$139,MATCH($C1148,TrustCAHUB_map!$A$2:$A$139,FALSE),3)</f>
        <v>North West and South West London</v>
      </c>
      <c r="J1148" s="22" t="str">
        <f>INDEX(TrustCAHUB_map!$A$2:$D$139,MATCH($C1148,TrustCAHUB_map!$A$2:$A$139,FALSE),4)</f>
        <v>London</v>
      </c>
    </row>
    <row r="1149" spans="1:10" x14ac:dyDescent="0.3">
      <c r="A1149" s="22" t="str">
        <f t="shared" si="17"/>
        <v>'RYJ2016Curative50-69'</v>
      </c>
      <c r="B1149" s="22">
        <v>2016</v>
      </c>
      <c r="C1149" s="22" t="s">
        <v>297</v>
      </c>
      <c r="D1149" s="22" t="s">
        <v>7</v>
      </c>
      <c r="E1149" s="22" t="s">
        <v>627</v>
      </c>
      <c r="F1149" s="22">
        <v>17</v>
      </c>
      <c r="G1149" s="22">
        <v>0</v>
      </c>
      <c r="H1149" s="22" t="str">
        <f>INDEX(Bar_data!$A$3:$B$140,MATCH(C1149,Bar_data!$A$3:$A$140,FALSE),2)</f>
        <v>Trust140</v>
      </c>
      <c r="I1149" s="22" t="str">
        <f>INDEX(TrustCAHUB_map!$A$2:$D$139,MATCH($C1149,TrustCAHUB_map!$A$2:$A$139,FALSE),3)</f>
        <v>North West and South West London</v>
      </c>
      <c r="J1149" s="22" t="str">
        <f>INDEX(TrustCAHUB_map!$A$2:$D$139,MATCH($C1149,TrustCAHUB_map!$A$2:$A$139,FALSE),4)</f>
        <v>London</v>
      </c>
    </row>
    <row r="1150" spans="1:10" x14ac:dyDescent="0.3">
      <c r="A1150" s="22" t="str">
        <f t="shared" si="17"/>
        <v>'RYJ2016Curative70+'</v>
      </c>
      <c r="B1150" s="22">
        <v>2016</v>
      </c>
      <c r="C1150" s="22" t="s">
        <v>297</v>
      </c>
      <c r="D1150" s="22" t="s">
        <v>7</v>
      </c>
      <c r="E1150" s="22" t="s">
        <v>628</v>
      </c>
      <c r="F1150" s="22">
        <v>19</v>
      </c>
      <c r="G1150" s="22">
        <v>0</v>
      </c>
      <c r="H1150" s="22" t="str">
        <f>INDEX(Bar_data!$A$3:$B$140,MATCH(C1150,Bar_data!$A$3:$A$140,FALSE),2)</f>
        <v>Trust140</v>
      </c>
      <c r="I1150" s="22" t="str">
        <f>INDEX(TrustCAHUB_map!$A$2:$D$139,MATCH($C1150,TrustCAHUB_map!$A$2:$A$139,FALSE),3)</f>
        <v>North West and South West London</v>
      </c>
      <c r="J1150" s="22" t="str">
        <f>INDEX(TrustCAHUB_map!$A$2:$D$139,MATCH($C1150,TrustCAHUB_map!$A$2:$A$139,FALSE),4)</f>
        <v>London</v>
      </c>
    </row>
    <row r="1151" spans="1:10" x14ac:dyDescent="0.3">
      <c r="A1151" s="22" t="str">
        <f t="shared" si="17"/>
        <v>'RYJ2016Palliative70+'</v>
      </c>
      <c r="B1151" s="22">
        <v>2016</v>
      </c>
      <c r="C1151" s="22" t="s">
        <v>297</v>
      </c>
      <c r="D1151" s="22" t="s">
        <v>8</v>
      </c>
      <c r="E1151" s="22" t="s">
        <v>628</v>
      </c>
      <c r="F1151" s="22">
        <v>15</v>
      </c>
      <c r="G1151" s="22">
        <v>2</v>
      </c>
      <c r="H1151" s="22" t="str">
        <f>INDEX(Bar_data!$A$3:$B$140,MATCH(C1151,Bar_data!$A$3:$A$140,FALSE),2)</f>
        <v>Trust140</v>
      </c>
      <c r="I1151" s="22" t="str">
        <f>INDEX(TrustCAHUB_map!$A$2:$D$139,MATCH($C1151,TrustCAHUB_map!$A$2:$A$139,FALSE),3)</f>
        <v>North West and South West London</v>
      </c>
      <c r="J1151" s="22" t="str">
        <f>INDEX(TrustCAHUB_map!$A$2:$D$139,MATCH($C1151,TrustCAHUB_map!$A$2:$A$139,FALSE),4)</f>
        <v>London</v>
      </c>
    </row>
    <row r="1152" spans="1:10" x14ac:dyDescent="0.3">
      <c r="A1152" s="22" t="str">
        <f t="shared" si="17"/>
        <v>'RYR2016Palliative18-49'</v>
      </c>
      <c r="B1152" s="22">
        <v>2016</v>
      </c>
      <c r="C1152" s="22" t="s">
        <v>298</v>
      </c>
      <c r="D1152" s="22" t="s">
        <v>8</v>
      </c>
      <c r="E1152" s="22" t="s">
        <v>153</v>
      </c>
      <c r="F1152" s="22">
        <v>2</v>
      </c>
      <c r="G1152" s="22">
        <v>0</v>
      </c>
      <c r="H1152" s="22" t="str">
        <f>INDEX(Bar_data!$A$3:$B$140,MATCH(C1152,Bar_data!$A$3:$A$140,FALSE),2)</f>
        <v>Trust141</v>
      </c>
      <c r="I1152" s="22" t="str">
        <f>INDEX(TrustCAHUB_map!$A$2:$D$139,MATCH($C1152,TrustCAHUB_map!$A$2:$A$139,FALSE),3)</f>
        <v>Surrey and Sussex</v>
      </c>
      <c r="J1152" s="22" t="str">
        <f>INDEX(TrustCAHUB_map!$A$2:$D$139,MATCH($C1152,TrustCAHUB_map!$A$2:$A$139,FALSE),4)</f>
        <v>South East</v>
      </c>
    </row>
    <row r="1153" spans="1:10" x14ac:dyDescent="0.3">
      <c r="A1153" s="22" t="str">
        <f t="shared" si="17"/>
        <v>'RYR2016Palliative50-69'</v>
      </c>
      <c r="B1153" s="22">
        <v>2016</v>
      </c>
      <c r="C1153" s="22" t="s">
        <v>298</v>
      </c>
      <c r="D1153" s="22" t="s">
        <v>8</v>
      </c>
      <c r="E1153" s="22" t="s">
        <v>627</v>
      </c>
      <c r="F1153" s="22">
        <v>8</v>
      </c>
      <c r="G1153" s="22">
        <v>0</v>
      </c>
      <c r="H1153" s="22" t="str">
        <f>INDEX(Bar_data!$A$3:$B$140,MATCH(C1153,Bar_data!$A$3:$A$140,FALSE),2)</f>
        <v>Trust141</v>
      </c>
      <c r="I1153" s="22" t="str">
        <f>INDEX(TrustCAHUB_map!$A$2:$D$139,MATCH($C1153,TrustCAHUB_map!$A$2:$A$139,FALSE),3)</f>
        <v>Surrey and Sussex</v>
      </c>
      <c r="J1153" s="22" t="str">
        <f>INDEX(TrustCAHUB_map!$A$2:$D$139,MATCH($C1153,TrustCAHUB_map!$A$2:$A$139,FALSE),4)</f>
        <v>South East</v>
      </c>
    </row>
    <row r="1154" spans="1:10" x14ac:dyDescent="0.3">
      <c r="A1154" s="22" t="str">
        <f t="shared" si="17"/>
        <v>'RYR2016Curative50-69'</v>
      </c>
      <c r="B1154" s="22">
        <v>2016</v>
      </c>
      <c r="C1154" s="22" t="s">
        <v>298</v>
      </c>
      <c r="D1154" s="22" t="s">
        <v>7</v>
      </c>
      <c r="E1154" s="22" t="s">
        <v>627</v>
      </c>
      <c r="F1154" s="22">
        <v>14</v>
      </c>
      <c r="G1154" s="22">
        <v>0</v>
      </c>
      <c r="H1154" s="22" t="str">
        <f>INDEX(Bar_data!$A$3:$B$140,MATCH(C1154,Bar_data!$A$3:$A$140,FALSE),2)</f>
        <v>Trust141</v>
      </c>
      <c r="I1154" s="22" t="str">
        <f>INDEX(TrustCAHUB_map!$A$2:$D$139,MATCH($C1154,TrustCAHUB_map!$A$2:$A$139,FALSE),3)</f>
        <v>Surrey and Sussex</v>
      </c>
      <c r="J1154" s="22" t="str">
        <f>INDEX(TrustCAHUB_map!$A$2:$D$139,MATCH($C1154,TrustCAHUB_map!$A$2:$A$139,FALSE),4)</f>
        <v>South East</v>
      </c>
    </row>
    <row r="1155" spans="1:10" x14ac:dyDescent="0.3">
      <c r="A1155" s="22" t="str">
        <f t="shared" ref="A1155:A1156" si="18">"'"&amp;C1155&amp;B1155&amp;D1155&amp;E1155&amp;"'"</f>
        <v>'RYR2016Palliative70+'</v>
      </c>
      <c r="B1155" s="22">
        <v>2016</v>
      </c>
      <c r="C1155" s="22" t="s">
        <v>298</v>
      </c>
      <c r="D1155" s="22" t="s">
        <v>8</v>
      </c>
      <c r="E1155" s="22" t="s">
        <v>628</v>
      </c>
      <c r="F1155" s="22">
        <v>8</v>
      </c>
      <c r="G1155" s="22">
        <v>0</v>
      </c>
      <c r="H1155" s="22" t="str">
        <f>INDEX(Bar_data!$A$3:$B$140,MATCH(C1155,Bar_data!$A$3:$A$140,FALSE),2)</f>
        <v>Trust141</v>
      </c>
      <c r="I1155" s="22" t="str">
        <f>INDEX(TrustCAHUB_map!$A$2:$D$139,MATCH($C1155,TrustCAHUB_map!$A$2:$A$139,FALSE),3)</f>
        <v>Surrey and Sussex</v>
      </c>
      <c r="J1155" s="22" t="str">
        <f>INDEX(TrustCAHUB_map!$A$2:$D$139,MATCH($C1155,TrustCAHUB_map!$A$2:$A$139,FALSE),4)</f>
        <v>South East</v>
      </c>
    </row>
    <row r="1156" spans="1:10" x14ac:dyDescent="0.3">
      <c r="A1156" s="22" t="str">
        <f t="shared" si="18"/>
        <v>'RYR2016Curative70+'</v>
      </c>
      <c r="B1156" s="22">
        <v>2016</v>
      </c>
      <c r="C1156" s="22" t="s">
        <v>298</v>
      </c>
      <c r="D1156" s="22" t="s">
        <v>7</v>
      </c>
      <c r="E1156" s="22" t="s">
        <v>628</v>
      </c>
      <c r="F1156" s="22">
        <v>14</v>
      </c>
      <c r="G1156" s="22">
        <v>1</v>
      </c>
      <c r="H1156" s="22" t="str">
        <f>INDEX(Bar_data!$A$3:$B$140,MATCH(C1156,Bar_data!$A$3:$A$140,FALSE),2)</f>
        <v>Trust141</v>
      </c>
      <c r="I1156" s="22" t="str">
        <f>INDEX(TrustCAHUB_map!$A$2:$D$139,MATCH($C1156,TrustCAHUB_map!$A$2:$A$139,FALSE),3)</f>
        <v>Surrey and Sussex</v>
      </c>
      <c r="J1156" s="22" t="str">
        <f>INDEX(TrustCAHUB_map!$A$2:$D$139,MATCH($C1156,TrustCAHUB_map!$A$2:$A$139,FALSE),4)</f>
        <v>South East</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903"/>
  <sheetViews>
    <sheetView workbookViewId="0"/>
  </sheetViews>
  <sheetFormatPr defaultColWidth="8.77734375" defaultRowHeight="14.4" x14ac:dyDescent="0.3"/>
  <cols>
    <col min="1" max="1" width="23" customWidth="1"/>
  </cols>
  <sheetData>
    <row r="1" spans="1:10" x14ac:dyDescent="0.3">
      <c r="A1" s="8" t="s">
        <v>147</v>
      </c>
      <c r="B1" t="s">
        <v>148</v>
      </c>
      <c r="C1" t="s">
        <v>163</v>
      </c>
      <c r="D1" t="s">
        <v>149</v>
      </c>
      <c r="E1" t="s">
        <v>150</v>
      </c>
      <c r="F1" t="s">
        <v>151</v>
      </c>
      <c r="G1" t="s">
        <v>152</v>
      </c>
      <c r="H1" t="s">
        <v>448</v>
      </c>
      <c r="I1" t="s">
        <v>450</v>
      </c>
      <c r="J1" t="s">
        <v>451</v>
      </c>
    </row>
    <row r="2" spans="1:10" x14ac:dyDescent="0.3">
      <c r="A2" t="str">
        <f>"'"&amp;C2&amp;B2&amp;D2&amp;E2&amp;"'"</f>
        <v>'R0A2015Palliative18-49'</v>
      </c>
      <c r="B2">
        <v>2015</v>
      </c>
      <c r="C2" t="s">
        <v>164</v>
      </c>
      <c r="D2" t="s">
        <v>8</v>
      </c>
      <c r="E2" t="s">
        <v>153</v>
      </c>
      <c r="F2">
        <v>1</v>
      </c>
      <c r="G2">
        <v>0</v>
      </c>
      <c r="H2" t="str">
        <f>INDEX(Bar_data!$A$3:$B$140,MATCH(C2,Bar_data!$A$3:$A$140,FALSE),2)</f>
        <v>Trust001</v>
      </c>
      <c r="I2" t="str">
        <f>INDEX(TrustCAHUB_map!$A$2:$D$139,MATCH($C2,TrustCAHUB_map!$A$2:$A$139,FALSE),3)</f>
        <v>Greater Manchester</v>
      </c>
      <c r="J2" t="str">
        <f>INDEX(TrustCAHUB_map!$A$2:$D$139,MATCH($C2,TrustCAHUB_map!$A$2:$A$139,FALSE),4)</f>
        <v>North West</v>
      </c>
    </row>
    <row r="3" spans="1:10" x14ac:dyDescent="0.3">
      <c r="A3" t="str">
        <f t="shared" ref="A3:A66" si="0">"'"&amp;C3&amp;B3&amp;D3&amp;E3&amp;"'"</f>
        <v>'R0A2015Palliative50-69'</v>
      </c>
      <c r="B3">
        <v>2015</v>
      </c>
      <c r="C3" t="s">
        <v>164</v>
      </c>
      <c r="D3" t="s">
        <v>8</v>
      </c>
      <c r="E3" t="s">
        <v>627</v>
      </c>
      <c r="F3">
        <v>18</v>
      </c>
      <c r="G3">
        <v>3</v>
      </c>
      <c r="H3" t="str">
        <f>INDEX(Bar_data!$A$3:$B$140,MATCH(C3,Bar_data!$A$3:$A$140,FALSE),2)</f>
        <v>Trust001</v>
      </c>
      <c r="I3" t="str">
        <f>INDEX(TrustCAHUB_map!$A$2:$D$139,MATCH($C3,TrustCAHUB_map!$A$2:$A$139,FALSE),3)</f>
        <v>Greater Manchester</v>
      </c>
      <c r="J3" t="str">
        <f>INDEX(TrustCAHUB_map!$A$2:$D$139,MATCH($C3,TrustCAHUB_map!$A$2:$A$139,FALSE),4)</f>
        <v>North West</v>
      </c>
    </row>
    <row r="4" spans="1:10" x14ac:dyDescent="0.3">
      <c r="A4" t="str">
        <f t="shared" si="0"/>
        <v>'R0A2015Not assigned50-69'</v>
      </c>
      <c r="B4">
        <v>2015</v>
      </c>
      <c r="C4" t="s">
        <v>164</v>
      </c>
      <c r="D4" t="s">
        <v>477</v>
      </c>
      <c r="E4" t="s">
        <v>627</v>
      </c>
      <c r="F4">
        <v>3</v>
      </c>
      <c r="G4">
        <v>0</v>
      </c>
      <c r="H4" t="str">
        <f>INDEX(Bar_data!$A$3:$B$140,MATCH(C4,Bar_data!$A$3:$A$140,FALSE),2)</f>
        <v>Trust001</v>
      </c>
      <c r="I4" t="str">
        <f>INDEX(TrustCAHUB_map!$A$2:$D$139,MATCH($C4,TrustCAHUB_map!$A$2:$A$139,FALSE),3)</f>
        <v>Greater Manchester</v>
      </c>
      <c r="J4" t="str">
        <f>INDEX(TrustCAHUB_map!$A$2:$D$139,MATCH($C4,TrustCAHUB_map!$A$2:$A$139,FALSE),4)</f>
        <v>North West</v>
      </c>
    </row>
    <row r="5" spans="1:10" x14ac:dyDescent="0.3">
      <c r="A5" t="str">
        <f t="shared" si="0"/>
        <v>'R0A2015Not assigned70+'</v>
      </c>
      <c r="B5">
        <v>2015</v>
      </c>
      <c r="C5" t="s">
        <v>164</v>
      </c>
      <c r="D5" t="s">
        <v>477</v>
      </c>
      <c r="E5" t="s">
        <v>628</v>
      </c>
      <c r="F5">
        <v>1</v>
      </c>
      <c r="G5">
        <v>0</v>
      </c>
      <c r="H5" t="str">
        <f>INDEX(Bar_data!$A$3:$B$140,MATCH(C5,Bar_data!$A$3:$A$140,FALSE),2)</f>
        <v>Trust001</v>
      </c>
      <c r="I5" t="str">
        <f>INDEX(TrustCAHUB_map!$A$2:$D$139,MATCH($C5,TrustCAHUB_map!$A$2:$A$139,FALSE),3)</f>
        <v>Greater Manchester</v>
      </c>
      <c r="J5" t="str">
        <f>INDEX(TrustCAHUB_map!$A$2:$D$139,MATCH($C5,TrustCAHUB_map!$A$2:$A$139,FALSE),4)</f>
        <v>North West</v>
      </c>
    </row>
    <row r="6" spans="1:10" x14ac:dyDescent="0.3">
      <c r="A6" t="str">
        <f t="shared" si="0"/>
        <v>'R0A2015Curative70+'</v>
      </c>
      <c r="B6">
        <v>2015</v>
      </c>
      <c r="C6" t="s">
        <v>164</v>
      </c>
      <c r="D6" t="s">
        <v>7</v>
      </c>
      <c r="E6" t="s">
        <v>628</v>
      </c>
      <c r="F6">
        <v>1</v>
      </c>
      <c r="G6">
        <v>0</v>
      </c>
      <c r="H6" t="str">
        <f>INDEX(Bar_data!$A$3:$B$140,MATCH(C6,Bar_data!$A$3:$A$140,FALSE),2)</f>
        <v>Trust001</v>
      </c>
      <c r="I6" t="str">
        <f>INDEX(TrustCAHUB_map!$A$2:$D$139,MATCH($C6,TrustCAHUB_map!$A$2:$A$139,FALSE),3)</f>
        <v>Greater Manchester</v>
      </c>
      <c r="J6" t="str">
        <f>INDEX(TrustCAHUB_map!$A$2:$D$139,MATCH($C6,TrustCAHUB_map!$A$2:$A$139,FALSE),4)</f>
        <v>North West</v>
      </c>
    </row>
    <row r="7" spans="1:10" x14ac:dyDescent="0.3">
      <c r="A7" t="str">
        <f t="shared" si="0"/>
        <v>'R0A2015Palliative70+'</v>
      </c>
      <c r="B7">
        <v>2015</v>
      </c>
      <c r="C7" t="s">
        <v>164</v>
      </c>
      <c r="D7" t="s">
        <v>8</v>
      </c>
      <c r="E7" t="s">
        <v>628</v>
      </c>
      <c r="F7">
        <v>23</v>
      </c>
      <c r="G7">
        <v>1</v>
      </c>
      <c r="H7" t="str">
        <f>INDEX(Bar_data!$A$3:$B$140,MATCH(C7,Bar_data!$A$3:$A$140,FALSE),2)</f>
        <v>Trust001</v>
      </c>
      <c r="I7" t="str">
        <f>INDEX(TrustCAHUB_map!$A$2:$D$139,MATCH($C7,TrustCAHUB_map!$A$2:$A$139,FALSE),3)</f>
        <v>Greater Manchester</v>
      </c>
      <c r="J7" t="str">
        <f>INDEX(TrustCAHUB_map!$A$2:$D$139,MATCH($C7,TrustCAHUB_map!$A$2:$A$139,FALSE),4)</f>
        <v>North West</v>
      </c>
    </row>
    <row r="8" spans="1:10" x14ac:dyDescent="0.3">
      <c r="A8" t="str">
        <f t="shared" si="0"/>
        <v>'R1F2015Palliative50-69'</v>
      </c>
      <c r="B8">
        <v>2015</v>
      </c>
      <c r="C8" t="s">
        <v>165</v>
      </c>
      <c r="D8" t="s">
        <v>8</v>
      </c>
      <c r="E8" t="s">
        <v>627</v>
      </c>
      <c r="F8">
        <v>3</v>
      </c>
      <c r="G8">
        <v>0</v>
      </c>
      <c r="H8" t="str">
        <f>INDEX(Bar_data!$A$3:$B$140,MATCH(C8,Bar_data!$A$3:$A$140,FALSE),2)</f>
        <v>Trust002</v>
      </c>
      <c r="I8" t="str">
        <f>INDEX(TrustCAHUB_map!$A$2:$D$139,MATCH($C8,TrustCAHUB_map!$A$2:$A$139,FALSE),3)</f>
        <v>Wessex</v>
      </c>
      <c r="J8" t="str">
        <f>INDEX(TrustCAHUB_map!$A$2:$D$139,MATCH($C8,TrustCAHUB_map!$A$2:$A$139,FALSE),4)</f>
        <v>Wessex</v>
      </c>
    </row>
    <row r="9" spans="1:10" x14ac:dyDescent="0.3">
      <c r="A9" t="str">
        <f t="shared" si="0"/>
        <v>'R1F2015Not assigned50-69'</v>
      </c>
      <c r="B9">
        <v>2015</v>
      </c>
      <c r="C9" t="s">
        <v>165</v>
      </c>
      <c r="D9" t="s">
        <v>477</v>
      </c>
      <c r="E9" t="s">
        <v>627</v>
      </c>
      <c r="F9">
        <v>2</v>
      </c>
      <c r="G9">
        <v>0</v>
      </c>
      <c r="H9" t="str">
        <f>INDEX(Bar_data!$A$3:$B$140,MATCH(C9,Bar_data!$A$3:$A$140,FALSE),2)</f>
        <v>Trust002</v>
      </c>
      <c r="I9" t="str">
        <f>INDEX(TrustCAHUB_map!$A$2:$D$139,MATCH($C9,TrustCAHUB_map!$A$2:$A$139,FALSE),3)</f>
        <v>Wessex</v>
      </c>
      <c r="J9" t="str">
        <f>INDEX(TrustCAHUB_map!$A$2:$D$139,MATCH($C9,TrustCAHUB_map!$A$2:$A$139,FALSE),4)</f>
        <v>Wessex</v>
      </c>
    </row>
    <row r="10" spans="1:10" x14ac:dyDescent="0.3">
      <c r="A10" t="str">
        <f t="shared" si="0"/>
        <v>'R1F2015Palliative70+'</v>
      </c>
      <c r="B10">
        <v>2015</v>
      </c>
      <c r="C10" t="s">
        <v>165</v>
      </c>
      <c r="D10" t="s">
        <v>8</v>
      </c>
      <c r="E10" t="s">
        <v>628</v>
      </c>
      <c r="F10">
        <v>1</v>
      </c>
      <c r="G10">
        <v>0</v>
      </c>
      <c r="H10" t="str">
        <f>INDEX(Bar_data!$A$3:$B$140,MATCH(C10,Bar_data!$A$3:$A$140,FALSE),2)</f>
        <v>Trust002</v>
      </c>
      <c r="I10" t="str">
        <f>INDEX(TrustCAHUB_map!$A$2:$D$139,MATCH($C10,TrustCAHUB_map!$A$2:$A$139,FALSE),3)</f>
        <v>Wessex</v>
      </c>
      <c r="J10" t="str">
        <f>INDEX(TrustCAHUB_map!$A$2:$D$139,MATCH($C10,TrustCAHUB_map!$A$2:$A$139,FALSE),4)</f>
        <v>Wessex</v>
      </c>
    </row>
    <row r="11" spans="1:10" x14ac:dyDescent="0.3">
      <c r="A11" t="str">
        <f t="shared" si="0"/>
        <v>'R1F2015Not assigned70+'</v>
      </c>
      <c r="B11">
        <v>2015</v>
      </c>
      <c r="C11" t="s">
        <v>165</v>
      </c>
      <c r="D11" t="s">
        <v>477</v>
      </c>
      <c r="E11" t="s">
        <v>628</v>
      </c>
      <c r="F11">
        <v>1</v>
      </c>
      <c r="G11">
        <v>0</v>
      </c>
      <c r="H11" t="str">
        <f>INDEX(Bar_data!$A$3:$B$140,MATCH(C11,Bar_data!$A$3:$A$140,FALSE),2)</f>
        <v>Trust002</v>
      </c>
      <c r="I11" t="str">
        <f>INDEX(TrustCAHUB_map!$A$2:$D$139,MATCH($C11,TrustCAHUB_map!$A$2:$A$139,FALSE),3)</f>
        <v>Wessex</v>
      </c>
      <c r="J11" t="str">
        <f>INDEX(TrustCAHUB_map!$A$2:$D$139,MATCH($C11,TrustCAHUB_map!$A$2:$A$139,FALSE),4)</f>
        <v>Wessex</v>
      </c>
    </row>
    <row r="12" spans="1:10" x14ac:dyDescent="0.3">
      <c r="A12" t="str">
        <f t="shared" si="0"/>
        <v>'R1H2015Palliative18-49'</v>
      </c>
      <c r="B12">
        <v>2015</v>
      </c>
      <c r="C12" t="s">
        <v>166</v>
      </c>
      <c r="D12" t="s">
        <v>8</v>
      </c>
      <c r="E12" t="s">
        <v>153</v>
      </c>
      <c r="F12">
        <v>1</v>
      </c>
      <c r="G12">
        <v>0</v>
      </c>
      <c r="H12" t="str">
        <f>INDEX(Bar_data!$A$3:$B$140,MATCH(C12,Bar_data!$A$3:$A$140,FALSE),2)</f>
        <v>Trust003</v>
      </c>
      <c r="I12" t="str">
        <f>INDEX(TrustCAHUB_map!$A$2:$D$139,MATCH($C12,TrustCAHUB_map!$A$2:$A$139,FALSE),3)</f>
        <v>North Central and North East London</v>
      </c>
      <c r="J12" t="str">
        <f>INDEX(TrustCAHUB_map!$A$2:$D$139,MATCH($C12,TrustCAHUB_map!$A$2:$A$139,FALSE),4)</f>
        <v>London</v>
      </c>
    </row>
    <row r="13" spans="1:10" x14ac:dyDescent="0.3">
      <c r="A13" t="str">
        <f t="shared" si="0"/>
        <v>'R1H2015Curative50-69'</v>
      </c>
      <c r="B13">
        <v>2015</v>
      </c>
      <c r="C13" t="s">
        <v>166</v>
      </c>
      <c r="D13" t="s">
        <v>7</v>
      </c>
      <c r="E13" t="s">
        <v>627</v>
      </c>
      <c r="F13">
        <v>3</v>
      </c>
      <c r="G13">
        <v>0</v>
      </c>
      <c r="H13" t="str">
        <f>INDEX(Bar_data!$A$3:$B$140,MATCH(C13,Bar_data!$A$3:$A$140,FALSE),2)</f>
        <v>Trust003</v>
      </c>
      <c r="I13" t="str">
        <f>INDEX(TrustCAHUB_map!$A$2:$D$139,MATCH($C13,TrustCAHUB_map!$A$2:$A$139,FALSE),3)</f>
        <v>North Central and North East London</v>
      </c>
      <c r="J13" t="str">
        <f>INDEX(TrustCAHUB_map!$A$2:$D$139,MATCH($C13,TrustCAHUB_map!$A$2:$A$139,FALSE),4)</f>
        <v>London</v>
      </c>
    </row>
    <row r="14" spans="1:10" x14ac:dyDescent="0.3">
      <c r="A14" t="str">
        <f t="shared" si="0"/>
        <v>'R1H2015Palliative50-69'</v>
      </c>
      <c r="B14">
        <v>2015</v>
      </c>
      <c r="C14" t="s">
        <v>166</v>
      </c>
      <c r="D14" t="s">
        <v>8</v>
      </c>
      <c r="E14" t="s">
        <v>627</v>
      </c>
      <c r="F14">
        <v>9</v>
      </c>
      <c r="G14">
        <v>1</v>
      </c>
      <c r="H14" t="str">
        <f>INDEX(Bar_data!$A$3:$B$140,MATCH(C14,Bar_data!$A$3:$A$140,FALSE),2)</f>
        <v>Trust003</v>
      </c>
      <c r="I14" t="str">
        <f>INDEX(TrustCAHUB_map!$A$2:$D$139,MATCH($C14,TrustCAHUB_map!$A$2:$A$139,FALSE),3)</f>
        <v>North Central and North East London</v>
      </c>
      <c r="J14" t="str">
        <f>INDEX(TrustCAHUB_map!$A$2:$D$139,MATCH($C14,TrustCAHUB_map!$A$2:$A$139,FALSE),4)</f>
        <v>London</v>
      </c>
    </row>
    <row r="15" spans="1:10" x14ac:dyDescent="0.3">
      <c r="A15" t="str">
        <f t="shared" si="0"/>
        <v>'R1H2015Not assigned50-69'</v>
      </c>
      <c r="B15">
        <v>2015</v>
      </c>
      <c r="C15" t="s">
        <v>166</v>
      </c>
      <c r="D15" t="s">
        <v>477</v>
      </c>
      <c r="E15" t="s">
        <v>627</v>
      </c>
      <c r="F15">
        <v>12</v>
      </c>
      <c r="G15">
        <v>1</v>
      </c>
      <c r="H15" t="str">
        <f>INDEX(Bar_data!$A$3:$B$140,MATCH(C15,Bar_data!$A$3:$A$140,FALSE),2)</f>
        <v>Trust003</v>
      </c>
      <c r="I15" t="str">
        <f>INDEX(TrustCAHUB_map!$A$2:$D$139,MATCH($C15,TrustCAHUB_map!$A$2:$A$139,FALSE),3)</f>
        <v>North Central and North East London</v>
      </c>
      <c r="J15" t="str">
        <f>INDEX(TrustCAHUB_map!$A$2:$D$139,MATCH($C15,TrustCAHUB_map!$A$2:$A$139,FALSE),4)</f>
        <v>London</v>
      </c>
    </row>
    <row r="16" spans="1:10" x14ac:dyDescent="0.3">
      <c r="A16" t="str">
        <f t="shared" si="0"/>
        <v>'R1H2015Palliative70+'</v>
      </c>
      <c r="B16">
        <v>2015</v>
      </c>
      <c r="C16" t="s">
        <v>166</v>
      </c>
      <c r="D16" t="s">
        <v>8</v>
      </c>
      <c r="E16" t="s">
        <v>628</v>
      </c>
      <c r="F16">
        <v>5</v>
      </c>
      <c r="G16">
        <v>1</v>
      </c>
      <c r="H16" t="str">
        <f>INDEX(Bar_data!$A$3:$B$140,MATCH(C16,Bar_data!$A$3:$A$140,FALSE),2)</f>
        <v>Trust003</v>
      </c>
      <c r="I16" t="str">
        <f>INDEX(TrustCAHUB_map!$A$2:$D$139,MATCH($C16,TrustCAHUB_map!$A$2:$A$139,FALSE),3)</f>
        <v>North Central and North East London</v>
      </c>
      <c r="J16" t="str">
        <f>INDEX(TrustCAHUB_map!$A$2:$D$139,MATCH($C16,TrustCAHUB_map!$A$2:$A$139,FALSE),4)</f>
        <v>London</v>
      </c>
    </row>
    <row r="17" spans="1:10" x14ac:dyDescent="0.3">
      <c r="A17" t="str">
        <f t="shared" si="0"/>
        <v>'R1H2015Not assigned70+'</v>
      </c>
      <c r="B17">
        <v>2015</v>
      </c>
      <c r="C17" t="s">
        <v>166</v>
      </c>
      <c r="D17" t="s">
        <v>477</v>
      </c>
      <c r="E17" t="s">
        <v>628</v>
      </c>
      <c r="F17">
        <v>12</v>
      </c>
      <c r="G17">
        <v>3</v>
      </c>
      <c r="H17" t="str">
        <f>INDEX(Bar_data!$A$3:$B$140,MATCH(C17,Bar_data!$A$3:$A$140,FALSE),2)</f>
        <v>Trust003</v>
      </c>
      <c r="I17" t="str">
        <f>INDEX(TrustCAHUB_map!$A$2:$D$139,MATCH($C17,TrustCAHUB_map!$A$2:$A$139,FALSE),3)</f>
        <v>North Central and North East London</v>
      </c>
      <c r="J17" t="str">
        <f>INDEX(TrustCAHUB_map!$A$2:$D$139,MATCH($C17,TrustCAHUB_map!$A$2:$A$139,FALSE),4)</f>
        <v>London</v>
      </c>
    </row>
    <row r="18" spans="1:10" x14ac:dyDescent="0.3">
      <c r="A18" t="str">
        <f t="shared" si="0"/>
        <v>'R1H2015Curative70+'</v>
      </c>
      <c r="B18">
        <v>2015</v>
      </c>
      <c r="C18" t="s">
        <v>166</v>
      </c>
      <c r="D18" t="s">
        <v>7</v>
      </c>
      <c r="E18" t="s">
        <v>628</v>
      </c>
      <c r="F18">
        <v>5</v>
      </c>
      <c r="G18">
        <v>0</v>
      </c>
      <c r="H18" t="str">
        <f>INDEX(Bar_data!$A$3:$B$140,MATCH(C18,Bar_data!$A$3:$A$140,FALSE),2)</f>
        <v>Trust003</v>
      </c>
      <c r="I18" t="str">
        <f>INDEX(TrustCAHUB_map!$A$2:$D$139,MATCH($C18,TrustCAHUB_map!$A$2:$A$139,FALSE),3)</f>
        <v>North Central and North East London</v>
      </c>
      <c r="J18" t="str">
        <f>INDEX(TrustCAHUB_map!$A$2:$D$139,MATCH($C18,TrustCAHUB_map!$A$2:$A$139,FALSE),4)</f>
        <v>London</v>
      </c>
    </row>
    <row r="19" spans="1:10" x14ac:dyDescent="0.3">
      <c r="A19" t="str">
        <f t="shared" si="0"/>
        <v>'R1K2015Curative18-49'</v>
      </c>
      <c r="B19">
        <v>2015</v>
      </c>
      <c r="C19" t="s">
        <v>167</v>
      </c>
      <c r="D19" t="s">
        <v>7</v>
      </c>
      <c r="E19" t="s">
        <v>153</v>
      </c>
      <c r="F19">
        <v>1</v>
      </c>
      <c r="G19">
        <v>0</v>
      </c>
      <c r="H19" t="str">
        <f>INDEX(Bar_data!$A$3:$B$140,MATCH(C19,Bar_data!$A$3:$A$140,FALSE),2)</f>
        <v>Trust004</v>
      </c>
      <c r="I19" t="str">
        <f>INDEX(TrustCAHUB_map!$A$2:$D$139,MATCH($C19,TrustCAHUB_map!$A$2:$A$139,FALSE),3)</f>
        <v>North West and South West London</v>
      </c>
      <c r="J19" t="str">
        <f>INDEX(TrustCAHUB_map!$A$2:$D$139,MATCH($C19,TrustCAHUB_map!$A$2:$A$139,FALSE),4)</f>
        <v>London</v>
      </c>
    </row>
    <row r="20" spans="1:10" x14ac:dyDescent="0.3">
      <c r="A20" t="str">
        <f t="shared" si="0"/>
        <v>'R1K2015Palliative50-69'</v>
      </c>
      <c r="B20">
        <v>2015</v>
      </c>
      <c r="C20" t="s">
        <v>167</v>
      </c>
      <c r="D20" t="s">
        <v>8</v>
      </c>
      <c r="E20" t="s">
        <v>627</v>
      </c>
      <c r="F20">
        <v>2</v>
      </c>
      <c r="G20">
        <v>0</v>
      </c>
      <c r="H20" t="str">
        <f>INDEX(Bar_data!$A$3:$B$140,MATCH(C20,Bar_data!$A$3:$A$140,FALSE),2)</f>
        <v>Trust004</v>
      </c>
      <c r="I20" t="str">
        <f>INDEX(TrustCAHUB_map!$A$2:$D$139,MATCH($C20,TrustCAHUB_map!$A$2:$A$139,FALSE),3)</f>
        <v>North West and South West London</v>
      </c>
      <c r="J20" t="str">
        <f>INDEX(TrustCAHUB_map!$A$2:$D$139,MATCH($C20,TrustCAHUB_map!$A$2:$A$139,FALSE),4)</f>
        <v>London</v>
      </c>
    </row>
    <row r="21" spans="1:10" x14ac:dyDescent="0.3">
      <c r="A21" t="str">
        <f t="shared" si="0"/>
        <v>'R1K2015Palliative70+'</v>
      </c>
      <c r="B21">
        <v>2015</v>
      </c>
      <c r="C21" t="s">
        <v>167</v>
      </c>
      <c r="D21" t="s">
        <v>8</v>
      </c>
      <c r="E21" t="s">
        <v>628</v>
      </c>
      <c r="F21">
        <v>1</v>
      </c>
      <c r="G21">
        <v>0</v>
      </c>
      <c r="H21" t="str">
        <f>INDEX(Bar_data!$A$3:$B$140,MATCH(C21,Bar_data!$A$3:$A$140,FALSE),2)</f>
        <v>Trust004</v>
      </c>
      <c r="I21" t="str">
        <f>INDEX(TrustCAHUB_map!$A$2:$D$139,MATCH($C21,TrustCAHUB_map!$A$2:$A$139,FALSE),3)</f>
        <v>North West and South West London</v>
      </c>
      <c r="J21" t="str">
        <f>INDEX(TrustCAHUB_map!$A$2:$D$139,MATCH($C21,TrustCAHUB_map!$A$2:$A$139,FALSE),4)</f>
        <v>London</v>
      </c>
    </row>
    <row r="22" spans="1:10" x14ac:dyDescent="0.3">
      <c r="A22" t="str">
        <f t="shared" si="0"/>
        <v>'RA22015Palliative18-49'</v>
      </c>
      <c r="B22">
        <v>2015</v>
      </c>
      <c r="C22" t="s">
        <v>168</v>
      </c>
      <c r="D22" t="s">
        <v>8</v>
      </c>
      <c r="E22" t="s">
        <v>153</v>
      </c>
      <c r="F22">
        <v>2</v>
      </c>
      <c r="G22">
        <v>0</v>
      </c>
      <c r="H22" t="str">
        <f>INDEX(Bar_data!$A$3:$B$140,MATCH(C22,Bar_data!$A$3:$A$140,FALSE),2)</f>
        <v>Trust005</v>
      </c>
      <c r="I22" t="str">
        <f>INDEX(TrustCAHUB_map!$A$2:$D$139,MATCH($C22,TrustCAHUB_map!$A$2:$A$139,FALSE),3)</f>
        <v>Surrey and Sussex</v>
      </c>
      <c r="J22" t="str">
        <f>INDEX(TrustCAHUB_map!$A$2:$D$139,MATCH($C22,TrustCAHUB_map!$A$2:$A$139,FALSE),4)</f>
        <v>South East</v>
      </c>
    </row>
    <row r="23" spans="1:10" x14ac:dyDescent="0.3">
      <c r="A23" t="str">
        <f t="shared" si="0"/>
        <v>'RA22015Not assigned50-69'</v>
      </c>
      <c r="B23">
        <v>2015</v>
      </c>
      <c r="C23" t="s">
        <v>168</v>
      </c>
      <c r="D23" t="s">
        <v>477</v>
      </c>
      <c r="E23" t="s">
        <v>627</v>
      </c>
      <c r="F23">
        <v>2</v>
      </c>
      <c r="G23">
        <v>0</v>
      </c>
      <c r="H23" t="str">
        <f>INDEX(Bar_data!$A$3:$B$140,MATCH(C23,Bar_data!$A$3:$A$140,FALSE),2)</f>
        <v>Trust005</v>
      </c>
      <c r="I23" t="str">
        <f>INDEX(TrustCAHUB_map!$A$2:$D$139,MATCH($C23,TrustCAHUB_map!$A$2:$A$139,FALSE),3)</f>
        <v>Surrey and Sussex</v>
      </c>
      <c r="J23" t="str">
        <f>INDEX(TrustCAHUB_map!$A$2:$D$139,MATCH($C23,TrustCAHUB_map!$A$2:$A$139,FALSE),4)</f>
        <v>South East</v>
      </c>
    </row>
    <row r="24" spans="1:10" x14ac:dyDescent="0.3">
      <c r="A24" t="str">
        <f t="shared" si="0"/>
        <v>'RA22015Curative50-69'</v>
      </c>
      <c r="B24">
        <v>2015</v>
      </c>
      <c r="C24" t="s">
        <v>168</v>
      </c>
      <c r="D24" t="s">
        <v>7</v>
      </c>
      <c r="E24" t="s">
        <v>627</v>
      </c>
      <c r="F24">
        <v>2</v>
      </c>
      <c r="G24">
        <v>0</v>
      </c>
      <c r="H24" t="str">
        <f>INDEX(Bar_data!$A$3:$B$140,MATCH(C24,Bar_data!$A$3:$A$140,FALSE),2)</f>
        <v>Trust005</v>
      </c>
      <c r="I24" t="str">
        <f>INDEX(TrustCAHUB_map!$A$2:$D$139,MATCH($C24,TrustCAHUB_map!$A$2:$A$139,FALSE),3)</f>
        <v>Surrey and Sussex</v>
      </c>
      <c r="J24" t="str">
        <f>INDEX(TrustCAHUB_map!$A$2:$D$139,MATCH($C24,TrustCAHUB_map!$A$2:$A$139,FALSE),4)</f>
        <v>South East</v>
      </c>
    </row>
    <row r="25" spans="1:10" x14ac:dyDescent="0.3">
      <c r="A25" t="str">
        <f t="shared" si="0"/>
        <v>'RA22015Palliative50-69'</v>
      </c>
      <c r="B25">
        <v>2015</v>
      </c>
      <c r="C25" t="s">
        <v>168</v>
      </c>
      <c r="D25" t="s">
        <v>8</v>
      </c>
      <c r="E25" t="s">
        <v>627</v>
      </c>
      <c r="F25">
        <v>9</v>
      </c>
      <c r="G25">
        <v>0</v>
      </c>
      <c r="H25" t="str">
        <f>INDEX(Bar_data!$A$3:$B$140,MATCH(C25,Bar_data!$A$3:$A$140,FALSE),2)</f>
        <v>Trust005</v>
      </c>
      <c r="I25" t="str">
        <f>INDEX(TrustCAHUB_map!$A$2:$D$139,MATCH($C25,TrustCAHUB_map!$A$2:$A$139,FALSE),3)</f>
        <v>Surrey and Sussex</v>
      </c>
      <c r="J25" t="str">
        <f>INDEX(TrustCAHUB_map!$A$2:$D$139,MATCH($C25,TrustCAHUB_map!$A$2:$A$139,FALSE),4)</f>
        <v>South East</v>
      </c>
    </row>
    <row r="26" spans="1:10" x14ac:dyDescent="0.3">
      <c r="A26" t="str">
        <f t="shared" si="0"/>
        <v>'RA22015Palliative70+'</v>
      </c>
      <c r="B26">
        <v>2015</v>
      </c>
      <c r="C26" t="s">
        <v>168</v>
      </c>
      <c r="D26" t="s">
        <v>8</v>
      </c>
      <c r="E26" t="s">
        <v>628</v>
      </c>
      <c r="F26">
        <v>9</v>
      </c>
      <c r="G26">
        <v>1</v>
      </c>
      <c r="H26" t="str">
        <f>INDEX(Bar_data!$A$3:$B$140,MATCH(C26,Bar_data!$A$3:$A$140,FALSE),2)</f>
        <v>Trust005</v>
      </c>
      <c r="I26" t="str">
        <f>INDEX(TrustCAHUB_map!$A$2:$D$139,MATCH($C26,TrustCAHUB_map!$A$2:$A$139,FALSE),3)</f>
        <v>Surrey and Sussex</v>
      </c>
      <c r="J26" t="str">
        <f>INDEX(TrustCAHUB_map!$A$2:$D$139,MATCH($C26,TrustCAHUB_map!$A$2:$A$139,FALSE),4)</f>
        <v>South East</v>
      </c>
    </row>
    <row r="27" spans="1:10" x14ac:dyDescent="0.3">
      <c r="A27" t="str">
        <f t="shared" si="0"/>
        <v>'RA32015Palliative18-49'</v>
      </c>
      <c r="B27">
        <v>2015</v>
      </c>
      <c r="C27" t="s">
        <v>169</v>
      </c>
      <c r="D27" t="s">
        <v>8</v>
      </c>
      <c r="E27" t="s">
        <v>153</v>
      </c>
      <c r="F27">
        <v>1</v>
      </c>
      <c r="G27">
        <v>0</v>
      </c>
      <c r="H27" t="str">
        <f>INDEX(Bar_data!$A$3:$B$140,MATCH(C27,Bar_data!$A$3:$A$140,FALSE),2)</f>
        <v>Trust006</v>
      </c>
      <c r="I27" t="str">
        <f>INDEX(TrustCAHUB_map!$A$2:$D$139,MATCH($C27,TrustCAHUB_map!$A$2:$A$139,FALSE),3)</f>
        <v>Somerset, Wiltshire, Avon and Gloucester</v>
      </c>
      <c r="J27" t="str">
        <f>INDEX(TrustCAHUB_map!$A$2:$D$139,MATCH($C27,TrustCAHUB_map!$A$2:$A$139,FALSE),4)</f>
        <v>South West</v>
      </c>
    </row>
    <row r="28" spans="1:10" x14ac:dyDescent="0.3">
      <c r="A28" t="str">
        <f t="shared" si="0"/>
        <v>'RA32015Palliative50-69'</v>
      </c>
      <c r="B28">
        <v>2015</v>
      </c>
      <c r="C28" t="s">
        <v>169</v>
      </c>
      <c r="D28" t="s">
        <v>8</v>
      </c>
      <c r="E28" t="s">
        <v>627</v>
      </c>
      <c r="F28">
        <v>5</v>
      </c>
      <c r="G28">
        <v>1</v>
      </c>
      <c r="H28" t="str">
        <f>INDEX(Bar_data!$A$3:$B$140,MATCH(C28,Bar_data!$A$3:$A$140,FALSE),2)</f>
        <v>Trust006</v>
      </c>
      <c r="I28" t="str">
        <f>INDEX(TrustCAHUB_map!$A$2:$D$139,MATCH($C28,TrustCAHUB_map!$A$2:$A$139,FALSE),3)</f>
        <v>Somerset, Wiltshire, Avon and Gloucester</v>
      </c>
      <c r="J28" t="str">
        <f>INDEX(TrustCAHUB_map!$A$2:$D$139,MATCH($C28,TrustCAHUB_map!$A$2:$A$139,FALSE),4)</f>
        <v>South West</v>
      </c>
    </row>
    <row r="29" spans="1:10" x14ac:dyDescent="0.3">
      <c r="A29" t="str">
        <f t="shared" si="0"/>
        <v>'RA32015Palliative70+'</v>
      </c>
      <c r="B29">
        <v>2015</v>
      </c>
      <c r="C29" t="s">
        <v>169</v>
      </c>
      <c r="D29" t="s">
        <v>8</v>
      </c>
      <c r="E29" t="s">
        <v>628</v>
      </c>
      <c r="F29">
        <v>4</v>
      </c>
      <c r="G29">
        <v>0</v>
      </c>
      <c r="H29" t="str">
        <f>INDEX(Bar_data!$A$3:$B$140,MATCH(C29,Bar_data!$A$3:$A$140,FALSE),2)</f>
        <v>Trust006</v>
      </c>
      <c r="I29" t="str">
        <f>INDEX(TrustCAHUB_map!$A$2:$D$139,MATCH($C29,TrustCAHUB_map!$A$2:$A$139,FALSE),3)</f>
        <v>Somerset, Wiltshire, Avon and Gloucester</v>
      </c>
      <c r="J29" t="str">
        <f>INDEX(TrustCAHUB_map!$A$2:$D$139,MATCH($C29,TrustCAHUB_map!$A$2:$A$139,FALSE),4)</f>
        <v>South West</v>
      </c>
    </row>
    <row r="30" spans="1:10" x14ac:dyDescent="0.3">
      <c r="A30" t="str">
        <f t="shared" si="0"/>
        <v>'RA42015Palliative18-49'</v>
      </c>
      <c r="B30">
        <v>2015</v>
      </c>
      <c r="C30" t="s">
        <v>170</v>
      </c>
      <c r="D30" t="s">
        <v>8</v>
      </c>
      <c r="E30" t="s">
        <v>153</v>
      </c>
      <c r="F30">
        <v>1</v>
      </c>
      <c r="G30">
        <v>0</v>
      </c>
      <c r="H30" t="str">
        <f>INDEX(Bar_data!$A$3:$B$140,MATCH(C30,Bar_data!$A$3:$A$140,FALSE),2)</f>
        <v>Trust007</v>
      </c>
      <c r="I30" t="str">
        <f>INDEX(TrustCAHUB_map!$A$2:$D$139,MATCH($C30,TrustCAHUB_map!$A$2:$A$139,FALSE),3)</f>
        <v>Somerset, Wiltshire, Avon and Gloucester</v>
      </c>
      <c r="J30" t="str">
        <f>INDEX(TrustCAHUB_map!$A$2:$D$139,MATCH($C30,TrustCAHUB_map!$A$2:$A$139,FALSE),4)</f>
        <v>South West</v>
      </c>
    </row>
    <row r="31" spans="1:10" x14ac:dyDescent="0.3">
      <c r="A31" t="str">
        <f t="shared" si="0"/>
        <v>'RA42015Palliative50-69'</v>
      </c>
      <c r="B31">
        <v>2015</v>
      </c>
      <c r="C31" t="s">
        <v>170</v>
      </c>
      <c r="D31" t="s">
        <v>8</v>
      </c>
      <c r="E31" t="s">
        <v>627</v>
      </c>
      <c r="F31">
        <v>4</v>
      </c>
      <c r="G31">
        <v>0</v>
      </c>
      <c r="H31" t="str">
        <f>INDEX(Bar_data!$A$3:$B$140,MATCH(C31,Bar_data!$A$3:$A$140,FALSE),2)</f>
        <v>Trust007</v>
      </c>
      <c r="I31" t="str">
        <f>INDEX(TrustCAHUB_map!$A$2:$D$139,MATCH($C31,TrustCAHUB_map!$A$2:$A$139,FALSE),3)</f>
        <v>Somerset, Wiltshire, Avon and Gloucester</v>
      </c>
      <c r="J31" t="str">
        <f>INDEX(TrustCAHUB_map!$A$2:$D$139,MATCH($C31,TrustCAHUB_map!$A$2:$A$139,FALSE),4)</f>
        <v>South West</v>
      </c>
    </row>
    <row r="32" spans="1:10" x14ac:dyDescent="0.3">
      <c r="A32" t="str">
        <f t="shared" si="0"/>
        <v>'RA42015Palliative70+'</v>
      </c>
      <c r="B32">
        <v>2015</v>
      </c>
      <c r="C32" t="s">
        <v>170</v>
      </c>
      <c r="D32" t="s">
        <v>8</v>
      </c>
      <c r="E32" t="s">
        <v>628</v>
      </c>
      <c r="F32">
        <v>7</v>
      </c>
      <c r="G32">
        <v>0</v>
      </c>
      <c r="H32" t="str">
        <f>INDEX(Bar_data!$A$3:$B$140,MATCH(C32,Bar_data!$A$3:$A$140,FALSE),2)</f>
        <v>Trust007</v>
      </c>
      <c r="I32" t="str">
        <f>INDEX(TrustCAHUB_map!$A$2:$D$139,MATCH($C32,TrustCAHUB_map!$A$2:$A$139,FALSE),3)</f>
        <v>Somerset, Wiltshire, Avon and Gloucester</v>
      </c>
      <c r="J32" t="str">
        <f>INDEX(TrustCAHUB_map!$A$2:$D$139,MATCH($C32,TrustCAHUB_map!$A$2:$A$139,FALSE),4)</f>
        <v>South West</v>
      </c>
    </row>
    <row r="33" spans="1:10" x14ac:dyDescent="0.3">
      <c r="A33" t="str">
        <f t="shared" si="0"/>
        <v>'RA72015Palliative18-49'</v>
      </c>
      <c r="B33">
        <v>2015</v>
      </c>
      <c r="C33" t="s">
        <v>171</v>
      </c>
      <c r="D33" t="s">
        <v>8</v>
      </c>
      <c r="E33" t="s">
        <v>153</v>
      </c>
      <c r="F33">
        <v>2</v>
      </c>
      <c r="G33">
        <v>0</v>
      </c>
      <c r="H33" t="str">
        <f>INDEX(Bar_data!$A$3:$B$140,MATCH(C33,Bar_data!$A$3:$A$140,FALSE),2)</f>
        <v>Trust008</v>
      </c>
      <c r="I33" t="str">
        <f>INDEX(TrustCAHUB_map!$A$2:$D$139,MATCH($C33,TrustCAHUB_map!$A$2:$A$139,FALSE),3)</f>
        <v>Somerset, Wiltshire, Avon and Gloucester</v>
      </c>
      <c r="J33" t="str">
        <f>INDEX(TrustCAHUB_map!$A$2:$D$139,MATCH($C33,TrustCAHUB_map!$A$2:$A$139,FALSE),4)</f>
        <v>South West</v>
      </c>
    </row>
    <row r="34" spans="1:10" x14ac:dyDescent="0.3">
      <c r="A34" t="str">
        <f t="shared" si="0"/>
        <v>'RA72015Palliative50-69'</v>
      </c>
      <c r="B34">
        <v>2015</v>
      </c>
      <c r="C34" t="s">
        <v>171</v>
      </c>
      <c r="D34" t="s">
        <v>8</v>
      </c>
      <c r="E34" t="s">
        <v>627</v>
      </c>
      <c r="F34">
        <v>23</v>
      </c>
      <c r="G34">
        <v>3</v>
      </c>
      <c r="H34" t="str">
        <f>INDEX(Bar_data!$A$3:$B$140,MATCH(C34,Bar_data!$A$3:$A$140,FALSE),2)</f>
        <v>Trust008</v>
      </c>
      <c r="I34" t="str">
        <f>INDEX(TrustCAHUB_map!$A$2:$D$139,MATCH($C34,TrustCAHUB_map!$A$2:$A$139,FALSE),3)</f>
        <v>Somerset, Wiltshire, Avon and Gloucester</v>
      </c>
      <c r="J34" t="str">
        <f>INDEX(TrustCAHUB_map!$A$2:$D$139,MATCH($C34,TrustCAHUB_map!$A$2:$A$139,FALSE),4)</f>
        <v>South West</v>
      </c>
    </row>
    <row r="35" spans="1:10" x14ac:dyDescent="0.3">
      <c r="A35" t="str">
        <f t="shared" si="0"/>
        <v>'RA72015Not assigned50-69'</v>
      </c>
      <c r="B35">
        <v>2015</v>
      </c>
      <c r="C35" t="s">
        <v>171</v>
      </c>
      <c r="D35" t="s">
        <v>477</v>
      </c>
      <c r="E35" t="s">
        <v>627</v>
      </c>
      <c r="F35">
        <v>2</v>
      </c>
      <c r="G35">
        <v>0</v>
      </c>
      <c r="H35" t="str">
        <f>INDEX(Bar_data!$A$3:$B$140,MATCH(C35,Bar_data!$A$3:$A$140,FALSE),2)</f>
        <v>Trust008</v>
      </c>
      <c r="I35" t="str">
        <f>INDEX(TrustCAHUB_map!$A$2:$D$139,MATCH($C35,TrustCAHUB_map!$A$2:$A$139,FALSE),3)</f>
        <v>Somerset, Wiltshire, Avon and Gloucester</v>
      </c>
      <c r="J35" t="str">
        <f>INDEX(TrustCAHUB_map!$A$2:$D$139,MATCH($C35,TrustCAHUB_map!$A$2:$A$139,FALSE),4)</f>
        <v>South West</v>
      </c>
    </row>
    <row r="36" spans="1:10" x14ac:dyDescent="0.3">
      <c r="A36" t="str">
        <f t="shared" si="0"/>
        <v>'RA72015Curative70+'</v>
      </c>
      <c r="B36">
        <v>2015</v>
      </c>
      <c r="C36" t="s">
        <v>171</v>
      </c>
      <c r="D36" t="s">
        <v>7</v>
      </c>
      <c r="E36" t="s">
        <v>628</v>
      </c>
      <c r="F36">
        <v>2</v>
      </c>
      <c r="G36">
        <v>0</v>
      </c>
      <c r="H36" t="str">
        <f>INDEX(Bar_data!$A$3:$B$140,MATCH(C36,Bar_data!$A$3:$A$140,FALSE),2)</f>
        <v>Trust008</v>
      </c>
      <c r="I36" t="str">
        <f>INDEX(TrustCAHUB_map!$A$2:$D$139,MATCH($C36,TrustCAHUB_map!$A$2:$A$139,FALSE),3)</f>
        <v>Somerset, Wiltshire, Avon and Gloucester</v>
      </c>
      <c r="J36" t="str">
        <f>INDEX(TrustCAHUB_map!$A$2:$D$139,MATCH($C36,TrustCAHUB_map!$A$2:$A$139,FALSE),4)</f>
        <v>South West</v>
      </c>
    </row>
    <row r="37" spans="1:10" x14ac:dyDescent="0.3">
      <c r="A37" t="str">
        <f t="shared" si="0"/>
        <v>'RA72015Palliative70+'</v>
      </c>
      <c r="B37">
        <v>2015</v>
      </c>
      <c r="C37" t="s">
        <v>171</v>
      </c>
      <c r="D37" t="s">
        <v>8</v>
      </c>
      <c r="E37" t="s">
        <v>628</v>
      </c>
      <c r="F37">
        <v>19</v>
      </c>
      <c r="G37">
        <v>4</v>
      </c>
      <c r="H37" t="str">
        <f>INDEX(Bar_data!$A$3:$B$140,MATCH(C37,Bar_data!$A$3:$A$140,FALSE),2)</f>
        <v>Trust008</v>
      </c>
      <c r="I37" t="str">
        <f>INDEX(TrustCAHUB_map!$A$2:$D$139,MATCH($C37,TrustCAHUB_map!$A$2:$A$139,FALSE),3)</f>
        <v>Somerset, Wiltshire, Avon and Gloucester</v>
      </c>
      <c r="J37" t="str">
        <f>INDEX(TrustCAHUB_map!$A$2:$D$139,MATCH($C37,TrustCAHUB_map!$A$2:$A$139,FALSE),4)</f>
        <v>South West</v>
      </c>
    </row>
    <row r="38" spans="1:10" x14ac:dyDescent="0.3">
      <c r="A38" t="str">
        <f t="shared" si="0"/>
        <v>'RA72015Not assigned70+'</v>
      </c>
      <c r="B38">
        <v>2015</v>
      </c>
      <c r="C38" t="s">
        <v>171</v>
      </c>
      <c r="D38" t="s">
        <v>477</v>
      </c>
      <c r="E38" t="s">
        <v>628</v>
      </c>
      <c r="F38">
        <v>4</v>
      </c>
      <c r="G38">
        <v>0</v>
      </c>
      <c r="H38" t="str">
        <f>INDEX(Bar_data!$A$3:$B$140,MATCH(C38,Bar_data!$A$3:$A$140,FALSE),2)</f>
        <v>Trust008</v>
      </c>
      <c r="I38" t="str">
        <f>INDEX(TrustCAHUB_map!$A$2:$D$139,MATCH($C38,TrustCAHUB_map!$A$2:$A$139,FALSE),3)</f>
        <v>Somerset, Wiltshire, Avon and Gloucester</v>
      </c>
      <c r="J38" t="str">
        <f>INDEX(TrustCAHUB_map!$A$2:$D$139,MATCH($C38,TrustCAHUB_map!$A$2:$A$139,FALSE),4)</f>
        <v>South West</v>
      </c>
    </row>
    <row r="39" spans="1:10" x14ac:dyDescent="0.3">
      <c r="A39" t="str">
        <f t="shared" si="0"/>
        <v>'RA92015Palliative50-69'</v>
      </c>
      <c r="B39">
        <v>2015</v>
      </c>
      <c r="C39" t="s">
        <v>172</v>
      </c>
      <c r="D39" t="s">
        <v>8</v>
      </c>
      <c r="E39" t="s">
        <v>627</v>
      </c>
      <c r="F39">
        <v>7</v>
      </c>
      <c r="G39">
        <v>0</v>
      </c>
      <c r="H39" t="str">
        <f>INDEX(Bar_data!$A$3:$B$140,MATCH(C39,Bar_data!$A$3:$A$140,FALSE),2)</f>
        <v>Trust009</v>
      </c>
      <c r="I39" t="str">
        <f>INDEX(TrustCAHUB_map!$A$2:$D$139,MATCH($C39,TrustCAHUB_map!$A$2:$A$139,FALSE),3)</f>
        <v>Peninsula</v>
      </c>
      <c r="J39" t="str">
        <f>INDEX(TrustCAHUB_map!$A$2:$D$139,MATCH($C39,TrustCAHUB_map!$A$2:$A$139,FALSE),4)</f>
        <v>South West</v>
      </c>
    </row>
    <row r="40" spans="1:10" x14ac:dyDescent="0.3">
      <c r="A40" t="str">
        <f t="shared" si="0"/>
        <v>'RA92015Not assigned50-69'</v>
      </c>
      <c r="B40">
        <v>2015</v>
      </c>
      <c r="C40" t="s">
        <v>172</v>
      </c>
      <c r="D40" t="s">
        <v>477</v>
      </c>
      <c r="E40" t="s">
        <v>627</v>
      </c>
      <c r="F40">
        <v>1</v>
      </c>
      <c r="G40">
        <v>0</v>
      </c>
      <c r="H40" t="str">
        <f>INDEX(Bar_data!$A$3:$B$140,MATCH(C40,Bar_data!$A$3:$A$140,FALSE),2)</f>
        <v>Trust009</v>
      </c>
      <c r="I40" t="str">
        <f>INDEX(TrustCAHUB_map!$A$2:$D$139,MATCH($C40,TrustCAHUB_map!$A$2:$A$139,FALSE),3)</f>
        <v>Peninsula</v>
      </c>
      <c r="J40" t="str">
        <f>INDEX(TrustCAHUB_map!$A$2:$D$139,MATCH($C40,TrustCAHUB_map!$A$2:$A$139,FALSE),4)</f>
        <v>South West</v>
      </c>
    </row>
    <row r="41" spans="1:10" x14ac:dyDescent="0.3">
      <c r="A41" t="str">
        <f t="shared" si="0"/>
        <v>'RA92015Curative50-69'</v>
      </c>
      <c r="B41">
        <v>2015</v>
      </c>
      <c r="C41" t="s">
        <v>172</v>
      </c>
      <c r="D41" t="s">
        <v>7</v>
      </c>
      <c r="E41" t="s">
        <v>627</v>
      </c>
      <c r="F41">
        <v>1</v>
      </c>
      <c r="G41">
        <v>0</v>
      </c>
      <c r="H41" t="str">
        <f>INDEX(Bar_data!$A$3:$B$140,MATCH(C41,Bar_data!$A$3:$A$140,FALSE),2)</f>
        <v>Trust009</v>
      </c>
      <c r="I41" t="str">
        <f>INDEX(TrustCAHUB_map!$A$2:$D$139,MATCH($C41,TrustCAHUB_map!$A$2:$A$139,FALSE),3)</f>
        <v>Peninsula</v>
      </c>
      <c r="J41" t="str">
        <f>INDEX(TrustCAHUB_map!$A$2:$D$139,MATCH($C41,TrustCAHUB_map!$A$2:$A$139,FALSE),4)</f>
        <v>South West</v>
      </c>
    </row>
    <row r="42" spans="1:10" x14ac:dyDescent="0.3">
      <c r="A42" t="str">
        <f t="shared" si="0"/>
        <v>'RA92015Not assigned70+'</v>
      </c>
      <c r="B42">
        <v>2015</v>
      </c>
      <c r="C42" t="s">
        <v>172</v>
      </c>
      <c r="D42" t="s">
        <v>477</v>
      </c>
      <c r="E42" t="s">
        <v>628</v>
      </c>
      <c r="F42">
        <v>1</v>
      </c>
      <c r="G42">
        <v>0</v>
      </c>
      <c r="H42" t="str">
        <f>INDEX(Bar_data!$A$3:$B$140,MATCH(C42,Bar_data!$A$3:$A$140,FALSE),2)</f>
        <v>Trust009</v>
      </c>
      <c r="I42" t="str">
        <f>INDEX(TrustCAHUB_map!$A$2:$D$139,MATCH($C42,TrustCAHUB_map!$A$2:$A$139,FALSE),3)</f>
        <v>Peninsula</v>
      </c>
      <c r="J42" t="str">
        <f>INDEX(TrustCAHUB_map!$A$2:$D$139,MATCH($C42,TrustCAHUB_map!$A$2:$A$139,FALSE),4)</f>
        <v>South West</v>
      </c>
    </row>
    <row r="43" spans="1:10" x14ac:dyDescent="0.3">
      <c r="A43" t="str">
        <f t="shared" si="0"/>
        <v>'RA92015Palliative70+'</v>
      </c>
      <c r="B43">
        <v>2015</v>
      </c>
      <c r="C43" t="s">
        <v>172</v>
      </c>
      <c r="D43" t="s">
        <v>8</v>
      </c>
      <c r="E43" t="s">
        <v>628</v>
      </c>
      <c r="F43">
        <v>14</v>
      </c>
      <c r="G43">
        <v>1</v>
      </c>
      <c r="H43" t="str">
        <f>INDEX(Bar_data!$A$3:$B$140,MATCH(C43,Bar_data!$A$3:$A$140,FALSE),2)</f>
        <v>Trust009</v>
      </c>
      <c r="I43" t="str">
        <f>INDEX(TrustCAHUB_map!$A$2:$D$139,MATCH($C43,TrustCAHUB_map!$A$2:$A$139,FALSE),3)</f>
        <v>Peninsula</v>
      </c>
      <c r="J43" t="str">
        <f>INDEX(TrustCAHUB_map!$A$2:$D$139,MATCH($C43,TrustCAHUB_map!$A$2:$A$139,FALSE),4)</f>
        <v>South West</v>
      </c>
    </row>
    <row r="44" spans="1:10" x14ac:dyDescent="0.3">
      <c r="A44" t="str">
        <f t="shared" si="0"/>
        <v>'RAE2015Palliative18-49'</v>
      </c>
      <c r="B44">
        <v>2015</v>
      </c>
      <c r="C44" t="s">
        <v>173</v>
      </c>
      <c r="D44" t="s">
        <v>8</v>
      </c>
      <c r="E44" t="s">
        <v>153</v>
      </c>
      <c r="F44">
        <v>3</v>
      </c>
      <c r="G44">
        <v>0</v>
      </c>
      <c r="H44" t="str">
        <f>INDEX(Bar_data!$A$3:$B$140,MATCH(C44,Bar_data!$A$3:$A$140,FALSE),2)</f>
        <v>Trust010</v>
      </c>
      <c r="I44" t="str">
        <f>INDEX(TrustCAHUB_map!$A$2:$D$139,MATCH($C44,TrustCAHUB_map!$A$2:$A$139,FALSE),3)</f>
        <v>West Yorkshire</v>
      </c>
      <c r="J44" t="str">
        <f>INDEX(TrustCAHUB_map!$A$2:$D$139,MATCH($C44,TrustCAHUB_map!$A$2:$A$139,FALSE),4)</f>
        <v>Yorkshire and Humber</v>
      </c>
    </row>
    <row r="45" spans="1:10" x14ac:dyDescent="0.3">
      <c r="A45" t="str">
        <f t="shared" si="0"/>
        <v>'RAE2015Curative50-69'</v>
      </c>
      <c r="B45">
        <v>2015</v>
      </c>
      <c r="C45" t="s">
        <v>173</v>
      </c>
      <c r="D45" t="s">
        <v>7</v>
      </c>
      <c r="E45" t="s">
        <v>627</v>
      </c>
      <c r="F45">
        <v>3</v>
      </c>
      <c r="G45">
        <v>0</v>
      </c>
      <c r="H45" t="str">
        <f>INDEX(Bar_data!$A$3:$B$140,MATCH(C45,Bar_data!$A$3:$A$140,FALSE),2)</f>
        <v>Trust010</v>
      </c>
      <c r="I45" t="str">
        <f>INDEX(TrustCAHUB_map!$A$2:$D$139,MATCH($C45,TrustCAHUB_map!$A$2:$A$139,FALSE),3)</f>
        <v>West Yorkshire</v>
      </c>
      <c r="J45" t="str">
        <f>INDEX(TrustCAHUB_map!$A$2:$D$139,MATCH($C45,TrustCAHUB_map!$A$2:$A$139,FALSE),4)</f>
        <v>Yorkshire and Humber</v>
      </c>
    </row>
    <row r="46" spans="1:10" x14ac:dyDescent="0.3">
      <c r="A46" t="str">
        <f t="shared" si="0"/>
        <v>'RAE2015Palliative50-69'</v>
      </c>
      <c r="B46">
        <v>2015</v>
      </c>
      <c r="C46" t="s">
        <v>173</v>
      </c>
      <c r="D46" t="s">
        <v>8</v>
      </c>
      <c r="E46" t="s">
        <v>627</v>
      </c>
      <c r="F46">
        <v>15</v>
      </c>
      <c r="G46">
        <v>2</v>
      </c>
      <c r="H46" t="str">
        <f>INDEX(Bar_data!$A$3:$B$140,MATCH(C46,Bar_data!$A$3:$A$140,FALSE),2)</f>
        <v>Trust010</v>
      </c>
      <c r="I46" t="str">
        <f>INDEX(TrustCAHUB_map!$A$2:$D$139,MATCH($C46,TrustCAHUB_map!$A$2:$A$139,FALSE),3)</f>
        <v>West Yorkshire</v>
      </c>
      <c r="J46" t="str">
        <f>INDEX(TrustCAHUB_map!$A$2:$D$139,MATCH($C46,TrustCAHUB_map!$A$2:$A$139,FALSE),4)</f>
        <v>Yorkshire and Humber</v>
      </c>
    </row>
    <row r="47" spans="1:10" x14ac:dyDescent="0.3">
      <c r="A47" t="str">
        <f t="shared" si="0"/>
        <v>'RAE2015Curative70+'</v>
      </c>
      <c r="B47">
        <v>2015</v>
      </c>
      <c r="C47" t="s">
        <v>173</v>
      </c>
      <c r="D47" t="s">
        <v>7</v>
      </c>
      <c r="E47" t="s">
        <v>628</v>
      </c>
      <c r="F47">
        <v>1</v>
      </c>
      <c r="G47">
        <v>0</v>
      </c>
      <c r="H47" t="str">
        <f>INDEX(Bar_data!$A$3:$B$140,MATCH(C47,Bar_data!$A$3:$A$140,FALSE),2)</f>
        <v>Trust010</v>
      </c>
      <c r="I47" t="str">
        <f>INDEX(TrustCAHUB_map!$A$2:$D$139,MATCH($C47,TrustCAHUB_map!$A$2:$A$139,FALSE),3)</f>
        <v>West Yorkshire</v>
      </c>
      <c r="J47" t="str">
        <f>INDEX(TrustCAHUB_map!$A$2:$D$139,MATCH($C47,TrustCAHUB_map!$A$2:$A$139,FALSE),4)</f>
        <v>Yorkshire and Humber</v>
      </c>
    </row>
    <row r="48" spans="1:10" x14ac:dyDescent="0.3">
      <c r="A48" t="str">
        <f t="shared" si="0"/>
        <v>'RAE2015Not assigned70+'</v>
      </c>
      <c r="B48">
        <v>2015</v>
      </c>
      <c r="C48" t="s">
        <v>173</v>
      </c>
      <c r="D48" t="s">
        <v>477</v>
      </c>
      <c r="E48" t="s">
        <v>628</v>
      </c>
      <c r="F48">
        <v>1</v>
      </c>
      <c r="G48">
        <v>0</v>
      </c>
      <c r="H48" t="str">
        <f>INDEX(Bar_data!$A$3:$B$140,MATCH(C48,Bar_data!$A$3:$A$140,FALSE),2)</f>
        <v>Trust010</v>
      </c>
      <c r="I48" t="str">
        <f>INDEX(TrustCAHUB_map!$A$2:$D$139,MATCH($C48,TrustCAHUB_map!$A$2:$A$139,FALSE),3)</f>
        <v>West Yorkshire</v>
      </c>
      <c r="J48" t="str">
        <f>INDEX(TrustCAHUB_map!$A$2:$D$139,MATCH($C48,TrustCAHUB_map!$A$2:$A$139,FALSE),4)</f>
        <v>Yorkshire and Humber</v>
      </c>
    </row>
    <row r="49" spans="1:10" x14ac:dyDescent="0.3">
      <c r="A49" t="str">
        <f t="shared" si="0"/>
        <v>'RAE2015Palliative70+'</v>
      </c>
      <c r="B49">
        <v>2015</v>
      </c>
      <c r="C49" t="s">
        <v>173</v>
      </c>
      <c r="D49" t="s">
        <v>8</v>
      </c>
      <c r="E49" t="s">
        <v>628</v>
      </c>
      <c r="F49">
        <v>6</v>
      </c>
      <c r="G49">
        <v>0</v>
      </c>
      <c r="H49" t="str">
        <f>INDEX(Bar_data!$A$3:$B$140,MATCH(C49,Bar_data!$A$3:$A$140,FALSE),2)</f>
        <v>Trust010</v>
      </c>
      <c r="I49" t="str">
        <f>INDEX(TrustCAHUB_map!$A$2:$D$139,MATCH($C49,TrustCAHUB_map!$A$2:$A$139,FALSE),3)</f>
        <v>West Yorkshire</v>
      </c>
      <c r="J49" t="str">
        <f>INDEX(TrustCAHUB_map!$A$2:$D$139,MATCH($C49,TrustCAHUB_map!$A$2:$A$139,FALSE),4)</f>
        <v>Yorkshire and Humber</v>
      </c>
    </row>
    <row r="50" spans="1:10" x14ac:dyDescent="0.3">
      <c r="A50" t="str">
        <f t="shared" si="0"/>
        <v>'RAJ2015Palliative50-69'</v>
      </c>
      <c r="B50">
        <v>2015</v>
      </c>
      <c r="C50" t="s">
        <v>174</v>
      </c>
      <c r="D50" t="s">
        <v>8</v>
      </c>
      <c r="E50" t="s">
        <v>627</v>
      </c>
      <c r="F50">
        <v>18</v>
      </c>
      <c r="G50">
        <v>2</v>
      </c>
      <c r="H50" t="str">
        <f>INDEX(Bar_data!$A$3:$B$140,MATCH(C50,Bar_data!$A$3:$A$140,FALSE),2)</f>
        <v>Trust011</v>
      </c>
      <c r="I50" t="str">
        <f>INDEX(TrustCAHUB_map!$A$2:$D$139,MATCH($C50,TrustCAHUB_map!$A$2:$A$139,FALSE),3)</f>
        <v>East of England</v>
      </c>
      <c r="J50" t="str">
        <f>INDEX(TrustCAHUB_map!$A$2:$D$139,MATCH($C50,TrustCAHUB_map!$A$2:$A$139,FALSE),4)</f>
        <v>East of England</v>
      </c>
    </row>
    <row r="51" spans="1:10" x14ac:dyDescent="0.3">
      <c r="A51" t="str">
        <f t="shared" si="0"/>
        <v>'RAJ2015Curative50-69'</v>
      </c>
      <c r="B51">
        <v>2015</v>
      </c>
      <c r="C51" t="s">
        <v>174</v>
      </c>
      <c r="D51" t="s">
        <v>7</v>
      </c>
      <c r="E51" t="s">
        <v>627</v>
      </c>
      <c r="F51">
        <v>1</v>
      </c>
      <c r="G51">
        <v>0</v>
      </c>
      <c r="H51" t="str">
        <f>INDEX(Bar_data!$A$3:$B$140,MATCH(C51,Bar_data!$A$3:$A$140,FALSE),2)</f>
        <v>Trust011</v>
      </c>
      <c r="I51" t="str">
        <f>INDEX(TrustCAHUB_map!$A$2:$D$139,MATCH($C51,TrustCAHUB_map!$A$2:$A$139,FALSE),3)</f>
        <v>East of England</v>
      </c>
      <c r="J51" t="str">
        <f>INDEX(TrustCAHUB_map!$A$2:$D$139,MATCH($C51,TrustCAHUB_map!$A$2:$A$139,FALSE),4)</f>
        <v>East of England</v>
      </c>
    </row>
    <row r="52" spans="1:10" x14ac:dyDescent="0.3">
      <c r="A52" t="str">
        <f t="shared" si="0"/>
        <v>'RAJ2015Palliative70+'</v>
      </c>
      <c r="B52">
        <v>2015</v>
      </c>
      <c r="C52" t="s">
        <v>174</v>
      </c>
      <c r="D52" t="s">
        <v>8</v>
      </c>
      <c r="E52" t="s">
        <v>628</v>
      </c>
      <c r="F52">
        <v>18</v>
      </c>
      <c r="G52">
        <v>3</v>
      </c>
      <c r="H52" t="str">
        <f>INDEX(Bar_data!$A$3:$B$140,MATCH(C52,Bar_data!$A$3:$A$140,FALSE),2)</f>
        <v>Trust011</v>
      </c>
      <c r="I52" t="str">
        <f>INDEX(TrustCAHUB_map!$A$2:$D$139,MATCH($C52,TrustCAHUB_map!$A$2:$A$139,FALSE),3)</f>
        <v>East of England</v>
      </c>
      <c r="J52" t="str">
        <f>INDEX(TrustCAHUB_map!$A$2:$D$139,MATCH($C52,TrustCAHUB_map!$A$2:$A$139,FALSE),4)</f>
        <v>East of England</v>
      </c>
    </row>
    <row r="53" spans="1:10" x14ac:dyDescent="0.3">
      <c r="A53" t="str">
        <f t="shared" si="0"/>
        <v>'RAL2015Palliative18-49'</v>
      </c>
      <c r="B53">
        <v>2015</v>
      </c>
      <c r="C53" t="s">
        <v>175</v>
      </c>
      <c r="D53" t="s">
        <v>8</v>
      </c>
      <c r="E53" t="s">
        <v>153</v>
      </c>
      <c r="F53">
        <v>1</v>
      </c>
      <c r="G53">
        <v>0</v>
      </c>
      <c r="H53" t="str">
        <f>INDEX(Bar_data!$A$3:$B$140,MATCH(C53,Bar_data!$A$3:$A$140,FALSE),2)</f>
        <v>Trust012</v>
      </c>
      <c r="I53" t="str">
        <f>INDEX(TrustCAHUB_map!$A$2:$D$139,MATCH($C53,TrustCAHUB_map!$A$2:$A$139,FALSE),3)</f>
        <v>North Central and North East London</v>
      </c>
      <c r="J53" t="str">
        <f>INDEX(TrustCAHUB_map!$A$2:$D$139,MATCH($C53,TrustCAHUB_map!$A$2:$A$139,FALSE),4)</f>
        <v>London</v>
      </c>
    </row>
    <row r="54" spans="1:10" x14ac:dyDescent="0.3">
      <c r="A54" t="str">
        <f t="shared" si="0"/>
        <v>'RAL2015Palliative50-69'</v>
      </c>
      <c r="B54">
        <v>2015</v>
      </c>
      <c r="C54" t="s">
        <v>175</v>
      </c>
      <c r="D54" t="s">
        <v>8</v>
      </c>
      <c r="E54" t="s">
        <v>627</v>
      </c>
      <c r="F54">
        <v>11</v>
      </c>
      <c r="G54">
        <v>1</v>
      </c>
      <c r="H54" t="str">
        <f>INDEX(Bar_data!$A$3:$B$140,MATCH(C54,Bar_data!$A$3:$A$140,FALSE),2)</f>
        <v>Trust012</v>
      </c>
      <c r="I54" t="str">
        <f>INDEX(TrustCAHUB_map!$A$2:$D$139,MATCH($C54,TrustCAHUB_map!$A$2:$A$139,FALSE),3)</f>
        <v>North Central and North East London</v>
      </c>
      <c r="J54" t="str">
        <f>INDEX(TrustCAHUB_map!$A$2:$D$139,MATCH($C54,TrustCAHUB_map!$A$2:$A$139,FALSE),4)</f>
        <v>London</v>
      </c>
    </row>
    <row r="55" spans="1:10" x14ac:dyDescent="0.3">
      <c r="A55" t="str">
        <f t="shared" si="0"/>
        <v>'RAL2015Palliative70+'</v>
      </c>
      <c r="B55">
        <v>2015</v>
      </c>
      <c r="C55" t="s">
        <v>175</v>
      </c>
      <c r="D55" t="s">
        <v>8</v>
      </c>
      <c r="E55" t="s">
        <v>628</v>
      </c>
      <c r="F55">
        <v>9</v>
      </c>
      <c r="G55">
        <v>1</v>
      </c>
      <c r="H55" t="str">
        <f>INDEX(Bar_data!$A$3:$B$140,MATCH(C55,Bar_data!$A$3:$A$140,FALSE),2)</f>
        <v>Trust012</v>
      </c>
      <c r="I55" t="str">
        <f>INDEX(TrustCAHUB_map!$A$2:$D$139,MATCH($C55,TrustCAHUB_map!$A$2:$A$139,FALSE),3)</f>
        <v>North Central and North East London</v>
      </c>
      <c r="J55" t="str">
        <f>INDEX(TrustCAHUB_map!$A$2:$D$139,MATCH($C55,TrustCAHUB_map!$A$2:$A$139,FALSE),4)</f>
        <v>London</v>
      </c>
    </row>
    <row r="56" spans="1:10" x14ac:dyDescent="0.3">
      <c r="A56" t="str">
        <f t="shared" si="0"/>
        <v>'RAP2015Palliative18-49'</v>
      </c>
      <c r="B56">
        <v>2015</v>
      </c>
      <c r="C56" t="s">
        <v>176</v>
      </c>
      <c r="D56" t="s">
        <v>8</v>
      </c>
      <c r="E56" t="s">
        <v>153</v>
      </c>
      <c r="F56">
        <v>1</v>
      </c>
      <c r="G56">
        <v>0</v>
      </c>
      <c r="H56" t="str">
        <f>INDEX(Bar_data!$A$3:$B$140,MATCH(C56,Bar_data!$A$3:$A$140,FALSE),2)</f>
        <v>Trust013</v>
      </c>
      <c r="I56" t="str">
        <f>INDEX(TrustCAHUB_map!$A$2:$D$139,MATCH($C56,TrustCAHUB_map!$A$2:$A$139,FALSE),3)</f>
        <v>North Central and North East London</v>
      </c>
      <c r="J56" t="str">
        <f>INDEX(TrustCAHUB_map!$A$2:$D$139,MATCH($C56,TrustCAHUB_map!$A$2:$A$139,FALSE),4)</f>
        <v>London</v>
      </c>
    </row>
    <row r="57" spans="1:10" x14ac:dyDescent="0.3">
      <c r="A57" t="str">
        <f t="shared" si="0"/>
        <v>'RAP2015Palliative50-69'</v>
      </c>
      <c r="B57">
        <v>2015</v>
      </c>
      <c r="C57" t="s">
        <v>176</v>
      </c>
      <c r="D57" t="s">
        <v>8</v>
      </c>
      <c r="E57" t="s">
        <v>627</v>
      </c>
      <c r="F57">
        <v>8</v>
      </c>
      <c r="G57">
        <v>0</v>
      </c>
      <c r="H57" t="str">
        <f>INDEX(Bar_data!$A$3:$B$140,MATCH(C57,Bar_data!$A$3:$A$140,FALSE),2)</f>
        <v>Trust013</v>
      </c>
      <c r="I57" t="str">
        <f>INDEX(TrustCAHUB_map!$A$2:$D$139,MATCH($C57,TrustCAHUB_map!$A$2:$A$139,FALSE),3)</f>
        <v>North Central and North East London</v>
      </c>
      <c r="J57" t="str">
        <f>INDEX(TrustCAHUB_map!$A$2:$D$139,MATCH($C57,TrustCAHUB_map!$A$2:$A$139,FALSE),4)</f>
        <v>London</v>
      </c>
    </row>
    <row r="58" spans="1:10" x14ac:dyDescent="0.3">
      <c r="A58" t="str">
        <f t="shared" si="0"/>
        <v>'RAP2015Curative50-69'</v>
      </c>
      <c r="B58">
        <v>2015</v>
      </c>
      <c r="C58" t="s">
        <v>176</v>
      </c>
      <c r="D58" t="s">
        <v>7</v>
      </c>
      <c r="E58" t="s">
        <v>627</v>
      </c>
      <c r="F58">
        <v>3</v>
      </c>
      <c r="G58">
        <v>0</v>
      </c>
      <c r="H58" t="str">
        <f>INDEX(Bar_data!$A$3:$B$140,MATCH(C58,Bar_data!$A$3:$A$140,FALSE),2)</f>
        <v>Trust013</v>
      </c>
      <c r="I58" t="str">
        <f>INDEX(TrustCAHUB_map!$A$2:$D$139,MATCH($C58,TrustCAHUB_map!$A$2:$A$139,FALSE),3)</f>
        <v>North Central and North East London</v>
      </c>
      <c r="J58" t="str">
        <f>INDEX(TrustCAHUB_map!$A$2:$D$139,MATCH($C58,TrustCAHUB_map!$A$2:$A$139,FALSE),4)</f>
        <v>London</v>
      </c>
    </row>
    <row r="59" spans="1:10" x14ac:dyDescent="0.3">
      <c r="A59" t="str">
        <f t="shared" si="0"/>
        <v>'RAP2015Palliative70+'</v>
      </c>
      <c r="B59">
        <v>2015</v>
      </c>
      <c r="C59" t="s">
        <v>176</v>
      </c>
      <c r="D59" t="s">
        <v>8</v>
      </c>
      <c r="E59" t="s">
        <v>628</v>
      </c>
      <c r="F59">
        <v>5</v>
      </c>
      <c r="G59">
        <v>1</v>
      </c>
      <c r="H59" t="str">
        <f>INDEX(Bar_data!$A$3:$B$140,MATCH(C59,Bar_data!$A$3:$A$140,FALSE),2)</f>
        <v>Trust013</v>
      </c>
      <c r="I59" t="str">
        <f>INDEX(TrustCAHUB_map!$A$2:$D$139,MATCH($C59,TrustCAHUB_map!$A$2:$A$139,FALSE),3)</f>
        <v>North Central and North East London</v>
      </c>
      <c r="J59" t="str">
        <f>INDEX(TrustCAHUB_map!$A$2:$D$139,MATCH($C59,TrustCAHUB_map!$A$2:$A$139,FALSE),4)</f>
        <v>London</v>
      </c>
    </row>
    <row r="60" spans="1:10" x14ac:dyDescent="0.3">
      <c r="A60" t="str">
        <f t="shared" si="0"/>
        <v>'RBA2015Palliative50-69'</v>
      </c>
      <c r="B60">
        <v>2015</v>
      </c>
      <c r="C60" t="s">
        <v>179</v>
      </c>
      <c r="D60" t="s">
        <v>8</v>
      </c>
      <c r="E60" t="s">
        <v>627</v>
      </c>
      <c r="F60">
        <v>9</v>
      </c>
      <c r="G60">
        <v>1</v>
      </c>
      <c r="H60" t="str">
        <f>INDEX(Bar_data!$A$3:$B$140,MATCH(C60,Bar_data!$A$3:$A$140,FALSE),2)</f>
        <v>Trust016</v>
      </c>
      <c r="I60" t="str">
        <f>INDEX(TrustCAHUB_map!$A$2:$D$139,MATCH($C60,TrustCAHUB_map!$A$2:$A$139,FALSE),3)</f>
        <v>Somerset, Wiltshire, Avon and Gloucester</v>
      </c>
      <c r="J60" t="str">
        <f>INDEX(TrustCAHUB_map!$A$2:$D$139,MATCH($C60,TrustCAHUB_map!$A$2:$A$139,FALSE),4)</f>
        <v>South West</v>
      </c>
    </row>
    <row r="61" spans="1:10" x14ac:dyDescent="0.3">
      <c r="A61" t="str">
        <f t="shared" si="0"/>
        <v>'RBA2015Palliative70+'</v>
      </c>
      <c r="B61">
        <v>2015</v>
      </c>
      <c r="C61" t="s">
        <v>179</v>
      </c>
      <c r="D61" t="s">
        <v>8</v>
      </c>
      <c r="E61" t="s">
        <v>628</v>
      </c>
      <c r="F61">
        <v>13</v>
      </c>
      <c r="G61">
        <v>4</v>
      </c>
      <c r="H61" t="str">
        <f>INDEX(Bar_data!$A$3:$B$140,MATCH(C61,Bar_data!$A$3:$A$140,FALSE),2)</f>
        <v>Trust016</v>
      </c>
      <c r="I61" t="str">
        <f>INDEX(TrustCAHUB_map!$A$2:$D$139,MATCH($C61,TrustCAHUB_map!$A$2:$A$139,FALSE),3)</f>
        <v>Somerset, Wiltshire, Avon and Gloucester</v>
      </c>
      <c r="J61" t="str">
        <f>INDEX(TrustCAHUB_map!$A$2:$D$139,MATCH($C61,TrustCAHUB_map!$A$2:$A$139,FALSE),4)</f>
        <v>South West</v>
      </c>
    </row>
    <row r="62" spans="1:10" x14ac:dyDescent="0.3">
      <c r="A62" t="str">
        <f t="shared" si="0"/>
        <v>'RBD2015Palliative50-69'</v>
      </c>
      <c r="B62">
        <v>2015</v>
      </c>
      <c r="C62" t="s">
        <v>180</v>
      </c>
      <c r="D62" t="s">
        <v>8</v>
      </c>
      <c r="E62" t="s">
        <v>627</v>
      </c>
      <c r="F62">
        <v>5</v>
      </c>
      <c r="G62">
        <v>0</v>
      </c>
      <c r="H62" t="str">
        <f>INDEX(Bar_data!$A$3:$B$140,MATCH(C62,Bar_data!$A$3:$A$140,FALSE),2)</f>
        <v>Trust017</v>
      </c>
      <c r="I62" t="str">
        <f>INDEX(TrustCAHUB_map!$A$2:$D$139,MATCH($C62,TrustCAHUB_map!$A$2:$A$139,FALSE),3)</f>
        <v>Wessex</v>
      </c>
      <c r="J62" t="str">
        <f>INDEX(TrustCAHUB_map!$A$2:$D$139,MATCH($C62,TrustCAHUB_map!$A$2:$A$139,FALSE),4)</f>
        <v>Wessex</v>
      </c>
    </row>
    <row r="63" spans="1:10" x14ac:dyDescent="0.3">
      <c r="A63" t="str">
        <f t="shared" si="0"/>
        <v>'RBD2015Palliative70+'</v>
      </c>
      <c r="B63">
        <v>2015</v>
      </c>
      <c r="C63" t="s">
        <v>180</v>
      </c>
      <c r="D63" t="s">
        <v>8</v>
      </c>
      <c r="E63" t="s">
        <v>628</v>
      </c>
      <c r="F63">
        <v>2</v>
      </c>
      <c r="G63">
        <v>1</v>
      </c>
      <c r="H63" t="str">
        <f>INDEX(Bar_data!$A$3:$B$140,MATCH(C63,Bar_data!$A$3:$A$140,FALSE),2)</f>
        <v>Trust017</v>
      </c>
      <c r="I63" t="str">
        <f>INDEX(TrustCAHUB_map!$A$2:$D$139,MATCH($C63,TrustCAHUB_map!$A$2:$A$139,FALSE),3)</f>
        <v>Wessex</v>
      </c>
      <c r="J63" t="str">
        <f>INDEX(TrustCAHUB_map!$A$2:$D$139,MATCH($C63,TrustCAHUB_map!$A$2:$A$139,FALSE),4)</f>
        <v>Wessex</v>
      </c>
    </row>
    <row r="64" spans="1:10" x14ac:dyDescent="0.3">
      <c r="A64" t="str">
        <f t="shared" si="0"/>
        <v>'RBK2015Palliative18-49'</v>
      </c>
      <c r="B64">
        <v>2015</v>
      </c>
      <c r="C64" t="s">
        <v>181</v>
      </c>
      <c r="D64" t="s">
        <v>8</v>
      </c>
      <c r="E64" t="s">
        <v>153</v>
      </c>
      <c r="F64">
        <v>1</v>
      </c>
      <c r="G64">
        <v>0</v>
      </c>
      <c r="H64" t="str">
        <f>INDEX(Bar_data!$A$3:$B$140,MATCH(C64,Bar_data!$A$3:$A$140,FALSE),2)</f>
        <v>Trust018</v>
      </c>
      <c r="I64" t="str">
        <f>INDEX(TrustCAHUB_map!$A$2:$D$139,MATCH($C64,TrustCAHUB_map!$A$2:$A$139,FALSE),3)</f>
        <v>West Midlands</v>
      </c>
      <c r="J64" t="str">
        <f>INDEX(TrustCAHUB_map!$A$2:$D$139,MATCH($C64,TrustCAHUB_map!$A$2:$A$139,FALSE),4)</f>
        <v>West Midlands</v>
      </c>
    </row>
    <row r="65" spans="1:10" x14ac:dyDescent="0.3">
      <c r="A65" t="str">
        <f t="shared" si="0"/>
        <v>'RBK2015Palliative50-69'</v>
      </c>
      <c r="B65">
        <v>2015</v>
      </c>
      <c r="C65" t="s">
        <v>181</v>
      </c>
      <c r="D65" t="s">
        <v>8</v>
      </c>
      <c r="E65" t="s">
        <v>627</v>
      </c>
      <c r="F65">
        <v>6</v>
      </c>
      <c r="G65">
        <v>0</v>
      </c>
      <c r="H65" t="str">
        <f>INDEX(Bar_data!$A$3:$B$140,MATCH(C65,Bar_data!$A$3:$A$140,FALSE),2)</f>
        <v>Trust018</v>
      </c>
      <c r="I65" t="str">
        <f>INDEX(TrustCAHUB_map!$A$2:$D$139,MATCH($C65,TrustCAHUB_map!$A$2:$A$139,FALSE),3)</f>
        <v>West Midlands</v>
      </c>
      <c r="J65" t="str">
        <f>INDEX(TrustCAHUB_map!$A$2:$D$139,MATCH($C65,TrustCAHUB_map!$A$2:$A$139,FALSE),4)</f>
        <v>West Midlands</v>
      </c>
    </row>
    <row r="66" spans="1:10" x14ac:dyDescent="0.3">
      <c r="A66" t="str">
        <f t="shared" si="0"/>
        <v>'RBK2015Curative50-69'</v>
      </c>
      <c r="B66">
        <v>2015</v>
      </c>
      <c r="C66" t="s">
        <v>181</v>
      </c>
      <c r="D66" t="s">
        <v>7</v>
      </c>
      <c r="E66" t="s">
        <v>627</v>
      </c>
      <c r="F66">
        <v>2</v>
      </c>
      <c r="G66">
        <v>0</v>
      </c>
      <c r="H66" t="str">
        <f>INDEX(Bar_data!$A$3:$B$140,MATCH(C66,Bar_data!$A$3:$A$140,FALSE),2)</f>
        <v>Trust018</v>
      </c>
      <c r="I66" t="str">
        <f>INDEX(TrustCAHUB_map!$A$2:$D$139,MATCH($C66,TrustCAHUB_map!$A$2:$A$139,FALSE),3)</f>
        <v>West Midlands</v>
      </c>
      <c r="J66" t="str">
        <f>INDEX(TrustCAHUB_map!$A$2:$D$139,MATCH($C66,TrustCAHUB_map!$A$2:$A$139,FALSE),4)</f>
        <v>West Midlands</v>
      </c>
    </row>
    <row r="67" spans="1:10" x14ac:dyDescent="0.3">
      <c r="A67" t="str">
        <f t="shared" ref="A67:A130" si="1">"'"&amp;C67&amp;B67&amp;D67&amp;E67&amp;"'"</f>
        <v>'RBK2015Not assigned50-69'</v>
      </c>
      <c r="B67">
        <v>2015</v>
      </c>
      <c r="C67" t="s">
        <v>181</v>
      </c>
      <c r="D67" t="s">
        <v>477</v>
      </c>
      <c r="E67" t="s">
        <v>627</v>
      </c>
      <c r="F67">
        <v>1</v>
      </c>
      <c r="G67">
        <v>0</v>
      </c>
      <c r="H67" t="str">
        <f>INDEX(Bar_data!$A$3:$B$140,MATCH(C67,Bar_data!$A$3:$A$140,FALSE),2)</f>
        <v>Trust018</v>
      </c>
      <c r="I67" t="str">
        <f>INDEX(TrustCAHUB_map!$A$2:$D$139,MATCH($C67,TrustCAHUB_map!$A$2:$A$139,FALSE),3)</f>
        <v>West Midlands</v>
      </c>
      <c r="J67" t="str">
        <f>INDEX(TrustCAHUB_map!$A$2:$D$139,MATCH($C67,TrustCAHUB_map!$A$2:$A$139,FALSE),4)</f>
        <v>West Midlands</v>
      </c>
    </row>
    <row r="68" spans="1:10" x14ac:dyDescent="0.3">
      <c r="A68" t="str">
        <f t="shared" si="1"/>
        <v>'RBK2015Palliative70+'</v>
      </c>
      <c r="B68">
        <v>2015</v>
      </c>
      <c r="C68" t="s">
        <v>181</v>
      </c>
      <c r="D68" t="s">
        <v>8</v>
      </c>
      <c r="E68" t="s">
        <v>628</v>
      </c>
      <c r="F68">
        <v>2</v>
      </c>
      <c r="G68">
        <v>0</v>
      </c>
      <c r="H68" t="str">
        <f>INDEX(Bar_data!$A$3:$B$140,MATCH(C68,Bar_data!$A$3:$A$140,FALSE),2)</f>
        <v>Trust018</v>
      </c>
      <c r="I68" t="str">
        <f>INDEX(TrustCAHUB_map!$A$2:$D$139,MATCH($C68,TrustCAHUB_map!$A$2:$A$139,FALSE),3)</f>
        <v>West Midlands</v>
      </c>
      <c r="J68" t="str">
        <f>INDEX(TrustCAHUB_map!$A$2:$D$139,MATCH($C68,TrustCAHUB_map!$A$2:$A$139,FALSE),4)</f>
        <v>West Midlands</v>
      </c>
    </row>
    <row r="69" spans="1:10" x14ac:dyDescent="0.3">
      <c r="A69" t="str">
        <f t="shared" si="1"/>
        <v>'RBV2015Curative18-49'</v>
      </c>
      <c r="B69">
        <v>2015</v>
      </c>
      <c r="C69" t="s">
        <v>186</v>
      </c>
      <c r="D69" t="s">
        <v>7</v>
      </c>
      <c r="E69" t="s">
        <v>153</v>
      </c>
      <c r="F69">
        <v>2</v>
      </c>
      <c r="G69">
        <v>0</v>
      </c>
      <c r="H69" t="str">
        <f>INDEX(Bar_data!$A$3:$B$140,MATCH(C69,Bar_data!$A$3:$A$140,FALSE),2)</f>
        <v>Trust023</v>
      </c>
      <c r="I69" t="str">
        <f>INDEX(TrustCAHUB_map!$A$2:$D$139,MATCH($C69,TrustCAHUB_map!$A$2:$A$139,FALSE),3)</f>
        <v>Greater Manchester</v>
      </c>
      <c r="J69" t="str">
        <f>INDEX(TrustCAHUB_map!$A$2:$D$139,MATCH($C69,TrustCAHUB_map!$A$2:$A$139,FALSE),4)</f>
        <v>North West</v>
      </c>
    </row>
    <row r="70" spans="1:10" x14ac:dyDescent="0.3">
      <c r="A70" t="str">
        <f t="shared" si="1"/>
        <v>'RBV2015Palliative18-49'</v>
      </c>
      <c r="B70">
        <v>2015</v>
      </c>
      <c r="C70" t="s">
        <v>186</v>
      </c>
      <c r="D70" t="s">
        <v>8</v>
      </c>
      <c r="E70" t="s">
        <v>153</v>
      </c>
      <c r="F70">
        <v>7</v>
      </c>
      <c r="G70">
        <v>0</v>
      </c>
      <c r="H70" t="str">
        <f>INDEX(Bar_data!$A$3:$B$140,MATCH(C70,Bar_data!$A$3:$A$140,FALSE),2)</f>
        <v>Trust023</v>
      </c>
      <c r="I70" t="str">
        <f>INDEX(TrustCAHUB_map!$A$2:$D$139,MATCH($C70,TrustCAHUB_map!$A$2:$A$139,FALSE),3)</f>
        <v>Greater Manchester</v>
      </c>
      <c r="J70" t="str">
        <f>INDEX(TrustCAHUB_map!$A$2:$D$139,MATCH($C70,TrustCAHUB_map!$A$2:$A$139,FALSE),4)</f>
        <v>North West</v>
      </c>
    </row>
    <row r="71" spans="1:10" x14ac:dyDescent="0.3">
      <c r="A71" t="str">
        <f t="shared" si="1"/>
        <v>'RBV2015Curative50-69'</v>
      </c>
      <c r="B71">
        <v>2015</v>
      </c>
      <c r="C71" t="s">
        <v>186</v>
      </c>
      <c r="D71" t="s">
        <v>7</v>
      </c>
      <c r="E71" t="s">
        <v>627</v>
      </c>
      <c r="F71">
        <v>23</v>
      </c>
      <c r="G71">
        <v>1</v>
      </c>
      <c r="H71" t="str">
        <f>INDEX(Bar_data!$A$3:$B$140,MATCH(C71,Bar_data!$A$3:$A$140,FALSE),2)</f>
        <v>Trust023</v>
      </c>
      <c r="I71" t="str">
        <f>INDEX(TrustCAHUB_map!$A$2:$D$139,MATCH($C71,TrustCAHUB_map!$A$2:$A$139,FALSE),3)</f>
        <v>Greater Manchester</v>
      </c>
      <c r="J71" t="str">
        <f>INDEX(TrustCAHUB_map!$A$2:$D$139,MATCH($C71,TrustCAHUB_map!$A$2:$A$139,FALSE),4)</f>
        <v>North West</v>
      </c>
    </row>
    <row r="72" spans="1:10" x14ac:dyDescent="0.3">
      <c r="A72" t="str">
        <f t="shared" si="1"/>
        <v>'RBV2015Not assigned50-69'</v>
      </c>
      <c r="B72">
        <v>2015</v>
      </c>
      <c r="C72" t="s">
        <v>186</v>
      </c>
      <c r="D72" t="s">
        <v>477</v>
      </c>
      <c r="E72" t="s">
        <v>627</v>
      </c>
      <c r="F72">
        <v>6</v>
      </c>
      <c r="G72">
        <v>3</v>
      </c>
      <c r="H72" t="str">
        <f>INDEX(Bar_data!$A$3:$B$140,MATCH(C72,Bar_data!$A$3:$A$140,FALSE),2)</f>
        <v>Trust023</v>
      </c>
      <c r="I72" t="str">
        <f>INDEX(TrustCAHUB_map!$A$2:$D$139,MATCH($C72,TrustCAHUB_map!$A$2:$A$139,FALSE),3)</f>
        <v>Greater Manchester</v>
      </c>
      <c r="J72" t="str">
        <f>INDEX(TrustCAHUB_map!$A$2:$D$139,MATCH($C72,TrustCAHUB_map!$A$2:$A$139,FALSE),4)</f>
        <v>North West</v>
      </c>
    </row>
    <row r="73" spans="1:10" x14ac:dyDescent="0.3">
      <c r="A73" t="str">
        <f t="shared" si="1"/>
        <v>'RBV2015Palliative50-69'</v>
      </c>
      <c r="B73">
        <v>2015</v>
      </c>
      <c r="C73" t="s">
        <v>186</v>
      </c>
      <c r="D73" t="s">
        <v>8</v>
      </c>
      <c r="E73" t="s">
        <v>627</v>
      </c>
      <c r="F73">
        <v>100</v>
      </c>
      <c r="G73">
        <v>8</v>
      </c>
      <c r="H73" t="str">
        <f>INDEX(Bar_data!$A$3:$B$140,MATCH(C73,Bar_data!$A$3:$A$140,FALSE),2)</f>
        <v>Trust023</v>
      </c>
      <c r="I73" t="str">
        <f>INDEX(TrustCAHUB_map!$A$2:$D$139,MATCH($C73,TrustCAHUB_map!$A$2:$A$139,FALSE),3)</f>
        <v>Greater Manchester</v>
      </c>
      <c r="J73" t="str">
        <f>INDEX(TrustCAHUB_map!$A$2:$D$139,MATCH($C73,TrustCAHUB_map!$A$2:$A$139,FALSE),4)</f>
        <v>North West</v>
      </c>
    </row>
    <row r="74" spans="1:10" x14ac:dyDescent="0.3">
      <c r="A74" t="str">
        <f t="shared" si="1"/>
        <v>'RBV2015Palliative70+'</v>
      </c>
      <c r="B74">
        <v>2015</v>
      </c>
      <c r="C74" t="s">
        <v>186</v>
      </c>
      <c r="D74" t="s">
        <v>8</v>
      </c>
      <c r="E74" t="s">
        <v>628</v>
      </c>
      <c r="F74">
        <v>58</v>
      </c>
      <c r="G74">
        <v>8</v>
      </c>
      <c r="H74" t="str">
        <f>INDEX(Bar_data!$A$3:$B$140,MATCH(C74,Bar_data!$A$3:$A$140,FALSE),2)</f>
        <v>Trust023</v>
      </c>
      <c r="I74" t="str">
        <f>INDEX(TrustCAHUB_map!$A$2:$D$139,MATCH($C74,TrustCAHUB_map!$A$2:$A$139,FALSE),3)</f>
        <v>Greater Manchester</v>
      </c>
      <c r="J74" t="str">
        <f>INDEX(TrustCAHUB_map!$A$2:$D$139,MATCH($C74,TrustCAHUB_map!$A$2:$A$139,FALSE),4)</f>
        <v>North West</v>
      </c>
    </row>
    <row r="75" spans="1:10" x14ac:dyDescent="0.3">
      <c r="A75" t="str">
        <f t="shared" si="1"/>
        <v>'RBV2015Not assigned70+'</v>
      </c>
      <c r="B75">
        <v>2015</v>
      </c>
      <c r="C75" t="s">
        <v>186</v>
      </c>
      <c r="D75" t="s">
        <v>477</v>
      </c>
      <c r="E75" t="s">
        <v>628</v>
      </c>
      <c r="F75">
        <v>3</v>
      </c>
      <c r="G75">
        <v>0</v>
      </c>
      <c r="H75" t="str">
        <f>INDEX(Bar_data!$A$3:$B$140,MATCH(C75,Bar_data!$A$3:$A$140,FALSE),2)</f>
        <v>Trust023</v>
      </c>
      <c r="I75" t="str">
        <f>INDEX(TrustCAHUB_map!$A$2:$D$139,MATCH($C75,TrustCAHUB_map!$A$2:$A$139,FALSE),3)</f>
        <v>Greater Manchester</v>
      </c>
      <c r="J75" t="str">
        <f>INDEX(TrustCAHUB_map!$A$2:$D$139,MATCH($C75,TrustCAHUB_map!$A$2:$A$139,FALSE),4)</f>
        <v>North West</v>
      </c>
    </row>
    <row r="76" spans="1:10" x14ac:dyDescent="0.3">
      <c r="A76" t="str">
        <f t="shared" si="1"/>
        <v>'RBV2015Curative70+'</v>
      </c>
      <c r="B76">
        <v>2015</v>
      </c>
      <c r="C76" t="s">
        <v>186</v>
      </c>
      <c r="D76" t="s">
        <v>7</v>
      </c>
      <c r="E76" t="s">
        <v>628</v>
      </c>
      <c r="F76">
        <v>10</v>
      </c>
      <c r="G76">
        <v>0</v>
      </c>
      <c r="H76" t="str">
        <f>INDEX(Bar_data!$A$3:$B$140,MATCH(C76,Bar_data!$A$3:$A$140,FALSE),2)</f>
        <v>Trust023</v>
      </c>
      <c r="I76" t="str">
        <f>INDEX(TrustCAHUB_map!$A$2:$D$139,MATCH($C76,TrustCAHUB_map!$A$2:$A$139,FALSE),3)</f>
        <v>Greater Manchester</v>
      </c>
      <c r="J76" t="str">
        <f>INDEX(TrustCAHUB_map!$A$2:$D$139,MATCH($C76,TrustCAHUB_map!$A$2:$A$139,FALSE),4)</f>
        <v>North West</v>
      </c>
    </row>
    <row r="77" spans="1:10" x14ac:dyDescent="0.3">
      <c r="A77" t="str">
        <f t="shared" si="1"/>
        <v>'RBZ2015Palliative50-69'</v>
      </c>
      <c r="B77">
        <v>2015</v>
      </c>
      <c r="C77" t="s">
        <v>187</v>
      </c>
      <c r="D77" t="s">
        <v>8</v>
      </c>
      <c r="E77" t="s">
        <v>627</v>
      </c>
      <c r="F77">
        <v>7</v>
      </c>
      <c r="G77">
        <v>0</v>
      </c>
      <c r="H77" t="str">
        <f>INDEX(Bar_data!$A$3:$B$140,MATCH(C77,Bar_data!$A$3:$A$140,FALSE),2)</f>
        <v>Trust024</v>
      </c>
      <c r="I77" t="str">
        <f>INDEX(TrustCAHUB_map!$A$2:$D$139,MATCH($C77,TrustCAHUB_map!$A$2:$A$139,FALSE),3)</f>
        <v>Peninsula</v>
      </c>
      <c r="J77" t="str">
        <f>INDEX(TrustCAHUB_map!$A$2:$D$139,MATCH($C77,TrustCAHUB_map!$A$2:$A$139,FALSE),4)</f>
        <v>South West</v>
      </c>
    </row>
    <row r="78" spans="1:10" x14ac:dyDescent="0.3">
      <c r="A78" t="str">
        <f t="shared" si="1"/>
        <v>'RBZ2015Curative70+'</v>
      </c>
      <c r="B78">
        <v>2015</v>
      </c>
      <c r="C78" t="s">
        <v>187</v>
      </c>
      <c r="D78" t="s">
        <v>7</v>
      </c>
      <c r="E78" t="s">
        <v>628</v>
      </c>
      <c r="F78">
        <v>1</v>
      </c>
      <c r="G78">
        <v>0</v>
      </c>
      <c r="H78" t="str">
        <f>INDEX(Bar_data!$A$3:$B$140,MATCH(C78,Bar_data!$A$3:$A$140,FALSE),2)</f>
        <v>Trust024</v>
      </c>
      <c r="I78" t="str">
        <f>INDEX(TrustCAHUB_map!$A$2:$D$139,MATCH($C78,TrustCAHUB_map!$A$2:$A$139,FALSE),3)</f>
        <v>Peninsula</v>
      </c>
      <c r="J78" t="str">
        <f>INDEX(TrustCAHUB_map!$A$2:$D$139,MATCH($C78,TrustCAHUB_map!$A$2:$A$139,FALSE),4)</f>
        <v>South West</v>
      </c>
    </row>
    <row r="79" spans="1:10" x14ac:dyDescent="0.3">
      <c r="A79" t="str">
        <f t="shared" si="1"/>
        <v>'RBZ2015Palliative70+'</v>
      </c>
      <c r="B79">
        <v>2015</v>
      </c>
      <c r="C79" t="s">
        <v>187</v>
      </c>
      <c r="D79" t="s">
        <v>8</v>
      </c>
      <c r="E79" t="s">
        <v>628</v>
      </c>
      <c r="F79">
        <v>5</v>
      </c>
      <c r="G79">
        <v>0</v>
      </c>
      <c r="H79" t="str">
        <f>INDEX(Bar_data!$A$3:$B$140,MATCH(C79,Bar_data!$A$3:$A$140,FALSE),2)</f>
        <v>Trust024</v>
      </c>
      <c r="I79" t="str">
        <f>INDEX(TrustCAHUB_map!$A$2:$D$139,MATCH($C79,TrustCAHUB_map!$A$2:$A$139,FALSE),3)</f>
        <v>Peninsula</v>
      </c>
      <c r="J79" t="str">
        <f>INDEX(TrustCAHUB_map!$A$2:$D$139,MATCH($C79,TrustCAHUB_map!$A$2:$A$139,FALSE),4)</f>
        <v>South West</v>
      </c>
    </row>
    <row r="80" spans="1:10" x14ac:dyDescent="0.3">
      <c r="A80" t="str">
        <f t="shared" si="1"/>
        <v>'RC12015Palliative50-69'</v>
      </c>
      <c r="B80">
        <v>2015</v>
      </c>
      <c r="C80" t="s">
        <v>188</v>
      </c>
      <c r="D80" t="s">
        <v>8</v>
      </c>
      <c r="E80" t="s">
        <v>627</v>
      </c>
      <c r="F80">
        <v>2</v>
      </c>
      <c r="G80">
        <v>0</v>
      </c>
      <c r="H80" t="str">
        <f>INDEX(Bar_data!$A$3:$B$140,MATCH(C80,Bar_data!$A$3:$A$140,FALSE),2)</f>
        <v>Trust025</v>
      </c>
      <c r="I80" t="str">
        <f>INDEX(TrustCAHUB_map!$A$2:$D$139,MATCH($C80,TrustCAHUB_map!$A$2:$A$139,FALSE),3)</f>
        <v>East of England</v>
      </c>
      <c r="J80" t="str">
        <f>INDEX(TrustCAHUB_map!$A$2:$D$139,MATCH($C80,TrustCAHUB_map!$A$2:$A$139,FALSE),4)</f>
        <v>East of England</v>
      </c>
    </row>
    <row r="81" spans="1:10" x14ac:dyDescent="0.3">
      <c r="A81" t="str">
        <f t="shared" si="1"/>
        <v>'RC12015Palliative70+'</v>
      </c>
      <c r="B81">
        <v>2015</v>
      </c>
      <c r="C81" t="s">
        <v>188</v>
      </c>
      <c r="D81" t="s">
        <v>8</v>
      </c>
      <c r="E81" t="s">
        <v>628</v>
      </c>
      <c r="F81">
        <v>1</v>
      </c>
      <c r="G81">
        <v>0</v>
      </c>
      <c r="H81" t="str">
        <f>INDEX(Bar_data!$A$3:$B$140,MATCH(C81,Bar_data!$A$3:$A$140,FALSE),2)</f>
        <v>Trust025</v>
      </c>
      <c r="I81" t="str">
        <f>INDEX(TrustCAHUB_map!$A$2:$D$139,MATCH($C81,TrustCAHUB_map!$A$2:$A$139,FALSE),3)</f>
        <v>East of England</v>
      </c>
      <c r="J81" t="str">
        <f>INDEX(TrustCAHUB_map!$A$2:$D$139,MATCH($C81,TrustCAHUB_map!$A$2:$A$139,FALSE),4)</f>
        <v>East of England</v>
      </c>
    </row>
    <row r="82" spans="1:10" x14ac:dyDescent="0.3">
      <c r="A82" t="str">
        <f t="shared" si="1"/>
        <v>'RC92015Not assigned18-49'</v>
      </c>
      <c r="B82">
        <v>2015</v>
      </c>
      <c r="C82" t="s">
        <v>189</v>
      </c>
      <c r="D82" t="s">
        <v>477</v>
      </c>
      <c r="E82" t="s">
        <v>153</v>
      </c>
      <c r="F82">
        <v>1</v>
      </c>
      <c r="G82">
        <v>0</v>
      </c>
      <c r="H82" t="str">
        <f>INDEX(Bar_data!$A$3:$B$140,MATCH(C82,Bar_data!$A$3:$A$140,FALSE),2)</f>
        <v>Trust026</v>
      </c>
      <c r="I82" t="str">
        <f>INDEX(TrustCAHUB_map!$A$2:$D$139,MATCH($C82,TrustCAHUB_map!$A$2:$A$139,FALSE),3)</f>
        <v>East of England</v>
      </c>
      <c r="J82" t="str">
        <f>INDEX(TrustCAHUB_map!$A$2:$D$139,MATCH($C82,TrustCAHUB_map!$A$2:$A$139,FALSE),4)</f>
        <v>East of England</v>
      </c>
    </row>
    <row r="83" spans="1:10" x14ac:dyDescent="0.3">
      <c r="A83" t="str">
        <f t="shared" si="1"/>
        <v>'RC92015Not assigned50-69'</v>
      </c>
      <c r="B83">
        <v>2015</v>
      </c>
      <c r="C83" t="s">
        <v>189</v>
      </c>
      <c r="D83" t="s">
        <v>477</v>
      </c>
      <c r="E83" t="s">
        <v>627</v>
      </c>
      <c r="F83">
        <v>7</v>
      </c>
      <c r="G83">
        <v>0</v>
      </c>
      <c r="H83" t="str">
        <f>INDEX(Bar_data!$A$3:$B$140,MATCH(C83,Bar_data!$A$3:$A$140,FALSE),2)</f>
        <v>Trust026</v>
      </c>
      <c r="I83" t="str">
        <f>INDEX(TrustCAHUB_map!$A$2:$D$139,MATCH($C83,TrustCAHUB_map!$A$2:$A$139,FALSE),3)</f>
        <v>East of England</v>
      </c>
      <c r="J83" t="str">
        <f>INDEX(TrustCAHUB_map!$A$2:$D$139,MATCH($C83,TrustCAHUB_map!$A$2:$A$139,FALSE),4)</f>
        <v>East of England</v>
      </c>
    </row>
    <row r="84" spans="1:10" x14ac:dyDescent="0.3">
      <c r="A84" t="str">
        <f t="shared" si="1"/>
        <v>'RC92015Not assigned70+'</v>
      </c>
      <c r="B84">
        <v>2015</v>
      </c>
      <c r="C84" t="s">
        <v>189</v>
      </c>
      <c r="D84" t="s">
        <v>477</v>
      </c>
      <c r="E84" t="s">
        <v>628</v>
      </c>
      <c r="F84">
        <v>9</v>
      </c>
      <c r="G84">
        <v>1</v>
      </c>
      <c r="H84" t="str">
        <f>INDEX(Bar_data!$A$3:$B$140,MATCH(C84,Bar_data!$A$3:$A$140,FALSE),2)</f>
        <v>Trust026</v>
      </c>
      <c r="I84" t="str">
        <f>INDEX(TrustCAHUB_map!$A$2:$D$139,MATCH($C84,TrustCAHUB_map!$A$2:$A$139,FALSE),3)</f>
        <v>East of England</v>
      </c>
      <c r="J84" t="str">
        <f>INDEX(TrustCAHUB_map!$A$2:$D$139,MATCH($C84,TrustCAHUB_map!$A$2:$A$139,FALSE),4)</f>
        <v>East of England</v>
      </c>
    </row>
    <row r="85" spans="1:10" x14ac:dyDescent="0.3">
      <c r="A85" t="str">
        <f t="shared" si="1"/>
        <v>'RCB2015Palliative18-49'</v>
      </c>
      <c r="B85">
        <v>2015</v>
      </c>
      <c r="C85" t="s">
        <v>190</v>
      </c>
      <c r="D85" t="s">
        <v>8</v>
      </c>
      <c r="E85" t="s">
        <v>153</v>
      </c>
      <c r="F85">
        <v>1</v>
      </c>
      <c r="G85">
        <v>0</v>
      </c>
      <c r="H85" t="str">
        <f>INDEX(Bar_data!$A$3:$B$140,MATCH(C85,Bar_data!$A$3:$A$140,FALSE),2)</f>
        <v>Trust027</v>
      </c>
      <c r="I85" t="str">
        <f>INDEX(TrustCAHUB_map!$A$2:$D$139,MATCH($C85,TrustCAHUB_map!$A$2:$A$139,FALSE),3)</f>
        <v>Humber, Coast and Vale</v>
      </c>
      <c r="J85" t="str">
        <f>INDEX(TrustCAHUB_map!$A$2:$D$139,MATCH($C85,TrustCAHUB_map!$A$2:$A$139,FALSE),4)</f>
        <v>Yorkshire and Humber</v>
      </c>
    </row>
    <row r="86" spans="1:10" x14ac:dyDescent="0.3">
      <c r="A86" t="str">
        <f t="shared" si="1"/>
        <v>'RCB2015Curative50-69'</v>
      </c>
      <c r="B86">
        <v>2015</v>
      </c>
      <c r="C86" t="s">
        <v>190</v>
      </c>
      <c r="D86" t="s">
        <v>7</v>
      </c>
      <c r="E86" t="s">
        <v>627</v>
      </c>
      <c r="F86">
        <v>5</v>
      </c>
      <c r="G86">
        <v>0</v>
      </c>
      <c r="H86" t="str">
        <f>INDEX(Bar_data!$A$3:$B$140,MATCH(C86,Bar_data!$A$3:$A$140,FALSE),2)</f>
        <v>Trust027</v>
      </c>
      <c r="I86" t="str">
        <f>INDEX(TrustCAHUB_map!$A$2:$D$139,MATCH($C86,TrustCAHUB_map!$A$2:$A$139,FALSE),3)</f>
        <v>Humber, Coast and Vale</v>
      </c>
      <c r="J86" t="str">
        <f>INDEX(TrustCAHUB_map!$A$2:$D$139,MATCH($C86,TrustCAHUB_map!$A$2:$A$139,FALSE),4)</f>
        <v>Yorkshire and Humber</v>
      </c>
    </row>
    <row r="87" spans="1:10" x14ac:dyDescent="0.3">
      <c r="A87" t="str">
        <f t="shared" si="1"/>
        <v>'RCB2015Palliative50-69'</v>
      </c>
      <c r="B87">
        <v>2015</v>
      </c>
      <c r="C87" t="s">
        <v>190</v>
      </c>
      <c r="D87" t="s">
        <v>8</v>
      </c>
      <c r="E87" t="s">
        <v>627</v>
      </c>
      <c r="F87">
        <v>12</v>
      </c>
      <c r="G87">
        <v>3</v>
      </c>
      <c r="H87" t="str">
        <f>INDEX(Bar_data!$A$3:$B$140,MATCH(C87,Bar_data!$A$3:$A$140,FALSE),2)</f>
        <v>Trust027</v>
      </c>
      <c r="I87" t="str">
        <f>INDEX(TrustCAHUB_map!$A$2:$D$139,MATCH($C87,TrustCAHUB_map!$A$2:$A$139,FALSE),3)</f>
        <v>Humber, Coast and Vale</v>
      </c>
      <c r="J87" t="str">
        <f>INDEX(TrustCAHUB_map!$A$2:$D$139,MATCH($C87,TrustCAHUB_map!$A$2:$A$139,FALSE),4)</f>
        <v>Yorkshire and Humber</v>
      </c>
    </row>
    <row r="88" spans="1:10" x14ac:dyDescent="0.3">
      <c r="A88" t="str">
        <f t="shared" si="1"/>
        <v>'RCB2015Palliative70+'</v>
      </c>
      <c r="B88">
        <v>2015</v>
      </c>
      <c r="C88" t="s">
        <v>190</v>
      </c>
      <c r="D88" t="s">
        <v>8</v>
      </c>
      <c r="E88" t="s">
        <v>628</v>
      </c>
      <c r="F88">
        <v>11</v>
      </c>
      <c r="G88">
        <v>1</v>
      </c>
      <c r="H88" t="str">
        <f>INDEX(Bar_data!$A$3:$B$140,MATCH(C88,Bar_data!$A$3:$A$140,FALSE),2)</f>
        <v>Trust027</v>
      </c>
      <c r="I88" t="str">
        <f>INDEX(TrustCAHUB_map!$A$2:$D$139,MATCH($C88,TrustCAHUB_map!$A$2:$A$139,FALSE),3)</f>
        <v>Humber, Coast and Vale</v>
      </c>
      <c r="J88" t="str">
        <f>INDEX(TrustCAHUB_map!$A$2:$D$139,MATCH($C88,TrustCAHUB_map!$A$2:$A$139,FALSE),4)</f>
        <v>Yorkshire and Humber</v>
      </c>
    </row>
    <row r="89" spans="1:10" x14ac:dyDescent="0.3">
      <c r="A89" t="str">
        <f t="shared" si="1"/>
        <v>'RCB2015Curative70+'</v>
      </c>
      <c r="B89">
        <v>2015</v>
      </c>
      <c r="C89" t="s">
        <v>190</v>
      </c>
      <c r="D89" t="s">
        <v>7</v>
      </c>
      <c r="E89" t="s">
        <v>628</v>
      </c>
      <c r="F89">
        <v>2</v>
      </c>
      <c r="G89">
        <v>0</v>
      </c>
      <c r="H89" t="str">
        <f>INDEX(Bar_data!$A$3:$B$140,MATCH(C89,Bar_data!$A$3:$A$140,FALSE),2)</f>
        <v>Trust027</v>
      </c>
      <c r="I89" t="str">
        <f>INDEX(TrustCAHUB_map!$A$2:$D$139,MATCH($C89,TrustCAHUB_map!$A$2:$A$139,FALSE),3)</f>
        <v>Humber, Coast and Vale</v>
      </c>
      <c r="J89" t="str">
        <f>INDEX(TrustCAHUB_map!$A$2:$D$139,MATCH($C89,TrustCAHUB_map!$A$2:$A$139,FALSE),4)</f>
        <v>Yorkshire and Humber</v>
      </c>
    </row>
    <row r="90" spans="1:10" x14ac:dyDescent="0.3">
      <c r="A90" t="str">
        <f t="shared" si="1"/>
        <v>'RCD2015Palliative18-49'</v>
      </c>
      <c r="B90">
        <v>2015</v>
      </c>
      <c r="C90" t="s">
        <v>191</v>
      </c>
      <c r="D90" t="s">
        <v>8</v>
      </c>
      <c r="E90" t="s">
        <v>153</v>
      </c>
      <c r="F90">
        <v>1</v>
      </c>
      <c r="G90">
        <v>0</v>
      </c>
      <c r="H90" t="str">
        <f>INDEX(Bar_data!$A$3:$B$140,MATCH(C90,Bar_data!$A$3:$A$140,FALSE),2)</f>
        <v>Trust028</v>
      </c>
      <c r="I90" t="str">
        <f>INDEX(TrustCAHUB_map!$A$2:$D$139,MATCH($C90,TrustCAHUB_map!$A$2:$A$139,FALSE),3)</f>
        <v>West Yorkshire</v>
      </c>
      <c r="J90" t="str">
        <f>INDEX(TrustCAHUB_map!$A$2:$D$139,MATCH($C90,TrustCAHUB_map!$A$2:$A$139,FALSE),4)</f>
        <v>Yorkshire and Humber</v>
      </c>
    </row>
    <row r="91" spans="1:10" x14ac:dyDescent="0.3">
      <c r="A91" t="str">
        <f t="shared" si="1"/>
        <v>'RCD2015Palliative50-69'</v>
      </c>
      <c r="B91">
        <v>2015</v>
      </c>
      <c r="C91" t="s">
        <v>191</v>
      </c>
      <c r="D91" t="s">
        <v>8</v>
      </c>
      <c r="E91" t="s">
        <v>627</v>
      </c>
      <c r="F91">
        <v>7</v>
      </c>
      <c r="G91">
        <v>0</v>
      </c>
      <c r="H91" t="str">
        <f>INDEX(Bar_data!$A$3:$B$140,MATCH(C91,Bar_data!$A$3:$A$140,FALSE),2)</f>
        <v>Trust028</v>
      </c>
      <c r="I91" t="str">
        <f>INDEX(TrustCAHUB_map!$A$2:$D$139,MATCH($C91,TrustCAHUB_map!$A$2:$A$139,FALSE),3)</f>
        <v>West Yorkshire</v>
      </c>
      <c r="J91" t="str">
        <f>INDEX(TrustCAHUB_map!$A$2:$D$139,MATCH($C91,TrustCAHUB_map!$A$2:$A$139,FALSE),4)</f>
        <v>Yorkshire and Humber</v>
      </c>
    </row>
    <row r="92" spans="1:10" x14ac:dyDescent="0.3">
      <c r="A92" t="str">
        <f t="shared" si="1"/>
        <v>'RCD2015Palliative70+'</v>
      </c>
      <c r="B92">
        <v>2015</v>
      </c>
      <c r="C92" t="s">
        <v>191</v>
      </c>
      <c r="D92" t="s">
        <v>8</v>
      </c>
      <c r="E92" t="s">
        <v>628</v>
      </c>
      <c r="F92">
        <v>7</v>
      </c>
      <c r="G92">
        <v>1</v>
      </c>
      <c r="H92" t="str">
        <f>INDEX(Bar_data!$A$3:$B$140,MATCH(C92,Bar_data!$A$3:$A$140,FALSE),2)</f>
        <v>Trust028</v>
      </c>
      <c r="I92" t="str">
        <f>INDEX(TrustCAHUB_map!$A$2:$D$139,MATCH($C92,TrustCAHUB_map!$A$2:$A$139,FALSE),3)</f>
        <v>West Yorkshire</v>
      </c>
      <c r="J92" t="str">
        <f>INDEX(TrustCAHUB_map!$A$2:$D$139,MATCH($C92,TrustCAHUB_map!$A$2:$A$139,FALSE),4)</f>
        <v>Yorkshire and Humber</v>
      </c>
    </row>
    <row r="93" spans="1:10" x14ac:dyDescent="0.3">
      <c r="A93" t="str">
        <f t="shared" si="1"/>
        <v>'RCD2015Curative70+'</v>
      </c>
      <c r="B93">
        <v>2015</v>
      </c>
      <c r="C93" t="s">
        <v>191</v>
      </c>
      <c r="D93" t="s">
        <v>7</v>
      </c>
      <c r="E93" t="s">
        <v>628</v>
      </c>
      <c r="F93">
        <v>1</v>
      </c>
      <c r="G93">
        <v>0</v>
      </c>
      <c r="H93" t="str">
        <f>INDEX(Bar_data!$A$3:$B$140,MATCH(C93,Bar_data!$A$3:$A$140,FALSE),2)</f>
        <v>Trust028</v>
      </c>
      <c r="I93" t="str">
        <f>INDEX(TrustCAHUB_map!$A$2:$D$139,MATCH($C93,TrustCAHUB_map!$A$2:$A$139,FALSE),3)</f>
        <v>West Yorkshire</v>
      </c>
      <c r="J93" t="str">
        <f>INDEX(TrustCAHUB_map!$A$2:$D$139,MATCH($C93,TrustCAHUB_map!$A$2:$A$139,FALSE),4)</f>
        <v>Yorkshire and Humber</v>
      </c>
    </row>
    <row r="94" spans="1:10" x14ac:dyDescent="0.3">
      <c r="A94" t="str">
        <f t="shared" si="1"/>
        <v>'RCF2015Palliative18-49'</v>
      </c>
      <c r="B94">
        <v>2015</v>
      </c>
      <c r="C94" t="s">
        <v>192</v>
      </c>
      <c r="D94" t="s">
        <v>8</v>
      </c>
      <c r="E94" t="s">
        <v>153</v>
      </c>
      <c r="F94">
        <v>1</v>
      </c>
      <c r="G94">
        <v>0</v>
      </c>
      <c r="H94" t="str">
        <f>INDEX(Bar_data!$A$3:$B$140,MATCH(C94,Bar_data!$A$3:$A$140,FALSE),2)</f>
        <v>Trust029</v>
      </c>
      <c r="I94" t="str">
        <f>INDEX(TrustCAHUB_map!$A$2:$D$139,MATCH($C94,TrustCAHUB_map!$A$2:$A$139,FALSE),3)</f>
        <v>West Yorkshire</v>
      </c>
      <c r="J94" t="str">
        <f>INDEX(TrustCAHUB_map!$A$2:$D$139,MATCH($C94,TrustCAHUB_map!$A$2:$A$139,FALSE),4)</f>
        <v>Yorkshire and Humber</v>
      </c>
    </row>
    <row r="95" spans="1:10" x14ac:dyDescent="0.3">
      <c r="A95" t="str">
        <f t="shared" si="1"/>
        <v>'RCF2015Palliative50-69'</v>
      </c>
      <c r="B95">
        <v>2015</v>
      </c>
      <c r="C95" t="s">
        <v>192</v>
      </c>
      <c r="D95" t="s">
        <v>8</v>
      </c>
      <c r="E95" t="s">
        <v>627</v>
      </c>
      <c r="F95">
        <v>7</v>
      </c>
      <c r="G95">
        <v>0</v>
      </c>
      <c r="H95" t="str">
        <f>INDEX(Bar_data!$A$3:$B$140,MATCH(C95,Bar_data!$A$3:$A$140,FALSE),2)</f>
        <v>Trust029</v>
      </c>
      <c r="I95" t="str">
        <f>INDEX(TrustCAHUB_map!$A$2:$D$139,MATCH($C95,TrustCAHUB_map!$A$2:$A$139,FALSE),3)</f>
        <v>West Yorkshire</v>
      </c>
      <c r="J95" t="str">
        <f>INDEX(TrustCAHUB_map!$A$2:$D$139,MATCH($C95,TrustCAHUB_map!$A$2:$A$139,FALSE),4)</f>
        <v>Yorkshire and Humber</v>
      </c>
    </row>
    <row r="96" spans="1:10" x14ac:dyDescent="0.3">
      <c r="A96" t="str">
        <f t="shared" si="1"/>
        <v>'RCF2015Palliative70+'</v>
      </c>
      <c r="B96">
        <v>2015</v>
      </c>
      <c r="C96" t="s">
        <v>192</v>
      </c>
      <c r="D96" t="s">
        <v>8</v>
      </c>
      <c r="E96" t="s">
        <v>628</v>
      </c>
      <c r="F96">
        <v>6</v>
      </c>
      <c r="G96">
        <v>2</v>
      </c>
      <c r="H96" t="str">
        <f>INDEX(Bar_data!$A$3:$B$140,MATCH(C96,Bar_data!$A$3:$A$140,FALSE),2)</f>
        <v>Trust029</v>
      </c>
      <c r="I96" t="str">
        <f>INDEX(TrustCAHUB_map!$A$2:$D$139,MATCH($C96,TrustCAHUB_map!$A$2:$A$139,FALSE),3)</f>
        <v>West Yorkshire</v>
      </c>
      <c r="J96" t="str">
        <f>INDEX(TrustCAHUB_map!$A$2:$D$139,MATCH($C96,TrustCAHUB_map!$A$2:$A$139,FALSE),4)</f>
        <v>Yorkshire and Humber</v>
      </c>
    </row>
    <row r="97" spans="1:10" x14ac:dyDescent="0.3">
      <c r="A97" t="str">
        <f t="shared" si="1"/>
        <v>'RCX2015Palliative18-49'</v>
      </c>
      <c r="B97">
        <v>2015</v>
      </c>
      <c r="C97" t="s">
        <v>194</v>
      </c>
      <c r="D97" t="s">
        <v>8</v>
      </c>
      <c r="E97" t="s">
        <v>153</v>
      </c>
      <c r="F97">
        <v>1</v>
      </c>
      <c r="G97">
        <v>0</v>
      </c>
      <c r="H97" t="str">
        <f>INDEX(Bar_data!$A$3:$B$140,MATCH(C97,Bar_data!$A$3:$A$140,FALSE),2)</f>
        <v>Trust031</v>
      </c>
      <c r="I97" t="str">
        <f>INDEX(TrustCAHUB_map!$A$2:$D$139,MATCH($C97,TrustCAHUB_map!$A$2:$A$139,FALSE),3)</f>
        <v>East of England</v>
      </c>
      <c r="J97" t="str">
        <f>INDEX(TrustCAHUB_map!$A$2:$D$139,MATCH($C97,TrustCAHUB_map!$A$2:$A$139,FALSE),4)</f>
        <v>East of England</v>
      </c>
    </row>
    <row r="98" spans="1:10" x14ac:dyDescent="0.3">
      <c r="A98" t="str">
        <f t="shared" si="1"/>
        <v>'RCX2015Palliative50-69'</v>
      </c>
      <c r="B98">
        <v>2015</v>
      </c>
      <c r="C98" t="s">
        <v>194</v>
      </c>
      <c r="D98" t="s">
        <v>8</v>
      </c>
      <c r="E98" t="s">
        <v>627</v>
      </c>
      <c r="F98">
        <v>11</v>
      </c>
      <c r="G98">
        <v>1</v>
      </c>
      <c r="H98" t="str">
        <f>INDEX(Bar_data!$A$3:$B$140,MATCH(C98,Bar_data!$A$3:$A$140,FALSE),2)</f>
        <v>Trust031</v>
      </c>
      <c r="I98" t="str">
        <f>INDEX(TrustCAHUB_map!$A$2:$D$139,MATCH($C98,TrustCAHUB_map!$A$2:$A$139,FALSE),3)</f>
        <v>East of England</v>
      </c>
      <c r="J98" t="str">
        <f>INDEX(TrustCAHUB_map!$A$2:$D$139,MATCH($C98,TrustCAHUB_map!$A$2:$A$139,FALSE),4)</f>
        <v>East of England</v>
      </c>
    </row>
    <row r="99" spans="1:10" x14ac:dyDescent="0.3">
      <c r="A99" t="str">
        <f t="shared" si="1"/>
        <v>'RCX2015Curative50-69'</v>
      </c>
      <c r="B99">
        <v>2015</v>
      </c>
      <c r="C99" t="s">
        <v>194</v>
      </c>
      <c r="D99" t="s">
        <v>7</v>
      </c>
      <c r="E99" t="s">
        <v>627</v>
      </c>
      <c r="F99">
        <v>2</v>
      </c>
      <c r="G99">
        <v>0</v>
      </c>
      <c r="H99" t="str">
        <f>INDEX(Bar_data!$A$3:$B$140,MATCH(C99,Bar_data!$A$3:$A$140,FALSE),2)</f>
        <v>Trust031</v>
      </c>
      <c r="I99" t="str">
        <f>INDEX(TrustCAHUB_map!$A$2:$D$139,MATCH($C99,TrustCAHUB_map!$A$2:$A$139,FALSE),3)</f>
        <v>East of England</v>
      </c>
      <c r="J99" t="str">
        <f>INDEX(TrustCAHUB_map!$A$2:$D$139,MATCH($C99,TrustCAHUB_map!$A$2:$A$139,FALSE),4)</f>
        <v>East of England</v>
      </c>
    </row>
    <row r="100" spans="1:10" x14ac:dyDescent="0.3">
      <c r="A100" t="str">
        <f t="shared" si="1"/>
        <v>'RCX2015Not assigned50-69'</v>
      </c>
      <c r="B100">
        <v>2015</v>
      </c>
      <c r="C100" t="s">
        <v>194</v>
      </c>
      <c r="D100" t="s">
        <v>477</v>
      </c>
      <c r="E100" t="s">
        <v>627</v>
      </c>
      <c r="F100">
        <v>1</v>
      </c>
      <c r="G100">
        <v>0</v>
      </c>
      <c r="H100" t="str">
        <f>INDEX(Bar_data!$A$3:$B$140,MATCH(C100,Bar_data!$A$3:$A$140,FALSE),2)</f>
        <v>Trust031</v>
      </c>
      <c r="I100" t="str">
        <f>INDEX(TrustCAHUB_map!$A$2:$D$139,MATCH($C100,TrustCAHUB_map!$A$2:$A$139,FALSE),3)</f>
        <v>East of England</v>
      </c>
      <c r="J100" t="str">
        <f>INDEX(TrustCAHUB_map!$A$2:$D$139,MATCH($C100,TrustCAHUB_map!$A$2:$A$139,FALSE),4)</f>
        <v>East of England</v>
      </c>
    </row>
    <row r="101" spans="1:10" x14ac:dyDescent="0.3">
      <c r="A101" t="str">
        <f t="shared" si="1"/>
        <v>'RCX2015Palliative70+'</v>
      </c>
      <c r="B101">
        <v>2015</v>
      </c>
      <c r="C101" t="s">
        <v>194</v>
      </c>
      <c r="D101" t="s">
        <v>8</v>
      </c>
      <c r="E101" t="s">
        <v>628</v>
      </c>
      <c r="F101">
        <v>7</v>
      </c>
      <c r="G101">
        <v>0</v>
      </c>
      <c r="H101" t="str">
        <f>INDEX(Bar_data!$A$3:$B$140,MATCH(C101,Bar_data!$A$3:$A$140,FALSE),2)</f>
        <v>Trust031</v>
      </c>
      <c r="I101" t="str">
        <f>INDEX(TrustCAHUB_map!$A$2:$D$139,MATCH($C101,TrustCAHUB_map!$A$2:$A$139,FALSE),3)</f>
        <v>East of England</v>
      </c>
      <c r="J101" t="str">
        <f>INDEX(TrustCAHUB_map!$A$2:$D$139,MATCH($C101,TrustCAHUB_map!$A$2:$A$139,FALSE),4)</f>
        <v>East of England</v>
      </c>
    </row>
    <row r="102" spans="1:10" x14ac:dyDescent="0.3">
      <c r="A102" t="str">
        <f t="shared" si="1"/>
        <v>'RD12015Curative50-69'</v>
      </c>
      <c r="B102">
        <v>2015</v>
      </c>
      <c r="C102" t="s">
        <v>195</v>
      </c>
      <c r="D102" t="s">
        <v>7</v>
      </c>
      <c r="E102" t="s">
        <v>627</v>
      </c>
      <c r="F102">
        <v>2</v>
      </c>
      <c r="G102">
        <v>1</v>
      </c>
      <c r="H102" t="str">
        <f>INDEX(Bar_data!$A$3:$B$140,MATCH(C102,Bar_data!$A$3:$A$140,FALSE),2)</f>
        <v>Trust032</v>
      </c>
      <c r="I102" t="str">
        <f>INDEX(TrustCAHUB_map!$A$2:$D$139,MATCH($C102,TrustCAHUB_map!$A$2:$A$139,FALSE),3)</f>
        <v>Somerset, Wiltshire, Avon and Gloucester</v>
      </c>
      <c r="J102" t="str">
        <f>INDEX(TrustCAHUB_map!$A$2:$D$139,MATCH($C102,TrustCAHUB_map!$A$2:$A$139,FALSE),4)</f>
        <v>South West</v>
      </c>
    </row>
    <row r="103" spans="1:10" x14ac:dyDescent="0.3">
      <c r="A103" t="str">
        <f t="shared" si="1"/>
        <v>'RD12015Palliative50-69'</v>
      </c>
      <c r="B103">
        <v>2015</v>
      </c>
      <c r="C103" t="s">
        <v>195</v>
      </c>
      <c r="D103" t="s">
        <v>8</v>
      </c>
      <c r="E103" t="s">
        <v>627</v>
      </c>
      <c r="F103">
        <v>14</v>
      </c>
      <c r="G103">
        <v>4</v>
      </c>
      <c r="H103" t="str">
        <f>INDEX(Bar_data!$A$3:$B$140,MATCH(C103,Bar_data!$A$3:$A$140,FALSE),2)</f>
        <v>Trust032</v>
      </c>
      <c r="I103" t="str">
        <f>INDEX(TrustCAHUB_map!$A$2:$D$139,MATCH($C103,TrustCAHUB_map!$A$2:$A$139,FALSE),3)</f>
        <v>Somerset, Wiltshire, Avon and Gloucester</v>
      </c>
      <c r="J103" t="str">
        <f>INDEX(TrustCAHUB_map!$A$2:$D$139,MATCH($C103,TrustCAHUB_map!$A$2:$A$139,FALSE),4)</f>
        <v>South West</v>
      </c>
    </row>
    <row r="104" spans="1:10" x14ac:dyDescent="0.3">
      <c r="A104" t="str">
        <f t="shared" si="1"/>
        <v>'RD12015Palliative70+'</v>
      </c>
      <c r="B104">
        <v>2015</v>
      </c>
      <c r="C104" t="s">
        <v>195</v>
      </c>
      <c r="D104" t="s">
        <v>8</v>
      </c>
      <c r="E104" t="s">
        <v>628</v>
      </c>
      <c r="F104">
        <v>5</v>
      </c>
      <c r="G104">
        <v>2</v>
      </c>
      <c r="H104" t="str">
        <f>INDEX(Bar_data!$A$3:$B$140,MATCH(C104,Bar_data!$A$3:$A$140,FALSE),2)</f>
        <v>Trust032</v>
      </c>
      <c r="I104" t="str">
        <f>INDEX(TrustCAHUB_map!$A$2:$D$139,MATCH($C104,TrustCAHUB_map!$A$2:$A$139,FALSE),3)</f>
        <v>Somerset, Wiltshire, Avon and Gloucester</v>
      </c>
      <c r="J104" t="str">
        <f>INDEX(TrustCAHUB_map!$A$2:$D$139,MATCH($C104,TrustCAHUB_map!$A$2:$A$139,FALSE),4)</f>
        <v>South West</v>
      </c>
    </row>
    <row r="105" spans="1:10" x14ac:dyDescent="0.3">
      <c r="A105" t="str">
        <f t="shared" si="1"/>
        <v>'RD12015Curative70+'</v>
      </c>
      <c r="B105">
        <v>2015</v>
      </c>
      <c r="C105" t="s">
        <v>195</v>
      </c>
      <c r="D105" t="s">
        <v>7</v>
      </c>
      <c r="E105" t="s">
        <v>628</v>
      </c>
      <c r="F105">
        <v>1</v>
      </c>
      <c r="G105">
        <v>0</v>
      </c>
      <c r="H105" t="str">
        <f>INDEX(Bar_data!$A$3:$B$140,MATCH(C105,Bar_data!$A$3:$A$140,FALSE),2)</f>
        <v>Trust032</v>
      </c>
      <c r="I105" t="str">
        <f>INDEX(TrustCAHUB_map!$A$2:$D$139,MATCH($C105,TrustCAHUB_map!$A$2:$A$139,FALSE),3)</f>
        <v>Somerset, Wiltshire, Avon and Gloucester</v>
      </c>
      <c r="J105" t="str">
        <f>INDEX(TrustCAHUB_map!$A$2:$D$139,MATCH($C105,TrustCAHUB_map!$A$2:$A$139,FALSE),4)</f>
        <v>South West</v>
      </c>
    </row>
    <row r="106" spans="1:10" x14ac:dyDescent="0.3">
      <c r="A106" t="str">
        <f t="shared" si="1"/>
        <v>'RD32015Palliative50-69'</v>
      </c>
      <c r="B106">
        <v>2015</v>
      </c>
      <c r="C106" t="s">
        <v>196</v>
      </c>
      <c r="D106" t="s">
        <v>8</v>
      </c>
      <c r="E106" t="s">
        <v>627</v>
      </c>
      <c r="F106">
        <v>11</v>
      </c>
      <c r="G106">
        <v>2</v>
      </c>
      <c r="H106" t="str">
        <f>INDEX(Bar_data!$A$3:$B$140,MATCH(C106,Bar_data!$A$3:$A$140,FALSE),2)</f>
        <v>Trust033</v>
      </c>
      <c r="I106" t="str">
        <f>INDEX(TrustCAHUB_map!$A$2:$D$139,MATCH($C106,TrustCAHUB_map!$A$2:$A$139,FALSE),3)</f>
        <v>Wessex</v>
      </c>
      <c r="J106" t="str">
        <f>INDEX(TrustCAHUB_map!$A$2:$D$139,MATCH($C106,TrustCAHUB_map!$A$2:$A$139,FALSE),4)</f>
        <v>Wessex</v>
      </c>
    </row>
    <row r="107" spans="1:10" x14ac:dyDescent="0.3">
      <c r="A107" t="str">
        <f t="shared" si="1"/>
        <v>'RD32015Curative50-69'</v>
      </c>
      <c r="B107">
        <v>2015</v>
      </c>
      <c r="C107" t="s">
        <v>196</v>
      </c>
      <c r="D107" t="s">
        <v>7</v>
      </c>
      <c r="E107" t="s">
        <v>627</v>
      </c>
      <c r="F107">
        <v>2</v>
      </c>
      <c r="G107">
        <v>0</v>
      </c>
      <c r="H107" t="str">
        <f>INDEX(Bar_data!$A$3:$B$140,MATCH(C107,Bar_data!$A$3:$A$140,FALSE),2)</f>
        <v>Trust033</v>
      </c>
      <c r="I107" t="str">
        <f>INDEX(TrustCAHUB_map!$A$2:$D$139,MATCH($C107,TrustCAHUB_map!$A$2:$A$139,FALSE),3)</f>
        <v>Wessex</v>
      </c>
      <c r="J107" t="str">
        <f>INDEX(TrustCAHUB_map!$A$2:$D$139,MATCH($C107,TrustCAHUB_map!$A$2:$A$139,FALSE),4)</f>
        <v>Wessex</v>
      </c>
    </row>
    <row r="108" spans="1:10" x14ac:dyDescent="0.3">
      <c r="A108" t="str">
        <f t="shared" si="1"/>
        <v>'RD32015Curative70+'</v>
      </c>
      <c r="B108">
        <v>2015</v>
      </c>
      <c r="C108" t="s">
        <v>196</v>
      </c>
      <c r="D108" t="s">
        <v>7</v>
      </c>
      <c r="E108" t="s">
        <v>628</v>
      </c>
      <c r="F108">
        <v>3</v>
      </c>
      <c r="G108">
        <v>0</v>
      </c>
      <c r="H108" t="str">
        <f>INDEX(Bar_data!$A$3:$B$140,MATCH(C108,Bar_data!$A$3:$A$140,FALSE),2)</f>
        <v>Trust033</v>
      </c>
      <c r="I108" t="str">
        <f>INDEX(TrustCAHUB_map!$A$2:$D$139,MATCH($C108,TrustCAHUB_map!$A$2:$A$139,FALSE),3)</f>
        <v>Wessex</v>
      </c>
      <c r="J108" t="str">
        <f>INDEX(TrustCAHUB_map!$A$2:$D$139,MATCH($C108,TrustCAHUB_map!$A$2:$A$139,FALSE),4)</f>
        <v>Wessex</v>
      </c>
    </row>
    <row r="109" spans="1:10" x14ac:dyDescent="0.3">
      <c r="A109" t="str">
        <f t="shared" si="1"/>
        <v>'RD32015Palliative70+'</v>
      </c>
      <c r="B109">
        <v>2015</v>
      </c>
      <c r="C109" t="s">
        <v>196</v>
      </c>
      <c r="D109" t="s">
        <v>8</v>
      </c>
      <c r="E109" t="s">
        <v>628</v>
      </c>
      <c r="F109">
        <v>5</v>
      </c>
      <c r="G109">
        <v>3</v>
      </c>
      <c r="H109" t="str">
        <f>INDEX(Bar_data!$A$3:$B$140,MATCH(C109,Bar_data!$A$3:$A$140,FALSE),2)</f>
        <v>Trust033</v>
      </c>
      <c r="I109" t="str">
        <f>INDEX(TrustCAHUB_map!$A$2:$D$139,MATCH($C109,TrustCAHUB_map!$A$2:$A$139,FALSE),3)</f>
        <v>Wessex</v>
      </c>
      <c r="J109" t="str">
        <f>INDEX(TrustCAHUB_map!$A$2:$D$139,MATCH($C109,TrustCAHUB_map!$A$2:$A$139,FALSE),4)</f>
        <v>Wessex</v>
      </c>
    </row>
    <row r="110" spans="1:10" x14ac:dyDescent="0.3">
      <c r="A110" t="str">
        <f t="shared" si="1"/>
        <v>'RD82015Palliative18-49'</v>
      </c>
      <c r="B110">
        <v>2015</v>
      </c>
      <c r="C110" t="s">
        <v>197</v>
      </c>
      <c r="D110" t="s">
        <v>8</v>
      </c>
      <c r="E110" t="s">
        <v>153</v>
      </c>
      <c r="F110">
        <v>1</v>
      </c>
      <c r="G110">
        <v>0</v>
      </c>
      <c r="H110" t="str">
        <f>INDEX(Bar_data!$A$3:$B$140,MATCH(C110,Bar_data!$A$3:$A$140,FALSE),2)</f>
        <v>Trust034</v>
      </c>
      <c r="I110" t="str">
        <f>INDEX(TrustCAHUB_map!$A$2:$D$139,MATCH($C110,TrustCAHUB_map!$A$2:$A$139,FALSE),3)</f>
        <v>East of England</v>
      </c>
      <c r="J110" t="str">
        <f>INDEX(TrustCAHUB_map!$A$2:$D$139,MATCH($C110,TrustCAHUB_map!$A$2:$A$139,FALSE),4)</f>
        <v>East Midlands</v>
      </c>
    </row>
    <row r="111" spans="1:10" x14ac:dyDescent="0.3">
      <c r="A111" t="str">
        <f t="shared" si="1"/>
        <v>'RD82015Palliative50-69'</v>
      </c>
      <c r="B111">
        <v>2015</v>
      </c>
      <c r="C111" t="s">
        <v>197</v>
      </c>
      <c r="D111" t="s">
        <v>8</v>
      </c>
      <c r="E111" t="s">
        <v>627</v>
      </c>
      <c r="F111">
        <v>3</v>
      </c>
      <c r="G111">
        <v>0</v>
      </c>
      <c r="H111" t="str">
        <f>INDEX(Bar_data!$A$3:$B$140,MATCH(C111,Bar_data!$A$3:$A$140,FALSE),2)</f>
        <v>Trust034</v>
      </c>
      <c r="I111" t="str">
        <f>INDEX(TrustCAHUB_map!$A$2:$D$139,MATCH($C111,TrustCAHUB_map!$A$2:$A$139,FALSE),3)</f>
        <v>East of England</v>
      </c>
      <c r="J111" t="str">
        <f>INDEX(TrustCAHUB_map!$A$2:$D$139,MATCH($C111,TrustCAHUB_map!$A$2:$A$139,FALSE),4)</f>
        <v>East Midlands</v>
      </c>
    </row>
    <row r="112" spans="1:10" x14ac:dyDescent="0.3">
      <c r="A112" t="str">
        <f t="shared" si="1"/>
        <v>'RD82015Palliative70+'</v>
      </c>
      <c r="B112">
        <v>2015</v>
      </c>
      <c r="C112" t="s">
        <v>197</v>
      </c>
      <c r="D112" t="s">
        <v>8</v>
      </c>
      <c r="E112" t="s">
        <v>628</v>
      </c>
      <c r="F112">
        <v>5</v>
      </c>
      <c r="G112">
        <v>0</v>
      </c>
      <c r="H112" t="str">
        <f>INDEX(Bar_data!$A$3:$B$140,MATCH(C112,Bar_data!$A$3:$A$140,FALSE),2)</f>
        <v>Trust034</v>
      </c>
      <c r="I112" t="str">
        <f>INDEX(TrustCAHUB_map!$A$2:$D$139,MATCH($C112,TrustCAHUB_map!$A$2:$A$139,FALSE),3)</f>
        <v>East of England</v>
      </c>
      <c r="J112" t="str">
        <f>INDEX(TrustCAHUB_map!$A$2:$D$139,MATCH($C112,TrustCAHUB_map!$A$2:$A$139,FALSE),4)</f>
        <v>East Midlands</v>
      </c>
    </row>
    <row r="113" spans="1:10" x14ac:dyDescent="0.3">
      <c r="A113" t="str">
        <f t="shared" si="1"/>
        <v>'RDE2015Palliative18-49'</v>
      </c>
      <c r="B113">
        <v>2015</v>
      </c>
      <c r="C113" t="s">
        <v>199</v>
      </c>
      <c r="D113" t="s">
        <v>8</v>
      </c>
      <c r="E113" t="s">
        <v>153</v>
      </c>
      <c r="F113">
        <v>2</v>
      </c>
      <c r="G113">
        <v>0</v>
      </c>
      <c r="H113" t="str">
        <f>INDEX(Bar_data!$A$3:$B$140,MATCH(C113,Bar_data!$A$3:$A$140,FALSE),2)</f>
        <v>Trust036</v>
      </c>
      <c r="I113" t="str">
        <f>INDEX(TrustCAHUB_map!$A$2:$D$139,MATCH($C113,TrustCAHUB_map!$A$2:$A$139,FALSE),3)</f>
        <v>East of England</v>
      </c>
      <c r="J113" t="str">
        <f>INDEX(TrustCAHUB_map!$A$2:$D$139,MATCH($C113,TrustCAHUB_map!$A$2:$A$139,FALSE),4)</f>
        <v>East of England</v>
      </c>
    </row>
    <row r="114" spans="1:10" x14ac:dyDescent="0.3">
      <c r="A114" t="str">
        <f t="shared" si="1"/>
        <v>'RDE2015Palliative50-69'</v>
      </c>
      <c r="B114">
        <v>2015</v>
      </c>
      <c r="C114" t="s">
        <v>199</v>
      </c>
      <c r="D114" t="s">
        <v>8</v>
      </c>
      <c r="E114" t="s">
        <v>627</v>
      </c>
      <c r="F114">
        <v>25</v>
      </c>
      <c r="G114">
        <v>7</v>
      </c>
      <c r="H114" t="str">
        <f>INDEX(Bar_data!$A$3:$B$140,MATCH(C114,Bar_data!$A$3:$A$140,FALSE),2)</f>
        <v>Trust036</v>
      </c>
      <c r="I114" t="str">
        <f>INDEX(TrustCAHUB_map!$A$2:$D$139,MATCH($C114,TrustCAHUB_map!$A$2:$A$139,FALSE),3)</f>
        <v>East of England</v>
      </c>
      <c r="J114" t="str">
        <f>INDEX(TrustCAHUB_map!$A$2:$D$139,MATCH($C114,TrustCAHUB_map!$A$2:$A$139,FALSE),4)</f>
        <v>East of England</v>
      </c>
    </row>
    <row r="115" spans="1:10" x14ac:dyDescent="0.3">
      <c r="A115" t="str">
        <f t="shared" si="1"/>
        <v>'RDE2015Curative50-69'</v>
      </c>
      <c r="B115">
        <v>2015</v>
      </c>
      <c r="C115" t="s">
        <v>199</v>
      </c>
      <c r="D115" t="s">
        <v>7</v>
      </c>
      <c r="E115" t="s">
        <v>627</v>
      </c>
      <c r="F115">
        <v>3</v>
      </c>
      <c r="G115">
        <v>0</v>
      </c>
      <c r="H115" t="str">
        <f>INDEX(Bar_data!$A$3:$B$140,MATCH(C115,Bar_data!$A$3:$A$140,FALSE),2)</f>
        <v>Trust036</v>
      </c>
      <c r="I115" t="str">
        <f>INDEX(TrustCAHUB_map!$A$2:$D$139,MATCH($C115,TrustCAHUB_map!$A$2:$A$139,FALSE),3)</f>
        <v>East of England</v>
      </c>
      <c r="J115" t="str">
        <f>INDEX(TrustCAHUB_map!$A$2:$D$139,MATCH($C115,TrustCAHUB_map!$A$2:$A$139,FALSE),4)</f>
        <v>East of England</v>
      </c>
    </row>
    <row r="116" spans="1:10" x14ac:dyDescent="0.3">
      <c r="A116" t="str">
        <f t="shared" si="1"/>
        <v>'RDE2015Curative70+'</v>
      </c>
      <c r="B116">
        <v>2015</v>
      </c>
      <c r="C116" t="s">
        <v>199</v>
      </c>
      <c r="D116" t="s">
        <v>7</v>
      </c>
      <c r="E116" t="s">
        <v>628</v>
      </c>
      <c r="F116">
        <v>2</v>
      </c>
      <c r="G116">
        <v>0</v>
      </c>
      <c r="H116" t="str">
        <f>INDEX(Bar_data!$A$3:$B$140,MATCH(C116,Bar_data!$A$3:$A$140,FALSE),2)</f>
        <v>Trust036</v>
      </c>
      <c r="I116" t="str">
        <f>INDEX(TrustCAHUB_map!$A$2:$D$139,MATCH($C116,TrustCAHUB_map!$A$2:$A$139,FALSE),3)</f>
        <v>East of England</v>
      </c>
      <c r="J116" t="str">
        <f>INDEX(TrustCAHUB_map!$A$2:$D$139,MATCH($C116,TrustCAHUB_map!$A$2:$A$139,FALSE),4)</f>
        <v>East of England</v>
      </c>
    </row>
    <row r="117" spans="1:10" x14ac:dyDescent="0.3">
      <c r="A117" t="str">
        <f t="shared" si="1"/>
        <v>'RDE2015Palliative70+'</v>
      </c>
      <c r="B117">
        <v>2015</v>
      </c>
      <c r="C117" t="s">
        <v>199</v>
      </c>
      <c r="D117" t="s">
        <v>8</v>
      </c>
      <c r="E117" t="s">
        <v>628</v>
      </c>
      <c r="F117">
        <v>22</v>
      </c>
      <c r="G117">
        <v>4</v>
      </c>
      <c r="H117" t="str">
        <f>INDEX(Bar_data!$A$3:$B$140,MATCH(C117,Bar_data!$A$3:$A$140,FALSE),2)</f>
        <v>Trust036</v>
      </c>
      <c r="I117" t="str">
        <f>INDEX(TrustCAHUB_map!$A$2:$D$139,MATCH($C117,TrustCAHUB_map!$A$2:$A$139,FALSE),3)</f>
        <v>East of England</v>
      </c>
      <c r="J117" t="str">
        <f>INDEX(TrustCAHUB_map!$A$2:$D$139,MATCH($C117,TrustCAHUB_map!$A$2:$A$139,FALSE),4)</f>
        <v>East of England</v>
      </c>
    </row>
    <row r="118" spans="1:10" x14ac:dyDescent="0.3">
      <c r="A118" t="str">
        <f t="shared" si="1"/>
        <v>'RDU2015Curative18-49'</v>
      </c>
      <c r="B118">
        <v>2015</v>
      </c>
      <c r="C118" t="s">
        <v>200</v>
      </c>
      <c r="D118" t="s">
        <v>7</v>
      </c>
      <c r="E118" t="s">
        <v>153</v>
      </c>
      <c r="F118">
        <v>1</v>
      </c>
      <c r="G118">
        <v>0</v>
      </c>
      <c r="H118" t="str">
        <f>INDEX(Bar_data!$A$3:$B$140,MATCH(C118,Bar_data!$A$3:$A$140,FALSE),2)</f>
        <v>Trust037</v>
      </c>
      <c r="I118" t="str">
        <f>INDEX(TrustCAHUB_map!$A$2:$D$139,MATCH($C118,TrustCAHUB_map!$A$2:$A$139,FALSE),3)</f>
        <v>Surrey and Sussex</v>
      </c>
      <c r="J118" t="str">
        <f>INDEX(TrustCAHUB_map!$A$2:$D$139,MATCH($C118,TrustCAHUB_map!$A$2:$A$139,FALSE),4)</f>
        <v>South East</v>
      </c>
    </row>
    <row r="119" spans="1:10" x14ac:dyDescent="0.3">
      <c r="A119" t="str">
        <f t="shared" si="1"/>
        <v>'RDU2015Palliative18-49'</v>
      </c>
      <c r="B119">
        <v>2015</v>
      </c>
      <c r="C119" t="s">
        <v>200</v>
      </c>
      <c r="D119" t="s">
        <v>8</v>
      </c>
      <c r="E119" t="s">
        <v>153</v>
      </c>
      <c r="F119">
        <v>1</v>
      </c>
      <c r="G119">
        <v>0</v>
      </c>
      <c r="H119" t="str">
        <f>INDEX(Bar_data!$A$3:$B$140,MATCH(C119,Bar_data!$A$3:$A$140,FALSE),2)</f>
        <v>Trust037</v>
      </c>
      <c r="I119" t="str">
        <f>INDEX(TrustCAHUB_map!$A$2:$D$139,MATCH($C119,TrustCAHUB_map!$A$2:$A$139,FALSE),3)</f>
        <v>Surrey and Sussex</v>
      </c>
      <c r="J119" t="str">
        <f>INDEX(TrustCAHUB_map!$A$2:$D$139,MATCH($C119,TrustCAHUB_map!$A$2:$A$139,FALSE),4)</f>
        <v>South East</v>
      </c>
    </row>
    <row r="120" spans="1:10" x14ac:dyDescent="0.3">
      <c r="A120" t="str">
        <f t="shared" si="1"/>
        <v>'RDU2015Palliative50-69'</v>
      </c>
      <c r="B120">
        <v>2015</v>
      </c>
      <c r="C120" t="s">
        <v>200</v>
      </c>
      <c r="D120" t="s">
        <v>8</v>
      </c>
      <c r="E120" t="s">
        <v>627</v>
      </c>
      <c r="F120">
        <v>5</v>
      </c>
      <c r="G120">
        <v>0</v>
      </c>
      <c r="H120" t="str">
        <f>INDEX(Bar_data!$A$3:$B$140,MATCH(C120,Bar_data!$A$3:$A$140,FALSE),2)</f>
        <v>Trust037</v>
      </c>
      <c r="I120" t="str">
        <f>INDEX(TrustCAHUB_map!$A$2:$D$139,MATCH($C120,TrustCAHUB_map!$A$2:$A$139,FALSE),3)</f>
        <v>Surrey and Sussex</v>
      </c>
      <c r="J120" t="str">
        <f>INDEX(TrustCAHUB_map!$A$2:$D$139,MATCH($C120,TrustCAHUB_map!$A$2:$A$139,FALSE),4)</f>
        <v>South East</v>
      </c>
    </row>
    <row r="121" spans="1:10" x14ac:dyDescent="0.3">
      <c r="A121" t="str">
        <f t="shared" si="1"/>
        <v>'RDU2015Curative50-69'</v>
      </c>
      <c r="B121">
        <v>2015</v>
      </c>
      <c r="C121" t="s">
        <v>200</v>
      </c>
      <c r="D121" t="s">
        <v>7</v>
      </c>
      <c r="E121" t="s">
        <v>627</v>
      </c>
      <c r="F121">
        <v>1</v>
      </c>
      <c r="G121">
        <v>0</v>
      </c>
      <c r="H121" t="str">
        <f>INDEX(Bar_data!$A$3:$B$140,MATCH(C121,Bar_data!$A$3:$A$140,FALSE),2)</f>
        <v>Trust037</v>
      </c>
      <c r="I121" t="str">
        <f>INDEX(TrustCAHUB_map!$A$2:$D$139,MATCH($C121,TrustCAHUB_map!$A$2:$A$139,FALSE),3)</f>
        <v>Surrey and Sussex</v>
      </c>
      <c r="J121" t="str">
        <f>INDEX(TrustCAHUB_map!$A$2:$D$139,MATCH($C121,TrustCAHUB_map!$A$2:$A$139,FALSE),4)</f>
        <v>South East</v>
      </c>
    </row>
    <row r="122" spans="1:10" x14ac:dyDescent="0.3">
      <c r="A122" t="str">
        <f t="shared" si="1"/>
        <v>'RDU2015Palliative70+'</v>
      </c>
      <c r="B122">
        <v>2015</v>
      </c>
      <c r="C122" t="s">
        <v>200</v>
      </c>
      <c r="D122" t="s">
        <v>8</v>
      </c>
      <c r="E122" t="s">
        <v>628</v>
      </c>
      <c r="F122">
        <v>4</v>
      </c>
      <c r="G122">
        <v>0</v>
      </c>
      <c r="H122" t="str">
        <f>INDEX(Bar_data!$A$3:$B$140,MATCH(C122,Bar_data!$A$3:$A$140,FALSE),2)</f>
        <v>Trust037</v>
      </c>
      <c r="I122" t="str">
        <f>INDEX(TrustCAHUB_map!$A$2:$D$139,MATCH($C122,TrustCAHUB_map!$A$2:$A$139,FALSE),3)</f>
        <v>Surrey and Sussex</v>
      </c>
      <c r="J122" t="str">
        <f>INDEX(TrustCAHUB_map!$A$2:$D$139,MATCH($C122,TrustCAHUB_map!$A$2:$A$139,FALSE),4)</f>
        <v>South East</v>
      </c>
    </row>
    <row r="123" spans="1:10" x14ac:dyDescent="0.3">
      <c r="A123" t="str">
        <f t="shared" si="1"/>
        <v>'RDZ2015Palliative50-69'</v>
      </c>
      <c r="B123">
        <v>2015</v>
      </c>
      <c r="C123" t="s">
        <v>201</v>
      </c>
      <c r="D123" t="s">
        <v>8</v>
      </c>
      <c r="E123" t="s">
        <v>627</v>
      </c>
      <c r="F123">
        <v>5</v>
      </c>
      <c r="G123">
        <v>1</v>
      </c>
      <c r="H123" t="str">
        <f>INDEX(Bar_data!$A$3:$B$140,MATCH(C123,Bar_data!$A$3:$A$140,FALSE),2)</f>
        <v>Trust038</v>
      </c>
      <c r="I123" t="str">
        <f>INDEX(TrustCAHUB_map!$A$2:$D$139,MATCH($C123,TrustCAHUB_map!$A$2:$A$139,FALSE),3)</f>
        <v>Wessex</v>
      </c>
      <c r="J123" t="str">
        <f>INDEX(TrustCAHUB_map!$A$2:$D$139,MATCH($C123,TrustCAHUB_map!$A$2:$A$139,FALSE),4)</f>
        <v>Wessex</v>
      </c>
    </row>
    <row r="124" spans="1:10" x14ac:dyDescent="0.3">
      <c r="A124" t="str">
        <f t="shared" si="1"/>
        <v>'RDZ2015Palliative70+'</v>
      </c>
      <c r="B124">
        <v>2015</v>
      </c>
      <c r="C124" t="s">
        <v>201</v>
      </c>
      <c r="D124" t="s">
        <v>8</v>
      </c>
      <c r="E124" t="s">
        <v>628</v>
      </c>
      <c r="F124">
        <v>7</v>
      </c>
      <c r="G124">
        <v>2</v>
      </c>
      <c r="H124" t="str">
        <f>INDEX(Bar_data!$A$3:$B$140,MATCH(C124,Bar_data!$A$3:$A$140,FALSE),2)</f>
        <v>Trust038</v>
      </c>
      <c r="I124" t="str">
        <f>INDEX(TrustCAHUB_map!$A$2:$D$139,MATCH($C124,TrustCAHUB_map!$A$2:$A$139,FALSE),3)</f>
        <v>Wessex</v>
      </c>
      <c r="J124" t="str">
        <f>INDEX(TrustCAHUB_map!$A$2:$D$139,MATCH($C124,TrustCAHUB_map!$A$2:$A$139,FALSE),4)</f>
        <v>Wessex</v>
      </c>
    </row>
    <row r="125" spans="1:10" x14ac:dyDescent="0.3">
      <c r="A125" t="str">
        <f t="shared" si="1"/>
        <v>'RDZ2015Not assigned70+'</v>
      </c>
      <c r="B125">
        <v>2015</v>
      </c>
      <c r="C125" t="s">
        <v>201</v>
      </c>
      <c r="D125" t="s">
        <v>477</v>
      </c>
      <c r="E125" t="s">
        <v>628</v>
      </c>
      <c r="F125">
        <v>1</v>
      </c>
      <c r="G125">
        <v>0</v>
      </c>
      <c r="H125" t="str">
        <f>INDEX(Bar_data!$A$3:$B$140,MATCH(C125,Bar_data!$A$3:$A$140,FALSE),2)</f>
        <v>Trust038</v>
      </c>
      <c r="I125" t="str">
        <f>INDEX(TrustCAHUB_map!$A$2:$D$139,MATCH($C125,TrustCAHUB_map!$A$2:$A$139,FALSE),3)</f>
        <v>Wessex</v>
      </c>
      <c r="J125" t="str">
        <f>INDEX(TrustCAHUB_map!$A$2:$D$139,MATCH($C125,TrustCAHUB_map!$A$2:$A$139,FALSE),4)</f>
        <v>Wessex</v>
      </c>
    </row>
    <row r="126" spans="1:10" x14ac:dyDescent="0.3">
      <c r="A126" t="str">
        <f t="shared" si="1"/>
        <v>'RE92015Palliative18-49'</v>
      </c>
      <c r="B126">
        <v>2015</v>
      </c>
      <c r="C126" t="s">
        <v>202</v>
      </c>
      <c r="D126" t="s">
        <v>8</v>
      </c>
      <c r="E126" t="s">
        <v>153</v>
      </c>
      <c r="F126">
        <v>1</v>
      </c>
      <c r="G126">
        <v>0</v>
      </c>
      <c r="H126" t="str">
        <f>INDEX(Bar_data!$A$3:$B$140,MATCH(C126,Bar_data!$A$3:$A$140,FALSE),2)</f>
        <v>Trust039</v>
      </c>
      <c r="I126" t="str">
        <f>INDEX(TrustCAHUB_map!$A$2:$D$139,MATCH($C126,TrustCAHUB_map!$A$2:$A$139,FALSE),3)</f>
        <v>North East and Cumbria</v>
      </c>
      <c r="J126" t="str">
        <f>INDEX(TrustCAHUB_map!$A$2:$D$139,MATCH($C126,TrustCAHUB_map!$A$2:$A$139,FALSE),4)</f>
        <v>North East</v>
      </c>
    </row>
    <row r="127" spans="1:10" x14ac:dyDescent="0.3">
      <c r="A127" t="str">
        <f t="shared" si="1"/>
        <v>'RE92015Palliative50-69'</v>
      </c>
      <c r="B127">
        <v>2015</v>
      </c>
      <c r="C127" t="s">
        <v>202</v>
      </c>
      <c r="D127" t="s">
        <v>8</v>
      </c>
      <c r="E127" t="s">
        <v>627</v>
      </c>
      <c r="F127">
        <v>8</v>
      </c>
      <c r="G127">
        <v>1</v>
      </c>
      <c r="H127" t="str">
        <f>INDEX(Bar_data!$A$3:$B$140,MATCH(C127,Bar_data!$A$3:$A$140,FALSE),2)</f>
        <v>Trust039</v>
      </c>
      <c r="I127" t="str">
        <f>INDEX(TrustCAHUB_map!$A$2:$D$139,MATCH($C127,TrustCAHUB_map!$A$2:$A$139,FALSE),3)</f>
        <v>North East and Cumbria</v>
      </c>
      <c r="J127" t="str">
        <f>INDEX(TrustCAHUB_map!$A$2:$D$139,MATCH($C127,TrustCAHUB_map!$A$2:$A$139,FALSE),4)</f>
        <v>North East</v>
      </c>
    </row>
    <row r="128" spans="1:10" x14ac:dyDescent="0.3">
      <c r="A128" t="str">
        <f t="shared" si="1"/>
        <v>'RE92015Curative50-69'</v>
      </c>
      <c r="B128">
        <v>2015</v>
      </c>
      <c r="C128" t="s">
        <v>202</v>
      </c>
      <c r="D128" t="s">
        <v>7</v>
      </c>
      <c r="E128" t="s">
        <v>627</v>
      </c>
      <c r="F128">
        <v>2</v>
      </c>
      <c r="G128">
        <v>0</v>
      </c>
      <c r="H128" t="str">
        <f>INDEX(Bar_data!$A$3:$B$140,MATCH(C128,Bar_data!$A$3:$A$140,FALSE),2)</f>
        <v>Trust039</v>
      </c>
      <c r="I128" t="str">
        <f>INDEX(TrustCAHUB_map!$A$2:$D$139,MATCH($C128,TrustCAHUB_map!$A$2:$A$139,FALSE),3)</f>
        <v>North East and Cumbria</v>
      </c>
      <c r="J128" t="str">
        <f>INDEX(TrustCAHUB_map!$A$2:$D$139,MATCH($C128,TrustCAHUB_map!$A$2:$A$139,FALSE),4)</f>
        <v>North East</v>
      </c>
    </row>
    <row r="129" spans="1:10" x14ac:dyDescent="0.3">
      <c r="A129" t="str">
        <f t="shared" si="1"/>
        <v>'RE92015Curative70+'</v>
      </c>
      <c r="B129">
        <v>2015</v>
      </c>
      <c r="C129" t="s">
        <v>202</v>
      </c>
      <c r="D129" t="s">
        <v>7</v>
      </c>
      <c r="E129" t="s">
        <v>628</v>
      </c>
      <c r="F129">
        <v>1</v>
      </c>
      <c r="G129">
        <v>0</v>
      </c>
      <c r="H129" t="str">
        <f>INDEX(Bar_data!$A$3:$B$140,MATCH(C129,Bar_data!$A$3:$A$140,FALSE),2)</f>
        <v>Trust039</v>
      </c>
      <c r="I129" t="str">
        <f>INDEX(TrustCAHUB_map!$A$2:$D$139,MATCH($C129,TrustCAHUB_map!$A$2:$A$139,FALSE),3)</f>
        <v>North East and Cumbria</v>
      </c>
      <c r="J129" t="str">
        <f>INDEX(TrustCAHUB_map!$A$2:$D$139,MATCH($C129,TrustCAHUB_map!$A$2:$A$139,FALSE),4)</f>
        <v>North East</v>
      </c>
    </row>
    <row r="130" spans="1:10" x14ac:dyDescent="0.3">
      <c r="A130" t="str">
        <f t="shared" si="1"/>
        <v>'RE92015Palliative70+'</v>
      </c>
      <c r="B130">
        <v>2015</v>
      </c>
      <c r="C130" t="s">
        <v>202</v>
      </c>
      <c r="D130" t="s">
        <v>8</v>
      </c>
      <c r="E130" t="s">
        <v>628</v>
      </c>
      <c r="F130">
        <v>2</v>
      </c>
      <c r="G130">
        <v>0</v>
      </c>
      <c r="H130" t="str">
        <f>INDEX(Bar_data!$A$3:$B$140,MATCH(C130,Bar_data!$A$3:$A$140,FALSE),2)</f>
        <v>Trust039</v>
      </c>
      <c r="I130" t="str">
        <f>INDEX(TrustCAHUB_map!$A$2:$D$139,MATCH($C130,TrustCAHUB_map!$A$2:$A$139,FALSE),3)</f>
        <v>North East and Cumbria</v>
      </c>
      <c r="J130" t="str">
        <f>INDEX(TrustCAHUB_map!$A$2:$D$139,MATCH($C130,TrustCAHUB_map!$A$2:$A$139,FALSE),4)</f>
        <v>North East</v>
      </c>
    </row>
    <row r="131" spans="1:10" x14ac:dyDescent="0.3">
      <c r="A131" t="str">
        <f t="shared" ref="A131:A194" si="2">"'"&amp;C131&amp;B131&amp;D131&amp;E131&amp;"'"</f>
        <v>'REF2015Palliative18-49'</v>
      </c>
      <c r="B131">
        <v>2015</v>
      </c>
      <c r="C131" t="s">
        <v>203</v>
      </c>
      <c r="D131" t="s">
        <v>8</v>
      </c>
      <c r="E131" t="s">
        <v>153</v>
      </c>
      <c r="F131">
        <v>2</v>
      </c>
      <c r="G131">
        <v>1</v>
      </c>
      <c r="H131" t="str">
        <f>INDEX(Bar_data!$A$3:$B$140,MATCH(C131,Bar_data!$A$3:$A$140,FALSE),2)</f>
        <v>Trust040</v>
      </c>
      <c r="I131" t="str">
        <f>INDEX(TrustCAHUB_map!$A$2:$D$139,MATCH($C131,TrustCAHUB_map!$A$2:$A$139,FALSE),3)</f>
        <v>Peninsula</v>
      </c>
      <c r="J131" t="str">
        <f>INDEX(TrustCAHUB_map!$A$2:$D$139,MATCH($C131,TrustCAHUB_map!$A$2:$A$139,FALSE),4)</f>
        <v>South West</v>
      </c>
    </row>
    <row r="132" spans="1:10" x14ac:dyDescent="0.3">
      <c r="A132" t="str">
        <f t="shared" si="2"/>
        <v>'REF2015Palliative50-69'</v>
      </c>
      <c r="B132">
        <v>2015</v>
      </c>
      <c r="C132" t="s">
        <v>203</v>
      </c>
      <c r="D132" t="s">
        <v>8</v>
      </c>
      <c r="E132" t="s">
        <v>627</v>
      </c>
      <c r="F132">
        <v>19</v>
      </c>
      <c r="G132">
        <v>5</v>
      </c>
      <c r="H132" t="str">
        <f>INDEX(Bar_data!$A$3:$B$140,MATCH(C132,Bar_data!$A$3:$A$140,FALSE),2)</f>
        <v>Trust040</v>
      </c>
      <c r="I132" t="str">
        <f>INDEX(TrustCAHUB_map!$A$2:$D$139,MATCH($C132,TrustCAHUB_map!$A$2:$A$139,FALSE),3)</f>
        <v>Peninsula</v>
      </c>
      <c r="J132" t="str">
        <f>INDEX(TrustCAHUB_map!$A$2:$D$139,MATCH($C132,TrustCAHUB_map!$A$2:$A$139,FALSE),4)</f>
        <v>South West</v>
      </c>
    </row>
    <row r="133" spans="1:10" x14ac:dyDescent="0.3">
      <c r="A133" t="str">
        <f t="shared" si="2"/>
        <v>'REF2015Curative50-69'</v>
      </c>
      <c r="B133">
        <v>2015</v>
      </c>
      <c r="C133" t="s">
        <v>203</v>
      </c>
      <c r="D133" t="s">
        <v>7</v>
      </c>
      <c r="E133" t="s">
        <v>627</v>
      </c>
      <c r="F133">
        <v>1</v>
      </c>
      <c r="G133">
        <v>0</v>
      </c>
      <c r="H133" t="str">
        <f>INDEX(Bar_data!$A$3:$B$140,MATCH(C133,Bar_data!$A$3:$A$140,FALSE),2)</f>
        <v>Trust040</v>
      </c>
      <c r="I133" t="str">
        <f>INDEX(TrustCAHUB_map!$A$2:$D$139,MATCH($C133,TrustCAHUB_map!$A$2:$A$139,FALSE),3)</f>
        <v>Peninsula</v>
      </c>
      <c r="J133" t="str">
        <f>INDEX(TrustCAHUB_map!$A$2:$D$139,MATCH($C133,TrustCAHUB_map!$A$2:$A$139,FALSE),4)</f>
        <v>South West</v>
      </c>
    </row>
    <row r="134" spans="1:10" x14ac:dyDescent="0.3">
      <c r="A134" t="str">
        <f t="shared" si="2"/>
        <v>'REF2015Palliative70+'</v>
      </c>
      <c r="B134">
        <v>2015</v>
      </c>
      <c r="C134" t="s">
        <v>203</v>
      </c>
      <c r="D134" t="s">
        <v>8</v>
      </c>
      <c r="E134" t="s">
        <v>628</v>
      </c>
      <c r="F134">
        <v>16</v>
      </c>
      <c r="G134">
        <v>2</v>
      </c>
      <c r="H134" t="str">
        <f>INDEX(Bar_data!$A$3:$B$140,MATCH(C134,Bar_data!$A$3:$A$140,FALSE),2)</f>
        <v>Trust040</v>
      </c>
      <c r="I134" t="str">
        <f>INDEX(TrustCAHUB_map!$A$2:$D$139,MATCH($C134,TrustCAHUB_map!$A$2:$A$139,FALSE),3)</f>
        <v>Peninsula</v>
      </c>
      <c r="J134" t="str">
        <f>INDEX(TrustCAHUB_map!$A$2:$D$139,MATCH($C134,TrustCAHUB_map!$A$2:$A$139,FALSE),4)</f>
        <v>South West</v>
      </c>
    </row>
    <row r="135" spans="1:10" x14ac:dyDescent="0.3">
      <c r="A135" t="str">
        <f t="shared" si="2"/>
        <v>'REF2015Curative70+'</v>
      </c>
      <c r="B135">
        <v>2015</v>
      </c>
      <c r="C135" t="s">
        <v>203</v>
      </c>
      <c r="D135" t="s">
        <v>7</v>
      </c>
      <c r="E135" t="s">
        <v>628</v>
      </c>
      <c r="F135">
        <v>4</v>
      </c>
      <c r="G135">
        <v>0</v>
      </c>
      <c r="H135" t="str">
        <f>INDEX(Bar_data!$A$3:$B$140,MATCH(C135,Bar_data!$A$3:$A$140,FALSE),2)</f>
        <v>Trust040</v>
      </c>
      <c r="I135" t="str">
        <f>INDEX(TrustCAHUB_map!$A$2:$D$139,MATCH($C135,TrustCAHUB_map!$A$2:$A$139,FALSE),3)</f>
        <v>Peninsula</v>
      </c>
      <c r="J135" t="str">
        <f>INDEX(TrustCAHUB_map!$A$2:$D$139,MATCH($C135,TrustCAHUB_map!$A$2:$A$139,FALSE),4)</f>
        <v>South West</v>
      </c>
    </row>
    <row r="136" spans="1:10" x14ac:dyDescent="0.3">
      <c r="A136" t="str">
        <f t="shared" si="2"/>
        <v>'REN2015Palliative18-49'</v>
      </c>
      <c r="B136">
        <v>2015</v>
      </c>
      <c r="C136" t="s">
        <v>205</v>
      </c>
      <c r="D136" t="s">
        <v>8</v>
      </c>
      <c r="E136" t="s">
        <v>153</v>
      </c>
      <c r="F136">
        <v>7</v>
      </c>
      <c r="G136">
        <v>0</v>
      </c>
      <c r="H136" t="str">
        <f>INDEX(Bar_data!$A$3:$B$140,MATCH(C136,Bar_data!$A$3:$A$140,FALSE),2)</f>
        <v>Trust042</v>
      </c>
      <c r="I136" t="str">
        <f>INDEX(TrustCAHUB_map!$A$2:$D$139,MATCH($C136,TrustCAHUB_map!$A$2:$A$139,FALSE),3)</f>
        <v>Cheshire and Merseyside</v>
      </c>
      <c r="J136" t="str">
        <f>INDEX(TrustCAHUB_map!$A$2:$D$139,MATCH($C136,TrustCAHUB_map!$A$2:$A$139,FALSE),4)</f>
        <v>North West</v>
      </c>
    </row>
    <row r="137" spans="1:10" x14ac:dyDescent="0.3">
      <c r="A137" t="str">
        <f t="shared" si="2"/>
        <v>'REN2015Curative50-69'</v>
      </c>
      <c r="B137">
        <v>2015</v>
      </c>
      <c r="C137" t="s">
        <v>205</v>
      </c>
      <c r="D137" t="s">
        <v>7</v>
      </c>
      <c r="E137" t="s">
        <v>627</v>
      </c>
      <c r="F137">
        <v>13</v>
      </c>
      <c r="G137">
        <v>1</v>
      </c>
      <c r="H137" t="str">
        <f>INDEX(Bar_data!$A$3:$B$140,MATCH(C137,Bar_data!$A$3:$A$140,FALSE),2)</f>
        <v>Trust042</v>
      </c>
      <c r="I137" t="str">
        <f>INDEX(TrustCAHUB_map!$A$2:$D$139,MATCH($C137,TrustCAHUB_map!$A$2:$A$139,FALSE),3)</f>
        <v>Cheshire and Merseyside</v>
      </c>
      <c r="J137" t="str">
        <f>INDEX(TrustCAHUB_map!$A$2:$D$139,MATCH($C137,TrustCAHUB_map!$A$2:$A$139,FALSE),4)</f>
        <v>North West</v>
      </c>
    </row>
    <row r="138" spans="1:10" x14ac:dyDescent="0.3">
      <c r="A138" t="str">
        <f t="shared" si="2"/>
        <v>'REN2015Palliative50-69'</v>
      </c>
      <c r="B138">
        <v>2015</v>
      </c>
      <c r="C138" t="s">
        <v>205</v>
      </c>
      <c r="D138" t="s">
        <v>8</v>
      </c>
      <c r="E138" t="s">
        <v>627</v>
      </c>
      <c r="F138">
        <v>93</v>
      </c>
      <c r="G138">
        <v>8</v>
      </c>
      <c r="H138" t="str">
        <f>INDEX(Bar_data!$A$3:$B$140,MATCH(C138,Bar_data!$A$3:$A$140,FALSE),2)</f>
        <v>Trust042</v>
      </c>
      <c r="I138" t="str">
        <f>INDEX(TrustCAHUB_map!$A$2:$D$139,MATCH($C138,TrustCAHUB_map!$A$2:$A$139,FALSE),3)</f>
        <v>Cheshire and Merseyside</v>
      </c>
      <c r="J138" t="str">
        <f>INDEX(TrustCAHUB_map!$A$2:$D$139,MATCH($C138,TrustCAHUB_map!$A$2:$A$139,FALSE),4)</f>
        <v>North West</v>
      </c>
    </row>
    <row r="139" spans="1:10" x14ac:dyDescent="0.3">
      <c r="A139" t="str">
        <f t="shared" si="2"/>
        <v>'REN2015Curative70+'</v>
      </c>
      <c r="B139">
        <v>2015</v>
      </c>
      <c r="C139" t="s">
        <v>205</v>
      </c>
      <c r="D139" t="s">
        <v>7</v>
      </c>
      <c r="E139" t="s">
        <v>628</v>
      </c>
      <c r="F139">
        <v>4</v>
      </c>
      <c r="G139">
        <v>0</v>
      </c>
      <c r="H139" t="str">
        <f>INDEX(Bar_data!$A$3:$B$140,MATCH(C139,Bar_data!$A$3:$A$140,FALSE),2)</f>
        <v>Trust042</v>
      </c>
      <c r="I139" t="str">
        <f>INDEX(TrustCAHUB_map!$A$2:$D$139,MATCH($C139,TrustCAHUB_map!$A$2:$A$139,FALSE),3)</f>
        <v>Cheshire and Merseyside</v>
      </c>
      <c r="J139" t="str">
        <f>INDEX(TrustCAHUB_map!$A$2:$D$139,MATCH($C139,TrustCAHUB_map!$A$2:$A$139,FALSE),4)</f>
        <v>North West</v>
      </c>
    </row>
    <row r="140" spans="1:10" x14ac:dyDescent="0.3">
      <c r="A140" t="str">
        <f t="shared" si="2"/>
        <v>'REN2015Palliative70+'</v>
      </c>
      <c r="B140">
        <v>2015</v>
      </c>
      <c r="C140" t="s">
        <v>205</v>
      </c>
      <c r="D140" t="s">
        <v>8</v>
      </c>
      <c r="E140" t="s">
        <v>628</v>
      </c>
      <c r="F140">
        <v>69</v>
      </c>
      <c r="G140">
        <v>5</v>
      </c>
      <c r="H140" t="str">
        <f>INDEX(Bar_data!$A$3:$B$140,MATCH(C140,Bar_data!$A$3:$A$140,FALSE),2)</f>
        <v>Trust042</v>
      </c>
      <c r="I140" t="str">
        <f>INDEX(TrustCAHUB_map!$A$2:$D$139,MATCH($C140,TrustCAHUB_map!$A$2:$A$139,FALSE),3)</f>
        <v>Cheshire and Merseyside</v>
      </c>
      <c r="J140" t="str">
        <f>INDEX(TrustCAHUB_map!$A$2:$D$139,MATCH($C140,TrustCAHUB_map!$A$2:$A$139,FALSE),4)</f>
        <v>North West</v>
      </c>
    </row>
    <row r="141" spans="1:10" x14ac:dyDescent="0.3">
      <c r="A141" t="str">
        <f t="shared" si="2"/>
        <v>'RF42015Palliative18-49'</v>
      </c>
      <c r="B141">
        <v>2015</v>
      </c>
      <c r="C141" t="s">
        <v>206</v>
      </c>
      <c r="D141" t="s">
        <v>8</v>
      </c>
      <c r="E141" t="s">
        <v>153</v>
      </c>
      <c r="F141">
        <v>2</v>
      </c>
      <c r="G141">
        <v>0</v>
      </c>
      <c r="H141" t="str">
        <f>INDEX(Bar_data!$A$3:$B$140,MATCH(C141,Bar_data!$A$3:$A$140,FALSE),2)</f>
        <v>Trust043</v>
      </c>
      <c r="I141" t="str">
        <f>INDEX(TrustCAHUB_map!$A$2:$D$139,MATCH($C141,TrustCAHUB_map!$A$2:$A$139,FALSE),3)</f>
        <v>North Central and North East London</v>
      </c>
      <c r="J141" t="str">
        <f>INDEX(TrustCAHUB_map!$A$2:$D$139,MATCH($C141,TrustCAHUB_map!$A$2:$A$139,FALSE),4)</f>
        <v>London</v>
      </c>
    </row>
    <row r="142" spans="1:10" x14ac:dyDescent="0.3">
      <c r="A142" t="str">
        <f t="shared" si="2"/>
        <v>'RF42015Curative50-69'</v>
      </c>
      <c r="B142">
        <v>2015</v>
      </c>
      <c r="C142" t="s">
        <v>206</v>
      </c>
      <c r="D142" t="s">
        <v>7</v>
      </c>
      <c r="E142" t="s">
        <v>627</v>
      </c>
      <c r="F142">
        <v>1</v>
      </c>
      <c r="G142">
        <v>0</v>
      </c>
      <c r="H142" t="str">
        <f>INDEX(Bar_data!$A$3:$B$140,MATCH(C142,Bar_data!$A$3:$A$140,FALSE),2)</f>
        <v>Trust043</v>
      </c>
      <c r="I142" t="str">
        <f>INDEX(TrustCAHUB_map!$A$2:$D$139,MATCH($C142,TrustCAHUB_map!$A$2:$A$139,FALSE),3)</f>
        <v>North Central and North East London</v>
      </c>
      <c r="J142" t="str">
        <f>INDEX(TrustCAHUB_map!$A$2:$D$139,MATCH($C142,TrustCAHUB_map!$A$2:$A$139,FALSE),4)</f>
        <v>London</v>
      </c>
    </row>
    <row r="143" spans="1:10" x14ac:dyDescent="0.3">
      <c r="A143" t="str">
        <f t="shared" si="2"/>
        <v>'RF42015Palliative50-69'</v>
      </c>
      <c r="B143">
        <v>2015</v>
      </c>
      <c r="C143" t="s">
        <v>206</v>
      </c>
      <c r="D143" t="s">
        <v>8</v>
      </c>
      <c r="E143" t="s">
        <v>627</v>
      </c>
      <c r="F143">
        <v>9</v>
      </c>
      <c r="G143">
        <v>1</v>
      </c>
      <c r="H143" t="str">
        <f>INDEX(Bar_data!$A$3:$B$140,MATCH(C143,Bar_data!$A$3:$A$140,FALSE),2)</f>
        <v>Trust043</v>
      </c>
      <c r="I143" t="str">
        <f>INDEX(TrustCAHUB_map!$A$2:$D$139,MATCH($C143,TrustCAHUB_map!$A$2:$A$139,FALSE),3)</f>
        <v>North Central and North East London</v>
      </c>
      <c r="J143" t="str">
        <f>INDEX(TrustCAHUB_map!$A$2:$D$139,MATCH($C143,TrustCAHUB_map!$A$2:$A$139,FALSE),4)</f>
        <v>London</v>
      </c>
    </row>
    <row r="144" spans="1:10" x14ac:dyDescent="0.3">
      <c r="A144" t="str">
        <f t="shared" si="2"/>
        <v>'RF42015Palliative70+'</v>
      </c>
      <c r="B144">
        <v>2015</v>
      </c>
      <c r="C144" t="s">
        <v>206</v>
      </c>
      <c r="D144" t="s">
        <v>8</v>
      </c>
      <c r="E144" t="s">
        <v>628</v>
      </c>
      <c r="F144">
        <v>11</v>
      </c>
      <c r="G144">
        <v>2</v>
      </c>
      <c r="H144" t="str">
        <f>INDEX(Bar_data!$A$3:$B$140,MATCH(C144,Bar_data!$A$3:$A$140,FALSE),2)</f>
        <v>Trust043</v>
      </c>
      <c r="I144" t="str">
        <f>INDEX(TrustCAHUB_map!$A$2:$D$139,MATCH($C144,TrustCAHUB_map!$A$2:$A$139,FALSE),3)</f>
        <v>North Central and North East London</v>
      </c>
      <c r="J144" t="str">
        <f>INDEX(TrustCAHUB_map!$A$2:$D$139,MATCH($C144,TrustCAHUB_map!$A$2:$A$139,FALSE),4)</f>
        <v>London</v>
      </c>
    </row>
    <row r="145" spans="1:10" x14ac:dyDescent="0.3">
      <c r="A145" t="str">
        <f t="shared" si="2"/>
        <v>'RF42015Curative70+'</v>
      </c>
      <c r="B145">
        <v>2015</v>
      </c>
      <c r="C145" t="s">
        <v>206</v>
      </c>
      <c r="D145" t="s">
        <v>7</v>
      </c>
      <c r="E145" t="s">
        <v>628</v>
      </c>
      <c r="F145">
        <v>2</v>
      </c>
      <c r="G145">
        <v>0</v>
      </c>
      <c r="H145" t="str">
        <f>INDEX(Bar_data!$A$3:$B$140,MATCH(C145,Bar_data!$A$3:$A$140,FALSE),2)</f>
        <v>Trust043</v>
      </c>
      <c r="I145" t="str">
        <f>INDEX(TrustCAHUB_map!$A$2:$D$139,MATCH($C145,TrustCAHUB_map!$A$2:$A$139,FALSE),3)</f>
        <v>North Central and North East London</v>
      </c>
      <c r="J145" t="str">
        <f>INDEX(TrustCAHUB_map!$A$2:$D$139,MATCH($C145,TrustCAHUB_map!$A$2:$A$139,FALSE),4)</f>
        <v>London</v>
      </c>
    </row>
    <row r="146" spans="1:10" x14ac:dyDescent="0.3">
      <c r="A146" t="str">
        <f t="shared" si="2"/>
        <v>'RGN2015Palliative50-69'</v>
      </c>
      <c r="B146">
        <v>2015</v>
      </c>
      <c r="C146" t="s">
        <v>210</v>
      </c>
      <c r="D146" t="s">
        <v>8</v>
      </c>
      <c r="E146" t="s">
        <v>627</v>
      </c>
      <c r="F146">
        <v>15</v>
      </c>
      <c r="G146">
        <v>2</v>
      </c>
      <c r="H146" t="str">
        <f>INDEX(Bar_data!$A$3:$B$140,MATCH(C146,Bar_data!$A$3:$A$140,FALSE),2)</f>
        <v>Trust047</v>
      </c>
      <c r="I146" t="str">
        <f>INDEX(TrustCAHUB_map!$A$2:$D$139,MATCH($C146,TrustCAHUB_map!$A$2:$A$139,FALSE),3)</f>
        <v>East of England</v>
      </c>
      <c r="J146" t="str">
        <f>INDEX(TrustCAHUB_map!$A$2:$D$139,MATCH($C146,TrustCAHUB_map!$A$2:$A$139,FALSE),4)</f>
        <v>East of England</v>
      </c>
    </row>
    <row r="147" spans="1:10" x14ac:dyDescent="0.3">
      <c r="A147" t="str">
        <f t="shared" si="2"/>
        <v>'RGN2015Curative50-69'</v>
      </c>
      <c r="B147">
        <v>2015</v>
      </c>
      <c r="C147" t="s">
        <v>210</v>
      </c>
      <c r="D147" t="s">
        <v>7</v>
      </c>
      <c r="E147" t="s">
        <v>627</v>
      </c>
      <c r="F147">
        <v>6</v>
      </c>
      <c r="G147">
        <v>0</v>
      </c>
      <c r="H147" t="str">
        <f>INDEX(Bar_data!$A$3:$B$140,MATCH(C147,Bar_data!$A$3:$A$140,FALSE),2)</f>
        <v>Trust047</v>
      </c>
      <c r="I147" t="str">
        <f>INDEX(TrustCAHUB_map!$A$2:$D$139,MATCH($C147,TrustCAHUB_map!$A$2:$A$139,FALSE),3)</f>
        <v>East of England</v>
      </c>
      <c r="J147" t="str">
        <f>INDEX(TrustCAHUB_map!$A$2:$D$139,MATCH($C147,TrustCAHUB_map!$A$2:$A$139,FALSE),4)</f>
        <v>East of England</v>
      </c>
    </row>
    <row r="148" spans="1:10" x14ac:dyDescent="0.3">
      <c r="A148" t="str">
        <f t="shared" si="2"/>
        <v>'RGN2015Curative70+'</v>
      </c>
      <c r="B148">
        <v>2015</v>
      </c>
      <c r="C148" t="s">
        <v>210</v>
      </c>
      <c r="D148" t="s">
        <v>7</v>
      </c>
      <c r="E148" t="s">
        <v>628</v>
      </c>
      <c r="F148">
        <v>5</v>
      </c>
      <c r="G148">
        <v>0</v>
      </c>
      <c r="H148" t="str">
        <f>INDEX(Bar_data!$A$3:$B$140,MATCH(C148,Bar_data!$A$3:$A$140,FALSE),2)</f>
        <v>Trust047</v>
      </c>
      <c r="I148" t="str">
        <f>INDEX(TrustCAHUB_map!$A$2:$D$139,MATCH($C148,TrustCAHUB_map!$A$2:$A$139,FALSE),3)</f>
        <v>East of England</v>
      </c>
      <c r="J148" t="str">
        <f>INDEX(TrustCAHUB_map!$A$2:$D$139,MATCH($C148,TrustCAHUB_map!$A$2:$A$139,FALSE),4)</f>
        <v>East of England</v>
      </c>
    </row>
    <row r="149" spans="1:10" x14ac:dyDescent="0.3">
      <c r="A149" t="str">
        <f t="shared" si="2"/>
        <v>'RGN2015Palliative70+'</v>
      </c>
      <c r="B149">
        <v>2015</v>
      </c>
      <c r="C149" t="s">
        <v>210</v>
      </c>
      <c r="D149" t="s">
        <v>8</v>
      </c>
      <c r="E149" t="s">
        <v>628</v>
      </c>
      <c r="F149">
        <v>8</v>
      </c>
      <c r="G149">
        <v>0</v>
      </c>
      <c r="H149" t="str">
        <f>INDEX(Bar_data!$A$3:$B$140,MATCH(C149,Bar_data!$A$3:$A$140,FALSE),2)</f>
        <v>Trust047</v>
      </c>
      <c r="I149" t="str">
        <f>INDEX(TrustCAHUB_map!$A$2:$D$139,MATCH($C149,TrustCAHUB_map!$A$2:$A$139,FALSE),3)</f>
        <v>East of England</v>
      </c>
      <c r="J149" t="str">
        <f>INDEX(TrustCAHUB_map!$A$2:$D$139,MATCH($C149,TrustCAHUB_map!$A$2:$A$139,FALSE),4)</f>
        <v>East of England</v>
      </c>
    </row>
    <row r="150" spans="1:10" x14ac:dyDescent="0.3">
      <c r="A150" t="str">
        <f t="shared" si="2"/>
        <v>'RGP2015Not assigned50-69'</v>
      </c>
      <c r="B150">
        <v>2015</v>
      </c>
      <c r="C150" t="s">
        <v>211</v>
      </c>
      <c r="D150" t="s">
        <v>477</v>
      </c>
      <c r="E150" t="s">
        <v>627</v>
      </c>
      <c r="F150">
        <v>1</v>
      </c>
      <c r="G150">
        <v>0</v>
      </c>
      <c r="H150" t="str">
        <f>INDEX(Bar_data!$A$3:$B$140,MATCH(C150,Bar_data!$A$3:$A$140,FALSE),2)</f>
        <v>Trust048</v>
      </c>
      <c r="I150" t="str">
        <f>INDEX(TrustCAHUB_map!$A$2:$D$139,MATCH($C150,TrustCAHUB_map!$A$2:$A$139,FALSE),3)</f>
        <v>East of England</v>
      </c>
      <c r="J150" t="str">
        <f>INDEX(TrustCAHUB_map!$A$2:$D$139,MATCH($C150,TrustCAHUB_map!$A$2:$A$139,FALSE),4)</f>
        <v>East of England</v>
      </c>
    </row>
    <row r="151" spans="1:10" x14ac:dyDescent="0.3">
      <c r="A151" t="str">
        <f t="shared" si="2"/>
        <v>'RGP2015Palliative50-69'</v>
      </c>
      <c r="B151">
        <v>2015</v>
      </c>
      <c r="C151" t="s">
        <v>211</v>
      </c>
      <c r="D151" t="s">
        <v>8</v>
      </c>
      <c r="E151" t="s">
        <v>627</v>
      </c>
      <c r="F151">
        <v>8</v>
      </c>
      <c r="G151">
        <v>1</v>
      </c>
      <c r="H151" t="str">
        <f>INDEX(Bar_data!$A$3:$B$140,MATCH(C151,Bar_data!$A$3:$A$140,FALSE),2)</f>
        <v>Trust048</v>
      </c>
      <c r="I151" t="str">
        <f>INDEX(TrustCAHUB_map!$A$2:$D$139,MATCH($C151,TrustCAHUB_map!$A$2:$A$139,FALSE),3)</f>
        <v>East of England</v>
      </c>
      <c r="J151" t="str">
        <f>INDEX(TrustCAHUB_map!$A$2:$D$139,MATCH($C151,TrustCAHUB_map!$A$2:$A$139,FALSE),4)</f>
        <v>East of England</v>
      </c>
    </row>
    <row r="152" spans="1:10" x14ac:dyDescent="0.3">
      <c r="A152" t="str">
        <f t="shared" si="2"/>
        <v>'RGP2015Palliative70+'</v>
      </c>
      <c r="B152">
        <v>2015</v>
      </c>
      <c r="C152" t="s">
        <v>211</v>
      </c>
      <c r="D152" t="s">
        <v>8</v>
      </c>
      <c r="E152" t="s">
        <v>628</v>
      </c>
      <c r="F152">
        <v>14</v>
      </c>
      <c r="G152">
        <v>6</v>
      </c>
      <c r="H152" t="str">
        <f>INDEX(Bar_data!$A$3:$B$140,MATCH(C152,Bar_data!$A$3:$A$140,FALSE),2)</f>
        <v>Trust048</v>
      </c>
      <c r="I152" t="str">
        <f>INDEX(TrustCAHUB_map!$A$2:$D$139,MATCH($C152,TrustCAHUB_map!$A$2:$A$139,FALSE),3)</f>
        <v>East of England</v>
      </c>
      <c r="J152" t="str">
        <f>INDEX(TrustCAHUB_map!$A$2:$D$139,MATCH($C152,TrustCAHUB_map!$A$2:$A$139,FALSE),4)</f>
        <v>East of England</v>
      </c>
    </row>
    <row r="153" spans="1:10" x14ac:dyDescent="0.3">
      <c r="A153" t="str">
        <f t="shared" si="2"/>
        <v>'RGR2015Palliative18-49'</v>
      </c>
      <c r="B153">
        <v>2015</v>
      </c>
      <c r="C153" t="s">
        <v>212</v>
      </c>
      <c r="D153" t="s">
        <v>8</v>
      </c>
      <c r="E153" t="s">
        <v>153</v>
      </c>
      <c r="F153">
        <v>1</v>
      </c>
      <c r="G153">
        <v>0</v>
      </c>
      <c r="H153" t="str">
        <f>INDEX(Bar_data!$A$3:$B$140,MATCH(C153,Bar_data!$A$3:$A$140,FALSE),2)</f>
        <v>Trust050</v>
      </c>
      <c r="I153" t="str">
        <f>INDEX(TrustCAHUB_map!$A$2:$D$139,MATCH($C153,TrustCAHUB_map!$A$2:$A$139,FALSE),3)</f>
        <v>East of England</v>
      </c>
      <c r="J153" t="str">
        <f>INDEX(TrustCAHUB_map!$A$2:$D$139,MATCH($C153,TrustCAHUB_map!$A$2:$A$139,FALSE),4)</f>
        <v>East of England</v>
      </c>
    </row>
    <row r="154" spans="1:10" x14ac:dyDescent="0.3">
      <c r="A154" t="str">
        <f t="shared" si="2"/>
        <v>'RGR2015Palliative50-69'</v>
      </c>
      <c r="B154">
        <v>2015</v>
      </c>
      <c r="C154" t="s">
        <v>212</v>
      </c>
      <c r="D154" t="s">
        <v>8</v>
      </c>
      <c r="E154" t="s">
        <v>627</v>
      </c>
      <c r="F154">
        <v>9</v>
      </c>
      <c r="G154">
        <v>2</v>
      </c>
      <c r="H154" t="str">
        <f>INDEX(Bar_data!$A$3:$B$140,MATCH(C154,Bar_data!$A$3:$A$140,FALSE),2)</f>
        <v>Trust050</v>
      </c>
      <c r="I154" t="str">
        <f>INDEX(TrustCAHUB_map!$A$2:$D$139,MATCH($C154,TrustCAHUB_map!$A$2:$A$139,FALSE),3)</f>
        <v>East of England</v>
      </c>
      <c r="J154" t="str">
        <f>INDEX(TrustCAHUB_map!$A$2:$D$139,MATCH($C154,TrustCAHUB_map!$A$2:$A$139,FALSE),4)</f>
        <v>East of England</v>
      </c>
    </row>
    <row r="155" spans="1:10" x14ac:dyDescent="0.3">
      <c r="A155" t="str">
        <f t="shared" si="2"/>
        <v>'RGR2015Palliative70+'</v>
      </c>
      <c r="B155">
        <v>2015</v>
      </c>
      <c r="C155" t="s">
        <v>212</v>
      </c>
      <c r="D155" t="s">
        <v>8</v>
      </c>
      <c r="E155" t="s">
        <v>628</v>
      </c>
      <c r="F155">
        <v>8</v>
      </c>
      <c r="G155">
        <v>1</v>
      </c>
      <c r="H155" t="str">
        <f>INDEX(Bar_data!$A$3:$B$140,MATCH(C155,Bar_data!$A$3:$A$140,FALSE),2)</f>
        <v>Trust050</v>
      </c>
      <c r="I155" t="str">
        <f>INDEX(TrustCAHUB_map!$A$2:$D$139,MATCH($C155,TrustCAHUB_map!$A$2:$A$139,FALSE),3)</f>
        <v>East of England</v>
      </c>
      <c r="J155" t="str">
        <f>INDEX(TrustCAHUB_map!$A$2:$D$139,MATCH($C155,TrustCAHUB_map!$A$2:$A$139,FALSE),4)</f>
        <v>East of England</v>
      </c>
    </row>
    <row r="156" spans="1:10" x14ac:dyDescent="0.3">
      <c r="A156" t="str">
        <f t="shared" si="2"/>
        <v>'RGT2015Palliative18-49'</v>
      </c>
      <c r="B156">
        <v>2015</v>
      </c>
      <c r="C156" t="s">
        <v>213</v>
      </c>
      <c r="D156" t="s">
        <v>8</v>
      </c>
      <c r="E156" t="s">
        <v>153</v>
      </c>
      <c r="F156">
        <v>1</v>
      </c>
      <c r="G156">
        <v>0</v>
      </c>
      <c r="H156" t="str">
        <f>INDEX(Bar_data!$A$3:$B$140,MATCH(C156,Bar_data!$A$3:$A$140,FALSE),2)</f>
        <v>Trust051</v>
      </c>
      <c r="I156" t="str">
        <f>INDEX(TrustCAHUB_map!$A$2:$D$139,MATCH($C156,TrustCAHUB_map!$A$2:$A$139,FALSE),3)</f>
        <v>East of England</v>
      </c>
      <c r="J156" t="str">
        <f>INDEX(TrustCAHUB_map!$A$2:$D$139,MATCH($C156,TrustCAHUB_map!$A$2:$A$139,FALSE),4)</f>
        <v>East of England</v>
      </c>
    </row>
    <row r="157" spans="1:10" x14ac:dyDescent="0.3">
      <c r="A157" t="str">
        <f t="shared" si="2"/>
        <v>'RGT2015Curative50-69'</v>
      </c>
      <c r="B157">
        <v>2015</v>
      </c>
      <c r="C157" t="s">
        <v>213</v>
      </c>
      <c r="D157" t="s">
        <v>7</v>
      </c>
      <c r="E157" t="s">
        <v>627</v>
      </c>
      <c r="F157">
        <v>6</v>
      </c>
      <c r="G157">
        <v>0</v>
      </c>
      <c r="H157" t="str">
        <f>INDEX(Bar_data!$A$3:$B$140,MATCH(C157,Bar_data!$A$3:$A$140,FALSE),2)</f>
        <v>Trust051</v>
      </c>
      <c r="I157" t="str">
        <f>INDEX(TrustCAHUB_map!$A$2:$D$139,MATCH($C157,TrustCAHUB_map!$A$2:$A$139,FALSE),3)</f>
        <v>East of England</v>
      </c>
      <c r="J157" t="str">
        <f>INDEX(TrustCAHUB_map!$A$2:$D$139,MATCH($C157,TrustCAHUB_map!$A$2:$A$139,FALSE),4)</f>
        <v>East of England</v>
      </c>
    </row>
    <row r="158" spans="1:10" x14ac:dyDescent="0.3">
      <c r="A158" t="str">
        <f t="shared" si="2"/>
        <v>'RGT2015Palliative50-69'</v>
      </c>
      <c r="B158">
        <v>2015</v>
      </c>
      <c r="C158" t="s">
        <v>213</v>
      </c>
      <c r="D158" t="s">
        <v>8</v>
      </c>
      <c r="E158" t="s">
        <v>627</v>
      </c>
      <c r="F158">
        <v>6</v>
      </c>
      <c r="G158">
        <v>0</v>
      </c>
      <c r="H158" t="str">
        <f>INDEX(Bar_data!$A$3:$B$140,MATCH(C158,Bar_data!$A$3:$A$140,FALSE),2)</f>
        <v>Trust051</v>
      </c>
      <c r="I158" t="str">
        <f>INDEX(TrustCAHUB_map!$A$2:$D$139,MATCH($C158,TrustCAHUB_map!$A$2:$A$139,FALSE),3)</f>
        <v>East of England</v>
      </c>
      <c r="J158" t="str">
        <f>INDEX(TrustCAHUB_map!$A$2:$D$139,MATCH($C158,TrustCAHUB_map!$A$2:$A$139,FALSE),4)</f>
        <v>East of England</v>
      </c>
    </row>
    <row r="159" spans="1:10" x14ac:dyDescent="0.3">
      <c r="A159" t="str">
        <f t="shared" si="2"/>
        <v>'RGT2015Curative70+'</v>
      </c>
      <c r="B159">
        <v>2015</v>
      </c>
      <c r="C159" t="s">
        <v>213</v>
      </c>
      <c r="D159" t="s">
        <v>7</v>
      </c>
      <c r="E159" t="s">
        <v>628</v>
      </c>
      <c r="F159">
        <v>5</v>
      </c>
      <c r="G159">
        <v>0</v>
      </c>
      <c r="H159" t="str">
        <f>INDEX(Bar_data!$A$3:$B$140,MATCH(C159,Bar_data!$A$3:$A$140,FALSE),2)</f>
        <v>Trust051</v>
      </c>
      <c r="I159" t="str">
        <f>INDEX(TrustCAHUB_map!$A$2:$D$139,MATCH($C159,TrustCAHUB_map!$A$2:$A$139,FALSE),3)</f>
        <v>East of England</v>
      </c>
      <c r="J159" t="str">
        <f>INDEX(TrustCAHUB_map!$A$2:$D$139,MATCH($C159,TrustCAHUB_map!$A$2:$A$139,FALSE),4)</f>
        <v>East of England</v>
      </c>
    </row>
    <row r="160" spans="1:10" x14ac:dyDescent="0.3">
      <c r="A160" t="str">
        <f t="shared" si="2"/>
        <v>'RGT2015Palliative70+'</v>
      </c>
      <c r="B160">
        <v>2015</v>
      </c>
      <c r="C160" t="s">
        <v>213</v>
      </c>
      <c r="D160" t="s">
        <v>8</v>
      </c>
      <c r="E160" t="s">
        <v>628</v>
      </c>
      <c r="F160">
        <v>1</v>
      </c>
      <c r="G160">
        <v>0</v>
      </c>
      <c r="H160" t="str">
        <f>INDEX(Bar_data!$A$3:$B$140,MATCH(C160,Bar_data!$A$3:$A$140,FALSE),2)</f>
        <v>Trust051</v>
      </c>
      <c r="I160" t="str">
        <f>INDEX(TrustCAHUB_map!$A$2:$D$139,MATCH($C160,TrustCAHUB_map!$A$2:$A$139,FALSE),3)</f>
        <v>East of England</v>
      </c>
      <c r="J160" t="str">
        <f>INDEX(TrustCAHUB_map!$A$2:$D$139,MATCH($C160,TrustCAHUB_map!$A$2:$A$139,FALSE),4)</f>
        <v>East of England</v>
      </c>
    </row>
    <row r="161" spans="1:10" x14ac:dyDescent="0.3">
      <c r="A161" t="str">
        <f t="shared" si="2"/>
        <v>'RH82015Palliative18-49'</v>
      </c>
      <c r="B161">
        <v>2015</v>
      </c>
      <c r="C161" t="s">
        <v>214</v>
      </c>
      <c r="D161" t="s">
        <v>8</v>
      </c>
      <c r="E161" t="s">
        <v>153</v>
      </c>
      <c r="F161">
        <v>2</v>
      </c>
      <c r="G161">
        <v>0</v>
      </c>
      <c r="H161" t="str">
        <f>INDEX(Bar_data!$A$3:$B$140,MATCH(C161,Bar_data!$A$3:$A$140,FALSE),2)</f>
        <v>Trust052</v>
      </c>
      <c r="I161" t="str">
        <f>INDEX(TrustCAHUB_map!$A$2:$D$139,MATCH($C161,TrustCAHUB_map!$A$2:$A$139,FALSE),3)</f>
        <v>Peninsula</v>
      </c>
      <c r="J161" t="str">
        <f>INDEX(TrustCAHUB_map!$A$2:$D$139,MATCH($C161,TrustCAHUB_map!$A$2:$A$139,FALSE),4)</f>
        <v>South West</v>
      </c>
    </row>
    <row r="162" spans="1:10" x14ac:dyDescent="0.3">
      <c r="A162" t="str">
        <f t="shared" si="2"/>
        <v>'RH82015Curative50-69'</v>
      </c>
      <c r="B162">
        <v>2015</v>
      </c>
      <c r="C162" t="s">
        <v>214</v>
      </c>
      <c r="D162" t="s">
        <v>7</v>
      </c>
      <c r="E162" t="s">
        <v>627</v>
      </c>
      <c r="F162">
        <v>1</v>
      </c>
      <c r="G162">
        <v>0</v>
      </c>
      <c r="H162" t="str">
        <f>INDEX(Bar_data!$A$3:$B$140,MATCH(C162,Bar_data!$A$3:$A$140,FALSE),2)</f>
        <v>Trust052</v>
      </c>
      <c r="I162" t="str">
        <f>INDEX(TrustCAHUB_map!$A$2:$D$139,MATCH($C162,TrustCAHUB_map!$A$2:$A$139,FALSE),3)</f>
        <v>Peninsula</v>
      </c>
      <c r="J162" t="str">
        <f>INDEX(TrustCAHUB_map!$A$2:$D$139,MATCH($C162,TrustCAHUB_map!$A$2:$A$139,FALSE),4)</f>
        <v>South West</v>
      </c>
    </row>
    <row r="163" spans="1:10" x14ac:dyDescent="0.3">
      <c r="A163" t="str">
        <f t="shared" si="2"/>
        <v>'RH82015Palliative50-69'</v>
      </c>
      <c r="B163">
        <v>2015</v>
      </c>
      <c r="C163" t="s">
        <v>214</v>
      </c>
      <c r="D163" t="s">
        <v>8</v>
      </c>
      <c r="E163" t="s">
        <v>627</v>
      </c>
      <c r="F163">
        <v>12</v>
      </c>
      <c r="G163">
        <v>1</v>
      </c>
      <c r="H163" t="str">
        <f>INDEX(Bar_data!$A$3:$B$140,MATCH(C163,Bar_data!$A$3:$A$140,FALSE),2)</f>
        <v>Trust052</v>
      </c>
      <c r="I163" t="str">
        <f>INDEX(TrustCAHUB_map!$A$2:$D$139,MATCH($C163,TrustCAHUB_map!$A$2:$A$139,FALSE),3)</f>
        <v>Peninsula</v>
      </c>
      <c r="J163" t="str">
        <f>INDEX(TrustCAHUB_map!$A$2:$D$139,MATCH($C163,TrustCAHUB_map!$A$2:$A$139,FALSE),4)</f>
        <v>South West</v>
      </c>
    </row>
    <row r="164" spans="1:10" x14ac:dyDescent="0.3">
      <c r="A164" t="str">
        <f t="shared" si="2"/>
        <v>'RH82015Palliative70+'</v>
      </c>
      <c r="B164">
        <v>2015</v>
      </c>
      <c r="C164" t="s">
        <v>214</v>
      </c>
      <c r="D164" t="s">
        <v>8</v>
      </c>
      <c r="E164" t="s">
        <v>628</v>
      </c>
      <c r="F164">
        <v>17</v>
      </c>
      <c r="G164">
        <v>3</v>
      </c>
      <c r="H164" t="str">
        <f>INDEX(Bar_data!$A$3:$B$140,MATCH(C164,Bar_data!$A$3:$A$140,FALSE),2)</f>
        <v>Trust052</v>
      </c>
      <c r="I164" t="str">
        <f>INDEX(TrustCAHUB_map!$A$2:$D$139,MATCH($C164,TrustCAHUB_map!$A$2:$A$139,FALSE),3)</f>
        <v>Peninsula</v>
      </c>
      <c r="J164" t="str">
        <f>INDEX(TrustCAHUB_map!$A$2:$D$139,MATCH($C164,TrustCAHUB_map!$A$2:$A$139,FALSE),4)</f>
        <v>South West</v>
      </c>
    </row>
    <row r="165" spans="1:10" x14ac:dyDescent="0.3">
      <c r="A165" t="str">
        <f t="shared" si="2"/>
        <v>'RH82015Curative70+'</v>
      </c>
      <c r="B165">
        <v>2015</v>
      </c>
      <c r="C165" t="s">
        <v>214</v>
      </c>
      <c r="D165" t="s">
        <v>7</v>
      </c>
      <c r="E165" t="s">
        <v>628</v>
      </c>
      <c r="F165">
        <v>1</v>
      </c>
      <c r="G165">
        <v>0</v>
      </c>
      <c r="H165" t="str">
        <f>INDEX(Bar_data!$A$3:$B$140,MATCH(C165,Bar_data!$A$3:$A$140,FALSE),2)</f>
        <v>Trust052</v>
      </c>
      <c r="I165" t="str">
        <f>INDEX(TrustCAHUB_map!$A$2:$D$139,MATCH($C165,TrustCAHUB_map!$A$2:$A$139,FALSE),3)</f>
        <v>Peninsula</v>
      </c>
      <c r="J165" t="str">
        <f>INDEX(TrustCAHUB_map!$A$2:$D$139,MATCH($C165,TrustCAHUB_map!$A$2:$A$139,FALSE),4)</f>
        <v>South West</v>
      </c>
    </row>
    <row r="166" spans="1:10" x14ac:dyDescent="0.3">
      <c r="A166" t="str">
        <f t="shared" si="2"/>
        <v>'RHM2015Palliative50-69'</v>
      </c>
      <c r="B166">
        <v>2015</v>
      </c>
      <c r="C166" t="s">
        <v>215</v>
      </c>
      <c r="D166" t="s">
        <v>8</v>
      </c>
      <c r="E166" t="s">
        <v>627</v>
      </c>
      <c r="F166">
        <v>11</v>
      </c>
      <c r="G166">
        <v>1</v>
      </c>
      <c r="H166" t="str">
        <f>INDEX(Bar_data!$A$3:$B$140,MATCH(C166,Bar_data!$A$3:$A$140,FALSE),2)</f>
        <v>Trust053</v>
      </c>
      <c r="I166" t="str">
        <f>INDEX(TrustCAHUB_map!$A$2:$D$139,MATCH($C166,TrustCAHUB_map!$A$2:$A$139,FALSE),3)</f>
        <v>Wessex</v>
      </c>
      <c r="J166" t="str">
        <f>INDEX(TrustCAHUB_map!$A$2:$D$139,MATCH($C166,TrustCAHUB_map!$A$2:$A$139,FALSE),4)</f>
        <v>Wessex</v>
      </c>
    </row>
    <row r="167" spans="1:10" x14ac:dyDescent="0.3">
      <c r="A167" t="str">
        <f t="shared" si="2"/>
        <v>'RHM2015Curative50-69'</v>
      </c>
      <c r="B167">
        <v>2015</v>
      </c>
      <c r="C167" t="s">
        <v>215</v>
      </c>
      <c r="D167" t="s">
        <v>7</v>
      </c>
      <c r="E167" t="s">
        <v>627</v>
      </c>
      <c r="F167">
        <v>4</v>
      </c>
      <c r="G167">
        <v>0</v>
      </c>
      <c r="H167" t="str">
        <f>INDEX(Bar_data!$A$3:$B$140,MATCH(C167,Bar_data!$A$3:$A$140,FALSE),2)</f>
        <v>Trust053</v>
      </c>
      <c r="I167" t="str">
        <f>INDEX(TrustCAHUB_map!$A$2:$D$139,MATCH($C167,TrustCAHUB_map!$A$2:$A$139,FALSE),3)</f>
        <v>Wessex</v>
      </c>
      <c r="J167" t="str">
        <f>INDEX(TrustCAHUB_map!$A$2:$D$139,MATCH($C167,TrustCAHUB_map!$A$2:$A$139,FALSE),4)</f>
        <v>Wessex</v>
      </c>
    </row>
    <row r="168" spans="1:10" x14ac:dyDescent="0.3">
      <c r="A168" t="str">
        <f t="shared" si="2"/>
        <v>'RHM2015Not assigned50-69'</v>
      </c>
      <c r="B168">
        <v>2015</v>
      </c>
      <c r="C168" t="s">
        <v>215</v>
      </c>
      <c r="D168" t="s">
        <v>477</v>
      </c>
      <c r="E168" t="s">
        <v>627</v>
      </c>
      <c r="F168">
        <v>3</v>
      </c>
      <c r="G168">
        <v>0</v>
      </c>
      <c r="H168" t="str">
        <f>INDEX(Bar_data!$A$3:$B$140,MATCH(C168,Bar_data!$A$3:$A$140,FALSE),2)</f>
        <v>Trust053</v>
      </c>
      <c r="I168" t="str">
        <f>INDEX(TrustCAHUB_map!$A$2:$D$139,MATCH($C168,TrustCAHUB_map!$A$2:$A$139,FALSE),3)</f>
        <v>Wessex</v>
      </c>
      <c r="J168" t="str">
        <f>INDEX(TrustCAHUB_map!$A$2:$D$139,MATCH($C168,TrustCAHUB_map!$A$2:$A$139,FALSE),4)</f>
        <v>Wessex</v>
      </c>
    </row>
    <row r="169" spans="1:10" x14ac:dyDescent="0.3">
      <c r="A169" t="str">
        <f t="shared" si="2"/>
        <v>'RHM2015Not assigned70+'</v>
      </c>
      <c r="B169">
        <v>2015</v>
      </c>
      <c r="C169" t="s">
        <v>215</v>
      </c>
      <c r="D169" t="s">
        <v>477</v>
      </c>
      <c r="E169" t="s">
        <v>628</v>
      </c>
      <c r="F169">
        <v>6</v>
      </c>
      <c r="G169">
        <v>0</v>
      </c>
      <c r="H169" t="str">
        <f>INDEX(Bar_data!$A$3:$B$140,MATCH(C169,Bar_data!$A$3:$A$140,FALSE),2)</f>
        <v>Trust053</v>
      </c>
      <c r="I169" t="str">
        <f>INDEX(TrustCAHUB_map!$A$2:$D$139,MATCH($C169,TrustCAHUB_map!$A$2:$A$139,FALSE),3)</f>
        <v>Wessex</v>
      </c>
      <c r="J169" t="str">
        <f>INDEX(TrustCAHUB_map!$A$2:$D$139,MATCH($C169,TrustCAHUB_map!$A$2:$A$139,FALSE),4)</f>
        <v>Wessex</v>
      </c>
    </row>
    <row r="170" spans="1:10" x14ac:dyDescent="0.3">
      <c r="A170" t="str">
        <f t="shared" si="2"/>
        <v>'RHM2015Curative70+'</v>
      </c>
      <c r="B170">
        <v>2015</v>
      </c>
      <c r="C170" t="s">
        <v>215</v>
      </c>
      <c r="D170" t="s">
        <v>7</v>
      </c>
      <c r="E170" t="s">
        <v>628</v>
      </c>
      <c r="F170">
        <v>6</v>
      </c>
      <c r="G170">
        <v>0</v>
      </c>
      <c r="H170" t="str">
        <f>INDEX(Bar_data!$A$3:$B$140,MATCH(C170,Bar_data!$A$3:$A$140,FALSE),2)</f>
        <v>Trust053</v>
      </c>
      <c r="I170" t="str">
        <f>INDEX(TrustCAHUB_map!$A$2:$D$139,MATCH($C170,TrustCAHUB_map!$A$2:$A$139,FALSE),3)</f>
        <v>Wessex</v>
      </c>
      <c r="J170" t="str">
        <f>INDEX(TrustCAHUB_map!$A$2:$D$139,MATCH($C170,TrustCAHUB_map!$A$2:$A$139,FALSE),4)</f>
        <v>Wessex</v>
      </c>
    </row>
    <row r="171" spans="1:10" x14ac:dyDescent="0.3">
      <c r="A171" t="str">
        <f t="shared" si="2"/>
        <v>'RHM2015Palliative70+'</v>
      </c>
      <c r="B171">
        <v>2015</v>
      </c>
      <c r="C171" t="s">
        <v>215</v>
      </c>
      <c r="D171" t="s">
        <v>8</v>
      </c>
      <c r="E171" t="s">
        <v>628</v>
      </c>
      <c r="F171">
        <v>7</v>
      </c>
      <c r="G171">
        <v>1</v>
      </c>
      <c r="H171" t="str">
        <f>INDEX(Bar_data!$A$3:$B$140,MATCH(C171,Bar_data!$A$3:$A$140,FALSE),2)</f>
        <v>Trust053</v>
      </c>
      <c r="I171" t="str">
        <f>INDEX(TrustCAHUB_map!$A$2:$D$139,MATCH($C171,TrustCAHUB_map!$A$2:$A$139,FALSE),3)</f>
        <v>Wessex</v>
      </c>
      <c r="J171" t="str">
        <f>INDEX(TrustCAHUB_map!$A$2:$D$139,MATCH($C171,TrustCAHUB_map!$A$2:$A$139,FALSE),4)</f>
        <v>Wessex</v>
      </c>
    </row>
    <row r="172" spans="1:10" x14ac:dyDescent="0.3">
      <c r="A172" t="str">
        <f t="shared" si="2"/>
        <v>'RHQ2015Palliative18-49'</v>
      </c>
      <c r="B172">
        <v>2015</v>
      </c>
      <c r="C172" t="s">
        <v>216</v>
      </c>
      <c r="D172" t="s">
        <v>8</v>
      </c>
      <c r="E172" t="s">
        <v>153</v>
      </c>
      <c r="F172">
        <v>5</v>
      </c>
      <c r="G172">
        <v>1</v>
      </c>
      <c r="H172" t="str">
        <f>INDEX(Bar_data!$A$3:$B$140,MATCH(C172,Bar_data!$A$3:$A$140,FALSE),2)</f>
        <v>Trust054</v>
      </c>
      <c r="I172" t="str">
        <f>INDEX(TrustCAHUB_map!$A$2:$D$139,MATCH($C172,TrustCAHUB_map!$A$2:$A$139,FALSE),3)</f>
        <v>South Yorkshire and Bassetlaw</v>
      </c>
      <c r="J172" t="str">
        <f>INDEX(TrustCAHUB_map!$A$2:$D$139,MATCH($C172,TrustCAHUB_map!$A$2:$A$139,FALSE),4)</f>
        <v>Yorkshire and Humber</v>
      </c>
    </row>
    <row r="173" spans="1:10" x14ac:dyDescent="0.3">
      <c r="A173" t="str">
        <f t="shared" si="2"/>
        <v>'RHQ2015Palliative50-69'</v>
      </c>
      <c r="B173">
        <v>2015</v>
      </c>
      <c r="C173" t="s">
        <v>216</v>
      </c>
      <c r="D173" t="s">
        <v>8</v>
      </c>
      <c r="E173" t="s">
        <v>627</v>
      </c>
      <c r="F173">
        <v>82</v>
      </c>
      <c r="G173">
        <v>10</v>
      </c>
      <c r="H173" t="str">
        <f>INDEX(Bar_data!$A$3:$B$140,MATCH(C173,Bar_data!$A$3:$A$140,FALSE),2)</f>
        <v>Trust054</v>
      </c>
      <c r="I173" t="str">
        <f>INDEX(TrustCAHUB_map!$A$2:$D$139,MATCH($C173,TrustCAHUB_map!$A$2:$A$139,FALSE),3)</f>
        <v>South Yorkshire and Bassetlaw</v>
      </c>
      <c r="J173" t="str">
        <f>INDEX(TrustCAHUB_map!$A$2:$D$139,MATCH($C173,TrustCAHUB_map!$A$2:$A$139,FALSE),4)</f>
        <v>Yorkshire and Humber</v>
      </c>
    </row>
    <row r="174" spans="1:10" x14ac:dyDescent="0.3">
      <c r="A174" t="str">
        <f t="shared" si="2"/>
        <v>'RHQ2015Curative50-69'</v>
      </c>
      <c r="B174">
        <v>2015</v>
      </c>
      <c r="C174" t="s">
        <v>216</v>
      </c>
      <c r="D174" t="s">
        <v>7</v>
      </c>
      <c r="E174" t="s">
        <v>627</v>
      </c>
      <c r="F174">
        <v>10</v>
      </c>
      <c r="G174">
        <v>1</v>
      </c>
      <c r="H174" t="str">
        <f>INDEX(Bar_data!$A$3:$B$140,MATCH(C174,Bar_data!$A$3:$A$140,FALSE),2)</f>
        <v>Trust054</v>
      </c>
      <c r="I174" t="str">
        <f>INDEX(TrustCAHUB_map!$A$2:$D$139,MATCH($C174,TrustCAHUB_map!$A$2:$A$139,FALSE),3)</f>
        <v>South Yorkshire and Bassetlaw</v>
      </c>
      <c r="J174" t="str">
        <f>INDEX(TrustCAHUB_map!$A$2:$D$139,MATCH($C174,TrustCAHUB_map!$A$2:$A$139,FALSE),4)</f>
        <v>Yorkshire and Humber</v>
      </c>
    </row>
    <row r="175" spans="1:10" x14ac:dyDescent="0.3">
      <c r="A175" t="str">
        <f t="shared" si="2"/>
        <v>'RHQ2015Curative70+'</v>
      </c>
      <c r="B175">
        <v>2015</v>
      </c>
      <c r="C175" t="s">
        <v>216</v>
      </c>
      <c r="D175" t="s">
        <v>7</v>
      </c>
      <c r="E175" t="s">
        <v>628</v>
      </c>
      <c r="F175">
        <v>3</v>
      </c>
      <c r="G175">
        <v>0</v>
      </c>
      <c r="H175" t="str">
        <f>INDEX(Bar_data!$A$3:$B$140,MATCH(C175,Bar_data!$A$3:$A$140,FALSE),2)</f>
        <v>Trust054</v>
      </c>
      <c r="I175" t="str">
        <f>INDEX(TrustCAHUB_map!$A$2:$D$139,MATCH($C175,TrustCAHUB_map!$A$2:$A$139,FALSE),3)</f>
        <v>South Yorkshire and Bassetlaw</v>
      </c>
      <c r="J175" t="str">
        <f>INDEX(TrustCAHUB_map!$A$2:$D$139,MATCH($C175,TrustCAHUB_map!$A$2:$A$139,FALSE),4)</f>
        <v>Yorkshire and Humber</v>
      </c>
    </row>
    <row r="176" spans="1:10" x14ac:dyDescent="0.3">
      <c r="A176" t="str">
        <f t="shared" si="2"/>
        <v>'RHQ2015Palliative70+'</v>
      </c>
      <c r="B176">
        <v>2015</v>
      </c>
      <c r="C176" t="s">
        <v>216</v>
      </c>
      <c r="D176" t="s">
        <v>8</v>
      </c>
      <c r="E176" t="s">
        <v>628</v>
      </c>
      <c r="F176">
        <v>75</v>
      </c>
      <c r="G176">
        <v>16</v>
      </c>
      <c r="H176" t="str">
        <f>INDEX(Bar_data!$A$3:$B$140,MATCH(C176,Bar_data!$A$3:$A$140,FALSE),2)</f>
        <v>Trust054</v>
      </c>
      <c r="I176" t="str">
        <f>INDEX(TrustCAHUB_map!$A$2:$D$139,MATCH($C176,TrustCAHUB_map!$A$2:$A$139,FALSE),3)</f>
        <v>South Yorkshire and Bassetlaw</v>
      </c>
      <c r="J176" t="str">
        <f>INDEX(TrustCAHUB_map!$A$2:$D$139,MATCH($C176,TrustCAHUB_map!$A$2:$A$139,FALSE),4)</f>
        <v>Yorkshire and Humber</v>
      </c>
    </row>
    <row r="177" spans="1:10" x14ac:dyDescent="0.3">
      <c r="A177" t="str">
        <f t="shared" si="2"/>
        <v>'RHU2015Palliative18-49'</v>
      </c>
      <c r="B177">
        <v>2015</v>
      </c>
      <c r="C177" t="s">
        <v>217</v>
      </c>
      <c r="D177" t="s">
        <v>8</v>
      </c>
      <c r="E177" t="s">
        <v>153</v>
      </c>
      <c r="F177">
        <v>1</v>
      </c>
      <c r="G177">
        <v>0</v>
      </c>
      <c r="H177" t="str">
        <f>INDEX(Bar_data!$A$3:$B$140,MATCH(C177,Bar_data!$A$3:$A$140,FALSE),2)</f>
        <v>Trust055</v>
      </c>
      <c r="I177" t="str">
        <f>INDEX(TrustCAHUB_map!$A$2:$D$139,MATCH($C177,TrustCAHUB_map!$A$2:$A$139,FALSE),3)</f>
        <v>Wessex</v>
      </c>
      <c r="J177" t="str">
        <f>INDEX(TrustCAHUB_map!$A$2:$D$139,MATCH($C177,TrustCAHUB_map!$A$2:$A$139,FALSE),4)</f>
        <v>Wessex</v>
      </c>
    </row>
    <row r="178" spans="1:10" x14ac:dyDescent="0.3">
      <c r="A178" t="str">
        <f t="shared" si="2"/>
        <v>'RHU2015Palliative50-69'</v>
      </c>
      <c r="B178">
        <v>2015</v>
      </c>
      <c r="C178" t="s">
        <v>217</v>
      </c>
      <c r="D178" t="s">
        <v>8</v>
      </c>
      <c r="E178" t="s">
        <v>627</v>
      </c>
      <c r="F178">
        <v>21</v>
      </c>
      <c r="G178">
        <v>0</v>
      </c>
      <c r="H178" t="str">
        <f>INDEX(Bar_data!$A$3:$B$140,MATCH(C178,Bar_data!$A$3:$A$140,FALSE),2)</f>
        <v>Trust055</v>
      </c>
      <c r="I178" t="str">
        <f>INDEX(TrustCAHUB_map!$A$2:$D$139,MATCH($C178,TrustCAHUB_map!$A$2:$A$139,FALSE),3)</f>
        <v>Wessex</v>
      </c>
      <c r="J178" t="str">
        <f>INDEX(TrustCAHUB_map!$A$2:$D$139,MATCH($C178,TrustCAHUB_map!$A$2:$A$139,FALSE),4)</f>
        <v>Wessex</v>
      </c>
    </row>
    <row r="179" spans="1:10" x14ac:dyDescent="0.3">
      <c r="A179" t="str">
        <f t="shared" si="2"/>
        <v>'RHU2015Curative50-69'</v>
      </c>
      <c r="B179">
        <v>2015</v>
      </c>
      <c r="C179" t="s">
        <v>217</v>
      </c>
      <c r="D179" t="s">
        <v>7</v>
      </c>
      <c r="E179" t="s">
        <v>627</v>
      </c>
      <c r="F179">
        <v>3</v>
      </c>
      <c r="G179">
        <v>0</v>
      </c>
      <c r="H179" t="str">
        <f>INDEX(Bar_data!$A$3:$B$140,MATCH(C179,Bar_data!$A$3:$A$140,FALSE),2)</f>
        <v>Trust055</v>
      </c>
      <c r="I179" t="str">
        <f>INDEX(TrustCAHUB_map!$A$2:$D$139,MATCH($C179,TrustCAHUB_map!$A$2:$A$139,FALSE),3)</f>
        <v>Wessex</v>
      </c>
      <c r="J179" t="str">
        <f>INDEX(TrustCAHUB_map!$A$2:$D$139,MATCH($C179,TrustCAHUB_map!$A$2:$A$139,FALSE),4)</f>
        <v>Wessex</v>
      </c>
    </row>
    <row r="180" spans="1:10" x14ac:dyDescent="0.3">
      <c r="A180" t="str">
        <f t="shared" si="2"/>
        <v>'RHU2015Palliative70+'</v>
      </c>
      <c r="B180">
        <v>2015</v>
      </c>
      <c r="C180" t="s">
        <v>217</v>
      </c>
      <c r="D180" t="s">
        <v>8</v>
      </c>
      <c r="E180" t="s">
        <v>628</v>
      </c>
      <c r="F180">
        <v>21</v>
      </c>
      <c r="G180">
        <v>1</v>
      </c>
      <c r="H180" t="str">
        <f>INDEX(Bar_data!$A$3:$B$140,MATCH(C180,Bar_data!$A$3:$A$140,FALSE),2)</f>
        <v>Trust055</v>
      </c>
      <c r="I180" t="str">
        <f>INDEX(TrustCAHUB_map!$A$2:$D$139,MATCH($C180,TrustCAHUB_map!$A$2:$A$139,FALSE),3)</f>
        <v>Wessex</v>
      </c>
      <c r="J180" t="str">
        <f>INDEX(TrustCAHUB_map!$A$2:$D$139,MATCH($C180,TrustCAHUB_map!$A$2:$A$139,FALSE),4)</f>
        <v>Wessex</v>
      </c>
    </row>
    <row r="181" spans="1:10" x14ac:dyDescent="0.3">
      <c r="A181" t="str">
        <f t="shared" si="2"/>
        <v>'RHW2015Palliative50-69'</v>
      </c>
      <c r="B181">
        <v>2015</v>
      </c>
      <c r="C181" t="s">
        <v>218</v>
      </c>
      <c r="D181" t="s">
        <v>8</v>
      </c>
      <c r="E181" t="s">
        <v>627</v>
      </c>
      <c r="F181">
        <v>2</v>
      </c>
      <c r="G181">
        <v>0</v>
      </c>
      <c r="H181" t="str">
        <f>INDEX(Bar_data!$A$3:$B$140,MATCH(C181,Bar_data!$A$3:$A$140,FALSE),2)</f>
        <v>Trust056</v>
      </c>
      <c r="I181" t="str">
        <f>INDEX(TrustCAHUB_map!$A$2:$D$139,MATCH($C181,TrustCAHUB_map!$A$2:$A$139,FALSE),3)</f>
        <v>Thames Valley</v>
      </c>
      <c r="J181" t="str">
        <f>INDEX(TrustCAHUB_map!$A$2:$D$139,MATCH($C181,TrustCAHUB_map!$A$2:$A$139,FALSE),4)</f>
        <v>Wessex</v>
      </c>
    </row>
    <row r="182" spans="1:10" x14ac:dyDescent="0.3">
      <c r="A182" t="str">
        <f t="shared" si="2"/>
        <v>'RHW2015Curative50-69'</v>
      </c>
      <c r="B182">
        <v>2015</v>
      </c>
      <c r="C182" t="s">
        <v>218</v>
      </c>
      <c r="D182" t="s">
        <v>7</v>
      </c>
      <c r="E182" t="s">
        <v>627</v>
      </c>
      <c r="F182">
        <v>1</v>
      </c>
      <c r="G182">
        <v>0</v>
      </c>
      <c r="H182" t="str">
        <f>INDEX(Bar_data!$A$3:$B$140,MATCH(C182,Bar_data!$A$3:$A$140,FALSE),2)</f>
        <v>Trust056</v>
      </c>
      <c r="I182" t="str">
        <f>INDEX(TrustCAHUB_map!$A$2:$D$139,MATCH($C182,TrustCAHUB_map!$A$2:$A$139,FALSE),3)</f>
        <v>Thames Valley</v>
      </c>
      <c r="J182" t="str">
        <f>INDEX(TrustCAHUB_map!$A$2:$D$139,MATCH($C182,TrustCAHUB_map!$A$2:$A$139,FALSE),4)</f>
        <v>Wessex</v>
      </c>
    </row>
    <row r="183" spans="1:10" x14ac:dyDescent="0.3">
      <c r="A183" t="str">
        <f t="shared" si="2"/>
        <v>'RHW2015Palliative70+'</v>
      </c>
      <c r="B183">
        <v>2015</v>
      </c>
      <c r="C183" t="s">
        <v>218</v>
      </c>
      <c r="D183" t="s">
        <v>8</v>
      </c>
      <c r="E183" t="s">
        <v>628</v>
      </c>
      <c r="F183">
        <v>6</v>
      </c>
      <c r="G183">
        <v>1</v>
      </c>
      <c r="H183" t="str">
        <f>INDEX(Bar_data!$A$3:$B$140,MATCH(C183,Bar_data!$A$3:$A$140,FALSE),2)</f>
        <v>Trust056</v>
      </c>
      <c r="I183" t="str">
        <f>INDEX(TrustCAHUB_map!$A$2:$D$139,MATCH($C183,TrustCAHUB_map!$A$2:$A$139,FALSE),3)</f>
        <v>Thames Valley</v>
      </c>
      <c r="J183" t="str">
        <f>INDEX(TrustCAHUB_map!$A$2:$D$139,MATCH($C183,TrustCAHUB_map!$A$2:$A$139,FALSE),4)</f>
        <v>Wessex</v>
      </c>
    </row>
    <row r="184" spans="1:10" x14ac:dyDescent="0.3">
      <c r="A184" t="str">
        <f t="shared" si="2"/>
        <v>'RJ12015Curative18-49'</v>
      </c>
      <c r="B184">
        <v>2015</v>
      </c>
      <c r="C184" t="s">
        <v>219</v>
      </c>
      <c r="D184" t="s">
        <v>7</v>
      </c>
      <c r="E184" t="s">
        <v>153</v>
      </c>
      <c r="F184">
        <v>1</v>
      </c>
      <c r="G184">
        <v>0</v>
      </c>
      <c r="H184" t="str">
        <f>INDEX(Bar_data!$A$3:$B$140,MATCH(C184,Bar_data!$A$3:$A$140,FALSE),2)</f>
        <v>Trust057</v>
      </c>
      <c r="I184" t="str">
        <f>INDEX(TrustCAHUB_map!$A$2:$D$139,MATCH($C184,TrustCAHUB_map!$A$2:$A$139,FALSE),3)</f>
        <v>South East London</v>
      </c>
      <c r="J184" t="str">
        <f>INDEX(TrustCAHUB_map!$A$2:$D$139,MATCH($C184,TrustCAHUB_map!$A$2:$A$139,FALSE),4)</f>
        <v>London</v>
      </c>
    </row>
    <row r="185" spans="1:10" x14ac:dyDescent="0.3">
      <c r="A185" t="str">
        <f t="shared" si="2"/>
        <v>'RJ12015Not assigned18-49'</v>
      </c>
      <c r="B185">
        <v>2015</v>
      </c>
      <c r="C185" t="s">
        <v>219</v>
      </c>
      <c r="D185" t="s">
        <v>477</v>
      </c>
      <c r="E185" t="s">
        <v>153</v>
      </c>
      <c r="F185">
        <v>1</v>
      </c>
      <c r="G185">
        <v>0</v>
      </c>
      <c r="H185" t="str">
        <f>INDEX(Bar_data!$A$3:$B$140,MATCH(C185,Bar_data!$A$3:$A$140,FALSE),2)</f>
        <v>Trust057</v>
      </c>
      <c r="I185" t="str">
        <f>INDEX(TrustCAHUB_map!$A$2:$D$139,MATCH($C185,TrustCAHUB_map!$A$2:$A$139,FALSE),3)</f>
        <v>South East London</v>
      </c>
      <c r="J185" t="str">
        <f>INDEX(TrustCAHUB_map!$A$2:$D$139,MATCH($C185,TrustCAHUB_map!$A$2:$A$139,FALSE),4)</f>
        <v>London</v>
      </c>
    </row>
    <row r="186" spans="1:10" x14ac:dyDescent="0.3">
      <c r="A186" t="str">
        <f t="shared" si="2"/>
        <v>'RJ12015Palliative18-49'</v>
      </c>
      <c r="B186">
        <v>2015</v>
      </c>
      <c r="C186" t="s">
        <v>219</v>
      </c>
      <c r="D186" t="s">
        <v>8</v>
      </c>
      <c r="E186" t="s">
        <v>153</v>
      </c>
      <c r="F186">
        <v>1</v>
      </c>
      <c r="G186">
        <v>0</v>
      </c>
      <c r="H186" t="str">
        <f>INDEX(Bar_data!$A$3:$B$140,MATCH(C186,Bar_data!$A$3:$A$140,FALSE),2)</f>
        <v>Trust057</v>
      </c>
      <c r="I186" t="str">
        <f>INDEX(TrustCAHUB_map!$A$2:$D$139,MATCH($C186,TrustCAHUB_map!$A$2:$A$139,FALSE),3)</f>
        <v>South East London</v>
      </c>
      <c r="J186" t="str">
        <f>INDEX(TrustCAHUB_map!$A$2:$D$139,MATCH($C186,TrustCAHUB_map!$A$2:$A$139,FALSE),4)</f>
        <v>London</v>
      </c>
    </row>
    <row r="187" spans="1:10" x14ac:dyDescent="0.3">
      <c r="A187" t="str">
        <f t="shared" si="2"/>
        <v>'RJ12015Not assigned50-69'</v>
      </c>
      <c r="B187">
        <v>2015</v>
      </c>
      <c r="C187" t="s">
        <v>219</v>
      </c>
      <c r="D187" t="s">
        <v>477</v>
      </c>
      <c r="E187" t="s">
        <v>627</v>
      </c>
      <c r="F187">
        <v>5</v>
      </c>
      <c r="G187">
        <v>0</v>
      </c>
      <c r="H187" t="str">
        <f>INDEX(Bar_data!$A$3:$B$140,MATCH(C187,Bar_data!$A$3:$A$140,FALSE),2)</f>
        <v>Trust057</v>
      </c>
      <c r="I187" t="str">
        <f>INDEX(TrustCAHUB_map!$A$2:$D$139,MATCH($C187,TrustCAHUB_map!$A$2:$A$139,FALSE),3)</f>
        <v>South East London</v>
      </c>
      <c r="J187" t="str">
        <f>INDEX(TrustCAHUB_map!$A$2:$D$139,MATCH($C187,TrustCAHUB_map!$A$2:$A$139,FALSE),4)</f>
        <v>London</v>
      </c>
    </row>
    <row r="188" spans="1:10" x14ac:dyDescent="0.3">
      <c r="A188" t="str">
        <f t="shared" si="2"/>
        <v>'RJ12015Palliative50-69'</v>
      </c>
      <c r="B188">
        <v>2015</v>
      </c>
      <c r="C188" t="s">
        <v>219</v>
      </c>
      <c r="D188" t="s">
        <v>8</v>
      </c>
      <c r="E188" t="s">
        <v>627</v>
      </c>
      <c r="F188">
        <v>20</v>
      </c>
      <c r="G188">
        <v>3</v>
      </c>
      <c r="H188" t="str">
        <f>INDEX(Bar_data!$A$3:$B$140,MATCH(C188,Bar_data!$A$3:$A$140,FALSE),2)</f>
        <v>Trust057</v>
      </c>
      <c r="I188" t="str">
        <f>INDEX(TrustCAHUB_map!$A$2:$D$139,MATCH($C188,TrustCAHUB_map!$A$2:$A$139,FALSE),3)</f>
        <v>South East London</v>
      </c>
      <c r="J188" t="str">
        <f>INDEX(TrustCAHUB_map!$A$2:$D$139,MATCH($C188,TrustCAHUB_map!$A$2:$A$139,FALSE),4)</f>
        <v>London</v>
      </c>
    </row>
    <row r="189" spans="1:10" x14ac:dyDescent="0.3">
      <c r="A189" t="str">
        <f t="shared" si="2"/>
        <v>'RJ12015Curative50-69'</v>
      </c>
      <c r="B189">
        <v>2015</v>
      </c>
      <c r="C189" t="s">
        <v>219</v>
      </c>
      <c r="D189" t="s">
        <v>7</v>
      </c>
      <c r="E189" t="s">
        <v>627</v>
      </c>
      <c r="F189">
        <v>2</v>
      </c>
      <c r="G189">
        <v>0</v>
      </c>
      <c r="H189" t="str">
        <f>INDEX(Bar_data!$A$3:$B$140,MATCH(C189,Bar_data!$A$3:$A$140,FALSE),2)</f>
        <v>Trust057</v>
      </c>
      <c r="I189" t="str">
        <f>INDEX(TrustCAHUB_map!$A$2:$D$139,MATCH($C189,TrustCAHUB_map!$A$2:$A$139,FALSE),3)</f>
        <v>South East London</v>
      </c>
      <c r="J189" t="str">
        <f>INDEX(TrustCAHUB_map!$A$2:$D$139,MATCH($C189,TrustCAHUB_map!$A$2:$A$139,FALSE),4)</f>
        <v>London</v>
      </c>
    </row>
    <row r="190" spans="1:10" x14ac:dyDescent="0.3">
      <c r="A190" t="str">
        <f t="shared" si="2"/>
        <v>'RJ12015Palliative70+'</v>
      </c>
      <c r="B190">
        <v>2015</v>
      </c>
      <c r="C190" t="s">
        <v>219</v>
      </c>
      <c r="D190" t="s">
        <v>8</v>
      </c>
      <c r="E190" t="s">
        <v>628</v>
      </c>
      <c r="F190">
        <v>14</v>
      </c>
      <c r="G190">
        <v>4</v>
      </c>
      <c r="H190" t="str">
        <f>INDEX(Bar_data!$A$3:$B$140,MATCH(C190,Bar_data!$A$3:$A$140,FALSE),2)</f>
        <v>Trust057</v>
      </c>
      <c r="I190" t="str">
        <f>INDEX(TrustCAHUB_map!$A$2:$D$139,MATCH($C190,TrustCAHUB_map!$A$2:$A$139,FALSE),3)</f>
        <v>South East London</v>
      </c>
      <c r="J190" t="str">
        <f>INDEX(TrustCAHUB_map!$A$2:$D$139,MATCH($C190,TrustCAHUB_map!$A$2:$A$139,FALSE),4)</f>
        <v>London</v>
      </c>
    </row>
    <row r="191" spans="1:10" x14ac:dyDescent="0.3">
      <c r="A191" t="str">
        <f t="shared" si="2"/>
        <v>'RJ12015Not assigned70+'</v>
      </c>
      <c r="B191">
        <v>2015</v>
      </c>
      <c r="C191" t="s">
        <v>219</v>
      </c>
      <c r="D191" t="s">
        <v>477</v>
      </c>
      <c r="E191" t="s">
        <v>628</v>
      </c>
      <c r="F191">
        <v>1</v>
      </c>
      <c r="G191">
        <v>0</v>
      </c>
      <c r="H191" t="str">
        <f>INDEX(Bar_data!$A$3:$B$140,MATCH(C191,Bar_data!$A$3:$A$140,FALSE),2)</f>
        <v>Trust057</v>
      </c>
      <c r="I191" t="str">
        <f>INDEX(TrustCAHUB_map!$A$2:$D$139,MATCH($C191,TrustCAHUB_map!$A$2:$A$139,FALSE),3)</f>
        <v>South East London</v>
      </c>
      <c r="J191" t="str">
        <f>INDEX(TrustCAHUB_map!$A$2:$D$139,MATCH($C191,TrustCAHUB_map!$A$2:$A$139,FALSE),4)</f>
        <v>London</v>
      </c>
    </row>
    <row r="192" spans="1:10" x14ac:dyDescent="0.3">
      <c r="A192" t="str">
        <f t="shared" si="2"/>
        <v>'RJ12015Curative70+'</v>
      </c>
      <c r="B192">
        <v>2015</v>
      </c>
      <c r="C192" t="s">
        <v>219</v>
      </c>
      <c r="D192" t="s">
        <v>7</v>
      </c>
      <c r="E192" t="s">
        <v>628</v>
      </c>
      <c r="F192">
        <v>3</v>
      </c>
      <c r="G192">
        <v>0</v>
      </c>
      <c r="H192" t="str">
        <f>INDEX(Bar_data!$A$3:$B$140,MATCH(C192,Bar_data!$A$3:$A$140,FALSE),2)</f>
        <v>Trust057</v>
      </c>
      <c r="I192" t="str">
        <f>INDEX(TrustCAHUB_map!$A$2:$D$139,MATCH($C192,TrustCAHUB_map!$A$2:$A$139,FALSE),3)</f>
        <v>South East London</v>
      </c>
      <c r="J192" t="str">
        <f>INDEX(TrustCAHUB_map!$A$2:$D$139,MATCH($C192,TrustCAHUB_map!$A$2:$A$139,FALSE),4)</f>
        <v>London</v>
      </c>
    </row>
    <row r="193" spans="1:10" x14ac:dyDescent="0.3">
      <c r="A193" t="str">
        <f t="shared" si="2"/>
        <v>'RJ22015Palliative50-69'</v>
      </c>
      <c r="B193">
        <v>2015</v>
      </c>
      <c r="C193" t="s">
        <v>220</v>
      </c>
      <c r="D193" t="s">
        <v>8</v>
      </c>
      <c r="E193" t="s">
        <v>627</v>
      </c>
      <c r="F193">
        <v>10</v>
      </c>
      <c r="G193">
        <v>0</v>
      </c>
      <c r="H193" t="str">
        <f>INDEX(Bar_data!$A$3:$B$140,MATCH(C193,Bar_data!$A$3:$A$140,FALSE),2)</f>
        <v>Trust058</v>
      </c>
      <c r="I193" t="str">
        <f>INDEX(TrustCAHUB_map!$A$2:$D$139,MATCH($C193,TrustCAHUB_map!$A$2:$A$139,FALSE),3)</f>
        <v>South East London</v>
      </c>
      <c r="J193" t="str">
        <f>INDEX(TrustCAHUB_map!$A$2:$D$139,MATCH($C193,TrustCAHUB_map!$A$2:$A$139,FALSE),4)</f>
        <v>London</v>
      </c>
    </row>
    <row r="194" spans="1:10" x14ac:dyDescent="0.3">
      <c r="A194" t="str">
        <f t="shared" si="2"/>
        <v>'RJ22015Palliative70+'</v>
      </c>
      <c r="B194">
        <v>2015</v>
      </c>
      <c r="C194" t="s">
        <v>220</v>
      </c>
      <c r="D194" t="s">
        <v>8</v>
      </c>
      <c r="E194" t="s">
        <v>628</v>
      </c>
      <c r="F194">
        <v>11</v>
      </c>
      <c r="G194">
        <v>6</v>
      </c>
      <c r="H194" t="str">
        <f>INDEX(Bar_data!$A$3:$B$140,MATCH(C194,Bar_data!$A$3:$A$140,FALSE),2)</f>
        <v>Trust058</v>
      </c>
      <c r="I194" t="str">
        <f>INDEX(TrustCAHUB_map!$A$2:$D$139,MATCH($C194,TrustCAHUB_map!$A$2:$A$139,FALSE),3)</f>
        <v>South East London</v>
      </c>
      <c r="J194" t="str">
        <f>INDEX(TrustCAHUB_map!$A$2:$D$139,MATCH($C194,TrustCAHUB_map!$A$2:$A$139,FALSE),4)</f>
        <v>London</v>
      </c>
    </row>
    <row r="195" spans="1:10" x14ac:dyDescent="0.3">
      <c r="A195" t="str">
        <f t="shared" ref="A195:A258" si="3">"'"&amp;C195&amp;B195&amp;D195&amp;E195&amp;"'"</f>
        <v>'RJ22015Curative70+'</v>
      </c>
      <c r="B195">
        <v>2015</v>
      </c>
      <c r="C195" t="s">
        <v>220</v>
      </c>
      <c r="D195" t="s">
        <v>7</v>
      </c>
      <c r="E195" t="s">
        <v>628</v>
      </c>
      <c r="F195">
        <v>2</v>
      </c>
      <c r="G195">
        <v>0</v>
      </c>
      <c r="H195" t="str">
        <f>INDEX(Bar_data!$A$3:$B$140,MATCH(C195,Bar_data!$A$3:$A$140,FALSE),2)</f>
        <v>Trust058</v>
      </c>
      <c r="I195" t="str">
        <f>INDEX(TrustCAHUB_map!$A$2:$D$139,MATCH($C195,TrustCAHUB_map!$A$2:$A$139,FALSE),3)</f>
        <v>South East London</v>
      </c>
      <c r="J195" t="str">
        <f>INDEX(TrustCAHUB_map!$A$2:$D$139,MATCH($C195,TrustCAHUB_map!$A$2:$A$139,FALSE),4)</f>
        <v>London</v>
      </c>
    </row>
    <row r="196" spans="1:10" x14ac:dyDescent="0.3">
      <c r="A196" t="str">
        <f t="shared" si="3"/>
        <v>'RJ72015Curative50-69'</v>
      </c>
      <c r="B196">
        <v>2015</v>
      </c>
      <c r="C196" t="s">
        <v>222</v>
      </c>
      <c r="D196" t="s">
        <v>7</v>
      </c>
      <c r="E196" t="s">
        <v>627</v>
      </c>
      <c r="F196">
        <v>1</v>
      </c>
      <c r="G196">
        <v>0</v>
      </c>
      <c r="H196" t="str">
        <f>INDEX(Bar_data!$A$3:$B$140,MATCH(C196,Bar_data!$A$3:$A$140,FALSE),2)</f>
        <v>Trust060</v>
      </c>
      <c r="I196" t="str">
        <f>INDEX(TrustCAHUB_map!$A$2:$D$139,MATCH($C196,TrustCAHUB_map!$A$2:$A$139,FALSE),3)</f>
        <v>North West and South West London</v>
      </c>
      <c r="J196" t="str">
        <f>INDEX(TrustCAHUB_map!$A$2:$D$139,MATCH($C196,TrustCAHUB_map!$A$2:$A$139,FALSE),4)</f>
        <v>London</v>
      </c>
    </row>
    <row r="197" spans="1:10" x14ac:dyDescent="0.3">
      <c r="A197" t="str">
        <f t="shared" si="3"/>
        <v>'RJ72015Palliative50-69'</v>
      </c>
      <c r="B197">
        <v>2015</v>
      </c>
      <c r="C197" t="s">
        <v>222</v>
      </c>
      <c r="D197" t="s">
        <v>8</v>
      </c>
      <c r="E197" t="s">
        <v>627</v>
      </c>
      <c r="F197">
        <v>6</v>
      </c>
      <c r="G197">
        <v>2</v>
      </c>
      <c r="H197" t="str">
        <f>INDEX(Bar_data!$A$3:$B$140,MATCH(C197,Bar_data!$A$3:$A$140,FALSE),2)</f>
        <v>Trust060</v>
      </c>
      <c r="I197" t="str">
        <f>INDEX(TrustCAHUB_map!$A$2:$D$139,MATCH($C197,TrustCAHUB_map!$A$2:$A$139,FALSE),3)</f>
        <v>North West and South West London</v>
      </c>
      <c r="J197" t="str">
        <f>INDEX(TrustCAHUB_map!$A$2:$D$139,MATCH($C197,TrustCAHUB_map!$A$2:$A$139,FALSE),4)</f>
        <v>London</v>
      </c>
    </row>
    <row r="198" spans="1:10" x14ac:dyDescent="0.3">
      <c r="A198" t="str">
        <f t="shared" si="3"/>
        <v>'RJ72015Palliative70+'</v>
      </c>
      <c r="B198">
        <v>2015</v>
      </c>
      <c r="C198" t="s">
        <v>222</v>
      </c>
      <c r="D198" t="s">
        <v>8</v>
      </c>
      <c r="E198" t="s">
        <v>628</v>
      </c>
      <c r="F198">
        <v>6</v>
      </c>
      <c r="G198">
        <v>0</v>
      </c>
      <c r="H198" t="str">
        <f>INDEX(Bar_data!$A$3:$B$140,MATCH(C198,Bar_data!$A$3:$A$140,FALSE),2)</f>
        <v>Trust060</v>
      </c>
      <c r="I198" t="str">
        <f>INDEX(TrustCAHUB_map!$A$2:$D$139,MATCH($C198,TrustCAHUB_map!$A$2:$A$139,FALSE),3)</f>
        <v>North West and South West London</v>
      </c>
      <c r="J198" t="str">
        <f>INDEX(TrustCAHUB_map!$A$2:$D$139,MATCH($C198,TrustCAHUB_map!$A$2:$A$139,FALSE),4)</f>
        <v>London</v>
      </c>
    </row>
    <row r="199" spans="1:10" x14ac:dyDescent="0.3">
      <c r="A199" t="str">
        <f t="shared" si="3"/>
        <v>'RJC2015Palliative50-69'</v>
      </c>
      <c r="B199">
        <v>2015</v>
      </c>
      <c r="C199" t="s">
        <v>223</v>
      </c>
      <c r="D199" t="s">
        <v>8</v>
      </c>
      <c r="E199" t="s">
        <v>627</v>
      </c>
      <c r="F199">
        <v>7</v>
      </c>
      <c r="G199">
        <v>0</v>
      </c>
      <c r="H199" t="str">
        <f>INDEX(Bar_data!$A$3:$B$140,MATCH(C199,Bar_data!$A$3:$A$140,FALSE),2)</f>
        <v>Trust061</v>
      </c>
      <c r="I199" t="str">
        <f>INDEX(TrustCAHUB_map!$A$2:$D$139,MATCH($C199,TrustCAHUB_map!$A$2:$A$139,FALSE),3)</f>
        <v>West Midlands</v>
      </c>
      <c r="J199" t="str">
        <f>INDEX(TrustCAHUB_map!$A$2:$D$139,MATCH($C199,TrustCAHUB_map!$A$2:$A$139,FALSE),4)</f>
        <v>West Midlands</v>
      </c>
    </row>
    <row r="200" spans="1:10" x14ac:dyDescent="0.3">
      <c r="A200" t="str">
        <f t="shared" si="3"/>
        <v>'RJC2015Curative70+'</v>
      </c>
      <c r="B200">
        <v>2015</v>
      </c>
      <c r="C200" t="s">
        <v>223</v>
      </c>
      <c r="D200" t="s">
        <v>7</v>
      </c>
      <c r="E200" t="s">
        <v>628</v>
      </c>
      <c r="F200">
        <v>2</v>
      </c>
      <c r="G200">
        <v>1</v>
      </c>
      <c r="H200" t="str">
        <f>INDEX(Bar_data!$A$3:$B$140,MATCH(C200,Bar_data!$A$3:$A$140,FALSE),2)</f>
        <v>Trust061</v>
      </c>
      <c r="I200" t="str">
        <f>INDEX(TrustCAHUB_map!$A$2:$D$139,MATCH($C200,TrustCAHUB_map!$A$2:$A$139,FALSE),3)</f>
        <v>West Midlands</v>
      </c>
      <c r="J200" t="str">
        <f>INDEX(TrustCAHUB_map!$A$2:$D$139,MATCH($C200,TrustCAHUB_map!$A$2:$A$139,FALSE),4)</f>
        <v>West Midlands</v>
      </c>
    </row>
    <row r="201" spans="1:10" x14ac:dyDescent="0.3">
      <c r="A201" t="str">
        <f t="shared" si="3"/>
        <v>'RJC2015Palliative70+'</v>
      </c>
      <c r="B201">
        <v>2015</v>
      </c>
      <c r="C201" t="s">
        <v>223</v>
      </c>
      <c r="D201" t="s">
        <v>8</v>
      </c>
      <c r="E201" t="s">
        <v>628</v>
      </c>
      <c r="F201">
        <v>4</v>
      </c>
      <c r="G201">
        <v>0</v>
      </c>
      <c r="H201" t="str">
        <f>INDEX(Bar_data!$A$3:$B$140,MATCH(C201,Bar_data!$A$3:$A$140,FALSE),2)</f>
        <v>Trust061</v>
      </c>
      <c r="I201" t="str">
        <f>INDEX(TrustCAHUB_map!$A$2:$D$139,MATCH($C201,TrustCAHUB_map!$A$2:$A$139,FALSE),3)</f>
        <v>West Midlands</v>
      </c>
      <c r="J201" t="str">
        <f>INDEX(TrustCAHUB_map!$A$2:$D$139,MATCH($C201,TrustCAHUB_map!$A$2:$A$139,FALSE),4)</f>
        <v>West Midlands</v>
      </c>
    </row>
    <row r="202" spans="1:10" x14ac:dyDescent="0.3">
      <c r="A202" t="str">
        <f t="shared" si="3"/>
        <v>'RJE2015Palliative18-49'</v>
      </c>
      <c r="B202">
        <v>2015</v>
      </c>
      <c r="C202" t="s">
        <v>224</v>
      </c>
      <c r="D202" t="s">
        <v>8</v>
      </c>
      <c r="E202" t="s">
        <v>153</v>
      </c>
      <c r="F202">
        <v>1</v>
      </c>
      <c r="G202">
        <v>0</v>
      </c>
      <c r="H202" t="str">
        <f>INDEX(Bar_data!$A$3:$B$140,MATCH(C202,Bar_data!$A$3:$A$140,FALSE),2)</f>
        <v>Trust062</v>
      </c>
      <c r="I202" t="str">
        <f>INDEX(TrustCAHUB_map!$A$2:$D$139,MATCH($C202,TrustCAHUB_map!$A$2:$A$139,FALSE),3)</f>
        <v>West Midlands</v>
      </c>
      <c r="J202" t="str">
        <f>INDEX(TrustCAHUB_map!$A$2:$D$139,MATCH($C202,TrustCAHUB_map!$A$2:$A$139,FALSE),4)</f>
        <v>West Midlands</v>
      </c>
    </row>
    <row r="203" spans="1:10" x14ac:dyDescent="0.3">
      <c r="A203" t="str">
        <f t="shared" si="3"/>
        <v>'RJE2015Curative50-69'</v>
      </c>
      <c r="B203">
        <v>2015</v>
      </c>
      <c r="C203" t="s">
        <v>224</v>
      </c>
      <c r="D203" t="s">
        <v>7</v>
      </c>
      <c r="E203" t="s">
        <v>627</v>
      </c>
      <c r="F203">
        <v>3</v>
      </c>
      <c r="G203">
        <v>0</v>
      </c>
      <c r="H203" t="str">
        <f>INDEX(Bar_data!$A$3:$B$140,MATCH(C203,Bar_data!$A$3:$A$140,FALSE),2)</f>
        <v>Trust062</v>
      </c>
      <c r="I203" t="str">
        <f>INDEX(TrustCAHUB_map!$A$2:$D$139,MATCH($C203,TrustCAHUB_map!$A$2:$A$139,FALSE),3)</f>
        <v>West Midlands</v>
      </c>
      <c r="J203" t="str">
        <f>INDEX(TrustCAHUB_map!$A$2:$D$139,MATCH($C203,TrustCAHUB_map!$A$2:$A$139,FALSE),4)</f>
        <v>West Midlands</v>
      </c>
    </row>
    <row r="204" spans="1:10" x14ac:dyDescent="0.3">
      <c r="A204" t="str">
        <f t="shared" si="3"/>
        <v>'RJE2015Palliative50-69'</v>
      </c>
      <c r="B204">
        <v>2015</v>
      </c>
      <c r="C204" t="s">
        <v>224</v>
      </c>
      <c r="D204" t="s">
        <v>8</v>
      </c>
      <c r="E204" t="s">
        <v>627</v>
      </c>
      <c r="F204">
        <v>29</v>
      </c>
      <c r="G204">
        <v>3</v>
      </c>
      <c r="H204" t="str">
        <f>INDEX(Bar_data!$A$3:$B$140,MATCH(C204,Bar_data!$A$3:$A$140,FALSE),2)</f>
        <v>Trust062</v>
      </c>
      <c r="I204" t="str">
        <f>INDEX(TrustCAHUB_map!$A$2:$D$139,MATCH($C204,TrustCAHUB_map!$A$2:$A$139,FALSE),3)</f>
        <v>West Midlands</v>
      </c>
      <c r="J204" t="str">
        <f>INDEX(TrustCAHUB_map!$A$2:$D$139,MATCH($C204,TrustCAHUB_map!$A$2:$A$139,FALSE),4)</f>
        <v>West Midlands</v>
      </c>
    </row>
    <row r="205" spans="1:10" x14ac:dyDescent="0.3">
      <c r="A205" t="str">
        <f t="shared" si="3"/>
        <v>'RJE2015Curative70+'</v>
      </c>
      <c r="B205">
        <v>2015</v>
      </c>
      <c r="C205" t="s">
        <v>224</v>
      </c>
      <c r="D205" t="s">
        <v>7</v>
      </c>
      <c r="E205" t="s">
        <v>628</v>
      </c>
      <c r="F205">
        <v>3</v>
      </c>
      <c r="G205">
        <v>0</v>
      </c>
      <c r="H205" t="str">
        <f>INDEX(Bar_data!$A$3:$B$140,MATCH(C205,Bar_data!$A$3:$A$140,FALSE),2)</f>
        <v>Trust062</v>
      </c>
      <c r="I205" t="str">
        <f>INDEX(TrustCAHUB_map!$A$2:$D$139,MATCH($C205,TrustCAHUB_map!$A$2:$A$139,FALSE),3)</f>
        <v>West Midlands</v>
      </c>
      <c r="J205" t="str">
        <f>INDEX(TrustCAHUB_map!$A$2:$D$139,MATCH($C205,TrustCAHUB_map!$A$2:$A$139,FALSE),4)</f>
        <v>West Midlands</v>
      </c>
    </row>
    <row r="206" spans="1:10" x14ac:dyDescent="0.3">
      <c r="A206" t="str">
        <f t="shared" si="3"/>
        <v>'RJE2015Not assigned70+'</v>
      </c>
      <c r="B206">
        <v>2015</v>
      </c>
      <c r="C206" t="s">
        <v>224</v>
      </c>
      <c r="D206" t="s">
        <v>477</v>
      </c>
      <c r="E206" t="s">
        <v>628</v>
      </c>
      <c r="F206">
        <v>1</v>
      </c>
      <c r="G206">
        <v>0</v>
      </c>
      <c r="H206" t="str">
        <f>INDEX(Bar_data!$A$3:$B$140,MATCH(C206,Bar_data!$A$3:$A$140,FALSE),2)</f>
        <v>Trust062</v>
      </c>
      <c r="I206" t="str">
        <f>INDEX(TrustCAHUB_map!$A$2:$D$139,MATCH($C206,TrustCAHUB_map!$A$2:$A$139,FALSE),3)</f>
        <v>West Midlands</v>
      </c>
      <c r="J206" t="str">
        <f>INDEX(TrustCAHUB_map!$A$2:$D$139,MATCH($C206,TrustCAHUB_map!$A$2:$A$139,FALSE),4)</f>
        <v>West Midlands</v>
      </c>
    </row>
    <row r="207" spans="1:10" x14ac:dyDescent="0.3">
      <c r="A207" t="str">
        <f t="shared" si="3"/>
        <v>'RJE2015Palliative70+'</v>
      </c>
      <c r="B207">
        <v>2015</v>
      </c>
      <c r="C207" t="s">
        <v>224</v>
      </c>
      <c r="D207" t="s">
        <v>8</v>
      </c>
      <c r="E207" t="s">
        <v>628</v>
      </c>
      <c r="F207">
        <v>25</v>
      </c>
      <c r="G207">
        <v>6</v>
      </c>
      <c r="H207" t="str">
        <f>INDEX(Bar_data!$A$3:$B$140,MATCH(C207,Bar_data!$A$3:$A$140,FALSE),2)</f>
        <v>Trust062</v>
      </c>
      <c r="I207" t="str">
        <f>INDEX(TrustCAHUB_map!$A$2:$D$139,MATCH($C207,TrustCAHUB_map!$A$2:$A$139,FALSE),3)</f>
        <v>West Midlands</v>
      </c>
      <c r="J207" t="str">
        <f>INDEX(TrustCAHUB_map!$A$2:$D$139,MATCH($C207,TrustCAHUB_map!$A$2:$A$139,FALSE),4)</f>
        <v>West Midlands</v>
      </c>
    </row>
    <row r="208" spans="1:10" x14ac:dyDescent="0.3">
      <c r="A208" t="str">
        <f t="shared" si="3"/>
        <v>'RJL2015Palliative50-69'</v>
      </c>
      <c r="B208">
        <v>2015</v>
      </c>
      <c r="C208" t="s">
        <v>225</v>
      </c>
      <c r="D208" t="s">
        <v>8</v>
      </c>
      <c r="E208" t="s">
        <v>627</v>
      </c>
      <c r="F208">
        <v>6</v>
      </c>
      <c r="G208">
        <v>0</v>
      </c>
      <c r="H208" t="str">
        <f>INDEX(Bar_data!$A$3:$B$140,MATCH(C208,Bar_data!$A$3:$A$140,FALSE),2)</f>
        <v>Trust064</v>
      </c>
      <c r="I208" t="str">
        <f>INDEX(TrustCAHUB_map!$A$2:$D$139,MATCH($C208,TrustCAHUB_map!$A$2:$A$139,FALSE),3)</f>
        <v>Humber, Coast and Vale</v>
      </c>
      <c r="J208" t="str">
        <f>INDEX(TrustCAHUB_map!$A$2:$D$139,MATCH($C208,TrustCAHUB_map!$A$2:$A$139,FALSE),4)</f>
        <v>Yorkshire and Humber</v>
      </c>
    </row>
    <row r="209" spans="1:10" x14ac:dyDescent="0.3">
      <c r="A209" t="str">
        <f t="shared" si="3"/>
        <v>'RJL2015Palliative70+'</v>
      </c>
      <c r="B209">
        <v>2015</v>
      </c>
      <c r="C209" t="s">
        <v>225</v>
      </c>
      <c r="D209" t="s">
        <v>8</v>
      </c>
      <c r="E209" t="s">
        <v>628</v>
      </c>
      <c r="F209">
        <v>5</v>
      </c>
      <c r="G209">
        <v>1</v>
      </c>
      <c r="H209" t="str">
        <f>INDEX(Bar_data!$A$3:$B$140,MATCH(C209,Bar_data!$A$3:$A$140,FALSE),2)</f>
        <v>Trust064</v>
      </c>
      <c r="I209" t="str">
        <f>INDEX(TrustCAHUB_map!$A$2:$D$139,MATCH($C209,TrustCAHUB_map!$A$2:$A$139,FALSE),3)</f>
        <v>Humber, Coast and Vale</v>
      </c>
      <c r="J209" t="str">
        <f>INDEX(TrustCAHUB_map!$A$2:$D$139,MATCH($C209,TrustCAHUB_map!$A$2:$A$139,FALSE),4)</f>
        <v>Yorkshire and Humber</v>
      </c>
    </row>
    <row r="210" spans="1:10" x14ac:dyDescent="0.3">
      <c r="A210" t="str">
        <f t="shared" si="3"/>
        <v>'RJZ2015Not assigned50-69'</v>
      </c>
      <c r="B210">
        <v>2015</v>
      </c>
      <c r="C210" t="s">
        <v>228</v>
      </c>
      <c r="D210" t="s">
        <v>477</v>
      </c>
      <c r="E210" t="s">
        <v>627</v>
      </c>
      <c r="F210">
        <v>1</v>
      </c>
      <c r="G210">
        <v>0</v>
      </c>
      <c r="H210" t="str">
        <f>INDEX(Bar_data!$A$3:$B$140,MATCH(C210,Bar_data!$A$3:$A$140,FALSE),2)</f>
        <v>Trust067</v>
      </c>
      <c r="I210" t="str">
        <f>INDEX(TrustCAHUB_map!$A$2:$D$139,MATCH($C210,TrustCAHUB_map!$A$2:$A$139,FALSE),3)</f>
        <v>South East London</v>
      </c>
      <c r="J210" t="str">
        <f>INDEX(TrustCAHUB_map!$A$2:$D$139,MATCH($C210,TrustCAHUB_map!$A$2:$A$139,FALSE),4)</f>
        <v>London</v>
      </c>
    </row>
    <row r="211" spans="1:10" x14ac:dyDescent="0.3">
      <c r="A211" t="str">
        <f t="shared" si="3"/>
        <v>'RJZ2015Curative50-69'</v>
      </c>
      <c r="B211">
        <v>2015</v>
      </c>
      <c r="C211" t="s">
        <v>228</v>
      </c>
      <c r="D211" t="s">
        <v>7</v>
      </c>
      <c r="E211" t="s">
        <v>627</v>
      </c>
      <c r="F211">
        <v>1</v>
      </c>
      <c r="G211">
        <v>0</v>
      </c>
      <c r="H211" t="str">
        <f>INDEX(Bar_data!$A$3:$B$140,MATCH(C211,Bar_data!$A$3:$A$140,FALSE),2)</f>
        <v>Trust067</v>
      </c>
      <c r="I211" t="str">
        <f>INDEX(TrustCAHUB_map!$A$2:$D$139,MATCH($C211,TrustCAHUB_map!$A$2:$A$139,FALSE),3)</f>
        <v>South East London</v>
      </c>
      <c r="J211" t="str">
        <f>INDEX(TrustCAHUB_map!$A$2:$D$139,MATCH($C211,TrustCAHUB_map!$A$2:$A$139,FALSE),4)</f>
        <v>London</v>
      </c>
    </row>
    <row r="212" spans="1:10" x14ac:dyDescent="0.3">
      <c r="A212" t="str">
        <f t="shared" si="3"/>
        <v>'RJZ2015Palliative50-69'</v>
      </c>
      <c r="B212">
        <v>2015</v>
      </c>
      <c r="C212" t="s">
        <v>228</v>
      </c>
      <c r="D212" t="s">
        <v>8</v>
      </c>
      <c r="E212" t="s">
        <v>627</v>
      </c>
      <c r="F212">
        <v>2</v>
      </c>
      <c r="G212">
        <v>1</v>
      </c>
      <c r="H212" t="str">
        <f>INDEX(Bar_data!$A$3:$B$140,MATCH(C212,Bar_data!$A$3:$A$140,FALSE),2)</f>
        <v>Trust067</v>
      </c>
      <c r="I212" t="str">
        <f>INDEX(TrustCAHUB_map!$A$2:$D$139,MATCH($C212,TrustCAHUB_map!$A$2:$A$139,FALSE),3)</f>
        <v>South East London</v>
      </c>
      <c r="J212" t="str">
        <f>INDEX(TrustCAHUB_map!$A$2:$D$139,MATCH($C212,TrustCAHUB_map!$A$2:$A$139,FALSE),4)</f>
        <v>London</v>
      </c>
    </row>
    <row r="213" spans="1:10" x14ac:dyDescent="0.3">
      <c r="A213" t="str">
        <f t="shared" si="3"/>
        <v>'RJZ2015Palliative70+'</v>
      </c>
      <c r="B213">
        <v>2015</v>
      </c>
      <c r="C213" t="s">
        <v>228</v>
      </c>
      <c r="D213" t="s">
        <v>8</v>
      </c>
      <c r="E213" t="s">
        <v>628</v>
      </c>
      <c r="F213">
        <v>5</v>
      </c>
      <c r="G213">
        <v>2</v>
      </c>
      <c r="H213" t="str">
        <f>INDEX(Bar_data!$A$3:$B$140,MATCH(C213,Bar_data!$A$3:$A$140,FALSE),2)</f>
        <v>Trust067</v>
      </c>
      <c r="I213" t="str">
        <f>INDEX(TrustCAHUB_map!$A$2:$D$139,MATCH($C213,TrustCAHUB_map!$A$2:$A$139,FALSE),3)</f>
        <v>South East London</v>
      </c>
      <c r="J213" t="str">
        <f>INDEX(TrustCAHUB_map!$A$2:$D$139,MATCH($C213,TrustCAHUB_map!$A$2:$A$139,FALSE),4)</f>
        <v>London</v>
      </c>
    </row>
    <row r="214" spans="1:10" x14ac:dyDescent="0.3">
      <c r="A214" t="str">
        <f t="shared" si="3"/>
        <v>'RK52015Palliative50-69'</v>
      </c>
      <c r="B214">
        <v>2015</v>
      </c>
      <c r="C214" t="s">
        <v>229</v>
      </c>
      <c r="D214" t="s">
        <v>8</v>
      </c>
      <c r="E214" t="s">
        <v>627</v>
      </c>
      <c r="F214">
        <v>5</v>
      </c>
      <c r="G214">
        <v>0</v>
      </c>
      <c r="H214" t="str">
        <f>INDEX(Bar_data!$A$3:$B$140,MATCH(C214,Bar_data!$A$3:$A$140,FALSE),2)</f>
        <v>Trust068</v>
      </c>
      <c r="I214" t="str">
        <f>INDEX(TrustCAHUB_map!$A$2:$D$139,MATCH($C214,TrustCAHUB_map!$A$2:$A$139,FALSE),3)</f>
        <v>East Midlands</v>
      </c>
      <c r="J214" t="str">
        <f>INDEX(TrustCAHUB_map!$A$2:$D$139,MATCH($C214,TrustCAHUB_map!$A$2:$A$139,FALSE),4)</f>
        <v>East Midlands</v>
      </c>
    </row>
    <row r="215" spans="1:10" x14ac:dyDescent="0.3">
      <c r="A215" t="str">
        <f t="shared" si="3"/>
        <v>'RK52015Palliative70+'</v>
      </c>
      <c r="B215">
        <v>2015</v>
      </c>
      <c r="C215" t="s">
        <v>229</v>
      </c>
      <c r="D215" t="s">
        <v>8</v>
      </c>
      <c r="E215" t="s">
        <v>628</v>
      </c>
      <c r="F215">
        <v>6</v>
      </c>
      <c r="G215">
        <v>0</v>
      </c>
      <c r="H215" t="str">
        <f>INDEX(Bar_data!$A$3:$B$140,MATCH(C215,Bar_data!$A$3:$A$140,FALSE),2)</f>
        <v>Trust068</v>
      </c>
      <c r="I215" t="str">
        <f>INDEX(TrustCAHUB_map!$A$2:$D$139,MATCH($C215,TrustCAHUB_map!$A$2:$A$139,FALSE),3)</f>
        <v>East Midlands</v>
      </c>
      <c r="J215" t="str">
        <f>INDEX(TrustCAHUB_map!$A$2:$D$139,MATCH($C215,TrustCAHUB_map!$A$2:$A$139,FALSE),4)</f>
        <v>East Midlands</v>
      </c>
    </row>
    <row r="216" spans="1:10" x14ac:dyDescent="0.3">
      <c r="A216" t="str">
        <f t="shared" si="3"/>
        <v>'RK92015Palliative50-69'</v>
      </c>
      <c r="B216">
        <v>2015</v>
      </c>
      <c r="C216" t="s">
        <v>230</v>
      </c>
      <c r="D216" t="s">
        <v>8</v>
      </c>
      <c r="E216" t="s">
        <v>627</v>
      </c>
      <c r="F216">
        <v>12</v>
      </c>
      <c r="G216">
        <v>0</v>
      </c>
      <c r="H216" t="str">
        <f>INDEX(Bar_data!$A$3:$B$140,MATCH(C216,Bar_data!$A$3:$A$140,FALSE),2)</f>
        <v>Trust069</v>
      </c>
      <c r="I216" t="str">
        <f>INDEX(TrustCAHUB_map!$A$2:$D$139,MATCH($C216,TrustCAHUB_map!$A$2:$A$139,FALSE),3)</f>
        <v>Peninsula</v>
      </c>
      <c r="J216" t="str">
        <f>INDEX(TrustCAHUB_map!$A$2:$D$139,MATCH($C216,TrustCAHUB_map!$A$2:$A$139,FALSE),4)</f>
        <v>South West</v>
      </c>
    </row>
    <row r="217" spans="1:10" x14ac:dyDescent="0.3">
      <c r="A217" t="str">
        <f t="shared" si="3"/>
        <v>'RK92015Not assigned50-69'</v>
      </c>
      <c r="B217">
        <v>2015</v>
      </c>
      <c r="C217" t="s">
        <v>230</v>
      </c>
      <c r="D217" t="s">
        <v>477</v>
      </c>
      <c r="E217" t="s">
        <v>627</v>
      </c>
      <c r="F217">
        <v>2</v>
      </c>
      <c r="G217">
        <v>0</v>
      </c>
      <c r="H217" t="str">
        <f>INDEX(Bar_data!$A$3:$B$140,MATCH(C217,Bar_data!$A$3:$A$140,FALSE),2)</f>
        <v>Trust069</v>
      </c>
      <c r="I217" t="str">
        <f>INDEX(TrustCAHUB_map!$A$2:$D$139,MATCH($C217,TrustCAHUB_map!$A$2:$A$139,FALSE),3)</f>
        <v>Peninsula</v>
      </c>
      <c r="J217" t="str">
        <f>INDEX(TrustCAHUB_map!$A$2:$D$139,MATCH($C217,TrustCAHUB_map!$A$2:$A$139,FALSE),4)</f>
        <v>South West</v>
      </c>
    </row>
    <row r="218" spans="1:10" x14ac:dyDescent="0.3">
      <c r="A218" t="str">
        <f t="shared" si="3"/>
        <v>'RK92015Not assigned70+'</v>
      </c>
      <c r="B218">
        <v>2015</v>
      </c>
      <c r="C218" t="s">
        <v>230</v>
      </c>
      <c r="D218" t="s">
        <v>477</v>
      </c>
      <c r="E218" t="s">
        <v>628</v>
      </c>
      <c r="F218">
        <v>2</v>
      </c>
      <c r="G218">
        <v>0</v>
      </c>
      <c r="H218" t="str">
        <f>INDEX(Bar_data!$A$3:$B$140,MATCH(C218,Bar_data!$A$3:$A$140,FALSE),2)</f>
        <v>Trust069</v>
      </c>
      <c r="I218" t="str">
        <f>INDEX(TrustCAHUB_map!$A$2:$D$139,MATCH($C218,TrustCAHUB_map!$A$2:$A$139,FALSE),3)</f>
        <v>Peninsula</v>
      </c>
      <c r="J218" t="str">
        <f>INDEX(TrustCAHUB_map!$A$2:$D$139,MATCH($C218,TrustCAHUB_map!$A$2:$A$139,FALSE),4)</f>
        <v>South West</v>
      </c>
    </row>
    <row r="219" spans="1:10" x14ac:dyDescent="0.3">
      <c r="A219" t="str">
        <f t="shared" si="3"/>
        <v>'RK92015Curative70+'</v>
      </c>
      <c r="B219">
        <v>2015</v>
      </c>
      <c r="C219" t="s">
        <v>230</v>
      </c>
      <c r="D219" t="s">
        <v>7</v>
      </c>
      <c r="E219" t="s">
        <v>628</v>
      </c>
      <c r="F219">
        <v>1</v>
      </c>
      <c r="G219">
        <v>0</v>
      </c>
      <c r="H219" t="str">
        <f>INDEX(Bar_data!$A$3:$B$140,MATCH(C219,Bar_data!$A$3:$A$140,FALSE),2)</f>
        <v>Trust069</v>
      </c>
      <c r="I219" t="str">
        <f>INDEX(TrustCAHUB_map!$A$2:$D$139,MATCH($C219,TrustCAHUB_map!$A$2:$A$139,FALSE),3)</f>
        <v>Peninsula</v>
      </c>
      <c r="J219" t="str">
        <f>INDEX(TrustCAHUB_map!$A$2:$D$139,MATCH($C219,TrustCAHUB_map!$A$2:$A$139,FALSE),4)</f>
        <v>South West</v>
      </c>
    </row>
    <row r="220" spans="1:10" x14ac:dyDescent="0.3">
      <c r="A220" t="str">
        <f t="shared" si="3"/>
        <v>'RK92015Palliative70+'</v>
      </c>
      <c r="B220">
        <v>2015</v>
      </c>
      <c r="C220" t="s">
        <v>230</v>
      </c>
      <c r="D220" t="s">
        <v>8</v>
      </c>
      <c r="E220" t="s">
        <v>628</v>
      </c>
      <c r="F220">
        <v>7</v>
      </c>
      <c r="G220">
        <v>1</v>
      </c>
      <c r="H220" t="str">
        <f>INDEX(Bar_data!$A$3:$B$140,MATCH(C220,Bar_data!$A$3:$A$140,FALSE),2)</f>
        <v>Trust069</v>
      </c>
      <c r="I220" t="str">
        <f>INDEX(TrustCAHUB_map!$A$2:$D$139,MATCH($C220,TrustCAHUB_map!$A$2:$A$139,FALSE),3)</f>
        <v>Peninsula</v>
      </c>
      <c r="J220" t="str">
        <f>INDEX(TrustCAHUB_map!$A$2:$D$139,MATCH($C220,TrustCAHUB_map!$A$2:$A$139,FALSE),4)</f>
        <v>South West</v>
      </c>
    </row>
    <row r="221" spans="1:10" x14ac:dyDescent="0.3">
      <c r="A221" t="str">
        <f t="shared" si="3"/>
        <v>'RKE2015Palliative70+'</v>
      </c>
      <c r="B221">
        <v>2015</v>
      </c>
      <c r="C221" t="s">
        <v>231</v>
      </c>
      <c r="D221" t="s">
        <v>8</v>
      </c>
      <c r="E221" t="s">
        <v>628</v>
      </c>
      <c r="F221">
        <v>1</v>
      </c>
      <c r="G221">
        <v>0</v>
      </c>
      <c r="H221" t="str">
        <f>INDEX(Bar_data!$A$3:$B$140,MATCH(C221,Bar_data!$A$3:$A$140,FALSE),2)</f>
        <v>Trust071</v>
      </c>
      <c r="I221" t="str">
        <f>INDEX(TrustCAHUB_map!$A$2:$D$139,MATCH($C221,TrustCAHUB_map!$A$2:$A$139,FALSE),3)</f>
        <v>North Central and North East London</v>
      </c>
      <c r="J221" t="str">
        <f>INDEX(TrustCAHUB_map!$A$2:$D$139,MATCH($C221,TrustCAHUB_map!$A$2:$A$139,FALSE),4)</f>
        <v>London</v>
      </c>
    </row>
    <row r="222" spans="1:10" x14ac:dyDescent="0.3">
      <c r="A222" t="str">
        <f t="shared" si="3"/>
        <v>'RL42015Palliative18-49'</v>
      </c>
      <c r="B222">
        <v>2015</v>
      </c>
      <c r="C222" t="s">
        <v>232</v>
      </c>
      <c r="D222" t="s">
        <v>8</v>
      </c>
      <c r="E222" t="s">
        <v>153</v>
      </c>
      <c r="F222">
        <v>1</v>
      </c>
      <c r="G222">
        <v>0</v>
      </c>
      <c r="H222" t="str">
        <f>INDEX(Bar_data!$A$3:$B$140,MATCH(C222,Bar_data!$A$3:$A$140,FALSE),2)</f>
        <v>Trust072</v>
      </c>
      <c r="I222" t="str">
        <f>INDEX(TrustCAHUB_map!$A$2:$D$139,MATCH($C222,TrustCAHUB_map!$A$2:$A$139,FALSE),3)</f>
        <v>West Midlands</v>
      </c>
      <c r="J222" t="str">
        <f>INDEX(TrustCAHUB_map!$A$2:$D$139,MATCH($C222,TrustCAHUB_map!$A$2:$A$139,FALSE),4)</f>
        <v>West Midlands</v>
      </c>
    </row>
    <row r="223" spans="1:10" x14ac:dyDescent="0.3">
      <c r="A223" t="str">
        <f t="shared" si="3"/>
        <v>'RL42015Palliative50-69'</v>
      </c>
      <c r="B223">
        <v>2015</v>
      </c>
      <c r="C223" t="s">
        <v>232</v>
      </c>
      <c r="D223" t="s">
        <v>8</v>
      </c>
      <c r="E223" t="s">
        <v>627</v>
      </c>
      <c r="F223">
        <v>9</v>
      </c>
      <c r="G223">
        <v>0</v>
      </c>
      <c r="H223" t="str">
        <f>INDEX(Bar_data!$A$3:$B$140,MATCH(C223,Bar_data!$A$3:$A$140,FALSE),2)</f>
        <v>Trust072</v>
      </c>
      <c r="I223" t="str">
        <f>INDEX(TrustCAHUB_map!$A$2:$D$139,MATCH($C223,TrustCAHUB_map!$A$2:$A$139,FALSE),3)</f>
        <v>West Midlands</v>
      </c>
      <c r="J223" t="str">
        <f>INDEX(TrustCAHUB_map!$A$2:$D$139,MATCH($C223,TrustCAHUB_map!$A$2:$A$139,FALSE),4)</f>
        <v>West Midlands</v>
      </c>
    </row>
    <row r="224" spans="1:10" x14ac:dyDescent="0.3">
      <c r="A224" t="str">
        <f t="shared" si="3"/>
        <v>'RL42015Palliative70+'</v>
      </c>
      <c r="B224">
        <v>2015</v>
      </c>
      <c r="C224" t="s">
        <v>232</v>
      </c>
      <c r="D224" t="s">
        <v>8</v>
      </c>
      <c r="E224" t="s">
        <v>628</v>
      </c>
      <c r="F224">
        <v>2</v>
      </c>
      <c r="G224">
        <v>0</v>
      </c>
      <c r="H224" t="str">
        <f>INDEX(Bar_data!$A$3:$B$140,MATCH(C224,Bar_data!$A$3:$A$140,FALSE),2)</f>
        <v>Trust072</v>
      </c>
      <c r="I224" t="str">
        <f>INDEX(TrustCAHUB_map!$A$2:$D$139,MATCH($C224,TrustCAHUB_map!$A$2:$A$139,FALSE),3)</f>
        <v>West Midlands</v>
      </c>
      <c r="J224" t="str">
        <f>INDEX(TrustCAHUB_map!$A$2:$D$139,MATCH($C224,TrustCAHUB_map!$A$2:$A$139,FALSE),4)</f>
        <v>West Midlands</v>
      </c>
    </row>
    <row r="225" spans="1:10" x14ac:dyDescent="0.3">
      <c r="A225" t="str">
        <f t="shared" si="3"/>
        <v>'RLN2015Palliative18-49'</v>
      </c>
      <c r="B225">
        <v>2015</v>
      </c>
      <c r="C225" t="s">
        <v>233</v>
      </c>
      <c r="D225" t="s">
        <v>8</v>
      </c>
      <c r="E225" t="s">
        <v>153</v>
      </c>
      <c r="F225">
        <v>4</v>
      </c>
      <c r="G225">
        <v>1</v>
      </c>
      <c r="H225" t="str">
        <f>INDEX(Bar_data!$A$3:$B$140,MATCH(C225,Bar_data!$A$3:$A$140,FALSE),2)</f>
        <v>Trust073</v>
      </c>
      <c r="I225" t="str">
        <f>INDEX(TrustCAHUB_map!$A$2:$D$139,MATCH($C225,TrustCAHUB_map!$A$2:$A$139,FALSE),3)</f>
        <v>North East and Cumbria</v>
      </c>
      <c r="J225" t="str">
        <f>INDEX(TrustCAHUB_map!$A$2:$D$139,MATCH($C225,TrustCAHUB_map!$A$2:$A$139,FALSE),4)</f>
        <v>North East</v>
      </c>
    </row>
    <row r="226" spans="1:10" x14ac:dyDescent="0.3">
      <c r="A226" t="str">
        <f t="shared" si="3"/>
        <v>'RLN2015Palliative50-69'</v>
      </c>
      <c r="B226">
        <v>2015</v>
      </c>
      <c r="C226" t="s">
        <v>233</v>
      </c>
      <c r="D226" t="s">
        <v>8</v>
      </c>
      <c r="E226" t="s">
        <v>627</v>
      </c>
      <c r="F226">
        <v>23</v>
      </c>
      <c r="G226">
        <v>0</v>
      </c>
      <c r="H226" t="str">
        <f>INDEX(Bar_data!$A$3:$B$140,MATCH(C226,Bar_data!$A$3:$A$140,FALSE),2)</f>
        <v>Trust073</v>
      </c>
      <c r="I226" t="str">
        <f>INDEX(TrustCAHUB_map!$A$2:$D$139,MATCH($C226,TrustCAHUB_map!$A$2:$A$139,FALSE),3)</f>
        <v>North East and Cumbria</v>
      </c>
      <c r="J226" t="str">
        <f>INDEX(TrustCAHUB_map!$A$2:$D$139,MATCH($C226,TrustCAHUB_map!$A$2:$A$139,FALSE),4)</f>
        <v>North East</v>
      </c>
    </row>
    <row r="227" spans="1:10" x14ac:dyDescent="0.3">
      <c r="A227" t="str">
        <f t="shared" si="3"/>
        <v>'RLN2015Curative70+'</v>
      </c>
      <c r="B227">
        <v>2015</v>
      </c>
      <c r="C227" t="s">
        <v>233</v>
      </c>
      <c r="D227" t="s">
        <v>7</v>
      </c>
      <c r="E227" t="s">
        <v>628</v>
      </c>
      <c r="F227">
        <v>1</v>
      </c>
      <c r="G227">
        <v>0</v>
      </c>
      <c r="H227" t="str">
        <f>INDEX(Bar_data!$A$3:$B$140,MATCH(C227,Bar_data!$A$3:$A$140,FALSE),2)</f>
        <v>Trust073</v>
      </c>
      <c r="I227" t="str">
        <f>INDEX(TrustCAHUB_map!$A$2:$D$139,MATCH($C227,TrustCAHUB_map!$A$2:$A$139,FALSE),3)</f>
        <v>North East and Cumbria</v>
      </c>
      <c r="J227" t="str">
        <f>INDEX(TrustCAHUB_map!$A$2:$D$139,MATCH($C227,TrustCAHUB_map!$A$2:$A$139,FALSE),4)</f>
        <v>North East</v>
      </c>
    </row>
    <row r="228" spans="1:10" x14ac:dyDescent="0.3">
      <c r="A228" t="str">
        <f t="shared" si="3"/>
        <v>'RLN2015Palliative70+'</v>
      </c>
      <c r="B228">
        <v>2015</v>
      </c>
      <c r="C228" t="s">
        <v>233</v>
      </c>
      <c r="D228" t="s">
        <v>8</v>
      </c>
      <c r="E228" t="s">
        <v>628</v>
      </c>
      <c r="F228">
        <v>10</v>
      </c>
      <c r="G228">
        <v>0</v>
      </c>
      <c r="H228" t="str">
        <f>INDEX(Bar_data!$A$3:$B$140,MATCH(C228,Bar_data!$A$3:$A$140,FALSE),2)</f>
        <v>Trust073</v>
      </c>
      <c r="I228" t="str">
        <f>INDEX(TrustCAHUB_map!$A$2:$D$139,MATCH($C228,TrustCAHUB_map!$A$2:$A$139,FALSE),3)</f>
        <v>North East and Cumbria</v>
      </c>
      <c r="J228" t="str">
        <f>INDEX(TrustCAHUB_map!$A$2:$D$139,MATCH($C228,TrustCAHUB_map!$A$2:$A$139,FALSE),4)</f>
        <v>North East</v>
      </c>
    </row>
    <row r="229" spans="1:10" x14ac:dyDescent="0.3">
      <c r="A229" t="str">
        <f t="shared" si="3"/>
        <v>'RLT2015Palliative18-49'</v>
      </c>
      <c r="B229">
        <v>2015</v>
      </c>
      <c r="C229" t="s">
        <v>235</v>
      </c>
      <c r="D229" t="s">
        <v>8</v>
      </c>
      <c r="E229" t="s">
        <v>153</v>
      </c>
      <c r="F229">
        <v>1</v>
      </c>
      <c r="G229">
        <v>0</v>
      </c>
      <c r="H229" t="str">
        <f>INDEX(Bar_data!$A$3:$B$140,MATCH(C229,Bar_data!$A$3:$A$140,FALSE),2)</f>
        <v>Trust075</v>
      </c>
      <c r="I229" t="str">
        <f>INDEX(TrustCAHUB_map!$A$2:$D$139,MATCH($C229,TrustCAHUB_map!$A$2:$A$139,FALSE),3)</f>
        <v>West Midlands</v>
      </c>
      <c r="J229" t="str">
        <f>INDEX(TrustCAHUB_map!$A$2:$D$139,MATCH($C229,TrustCAHUB_map!$A$2:$A$139,FALSE),4)</f>
        <v>West Midlands</v>
      </c>
    </row>
    <row r="230" spans="1:10" x14ac:dyDescent="0.3">
      <c r="A230" t="str">
        <f t="shared" si="3"/>
        <v>'RLT2015Palliative50-69'</v>
      </c>
      <c r="B230">
        <v>2015</v>
      </c>
      <c r="C230" t="s">
        <v>235</v>
      </c>
      <c r="D230" t="s">
        <v>8</v>
      </c>
      <c r="E230" t="s">
        <v>627</v>
      </c>
      <c r="F230">
        <v>3</v>
      </c>
      <c r="G230">
        <v>0</v>
      </c>
      <c r="H230" t="str">
        <f>INDEX(Bar_data!$A$3:$B$140,MATCH(C230,Bar_data!$A$3:$A$140,FALSE),2)</f>
        <v>Trust075</v>
      </c>
      <c r="I230" t="str">
        <f>INDEX(TrustCAHUB_map!$A$2:$D$139,MATCH($C230,TrustCAHUB_map!$A$2:$A$139,FALSE),3)</f>
        <v>West Midlands</v>
      </c>
      <c r="J230" t="str">
        <f>INDEX(TrustCAHUB_map!$A$2:$D$139,MATCH($C230,TrustCAHUB_map!$A$2:$A$139,FALSE),4)</f>
        <v>West Midlands</v>
      </c>
    </row>
    <row r="231" spans="1:10" x14ac:dyDescent="0.3">
      <c r="A231" t="str">
        <f t="shared" si="3"/>
        <v>'RLT2015Curative70+'</v>
      </c>
      <c r="B231">
        <v>2015</v>
      </c>
      <c r="C231" t="s">
        <v>235</v>
      </c>
      <c r="D231" t="s">
        <v>7</v>
      </c>
      <c r="E231" t="s">
        <v>628</v>
      </c>
      <c r="F231">
        <v>1</v>
      </c>
      <c r="G231">
        <v>0</v>
      </c>
      <c r="H231" t="str">
        <f>INDEX(Bar_data!$A$3:$B$140,MATCH(C231,Bar_data!$A$3:$A$140,FALSE),2)</f>
        <v>Trust075</v>
      </c>
      <c r="I231" t="str">
        <f>INDEX(TrustCAHUB_map!$A$2:$D$139,MATCH($C231,TrustCAHUB_map!$A$2:$A$139,FALSE),3)</f>
        <v>West Midlands</v>
      </c>
      <c r="J231" t="str">
        <f>INDEX(TrustCAHUB_map!$A$2:$D$139,MATCH($C231,TrustCAHUB_map!$A$2:$A$139,FALSE),4)</f>
        <v>West Midlands</v>
      </c>
    </row>
    <row r="232" spans="1:10" x14ac:dyDescent="0.3">
      <c r="A232" t="str">
        <f t="shared" si="3"/>
        <v>'RLT2015Palliative70+'</v>
      </c>
      <c r="B232">
        <v>2015</v>
      </c>
      <c r="C232" t="s">
        <v>235</v>
      </c>
      <c r="D232" t="s">
        <v>8</v>
      </c>
      <c r="E232" t="s">
        <v>628</v>
      </c>
      <c r="F232">
        <v>5</v>
      </c>
      <c r="G232">
        <v>2</v>
      </c>
      <c r="H232" t="str">
        <f>INDEX(Bar_data!$A$3:$B$140,MATCH(C232,Bar_data!$A$3:$A$140,FALSE),2)</f>
        <v>Trust075</v>
      </c>
      <c r="I232" t="str">
        <f>INDEX(TrustCAHUB_map!$A$2:$D$139,MATCH($C232,TrustCAHUB_map!$A$2:$A$139,FALSE),3)</f>
        <v>West Midlands</v>
      </c>
      <c r="J232" t="str">
        <f>INDEX(TrustCAHUB_map!$A$2:$D$139,MATCH($C232,TrustCAHUB_map!$A$2:$A$139,FALSE),4)</f>
        <v>West Midlands</v>
      </c>
    </row>
    <row r="233" spans="1:10" x14ac:dyDescent="0.3">
      <c r="A233" t="str">
        <f t="shared" si="3"/>
        <v>'RM12015Curative18-49'</v>
      </c>
      <c r="B233">
        <v>2015</v>
      </c>
      <c r="C233" t="s">
        <v>236</v>
      </c>
      <c r="D233" t="s">
        <v>7</v>
      </c>
      <c r="E233" t="s">
        <v>153</v>
      </c>
      <c r="F233">
        <v>1</v>
      </c>
      <c r="G233">
        <v>0</v>
      </c>
      <c r="H233" t="str">
        <f>INDEX(Bar_data!$A$3:$B$140,MATCH(C233,Bar_data!$A$3:$A$140,FALSE),2)</f>
        <v>Trust076</v>
      </c>
      <c r="I233" t="str">
        <f>INDEX(TrustCAHUB_map!$A$2:$D$139,MATCH($C233,TrustCAHUB_map!$A$2:$A$139,FALSE),3)</f>
        <v>East of England</v>
      </c>
      <c r="J233" t="str">
        <f>INDEX(TrustCAHUB_map!$A$2:$D$139,MATCH($C233,TrustCAHUB_map!$A$2:$A$139,FALSE),4)</f>
        <v>East of England</v>
      </c>
    </row>
    <row r="234" spans="1:10" x14ac:dyDescent="0.3">
      <c r="A234" t="str">
        <f t="shared" si="3"/>
        <v>'RM12015Palliative18-49'</v>
      </c>
      <c r="B234">
        <v>2015</v>
      </c>
      <c r="C234" t="s">
        <v>236</v>
      </c>
      <c r="D234" t="s">
        <v>8</v>
      </c>
      <c r="E234" t="s">
        <v>153</v>
      </c>
      <c r="F234">
        <v>1</v>
      </c>
      <c r="G234">
        <v>0</v>
      </c>
      <c r="H234" t="str">
        <f>INDEX(Bar_data!$A$3:$B$140,MATCH(C234,Bar_data!$A$3:$A$140,FALSE),2)</f>
        <v>Trust076</v>
      </c>
      <c r="I234" t="str">
        <f>INDEX(TrustCAHUB_map!$A$2:$D$139,MATCH($C234,TrustCAHUB_map!$A$2:$A$139,FALSE),3)</f>
        <v>East of England</v>
      </c>
      <c r="J234" t="str">
        <f>INDEX(TrustCAHUB_map!$A$2:$D$139,MATCH($C234,TrustCAHUB_map!$A$2:$A$139,FALSE),4)</f>
        <v>East of England</v>
      </c>
    </row>
    <row r="235" spans="1:10" x14ac:dyDescent="0.3">
      <c r="A235" t="str">
        <f t="shared" si="3"/>
        <v>'RM12015Palliative50-69'</v>
      </c>
      <c r="B235">
        <v>2015</v>
      </c>
      <c r="C235" t="s">
        <v>236</v>
      </c>
      <c r="D235" t="s">
        <v>8</v>
      </c>
      <c r="E235" t="s">
        <v>627</v>
      </c>
      <c r="F235">
        <v>21</v>
      </c>
      <c r="G235">
        <v>5</v>
      </c>
      <c r="H235" t="str">
        <f>INDEX(Bar_data!$A$3:$B$140,MATCH(C235,Bar_data!$A$3:$A$140,FALSE),2)</f>
        <v>Trust076</v>
      </c>
      <c r="I235" t="str">
        <f>INDEX(TrustCAHUB_map!$A$2:$D$139,MATCH($C235,TrustCAHUB_map!$A$2:$A$139,FALSE),3)</f>
        <v>East of England</v>
      </c>
      <c r="J235" t="str">
        <f>INDEX(TrustCAHUB_map!$A$2:$D$139,MATCH($C235,TrustCAHUB_map!$A$2:$A$139,FALSE),4)</f>
        <v>East of England</v>
      </c>
    </row>
    <row r="236" spans="1:10" x14ac:dyDescent="0.3">
      <c r="A236" t="str">
        <f t="shared" si="3"/>
        <v>'RM12015Curative50-69'</v>
      </c>
      <c r="B236">
        <v>2015</v>
      </c>
      <c r="C236" t="s">
        <v>236</v>
      </c>
      <c r="D236" t="s">
        <v>7</v>
      </c>
      <c r="E236" t="s">
        <v>627</v>
      </c>
      <c r="F236">
        <v>5</v>
      </c>
      <c r="G236">
        <v>0</v>
      </c>
      <c r="H236" t="str">
        <f>INDEX(Bar_data!$A$3:$B$140,MATCH(C236,Bar_data!$A$3:$A$140,FALSE),2)</f>
        <v>Trust076</v>
      </c>
      <c r="I236" t="str">
        <f>INDEX(TrustCAHUB_map!$A$2:$D$139,MATCH($C236,TrustCAHUB_map!$A$2:$A$139,FALSE),3)</f>
        <v>East of England</v>
      </c>
      <c r="J236" t="str">
        <f>INDEX(TrustCAHUB_map!$A$2:$D$139,MATCH($C236,TrustCAHUB_map!$A$2:$A$139,FALSE),4)</f>
        <v>East of England</v>
      </c>
    </row>
    <row r="237" spans="1:10" x14ac:dyDescent="0.3">
      <c r="A237" t="str">
        <f t="shared" si="3"/>
        <v>'RM12015Curative70+'</v>
      </c>
      <c r="B237">
        <v>2015</v>
      </c>
      <c r="C237" t="s">
        <v>236</v>
      </c>
      <c r="D237" t="s">
        <v>7</v>
      </c>
      <c r="E237" t="s">
        <v>628</v>
      </c>
      <c r="F237">
        <v>1</v>
      </c>
      <c r="G237">
        <v>0</v>
      </c>
      <c r="H237" t="str">
        <f>INDEX(Bar_data!$A$3:$B$140,MATCH(C237,Bar_data!$A$3:$A$140,FALSE),2)</f>
        <v>Trust076</v>
      </c>
      <c r="I237" t="str">
        <f>INDEX(TrustCAHUB_map!$A$2:$D$139,MATCH($C237,TrustCAHUB_map!$A$2:$A$139,FALSE),3)</f>
        <v>East of England</v>
      </c>
      <c r="J237" t="str">
        <f>INDEX(TrustCAHUB_map!$A$2:$D$139,MATCH($C237,TrustCAHUB_map!$A$2:$A$139,FALSE),4)</f>
        <v>East of England</v>
      </c>
    </row>
    <row r="238" spans="1:10" x14ac:dyDescent="0.3">
      <c r="A238" t="str">
        <f t="shared" si="3"/>
        <v>'RM12015Palliative70+'</v>
      </c>
      <c r="B238">
        <v>2015</v>
      </c>
      <c r="C238" t="s">
        <v>236</v>
      </c>
      <c r="D238" t="s">
        <v>8</v>
      </c>
      <c r="E238" t="s">
        <v>628</v>
      </c>
      <c r="F238">
        <v>13</v>
      </c>
      <c r="G238">
        <v>3</v>
      </c>
      <c r="H238" t="str">
        <f>INDEX(Bar_data!$A$3:$B$140,MATCH(C238,Bar_data!$A$3:$A$140,FALSE),2)</f>
        <v>Trust076</v>
      </c>
      <c r="I238" t="str">
        <f>INDEX(TrustCAHUB_map!$A$2:$D$139,MATCH($C238,TrustCAHUB_map!$A$2:$A$139,FALSE),3)</f>
        <v>East of England</v>
      </c>
      <c r="J238" t="str">
        <f>INDEX(TrustCAHUB_map!$A$2:$D$139,MATCH($C238,TrustCAHUB_map!$A$2:$A$139,FALSE),4)</f>
        <v>East of England</v>
      </c>
    </row>
    <row r="239" spans="1:10" x14ac:dyDescent="0.3">
      <c r="A239" t="str">
        <f t="shared" si="3"/>
        <v>'RN32015Palliative18-49'</v>
      </c>
      <c r="B239">
        <v>2015</v>
      </c>
      <c r="C239" t="s">
        <v>240</v>
      </c>
      <c r="D239" t="s">
        <v>8</v>
      </c>
      <c r="E239" t="s">
        <v>153</v>
      </c>
      <c r="F239">
        <v>1</v>
      </c>
      <c r="G239">
        <v>0</v>
      </c>
      <c r="H239" t="str">
        <f>INDEX(Bar_data!$A$3:$B$140,MATCH(C239,Bar_data!$A$3:$A$140,FALSE),2)</f>
        <v>Trust080</v>
      </c>
      <c r="I239" t="str">
        <f>INDEX(TrustCAHUB_map!$A$2:$D$139,MATCH($C239,TrustCAHUB_map!$A$2:$A$139,FALSE),3)</f>
        <v>Thames Valley</v>
      </c>
      <c r="J239" t="str">
        <f>INDEX(TrustCAHUB_map!$A$2:$D$139,MATCH($C239,TrustCAHUB_map!$A$2:$A$139,FALSE),4)</f>
        <v>South East</v>
      </c>
    </row>
    <row r="240" spans="1:10" x14ac:dyDescent="0.3">
      <c r="A240" t="str">
        <f t="shared" si="3"/>
        <v>'RN32015Palliative50-69'</v>
      </c>
      <c r="B240">
        <v>2015</v>
      </c>
      <c r="C240" t="s">
        <v>240</v>
      </c>
      <c r="D240" t="s">
        <v>8</v>
      </c>
      <c r="E240" t="s">
        <v>627</v>
      </c>
      <c r="F240">
        <v>7</v>
      </c>
      <c r="G240">
        <v>0</v>
      </c>
      <c r="H240" t="str">
        <f>INDEX(Bar_data!$A$3:$B$140,MATCH(C240,Bar_data!$A$3:$A$140,FALSE),2)</f>
        <v>Trust080</v>
      </c>
      <c r="I240" t="str">
        <f>INDEX(TrustCAHUB_map!$A$2:$D$139,MATCH($C240,TrustCAHUB_map!$A$2:$A$139,FALSE),3)</f>
        <v>Thames Valley</v>
      </c>
      <c r="J240" t="str">
        <f>INDEX(TrustCAHUB_map!$A$2:$D$139,MATCH($C240,TrustCAHUB_map!$A$2:$A$139,FALSE),4)</f>
        <v>South East</v>
      </c>
    </row>
    <row r="241" spans="1:10" x14ac:dyDescent="0.3">
      <c r="A241" t="str">
        <f t="shared" si="3"/>
        <v>'RN32015Curative50-69'</v>
      </c>
      <c r="B241">
        <v>2015</v>
      </c>
      <c r="C241" t="s">
        <v>240</v>
      </c>
      <c r="D241" t="s">
        <v>7</v>
      </c>
      <c r="E241" t="s">
        <v>627</v>
      </c>
      <c r="F241">
        <v>1</v>
      </c>
      <c r="G241">
        <v>0</v>
      </c>
      <c r="H241" t="str">
        <f>INDEX(Bar_data!$A$3:$B$140,MATCH(C241,Bar_data!$A$3:$A$140,FALSE),2)</f>
        <v>Trust080</v>
      </c>
      <c r="I241" t="str">
        <f>INDEX(TrustCAHUB_map!$A$2:$D$139,MATCH($C241,TrustCAHUB_map!$A$2:$A$139,FALSE),3)</f>
        <v>Thames Valley</v>
      </c>
      <c r="J241" t="str">
        <f>INDEX(TrustCAHUB_map!$A$2:$D$139,MATCH($C241,TrustCAHUB_map!$A$2:$A$139,FALSE),4)</f>
        <v>South East</v>
      </c>
    </row>
    <row r="242" spans="1:10" x14ac:dyDescent="0.3">
      <c r="A242" t="str">
        <f t="shared" si="3"/>
        <v>'RN32015Palliative70+'</v>
      </c>
      <c r="B242">
        <v>2015</v>
      </c>
      <c r="C242" t="s">
        <v>240</v>
      </c>
      <c r="D242" t="s">
        <v>8</v>
      </c>
      <c r="E242" t="s">
        <v>628</v>
      </c>
      <c r="F242">
        <v>11</v>
      </c>
      <c r="G242">
        <v>0</v>
      </c>
      <c r="H242" t="str">
        <f>INDEX(Bar_data!$A$3:$B$140,MATCH(C242,Bar_data!$A$3:$A$140,FALSE),2)</f>
        <v>Trust080</v>
      </c>
      <c r="I242" t="str">
        <f>INDEX(TrustCAHUB_map!$A$2:$D$139,MATCH($C242,TrustCAHUB_map!$A$2:$A$139,FALSE),3)</f>
        <v>Thames Valley</v>
      </c>
      <c r="J242" t="str">
        <f>INDEX(TrustCAHUB_map!$A$2:$D$139,MATCH($C242,TrustCAHUB_map!$A$2:$A$139,FALSE),4)</f>
        <v>South East</v>
      </c>
    </row>
    <row r="243" spans="1:10" x14ac:dyDescent="0.3">
      <c r="A243" t="str">
        <f t="shared" si="3"/>
        <v>'RN52015Palliative50-69'</v>
      </c>
      <c r="B243">
        <v>2015</v>
      </c>
      <c r="C243" t="s">
        <v>241</v>
      </c>
      <c r="D243" t="s">
        <v>8</v>
      </c>
      <c r="E243" t="s">
        <v>627</v>
      </c>
      <c r="F243">
        <v>16</v>
      </c>
      <c r="G243">
        <v>2</v>
      </c>
      <c r="H243" t="str">
        <f>INDEX(Bar_data!$A$3:$B$140,MATCH(C243,Bar_data!$A$3:$A$140,FALSE),2)</f>
        <v>Trust081</v>
      </c>
      <c r="I243" t="str">
        <f>INDEX(TrustCAHUB_map!$A$2:$D$139,MATCH($C243,TrustCAHUB_map!$A$2:$A$139,FALSE),3)</f>
        <v>Wessex</v>
      </c>
      <c r="J243" t="str">
        <f>INDEX(TrustCAHUB_map!$A$2:$D$139,MATCH($C243,TrustCAHUB_map!$A$2:$A$139,FALSE),4)</f>
        <v>Wessex</v>
      </c>
    </row>
    <row r="244" spans="1:10" x14ac:dyDescent="0.3">
      <c r="A244" t="str">
        <f t="shared" si="3"/>
        <v>'RN52015Not assigned50-69'</v>
      </c>
      <c r="B244">
        <v>2015</v>
      </c>
      <c r="C244" t="s">
        <v>241</v>
      </c>
      <c r="D244" t="s">
        <v>477</v>
      </c>
      <c r="E244" t="s">
        <v>627</v>
      </c>
      <c r="F244">
        <v>1</v>
      </c>
      <c r="G244">
        <v>0</v>
      </c>
      <c r="H244" t="str">
        <f>INDEX(Bar_data!$A$3:$B$140,MATCH(C244,Bar_data!$A$3:$A$140,FALSE),2)</f>
        <v>Trust081</v>
      </c>
      <c r="I244" t="str">
        <f>INDEX(TrustCAHUB_map!$A$2:$D$139,MATCH($C244,TrustCAHUB_map!$A$2:$A$139,FALSE),3)</f>
        <v>Wessex</v>
      </c>
      <c r="J244" t="str">
        <f>INDEX(TrustCAHUB_map!$A$2:$D$139,MATCH($C244,TrustCAHUB_map!$A$2:$A$139,FALSE),4)</f>
        <v>Wessex</v>
      </c>
    </row>
    <row r="245" spans="1:10" x14ac:dyDescent="0.3">
      <c r="A245" t="str">
        <f t="shared" si="3"/>
        <v>'RN52015Not assigned70+'</v>
      </c>
      <c r="B245">
        <v>2015</v>
      </c>
      <c r="C245" t="s">
        <v>241</v>
      </c>
      <c r="D245" t="s">
        <v>477</v>
      </c>
      <c r="E245" t="s">
        <v>628</v>
      </c>
      <c r="F245">
        <v>1</v>
      </c>
      <c r="G245">
        <v>0</v>
      </c>
      <c r="H245" t="str">
        <f>INDEX(Bar_data!$A$3:$B$140,MATCH(C245,Bar_data!$A$3:$A$140,FALSE),2)</f>
        <v>Trust081</v>
      </c>
      <c r="I245" t="str">
        <f>INDEX(TrustCAHUB_map!$A$2:$D$139,MATCH($C245,TrustCAHUB_map!$A$2:$A$139,FALSE),3)</f>
        <v>Wessex</v>
      </c>
      <c r="J245" t="str">
        <f>INDEX(TrustCAHUB_map!$A$2:$D$139,MATCH($C245,TrustCAHUB_map!$A$2:$A$139,FALSE),4)</f>
        <v>Wessex</v>
      </c>
    </row>
    <row r="246" spans="1:10" x14ac:dyDescent="0.3">
      <c r="A246" t="str">
        <f t="shared" si="3"/>
        <v>'RN52015Palliative70+'</v>
      </c>
      <c r="B246">
        <v>2015</v>
      </c>
      <c r="C246" t="s">
        <v>241</v>
      </c>
      <c r="D246" t="s">
        <v>8</v>
      </c>
      <c r="E246" t="s">
        <v>628</v>
      </c>
      <c r="F246">
        <v>12</v>
      </c>
      <c r="G246">
        <v>1</v>
      </c>
      <c r="H246" t="str">
        <f>INDEX(Bar_data!$A$3:$B$140,MATCH(C246,Bar_data!$A$3:$A$140,FALSE),2)</f>
        <v>Trust081</v>
      </c>
      <c r="I246" t="str">
        <f>INDEX(TrustCAHUB_map!$A$2:$D$139,MATCH($C246,TrustCAHUB_map!$A$2:$A$139,FALSE),3)</f>
        <v>Wessex</v>
      </c>
      <c r="J246" t="str">
        <f>INDEX(TrustCAHUB_map!$A$2:$D$139,MATCH($C246,TrustCAHUB_map!$A$2:$A$139,FALSE),4)</f>
        <v>Wessex</v>
      </c>
    </row>
    <row r="247" spans="1:10" x14ac:dyDescent="0.3">
      <c r="A247" t="str">
        <f t="shared" si="3"/>
        <v>'RN72015Palliative50-69'</v>
      </c>
      <c r="B247">
        <v>2015</v>
      </c>
      <c r="C247" t="s">
        <v>242</v>
      </c>
      <c r="D247" t="s">
        <v>8</v>
      </c>
      <c r="E247" t="s">
        <v>627</v>
      </c>
      <c r="F247">
        <v>11</v>
      </c>
      <c r="G247">
        <v>1</v>
      </c>
      <c r="H247" t="str">
        <f>INDEX(Bar_data!$A$3:$B$140,MATCH(C247,Bar_data!$A$3:$A$140,FALSE),2)</f>
        <v>Trust082</v>
      </c>
      <c r="I247" t="str">
        <f>INDEX(TrustCAHUB_map!$A$2:$D$139,MATCH($C247,TrustCAHUB_map!$A$2:$A$139,FALSE),3)</f>
        <v>Kent and Medway</v>
      </c>
      <c r="J247" t="str">
        <f>INDEX(TrustCAHUB_map!$A$2:$D$139,MATCH($C247,TrustCAHUB_map!$A$2:$A$139,FALSE),4)</f>
        <v>South East</v>
      </c>
    </row>
    <row r="248" spans="1:10" x14ac:dyDescent="0.3">
      <c r="A248" t="str">
        <f t="shared" si="3"/>
        <v>'RN72015Palliative70+'</v>
      </c>
      <c r="B248">
        <v>2015</v>
      </c>
      <c r="C248" t="s">
        <v>242</v>
      </c>
      <c r="D248" t="s">
        <v>8</v>
      </c>
      <c r="E248" t="s">
        <v>628</v>
      </c>
      <c r="F248">
        <v>7</v>
      </c>
      <c r="G248">
        <v>1</v>
      </c>
      <c r="H248" t="str">
        <f>INDEX(Bar_data!$A$3:$B$140,MATCH(C248,Bar_data!$A$3:$A$140,FALSE),2)</f>
        <v>Trust082</v>
      </c>
      <c r="I248" t="str">
        <f>INDEX(TrustCAHUB_map!$A$2:$D$139,MATCH($C248,TrustCAHUB_map!$A$2:$A$139,FALSE),3)</f>
        <v>Kent and Medway</v>
      </c>
      <c r="J248" t="str">
        <f>INDEX(TrustCAHUB_map!$A$2:$D$139,MATCH($C248,TrustCAHUB_map!$A$2:$A$139,FALSE),4)</f>
        <v>South East</v>
      </c>
    </row>
    <row r="249" spans="1:10" x14ac:dyDescent="0.3">
      <c r="A249" t="str">
        <f t="shared" si="3"/>
        <v>'RNA2015Palliative50-69'</v>
      </c>
      <c r="B249">
        <v>2015</v>
      </c>
      <c r="C249" t="s">
        <v>243</v>
      </c>
      <c r="D249" t="s">
        <v>8</v>
      </c>
      <c r="E249" t="s">
        <v>627</v>
      </c>
      <c r="F249">
        <v>6</v>
      </c>
      <c r="G249">
        <v>1</v>
      </c>
      <c r="H249" t="str">
        <f>INDEX(Bar_data!$A$3:$B$140,MATCH(C249,Bar_data!$A$3:$A$140,FALSE),2)</f>
        <v>Trust083</v>
      </c>
      <c r="I249" t="str">
        <f>INDEX(TrustCAHUB_map!$A$2:$D$139,MATCH($C249,TrustCAHUB_map!$A$2:$A$139,FALSE),3)</f>
        <v>West Midlands</v>
      </c>
      <c r="J249" t="str">
        <f>INDEX(TrustCAHUB_map!$A$2:$D$139,MATCH($C249,TrustCAHUB_map!$A$2:$A$139,FALSE),4)</f>
        <v>West Midlands</v>
      </c>
    </row>
    <row r="250" spans="1:10" x14ac:dyDescent="0.3">
      <c r="A250" t="str">
        <f t="shared" si="3"/>
        <v>'RNA2015Curative50-69'</v>
      </c>
      <c r="B250">
        <v>2015</v>
      </c>
      <c r="C250" t="s">
        <v>243</v>
      </c>
      <c r="D250" t="s">
        <v>7</v>
      </c>
      <c r="E250" t="s">
        <v>627</v>
      </c>
      <c r="F250">
        <v>3</v>
      </c>
      <c r="G250">
        <v>0</v>
      </c>
      <c r="H250" t="str">
        <f>INDEX(Bar_data!$A$3:$B$140,MATCH(C250,Bar_data!$A$3:$A$140,FALSE),2)</f>
        <v>Trust083</v>
      </c>
      <c r="I250" t="str">
        <f>INDEX(TrustCAHUB_map!$A$2:$D$139,MATCH($C250,TrustCAHUB_map!$A$2:$A$139,FALSE),3)</f>
        <v>West Midlands</v>
      </c>
      <c r="J250" t="str">
        <f>INDEX(TrustCAHUB_map!$A$2:$D$139,MATCH($C250,TrustCAHUB_map!$A$2:$A$139,FALSE),4)</f>
        <v>West Midlands</v>
      </c>
    </row>
    <row r="251" spans="1:10" x14ac:dyDescent="0.3">
      <c r="A251" t="str">
        <f t="shared" si="3"/>
        <v>'RNA2015Palliative70+'</v>
      </c>
      <c r="B251">
        <v>2015</v>
      </c>
      <c r="C251" t="s">
        <v>243</v>
      </c>
      <c r="D251" t="s">
        <v>8</v>
      </c>
      <c r="E251" t="s">
        <v>628</v>
      </c>
      <c r="F251">
        <v>10</v>
      </c>
      <c r="G251">
        <v>0</v>
      </c>
      <c r="H251" t="str">
        <f>INDEX(Bar_data!$A$3:$B$140,MATCH(C251,Bar_data!$A$3:$A$140,FALSE),2)</f>
        <v>Trust083</v>
      </c>
      <c r="I251" t="str">
        <f>INDEX(TrustCAHUB_map!$A$2:$D$139,MATCH($C251,TrustCAHUB_map!$A$2:$A$139,FALSE),3)</f>
        <v>West Midlands</v>
      </c>
      <c r="J251" t="str">
        <f>INDEX(TrustCAHUB_map!$A$2:$D$139,MATCH($C251,TrustCAHUB_map!$A$2:$A$139,FALSE),4)</f>
        <v>West Midlands</v>
      </c>
    </row>
    <row r="252" spans="1:10" x14ac:dyDescent="0.3">
      <c r="A252" t="str">
        <f t="shared" si="3"/>
        <v>'RNA2015Not assigned70+'</v>
      </c>
      <c r="B252">
        <v>2015</v>
      </c>
      <c r="C252" t="s">
        <v>243</v>
      </c>
      <c r="D252" t="s">
        <v>477</v>
      </c>
      <c r="E252" t="s">
        <v>628</v>
      </c>
      <c r="F252">
        <v>1</v>
      </c>
      <c r="G252">
        <v>0</v>
      </c>
      <c r="H252" t="str">
        <f>INDEX(Bar_data!$A$3:$B$140,MATCH(C252,Bar_data!$A$3:$A$140,FALSE),2)</f>
        <v>Trust083</v>
      </c>
      <c r="I252" t="str">
        <f>INDEX(TrustCAHUB_map!$A$2:$D$139,MATCH($C252,TrustCAHUB_map!$A$2:$A$139,FALSE),3)</f>
        <v>West Midlands</v>
      </c>
      <c r="J252" t="str">
        <f>INDEX(TrustCAHUB_map!$A$2:$D$139,MATCH($C252,TrustCAHUB_map!$A$2:$A$139,FALSE),4)</f>
        <v>West Midlands</v>
      </c>
    </row>
    <row r="253" spans="1:10" x14ac:dyDescent="0.3">
      <c r="A253" t="str">
        <f t="shared" si="3"/>
        <v>'RNQ2015Palliative18-49'</v>
      </c>
      <c r="B253">
        <v>2015</v>
      </c>
      <c r="C253" t="s">
        <v>245</v>
      </c>
      <c r="D253" t="s">
        <v>8</v>
      </c>
      <c r="E253" t="s">
        <v>153</v>
      </c>
      <c r="F253">
        <v>2</v>
      </c>
      <c r="G253">
        <v>0</v>
      </c>
      <c r="H253" t="str">
        <f>INDEX(Bar_data!$A$3:$B$140,MATCH(C253,Bar_data!$A$3:$A$140,FALSE),2)</f>
        <v>Trust085</v>
      </c>
      <c r="I253" t="str">
        <f>INDEX(TrustCAHUB_map!$A$2:$D$139,MATCH($C253,TrustCAHUB_map!$A$2:$A$139,FALSE),3)</f>
        <v>East Midlands</v>
      </c>
      <c r="J253" t="str">
        <f>INDEX(TrustCAHUB_map!$A$2:$D$139,MATCH($C253,TrustCAHUB_map!$A$2:$A$139,FALSE),4)</f>
        <v>East Midlands</v>
      </c>
    </row>
    <row r="254" spans="1:10" x14ac:dyDescent="0.3">
      <c r="A254" t="str">
        <f t="shared" si="3"/>
        <v>'RNQ2015Curative50-69'</v>
      </c>
      <c r="B254">
        <v>2015</v>
      </c>
      <c r="C254" t="s">
        <v>245</v>
      </c>
      <c r="D254" t="s">
        <v>7</v>
      </c>
      <c r="E254" t="s">
        <v>627</v>
      </c>
      <c r="F254">
        <v>2</v>
      </c>
      <c r="G254">
        <v>0</v>
      </c>
      <c r="H254" t="str">
        <f>INDEX(Bar_data!$A$3:$B$140,MATCH(C254,Bar_data!$A$3:$A$140,FALSE),2)</f>
        <v>Trust085</v>
      </c>
      <c r="I254" t="str">
        <f>INDEX(TrustCAHUB_map!$A$2:$D$139,MATCH($C254,TrustCAHUB_map!$A$2:$A$139,FALSE),3)</f>
        <v>East Midlands</v>
      </c>
      <c r="J254" t="str">
        <f>INDEX(TrustCAHUB_map!$A$2:$D$139,MATCH($C254,TrustCAHUB_map!$A$2:$A$139,FALSE),4)</f>
        <v>East Midlands</v>
      </c>
    </row>
    <row r="255" spans="1:10" x14ac:dyDescent="0.3">
      <c r="A255" t="str">
        <f t="shared" si="3"/>
        <v>'RNQ2015Palliative50-69'</v>
      </c>
      <c r="B255">
        <v>2015</v>
      </c>
      <c r="C255" t="s">
        <v>245</v>
      </c>
      <c r="D255" t="s">
        <v>8</v>
      </c>
      <c r="E255" t="s">
        <v>627</v>
      </c>
      <c r="F255">
        <v>4</v>
      </c>
      <c r="G255">
        <v>1</v>
      </c>
      <c r="H255" t="str">
        <f>INDEX(Bar_data!$A$3:$B$140,MATCH(C255,Bar_data!$A$3:$A$140,FALSE),2)</f>
        <v>Trust085</v>
      </c>
      <c r="I255" t="str">
        <f>INDEX(TrustCAHUB_map!$A$2:$D$139,MATCH($C255,TrustCAHUB_map!$A$2:$A$139,FALSE),3)</f>
        <v>East Midlands</v>
      </c>
      <c r="J255" t="str">
        <f>INDEX(TrustCAHUB_map!$A$2:$D$139,MATCH($C255,TrustCAHUB_map!$A$2:$A$139,FALSE),4)</f>
        <v>East Midlands</v>
      </c>
    </row>
    <row r="256" spans="1:10" x14ac:dyDescent="0.3">
      <c r="A256" t="str">
        <f t="shared" si="3"/>
        <v>'RNQ2015Palliative70+'</v>
      </c>
      <c r="B256">
        <v>2015</v>
      </c>
      <c r="C256" t="s">
        <v>245</v>
      </c>
      <c r="D256" t="s">
        <v>8</v>
      </c>
      <c r="E256" t="s">
        <v>628</v>
      </c>
      <c r="F256">
        <v>6</v>
      </c>
      <c r="G256">
        <v>0</v>
      </c>
      <c r="H256" t="str">
        <f>INDEX(Bar_data!$A$3:$B$140,MATCH(C256,Bar_data!$A$3:$A$140,FALSE),2)</f>
        <v>Trust085</v>
      </c>
      <c r="I256" t="str">
        <f>INDEX(TrustCAHUB_map!$A$2:$D$139,MATCH($C256,TrustCAHUB_map!$A$2:$A$139,FALSE),3)</f>
        <v>East Midlands</v>
      </c>
      <c r="J256" t="str">
        <f>INDEX(TrustCAHUB_map!$A$2:$D$139,MATCH($C256,TrustCAHUB_map!$A$2:$A$139,FALSE),4)</f>
        <v>East Midlands</v>
      </c>
    </row>
    <row r="257" spans="1:10" x14ac:dyDescent="0.3">
      <c r="A257" t="str">
        <f t="shared" si="3"/>
        <v>'RNS2015Curative18-49'</v>
      </c>
      <c r="B257">
        <v>2015</v>
      </c>
      <c r="C257" t="s">
        <v>246</v>
      </c>
      <c r="D257" t="s">
        <v>7</v>
      </c>
      <c r="E257" t="s">
        <v>153</v>
      </c>
      <c r="F257">
        <v>1</v>
      </c>
      <c r="G257">
        <v>0</v>
      </c>
      <c r="H257" t="str">
        <f>INDEX(Bar_data!$A$3:$B$140,MATCH(C257,Bar_data!$A$3:$A$140,FALSE),2)</f>
        <v>Trust086</v>
      </c>
      <c r="I257" t="str">
        <f>INDEX(TrustCAHUB_map!$A$2:$D$139,MATCH($C257,TrustCAHUB_map!$A$2:$A$139,FALSE),3)</f>
        <v>East Midlands</v>
      </c>
      <c r="J257" t="str">
        <f>INDEX(TrustCAHUB_map!$A$2:$D$139,MATCH($C257,TrustCAHUB_map!$A$2:$A$139,FALSE),4)</f>
        <v>East Midlands</v>
      </c>
    </row>
    <row r="258" spans="1:10" x14ac:dyDescent="0.3">
      <c r="A258" t="str">
        <f t="shared" si="3"/>
        <v>'RNS2015Palliative50-69'</v>
      </c>
      <c r="B258">
        <v>2015</v>
      </c>
      <c r="C258" t="s">
        <v>246</v>
      </c>
      <c r="D258" t="s">
        <v>8</v>
      </c>
      <c r="E258" t="s">
        <v>627</v>
      </c>
      <c r="F258">
        <v>14</v>
      </c>
      <c r="G258">
        <v>1</v>
      </c>
      <c r="H258" t="str">
        <f>INDEX(Bar_data!$A$3:$B$140,MATCH(C258,Bar_data!$A$3:$A$140,FALSE),2)</f>
        <v>Trust086</v>
      </c>
      <c r="I258" t="str">
        <f>INDEX(TrustCAHUB_map!$A$2:$D$139,MATCH($C258,TrustCAHUB_map!$A$2:$A$139,FALSE),3)</f>
        <v>East Midlands</v>
      </c>
      <c r="J258" t="str">
        <f>INDEX(TrustCAHUB_map!$A$2:$D$139,MATCH($C258,TrustCAHUB_map!$A$2:$A$139,FALSE),4)</f>
        <v>East Midlands</v>
      </c>
    </row>
    <row r="259" spans="1:10" x14ac:dyDescent="0.3">
      <c r="A259" t="str">
        <f t="shared" ref="A259:A322" si="4">"'"&amp;C259&amp;B259&amp;D259&amp;E259&amp;"'"</f>
        <v>'RNS2015Curative70+'</v>
      </c>
      <c r="B259">
        <v>2015</v>
      </c>
      <c r="C259" t="s">
        <v>246</v>
      </c>
      <c r="D259" t="s">
        <v>7</v>
      </c>
      <c r="E259" t="s">
        <v>628</v>
      </c>
      <c r="F259">
        <v>2</v>
      </c>
      <c r="G259">
        <v>0</v>
      </c>
      <c r="H259" t="str">
        <f>INDEX(Bar_data!$A$3:$B$140,MATCH(C259,Bar_data!$A$3:$A$140,FALSE),2)</f>
        <v>Trust086</v>
      </c>
      <c r="I259" t="str">
        <f>INDEX(TrustCAHUB_map!$A$2:$D$139,MATCH($C259,TrustCAHUB_map!$A$2:$A$139,FALSE),3)</f>
        <v>East Midlands</v>
      </c>
      <c r="J259" t="str">
        <f>INDEX(TrustCAHUB_map!$A$2:$D$139,MATCH($C259,TrustCAHUB_map!$A$2:$A$139,FALSE),4)</f>
        <v>East Midlands</v>
      </c>
    </row>
    <row r="260" spans="1:10" x14ac:dyDescent="0.3">
      <c r="A260" t="str">
        <f t="shared" si="4"/>
        <v>'RNS2015Palliative70+'</v>
      </c>
      <c r="B260">
        <v>2015</v>
      </c>
      <c r="C260" t="s">
        <v>246</v>
      </c>
      <c r="D260" t="s">
        <v>8</v>
      </c>
      <c r="E260" t="s">
        <v>628</v>
      </c>
      <c r="F260">
        <v>5</v>
      </c>
      <c r="G260">
        <v>0</v>
      </c>
      <c r="H260" t="str">
        <f>INDEX(Bar_data!$A$3:$B$140,MATCH(C260,Bar_data!$A$3:$A$140,FALSE),2)</f>
        <v>Trust086</v>
      </c>
      <c r="I260" t="str">
        <f>INDEX(TrustCAHUB_map!$A$2:$D$139,MATCH($C260,TrustCAHUB_map!$A$2:$A$139,FALSE),3)</f>
        <v>East Midlands</v>
      </c>
      <c r="J260" t="str">
        <f>INDEX(TrustCAHUB_map!$A$2:$D$139,MATCH($C260,TrustCAHUB_map!$A$2:$A$139,FALSE),4)</f>
        <v>East Midlands</v>
      </c>
    </row>
    <row r="261" spans="1:10" x14ac:dyDescent="0.3">
      <c r="A261" t="str">
        <f t="shared" si="4"/>
        <v>'RNZ2015Not assigned50-69'</v>
      </c>
      <c r="B261">
        <v>2015</v>
      </c>
      <c r="C261" t="s">
        <v>247</v>
      </c>
      <c r="D261" t="s">
        <v>477</v>
      </c>
      <c r="E261" t="s">
        <v>627</v>
      </c>
      <c r="F261">
        <v>1</v>
      </c>
      <c r="G261">
        <v>0</v>
      </c>
      <c r="H261" t="str">
        <f>INDEX(Bar_data!$A$3:$B$140,MATCH(C261,Bar_data!$A$3:$A$140,FALSE),2)</f>
        <v>Trust087</v>
      </c>
      <c r="I261" t="str">
        <f>INDEX(TrustCAHUB_map!$A$2:$D$139,MATCH($C261,TrustCAHUB_map!$A$2:$A$139,FALSE),3)</f>
        <v>Somerset, Wiltshire, Avon and Gloucester</v>
      </c>
      <c r="J261" t="str">
        <f>INDEX(TrustCAHUB_map!$A$2:$D$139,MATCH($C261,TrustCAHUB_map!$A$2:$A$139,FALSE),4)</f>
        <v>South West</v>
      </c>
    </row>
    <row r="262" spans="1:10" x14ac:dyDescent="0.3">
      <c r="A262" t="str">
        <f t="shared" si="4"/>
        <v>'RNZ2015Curative50-69'</v>
      </c>
      <c r="B262">
        <v>2015</v>
      </c>
      <c r="C262" t="s">
        <v>247</v>
      </c>
      <c r="D262" t="s">
        <v>7</v>
      </c>
      <c r="E262" t="s">
        <v>627</v>
      </c>
      <c r="F262">
        <v>1</v>
      </c>
      <c r="G262">
        <v>0</v>
      </c>
      <c r="H262" t="str">
        <f>INDEX(Bar_data!$A$3:$B$140,MATCH(C262,Bar_data!$A$3:$A$140,FALSE),2)</f>
        <v>Trust087</v>
      </c>
      <c r="I262" t="str">
        <f>INDEX(TrustCAHUB_map!$A$2:$D$139,MATCH($C262,TrustCAHUB_map!$A$2:$A$139,FALSE),3)</f>
        <v>Somerset, Wiltshire, Avon and Gloucester</v>
      </c>
      <c r="J262" t="str">
        <f>INDEX(TrustCAHUB_map!$A$2:$D$139,MATCH($C262,TrustCAHUB_map!$A$2:$A$139,FALSE),4)</f>
        <v>South West</v>
      </c>
    </row>
    <row r="263" spans="1:10" x14ac:dyDescent="0.3">
      <c r="A263" t="str">
        <f t="shared" si="4"/>
        <v>'RNZ2015Palliative50-69'</v>
      </c>
      <c r="B263">
        <v>2015</v>
      </c>
      <c r="C263" t="s">
        <v>247</v>
      </c>
      <c r="D263" t="s">
        <v>8</v>
      </c>
      <c r="E263" t="s">
        <v>627</v>
      </c>
      <c r="F263">
        <v>6</v>
      </c>
      <c r="G263">
        <v>0</v>
      </c>
      <c r="H263" t="str">
        <f>INDEX(Bar_data!$A$3:$B$140,MATCH(C263,Bar_data!$A$3:$A$140,FALSE),2)</f>
        <v>Trust087</v>
      </c>
      <c r="I263" t="str">
        <f>INDEX(TrustCAHUB_map!$A$2:$D$139,MATCH($C263,TrustCAHUB_map!$A$2:$A$139,FALSE),3)</f>
        <v>Somerset, Wiltshire, Avon and Gloucester</v>
      </c>
      <c r="J263" t="str">
        <f>INDEX(TrustCAHUB_map!$A$2:$D$139,MATCH($C263,TrustCAHUB_map!$A$2:$A$139,FALSE),4)</f>
        <v>South West</v>
      </c>
    </row>
    <row r="264" spans="1:10" x14ac:dyDescent="0.3">
      <c r="A264" t="str">
        <f t="shared" si="4"/>
        <v>'RNZ2015Palliative70+'</v>
      </c>
      <c r="B264">
        <v>2015</v>
      </c>
      <c r="C264" t="s">
        <v>247</v>
      </c>
      <c r="D264" t="s">
        <v>8</v>
      </c>
      <c r="E264" t="s">
        <v>628</v>
      </c>
      <c r="F264">
        <v>2</v>
      </c>
      <c r="G264">
        <v>0</v>
      </c>
      <c r="H264" t="str">
        <f>INDEX(Bar_data!$A$3:$B$140,MATCH(C264,Bar_data!$A$3:$A$140,FALSE),2)</f>
        <v>Trust087</v>
      </c>
      <c r="I264" t="str">
        <f>INDEX(TrustCAHUB_map!$A$2:$D$139,MATCH($C264,TrustCAHUB_map!$A$2:$A$139,FALSE),3)</f>
        <v>Somerset, Wiltshire, Avon and Gloucester</v>
      </c>
      <c r="J264" t="str">
        <f>INDEX(TrustCAHUB_map!$A$2:$D$139,MATCH($C264,TrustCAHUB_map!$A$2:$A$139,FALSE),4)</f>
        <v>South West</v>
      </c>
    </row>
    <row r="265" spans="1:10" x14ac:dyDescent="0.3">
      <c r="A265" t="str">
        <f t="shared" si="4"/>
        <v>'RNZ2015Not assigned70+'</v>
      </c>
      <c r="B265">
        <v>2015</v>
      </c>
      <c r="C265" t="s">
        <v>247</v>
      </c>
      <c r="D265" t="s">
        <v>477</v>
      </c>
      <c r="E265" t="s">
        <v>628</v>
      </c>
      <c r="F265">
        <v>1</v>
      </c>
      <c r="G265">
        <v>0</v>
      </c>
      <c r="H265" t="str">
        <f>INDEX(Bar_data!$A$3:$B$140,MATCH(C265,Bar_data!$A$3:$A$140,FALSE),2)</f>
        <v>Trust087</v>
      </c>
      <c r="I265" t="str">
        <f>INDEX(TrustCAHUB_map!$A$2:$D$139,MATCH($C265,TrustCAHUB_map!$A$2:$A$139,FALSE),3)</f>
        <v>Somerset, Wiltshire, Avon and Gloucester</v>
      </c>
      <c r="J265" t="str">
        <f>INDEX(TrustCAHUB_map!$A$2:$D$139,MATCH($C265,TrustCAHUB_map!$A$2:$A$139,FALSE),4)</f>
        <v>South West</v>
      </c>
    </row>
    <row r="266" spans="1:10" x14ac:dyDescent="0.3">
      <c r="A266" t="str">
        <f t="shared" si="4"/>
        <v>'RPA2015Palliative18-49'</v>
      </c>
      <c r="B266">
        <v>2015</v>
      </c>
      <c r="C266" t="s">
        <v>249</v>
      </c>
      <c r="D266" t="s">
        <v>8</v>
      </c>
      <c r="E266" t="s">
        <v>153</v>
      </c>
      <c r="F266">
        <v>2</v>
      </c>
      <c r="G266">
        <v>0</v>
      </c>
      <c r="H266" t="str">
        <f>INDEX(Bar_data!$A$3:$B$140,MATCH(C266,Bar_data!$A$3:$A$140,FALSE),2)</f>
        <v>Trust090</v>
      </c>
      <c r="I266" t="str">
        <f>INDEX(TrustCAHUB_map!$A$2:$D$139,MATCH($C266,TrustCAHUB_map!$A$2:$A$139,FALSE),3)</f>
        <v>Kent and Medway</v>
      </c>
      <c r="J266" t="str">
        <f>INDEX(TrustCAHUB_map!$A$2:$D$139,MATCH($C266,TrustCAHUB_map!$A$2:$A$139,FALSE),4)</f>
        <v>South East</v>
      </c>
    </row>
    <row r="267" spans="1:10" x14ac:dyDescent="0.3">
      <c r="A267" t="str">
        <f t="shared" si="4"/>
        <v>'RPA2015Palliative50-69'</v>
      </c>
      <c r="B267">
        <v>2015</v>
      </c>
      <c r="C267" t="s">
        <v>249</v>
      </c>
      <c r="D267" t="s">
        <v>8</v>
      </c>
      <c r="E267" t="s">
        <v>627</v>
      </c>
      <c r="F267">
        <v>7</v>
      </c>
      <c r="G267">
        <v>0</v>
      </c>
      <c r="H267" t="str">
        <f>INDEX(Bar_data!$A$3:$B$140,MATCH(C267,Bar_data!$A$3:$A$140,FALSE),2)</f>
        <v>Trust090</v>
      </c>
      <c r="I267" t="str">
        <f>INDEX(TrustCAHUB_map!$A$2:$D$139,MATCH($C267,TrustCAHUB_map!$A$2:$A$139,FALSE),3)</f>
        <v>Kent and Medway</v>
      </c>
      <c r="J267" t="str">
        <f>INDEX(TrustCAHUB_map!$A$2:$D$139,MATCH($C267,TrustCAHUB_map!$A$2:$A$139,FALSE),4)</f>
        <v>South East</v>
      </c>
    </row>
    <row r="268" spans="1:10" x14ac:dyDescent="0.3">
      <c r="A268" t="str">
        <f t="shared" si="4"/>
        <v>'RPA2015Curative50-69'</v>
      </c>
      <c r="B268">
        <v>2015</v>
      </c>
      <c r="C268" t="s">
        <v>249</v>
      </c>
      <c r="D268" t="s">
        <v>7</v>
      </c>
      <c r="E268" t="s">
        <v>627</v>
      </c>
      <c r="F268">
        <v>2</v>
      </c>
      <c r="G268">
        <v>0</v>
      </c>
      <c r="H268" t="str">
        <f>INDEX(Bar_data!$A$3:$B$140,MATCH(C268,Bar_data!$A$3:$A$140,FALSE),2)</f>
        <v>Trust090</v>
      </c>
      <c r="I268" t="str">
        <f>INDEX(TrustCAHUB_map!$A$2:$D$139,MATCH($C268,TrustCAHUB_map!$A$2:$A$139,FALSE),3)</f>
        <v>Kent and Medway</v>
      </c>
      <c r="J268" t="str">
        <f>INDEX(TrustCAHUB_map!$A$2:$D$139,MATCH($C268,TrustCAHUB_map!$A$2:$A$139,FALSE),4)</f>
        <v>South East</v>
      </c>
    </row>
    <row r="269" spans="1:10" x14ac:dyDescent="0.3">
      <c r="A269" t="str">
        <f t="shared" si="4"/>
        <v>'RPA2015Palliative70+'</v>
      </c>
      <c r="B269">
        <v>2015</v>
      </c>
      <c r="C269" t="s">
        <v>249</v>
      </c>
      <c r="D269" t="s">
        <v>8</v>
      </c>
      <c r="E269" t="s">
        <v>628</v>
      </c>
      <c r="F269">
        <v>6</v>
      </c>
      <c r="G269">
        <v>1</v>
      </c>
      <c r="H269" t="str">
        <f>INDEX(Bar_data!$A$3:$B$140,MATCH(C269,Bar_data!$A$3:$A$140,FALSE),2)</f>
        <v>Trust090</v>
      </c>
      <c r="I269" t="str">
        <f>INDEX(TrustCAHUB_map!$A$2:$D$139,MATCH($C269,TrustCAHUB_map!$A$2:$A$139,FALSE),3)</f>
        <v>Kent and Medway</v>
      </c>
      <c r="J269" t="str">
        <f>INDEX(TrustCAHUB_map!$A$2:$D$139,MATCH($C269,TrustCAHUB_map!$A$2:$A$139,FALSE),4)</f>
        <v>South East</v>
      </c>
    </row>
    <row r="270" spans="1:10" x14ac:dyDescent="0.3">
      <c r="A270" t="str">
        <f t="shared" si="4"/>
        <v>'RPY2015Palliative18-49'</v>
      </c>
      <c r="B270">
        <v>2015</v>
      </c>
      <c r="C270" t="s">
        <v>250</v>
      </c>
      <c r="D270" t="s">
        <v>8</v>
      </c>
      <c r="E270" t="s">
        <v>153</v>
      </c>
      <c r="F270">
        <v>2</v>
      </c>
      <c r="G270">
        <v>0</v>
      </c>
      <c r="H270" t="str">
        <f>INDEX(Bar_data!$A$3:$B$140,MATCH(C270,Bar_data!$A$3:$A$140,FALSE),2)</f>
        <v>Trust091</v>
      </c>
      <c r="I270" t="str">
        <f>INDEX(TrustCAHUB_map!$A$2:$D$139,MATCH($C270,TrustCAHUB_map!$A$2:$A$139,FALSE),3)</f>
        <v>North West and South West London</v>
      </c>
      <c r="J270" t="str">
        <f>INDEX(TrustCAHUB_map!$A$2:$D$139,MATCH($C270,TrustCAHUB_map!$A$2:$A$139,FALSE),4)</f>
        <v>London</v>
      </c>
    </row>
    <row r="271" spans="1:10" x14ac:dyDescent="0.3">
      <c r="A271" t="str">
        <f t="shared" si="4"/>
        <v>'RPY2015Curative18-49'</v>
      </c>
      <c r="B271">
        <v>2015</v>
      </c>
      <c r="C271" t="s">
        <v>250</v>
      </c>
      <c r="D271" t="s">
        <v>7</v>
      </c>
      <c r="E271" t="s">
        <v>153</v>
      </c>
      <c r="F271">
        <v>2</v>
      </c>
      <c r="G271">
        <v>0</v>
      </c>
      <c r="H271" t="str">
        <f>INDEX(Bar_data!$A$3:$B$140,MATCH(C271,Bar_data!$A$3:$A$140,FALSE),2)</f>
        <v>Trust091</v>
      </c>
      <c r="I271" t="str">
        <f>INDEX(TrustCAHUB_map!$A$2:$D$139,MATCH($C271,TrustCAHUB_map!$A$2:$A$139,FALSE),3)</f>
        <v>North West and South West London</v>
      </c>
      <c r="J271" t="str">
        <f>INDEX(TrustCAHUB_map!$A$2:$D$139,MATCH($C271,TrustCAHUB_map!$A$2:$A$139,FALSE),4)</f>
        <v>London</v>
      </c>
    </row>
    <row r="272" spans="1:10" x14ac:dyDescent="0.3">
      <c r="A272" t="str">
        <f t="shared" si="4"/>
        <v>'RPY2015Palliative50-69'</v>
      </c>
      <c r="B272">
        <v>2015</v>
      </c>
      <c r="C272" t="s">
        <v>250</v>
      </c>
      <c r="D272" t="s">
        <v>8</v>
      </c>
      <c r="E272" t="s">
        <v>627</v>
      </c>
      <c r="F272">
        <v>16</v>
      </c>
      <c r="G272">
        <v>1</v>
      </c>
      <c r="H272" t="str">
        <f>INDEX(Bar_data!$A$3:$B$140,MATCH(C272,Bar_data!$A$3:$A$140,FALSE),2)</f>
        <v>Trust091</v>
      </c>
      <c r="I272" t="str">
        <f>INDEX(TrustCAHUB_map!$A$2:$D$139,MATCH($C272,TrustCAHUB_map!$A$2:$A$139,FALSE),3)</f>
        <v>North West and South West London</v>
      </c>
      <c r="J272" t="str">
        <f>INDEX(TrustCAHUB_map!$A$2:$D$139,MATCH($C272,TrustCAHUB_map!$A$2:$A$139,FALSE),4)</f>
        <v>London</v>
      </c>
    </row>
    <row r="273" spans="1:10" x14ac:dyDescent="0.3">
      <c r="A273" t="str">
        <f t="shared" si="4"/>
        <v>'RPY2015Curative50-69'</v>
      </c>
      <c r="B273">
        <v>2015</v>
      </c>
      <c r="C273" t="s">
        <v>250</v>
      </c>
      <c r="D273" t="s">
        <v>7</v>
      </c>
      <c r="E273" t="s">
        <v>627</v>
      </c>
      <c r="F273">
        <v>4</v>
      </c>
      <c r="G273">
        <v>0</v>
      </c>
      <c r="H273" t="str">
        <f>INDEX(Bar_data!$A$3:$B$140,MATCH(C273,Bar_data!$A$3:$A$140,FALSE),2)</f>
        <v>Trust091</v>
      </c>
      <c r="I273" t="str">
        <f>INDEX(TrustCAHUB_map!$A$2:$D$139,MATCH($C273,TrustCAHUB_map!$A$2:$A$139,FALSE),3)</f>
        <v>North West and South West London</v>
      </c>
      <c r="J273" t="str">
        <f>INDEX(TrustCAHUB_map!$A$2:$D$139,MATCH($C273,TrustCAHUB_map!$A$2:$A$139,FALSE),4)</f>
        <v>London</v>
      </c>
    </row>
    <row r="274" spans="1:10" x14ac:dyDescent="0.3">
      <c r="A274" t="str">
        <f t="shared" si="4"/>
        <v>'RPY2015Not assigned50-69'</v>
      </c>
      <c r="B274">
        <v>2015</v>
      </c>
      <c r="C274" t="s">
        <v>250</v>
      </c>
      <c r="D274" t="s">
        <v>477</v>
      </c>
      <c r="E274" t="s">
        <v>627</v>
      </c>
      <c r="F274">
        <v>4</v>
      </c>
      <c r="G274">
        <v>0</v>
      </c>
      <c r="H274" t="str">
        <f>INDEX(Bar_data!$A$3:$B$140,MATCH(C274,Bar_data!$A$3:$A$140,FALSE),2)</f>
        <v>Trust091</v>
      </c>
      <c r="I274" t="str">
        <f>INDEX(TrustCAHUB_map!$A$2:$D$139,MATCH($C274,TrustCAHUB_map!$A$2:$A$139,FALSE),3)</f>
        <v>North West and South West London</v>
      </c>
      <c r="J274" t="str">
        <f>INDEX(TrustCAHUB_map!$A$2:$D$139,MATCH($C274,TrustCAHUB_map!$A$2:$A$139,FALSE),4)</f>
        <v>London</v>
      </c>
    </row>
    <row r="275" spans="1:10" x14ac:dyDescent="0.3">
      <c r="A275" t="str">
        <f t="shared" si="4"/>
        <v>'RPY2015Palliative70+'</v>
      </c>
      <c r="B275">
        <v>2015</v>
      </c>
      <c r="C275" t="s">
        <v>250</v>
      </c>
      <c r="D275" t="s">
        <v>8</v>
      </c>
      <c r="E275" t="s">
        <v>628</v>
      </c>
      <c r="F275">
        <v>18</v>
      </c>
      <c r="G275">
        <v>0</v>
      </c>
      <c r="H275" t="str">
        <f>INDEX(Bar_data!$A$3:$B$140,MATCH(C275,Bar_data!$A$3:$A$140,FALSE),2)</f>
        <v>Trust091</v>
      </c>
      <c r="I275" t="str">
        <f>INDEX(TrustCAHUB_map!$A$2:$D$139,MATCH($C275,TrustCAHUB_map!$A$2:$A$139,FALSE),3)</f>
        <v>North West and South West London</v>
      </c>
      <c r="J275" t="str">
        <f>INDEX(TrustCAHUB_map!$A$2:$D$139,MATCH($C275,TrustCAHUB_map!$A$2:$A$139,FALSE),4)</f>
        <v>London</v>
      </c>
    </row>
    <row r="276" spans="1:10" x14ac:dyDescent="0.3">
      <c r="A276" t="str">
        <f t="shared" si="4"/>
        <v>'RPY2015Curative70+'</v>
      </c>
      <c r="B276">
        <v>2015</v>
      </c>
      <c r="C276" t="s">
        <v>250</v>
      </c>
      <c r="D276" t="s">
        <v>7</v>
      </c>
      <c r="E276" t="s">
        <v>628</v>
      </c>
      <c r="F276">
        <v>6</v>
      </c>
      <c r="G276">
        <v>0</v>
      </c>
      <c r="H276" t="str">
        <f>INDEX(Bar_data!$A$3:$B$140,MATCH(C276,Bar_data!$A$3:$A$140,FALSE),2)</f>
        <v>Trust091</v>
      </c>
      <c r="I276" t="str">
        <f>INDEX(TrustCAHUB_map!$A$2:$D$139,MATCH($C276,TrustCAHUB_map!$A$2:$A$139,FALSE),3)</f>
        <v>North West and South West London</v>
      </c>
      <c r="J276" t="str">
        <f>INDEX(TrustCAHUB_map!$A$2:$D$139,MATCH($C276,TrustCAHUB_map!$A$2:$A$139,FALSE),4)</f>
        <v>London</v>
      </c>
    </row>
    <row r="277" spans="1:10" x14ac:dyDescent="0.3">
      <c r="A277" t="str">
        <f t="shared" si="4"/>
        <v>'RPY2015Not assigned70+'</v>
      </c>
      <c r="B277">
        <v>2015</v>
      </c>
      <c r="C277" t="s">
        <v>250</v>
      </c>
      <c r="D277" t="s">
        <v>477</v>
      </c>
      <c r="E277" t="s">
        <v>628</v>
      </c>
      <c r="F277">
        <v>1</v>
      </c>
      <c r="G277">
        <v>0</v>
      </c>
      <c r="H277" t="str">
        <f>INDEX(Bar_data!$A$3:$B$140,MATCH(C277,Bar_data!$A$3:$A$140,FALSE),2)</f>
        <v>Trust091</v>
      </c>
      <c r="I277" t="str">
        <f>INDEX(TrustCAHUB_map!$A$2:$D$139,MATCH($C277,TrustCAHUB_map!$A$2:$A$139,FALSE),3)</f>
        <v>North West and South West London</v>
      </c>
      <c r="J277" t="str">
        <f>INDEX(TrustCAHUB_map!$A$2:$D$139,MATCH($C277,TrustCAHUB_map!$A$2:$A$139,FALSE),4)</f>
        <v>London</v>
      </c>
    </row>
    <row r="278" spans="1:10" x14ac:dyDescent="0.3">
      <c r="A278" t="str">
        <f t="shared" si="4"/>
        <v>'RQ82015Palliative50-69'</v>
      </c>
      <c r="B278">
        <v>2015</v>
      </c>
      <c r="C278" t="s">
        <v>252</v>
      </c>
      <c r="D278" t="s">
        <v>8</v>
      </c>
      <c r="E278" t="s">
        <v>627</v>
      </c>
      <c r="F278">
        <v>10</v>
      </c>
      <c r="G278">
        <v>1</v>
      </c>
      <c r="H278" t="str">
        <f>INDEX(Bar_data!$A$3:$B$140,MATCH(C278,Bar_data!$A$3:$A$140,FALSE),2)</f>
        <v>Trust094</v>
      </c>
      <c r="I278" t="str">
        <f>INDEX(TrustCAHUB_map!$A$2:$D$139,MATCH($C278,TrustCAHUB_map!$A$2:$A$139,FALSE),3)</f>
        <v>East of England</v>
      </c>
      <c r="J278" t="str">
        <f>INDEX(TrustCAHUB_map!$A$2:$D$139,MATCH($C278,TrustCAHUB_map!$A$2:$A$139,FALSE),4)</f>
        <v>East of England</v>
      </c>
    </row>
    <row r="279" spans="1:10" x14ac:dyDescent="0.3">
      <c r="A279" t="str">
        <f t="shared" si="4"/>
        <v>'RQ82015Palliative70+'</v>
      </c>
      <c r="B279">
        <v>2015</v>
      </c>
      <c r="C279" t="s">
        <v>252</v>
      </c>
      <c r="D279" t="s">
        <v>8</v>
      </c>
      <c r="E279" t="s">
        <v>628</v>
      </c>
      <c r="F279">
        <v>7</v>
      </c>
      <c r="G279">
        <v>0</v>
      </c>
      <c r="H279" t="str">
        <f>INDEX(Bar_data!$A$3:$B$140,MATCH(C279,Bar_data!$A$3:$A$140,FALSE),2)</f>
        <v>Trust094</v>
      </c>
      <c r="I279" t="str">
        <f>INDEX(TrustCAHUB_map!$A$2:$D$139,MATCH($C279,TrustCAHUB_map!$A$2:$A$139,FALSE),3)</f>
        <v>East of England</v>
      </c>
      <c r="J279" t="str">
        <f>INDEX(TrustCAHUB_map!$A$2:$D$139,MATCH($C279,TrustCAHUB_map!$A$2:$A$139,FALSE),4)</f>
        <v>East of England</v>
      </c>
    </row>
    <row r="280" spans="1:10" x14ac:dyDescent="0.3">
      <c r="A280" t="str">
        <f t="shared" si="4"/>
        <v>'RQM2015Palliative18-49'</v>
      </c>
      <c r="B280">
        <v>2015</v>
      </c>
      <c r="C280" t="s">
        <v>253</v>
      </c>
      <c r="D280" t="s">
        <v>8</v>
      </c>
      <c r="E280" t="s">
        <v>153</v>
      </c>
      <c r="F280">
        <v>1</v>
      </c>
      <c r="G280">
        <v>0</v>
      </c>
      <c r="H280" t="str">
        <f>INDEX(Bar_data!$A$3:$B$140,MATCH(C280,Bar_data!$A$3:$A$140,FALSE),2)</f>
        <v>Trust095</v>
      </c>
      <c r="I280" t="str">
        <f>INDEX(TrustCAHUB_map!$A$2:$D$139,MATCH($C280,TrustCAHUB_map!$A$2:$A$139,FALSE),3)</f>
        <v>North West and South West London</v>
      </c>
      <c r="J280" t="str">
        <f>INDEX(TrustCAHUB_map!$A$2:$D$139,MATCH($C280,TrustCAHUB_map!$A$2:$A$139,FALSE),4)</f>
        <v>London</v>
      </c>
    </row>
    <row r="281" spans="1:10" x14ac:dyDescent="0.3">
      <c r="A281" t="str">
        <f t="shared" si="4"/>
        <v>'RQM2015Palliative50-69'</v>
      </c>
      <c r="B281">
        <v>2015</v>
      </c>
      <c r="C281" t="s">
        <v>253</v>
      </c>
      <c r="D281" t="s">
        <v>8</v>
      </c>
      <c r="E281" t="s">
        <v>627</v>
      </c>
      <c r="F281">
        <v>1</v>
      </c>
      <c r="G281">
        <v>0</v>
      </c>
      <c r="H281" t="str">
        <f>INDEX(Bar_data!$A$3:$B$140,MATCH(C281,Bar_data!$A$3:$A$140,FALSE),2)</f>
        <v>Trust095</v>
      </c>
      <c r="I281" t="str">
        <f>INDEX(TrustCAHUB_map!$A$2:$D$139,MATCH($C281,TrustCAHUB_map!$A$2:$A$139,FALSE),3)</f>
        <v>North West and South West London</v>
      </c>
      <c r="J281" t="str">
        <f>INDEX(TrustCAHUB_map!$A$2:$D$139,MATCH($C281,TrustCAHUB_map!$A$2:$A$139,FALSE),4)</f>
        <v>London</v>
      </c>
    </row>
    <row r="282" spans="1:10" x14ac:dyDescent="0.3">
      <c r="A282" t="str">
        <f t="shared" si="4"/>
        <v>'RQM2015Palliative70+'</v>
      </c>
      <c r="B282">
        <v>2015</v>
      </c>
      <c r="C282" t="s">
        <v>253</v>
      </c>
      <c r="D282" t="s">
        <v>8</v>
      </c>
      <c r="E282" t="s">
        <v>628</v>
      </c>
      <c r="F282">
        <v>1</v>
      </c>
      <c r="G282">
        <v>0</v>
      </c>
      <c r="H282" t="str">
        <f>INDEX(Bar_data!$A$3:$B$140,MATCH(C282,Bar_data!$A$3:$A$140,FALSE),2)</f>
        <v>Trust095</v>
      </c>
      <c r="I282" t="str">
        <f>INDEX(TrustCAHUB_map!$A$2:$D$139,MATCH($C282,TrustCAHUB_map!$A$2:$A$139,FALSE),3)</f>
        <v>North West and South West London</v>
      </c>
      <c r="J282" t="str">
        <f>INDEX(TrustCAHUB_map!$A$2:$D$139,MATCH($C282,TrustCAHUB_map!$A$2:$A$139,FALSE),4)</f>
        <v>London</v>
      </c>
    </row>
    <row r="283" spans="1:10" x14ac:dyDescent="0.3">
      <c r="A283" t="str">
        <f t="shared" si="4"/>
        <v>'RQW2015Not assigned50-69'</v>
      </c>
      <c r="B283">
        <v>2015</v>
      </c>
      <c r="C283" t="s">
        <v>254</v>
      </c>
      <c r="D283" t="s">
        <v>477</v>
      </c>
      <c r="E283" t="s">
        <v>627</v>
      </c>
      <c r="F283">
        <v>7</v>
      </c>
      <c r="G283">
        <v>0</v>
      </c>
      <c r="H283" t="str">
        <f>INDEX(Bar_data!$A$3:$B$140,MATCH(C283,Bar_data!$A$3:$A$140,FALSE),2)</f>
        <v>Trust096</v>
      </c>
      <c r="I283" t="str">
        <f>INDEX(TrustCAHUB_map!$A$2:$D$139,MATCH($C283,TrustCAHUB_map!$A$2:$A$139,FALSE),3)</f>
        <v>East of England</v>
      </c>
      <c r="J283" t="str">
        <f>INDEX(TrustCAHUB_map!$A$2:$D$139,MATCH($C283,TrustCAHUB_map!$A$2:$A$139,FALSE),4)</f>
        <v>East of England</v>
      </c>
    </row>
    <row r="284" spans="1:10" x14ac:dyDescent="0.3">
      <c r="A284" t="str">
        <f t="shared" si="4"/>
        <v>'RQW2015Not assigned70+'</v>
      </c>
      <c r="B284">
        <v>2015</v>
      </c>
      <c r="C284" t="s">
        <v>254</v>
      </c>
      <c r="D284" t="s">
        <v>477</v>
      </c>
      <c r="E284" t="s">
        <v>628</v>
      </c>
      <c r="F284">
        <v>4</v>
      </c>
      <c r="G284">
        <v>0</v>
      </c>
      <c r="H284" t="str">
        <f>INDEX(Bar_data!$A$3:$B$140,MATCH(C284,Bar_data!$A$3:$A$140,FALSE),2)</f>
        <v>Trust096</v>
      </c>
      <c r="I284" t="str">
        <f>INDEX(TrustCAHUB_map!$A$2:$D$139,MATCH($C284,TrustCAHUB_map!$A$2:$A$139,FALSE),3)</f>
        <v>East of England</v>
      </c>
      <c r="J284" t="str">
        <f>INDEX(TrustCAHUB_map!$A$2:$D$139,MATCH($C284,TrustCAHUB_map!$A$2:$A$139,FALSE),4)</f>
        <v>East of England</v>
      </c>
    </row>
    <row r="285" spans="1:10" x14ac:dyDescent="0.3">
      <c r="A285" t="str">
        <f t="shared" si="4"/>
        <v>'RR72015Palliative50-69'</v>
      </c>
      <c r="B285">
        <v>2015</v>
      </c>
      <c r="C285" t="s">
        <v>256</v>
      </c>
      <c r="D285" t="s">
        <v>8</v>
      </c>
      <c r="E285" t="s">
        <v>627</v>
      </c>
      <c r="F285">
        <v>8</v>
      </c>
      <c r="G285">
        <v>0</v>
      </c>
      <c r="H285" t="str">
        <f>INDEX(Bar_data!$A$3:$B$140,MATCH(C285,Bar_data!$A$3:$A$140,FALSE),2)</f>
        <v>Trust099</v>
      </c>
      <c r="I285" t="str">
        <f>INDEX(TrustCAHUB_map!$A$2:$D$139,MATCH($C285,TrustCAHUB_map!$A$2:$A$139,FALSE),3)</f>
        <v>North East and Cumbria</v>
      </c>
      <c r="J285" t="str">
        <f>INDEX(TrustCAHUB_map!$A$2:$D$139,MATCH($C285,TrustCAHUB_map!$A$2:$A$139,FALSE),4)</f>
        <v>North East</v>
      </c>
    </row>
    <row r="286" spans="1:10" x14ac:dyDescent="0.3">
      <c r="A286" t="str">
        <f t="shared" si="4"/>
        <v>'RR72015Curative50-69'</v>
      </c>
      <c r="B286">
        <v>2015</v>
      </c>
      <c r="C286" t="s">
        <v>256</v>
      </c>
      <c r="D286" t="s">
        <v>7</v>
      </c>
      <c r="E286" t="s">
        <v>627</v>
      </c>
      <c r="F286">
        <v>2</v>
      </c>
      <c r="G286">
        <v>0</v>
      </c>
      <c r="H286" t="str">
        <f>INDEX(Bar_data!$A$3:$B$140,MATCH(C286,Bar_data!$A$3:$A$140,FALSE),2)</f>
        <v>Trust099</v>
      </c>
      <c r="I286" t="str">
        <f>INDEX(TrustCAHUB_map!$A$2:$D$139,MATCH($C286,TrustCAHUB_map!$A$2:$A$139,FALSE),3)</f>
        <v>North East and Cumbria</v>
      </c>
      <c r="J286" t="str">
        <f>INDEX(TrustCAHUB_map!$A$2:$D$139,MATCH($C286,TrustCAHUB_map!$A$2:$A$139,FALSE),4)</f>
        <v>North East</v>
      </c>
    </row>
    <row r="287" spans="1:10" x14ac:dyDescent="0.3">
      <c r="A287" t="str">
        <f t="shared" si="4"/>
        <v>'RR72015Palliative70+'</v>
      </c>
      <c r="B287">
        <v>2015</v>
      </c>
      <c r="C287" t="s">
        <v>256</v>
      </c>
      <c r="D287" t="s">
        <v>8</v>
      </c>
      <c r="E287" t="s">
        <v>628</v>
      </c>
      <c r="F287">
        <v>7</v>
      </c>
      <c r="G287">
        <v>0</v>
      </c>
      <c r="H287" t="str">
        <f>INDEX(Bar_data!$A$3:$B$140,MATCH(C287,Bar_data!$A$3:$A$140,FALSE),2)</f>
        <v>Trust099</v>
      </c>
      <c r="I287" t="str">
        <f>INDEX(TrustCAHUB_map!$A$2:$D$139,MATCH($C287,TrustCAHUB_map!$A$2:$A$139,FALSE),3)</f>
        <v>North East and Cumbria</v>
      </c>
      <c r="J287" t="str">
        <f>INDEX(TrustCAHUB_map!$A$2:$D$139,MATCH($C287,TrustCAHUB_map!$A$2:$A$139,FALSE),4)</f>
        <v>North East</v>
      </c>
    </row>
    <row r="288" spans="1:10" x14ac:dyDescent="0.3">
      <c r="A288" t="str">
        <f t="shared" si="4"/>
        <v>'RR82015Palliative18-49'</v>
      </c>
      <c r="B288">
        <v>2015</v>
      </c>
      <c r="C288" t="s">
        <v>257</v>
      </c>
      <c r="D288" t="s">
        <v>8</v>
      </c>
      <c r="E288" t="s">
        <v>153</v>
      </c>
      <c r="F288">
        <v>5</v>
      </c>
      <c r="G288">
        <v>0</v>
      </c>
      <c r="H288" t="str">
        <f>INDEX(Bar_data!$A$3:$B$140,MATCH(C288,Bar_data!$A$3:$A$140,FALSE),2)</f>
        <v>Trust100</v>
      </c>
      <c r="I288" t="str">
        <f>INDEX(TrustCAHUB_map!$A$2:$D$139,MATCH($C288,TrustCAHUB_map!$A$2:$A$139,FALSE),3)</f>
        <v>West Yorkshire</v>
      </c>
      <c r="J288" t="str">
        <f>INDEX(TrustCAHUB_map!$A$2:$D$139,MATCH($C288,TrustCAHUB_map!$A$2:$A$139,FALSE),4)</f>
        <v>Yorkshire and Humber</v>
      </c>
    </row>
    <row r="289" spans="1:10" x14ac:dyDescent="0.3">
      <c r="A289" t="str">
        <f t="shared" si="4"/>
        <v>'RR82015Curative50-69'</v>
      </c>
      <c r="B289">
        <v>2015</v>
      </c>
      <c r="C289" t="s">
        <v>257</v>
      </c>
      <c r="D289" t="s">
        <v>7</v>
      </c>
      <c r="E289" t="s">
        <v>627</v>
      </c>
      <c r="F289">
        <v>6</v>
      </c>
      <c r="G289">
        <v>1</v>
      </c>
      <c r="H289" t="str">
        <f>INDEX(Bar_data!$A$3:$B$140,MATCH(C289,Bar_data!$A$3:$A$140,FALSE),2)</f>
        <v>Trust100</v>
      </c>
      <c r="I289" t="str">
        <f>INDEX(TrustCAHUB_map!$A$2:$D$139,MATCH($C289,TrustCAHUB_map!$A$2:$A$139,FALSE),3)</f>
        <v>West Yorkshire</v>
      </c>
      <c r="J289" t="str">
        <f>INDEX(TrustCAHUB_map!$A$2:$D$139,MATCH($C289,TrustCAHUB_map!$A$2:$A$139,FALSE),4)</f>
        <v>Yorkshire and Humber</v>
      </c>
    </row>
    <row r="290" spans="1:10" x14ac:dyDescent="0.3">
      <c r="A290" t="str">
        <f t="shared" si="4"/>
        <v>'RR82015Palliative50-69'</v>
      </c>
      <c r="B290">
        <v>2015</v>
      </c>
      <c r="C290" t="s">
        <v>257</v>
      </c>
      <c r="D290" t="s">
        <v>8</v>
      </c>
      <c r="E290" t="s">
        <v>627</v>
      </c>
      <c r="F290">
        <v>30</v>
      </c>
      <c r="G290">
        <v>4</v>
      </c>
      <c r="H290" t="str">
        <f>INDEX(Bar_data!$A$3:$B$140,MATCH(C290,Bar_data!$A$3:$A$140,FALSE),2)</f>
        <v>Trust100</v>
      </c>
      <c r="I290" t="str">
        <f>INDEX(TrustCAHUB_map!$A$2:$D$139,MATCH($C290,TrustCAHUB_map!$A$2:$A$139,FALSE),3)</f>
        <v>West Yorkshire</v>
      </c>
      <c r="J290" t="str">
        <f>INDEX(TrustCAHUB_map!$A$2:$D$139,MATCH($C290,TrustCAHUB_map!$A$2:$A$139,FALSE),4)</f>
        <v>Yorkshire and Humber</v>
      </c>
    </row>
    <row r="291" spans="1:10" x14ac:dyDescent="0.3">
      <c r="A291" t="str">
        <f t="shared" si="4"/>
        <v>'RR82015Not assigned50-69'</v>
      </c>
      <c r="B291">
        <v>2015</v>
      </c>
      <c r="C291" t="s">
        <v>257</v>
      </c>
      <c r="D291" t="s">
        <v>477</v>
      </c>
      <c r="E291" t="s">
        <v>627</v>
      </c>
      <c r="F291">
        <v>1</v>
      </c>
      <c r="G291">
        <v>0</v>
      </c>
      <c r="H291" t="str">
        <f>INDEX(Bar_data!$A$3:$B$140,MATCH(C291,Bar_data!$A$3:$A$140,FALSE),2)</f>
        <v>Trust100</v>
      </c>
      <c r="I291" t="str">
        <f>INDEX(TrustCAHUB_map!$A$2:$D$139,MATCH($C291,TrustCAHUB_map!$A$2:$A$139,FALSE),3)</f>
        <v>West Yorkshire</v>
      </c>
      <c r="J291" t="str">
        <f>INDEX(TrustCAHUB_map!$A$2:$D$139,MATCH($C291,TrustCAHUB_map!$A$2:$A$139,FALSE),4)</f>
        <v>Yorkshire and Humber</v>
      </c>
    </row>
    <row r="292" spans="1:10" x14ac:dyDescent="0.3">
      <c r="A292" t="str">
        <f t="shared" si="4"/>
        <v>'RR82015Palliative70+'</v>
      </c>
      <c r="B292">
        <v>2015</v>
      </c>
      <c r="C292" t="s">
        <v>257</v>
      </c>
      <c r="D292" t="s">
        <v>8</v>
      </c>
      <c r="E292" t="s">
        <v>628</v>
      </c>
      <c r="F292">
        <v>17</v>
      </c>
      <c r="G292">
        <v>0</v>
      </c>
      <c r="H292" t="str">
        <f>INDEX(Bar_data!$A$3:$B$140,MATCH(C292,Bar_data!$A$3:$A$140,FALSE),2)</f>
        <v>Trust100</v>
      </c>
      <c r="I292" t="str">
        <f>INDEX(TrustCAHUB_map!$A$2:$D$139,MATCH($C292,TrustCAHUB_map!$A$2:$A$139,FALSE),3)</f>
        <v>West Yorkshire</v>
      </c>
      <c r="J292" t="str">
        <f>INDEX(TrustCAHUB_map!$A$2:$D$139,MATCH($C292,TrustCAHUB_map!$A$2:$A$139,FALSE),4)</f>
        <v>Yorkshire and Humber</v>
      </c>
    </row>
    <row r="293" spans="1:10" x14ac:dyDescent="0.3">
      <c r="A293" t="str">
        <f t="shared" si="4"/>
        <v>'RR82015Curative70+'</v>
      </c>
      <c r="B293">
        <v>2015</v>
      </c>
      <c r="C293" t="s">
        <v>257</v>
      </c>
      <c r="D293" t="s">
        <v>7</v>
      </c>
      <c r="E293" t="s">
        <v>628</v>
      </c>
      <c r="F293">
        <v>6</v>
      </c>
      <c r="G293">
        <v>0</v>
      </c>
      <c r="H293" t="str">
        <f>INDEX(Bar_data!$A$3:$B$140,MATCH(C293,Bar_data!$A$3:$A$140,FALSE),2)</f>
        <v>Trust100</v>
      </c>
      <c r="I293" t="str">
        <f>INDEX(TrustCAHUB_map!$A$2:$D$139,MATCH($C293,TrustCAHUB_map!$A$2:$A$139,FALSE),3)</f>
        <v>West Yorkshire</v>
      </c>
      <c r="J293" t="str">
        <f>INDEX(TrustCAHUB_map!$A$2:$D$139,MATCH($C293,TrustCAHUB_map!$A$2:$A$139,FALSE),4)</f>
        <v>Yorkshire and Humber</v>
      </c>
    </row>
    <row r="294" spans="1:10" x14ac:dyDescent="0.3">
      <c r="A294" t="str">
        <f t="shared" si="4"/>
        <v>'RRK2015Palliative18-49'</v>
      </c>
      <c r="B294">
        <v>2015</v>
      </c>
      <c r="C294" t="s">
        <v>259</v>
      </c>
      <c r="D294" t="s">
        <v>8</v>
      </c>
      <c r="E294" t="s">
        <v>153</v>
      </c>
      <c r="F294">
        <v>1</v>
      </c>
      <c r="G294">
        <v>0</v>
      </c>
      <c r="H294" t="str">
        <f>INDEX(Bar_data!$A$3:$B$140,MATCH(C294,Bar_data!$A$3:$A$140,FALSE),2)</f>
        <v>Trust102</v>
      </c>
      <c r="I294" t="str">
        <f>INDEX(TrustCAHUB_map!$A$2:$D$139,MATCH($C294,TrustCAHUB_map!$A$2:$A$139,FALSE),3)</f>
        <v>West Midlands</v>
      </c>
      <c r="J294" t="str">
        <f>INDEX(TrustCAHUB_map!$A$2:$D$139,MATCH($C294,TrustCAHUB_map!$A$2:$A$139,FALSE),4)</f>
        <v>West Midlands</v>
      </c>
    </row>
    <row r="295" spans="1:10" x14ac:dyDescent="0.3">
      <c r="A295" t="str">
        <f t="shared" si="4"/>
        <v>'RRK2015Curative50-69'</v>
      </c>
      <c r="B295">
        <v>2015</v>
      </c>
      <c r="C295" t="s">
        <v>259</v>
      </c>
      <c r="D295" t="s">
        <v>7</v>
      </c>
      <c r="E295" t="s">
        <v>627</v>
      </c>
      <c r="F295">
        <v>3</v>
      </c>
      <c r="G295">
        <v>1</v>
      </c>
      <c r="H295" t="str">
        <f>INDEX(Bar_data!$A$3:$B$140,MATCH(C295,Bar_data!$A$3:$A$140,FALSE),2)</f>
        <v>Trust102</v>
      </c>
      <c r="I295" t="str">
        <f>INDEX(TrustCAHUB_map!$A$2:$D$139,MATCH($C295,TrustCAHUB_map!$A$2:$A$139,FALSE),3)</f>
        <v>West Midlands</v>
      </c>
      <c r="J295" t="str">
        <f>INDEX(TrustCAHUB_map!$A$2:$D$139,MATCH($C295,TrustCAHUB_map!$A$2:$A$139,FALSE),4)</f>
        <v>West Midlands</v>
      </c>
    </row>
    <row r="296" spans="1:10" x14ac:dyDescent="0.3">
      <c r="A296" t="str">
        <f t="shared" si="4"/>
        <v>'RRK2015Palliative50-69'</v>
      </c>
      <c r="B296">
        <v>2015</v>
      </c>
      <c r="C296" t="s">
        <v>259</v>
      </c>
      <c r="D296" t="s">
        <v>8</v>
      </c>
      <c r="E296" t="s">
        <v>627</v>
      </c>
      <c r="F296">
        <v>32</v>
      </c>
      <c r="G296">
        <v>4</v>
      </c>
      <c r="H296" t="str">
        <f>INDEX(Bar_data!$A$3:$B$140,MATCH(C296,Bar_data!$A$3:$A$140,FALSE),2)</f>
        <v>Trust102</v>
      </c>
      <c r="I296" t="str">
        <f>INDEX(TrustCAHUB_map!$A$2:$D$139,MATCH($C296,TrustCAHUB_map!$A$2:$A$139,FALSE),3)</f>
        <v>West Midlands</v>
      </c>
      <c r="J296" t="str">
        <f>INDEX(TrustCAHUB_map!$A$2:$D$139,MATCH($C296,TrustCAHUB_map!$A$2:$A$139,FALSE),4)</f>
        <v>West Midlands</v>
      </c>
    </row>
    <row r="297" spans="1:10" x14ac:dyDescent="0.3">
      <c r="A297" t="str">
        <f t="shared" si="4"/>
        <v>'RRK2015Not assigned50-69'</v>
      </c>
      <c r="B297">
        <v>2015</v>
      </c>
      <c r="C297" t="s">
        <v>259</v>
      </c>
      <c r="D297" t="s">
        <v>477</v>
      </c>
      <c r="E297" t="s">
        <v>627</v>
      </c>
      <c r="F297">
        <v>3</v>
      </c>
      <c r="G297">
        <v>1</v>
      </c>
      <c r="H297" t="str">
        <f>INDEX(Bar_data!$A$3:$B$140,MATCH(C297,Bar_data!$A$3:$A$140,FALSE),2)</f>
        <v>Trust102</v>
      </c>
      <c r="I297" t="str">
        <f>INDEX(TrustCAHUB_map!$A$2:$D$139,MATCH($C297,TrustCAHUB_map!$A$2:$A$139,FALSE),3)</f>
        <v>West Midlands</v>
      </c>
      <c r="J297" t="str">
        <f>INDEX(TrustCAHUB_map!$A$2:$D$139,MATCH($C297,TrustCAHUB_map!$A$2:$A$139,FALSE),4)</f>
        <v>West Midlands</v>
      </c>
    </row>
    <row r="298" spans="1:10" x14ac:dyDescent="0.3">
      <c r="A298" t="str">
        <f t="shared" si="4"/>
        <v>'RRK2015Not assigned70+'</v>
      </c>
      <c r="B298">
        <v>2015</v>
      </c>
      <c r="C298" t="s">
        <v>259</v>
      </c>
      <c r="D298" t="s">
        <v>477</v>
      </c>
      <c r="E298" t="s">
        <v>628</v>
      </c>
      <c r="F298">
        <v>3</v>
      </c>
      <c r="G298">
        <v>0</v>
      </c>
      <c r="H298" t="str">
        <f>INDEX(Bar_data!$A$3:$B$140,MATCH(C298,Bar_data!$A$3:$A$140,FALSE),2)</f>
        <v>Trust102</v>
      </c>
      <c r="I298" t="str">
        <f>INDEX(TrustCAHUB_map!$A$2:$D$139,MATCH($C298,TrustCAHUB_map!$A$2:$A$139,FALSE),3)</f>
        <v>West Midlands</v>
      </c>
      <c r="J298" t="str">
        <f>INDEX(TrustCAHUB_map!$A$2:$D$139,MATCH($C298,TrustCAHUB_map!$A$2:$A$139,FALSE),4)</f>
        <v>West Midlands</v>
      </c>
    </row>
    <row r="299" spans="1:10" x14ac:dyDescent="0.3">
      <c r="A299" t="str">
        <f t="shared" si="4"/>
        <v>'RRK2015Curative70+'</v>
      </c>
      <c r="B299">
        <v>2015</v>
      </c>
      <c r="C299" t="s">
        <v>259</v>
      </c>
      <c r="D299" t="s">
        <v>7</v>
      </c>
      <c r="E299" t="s">
        <v>628</v>
      </c>
      <c r="F299">
        <v>1</v>
      </c>
      <c r="G299">
        <v>0</v>
      </c>
      <c r="H299" t="str">
        <f>INDEX(Bar_data!$A$3:$B$140,MATCH(C299,Bar_data!$A$3:$A$140,FALSE),2)</f>
        <v>Trust102</v>
      </c>
      <c r="I299" t="str">
        <f>INDEX(TrustCAHUB_map!$A$2:$D$139,MATCH($C299,TrustCAHUB_map!$A$2:$A$139,FALSE),3)</f>
        <v>West Midlands</v>
      </c>
      <c r="J299" t="str">
        <f>INDEX(TrustCAHUB_map!$A$2:$D$139,MATCH($C299,TrustCAHUB_map!$A$2:$A$139,FALSE),4)</f>
        <v>West Midlands</v>
      </c>
    </row>
    <row r="300" spans="1:10" x14ac:dyDescent="0.3">
      <c r="A300" t="str">
        <f t="shared" si="4"/>
        <v>'RRK2015Palliative70+'</v>
      </c>
      <c r="B300">
        <v>2015</v>
      </c>
      <c r="C300" t="s">
        <v>259</v>
      </c>
      <c r="D300" t="s">
        <v>8</v>
      </c>
      <c r="E300" t="s">
        <v>628</v>
      </c>
      <c r="F300">
        <v>20</v>
      </c>
      <c r="G300">
        <v>1</v>
      </c>
      <c r="H300" t="str">
        <f>INDEX(Bar_data!$A$3:$B$140,MATCH(C300,Bar_data!$A$3:$A$140,FALSE),2)</f>
        <v>Trust102</v>
      </c>
      <c r="I300" t="str">
        <f>INDEX(TrustCAHUB_map!$A$2:$D$139,MATCH($C300,TrustCAHUB_map!$A$2:$A$139,FALSE),3)</f>
        <v>West Midlands</v>
      </c>
      <c r="J300" t="str">
        <f>INDEX(TrustCAHUB_map!$A$2:$D$139,MATCH($C300,TrustCAHUB_map!$A$2:$A$139,FALSE),4)</f>
        <v>West Midlands</v>
      </c>
    </row>
    <row r="301" spans="1:10" x14ac:dyDescent="0.3">
      <c r="A301" t="str">
        <f t="shared" si="4"/>
        <v>'RRV2015Palliative18-49'</v>
      </c>
      <c r="B301">
        <v>2015</v>
      </c>
      <c r="C301" t="s">
        <v>260</v>
      </c>
      <c r="D301" t="s">
        <v>8</v>
      </c>
      <c r="E301" t="s">
        <v>153</v>
      </c>
      <c r="F301">
        <v>2</v>
      </c>
      <c r="G301">
        <v>0</v>
      </c>
      <c r="H301" t="str">
        <f>INDEX(Bar_data!$A$3:$B$140,MATCH(C301,Bar_data!$A$3:$A$140,FALSE),2)</f>
        <v>Trust103</v>
      </c>
      <c r="I301" t="str">
        <f>INDEX(TrustCAHUB_map!$A$2:$D$139,MATCH($C301,TrustCAHUB_map!$A$2:$A$139,FALSE),3)</f>
        <v>North Central and North East London</v>
      </c>
      <c r="J301" t="str">
        <f>INDEX(TrustCAHUB_map!$A$2:$D$139,MATCH($C301,TrustCAHUB_map!$A$2:$A$139,FALSE),4)</f>
        <v>London</v>
      </c>
    </row>
    <row r="302" spans="1:10" x14ac:dyDescent="0.3">
      <c r="A302" t="str">
        <f t="shared" si="4"/>
        <v>'RRV2015Curative18-49'</v>
      </c>
      <c r="B302">
        <v>2015</v>
      </c>
      <c r="C302" t="s">
        <v>260</v>
      </c>
      <c r="D302" t="s">
        <v>7</v>
      </c>
      <c r="E302" t="s">
        <v>153</v>
      </c>
      <c r="F302">
        <v>1</v>
      </c>
      <c r="G302">
        <v>0</v>
      </c>
      <c r="H302" t="str">
        <f>INDEX(Bar_data!$A$3:$B$140,MATCH(C302,Bar_data!$A$3:$A$140,FALSE),2)</f>
        <v>Trust103</v>
      </c>
      <c r="I302" t="str">
        <f>INDEX(TrustCAHUB_map!$A$2:$D$139,MATCH($C302,TrustCAHUB_map!$A$2:$A$139,FALSE),3)</f>
        <v>North Central and North East London</v>
      </c>
      <c r="J302" t="str">
        <f>INDEX(TrustCAHUB_map!$A$2:$D$139,MATCH($C302,TrustCAHUB_map!$A$2:$A$139,FALSE),4)</f>
        <v>London</v>
      </c>
    </row>
    <row r="303" spans="1:10" x14ac:dyDescent="0.3">
      <c r="A303" t="str">
        <f t="shared" si="4"/>
        <v>'RRV2015Palliative50-69'</v>
      </c>
      <c r="B303">
        <v>2015</v>
      </c>
      <c r="C303" t="s">
        <v>260</v>
      </c>
      <c r="D303" t="s">
        <v>8</v>
      </c>
      <c r="E303" t="s">
        <v>627</v>
      </c>
      <c r="F303">
        <v>8</v>
      </c>
      <c r="G303">
        <v>0</v>
      </c>
      <c r="H303" t="str">
        <f>INDEX(Bar_data!$A$3:$B$140,MATCH(C303,Bar_data!$A$3:$A$140,FALSE),2)</f>
        <v>Trust103</v>
      </c>
      <c r="I303" t="str">
        <f>INDEX(TrustCAHUB_map!$A$2:$D$139,MATCH($C303,TrustCAHUB_map!$A$2:$A$139,FALSE),3)</f>
        <v>North Central and North East London</v>
      </c>
      <c r="J303" t="str">
        <f>INDEX(TrustCAHUB_map!$A$2:$D$139,MATCH($C303,TrustCAHUB_map!$A$2:$A$139,FALSE),4)</f>
        <v>London</v>
      </c>
    </row>
    <row r="304" spans="1:10" x14ac:dyDescent="0.3">
      <c r="A304" t="str">
        <f t="shared" si="4"/>
        <v>'RRV2015Curative50-69'</v>
      </c>
      <c r="B304">
        <v>2015</v>
      </c>
      <c r="C304" t="s">
        <v>260</v>
      </c>
      <c r="D304" t="s">
        <v>7</v>
      </c>
      <c r="E304" t="s">
        <v>627</v>
      </c>
      <c r="F304">
        <v>3</v>
      </c>
      <c r="G304">
        <v>0</v>
      </c>
      <c r="H304" t="str">
        <f>INDEX(Bar_data!$A$3:$B$140,MATCH(C304,Bar_data!$A$3:$A$140,FALSE),2)</f>
        <v>Trust103</v>
      </c>
      <c r="I304" t="str">
        <f>INDEX(TrustCAHUB_map!$A$2:$D$139,MATCH($C304,TrustCAHUB_map!$A$2:$A$139,FALSE),3)</f>
        <v>North Central and North East London</v>
      </c>
      <c r="J304" t="str">
        <f>INDEX(TrustCAHUB_map!$A$2:$D$139,MATCH($C304,TrustCAHUB_map!$A$2:$A$139,FALSE),4)</f>
        <v>London</v>
      </c>
    </row>
    <row r="305" spans="1:10" x14ac:dyDescent="0.3">
      <c r="A305" t="str">
        <f t="shared" si="4"/>
        <v>'RRV2015Curative70+'</v>
      </c>
      <c r="B305">
        <v>2015</v>
      </c>
      <c r="C305" t="s">
        <v>260</v>
      </c>
      <c r="D305" t="s">
        <v>7</v>
      </c>
      <c r="E305" t="s">
        <v>628</v>
      </c>
      <c r="F305">
        <v>1</v>
      </c>
      <c r="G305">
        <v>0</v>
      </c>
      <c r="H305" t="str">
        <f>INDEX(Bar_data!$A$3:$B$140,MATCH(C305,Bar_data!$A$3:$A$140,FALSE),2)</f>
        <v>Trust103</v>
      </c>
      <c r="I305" t="str">
        <f>INDEX(TrustCAHUB_map!$A$2:$D$139,MATCH($C305,TrustCAHUB_map!$A$2:$A$139,FALSE),3)</f>
        <v>North Central and North East London</v>
      </c>
      <c r="J305" t="str">
        <f>INDEX(TrustCAHUB_map!$A$2:$D$139,MATCH($C305,TrustCAHUB_map!$A$2:$A$139,FALSE),4)</f>
        <v>London</v>
      </c>
    </row>
    <row r="306" spans="1:10" x14ac:dyDescent="0.3">
      <c r="A306" t="str">
        <f t="shared" si="4"/>
        <v>'RRV2015Palliative70+'</v>
      </c>
      <c r="B306">
        <v>2015</v>
      </c>
      <c r="C306" t="s">
        <v>260</v>
      </c>
      <c r="D306" t="s">
        <v>8</v>
      </c>
      <c r="E306" t="s">
        <v>628</v>
      </c>
      <c r="F306">
        <v>9</v>
      </c>
      <c r="G306">
        <v>2</v>
      </c>
      <c r="H306" t="str">
        <f>INDEX(Bar_data!$A$3:$B$140,MATCH(C306,Bar_data!$A$3:$A$140,FALSE),2)</f>
        <v>Trust103</v>
      </c>
      <c r="I306" t="str">
        <f>INDEX(TrustCAHUB_map!$A$2:$D$139,MATCH($C306,TrustCAHUB_map!$A$2:$A$139,FALSE),3)</f>
        <v>North Central and North East London</v>
      </c>
      <c r="J306" t="str">
        <f>INDEX(TrustCAHUB_map!$A$2:$D$139,MATCH($C306,TrustCAHUB_map!$A$2:$A$139,FALSE),4)</f>
        <v>London</v>
      </c>
    </row>
    <row r="307" spans="1:10" x14ac:dyDescent="0.3">
      <c r="A307" t="str">
        <f t="shared" si="4"/>
        <v>'RTD2015Palliative18-49'</v>
      </c>
      <c r="B307">
        <v>2015</v>
      </c>
      <c r="C307" t="s">
        <v>261</v>
      </c>
      <c r="D307" t="s">
        <v>8</v>
      </c>
      <c r="E307" t="s">
        <v>153</v>
      </c>
      <c r="F307">
        <v>3</v>
      </c>
      <c r="G307">
        <v>0</v>
      </c>
      <c r="H307" t="str">
        <f>INDEX(Bar_data!$A$3:$B$140,MATCH(C307,Bar_data!$A$3:$A$140,FALSE),2)</f>
        <v>Trust104</v>
      </c>
      <c r="I307" t="str">
        <f>INDEX(TrustCAHUB_map!$A$2:$D$139,MATCH($C307,TrustCAHUB_map!$A$2:$A$139,FALSE),3)</f>
        <v>North East and Cumbria</v>
      </c>
      <c r="J307" t="str">
        <f>INDEX(TrustCAHUB_map!$A$2:$D$139,MATCH($C307,TrustCAHUB_map!$A$2:$A$139,FALSE),4)</f>
        <v>North East</v>
      </c>
    </row>
    <row r="308" spans="1:10" x14ac:dyDescent="0.3">
      <c r="A308" t="str">
        <f t="shared" si="4"/>
        <v>'RTD2015Palliative50-69'</v>
      </c>
      <c r="B308">
        <v>2015</v>
      </c>
      <c r="C308" t="s">
        <v>261</v>
      </c>
      <c r="D308" t="s">
        <v>8</v>
      </c>
      <c r="E308" t="s">
        <v>627</v>
      </c>
      <c r="F308">
        <v>18</v>
      </c>
      <c r="G308">
        <v>2</v>
      </c>
      <c r="H308" t="str">
        <f>INDEX(Bar_data!$A$3:$B$140,MATCH(C308,Bar_data!$A$3:$A$140,FALSE),2)</f>
        <v>Trust104</v>
      </c>
      <c r="I308" t="str">
        <f>INDEX(TrustCAHUB_map!$A$2:$D$139,MATCH($C308,TrustCAHUB_map!$A$2:$A$139,FALSE),3)</f>
        <v>North East and Cumbria</v>
      </c>
      <c r="J308" t="str">
        <f>INDEX(TrustCAHUB_map!$A$2:$D$139,MATCH($C308,TrustCAHUB_map!$A$2:$A$139,FALSE),4)</f>
        <v>North East</v>
      </c>
    </row>
    <row r="309" spans="1:10" x14ac:dyDescent="0.3">
      <c r="A309" t="str">
        <f t="shared" si="4"/>
        <v>'RTD2015Curative50-69'</v>
      </c>
      <c r="B309">
        <v>2015</v>
      </c>
      <c r="C309" t="s">
        <v>261</v>
      </c>
      <c r="D309" t="s">
        <v>7</v>
      </c>
      <c r="E309" t="s">
        <v>627</v>
      </c>
      <c r="F309">
        <v>2</v>
      </c>
      <c r="G309">
        <v>0</v>
      </c>
      <c r="H309" t="str">
        <f>INDEX(Bar_data!$A$3:$B$140,MATCH(C309,Bar_data!$A$3:$A$140,FALSE),2)</f>
        <v>Trust104</v>
      </c>
      <c r="I309" t="str">
        <f>INDEX(TrustCAHUB_map!$A$2:$D$139,MATCH($C309,TrustCAHUB_map!$A$2:$A$139,FALSE),3)</f>
        <v>North East and Cumbria</v>
      </c>
      <c r="J309" t="str">
        <f>INDEX(TrustCAHUB_map!$A$2:$D$139,MATCH($C309,TrustCAHUB_map!$A$2:$A$139,FALSE),4)</f>
        <v>North East</v>
      </c>
    </row>
    <row r="310" spans="1:10" x14ac:dyDescent="0.3">
      <c r="A310" t="str">
        <f t="shared" si="4"/>
        <v>'RTD2015Palliative70+'</v>
      </c>
      <c r="B310">
        <v>2015</v>
      </c>
      <c r="C310" t="s">
        <v>261</v>
      </c>
      <c r="D310" t="s">
        <v>8</v>
      </c>
      <c r="E310" t="s">
        <v>628</v>
      </c>
      <c r="F310">
        <v>11</v>
      </c>
      <c r="G310">
        <v>2</v>
      </c>
      <c r="H310" t="str">
        <f>INDEX(Bar_data!$A$3:$B$140,MATCH(C310,Bar_data!$A$3:$A$140,FALSE),2)</f>
        <v>Trust104</v>
      </c>
      <c r="I310" t="str">
        <f>INDEX(TrustCAHUB_map!$A$2:$D$139,MATCH($C310,TrustCAHUB_map!$A$2:$A$139,FALSE),3)</f>
        <v>North East and Cumbria</v>
      </c>
      <c r="J310" t="str">
        <f>INDEX(TrustCAHUB_map!$A$2:$D$139,MATCH($C310,TrustCAHUB_map!$A$2:$A$139,FALSE),4)</f>
        <v>North East</v>
      </c>
    </row>
    <row r="311" spans="1:10" x14ac:dyDescent="0.3">
      <c r="A311" t="str">
        <f t="shared" si="4"/>
        <v>'RTE2015Curative50-69'</v>
      </c>
      <c r="B311">
        <v>2015</v>
      </c>
      <c r="C311" t="s">
        <v>262</v>
      </c>
      <c r="D311" t="s">
        <v>7</v>
      </c>
      <c r="E311" t="s">
        <v>627</v>
      </c>
      <c r="F311">
        <v>2</v>
      </c>
      <c r="G311">
        <v>0</v>
      </c>
      <c r="H311" t="str">
        <f>INDEX(Bar_data!$A$3:$B$140,MATCH(C311,Bar_data!$A$3:$A$140,FALSE),2)</f>
        <v>Trust105</v>
      </c>
      <c r="I311" t="str">
        <f>INDEX(TrustCAHUB_map!$A$2:$D$139,MATCH($C311,TrustCAHUB_map!$A$2:$A$139,FALSE),3)</f>
        <v>Somerset, Wiltshire, Avon and Gloucester</v>
      </c>
      <c r="J311" t="str">
        <f>INDEX(TrustCAHUB_map!$A$2:$D$139,MATCH($C311,TrustCAHUB_map!$A$2:$A$139,FALSE),4)</f>
        <v>South West</v>
      </c>
    </row>
    <row r="312" spans="1:10" x14ac:dyDescent="0.3">
      <c r="A312" t="str">
        <f t="shared" si="4"/>
        <v>'RTE2015Palliative50-69'</v>
      </c>
      <c r="B312">
        <v>2015</v>
      </c>
      <c r="C312" t="s">
        <v>262</v>
      </c>
      <c r="D312" t="s">
        <v>8</v>
      </c>
      <c r="E312" t="s">
        <v>627</v>
      </c>
      <c r="F312">
        <v>19</v>
      </c>
      <c r="G312">
        <v>2</v>
      </c>
      <c r="H312" t="str">
        <f>INDEX(Bar_data!$A$3:$B$140,MATCH(C312,Bar_data!$A$3:$A$140,FALSE),2)</f>
        <v>Trust105</v>
      </c>
      <c r="I312" t="str">
        <f>INDEX(TrustCAHUB_map!$A$2:$D$139,MATCH($C312,TrustCAHUB_map!$A$2:$A$139,FALSE),3)</f>
        <v>Somerset, Wiltshire, Avon and Gloucester</v>
      </c>
      <c r="J312" t="str">
        <f>INDEX(TrustCAHUB_map!$A$2:$D$139,MATCH($C312,TrustCAHUB_map!$A$2:$A$139,FALSE),4)</f>
        <v>South West</v>
      </c>
    </row>
    <row r="313" spans="1:10" x14ac:dyDescent="0.3">
      <c r="A313" t="str">
        <f t="shared" si="4"/>
        <v>'RTE2015Palliative70+'</v>
      </c>
      <c r="B313">
        <v>2015</v>
      </c>
      <c r="C313" t="s">
        <v>262</v>
      </c>
      <c r="D313" t="s">
        <v>8</v>
      </c>
      <c r="E313" t="s">
        <v>628</v>
      </c>
      <c r="F313">
        <v>11</v>
      </c>
      <c r="G313">
        <v>1</v>
      </c>
      <c r="H313" t="str">
        <f>INDEX(Bar_data!$A$3:$B$140,MATCH(C313,Bar_data!$A$3:$A$140,FALSE),2)</f>
        <v>Trust105</v>
      </c>
      <c r="I313" t="str">
        <f>INDEX(TrustCAHUB_map!$A$2:$D$139,MATCH($C313,TrustCAHUB_map!$A$2:$A$139,FALSE),3)</f>
        <v>Somerset, Wiltshire, Avon and Gloucester</v>
      </c>
      <c r="J313" t="str">
        <f>INDEX(TrustCAHUB_map!$A$2:$D$139,MATCH($C313,TrustCAHUB_map!$A$2:$A$139,FALSE),4)</f>
        <v>South West</v>
      </c>
    </row>
    <row r="314" spans="1:10" x14ac:dyDescent="0.3">
      <c r="A314" t="str">
        <f t="shared" si="4"/>
        <v>'RTF2015Palliative50-69'</v>
      </c>
      <c r="B314">
        <v>2015</v>
      </c>
      <c r="C314" t="s">
        <v>263</v>
      </c>
      <c r="D314" t="s">
        <v>8</v>
      </c>
      <c r="E314" t="s">
        <v>627</v>
      </c>
      <c r="F314">
        <v>16</v>
      </c>
      <c r="G314">
        <v>2</v>
      </c>
      <c r="H314" t="str">
        <f>INDEX(Bar_data!$A$3:$B$140,MATCH(C314,Bar_data!$A$3:$A$140,FALSE),2)</f>
        <v>Trust106</v>
      </c>
      <c r="I314" t="str">
        <f>INDEX(TrustCAHUB_map!$A$2:$D$139,MATCH($C314,TrustCAHUB_map!$A$2:$A$139,FALSE),3)</f>
        <v>North East and Cumbria</v>
      </c>
      <c r="J314" t="str">
        <f>INDEX(TrustCAHUB_map!$A$2:$D$139,MATCH($C314,TrustCAHUB_map!$A$2:$A$139,FALSE),4)</f>
        <v>North East</v>
      </c>
    </row>
    <row r="315" spans="1:10" x14ac:dyDescent="0.3">
      <c r="A315" t="str">
        <f t="shared" si="4"/>
        <v>'RTF2015Not assigned50-69'</v>
      </c>
      <c r="B315">
        <v>2015</v>
      </c>
      <c r="C315" t="s">
        <v>263</v>
      </c>
      <c r="D315" t="s">
        <v>477</v>
      </c>
      <c r="E315" t="s">
        <v>627</v>
      </c>
      <c r="F315">
        <v>1</v>
      </c>
      <c r="G315">
        <v>0</v>
      </c>
      <c r="H315" t="str">
        <f>INDEX(Bar_data!$A$3:$B$140,MATCH(C315,Bar_data!$A$3:$A$140,FALSE),2)</f>
        <v>Trust106</v>
      </c>
      <c r="I315" t="str">
        <f>INDEX(TrustCAHUB_map!$A$2:$D$139,MATCH($C315,TrustCAHUB_map!$A$2:$A$139,FALSE),3)</f>
        <v>North East and Cumbria</v>
      </c>
      <c r="J315" t="str">
        <f>INDEX(TrustCAHUB_map!$A$2:$D$139,MATCH($C315,TrustCAHUB_map!$A$2:$A$139,FALSE),4)</f>
        <v>North East</v>
      </c>
    </row>
    <row r="316" spans="1:10" x14ac:dyDescent="0.3">
      <c r="A316" t="str">
        <f t="shared" si="4"/>
        <v>'RTF2015Palliative70+'</v>
      </c>
      <c r="B316">
        <v>2015</v>
      </c>
      <c r="C316" t="s">
        <v>263</v>
      </c>
      <c r="D316" t="s">
        <v>8</v>
      </c>
      <c r="E316" t="s">
        <v>628</v>
      </c>
      <c r="F316">
        <v>22</v>
      </c>
      <c r="G316">
        <v>0</v>
      </c>
      <c r="H316" t="str">
        <f>INDEX(Bar_data!$A$3:$B$140,MATCH(C316,Bar_data!$A$3:$A$140,FALSE),2)</f>
        <v>Trust106</v>
      </c>
      <c r="I316" t="str">
        <f>INDEX(TrustCAHUB_map!$A$2:$D$139,MATCH($C316,TrustCAHUB_map!$A$2:$A$139,FALSE),3)</f>
        <v>North East and Cumbria</v>
      </c>
      <c r="J316" t="str">
        <f>INDEX(TrustCAHUB_map!$A$2:$D$139,MATCH($C316,TrustCAHUB_map!$A$2:$A$139,FALSE),4)</f>
        <v>North East</v>
      </c>
    </row>
    <row r="317" spans="1:10" x14ac:dyDescent="0.3">
      <c r="A317" t="str">
        <f t="shared" si="4"/>
        <v>'RTF2015Curative70+'</v>
      </c>
      <c r="B317">
        <v>2015</v>
      </c>
      <c r="C317" t="s">
        <v>263</v>
      </c>
      <c r="D317" t="s">
        <v>7</v>
      </c>
      <c r="E317" t="s">
        <v>628</v>
      </c>
      <c r="F317">
        <v>4</v>
      </c>
      <c r="G317">
        <v>0</v>
      </c>
      <c r="H317" t="str">
        <f>INDEX(Bar_data!$A$3:$B$140,MATCH(C317,Bar_data!$A$3:$A$140,FALSE),2)</f>
        <v>Trust106</v>
      </c>
      <c r="I317" t="str">
        <f>INDEX(TrustCAHUB_map!$A$2:$D$139,MATCH($C317,TrustCAHUB_map!$A$2:$A$139,FALSE),3)</f>
        <v>North East and Cumbria</v>
      </c>
      <c r="J317" t="str">
        <f>INDEX(TrustCAHUB_map!$A$2:$D$139,MATCH($C317,TrustCAHUB_map!$A$2:$A$139,FALSE),4)</f>
        <v>North East</v>
      </c>
    </row>
    <row r="318" spans="1:10" x14ac:dyDescent="0.3">
      <c r="A318" t="str">
        <f t="shared" si="4"/>
        <v>'RTF2015Not assigned70+'</v>
      </c>
      <c r="B318">
        <v>2015</v>
      </c>
      <c r="C318" t="s">
        <v>263</v>
      </c>
      <c r="D318" t="s">
        <v>477</v>
      </c>
      <c r="E318" t="s">
        <v>628</v>
      </c>
      <c r="F318">
        <v>2</v>
      </c>
      <c r="G318">
        <v>0</v>
      </c>
      <c r="H318" t="str">
        <f>INDEX(Bar_data!$A$3:$B$140,MATCH(C318,Bar_data!$A$3:$A$140,FALSE),2)</f>
        <v>Trust106</v>
      </c>
      <c r="I318" t="str">
        <f>INDEX(TrustCAHUB_map!$A$2:$D$139,MATCH($C318,TrustCAHUB_map!$A$2:$A$139,FALSE),3)</f>
        <v>North East and Cumbria</v>
      </c>
      <c r="J318" t="str">
        <f>INDEX(TrustCAHUB_map!$A$2:$D$139,MATCH($C318,TrustCAHUB_map!$A$2:$A$139,FALSE),4)</f>
        <v>North East</v>
      </c>
    </row>
    <row r="319" spans="1:10" x14ac:dyDescent="0.3">
      <c r="A319" t="str">
        <f t="shared" si="4"/>
        <v>'RTG2015Palliative18-49'</v>
      </c>
      <c r="B319">
        <v>2015</v>
      </c>
      <c r="C319" t="s">
        <v>264</v>
      </c>
      <c r="D319" t="s">
        <v>8</v>
      </c>
      <c r="E319" t="s">
        <v>153</v>
      </c>
      <c r="F319">
        <v>2</v>
      </c>
      <c r="G319">
        <v>1</v>
      </c>
      <c r="H319" t="str">
        <f>INDEX(Bar_data!$A$3:$B$140,MATCH(C319,Bar_data!$A$3:$A$140,FALSE),2)</f>
        <v>Trust107</v>
      </c>
      <c r="I319" t="str">
        <f>INDEX(TrustCAHUB_map!$A$2:$D$139,MATCH($C319,TrustCAHUB_map!$A$2:$A$139,FALSE),3)</f>
        <v>East Midlands</v>
      </c>
      <c r="J319" t="str">
        <f>INDEX(TrustCAHUB_map!$A$2:$D$139,MATCH($C319,TrustCAHUB_map!$A$2:$A$139,FALSE),4)</f>
        <v>East Midlands</v>
      </c>
    </row>
    <row r="320" spans="1:10" x14ac:dyDescent="0.3">
      <c r="A320" t="str">
        <f t="shared" si="4"/>
        <v>'RTG2015Not assigned50-69'</v>
      </c>
      <c r="B320">
        <v>2015</v>
      </c>
      <c r="C320" t="s">
        <v>264</v>
      </c>
      <c r="D320" t="s">
        <v>477</v>
      </c>
      <c r="E320" t="s">
        <v>627</v>
      </c>
      <c r="F320">
        <v>3</v>
      </c>
      <c r="G320">
        <v>0</v>
      </c>
      <c r="H320" t="str">
        <f>INDEX(Bar_data!$A$3:$B$140,MATCH(C320,Bar_data!$A$3:$A$140,FALSE),2)</f>
        <v>Trust107</v>
      </c>
      <c r="I320" t="str">
        <f>INDEX(TrustCAHUB_map!$A$2:$D$139,MATCH($C320,TrustCAHUB_map!$A$2:$A$139,FALSE),3)</f>
        <v>East Midlands</v>
      </c>
      <c r="J320" t="str">
        <f>INDEX(TrustCAHUB_map!$A$2:$D$139,MATCH($C320,TrustCAHUB_map!$A$2:$A$139,FALSE),4)</f>
        <v>East Midlands</v>
      </c>
    </row>
    <row r="321" spans="1:10" x14ac:dyDescent="0.3">
      <c r="A321" t="str">
        <f t="shared" si="4"/>
        <v>'RTG2015Curative50-69'</v>
      </c>
      <c r="B321">
        <v>2015</v>
      </c>
      <c r="C321" t="s">
        <v>264</v>
      </c>
      <c r="D321" t="s">
        <v>7</v>
      </c>
      <c r="E321" t="s">
        <v>627</v>
      </c>
      <c r="F321">
        <v>7</v>
      </c>
      <c r="G321">
        <v>1</v>
      </c>
      <c r="H321" t="str">
        <f>INDEX(Bar_data!$A$3:$B$140,MATCH(C321,Bar_data!$A$3:$A$140,FALSE),2)</f>
        <v>Trust107</v>
      </c>
      <c r="I321" t="str">
        <f>INDEX(TrustCAHUB_map!$A$2:$D$139,MATCH($C321,TrustCAHUB_map!$A$2:$A$139,FALSE),3)</f>
        <v>East Midlands</v>
      </c>
      <c r="J321" t="str">
        <f>INDEX(TrustCAHUB_map!$A$2:$D$139,MATCH($C321,TrustCAHUB_map!$A$2:$A$139,FALSE),4)</f>
        <v>East Midlands</v>
      </c>
    </row>
    <row r="322" spans="1:10" x14ac:dyDescent="0.3">
      <c r="A322" t="str">
        <f t="shared" si="4"/>
        <v>'RTG2015Palliative50-69'</v>
      </c>
      <c r="B322">
        <v>2015</v>
      </c>
      <c r="C322" t="s">
        <v>264</v>
      </c>
      <c r="D322" t="s">
        <v>8</v>
      </c>
      <c r="E322" t="s">
        <v>627</v>
      </c>
      <c r="F322">
        <v>18</v>
      </c>
      <c r="G322">
        <v>2</v>
      </c>
      <c r="H322" t="str">
        <f>INDEX(Bar_data!$A$3:$B$140,MATCH(C322,Bar_data!$A$3:$A$140,FALSE),2)</f>
        <v>Trust107</v>
      </c>
      <c r="I322" t="str">
        <f>INDEX(TrustCAHUB_map!$A$2:$D$139,MATCH($C322,TrustCAHUB_map!$A$2:$A$139,FALSE),3)</f>
        <v>East Midlands</v>
      </c>
      <c r="J322" t="str">
        <f>INDEX(TrustCAHUB_map!$A$2:$D$139,MATCH($C322,TrustCAHUB_map!$A$2:$A$139,FALSE),4)</f>
        <v>East Midlands</v>
      </c>
    </row>
    <row r="323" spans="1:10" x14ac:dyDescent="0.3">
      <c r="A323" t="str">
        <f t="shared" ref="A323:A386" si="5">"'"&amp;C323&amp;B323&amp;D323&amp;E323&amp;"'"</f>
        <v>'RTG2015Curative70+'</v>
      </c>
      <c r="B323">
        <v>2015</v>
      </c>
      <c r="C323" t="s">
        <v>264</v>
      </c>
      <c r="D323" t="s">
        <v>7</v>
      </c>
      <c r="E323" t="s">
        <v>628</v>
      </c>
      <c r="F323">
        <v>2</v>
      </c>
      <c r="G323">
        <v>2</v>
      </c>
      <c r="H323" t="str">
        <f>INDEX(Bar_data!$A$3:$B$140,MATCH(C323,Bar_data!$A$3:$A$140,FALSE),2)</f>
        <v>Trust107</v>
      </c>
      <c r="I323" t="str">
        <f>INDEX(TrustCAHUB_map!$A$2:$D$139,MATCH($C323,TrustCAHUB_map!$A$2:$A$139,FALSE),3)</f>
        <v>East Midlands</v>
      </c>
      <c r="J323" t="str">
        <f>INDEX(TrustCAHUB_map!$A$2:$D$139,MATCH($C323,TrustCAHUB_map!$A$2:$A$139,FALSE),4)</f>
        <v>East Midlands</v>
      </c>
    </row>
    <row r="324" spans="1:10" x14ac:dyDescent="0.3">
      <c r="A324" t="str">
        <f t="shared" si="5"/>
        <v>'RTG2015Palliative70+'</v>
      </c>
      <c r="B324">
        <v>2015</v>
      </c>
      <c r="C324" t="s">
        <v>264</v>
      </c>
      <c r="D324" t="s">
        <v>8</v>
      </c>
      <c r="E324" t="s">
        <v>628</v>
      </c>
      <c r="F324">
        <v>25</v>
      </c>
      <c r="G324">
        <v>4</v>
      </c>
      <c r="H324" t="str">
        <f>INDEX(Bar_data!$A$3:$B$140,MATCH(C324,Bar_data!$A$3:$A$140,FALSE),2)</f>
        <v>Trust107</v>
      </c>
      <c r="I324" t="str">
        <f>INDEX(TrustCAHUB_map!$A$2:$D$139,MATCH($C324,TrustCAHUB_map!$A$2:$A$139,FALSE),3)</f>
        <v>East Midlands</v>
      </c>
      <c r="J324" t="str">
        <f>INDEX(TrustCAHUB_map!$A$2:$D$139,MATCH($C324,TrustCAHUB_map!$A$2:$A$139,FALSE),4)</f>
        <v>East Midlands</v>
      </c>
    </row>
    <row r="325" spans="1:10" x14ac:dyDescent="0.3">
      <c r="A325" t="str">
        <f t="shared" si="5"/>
        <v>'RTG2015Not assigned70+'</v>
      </c>
      <c r="B325">
        <v>2015</v>
      </c>
      <c r="C325" t="s">
        <v>264</v>
      </c>
      <c r="D325" t="s">
        <v>477</v>
      </c>
      <c r="E325" t="s">
        <v>628</v>
      </c>
      <c r="F325">
        <v>5</v>
      </c>
      <c r="G325">
        <v>0</v>
      </c>
      <c r="H325" t="str">
        <f>INDEX(Bar_data!$A$3:$B$140,MATCH(C325,Bar_data!$A$3:$A$140,FALSE),2)</f>
        <v>Trust107</v>
      </c>
      <c r="I325" t="str">
        <f>INDEX(TrustCAHUB_map!$A$2:$D$139,MATCH($C325,TrustCAHUB_map!$A$2:$A$139,FALSE),3)</f>
        <v>East Midlands</v>
      </c>
      <c r="J325" t="str">
        <f>INDEX(TrustCAHUB_map!$A$2:$D$139,MATCH($C325,TrustCAHUB_map!$A$2:$A$139,FALSE),4)</f>
        <v>East Midlands</v>
      </c>
    </row>
    <row r="326" spans="1:10" x14ac:dyDescent="0.3">
      <c r="A326" t="str">
        <f t="shared" si="5"/>
        <v>'RTH2015Curative50-69'</v>
      </c>
      <c r="B326">
        <v>2015</v>
      </c>
      <c r="C326" t="s">
        <v>265</v>
      </c>
      <c r="D326" t="s">
        <v>7</v>
      </c>
      <c r="E326" t="s">
        <v>627</v>
      </c>
      <c r="F326">
        <v>3</v>
      </c>
      <c r="G326">
        <v>0</v>
      </c>
      <c r="H326" t="str">
        <f>INDEX(Bar_data!$A$3:$B$140,MATCH(C326,Bar_data!$A$3:$A$140,FALSE),2)</f>
        <v>Trust108</v>
      </c>
      <c r="I326" t="str">
        <f>INDEX(TrustCAHUB_map!$A$2:$D$139,MATCH($C326,TrustCAHUB_map!$A$2:$A$139,FALSE),3)</f>
        <v>Thames Valley</v>
      </c>
      <c r="J326" t="str">
        <f>INDEX(TrustCAHUB_map!$A$2:$D$139,MATCH($C326,TrustCAHUB_map!$A$2:$A$139,FALSE),4)</f>
        <v>Wessex</v>
      </c>
    </row>
    <row r="327" spans="1:10" x14ac:dyDescent="0.3">
      <c r="A327" t="str">
        <f t="shared" si="5"/>
        <v>'RTH2015Palliative50-69'</v>
      </c>
      <c r="B327">
        <v>2015</v>
      </c>
      <c r="C327" t="s">
        <v>265</v>
      </c>
      <c r="D327" t="s">
        <v>8</v>
      </c>
      <c r="E327" t="s">
        <v>627</v>
      </c>
      <c r="F327">
        <v>16</v>
      </c>
      <c r="G327">
        <v>4</v>
      </c>
      <c r="H327" t="str">
        <f>INDEX(Bar_data!$A$3:$B$140,MATCH(C327,Bar_data!$A$3:$A$140,FALSE),2)</f>
        <v>Trust108</v>
      </c>
      <c r="I327" t="str">
        <f>INDEX(TrustCAHUB_map!$A$2:$D$139,MATCH($C327,TrustCAHUB_map!$A$2:$A$139,FALSE),3)</f>
        <v>Thames Valley</v>
      </c>
      <c r="J327" t="str">
        <f>INDEX(TrustCAHUB_map!$A$2:$D$139,MATCH($C327,TrustCAHUB_map!$A$2:$A$139,FALSE),4)</f>
        <v>Wessex</v>
      </c>
    </row>
    <row r="328" spans="1:10" x14ac:dyDescent="0.3">
      <c r="A328" t="str">
        <f t="shared" si="5"/>
        <v>'RTH2015Curative70+'</v>
      </c>
      <c r="B328">
        <v>2015</v>
      </c>
      <c r="C328" t="s">
        <v>265</v>
      </c>
      <c r="D328" t="s">
        <v>7</v>
      </c>
      <c r="E328" t="s">
        <v>628</v>
      </c>
      <c r="F328">
        <v>1</v>
      </c>
      <c r="G328">
        <v>0</v>
      </c>
      <c r="H328" t="str">
        <f>INDEX(Bar_data!$A$3:$B$140,MATCH(C328,Bar_data!$A$3:$A$140,FALSE),2)</f>
        <v>Trust108</v>
      </c>
      <c r="I328" t="str">
        <f>INDEX(TrustCAHUB_map!$A$2:$D$139,MATCH($C328,TrustCAHUB_map!$A$2:$A$139,FALSE),3)</f>
        <v>Thames Valley</v>
      </c>
      <c r="J328" t="str">
        <f>INDEX(TrustCAHUB_map!$A$2:$D$139,MATCH($C328,TrustCAHUB_map!$A$2:$A$139,FALSE),4)</f>
        <v>Wessex</v>
      </c>
    </row>
    <row r="329" spans="1:10" x14ac:dyDescent="0.3">
      <c r="A329" t="str">
        <f t="shared" si="5"/>
        <v>'RTH2015Palliative70+'</v>
      </c>
      <c r="B329">
        <v>2015</v>
      </c>
      <c r="C329" t="s">
        <v>265</v>
      </c>
      <c r="D329" t="s">
        <v>8</v>
      </c>
      <c r="E329" t="s">
        <v>628</v>
      </c>
      <c r="F329">
        <v>17</v>
      </c>
      <c r="G329">
        <v>2</v>
      </c>
      <c r="H329" t="str">
        <f>INDEX(Bar_data!$A$3:$B$140,MATCH(C329,Bar_data!$A$3:$A$140,FALSE),2)</f>
        <v>Trust108</v>
      </c>
      <c r="I329" t="str">
        <f>INDEX(TrustCAHUB_map!$A$2:$D$139,MATCH($C329,TrustCAHUB_map!$A$2:$A$139,FALSE),3)</f>
        <v>Thames Valley</v>
      </c>
      <c r="J329" t="str">
        <f>INDEX(TrustCAHUB_map!$A$2:$D$139,MATCH($C329,TrustCAHUB_map!$A$2:$A$139,FALSE),4)</f>
        <v>Wessex</v>
      </c>
    </row>
    <row r="330" spans="1:10" x14ac:dyDescent="0.3">
      <c r="A330" t="str">
        <f t="shared" si="5"/>
        <v>'RTP2015Palliative18-49'</v>
      </c>
      <c r="B330">
        <v>2015</v>
      </c>
      <c r="C330" t="s">
        <v>267</v>
      </c>
      <c r="D330" t="s">
        <v>8</v>
      </c>
      <c r="E330" t="s">
        <v>153</v>
      </c>
      <c r="F330">
        <v>2</v>
      </c>
      <c r="G330">
        <v>0</v>
      </c>
      <c r="H330" t="str">
        <f>INDEX(Bar_data!$A$3:$B$140,MATCH(C330,Bar_data!$A$3:$A$140,FALSE),2)</f>
        <v>Trust110</v>
      </c>
      <c r="I330" t="str">
        <f>INDEX(TrustCAHUB_map!$A$2:$D$139,MATCH($C330,TrustCAHUB_map!$A$2:$A$139,FALSE),3)</f>
        <v>Surrey and Sussex</v>
      </c>
      <c r="J330" t="str">
        <f>INDEX(TrustCAHUB_map!$A$2:$D$139,MATCH($C330,TrustCAHUB_map!$A$2:$A$139,FALSE),4)</f>
        <v>South East</v>
      </c>
    </row>
    <row r="331" spans="1:10" x14ac:dyDescent="0.3">
      <c r="A331" t="str">
        <f t="shared" si="5"/>
        <v>'RTP2015Palliative50-69'</v>
      </c>
      <c r="B331">
        <v>2015</v>
      </c>
      <c r="C331" t="s">
        <v>267</v>
      </c>
      <c r="D331" t="s">
        <v>8</v>
      </c>
      <c r="E331" t="s">
        <v>627</v>
      </c>
      <c r="F331">
        <v>6</v>
      </c>
      <c r="G331">
        <v>0</v>
      </c>
      <c r="H331" t="str">
        <f>INDEX(Bar_data!$A$3:$B$140,MATCH(C331,Bar_data!$A$3:$A$140,FALSE),2)</f>
        <v>Trust110</v>
      </c>
      <c r="I331" t="str">
        <f>INDEX(TrustCAHUB_map!$A$2:$D$139,MATCH($C331,TrustCAHUB_map!$A$2:$A$139,FALSE),3)</f>
        <v>Surrey and Sussex</v>
      </c>
      <c r="J331" t="str">
        <f>INDEX(TrustCAHUB_map!$A$2:$D$139,MATCH($C331,TrustCAHUB_map!$A$2:$A$139,FALSE),4)</f>
        <v>South East</v>
      </c>
    </row>
    <row r="332" spans="1:10" x14ac:dyDescent="0.3">
      <c r="A332" t="str">
        <f t="shared" si="5"/>
        <v>'RTP2015Palliative70+'</v>
      </c>
      <c r="B332">
        <v>2015</v>
      </c>
      <c r="C332" t="s">
        <v>267</v>
      </c>
      <c r="D332" t="s">
        <v>8</v>
      </c>
      <c r="E332" t="s">
        <v>628</v>
      </c>
      <c r="F332">
        <v>3</v>
      </c>
      <c r="G332">
        <v>0</v>
      </c>
      <c r="H332" t="str">
        <f>INDEX(Bar_data!$A$3:$B$140,MATCH(C332,Bar_data!$A$3:$A$140,FALSE),2)</f>
        <v>Trust110</v>
      </c>
      <c r="I332" t="str">
        <f>INDEX(TrustCAHUB_map!$A$2:$D$139,MATCH($C332,TrustCAHUB_map!$A$2:$A$139,FALSE),3)</f>
        <v>Surrey and Sussex</v>
      </c>
      <c r="J332" t="str">
        <f>INDEX(TrustCAHUB_map!$A$2:$D$139,MATCH($C332,TrustCAHUB_map!$A$2:$A$139,FALSE),4)</f>
        <v>South East</v>
      </c>
    </row>
    <row r="333" spans="1:10" x14ac:dyDescent="0.3">
      <c r="A333" t="str">
        <f t="shared" si="5"/>
        <v>'RTR2015Palliative18-49'</v>
      </c>
      <c r="B333">
        <v>2015</v>
      </c>
      <c r="C333" t="s">
        <v>268</v>
      </c>
      <c r="D333" t="s">
        <v>8</v>
      </c>
      <c r="E333" t="s">
        <v>153</v>
      </c>
      <c r="F333">
        <v>2</v>
      </c>
      <c r="G333">
        <v>0</v>
      </c>
      <c r="H333" t="str">
        <f>INDEX(Bar_data!$A$3:$B$140,MATCH(C333,Bar_data!$A$3:$A$140,FALSE),2)</f>
        <v>Trust111</v>
      </c>
      <c r="I333" t="str">
        <f>INDEX(TrustCAHUB_map!$A$2:$D$139,MATCH($C333,TrustCAHUB_map!$A$2:$A$139,FALSE),3)</f>
        <v>North East and Cumbria</v>
      </c>
      <c r="J333" t="str">
        <f>INDEX(TrustCAHUB_map!$A$2:$D$139,MATCH($C333,TrustCAHUB_map!$A$2:$A$139,FALSE),4)</f>
        <v>North East</v>
      </c>
    </row>
    <row r="334" spans="1:10" x14ac:dyDescent="0.3">
      <c r="A334" t="str">
        <f t="shared" si="5"/>
        <v>'RTR2015Curative50-69'</v>
      </c>
      <c r="B334">
        <v>2015</v>
      </c>
      <c r="C334" t="s">
        <v>268</v>
      </c>
      <c r="D334" t="s">
        <v>7</v>
      </c>
      <c r="E334" t="s">
        <v>627</v>
      </c>
      <c r="F334">
        <v>2</v>
      </c>
      <c r="G334">
        <v>0</v>
      </c>
      <c r="H334" t="str">
        <f>INDEX(Bar_data!$A$3:$B$140,MATCH(C334,Bar_data!$A$3:$A$140,FALSE),2)</f>
        <v>Trust111</v>
      </c>
      <c r="I334" t="str">
        <f>INDEX(TrustCAHUB_map!$A$2:$D$139,MATCH($C334,TrustCAHUB_map!$A$2:$A$139,FALSE),3)</f>
        <v>North East and Cumbria</v>
      </c>
      <c r="J334" t="str">
        <f>INDEX(TrustCAHUB_map!$A$2:$D$139,MATCH($C334,TrustCAHUB_map!$A$2:$A$139,FALSE),4)</f>
        <v>North East</v>
      </c>
    </row>
    <row r="335" spans="1:10" x14ac:dyDescent="0.3">
      <c r="A335" t="str">
        <f t="shared" si="5"/>
        <v>'RTR2015Palliative50-69'</v>
      </c>
      <c r="B335">
        <v>2015</v>
      </c>
      <c r="C335" t="s">
        <v>268</v>
      </c>
      <c r="D335" t="s">
        <v>8</v>
      </c>
      <c r="E335" t="s">
        <v>627</v>
      </c>
      <c r="F335">
        <v>17</v>
      </c>
      <c r="G335">
        <v>0</v>
      </c>
      <c r="H335" t="str">
        <f>INDEX(Bar_data!$A$3:$B$140,MATCH(C335,Bar_data!$A$3:$A$140,FALSE),2)</f>
        <v>Trust111</v>
      </c>
      <c r="I335" t="str">
        <f>INDEX(TrustCAHUB_map!$A$2:$D$139,MATCH($C335,TrustCAHUB_map!$A$2:$A$139,FALSE),3)</f>
        <v>North East and Cumbria</v>
      </c>
      <c r="J335" t="str">
        <f>INDEX(TrustCAHUB_map!$A$2:$D$139,MATCH($C335,TrustCAHUB_map!$A$2:$A$139,FALSE),4)</f>
        <v>North East</v>
      </c>
    </row>
    <row r="336" spans="1:10" x14ac:dyDescent="0.3">
      <c r="A336" t="str">
        <f t="shared" si="5"/>
        <v>'RTR2015Palliative70+'</v>
      </c>
      <c r="B336">
        <v>2015</v>
      </c>
      <c r="C336" t="s">
        <v>268</v>
      </c>
      <c r="D336" t="s">
        <v>8</v>
      </c>
      <c r="E336" t="s">
        <v>628</v>
      </c>
      <c r="F336">
        <v>12</v>
      </c>
      <c r="G336">
        <v>1</v>
      </c>
      <c r="H336" t="str">
        <f>INDEX(Bar_data!$A$3:$B$140,MATCH(C336,Bar_data!$A$3:$A$140,FALSE),2)</f>
        <v>Trust111</v>
      </c>
      <c r="I336" t="str">
        <f>INDEX(TrustCAHUB_map!$A$2:$D$139,MATCH($C336,TrustCAHUB_map!$A$2:$A$139,FALSE),3)</f>
        <v>North East and Cumbria</v>
      </c>
      <c r="J336" t="str">
        <f>INDEX(TrustCAHUB_map!$A$2:$D$139,MATCH($C336,TrustCAHUB_map!$A$2:$A$139,FALSE),4)</f>
        <v>North East</v>
      </c>
    </row>
    <row r="337" spans="1:10" x14ac:dyDescent="0.3">
      <c r="A337" t="str">
        <f t="shared" si="5"/>
        <v>'RTR2015Curative70+'</v>
      </c>
      <c r="B337">
        <v>2015</v>
      </c>
      <c r="C337" t="s">
        <v>268</v>
      </c>
      <c r="D337" t="s">
        <v>7</v>
      </c>
      <c r="E337" t="s">
        <v>628</v>
      </c>
      <c r="F337">
        <v>3</v>
      </c>
      <c r="G337">
        <v>0</v>
      </c>
      <c r="H337" t="str">
        <f>INDEX(Bar_data!$A$3:$B$140,MATCH(C337,Bar_data!$A$3:$A$140,FALSE),2)</f>
        <v>Trust111</v>
      </c>
      <c r="I337" t="str">
        <f>INDEX(TrustCAHUB_map!$A$2:$D$139,MATCH($C337,TrustCAHUB_map!$A$2:$A$139,FALSE),3)</f>
        <v>North East and Cumbria</v>
      </c>
      <c r="J337" t="str">
        <f>INDEX(TrustCAHUB_map!$A$2:$D$139,MATCH($C337,TrustCAHUB_map!$A$2:$A$139,FALSE),4)</f>
        <v>North East</v>
      </c>
    </row>
    <row r="338" spans="1:10" x14ac:dyDescent="0.3">
      <c r="A338" t="str">
        <f t="shared" si="5"/>
        <v>'RTX2015Not assigned50-69'</v>
      </c>
      <c r="B338">
        <v>2015</v>
      </c>
      <c r="C338" t="s">
        <v>269</v>
      </c>
      <c r="D338" t="s">
        <v>477</v>
      </c>
      <c r="E338" t="s">
        <v>627</v>
      </c>
      <c r="F338">
        <v>1</v>
      </c>
      <c r="G338">
        <v>0</v>
      </c>
      <c r="H338" t="str">
        <f>INDEX(Bar_data!$A$3:$B$140,MATCH(C338,Bar_data!$A$3:$A$140,FALSE),2)</f>
        <v>Trust112</v>
      </c>
      <c r="I338" t="str">
        <f>INDEX(TrustCAHUB_map!$A$2:$D$139,MATCH($C338,TrustCAHUB_map!$A$2:$A$139,FALSE),3)</f>
        <v>Lancashire and South Cumbria</v>
      </c>
      <c r="J338" t="str">
        <f>INDEX(TrustCAHUB_map!$A$2:$D$139,MATCH($C338,TrustCAHUB_map!$A$2:$A$139,FALSE),4)</f>
        <v>North West</v>
      </c>
    </row>
    <row r="339" spans="1:10" x14ac:dyDescent="0.3">
      <c r="A339" t="str">
        <f t="shared" si="5"/>
        <v>'RTX2015Palliative50-69'</v>
      </c>
      <c r="B339">
        <v>2015</v>
      </c>
      <c r="C339" t="s">
        <v>269</v>
      </c>
      <c r="D339" t="s">
        <v>8</v>
      </c>
      <c r="E339" t="s">
        <v>627</v>
      </c>
      <c r="F339">
        <v>12</v>
      </c>
      <c r="G339">
        <v>2</v>
      </c>
      <c r="H339" t="str">
        <f>INDEX(Bar_data!$A$3:$B$140,MATCH(C339,Bar_data!$A$3:$A$140,FALSE),2)</f>
        <v>Trust112</v>
      </c>
      <c r="I339" t="str">
        <f>INDEX(TrustCAHUB_map!$A$2:$D$139,MATCH($C339,TrustCAHUB_map!$A$2:$A$139,FALSE),3)</f>
        <v>Lancashire and South Cumbria</v>
      </c>
      <c r="J339" t="str">
        <f>INDEX(TrustCAHUB_map!$A$2:$D$139,MATCH($C339,TrustCAHUB_map!$A$2:$A$139,FALSE),4)</f>
        <v>North West</v>
      </c>
    </row>
    <row r="340" spans="1:10" x14ac:dyDescent="0.3">
      <c r="A340" t="str">
        <f t="shared" si="5"/>
        <v>'RTX2015Curative50-69'</v>
      </c>
      <c r="B340">
        <v>2015</v>
      </c>
      <c r="C340" t="s">
        <v>269</v>
      </c>
      <c r="D340" t="s">
        <v>7</v>
      </c>
      <c r="E340" t="s">
        <v>627</v>
      </c>
      <c r="F340">
        <v>2</v>
      </c>
      <c r="G340">
        <v>0</v>
      </c>
      <c r="H340" t="str">
        <f>INDEX(Bar_data!$A$3:$B$140,MATCH(C340,Bar_data!$A$3:$A$140,FALSE),2)</f>
        <v>Trust112</v>
      </c>
      <c r="I340" t="str">
        <f>INDEX(TrustCAHUB_map!$A$2:$D$139,MATCH($C340,TrustCAHUB_map!$A$2:$A$139,FALSE),3)</f>
        <v>Lancashire and South Cumbria</v>
      </c>
      <c r="J340" t="str">
        <f>INDEX(TrustCAHUB_map!$A$2:$D$139,MATCH($C340,TrustCAHUB_map!$A$2:$A$139,FALSE),4)</f>
        <v>North West</v>
      </c>
    </row>
    <row r="341" spans="1:10" x14ac:dyDescent="0.3">
      <c r="A341" t="str">
        <f t="shared" si="5"/>
        <v>'RTX2015Palliative70+'</v>
      </c>
      <c r="B341">
        <v>2015</v>
      </c>
      <c r="C341" t="s">
        <v>269</v>
      </c>
      <c r="D341" t="s">
        <v>8</v>
      </c>
      <c r="E341" t="s">
        <v>628</v>
      </c>
      <c r="F341">
        <v>15</v>
      </c>
      <c r="G341">
        <v>2</v>
      </c>
      <c r="H341" t="str">
        <f>INDEX(Bar_data!$A$3:$B$140,MATCH(C341,Bar_data!$A$3:$A$140,FALSE),2)</f>
        <v>Trust112</v>
      </c>
      <c r="I341" t="str">
        <f>INDEX(TrustCAHUB_map!$A$2:$D$139,MATCH($C341,TrustCAHUB_map!$A$2:$A$139,FALSE),3)</f>
        <v>Lancashire and South Cumbria</v>
      </c>
      <c r="J341" t="str">
        <f>INDEX(TrustCAHUB_map!$A$2:$D$139,MATCH($C341,TrustCAHUB_map!$A$2:$A$139,FALSE),4)</f>
        <v>North West</v>
      </c>
    </row>
    <row r="342" spans="1:10" x14ac:dyDescent="0.3">
      <c r="A342" t="str">
        <f t="shared" si="5"/>
        <v>'RTX2015Curative70+'</v>
      </c>
      <c r="B342">
        <v>2015</v>
      </c>
      <c r="C342" t="s">
        <v>269</v>
      </c>
      <c r="D342" t="s">
        <v>7</v>
      </c>
      <c r="E342" t="s">
        <v>628</v>
      </c>
      <c r="F342">
        <v>3</v>
      </c>
      <c r="G342">
        <v>0</v>
      </c>
      <c r="H342" t="str">
        <f>INDEX(Bar_data!$A$3:$B$140,MATCH(C342,Bar_data!$A$3:$A$140,FALSE),2)</f>
        <v>Trust112</v>
      </c>
      <c r="I342" t="str">
        <f>INDEX(TrustCAHUB_map!$A$2:$D$139,MATCH($C342,TrustCAHUB_map!$A$2:$A$139,FALSE),3)</f>
        <v>Lancashire and South Cumbria</v>
      </c>
      <c r="J342" t="str">
        <f>INDEX(TrustCAHUB_map!$A$2:$D$139,MATCH($C342,TrustCAHUB_map!$A$2:$A$139,FALSE),4)</f>
        <v>North West</v>
      </c>
    </row>
    <row r="343" spans="1:10" x14ac:dyDescent="0.3">
      <c r="A343" t="str">
        <f t="shared" si="5"/>
        <v>'RVV2015Curative50-69'</v>
      </c>
      <c r="B343">
        <v>2015</v>
      </c>
      <c r="C343" t="s">
        <v>272</v>
      </c>
      <c r="D343" t="s">
        <v>7</v>
      </c>
      <c r="E343" t="s">
        <v>627</v>
      </c>
      <c r="F343">
        <v>1</v>
      </c>
      <c r="G343">
        <v>0</v>
      </c>
      <c r="H343" t="str">
        <f>INDEX(Bar_data!$A$3:$B$140,MATCH(C343,Bar_data!$A$3:$A$140,FALSE),2)</f>
        <v>Trust115</v>
      </c>
      <c r="I343" t="str">
        <f>INDEX(TrustCAHUB_map!$A$2:$D$139,MATCH($C343,TrustCAHUB_map!$A$2:$A$139,FALSE),3)</f>
        <v>Kent and Medway</v>
      </c>
      <c r="J343" t="str">
        <f>INDEX(TrustCAHUB_map!$A$2:$D$139,MATCH($C343,TrustCAHUB_map!$A$2:$A$139,FALSE),4)</f>
        <v>South East</v>
      </c>
    </row>
    <row r="344" spans="1:10" x14ac:dyDescent="0.3">
      <c r="A344" t="str">
        <f t="shared" si="5"/>
        <v>'RVV2015Palliative50-69'</v>
      </c>
      <c r="B344">
        <v>2015</v>
      </c>
      <c r="C344" t="s">
        <v>272</v>
      </c>
      <c r="D344" t="s">
        <v>8</v>
      </c>
      <c r="E344" t="s">
        <v>627</v>
      </c>
      <c r="F344">
        <v>11</v>
      </c>
      <c r="G344">
        <v>2</v>
      </c>
      <c r="H344" t="str">
        <f>INDEX(Bar_data!$A$3:$B$140,MATCH(C344,Bar_data!$A$3:$A$140,FALSE),2)</f>
        <v>Trust115</v>
      </c>
      <c r="I344" t="str">
        <f>INDEX(TrustCAHUB_map!$A$2:$D$139,MATCH($C344,TrustCAHUB_map!$A$2:$A$139,FALSE),3)</f>
        <v>Kent and Medway</v>
      </c>
      <c r="J344" t="str">
        <f>INDEX(TrustCAHUB_map!$A$2:$D$139,MATCH($C344,TrustCAHUB_map!$A$2:$A$139,FALSE),4)</f>
        <v>South East</v>
      </c>
    </row>
    <row r="345" spans="1:10" x14ac:dyDescent="0.3">
      <c r="A345" t="str">
        <f t="shared" si="5"/>
        <v>'RVV2015Curative70+'</v>
      </c>
      <c r="B345">
        <v>2015</v>
      </c>
      <c r="C345" t="s">
        <v>272</v>
      </c>
      <c r="D345" t="s">
        <v>7</v>
      </c>
      <c r="E345" t="s">
        <v>628</v>
      </c>
      <c r="F345">
        <v>3</v>
      </c>
      <c r="G345">
        <v>0</v>
      </c>
      <c r="H345" t="str">
        <f>INDEX(Bar_data!$A$3:$B$140,MATCH(C345,Bar_data!$A$3:$A$140,FALSE),2)</f>
        <v>Trust115</v>
      </c>
      <c r="I345" t="str">
        <f>INDEX(TrustCAHUB_map!$A$2:$D$139,MATCH($C345,TrustCAHUB_map!$A$2:$A$139,FALSE),3)</f>
        <v>Kent and Medway</v>
      </c>
      <c r="J345" t="str">
        <f>INDEX(TrustCAHUB_map!$A$2:$D$139,MATCH($C345,TrustCAHUB_map!$A$2:$A$139,FALSE),4)</f>
        <v>South East</v>
      </c>
    </row>
    <row r="346" spans="1:10" x14ac:dyDescent="0.3">
      <c r="A346" t="str">
        <f t="shared" si="5"/>
        <v>'RVV2015Palliative70+'</v>
      </c>
      <c r="B346">
        <v>2015</v>
      </c>
      <c r="C346" t="s">
        <v>272</v>
      </c>
      <c r="D346" t="s">
        <v>8</v>
      </c>
      <c r="E346" t="s">
        <v>628</v>
      </c>
      <c r="F346">
        <v>11</v>
      </c>
      <c r="G346">
        <v>2</v>
      </c>
      <c r="H346" t="str">
        <f>INDEX(Bar_data!$A$3:$B$140,MATCH(C346,Bar_data!$A$3:$A$140,FALSE),2)</f>
        <v>Trust115</v>
      </c>
      <c r="I346" t="str">
        <f>INDEX(TrustCAHUB_map!$A$2:$D$139,MATCH($C346,TrustCAHUB_map!$A$2:$A$139,FALSE),3)</f>
        <v>Kent and Medway</v>
      </c>
      <c r="J346" t="str">
        <f>INDEX(TrustCAHUB_map!$A$2:$D$139,MATCH($C346,TrustCAHUB_map!$A$2:$A$139,FALSE),4)</f>
        <v>South East</v>
      </c>
    </row>
    <row r="347" spans="1:10" x14ac:dyDescent="0.3">
      <c r="A347" t="str">
        <f t="shared" si="5"/>
        <v>'RVW2015Palliative18-49'</v>
      </c>
      <c r="B347">
        <v>2015</v>
      </c>
      <c r="C347" t="s">
        <v>273</v>
      </c>
      <c r="D347" t="s">
        <v>8</v>
      </c>
      <c r="E347" t="s">
        <v>153</v>
      </c>
      <c r="F347">
        <v>3</v>
      </c>
      <c r="G347">
        <v>0</v>
      </c>
      <c r="H347" t="str">
        <f>INDEX(Bar_data!$A$3:$B$140,MATCH(C347,Bar_data!$A$3:$A$140,FALSE),2)</f>
        <v>Trust116</v>
      </c>
      <c r="I347" t="str">
        <f>INDEX(TrustCAHUB_map!$A$2:$D$139,MATCH($C347,TrustCAHUB_map!$A$2:$A$139,FALSE),3)</f>
        <v>North East and Cumbria</v>
      </c>
      <c r="J347" t="str">
        <f>INDEX(TrustCAHUB_map!$A$2:$D$139,MATCH($C347,TrustCAHUB_map!$A$2:$A$139,FALSE),4)</f>
        <v>North East</v>
      </c>
    </row>
    <row r="348" spans="1:10" x14ac:dyDescent="0.3">
      <c r="A348" t="str">
        <f t="shared" si="5"/>
        <v>'RVW2015Curative50-69'</v>
      </c>
      <c r="B348">
        <v>2015</v>
      </c>
      <c r="C348" t="s">
        <v>273</v>
      </c>
      <c r="D348" t="s">
        <v>7</v>
      </c>
      <c r="E348" t="s">
        <v>627</v>
      </c>
      <c r="F348">
        <v>3</v>
      </c>
      <c r="G348">
        <v>0</v>
      </c>
      <c r="H348" t="str">
        <f>INDEX(Bar_data!$A$3:$B$140,MATCH(C348,Bar_data!$A$3:$A$140,FALSE),2)</f>
        <v>Trust116</v>
      </c>
      <c r="I348" t="str">
        <f>INDEX(TrustCAHUB_map!$A$2:$D$139,MATCH($C348,TrustCAHUB_map!$A$2:$A$139,FALSE),3)</f>
        <v>North East and Cumbria</v>
      </c>
      <c r="J348" t="str">
        <f>INDEX(TrustCAHUB_map!$A$2:$D$139,MATCH($C348,TrustCAHUB_map!$A$2:$A$139,FALSE),4)</f>
        <v>North East</v>
      </c>
    </row>
    <row r="349" spans="1:10" x14ac:dyDescent="0.3">
      <c r="A349" t="str">
        <f t="shared" si="5"/>
        <v>'RVW2015Palliative50-69'</v>
      </c>
      <c r="B349">
        <v>2015</v>
      </c>
      <c r="C349" t="s">
        <v>273</v>
      </c>
      <c r="D349" t="s">
        <v>8</v>
      </c>
      <c r="E349" t="s">
        <v>627</v>
      </c>
      <c r="F349">
        <v>19</v>
      </c>
      <c r="G349">
        <v>2</v>
      </c>
      <c r="H349" t="str">
        <f>INDEX(Bar_data!$A$3:$B$140,MATCH(C349,Bar_data!$A$3:$A$140,FALSE),2)</f>
        <v>Trust116</v>
      </c>
      <c r="I349" t="str">
        <f>INDEX(TrustCAHUB_map!$A$2:$D$139,MATCH($C349,TrustCAHUB_map!$A$2:$A$139,FALSE),3)</f>
        <v>North East and Cumbria</v>
      </c>
      <c r="J349" t="str">
        <f>INDEX(TrustCAHUB_map!$A$2:$D$139,MATCH($C349,TrustCAHUB_map!$A$2:$A$139,FALSE),4)</f>
        <v>North East</v>
      </c>
    </row>
    <row r="350" spans="1:10" x14ac:dyDescent="0.3">
      <c r="A350" t="str">
        <f t="shared" si="5"/>
        <v>'RVW2015Palliative70+'</v>
      </c>
      <c r="B350">
        <v>2015</v>
      </c>
      <c r="C350" t="s">
        <v>273</v>
      </c>
      <c r="D350" t="s">
        <v>8</v>
      </c>
      <c r="E350" t="s">
        <v>628</v>
      </c>
      <c r="F350">
        <v>13</v>
      </c>
      <c r="G350">
        <v>0</v>
      </c>
      <c r="H350" t="str">
        <f>INDEX(Bar_data!$A$3:$B$140,MATCH(C350,Bar_data!$A$3:$A$140,FALSE),2)</f>
        <v>Trust116</v>
      </c>
      <c r="I350" t="str">
        <f>INDEX(TrustCAHUB_map!$A$2:$D$139,MATCH($C350,TrustCAHUB_map!$A$2:$A$139,FALSE),3)</f>
        <v>North East and Cumbria</v>
      </c>
      <c r="J350" t="str">
        <f>INDEX(TrustCAHUB_map!$A$2:$D$139,MATCH($C350,TrustCAHUB_map!$A$2:$A$139,FALSE),4)</f>
        <v>North East</v>
      </c>
    </row>
    <row r="351" spans="1:10" x14ac:dyDescent="0.3">
      <c r="A351" t="str">
        <f t="shared" si="5"/>
        <v>'RVW2015Curative70+'</v>
      </c>
      <c r="B351">
        <v>2015</v>
      </c>
      <c r="C351" t="s">
        <v>273</v>
      </c>
      <c r="D351" t="s">
        <v>7</v>
      </c>
      <c r="E351" t="s">
        <v>628</v>
      </c>
      <c r="F351">
        <v>3</v>
      </c>
      <c r="G351">
        <v>0</v>
      </c>
      <c r="H351" t="str">
        <f>INDEX(Bar_data!$A$3:$B$140,MATCH(C351,Bar_data!$A$3:$A$140,FALSE),2)</f>
        <v>Trust116</v>
      </c>
      <c r="I351" t="str">
        <f>INDEX(TrustCAHUB_map!$A$2:$D$139,MATCH($C351,TrustCAHUB_map!$A$2:$A$139,FALSE),3)</f>
        <v>North East and Cumbria</v>
      </c>
      <c r="J351" t="str">
        <f>INDEX(TrustCAHUB_map!$A$2:$D$139,MATCH($C351,TrustCAHUB_map!$A$2:$A$139,FALSE),4)</f>
        <v>North East</v>
      </c>
    </row>
    <row r="352" spans="1:10" x14ac:dyDescent="0.3">
      <c r="A352" t="str">
        <f t="shared" si="5"/>
        <v>'RWA2015Palliative18-49'</v>
      </c>
      <c r="B352">
        <v>2015</v>
      </c>
      <c r="C352" t="s">
        <v>276</v>
      </c>
      <c r="D352" t="s">
        <v>8</v>
      </c>
      <c r="E352" t="s">
        <v>153</v>
      </c>
      <c r="F352">
        <v>1</v>
      </c>
      <c r="G352">
        <v>0</v>
      </c>
      <c r="H352" t="str">
        <f>INDEX(Bar_data!$A$3:$B$140,MATCH(C352,Bar_data!$A$3:$A$140,FALSE),2)</f>
        <v>Trust119</v>
      </c>
      <c r="I352" t="str">
        <f>INDEX(TrustCAHUB_map!$A$2:$D$139,MATCH($C352,TrustCAHUB_map!$A$2:$A$139,FALSE),3)</f>
        <v>Humber, Coast and Vale</v>
      </c>
      <c r="J352" t="str">
        <f>INDEX(TrustCAHUB_map!$A$2:$D$139,MATCH($C352,TrustCAHUB_map!$A$2:$A$139,FALSE),4)</f>
        <v>Yorkshire and Humber</v>
      </c>
    </row>
    <row r="353" spans="1:10" x14ac:dyDescent="0.3">
      <c r="A353" t="str">
        <f t="shared" si="5"/>
        <v>'RWA2015Not assigned50-69'</v>
      </c>
      <c r="B353">
        <v>2015</v>
      </c>
      <c r="C353" t="s">
        <v>276</v>
      </c>
      <c r="D353" t="s">
        <v>477</v>
      </c>
      <c r="E353" t="s">
        <v>627</v>
      </c>
      <c r="F353">
        <v>2</v>
      </c>
      <c r="G353">
        <v>0</v>
      </c>
      <c r="H353" t="str">
        <f>INDEX(Bar_data!$A$3:$B$140,MATCH(C353,Bar_data!$A$3:$A$140,FALSE),2)</f>
        <v>Trust119</v>
      </c>
      <c r="I353" t="str">
        <f>INDEX(TrustCAHUB_map!$A$2:$D$139,MATCH($C353,TrustCAHUB_map!$A$2:$A$139,FALSE),3)</f>
        <v>Humber, Coast and Vale</v>
      </c>
      <c r="J353" t="str">
        <f>INDEX(TrustCAHUB_map!$A$2:$D$139,MATCH($C353,TrustCAHUB_map!$A$2:$A$139,FALSE),4)</f>
        <v>Yorkshire and Humber</v>
      </c>
    </row>
    <row r="354" spans="1:10" x14ac:dyDescent="0.3">
      <c r="A354" t="str">
        <f t="shared" si="5"/>
        <v>'RWA2015Curative50-69'</v>
      </c>
      <c r="B354">
        <v>2015</v>
      </c>
      <c r="C354" t="s">
        <v>276</v>
      </c>
      <c r="D354" t="s">
        <v>7</v>
      </c>
      <c r="E354" t="s">
        <v>627</v>
      </c>
      <c r="F354">
        <v>1</v>
      </c>
      <c r="G354">
        <v>0</v>
      </c>
      <c r="H354" t="str">
        <f>INDEX(Bar_data!$A$3:$B$140,MATCH(C354,Bar_data!$A$3:$A$140,FALSE),2)</f>
        <v>Trust119</v>
      </c>
      <c r="I354" t="str">
        <f>INDEX(TrustCAHUB_map!$A$2:$D$139,MATCH($C354,TrustCAHUB_map!$A$2:$A$139,FALSE),3)</f>
        <v>Humber, Coast and Vale</v>
      </c>
      <c r="J354" t="str">
        <f>INDEX(TrustCAHUB_map!$A$2:$D$139,MATCH($C354,TrustCAHUB_map!$A$2:$A$139,FALSE),4)</f>
        <v>Yorkshire and Humber</v>
      </c>
    </row>
    <row r="355" spans="1:10" x14ac:dyDescent="0.3">
      <c r="A355" t="str">
        <f t="shared" si="5"/>
        <v>'RWA2015Palliative50-69'</v>
      </c>
      <c r="B355">
        <v>2015</v>
      </c>
      <c r="C355" t="s">
        <v>276</v>
      </c>
      <c r="D355" t="s">
        <v>8</v>
      </c>
      <c r="E355" t="s">
        <v>627</v>
      </c>
      <c r="F355">
        <v>16</v>
      </c>
      <c r="G355">
        <v>0</v>
      </c>
      <c r="H355" t="str">
        <f>INDEX(Bar_data!$A$3:$B$140,MATCH(C355,Bar_data!$A$3:$A$140,FALSE),2)</f>
        <v>Trust119</v>
      </c>
      <c r="I355" t="str">
        <f>INDEX(TrustCAHUB_map!$A$2:$D$139,MATCH($C355,TrustCAHUB_map!$A$2:$A$139,FALSE),3)</f>
        <v>Humber, Coast and Vale</v>
      </c>
      <c r="J355" t="str">
        <f>INDEX(TrustCAHUB_map!$A$2:$D$139,MATCH($C355,TrustCAHUB_map!$A$2:$A$139,FALSE),4)</f>
        <v>Yorkshire and Humber</v>
      </c>
    </row>
    <row r="356" spans="1:10" x14ac:dyDescent="0.3">
      <c r="A356" t="str">
        <f t="shared" si="5"/>
        <v>'RWA2015Palliative70+'</v>
      </c>
      <c r="B356">
        <v>2015</v>
      </c>
      <c r="C356" t="s">
        <v>276</v>
      </c>
      <c r="D356" t="s">
        <v>8</v>
      </c>
      <c r="E356" t="s">
        <v>628</v>
      </c>
      <c r="F356">
        <v>19</v>
      </c>
      <c r="G356">
        <v>2</v>
      </c>
      <c r="H356" t="str">
        <f>INDEX(Bar_data!$A$3:$B$140,MATCH(C356,Bar_data!$A$3:$A$140,FALSE),2)</f>
        <v>Trust119</v>
      </c>
      <c r="I356" t="str">
        <f>INDEX(TrustCAHUB_map!$A$2:$D$139,MATCH($C356,TrustCAHUB_map!$A$2:$A$139,FALSE),3)</f>
        <v>Humber, Coast and Vale</v>
      </c>
      <c r="J356" t="str">
        <f>INDEX(TrustCAHUB_map!$A$2:$D$139,MATCH($C356,TrustCAHUB_map!$A$2:$A$139,FALSE),4)</f>
        <v>Yorkshire and Humber</v>
      </c>
    </row>
    <row r="357" spans="1:10" x14ac:dyDescent="0.3">
      <c r="A357" t="str">
        <f t="shared" si="5"/>
        <v>'RWA2015Curative70+'</v>
      </c>
      <c r="B357">
        <v>2015</v>
      </c>
      <c r="C357" t="s">
        <v>276</v>
      </c>
      <c r="D357" t="s">
        <v>7</v>
      </c>
      <c r="E357" t="s">
        <v>628</v>
      </c>
      <c r="F357">
        <v>1</v>
      </c>
      <c r="G357">
        <v>0</v>
      </c>
      <c r="H357" t="str">
        <f>INDEX(Bar_data!$A$3:$B$140,MATCH(C357,Bar_data!$A$3:$A$140,FALSE),2)</f>
        <v>Trust119</v>
      </c>
      <c r="I357" t="str">
        <f>INDEX(TrustCAHUB_map!$A$2:$D$139,MATCH($C357,TrustCAHUB_map!$A$2:$A$139,FALSE),3)</f>
        <v>Humber, Coast and Vale</v>
      </c>
      <c r="J357" t="str">
        <f>INDEX(TrustCAHUB_map!$A$2:$D$139,MATCH($C357,TrustCAHUB_map!$A$2:$A$139,FALSE),4)</f>
        <v>Yorkshire and Humber</v>
      </c>
    </row>
    <row r="358" spans="1:10" x14ac:dyDescent="0.3">
      <c r="A358" t="str">
        <f t="shared" si="5"/>
        <v>'RWD2015Palliative50-69'</v>
      </c>
      <c r="B358">
        <v>2015</v>
      </c>
      <c r="C358" t="s">
        <v>277</v>
      </c>
      <c r="D358" t="s">
        <v>8</v>
      </c>
      <c r="E358" t="s">
        <v>627</v>
      </c>
      <c r="F358">
        <v>9</v>
      </c>
      <c r="G358">
        <v>1</v>
      </c>
      <c r="H358" t="str">
        <f>INDEX(Bar_data!$A$3:$B$140,MATCH(C358,Bar_data!$A$3:$A$140,FALSE),2)</f>
        <v>Trust120</v>
      </c>
      <c r="I358" t="str">
        <f>INDEX(TrustCAHUB_map!$A$2:$D$139,MATCH($C358,TrustCAHUB_map!$A$2:$A$139,FALSE),3)</f>
        <v>East Midlands</v>
      </c>
      <c r="J358" t="str">
        <f>INDEX(TrustCAHUB_map!$A$2:$D$139,MATCH($C358,TrustCAHUB_map!$A$2:$A$139,FALSE),4)</f>
        <v>East Midlands</v>
      </c>
    </row>
    <row r="359" spans="1:10" x14ac:dyDescent="0.3">
      <c r="A359" t="str">
        <f t="shared" si="5"/>
        <v>'RWD2015Curative50-69'</v>
      </c>
      <c r="B359">
        <v>2015</v>
      </c>
      <c r="C359" t="s">
        <v>277</v>
      </c>
      <c r="D359" t="s">
        <v>7</v>
      </c>
      <c r="E359" t="s">
        <v>627</v>
      </c>
      <c r="F359">
        <v>2</v>
      </c>
      <c r="G359">
        <v>1</v>
      </c>
      <c r="H359" t="str">
        <f>INDEX(Bar_data!$A$3:$B$140,MATCH(C359,Bar_data!$A$3:$A$140,FALSE),2)</f>
        <v>Trust120</v>
      </c>
      <c r="I359" t="str">
        <f>INDEX(TrustCAHUB_map!$A$2:$D$139,MATCH($C359,TrustCAHUB_map!$A$2:$A$139,FALSE),3)</f>
        <v>East Midlands</v>
      </c>
      <c r="J359" t="str">
        <f>INDEX(TrustCAHUB_map!$A$2:$D$139,MATCH($C359,TrustCAHUB_map!$A$2:$A$139,FALSE),4)</f>
        <v>East Midlands</v>
      </c>
    </row>
    <row r="360" spans="1:10" x14ac:dyDescent="0.3">
      <c r="A360" t="str">
        <f t="shared" si="5"/>
        <v>'RWD2015Palliative70+'</v>
      </c>
      <c r="B360">
        <v>2015</v>
      </c>
      <c r="C360" t="s">
        <v>277</v>
      </c>
      <c r="D360" t="s">
        <v>8</v>
      </c>
      <c r="E360" t="s">
        <v>628</v>
      </c>
      <c r="F360">
        <v>5</v>
      </c>
      <c r="G360">
        <v>0</v>
      </c>
      <c r="H360" t="str">
        <f>INDEX(Bar_data!$A$3:$B$140,MATCH(C360,Bar_data!$A$3:$A$140,FALSE),2)</f>
        <v>Trust120</v>
      </c>
      <c r="I360" t="str">
        <f>INDEX(TrustCAHUB_map!$A$2:$D$139,MATCH($C360,TrustCAHUB_map!$A$2:$A$139,FALSE),3)</f>
        <v>East Midlands</v>
      </c>
      <c r="J360" t="str">
        <f>INDEX(TrustCAHUB_map!$A$2:$D$139,MATCH($C360,TrustCAHUB_map!$A$2:$A$139,FALSE),4)</f>
        <v>East Midlands</v>
      </c>
    </row>
    <row r="361" spans="1:10" x14ac:dyDescent="0.3">
      <c r="A361" t="str">
        <f t="shared" si="5"/>
        <v>'RWD2015Curative70+'</v>
      </c>
      <c r="B361">
        <v>2015</v>
      </c>
      <c r="C361" t="s">
        <v>277</v>
      </c>
      <c r="D361" t="s">
        <v>7</v>
      </c>
      <c r="E361" t="s">
        <v>628</v>
      </c>
      <c r="F361">
        <v>2</v>
      </c>
      <c r="G361">
        <v>0</v>
      </c>
      <c r="H361" t="str">
        <f>INDEX(Bar_data!$A$3:$B$140,MATCH(C361,Bar_data!$A$3:$A$140,FALSE),2)</f>
        <v>Trust120</v>
      </c>
      <c r="I361" t="str">
        <f>INDEX(TrustCAHUB_map!$A$2:$D$139,MATCH($C361,TrustCAHUB_map!$A$2:$A$139,FALSE),3)</f>
        <v>East Midlands</v>
      </c>
      <c r="J361" t="str">
        <f>INDEX(TrustCAHUB_map!$A$2:$D$139,MATCH($C361,TrustCAHUB_map!$A$2:$A$139,FALSE),4)</f>
        <v>East Midlands</v>
      </c>
    </row>
    <row r="362" spans="1:10" x14ac:dyDescent="0.3">
      <c r="A362" t="str">
        <f t="shared" si="5"/>
        <v>'RWE2015Curative50-69'</v>
      </c>
      <c r="B362">
        <v>2015</v>
      </c>
      <c r="C362" t="s">
        <v>278</v>
      </c>
      <c r="D362" t="s">
        <v>7</v>
      </c>
      <c r="E362" t="s">
        <v>627</v>
      </c>
      <c r="F362">
        <v>3</v>
      </c>
      <c r="G362">
        <v>1</v>
      </c>
      <c r="H362" t="str">
        <f>INDEX(Bar_data!$A$3:$B$140,MATCH(C362,Bar_data!$A$3:$A$140,FALSE),2)</f>
        <v>Trust121</v>
      </c>
      <c r="I362" t="str">
        <f>INDEX(TrustCAHUB_map!$A$2:$D$139,MATCH($C362,TrustCAHUB_map!$A$2:$A$139,FALSE),3)</f>
        <v>East Midlands</v>
      </c>
      <c r="J362" t="str">
        <f>INDEX(TrustCAHUB_map!$A$2:$D$139,MATCH($C362,TrustCAHUB_map!$A$2:$A$139,FALSE),4)</f>
        <v>East Midlands</v>
      </c>
    </row>
    <row r="363" spans="1:10" x14ac:dyDescent="0.3">
      <c r="A363" t="str">
        <f t="shared" si="5"/>
        <v>'RWE2015Palliative50-69'</v>
      </c>
      <c r="B363">
        <v>2015</v>
      </c>
      <c r="C363" t="s">
        <v>278</v>
      </c>
      <c r="D363" t="s">
        <v>8</v>
      </c>
      <c r="E363" t="s">
        <v>627</v>
      </c>
      <c r="F363">
        <v>20</v>
      </c>
      <c r="G363">
        <v>3</v>
      </c>
      <c r="H363" t="str">
        <f>INDEX(Bar_data!$A$3:$B$140,MATCH(C363,Bar_data!$A$3:$A$140,FALSE),2)</f>
        <v>Trust121</v>
      </c>
      <c r="I363" t="str">
        <f>INDEX(TrustCAHUB_map!$A$2:$D$139,MATCH($C363,TrustCAHUB_map!$A$2:$A$139,FALSE),3)</f>
        <v>East Midlands</v>
      </c>
      <c r="J363" t="str">
        <f>INDEX(TrustCAHUB_map!$A$2:$D$139,MATCH($C363,TrustCAHUB_map!$A$2:$A$139,FALSE),4)</f>
        <v>East Midlands</v>
      </c>
    </row>
    <row r="364" spans="1:10" x14ac:dyDescent="0.3">
      <c r="A364" t="str">
        <f t="shared" si="5"/>
        <v>'RWE2015Curative70+'</v>
      </c>
      <c r="B364">
        <v>2015</v>
      </c>
      <c r="C364" t="s">
        <v>278</v>
      </c>
      <c r="D364" t="s">
        <v>7</v>
      </c>
      <c r="E364" t="s">
        <v>628</v>
      </c>
      <c r="F364">
        <v>3</v>
      </c>
      <c r="G364">
        <v>0</v>
      </c>
      <c r="H364" t="str">
        <f>INDEX(Bar_data!$A$3:$B$140,MATCH(C364,Bar_data!$A$3:$A$140,FALSE),2)</f>
        <v>Trust121</v>
      </c>
      <c r="I364" t="str">
        <f>INDEX(TrustCAHUB_map!$A$2:$D$139,MATCH($C364,TrustCAHUB_map!$A$2:$A$139,FALSE),3)</f>
        <v>East Midlands</v>
      </c>
      <c r="J364" t="str">
        <f>INDEX(TrustCAHUB_map!$A$2:$D$139,MATCH($C364,TrustCAHUB_map!$A$2:$A$139,FALSE),4)</f>
        <v>East Midlands</v>
      </c>
    </row>
    <row r="365" spans="1:10" x14ac:dyDescent="0.3">
      <c r="A365" t="str">
        <f t="shared" si="5"/>
        <v>'RWE2015Palliative70+'</v>
      </c>
      <c r="B365">
        <v>2015</v>
      </c>
      <c r="C365" t="s">
        <v>278</v>
      </c>
      <c r="D365" t="s">
        <v>8</v>
      </c>
      <c r="E365" t="s">
        <v>628</v>
      </c>
      <c r="F365">
        <v>23</v>
      </c>
      <c r="G365">
        <v>2</v>
      </c>
      <c r="H365" t="str">
        <f>INDEX(Bar_data!$A$3:$B$140,MATCH(C365,Bar_data!$A$3:$A$140,FALSE),2)</f>
        <v>Trust121</v>
      </c>
      <c r="I365" t="str">
        <f>INDEX(TrustCAHUB_map!$A$2:$D$139,MATCH($C365,TrustCAHUB_map!$A$2:$A$139,FALSE),3)</f>
        <v>East Midlands</v>
      </c>
      <c r="J365" t="str">
        <f>INDEX(TrustCAHUB_map!$A$2:$D$139,MATCH($C365,TrustCAHUB_map!$A$2:$A$139,FALSE),4)</f>
        <v>East Midlands</v>
      </c>
    </row>
    <row r="366" spans="1:10" x14ac:dyDescent="0.3">
      <c r="A366" t="str">
        <f t="shared" si="5"/>
        <v>'RWF2015Palliative18-49'</v>
      </c>
      <c r="B366">
        <v>2015</v>
      </c>
      <c r="C366" t="s">
        <v>279</v>
      </c>
      <c r="D366" t="s">
        <v>8</v>
      </c>
      <c r="E366" t="s">
        <v>153</v>
      </c>
      <c r="F366">
        <v>1</v>
      </c>
      <c r="G366">
        <v>0</v>
      </c>
      <c r="H366" t="str">
        <f>INDEX(Bar_data!$A$3:$B$140,MATCH(C366,Bar_data!$A$3:$A$140,FALSE),2)</f>
        <v>Trust122</v>
      </c>
      <c r="I366" t="str">
        <f>INDEX(TrustCAHUB_map!$A$2:$D$139,MATCH($C366,TrustCAHUB_map!$A$2:$A$139,FALSE),3)</f>
        <v>Kent and Medway</v>
      </c>
      <c r="J366" t="str">
        <f>INDEX(TrustCAHUB_map!$A$2:$D$139,MATCH($C366,TrustCAHUB_map!$A$2:$A$139,FALSE),4)</f>
        <v>South East</v>
      </c>
    </row>
    <row r="367" spans="1:10" x14ac:dyDescent="0.3">
      <c r="A367" t="str">
        <f t="shared" si="5"/>
        <v>'RWF2015Palliative50-69'</v>
      </c>
      <c r="B367">
        <v>2015</v>
      </c>
      <c r="C367" t="s">
        <v>279</v>
      </c>
      <c r="D367" t="s">
        <v>8</v>
      </c>
      <c r="E367" t="s">
        <v>627</v>
      </c>
      <c r="F367">
        <v>7</v>
      </c>
      <c r="G367">
        <v>1</v>
      </c>
      <c r="H367" t="str">
        <f>INDEX(Bar_data!$A$3:$B$140,MATCH(C367,Bar_data!$A$3:$A$140,FALSE),2)</f>
        <v>Trust122</v>
      </c>
      <c r="I367" t="str">
        <f>INDEX(TrustCAHUB_map!$A$2:$D$139,MATCH($C367,TrustCAHUB_map!$A$2:$A$139,FALSE),3)</f>
        <v>Kent and Medway</v>
      </c>
      <c r="J367" t="str">
        <f>INDEX(TrustCAHUB_map!$A$2:$D$139,MATCH($C367,TrustCAHUB_map!$A$2:$A$139,FALSE),4)</f>
        <v>South East</v>
      </c>
    </row>
    <row r="368" spans="1:10" x14ac:dyDescent="0.3">
      <c r="A368" t="str">
        <f t="shared" si="5"/>
        <v>'RWF2015Curative50-69'</v>
      </c>
      <c r="B368">
        <v>2015</v>
      </c>
      <c r="C368" t="s">
        <v>279</v>
      </c>
      <c r="D368" t="s">
        <v>7</v>
      </c>
      <c r="E368" t="s">
        <v>627</v>
      </c>
      <c r="F368">
        <v>1</v>
      </c>
      <c r="G368">
        <v>0</v>
      </c>
      <c r="H368" t="str">
        <f>INDEX(Bar_data!$A$3:$B$140,MATCH(C368,Bar_data!$A$3:$A$140,FALSE),2)</f>
        <v>Trust122</v>
      </c>
      <c r="I368" t="str">
        <f>INDEX(TrustCAHUB_map!$A$2:$D$139,MATCH($C368,TrustCAHUB_map!$A$2:$A$139,FALSE),3)</f>
        <v>Kent and Medway</v>
      </c>
      <c r="J368" t="str">
        <f>INDEX(TrustCAHUB_map!$A$2:$D$139,MATCH($C368,TrustCAHUB_map!$A$2:$A$139,FALSE),4)</f>
        <v>South East</v>
      </c>
    </row>
    <row r="369" spans="1:10" x14ac:dyDescent="0.3">
      <c r="A369" t="str">
        <f t="shared" si="5"/>
        <v>'RWF2015Palliative70+'</v>
      </c>
      <c r="B369">
        <v>2015</v>
      </c>
      <c r="C369" t="s">
        <v>279</v>
      </c>
      <c r="D369" t="s">
        <v>8</v>
      </c>
      <c r="E369" t="s">
        <v>628</v>
      </c>
      <c r="F369">
        <v>12</v>
      </c>
      <c r="G369">
        <v>2</v>
      </c>
      <c r="H369" t="str">
        <f>INDEX(Bar_data!$A$3:$B$140,MATCH(C369,Bar_data!$A$3:$A$140,FALSE),2)</f>
        <v>Trust122</v>
      </c>
      <c r="I369" t="str">
        <f>INDEX(TrustCAHUB_map!$A$2:$D$139,MATCH($C369,TrustCAHUB_map!$A$2:$A$139,FALSE),3)</f>
        <v>Kent and Medway</v>
      </c>
      <c r="J369" t="str">
        <f>INDEX(TrustCAHUB_map!$A$2:$D$139,MATCH($C369,TrustCAHUB_map!$A$2:$A$139,FALSE),4)</f>
        <v>South East</v>
      </c>
    </row>
    <row r="370" spans="1:10" x14ac:dyDescent="0.3">
      <c r="A370" t="str">
        <f t="shared" si="5"/>
        <v>'RWH2015Palliative18-49'</v>
      </c>
      <c r="B370">
        <v>2015</v>
      </c>
      <c r="C370" t="s">
        <v>281</v>
      </c>
      <c r="D370" t="s">
        <v>8</v>
      </c>
      <c r="E370" t="s">
        <v>153</v>
      </c>
      <c r="F370">
        <v>1</v>
      </c>
      <c r="G370">
        <v>0</v>
      </c>
      <c r="H370" t="str">
        <f>INDEX(Bar_data!$A$3:$B$140,MATCH(C370,Bar_data!$A$3:$A$140,FALSE),2)</f>
        <v>Trust124</v>
      </c>
      <c r="I370" t="str">
        <f>INDEX(TrustCAHUB_map!$A$2:$D$139,MATCH($C370,TrustCAHUB_map!$A$2:$A$139,FALSE),3)</f>
        <v>East of England</v>
      </c>
      <c r="J370" t="str">
        <f>INDEX(TrustCAHUB_map!$A$2:$D$139,MATCH($C370,TrustCAHUB_map!$A$2:$A$139,FALSE),4)</f>
        <v>East of England</v>
      </c>
    </row>
    <row r="371" spans="1:10" x14ac:dyDescent="0.3">
      <c r="A371" t="str">
        <f t="shared" si="5"/>
        <v>'RWH2015Palliative50-69'</v>
      </c>
      <c r="B371">
        <v>2015</v>
      </c>
      <c r="C371" t="s">
        <v>281</v>
      </c>
      <c r="D371" t="s">
        <v>8</v>
      </c>
      <c r="E371" t="s">
        <v>627</v>
      </c>
      <c r="F371">
        <v>20</v>
      </c>
      <c r="G371">
        <v>4</v>
      </c>
      <c r="H371" t="str">
        <f>INDEX(Bar_data!$A$3:$B$140,MATCH(C371,Bar_data!$A$3:$A$140,FALSE),2)</f>
        <v>Trust124</v>
      </c>
      <c r="I371" t="str">
        <f>INDEX(TrustCAHUB_map!$A$2:$D$139,MATCH($C371,TrustCAHUB_map!$A$2:$A$139,FALSE),3)</f>
        <v>East of England</v>
      </c>
      <c r="J371" t="str">
        <f>INDEX(TrustCAHUB_map!$A$2:$D$139,MATCH($C371,TrustCAHUB_map!$A$2:$A$139,FALSE),4)</f>
        <v>East of England</v>
      </c>
    </row>
    <row r="372" spans="1:10" x14ac:dyDescent="0.3">
      <c r="A372" t="str">
        <f t="shared" si="5"/>
        <v>'RWH2015Curative50-69'</v>
      </c>
      <c r="B372">
        <v>2015</v>
      </c>
      <c r="C372" t="s">
        <v>281</v>
      </c>
      <c r="D372" t="s">
        <v>7</v>
      </c>
      <c r="E372" t="s">
        <v>627</v>
      </c>
      <c r="F372">
        <v>5</v>
      </c>
      <c r="G372">
        <v>0</v>
      </c>
      <c r="H372" t="str">
        <f>INDEX(Bar_data!$A$3:$B$140,MATCH(C372,Bar_data!$A$3:$A$140,FALSE),2)</f>
        <v>Trust124</v>
      </c>
      <c r="I372" t="str">
        <f>INDEX(TrustCAHUB_map!$A$2:$D$139,MATCH($C372,TrustCAHUB_map!$A$2:$A$139,FALSE),3)</f>
        <v>East of England</v>
      </c>
      <c r="J372" t="str">
        <f>INDEX(TrustCAHUB_map!$A$2:$D$139,MATCH($C372,TrustCAHUB_map!$A$2:$A$139,FALSE),4)</f>
        <v>East of England</v>
      </c>
    </row>
    <row r="373" spans="1:10" x14ac:dyDescent="0.3">
      <c r="A373" t="str">
        <f t="shared" si="5"/>
        <v>'RWH2015Palliative70+'</v>
      </c>
      <c r="B373">
        <v>2015</v>
      </c>
      <c r="C373" t="s">
        <v>281</v>
      </c>
      <c r="D373" t="s">
        <v>8</v>
      </c>
      <c r="E373" t="s">
        <v>628</v>
      </c>
      <c r="F373">
        <v>19</v>
      </c>
      <c r="G373">
        <v>3</v>
      </c>
      <c r="H373" t="str">
        <f>INDEX(Bar_data!$A$3:$B$140,MATCH(C373,Bar_data!$A$3:$A$140,FALSE),2)</f>
        <v>Trust124</v>
      </c>
      <c r="I373" t="str">
        <f>INDEX(TrustCAHUB_map!$A$2:$D$139,MATCH($C373,TrustCAHUB_map!$A$2:$A$139,FALSE),3)</f>
        <v>East of England</v>
      </c>
      <c r="J373" t="str">
        <f>INDEX(TrustCAHUB_map!$A$2:$D$139,MATCH($C373,TrustCAHUB_map!$A$2:$A$139,FALSE),4)</f>
        <v>East of England</v>
      </c>
    </row>
    <row r="374" spans="1:10" x14ac:dyDescent="0.3">
      <c r="A374" t="str">
        <f t="shared" si="5"/>
        <v>'RWH2015Curative70+'</v>
      </c>
      <c r="B374">
        <v>2015</v>
      </c>
      <c r="C374" t="s">
        <v>281</v>
      </c>
      <c r="D374" t="s">
        <v>7</v>
      </c>
      <c r="E374" t="s">
        <v>628</v>
      </c>
      <c r="F374">
        <v>4</v>
      </c>
      <c r="G374">
        <v>0</v>
      </c>
      <c r="H374" t="str">
        <f>INDEX(Bar_data!$A$3:$B$140,MATCH(C374,Bar_data!$A$3:$A$140,FALSE),2)</f>
        <v>Trust124</v>
      </c>
      <c r="I374" t="str">
        <f>INDEX(TrustCAHUB_map!$A$2:$D$139,MATCH($C374,TrustCAHUB_map!$A$2:$A$139,FALSE),3)</f>
        <v>East of England</v>
      </c>
      <c r="J374" t="str">
        <f>INDEX(TrustCAHUB_map!$A$2:$D$139,MATCH($C374,TrustCAHUB_map!$A$2:$A$139,FALSE),4)</f>
        <v>East of England</v>
      </c>
    </row>
    <row r="375" spans="1:10" x14ac:dyDescent="0.3">
      <c r="A375" t="str">
        <f t="shared" si="5"/>
        <v>'RWP2015Palliative18-49'</v>
      </c>
      <c r="B375">
        <v>2015</v>
      </c>
      <c r="C375" t="s">
        <v>283</v>
      </c>
      <c r="D375" t="s">
        <v>8</v>
      </c>
      <c r="E375" t="s">
        <v>153</v>
      </c>
      <c r="F375">
        <v>1</v>
      </c>
      <c r="G375">
        <v>0</v>
      </c>
      <c r="H375" t="str">
        <f>INDEX(Bar_data!$A$3:$B$140,MATCH(C375,Bar_data!$A$3:$A$140,FALSE),2)</f>
        <v>Trust126</v>
      </c>
      <c r="I375" t="str">
        <f>INDEX(TrustCAHUB_map!$A$2:$D$139,MATCH($C375,TrustCAHUB_map!$A$2:$A$139,FALSE),3)</f>
        <v>West Midlands</v>
      </c>
      <c r="J375" t="str">
        <f>INDEX(TrustCAHUB_map!$A$2:$D$139,MATCH($C375,TrustCAHUB_map!$A$2:$A$139,FALSE),4)</f>
        <v>West Midlands</v>
      </c>
    </row>
    <row r="376" spans="1:10" x14ac:dyDescent="0.3">
      <c r="A376" t="str">
        <f t="shared" si="5"/>
        <v>'RWP2015Curative50-69'</v>
      </c>
      <c r="B376">
        <v>2015</v>
      </c>
      <c r="C376" t="s">
        <v>283</v>
      </c>
      <c r="D376" t="s">
        <v>7</v>
      </c>
      <c r="E376" t="s">
        <v>627</v>
      </c>
      <c r="F376">
        <v>1</v>
      </c>
      <c r="G376">
        <v>0</v>
      </c>
      <c r="H376" t="str">
        <f>INDEX(Bar_data!$A$3:$B$140,MATCH(C376,Bar_data!$A$3:$A$140,FALSE),2)</f>
        <v>Trust126</v>
      </c>
      <c r="I376" t="str">
        <f>INDEX(TrustCAHUB_map!$A$2:$D$139,MATCH($C376,TrustCAHUB_map!$A$2:$A$139,FALSE),3)</f>
        <v>West Midlands</v>
      </c>
      <c r="J376" t="str">
        <f>INDEX(TrustCAHUB_map!$A$2:$D$139,MATCH($C376,TrustCAHUB_map!$A$2:$A$139,FALSE),4)</f>
        <v>West Midlands</v>
      </c>
    </row>
    <row r="377" spans="1:10" x14ac:dyDescent="0.3">
      <c r="A377" t="str">
        <f t="shared" si="5"/>
        <v>'RWP2015Palliative50-69'</v>
      </c>
      <c r="B377">
        <v>2015</v>
      </c>
      <c r="C377" t="s">
        <v>283</v>
      </c>
      <c r="D377" t="s">
        <v>8</v>
      </c>
      <c r="E377" t="s">
        <v>627</v>
      </c>
      <c r="F377">
        <v>9</v>
      </c>
      <c r="G377">
        <v>0</v>
      </c>
      <c r="H377" t="str">
        <f>INDEX(Bar_data!$A$3:$B$140,MATCH(C377,Bar_data!$A$3:$A$140,FALSE),2)</f>
        <v>Trust126</v>
      </c>
      <c r="I377" t="str">
        <f>INDEX(TrustCAHUB_map!$A$2:$D$139,MATCH($C377,TrustCAHUB_map!$A$2:$A$139,FALSE),3)</f>
        <v>West Midlands</v>
      </c>
      <c r="J377" t="str">
        <f>INDEX(TrustCAHUB_map!$A$2:$D$139,MATCH($C377,TrustCAHUB_map!$A$2:$A$139,FALSE),4)</f>
        <v>West Midlands</v>
      </c>
    </row>
    <row r="378" spans="1:10" x14ac:dyDescent="0.3">
      <c r="A378" t="str">
        <f t="shared" si="5"/>
        <v>'RWP2015Palliative70+'</v>
      </c>
      <c r="B378">
        <v>2015</v>
      </c>
      <c r="C378" t="s">
        <v>283</v>
      </c>
      <c r="D378" t="s">
        <v>8</v>
      </c>
      <c r="E378" t="s">
        <v>628</v>
      </c>
      <c r="F378">
        <v>11</v>
      </c>
      <c r="G378">
        <v>0</v>
      </c>
      <c r="H378" t="str">
        <f>INDEX(Bar_data!$A$3:$B$140,MATCH(C378,Bar_data!$A$3:$A$140,FALSE),2)</f>
        <v>Trust126</v>
      </c>
      <c r="I378" t="str">
        <f>INDEX(TrustCAHUB_map!$A$2:$D$139,MATCH($C378,TrustCAHUB_map!$A$2:$A$139,FALSE),3)</f>
        <v>West Midlands</v>
      </c>
      <c r="J378" t="str">
        <f>INDEX(TrustCAHUB_map!$A$2:$D$139,MATCH($C378,TrustCAHUB_map!$A$2:$A$139,FALSE),4)</f>
        <v>West Midlands</v>
      </c>
    </row>
    <row r="379" spans="1:10" x14ac:dyDescent="0.3">
      <c r="A379" t="str">
        <f t="shared" si="5"/>
        <v>'RWY2015Palliative18-49'</v>
      </c>
      <c r="B379">
        <v>2015</v>
      </c>
      <c r="C379" t="s">
        <v>285</v>
      </c>
      <c r="D379" t="s">
        <v>8</v>
      </c>
      <c r="E379" t="s">
        <v>153</v>
      </c>
      <c r="F379">
        <v>1</v>
      </c>
      <c r="G379">
        <v>0</v>
      </c>
      <c r="H379" t="str">
        <f>INDEX(Bar_data!$A$3:$B$140,MATCH(C379,Bar_data!$A$3:$A$140,FALSE),2)</f>
        <v>Trust128</v>
      </c>
      <c r="I379" t="str">
        <f>INDEX(TrustCAHUB_map!$A$2:$D$139,MATCH($C379,TrustCAHUB_map!$A$2:$A$139,FALSE),3)</f>
        <v>West Yorkshire</v>
      </c>
      <c r="J379" t="str">
        <f>INDEX(TrustCAHUB_map!$A$2:$D$139,MATCH($C379,TrustCAHUB_map!$A$2:$A$139,FALSE),4)</f>
        <v>Yorkshire and Humber</v>
      </c>
    </row>
    <row r="380" spans="1:10" x14ac:dyDescent="0.3">
      <c r="A380" t="str">
        <f t="shared" si="5"/>
        <v>'RWY2015Curative50-69'</v>
      </c>
      <c r="B380">
        <v>2015</v>
      </c>
      <c r="C380" t="s">
        <v>285</v>
      </c>
      <c r="D380" t="s">
        <v>7</v>
      </c>
      <c r="E380" t="s">
        <v>627</v>
      </c>
      <c r="F380">
        <v>1</v>
      </c>
      <c r="G380">
        <v>0</v>
      </c>
      <c r="H380" t="str">
        <f>INDEX(Bar_data!$A$3:$B$140,MATCH(C380,Bar_data!$A$3:$A$140,FALSE),2)</f>
        <v>Trust128</v>
      </c>
      <c r="I380" t="str">
        <f>INDEX(TrustCAHUB_map!$A$2:$D$139,MATCH($C380,TrustCAHUB_map!$A$2:$A$139,FALSE),3)</f>
        <v>West Yorkshire</v>
      </c>
      <c r="J380" t="str">
        <f>INDEX(TrustCAHUB_map!$A$2:$D$139,MATCH($C380,TrustCAHUB_map!$A$2:$A$139,FALSE),4)</f>
        <v>Yorkshire and Humber</v>
      </c>
    </row>
    <row r="381" spans="1:10" x14ac:dyDescent="0.3">
      <c r="A381" t="str">
        <f t="shared" si="5"/>
        <v>'RWY2015Palliative50-69'</v>
      </c>
      <c r="B381">
        <v>2015</v>
      </c>
      <c r="C381" t="s">
        <v>285</v>
      </c>
      <c r="D381" t="s">
        <v>8</v>
      </c>
      <c r="E381" t="s">
        <v>627</v>
      </c>
      <c r="F381">
        <v>17</v>
      </c>
      <c r="G381">
        <v>3</v>
      </c>
      <c r="H381" t="str">
        <f>INDEX(Bar_data!$A$3:$B$140,MATCH(C381,Bar_data!$A$3:$A$140,FALSE),2)</f>
        <v>Trust128</v>
      </c>
      <c r="I381" t="str">
        <f>INDEX(TrustCAHUB_map!$A$2:$D$139,MATCH($C381,TrustCAHUB_map!$A$2:$A$139,FALSE),3)</f>
        <v>West Yorkshire</v>
      </c>
      <c r="J381" t="str">
        <f>INDEX(TrustCAHUB_map!$A$2:$D$139,MATCH($C381,TrustCAHUB_map!$A$2:$A$139,FALSE),4)</f>
        <v>Yorkshire and Humber</v>
      </c>
    </row>
    <row r="382" spans="1:10" x14ac:dyDescent="0.3">
      <c r="A382" t="str">
        <f t="shared" si="5"/>
        <v>'RWY2015Curative70+'</v>
      </c>
      <c r="B382">
        <v>2015</v>
      </c>
      <c r="C382" t="s">
        <v>285</v>
      </c>
      <c r="D382" t="s">
        <v>7</v>
      </c>
      <c r="E382" t="s">
        <v>628</v>
      </c>
      <c r="F382">
        <v>3</v>
      </c>
      <c r="G382">
        <v>0</v>
      </c>
      <c r="H382" t="str">
        <f>INDEX(Bar_data!$A$3:$B$140,MATCH(C382,Bar_data!$A$3:$A$140,FALSE),2)</f>
        <v>Trust128</v>
      </c>
      <c r="I382" t="str">
        <f>INDEX(TrustCAHUB_map!$A$2:$D$139,MATCH($C382,TrustCAHUB_map!$A$2:$A$139,FALSE),3)</f>
        <v>West Yorkshire</v>
      </c>
      <c r="J382" t="str">
        <f>INDEX(TrustCAHUB_map!$A$2:$D$139,MATCH($C382,TrustCAHUB_map!$A$2:$A$139,FALSE),4)</f>
        <v>Yorkshire and Humber</v>
      </c>
    </row>
    <row r="383" spans="1:10" x14ac:dyDescent="0.3">
      <c r="A383" t="str">
        <f t="shared" si="5"/>
        <v>'RWY2015Palliative70+'</v>
      </c>
      <c r="B383">
        <v>2015</v>
      </c>
      <c r="C383" t="s">
        <v>285</v>
      </c>
      <c r="D383" t="s">
        <v>8</v>
      </c>
      <c r="E383" t="s">
        <v>628</v>
      </c>
      <c r="F383">
        <v>14</v>
      </c>
      <c r="G383">
        <v>2</v>
      </c>
      <c r="H383" t="str">
        <f>INDEX(Bar_data!$A$3:$B$140,MATCH(C383,Bar_data!$A$3:$A$140,FALSE),2)</f>
        <v>Trust128</v>
      </c>
      <c r="I383" t="str">
        <f>INDEX(TrustCAHUB_map!$A$2:$D$139,MATCH($C383,TrustCAHUB_map!$A$2:$A$139,FALSE),3)</f>
        <v>West Yorkshire</v>
      </c>
      <c r="J383" t="str">
        <f>INDEX(TrustCAHUB_map!$A$2:$D$139,MATCH($C383,TrustCAHUB_map!$A$2:$A$139,FALSE),4)</f>
        <v>Yorkshire and Humber</v>
      </c>
    </row>
    <row r="384" spans="1:10" x14ac:dyDescent="0.3">
      <c r="A384" t="str">
        <f t="shared" si="5"/>
        <v>'RX12015Palliative18-49'</v>
      </c>
      <c r="B384">
        <v>2015</v>
      </c>
      <c r="C384" t="s">
        <v>286</v>
      </c>
      <c r="D384" t="s">
        <v>8</v>
      </c>
      <c r="E384" t="s">
        <v>153</v>
      </c>
      <c r="F384">
        <v>4</v>
      </c>
      <c r="G384">
        <v>1</v>
      </c>
      <c r="H384" t="str">
        <f>INDEX(Bar_data!$A$3:$B$140,MATCH(C384,Bar_data!$A$3:$A$140,FALSE),2)</f>
        <v>Trust129</v>
      </c>
      <c r="I384" t="str">
        <f>INDEX(TrustCAHUB_map!$A$2:$D$139,MATCH($C384,TrustCAHUB_map!$A$2:$A$139,FALSE),3)</f>
        <v>East Midlands</v>
      </c>
      <c r="J384" t="str">
        <f>INDEX(TrustCAHUB_map!$A$2:$D$139,MATCH($C384,TrustCAHUB_map!$A$2:$A$139,FALSE),4)</f>
        <v>East Midlands</v>
      </c>
    </row>
    <row r="385" spans="1:10" x14ac:dyDescent="0.3">
      <c r="A385" t="str">
        <f t="shared" si="5"/>
        <v>'RX12015Curative50-69'</v>
      </c>
      <c r="B385">
        <v>2015</v>
      </c>
      <c r="C385" t="s">
        <v>286</v>
      </c>
      <c r="D385" t="s">
        <v>7</v>
      </c>
      <c r="E385" t="s">
        <v>627</v>
      </c>
      <c r="F385">
        <v>2</v>
      </c>
      <c r="G385">
        <v>0</v>
      </c>
      <c r="H385" t="str">
        <f>INDEX(Bar_data!$A$3:$B$140,MATCH(C385,Bar_data!$A$3:$A$140,FALSE),2)</f>
        <v>Trust129</v>
      </c>
      <c r="I385" t="str">
        <f>INDEX(TrustCAHUB_map!$A$2:$D$139,MATCH($C385,TrustCAHUB_map!$A$2:$A$139,FALSE),3)</f>
        <v>East Midlands</v>
      </c>
      <c r="J385" t="str">
        <f>INDEX(TrustCAHUB_map!$A$2:$D$139,MATCH($C385,TrustCAHUB_map!$A$2:$A$139,FALSE),4)</f>
        <v>East Midlands</v>
      </c>
    </row>
    <row r="386" spans="1:10" x14ac:dyDescent="0.3">
      <c r="A386" t="str">
        <f t="shared" si="5"/>
        <v>'RX12015Palliative50-69'</v>
      </c>
      <c r="B386">
        <v>2015</v>
      </c>
      <c r="C386" t="s">
        <v>286</v>
      </c>
      <c r="D386" t="s">
        <v>8</v>
      </c>
      <c r="E386" t="s">
        <v>627</v>
      </c>
      <c r="F386">
        <v>43</v>
      </c>
      <c r="G386">
        <v>12</v>
      </c>
      <c r="H386" t="str">
        <f>INDEX(Bar_data!$A$3:$B$140,MATCH(C386,Bar_data!$A$3:$A$140,FALSE),2)</f>
        <v>Trust129</v>
      </c>
      <c r="I386" t="str">
        <f>INDEX(TrustCAHUB_map!$A$2:$D$139,MATCH($C386,TrustCAHUB_map!$A$2:$A$139,FALSE),3)</f>
        <v>East Midlands</v>
      </c>
      <c r="J386" t="str">
        <f>INDEX(TrustCAHUB_map!$A$2:$D$139,MATCH($C386,TrustCAHUB_map!$A$2:$A$139,FALSE),4)</f>
        <v>East Midlands</v>
      </c>
    </row>
    <row r="387" spans="1:10" x14ac:dyDescent="0.3">
      <c r="A387" t="str">
        <f t="shared" ref="A387:A450" si="6">"'"&amp;C387&amp;B387&amp;D387&amp;E387&amp;"'"</f>
        <v>'RX12015Not assigned50-69'</v>
      </c>
      <c r="B387">
        <v>2015</v>
      </c>
      <c r="C387" t="s">
        <v>286</v>
      </c>
      <c r="D387" t="s">
        <v>477</v>
      </c>
      <c r="E387" t="s">
        <v>627</v>
      </c>
      <c r="F387">
        <v>1</v>
      </c>
      <c r="G387">
        <v>0</v>
      </c>
      <c r="H387" t="str">
        <f>INDEX(Bar_data!$A$3:$B$140,MATCH(C387,Bar_data!$A$3:$A$140,FALSE),2)</f>
        <v>Trust129</v>
      </c>
      <c r="I387" t="str">
        <f>INDEX(TrustCAHUB_map!$A$2:$D$139,MATCH($C387,TrustCAHUB_map!$A$2:$A$139,FALSE),3)</f>
        <v>East Midlands</v>
      </c>
      <c r="J387" t="str">
        <f>INDEX(TrustCAHUB_map!$A$2:$D$139,MATCH($C387,TrustCAHUB_map!$A$2:$A$139,FALSE),4)</f>
        <v>East Midlands</v>
      </c>
    </row>
    <row r="388" spans="1:10" x14ac:dyDescent="0.3">
      <c r="A388" t="str">
        <f t="shared" si="6"/>
        <v>'RX12015Not assigned70+'</v>
      </c>
      <c r="B388">
        <v>2015</v>
      </c>
      <c r="C388" t="s">
        <v>286</v>
      </c>
      <c r="D388" t="s">
        <v>477</v>
      </c>
      <c r="E388" t="s">
        <v>628</v>
      </c>
      <c r="F388">
        <v>1</v>
      </c>
      <c r="G388">
        <v>1</v>
      </c>
      <c r="H388" t="str">
        <f>INDEX(Bar_data!$A$3:$B$140,MATCH(C388,Bar_data!$A$3:$A$140,FALSE),2)</f>
        <v>Trust129</v>
      </c>
      <c r="I388" t="str">
        <f>INDEX(TrustCAHUB_map!$A$2:$D$139,MATCH($C388,TrustCAHUB_map!$A$2:$A$139,FALSE),3)</f>
        <v>East Midlands</v>
      </c>
      <c r="J388" t="str">
        <f>INDEX(TrustCAHUB_map!$A$2:$D$139,MATCH($C388,TrustCAHUB_map!$A$2:$A$139,FALSE),4)</f>
        <v>East Midlands</v>
      </c>
    </row>
    <row r="389" spans="1:10" x14ac:dyDescent="0.3">
      <c r="A389" t="str">
        <f t="shared" si="6"/>
        <v>'RX12015Palliative70+'</v>
      </c>
      <c r="B389">
        <v>2015</v>
      </c>
      <c r="C389" t="s">
        <v>286</v>
      </c>
      <c r="D389" t="s">
        <v>8</v>
      </c>
      <c r="E389" t="s">
        <v>628</v>
      </c>
      <c r="F389">
        <v>26</v>
      </c>
      <c r="G389">
        <v>6</v>
      </c>
      <c r="H389" t="str">
        <f>INDEX(Bar_data!$A$3:$B$140,MATCH(C389,Bar_data!$A$3:$A$140,FALSE),2)</f>
        <v>Trust129</v>
      </c>
      <c r="I389" t="str">
        <f>INDEX(TrustCAHUB_map!$A$2:$D$139,MATCH($C389,TrustCAHUB_map!$A$2:$A$139,FALSE),3)</f>
        <v>East Midlands</v>
      </c>
      <c r="J389" t="str">
        <f>INDEX(TrustCAHUB_map!$A$2:$D$139,MATCH($C389,TrustCAHUB_map!$A$2:$A$139,FALSE),4)</f>
        <v>East Midlands</v>
      </c>
    </row>
    <row r="390" spans="1:10" x14ac:dyDescent="0.3">
      <c r="A390" t="str">
        <f t="shared" si="6"/>
        <v>'RX12015Curative70+'</v>
      </c>
      <c r="B390">
        <v>2015</v>
      </c>
      <c r="C390" t="s">
        <v>286</v>
      </c>
      <c r="D390" t="s">
        <v>7</v>
      </c>
      <c r="E390" t="s">
        <v>628</v>
      </c>
      <c r="F390">
        <v>1</v>
      </c>
      <c r="G390">
        <v>0</v>
      </c>
      <c r="H390" t="str">
        <f>INDEX(Bar_data!$A$3:$B$140,MATCH(C390,Bar_data!$A$3:$A$140,FALSE),2)</f>
        <v>Trust129</v>
      </c>
      <c r="I390" t="str">
        <f>INDEX(TrustCAHUB_map!$A$2:$D$139,MATCH($C390,TrustCAHUB_map!$A$2:$A$139,FALSE),3)</f>
        <v>East Midlands</v>
      </c>
      <c r="J390" t="str">
        <f>INDEX(TrustCAHUB_map!$A$2:$D$139,MATCH($C390,TrustCAHUB_map!$A$2:$A$139,FALSE),4)</f>
        <v>East Midlands</v>
      </c>
    </row>
    <row r="391" spans="1:10" x14ac:dyDescent="0.3">
      <c r="A391" t="str">
        <f t="shared" si="6"/>
        <v>'RXC2015Palliative18-49'</v>
      </c>
      <c r="B391">
        <v>2015</v>
      </c>
      <c r="C391" t="s">
        <v>287</v>
      </c>
      <c r="D391" t="s">
        <v>8</v>
      </c>
      <c r="E391" t="s">
        <v>153</v>
      </c>
      <c r="F391">
        <v>4</v>
      </c>
      <c r="G391">
        <v>0</v>
      </c>
      <c r="H391" t="str">
        <f>INDEX(Bar_data!$A$3:$B$140,MATCH(C391,Bar_data!$A$3:$A$140,FALSE),2)</f>
        <v>Trust130</v>
      </c>
      <c r="I391" t="str">
        <f>INDEX(TrustCAHUB_map!$A$2:$D$139,MATCH($C391,TrustCAHUB_map!$A$2:$A$139,FALSE),3)</f>
        <v>Surrey and Sussex</v>
      </c>
      <c r="J391" t="str">
        <f>INDEX(TrustCAHUB_map!$A$2:$D$139,MATCH($C391,TrustCAHUB_map!$A$2:$A$139,FALSE),4)</f>
        <v>South East</v>
      </c>
    </row>
    <row r="392" spans="1:10" x14ac:dyDescent="0.3">
      <c r="A392" t="str">
        <f t="shared" si="6"/>
        <v>'RXC2015Curative50-69'</v>
      </c>
      <c r="B392">
        <v>2015</v>
      </c>
      <c r="C392" t="s">
        <v>287</v>
      </c>
      <c r="D392" t="s">
        <v>7</v>
      </c>
      <c r="E392" t="s">
        <v>627</v>
      </c>
      <c r="F392">
        <v>1</v>
      </c>
      <c r="G392">
        <v>0</v>
      </c>
      <c r="H392" t="str">
        <f>INDEX(Bar_data!$A$3:$B$140,MATCH(C392,Bar_data!$A$3:$A$140,FALSE),2)</f>
        <v>Trust130</v>
      </c>
      <c r="I392" t="str">
        <f>INDEX(TrustCAHUB_map!$A$2:$D$139,MATCH($C392,TrustCAHUB_map!$A$2:$A$139,FALSE),3)</f>
        <v>Surrey and Sussex</v>
      </c>
      <c r="J392" t="str">
        <f>INDEX(TrustCAHUB_map!$A$2:$D$139,MATCH($C392,TrustCAHUB_map!$A$2:$A$139,FALSE),4)</f>
        <v>South East</v>
      </c>
    </row>
    <row r="393" spans="1:10" x14ac:dyDescent="0.3">
      <c r="A393" t="str">
        <f t="shared" si="6"/>
        <v>'RXC2015Palliative50-69'</v>
      </c>
      <c r="B393">
        <v>2015</v>
      </c>
      <c r="C393" t="s">
        <v>287</v>
      </c>
      <c r="D393" t="s">
        <v>8</v>
      </c>
      <c r="E393" t="s">
        <v>627</v>
      </c>
      <c r="F393">
        <v>13</v>
      </c>
      <c r="G393">
        <v>2</v>
      </c>
      <c r="H393" t="str">
        <f>INDEX(Bar_data!$A$3:$B$140,MATCH(C393,Bar_data!$A$3:$A$140,FALSE),2)</f>
        <v>Trust130</v>
      </c>
      <c r="I393" t="str">
        <f>INDEX(TrustCAHUB_map!$A$2:$D$139,MATCH($C393,TrustCAHUB_map!$A$2:$A$139,FALSE),3)</f>
        <v>Surrey and Sussex</v>
      </c>
      <c r="J393" t="str">
        <f>INDEX(TrustCAHUB_map!$A$2:$D$139,MATCH($C393,TrustCAHUB_map!$A$2:$A$139,FALSE),4)</f>
        <v>South East</v>
      </c>
    </row>
    <row r="394" spans="1:10" x14ac:dyDescent="0.3">
      <c r="A394" t="str">
        <f t="shared" si="6"/>
        <v>'RXC2015Palliative70+'</v>
      </c>
      <c r="B394">
        <v>2015</v>
      </c>
      <c r="C394" t="s">
        <v>287</v>
      </c>
      <c r="D394" t="s">
        <v>8</v>
      </c>
      <c r="E394" t="s">
        <v>628</v>
      </c>
      <c r="F394">
        <v>17</v>
      </c>
      <c r="G394">
        <v>0</v>
      </c>
      <c r="H394" t="str">
        <f>INDEX(Bar_data!$A$3:$B$140,MATCH(C394,Bar_data!$A$3:$A$140,FALSE),2)</f>
        <v>Trust130</v>
      </c>
      <c r="I394" t="str">
        <f>INDEX(TrustCAHUB_map!$A$2:$D$139,MATCH($C394,TrustCAHUB_map!$A$2:$A$139,FALSE),3)</f>
        <v>Surrey and Sussex</v>
      </c>
      <c r="J394" t="str">
        <f>INDEX(TrustCAHUB_map!$A$2:$D$139,MATCH($C394,TrustCAHUB_map!$A$2:$A$139,FALSE),4)</f>
        <v>South East</v>
      </c>
    </row>
    <row r="395" spans="1:10" x14ac:dyDescent="0.3">
      <c r="A395" t="str">
        <f t="shared" si="6"/>
        <v>'RXC2015Curative70+'</v>
      </c>
      <c r="B395">
        <v>2015</v>
      </c>
      <c r="C395" t="s">
        <v>287</v>
      </c>
      <c r="D395" t="s">
        <v>7</v>
      </c>
      <c r="E395" t="s">
        <v>628</v>
      </c>
      <c r="F395">
        <v>2</v>
      </c>
      <c r="G395">
        <v>0</v>
      </c>
      <c r="H395" t="str">
        <f>INDEX(Bar_data!$A$3:$B$140,MATCH(C395,Bar_data!$A$3:$A$140,FALSE),2)</f>
        <v>Trust130</v>
      </c>
      <c r="I395" t="str">
        <f>INDEX(TrustCAHUB_map!$A$2:$D$139,MATCH($C395,TrustCAHUB_map!$A$2:$A$139,FALSE),3)</f>
        <v>Surrey and Sussex</v>
      </c>
      <c r="J395" t="str">
        <f>INDEX(TrustCAHUB_map!$A$2:$D$139,MATCH($C395,TrustCAHUB_map!$A$2:$A$139,FALSE),4)</f>
        <v>South East</v>
      </c>
    </row>
    <row r="396" spans="1:10" x14ac:dyDescent="0.3">
      <c r="A396" t="str">
        <f t="shared" si="6"/>
        <v>'RXF2015Curative50-69'</v>
      </c>
      <c r="B396">
        <v>2015</v>
      </c>
      <c r="C396" t="s">
        <v>288</v>
      </c>
      <c r="D396" t="s">
        <v>7</v>
      </c>
      <c r="E396" t="s">
        <v>627</v>
      </c>
      <c r="F396">
        <v>2</v>
      </c>
      <c r="G396">
        <v>0</v>
      </c>
      <c r="H396" t="str">
        <f>INDEX(Bar_data!$A$3:$B$140,MATCH(C396,Bar_data!$A$3:$A$140,FALSE),2)</f>
        <v>Trust131</v>
      </c>
      <c r="I396" t="str">
        <f>INDEX(TrustCAHUB_map!$A$2:$D$139,MATCH($C396,TrustCAHUB_map!$A$2:$A$139,FALSE),3)</f>
        <v>West Yorkshire</v>
      </c>
      <c r="J396" t="str">
        <f>INDEX(TrustCAHUB_map!$A$2:$D$139,MATCH($C396,TrustCAHUB_map!$A$2:$A$139,FALSE),4)</f>
        <v>Yorkshire and Humber</v>
      </c>
    </row>
    <row r="397" spans="1:10" x14ac:dyDescent="0.3">
      <c r="A397" t="str">
        <f t="shared" si="6"/>
        <v>'RXF2015Palliative50-69'</v>
      </c>
      <c r="B397">
        <v>2015</v>
      </c>
      <c r="C397" t="s">
        <v>288</v>
      </c>
      <c r="D397" t="s">
        <v>8</v>
      </c>
      <c r="E397" t="s">
        <v>627</v>
      </c>
      <c r="F397">
        <v>28</v>
      </c>
      <c r="G397">
        <v>4</v>
      </c>
      <c r="H397" t="str">
        <f>INDEX(Bar_data!$A$3:$B$140,MATCH(C397,Bar_data!$A$3:$A$140,FALSE),2)</f>
        <v>Trust131</v>
      </c>
      <c r="I397" t="str">
        <f>INDEX(TrustCAHUB_map!$A$2:$D$139,MATCH($C397,TrustCAHUB_map!$A$2:$A$139,FALSE),3)</f>
        <v>West Yorkshire</v>
      </c>
      <c r="J397" t="str">
        <f>INDEX(TrustCAHUB_map!$A$2:$D$139,MATCH($C397,TrustCAHUB_map!$A$2:$A$139,FALSE),4)</f>
        <v>Yorkshire and Humber</v>
      </c>
    </row>
    <row r="398" spans="1:10" x14ac:dyDescent="0.3">
      <c r="A398" t="str">
        <f t="shared" si="6"/>
        <v>'RXF2015Palliative70+'</v>
      </c>
      <c r="B398">
        <v>2015</v>
      </c>
      <c r="C398" t="s">
        <v>288</v>
      </c>
      <c r="D398" t="s">
        <v>8</v>
      </c>
      <c r="E398" t="s">
        <v>628</v>
      </c>
      <c r="F398">
        <v>23</v>
      </c>
      <c r="G398">
        <v>3</v>
      </c>
      <c r="H398" t="str">
        <f>INDEX(Bar_data!$A$3:$B$140,MATCH(C398,Bar_data!$A$3:$A$140,FALSE),2)</f>
        <v>Trust131</v>
      </c>
      <c r="I398" t="str">
        <f>INDEX(TrustCAHUB_map!$A$2:$D$139,MATCH($C398,TrustCAHUB_map!$A$2:$A$139,FALSE),3)</f>
        <v>West Yorkshire</v>
      </c>
      <c r="J398" t="str">
        <f>INDEX(TrustCAHUB_map!$A$2:$D$139,MATCH($C398,TrustCAHUB_map!$A$2:$A$139,FALSE),4)</f>
        <v>Yorkshire and Humber</v>
      </c>
    </row>
    <row r="399" spans="1:10" x14ac:dyDescent="0.3">
      <c r="A399" t="str">
        <f t="shared" si="6"/>
        <v>'RXF2015Curative70+'</v>
      </c>
      <c r="B399">
        <v>2015</v>
      </c>
      <c r="C399" t="s">
        <v>288</v>
      </c>
      <c r="D399" t="s">
        <v>7</v>
      </c>
      <c r="E399" t="s">
        <v>628</v>
      </c>
      <c r="F399">
        <v>3</v>
      </c>
      <c r="G399">
        <v>0</v>
      </c>
      <c r="H399" t="str">
        <f>INDEX(Bar_data!$A$3:$B$140,MATCH(C399,Bar_data!$A$3:$A$140,FALSE),2)</f>
        <v>Trust131</v>
      </c>
      <c r="I399" t="str">
        <f>INDEX(TrustCAHUB_map!$A$2:$D$139,MATCH($C399,TrustCAHUB_map!$A$2:$A$139,FALSE),3)</f>
        <v>West Yorkshire</v>
      </c>
      <c r="J399" t="str">
        <f>INDEX(TrustCAHUB_map!$A$2:$D$139,MATCH($C399,TrustCAHUB_map!$A$2:$A$139,FALSE),4)</f>
        <v>Yorkshire and Humber</v>
      </c>
    </row>
    <row r="400" spans="1:10" x14ac:dyDescent="0.3">
      <c r="A400" t="str">
        <f t="shared" si="6"/>
        <v>'RXH2015Palliative50-69'</v>
      </c>
      <c r="B400">
        <v>2015</v>
      </c>
      <c r="C400" t="s">
        <v>289</v>
      </c>
      <c r="D400" t="s">
        <v>8</v>
      </c>
      <c r="E400" t="s">
        <v>627</v>
      </c>
      <c r="F400">
        <v>7</v>
      </c>
      <c r="G400">
        <v>0</v>
      </c>
      <c r="H400" t="str">
        <f>INDEX(Bar_data!$A$3:$B$140,MATCH(C400,Bar_data!$A$3:$A$140,FALSE),2)</f>
        <v>Trust132</v>
      </c>
      <c r="I400" t="str">
        <f>INDEX(TrustCAHUB_map!$A$2:$D$139,MATCH($C400,TrustCAHUB_map!$A$2:$A$139,FALSE),3)</f>
        <v>Surrey and Sussex</v>
      </c>
      <c r="J400" t="str">
        <f>INDEX(TrustCAHUB_map!$A$2:$D$139,MATCH($C400,TrustCAHUB_map!$A$2:$A$139,FALSE),4)</f>
        <v>South East</v>
      </c>
    </row>
    <row r="401" spans="1:10" x14ac:dyDescent="0.3">
      <c r="A401" t="str">
        <f t="shared" si="6"/>
        <v>'RXH2015Palliative70+'</v>
      </c>
      <c r="B401">
        <v>2015</v>
      </c>
      <c r="C401" t="s">
        <v>289</v>
      </c>
      <c r="D401" t="s">
        <v>8</v>
      </c>
      <c r="E401" t="s">
        <v>628</v>
      </c>
      <c r="F401">
        <v>12</v>
      </c>
      <c r="G401">
        <v>2</v>
      </c>
      <c r="H401" t="str">
        <f>INDEX(Bar_data!$A$3:$B$140,MATCH(C401,Bar_data!$A$3:$A$140,FALSE),2)</f>
        <v>Trust132</v>
      </c>
      <c r="I401" t="str">
        <f>INDEX(TrustCAHUB_map!$A$2:$D$139,MATCH($C401,TrustCAHUB_map!$A$2:$A$139,FALSE),3)</f>
        <v>Surrey and Sussex</v>
      </c>
      <c r="J401" t="str">
        <f>INDEX(TrustCAHUB_map!$A$2:$D$139,MATCH($C401,TrustCAHUB_map!$A$2:$A$139,FALSE),4)</f>
        <v>South East</v>
      </c>
    </row>
    <row r="402" spans="1:10" x14ac:dyDescent="0.3">
      <c r="A402" t="str">
        <f t="shared" si="6"/>
        <v>'RXH2015Curative70+'</v>
      </c>
      <c r="B402">
        <v>2015</v>
      </c>
      <c r="C402" t="s">
        <v>289</v>
      </c>
      <c r="D402" t="s">
        <v>7</v>
      </c>
      <c r="E402" t="s">
        <v>628</v>
      </c>
      <c r="F402">
        <v>1</v>
      </c>
      <c r="G402">
        <v>0</v>
      </c>
      <c r="H402" t="str">
        <f>INDEX(Bar_data!$A$3:$B$140,MATCH(C402,Bar_data!$A$3:$A$140,FALSE),2)</f>
        <v>Trust132</v>
      </c>
      <c r="I402" t="str">
        <f>INDEX(TrustCAHUB_map!$A$2:$D$139,MATCH($C402,TrustCAHUB_map!$A$2:$A$139,FALSE),3)</f>
        <v>Surrey and Sussex</v>
      </c>
      <c r="J402" t="str">
        <f>INDEX(TrustCAHUB_map!$A$2:$D$139,MATCH($C402,TrustCAHUB_map!$A$2:$A$139,FALSE),4)</f>
        <v>South East</v>
      </c>
    </row>
    <row r="403" spans="1:10" x14ac:dyDescent="0.3">
      <c r="A403" t="str">
        <f t="shared" si="6"/>
        <v>'RXK2015Curative18-49'</v>
      </c>
      <c r="B403">
        <v>2015</v>
      </c>
      <c r="C403" t="s">
        <v>290</v>
      </c>
      <c r="D403" t="s">
        <v>7</v>
      </c>
      <c r="E403" t="s">
        <v>153</v>
      </c>
      <c r="F403">
        <v>1</v>
      </c>
      <c r="G403">
        <v>0</v>
      </c>
      <c r="H403" t="str">
        <f>INDEX(Bar_data!$A$3:$B$140,MATCH(C403,Bar_data!$A$3:$A$140,FALSE),2)</f>
        <v>Trust133</v>
      </c>
      <c r="I403" t="str">
        <f>INDEX(TrustCAHUB_map!$A$2:$D$139,MATCH($C403,TrustCAHUB_map!$A$2:$A$139,FALSE),3)</f>
        <v>West Midlands</v>
      </c>
      <c r="J403" t="str">
        <f>INDEX(TrustCAHUB_map!$A$2:$D$139,MATCH($C403,TrustCAHUB_map!$A$2:$A$139,FALSE),4)</f>
        <v>West Midlands</v>
      </c>
    </row>
    <row r="404" spans="1:10" x14ac:dyDescent="0.3">
      <c r="A404" t="str">
        <f t="shared" si="6"/>
        <v>'RXK2015Not assigned18-49'</v>
      </c>
      <c r="B404">
        <v>2015</v>
      </c>
      <c r="C404" t="s">
        <v>290</v>
      </c>
      <c r="D404" t="s">
        <v>477</v>
      </c>
      <c r="E404" t="s">
        <v>153</v>
      </c>
      <c r="F404">
        <v>1</v>
      </c>
      <c r="G404">
        <v>0</v>
      </c>
      <c r="H404" t="str">
        <f>INDEX(Bar_data!$A$3:$B$140,MATCH(C404,Bar_data!$A$3:$A$140,FALSE),2)</f>
        <v>Trust133</v>
      </c>
      <c r="I404" t="str">
        <f>INDEX(TrustCAHUB_map!$A$2:$D$139,MATCH($C404,TrustCAHUB_map!$A$2:$A$139,FALSE),3)</f>
        <v>West Midlands</v>
      </c>
      <c r="J404" t="str">
        <f>INDEX(TrustCAHUB_map!$A$2:$D$139,MATCH($C404,TrustCAHUB_map!$A$2:$A$139,FALSE),4)</f>
        <v>West Midlands</v>
      </c>
    </row>
    <row r="405" spans="1:10" x14ac:dyDescent="0.3">
      <c r="A405" t="str">
        <f t="shared" si="6"/>
        <v>'RXK2015Curative50-69'</v>
      </c>
      <c r="B405">
        <v>2015</v>
      </c>
      <c r="C405" t="s">
        <v>290</v>
      </c>
      <c r="D405" t="s">
        <v>7</v>
      </c>
      <c r="E405" t="s">
        <v>627</v>
      </c>
      <c r="F405">
        <v>5</v>
      </c>
      <c r="G405">
        <v>0</v>
      </c>
      <c r="H405" t="str">
        <f>INDEX(Bar_data!$A$3:$B$140,MATCH(C405,Bar_data!$A$3:$A$140,FALSE),2)</f>
        <v>Trust133</v>
      </c>
      <c r="I405" t="str">
        <f>INDEX(TrustCAHUB_map!$A$2:$D$139,MATCH($C405,TrustCAHUB_map!$A$2:$A$139,FALSE),3)</f>
        <v>West Midlands</v>
      </c>
      <c r="J405" t="str">
        <f>INDEX(TrustCAHUB_map!$A$2:$D$139,MATCH($C405,TrustCAHUB_map!$A$2:$A$139,FALSE),4)</f>
        <v>West Midlands</v>
      </c>
    </row>
    <row r="406" spans="1:10" x14ac:dyDescent="0.3">
      <c r="A406" t="str">
        <f t="shared" si="6"/>
        <v>'RXK2015Not assigned50-69'</v>
      </c>
      <c r="B406">
        <v>2015</v>
      </c>
      <c r="C406" t="s">
        <v>290</v>
      </c>
      <c r="D406" t="s">
        <v>477</v>
      </c>
      <c r="E406" t="s">
        <v>627</v>
      </c>
      <c r="F406">
        <v>4</v>
      </c>
      <c r="G406">
        <v>0</v>
      </c>
      <c r="H406" t="str">
        <f>INDEX(Bar_data!$A$3:$B$140,MATCH(C406,Bar_data!$A$3:$A$140,FALSE),2)</f>
        <v>Trust133</v>
      </c>
      <c r="I406" t="str">
        <f>INDEX(TrustCAHUB_map!$A$2:$D$139,MATCH($C406,TrustCAHUB_map!$A$2:$A$139,FALSE),3)</f>
        <v>West Midlands</v>
      </c>
      <c r="J406" t="str">
        <f>INDEX(TrustCAHUB_map!$A$2:$D$139,MATCH($C406,TrustCAHUB_map!$A$2:$A$139,FALSE),4)</f>
        <v>West Midlands</v>
      </c>
    </row>
    <row r="407" spans="1:10" x14ac:dyDescent="0.3">
      <c r="A407" t="str">
        <f t="shared" si="6"/>
        <v>'RXK2015Palliative50-69'</v>
      </c>
      <c r="B407">
        <v>2015</v>
      </c>
      <c r="C407" t="s">
        <v>290</v>
      </c>
      <c r="D407" t="s">
        <v>8</v>
      </c>
      <c r="E407" t="s">
        <v>627</v>
      </c>
      <c r="F407">
        <v>6</v>
      </c>
      <c r="G407">
        <v>0</v>
      </c>
      <c r="H407" t="str">
        <f>INDEX(Bar_data!$A$3:$B$140,MATCH(C407,Bar_data!$A$3:$A$140,FALSE),2)</f>
        <v>Trust133</v>
      </c>
      <c r="I407" t="str">
        <f>INDEX(TrustCAHUB_map!$A$2:$D$139,MATCH($C407,TrustCAHUB_map!$A$2:$A$139,FALSE),3)</f>
        <v>West Midlands</v>
      </c>
      <c r="J407" t="str">
        <f>INDEX(TrustCAHUB_map!$A$2:$D$139,MATCH($C407,TrustCAHUB_map!$A$2:$A$139,FALSE),4)</f>
        <v>West Midlands</v>
      </c>
    </row>
    <row r="408" spans="1:10" x14ac:dyDescent="0.3">
      <c r="A408" t="str">
        <f t="shared" si="6"/>
        <v>'RXK2015Curative70+'</v>
      </c>
      <c r="B408">
        <v>2015</v>
      </c>
      <c r="C408" t="s">
        <v>290</v>
      </c>
      <c r="D408" t="s">
        <v>7</v>
      </c>
      <c r="E408" t="s">
        <v>628</v>
      </c>
      <c r="F408">
        <v>4</v>
      </c>
      <c r="G408">
        <v>0</v>
      </c>
      <c r="H408" t="str">
        <f>INDEX(Bar_data!$A$3:$B$140,MATCH(C408,Bar_data!$A$3:$A$140,FALSE),2)</f>
        <v>Trust133</v>
      </c>
      <c r="I408" t="str">
        <f>INDEX(TrustCAHUB_map!$A$2:$D$139,MATCH($C408,TrustCAHUB_map!$A$2:$A$139,FALSE),3)</f>
        <v>West Midlands</v>
      </c>
      <c r="J408" t="str">
        <f>INDEX(TrustCAHUB_map!$A$2:$D$139,MATCH($C408,TrustCAHUB_map!$A$2:$A$139,FALSE),4)</f>
        <v>West Midlands</v>
      </c>
    </row>
    <row r="409" spans="1:10" x14ac:dyDescent="0.3">
      <c r="A409" t="str">
        <f t="shared" si="6"/>
        <v>'RXK2015Not assigned70+'</v>
      </c>
      <c r="B409">
        <v>2015</v>
      </c>
      <c r="C409" t="s">
        <v>290</v>
      </c>
      <c r="D409" t="s">
        <v>477</v>
      </c>
      <c r="E409" t="s">
        <v>628</v>
      </c>
      <c r="F409">
        <v>2</v>
      </c>
      <c r="G409">
        <v>0</v>
      </c>
      <c r="H409" t="str">
        <f>INDEX(Bar_data!$A$3:$B$140,MATCH(C409,Bar_data!$A$3:$A$140,FALSE),2)</f>
        <v>Trust133</v>
      </c>
      <c r="I409" t="str">
        <f>INDEX(TrustCAHUB_map!$A$2:$D$139,MATCH($C409,TrustCAHUB_map!$A$2:$A$139,FALSE),3)</f>
        <v>West Midlands</v>
      </c>
      <c r="J409" t="str">
        <f>INDEX(TrustCAHUB_map!$A$2:$D$139,MATCH($C409,TrustCAHUB_map!$A$2:$A$139,FALSE),4)</f>
        <v>West Midlands</v>
      </c>
    </row>
    <row r="410" spans="1:10" x14ac:dyDescent="0.3">
      <c r="A410" t="str">
        <f t="shared" si="6"/>
        <v>'RXK2015Palliative70+'</v>
      </c>
      <c r="B410">
        <v>2015</v>
      </c>
      <c r="C410" t="s">
        <v>290</v>
      </c>
      <c r="D410" t="s">
        <v>8</v>
      </c>
      <c r="E410" t="s">
        <v>628</v>
      </c>
      <c r="F410">
        <v>8</v>
      </c>
      <c r="G410">
        <v>1</v>
      </c>
      <c r="H410" t="str">
        <f>INDEX(Bar_data!$A$3:$B$140,MATCH(C410,Bar_data!$A$3:$A$140,FALSE),2)</f>
        <v>Trust133</v>
      </c>
      <c r="I410" t="str">
        <f>INDEX(TrustCAHUB_map!$A$2:$D$139,MATCH($C410,TrustCAHUB_map!$A$2:$A$139,FALSE),3)</f>
        <v>West Midlands</v>
      </c>
      <c r="J410" t="str">
        <f>INDEX(TrustCAHUB_map!$A$2:$D$139,MATCH($C410,TrustCAHUB_map!$A$2:$A$139,FALSE),4)</f>
        <v>West Midlands</v>
      </c>
    </row>
    <row r="411" spans="1:10" x14ac:dyDescent="0.3">
      <c r="A411" t="str">
        <f t="shared" si="6"/>
        <v>'RXL2015Not assigned18-49'</v>
      </c>
      <c r="B411">
        <v>2015</v>
      </c>
      <c r="C411" t="s">
        <v>291</v>
      </c>
      <c r="D411" t="s">
        <v>477</v>
      </c>
      <c r="E411" t="s">
        <v>153</v>
      </c>
      <c r="F411">
        <v>1</v>
      </c>
      <c r="G411">
        <v>0</v>
      </c>
      <c r="H411" t="str">
        <f>INDEX(Bar_data!$A$3:$B$140,MATCH(C411,Bar_data!$A$3:$A$140,FALSE),2)</f>
        <v>Trust134</v>
      </c>
      <c r="I411" t="str">
        <f>INDEX(TrustCAHUB_map!$A$2:$D$139,MATCH($C411,TrustCAHUB_map!$A$2:$A$139,FALSE),3)</f>
        <v>Lancashire and South Cumbria</v>
      </c>
      <c r="J411" t="str">
        <f>INDEX(TrustCAHUB_map!$A$2:$D$139,MATCH($C411,TrustCAHUB_map!$A$2:$A$139,FALSE),4)</f>
        <v>North West</v>
      </c>
    </row>
    <row r="412" spans="1:10" x14ac:dyDescent="0.3">
      <c r="A412" t="str">
        <f t="shared" si="6"/>
        <v>'RXL2015Palliative50-69'</v>
      </c>
      <c r="B412">
        <v>2015</v>
      </c>
      <c r="C412" t="s">
        <v>291</v>
      </c>
      <c r="D412" t="s">
        <v>8</v>
      </c>
      <c r="E412" t="s">
        <v>627</v>
      </c>
      <c r="F412">
        <v>14</v>
      </c>
      <c r="G412">
        <v>2</v>
      </c>
      <c r="H412" t="str">
        <f>INDEX(Bar_data!$A$3:$B$140,MATCH(C412,Bar_data!$A$3:$A$140,FALSE),2)</f>
        <v>Trust134</v>
      </c>
      <c r="I412" t="str">
        <f>INDEX(TrustCAHUB_map!$A$2:$D$139,MATCH($C412,TrustCAHUB_map!$A$2:$A$139,FALSE),3)</f>
        <v>Lancashire and South Cumbria</v>
      </c>
      <c r="J412" t="str">
        <f>INDEX(TrustCAHUB_map!$A$2:$D$139,MATCH($C412,TrustCAHUB_map!$A$2:$A$139,FALSE),4)</f>
        <v>North West</v>
      </c>
    </row>
    <row r="413" spans="1:10" x14ac:dyDescent="0.3">
      <c r="A413" t="str">
        <f t="shared" si="6"/>
        <v>'RXL2015Not assigned50-69'</v>
      </c>
      <c r="B413">
        <v>2015</v>
      </c>
      <c r="C413" t="s">
        <v>291</v>
      </c>
      <c r="D413" t="s">
        <v>477</v>
      </c>
      <c r="E413" t="s">
        <v>627</v>
      </c>
      <c r="F413">
        <v>1</v>
      </c>
      <c r="G413">
        <v>1</v>
      </c>
      <c r="H413" t="str">
        <f>INDEX(Bar_data!$A$3:$B$140,MATCH(C413,Bar_data!$A$3:$A$140,FALSE),2)</f>
        <v>Trust134</v>
      </c>
      <c r="I413" t="str">
        <f>INDEX(TrustCAHUB_map!$A$2:$D$139,MATCH($C413,TrustCAHUB_map!$A$2:$A$139,FALSE),3)</f>
        <v>Lancashire and South Cumbria</v>
      </c>
      <c r="J413" t="str">
        <f>INDEX(TrustCAHUB_map!$A$2:$D$139,MATCH($C413,TrustCAHUB_map!$A$2:$A$139,FALSE),4)</f>
        <v>North West</v>
      </c>
    </row>
    <row r="414" spans="1:10" x14ac:dyDescent="0.3">
      <c r="A414" t="str">
        <f t="shared" si="6"/>
        <v>'RXL2015Curative50-69'</v>
      </c>
      <c r="B414">
        <v>2015</v>
      </c>
      <c r="C414" t="s">
        <v>291</v>
      </c>
      <c r="D414" t="s">
        <v>7</v>
      </c>
      <c r="E414" t="s">
        <v>627</v>
      </c>
      <c r="F414">
        <v>3</v>
      </c>
      <c r="G414">
        <v>0</v>
      </c>
      <c r="H414" t="str">
        <f>INDEX(Bar_data!$A$3:$B$140,MATCH(C414,Bar_data!$A$3:$A$140,FALSE),2)</f>
        <v>Trust134</v>
      </c>
      <c r="I414" t="str">
        <f>INDEX(TrustCAHUB_map!$A$2:$D$139,MATCH($C414,TrustCAHUB_map!$A$2:$A$139,FALSE),3)</f>
        <v>Lancashire and South Cumbria</v>
      </c>
      <c r="J414" t="str">
        <f>INDEX(TrustCAHUB_map!$A$2:$D$139,MATCH($C414,TrustCAHUB_map!$A$2:$A$139,FALSE),4)</f>
        <v>North West</v>
      </c>
    </row>
    <row r="415" spans="1:10" x14ac:dyDescent="0.3">
      <c r="A415" t="str">
        <f t="shared" si="6"/>
        <v>'RXL2015Curative70+'</v>
      </c>
      <c r="B415">
        <v>2015</v>
      </c>
      <c r="C415" t="s">
        <v>291</v>
      </c>
      <c r="D415" t="s">
        <v>7</v>
      </c>
      <c r="E415" t="s">
        <v>628</v>
      </c>
      <c r="F415">
        <v>4</v>
      </c>
      <c r="G415">
        <v>0</v>
      </c>
      <c r="H415" t="str">
        <f>INDEX(Bar_data!$A$3:$B$140,MATCH(C415,Bar_data!$A$3:$A$140,FALSE),2)</f>
        <v>Trust134</v>
      </c>
      <c r="I415" t="str">
        <f>INDEX(TrustCAHUB_map!$A$2:$D$139,MATCH($C415,TrustCAHUB_map!$A$2:$A$139,FALSE),3)</f>
        <v>Lancashire and South Cumbria</v>
      </c>
      <c r="J415" t="str">
        <f>INDEX(TrustCAHUB_map!$A$2:$D$139,MATCH($C415,TrustCAHUB_map!$A$2:$A$139,FALSE),4)</f>
        <v>North West</v>
      </c>
    </row>
    <row r="416" spans="1:10" x14ac:dyDescent="0.3">
      <c r="A416" t="str">
        <f t="shared" si="6"/>
        <v>'RXL2015Palliative70+'</v>
      </c>
      <c r="B416">
        <v>2015</v>
      </c>
      <c r="C416" t="s">
        <v>291</v>
      </c>
      <c r="D416" t="s">
        <v>8</v>
      </c>
      <c r="E416" t="s">
        <v>628</v>
      </c>
      <c r="F416">
        <v>13</v>
      </c>
      <c r="G416">
        <v>4</v>
      </c>
      <c r="H416" t="str">
        <f>INDEX(Bar_data!$A$3:$B$140,MATCH(C416,Bar_data!$A$3:$A$140,FALSE),2)</f>
        <v>Trust134</v>
      </c>
      <c r="I416" t="str">
        <f>INDEX(TrustCAHUB_map!$A$2:$D$139,MATCH($C416,TrustCAHUB_map!$A$2:$A$139,FALSE),3)</f>
        <v>Lancashire and South Cumbria</v>
      </c>
      <c r="J416" t="str">
        <f>INDEX(TrustCAHUB_map!$A$2:$D$139,MATCH($C416,TrustCAHUB_map!$A$2:$A$139,FALSE),4)</f>
        <v>North West</v>
      </c>
    </row>
    <row r="417" spans="1:10" x14ac:dyDescent="0.3">
      <c r="A417" t="str">
        <f t="shared" si="6"/>
        <v>'RXN2015Palliative50-69'</v>
      </c>
      <c r="B417">
        <v>2015</v>
      </c>
      <c r="C417" t="s">
        <v>292</v>
      </c>
      <c r="D417" t="s">
        <v>8</v>
      </c>
      <c r="E417" t="s">
        <v>627</v>
      </c>
      <c r="F417">
        <v>20</v>
      </c>
      <c r="G417">
        <v>4</v>
      </c>
      <c r="H417" t="str">
        <f>INDEX(Bar_data!$A$3:$B$140,MATCH(C417,Bar_data!$A$3:$A$140,FALSE),2)</f>
        <v>Trust135</v>
      </c>
      <c r="I417" t="str">
        <f>INDEX(TrustCAHUB_map!$A$2:$D$139,MATCH($C417,TrustCAHUB_map!$A$2:$A$139,FALSE),3)</f>
        <v>Lancashire and South Cumbria</v>
      </c>
      <c r="J417" t="str">
        <f>INDEX(TrustCAHUB_map!$A$2:$D$139,MATCH($C417,TrustCAHUB_map!$A$2:$A$139,FALSE),4)</f>
        <v>North West</v>
      </c>
    </row>
    <row r="418" spans="1:10" x14ac:dyDescent="0.3">
      <c r="A418" t="str">
        <f t="shared" si="6"/>
        <v>'RXN2015Curative50-69'</v>
      </c>
      <c r="B418">
        <v>2015</v>
      </c>
      <c r="C418" t="s">
        <v>292</v>
      </c>
      <c r="D418" t="s">
        <v>7</v>
      </c>
      <c r="E418" t="s">
        <v>627</v>
      </c>
      <c r="F418">
        <v>3</v>
      </c>
      <c r="G418">
        <v>0</v>
      </c>
      <c r="H418" t="str">
        <f>INDEX(Bar_data!$A$3:$B$140,MATCH(C418,Bar_data!$A$3:$A$140,FALSE),2)</f>
        <v>Trust135</v>
      </c>
      <c r="I418" t="str">
        <f>INDEX(TrustCAHUB_map!$A$2:$D$139,MATCH($C418,TrustCAHUB_map!$A$2:$A$139,FALSE),3)</f>
        <v>Lancashire and South Cumbria</v>
      </c>
      <c r="J418" t="str">
        <f>INDEX(TrustCAHUB_map!$A$2:$D$139,MATCH($C418,TrustCAHUB_map!$A$2:$A$139,FALSE),4)</f>
        <v>North West</v>
      </c>
    </row>
    <row r="419" spans="1:10" x14ac:dyDescent="0.3">
      <c r="A419" t="str">
        <f t="shared" si="6"/>
        <v>'RXN2015Curative70+'</v>
      </c>
      <c r="B419">
        <v>2015</v>
      </c>
      <c r="C419" t="s">
        <v>292</v>
      </c>
      <c r="D419" t="s">
        <v>7</v>
      </c>
      <c r="E419" t="s">
        <v>628</v>
      </c>
      <c r="F419">
        <v>5</v>
      </c>
      <c r="G419">
        <v>0</v>
      </c>
      <c r="H419" t="str">
        <f>INDEX(Bar_data!$A$3:$B$140,MATCH(C419,Bar_data!$A$3:$A$140,FALSE),2)</f>
        <v>Trust135</v>
      </c>
      <c r="I419" t="str">
        <f>INDEX(TrustCAHUB_map!$A$2:$D$139,MATCH($C419,TrustCAHUB_map!$A$2:$A$139,FALSE),3)</f>
        <v>Lancashire and South Cumbria</v>
      </c>
      <c r="J419" t="str">
        <f>INDEX(TrustCAHUB_map!$A$2:$D$139,MATCH($C419,TrustCAHUB_map!$A$2:$A$139,FALSE),4)</f>
        <v>North West</v>
      </c>
    </row>
    <row r="420" spans="1:10" x14ac:dyDescent="0.3">
      <c r="A420" t="str">
        <f t="shared" si="6"/>
        <v>'RXN2015Palliative70+'</v>
      </c>
      <c r="B420">
        <v>2015</v>
      </c>
      <c r="C420" t="s">
        <v>292</v>
      </c>
      <c r="D420" t="s">
        <v>8</v>
      </c>
      <c r="E420" t="s">
        <v>628</v>
      </c>
      <c r="F420">
        <v>14</v>
      </c>
      <c r="G420">
        <v>2</v>
      </c>
      <c r="H420" t="str">
        <f>INDEX(Bar_data!$A$3:$B$140,MATCH(C420,Bar_data!$A$3:$A$140,FALSE),2)</f>
        <v>Trust135</v>
      </c>
      <c r="I420" t="str">
        <f>INDEX(TrustCAHUB_map!$A$2:$D$139,MATCH($C420,TrustCAHUB_map!$A$2:$A$139,FALSE),3)</f>
        <v>Lancashire and South Cumbria</v>
      </c>
      <c r="J420" t="str">
        <f>INDEX(TrustCAHUB_map!$A$2:$D$139,MATCH($C420,TrustCAHUB_map!$A$2:$A$139,FALSE),4)</f>
        <v>North West</v>
      </c>
    </row>
    <row r="421" spans="1:10" x14ac:dyDescent="0.3">
      <c r="A421" t="str">
        <f t="shared" si="6"/>
        <v>'RXP2015Not assigned18-49'</v>
      </c>
      <c r="B421">
        <v>2015</v>
      </c>
      <c r="C421" t="s">
        <v>293</v>
      </c>
      <c r="D421" t="s">
        <v>477</v>
      </c>
      <c r="E421" t="s">
        <v>153</v>
      </c>
      <c r="F421">
        <v>1</v>
      </c>
      <c r="G421">
        <v>0</v>
      </c>
      <c r="H421" t="str">
        <f>INDEX(Bar_data!$A$3:$B$140,MATCH(C421,Bar_data!$A$3:$A$140,FALSE),2)</f>
        <v>Trust136</v>
      </c>
      <c r="I421" t="str">
        <f>INDEX(TrustCAHUB_map!$A$2:$D$139,MATCH($C421,TrustCAHUB_map!$A$2:$A$139,FALSE),3)</f>
        <v>North East and Cumbria</v>
      </c>
      <c r="J421" t="str">
        <f>INDEX(TrustCAHUB_map!$A$2:$D$139,MATCH($C421,TrustCAHUB_map!$A$2:$A$139,FALSE),4)</f>
        <v>North East</v>
      </c>
    </row>
    <row r="422" spans="1:10" x14ac:dyDescent="0.3">
      <c r="A422" t="str">
        <f t="shared" si="6"/>
        <v>'RXP2015Not assigned50-69'</v>
      </c>
      <c r="B422">
        <v>2015</v>
      </c>
      <c r="C422" t="s">
        <v>293</v>
      </c>
      <c r="D422" t="s">
        <v>477</v>
      </c>
      <c r="E422" t="s">
        <v>627</v>
      </c>
      <c r="F422">
        <v>21</v>
      </c>
      <c r="G422">
        <v>2</v>
      </c>
      <c r="H422" t="str">
        <f>INDEX(Bar_data!$A$3:$B$140,MATCH(C422,Bar_data!$A$3:$A$140,FALSE),2)</f>
        <v>Trust136</v>
      </c>
      <c r="I422" t="str">
        <f>INDEX(TrustCAHUB_map!$A$2:$D$139,MATCH($C422,TrustCAHUB_map!$A$2:$A$139,FALSE),3)</f>
        <v>North East and Cumbria</v>
      </c>
      <c r="J422" t="str">
        <f>INDEX(TrustCAHUB_map!$A$2:$D$139,MATCH($C422,TrustCAHUB_map!$A$2:$A$139,FALSE),4)</f>
        <v>North East</v>
      </c>
    </row>
    <row r="423" spans="1:10" x14ac:dyDescent="0.3">
      <c r="A423" t="str">
        <f t="shared" si="6"/>
        <v>'RXP2015Not assigned70+'</v>
      </c>
      <c r="B423">
        <v>2015</v>
      </c>
      <c r="C423" t="s">
        <v>293</v>
      </c>
      <c r="D423" t="s">
        <v>477</v>
      </c>
      <c r="E423" t="s">
        <v>628</v>
      </c>
      <c r="F423">
        <v>17</v>
      </c>
      <c r="G423">
        <v>0</v>
      </c>
      <c r="H423" t="str">
        <f>INDEX(Bar_data!$A$3:$B$140,MATCH(C423,Bar_data!$A$3:$A$140,FALSE),2)</f>
        <v>Trust136</v>
      </c>
      <c r="I423" t="str">
        <f>INDEX(TrustCAHUB_map!$A$2:$D$139,MATCH($C423,TrustCAHUB_map!$A$2:$A$139,FALSE),3)</f>
        <v>North East and Cumbria</v>
      </c>
      <c r="J423" t="str">
        <f>INDEX(TrustCAHUB_map!$A$2:$D$139,MATCH($C423,TrustCAHUB_map!$A$2:$A$139,FALSE),4)</f>
        <v>North East</v>
      </c>
    </row>
    <row r="424" spans="1:10" x14ac:dyDescent="0.3">
      <c r="A424" t="str">
        <f t="shared" si="6"/>
        <v>'RXQ2015Palliative50-69'</v>
      </c>
      <c r="B424">
        <v>2015</v>
      </c>
      <c r="C424" t="s">
        <v>294</v>
      </c>
      <c r="D424" t="s">
        <v>8</v>
      </c>
      <c r="E424" t="s">
        <v>627</v>
      </c>
      <c r="F424">
        <v>11</v>
      </c>
      <c r="G424">
        <v>3</v>
      </c>
      <c r="H424" t="str">
        <f>INDEX(Bar_data!$A$3:$B$140,MATCH(C424,Bar_data!$A$3:$A$140,FALSE),2)</f>
        <v>Trust137</v>
      </c>
      <c r="I424" t="str">
        <f>INDEX(TrustCAHUB_map!$A$2:$D$139,MATCH($C424,TrustCAHUB_map!$A$2:$A$139,FALSE),3)</f>
        <v>Thames Valley</v>
      </c>
      <c r="J424" t="str">
        <f>INDEX(TrustCAHUB_map!$A$2:$D$139,MATCH($C424,TrustCAHUB_map!$A$2:$A$139,FALSE),4)</f>
        <v>Wessex</v>
      </c>
    </row>
    <row r="425" spans="1:10" x14ac:dyDescent="0.3">
      <c r="A425" t="str">
        <f t="shared" si="6"/>
        <v>'RXQ2015Curative50-69'</v>
      </c>
      <c r="B425">
        <v>2015</v>
      </c>
      <c r="C425" t="s">
        <v>294</v>
      </c>
      <c r="D425" t="s">
        <v>7</v>
      </c>
      <c r="E425" t="s">
        <v>627</v>
      </c>
      <c r="F425">
        <v>1</v>
      </c>
      <c r="G425">
        <v>0</v>
      </c>
      <c r="H425" t="str">
        <f>INDEX(Bar_data!$A$3:$B$140,MATCH(C425,Bar_data!$A$3:$A$140,FALSE),2)</f>
        <v>Trust137</v>
      </c>
      <c r="I425" t="str">
        <f>INDEX(TrustCAHUB_map!$A$2:$D$139,MATCH($C425,TrustCAHUB_map!$A$2:$A$139,FALSE),3)</f>
        <v>Thames Valley</v>
      </c>
      <c r="J425" t="str">
        <f>INDEX(TrustCAHUB_map!$A$2:$D$139,MATCH($C425,TrustCAHUB_map!$A$2:$A$139,FALSE),4)</f>
        <v>Wessex</v>
      </c>
    </row>
    <row r="426" spans="1:10" x14ac:dyDescent="0.3">
      <c r="A426" t="str">
        <f t="shared" si="6"/>
        <v>'RXQ2015Palliative70+'</v>
      </c>
      <c r="B426">
        <v>2015</v>
      </c>
      <c r="C426" t="s">
        <v>294</v>
      </c>
      <c r="D426" t="s">
        <v>8</v>
      </c>
      <c r="E426" t="s">
        <v>628</v>
      </c>
      <c r="F426">
        <v>6</v>
      </c>
      <c r="G426">
        <v>0</v>
      </c>
      <c r="H426" t="str">
        <f>INDEX(Bar_data!$A$3:$B$140,MATCH(C426,Bar_data!$A$3:$A$140,FALSE),2)</f>
        <v>Trust137</v>
      </c>
      <c r="I426" t="str">
        <f>INDEX(TrustCAHUB_map!$A$2:$D$139,MATCH($C426,TrustCAHUB_map!$A$2:$A$139,FALSE),3)</f>
        <v>Thames Valley</v>
      </c>
      <c r="J426" t="str">
        <f>INDEX(TrustCAHUB_map!$A$2:$D$139,MATCH($C426,TrustCAHUB_map!$A$2:$A$139,FALSE),4)</f>
        <v>Wessex</v>
      </c>
    </row>
    <row r="427" spans="1:10" x14ac:dyDescent="0.3">
      <c r="A427" t="str">
        <f t="shared" si="6"/>
        <v>'RXQ2015Curative70+'</v>
      </c>
      <c r="B427">
        <v>2015</v>
      </c>
      <c r="C427" t="s">
        <v>294</v>
      </c>
      <c r="D427" t="s">
        <v>7</v>
      </c>
      <c r="E427" t="s">
        <v>628</v>
      </c>
      <c r="F427">
        <v>4</v>
      </c>
      <c r="G427">
        <v>0</v>
      </c>
      <c r="H427" t="str">
        <f>INDEX(Bar_data!$A$3:$B$140,MATCH(C427,Bar_data!$A$3:$A$140,FALSE),2)</f>
        <v>Trust137</v>
      </c>
      <c r="I427" t="str">
        <f>INDEX(TrustCAHUB_map!$A$2:$D$139,MATCH($C427,TrustCAHUB_map!$A$2:$A$139,FALSE),3)</f>
        <v>Thames Valley</v>
      </c>
      <c r="J427" t="str">
        <f>INDEX(TrustCAHUB_map!$A$2:$D$139,MATCH($C427,TrustCAHUB_map!$A$2:$A$139,FALSE),4)</f>
        <v>Wessex</v>
      </c>
    </row>
    <row r="428" spans="1:10" x14ac:dyDescent="0.3">
      <c r="A428" t="str">
        <f t="shared" si="6"/>
        <v>'RXR2015Palliative50-69'</v>
      </c>
      <c r="B428">
        <v>2015</v>
      </c>
      <c r="C428" t="s">
        <v>295</v>
      </c>
      <c r="D428" t="s">
        <v>8</v>
      </c>
      <c r="E428" t="s">
        <v>627</v>
      </c>
      <c r="F428">
        <v>17</v>
      </c>
      <c r="G428">
        <v>5</v>
      </c>
      <c r="H428" t="str">
        <f>INDEX(Bar_data!$A$3:$B$140,MATCH(C428,Bar_data!$A$3:$A$140,FALSE),2)</f>
        <v>Trust138</v>
      </c>
      <c r="I428" t="str">
        <f>INDEX(TrustCAHUB_map!$A$2:$D$139,MATCH($C428,TrustCAHUB_map!$A$2:$A$139,FALSE),3)</f>
        <v>Lancashire and South Cumbria</v>
      </c>
      <c r="J428" t="str">
        <f>INDEX(TrustCAHUB_map!$A$2:$D$139,MATCH($C428,TrustCAHUB_map!$A$2:$A$139,FALSE),4)</f>
        <v>North West</v>
      </c>
    </row>
    <row r="429" spans="1:10" x14ac:dyDescent="0.3">
      <c r="A429" t="str">
        <f t="shared" si="6"/>
        <v>'RXR2015Curative50-69'</v>
      </c>
      <c r="B429">
        <v>2015</v>
      </c>
      <c r="C429" t="s">
        <v>295</v>
      </c>
      <c r="D429" t="s">
        <v>7</v>
      </c>
      <c r="E429" t="s">
        <v>627</v>
      </c>
      <c r="F429">
        <v>1</v>
      </c>
      <c r="G429">
        <v>0</v>
      </c>
      <c r="H429" t="str">
        <f>INDEX(Bar_data!$A$3:$B$140,MATCH(C429,Bar_data!$A$3:$A$140,FALSE),2)</f>
        <v>Trust138</v>
      </c>
      <c r="I429" t="str">
        <f>INDEX(TrustCAHUB_map!$A$2:$D$139,MATCH($C429,TrustCAHUB_map!$A$2:$A$139,FALSE),3)</f>
        <v>Lancashire and South Cumbria</v>
      </c>
      <c r="J429" t="str">
        <f>INDEX(TrustCAHUB_map!$A$2:$D$139,MATCH($C429,TrustCAHUB_map!$A$2:$A$139,FALSE),4)</f>
        <v>North West</v>
      </c>
    </row>
    <row r="430" spans="1:10" x14ac:dyDescent="0.3">
      <c r="A430" t="str">
        <f t="shared" si="6"/>
        <v>'RXR2015Palliative70+'</v>
      </c>
      <c r="B430">
        <v>2015</v>
      </c>
      <c r="C430" t="s">
        <v>295</v>
      </c>
      <c r="D430" t="s">
        <v>8</v>
      </c>
      <c r="E430" t="s">
        <v>628</v>
      </c>
      <c r="F430">
        <v>15</v>
      </c>
      <c r="G430">
        <v>1</v>
      </c>
      <c r="H430" t="str">
        <f>INDEX(Bar_data!$A$3:$B$140,MATCH(C430,Bar_data!$A$3:$A$140,FALSE),2)</f>
        <v>Trust138</v>
      </c>
      <c r="I430" t="str">
        <f>INDEX(TrustCAHUB_map!$A$2:$D$139,MATCH($C430,TrustCAHUB_map!$A$2:$A$139,FALSE),3)</f>
        <v>Lancashire and South Cumbria</v>
      </c>
      <c r="J430" t="str">
        <f>INDEX(TrustCAHUB_map!$A$2:$D$139,MATCH($C430,TrustCAHUB_map!$A$2:$A$139,FALSE),4)</f>
        <v>North West</v>
      </c>
    </row>
    <row r="431" spans="1:10" x14ac:dyDescent="0.3">
      <c r="A431" t="str">
        <f t="shared" si="6"/>
        <v>'RXW2015Curative50-69'</v>
      </c>
      <c r="B431">
        <v>2015</v>
      </c>
      <c r="C431" t="s">
        <v>296</v>
      </c>
      <c r="D431" t="s">
        <v>7</v>
      </c>
      <c r="E431" t="s">
        <v>627</v>
      </c>
      <c r="F431">
        <v>1</v>
      </c>
      <c r="G431">
        <v>0</v>
      </c>
      <c r="H431" t="str">
        <f>INDEX(Bar_data!$A$3:$B$140,MATCH(C431,Bar_data!$A$3:$A$140,FALSE),2)</f>
        <v>Trust139</v>
      </c>
      <c r="I431" t="str">
        <f>INDEX(TrustCAHUB_map!$A$2:$D$139,MATCH($C431,TrustCAHUB_map!$A$2:$A$139,FALSE),3)</f>
        <v>West Midlands</v>
      </c>
      <c r="J431" t="str">
        <f>INDEX(TrustCAHUB_map!$A$2:$D$139,MATCH($C431,TrustCAHUB_map!$A$2:$A$139,FALSE),4)</f>
        <v>West Midlands</v>
      </c>
    </row>
    <row r="432" spans="1:10" x14ac:dyDescent="0.3">
      <c r="A432" t="str">
        <f t="shared" si="6"/>
        <v>'RXW2015Palliative50-69'</v>
      </c>
      <c r="B432">
        <v>2015</v>
      </c>
      <c r="C432" t="s">
        <v>296</v>
      </c>
      <c r="D432" t="s">
        <v>8</v>
      </c>
      <c r="E432" t="s">
        <v>627</v>
      </c>
      <c r="F432">
        <v>12</v>
      </c>
      <c r="G432">
        <v>0</v>
      </c>
      <c r="H432" t="str">
        <f>INDEX(Bar_data!$A$3:$B$140,MATCH(C432,Bar_data!$A$3:$A$140,FALSE),2)</f>
        <v>Trust139</v>
      </c>
      <c r="I432" t="str">
        <f>INDEX(TrustCAHUB_map!$A$2:$D$139,MATCH($C432,TrustCAHUB_map!$A$2:$A$139,FALSE),3)</f>
        <v>West Midlands</v>
      </c>
      <c r="J432" t="str">
        <f>INDEX(TrustCAHUB_map!$A$2:$D$139,MATCH($C432,TrustCAHUB_map!$A$2:$A$139,FALSE),4)</f>
        <v>West Midlands</v>
      </c>
    </row>
    <row r="433" spans="1:10" x14ac:dyDescent="0.3">
      <c r="A433" t="str">
        <f t="shared" si="6"/>
        <v>'RXW2015Palliative70+'</v>
      </c>
      <c r="B433">
        <v>2015</v>
      </c>
      <c r="C433" t="s">
        <v>296</v>
      </c>
      <c r="D433" t="s">
        <v>8</v>
      </c>
      <c r="E433" t="s">
        <v>628</v>
      </c>
      <c r="F433">
        <v>7</v>
      </c>
      <c r="G433">
        <v>1</v>
      </c>
      <c r="H433" t="str">
        <f>INDEX(Bar_data!$A$3:$B$140,MATCH(C433,Bar_data!$A$3:$A$140,FALSE),2)</f>
        <v>Trust139</v>
      </c>
      <c r="I433" t="str">
        <f>INDEX(TrustCAHUB_map!$A$2:$D$139,MATCH($C433,TrustCAHUB_map!$A$2:$A$139,FALSE),3)</f>
        <v>West Midlands</v>
      </c>
      <c r="J433" t="str">
        <f>INDEX(TrustCAHUB_map!$A$2:$D$139,MATCH($C433,TrustCAHUB_map!$A$2:$A$139,FALSE),4)</f>
        <v>West Midlands</v>
      </c>
    </row>
    <row r="434" spans="1:10" x14ac:dyDescent="0.3">
      <c r="A434" t="str">
        <f t="shared" si="6"/>
        <v>'RXW2015Not assigned70+'</v>
      </c>
      <c r="B434">
        <v>2015</v>
      </c>
      <c r="C434" t="s">
        <v>296</v>
      </c>
      <c r="D434" t="s">
        <v>477</v>
      </c>
      <c r="E434" t="s">
        <v>628</v>
      </c>
      <c r="F434">
        <v>1</v>
      </c>
      <c r="G434">
        <v>0</v>
      </c>
      <c r="H434" t="str">
        <f>INDEX(Bar_data!$A$3:$B$140,MATCH(C434,Bar_data!$A$3:$A$140,FALSE),2)</f>
        <v>Trust139</v>
      </c>
      <c r="I434" t="str">
        <f>INDEX(TrustCAHUB_map!$A$2:$D$139,MATCH($C434,TrustCAHUB_map!$A$2:$A$139,FALSE),3)</f>
        <v>West Midlands</v>
      </c>
      <c r="J434" t="str">
        <f>INDEX(TrustCAHUB_map!$A$2:$D$139,MATCH($C434,TrustCAHUB_map!$A$2:$A$139,FALSE),4)</f>
        <v>West Midlands</v>
      </c>
    </row>
    <row r="435" spans="1:10" x14ac:dyDescent="0.3">
      <c r="A435" t="str">
        <f t="shared" si="6"/>
        <v>'RYJ2015Palliative18-49'</v>
      </c>
      <c r="B435">
        <v>2015</v>
      </c>
      <c r="C435" t="s">
        <v>297</v>
      </c>
      <c r="D435" t="s">
        <v>8</v>
      </c>
      <c r="E435" t="s">
        <v>153</v>
      </c>
      <c r="F435">
        <v>2</v>
      </c>
      <c r="G435">
        <v>1</v>
      </c>
      <c r="H435" t="str">
        <f>INDEX(Bar_data!$A$3:$B$140,MATCH(C435,Bar_data!$A$3:$A$140,FALSE),2)</f>
        <v>Trust140</v>
      </c>
      <c r="I435" t="str">
        <f>INDEX(TrustCAHUB_map!$A$2:$D$139,MATCH($C435,TrustCAHUB_map!$A$2:$A$139,FALSE),3)</f>
        <v>North West and South West London</v>
      </c>
      <c r="J435" t="str">
        <f>INDEX(TrustCAHUB_map!$A$2:$D$139,MATCH($C435,TrustCAHUB_map!$A$2:$A$139,FALSE),4)</f>
        <v>London</v>
      </c>
    </row>
    <row r="436" spans="1:10" x14ac:dyDescent="0.3">
      <c r="A436" t="str">
        <f t="shared" si="6"/>
        <v>'RYJ2015Palliative50-69'</v>
      </c>
      <c r="B436">
        <v>2015</v>
      </c>
      <c r="C436" t="s">
        <v>297</v>
      </c>
      <c r="D436" t="s">
        <v>8</v>
      </c>
      <c r="E436" t="s">
        <v>627</v>
      </c>
      <c r="F436">
        <v>15</v>
      </c>
      <c r="G436">
        <v>0</v>
      </c>
      <c r="H436" t="str">
        <f>INDEX(Bar_data!$A$3:$B$140,MATCH(C436,Bar_data!$A$3:$A$140,FALSE),2)</f>
        <v>Trust140</v>
      </c>
      <c r="I436" t="str">
        <f>INDEX(TrustCAHUB_map!$A$2:$D$139,MATCH($C436,TrustCAHUB_map!$A$2:$A$139,FALSE),3)</f>
        <v>North West and South West London</v>
      </c>
      <c r="J436" t="str">
        <f>INDEX(TrustCAHUB_map!$A$2:$D$139,MATCH($C436,TrustCAHUB_map!$A$2:$A$139,FALSE),4)</f>
        <v>London</v>
      </c>
    </row>
    <row r="437" spans="1:10" x14ac:dyDescent="0.3">
      <c r="A437" t="str">
        <f t="shared" si="6"/>
        <v>'RYJ2015Not assigned50-69'</v>
      </c>
      <c r="B437">
        <v>2015</v>
      </c>
      <c r="C437" t="s">
        <v>297</v>
      </c>
      <c r="D437" t="s">
        <v>477</v>
      </c>
      <c r="E437" t="s">
        <v>627</v>
      </c>
      <c r="F437">
        <v>1</v>
      </c>
      <c r="G437">
        <v>0</v>
      </c>
      <c r="H437" t="str">
        <f>INDEX(Bar_data!$A$3:$B$140,MATCH(C437,Bar_data!$A$3:$A$140,FALSE),2)</f>
        <v>Trust140</v>
      </c>
      <c r="I437" t="str">
        <f>INDEX(TrustCAHUB_map!$A$2:$D$139,MATCH($C437,TrustCAHUB_map!$A$2:$A$139,FALSE),3)</f>
        <v>North West and South West London</v>
      </c>
      <c r="J437" t="str">
        <f>INDEX(TrustCAHUB_map!$A$2:$D$139,MATCH($C437,TrustCAHUB_map!$A$2:$A$139,FALSE),4)</f>
        <v>London</v>
      </c>
    </row>
    <row r="438" spans="1:10" x14ac:dyDescent="0.3">
      <c r="A438" t="str">
        <f t="shared" si="6"/>
        <v>'RYJ2015Curative50-69'</v>
      </c>
      <c r="B438">
        <v>2015</v>
      </c>
      <c r="C438" t="s">
        <v>297</v>
      </c>
      <c r="D438" t="s">
        <v>7</v>
      </c>
      <c r="E438" t="s">
        <v>627</v>
      </c>
      <c r="F438">
        <v>2</v>
      </c>
      <c r="G438">
        <v>0</v>
      </c>
      <c r="H438" t="str">
        <f>INDEX(Bar_data!$A$3:$B$140,MATCH(C438,Bar_data!$A$3:$A$140,FALSE),2)</f>
        <v>Trust140</v>
      </c>
      <c r="I438" t="str">
        <f>INDEX(TrustCAHUB_map!$A$2:$D$139,MATCH($C438,TrustCAHUB_map!$A$2:$A$139,FALSE),3)</f>
        <v>North West and South West London</v>
      </c>
      <c r="J438" t="str">
        <f>INDEX(TrustCAHUB_map!$A$2:$D$139,MATCH($C438,TrustCAHUB_map!$A$2:$A$139,FALSE),4)</f>
        <v>London</v>
      </c>
    </row>
    <row r="439" spans="1:10" x14ac:dyDescent="0.3">
      <c r="A439" t="str">
        <f t="shared" si="6"/>
        <v>'RYJ2015Not assigned70+'</v>
      </c>
      <c r="B439">
        <v>2015</v>
      </c>
      <c r="C439" t="s">
        <v>297</v>
      </c>
      <c r="D439" t="s">
        <v>477</v>
      </c>
      <c r="E439" t="s">
        <v>628</v>
      </c>
      <c r="F439">
        <v>1</v>
      </c>
      <c r="G439">
        <v>0</v>
      </c>
      <c r="H439" t="str">
        <f>INDEX(Bar_data!$A$3:$B$140,MATCH(C439,Bar_data!$A$3:$A$140,FALSE),2)</f>
        <v>Trust140</v>
      </c>
      <c r="I439" t="str">
        <f>INDEX(TrustCAHUB_map!$A$2:$D$139,MATCH($C439,TrustCAHUB_map!$A$2:$A$139,FALSE),3)</f>
        <v>North West and South West London</v>
      </c>
      <c r="J439" t="str">
        <f>INDEX(TrustCAHUB_map!$A$2:$D$139,MATCH($C439,TrustCAHUB_map!$A$2:$A$139,FALSE),4)</f>
        <v>London</v>
      </c>
    </row>
    <row r="440" spans="1:10" x14ac:dyDescent="0.3">
      <c r="A440" t="str">
        <f t="shared" si="6"/>
        <v>'RYJ2015Palliative70+'</v>
      </c>
      <c r="B440">
        <v>2015</v>
      </c>
      <c r="C440" t="s">
        <v>297</v>
      </c>
      <c r="D440" t="s">
        <v>8</v>
      </c>
      <c r="E440" t="s">
        <v>628</v>
      </c>
      <c r="F440">
        <v>14</v>
      </c>
      <c r="G440">
        <v>1</v>
      </c>
      <c r="H440" t="str">
        <f>INDEX(Bar_data!$A$3:$B$140,MATCH(C440,Bar_data!$A$3:$A$140,FALSE),2)</f>
        <v>Trust140</v>
      </c>
      <c r="I440" t="str">
        <f>INDEX(TrustCAHUB_map!$A$2:$D$139,MATCH($C440,TrustCAHUB_map!$A$2:$A$139,FALSE),3)</f>
        <v>North West and South West London</v>
      </c>
      <c r="J440" t="str">
        <f>INDEX(TrustCAHUB_map!$A$2:$D$139,MATCH($C440,TrustCAHUB_map!$A$2:$A$139,FALSE),4)</f>
        <v>London</v>
      </c>
    </row>
    <row r="441" spans="1:10" x14ac:dyDescent="0.3">
      <c r="A441" t="str">
        <f t="shared" si="6"/>
        <v>'RYR2015Palliative50-69'</v>
      </c>
      <c r="B441">
        <v>2015</v>
      </c>
      <c r="C441" t="s">
        <v>298</v>
      </c>
      <c r="D441" t="s">
        <v>8</v>
      </c>
      <c r="E441" t="s">
        <v>627</v>
      </c>
      <c r="F441">
        <v>11</v>
      </c>
      <c r="G441">
        <v>0</v>
      </c>
      <c r="H441" t="str">
        <f>INDEX(Bar_data!$A$3:$B$140,MATCH(C441,Bar_data!$A$3:$A$140,FALSE),2)</f>
        <v>Trust141</v>
      </c>
      <c r="I441" t="str">
        <f>INDEX(TrustCAHUB_map!$A$2:$D$139,MATCH($C441,TrustCAHUB_map!$A$2:$A$139,FALSE),3)</f>
        <v>Surrey and Sussex</v>
      </c>
      <c r="J441" t="str">
        <f>INDEX(TrustCAHUB_map!$A$2:$D$139,MATCH($C441,TrustCAHUB_map!$A$2:$A$139,FALSE),4)</f>
        <v>South East</v>
      </c>
    </row>
    <row r="442" spans="1:10" x14ac:dyDescent="0.3">
      <c r="A442" t="str">
        <f t="shared" si="6"/>
        <v>'RYR2015Curative70+'</v>
      </c>
      <c r="B442">
        <v>2015</v>
      </c>
      <c r="C442" t="s">
        <v>298</v>
      </c>
      <c r="D442" t="s">
        <v>7</v>
      </c>
      <c r="E442" t="s">
        <v>628</v>
      </c>
      <c r="F442">
        <v>2</v>
      </c>
      <c r="G442">
        <v>0</v>
      </c>
      <c r="H442" t="str">
        <f>INDEX(Bar_data!$A$3:$B$140,MATCH(C442,Bar_data!$A$3:$A$140,FALSE),2)</f>
        <v>Trust141</v>
      </c>
      <c r="I442" t="str">
        <f>INDEX(TrustCAHUB_map!$A$2:$D$139,MATCH($C442,TrustCAHUB_map!$A$2:$A$139,FALSE),3)</f>
        <v>Surrey and Sussex</v>
      </c>
      <c r="J442" t="str">
        <f>INDEX(TrustCAHUB_map!$A$2:$D$139,MATCH($C442,TrustCAHUB_map!$A$2:$A$139,FALSE),4)</f>
        <v>South East</v>
      </c>
    </row>
    <row r="443" spans="1:10" x14ac:dyDescent="0.3">
      <c r="A443" t="str">
        <f t="shared" si="6"/>
        <v>'RYR2015Palliative70+'</v>
      </c>
      <c r="B443">
        <v>2015</v>
      </c>
      <c r="C443" t="s">
        <v>298</v>
      </c>
      <c r="D443" t="s">
        <v>8</v>
      </c>
      <c r="E443" t="s">
        <v>628</v>
      </c>
      <c r="F443">
        <v>6</v>
      </c>
      <c r="G443">
        <v>0</v>
      </c>
      <c r="H443" t="str">
        <f>INDEX(Bar_data!$A$3:$B$140,MATCH(C443,Bar_data!$A$3:$A$140,FALSE),2)</f>
        <v>Trust141</v>
      </c>
      <c r="I443" t="str">
        <f>INDEX(TrustCAHUB_map!$A$2:$D$139,MATCH($C443,TrustCAHUB_map!$A$2:$A$139,FALSE),3)</f>
        <v>Surrey and Sussex</v>
      </c>
      <c r="J443" t="str">
        <f>INDEX(TrustCAHUB_map!$A$2:$D$139,MATCH($C443,TrustCAHUB_map!$A$2:$A$139,FALSE),4)</f>
        <v>South East</v>
      </c>
    </row>
    <row r="444" spans="1:10" x14ac:dyDescent="0.3">
      <c r="A444" t="str">
        <f t="shared" si="6"/>
        <v>'R0A2016Not assigned50-69'</v>
      </c>
      <c r="B444">
        <v>2016</v>
      </c>
      <c r="C444" t="s">
        <v>164</v>
      </c>
      <c r="D444" t="s">
        <v>477</v>
      </c>
      <c r="E444" t="s">
        <v>627</v>
      </c>
      <c r="F444">
        <v>4</v>
      </c>
      <c r="G444">
        <v>1</v>
      </c>
      <c r="H444" t="str">
        <f>INDEX(Bar_data!$A$3:$B$140,MATCH(C444,Bar_data!$A$3:$A$140,FALSE),2)</f>
        <v>Trust001</v>
      </c>
      <c r="I444" t="str">
        <f>INDEX(TrustCAHUB_map!$A$2:$D$139,MATCH($C444,TrustCAHUB_map!$A$2:$A$139,FALSE),3)</f>
        <v>Greater Manchester</v>
      </c>
      <c r="J444" t="str">
        <f>INDEX(TrustCAHUB_map!$A$2:$D$139,MATCH($C444,TrustCAHUB_map!$A$2:$A$139,FALSE),4)</f>
        <v>North West</v>
      </c>
    </row>
    <row r="445" spans="1:10" x14ac:dyDescent="0.3">
      <c r="A445" t="str">
        <f t="shared" si="6"/>
        <v>'R0A2016Palliative50-69'</v>
      </c>
      <c r="B445">
        <v>2016</v>
      </c>
      <c r="C445" t="s">
        <v>164</v>
      </c>
      <c r="D445" t="s">
        <v>8</v>
      </c>
      <c r="E445" t="s">
        <v>627</v>
      </c>
      <c r="F445">
        <v>19</v>
      </c>
      <c r="G445">
        <v>4</v>
      </c>
      <c r="H445" t="str">
        <f>INDEX(Bar_data!$A$3:$B$140,MATCH(C445,Bar_data!$A$3:$A$140,FALSE),2)</f>
        <v>Trust001</v>
      </c>
      <c r="I445" t="str">
        <f>INDEX(TrustCAHUB_map!$A$2:$D$139,MATCH($C445,TrustCAHUB_map!$A$2:$A$139,FALSE),3)</f>
        <v>Greater Manchester</v>
      </c>
      <c r="J445" t="str">
        <f>INDEX(TrustCAHUB_map!$A$2:$D$139,MATCH($C445,TrustCAHUB_map!$A$2:$A$139,FALSE),4)</f>
        <v>North West</v>
      </c>
    </row>
    <row r="446" spans="1:10" x14ac:dyDescent="0.3">
      <c r="A446" t="str">
        <f t="shared" si="6"/>
        <v>'R0A2016Not assigned70+'</v>
      </c>
      <c r="B446">
        <v>2016</v>
      </c>
      <c r="C446" t="s">
        <v>164</v>
      </c>
      <c r="D446" t="s">
        <v>477</v>
      </c>
      <c r="E446" t="s">
        <v>628</v>
      </c>
      <c r="F446">
        <v>5</v>
      </c>
      <c r="G446">
        <v>0</v>
      </c>
      <c r="H446" t="str">
        <f>INDEX(Bar_data!$A$3:$B$140,MATCH(C446,Bar_data!$A$3:$A$140,FALSE),2)</f>
        <v>Trust001</v>
      </c>
      <c r="I446" t="str">
        <f>INDEX(TrustCAHUB_map!$A$2:$D$139,MATCH($C446,TrustCAHUB_map!$A$2:$A$139,FALSE),3)</f>
        <v>Greater Manchester</v>
      </c>
      <c r="J446" t="str">
        <f>INDEX(TrustCAHUB_map!$A$2:$D$139,MATCH($C446,TrustCAHUB_map!$A$2:$A$139,FALSE),4)</f>
        <v>North West</v>
      </c>
    </row>
    <row r="447" spans="1:10" x14ac:dyDescent="0.3">
      <c r="A447" t="str">
        <f t="shared" si="6"/>
        <v>'R0A2016Palliative70+'</v>
      </c>
      <c r="B447">
        <v>2016</v>
      </c>
      <c r="C447" t="s">
        <v>164</v>
      </c>
      <c r="D447" t="s">
        <v>8</v>
      </c>
      <c r="E447" t="s">
        <v>628</v>
      </c>
      <c r="F447">
        <v>11</v>
      </c>
      <c r="G447">
        <v>2</v>
      </c>
      <c r="H447" t="str">
        <f>INDEX(Bar_data!$A$3:$B$140,MATCH(C447,Bar_data!$A$3:$A$140,FALSE),2)</f>
        <v>Trust001</v>
      </c>
      <c r="I447" t="str">
        <f>INDEX(TrustCAHUB_map!$A$2:$D$139,MATCH($C447,TrustCAHUB_map!$A$2:$A$139,FALSE),3)</f>
        <v>Greater Manchester</v>
      </c>
      <c r="J447" t="str">
        <f>INDEX(TrustCAHUB_map!$A$2:$D$139,MATCH($C447,TrustCAHUB_map!$A$2:$A$139,FALSE),4)</f>
        <v>North West</v>
      </c>
    </row>
    <row r="448" spans="1:10" x14ac:dyDescent="0.3">
      <c r="A448" t="str">
        <f t="shared" si="6"/>
        <v>'R1F2016Not assigned50-69'</v>
      </c>
      <c r="B448">
        <v>2016</v>
      </c>
      <c r="C448" t="s">
        <v>165</v>
      </c>
      <c r="D448" t="s">
        <v>477</v>
      </c>
      <c r="E448" t="s">
        <v>627</v>
      </c>
      <c r="F448">
        <v>2</v>
      </c>
      <c r="G448">
        <v>1</v>
      </c>
      <c r="H448" t="str">
        <f>INDEX(Bar_data!$A$3:$B$140,MATCH(C448,Bar_data!$A$3:$A$140,FALSE),2)</f>
        <v>Trust002</v>
      </c>
      <c r="I448" t="str">
        <f>INDEX(TrustCAHUB_map!$A$2:$D$139,MATCH($C448,TrustCAHUB_map!$A$2:$A$139,FALSE),3)</f>
        <v>Wessex</v>
      </c>
      <c r="J448" t="str">
        <f>INDEX(TrustCAHUB_map!$A$2:$D$139,MATCH($C448,TrustCAHUB_map!$A$2:$A$139,FALSE),4)</f>
        <v>Wessex</v>
      </c>
    </row>
    <row r="449" spans="1:10" x14ac:dyDescent="0.3">
      <c r="A449" t="str">
        <f t="shared" si="6"/>
        <v>'R1F2016Palliative50-69'</v>
      </c>
      <c r="B449">
        <v>2016</v>
      </c>
      <c r="C449" t="s">
        <v>165</v>
      </c>
      <c r="D449" t="s">
        <v>8</v>
      </c>
      <c r="E449" t="s">
        <v>627</v>
      </c>
      <c r="F449">
        <v>1</v>
      </c>
      <c r="G449">
        <v>0</v>
      </c>
      <c r="H449" t="str">
        <f>INDEX(Bar_data!$A$3:$B$140,MATCH(C449,Bar_data!$A$3:$A$140,FALSE),2)</f>
        <v>Trust002</v>
      </c>
      <c r="I449" t="str">
        <f>INDEX(TrustCAHUB_map!$A$2:$D$139,MATCH($C449,TrustCAHUB_map!$A$2:$A$139,FALSE),3)</f>
        <v>Wessex</v>
      </c>
      <c r="J449" t="str">
        <f>INDEX(TrustCAHUB_map!$A$2:$D$139,MATCH($C449,TrustCAHUB_map!$A$2:$A$139,FALSE),4)</f>
        <v>Wessex</v>
      </c>
    </row>
    <row r="450" spans="1:10" x14ac:dyDescent="0.3">
      <c r="A450" t="str">
        <f t="shared" si="6"/>
        <v>'R1F2016Not assigned70+'</v>
      </c>
      <c r="B450">
        <v>2016</v>
      </c>
      <c r="C450" t="s">
        <v>165</v>
      </c>
      <c r="D450" t="s">
        <v>477</v>
      </c>
      <c r="E450" t="s">
        <v>628</v>
      </c>
      <c r="F450">
        <v>2</v>
      </c>
      <c r="G450">
        <v>0</v>
      </c>
      <c r="H450" t="str">
        <f>INDEX(Bar_data!$A$3:$B$140,MATCH(C450,Bar_data!$A$3:$A$140,FALSE),2)</f>
        <v>Trust002</v>
      </c>
      <c r="I450" t="str">
        <f>INDEX(TrustCAHUB_map!$A$2:$D$139,MATCH($C450,TrustCAHUB_map!$A$2:$A$139,FALSE),3)</f>
        <v>Wessex</v>
      </c>
      <c r="J450" t="str">
        <f>INDEX(TrustCAHUB_map!$A$2:$D$139,MATCH($C450,TrustCAHUB_map!$A$2:$A$139,FALSE),4)</f>
        <v>Wessex</v>
      </c>
    </row>
    <row r="451" spans="1:10" x14ac:dyDescent="0.3">
      <c r="A451" t="str">
        <f t="shared" ref="A451:A514" si="7">"'"&amp;C451&amp;B451&amp;D451&amp;E451&amp;"'"</f>
        <v>'R1F2016Palliative70+'</v>
      </c>
      <c r="B451">
        <v>2016</v>
      </c>
      <c r="C451" t="s">
        <v>165</v>
      </c>
      <c r="D451" t="s">
        <v>8</v>
      </c>
      <c r="E451" t="s">
        <v>628</v>
      </c>
      <c r="F451">
        <v>1</v>
      </c>
      <c r="G451">
        <v>0</v>
      </c>
      <c r="H451" t="str">
        <f>INDEX(Bar_data!$A$3:$B$140,MATCH(C451,Bar_data!$A$3:$A$140,FALSE),2)</f>
        <v>Trust002</v>
      </c>
      <c r="I451" t="str">
        <f>INDEX(TrustCAHUB_map!$A$2:$D$139,MATCH($C451,TrustCAHUB_map!$A$2:$A$139,FALSE),3)</f>
        <v>Wessex</v>
      </c>
      <c r="J451" t="str">
        <f>INDEX(TrustCAHUB_map!$A$2:$D$139,MATCH($C451,TrustCAHUB_map!$A$2:$A$139,FALSE),4)</f>
        <v>Wessex</v>
      </c>
    </row>
    <row r="452" spans="1:10" x14ac:dyDescent="0.3">
      <c r="A452" t="str">
        <f t="shared" si="7"/>
        <v>'R1H2016Curative18-49'</v>
      </c>
      <c r="B452">
        <v>2016</v>
      </c>
      <c r="C452" t="s">
        <v>166</v>
      </c>
      <c r="D452" t="s">
        <v>7</v>
      </c>
      <c r="E452" t="s">
        <v>153</v>
      </c>
      <c r="F452">
        <v>2</v>
      </c>
      <c r="G452">
        <v>0</v>
      </c>
      <c r="H452" t="str">
        <f>INDEX(Bar_data!$A$3:$B$140,MATCH(C452,Bar_data!$A$3:$A$140,FALSE),2)</f>
        <v>Trust003</v>
      </c>
      <c r="I452" t="str">
        <f>INDEX(TrustCAHUB_map!$A$2:$D$139,MATCH($C452,TrustCAHUB_map!$A$2:$A$139,FALSE),3)</f>
        <v>North Central and North East London</v>
      </c>
      <c r="J452" t="str">
        <f>INDEX(TrustCAHUB_map!$A$2:$D$139,MATCH($C452,TrustCAHUB_map!$A$2:$A$139,FALSE),4)</f>
        <v>London</v>
      </c>
    </row>
    <row r="453" spans="1:10" x14ac:dyDescent="0.3">
      <c r="A453" t="str">
        <f t="shared" si="7"/>
        <v>'R1H2016Palliative50-69'</v>
      </c>
      <c r="B453">
        <v>2016</v>
      </c>
      <c r="C453" t="s">
        <v>166</v>
      </c>
      <c r="D453" t="s">
        <v>8</v>
      </c>
      <c r="E453" t="s">
        <v>627</v>
      </c>
      <c r="F453">
        <v>19</v>
      </c>
      <c r="G453">
        <v>4</v>
      </c>
      <c r="H453" t="str">
        <f>INDEX(Bar_data!$A$3:$B$140,MATCH(C453,Bar_data!$A$3:$A$140,FALSE),2)</f>
        <v>Trust003</v>
      </c>
      <c r="I453" t="str">
        <f>INDEX(TrustCAHUB_map!$A$2:$D$139,MATCH($C453,TrustCAHUB_map!$A$2:$A$139,FALSE),3)</f>
        <v>North Central and North East London</v>
      </c>
      <c r="J453" t="str">
        <f>INDEX(TrustCAHUB_map!$A$2:$D$139,MATCH($C453,TrustCAHUB_map!$A$2:$A$139,FALSE),4)</f>
        <v>London</v>
      </c>
    </row>
    <row r="454" spans="1:10" x14ac:dyDescent="0.3">
      <c r="A454" t="str">
        <f t="shared" si="7"/>
        <v>'R1H2016Curative50-69'</v>
      </c>
      <c r="B454">
        <v>2016</v>
      </c>
      <c r="C454" t="s">
        <v>166</v>
      </c>
      <c r="D454" t="s">
        <v>7</v>
      </c>
      <c r="E454" t="s">
        <v>627</v>
      </c>
      <c r="F454">
        <v>6</v>
      </c>
      <c r="G454">
        <v>0</v>
      </c>
      <c r="H454" t="str">
        <f>INDEX(Bar_data!$A$3:$B$140,MATCH(C454,Bar_data!$A$3:$A$140,FALSE),2)</f>
        <v>Trust003</v>
      </c>
      <c r="I454" t="str">
        <f>INDEX(TrustCAHUB_map!$A$2:$D$139,MATCH($C454,TrustCAHUB_map!$A$2:$A$139,FALSE),3)</f>
        <v>North Central and North East London</v>
      </c>
      <c r="J454" t="str">
        <f>INDEX(TrustCAHUB_map!$A$2:$D$139,MATCH($C454,TrustCAHUB_map!$A$2:$A$139,FALSE),4)</f>
        <v>London</v>
      </c>
    </row>
    <row r="455" spans="1:10" x14ac:dyDescent="0.3">
      <c r="A455" t="str">
        <f t="shared" si="7"/>
        <v>'R1H2016Palliative70+'</v>
      </c>
      <c r="B455">
        <v>2016</v>
      </c>
      <c r="C455" t="s">
        <v>166</v>
      </c>
      <c r="D455" t="s">
        <v>8</v>
      </c>
      <c r="E455" t="s">
        <v>628</v>
      </c>
      <c r="F455">
        <v>16</v>
      </c>
      <c r="G455">
        <v>2</v>
      </c>
      <c r="H455" t="str">
        <f>INDEX(Bar_data!$A$3:$B$140,MATCH(C455,Bar_data!$A$3:$A$140,FALSE),2)</f>
        <v>Trust003</v>
      </c>
      <c r="I455" t="str">
        <f>INDEX(TrustCAHUB_map!$A$2:$D$139,MATCH($C455,TrustCAHUB_map!$A$2:$A$139,FALSE),3)</f>
        <v>North Central and North East London</v>
      </c>
      <c r="J455" t="str">
        <f>INDEX(TrustCAHUB_map!$A$2:$D$139,MATCH($C455,TrustCAHUB_map!$A$2:$A$139,FALSE),4)</f>
        <v>London</v>
      </c>
    </row>
    <row r="456" spans="1:10" x14ac:dyDescent="0.3">
      <c r="A456" t="str">
        <f t="shared" si="7"/>
        <v>'R1H2016Curative70+'</v>
      </c>
      <c r="B456">
        <v>2016</v>
      </c>
      <c r="C456" t="s">
        <v>166</v>
      </c>
      <c r="D456" t="s">
        <v>7</v>
      </c>
      <c r="E456" t="s">
        <v>628</v>
      </c>
      <c r="F456">
        <v>4</v>
      </c>
      <c r="G456">
        <v>0</v>
      </c>
      <c r="H456" t="str">
        <f>INDEX(Bar_data!$A$3:$B$140,MATCH(C456,Bar_data!$A$3:$A$140,FALSE),2)</f>
        <v>Trust003</v>
      </c>
      <c r="I456" t="str">
        <f>INDEX(TrustCAHUB_map!$A$2:$D$139,MATCH($C456,TrustCAHUB_map!$A$2:$A$139,FALSE),3)</f>
        <v>North Central and North East London</v>
      </c>
      <c r="J456" t="str">
        <f>INDEX(TrustCAHUB_map!$A$2:$D$139,MATCH($C456,TrustCAHUB_map!$A$2:$A$139,FALSE),4)</f>
        <v>London</v>
      </c>
    </row>
    <row r="457" spans="1:10" x14ac:dyDescent="0.3">
      <c r="A457" t="str">
        <f t="shared" si="7"/>
        <v>'R1K2016Palliative18-49'</v>
      </c>
      <c r="B457">
        <v>2016</v>
      </c>
      <c r="C457" t="s">
        <v>167</v>
      </c>
      <c r="D457" t="s">
        <v>8</v>
      </c>
      <c r="E457" t="s">
        <v>153</v>
      </c>
      <c r="F457">
        <v>1</v>
      </c>
      <c r="G457">
        <v>1</v>
      </c>
      <c r="H457" t="str">
        <f>INDEX(Bar_data!$A$3:$B$140,MATCH(C457,Bar_data!$A$3:$A$140,FALSE),2)</f>
        <v>Trust004</v>
      </c>
      <c r="I457" t="str">
        <f>INDEX(TrustCAHUB_map!$A$2:$D$139,MATCH($C457,TrustCAHUB_map!$A$2:$A$139,FALSE),3)</f>
        <v>North West and South West London</v>
      </c>
      <c r="J457" t="str">
        <f>INDEX(TrustCAHUB_map!$A$2:$D$139,MATCH($C457,TrustCAHUB_map!$A$2:$A$139,FALSE),4)</f>
        <v>London</v>
      </c>
    </row>
    <row r="458" spans="1:10" x14ac:dyDescent="0.3">
      <c r="A458" t="str">
        <f t="shared" si="7"/>
        <v>'R1K2016Palliative50-69'</v>
      </c>
      <c r="B458">
        <v>2016</v>
      </c>
      <c r="C458" t="s">
        <v>167</v>
      </c>
      <c r="D458" t="s">
        <v>8</v>
      </c>
      <c r="E458" t="s">
        <v>627</v>
      </c>
      <c r="F458">
        <v>3</v>
      </c>
      <c r="G458">
        <v>2</v>
      </c>
      <c r="H458" t="str">
        <f>INDEX(Bar_data!$A$3:$B$140,MATCH(C458,Bar_data!$A$3:$A$140,FALSE),2)</f>
        <v>Trust004</v>
      </c>
      <c r="I458" t="str">
        <f>INDEX(TrustCAHUB_map!$A$2:$D$139,MATCH($C458,TrustCAHUB_map!$A$2:$A$139,FALSE),3)</f>
        <v>North West and South West London</v>
      </c>
      <c r="J458" t="str">
        <f>INDEX(TrustCAHUB_map!$A$2:$D$139,MATCH($C458,TrustCAHUB_map!$A$2:$A$139,FALSE),4)</f>
        <v>London</v>
      </c>
    </row>
    <row r="459" spans="1:10" x14ac:dyDescent="0.3">
      <c r="A459" t="str">
        <f t="shared" si="7"/>
        <v>'R1K2016Curative70+'</v>
      </c>
      <c r="B459">
        <v>2016</v>
      </c>
      <c r="C459" t="s">
        <v>167</v>
      </c>
      <c r="D459" t="s">
        <v>7</v>
      </c>
      <c r="E459" t="s">
        <v>628</v>
      </c>
      <c r="F459">
        <v>1</v>
      </c>
      <c r="G459">
        <v>1</v>
      </c>
      <c r="H459" t="str">
        <f>INDEX(Bar_data!$A$3:$B$140,MATCH(C459,Bar_data!$A$3:$A$140,FALSE),2)</f>
        <v>Trust004</v>
      </c>
      <c r="I459" t="str">
        <f>INDEX(TrustCAHUB_map!$A$2:$D$139,MATCH($C459,TrustCAHUB_map!$A$2:$A$139,FALSE),3)</f>
        <v>North West and South West London</v>
      </c>
      <c r="J459" t="str">
        <f>INDEX(TrustCAHUB_map!$A$2:$D$139,MATCH($C459,TrustCAHUB_map!$A$2:$A$139,FALSE),4)</f>
        <v>London</v>
      </c>
    </row>
    <row r="460" spans="1:10" x14ac:dyDescent="0.3">
      <c r="A460" t="str">
        <f t="shared" si="7"/>
        <v>'R1K2016Palliative70+'</v>
      </c>
      <c r="B460">
        <v>2016</v>
      </c>
      <c r="C460" t="s">
        <v>167</v>
      </c>
      <c r="D460" t="s">
        <v>8</v>
      </c>
      <c r="E460" t="s">
        <v>628</v>
      </c>
      <c r="F460">
        <v>6</v>
      </c>
      <c r="G460">
        <v>0</v>
      </c>
      <c r="H460" t="str">
        <f>INDEX(Bar_data!$A$3:$B$140,MATCH(C460,Bar_data!$A$3:$A$140,FALSE),2)</f>
        <v>Trust004</v>
      </c>
      <c r="I460" t="str">
        <f>INDEX(TrustCAHUB_map!$A$2:$D$139,MATCH($C460,TrustCAHUB_map!$A$2:$A$139,FALSE),3)</f>
        <v>North West and South West London</v>
      </c>
      <c r="J460" t="str">
        <f>INDEX(TrustCAHUB_map!$A$2:$D$139,MATCH($C460,TrustCAHUB_map!$A$2:$A$139,FALSE),4)</f>
        <v>London</v>
      </c>
    </row>
    <row r="461" spans="1:10" x14ac:dyDescent="0.3">
      <c r="A461" t="str">
        <f t="shared" si="7"/>
        <v>'RA22016Palliative18-49'</v>
      </c>
      <c r="B461">
        <v>2016</v>
      </c>
      <c r="C461" t="s">
        <v>168</v>
      </c>
      <c r="D461" t="s">
        <v>8</v>
      </c>
      <c r="E461" t="s">
        <v>153</v>
      </c>
      <c r="F461">
        <v>2</v>
      </c>
      <c r="G461">
        <v>1</v>
      </c>
      <c r="H461" t="str">
        <f>INDEX(Bar_data!$A$3:$B$140,MATCH(C461,Bar_data!$A$3:$A$140,FALSE),2)</f>
        <v>Trust005</v>
      </c>
      <c r="I461" t="str">
        <f>INDEX(TrustCAHUB_map!$A$2:$D$139,MATCH($C461,TrustCAHUB_map!$A$2:$A$139,FALSE),3)</f>
        <v>Surrey and Sussex</v>
      </c>
      <c r="J461" t="str">
        <f>INDEX(TrustCAHUB_map!$A$2:$D$139,MATCH($C461,TrustCAHUB_map!$A$2:$A$139,FALSE),4)</f>
        <v>South East</v>
      </c>
    </row>
    <row r="462" spans="1:10" x14ac:dyDescent="0.3">
      <c r="A462" t="str">
        <f t="shared" si="7"/>
        <v>'RA22016Curative50-69'</v>
      </c>
      <c r="B462">
        <v>2016</v>
      </c>
      <c r="C462" t="s">
        <v>168</v>
      </c>
      <c r="D462" t="s">
        <v>7</v>
      </c>
      <c r="E462" t="s">
        <v>627</v>
      </c>
      <c r="F462">
        <v>2</v>
      </c>
      <c r="G462">
        <v>0</v>
      </c>
      <c r="H462" t="str">
        <f>INDEX(Bar_data!$A$3:$B$140,MATCH(C462,Bar_data!$A$3:$A$140,FALSE),2)</f>
        <v>Trust005</v>
      </c>
      <c r="I462" t="str">
        <f>INDEX(TrustCAHUB_map!$A$2:$D$139,MATCH($C462,TrustCAHUB_map!$A$2:$A$139,FALSE),3)</f>
        <v>Surrey and Sussex</v>
      </c>
      <c r="J462" t="str">
        <f>INDEX(TrustCAHUB_map!$A$2:$D$139,MATCH($C462,TrustCAHUB_map!$A$2:$A$139,FALSE),4)</f>
        <v>South East</v>
      </c>
    </row>
    <row r="463" spans="1:10" x14ac:dyDescent="0.3">
      <c r="A463" t="str">
        <f t="shared" si="7"/>
        <v>'RA22016Palliative50-69'</v>
      </c>
      <c r="B463">
        <v>2016</v>
      </c>
      <c r="C463" t="s">
        <v>168</v>
      </c>
      <c r="D463" t="s">
        <v>8</v>
      </c>
      <c r="E463" t="s">
        <v>627</v>
      </c>
      <c r="F463">
        <v>14</v>
      </c>
      <c r="G463">
        <v>1</v>
      </c>
      <c r="H463" t="str">
        <f>INDEX(Bar_data!$A$3:$B$140,MATCH(C463,Bar_data!$A$3:$A$140,FALSE),2)</f>
        <v>Trust005</v>
      </c>
      <c r="I463" t="str">
        <f>INDEX(TrustCAHUB_map!$A$2:$D$139,MATCH($C463,TrustCAHUB_map!$A$2:$A$139,FALSE),3)</f>
        <v>Surrey and Sussex</v>
      </c>
      <c r="J463" t="str">
        <f>INDEX(TrustCAHUB_map!$A$2:$D$139,MATCH($C463,TrustCAHUB_map!$A$2:$A$139,FALSE),4)</f>
        <v>South East</v>
      </c>
    </row>
    <row r="464" spans="1:10" x14ac:dyDescent="0.3">
      <c r="A464" t="str">
        <f t="shared" si="7"/>
        <v>'RA22016Curative70+'</v>
      </c>
      <c r="B464">
        <v>2016</v>
      </c>
      <c r="C464" t="s">
        <v>168</v>
      </c>
      <c r="D464" t="s">
        <v>7</v>
      </c>
      <c r="E464" t="s">
        <v>628</v>
      </c>
      <c r="F464">
        <v>1</v>
      </c>
      <c r="G464">
        <v>0</v>
      </c>
      <c r="H464" t="str">
        <f>INDEX(Bar_data!$A$3:$B$140,MATCH(C464,Bar_data!$A$3:$A$140,FALSE),2)</f>
        <v>Trust005</v>
      </c>
      <c r="I464" t="str">
        <f>INDEX(TrustCAHUB_map!$A$2:$D$139,MATCH($C464,TrustCAHUB_map!$A$2:$A$139,FALSE),3)</f>
        <v>Surrey and Sussex</v>
      </c>
      <c r="J464" t="str">
        <f>INDEX(TrustCAHUB_map!$A$2:$D$139,MATCH($C464,TrustCAHUB_map!$A$2:$A$139,FALSE),4)</f>
        <v>South East</v>
      </c>
    </row>
    <row r="465" spans="1:10" x14ac:dyDescent="0.3">
      <c r="A465" t="str">
        <f t="shared" si="7"/>
        <v>'RA22016Palliative70+'</v>
      </c>
      <c r="B465">
        <v>2016</v>
      </c>
      <c r="C465" t="s">
        <v>168</v>
      </c>
      <c r="D465" t="s">
        <v>8</v>
      </c>
      <c r="E465" t="s">
        <v>628</v>
      </c>
      <c r="F465">
        <v>11</v>
      </c>
      <c r="G465">
        <v>1</v>
      </c>
      <c r="H465" t="str">
        <f>INDEX(Bar_data!$A$3:$B$140,MATCH(C465,Bar_data!$A$3:$A$140,FALSE),2)</f>
        <v>Trust005</v>
      </c>
      <c r="I465" t="str">
        <f>INDEX(TrustCAHUB_map!$A$2:$D$139,MATCH($C465,TrustCAHUB_map!$A$2:$A$139,FALSE),3)</f>
        <v>Surrey and Sussex</v>
      </c>
      <c r="J465" t="str">
        <f>INDEX(TrustCAHUB_map!$A$2:$D$139,MATCH($C465,TrustCAHUB_map!$A$2:$A$139,FALSE),4)</f>
        <v>South East</v>
      </c>
    </row>
    <row r="466" spans="1:10" x14ac:dyDescent="0.3">
      <c r="A466" t="str">
        <f t="shared" si="7"/>
        <v>'RA32016Palliative50-69'</v>
      </c>
      <c r="B466">
        <v>2016</v>
      </c>
      <c r="C466" t="s">
        <v>169</v>
      </c>
      <c r="D466" t="s">
        <v>8</v>
      </c>
      <c r="E466" t="s">
        <v>627</v>
      </c>
      <c r="F466">
        <v>5</v>
      </c>
      <c r="G466">
        <v>0</v>
      </c>
      <c r="H466" t="str">
        <f>INDEX(Bar_data!$A$3:$B$140,MATCH(C466,Bar_data!$A$3:$A$140,FALSE),2)</f>
        <v>Trust006</v>
      </c>
      <c r="I466" t="str">
        <f>INDEX(TrustCAHUB_map!$A$2:$D$139,MATCH($C466,TrustCAHUB_map!$A$2:$A$139,FALSE),3)</f>
        <v>Somerset, Wiltshire, Avon and Gloucester</v>
      </c>
      <c r="J466" t="str">
        <f>INDEX(TrustCAHUB_map!$A$2:$D$139,MATCH($C466,TrustCAHUB_map!$A$2:$A$139,FALSE),4)</f>
        <v>South West</v>
      </c>
    </row>
    <row r="467" spans="1:10" x14ac:dyDescent="0.3">
      <c r="A467" t="str">
        <f t="shared" si="7"/>
        <v>'RA32016Palliative70+'</v>
      </c>
      <c r="B467">
        <v>2016</v>
      </c>
      <c r="C467" t="s">
        <v>169</v>
      </c>
      <c r="D467" t="s">
        <v>8</v>
      </c>
      <c r="E467" t="s">
        <v>628</v>
      </c>
      <c r="F467">
        <v>4</v>
      </c>
      <c r="G467">
        <v>1</v>
      </c>
      <c r="H467" t="str">
        <f>INDEX(Bar_data!$A$3:$B$140,MATCH(C467,Bar_data!$A$3:$A$140,FALSE),2)</f>
        <v>Trust006</v>
      </c>
      <c r="I467" t="str">
        <f>INDEX(TrustCAHUB_map!$A$2:$D$139,MATCH($C467,TrustCAHUB_map!$A$2:$A$139,FALSE),3)</f>
        <v>Somerset, Wiltshire, Avon and Gloucester</v>
      </c>
      <c r="J467" t="str">
        <f>INDEX(TrustCAHUB_map!$A$2:$D$139,MATCH($C467,TrustCAHUB_map!$A$2:$A$139,FALSE),4)</f>
        <v>South West</v>
      </c>
    </row>
    <row r="468" spans="1:10" x14ac:dyDescent="0.3">
      <c r="A468" t="str">
        <f t="shared" si="7"/>
        <v>'RA42016Palliative18-49'</v>
      </c>
      <c r="B468">
        <v>2016</v>
      </c>
      <c r="C468" t="s">
        <v>170</v>
      </c>
      <c r="D468" t="s">
        <v>8</v>
      </c>
      <c r="E468" t="s">
        <v>153</v>
      </c>
      <c r="F468">
        <v>1</v>
      </c>
      <c r="G468">
        <v>0</v>
      </c>
      <c r="H468" t="str">
        <f>INDEX(Bar_data!$A$3:$B$140,MATCH(C468,Bar_data!$A$3:$A$140,FALSE),2)</f>
        <v>Trust007</v>
      </c>
      <c r="I468" t="str">
        <f>INDEX(TrustCAHUB_map!$A$2:$D$139,MATCH($C468,TrustCAHUB_map!$A$2:$A$139,FALSE),3)</f>
        <v>Somerset, Wiltshire, Avon and Gloucester</v>
      </c>
      <c r="J468" t="str">
        <f>INDEX(TrustCAHUB_map!$A$2:$D$139,MATCH($C468,TrustCAHUB_map!$A$2:$A$139,FALSE),4)</f>
        <v>South West</v>
      </c>
    </row>
    <row r="469" spans="1:10" x14ac:dyDescent="0.3">
      <c r="A469" t="str">
        <f t="shared" si="7"/>
        <v>'RA42016Palliative50-69'</v>
      </c>
      <c r="B469">
        <v>2016</v>
      </c>
      <c r="C469" t="s">
        <v>170</v>
      </c>
      <c r="D469" t="s">
        <v>8</v>
      </c>
      <c r="E469" t="s">
        <v>627</v>
      </c>
      <c r="F469">
        <v>2</v>
      </c>
      <c r="G469">
        <v>0</v>
      </c>
      <c r="H469" t="str">
        <f>INDEX(Bar_data!$A$3:$B$140,MATCH(C469,Bar_data!$A$3:$A$140,FALSE),2)</f>
        <v>Trust007</v>
      </c>
      <c r="I469" t="str">
        <f>INDEX(TrustCAHUB_map!$A$2:$D$139,MATCH($C469,TrustCAHUB_map!$A$2:$A$139,FALSE),3)</f>
        <v>Somerset, Wiltshire, Avon and Gloucester</v>
      </c>
      <c r="J469" t="str">
        <f>INDEX(TrustCAHUB_map!$A$2:$D$139,MATCH($C469,TrustCAHUB_map!$A$2:$A$139,FALSE),4)</f>
        <v>South West</v>
      </c>
    </row>
    <row r="470" spans="1:10" x14ac:dyDescent="0.3">
      <c r="A470" t="str">
        <f t="shared" si="7"/>
        <v>'RA42016Palliative70+'</v>
      </c>
      <c r="B470">
        <v>2016</v>
      </c>
      <c r="C470" t="s">
        <v>170</v>
      </c>
      <c r="D470" t="s">
        <v>8</v>
      </c>
      <c r="E470" t="s">
        <v>628</v>
      </c>
      <c r="F470">
        <v>3</v>
      </c>
      <c r="G470">
        <v>0</v>
      </c>
      <c r="H470" t="str">
        <f>INDEX(Bar_data!$A$3:$B$140,MATCH(C470,Bar_data!$A$3:$A$140,FALSE),2)</f>
        <v>Trust007</v>
      </c>
      <c r="I470" t="str">
        <f>INDEX(TrustCAHUB_map!$A$2:$D$139,MATCH($C470,TrustCAHUB_map!$A$2:$A$139,FALSE),3)</f>
        <v>Somerset, Wiltshire, Avon and Gloucester</v>
      </c>
      <c r="J470" t="str">
        <f>INDEX(TrustCAHUB_map!$A$2:$D$139,MATCH($C470,TrustCAHUB_map!$A$2:$A$139,FALSE),4)</f>
        <v>South West</v>
      </c>
    </row>
    <row r="471" spans="1:10" x14ac:dyDescent="0.3">
      <c r="A471" t="str">
        <f t="shared" si="7"/>
        <v>'RA72016Palliative18-49'</v>
      </c>
      <c r="B471">
        <v>2016</v>
      </c>
      <c r="C471" t="s">
        <v>171</v>
      </c>
      <c r="D471" t="s">
        <v>8</v>
      </c>
      <c r="E471" t="s">
        <v>153</v>
      </c>
      <c r="F471">
        <v>2</v>
      </c>
      <c r="G471">
        <v>0</v>
      </c>
      <c r="H471" t="str">
        <f>INDEX(Bar_data!$A$3:$B$140,MATCH(C471,Bar_data!$A$3:$A$140,FALSE),2)</f>
        <v>Trust008</v>
      </c>
      <c r="I471" t="str">
        <f>INDEX(TrustCAHUB_map!$A$2:$D$139,MATCH($C471,TrustCAHUB_map!$A$2:$A$139,FALSE),3)</f>
        <v>Somerset, Wiltshire, Avon and Gloucester</v>
      </c>
      <c r="J471" t="str">
        <f>INDEX(TrustCAHUB_map!$A$2:$D$139,MATCH($C471,TrustCAHUB_map!$A$2:$A$139,FALSE),4)</f>
        <v>South West</v>
      </c>
    </row>
    <row r="472" spans="1:10" x14ac:dyDescent="0.3">
      <c r="A472" t="str">
        <f t="shared" si="7"/>
        <v>'RA72016Palliative50-69'</v>
      </c>
      <c r="B472">
        <v>2016</v>
      </c>
      <c r="C472" t="s">
        <v>171</v>
      </c>
      <c r="D472" t="s">
        <v>8</v>
      </c>
      <c r="E472" t="s">
        <v>627</v>
      </c>
      <c r="F472">
        <v>25</v>
      </c>
      <c r="G472">
        <v>2</v>
      </c>
      <c r="H472" t="str">
        <f>INDEX(Bar_data!$A$3:$B$140,MATCH(C472,Bar_data!$A$3:$A$140,FALSE),2)</f>
        <v>Trust008</v>
      </c>
      <c r="I472" t="str">
        <f>INDEX(TrustCAHUB_map!$A$2:$D$139,MATCH($C472,TrustCAHUB_map!$A$2:$A$139,FALSE),3)</f>
        <v>Somerset, Wiltshire, Avon and Gloucester</v>
      </c>
      <c r="J472" t="str">
        <f>INDEX(TrustCAHUB_map!$A$2:$D$139,MATCH($C472,TrustCAHUB_map!$A$2:$A$139,FALSE),4)</f>
        <v>South West</v>
      </c>
    </row>
    <row r="473" spans="1:10" x14ac:dyDescent="0.3">
      <c r="A473" t="str">
        <f t="shared" si="7"/>
        <v>'RA72016Curative70+'</v>
      </c>
      <c r="B473">
        <v>2016</v>
      </c>
      <c r="C473" t="s">
        <v>171</v>
      </c>
      <c r="D473" t="s">
        <v>7</v>
      </c>
      <c r="E473" t="s">
        <v>628</v>
      </c>
      <c r="F473">
        <v>1</v>
      </c>
      <c r="G473">
        <v>0</v>
      </c>
      <c r="H473" t="str">
        <f>INDEX(Bar_data!$A$3:$B$140,MATCH(C473,Bar_data!$A$3:$A$140,FALSE),2)</f>
        <v>Trust008</v>
      </c>
      <c r="I473" t="str">
        <f>INDEX(TrustCAHUB_map!$A$2:$D$139,MATCH($C473,TrustCAHUB_map!$A$2:$A$139,FALSE),3)</f>
        <v>Somerset, Wiltshire, Avon and Gloucester</v>
      </c>
      <c r="J473" t="str">
        <f>INDEX(TrustCAHUB_map!$A$2:$D$139,MATCH($C473,TrustCAHUB_map!$A$2:$A$139,FALSE),4)</f>
        <v>South West</v>
      </c>
    </row>
    <row r="474" spans="1:10" x14ac:dyDescent="0.3">
      <c r="A474" t="str">
        <f t="shared" si="7"/>
        <v>'RA72016Not assigned70+'</v>
      </c>
      <c r="B474">
        <v>2016</v>
      </c>
      <c r="C474" t="s">
        <v>171</v>
      </c>
      <c r="D474" t="s">
        <v>477</v>
      </c>
      <c r="E474" t="s">
        <v>628</v>
      </c>
      <c r="F474">
        <v>1</v>
      </c>
      <c r="G474">
        <v>1</v>
      </c>
      <c r="H474" t="str">
        <f>INDEX(Bar_data!$A$3:$B$140,MATCH(C474,Bar_data!$A$3:$A$140,FALSE),2)</f>
        <v>Trust008</v>
      </c>
      <c r="I474" t="str">
        <f>INDEX(TrustCAHUB_map!$A$2:$D$139,MATCH($C474,TrustCAHUB_map!$A$2:$A$139,FALSE),3)</f>
        <v>Somerset, Wiltshire, Avon and Gloucester</v>
      </c>
      <c r="J474" t="str">
        <f>INDEX(TrustCAHUB_map!$A$2:$D$139,MATCH($C474,TrustCAHUB_map!$A$2:$A$139,FALSE),4)</f>
        <v>South West</v>
      </c>
    </row>
    <row r="475" spans="1:10" x14ac:dyDescent="0.3">
      <c r="A475" t="str">
        <f t="shared" si="7"/>
        <v>'RA72016Palliative70+'</v>
      </c>
      <c r="B475">
        <v>2016</v>
      </c>
      <c r="C475" t="s">
        <v>171</v>
      </c>
      <c r="D475" t="s">
        <v>8</v>
      </c>
      <c r="E475" t="s">
        <v>628</v>
      </c>
      <c r="F475">
        <v>18</v>
      </c>
      <c r="G475">
        <v>2</v>
      </c>
      <c r="H475" t="str">
        <f>INDEX(Bar_data!$A$3:$B$140,MATCH(C475,Bar_data!$A$3:$A$140,FALSE),2)</f>
        <v>Trust008</v>
      </c>
      <c r="I475" t="str">
        <f>INDEX(TrustCAHUB_map!$A$2:$D$139,MATCH($C475,TrustCAHUB_map!$A$2:$A$139,FALSE),3)</f>
        <v>Somerset, Wiltshire, Avon and Gloucester</v>
      </c>
      <c r="J475" t="str">
        <f>INDEX(TrustCAHUB_map!$A$2:$D$139,MATCH($C475,TrustCAHUB_map!$A$2:$A$139,FALSE),4)</f>
        <v>South West</v>
      </c>
    </row>
    <row r="476" spans="1:10" x14ac:dyDescent="0.3">
      <c r="A476" t="str">
        <f t="shared" si="7"/>
        <v>'RA92016Palliative18-49'</v>
      </c>
      <c r="B476">
        <v>2016</v>
      </c>
      <c r="C476" t="s">
        <v>172</v>
      </c>
      <c r="D476" t="s">
        <v>8</v>
      </c>
      <c r="E476" t="s">
        <v>153</v>
      </c>
      <c r="F476">
        <v>1</v>
      </c>
      <c r="G476">
        <v>0</v>
      </c>
      <c r="H476" t="str">
        <f>INDEX(Bar_data!$A$3:$B$140,MATCH(C476,Bar_data!$A$3:$A$140,FALSE),2)</f>
        <v>Trust009</v>
      </c>
      <c r="I476" t="str">
        <f>INDEX(TrustCAHUB_map!$A$2:$D$139,MATCH($C476,TrustCAHUB_map!$A$2:$A$139,FALSE),3)</f>
        <v>Peninsula</v>
      </c>
      <c r="J476" t="str">
        <f>INDEX(TrustCAHUB_map!$A$2:$D$139,MATCH($C476,TrustCAHUB_map!$A$2:$A$139,FALSE),4)</f>
        <v>South West</v>
      </c>
    </row>
    <row r="477" spans="1:10" x14ac:dyDescent="0.3">
      <c r="A477" t="str">
        <f t="shared" si="7"/>
        <v>'RA92016Palliative50-69'</v>
      </c>
      <c r="B477">
        <v>2016</v>
      </c>
      <c r="C477" t="s">
        <v>172</v>
      </c>
      <c r="D477" t="s">
        <v>8</v>
      </c>
      <c r="E477" t="s">
        <v>627</v>
      </c>
      <c r="F477">
        <v>12</v>
      </c>
      <c r="G477">
        <v>1</v>
      </c>
      <c r="H477" t="str">
        <f>INDEX(Bar_data!$A$3:$B$140,MATCH(C477,Bar_data!$A$3:$A$140,FALSE),2)</f>
        <v>Trust009</v>
      </c>
      <c r="I477" t="str">
        <f>INDEX(TrustCAHUB_map!$A$2:$D$139,MATCH($C477,TrustCAHUB_map!$A$2:$A$139,FALSE),3)</f>
        <v>Peninsula</v>
      </c>
      <c r="J477" t="str">
        <f>INDEX(TrustCAHUB_map!$A$2:$D$139,MATCH($C477,TrustCAHUB_map!$A$2:$A$139,FALSE),4)</f>
        <v>South West</v>
      </c>
    </row>
    <row r="478" spans="1:10" x14ac:dyDescent="0.3">
      <c r="A478" t="str">
        <f t="shared" si="7"/>
        <v>'RA92016Curative50-69'</v>
      </c>
      <c r="B478">
        <v>2016</v>
      </c>
      <c r="C478" t="s">
        <v>172</v>
      </c>
      <c r="D478" t="s">
        <v>7</v>
      </c>
      <c r="E478" t="s">
        <v>627</v>
      </c>
      <c r="F478">
        <v>3</v>
      </c>
      <c r="G478">
        <v>0</v>
      </c>
      <c r="H478" t="str">
        <f>INDEX(Bar_data!$A$3:$B$140,MATCH(C478,Bar_data!$A$3:$A$140,FALSE),2)</f>
        <v>Trust009</v>
      </c>
      <c r="I478" t="str">
        <f>INDEX(TrustCAHUB_map!$A$2:$D$139,MATCH($C478,TrustCAHUB_map!$A$2:$A$139,FALSE),3)</f>
        <v>Peninsula</v>
      </c>
      <c r="J478" t="str">
        <f>INDEX(TrustCAHUB_map!$A$2:$D$139,MATCH($C478,TrustCAHUB_map!$A$2:$A$139,FALSE),4)</f>
        <v>South West</v>
      </c>
    </row>
    <row r="479" spans="1:10" x14ac:dyDescent="0.3">
      <c r="A479" t="str">
        <f t="shared" si="7"/>
        <v>'RA92016Palliative70+'</v>
      </c>
      <c r="B479">
        <v>2016</v>
      </c>
      <c r="C479" t="s">
        <v>172</v>
      </c>
      <c r="D479" t="s">
        <v>8</v>
      </c>
      <c r="E479" t="s">
        <v>628</v>
      </c>
      <c r="F479">
        <v>8</v>
      </c>
      <c r="G479">
        <v>0</v>
      </c>
      <c r="H479" t="str">
        <f>INDEX(Bar_data!$A$3:$B$140,MATCH(C479,Bar_data!$A$3:$A$140,FALSE),2)</f>
        <v>Trust009</v>
      </c>
      <c r="I479" t="str">
        <f>INDEX(TrustCAHUB_map!$A$2:$D$139,MATCH($C479,TrustCAHUB_map!$A$2:$A$139,FALSE),3)</f>
        <v>Peninsula</v>
      </c>
      <c r="J479" t="str">
        <f>INDEX(TrustCAHUB_map!$A$2:$D$139,MATCH($C479,TrustCAHUB_map!$A$2:$A$139,FALSE),4)</f>
        <v>South West</v>
      </c>
    </row>
    <row r="480" spans="1:10" x14ac:dyDescent="0.3">
      <c r="A480" t="str">
        <f t="shared" si="7"/>
        <v>'RA92016Curative70+'</v>
      </c>
      <c r="B480">
        <v>2016</v>
      </c>
      <c r="C480" t="s">
        <v>172</v>
      </c>
      <c r="D480" t="s">
        <v>7</v>
      </c>
      <c r="E480" t="s">
        <v>628</v>
      </c>
      <c r="F480">
        <v>2</v>
      </c>
      <c r="G480">
        <v>0</v>
      </c>
      <c r="H480" t="str">
        <f>INDEX(Bar_data!$A$3:$B$140,MATCH(C480,Bar_data!$A$3:$A$140,FALSE),2)</f>
        <v>Trust009</v>
      </c>
      <c r="I480" t="str">
        <f>INDEX(TrustCAHUB_map!$A$2:$D$139,MATCH($C480,TrustCAHUB_map!$A$2:$A$139,FALSE),3)</f>
        <v>Peninsula</v>
      </c>
      <c r="J480" t="str">
        <f>INDEX(TrustCAHUB_map!$A$2:$D$139,MATCH($C480,TrustCAHUB_map!$A$2:$A$139,FALSE),4)</f>
        <v>South West</v>
      </c>
    </row>
    <row r="481" spans="1:10" x14ac:dyDescent="0.3">
      <c r="A481" t="str">
        <f t="shared" si="7"/>
        <v>'RAE2016Palliative18-49'</v>
      </c>
      <c r="B481">
        <v>2016</v>
      </c>
      <c r="C481" t="s">
        <v>173</v>
      </c>
      <c r="D481" t="s">
        <v>8</v>
      </c>
      <c r="E481" t="s">
        <v>153</v>
      </c>
      <c r="F481">
        <v>3</v>
      </c>
      <c r="G481">
        <v>0</v>
      </c>
      <c r="H481" t="str">
        <f>INDEX(Bar_data!$A$3:$B$140,MATCH(C481,Bar_data!$A$3:$A$140,FALSE),2)</f>
        <v>Trust010</v>
      </c>
      <c r="I481" t="str">
        <f>INDEX(TrustCAHUB_map!$A$2:$D$139,MATCH($C481,TrustCAHUB_map!$A$2:$A$139,FALSE),3)</f>
        <v>West Yorkshire</v>
      </c>
      <c r="J481" t="str">
        <f>INDEX(TrustCAHUB_map!$A$2:$D$139,MATCH($C481,TrustCAHUB_map!$A$2:$A$139,FALSE),4)</f>
        <v>Yorkshire and Humber</v>
      </c>
    </row>
    <row r="482" spans="1:10" x14ac:dyDescent="0.3">
      <c r="A482" t="str">
        <f t="shared" si="7"/>
        <v>'RAE2016Palliative50-69'</v>
      </c>
      <c r="B482">
        <v>2016</v>
      </c>
      <c r="C482" t="s">
        <v>173</v>
      </c>
      <c r="D482" t="s">
        <v>8</v>
      </c>
      <c r="E482" t="s">
        <v>627</v>
      </c>
      <c r="F482">
        <v>19</v>
      </c>
      <c r="G482">
        <v>1</v>
      </c>
      <c r="H482" t="str">
        <f>INDEX(Bar_data!$A$3:$B$140,MATCH(C482,Bar_data!$A$3:$A$140,FALSE),2)</f>
        <v>Trust010</v>
      </c>
      <c r="I482" t="str">
        <f>INDEX(TrustCAHUB_map!$A$2:$D$139,MATCH($C482,TrustCAHUB_map!$A$2:$A$139,FALSE),3)</f>
        <v>West Yorkshire</v>
      </c>
      <c r="J482" t="str">
        <f>INDEX(TrustCAHUB_map!$A$2:$D$139,MATCH($C482,TrustCAHUB_map!$A$2:$A$139,FALSE),4)</f>
        <v>Yorkshire and Humber</v>
      </c>
    </row>
    <row r="483" spans="1:10" x14ac:dyDescent="0.3">
      <c r="A483" t="str">
        <f t="shared" si="7"/>
        <v>'RAE2016Not assigned50-69'</v>
      </c>
      <c r="B483">
        <v>2016</v>
      </c>
      <c r="C483" t="s">
        <v>173</v>
      </c>
      <c r="D483" t="s">
        <v>477</v>
      </c>
      <c r="E483" t="s">
        <v>627</v>
      </c>
      <c r="F483">
        <v>1</v>
      </c>
      <c r="G483">
        <v>0</v>
      </c>
      <c r="H483" t="str">
        <f>INDEX(Bar_data!$A$3:$B$140,MATCH(C483,Bar_data!$A$3:$A$140,FALSE),2)</f>
        <v>Trust010</v>
      </c>
      <c r="I483" t="str">
        <f>INDEX(TrustCAHUB_map!$A$2:$D$139,MATCH($C483,TrustCAHUB_map!$A$2:$A$139,FALSE),3)</f>
        <v>West Yorkshire</v>
      </c>
      <c r="J483" t="str">
        <f>INDEX(TrustCAHUB_map!$A$2:$D$139,MATCH($C483,TrustCAHUB_map!$A$2:$A$139,FALSE),4)</f>
        <v>Yorkshire and Humber</v>
      </c>
    </row>
    <row r="484" spans="1:10" x14ac:dyDescent="0.3">
      <c r="A484" t="str">
        <f t="shared" si="7"/>
        <v>'RAE2016Palliative70+'</v>
      </c>
      <c r="B484">
        <v>2016</v>
      </c>
      <c r="C484" t="s">
        <v>173</v>
      </c>
      <c r="D484" t="s">
        <v>8</v>
      </c>
      <c r="E484" t="s">
        <v>628</v>
      </c>
      <c r="F484">
        <v>7</v>
      </c>
      <c r="G484">
        <v>2</v>
      </c>
      <c r="H484" t="str">
        <f>INDEX(Bar_data!$A$3:$B$140,MATCH(C484,Bar_data!$A$3:$A$140,FALSE),2)</f>
        <v>Trust010</v>
      </c>
      <c r="I484" t="str">
        <f>INDEX(TrustCAHUB_map!$A$2:$D$139,MATCH($C484,TrustCAHUB_map!$A$2:$A$139,FALSE),3)</f>
        <v>West Yorkshire</v>
      </c>
      <c r="J484" t="str">
        <f>INDEX(TrustCAHUB_map!$A$2:$D$139,MATCH($C484,TrustCAHUB_map!$A$2:$A$139,FALSE),4)</f>
        <v>Yorkshire and Humber</v>
      </c>
    </row>
    <row r="485" spans="1:10" x14ac:dyDescent="0.3">
      <c r="A485" t="str">
        <f t="shared" si="7"/>
        <v>'RAJ2016Palliative50-69'</v>
      </c>
      <c r="B485">
        <v>2016</v>
      </c>
      <c r="C485" t="s">
        <v>174</v>
      </c>
      <c r="D485" t="s">
        <v>8</v>
      </c>
      <c r="E485" t="s">
        <v>627</v>
      </c>
      <c r="F485">
        <v>13</v>
      </c>
      <c r="G485">
        <v>1</v>
      </c>
      <c r="H485" t="str">
        <f>INDEX(Bar_data!$A$3:$B$140,MATCH(C485,Bar_data!$A$3:$A$140,FALSE),2)</f>
        <v>Trust011</v>
      </c>
      <c r="I485" t="str">
        <f>INDEX(TrustCAHUB_map!$A$2:$D$139,MATCH($C485,TrustCAHUB_map!$A$2:$A$139,FALSE),3)</f>
        <v>East of England</v>
      </c>
      <c r="J485" t="str">
        <f>INDEX(TrustCAHUB_map!$A$2:$D$139,MATCH($C485,TrustCAHUB_map!$A$2:$A$139,FALSE),4)</f>
        <v>East of England</v>
      </c>
    </row>
    <row r="486" spans="1:10" x14ac:dyDescent="0.3">
      <c r="A486" t="str">
        <f t="shared" si="7"/>
        <v>'RAJ2016Palliative70+'</v>
      </c>
      <c r="B486">
        <v>2016</v>
      </c>
      <c r="C486" t="s">
        <v>174</v>
      </c>
      <c r="D486" t="s">
        <v>8</v>
      </c>
      <c r="E486" t="s">
        <v>628</v>
      </c>
      <c r="F486">
        <v>7</v>
      </c>
      <c r="G486">
        <v>0</v>
      </c>
      <c r="H486" t="str">
        <f>INDEX(Bar_data!$A$3:$B$140,MATCH(C486,Bar_data!$A$3:$A$140,FALSE),2)</f>
        <v>Trust011</v>
      </c>
      <c r="I486" t="str">
        <f>INDEX(TrustCAHUB_map!$A$2:$D$139,MATCH($C486,TrustCAHUB_map!$A$2:$A$139,FALSE),3)</f>
        <v>East of England</v>
      </c>
      <c r="J486" t="str">
        <f>INDEX(TrustCAHUB_map!$A$2:$D$139,MATCH($C486,TrustCAHUB_map!$A$2:$A$139,FALSE),4)</f>
        <v>East of England</v>
      </c>
    </row>
    <row r="487" spans="1:10" x14ac:dyDescent="0.3">
      <c r="A487" t="str">
        <f t="shared" si="7"/>
        <v>'RAJ2016Curative70+'</v>
      </c>
      <c r="B487">
        <v>2016</v>
      </c>
      <c r="C487" t="s">
        <v>174</v>
      </c>
      <c r="D487" t="s">
        <v>7</v>
      </c>
      <c r="E487" t="s">
        <v>628</v>
      </c>
      <c r="F487">
        <v>3</v>
      </c>
      <c r="G487">
        <v>0</v>
      </c>
      <c r="H487" t="str">
        <f>INDEX(Bar_data!$A$3:$B$140,MATCH(C487,Bar_data!$A$3:$A$140,FALSE),2)</f>
        <v>Trust011</v>
      </c>
      <c r="I487" t="str">
        <f>INDEX(TrustCAHUB_map!$A$2:$D$139,MATCH($C487,TrustCAHUB_map!$A$2:$A$139,FALSE),3)</f>
        <v>East of England</v>
      </c>
      <c r="J487" t="str">
        <f>INDEX(TrustCAHUB_map!$A$2:$D$139,MATCH($C487,TrustCAHUB_map!$A$2:$A$139,FALSE),4)</f>
        <v>East of England</v>
      </c>
    </row>
    <row r="488" spans="1:10" x14ac:dyDescent="0.3">
      <c r="A488" t="str">
        <f t="shared" si="7"/>
        <v>'RAL2016Palliative18-49'</v>
      </c>
      <c r="B488">
        <v>2016</v>
      </c>
      <c r="C488" t="s">
        <v>175</v>
      </c>
      <c r="D488" t="s">
        <v>8</v>
      </c>
      <c r="E488" t="s">
        <v>153</v>
      </c>
      <c r="F488">
        <v>2</v>
      </c>
      <c r="G488">
        <v>0</v>
      </c>
      <c r="H488" t="str">
        <f>INDEX(Bar_data!$A$3:$B$140,MATCH(C488,Bar_data!$A$3:$A$140,FALSE),2)</f>
        <v>Trust012</v>
      </c>
      <c r="I488" t="str">
        <f>INDEX(TrustCAHUB_map!$A$2:$D$139,MATCH($C488,TrustCAHUB_map!$A$2:$A$139,FALSE),3)</f>
        <v>North Central and North East London</v>
      </c>
      <c r="J488" t="str">
        <f>INDEX(TrustCAHUB_map!$A$2:$D$139,MATCH($C488,TrustCAHUB_map!$A$2:$A$139,FALSE),4)</f>
        <v>London</v>
      </c>
    </row>
    <row r="489" spans="1:10" x14ac:dyDescent="0.3">
      <c r="A489" t="str">
        <f t="shared" si="7"/>
        <v>'RAL2016Curative18-49'</v>
      </c>
      <c r="B489">
        <v>2016</v>
      </c>
      <c r="C489" t="s">
        <v>175</v>
      </c>
      <c r="D489" t="s">
        <v>7</v>
      </c>
      <c r="E489" t="s">
        <v>153</v>
      </c>
      <c r="F489">
        <v>1</v>
      </c>
      <c r="G489">
        <v>0</v>
      </c>
      <c r="H489" t="str">
        <f>INDEX(Bar_data!$A$3:$B$140,MATCH(C489,Bar_data!$A$3:$A$140,FALSE),2)</f>
        <v>Trust012</v>
      </c>
      <c r="I489" t="str">
        <f>INDEX(TrustCAHUB_map!$A$2:$D$139,MATCH($C489,TrustCAHUB_map!$A$2:$A$139,FALSE),3)</f>
        <v>North Central and North East London</v>
      </c>
      <c r="J489" t="str">
        <f>INDEX(TrustCAHUB_map!$A$2:$D$139,MATCH($C489,TrustCAHUB_map!$A$2:$A$139,FALSE),4)</f>
        <v>London</v>
      </c>
    </row>
    <row r="490" spans="1:10" x14ac:dyDescent="0.3">
      <c r="A490" t="str">
        <f t="shared" si="7"/>
        <v>'RAL2016Palliative50-69'</v>
      </c>
      <c r="B490">
        <v>2016</v>
      </c>
      <c r="C490" t="s">
        <v>175</v>
      </c>
      <c r="D490" t="s">
        <v>8</v>
      </c>
      <c r="E490" t="s">
        <v>627</v>
      </c>
      <c r="F490">
        <v>21</v>
      </c>
      <c r="G490">
        <v>1</v>
      </c>
      <c r="H490" t="str">
        <f>INDEX(Bar_data!$A$3:$B$140,MATCH(C490,Bar_data!$A$3:$A$140,FALSE),2)</f>
        <v>Trust012</v>
      </c>
      <c r="I490" t="str">
        <f>INDEX(TrustCAHUB_map!$A$2:$D$139,MATCH($C490,TrustCAHUB_map!$A$2:$A$139,FALSE),3)</f>
        <v>North Central and North East London</v>
      </c>
      <c r="J490" t="str">
        <f>INDEX(TrustCAHUB_map!$A$2:$D$139,MATCH($C490,TrustCAHUB_map!$A$2:$A$139,FALSE),4)</f>
        <v>London</v>
      </c>
    </row>
    <row r="491" spans="1:10" x14ac:dyDescent="0.3">
      <c r="A491" t="str">
        <f t="shared" si="7"/>
        <v>'RAL2016Curative50-69'</v>
      </c>
      <c r="B491">
        <v>2016</v>
      </c>
      <c r="C491" t="s">
        <v>175</v>
      </c>
      <c r="D491" t="s">
        <v>7</v>
      </c>
      <c r="E491" t="s">
        <v>627</v>
      </c>
      <c r="F491">
        <v>2</v>
      </c>
      <c r="G491">
        <v>0</v>
      </c>
      <c r="H491" t="str">
        <f>INDEX(Bar_data!$A$3:$B$140,MATCH(C491,Bar_data!$A$3:$A$140,FALSE),2)</f>
        <v>Trust012</v>
      </c>
      <c r="I491" t="str">
        <f>INDEX(TrustCAHUB_map!$A$2:$D$139,MATCH($C491,TrustCAHUB_map!$A$2:$A$139,FALSE),3)</f>
        <v>North Central and North East London</v>
      </c>
      <c r="J491" t="str">
        <f>INDEX(TrustCAHUB_map!$A$2:$D$139,MATCH($C491,TrustCAHUB_map!$A$2:$A$139,FALSE),4)</f>
        <v>London</v>
      </c>
    </row>
    <row r="492" spans="1:10" x14ac:dyDescent="0.3">
      <c r="A492" t="str">
        <f t="shared" si="7"/>
        <v>'RAL2016Curative70+'</v>
      </c>
      <c r="B492">
        <v>2016</v>
      </c>
      <c r="C492" t="s">
        <v>175</v>
      </c>
      <c r="D492" t="s">
        <v>7</v>
      </c>
      <c r="E492" t="s">
        <v>628</v>
      </c>
      <c r="F492">
        <v>2</v>
      </c>
      <c r="G492">
        <v>0</v>
      </c>
      <c r="H492" t="str">
        <f>INDEX(Bar_data!$A$3:$B$140,MATCH(C492,Bar_data!$A$3:$A$140,FALSE),2)</f>
        <v>Trust012</v>
      </c>
      <c r="I492" t="str">
        <f>INDEX(TrustCAHUB_map!$A$2:$D$139,MATCH($C492,TrustCAHUB_map!$A$2:$A$139,FALSE),3)</f>
        <v>North Central and North East London</v>
      </c>
      <c r="J492" t="str">
        <f>INDEX(TrustCAHUB_map!$A$2:$D$139,MATCH($C492,TrustCAHUB_map!$A$2:$A$139,FALSE),4)</f>
        <v>London</v>
      </c>
    </row>
    <row r="493" spans="1:10" x14ac:dyDescent="0.3">
      <c r="A493" t="str">
        <f t="shared" si="7"/>
        <v>'RAL2016Palliative70+'</v>
      </c>
      <c r="B493">
        <v>2016</v>
      </c>
      <c r="C493" t="s">
        <v>175</v>
      </c>
      <c r="D493" t="s">
        <v>8</v>
      </c>
      <c r="E493" t="s">
        <v>628</v>
      </c>
      <c r="F493">
        <v>5</v>
      </c>
      <c r="G493">
        <v>0</v>
      </c>
      <c r="H493" t="str">
        <f>INDEX(Bar_data!$A$3:$B$140,MATCH(C493,Bar_data!$A$3:$A$140,FALSE),2)</f>
        <v>Trust012</v>
      </c>
      <c r="I493" t="str">
        <f>INDEX(TrustCAHUB_map!$A$2:$D$139,MATCH($C493,TrustCAHUB_map!$A$2:$A$139,FALSE),3)</f>
        <v>North Central and North East London</v>
      </c>
      <c r="J493" t="str">
        <f>INDEX(TrustCAHUB_map!$A$2:$D$139,MATCH($C493,TrustCAHUB_map!$A$2:$A$139,FALSE),4)</f>
        <v>London</v>
      </c>
    </row>
    <row r="494" spans="1:10" x14ac:dyDescent="0.3">
      <c r="A494" t="str">
        <f t="shared" si="7"/>
        <v>'RAP2016Palliative18-49'</v>
      </c>
      <c r="B494">
        <v>2016</v>
      </c>
      <c r="C494" t="s">
        <v>176</v>
      </c>
      <c r="D494" t="s">
        <v>8</v>
      </c>
      <c r="E494" t="s">
        <v>153</v>
      </c>
      <c r="F494">
        <v>1</v>
      </c>
      <c r="G494">
        <v>0</v>
      </c>
      <c r="H494" t="str">
        <f>INDEX(Bar_data!$A$3:$B$140,MATCH(C494,Bar_data!$A$3:$A$140,FALSE),2)</f>
        <v>Trust013</v>
      </c>
      <c r="I494" t="str">
        <f>INDEX(TrustCAHUB_map!$A$2:$D$139,MATCH($C494,TrustCAHUB_map!$A$2:$A$139,FALSE),3)</f>
        <v>North Central and North East London</v>
      </c>
      <c r="J494" t="str">
        <f>INDEX(TrustCAHUB_map!$A$2:$D$139,MATCH($C494,TrustCAHUB_map!$A$2:$A$139,FALSE),4)</f>
        <v>London</v>
      </c>
    </row>
    <row r="495" spans="1:10" x14ac:dyDescent="0.3">
      <c r="A495" t="str">
        <f t="shared" si="7"/>
        <v>'RAP2016Curative50-69'</v>
      </c>
      <c r="B495">
        <v>2016</v>
      </c>
      <c r="C495" t="s">
        <v>176</v>
      </c>
      <c r="D495" t="s">
        <v>7</v>
      </c>
      <c r="E495" t="s">
        <v>627</v>
      </c>
      <c r="F495">
        <v>1</v>
      </c>
      <c r="G495">
        <v>0</v>
      </c>
      <c r="H495" t="str">
        <f>INDEX(Bar_data!$A$3:$B$140,MATCH(C495,Bar_data!$A$3:$A$140,FALSE),2)</f>
        <v>Trust013</v>
      </c>
      <c r="I495" t="str">
        <f>INDEX(TrustCAHUB_map!$A$2:$D$139,MATCH($C495,TrustCAHUB_map!$A$2:$A$139,FALSE),3)</f>
        <v>North Central and North East London</v>
      </c>
      <c r="J495" t="str">
        <f>INDEX(TrustCAHUB_map!$A$2:$D$139,MATCH($C495,TrustCAHUB_map!$A$2:$A$139,FALSE),4)</f>
        <v>London</v>
      </c>
    </row>
    <row r="496" spans="1:10" x14ac:dyDescent="0.3">
      <c r="A496" t="str">
        <f t="shared" si="7"/>
        <v>'RAP2016Palliative50-69'</v>
      </c>
      <c r="B496">
        <v>2016</v>
      </c>
      <c r="C496" t="s">
        <v>176</v>
      </c>
      <c r="D496" t="s">
        <v>8</v>
      </c>
      <c r="E496" t="s">
        <v>627</v>
      </c>
      <c r="F496">
        <v>10</v>
      </c>
      <c r="G496">
        <v>1</v>
      </c>
      <c r="H496" t="str">
        <f>INDEX(Bar_data!$A$3:$B$140,MATCH(C496,Bar_data!$A$3:$A$140,FALSE),2)</f>
        <v>Trust013</v>
      </c>
      <c r="I496" t="str">
        <f>INDEX(TrustCAHUB_map!$A$2:$D$139,MATCH($C496,TrustCAHUB_map!$A$2:$A$139,FALSE),3)</f>
        <v>North Central and North East London</v>
      </c>
      <c r="J496" t="str">
        <f>INDEX(TrustCAHUB_map!$A$2:$D$139,MATCH($C496,TrustCAHUB_map!$A$2:$A$139,FALSE),4)</f>
        <v>London</v>
      </c>
    </row>
    <row r="497" spans="1:10" x14ac:dyDescent="0.3">
      <c r="A497" t="str">
        <f t="shared" si="7"/>
        <v>'RAP2016Palliative70+'</v>
      </c>
      <c r="B497">
        <v>2016</v>
      </c>
      <c r="C497" t="s">
        <v>176</v>
      </c>
      <c r="D497" t="s">
        <v>8</v>
      </c>
      <c r="E497" t="s">
        <v>628</v>
      </c>
      <c r="F497">
        <v>5</v>
      </c>
      <c r="G497">
        <v>0</v>
      </c>
      <c r="H497" t="str">
        <f>INDEX(Bar_data!$A$3:$B$140,MATCH(C497,Bar_data!$A$3:$A$140,FALSE),2)</f>
        <v>Trust013</v>
      </c>
      <c r="I497" t="str">
        <f>INDEX(TrustCAHUB_map!$A$2:$D$139,MATCH($C497,TrustCAHUB_map!$A$2:$A$139,FALSE),3)</f>
        <v>North Central and North East London</v>
      </c>
      <c r="J497" t="str">
        <f>INDEX(TrustCAHUB_map!$A$2:$D$139,MATCH($C497,TrustCAHUB_map!$A$2:$A$139,FALSE),4)</f>
        <v>London</v>
      </c>
    </row>
    <row r="498" spans="1:10" x14ac:dyDescent="0.3">
      <c r="A498" t="str">
        <f t="shared" si="7"/>
        <v>'RBA2016Curative50-69'</v>
      </c>
      <c r="B498">
        <v>2016</v>
      </c>
      <c r="C498" t="s">
        <v>179</v>
      </c>
      <c r="D498" t="s">
        <v>7</v>
      </c>
      <c r="E498" t="s">
        <v>627</v>
      </c>
      <c r="F498">
        <v>1</v>
      </c>
      <c r="G498">
        <v>0</v>
      </c>
      <c r="H498" t="str">
        <f>INDEX(Bar_data!$A$3:$B$140,MATCH(C498,Bar_data!$A$3:$A$140,FALSE),2)</f>
        <v>Trust016</v>
      </c>
      <c r="I498" t="str">
        <f>INDEX(TrustCAHUB_map!$A$2:$D$139,MATCH($C498,TrustCAHUB_map!$A$2:$A$139,FALSE),3)</f>
        <v>Somerset, Wiltshire, Avon and Gloucester</v>
      </c>
      <c r="J498" t="str">
        <f>INDEX(TrustCAHUB_map!$A$2:$D$139,MATCH($C498,TrustCAHUB_map!$A$2:$A$139,FALSE),4)</f>
        <v>South West</v>
      </c>
    </row>
    <row r="499" spans="1:10" x14ac:dyDescent="0.3">
      <c r="A499" t="str">
        <f t="shared" si="7"/>
        <v>'RBA2016Palliative50-69'</v>
      </c>
      <c r="B499">
        <v>2016</v>
      </c>
      <c r="C499" t="s">
        <v>179</v>
      </c>
      <c r="D499" t="s">
        <v>8</v>
      </c>
      <c r="E499" t="s">
        <v>627</v>
      </c>
      <c r="F499">
        <v>5</v>
      </c>
      <c r="G499">
        <v>0</v>
      </c>
      <c r="H499" t="str">
        <f>INDEX(Bar_data!$A$3:$B$140,MATCH(C499,Bar_data!$A$3:$A$140,FALSE),2)</f>
        <v>Trust016</v>
      </c>
      <c r="I499" t="str">
        <f>INDEX(TrustCAHUB_map!$A$2:$D$139,MATCH($C499,TrustCAHUB_map!$A$2:$A$139,FALSE),3)</f>
        <v>Somerset, Wiltshire, Avon and Gloucester</v>
      </c>
      <c r="J499" t="str">
        <f>INDEX(TrustCAHUB_map!$A$2:$D$139,MATCH($C499,TrustCAHUB_map!$A$2:$A$139,FALSE),4)</f>
        <v>South West</v>
      </c>
    </row>
    <row r="500" spans="1:10" x14ac:dyDescent="0.3">
      <c r="A500" t="str">
        <f t="shared" si="7"/>
        <v>'RBA2016Palliative70+'</v>
      </c>
      <c r="B500">
        <v>2016</v>
      </c>
      <c r="C500" t="s">
        <v>179</v>
      </c>
      <c r="D500" t="s">
        <v>8</v>
      </c>
      <c r="E500" t="s">
        <v>628</v>
      </c>
      <c r="F500">
        <v>9</v>
      </c>
      <c r="G500">
        <v>3</v>
      </c>
      <c r="H500" t="str">
        <f>INDEX(Bar_data!$A$3:$B$140,MATCH(C500,Bar_data!$A$3:$A$140,FALSE),2)</f>
        <v>Trust016</v>
      </c>
      <c r="I500" t="str">
        <f>INDEX(TrustCAHUB_map!$A$2:$D$139,MATCH($C500,TrustCAHUB_map!$A$2:$A$139,FALSE),3)</f>
        <v>Somerset, Wiltshire, Avon and Gloucester</v>
      </c>
      <c r="J500" t="str">
        <f>INDEX(TrustCAHUB_map!$A$2:$D$139,MATCH($C500,TrustCAHUB_map!$A$2:$A$139,FALSE),4)</f>
        <v>South West</v>
      </c>
    </row>
    <row r="501" spans="1:10" x14ac:dyDescent="0.3">
      <c r="A501" t="str">
        <f t="shared" si="7"/>
        <v>'RBA2016Curative70+'</v>
      </c>
      <c r="B501">
        <v>2016</v>
      </c>
      <c r="C501" t="s">
        <v>179</v>
      </c>
      <c r="D501" t="s">
        <v>7</v>
      </c>
      <c r="E501" t="s">
        <v>628</v>
      </c>
      <c r="F501">
        <v>1</v>
      </c>
      <c r="G501">
        <v>0</v>
      </c>
      <c r="H501" t="str">
        <f>INDEX(Bar_data!$A$3:$B$140,MATCH(C501,Bar_data!$A$3:$A$140,FALSE),2)</f>
        <v>Trust016</v>
      </c>
      <c r="I501" t="str">
        <f>INDEX(TrustCAHUB_map!$A$2:$D$139,MATCH($C501,TrustCAHUB_map!$A$2:$A$139,FALSE),3)</f>
        <v>Somerset, Wiltshire, Avon and Gloucester</v>
      </c>
      <c r="J501" t="str">
        <f>INDEX(TrustCAHUB_map!$A$2:$D$139,MATCH($C501,TrustCAHUB_map!$A$2:$A$139,FALSE),4)</f>
        <v>South West</v>
      </c>
    </row>
    <row r="502" spans="1:10" x14ac:dyDescent="0.3">
      <c r="A502" t="str">
        <f t="shared" si="7"/>
        <v>'RBD2016Palliative50-69'</v>
      </c>
      <c r="B502">
        <v>2016</v>
      </c>
      <c r="C502" t="s">
        <v>180</v>
      </c>
      <c r="D502" t="s">
        <v>8</v>
      </c>
      <c r="E502" t="s">
        <v>627</v>
      </c>
      <c r="F502">
        <v>4</v>
      </c>
      <c r="G502">
        <v>0</v>
      </c>
      <c r="H502" t="str">
        <f>INDEX(Bar_data!$A$3:$B$140,MATCH(C502,Bar_data!$A$3:$A$140,FALSE),2)</f>
        <v>Trust017</v>
      </c>
      <c r="I502" t="str">
        <f>INDEX(TrustCAHUB_map!$A$2:$D$139,MATCH($C502,TrustCAHUB_map!$A$2:$A$139,FALSE),3)</f>
        <v>Wessex</v>
      </c>
      <c r="J502" t="str">
        <f>INDEX(TrustCAHUB_map!$A$2:$D$139,MATCH($C502,TrustCAHUB_map!$A$2:$A$139,FALSE),4)</f>
        <v>Wessex</v>
      </c>
    </row>
    <row r="503" spans="1:10" x14ac:dyDescent="0.3">
      <c r="A503" t="str">
        <f t="shared" si="7"/>
        <v>'RBD2016Palliative70+'</v>
      </c>
      <c r="B503">
        <v>2016</v>
      </c>
      <c r="C503" t="s">
        <v>180</v>
      </c>
      <c r="D503" t="s">
        <v>8</v>
      </c>
      <c r="E503" t="s">
        <v>628</v>
      </c>
      <c r="F503">
        <v>4</v>
      </c>
      <c r="G503">
        <v>0</v>
      </c>
      <c r="H503" t="str">
        <f>INDEX(Bar_data!$A$3:$B$140,MATCH(C503,Bar_data!$A$3:$A$140,FALSE),2)</f>
        <v>Trust017</v>
      </c>
      <c r="I503" t="str">
        <f>INDEX(TrustCAHUB_map!$A$2:$D$139,MATCH($C503,TrustCAHUB_map!$A$2:$A$139,FALSE),3)</f>
        <v>Wessex</v>
      </c>
      <c r="J503" t="str">
        <f>INDEX(TrustCAHUB_map!$A$2:$D$139,MATCH($C503,TrustCAHUB_map!$A$2:$A$139,FALSE),4)</f>
        <v>Wessex</v>
      </c>
    </row>
    <row r="504" spans="1:10" x14ac:dyDescent="0.3">
      <c r="A504" t="str">
        <f t="shared" si="7"/>
        <v>'RBK2016Curative50-69'</v>
      </c>
      <c r="B504">
        <v>2016</v>
      </c>
      <c r="C504" t="s">
        <v>181</v>
      </c>
      <c r="D504" t="s">
        <v>7</v>
      </c>
      <c r="E504" t="s">
        <v>627</v>
      </c>
      <c r="F504">
        <v>3</v>
      </c>
      <c r="G504">
        <v>1</v>
      </c>
      <c r="H504" t="str">
        <f>INDEX(Bar_data!$A$3:$B$140,MATCH(C504,Bar_data!$A$3:$A$140,FALSE),2)</f>
        <v>Trust018</v>
      </c>
      <c r="I504" t="str">
        <f>INDEX(TrustCAHUB_map!$A$2:$D$139,MATCH($C504,TrustCAHUB_map!$A$2:$A$139,FALSE),3)</f>
        <v>West Midlands</v>
      </c>
      <c r="J504" t="str">
        <f>INDEX(TrustCAHUB_map!$A$2:$D$139,MATCH($C504,TrustCAHUB_map!$A$2:$A$139,FALSE),4)</f>
        <v>West Midlands</v>
      </c>
    </row>
    <row r="505" spans="1:10" x14ac:dyDescent="0.3">
      <c r="A505" t="str">
        <f t="shared" si="7"/>
        <v>'RBK2016Palliative50-69'</v>
      </c>
      <c r="B505">
        <v>2016</v>
      </c>
      <c r="C505" t="s">
        <v>181</v>
      </c>
      <c r="D505" t="s">
        <v>8</v>
      </c>
      <c r="E505" t="s">
        <v>627</v>
      </c>
      <c r="F505">
        <v>7</v>
      </c>
      <c r="G505">
        <v>1</v>
      </c>
      <c r="H505" t="str">
        <f>INDEX(Bar_data!$A$3:$B$140,MATCH(C505,Bar_data!$A$3:$A$140,FALSE),2)</f>
        <v>Trust018</v>
      </c>
      <c r="I505" t="str">
        <f>INDEX(TrustCAHUB_map!$A$2:$D$139,MATCH($C505,TrustCAHUB_map!$A$2:$A$139,FALSE),3)</f>
        <v>West Midlands</v>
      </c>
      <c r="J505" t="str">
        <f>INDEX(TrustCAHUB_map!$A$2:$D$139,MATCH($C505,TrustCAHUB_map!$A$2:$A$139,FALSE),4)</f>
        <v>West Midlands</v>
      </c>
    </row>
    <row r="506" spans="1:10" x14ac:dyDescent="0.3">
      <c r="A506" t="str">
        <f t="shared" si="7"/>
        <v>'RBK2016Curative70+'</v>
      </c>
      <c r="B506">
        <v>2016</v>
      </c>
      <c r="C506" t="s">
        <v>181</v>
      </c>
      <c r="D506" t="s">
        <v>7</v>
      </c>
      <c r="E506" t="s">
        <v>628</v>
      </c>
      <c r="F506">
        <v>1</v>
      </c>
      <c r="G506">
        <v>0</v>
      </c>
      <c r="H506" t="str">
        <f>INDEX(Bar_data!$A$3:$B$140,MATCH(C506,Bar_data!$A$3:$A$140,FALSE),2)</f>
        <v>Trust018</v>
      </c>
      <c r="I506" t="str">
        <f>INDEX(TrustCAHUB_map!$A$2:$D$139,MATCH($C506,TrustCAHUB_map!$A$2:$A$139,FALSE),3)</f>
        <v>West Midlands</v>
      </c>
      <c r="J506" t="str">
        <f>INDEX(TrustCAHUB_map!$A$2:$D$139,MATCH($C506,TrustCAHUB_map!$A$2:$A$139,FALSE),4)</f>
        <v>West Midlands</v>
      </c>
    </row>
    <row r="507" spans="1:10" x14ac:dyDescent="0.3">
      <c r="A507" t="str">
        <f t="shared" si="7"/>
        <v>'RBK2016Palliative70+'</v>
      </c>
      <c r="B507">
        <v>2016</v>
      </c>
      <c r="C507" t="s">
        <v>181</v>
      </c>
      <c r="D507" t="s">
        <v>8</v>
      </c>
      <c r="E507" t="s">
        <v>628</v>
      </c>
      <c r="F507">
        <v>3</v>
      </c>
      <c r="G507">
        <v>1</v>
      </c>
      <c r="H507" t="str">
        <f>INDEX(Bar_data!$A$3:$B$140,MATCH(C507,Bar_data!$A$3:$A$140,FALSE),2)</f>
        <v>Trust018</v>
      </c>
      <c r="I507" t="str">
        <f>INDEX(TrustCAHUB_map!$A$2:$D$139,MATCH($C507,TrustCAHUB_map!$A$2:$A$139,FALSE),3)</f>
        <v>West Midlands</v>
      </c>
      <c r="J507" t="str">
        <f>INDEX(TrustCAHUB_map!$A$2:$D$139,MATCH($C507,TrustCAHUB_map!$A$2:$A$139,FALSE),4)</f>
        <v>West Midlands</v>
      </c>
    </row>
    <row r="508" spans="1:10" x14ac:dyDescent="0.3">
      <c r="A508" t="str">
        <f t="shared" si="7"/>
        <v>'RBV2016Palliative18-49'</v>
      </c>
      <c r="B508">
        <v>2016</v>
      </c>
      <c r="C508" t="s">
        <v>186</v>
      </c>
      <c r="D508" t="s">
        <v>8</v>
      </c>
      <c r="E508" t="s">
        <v>153</v>
      </c>
      <c r="F508">
        <v>10</v>
      </c>
      <c r="G508">
        <v>3</v>
      </c>
      <c r="H508" t="str">
        <f>INDEX(Bar_data!$A$3:$B$140,MATCH(C508,Bar_data!$A$3:$A$140,FALSE),2)</f>
        <v>Trust023</v>
      </c>
      <c r="I508" t="str">
        <f>INDEX(TrustCAHUB_map!$A$2:$D$139,MATCH($C508,TrustCAHUB_map!$A$2:$A$139,FALSE),3)</f>
        <v>Greater Manchester</v>
      </c>
      <c r="J508" t="str">
        <f>INDEX(TrustCAHUB_map!$A$2:$D$139,MATCH($C508,TrustCAHUB_map!$A$2:$A$139,FALSE),4)</f>
        <v>North West</v>
      </c>
    </row>
    <row r="509" spans="1:10" x14ac:dyDescent="0.3">
      <c r="A509" t="str">
        <f t="shared" si="7"/>
        <v>'RBV2016Curative18-49'</v>
      </c>
      <c r="B509">
        <v>2016</v>
      </c>
      <c r="C509" t="s">
        <v>186</v>
      </c>
      <c r="D509" t="s">
        <v>7</v>
      </c>
      <c r="E509" t="s">
        <v>153</v>
      </c>
      <c r="F509">
        <v>1</v>
      </c>
      <c r="G509">
        <v>0</v>
      </c>
      <c r="H509" t="str">
        <f>INDEX(Bar_data!$A$3:$B$140,MATCH(C509,Bar_data!$A$3:$A$140,FALSE),2)</f>
        <v>Trust023</v>
      </c>
      <c r="I509" t="str">
        <f>INDEX(TrustCAHUB_map!$A$2:$D$139,MATCH($C509,TrustCAHUB_map!$A$2:$A$139,FALSE),3)</f>
        <v>Greater Manchester</v>
      </c>
      <c r="J509" t="str">
        <f>INDEX(TrustCAHUB_map!$A$2:$D$139,MATCH($C509,TrustCAHUB_map!$A$2:$A$139,FALSE),4)</f>
        <v>North West</v>
      </c>
    </row>
    <row r="510" spans="1:10" x14ac:dyDescent="0.3">
      <c r="A510" t="str">
        <f t="shared" si="7"/>
        <v>'RBV2016Palliative50-69'</v>
      </c>
      <c r="B510">
        <v>2016</v>
      </c>
      <c r="C510" t="s">
        <v>186</v>
      </c>
      <c r="D510" t="s">
        <v>8</v>
      </c>
      <c r="E510" t="s">
        <v>627</v>
      </c>
      <c r="F510">
        <v>97</v>
      </c>
      <c r="G510">
        <v>7</v>
      </c>
      <c r="H510" t="str">
        <f>INDEX(Bar_data!$A$3:$B$140,MATCH(C510,Bar_data!$A$3:$A$140,FALSE),2)</f>
        <v>Trust023</v>
      </c>
      <c r="I510" t="str">
        <f>INDEX(TrustCAHUB_map!$A$2:$D$139,MATCH($C510,TrustCAHUB_map!$A$2:$A$139,FALSE),3)</f>
        <v>Greater Manchester</v>
      </c>
      <c r="J510" t="str">
        <f>INDEX(TrustCAHUB_map!$A$2:$D$139,MATCH($C510,TrustCAHUB_map!$A$2:$A$139,FALSE),4)</f>
        <v>North West</v>
      </c>
    </row>
    <row r="511" spans="1:10" x14ac:dyDescent="0.3">
      <c r="A511" t="str">
        <f t="shared" si="7"/>
        <v>'RBV2016Curative50-69'</v>
      </c>
      <c r="B511">
        <v>2016</v>
      </c>
      <c r="C511" t="s">
        <v>186</v>
      </c>
      <c r="D511" t="s">
        <v>7</v>
      </c>
      <c r="E511" t="s">
        <v>627</v>
      </c>
      <c r="F511">
        <v>26</v>
      </c>
      <c r="G511">
        <v>0</v>
      </c>
      <c r="H511" t="str">
        <f>INDEX(Bar_data!$A$3:$B$140,MATCH(C511,Bar_data!$A$3:$A$140,FALSE),2)</f>
        <v>Trust023</v>
      </c>
      <c r="I511" t="str">
        <f>INDEX(TrustCAHUB_map!$A$2:$D$139,MATCH($C511,TrustCAHUB_map!$A$2:$A$139,FALSE),3)</f>
        <v>Greater Manchester</v>
      </c>
      <c r="J511" t="str">
        <f>INDEX(TrustCAHUB_map!$A$2:$D$139,MATCH($C511,TrustCAHUB_map!$A$2:$A$139,FALSE),4)</f>
        <v>North West</v>
      </c>
    </row>
    <row r="512" spans="1:10" x14ac:dyDescent="0.3">
      <c r="A512" t="str">
        <f t="shared" si="7"/>
        <v>'RBV2016Curative70+'</v>
      </c>
      <c r="B512">
        <v>2016</v>
      </c>
      <c r="C512" t="s">
        <v>186</v>
      </c>
      <c r="D512" t="s">
        <v>7</v>
      </c>
      <c r="E512" t="s">
        <v>628</v>
      </c>
      <c r="F512">
        <v>10</v>
      </c>
      <c r="G512">
        <v>1</v>
      </c>
      <c r="H512" t="str">
        <f>INDEX(Bar_data!$A$3:$B$140,MATCH(C512,Bar_data!$A$3:$A$140,FALSE),2)</f>
        <v>Trust023</v>
      </c>
      <c r="I512" t="str">
        <f>INDEX(TrustCAHUB_map!$A$2:$D$139,MATCH($C512,TrustCAHUB_map!$A$2:$A$139,FALSE),3)</f>
        <v>Greater Manchester</v>
      </c>
      <c r="J512" t="str">
        <f>INDEX(TrustCAHUB_map!$A$2:$D$139,MATCH($C512,TrustCAHUB_map!$A$2:$A$139,FALSE),4)</f>
        <v>North West</v>
      </c>
    </row>
    <row r="513" spans="1:10" x14ac:dyDescent="0.3">
      <c r="A513" t="str">
        <f t="shared" si="7"/>
        <v>'RBV2016Palliative70+'</v>
      </c>
      <c r="B513">
        <v>2016</v>
      </c>
      <c r="C513" t="s">
        <v>186</v>
      </c>
      <c r="D513" t="s">
        <v>8</v>
      </c>
      <c r="E513" t="s">
        <v>628</v>
      </c>
      <c r="F513">
        <v>59</v>
      </c>
      <c r="G513">
        <v>3</v>
      </c>
      <c r="H513" t="str">
        <f>INDEX(Bar_data!$A$3:$B$140,MATCH(C513,Bar_data!$A$3:$A$140,FALSE),2)</f>
        <v>Trust023</v>
      </c>
      <c r="I513" t="str">
        <f>INDEX(TrustCAHUB_map!$A$2:$D$139,MATCH($C513,TrustCAHUB_map!$A$2:$A$139,FALSE),3)</f>
        <v>Greater Manchester</v>
      </c>
      <c r="J513" t="str">
        <f>INDEX(TrustCAHUB_map!$A$2:$D$139,MATCH($C513,TrustCAHUB_map!$A$2:$A$139,FALSE),4)</f>
        <v>North West</v>
      </c>
    </row>
    <row r="514" spans="1:10" x14ac:dyDescent="0.3">
      <c r="A514" t="str">
        <f t="shared" si="7"/>
        <v>'RBZ2016Palliative18-49'</v>
      </c>
      <c r="B514">
        <v>2016</v>
      </c>
      <c r="C514" t="s">
        <v>187</v>
      </c>
      <c r="D514" t="s">
        <v>8</v>
      </c>
      <c r="E514" t="s">
        <v>153</v>
      </c>
      <c r="F514">
        <v>1</v>
      </c>
      <c r="G514">
        <v>0</v>
      </c>
      <c r="H514" t="str">
        <f>INDEX(Bar_data!$A$3:$B$140,MATCH(C514,Bar_data!$A$3:$A$140,FALSE),2)</f>
        <v>Trust024</v>
      </c>
      <c r="I514" t="str">
        <f>INDEX(TrustCAHUB_map!$A$2:$D$139,MATCH($C514,TrustCAHUB_map!$A$2:$A$139,FALSE),3)</f>
        <v>Peninsula</v>
      </c>
      <c r="J514" t="str">
        <f>INDEX(TrustCAHUB_map!$A$2:$D$139,MATCH($C514,TrustCAHUB_map!$A$2:$A$139,FALSE),4)</f>
        <v>South West</v>
      </c>
    </row>
    <row r="515" spans="1:10" x14ac:dyDescent="0.3">
      <c r="A515" t="str">
        <f t="shared" ref="A515:A578" si="8">"'"&amp;C515&amp;B515&amp;D515&amp;E515&amp;"'"</f>
        <v>'RBZ2016Palliative50-69'</v>
      </c>
      <c r="B515">
        <v>2016</v>
      </c>
      <c r="C515" t="s">
        <v>187</v>
      </c>
      <c r="D515" t="s">
        <v>8</v>
      </c>
      <c r="E515" t="s">
        <v>627</v>
      </c>
      <c r="F515">
        <v>3</v>
      </c>
      <c r="G515">
        <v>0</v>
      </c>
      <c r="H515" t="str">
        <f>INDEX(Bar_data!$A$3:$B$140,MATCH(C515,Bar_data!$A$3:$A$140,FALSE),2)</f>
        <v>Trust024</v>
      </c>
      <c r="I515" t="str">
        <f>INDEX(TrustCAHUB_map!$A$2:$D$139,MATCH($C515,TrustCAHUB_map!$A$2:$A$139,FALSE),3)</f>
        <v>Peninsula</v>
      </c>
      <c r="J515" t="str">
        <f>INDEX(TrustCAHUB_map!$A$2:$D$139,MATCH($C515,TrustCAHUB_map!$A$2:$A$139,FALSE),4)</f>
        <v>South West</v>
      </c>
    </row>
    <row r="516" spans="1:10" x14ac:dyDescent="0.3">
      <c r="A516" t="str">
        <f t="shared" si="8"/>
        <v>'RBZ2016Palliative70+'</v>
      </c>
      <c r="B516">
        <v>2016</v>
      </c>
      <c r="C516" t="s">
        <v>187</v>
      </c>
      <c r="D516" t="s">
        <v>8</v>
      </c>
      <c r="E516" t="s">
        <v>628</v>
      </c>
      <c r="F516">
        <v>4</v>
      </c>
      <c r="G516">
        <v>1</v>
      </c>
      <c r="H516" t="str">
        <f>INDEX(Bar_data!$A$3:$B$140,MATCH(C516,Bar_data!$A$3:$A$140,FALSE),2)</f>
        <v>Trust024</v>
      </c>
      <c r="I516" t="str">
        <f>INDEX(TrustCAHUB_map!$A$2:$D$139,MATCH($C516,TrustCAHUB_map!$A$2:$A$139,FALSE),3)</f>
        <v>Peninsula</v>
      </c>
      <c r="J516" t="str">
        <f>INDEX(TrustCAHUB_map!$A$2:$D$139,MATCH($C516,TrustCAHUB_map!$A$2:$A$139,FALSE),4)</f>
        <v>South West</v>
      </c>
    </row>
    <row r="517" spans="1:10" x14ac:dyDescent="0.3">
      <c r="A517" t="str">
        <f t="shared" si="8"/>
        <v>'RC12016Not assigned18-49'</v>
      </c>
      <c r="B517">
        <v>2016</v>
      </c>
      <c r="C517" t="s">
        <v>188</v>
      </c>
      <c r="D517" t="s">
        <v>477</v>
      </c>
      <c r="E517" t="s">
        <v>153</v>
      </c>
      <c r="F517">
        <v>1</v>
      </c>
      <c r="G517">
        <v>0</v>
      </c>
      <c r="H517" t="str">
        <f>INDEX(Bar_data!$A$3:$B$140,MATCH(C517,Bar_data!$A$3:$A$140,FALSE),2)</f>
        <v>Trust025</v>
      </c>
      <c r="I517" t="str">
        <f>INDEX(TrustCAHUB_map!$A$2:$D$139,MATCH($C517,TrustCAHUB_map!$A$2:$A$139,FALSE),3)</f>
        <v>East of England</v>
      </c>
      <c r="J517" t="str">
        <f>INDEX(TrustCAHUB_map!$A$2:$D$139,MATCH($C517,TrustCAHUB_map!$A$2:$A$139,FALSE),4)</f>
        <v>East of England</v>
      </c>
    </row>
    <row r="518" spans="1:10" x14ac:dyDescent="0.3">
      <c r="A518" t="str">
        <f t="shared" si="8"/>
        <v>'RC12016Not assigned50-69'</v>
      </c>
      <c r="B518">
        <v>2016</v>
      </c>
      <c r="C518" t="s">
        <v>188</v>
      </c>
      <c r="D518" t="s">
        <v>477</v>
      </c>
      <c r="E518" t="s">
        <v>627</v>
      </c>
      <c r="F518">
        <v>5</v>
      </c>
      <c r="G518">
        <v>0</v>
      </c>
      <c r="H518" t="str">
        <f>INDEX(Bar_data!$A$3:$B$140,MATCH(C518,Bar_data!$A$3:$A$140,FALSE),2)</f>
        <v>Trust025</v>
      </c>
      <c r="I518" t="str">
        <f>INDEX(TrustCAHUB_map!$A$2:$D$139,MATCH($C518,TrustCAHUB_map!$A$2:$A$139,FALSE),3)</f>
        <v>East of England</v>
      </c>
      <c r="J518" t="str">
        <f>INDEX(TrustCAHUB_map!$A$2:$D$139,MATCH($C518,TrustCAHUB_map!$A$2:$A$139,FALSE),4)</f>
        <v>East of England</v>
      </c>
    </row>
    <row r="519" spans="1:10" x14ac:dyDescent="0.3">
      <c r="A519" t="str">
        <f t="shared" si="8"/>
        <v>'RC12016Not assigned70+'</v>
      </c>
      <c r="B519">
        <v>2016</v>
      </c>
      <c r="C519" t="s">
        <v>188</v>
      </c>
      <c r="D519" t="s">
        <v>477</v>
      </c>
      <c r="E519" t="s">
        <v>628</v>
      </c>
      <c r="F519">
        <v>3</v>
      </c>
      <c r="G519">
        <v>0</v>
      </c>
      <c r="H519" t="str">
        <f>INDEX(Bar_data!$A$3:$B$140,MATCH(C519,Bar_data!$A$3:$A$140,FALSE),2)</f>
        <v>Trust025</v>
      </c>
      <c r="I519" t="str">
        <f>INDEX(TrustCAHUB_map!$A$2:$D$139,MATCH($C519,TrustCAHUB_map!$A$2:$A$139,FALSE),3)</f>
        <v>East of England</v>
      </c>
      <c r="J519" t="str">
        <f>INDEX(TrustCAHUB_map!$A$2:$D$139,MATCH($C519,TrustCAHUB_map!$A$2:$A$139,FALSE),4)</f>
        <v>East of England</v>
      </c>
    </row>
    <row r="520" spans="1:10" x14ac:dyDescent="0.3">
      <c r="A520" t="str">
        <f t="shared" si="8"/>
        <v>'RC92016Palliative50-69'</v>
      </c>
      <c r="B520">
        <v>2016</v>
      </c>
      <c r="C520" t="s">
        <v>189</v>
      </c>
      <c r="D520" t="s">
        <v>8</v>
      </c>
      <c r="E520" t="s">
        <v>627</v>
      </c>
      <c r="F520">
        <v>1</v>
      </c>
      <c r="G520">
        <v>0</v>
      </c>
      <c r="H520" t="str">
        <f>INDEX(Bar_data!$A$3:$B$140,MATCH(C520,Bar_data!$A$3:$A$140,FALSE),2)</f>
        <v>Trust026</v>
      </c>
      <c r="I520" t="str">
        <f>INDEX(TrustCAHUB_map!$A$2:$D$139,MATCH($C520,TrustCAHUB_map!$A$2:$A$139,FALSE),3)</f>
        <v>East of England</v>
      </c>
      <c r="J520" t="str">
        <f>INDEX(TrustCAHUB_map!$A$2:$D$139,MATCH($C520,TrustCAHUB_map!$A$2:$A$139,FALSE),4)</f>
        <v>East of England</v>
      </c>
    </row>
    <row r="521" spans="1:10" x14ac:dyDescent="0.3">
      <c r="A521" t="str">
        <f t="shared" si="8"/>
        <v>'RC92016Not assigned50-69'</v>
      </c>
      <c r="B521">
        <v>2016</v>
      </c>
      <c r="C521" t="s">
        <v>189</v>
      </c>
      <c r="D521" t="s">
        <v>477</v>
      </c>
      <c r="E521" t="s">
        <v>627</v>
      </c>
      <c r="F521">
        <v>8</v>
      </c>
      <c r="G521">
        <v>1</v>
      </c>
      <c r="H521" t="str">
        <f>INDEX(Bar_data!$A$3:$B$140,MATCH(C521,Bar_data!$A$3:$A$140,FALSE),2)</f>
        <v>Trust026</v>
      </c>
      <c r="I521" t="str">
        <f>INDEX(TrustCAHUB_map!$A$2:$D$139,MATCH($C521,TrustCAHUB_map!$A$2:$A$139,FALSE),3)</f>
        <v>East of England</v>
      </c>
      <c r="J521" t="str">
        <f>INDEX(TrustCAHUB_map!$A$2:$D$139,MATCH($C521,TrustCAHUB_map!$A$2:$A$139,FALSE),4)</f>
        <v>East of England</v>
      </c>
    </row>
    <row r="522" spans="1:10" x14ac:dyDescent="0.3">
      <c r="A522" t="str">
        <f t="shared" si="8"/>
        <v>'RC92016Not assigned70+'</v>
      </c>
      <c r="B522">
        <v>2016</v>
      </c>
      <c r="C522" t="s">
        <v>189</v>
      </c>
      <c r="D522" t="s">
        <v>477</v>
      </c>
      <c r="E522" t="s">
        <v>628</v>
      </c>
      <c r="F522">
        <v>8</v>
      </c>
      <c r="G522">
        <v>1</v>
      </c>
      <c r="H522" t="str">
        <f>INDEX(Bar_data!$A$3:$B$140,MATCH(C522,Bar_data!$A$3:$A$140,FALSE),2)</f>
        <v>Trust026</v>
      </c>
      <c r="I522" t="str">
        <f>INDEX(TrustCAHUB_map!$A$2:$D$139,MATCH($C522,TrustCAHUB_map!$A$2:$A$139,FALSE),3)</f>
        <v>East of England</v>
      </c>
      <c r="J522" t="str">
        <f>INDEX(TrustCAHUB_map!$A$2:$D$139,MATCH($C522,TrustCAHUB_map!$A$2:$A$139,FALSE),4)</f>
        <v>East of England</v>
      </c>
    </row>
    <row r="523" spans="1:10" x14ac:dyDescent="0.3">
      <c r="A523" t="str">
        <f t="shared" si="8"/>
        <v>'RCB2016Palliative18-49'</v>
      </c>
      <c r="B523">
        <v>2016</v>
      </c>
      <c r="C523" t="s">
        <v>190</v>
      </c>
      <c r="D523" t="s">
        <v>8</v>
      </c>
      <c r="E523" t="s">
        <v>153</v>
      </c>
      <c r="F523">
        <v>1</v>
      </c>
      <c r="G523">
        <v>0</v>
      </c>
      <c r="H523" t="str">
        <f>INDEX(Bar_data!$A$3:$B$140,MATCH(C523,Bar_data!$A$3:$A$140,FALSE),2)</f>
        <v>Trust027</v>
      </c>
      <c r="I523" t="str">
        <f>INDEX(TrustCAHUB_map!$A$2:$D$139,MATCH($C523,TrustCAHUB_map!$A$2:$A$139,FALSE),3)</f>
        <v>Humber, Coast and Vale</v>
      </c>
      <c r="J523" t="str">
        <f>INDEX(TrustCAHUB_map!$A$2:$D$139,MATCH($C523,TrustCAHUB_map!$A$2:$A$139,FALSE),4)</f>
        <v>Yorkshire and Humber</v>
      </c>
    </row>
    <row r="524" spans="1:10" x14ac:dyDescent="0.3">
      <c r="A524" t="str">
        <f t="shared" si="8"/>
        <v>'RCB2016Palliative50-69'</v>
      </c>
      <c r="B524">
        <v>2016</v>
      </c>
      <c r="C524" t="s">
        <v>190</v>
      </c>
      <c r="D524" t="s">
        <v>8</v>
      </c>
      <c r="E524" t="s">
        <v>627</v>
      </c>
      <c r="F524">
        <v>21</v>
      </c>
      <c r="G524">
        <v>4</v>
      </c>
      <c r="H524" t="str">
        <f>INDEX(Bar_data!$A$3:$B$140,MATCH(C524,Bar_data!$A$3:$A$140,FALSE),2)</f>
        <v>Trust027</v>
      </c>
      <c r="I524" t="str">
        <f>INDEX(TrustCAHUB_map!$A$2:$D$139,MATCH($C524,TrustCAHUB_map!$A$2:$A$139,FALSE),3)</f>
        <v>Humber, Coast and Vale</v>
      </c>
      <c r="J524" t="str">
        <f>INDEX(TrustCAHUB_map!$A$2:$D$139,MATCH($C524,TrustCAHUB_map!$A$2:$A$139,FALSE),4)</f>
        <v>Yorkshire and Humber</v>
      </c>
    </row>
    <row r="525" spans="1:10" x14ac:dyDescent="0.3">
      <c r="A525" t="str">
        <f t="shared" si="8"/>
        <v>'RCB2016Curative50-69'</v>
      </c>
      <c r="B525">
        <v>2016</v>
      </c>
      <c r="C525" t="s">
        <v>190</v>
      </c>
      <c r="D525" t="s">
        <v>7</v>
      </c>
      <c r="E525" t="s">
        <v>627</v>
      </c>
      <c r="F525">
        <v>3</v>
      </c>
      <c r="G525">
        <v>1</v>
      </c>
      <c r="H525" t="str">
        <f>INDEX(Bar_data!$A$3:$B$140,MATCH(C525,Bar_data!$A$3:$A$140,FALSE),2)</f>
        <v>Trust027</v>
      </c>
      <c r="I525" t="str">
        <f>INDEX(TrustCAHUB_map!$A$2:$D$139,MATCH($C525,TrustCAHUB_map!$A$2:$A$139,FALSE),3)</f>
        <v>Humber, Coast and Vale</v>
      </c>
      <c r="J525" t="str">
        <f>INDEX(TrustCAHUB_map!$A$2:$D$139,MATCH($C525,TrustCAHUB_map!$A$2:$A$139,FALSE),4)</f>
        <v>Yorkshire and Humber</v>
      </c>
    </row>
    <row r="526" spans="1:10" x14ac:dyDescent="0.3">
      <c r="A526" t="str">
        <f t="shared" si="8"/>
        <v>'RCB2016Curative70+'</v>
      </c>
      <c r="B526">
        <v>2016</v>
      </c>
      <c r="C526" t="s">
        <v>190</v>
      </c>
      <c r="D526" t="s">
        <v>7</v>
      </c>
      <c r="E526" t="s">
        <v>628</v>
      </c>
      <c r="F526">
        <v>3</v>
      </c>
      <c r="G526">
        <v>0</v>
      </c>
      <c r="H526" t="str">
        <f>INDEX(Bar_data!$A$3:$B$140,MATCH(C526,Bar_data!$A$3:$A$140,FALSE),2)</f>
        <v>Trust027</v>
      </c>
      <c r="I526" t="str">
        <f>INDEX(TrustCAHUB_map!$A$2:$D$139,MATCH($C526,TrustCAHUB_map!$A$2:$A$139,FALSE),3)</f>
        <v>Humber, Coast and Vale</v>
      </c>
      <c r="J526" t="str">
        <f>INDEX(TrustCAHUB_map!$A$2:$D$139,MATCH($C526,TrustCAHUB_map!$A$2:$A$139,FALSE),4)</f>
        <v>Yorkshire and Humber</v>
      </c>
    </row>
    <row r="527" spans="1:10" x14ac:dyDescent="0.3">
      <c r="A527" t="str">
        <f t="shared" si="8"/>
        <v>'RCB2016Palliative70+'</v>
      </c>
      <c r="B527">
        <v>2016</v>
      </c>
      <c r="C527" t="s">
        <v>190</v>
      </c>
      <c r="D527" t="s">
        <v>8</v>
      </c>
      <c r="E527" t="s">
        <v>628</v>
      </c>
      <c r="F527">
        <v>8</v>
      </c>
      <c r="G527">
        <v>0</v>
      </c>
      <c r="H527" t="str">
        <f>INDEX(Bar_data!$A$3:$B$140,MATCH(C527,Bar_data!$A$3:$A$140,FALSE),2)</f>
        <v>Trust027</v>
      </c>
      <c r="I527" t="str">
        <f>INDEX(TrustCAHUB_map!$A$2:$D$139,MATCH($C527,TrustCAHUB_map!$A$2:$A$139,FALSE),3)</f>
        <v>Humber, Coast and Vale</v>
      </c>
      <c r="J527" t="str">
        <f>INDEX(TrustCAHUB_map!$A$2:$D$139,MATCH($C527,TrustCAHUB_map!$A$2:$A$139,FALSE),4)</f>
        <v>Yorkshire and Humber</v>
      </c>
    </row>
    <row r="528" spans="1:10" x14ac:dyDescent="0.3">
      <c r="A528" t="str">
        <f t="shared" si="8"/>
        <v>'RCD2016Palliative18-49'</v>
      </c>
      <c r="B528">
        <v>2016</v>
      </c>
      <c r="C528" t="s">
        <v>191</v>
      </c>
      <c r="D528" t="s">
        <v>8</v>
      </c>
      <c r="E528" t="s">
        <v>153</v>
      </c>
      <c r="F528">
        <v>1</v>
      </c>
      <c r="G528">
        <v>0</v>
      </c>
      <c r="H528" t="str">
        <f>INDEX(Bar_data!$A$3:$B$140,MATCH(C528,Bar_data!$A$3:$A$140,FALSE),2)</f>
        <v>Trust028</v>
      </c>
      <c r="I528" t="str">
        <f>INDEX(TrustCAHUB_map!$A$2:$D$139,MATCH($C528,TrustCAHUB_map!$A$2:$A$139,FALSE),3)</f>
        <v>West Yorkshire</v>
      </c>
      <c r="J528" t="str">
        <f>INDEX(TrustCAHUB_map!$A$2:$D$139,MATCH($C528,TrustCAHUB_map!$A$2:$A$139,FALSE),4)</f>
        <v>Yorkshire and Humber</v>
      </c>
    </row>
    <row r="529" spans="1:10" x14ac:dyDescent="0.3">
      <c r="A529" t="str">
        <f t="shared" si="8"/>
        <v>'RCD2016Palliative50-69'</v>
      </c>
      <c r="B529">
        <v>2016</v>
      </c>
      <c r="C529" t="s">
        <v>191</v>
      </c>
      <c r="D529" t="s">
        <v>8</v>
      </c>
      <c r="E529" t="s">
        <v>627</v>
      </c>
      <c r="F529">
        <v>4</v>
      </c>
      <c r="G529">
        <v>0</v>
      </c>
      <c r="H529" t="str">
        <f>INDEX(Bar_data!$A$3:$B$140,MATCH(C529,Bar_data!$A$3:$A$140,FALSE),2)</f>
        <v>Trust028</v>
      </c>
      <c r="I529" t="str">
        <f>INDEX(TrustCAHUB_map!$A$2:$D$139,MATCH($C529,TrustCAHUB_map!$A$2:$A$139,FALSE),3)</f>
        <v>West Yorkshire</v>
      </c>
      <c r="J529" t="str">
        <f>INDEX(TrustCAHUB_map!$A$2:$D$139,MATCH($C529,TrustCAHUB_map!$A$2:$A$139,FALSE),4)</f>
        <v>Yorkshire and Humber</v>
      </c>
    </row>
    <row r="530" spans="1:10" x14ac:dyDescent="0.3">
      <c r="A530" t="str">
        <f t="shared" si="8"/>
        <v>'RCD2016Palliative70+'</v>
      </c>
      <c r="B530">
        <v>2016</v>
      </c>
      <c r="C530" t="s">
        <v>191</v>
      </c>
      <c r="D530" t="s">
        <v>8</v>
      </c>
      <c r="E530" t="s">
        <v>628</v>
      </c>
      <c r="F530">
        <v>2</v>
      </c>
      <c r="G530">
        <v>0</v>
      </c>
      <c r="H530" t="str">
        <f>INDEX(Bar_data!$A$3:$B$140,MATCH(C530,Bar_data!$A$3:$A$140,FALSE),2)</f>
        <v>Trust028</v>
      </c>
      <c r="I530" t="str">
        <f>INDEX(TrustCAHUB_map!$A$2:$D$139,MATCH($C530,TrustCAHUB_map!$A$2:$A$139,FALSE),3)</f>
        <v>West Yorkshire</v>
      </c>
      <c r="J530" t="str">
        <f>INDEX(TrustCAHUB_map!$A$2:$D$139,MATCH($C530,TrustCAHUB_map!$A$2:$A$139,FALSE),4)</f>
        <v>Yorkshire and Humber</v>
      </c>
    </row>
    <row r="531" spans="1:10" x14ac:dyDescent="0.3">
      <c r="A531" t="str">
        <f t="shared" si="8"/>
        <v>'RCF2016Palliative18-49'</v>
      </c>
      <c r="B531">
        <v>2016</v>
      </c>
      <c r="C531" t="s">
        <v>192</v>
      </c>
      <c r="D531" t="s">
        <v>8</v>
      </c>
      <c r="E531" t="s">
        <v>153</v>
      </c>
      <c r="F531">
        <v>3</v>
      </c>
      <c r="G531">
        <v>0</v>
      </c>
      <c r="H531" t="str">
        <f>INDEX(Bar_data!$A$3:$B$140,MATCH(C531,Bar_data!$A$3:$A$140,FALSE),2)</f>
        <v>Trust029</v>
      </c>
      <c r="I531" t="str">
        <f>INDEX(TrustCAHUB_map!$A$2:$D$139,MATCH($C531,TrustCAHUB_map!$A$2:$A$139,FALSE),3)</f>
        <v>West Yorkshire</v>
      </c>
      <c r="J531" t="str">
        <f>INDEX(TrustCAHUB_map!$A$2:$D$139,MATCH($C531,TrustCAHUB_map!$A$2:$A$139,FALSE),4)</f>
        <v>Yorkshire and Humber</v>
      </c>
    </row>
    <row r="532" spans="1:10" x14ac:dyDescent="0.3">
      <c r="A532" t="str">
        <f t="shared" si="8"/>
        <v>'RCF2016Palliative50-69'</v>
      </c>
      <c r="B532">
        <v>2016</v>
      </c>
      <c r="C532" t="s">
        <v>192</v>
      </c>
      <c r="D532" t="s">
        <v>8</v>
      </c>
      <c r="E532" t="s">
        <v>627</v>
      </c>
      <c r="F532">
        <v>13</v>
      </c>
      <c r="G532">
        <v>0</v>
      </c>
      <c r="H532" t="str">
        <f>INDEX(Bar_data!$A$3:$B$140,MATCH(C532,Bar_data!$A$3:$A$140,FALSE),2)</f>
        <v>Trust029</v>
      </c>
      <c r="I532" t="str">
        <f>INDEX(TrustCAHUB_map!$A$2:$D$139,MATCH($C532,TrustCAHUB_map!$A$2:$A$139,FALSE),3)</f>
        <v>West Yorkshire</v>
      </c>
      <c r="J532" t="str">
        <f>INDEX(TrustCAHUB_map!$A$2:$D$139,MATCH($C532,TrustCAHUB_map!$A$2:$A$139,FALSE),4)</f>
        <v>Yorkshire and Humber</v>
      </c>
    </row>
    <row r="533" spans="1:10" x14ac:dyDescent="0.3">
      <c r="A533" t="str">
        <f t="shared" si="8"/>
        <v>'RCF2016Palliative70+'</v>
      </c>
      <c r="B533">
        <v>2016</v>
      </c>
      <c r="C533" t="s">
        <v>192</v>
      </c>
      <c r="D533" t="s">
        <v>8</v>
      </c>
      <c r="E533" t="s">
        <v>628</v>
      </c>
      <c r="F533">
        <v>10</v>
      </c>
      <c r="G533">
        <v>1</v>
      </c>
      <c r="H533" t="str">
        <f>INDEX(Bar_data!$A$3:$B$140,MATCH(C533,Bar_data!$A$3:$A$140,FALSE),2)</f>
        <v>Trust029</v>
      </c>
      <c r="I533" t="str">
        <f>INDEX(TrustCAHUB_map!$A$2:$D$139,MATCH($C533,TrustCAHUB_map!$A$2:$A$139,FALSE),3)</f>
        <v>West Yorkshire</v>
      </c>
      <c r="J533" t="str">
        <f>INDEX(TrustCAHUB_map!$A$2:$D$139,MATCH($C533,TrustCAHUB_map!$A$2:$A$139,FALSE),4)</f>
        <v>Yorkshire and Humber</v>
      </c>
    </row>
    <row r="534" spans="1:10" x14ac:dyDescent="0.3">
      <c r="A534" t="str">
        <f t="shared" si="8"/>
        <v>'RCX2016Palliative50-69'</v>
      </c>
      <c r="B534">
        <v>2016</v>
      </c>
      <c r="C534" t="s">
        <v>194</v>
      </c>
      <c r="D534" t="s">
        <v>8</v>
      </c>
      <c r="E534" t="s">
        <v>627</v>
      </c>
      <c r="F534">
        <v>9</v>
      </c>
      <c r="G534">
        <v>1</v>
      </c>
      <c r="H534" t="str">
        <f>INDEX(Bar_data!$A$3:$B$140,MATCH(C534,Bar_data!$A$3:$A$140,FALSE),2)</f>
        <v>Trust031</v>
      </c>
      <c r="I534" t="str">
        <f>INDEX(TrustCAHUB_map!$A$2:$D$139,MATCH($C534,TrustCAHUB_map!$A$2:$A$139,FALSE),3)</f>
        <v>East of England</v>
      </c>
      <c r="J534" t="str">
        <f>INDEX(TrustCAHUB_map!$A$2:$D$139,MATCH($C534,TrustCAHUB_map!$A$2:$A$139,FALSE),4)</f>
        <v>East of England</v>
      </c>
    </row>
    <row r="535" spans="1:10" x14ac:dyDescent="0.3">
      <c r="A535" t="str">
        <f t="shared" si="8"/>
        <v>'RCX2016Not assigned50-69'</v>
      </c>
      <c r="B535">
        <v>2016</v>
      </c>
      <c r="C535" t="s">
        <v>194</v>
      </c>
      <c r="D535" t="s">
        <v>477</v>
      </c>
      <c r="E535" t="s">
        <v>627</v>
      </c>
      <c r="F535">
        <v>2</v>
      </c>
      <c r="G535">
        <v>1</v>
      </c>
      <c r="H535" t="str">
        <f>INDEX(Bar_data!$A$3:$B$140,MATCH(C535,Bar_data!$A$3:$A$140,FALSE),2)</f>
        <v>Trust031</v>
      </c>
      <c r="I535" t="str">
        <f>INDEX(TrustCAHUB_map!$A$2:$D$139,MATCH($C535,TrustCAHUB_map!$A$2:$A$139,FALSE),3)</f>
        <v>East of England</v>
      </c>
      <c r="J535" t="str">
        <f>INDEX(TrustCAHUB_map!$A$2:$D$139,MATCH($C535,TrustCAHUB_map!$A$2:$A$139,FALSE),4)</f>
        <v>East of England</v>
      </c>
    </row>
    <row r="536" spans="1:10" x14ac:dyDescent="0.3">
      <c r="A536" t="str">
        <f t="shared" si="8"/>
        <v>'RCX2016Curative50-69'</v>
      </c>
      <c r="B536">
        <v>2016</v>
      </c>
      <c r="C536" t="s">
        <v>194</v>
      </c>
      <c r="D536" t="s">
        <v>7</v>
      </c>
      <c r="E536" t="s">
        <v>627</v>
      </c>
      <c r="F536">
        <v>1</v>
      </c>
      <c r="G536">
        <v>0</v>
      </c>
      <c r="H536" t="str">
        <f>INDEX(Bar_data!$A$3:$B$140,MATCH(C536,Bar_data!$A$3:$A$140,FALSE),2)</f>
        <v>Trust031</v>
      </c>
      <c r="I536" t="str">
        <f>INDEX(TrustCAHUB_map!$A$2:$D$139,MATCH($C536,TrustCAHUB_map!$A$2:$A$139,FALSE),3)</f>
        <v>East of England</v>
      </c>
      <c r="J536" t="str">
        <f>INDEX(TrustCAHUB_map!$A$2:$D$139,MATCH($C536,TrustCAHUB_map!$A$2:$A$139,FALSE),4)</f>
        <v>East of England</v>
      </c>
    </row>
    <row r="537" spans="1:10" x14ac:dyDescent="0.3">
      <c r="A537" t="str">
        <f t="shared" si="8"/>
        <v>'RCX2016Palliative70+'</v>
      </c>
      <c r="B537">
        <v>2016</v>
      </c>
      <c r="C537" t="s">
        <v>194</v>
      </c>
      <c r="D537" t="s">
        <v>8</v>
      </c>
      <c r="E537" t="s">
        <v>628</v>
      </c>
      <c r="F537">
        <v>5</v>
      </c>
      <c r="G537">
        <v>0</v>
      </c>
      <c r="H537" t="str">
        <f>INDEX(Bar_data!$A$3:$B$140,MATCH(C537,Bar_data!$A$3:$A$140,FALSE),2)</f>
        <v>Trust031</v>
      </c>
      <c r="I537" t="str">
        <f>INDEX(TrustCAHUB_map!$A$2:$D$139,MATCH($C537,TrustCAHUB_map!$A$2:$A$139,FALSE),3)</f>
        <v>East of England</v>
      </c>
      <c r="J537" t="str">
        <f>INDEX(TrustCAHUB_map!$A$2:$D$139,MATCH($C537,TrustCAHUB_map!$A$2:$A$139,FALSE),4)</f>
        <v>East of England</v>
      </c>
    </row>
    <row r="538" spans="1:10" x14ac:dyDescent="0.3">
      <c r="A538" t="str">
        <f t="shared" si="8"/>
        <v>'RD12016Curative18-49'</v>
      </c>
      <c r="B538">
        <v>2016</v>
      </c>
      <c r="C538" t="s">
        <v>195</v>
      </c>
      <c r="D538" t="s">
        <v>7</v>
      </c>
      <c r="E538" t="s">
        <v>153</v>
      </c>
      <c r="F538">
        <v>1</v>
      </c>
      <c r="G538">
        <v>0</v>
      </c>
      <c r="H538" t="str">
        <f>INDEX(Bar_data!$A$3:$B$140,MATCH(C538,Bar_data!$A$3:$A$140,FALSE),2)</f>
        <v>Trust032</v>
      </c>
      <c r="I538" t="str">
        <f>INDEX(TrustCAHUB_map!$A$2:$D$139,MATCH($C538,TrustCAHUB_map!$A$2:$A$139,FALSE),3)</f>
        <v>Somerset, Wiltshire, Avon and Gloucester</v>
      </c>
      <c r="J538" t="str">
        <f>INDEX(TrustCAHUB_map!$A$2:$D$139,MATCH($C538,TrustCAHUB_map!$A$2:$A$139,FALSE),4)</f>
        <v>South West</v>
      </c>
    </row>
    <row r="539" spans="1:10" x14ac:dyDescent="0.3">
      <c r="A539" t="str">
        <f t="shared" si="8"/>
        <v>'RD12016Palliative18-49'</v>
      </c>
      <c r="B539">
        <v>2016</v>
      </c>
      <c r="C539" t="s">
        <v>195</v>
      </c>
      <c r="D539" t="s">
        <v>8</v>
      </c>
      <c r="E539" t="s">
        <v>153</v>
      </c>
      <c r="F539">
        <v>1</v>
      </c>
      <c r="G539">
        <v>0</v>
      </c>
      <c r="H539" t="str">
        <f>INDEX(Bar_data!$A$3:$B$140,MATCH(C539,Bar_data!$A$3:$A$140,FALSE),2)</f>
        <v>Trust032</v>
      </c>
      <c r="I539" t="str">
        <f>INDEX(TrustCAHUB_map!$A$2:$D$139,MATCH($C539,TrustCAHUB_map!$A$2:$A$139,FALSE),3)</f>
        <v>Somerset, Wiltshire, Avon and Gloucester</v>
      </c>
      <c r="J539" t="str">
        <f>INDEX(TrustCAHUB_map!$A$2:$D$139,MATCH($C539,TrustCAHUB_map!$A$2:$A$139,FALSE),4)</f>
        <v>South West</v>
      </c>
    </row>
    <row r="540" spans="1:10" x14ac:dyDescent="0.3">
      <c r="A540" t="str">
        <f t="shared" si="8"/>
        <v>'RD12016Palliative50-69'</v>
      </c>
      <c r="B540">
        <v>2016</v>
      </c>
      <c r="C540" t="s">
        <v>195</v>
      </c>
      <c r="D540" t="s">
        <v>8</v>
      </c>
      <c r="E540" t="s">
        <v>627</v>
      </c>
      <c r="F540">
        <v>8</v>
      </c>
      <c r="G540">
        <v>1</v>
      </c>
      <c r="H540" t="str">
        <f>INDEX(Bar_data!$A$3:$B$140,MATCH(C540,Bar_data!$A$3:$A$140,FALSE),2)</f>
        <v>Trust032</v>
      </c>
      <c r="I540" t="str">
        <f>INDEX(TrustCAHUB_map!$A$2:$D$139,MATCH($C540,TrustCAHUB_map!$A$2:$A$139,FALSE),3)</f>
        <v>Somerset, Wiltshire, Avon and Gloucester</v>
      </c>
      <c r="J540" t="str">
        <f>INDEX(TrustCAHUB_map!$A$2:$D$139,MATCH($C540,TrustCAHUB_map!$A$2:$A$139,FALSE),4)</f>
        <v>South West</v>
      </c>
    </row>
    <row r="541" spans="1:10" x14ac:dyDescent="0.3">
      <c r="A541" t="str">
        <f t="shared" si="8"/>
        <v>'RD12016Palliative70+'</v>
      </c>
      <c r="B541">
        <v>2016</v>
      </c>
      <c r="C541" t="s">
        <v>195</v>
      </c>
      <c r="D541" t="s">
        <v>8</v>
      </c>
      <c r="E541" t="s">
        <v>628</v>
      </c>
      <c r="F541">
        <v>7</v>
      </c>
      <c r="G541">
        <v>1</v>
      </c>
      <c r="H541" t="str">
        <f>INDEX(Bar_data!$A$3:$B$140,MATCH(C541,Bar_data!$A$3:$A$140,FALSE),2)</f>
        <v>Trust032</v>
      </c>
      <c r="I541" t="str">
        <f>INDEX(TrustCAHUB_map!$A$2:$D$139,MATCH($C541,TrustCAHUB_map!$A$2:$A$139,FALSE),3)</f>
        <v>Somerset, Wiltshire, Avon and Gloucester</v>
      </c>
      <c r="J541" t="str">
        <f>INDEX(TrustCAHUB_map!$A$2:$D$139,MATCH($C541,TrustCAHUB_map!$A$2:$A$139,FALSE),4)</f>
        <v>South West</v>
      </c>
    </row>
    <row r="542" spans="1:10" x14ac:dyDescent="0.3">
      <c r="A542" t="str">
        <f t="shared" si="8"/>
        <v>'RD12016Curative70+'</v>
      </c>
      <c r="B542">
        <v>2016</v>
      </c>
      <c r="C542" t="s">
        <v>195</v>
      </c>
      <c r="D542" t="s">
        <v>7</v>
      </c>
      <c r="E542" t="s">
        <v>628</v>
      </c>
      <c r="F542">
        <v>2</v>
      </c>
      <c r="G542">
        <v>0</v>
      </c>
      <c r="H542" t="str">
        <f>INDEX(Bar_data!$A$3:$B$140,MATCH(C542,Bar_data!$A$3:$A$140,FALSE),2)</f>
        <v>Trust032</v>
      </c>
      <c r="I542" t="str">
        <f>INDEX(TrustCAHUB_map!$A$2:$D$139,MATCH($C542,TrustCAHUB_map!$A$2:$A$139,FALSE),3)</f>
        <v>Somerset, Wiltshire, Avon and Gloucester</v>
      </c>
      <c r="J542" t="str">
        <f>INDEX(TrustCAHUB_map!$A$2:$D$139,MATCH($C542,TrustCAHUB_map!$A$2:$A$139,FALSE),4)</f>
        <v>South West</v>
      </c>
    </row>
    <row r="543" spans="1:10" x14ac:dyDescent="0.3">
      <c r="A543" t="str">
        <f t="shared" si="8"/>
        <v>'RD32016Curative18-49'</v>
      </c>
      <c r="B543">
        <v>2016</v>
      </c>
      <c r="C543" t="s">
        <v>196</v>
      </c>
      <c r="D543" t="s">
        <v>7</v>
      </c>
      <c r="E543" t="s">
        <v>153</v>
      </c>
      <c r="F543">
        <v>1</v>
      </c>
      <c r="G543">
        <v>0</v>
      </c>
      <c r="H543" t="str">
        <f>INDEX(Bar_data!$A$3:$B$140,MATCH(C543,Bar_data!$A$3:$A$140,FALSE),2)</f>
        <v>Trust033</v>
      </c>
      <c r="I543" t="str">
        <f>INDEX(TrustCAHUB_map!$A$2:$D$139,MATCH($C543,TrustCAHUB_map!$A$2:$A$139,FALSE),3)</f>
        <v>Wessex</v>
      </c>
      <c r="J543" t="str">
        <f>INDEX(TrustCAHUB_map!$A$2:$D$139,MATCH($C543,TrustCAHUB_map!$A$2:$A$139,FALSE),4)</f>
        <v>Wessex</v>
      </c>
    </row>
    <row r="544" spans="1:10" x14ac:dyDescent="0.3">
      <c r="A544" t="str">
        <f t="shared" si="8"/>
        <v>'RD32016Palliative50-69'</v>
      </c>
      <c r="B544">
        <v>2016</v>
      </c>
      <c r="C544" t="s">
        <v>196</v>
      </c>
      <c r="D544" t="s">
        <v>8</v>
      </c>
      <c r="E544" t="s">
        <v>627</v>
      </c>
      <c r="F544">
        <v>10</v>
      </c>
      <c r="G544">
        <v>1</v>
      </c>
      <c r="H544" t="str">
        <f>INDEX(Bar_data!$A$3:$B$140,MATCH(C544,Bar_data!$A$3:$A$140,FALSE),2)</f>
        <v>Trust033</v>
      </c>
      <c r="I544" t="str">
        <f>INDEX(TrustCAHUB_map!$A$2:$D$139,MATCH($C544,TrustCAHUB_map!$A$2:$A$139,FALSE),3)</f>
        <v>Wessex</v>
      </c>
      <c r="J544" t="str">
        <f>INDEX(TrustCAHUB_map!$A$2:$D$139,MATCH($C544,TrustCAHUB_map!$A$2:$A$139,FALSE),4)</f>
        <v>Wessex</v>
      </c>
    </row>
    <row r="545" spans="1:10" x14ac:dyDescent="0.3">
      <c r="A545" t="str">
        <f t="shared" si="8"/>
        <v>'RD32016Curative50-69'</v>
      </c>
      <c r="B545">
        <v>2016</v>
      </c>
      <c r="C545" t="s">
        <v>196</v>
      </c>
      <c r="D545" t="s">
        <v>7</v>
      </c>
      <c r="E545" t="s">
        <v>627</v>
      </c>
      <c r="F545">
        <v>5</v>
      </c>
      <c r="G545">
        <v>0</v>
      </c>
      <c r="H545" t="str">
        <f>INDEX(Bar_data!$A$3:$B$140,MATCH(C545,Bar_data!$A$3:$A$140,FALSE),2)</f>
        <v>Trust033</v>
      </c>
      <c r="I545" t="str">
        <f>INDEX(TrustCAHUB_map!$A$2:$D$139,MATCH($C545,TrustCAHUB_map!$A$2:$A$139,FALSE),3)</f>
        <v>Wessex</v>
      </c>
      <c r="J545" t="str">
        <f>INDEX(TrustCAHUB_map!$A$2:$D$139,MATCH($C545,TrustCAHUB_map!$A$2:$A$139,FALSE),4)</f>
        <v>Wessex</v>
      </c>
    </row>
    <row r="546" spans="1:10" x14ac:dyDescent="0.3">
      <c r="A546" t="str">
        <f t="shared" si="8"/>
        <v>'RD32016Curative70+'</v>
      </c>
      <c r="B546">
        <v>2016</v>
      </c>
      <c r="C546" t="s">
        <v>196</v>
      </c>
      <c r="D546" t="s">
        <v>7</v>
      </c>
      <c r="E546" t="s">
        <v>628</v>
      </c>
      <c r="F546">
        <v>2</v>
      </c>
      <c r="G546">
        <v>0</v>
      </c>
      <c r="H546" t="str">
        <f>INDEX(Bar_data!$A$3:$B$140,MATCH(C546,Bar_data!$A$3:$A$140,FALSE),2)</f>
        <v>Trust033</v>
      </c>
      <c r="I546" t="str">
        <f>INDEX(TrustCAHUB_map!$A$2:$D$139,MATCH($C546,TrustCAHUB_map!$A$2:$A$139,FALSE),3)</f>
        <v>Wessex</v>
      </c>
      <c r="J546" t="str">
        <f>INDEX(TrustCAHUB_map!$A$2:$D$139,MATCH($C546,TrustCAHUB_map!$A$2:$A$139,FALSE),4)</f>
        <v>Wessex</v>
      </c>
    </row>
    <row r="547" spans="1:10" x14ac:dyDescent="0.3">
      <c r="A547" t="str">
        <f t="shared" si="8"/>
        <v>'RD32016Palliative70+'</v>
      </c>
      <c r="B547">
        <v>2016</v>
      </c>
      <c r="C547" t="s">
        <v>196</v>
      </c>
      <c r="D547" t="s">
        <v>8</v>
      </c>
      <c r="E547" t="s">
        <v>628</v>
      </c>
      <c r="F547">
        <v>8</v>
      </c>
      <c r="G547">
        <v>1</v>
      </c>
      <c r="H547" t="str">
        <f>INDEX(Bar_data!$A$3:$B$140,MATCH(C547,Bar_data!$A$3:$A$140,FALSE),2)</f>
        <v>Trust033</v>
      </c>
      <c r="I547" t="str">
        <f>INDEX(TrustCAHUB_map!$A$2:$D$139,MATCH($C547,TrustCAHUB_map!$A$2:$A$139,FALSE),3)</f>
        <v>Wessex</v>
      </c>
      <c r="J547" t="str">
        <f>INDEX(TrustCAHUB_map!$A$2:$D$139,MATCH($C547,TrustCAHUB_map!$A$2:$A$139,FALSE),4)</f>
        <v>Wessex</v>
      </c>
    </row>
    <row r="548" spans="1:10" x14ac:dyDescent="0.3">
      <c r="A548" t="str">
        <f t="shared" si="8"/>
        <v>'RD82016Palliative50-69'</v>
      </c>
      <c r="B548">
        <v>2016</v>
      </c>
      <c r="C548" t="s">
        <v>197</v>
      </c>
      <c r="D548" t="s">
        <v>8</v>
      </c>
      <c r="E548" t="s">
        <v>627</v>
      </c>
      <c r="F548">
        <v>4</v>
      </c>
      <c r="G548">
        <v>2</v>
      </c>
      <c r="H548" t="str">
        <f>INDEX(Bar_data!$A$3:$B$140,MATCH(C548,Bar_data!$A$3:$A$140,FALSE),2)</f>
        <v>Trust034</v>
      </c>
      <c r="I548" t="str">
        <f>INDEX(TrustCAHUB_map!$A$2:$D$139,MATCH($C548,TrustCAHUB_map!$A$2:$A$139,FALSE),3)</f>
        <v>East of England</v>
      </c>
      <c r="J548" t="str">
        <f>INDEX(TrustCAHUB_map!$A$2:$D$139,MATCH($C548,TrustCAHUB_map!$A$2:$A$139,FALSE),4)</f>
        <v>East Midlands</v>
      </c>
    </row>
    <row r="549" spans="1:10" x14ac:dyDescent="0.3">
      <c r="A549" t="str">
        <f t="shared" si="8"/>
        <v>'RD82016Curative50-69'</v>
      </c>
      <c r="B549">
        <v>2016</v>
      </c>
      <c r="C549" t="s">
        <v>197</v>
      </c>
      <c r="D549" t="s">
        <v>7</v>
      </c>
      <c r="E549" t="s">
        <v>627</v>
      </c>
      <c r="F549">
        <v>1</v>
      </c>
      <c r="G549">
        <v>0</v>
      </c>
      <c r="H549" t="str">
        <f>INDEX(Bar_data!$A$3:$B$140,MATCH(C549,Bar_data!$A$3:$A$140,FALSE),2)</f>
        <v>Trust034</v>
      </c>
      <c r="I549" t="str">
        <f>INDEX(TrustCAHUB_map!$A$2:$D$139,MATCH($C549,TrustCAHUB_map!$A$2:$A$139,FALSE),3)</f>
        <v>East of England</v>
      </c>
      <c r="J549" t="str">
        <f>INDEX(TrustCAHUB_map!$A$2:$D$139,MATCH($C549,TrustCAHUB_map!$A$2:$A$139,FALSE),4)</f>
        <v>East Midlands</v>
      </c>
    </row>
    <row r="550" spans="1:10" x14ac:dyDescent="0.3">
      <c r="A550" t="str">
        <f t="shared" si="8"/>
        <v>'RD82016Palliative70+'</v>
      </c>
      <c r="B550">
        <v>2016</v>
      </c>
      <c r="C550" t="s">
        <v>197</v>
      </c>
      <c r="D550" t="s">
        <v>8</v>
      </c>
      <c r="E550" t="s">
        <v>628</v>
      </c>
      <c r="F550">
        <v>6</v>
      </c>
      <c r="G550">
        <v>0</v>
      </c>
      <c r="H550" t="str">
        <f>INDEX(Bar_data!$A$3:$B$140,MATCH(C550,Bar_data!$A$3:$A$140,FALSE),2)</f>
        <v>Trust034</v>
      </c>
      <c r="I550" t="str">
        <f>INDEX(TrustCAHUB_map!$A$2:$D$139,MATCH($C550,TrustCAHUB_map!$A$2:$A$139,FALSE),3)</f>
        <v>East of England</v>
      </c>
      <c r="J550" t="str">
        <f>INDEX(TrustCAHUB_map!$A$2:$D$139,MATCH($C550,TrustCAHUB_map!$A$2:$A$139,FALSE),4)</f>
        <v>East Midlands</v>
      </c>
    </row>
    <row r="551" spans="1:10" x14ac:dyDescent="0.3">
      <c r="A551" t="str">
        <f t="shared" si="8"/>
        <v>'RDE2016Palliative18-49'</v>
      </c>
      <c r="B551">
        <v>2016</v>
      </c>
      <c r="C551" t="s">
        <v>199</v>
      </c>
      <c r="D551" t="s">
        <v>8</v>
      </c>
      <c r="E551" t="s">
        <v>153</v>
      </c>
      <c r="F551">
        <v>1</v>
      </c>
      <c r="G551">
        <v>0</v>
      </c>
      <c r="H551" t="str">
        <f>INDEX(Bar_data!$A$3:$B$140,MATCH(C551,Bar_data!$A$3:$A$140,FALSE),2)</f>
        <v>Trust036</v>
      </c>
      <c r="I551" t="str">
        <f>INDEX(TrustCAHUB_map!$A$2:$D$139,MATCH($C551,TrustCAHUB_map!$A$2:$A$139,FALSE),3)</f>
        <v>East of England</v>
      </c>
      <c r="J551" t="str">
        <f>INDEX(TrustCAHUB_map!$A$2:$D$139,MATCH($C551,TrustCAHUB_map!$A$2:$A$139,FALSE),4)</f>
        <v>East of England</v>
      </c>
    </row>
    <row r="552" spans="1:10" x14ac:dyDescent="0.3">
      <c r="A552" t="str">
        <f t="shared" si="8"/>
        <v>'RDE2016Curative50-69'</v>
      </c>
      <c r="B552">
        <v>2016</v>
      </c>
      <c r="C552" t="s">
        <v>199</v>
      </c>
      <c r="D552" t="s">
        <v>7</v>
      </c>
      <c r="E552" t="s">
        <v>627</v>
      </c>
      <c r="F552">
        <v>2</v>
      </c>
      <c r="G552">
        <v>0</v>
      </c>
      <c r="H552" t="str">
        <f>INDEX(Bar_data!$A$3:$B$140,MATCH(C552,Bar_data!$A$3:$A$140,FALSE),2)</f>
        <v>Trust036</v>
      </c>
      <c r="I552" t="str">
        <f>INDEX(TrustCAHUB_map!$A$2:$D$139,MATCH($C552,TrustCAHUB_map!$A$2:$A$139,FALSE),3)</f>
        <v>East of England</v>
      </c>
      <c r="J552" t="str">
        <f>INDEX(TrustCAHUB_map!$A$2:$D$139,MATCH($C552,TrustCAHUB_map!$A$2:$A$139,FALSE),4)</f>
        <v>East of England</v>
      </c>
    </row>
    <row r="553" spans="1:10" x14ac:dyDescent="0.3">
      <c r="A553" t="str">
        <f t="shared" si="8"/>
        <v>'RDE2016Palliative50-69'</v>
      </c>
      <c r="B553">
        <v>2016</v>
      </c>
      <c r="C553" t="s">
        <v>199</v>
      </c>
      <c r="D553" t="s">
        <v>8</v>
      </c>
      <c r="E553" t="s">
        <v>627</v>
      </c>
      <c r="F553">
        <v>13</v>
      </c>
      <c r="G553">
        <v>0</v>
      </c>
      <c r="H553" t="str">
        <f>INDEX(Bar_data!$A$3:$B$140,MATCH(C553,Bar_data!$A$3:$A$140,FALSE),2)</f>
        <v>Trust036</v>
      </c>
      <c r="I553" t="str">
        <f>INDEX(TrustCAHUB_map!$A$2:$D$139,MATCH($C553,TrustCAHUB_map!$A$2:$A$139,FALSE),3)</f>
        <v>East of England</v>
      </c>
      <c r="J553" t="str">
        <f>INDEX(TrustCAHUB_map!$A$2:$D$139,MATCH($C553,TrustCAHUB_map!$A$2:$A$139,FALSE),4)</f>
        <v>East of England</v>
      </c>
    </row>
    <row r="554" spans="1:10" x14ac:dyDescent="0.3">
      <c r="A554" t="str">
        <f t="shared" si="8"/>
        <v>'RDE2016Not assigned70+'</v>
      </c>
      <c r="B554">
        <v>2016</v>
      </c>
      <c r="C554" t="s">
        <v>199</v>
      </c>
      <c r="D554" t="s">
        <v>477</v>
      </c>
      <c r="E554" t="s">
        <v>628</v>
      </c>
      <c r="F554">
        <v>1</v>
      </c>
      <c r="G554">
        <v>0</v>
      </c>
      <c r="H554" t="str">
        <f>INDEX(Bar_data!$A$3:$B$140,MATCH(C554,Bar_data!$A$3:$A$140,FALSE),2)</f>
        <v>Trust036</v>
      </c>
      <c r="I554" t="str">
        <f>INDEX(TrustCAHUB_map!$A$2:$D$139,MATCH($C554,TrustCAHUB_map!$A$2:$A$139,FALSE),3)</f>
        <v>East of England</v>
      </c>
      <c r="J554" t="str">
        <f>INDEX(TrustCAHUB_map!$A$2:$D$139,MATCH($C554,TrustCAHUB_map!$A$2:$A$139,FALSE),4)</f>
        <v>East of England</v>
      </c>
    </row>
    <row r="555" spans="1:10" x14ac:dyDescent="0.3">
      <c r="A555" t="str">
        <f t="shared" si="8"/>
        <v>'RDE2016Curative70+'</v>
      </c>
      <c r="B555">
        <v>2016</v>
      </c>
      <c r="C555" t="s">
        <v>199</v>
      </c>
      <c r="D555" t="s">
        <v>7</v>
      </c>
      <c r="E555" t="s">
        <v>628</v>
      </c>
      <c r="F555">
        <v>3</v>
      </c>
      <c r="G555">
        <v>0</v>
      </c>
      <c r="H555" t="str">
        <f>INDEX(Bar_data!$A$3:$B$140,MATCH(C555,Bar_data!$A$3:$A$140,FALSE),2)</f>
        <v>Trust036</v>
      </c>
      <c r="I555" t="str">
        <f>INDEX(TrustCAHUB_map!$A$2:$D$139,MATCH($C555,TrustCAHUB_map!$A$2:$A$139,FALSE),3)</f>
        <v>East of England</v>
      </c>
      <c r="J555" t="str">
        <f>INDEX(TrustCAHUB_map!$A$2:$D$139,MATCH($C555,TrustCAHUB_map!$A$2:$A$139,FALSE),4)</f>
        <v>East of England</v>
      </c>
    </row>
    <row r="556" spans="1:10" x14ac:dyDescent="0.3">
      <c r="A556" t="str">
        <f t="shared" si="8"/>
        <v>'RDE2016Palliative70+'</v>
      </c>
      <c r="B556">
        <v>2016</v>
      </c>
      <c r="C556" t="s">
        <v>199</v>
      </c>
      <c r="D556" t="s">
        <v>8</v>
      </c>
      <c r="E556" t="s">
        <v>628</v>
      </c>
      <c r="F556">
        <v>22</v>
      </c>
      <c r="G556">
        <v>3</v>
      </c>
      <c r="H556" t="str">
        <f>INDEX(Bar_data!$A$3:$B$140,MATCH(C556,Bar_data!$A$3:$A$140,FALSE),2)</f>
        <v>Trust036</v>
      </c>
      <c r="I556" t="str">
        <f>INDEX(TrustCAHUB_map!$A$2:$D$139,MATCH($C556,TrustCAHUB_map!$A$2:$A$139,FALSE),3)</f>
        <v>East of England</v>
      </c>
      <c r="J556" t="str">
        <f>INDEX(TrustCAHUB_map!$A$2:$D$139,MATCH($C556,TrustCAHUB_map!$A$2:$A$139,FALSE),4)</f>
        <v>East of England</v>
      </c>
    </row>
    <row r="557" spans="1:10" x14ac:dyDescent="0.3">
      <c r="A557" t="str">
        <f t="shared" si="8"/>
        <v>'RDU2016Palliative18-49'</v>
      </c>
      <c r="B557">
        <v>2016</v>
      </c>
      <c r="C557" t="s">
        <v>200</v>
      </c>
      <c r="D557" t="s">
        <v>8</v>
      </c>
      <c r="E557" t="s">
        <v>153</v>
      </c>
      <c r="F557">
        <v>1</v>
      </c>
      <c r="G557">
        <v>0</v>
      </c>
      <c r="H557" t="str">
        <f>INDEX(Bar_data!$A$3:$B$140,MATCH(C557,Bar_data!$A$3:$A$140,FALSE),2)</f>
        <v>Trust037</v>
      </c>
      <c r="I557" t="str">
        <f>INDEX(TrustCAHUB_map!$A$2:$D$139,MATCH($C557,TrustCAHUB_map!$A$2:$A$139,FALSE),3)</f>
        <v>Surrey and Sussex</v>
      </c>
      <c r="J557" t="str">
        <f>INDEX(TrustCAHUB_map!$A$2:$D$139,MATCH($C557,TrustCAHUB_map!$A$2:$A$139,FALSE),4)</f>
        <v>South East</v>
      </c>
    </row>
    <row r="558" spans="1:10" x14ac:dyDescent="0.3">
      <c r="A558" t="str">
        <f t="shared" si="8"/>
        <v>'RDU2016Palliative50-69'</v>
      </c>
      <c r="B558">
        <v>2016</v>
      </c>
      <c r="C558" t="s">
        <v>200</v>
      </c>
      <c r="D558" t="s">
        <v>8</v>
      </c>
      <c r="E558" t="s">
        <v>627</v>
      </c>
      <c r="F558">
        <v>7</v>
      </c>
      <c r="G558">
        <v>0</v>
      </c>
      <c r="H558" t="str">
        <f>INDEX(Bar_data!$A$3:$B$140,MATCH(C558,Bar_data!$A$3:$A$140,FALSE),2)</f>
        <v>Trust037</v>
      </c>
      <c r="I558" t="str">
        <f>INDEX(TrustCAHUB_map!$A$2:$D$139,MATCH($C558,TrustCAHUB_map!$A$2:$A$139,FALSE),3)</f>
        <v>Surrey and Sussex</v>
      </c>
      <c r="J558" t="str">
        <f>INDEX(TrustCAHUB_map!$A$2:$D$139,MATCH($C558,TrustCAHUB_map!$A$2:$A$139,FALSE),4)</f>
        <v>South East</v>
      </c>
    </row>
    <row r="559" spans="1:10" x14ac:dyDescent="0.3">
      <c r="A559" t="str">
        <f t="shared" si="8"/>
        <v>'RDU2016Curative70+'</v>
      </c>
      <c r="B559">
        <v>2016</v>
      </c>
      <c r="C559" t="s">
        <v>200</v>
      </c>
      <c r="D559" t="s">
        <v>7</v>
      </c>
      <c r="E559" t="s">
        <v>628</v>
      </c>
      <c r="F559">
        <v>1</v>
      </c>
      <c r="G559">
        <v>0</v>
      </c>
      <c r="H559" t="str">
        <f>INDEX(Bar_data!$A$3:$B$140,MATCH(C559,Bar_data!$A$3:$A$140,FALSE),2)</f>
        <v>Trust037</v>
      </c>
      <c r="I559" t="str">
        <f>INDEX(TrustCAHUB_map!$A$2:$D$139,MATCH($C559,TrustCAHUB_map!$A$2:$A$139,FALSE),3)</f>
        <v>Surrey and Sussex</v>
      </c>
      <c r="J559" t="str">
        <f>INDEX(TrustCAHUB_map!$A$2:$D$139,MATCH($C559,TrustCAHUB_map!$A$2:$A$139,FALSE),4)</f>
        <v>South East</v>
      </c>
    </row>
    <row r="560" spans="1:10" x14ac:dyDescent="0.3">
      <c r="A560" t="str">
        <f t="shared" si="8"/>
        <v>'RDU2016Palliative70+'</v>
      </c>
      <c r="B560">
        <v>2016</v>
      </c>
      <c r="C560" t="s">
        <v>200</v>
      </c>
      <c r="D560" t="s">
        <v>8</v>
      </c>
      <c r="E560" t="s">
        <v>628</v>
      </c>
      <c r="F560">
        <v>2</v>
      </c>
      <c r="G560">
        <v>0</v>
      </c>
      <c r="H560" t="str">
        <f>INDEX(Bar_data!$A$3:$B$140,MATCH(C560,Bar_data!$A$3:$A$140,FALSE),2)</f>
        <v>Trust037</v>
      </c>
      <c r="I560" t="str">
        <f>INDEX(TrustCAHUB_map!$A$2:$D$139,MATCH($C560,TrustCAHUB_map!$A$2:$A$139,FALSE),3)</f>
        <v>Surrey and Sussex</v>
      </c>
      <c r="J560" t="str">
        <f>INDEX(TrustCAHUB_map!$A$2:$D$139,MATCH($C560,TrustCAHUB_map!$A$2:$A$139,FALSE),4)</f>
        <v>South East</v>
      </c>
    </row>
    <row r="561" spans="1:10" x14ac:dyDescent="0.3">
      <c r="A561" t="str">
        <f t="shared" si="8"/>
        <v>'RDZ2016Palliative18-49'</v>
      </c>
      <c r="B561">
        <v>2016</v>
      </c>
      <c r="C561" t="s">
        <v>201</v>
      </c>
      <c r="D561" t="s">
        <v>8</v>
      </c>
      <c r="E561" t="s">
        <v>153</v>
      </c>
      <c r="F561">
        <v>1</v>
      </c>
      <c r="G561">
        <v>0</v>
      </c>
      <c r="H561" t="str">
        <f>INDEX(Bar_data!$A$3:$B$140,MATCH(C561,Bar_data!$A$3:$A$140,FALSE),2)</f>
        <v>Trust038</v>
      </c>
      <c r="I561" t="str">
        <f>INDEX(TrustCAHUB_map!$A$2:$D$139,MATCH($C561,TrustCAHUB_map!$A$2:$A$139,FALSE),3)</f>
        <v>Wessex</v>
      </c>
      <c r="J561" t="str">
        <f>INDEX(TrustCAHUB_map!$A$2:$D$139,MATCH($C561,TrustCAHUB_map!$A$2:$A$139,FALSE),4)</f>
        <v>Wessex</v>
      </c>
    </row>
    <row r="562" spans="1:10" x14ac:dyDescent="0.3">
      <c r="A562" t="str">
        <f t="shared" si="8"/>
        <v>'RDZ2016Curative50-69'</v>
      </c>
      <c r="B562">
        <v>2016</v>
      </c>
      <c r="C562" t="s">
        <v>201</v>
      </c>
      <c r="D562" t="s">
        <v>7</v>
      </c>
      <c r="E562" t="s">
        <v>627</v>
      </c>
      <c r="F562">
        <v>1</v>
      </c>
      <c r="G562">
        <v>0</v>
      </c>
      <c r="H562" t="str">
        <f>INDEX(Bar_data!$A$3:$B$140,MATCH(C562,Bar_data!$A$3:$A$140,FALSE),2)</f>
        <v>Trust038</v>
      </c>
      <c r="I562" t="str">
        <f>INDEX(TrustCAHUB_map!$A$2:$D$139,MATCH($C562,TrustCAHUB_map!$A$2:$A$139,FALSE),3)</f>
        <v>Wessex</v>
      </c>
      <c r="J562" t="str">
        <f>INDEX(TrustCAHUB_map!$A$2:$D$139,MATCH($C562,TrustCAHUB_map!$A$2:$A$139,FALSE),4)</f>
        <v>Wessex</v>
      </c>
    </row>
    <row r="563" spans="1:10" x14ac:dyDescent="0.3">
      <c r="A563" t="str">
        <f t="shared" si="8"/>
        <v>'RDZ2016Palliative50-69'</v>
      </c>
      <c r="B563">
        <v>2016</v>
      </c>
      <c r="C563" t="s">
        <v>201</v>
      </c>
      <c r="D563" t="s">
        <v>8</v>
      </c>
      <c r="E563" t="s">
        <v>627</v>
      </c>
      <c r="F563">
        <v>8</v>
      </c>
      <c r="G563">
        <v>1</v>
      </c>
      <c r="H563" t="str">
        <f>INDEX(Bar_data!$A$3:$B$140,MATCH(C563,Bar_data!$A$3:$A$140,FALSE),2)</f>
        <v>Trust038</v>
      </c>
      <c r="I563" t="str">
        <f>INDEX(TrustCAHUB_map!$A$2:$D$139,MATCH($C563,TrustCAHUB_map!$A$2:$A$139,FALSE),3)</f>
        <v>Wessex</v>
      </c>
      <c r="J563" t="str">
        <f>INDEX(TrustCAHUB_map!$A$2:$D$139,MATCH($C563,TrustCAHUB_map!$A$2:$A$139,FALSE),4)</f>
        <v>Wessex</v>
      </c>
    </row>
    <row r="564" spans="1:10" x14ac:dyDescent="0.3">
      <c r="A564" t="str">
        <f t="shared" si="8"/>
        <v>'RDZ2016Palliative70+'</v>
      </c>
      <c r="B564">
        <v>2016</v>
      </c>
      <c r="C564" t="s">
        <v>201</v>
      </c>
      <c r="D564" t="s">
        <v>8</v>
      </c>
      <c r="E564" t="s">
        <v>628</v>
      </c>
      <c r="F564">
        <v>12</v>
      </c>
      <c r="G564">
        <v>3</v>
      </c>
      <c r="H564" t="str">
        <f>INDEX(Bar_data!$A$3:$B$140,MATCH(C564,Bar_data!$A$3:$A$140,FALSE),2)</f>
        <v>Trust038</v>
      </c>
      <c r="I564" t="str">
        <f>INDEX(TrustCAHUB_map!$A$2:$D$139,MATCH($C564,TrustCAHUB_map!$A$2:$A$139,FALSE),3)</f>
        <v>Wessex</v>
      </c>
      <c r="J564" t="str">
        <f>INDEX(TrustCAHUB_map!$A$2:$D$139,MATCH($C564,TrustCAHUB_map!$A$2:$A$139,FALSE),4)</f>
        <v>Wessex</v>
      </c>
    </row>
    <row r="565" spans="1:10" x14ac:dyDescent="0.3">
      <c r="A565" t="str">
        <f t="shared" si="8"/>
        <v>'RE92016Palliative50-69'</v>
      </c>
      <c r="B565">
        <v>2016</v>
      </c>
      <c r="C565" t="s">
        <v>202</v>
      </c>
      <c r="D565" t="s">
        <v>8</v>
      </c>
      <c r="E565" t="s">
        <v>627</v>
      </c>
      <c r="F565">
        <v>7</v>
      </c>
      <c r="G565">
        <v>0</v>
      </c>
      <c r="H565" t="str">
        <f>INDEX(Bar_data!$A$3:$B$140,MATCH(C565,Bar_data!$A$3:$A$140,FALSE),2)</f>
        <v>Trust039</v>
      </c>
      <c r="I565" t="str">
        <f>INDEX(TrustCAHUB_map!$A$2:$D$139,MATCH($C565,TrustCAHUB_map!$A$2:$A$139,FALSE),3)</f>
        <v>North East and Cumbria</v>
      </c>
      <c r="J565" t="str">
        <f>INDEX(TrustCAHUB_map!$A$2:$D$139,MATCH($C565,TrustCAHUB_map!$A$2:$A$139,FALSE),4)</f>
        <v>North East</v>
      </c>
    </row>
    <row r="566" spans="1:10" x14ac:dyDescent="0.3">
      <c r="A566" t="str">
        <f t="shared" si="8"/>
        <v>'RE92016Palliative70+'</v>
      </c>
      <c r="B566">
        <v>2016</v>
      </c>
      <c r="C566" t="s">
        <v>202</v>
      </c>
      <c r="D566" t="s">
        <v>8</v>
      </c>
      <c r="E566" t="s">
        <v>628</v>
      </c>
      <c r="F566">
        <v>2</v>
      </c>
      <c r="G566">
        <v>2</v>
      </c>
      <c r="H566" t="str">
        <f>INDEX(Bar_data!$A$3:$B$140,MATCH(C566,Bar_data!$A$3:$A$140,FALSE),2)</f>
        <v>Trust039</v>
      </c>
      <c r="I566" t="str">
        <f>INDEX(TrustCAHUB_map!$A$2:$D$139,MATCH($C566,TrustCAHUB_map!$A$2:$A$139,FALSE),3)</f>
        <v>North East and Cumbria</v>
      </c>
      <c r="J566" t="str">
        <f>INDEX(TrustCAHUB_map!$A$2:$D$139,MATCH($C566,TrustCAHUB_map!$A$2:$A$139,FALSE),4)</f>
        <v>North East</v>
      </c>
    </row>
    <row r="567" spans="1:10" x14ac:dyDescent="0.3">
      <c r="A567" t="str">
        <f t="shared" si="8"/>
        <v>'RE92016Curative70+'</v>
      </c>
      <c r="B567">
        <v>2016</v>
      </c>
      <c r="C567" t="s">
        <v>202</v>
      </c>
      <c r="D567" t="s">
        <v>7</v>
      </c>
      <c r="E567" t="s">
        <v>628</v>
      </c>
      <c r="F567">
        <v>1</v>
      </c>
      <c r="G567">
        <v>0</v>
      </c>
      <c r="H567" t="str">
        <f>INDEX(Bar_data!$A$3:$B$140,MATCH(C567,Bar_data!$A$3:$A$140,FALSE),2)</f>
        <v>Trust039</v>
      </c>
      <c r="I567" t="str">
        <f>INDEX(TrustCAHUB_map!$A$2:$D$139,MATCH($C567,TrustCAHUB_map!$A$2:$A$139,FALSE),3)</f>
        <v>North East and Cumbria</v>
      </c>
      <c r="J567" t="str">
        <f>INDEX(TrustCAHUB_map!$A$2:$D$139,MATCH($C567,TrustCAHUB_map!$A$2:$A$139,FALSE),4)</f>
        <v>North East</v>
      </c>
    </row>
    <row r="568" spans="1:10" x14ac:dyDescent="0.3">
      <c r="A568" t="str">
        <f t="shared" si="8"/>
        <v>'REF2016Palliative18-49'</v>
      </c>
      <c r="B568">
        <v>2016</v>
      </c>
      <c r="C568" t="s">
        <v>203</v>
      </c>
      <c r="D568" t="s">
        <v>8</v>
      </c>
      <c r="E568" t="s">
        <v>153</v>
      </c>
      <c r="F568">
        <v>2</v>
      </c>
      <c r="G568">
        <v>0</v>
      </c>
      <c r="H568" t="str">
        <f>INDEX(Bar_data!$A$3:$B$140,MATCH(C568,Bar_data!$A$3:$A$140,FALSE),2)</f>
        <v>Trust040</v>
      </c>
      <c r="I568" t="str">
        <f>INDEX(TrustCAHUB_map!$A$2:$D$139,MATCH($C568,TrustCAHUB_map!$A$2:$A$139,FALSE),3)</f>
        <v>Peninsula</v>
      </c>
      <c r="J568" t="str">
        <f>INDEX(TrustCAHUB_map!$A$2:$D$139,MATCH($C568,TrustCAHUB_map!$A$2:$A$139,FALSE),4)</f>
        <v>South West</v>
      </c>
    </row>
    <row r="569" spans="1:10" x14ac:dyDescent="0.3">
      <c r="A569" t="str">
        <f t="shared" si="8"/>
        <v>'REF2016Palliative50-69'</v>
      </c>
      <c r="B569">
        <v>2016</v>
      </c>
      <c r="C569" t="s">
        <v>203</v>
      </c>
      <c r="D569" t="s">
        <v>8</v>
      </c>
      <c r="E569" t="s">
        <v>627</v>
      </c>
      <c r="F569">
        <v>10</v>
      </c>
      <c r="G569">
        <v>0</v>
      </c>
      <c r="H569" t="str">
        <f>INDEX(Bar_data!$A$3:$B$140,MATCH(C569,Bar_data!$A$3:$A$140,FALSE),2)</f>
        <v>Trust040</v>
      </c>
      <c r="I569" t="str">
        <f>INDEX(TrustCAHUB_map!$A$2:$D$139,MATCH($C569,TrustCAHUB_map!$A$2:$A$139,FALSE),3)</f>
        <v>Peninsula</v>
      </c>
      <c r="J569" t="str">
        <f>INDEX(TrustCAHUB_map!$A$2:$D$139,MATCH($C569,TrustCAHUB_map!$A$2:$A$139,FALSE),4)</f>
        <v>South West</v>
      </c>
    </row>
    <row r="570" spans="1:10" x14ac:dyDescent="0.3">
      <c r="A570" t="str">
        <f t="shared" si="8"/>
        <v>'REF2016Curative50-69'</v>
      </c>
      <c r="B570">
        <v>2016</v>
      </c>
      <c r="C570" t="s">
        <v>203</v>
      </c>
      <c r="D570" t="s">
        <v>7</v>
      </c>
      <c r="E570" t="s">
        <v>627</v>
      </c>
      <c r="F570">
        <v>1</v>
      </c>
      <c r="G570">
        <v>0</v>
      </c>
      <c r="H570" t="str">
        <f>INDEX(Bar_data!$A$3:$B$140,MATCH(C570,Bar_data!$A$3:$A$140,FALSE),2)</f>
        <v>Trust040</v>
      </c>
      <c r="I570" t="str">
        <f>INDEX(TrustCAHUB_map!$A$2:$D$139,MATCH($C570,TrustCAHUB_map!$A$2:$A$139,FALSE),3)</f>
        <v>Peninsula</v>
      </c>
      <c r="J570" t="str">
        <f>INDEX(TrustCAHUB_map!$A$2:$D$139,MATCH($C570,TrustCAHUB_map!$A$2:$A$139,FALSE),4)</f>
        <v>South West</v>
      </c>
    </row>
    <row r="571" spans="1:10" x14ac:dyDescent="0.3">
      <c r="A571" t="str">
        <f t="shared" si="8"/>
        <v>'REF2016Palliative70+'</v>
      </c>
      <c r="B571">
        <v>2016</v>
      </c>
      <c r="C571" t="s">
        <v>203</v>
      </c>
      <c r="D571" t="s">
        <v>8</v>
      </c>
      <c r="E571" t="s">
        <v>628</v>
      </c>
      <c r="F571">
        <v>19</v>
      </c>
      <c r="G571">
        <v>3</v>
      </c>
      <c r="H571" t="str">
        <f>INDEX(Bar_data!$A$3:$B$140,MATCH(C571,Bar_data!$A$3:$A$140,FALSE),2)</f>
        <v>Trust040</v>
      </c>
      <c r="I571" t="str">
        <f>INDEX(TrustCAHUB_map!$A$2:$D$139,MATCH($C571,TrustCAHUB_map!$A$2:$A$139,FALSE),3)</f>
        <v>Peninsula</v>
      </c>
      <c r="J571" t="str">
        <f>INDEX(TrustCAHUB_map!$A$2:$D$139,MATCH($C571,TrustCAHUB_map!$A$2:$A$139,FALSE),4)</f>
        <v>South West</v>
      </c>
    </row>
    <row r="572" spans="1:10" x14ac:dyDescent="0.3">
      <c r="A572" t="str">
        <f t="shared" si="8"/>
        <v>'REF2016Curative70+'</v>
      </c>
      <c r="B572">
        <v>2016</v>
      </c>
      <c r="C572" t="s">
        <v>203</v>
      </c>
      <c r="D572" t="s">
        <v>7</v>
      </c>
      <c r="E572" t="s">
        <v>628</v>
      </c>
      <c r="F572">
        <v>2</v>
      </c>
      <c r="G572">
        <v>0</v>
      </c>
      <c r="H572" t="str">
        <f>INDEX(Bar_data!$A$3:$B$140,MATCH(C572,Bar_data!$A$3:$A$140,FALSE),2)</f>
        <v>Trust040</v>
      </c>
      <c r="I572" t="str">
        <f>INDEX(TrustCAHUB_map!$A$2:$D$139,MATCH($C572,TrustCAHUB_map!$A$2:$A$139,FALSE),3)</f>
        <v>Peninsula</v>
      </c>
      <c r="J572" t="str">
        <f>INDEX(TrustCAHUB_map!$A$2:$D$139,MATCH($C572,TrustCAHUB_map!$A$2:$A$139,FALSE),4)</f>
        <v>South West</v>
      </c>
    </row>
    <row r="573" spans="1:10" x14ac:dyDescent="0.3">
      <c r="A573" t="str">
        <f t="shared" si="8"/>
        <v>'REN2016Palliative18-49'</v>
      </c>
      <c r="B573">
        <v>2016</v>
      </c>
      <c r="C573" t="s">
        <v>205</v>
      </c>
      <c r="D573" t="s">
        <v>8</v>
      </c>
      <c r="E573" t="s">
        <v>153</v>
      </c>
      <c r="F573">
        <v>6</v>
      </c>
      <c r="G573">
        <v>0</v>
      </c>
      <c r="H573" t="str">
        <f>INDEX(Bar_data!$A$3:$B$140,MATCH(C573,Bar_data!$A$3:$A$140,FALSE),2)</f>
        <v>Trust042</v>
      </c>
      <c r="I573" t="str">
        <f>INDEX(TrustCAHUB_map!$A$2:$D$139,MATCH($C573,TrustCAHUB_map!$A$2:$A$139,FALSE),3)</f>
        <v>Cheshire and Merseyside</v>
      </c>
      <c r="J573" t="str">
        <f>INDEX(TrustCAHUB_map!$A$2:$D$139,MATCH($C573,TrustCAHUB_map!$A$2:$A$139,FALSE),4)</f>
        <v>North West</v>
      </c>
    </row>
    <row r="574" spans="1:10" x14ac:dyDescent="0.3">
      <c r="A574" t="str">
        <f t="shared" si="8"/>
        <v>'REN2016Curative50-69'</v>
      </c>
      <c r="B574">
        <v>2016</v>
      </c>
      <c r="C574" t="s">
        <v>205</v>
      </c>
      <c r="D574" t="s">
        <v>7</v>
      </c>
      <c r="E574" t="s">
        <v>627</v>
      </c>
      <c r="F574">
        <v>9</v>
      </c>
      <c r="G574">
        <v>0</v>
      </c>
      <c r="H574" t="str">
        <f>INDEX(Bar_data!$A$3:$B$140,MATCH(C574,Bar_data!$A$3:$A$140,FALSE),2)</f>
        <v>Trust042</v>
      </c>
      <c r="I574" t="str">
        <f>INDEX(TrustCAHUB_map!$A$2:$D$139,MATCH($C574,TrustCAHUB_map!$A$2:$A$139,FALSE),3)</f>
        <v>Cheshire and Merseyside</v>
      </c>
      <c r="J574" t="str">
        <f>INDEX(TrustCAHUB_map!$A$2:$D$139,MATCH($C574,TrustCAHUB_map!$A$2:$A$139,FALSE),4)</f>
        <v>North West</v>
      </c>
    </row>
    <row r="575" spans="1:10" x14ac:dyDescent="0.3">
      <c r="A575" t="str">
        <f t="shared" si="8"/>
        <v>'REN2016Palliative50-69'</v>
      </c>
      <c r="B575">
        <v>2016</v>
      </c>
      <c r="C575" t="s">
        <v>205</v>
      </c>
      <c r="D575" t="s">
        <v>8</v>
      </c>
      <c r="E575" t="s">
        <v>627</v>
      </c>
      <c r="F575">
        <v>96</v>
      </c>
      <c r="G575">
        <v>6</v>
      </c>
      <c r="H575" t="str">
        <f>INDEX(Bar_data!$A$3:$B$140,MATCH(C575,Bar_data!$A$3:$A$140,FALSE),2)</f>
        <v>Trust042</v>
      </c>
      <c r="I575" t="str">
        <f>INDEX(TrustCAHUB_map!$A$2:$D$139,MATCH($C575,TrustCAHUB_map!$A$2:$A$139,FALSE),3)</f>
        <v>Cheshire and Merseyside</v>
      </c>
      <c r="J575" t="str">
        <f>INDEX(TrustCAHUB_map!$A$2:$D$139,MATCH($C575,TrustCAHUB_map!$A$2:$A$139,FALSE),4)</f>
        <v>North West</v>
      </c>
    </row>
    <row r="576" spans="1:10" x14ac:dyDescent="0.3">
      <c r="A576" t="str">
        <f t="shared" si="8"/>
        <v>'REN2016Curative70+'</v>
      </c>
      <c r="B576">
        <v>2016</v>
      </c>
      <c r="C576" t="s">
        <v>205</v>
      </c>
      <c r="D576" t="s">
        <v>7</v>
      </c>
      <c r="E576" t="s">
        <v>628</v>
      </c>
      <c r="F576">
        <v>8</v>
      </c>
      <c r="G576">
        <v>0</v>
      </c>
      <c r="H576" t="str">
        <f>INDEX(Bar_data!$A$3:$B$140,MATCH(C576,Bar_data!$A$3:$A$140,FALSE),2)</f>
        <v>Trust042</v>
      </c>
      <c r="I576" t="str">
        <f>INDEX(TrustCAHUB_map!$A$2:$D$139,MATCH($C576,TrustCAHUB_map!$A$2:$A$139,FALSE),3)</f>
        <v>Cheshire and Merseyside</v>
      </c>
      <c r="J576" t="str">
        <f>INDEX(TrustCAHUB_map!$A$2:$D$139,MATCH($C576,TrustCAHUB_map!$A$2:$A$139,FALSE),4)</f>
        <v>North West</v>
      </c>
    </row>
    <row r="577" spans="1:10" x14ac:dyDescent="0.3">
      <c r="A577" t="str">
        <f t="shared" si="8"/>
        <v>'REN2016Palliative70+'</v>
      </c>
      <c r="B577">
        <v>2016</v>
      </c>
      <c r="C577" t="s">
        <v>205</v>
      </c>
      <c r="D577" t="s">
        <v>8</v>
      </c>
      <c r="E577" t="s">
        <v>628</v>
      </c>
      <c r="F577">
        <v>79</v>
      </c>
      <c r="G577">
        <v>5</v>
      </c>
      <c r="H577" t="str">
        <f>INDEX(Bar_data!$A$3:$B$140,MATCH(C577,Bar_data!$A$3:$A$140,FALSE),2)</f>
        <v>Trust042</v>
      </c>
      <c r="I577" t="str">
        <f>INDEX(TrustCAHUB_map!$A$2:$D$139,MATCH($C577,TrustCAHUB_map!$A$2:$A$139,FALSE),3)</f>
        <v>Cheshire and Merseyside</v>
      </c>
      <c r="J577" t="str">
        <f>INDEX(TrustCAHUB_map!$A$2:$D$139,MATCH($C577,TrustCAHUB_map!$A$2:$A$139,FALSE),4)</f>
        <v>North West</v>
      </c>
    </row>
    <row r="578" spans="1:10" x14ac:dyDescent="0.3">
      <c r="A578" t="str">
        <f t="shared" si="8"/>
        <v>'RF42016Palliative18-49'</v>
      </c>
      <c r="B578">
        <v>2016</v>
      </c>
      <c r="C578" t="s">
        <v>206</v>
      </c>
      <c r="D578" t="s">
        <v>8</v>
      </c>
      <c r="E578" t="s">
        <v>153</v>
      </c>
      <c r="F578">
        <v>1</v>
      </c>
      <c r="G578">
        <v>0</v>
      </c>
      <c r="H578" t="str">
        <f>INDEX(Bar_data!$A$3:$B$140,MATCH(C578,Bar_data!$A$3:$A$140,FALSE),2)</f>
        <v>Trust043</v>
      </c>
      <c r="I578" t="str">
        <f>INDEX(TrustCAHUB_map!$A$2:$D$139,MATCH($C578,TrustCAHUB_map!$A$2:$A$139,FALSE),3)</f>
        <v>North Central and North East London</v>
      </c>
      <c r="J578" t="str">
        <f>INDEX(TrustCAHUB_map!$A$2:$D$139,MATCH($C578,TrustCAHUB_map!$A$2:$A$139,FALSE),4)</f>
        <v>London</v>
      </c>
    </row>
    <row r="579" spans="1:10" x14ac:dyDescent="0.3">
      <c r="A579" t="str">
        <f t="shared" ref="A579:A642" si="9">"'"&amp;C579&amp;B579&amp;D579&amp;E579&amp;"'"</f>
        <v>'RF42016Curative50-69'</v>
      </c>
      <c r="B579">
        <v>2016</v>
      </c>
      <c r="C579" t="s">
        <v>206</v>
      </c>
      <c r="D579" t="s">
        <v>7</v>
      </c>
      <c r="E579" t="s">
        <v>627</v>
      </c>
      <c r="F579">
        <v>2</v>
      </c>
      <c r="G579">
        <v>0</v>
      </c>
      <c r="H579" t="str">
        <f>INDEX(Bar_data!$A$3:$B$140,MATCH(C579,Bar_data!$A$3:$A$140,FALSE),2)</f>
        <v>Trust043</v>
      </c>
      <c r="I579" t="str">
        <f>INDEX(TrustCAHUB_map!$A$2:$D$139,MATCH($C579,TrustCAHUB_map!$A$2:$A$139,FALSE),3)</f>
        <v>North Central and North East London</v>
      </c>
      <c r="J579" t="str">
        <f>INDEX(TrustCAHUB_map!$A$2:$D$139,MATCH($C579,TrustCAHUB_map!$A$2:$A$139,FALSE),4)</f>
        <v>London</v>
      </c>
    </row>
    <row r="580" spans="1:10" x14ac:dyDescent="0.3">
      <c r="A580" t="str">
        <f t="shared" si="9"/>
        <v>'RF42016Palliative50-69'</v>
      </c>
      <c r="B580">
        <v>2016</v>
      </c>
      <c r="C580" t="s">
        <v>206</v>
      </c>
      <c r="D580" t="s">
        <v>8</v>
      </c>
      <c r="E580" t="s">
        <v>627</v>
      </c>
      <c r="F580">
        <v>5</v>
      </c>
      <c r="G580">
        <v>0</v>
      </c>
      <c r="H580" t="str">
        <f>INDEX(Bar_data!$A$3:$B$140,MATCH(C580,Bar_data!$A$3:$A$140,FALSE),2)</f>
        <v>Trust043</v>
      </c>
      <c r="I580" t="str">
        <f>INDEX(TrustCAHUB_map!$A$2:$D$139,MATCH($C580,TrustCAHUB_map!$A$2:$A$139,FALSE),3)</f>
        <v>North Central and North East London</v>
      </c>
      <c r="J580" t="str">
        <f>INDEX(TrustCAHUB_map!$A$2:$D$139,MATCH($C580,TrustCAHUB_map!$A$2:$A$139,FALSE),4)</f>
        <v>London</v>
      </c>
    </row>
    <row r="581" spans="1:10" x14ac:dyDescent="0.3">
      <c r="A581" t="str">
        <f t="shared" si="9"/>
        <v>'RF42016Palliative70+'</v>
      </c>
      <c r="B581">
        <v>2016</v>
      </c>
      <c r="C581" t="s">
        <v>206</v>
      </c>
      <c r="D581" t="s">
        <v>8</v>
      </c>
      <c r="E581" t="s">
        <v>628</v>
      </c>
      <c r="F581">
        <v>11</v>
      </c>
      <c r="G581">
        <v>3</v>
      </c>
      <c r="H581" t="str">
        <f>INDEX(Bar_data!$A$3:$B$140,MATCH(C581,Bar_data!$A$3:$A$140,FALSE),2)</f>
        <v>Trust043</v>
      </c>
      <c r="I581" t="str">
        <f>INDEX(TrustCAHUB_map!$A$2:$D$139,MATCH($C581,TrustCAHUB_map!$A$2:$A$139,FALSE),3)</f>
        <v>North Central and North East London</v>
      </c>
      <c r="J581" t="str">
        <f>INDEX(TrustCAHUB_map!$A$2:$D$139,MATCH($C581,TrustCAHUB_map!$A$2:$A$139,FALSE),4)</f>
        <v>London</v>
      </c>
    </row>
    <row r="582" spans="1:10" x14ac:dyDescent="0.3">
      <c r="A582" t="str">
        <f t="shared" si="9"/>
        <v>'RF42016Curative70+'</v>
      </c>
      <c r="B582">
        <v>2016</v>
      </c>
      <c r="C582" t="s">
        <v>206</v>
      </c>
      <c r="D582" t="s">
        <v>7</v>
      </c>
      <c r="E582" t="s">
        <v>628</v>
      </c>
      <c r="F582">
        <v>2</v>
      </c>
      <c r="G582">
        <v>0</v>
      </c>
      <c r="H582" t="str">
        <f>INDEX(Bar_data!$A$3:$B$140,MATCH(C582,Bar_data!$A$3:$A$140,FALSE),2)</f>
        <v>Trust043</v>
      </c>
      <c r="I582" t="str">
        <f>INDEX(TrustCAHUB_map!$A$2:$D$139,MATCH($C582,TrustCAHUB_map!$A$2:$A$139,FALSE),3)</f>
        <v>North Central and North East London</v>
      </c>
      <c r="J582" t="str">
        <f>INDEX(TrustCAHUB_map!$A$2:$D$139,MATCH($C582,TrustCAHUB_map!$A$2:$A$139,FALSE),4)</f>
        <v>London</v>
      </c>
    </row>
    <row r="583" spans="1:10" x14ac:dyDescent="0.3">
      <c r="A583" t="str">
        <f t="shared" si="9"/>
        <v>'RGN2016Curative50-69'</v>
      </c>
      <c r="B583">
        <v>2016</v>
      </c>
      <c r="C583" t="s">
        <v>210</v>
      </c>
      <c r="D583" t="s">
        <v>7</v>
      </c>
      <c r="E583" t="s">
        <v>627</v>
      </c>
      <c r="F583">
        <v>4</v>
      </c>
      <c r="G583">
        <v>0</v>
      </c>
      <c r="H583" t="str">
        <f>INDEX(Bar_data!$A$3:$B$140,MATCH(C583,Bar_data!$A$3:$A$140,FALSE),2)</f>
        <v>Trust047</v>
      </c>
      <c r="I583" t="str">
        <f>INDEX(TrustCAHUB_map!$A$2:$D$139,MATCH($C583,TrustCAHUB_map!$A$2:$A$139,FALSE),3)</f>
        <v>East of England</v>
      </c>
      <c r="J583" t="str">
        <f>INDEX(TrustCAHUB_map!$A$2:$D$139,MATCH($C583,TrustCAHUB_map!$A$2:$A$139,FALSE),4)</f>
        <v>East of England</v>
      </c>
    </row>
    <row r="584" spans="1:10" x14ac:dyDescent="0.3">
      <c r="A584" t="str">
        <f t="shared" si="9"/>
        <v>'RGN2016Palliative50-69'</v>
      </c>
      <c r="B584">
        <v>2016</v>
      </c>
      <c r="C584" t="s">
        <v>210</v>
      </c>
      <c r="D584" t="s">
        <v>8</v>
      </c>
      <c r="E584" t="s">
        <v>627</v>
      </c>
      <c r="F584">
        <v>16</v>
      </c>
      <c r="G584">
        <v>0</v>
      </c>
      <c r="H584" t="str">
        <f>INDEX(Bar_data!$A$3:$B$140,MATCH(C584,Bar_data!$A$3:$A$140,FALSE),2)</f>
        <v>Trust047</v>
      </c>
      <c r="I584" t="str">
        <f>INDEX(TrustCAHUB_map!$A$2:$D$139,MATCH($C584,TrustCAHUB_map!$A$2:$A$139,FALSE),3)</f>
        <v>East of England</v>
      </c>
      <c r="J584" t="str">
        <f>INDEX(TrustCAHUB_map!$A$2:$D$139,MATCH($C584,TrustCAHUB_map!$A$2:$A$139,FALSE),4)</f>
        <v>East of England</v>
      </c>
    </row>
    <row r="585" spans="1:10" x14ac:dyDescent="0.3">
      <c r="A585" t="str">
        <f t="shared" si="9"/>
        <v>'RGN2016Palliative70+'</v>
      </c>
      <c r="B585">
        <v>2016</v>
      </c>
      <c r="C585" t="s">
        <v>210</v>
      </c>
      <c r="D585" t="s">
        <v>8</v>
      </c>
      <c r="E585" t="s">
        <v>628</v>
      </c>
      <c r="F585">
        <v>13</v>
      </c>
      <c r="G585">
        <v>2</v>
      </c>
      <c r="H585" t="str">
        <f>INDEX(Bar_data!$A$3:$B$140,MATCH(C585,Bar_data!$A$3:$A$140,FALSE),2)</f>
        <v>Trust047</v>
      </c>
      <c r="I585" t="str">
        <f>INDEX(TrustCAHUB_map!$A$2:$D$139,MATCH($C585,TrustCAHUB_map!$A$2:$A$139,FALSE),3)</f>
        <v>East of England</v>
      </c>
      <c r="J585" t="str">
        <f>INDEX(TrustCAHUB_map!$A$2:$D$139,MATCH($C585,TrustCAHUB_map!$A$2:$A$139,FALSE),4)</f>
        <v>East of England</v>
      </c>
    </row>
    <row r="586" spans="1:10" x14ac:dyDescent="0.3">
      <c r="A586" t="str">
        <f t="shared" si="9"/>
        <v>'RGN2016Curative70+'</v>
      </c>
      <c r="B586">
        <v>2016</v>
      </c>
      <c r="C586" t="s">
        <v>210</v>
      </c>
      <c r="D586" t="s">
        <v>7</v>
      </c>
      <c r="E586" t="s">
        <v>628</v>
      </c>
      <c r="F586">
        <v>3</v>
      </c>
      <c r="G586">
        <v>0</v>
      </c>
      <c r="H586" t="str">
        <f>INDEX(Bar_data!$A$3:$B$140,MATCH(C586,Bar_data!$A$3:$A$140,FALSE),2)</f>
        <v>Trust047</v>
      </c>
      <c r="I586" t="str">
        <f>INDEX(TrustCAHUB_map!$A$2:$D$139,MATCH($C586,TrustCAHUB_map!$A$2:$A$139,FALSE),3)</f>
        <v>East of England</v>
      </c>
      <c r="J586" t="str">
        <f>INDEX(TrustCAHUB_map!$A$2:$D$139,MATCH($C586,TrustCAHUB_map!$A$2:$A$139,FALSE),4)</f>
        <v>East of England</v>
      </c>
    </row>
    <row r="587" spans="1:10" x14ac:dyDescent="0.3">
      <c r="A587" t="str">
        <f t="shared" si="9"/>
        <v>'RGP2016Palliative18-49'</v>
      </c>
      <c r="B587">
        <v>2016</v>
      </c>
      <c r="C587" t="s">
        <v>211</v>
      </c>
      <c r="D587" t="s">
        <v>8</v>
      </c>
      <c r="E587" t="s">
        <v>153</v>
      </c>
      <c r="F587">
        <v>1</v>
      </c>
      <c r="G587">
        <v>0</v>
      </c>
      <c r="H587" t="str">
        <f>INDEX(Bar_data!$A$3:$B$140,MATCH(C587,Bar_data!$A$3:$A$140,FALSE),2)</f>
        <v>Trust048</v>
      </c>
      <c r="I587" t="str">
        <f>INDEX(TrustCAHUB_map!$A$2:$D$139,MATCH($C587,TrustCAHUB_map!$A$2:$A$139,FALSE),3)</f>
        <v>East of England</v>
      </c>
      <c r="J587" t="str">
        <f>INDEX(TrustCAHUB_map!$A$2:$D$139,MATCH($C587,TrustCAHUB_map!$A$2:$A$139,FALSE),4)</f>
        <v>East of England</v>
      </c>
    </row>
    <row r="588" spans="1:10" x14ac:dyDescent="0.3">
      <c r="A588" t="str">
        <f t="shared" si="9"/>
        <v>'RGP2016Palliative50-69'</v>
      </c>
      <c r="B588">
        <v>2016</v>
      </c>
      <c r="C588" t="s">
        <v>211</v>
      </c>
      <c r="D588" t="s">
        <v>8</v>
      </c>
      <c r="E588" t="s">
        <v>627</v>
      </c>
      <c r="F588">
        <v>10</v>
      </c>
      <c r="G588">
        <v>1</v>
      </c>
      <c r="H588" t="str">
        <f>INDEX(Bar_data!$A$3:$B$140,MATCH(C588,Bar_data!$A$3:$A$140,FALSE),2)</f>
        <v>Trust048</v>
      </c>
      <c r="I588" t="str">
        <f>INDEX(TrustCAHUB_map!$A$2:$D$139,MATCH($C588,TrustCAHUB_map!$A$2:$A$139,FALSE),3)</f>
        <v>East of England</v>
      </c>
      <c r="J588" t="str">
        <f>INDEX(TrustCAHUB_map!$A$2:$D$139,MATCH($C588,TrustCAHUB_map!$A$2:$A$139,FALSE),4)</f>
        <v>East of England</v>
      </c>
    </row>
    <row r="589" spans="1:10" x14ac:dyDescent="0.3">
      <c r="A589" t="str">
        <f t="shared" si="9"/>
        <v>'RGP2016Palliative70+'</v>
      </c>
      <c r="B589">
        <v>2016</v>
      </c>
      <c r="C589" t="s">
        <v>211</v>
      </c>
      <c r="D589" t="s">
        <v>8</v>
      </c>
      <c r="E589" t="s">
        <v>628</v>
      </c>
      <c r="F589">
        <v>8</v>
      </c>
      <c r="G589">
        <v>2</v>
      </c>
      <c r="H589" t="str">
        <f>INDEX(Bar_data!$A$3:$B$140,MATCH(C589,Bar_data!$A$3:$A$140,FALSE),2)</f>
        <v>Trust048</v>
      </c>
      <c r="I589" t="str">
        <f>INDEX(TrustCAHUB_map!$A$2:$D$139,MATCH($C589,TrustCAHUB_map!$A$2:$A$139,FALSE),3)</f>
        <v>East of England</v>
      </c>
      <c r="J589" t="str">
        <f>INDEX(TrustCAHUB_map!$A$2:$D$139,MATCH($C589,TrustCAHUB_map!$A$2:$A$139,FALSE),4)</f>
        <v>East of England</v>
      </c>
    </row>
    <row r="590" spans="1:10" x14ac:dyDescent="0.3">
      <c r="A590" t="str">
        <f t="shared" si="9"/>
        <v>'RGR2016Palliative50-69'</v>
      </c>
      <c r="B590">
        <v>2016</v>
      </c>
      <c r="C590" t="s">
        <v>212</v>
      </c>
      <c r="D590" t="s">
        <v>8</v>
      </c>
      <c r="E590" t="s">
        <v>627</v>
      </c>
      <c r="F590">
        <v>6</v>
      </c>
      <c r="G590">
        <v>1</v>
      </c>
      <c r="H590" t="str">
        <f>INDEX(Bar_data!$A$3:$B$140,MATCH(C590,Bar_data!$A$3:$A$140,FALSE),2)</f>
        <v>Trust050</v>
      </c>
      <c r="I590" t="str">
        <f>INDEX(TrustCAHUB_map!$A$2:$D$139,MATCH($C590,TrustCAHUB_map!$A$2:$A$139,FALSE),3)</f>
        <v>East of England</v>
      </c>
      <c r="J590" t="str">
        <f>INDEX(TrustCAHUB_map!$A$2:$D$139,MATCH($C590,TrustCAHUB_map!$A$2:$A$139,FALSE),4)</f>
        <v>East of England</v>
      </c>
    </row>
    <row r="591" spans="1:10" x14ac:dyDescent="0.3">
      <c r="A591" t="str">
        <f t="shared" si="9"/>
        <v>'RGR2016Palliative70+'</v>
      </c>
      <c r="B591">
        <v>2016</v>
      </c>
      <c r="C591" t="s">
        <v>212</v>
      </c>
      <c r="D591" t="s">
        <v>8</v>
      </c>
      <c r="E591" t="s">
        <v>628</v>
      </c>
      <c r="F591">
        <v>12</v>
      </c>
      <c r="G591">
        <v>1</v>
      </c>
      <c r="H591" t="str">
        <f>INDEX(Bar_data!$A$3:$B$140,MATCH(C591,Bar_data!$A$3:$A$140,FALSE),2)</f>
        <v>Trust050</v>
      </c>
      <c r="I591" t="str">
        <f>INDEX(TrustCAHUB_map!$A$2:$D$139,MATCH($C591,TrustCAHUB_map!$A$2:$A$139,FALSE),3)</f>
        <v>East of England</v>
      </c>
      <c r="J591" t="str">
        <f>INDEX(TrustCAHUB_map!$A$2:$D$139,MATCH($C591,TrustCAHUB_map!$A$2:$A$139,FALSE),4)</f>
        <v>East of England</v>
      </c>
    </row>
    <row r="592" spans="1:10" x14ac:dyDescent="0.3">
      <c r="A592" t="str">
        <f t="shared" si="9"/>
        <v>'RGR2016Curative70+'</v>
      </c>
      <c r="B592">
        <v>2016</v>
      </c>
      <c r="C592" t="s">
        <v>212</v>
      </c>
      <c r="D592" t="s">
        <v>7</v>
      </c>
      <c r="E592" t="s">
        <v>628</v>
      </c>
      <c r="F592">
        <v>1</v>
      </c>
      <c r="G592">
        <v>0</v>
      </c>
      <c r="H592" t="str">
        <f>INDEX(Bar_data!$A$3:$B$140,MATCH(C592,Bar_data!$A$3:$A$140,FALSE),2)</f>
        <v>Trust050</v>
      </c>
      <c r="I592" t="str">
        <f>INDEX(TrustCAHUB_map!$A$2:$D$139,MATCH($C592,TrustCAHUB_map!$A$2:$A$139,FALSE),3)</f>
        <v>East of England</v>
      </c>
      <c r="J592" t="str">
        <f>INDEX(TrustCAHUB_map!$A$2:$D$139,MATCH($C592,TrustCAHUB_map!$A$2:$A$139,FALSE),4)</f>
        <v>East of England</v>
      </c>
    </row>
    <row r="593" spans="1:10" x14ac:dyDescent="0.3">
      <c r="A593" t="str">
        <f t="shared" si="9"/>
        <v>'RGT2016Palliative18-49'</v>
      </c>
      <c r="B593">
        <v>2016</v>
      </c>
      <c r="C593" t="s">
        <v>213</v>
      </c>
      <c r="D593" t="s">
        <v>8</v>
      </c>
      <c r="E593" t="s">
        <v>153</v>
      </c>
      <c r="F593">
        <v>2</v>
      </c>
      <c r="G593">
        <v>0</v>
      </c>
      <c r="H593" t="str">
        <f>INDEX(Bar_data!$A$3:$B$140,MATCH(C593,Bar_data!$A$3:$A$140,FALSE),2)</f>
        <v>Trust051</v>
      </c>
      <c r="I593" t="str">
        <f>INDEX(TrustCAHUB_map!$A$2:$D$139,MATCH($C593,TrustCAHUB_map!$A$2:$A$139,FALSE),3)</f>
        <v>East of England</v>
      </c>
      <c r="J593" t="str">
        <f>INDEX(TrustCAHUB_map!$A$2:$D$139,MATCH($C593,TrustCAHUB_map!$A$2:$A$139,FALSE),4)</f>
        <v>East of England</v>
      </c>
    </row>
    <row r="594" spans="1:10" x14ac:dyDescent="0.3">
      <c r="A594" t="str">
        <f t="shared" si="9"/>
        <v>'RGT2016Curative50-69'</v>
      </c>
      <c r="B594">
        <v>2016</v>
      </c>
      <c r="C594" t="s">
        <v>213</v>
      </c>
      <c r="D594" t="s">
        <v>7</v>
      </c>
      <c r="E594" t="s">
        <v>627</v>
      </c>
      <c r="F594">
        <v>1</v>
      </c>
      <c r="G594">
        <v>0</v>
      </c>
      <c r="H594" t="str">
        <f>INDEX(Bar_data!$A$3:$B$140,MATCH(C594,Bar_data!$A$3:$A$140,FALSE),2)</f>
        <v>Trust051</v>
      </c>
      <c r="I594" t="str">
        <f>INDEX(TrustCAHUB_map!$A$2:$D$139,MATCH($C594,TrustCAHUB_map!$A$2:$A$139,FALSE),3)</f>
        <v>East of England</v>
      </c>
      <c r="J594" t="str">
        <f>INDEX(TrustCAHUB_map!$A$2:$D$139,MATCH($C594,TrustCAHUB_map!$A$2:$A$139,FALSE),4)</f>
        <v>East of England</v>
      </c>
    </row>
    <row r="595" spans="1:10" x14ac:dyDescent="0.3">
      <c r="A595" t="str">
        <f t="shared" si="9"/>
        <v>'RGT2016Palliative50-69'</v>
      </c>
      <c r="B595">
        <v>2016</v>
      </c>
      <c r="C595" t="s">
        <v>213</v>
      </c>
      <c r="D595" t="s">
        <v>8</v>
      </c>
      <c r="E595" t="s">
        <v>627</v>
      </c>
      <c r="F595">
        <v>9</v>
      </c>
      <c r="G595">
        <v>2</v>
      </c>
      <c r="H595" t="str">
        <f>INDEX(Bar_data!$A$3:$B$140,MATCH(C595,Bar_data!$A$3:$A$140,FALSE),2)</f>
        <v>Trust051</v>
      </c>
      <c r="I595" t="str">
        <f>INDEX(TrustCAHUB_map!$A$2:$D$139,MATCH($C595,TrustCAHUB_map!$A$2:$A$139,FALSE),3)</f>
        <v>East of England</v>
      </c>
      <c r="J595" t="str">
        <f>INDEX(TrustCAHUB_map!$A$2:$D$139,MATCH($C595,TrustCAHUB_map!$A$2:$A$139,FALSE),4)</f>
        <v>East of England</v>
      </c>
    </row>
    <row r="596" spans="1:10" x14ac:dyDescent="0.3">
      <c r="A596" t="str">
        <f t="shared" si="9"/>
        <v>'RGT2016Palliative70+'</v>
      </c>
      <c r="B596">
        <v>2016</v>
      </c>
      <c r="C596" t="s">
        <v>213</v>
      </c>
      <c r="D596" t="s">
        <v>8</v>
      </c>
      <c r="E596" t="s">
        <v>628</v>
      </c>
      <c r="F596">
        <v>5</v>
      </c>
      <c r="G596">
        <v>0</v>
      </c>
      <c r="H596" t="str">
        <f>INDEX(Bar_data!$A$3:$B$140,MATCH(C596,Bar_data!$A$3:$A$140,FALSE),2)</f>
        <v>Trust051</v>
      </c>
      <c r="I596" t="str">
        <f>INDEX(TrustCAHUB_map!$A$2:$D$139,MATCH($C596,TrustCAHUB_map!$A$2:$A$139,FALSE),3)</f>
        <v>East of England</v>
      </c>
      <c r="J596" t="str">
        <f>INDEX(TrustCAHUB_map!$A$2:$D$139,MATCH($C596,TrustCAHUB_map!$A$2:$A$139,FALSE),4)</f>
        <v>East of England</v>
      </c>
    </row>
    <row r="597" spans="1:10" x14ac:dyDescent="0.3">
      <c r="A597" t="str">
        <f t="shared" si="9"/>
        <v>'RGT2016Curative70+'</v>
      </c>
      <c r="B597">
        <v>2016</v>
      </c>
      <c r="C597" t="s">
        <v>213</v>
      </c>
      <c r="D597" t="s">
        <v>7</v>
      </c>
      <c r="E597" t="s">
        <v>628</v>
      </c>
      <c r="F597">
        <v>4</v>
      </c>
      <c r="G597">
        <v>0</v>
      </c>
      <c r="H597" t="str">
        <f>INDEX(Bar_data!$A$3:$B$140,MATCH(C597,Bar_data!$A$3:$A$140,FALSE),2)</f>
        <v>Trust051</v>
      </c>
      <c r="I597" t="str">
        <f>INDEX(TrustCAHUB_map!$A$2:$D$139,MATCH($C597,TrustCAHUB_map!$A$2:$A$139,FALSE),3)</f>
        <v>East of England</v>
      </c>
      <c r="J597" t="str">
        <f>INDEX(TrustCAHUB_map!$A$2:$D$139,MATCH($C597,TrustCAHUB_map!$A$2:$A$139,FALSE),4)</f>
        <v>East of England</v>
      </c>
    </row>
    <row r="598" spans="1:10" x14ac:dyDescent="0.3">
      <c r="A598" t="str">
        <f t="shared" si="9"/>
        <v>'RH82016Palliative50-69'</v>
      </c>
      <c r="B598">
        <v>2016</v>
      </c>
      <c r="C598" t="s">
        <v>214</v>
      </c>
      <c r="D598" t="s">
        <v>8</v>
      </c>
      <c r="E598" t="s">
        <v>627</v>
      </c>
      <c r="F598">
        <v>15</v>
      </c>
      <c r="G598">
        <v>2</v>
      </c>
      <c r="H598" t="str">
        <f>INDEX(Bar_data!$A$3:$B$140,MATCH(C598,Bar_data!$A$3:$A$140,FALSE),2)</f>
        <v>Trust052</v>
      </c>
      <c r="I598" t="str">
        <f>INDEX(TrustCAHUB_map!$A$2:$D$139,MATCH($C598,TrustCAHUB_map!$A$2:$A$139,FALSE),3)</f>
        <v>Peninsula</v>
      </c>
      <c r="J598" t="str">
        <f>INDEX(TrustCAHUB_map!$A$2:$D$139,MATCH($C598,TrustCAHUB_map!$A$2:$A$139,FALSE),4)</f>
        <v>South West</v>
      </c>
    </row>
    <row r="599" spans="1:10" x14ac:dyDescent="0.3">
      <c r="A599" t="str">
        <f t="shared" si="9"/>
        <v>'RH82016Curative50-69'</v>
      </c>
      <c r="B599">
        <v>2016</v>
      </c>
      <c r="C599" t="s">
        <v>214</v>
      </c>
      <c r="D599" t="s">
        <v>7</v>
      </c>
      <c r="E599" t="s">
        <v>627</v>
      </c>
      <c r="F599">
        <v>2</v>
      </c>
      <c r="G599">
        <v>0</v>
      </c>
      <c r="H599" t="str">
        <f>INDEX(Bar_data!$A$3:$B$140,MATCH(C599,Bar_data!$A$3:$A$140,FALSE),2)</f>
        <v>Trust052</v>
      </c>
      <c r="I599" t="str">
        <f>INDEX(TrustCAHUB_map!$A$2:$D$139,MATCH($C599,TrustCAHUB_map!$A$2:$A$139,FALSE),3)</f>
        <v>Peninsula</v>
      </c>
      <c r="J599" t="str">
        <f>INDEX(TrustCAHUB_map!$A$2:$D$139,MATCH($C599,TrustCAHUB_map!$A$2:$A$139,FALSE),4)</f>
        <v>South West</v>
      </c>
    </row>
    <row r="600" spans="1:10" x14ac:dyDescent="0.3">
      <c r="A600" t="str">
        <f t="shared" si="9"/>
        <v>'RH82016Curative70+'</v>
      </c>
      <c r="B600">
        <v>2016</v>
      </c>
      <c r="C600" t="s">
        <v>214</v>
      </c>
      <c r="D600" t="s">
        <v>7</v>
      </c>
      <c r="E600" t="s">
        <v>628</v>
      </c>
      <c r="F600">
        <v>4</v>
      </c>
      <c r="G600">
        <v>0</v>
      </c>
      <c r="H600" t="str">
        <f>INDEX(Bar_data!$A$3:$B$140,MATCH(C600,Bar_data!$A$3:$A$140,FALSE),2)</f>
        <v>Trust052</v>
      </c>
      <c r="I600" t="str">
        <f>INDEX(TrustCAHUB_map!$A$2:$D$139,MATCH($C600,TrustCAHUB_map!$A$2:$A$139,FALSE),3)</f>
        <v>Peninsula</v>
      </c>
      <c r="J600" t="str">
        <f>INDEX(TrustCAHUB_map!$A$2:$D$139,MATCH($C600,TrustCAHUB_map!$A$2:$A$139,FALSE),4)</f>
        <v>South West</v>
      </c>
    </row>
    <row r="601" spans="1:10" x14ac:dyDescent="0.3">
      <c r="A601" t="str">
        <f t="shared" si="9"/>
        <v>'RH82016Palliative70+'</v>
      </c>
      <c r="B601">
        <v>2016</v>
      </c>
      <c r="C601" t="s">
        <v>214</v>
      </c>
      <c r="D601" t="s">
        <v>8</v>
      </c>
      <c r="E601" t="s">
        <v>628</v>
      </c>
      <c r="F601">
        <v>9</v>
      </c>
      <c r="G601">
        <v>3</v>
      </c>
      <c r="H601" t="str">
        <f>INDEX(Bar_data!$A$3:$B$140,MATCH(C601,Bar_data!$A$3:$A$140,FALSE),2)</f>
        <v>Trust052</v>
      </c>
      <c r="I601" t="str">
        <f>INDEX(TrustCAHUB_map!$A$2:$D$139,MATCH($C601,TrustCAHUB_map!$A$2:$A$139,FALSE),3)</f>
        <v>Peninsula</v>
      </c>
      <c r="J601" t="str">
        <f>INDEX(TrustCAHUB_map!$A$2:$D$139,MATCH($C601,TrustCAHUB_map!$A$2:$A$139,FALSE),4)</f>
        <v>South West</v>
      </c>
    </row>
    <row r="602" spans="1:10" x14ac:dyDescent="0.3">
      <c r="A602" t="str">
        <f t="shared" si="9"/>
        <v>'RHM2016Curative50-69'</v>
      </c>
      <c r="B602">
        <v>2016</v>
      </c>
      <c r="C602" t="s">
        <v>215</v>
      </c>
      <c r="D602" t="s">
        <v>7</v>
      </c>
      <c r="E602" t="s">
        <v>627</v>
      </c>
      <c r="F602">
        <v>6</v>
      </c>
      <c r="G602">
        <v>0</v>
      </c>
      <c r="H602" t="str">
        <f>INDEX(Bar_data!$A$3:$B$140,MATCH(C602,Bar_data!$A$3:$A$140,FALSE),2)</f>
        <v>Trust053</v>
      </c>
      <c r="I602" t="str">
        <f>INDEX(TrustCAHUB_map!$A$2:$D$139,MATCH($C602,TrustCAHUB_map!$A$2:$A$139,FALSE),3)</f>
        <v>Wessex</v>
      </c>
      <c r="J602" t="str">
        <f>INDEX(TrustCAHUB_map!$A$2:$D$139,MATCH($C602,TrustCAHUB_map!$A$2:$A$139,FALSE),4)</f>
        <v>Wessex</v>
      </c>
    </row>
    <row r="603" spans="1:10" x14ac:dyDescent="0.3">
      <c r="A603" t="str">
        <f t="shared" si="9"/>
        <v>'RHM2016Palliative50-69'</v>
      </c>
      <c r="B603">
        <v>2016</v>
      </c>
      <c r="C603" t="s">
        <v>215</v>
      </c>
      <c r="D603" t="s">
        <v>8</v>
      </c>
      <c r="E603" t="s">
        <v>627</v>
      </c>
      <c r="F603">
        <v>22</v>
      </c>
      <c r="G603">
        <v>0</v>
      </c>
      <c r="H603" t="str">
        <f>INDEX(Bar_data!$A$3:$B$140,MATCH(C603,Bar_data!$A$3:$A$140,FALSE),2)</f>
        <v>Trust053</v>
      </c>
      <c r="I603" t="str">
        <f>INDEX(TrustCAHUB_map!$A$2:$D$139,MATCH($C603,TrustCAHUB_map!$A$2:$A$139,FALSE),3)</f>
        <v>Wessex</v>
      </c>
      <c r="J603" t="str">
        <f>INDEX(TrustCAHUB_map!$A$2:$D$139,MATCH($C603,TrustCAHUB_map!$A$2:$A$139,FALSE),4)</f>
        <v>Wessex</v>
      </c>
    </row>
    <row r="604" spans="1:10" x14ac:dyDescent="0.3">
      <c r="A604" t="str">
        <f t="shared" si="9"/>
        <v>'RHM2016Not assigned50-69'</v>
      </c>
      <c r="B604">
        <v>2016</v>
      </c>
      <c r="C604" t="s">
        <v>215</v>
      </c>
      <c r="D604" t="s">
        <v>477</v>
      </c>
      <c r="E604" t="s">
        <v>627</v>
      </c>
      <c r="F604">
        <v>2</v>
      </c>
      <c r="G604">
        <v>0</v>
      </c>
      <c r="H604" t="str">
        <f>INDEX(Bar_data!$A$3:$B$140,MATCH(C604,Bar_data!$A$3:$A$140,FALSE),2)</f>
        <v>Trust053</v>
      </c>
      <c r="I604" t="str">
        <f>INDEX(TrustCAHUB_map!$A$2:$D$139,MATCH($C604,TrustCAHUB_map!$A$2:$A$139,FALSE),3)</f>
        <v>Wessex</v>
      </c>
      <c r="J604" t="str">
        <f>INDEX(TrustCAHUB_map!$A$2:$D$139,MATCH($C604,TrustCAHUB_map!$A$2:$A$139,FALSE),4)</f>
        <v>Wessex</v>
      </c>
    </row>
    <row r="605" spans="1:10" x14ac:dyDescent="0.3">
      <c r="A605" t="str">
        <f t="shared" si="9"/>
        <v>'RHM2016Not assigned70+'</v>
      </c>
      <c r="B605">
        <v>2016</v>
      </c>
      <c r="C605" t="s">
        <v>215</v>
      </c>
      <c r="D605" t="s">
        <v>477</v>
      </c>
      <c r="E605" t="s">
        <v>628</v>
      </c>
      <c r="F605">
        <v>1</v>
      </c>
      <c r="G605">
        <v>1</v>
      </c>
      <c r="H605" t="str">
        <f>INDEX(Bar_data!$A$3:$B$140,MATCH(C605,Bar_data!$A$3:$A$140,FALSE),2)</f>
        <v>Trust053</v>
      </c>
      <c r="I605" t="str">
        <f>INDEX(TrustCAHUB_map!$A$2:$D$139,MATCH($C605,TrustCAHUB_map!$A$2:$A$139,FALSE),3)</f>
        <v>Wessex</v>
      </c>
      <c r="J605" t="str">
        <f>INDEX(TrustCAHUB_map!$A$2:$D$139,MATCH($C605,TrustCAHUB_map!$A$2:$A$139,FALSE),4)</f>
        <v>Wessex</v>
      </c>
    </row>
    <row r="606" spans="1:10" x14ac:dyDescent="0.3">
      <c r="A606" t="str">
        <f t="shared" si="9"/>
        <v>'RHM2016Palliative70+'</v>
      </c>
      <c r="B606">
        <v>2016</v>
      </c>
      <c r="C606" t="s">
        <v>215</v>
      </c>
      <c r="D606" t="s">
        <v>8</v>
      </c>
      <c r="E606" t="s">
        <v>628</v>
      </c>
      <c r="F606">
        <v>6</v>
      </c>
      <c r="G606">
        <v>2</v>
      </c>
      <c r="H606" t="str">
        <f>INDEX(Bar_data!$A$3:$B$140,MATCH(C606,Bar_data!$A$3:$A$140,FALSE),2)</f>
        <v>Trust053</v>
      </c>
      <c r="I606" t="str">
        <f>INDEX(TrustCAHUB_map!$A$2:$D$139,MATCH($C606,TrustCAHUB_map!$A$2:$A$139,FALSE),3)</f>
        <v>Wessex</v>
      </c>
      <c r="J606" t="str">
        <f>INDEX(TrustCAHUB_map!$A$2:$D$139,MATCH($C606,TrustCAHUB_map!$A$2:$A$139,FALSE),4)</f>
        <v>Wessex</v>
      </c>
    </row>
    <row r="607" spans="1:10" x14ac:dyDescent="0.3">
      <c r="A607" t="str">
        <f t="shared" si="9"/>
        <v>'RHM2016Curative70+'</v>
      </c>
      <c r="B607">
        <v>2016</v>
      </c>
      <c r="C607" t="s">
        <v>215</v>
      </c>
      <c r="D607" t="s">
        <v>7</v>
      </c>
      <c r="E607" t="s">
        <v>628</v>
      </c>
      <c r="F607">
        <v>2</v>
      </c>
      <c r="G607">
        <v>0</v>
      </c>
      <c r="H607" t="str">
        <f>INDEX(Bar_data!$A$3:$B$140,MATCH(C607,Bar_data!$A$3:$A$140,FALSE),2)</f>
        <v>Trust053</v>
      </c>
      <c r="I607" t="str">
        <f>INDEX(TrustCAHUB_map!$A$2:$D$139,MATCH($C607,TrustCAHUB_map!$A$2:$A$139,FALSE),3)</f>
        <v>Wessex</v>
      </c>
      <c r="J607" t="str">
        <f>INDEX(TrustCAHUB_map!$A$2:$D$139,MATCH($C607,TrustCAHUB_map!$A$2:$A$139,FALSE),4)</f>
        <v>Wessex</v>
      </c>
    </row>
    <row r="608" spans="1:10" x14ac:dyDescent="0.3">
      <c r="A608" t="str">
        <f t="shared" si="9"/>
        <v>'RHQ2016Palliative18-49'</v>
      </c>
      <c r="B608">
        <v>2016</v>
      </c>
      <c r="C608" t="s">
        <v>216</v>
      </c>
      <c r="D608" t="s">
        <v>8</v>
      </c>
      <c r="E608" t="s">
        <v>153</v>
      </c>
      <c r="F608">
        <v>4</v>
      </c>
      <c r="G608">
        <v>1</v>
      </c>
      <c r="H608" t="str">
        <f>INDEX(Bar_data!$A$3:$B$140,MATCH(C608,Bar_data!$A$3:$A$140,FALSE),2)</f>
        <v>Trust054</v>
      </c>
      <c r="I608" t="str">
        <f>INDEX(TrustCAHUB_map!$A$2:$D$139,MATCH($C608,TrustCAHUB_map!$A$2:$A$139,FALSE),3)</f>
        <v>South Yorkshire and Bassetlaw</v>
      </c>
      <c r="J608" t="str">
        <f>INDEX(TrustCAHUB_map!$A$2:$D$139,MATCH($C608,TrustCAHUB_map!$A$2:$A$139,FALSE),4)</f>
        <v>Yorkshire and Humber</v>
      </c>
    </row>
    <row r="609" spans="1:10" x14ac:dyDescent="0.3">
      <c r="A609" t="str">
        <f t="shared" si="9"/>
        <v>'RHQ2016Curative18-49'</v>
      </c>
      <c r="B609">
        <v>2016</v>
      </c>
      <c r="C609" t="s">
        <v>216</v>
      </c>
      <c r="D609" t="s">
        <v>7</v>
      </c>
      <c r="E609" t="s">
        <v>153</v>
      </c>
      <c r="F609">
        <v>1</v>
      </c>
      <c r="G609">
        <v>0</v>
      </c>
      <c r="H609" t="str">
        <f>INDEX(Bar_data!$A$3:$B$140,MATCH(C609,Bar_data!$A$3:$A$140,FALSE),2)</f>
        <v>Trust054</v>
      </c>
      <c r="I609" t="str">
        <f>INDEX(TrustCAHUB_map!$A$2:$D$139,MATCH($C609,TrustCAHUB_map!$A$2:$A$139,FALSE),3)</f>
        <v>South Yorkshire and Bassetlaw</v>
      </c>
      <c r="J609" t="str">
        <f>INDEX(TrustCAHUB_map!$A$2:$D$139,MATCH($C609,TrustCAHUB_map!$A$2:$A$139,FALSE),4)</f>
        <v>Yorkshire and Humber</v>
      </c>
    </row>
    <row r="610" spans="1:10" x14ac:dyDescent="0.3">
      <c r="A610" t="str">
        <f t="shared" si="9"/>
        <v>'RHQ2016Palliative50-69'</v>
      </c>
      <c r="B610">
        <v>2016</v>
      </c>
      <c r="C610" t="s">
        <v>216</v>
      </c>
      <c r="D610" t="s">
        <v>8</v>
      </c>
      <c r="E610" t="s">
        <v>627</v>
      </c>
      <c r="F610">
        <v>68</v>
      </c>
      <c r="G610">
        <v>10</v>
      </c>
      <c r="H610" t="str">
        <f>INDEX(Bar_data!$A$3:$B$140,MATCH(C610,Bar_data!$A$3:$A$140,FALSE),2)</f>
        <v>Trust054</v>
      </c>
      <c r="I610" t="str">
        <f>INDEX(TrustCAHUB_map!$A$2:$D$139,MATCH($C610,TrustCAHUB_map!$A$2:$A$139,FALSE),3)</f>
        <v>South Yorkshire and Bassetlaw</v>
      </c>
      <c r="J610" t="str">
        <f>INDEX(TrustCAHUB_map!$A$2:$D$139,MATCH($C610,TrustCAHUB_map!$A$2:$A$139,FALSE),4)</f>
        <v>Yorkshire and Humber</v>
      </c>
    </row>
    <row r="611" spans="1:10" x14ac:dyDescent="0.3">
      <c r="A611" t="str">
        <f t="shared" si="9"/>
        <v>'RHQ2016Curative50-69'</v>
      </c>
      <c r="B611">
        <v>2016</v>
      </c>
      <c r="C611" t="s">
        <v>216</v>
      </c>
      <c r="D611" t="s">
        <v>7</v>
      </c>
      <c r="E611" t="s">
        <v>627</v>
      </c>
      <c r="F611">
        <v>5</v>
      </c>
      <c r="G611">
        <v>0</v>
      </c>
      <c r="H611" t="str">
        <f>INDEX(Bar_data!$A$3:$B$140,MATCH(C611,Bar_data!$A$3:$A$140,FALSE),2)</f>
        <v>Trust054</v>
      </c>
      <c r="I611" t="str">
        <f>INDEX(TrustCAHUB_map!$A$2:$D$139,MATCH($C611,TrustCAHUB_map!$A$2:$A$139,FALSE),3)</f>
        <v>South Yorkshire and Bassetlaw</v>
      </c>
      <c r="J611" t="str">
        <f>INDEX(TrustCAHUB_map!$A$2:$D$139,MATCH($C611,TrustCAHUB_map!$A$2:$A$139,FALSE),4)</f>
        <v>Yorkshire and Humber</v>
      </c>
    </row>
    <row r="612" spans="1:10" x14ac:dyDescent="0.3">
      <c r="A612" t="str">
        <f t="shared" si="9"/>
        <v>'RHQ2016Palliative70+'</v>
      </c>
      <c r="B612">
        <v>2016</v>
      </c>
      <c r="C612" t="s">
        <v>216</v>
      </c>
      <c r="D612" t="s">
        <v>8</v>
      </c>
      <c r="E612" t="s">
        <v>628</v>
      </c>
      <c r="F612">
        <v>75</v>
      </c>
      <c r="G612">
        <v>11</v>
      </c>
      <c r="H612" t="str">
        <f>INDEX(Bar_data!$A$3:$B$140,MATCH(C612,Bar_data!$A$3:$A$140,FALSE),2)</f>
        <v>Trust054</v>
      </c>
      <c r="I612" t="str">
        <f>INDEX(TrustCAHUB_map!$A$2:$D$139,MATCH($C612,TrustCAHUB_map!$A$2:$A$139,FALSE),3)</f>
        <v>South Yorkshire and Bassetlaw</v>
      </c>
      <c r="J612" t="str">
        <f>INDEX(TrustCAHUB_map!$A$2:$D$139,MATCH($C612,TrustCAHUB_map!$A$2:$A$139,FALSE),4)</f>
        <v>Yorkshire and Humber</v>
      </c>
    </row>
    <row r="613" spans="1:10" x14ac:dyDescent="0.3">
      <c r="A613" t="str">
        <f t="shared" si="9"/>
        <v>'RHQ2016Curative70+'</v>
      </c>
      <c r="B613">
        <v>2016</v>
      </c>
      <c r="C613" t="s">
        <v>216</v>
      </c>
      <c r="D613" t="s">
        <v>7</v>
      </c>
      <c r="E613" t="s">
        <v>628</v>
      </c>
      <c r="F613">
        <v>4</v>
      </c>
      <c r="G613">
        <v>0</v>
      </c>
      <c r="H613" t="str">
        <f>INDEX(Bar_data!$A$3:$B$140,MATCH(C613,Bar_data!$A$3:$A$140,FALSE),2)</f>
        <v>Trust054</v>
      </c>
      <c r="I613" t="str">
        <f>INDEX(TrustCAHUB_map!$A$2:$D$139,MATCH($C613,TrustCAHUB_map!$A$2:$A$139,FALSE),3)</f>
        <v>South Yorkshire and Bassetlaw</v>
      </c>
      <c r="J613" t="str">
        <f>INDEX(TrustCAHUB_map!$A$2:$D$139,MATCH($C613,TrustCAHUB_map!$A$2:$A$139,FALSE),4)</f>
        <v>Yorkshire and Humber</v>
      </c>
    </row>
    <row r="614" spans="1:10" x14ac:dyDescent="0.3">
      <c r="A614" t="str">
        <f t="shared" si="9"/>
        <v>'RHU2016Palliative18-49'</v>
      </c>
      <c r="B614">
        <v>2016</v>
      </c>
      <c r="C614" t="s">
        <v>217</v>
      </c>
      <c r="D614" t="s">
        <v>8</v>
      </c>
      <c r="E614" t="s">
        <v>153</v>
      </c>
      <c r="F614">
        <v>1</v>
      </c>
      <c r="G614">
        <v>0</v>
      </c>
      <c r="H614" t="str">
        <f>INDEX(Bar_data!$A$3:$B$140,MATCH(C614,Bar_data!$A$3:$A$140,FALSE),2)</f>
        <v>Trust055</v>
      </c>
      <c r="I614" t="str">
        <f>INDEX(TrustCAHUB_map!$A$2:$D$139,MATCH($C614,TrustCAHUB_map!$A$2:$A$139,FALSE),3)</f>
        <v>Wessex</v>
      </c>
      <c r="J614" t="str">
        <f>INDEX(TrustCAHUB_map!$A$2:$D$139,MATCH($C614,TrustCAHUB_map!$A$2:$A$139,FALSE),4)</f>
        <v>Wessex</v>
      </c>
    </row>
    <row r="615" spans="1:10" x14ac:dyDescent="0.3">
      <c r="A615" t="str">
        <f t="shared" si="9"/>
        <v>'RHU2016Not assigned50-69'</v>
      </c>
      <c r="B615">
        <v>2016</v>
      </c>
      <c r="C615" t="s">
        <v>217</v>
      </c>
      <c r="D615" t="s">
        <v>477</v>
      </c>
      <c r="E615" t="s">
        <v>627</v>
      </c>
      <c r="F615">
        <v>4</v>
      </c>
      <c r="G615">
        <v>0</v>
      </c>
      <c r="H615" t="str">
        <f>INDEX(Bar_data!$A$3:$B$140,MATCH(C615,Bar_data!$A$3:$A$140,FALSE),2)</f>
        <v>Trust055</v>
      </c>
      <c r="I615" t="str">
        <f>INDEX(TrustCAHUB_map!$A$2:$D$139,MATCH($C615,TrustCAHUB_map!$A$2:$A$139,FALSE),3)</f>
        <v>Wessex</v>
      </c>
      <c r="J615" t="str">
        <f>INDEX(TrustCAHUB_map!$A$2:$D$139,MATCH($C615,TrustCAHUB_map!$A$2:$A$139,FALSE),4)</f>
        <v>Wessex</v>
      </c>
    </row>
    <row r="616" spans="1:10" x14ac:dyDescent="0.3">
      <c r="A616" t="str">
        <f t="shared" si="9"/>
        <v>'RHU2016Curative50-69'</v>
      </c>
      <c r="B616">
        <v>2016</v>
      </c>
      <c r="C616" t="s">
        <v>217</v>
      </c>
      <c r="D616" t="s">
        <v>7</v>
      </c>
      <c r="E616" t="s">
        <v>627</v>
      </c>
      <c r="F616">
        <v>1</v>
      </c>
      <c r="G616">
        <v>0</v>
      </c>
      <c r="H616" t="str">
        <f>INDEX(Bar_data!$A$3:$B$140,MATCH(C616,Bar_data!$A$3:$A$140,FALSE),2)</f>
        <v>Trust055</v>
      </c>
      <c r="I616" t="str">
        <f>INDEX(TrustCAHUB_map!$A$2:$D$139,MATCH($C616,TrustCAHUB_map!$A$2:$A$139,FALSE),3)</f>
        <v>Wessex</v>
      </c>
      <c r="J616" t="str">
        <f>INDEX(TrustCAHUB_map!$A$2:$D$139,MATCH($C616,TrustCAHUB_map!$A$2:$A$139,FALSE),4)</f>
        <v>Wessex</v>
      </c>
    </row>
    <row r="617" spans="1:10" x14ac:dyDescent="0.3">
      <c r="A617" t="str">
        <f t="shared" si="9"/>
        <v>'RHU2016Palliative50-69'</v>
      </c>
      <c r="B617">
        <v>2016</v>
      </c>
      <c r="C617" t="s">
        <v>217</v>
      </c>
      <c r="D617" t="s">
        <v>8</v>
      </c>
      <c r="E617" t="s">
        <v>627</v>
      </c>
      <c r="F617">
        <v>24</v>
      </c>
      <c r="G617">
        <v>2</v>
      </c>
      <c r="H617" t="str">
        <f>INDEX(Bar_data!$A$3:$B$140,MATCH(C617,Bar_data!$A$3:$A$140,FALSE),2)</f>
        <v>Trust055</v>
      </c>
      <c r="I617" t="str">
        <f>INDEX(TrustCAHUB_map!$A$2:$D$139,MATCH($C617,TrustCAHUB_map!$A$2:$A$139,FALSE),3)</f>
        <v>Wessex</v>
      </c>
      <c r="J617" t="str">
        <f>INDEX(TrustCAHUB_map!$A$2:$D$139,MATCH($C617,TrustCAHUB_map!$A$2:$A$139,FALSE),4)</f>
        <v>Wessex</v>
      </c>
    </row>
    <row r="618" spans="1:10" x14ac:dyDescent="0.3">
      <c r="A618" t="str">
        <f t="shared" si="9"/>
        <v>'RHU2016Not assigned70+'</v>
      </c>
      <c r="B618">
        <v>2016</v>
      </c>
      <c r="C618" t="s">
        <v>217</v>
      </c>
      <c r="D618" t="s">
        <v>477</v>
      </c>
      <c r="E618" t="s">
        <v>628</v>
      </c>
      <c r="F618">
        <v>2</v>
      </c>
      <c r="G618">
        <v>0</v>
      </c>
      <c r="H618" t="str">
        <f>INDEX(Bar_data!$A$3:$B$140,MATCH(C618,Bar_data!$A$3:$A$140,FALSE),2)</f>
        <v>Trust055</v>
      </c>
      <c r="I618" t="str">
        <f>INDEX(TrustCAHUB_map!$A$2:$D$139,MATCH($C618,TrustCAHUB_map!$A$2:$A$139,FALSE),3)</f>
        <v>Wessex</v>
      </c>
      <c r="J618" t="str">
        <f>INDEX(TrustCAHUB_map!$A$2:$D$139,MATCH($C618,TrustCAHUB_map!$A$2:$A$139,FALSE),4)</f>
        <v>Wessex</v>
      </c>
    </row>
    <row r="619" spans="1:10" x14ac:dyDescent="0.3">
      <c r="A619" t="str">
        <f t="shared" si="9"/>
        <v>'RHU2016Curative70+'</v>
      </c>
      <c r="B619">
        <v>2016</v>
      </c>
      <c r="C619" t="s">
        <v>217</v>
      </c>
      <c r="D619" t="s">
        <v>7</v>
      </c>
      <c r="E619" t="s">
        <v>628</v>
      </c>
      <c r="F619">
        <v>1</v>
      </c>
      <c r="G619">
        <v>0</v>
      </c>
      <c r="H619" t="str">
        <f>INDEX(Bar_data!$A$3:$B$140,MATCH(C619,Bar_data!$A$3:$A$140,FALSE),2)</f>
        <v>Trust055</v>
      </c>
      <c r="I619" t="str">
        <f>INDEX(TrustCAHUB_map!$A$2:$D$139,MATCH($C619,TrustCAHUB_map!$A$2:$A$139,FALSE),3)</f>
        <v>Wessex</v>
      </c>
      <c r="J619" t="str">
        <f>INDEX(TrustCAHUB_map!$A$2:$D$139,MATCH($C619,TrustCAHUB_map!$A$2:$A$139,FALSE),4)</f>
        <v>Wessex</v>
      </c>
    </row>
    <row r="620" spans="1:10" x14ac:dyDescent="0.3">
      <c r="A620" t="str">
        <f t="shared" si="9"/>
        <v>'RHU2016Palliative70+'</v>
      </c>
      <c r="B620">
        <v>2016</v>
      </c>
      <c r="C620" t="s">
        <v>217</v>
      </c>
      <c r="D620" t="s">
        <v>8</v>
      </c>
      <c r="E620" t="s">
        <v>628</v>
      </c>
      <c r="F620">
        <v>21</v>
      </c>
      <c r="G620">
        <v>2</v>
      </c>
      <c r="H620" t="str">
        <f>INDEX(Bar_data!$A$3:$B$140,MATCH(C620,Bar_data!$A$3:$A$140,FALSE),2)</f>
        <v>Trust055</v>
      </c>
      <c r="I620" t="str">
        <f>INDEX(TrustCAHUB_map!$A$2:$D$139,MATCH($C620,TrustCAHUB_map!$A$2:$A$139,FALSE),3)</f>
        <v>Wessex</v>
      </c>
      <c r="J620" t="str">
        <f>INDEX(TrustCAHUB_map!$A$2:$D$139,MATCH($C620,TrustCAHUB_map!$A$2:$A$139,FALSE),4)</f>
        <v>Wessex</v>
      </c>
    </row>
    <row r="621" spans="1:10" x14ac:dyDescent="0.3">
      <c r="A621" t="str">
        <f t="shared" si="9"/>
        <v>'RHW2016Palliative50-69'</v>
      </c>
      <c r="B621">
        <v>2016</v>
      </c>
      <c r="C621" t="s">
        <v>218</v>
      </c>
      <c r="D621" t="s">
        <v>8</v>
      </c>
      <c r="E621" t="s">
        <v>627</v>
      </c>
      <c r="F621">
        <v>5</v>
      </c>
      <c r="G621">
        <v>3</v>
      </c>
      <c r="H621" t="str">
        <f>INDEX(Bar_data!$A$3:$B$140,MATCH(C621,Bar_data!$A$3:$A$140,FALSE),2)</f>
        <v>Trust056</v>
      </c>
      <c r="I621" t="str">
        <f>INDEX(TrustCAHUB_map!$A$2:$D$139,MATCH($C621,TrustCAHUB_map!$A$2:$A$139,FALSE),3)</f>
        <v>Thames Valley</v>
      </c>
      <c r="J621" t="str">
        <f>INDEX(TrustCAHUB_map!$A$2:$D$139,MATCH($C621,TrustCAHUB_map!$A$2:$A$139,FALSE),4)</f>
        <v>Wessex</v>
      </c>
    </row>
    <row r="622" spans="1:10" x14ac:dyDescent="0.3">
      <c r="A622" t="str">
        <f t="shared" si="9"/>
        <v>'RHW2016Curative50-69'</v>
      </c>
      <c r="B622">
        <v>2016</v>
      </c>
      <c r="C622" t="s">
        <v>218</v>
      </c>
      <c r="D622" t="s">
        <v>7</v>
      </c>
      <c r="E622" t="s">
        <v>627</v>
      </c>
      <c r="F622">
        <v>2</v>
      </c>
      <c r="G622">
        <v>0</v>
      </c>
      <c r="H622" t="str">
        <f>INDEX(Bar_data!$A$3:$B$140,MATCH(C622,Bar_data!$A$3:$A$140,FALSE),2)</f>
        <v>Trust056</v>
      </c>
      <c r="I622" t="str">
        <f>INDEX(TrustCAHUB_map!$A$2:$D$139,MATCH($C622,TrustCAHUB_map!$A$2:$A$139,FALSE),3)</f>
        <v>Thames Valley</v>
      </c>
      <c r="J622" t="str">
        <f>INDEX(TrustCAHUB_map!$A$2:$D$139,MATCH($C622,TrustCAHUB_map!$A$2:$A$139,FALSE),4)</f>
        <v>Wessex</v>
      </c>
    </row>
    <row r="623" spans="1:10" x14ac:dyDescent="0.3">
      <c r="A623" t="str">
        <f t="shared" si="9"/>
        <v>'RHW2016Palliative70+'</v>
      </c>
      <c r="B623">
        <v>2016</v>
      </c>
      <c r="C623" t="s">
        <v>218</v>
      </c>
      <c r="D623" t="s">
        <v>8</v>
      </c>
      <c r="E623" t="s">
        <v>628</v>
      </c>
      <c r="F623">
        <v>2</v>
      </c>
      <c r="G623">
        <v>0</v>
      </c>
      <c r="H623" t="str">
        <f>INDEX(Bar_data!$A$3:$B$140,MATCH(C623,Bar_data!$A$3:$A$140,FALSE),2)</f>
        <v>Trust056</v>
      </c>
      <c r="I623" t="str">
        <f>INDEX(TrustCAHUB_map!$A$2:$D$139,MATCH($C623,TrustCAHUB_map!$A$2:$A$139,FALSE),3)</f>
        <v>Thames Valley</v>
      </c>
      <c r="J623" t="str">
        <f>INDEX(TrustCAHUB_map!$A$2:$D$139,MATCH($C623,TrustCAHUB_map!$A$2:$A$139,FALSE),4)</f>
        <v>Wessex</v>
      </c>
    </row>
    <row r="624" spans="1:10" x14ac:dyDescent="0.3">
      <c r="A624" t="str">
        <f t="shared" si="9"/>
        <v>'RHW2016Curative70+'</v>
      </c>
      <c r="B624">
        <v>2016</v>
      </c>
      <c r="C624" t="s">
        <v>218</v>
      </c>
      <c r="D624" t="s">
        <v>7</v>
      </c>
      <c r="E624" t="s">
        <v>628</v>
      </c>
      <c r="F624">
        <v>3</v>
      </c>
      <c r="G624">
        <v>0</v>
      </c>
      <c r="H624" t="str">
        <f>INDEX(Bar_data!$A$3:$B$140,MATCH(C624,Bar_data!$A$3:$A$140,FALSE),2)</f>
        <v>Trust056</v>
      </c>
      <c r="I624" t="str">
        <f>INDEX(TrustCAHUB_map!$A$2:$D$139,MATCH($C624,TrustCAHUB_map!$A$2:$A$139,FALSE),3)</f>
        <v>Thames Valley</v>
      </c>
      <c r="J624" t="str">
        <f>INDEX(TrustCAHUB_map!$A$2:$D$139,MATCH($C624,TrustCAHUB_map!$A$2:$A$139,FALSE),4)</f>
        <v>Wessex</v>
      </c>
    </row>
    <row r="625" spans="1:10" x14ac:dyDescent="0.3">
      <c r="A625" t="str">
        <f t="shared" si="9"/>
        <v>'RJ12016Not assigned18-49'</v>
      </c>
      <c r="B625">
        <v>2016</v>
      </c>
      <c r="C625" t="s">
        <v>219</v>
      </c>
      <c r="D625" t="s">
        <v>477</v>
      </c>
      <c r="E625" t="s">
        <v>153</v>
      </c>
      <c r="F625">
        <v>1</v>
      </c>
      <c r="G625">
        <v>0</v>
      </c>
      <c r="H625" t="str">
        <f>INDEX(Bar_data!$A$3:$B$140,MATCH(C625,Bar_data!$A$3:$A$140,FALSE),2)</f>
        <v>Trust057</v>
      </c>
      <c r="I625" t="str">
        <f>INDEX(TrustCAHUB_map!$A$2:$D$139,MATCH($C625,TrustCAHUB_map!$A$2:$A$139,FALSE),3)</f>
        <v>South East London</v>
      </c>
      <c r="J625" t="str">
        <f>INDEX(TrustCAHUB_map!$A$2:$D$139,MATCH($C625,TrustCAHUB_map!$A$2:$A$139,FALSE),4)</f>
        <v>London</v>
      </c>
    </row>
    <row r="626" spans="1:10" x14ac:dyDescent="0.3">
      <c r="A626" t="str">
        <f t="shared" si="9"/>
        <v>'RJ12016Curative18-49'</v>
      </c>
      <c r="B626">
        <v>2016</v>
      </c>
      <c r="C626" t="s">
        <v>219</v>
      </c>
      <c r="D626" t="s">
        <v>7</v>
      </c>
      <c r="E626" t="s">
        <v>153</v>
      </c>
      <c r="F626">
        <v>1</v>
      </c>
      <c r="G626">
        <v>0</v>
      </c>
      <c r="H626" t="str">
        <f>INDEX(Bar_data!$A$3:$B$140,MATCH(C626,Bar_data!$A$3:$A$140,FALSE),2)</f>
        <v>Trust057</v>
      </c>
      <c r="I626" t="str">
        <f>INDEX(TrustCAHUB_map!$A$2:$D$139,MATCH($C626,TrustCAHUB_map!$A$2:$A$139,FALSE),3)</f>
        <v>South East London</v>
      </c>
      <c r="J626" t="str">
        <f>INDEX(TrustCAHUB_map!$A$2:$D$139,MATCH($C626,TrustCAHUB_map!$A$2:$A$139,FALSE),4)</f>
        <v>London</v>
      </c>
    </row>
    <row r="627" spans="1:10" x14ac:dyDescent="0.3">
      <c r="A627" t="str">
        <f t="shared" si="9"/>
        <v>'RJ12016Curative50-69'</v>
      </c>
      <c r="B627">
        <v>2016</v>
      </c>
      <c r="C627" t="s">
        <v>219</v>
      </c>
      <c r="D627" t="s">
        <v>7</v>
      </c>
      <c r="E627" t="s">
        <v>627</v>
      </c>
      <c r="F627">
        <v>3</v>
      </c>
      <c r="G627">
        <v>0</v>
      </c>
      <c r="H627" t="str">
        <f>INDEX(Bar_data!$A$3:$B$140,MATCH(C627,Bar_data!$A$3:$A$140,FALSE),2)</f>
        <v>Trust057</v>
      </c>
      <c r="I627" t="str">
        <f>INDEX(TrustCAHUB_map!$A$2:$D$139,MATCH($C627,TrustCAHUB_map!$A$2:$A$139,FALSE),3)</f>
        <v>South East London</v>
      </c>
      <c r="J627" t="str">
        <f>INDEX(TrustCAHUB_map!$A$2:$D$139,MATCH($C627,TrustCAHUB_map!$A$2:$A$139,FALSE),4)</f>
        <v>London</v>
      </c>
    </row>
    <row r="628" spans="1:10" x14ac:dyDescent="0.3">
      <c r="A628" t="str">
        <f t="shared" si="9"/>
        <v>'RJ12016Not assigned50-69'</v>
      </c>
      <c r="B628">
        <v>2016</v>
      </c>
      <c r="C628" t="s">
        <v>219</v>
      </c>
      <c r="D628" t="s">
        <v>477</v>
      </c>
      <c r="E628" t="s">
        <v>627</v>
      </c>
      <c r="F628">
        <v>7</v>
      </c>
      <c r="G628">
        <v>0</v>
      </c>
      <c r="H628" t="str">
        <f>INDEX(Bar_data!$A$3:$B$140,MATCH(C628,Bar_data!$A$3:$A$140,FALSE),2)</f>
        <v>Trust057</v>
      </c>
      <c r="I628" t="str">
        <f>INDEX(TrustCAHUB_map!$A$2:$D$139,MATCH($C628,TrustCAHUB_map!$A$2:$A$139,FALSE),3)</f>
        <v>South East London</v>
      </c>
      <c r="J628" t="str">
        <f>INDEX(TrustCAHUB_map!$A$2:$D$139,MATCH($C628,TrustCAHUB_map!$A$2:$A$139,FALSE),4)</f>
        <v>London</v>
      </c>
    </row>
    <row r="629" spans="1:10" x14ac:dyDescent="0.3">
      <c r="A629" t="str">
        <f t="shared" si="9"/>
        <v>'RJ12016Palliative50-69'</v>
      </c>
      <c r="B629">
        <v>2016</v>
      </c>
      <c r="C629" t="s">
        <v>219</v>
      </c>
      <c r="D629" t="s">
        <v>8</v>
      </c>
      <c r="E629" t="s">
        <v>627</v>
      </c>
      <c r="F629">
        <v>12</v>
      </c>
      <c r="G629">
        <v>2</v>
      </c>
      <c r="H629" t="str">
        <f>INDEX(Bar_data!$A$3:$B$140,MATCH(C629,Bar_data!$A$3:$A$140,FALSE),2)</f>
        <v>Trust057</v>
      </c>
      <c r="I629" t="str">
        <f>INDEX(TrustCAHUB_map!$A$2:$D$139,MATCH($C629,TrustCAHUB_map!$A$2:$A$139,FALSE),3)</f>
        <v>South East London</v>
      </c>
      <c r="J629" t="str">
        <f>INDEX(TrustCAHUB_map!$A$2:$D$139,MATCH($C629,TrustCAHUB_map!$A$2:$A$139,FALSE),4)</f>
        <v>London</v>
      </c>
    </row>
    <row r="630" spans="1:10" x14ac:dyDescent="0.3">
      <c r="A630" t="str">
        <f t="shared" si="9"/>
        <v>'RJ12016Not assigned70+'</v>
      </c>
      <c r="B630">
        <v>2016</v>
      </c>
      <c r="C630" t="s">
        <v>219</v>
      </c>
      <c r="D630" t="s">
        <v>477</v>
      </c>
      <c r="E630" t="s">
        <v>628</v>
      </c>
      <c r="F630">
        <v>3</v>
      </c>
      <c r="G630">
        <v>0</v>
      </c>
      <c r="H630" t="str">
        <f>INDEX(Bar_data!$A$3:$B$140,MATCH(C630,Bar_data!$A$3:$A$140,FALSE),2)</f>
        <v>Trust057</v>
      </c>
      <c r="I630" t="str">
        <f>INDEX(TrustCAHUB_map!$A$2:$D$139,MATCH($C630,TrustCAHUB_map!$A$2:$A$139,FALSE),3)</f>
        <v>South East London</v>
      </c>
      <c r="J630" t="str">
        <f>INDEX(TrustCAHUB_map!$A$2:$D$139,MATCH($C630,TrustCAHUB_map!$A$2:$A$139,FALSE),4)</f>
        <v>London</v>
      </c>
    </row>
    <row r="631" spans="1:10" x14ac:dyDescent="0.3">
      <c r="A631" t="str">
        <f t="shared" si="9"/>
        <v>'RJ12016Palliative70+'</v>
      </c>
      <c r="B631">
        <v>2016</v>
      </c>
      <c r="C631" t="s">
        <v>219</v>
      </c>
      <c r="D631" t="s">
        <v>8</v>
      </c>
      <c r="E631" t="s">
        <v>628</v>
      </c>
      <c r="F631">
        <v>9</v>
      </c>
      <c r="G631">
        <v>1</v>
      </c>
      <c r="H631" t="str">
        <f>INDEX(Bar_data!$A$3:$B$140,MATCH(C631,Bar_data!$A$3:$A$140,FALSE),2)</f>
        <v>Trust057</v>
      </c>
      <c r="I631" t="str">
        <f>INDEX(TrustCAHUB_map!$A$2:$D$139,MATCH($C631,TrustCAHUB_map!$A$2:$A$139,FALSE),3)</f>
        <v>South East London</v>
      </c>
      <c r="J631" t="str">
        <f>INDEX(TrustCAHUB_map!$A$2:$D$139,MATCH($C631,TrustCAHUB_map!$A$2:$A$139,FALSE),4)</f>
        <v>London</v>
      </c>
    </row>
    <row r="632" spans="1:10" x14ac:dyDescent="0.3">
      <c r="A632" t="str">
        <f t="shared" si="9"/>
        <v>'RJ12016Curative70+'</v>
      </c>
      <c r="B632">
        <v>2016</v>
      </c>
      <c r="C632" t="s">
        <v>219</v>
      </c>
      <c r="D632" t="s">
        <v>7</v>
      </c>
      <c r="E632" t="s">
        <v>628</v>
      </c>
      <c r="F632">
        <v>2</v>
      </c>
      <c r="G632">
        <v>0</v>
      </c>
      <c r="H632" t="str">
        <f>INDEX(Bar_data!$A$3:$B$140,MATCH(C632,Bar_data!$A$3:$A$140,FALSE),2)</f>
        <v>Trust057</v>
      </c>
      <c r="I632" t="str">
        <f>INDEX(TrustCAHUB_map!$A$2:$D$139,MATCH($C632,TrustCAHUB_map!$A$2:$A$139,FALSE),3)</f>
        <v>South East London</v>
      </c>
      <c r="J632" t="str">
        <f>INDEX(TrustCAHUB_map!$A$2:$D$139,MATCH($C632,TrustCAHUB_map!$A$2:$A$139,FALSE),4)</f>
        <v>London</v>
      </c>
    </row>
    <row r="633" spans="1:10" x14ac:dyDescent="0.3">
      <c r="A633" t="str">
        <f t="shared" si="9"/>
        <v>'RJ22016Palliative50-69'</v>
      </c>
      <c r="B633">
        <v>2016</v>
      </c>
      <c r="C633" t="s">
        <v>220</v>
      </c>
      <c r="D633" t="s">
        <v>8</v>
      </c>
      <c r="E633" t="s">
        <v>627</v>
      </c>
      <c r="F633">
        <v>10</v>
      </c>
      <c r="G633">
        <v>1</v>
      </c>
      <c r="H633" t="str">
        <f>INDEX(Bar_data!$A$3:$B$140,MATCH(C633,Bar_data!$A$3:$A$140,FALSE),2)</f>
        <v>Trust058</v>
      </c>
      <c r="I633" t="str">
        <f>INDEX(TrustCAHUB_map!$A$2:$D$139,MATCH($C633,TrustCAHUB_map!$A$2:$A$139,FALSE),3)</f>
        <v>South East London</v>
      </c>
      <c r="J633" t="str">
        <f>INDEX(TrustCAHUB_map!$A$2:$D$139,MATCH($C633,TrustCAHUB_map!$A$2:$A$139,FALSE),4)</f>
        <v>London</v>
      </c>
    </row>
    <row r="634" spans="1:10" x14ac:dyDescent="0.3">
      <c r="A634" t="str">
        <f t="shared" si="9"/>
        <v>'RJ22016Not assigned70+'</v>
      </c>
      <c r="B634">
        <v>2016</v>
      </c>
      <c r="C634" t="s">
        <v>220</v>
      </c>
      <c r="D634" t="s">
        <v>477</v>
      </c>
      <c r="E634" t="s">
        <v>628</v>
      </c>
      <c r="F634">
        <v>1</v>
      </c>
      <c r="G634">
        <v>0</v>
      </c>
      <c r="H634" t="str">
        <f>INDEX(Bar_data!$A$3:$B$140,MATCH(C634,Bar_data!$A$3:$A$140,FALSE),2)</f>
        <v>Trust058</v>
      </c>
      <c r="I634" t="str">
        <f>INDEX(TrustCAHUB_map!$A$2:$D$139,MATCH($C634,TrustCAHUB_map!$A$2:$A$139,FALSE),3)</f>
        <v>South East London</v>
      </c>
      <c r="J634" t="str">
        <f>INDEX(TrustCAHUB_map!$A$2:$D$139,MATCH($C634,TrustCAHUB_map!$A$2:$A$139,FALSE),4)</f>
        <v>London</v>
      </c>
    </row>
    <row r="635" spans="1:10" x14ac:dyDescent="0.3">
      <c r="A635" t="str">
        <f t="shared" si="9"/>
        <v>'RJ22016Palliative70+'</v>
      </c>
      <c r="B635">
        <v>2016</v>
      </c>
      <c r="C635" t="s">
        <v>220</v>
      </c>
      <c r="D635" t="s">
        <v>8</v>
      </c>
      <c r="E635" t="s">
        <v>628</v>
      </c>
      <c r="F635">
        <v>8</v>
      </c>
      <c r="G635">
        <v>0</v>
      </c>
      <c r="H635" t="str">
        <f>INDEX(Bar_data!$A$3:$B$140,MATCH(C635,Bar_data!$A$3:$A$140,FALSE),2)</f>
        <v>Trust058</v>
      </c>
      <c r="I635" t="str">
        <f>INDEX(TrustCAHUB_map!$A$2:$D$139,MATCH($C635,TrustCAHUB_map!$A$2:$A$139,FALSE),3)</f>
        <v>South East London</v>
      </c>
      <c r="J635" t="str">
        <f>INDEX(TrustCAHUB_map!$A$2:$D$139,MATCH($C635,TrustCAHUB_map!$A$2:$A$139,FALSE),4)</f>
        <v>London</v>
      </c>
    </row>
    <row r="636" spans="1:10" x14ac:dyDescent="0.3">
      <c r="A636" s="22" t="str">
        <f t="shared" si="9"/>
        <v>'RJ72016Palliative18-49'</v>
      </c>
      <c r="B636">
        <v>2016</v>
      </c>
      <c r="C636" t="s">
        <v>222</v>
      </c>
      <c r="D636" t="s">
        <v>8</v>
      </c>
      <c r="E636" t="s">
        <v>153</v>
      </c>
      <c r="F636">
        <v>1</v>
      </c>
      <c r="G636">
        <v>0</v>
      </c>
      <c r="H636" s="22" t="str">
        <f>INDEX(Bar_data!$A$3:$B$140,MATCH(C636,Bar_data!$A$3:$A$140,FALSE),2)</f>
        <v>Trust060</v>
      </c>
      <c r="I636" s="22" t="str">
        <f>INDEX(TrustCAHUB_map!$A$2:$D$139,MATCH($C636,TrustCAHUB_map!$A$2:$A$139,FALSE),3)</f>
        <v>North West and South West London</v>
      </c>
      <c r="J636" s="22" t="str">
        <f>INDEX(TrustCAHUB_map!$A$2:$D$139,MATCH($C636,TrustCAHUB_map!$A$2:$A$139,FALSE),4)</f>
        <v>London</v>
      </c>
    </row>
    <row r="637" spans="1:10" x14ac:dyDescent="0.3">
      <c r="A637" s="22" t="str">
        <f t="shared" si="9"/>
        <v>'RJ72016Palliative50-69'</v>
      </c>
      <c r="B637">
        <v>2016</v>
      </c>
      <c r="C637" t="s">
        <v>222</v>
      </c>
      <c r="D637" t="s">
        <v>8</v>
      </c>
      <c r="E637" t="s">
        <v>627</v>
      </c>
      <c r="F637">
        <v>11</v>
      </c>
      <c r="G637">
        <v>2</v>
      </c>
      <c r="H637" s="22" t="str">
        <f>INDEX(Bar_data!$A$3:$B$140,MATCH(C637,Bar_data!$A$3:$A$140,FALSE),2)</f>
        <v>Trust060</v>
      </c>
      <c r="I637" s="22" t="str">
        <f>INDEX(TrustCAHUB_map!$A$2:$D$139,MATCH($C637,TrustCAHUB_map!$A$2:$A$139,FALSE),3)</f>
        <v>North West and South West London</v>
      </c>
      <c r="J637" s="22" t="str">
        <f>INDEX(TrustCAHUB_map!$A$2:$D$139,MATCH($C637,TrustCAHUB_map!$A$2:$A$139,FALSE),4)</f>
        <v>London</v>
      </c>
    </row>
    <row r="638" spans="1:10" x14ac:dyDescent="0.3">
      <c r="A638" s="22" t="str">
        <f t="shared" si="9"/>
        <v>'RJ72016Palliative70+'</v>
      </c>
      <c r="B638">
        <v>2016</v>
      </c>
      <c r="C638" t="s">
        <v>222</v>
      </c>
      <c r="D638" t="s">
        <v>8</v>
      </c>
      <c r="E638" t="s">
        <v>628</v>
      </c>
      <c r="F638">
        <v>14</v>
      </c>
      <c r="G638">
        <v>2</v>
      </c>
      <c r="H638" s="22" t="str">
        <f>INDEX(Bar_data!$A$3:$B$140,MATCH(C638,Bar_data!$A$3:$A$140,FALSE),2)</f>
        <v>Trust060</v>
      </c>
      <c r="I638" s="22" t="str">
        <f>INDEX(TrustCAHUB_map!$A$2:$D$139,MATCH($C638,TrustCAHUB_map!$A$2:$A$139,FALSE),3)</f>
        <v>North West and South West London</v>
      </c>
      <c r="J638" s="22" t="str">
        <f>INDEX(TrustCAHUB_map!$A$2:$D$139,MATCH($C638,TrustCAHUB_map!$A$2:$A$139,FALSE),4)</f>
        <v>London</v>
      </c>
    </row>
    <row r="639" spans="1:10" x14ac:dyDescent="0.3">
      <c r="A639" s="22" t="str">
        <f t="shared" si="9"/>
        <v>'RJC2016Palliative50-69'</v>
      </c>
      <c r="B639">
        <v>2016</v>
      </c>
      <c r="C639" t="s">
        <v>223</v>
      </c>
      <c r="D639" t="s">
        <v>8</v>
      </c>
      <c r="E639" t="s">
        <v>627</v>
      </c>
      <c r="F639">
        <v>5</v>
      </c>
      <c r="G639">
        <v>0</v>
      </c>
      <c r="H639" s="22" t="str">
        <f>INDEX(Bar_data!$A$3:$B$140,MATCH(C639,Bar_data!$A$3:$A$140,FALSE),2)</f>
        <v>Trust061</v>
      </c>
      <c r="I639" s="22" t="str">
        <f>INDEX(TrustCAHUB_map!$A$2:$D$139,MATCH($C639,TrustCAHUB_map!$A$2:$A$139,FALSE),3)</f>
        <v>West Midlands</v>
      </c>
      <c r="J639" s="22" t="str">
        <f>INDEX(TrustCAHUB_map!$A$2:$D$139,MATCH($C639,TrustCAHUB_map!$A$2:$A$139,FALSE),4)</f>
        <v>West Midlands</v>
      </c>
    </row>
    <row r="640" spans="1:10" x14ac:dyDescent="0.3">
      <c r="A640" s="22" t="str">
        <f t="shared" si="9"/>
        <v>'RJC2016Palliative70+'</v>
      </c>
      <c r="B640">
        <v>2016</v>
      </c>
      <c r="C640" t="s">
        <v>223</v>
      </c>
      <c r="D640" t="s">
        <v>8</v>
      </c>
      <c r="E640" t="s">
        <v>628</v>
      </c>
      <c r="F640">
        <v>2</v>
      </c>
      <c r="G640">
        <v>0</v>
      </c>
      <c r="H640" s="22" t="str">
        <f>INDEX(Bar_data!$A$3:$B$140,MATCH(C640,Bar_data!$A$3:$A$140,FALSE),2)</f>
        <v>Trust061</v>
      </c>
      <c r="I640" s="22" t="str">
        <f>INDEX(TrustCAHUB_map!$A$2:$D$139,MATCH($C640,TrustCAHUB_map!$A$2:$A$139,FALSE),3)</f>
        <v>West Midlands</v>
      </c>
      <c r="J640" s="22" t="str">
        <f>INDEX(TrustCAHUB_map!$A$2:$D$139,MATCH($C640,TrustCAHUB_map!$A$2:$A$139,FALSE),4)</f>
        <v>West Midlands</v>
      </c>
    </row>
    <row r="641" spans="1:10" x14ac:dyDescent="0.3">
      <c r="A641" s="22" t="str">
        <f t="shared" si="9"/>
        <v>'RJC2016Curative70+'</v>
      </c>
      <c r="B641">
        <v>2016</v>
      </c>
      <c r="C641" t="s">
        <v>223</v>
      </c>
      <c r="D641" t="s">
        <v>7</v>
      </c>
      <c r="E641" t="s">
        <v>628</v>
      </c>
      <c r="F641">
        <v>1</v>
      </c>
      <c r="G641">
        <v>0</v>
      </c>
      <c r="H641" s="22" t="str">
        <f>INDEX(Bar_data!$A$3:$B$140,MATCH(C641,Bar_data!$A$3:$A$140,FALSE),2)</f>
        <v>Trust061</v>
      </c>
      <c r="I641" s="22" t="str">
        <f>INDEX(TrustCAHUB_map!$A$2:$D$139,MATCH($C641,TrustCAHUB_map!$A$2:$A$139,FALSE),3)</f>
        <v>West Midlands</v>
      </c>
      <c r="J641" s="22" t="str">
        <f>INDEX(TrustCAHUB_map!$A$2:$D$139,MATCH($C641,TrustCAHUB_map!$A$2:$A$139,FALSE),4)</f>
        <v>West Midlands</v>
      </c>
    </row>
    <row r="642" spans="1:10" x14ac:dyDescent="0.3">
      <c r="A642" s="22" t="str">
        <f t="shared" si="9"/>
        <v>'RJE2016Palliative18-49'</v>
      </c>
      <c r="B642">
        <v>2016</v>
      </c>
      <c r="C642" t="s">
        <v>224</v>
      </c>
      <c r="D642" t="s">
        <v>8</v>
      </c>
      <c r="E642" t="s">
        <v>153</v>
      </c>
      <c r="F642">
        <v>1</v>
      </c>
      <c r="G642">
        <v>0</v>
      </c>
      <c r="H642" s="22" t="str">
        <f>INDEX(Bar_data!$A$3:$B$140,MATCH(C642,Bar_data!$A$3:$A$140,FALSE),2)</f>
        <v>Trust062</v>
      </c>
      <c r="I642" s="22" t="str">
        <f>INDEX(TrustCAHUB_map!$A$2:$D$139,MATCH($C642,TrustCAHUB_map!$A$2:$A$139,FALSE),3)</f>
        <v>West Midlands</v>
      </c>
      <c r="J642" s="22" t="str">
        <f>INDEX(TrustCAHUB_map!$A$2:$D$139,MATCH($C642,TrustCAHUB_map!$A$2:$A$139,FALSE),4)</f>
        <v>West Midlands</v>
      </c>
    </row>
    <row r="643" spans="1:10" x14ac:dyDescent="0.3">
      <c r="A643" s="22" t="str">
        <f t="shared" ref="A643:A706" si="10">"'"&amp;C643&amp;B643&amp;D643&amp;E643&amp;"'"</f>
        <v>'RJE2016Palliative50-69'</v>
      </c>
      <c r="B643">
        <v>2016</v>
      </c>
      <c r="C643" t="s">
        <v>224</v>
      </c>
      <c r="D643" t="s">
        <v>8</v>
      </c>
      <c r="E643" t="s">
        <v>627</v>
      </c>
      <c r="F643">
        <v>30</v>
      </c>
      <c r="G643">
        <v>4</v>
      </c>
      <c r="H643" s="22" t="str">
        <f>INDEX(Bar_data!$A$3:$B$140,MATCH(C643,Bar_data!$A$3:$A$140,FALSE),2)</f>
        <v>Trust062</v>
      </c>
      <c r="I643" s="22" t="str">
        <f>INDEX(TrustCAHUB_map!$A$2:$D$139,MATCH($C643,TrustCAHUB_map!$A$2:$A$139,FALSE),3)</f>
        <v>West Midlands</v>
      </c>
      <c r="J643" s="22" t="str">
        <f>INDEX(TrustCAHUB_map!$A$2:$D$139,MATCH($C643,TrustCAHUB_map!$A$2:$A$139,FALSE),4)</f>
        <v>West Midlands</v>
      </c>
    </row>
    <row r="644" spans="1:10" x14ac:dyDescent="0.3">
      <c r="A644" s="22" t="str">
        <f t="shared" si="10"/>
        <v>'RJE2016Curative50-69'</v>
      </c>
      <c r="B644">
        <v>2016</v>
      </c>
      <c r="C644" t="s">
        <v>224</v>
      </c>
      <c r="D644" t="s">
        <v>7</v>
      </c>
      <c r="E644" t="s">
        <v>627</v>
      </c>
      <c r="F644">
        <v>4</v>
      </c>
      <c r="G644">
        <v>0</v>
      </c>
      <c r="H644" s="22" t="str">
        <f>INDEX(Bar_data!$A$3:$B$140,MATCH(C644,Bar_data!$A$3:$A$140,FALSE),2)</f>
        <v>Trust062</v>
      </c>
      <c r="I644" s="22" t="str">
        <f>INDEX(TrustCAHUB_map!$A$2:$D$139,MATCH($C644,TrustCAHUB_map!$A$2:$A$139,FALSE),3)</f>
        <v>West Midlands</v>
      </c>
      <c r="J644" s="22" t="str">
        <f>INDEX(TrustCAHUB_map!$A$2:$D$139,MATCH($C644,TrustCAHUB_map!$A$2:$A$139,FALSE),4)</f>
        <v>West Midlands</v>
      </c>
    </row>
    <row r="645" spans="1:10" x14ac:dyDescent="0.3">
      <c r="A645" s="22" t="str">
        <f t="shared" si="10"/>
        <v>'RJE2016Palliative70+'</v>
      </c>
      <c r="B645">
        <v>2016</v>
      </c>
      <c r="C645" t="s">
        <v>224</v>
      </c>
      <c r="D645" t="s">
        <v>8</v>
      </c>
      <c r="E645" t="s">
        <v>628</v>
      </c>
      <c r="F645">
        <v>19</v>
      </c>
      <c r="G645">
        <v>3</v>
      </c>
      <c r="H645" s="22" t="str">
        <f>INDEX(Bar_data!$A$3:$B$140,MATCH(C645,Bar_data!$A$3:$A$140,FALSE),2)</f>
        <v>Trust062</v>
      </c>
      <c r="I645" s="22" t="str">
        <f>INDEX(TrustCAHUB_map!$A$2:$D$139,MATCH($C645,TrustCAHUB_map!$A$2:$A$139,FALSE),3)</f>
        <v>West Midlands</v>
      </c>
      <c r="J645" s="22" t="str">
        <f>INDEX(TrustCAHUB_map!$A$2:$D$139,MATCH($C645,TrustCAHUB_map!$A$2:$A$139,FALSE),4)</f>
        <v>West Midlands</v>
      </c>
    </row>
    <row r="646" spans="1:10" x14ac:dyDescent="0.3">
      <c r="A646" s="22" t="str">
        <f t="shared" si="10"/>
        <v>'RJE2016Curative70+'</v>
      </c>
      <c r="B646">
        <v>2016</v>
      </c>
      <c r="C646" t="s">
        <v>224</v>
      </c>
      <c r="D646" t="s">
        <v>7</v>
      </c>
      <c r="E646" t="s">
        <v>628</v>
      </c>
      <c r="F646">
        <v>2</v>
      </c>
      <c r="G646">
        <v>0</v>
      </c>
      <c r="H646" s="22" t="str">
        <f>INDEX(Bar_data!$A$3:$B$140,MATCH(C646,Bar_data!$A$3:$A$140,FALSE),2)</f>
        <v>Trust062</v>
      </c>
      <c r="I646" s="22" t="str">
        <f>INDEX(TrustCAHUB_map!$A$2:$D$139,MATCH($C646,TrustCAHUB_map!$A$2:$A$139,FALSE),3)</f>
        <v>West Midlands</v>
      </c>
      <c r="J646" s="22" t="str">
        <f>INDEX(TrustCAHUB_map!$A$2:$D$139,MATCH($C646,TrustCAHUB_map!$A$2:$A$139,FALSE),4)</f>
        <v>West Midlands</v>
      </c>
    </row>
    <row r="647" spans="1:10" x14ac:dyDescent="0.3">
      <c r="A647" s="22" t="str">
        <f t="shared" si="10"/>
        <v>'RJL2016Palliative50-69'</v>
      </c>
      <c r="B647">
        <v>2016</v>
      </c>
      <c r="C647" t="s">
        <v>225</v>
      </c>
      <c r="D647" t="s">
        <v>8</v>
      </c>
      <c r="E647" t="s">
        <v>627</v>
      </c>
      <c r="F647">
        <v>10</v>
      </c>
      <c r="G647">
        <v>3</v>
      </c>
      <c r="H647" s="22" t="str">
        <f>INDEX(Bar_data!$A$3:$B$140,MATCH(C647,Bar_data!$A$3:$A$140,FALSE),2)</f>
        <v>Trust064</v>
      </c>
      <c r="I647" s="22" t="str">
        <f>INDEX(TrustCAHUB_map!$A$2:$D$139,MATCH($C647,TrustCAHUB_map!$A$2:$A$139,FALSE),3)</f>
        <v>Humber, Coast and Vale</v>
      </c>
      <c r="J647" s="22" t="str">
        <f>INDEX(TrustCAHUB_map!$A$2:$D$139,MATCH($C647,TrustCAHUB_map!$A$2:$A$139,FALSE),4)</f>
        <v>Yorkshire and Humber</v>
      </c>
    </row>
    <row r="648" spans="1:10" x14ac:dyDescent="0.3">
      <c r="A648" s="22" t="str">
        <f t="shared" si="10"/>
        <v>'RJL2016Palliative70+'</v>
      </c>
      <c r="B648">
        <v>2016</v>
      </c>
      <c r="C648" t="s">
        <v>225</v>
      </c>
      <c r="D648" t="s">
        <v>8</v>
      </c>
      <c r="E648" t="s">
        <v>628</v>
      </c>
      <c r="F648">
        <v>12</v>
      </c>
      <c r="G648">
        <v>2</v>
      </c>
      <c r="H648" s="22" t="str">
        <f>INDEX(Bar_data!$A$3:$B$140,MATCH(C648,Bar_data!$A$3:$A$140,FALSE),2)</f>
        <v>Trust064</v>
      </c>
      <c r="I648" s="22" t="str">
        <f>INDEX(TrustCAHUB_map!$A$2:$D$139,MATCH($C648,TrustCAHUB_map!$A$2:$A$139,FALSE),3)</f>
        <v>Humber, Coast and Vale</v>
      </c>
      <c r="J648" s="22" t="str">
        <f>INDEX(TrustCAHUB_map!$A$2:$D$139,MATCH($C648,TrustCAHUB_map!$A$2:$A$139,FALSE),4)</f>
        <v>Yorkshire and Humber</v>
      </c>
    </row>
    <row r="649" spans="1:10" x14ac:dyDescent="0.3">
      <c r="A649" s="22" t="str">
        <f t="shared" si="10"/>
        <v>'RJZ2016Palliative50-69'</v>
      </c>
      <c r="B649">
        <v>2016</v>
      </c>
      <c r="C649" t="s">
        <v>228</v>
      </c>
      <c r="D649" t="s">
        <v>8</v>
      </c>
      <c r="E649" t="s">
        <v>627</v>
      </c>
      <c r="F649">
        <v>2</v>
      </c>
      <c r="G649">
        <v>0</v>
      </c>
      <c r="H649" s="22" t="str">
        <f>INDEX(Bar_data!$A$3:$B$140,MATCH(C649,Bar_data!$A$3:$A$140,FALSE),2)</f>
        <v>Trust067</v>
      </c>
      <c r="I649" s="22" t="str">
        <f>INDEX(TrustCAHUB_map!$A$2:$D$139,MATCH($C649,TrustCAHUB_map!$A$2:$A$139,FALSE),3)</f>
        <v>South East London</v>
      </c>
      <c r="J649" s="22" t="str">
        <f>INDEX(TrustCAHUB_map!$A$2:$D$139,MATCH($C649,TrustCAHUB_map!$A$2:$A$139,FALSE),4)</f>
        <v>London</v>
      </c>
    </row>
    <row r="650" spans="1:10" x14ac:dyDescent="0.3">
      <c r="A650" s="22" t="str">
        <f t="shared" si="10"/>
        <v>'RJZ2016Curative70+'</v>
      </c>
      <c r="B650">
        <v>2016</v>
      </c>
      <c r="C650" t="s">
        <v>228</v>
      </c>
      <c r="D650" t="s">
        <v>7</v>
      </c>
      <c r="E650" t="s">
        <v>628</v>
      </c>
      <c r="F650">
        <v>2</v>
      </c>
      <c r="G650">
        <v>0</v>
      </c>
      <c r="H650" s="22" t="str">
        <f>INDEX(Bar_data!$A$3:$B$140,MATCH(C650,Bar_data!$A$3:$A$140,FALSE),2)</f>
        <v>Trust067</v>
      </c>
      <c r="I650" s="22" t="str">
        <f>INDEX(TrustCAHUB_map!$A$2:$D$139,MATCH($C650,TrustCAHUB_map!$A$2:$A$139,FALSE),3)</f>
        <v>South East London</v>
      </c>
      <c r="J650" s="22" t="str">
        <f>INDEX(TrustCAHUB_map!$A$2:$D$139,MATCH($C650,TrustCAHUB_map!$A$2:$A$139,FALSE),4)</f>
        <v>London</v>
      </c>
    </row>
    <row r="651" spans="1:10" x14ac:dyDescent="0.3">
      <c r="A651" s="22" t="str">
        <f t="shared" si="10"/>
        <v>'RJZ2016Palliative70+'</v>
      </c>
      <c r="B651">
        <v>2016</v>
      </c>
      <c r="C651" t="s">
        <v>228</v>
      </c>
      <c r="D651" t="s">
        <v>8</v>
      </c>
      <c r="E651" t="s">
        <v>628</v>
      </c>
      <c r="F651">
        <v>4</v>
      </c>
      <c r="G651">
        <v>0</v>
      </c>
      <c r="H651" s="22" t="str">
        <f>INDEX(Bar_data!$A$3:$B$140,MATCH(C651,Bar_data!$A$3:$A$140,FALSE),2)</f>
        <v>Trust067</v>
      </c>
      <c r="I651" s="22" t="str">
        <f>INDEX(TrustCAHUB_map!$A$2:$D$139,MATCH($C651,TrustCAHUB_map!$A$2:$A$139,FALSE),3)</f>
        <v>South East London</v>
      </c>
      <c r="J651" s="22" t="str">
        <f>INDEX(TrustCAHUB_map!$A$2:$D$139,MATCH($C651,TrustCAHUB_map!$A$2:$A$139,FALSE),4)</f>
        <v>London</v>
      </c>
    </row>
    <row r="652" spans="1:10" x14ac:dyDescent="0.3">
      <c r="A652" s="22" t="str">
        <f t="shared" si="10"/>
        <v>'RK92016Not assigned50-69'</v>
      </c>
      <c r="B652">
        <v>2016</v>
      </c>
      <c r="C652" t="s">
        <v>230</v>
      </c>
      <c r="D652" t="s">
        <v>477</v>
      </c>
      <c r="E652" t="s">
        <v>627</v>
      </c>
      <c r="F652">
        <v>2</v>
      </c>
      <c r="G652">
        <v>0</v>
      </c>
      <c r="H652" s="22" t="str">
        <f>INDEX(Bar_data!$A$3:$B$140,MATCH(C652,Bar_data!$A$3:$A$140,FALSE),2)</f>
        <v>Trust069</v>
      </c>
      <c r="I652" s="22" t="str">
        <f>INDEX(TrustCAHUB_map!$A$2:$D$139,MATCH($C652,TrustCAHUB_map!$A$2:$A$139,FALSE),3)</f>
        <v>Peninsula</v>
      </c>
      <c r="J652" s="22" t="str">
        <f>INDEX(TrustCAHUB_map!$A$2:$D$139,MATCH($C652,TrustCAHUB_map!$A$2:$A$139,FALSE),4)</f>
        <v>South West</v>
      </c>
    </row>
    <row r="653" spans="1:10" x14ac:dyDescent="0.3">
      <c r="A653" s="22" t="str">
        <f t="shared" si="10"/>
        <v>'RK92016Curative50-69'</v>
      </c>
      <c r="B653">
        <v>2016</v>
      </c>
      <c r="C653" t="s">
        <v>230</v>
      </c>
      <c r="D653" t="s">
        <v>7</v>
      </c>
      <c r="E653" t="s">
        <v>627</v>
      </c>
      <c r="F653">
        <v>2</v>
      </c>
      <c r="G653">
        <v>0</v>
      </c>
      <c r="H653" s="22" t="str">
        <f>INDEX(Bar_data!$A$3:$B$140,MATCH(C653,Bar_data!$A$3:$A$140,FALSE),2)</f>
        <v>Trust069</v>
      </c>
      <c r="I653" s="22" t="str">
        <f>INDEX(TrustCAHUB_map!$A$2:$D$139,MATCH($C653,TrustCAHUB_map!$A$2:$A$139,FALSE),3)</f>
        <v>Peninsula</v>
      </c>
      <c r="J653" s="22" t="str">
        <f>INDEX(TrustCAHUB_map!$A$2:$D$139,MATCH($C653,TrustCAHUB_map!$A$2:$A$139,FALSE),4)</f>
        <v>South West</v>
      </c>
    </row>
    <row r="654" spans="1:10" x14ac:dyDescent="0.3">
      <c r="A654" s="22" t="str">
        <f t="shared" si="10"/>
        <v>'RK92016Palliative50-69'</v>
      </c>
      <c r="B654">
        <v>2016</v>
      </c>
      <c r="C654" t="s">
        <v>230</v>
      </c>
      <c r="D654" t="s">
        <v>8</v>
      </c>
      <c r="E654" t="s">
        <v>627</v>
      </c>
      <c r="F654">
        <v>18</v>
      </c>
      <c r="G654">
        <v>2</v>
      </c>
      <c r="H654" s="22" t="str">
        <f>INDEX(Bar_data!$A$3:$B$140,MATCH(C654,Bar_data!$A$3:$A$140,FALSE),2)</f>
        <v>Trust069</v>
      </c>
      <c r="I654" s="22" t="str">
        <f>INDEX(TrustCAHUB_map!$A$2:$D$139,MATCH($C654,TrustCAHUB_map!$A$2:$A$139,FALSE),3)</f>
        <v>Peninsula</v>
      </c>
      <c r="J654" s="22" t="str">
        <f>INDEX(TrustCAHUB_map!$A$2:$D$139,MATCH($C654,TrustCAHUB_map!$A$2:$A$139,FALSE),4)</f>
        <v>South West</v>
      </c>
    </row>
    <row r="655" spans="1:10" x14ac:dyDescent="0.3">
      <c r="A655" s="22" t="str">
        <f t="shared" si="10"/>
        <v>'RK92016Palliative70+'</v>
      </c>
      <c r="B655">
        <v>2016</v>
      </c>
      <c r="C655" t="s">
        <v>230</v>
      </c>
      <c r="D655" t="s">
        <v>8</v>
      </c>
      <c r="E655" t="s">
        <v>628</v>
      </c>
      <c r="F655">
        <v>12</v>
      </c>
      <c r="G655">
        <v>2</v>
      </c>
      <c r="H655" s="22" t="str">
        <f>INDEX(Bar_data!$A$3:$B$140,MATCH(C655,Bar_data!$A$3:$A$140,FALSE),2)</f>
        <v>Trust069</v>
      </c>
      <c r="I655" s="22" t="str">
        <f>INDEX(TrustCAHUB_map!$A$2:$D$139,MATCH($C655,TrustCAHUB_map!$A$2:$A$139,FALSE),3)</f>
        <v>Peninsula</v>
      </c>
      <c r="J655" s="22" t="str">
        <f>INDEX(TrustCAHUB_map!$A$2:$D$139,MATCH($C655,TrustCAHUB_map!$A$2:$A$139,FALSE),4)</f>
        <v>South West</v>
      </c>
    </row>
    <row r="656" spans="1:10" x14ac:dyDescent="0.3">
      <c r="A656" s="22" t="str">
        <f t="shared" si="10"/>
        <v>'RKB2016Palliative18-49'</v>
      </c>
      <c r="B656">
        <v>2016</v>
      </c>
      <c r="C656" t="s">
        <v>299</v>
      </c>
      <c r="D656" t="s">
        <v>8</v>
      </c>
      <c r="E656" t="s">
        <v>153</v>
      </c>
      <c r="F656">
        <v>1</v>
      </c>
      <c r="G656">
        <v>1</v>
      </c>
      <c r="H656" s="22" t="str">
        <f>INDEX(Bar_data!$A$3:$B$140,MATCH(C656,Bar_data!$A$3:$A$140,FALSE),2)</f>
        <v>Trust070</v>
      </c>
      <c r="I656" s="22" t="str">
        <f>INDEX(TrustCAHUB_map!$A$2:$D$139,MATCH($C656,TrustCAHUB_map!$A$2:$A$139,FALSE),3)</f>
        <v>West Midlands</v>
      </c>
      <c r="J656" s="22" t="str">
        <f>INDEX(TrustCAHUB_map!$A$2:$D$139,MATCH($C656,TrustCAHUB_map!$A$2:$A$139,FALSE),4)</f>
        <v>West Midlands</v>
      </c>
    </row>
    <row r="657" spans="1:10" x14ac:dyDescent="0.3">
      <c r="A657" s="22" t="str">
        <f t="shared" si="10"/>
        <v>'RKB2016Curative50-69'</v>
      </c>
      <c r="B657">
        <v>2016</v>
      </c>
      <c r="C657" t="s">
        <v>299</v>
      </c>
      <c r="D657" t="s">
        <v>7</v>
      </c>
      <c r="E657" t="s">
        <v>627</v>
      </c>
      <c r="F657">
        <v>5</v>
      </c>
      <c r="G657">
        <v>0</v>
      </c>
      <c r="H657" s="22" t="str">
        <f>INDEX(Bar_data!$A$3:$B$140,MATCH(C657,Bar_data!$A$3:$A$140,FALSE),2)</f>
        <v>Trust070</v>
      </c>
      <c r="I657" s="22" t="str">
        <f>INDEX(TrustCAHUB_map!$A$2:$D$139,MATCH($C657,TrustCAHUB_map!$A$2:$A$139,FALSE),3)</f>
        <v>West Midlands</v>
      </c>
      <c r="J657" s="22" t="str">
        <f>INDEX(TrustCAHUB_map!$A$2:$D$139,MATCH($C657,TrustCAHUB_map!$A$2:$A$139,FALSE),4)</f>
        <v>West Midlands</v>
      </c>
    </row>
    <row r="658" spans="1:10" x14ac:dyDescent="0.3">
      <c r="A658" s="22" t="str">
        <f t="shared" si="10"/>
        <v>'RKB2016Palliative50-69'</v>
      </c>
      <c r="B658">
        <v>2016</v>
      </c>
      <c r="C658" t="s">
        <v>299</v>
      </c>
      <c r="D658" t="s">
        <v>8</v>
      </c>
      <c r="E658" t="s">
        <v>627</v>
      </c>
      <c r="F658">
        <v>10</v>
      </c>
      <c r="G658">
        <v>1</v>
      </c>
      <c r="H658" s="22" t="str">
        <f>INDEX(Bar_data!$A$3:$B$140,MATCH(C658,Bar_data!$A$3:$A$140,FALSE),2)</f>
        <v>Trust070</v>
      </c>
      <c r="I658" s="22" t="str">
        <f>INDEX(TrustCAHUB_map!$A$2:$D$139,MATCH($C658,TrustCAHUB_map!$A$2:$A$139,FALSE),3)</f>
        <v>West Midlands</v>
      </c>
      <c r="J658" s="22" t="str">
        <f>INDEX(TrustCAHUB_map!$A$2:$D$139,MATCH($C658,TrustCAHUB_map!$A$2:$A$139,FALSE),4)</f>
        <v>West Midlands</v>
      </c>
    </row>
    <row r="659" spans="1:10" x14ac:dyDescent="0.3">
      <c r="A659" s="22" t="str">
        <f t="shared" si="10"/>
        <v>'RKB2016Curative70+'</v>
      </c>
      <c r="B659">
        <v>2016</v>
      </c>
      <c r="C659" t="s">
        <v>299</v>
      </c>
      <c r="D659" t="s">
        <v>7</v>
      </c>
      <c r="E659" t="s">
        <v>628</v>
      </c>
      <c r="F659">
        <v>1</v>
      </c>
      <c r="G659">
        <v>0</v>
      </c>
      <c r="H659" s="22" t="str">
        <f>INDEX(Bar_data!$A$3:$B$140,MATCH(C659,Bar_data!$A$3:$A$140,FALSE),2)</f>
        <v>Trust070</v>
      </c>
      <c r="I659" s="22" t="str">
        <f>INDEX(TrustCAHUB_map!$A$2:$D$139,MATCH($C659,TrustCAHUB_map!$A$2:$A$139,FALSE),3)</f>
        <v>West Midlands</v>
      </c>
      <c r="J659" s="22" t="str">
        <f>INDEX(TrustCAHUB_map!$A$2:$D$139,MATCH($C659,TrustCAHUB_map!$A$2:$A$139,FALSE),4)</f>
        <v>West Midlands</v>
      </c>
    </row>
    <row r="660" spans="1:10" x14ac:dyDescent="0.3">
      <c r="A660" s="22" t="str">
        <f t="shared" si="10"/>
        <v>'RKB2016Palliative70+'</v>
      </c>
      <c r="B660">
        <v>2016</v>
      </c>
      <c r="C660" t="s">
        <v>299</v>
      </c>
      <c r="D660" t="s">
        <v>8</v>
      </c>
      <c r="E660" t="s">
        <v>628</v>
      </c>
      <c r="F660">
        <v>15</v>
      </c>
      <c r="G660">
        <v>0</v>
      </c>
      <c r="H660" s="22" t="str">
        <f>INDEX(Bar_data!$A$3:$B$140,MATCH(C660,Bar_data!$A$3:$A$140,FALSE),2)</f>
        <v>Trust070</v>
      </c>
      <c r="I660" s="22" t="str">
        <f>INDEX(TrustCAHUB_map!$A$2:$D$139,MATCH($C660,TrustCAHUB_map!$A$2:$A$139,FALSE),3)</f>
        <v>West Midlands</v>
      </c>
      <c r="J660" s="22" t="str">
        <f>INDEX(TrustCAHUB_map!$A$2:$D$139,MATCH($C660,TrustCAHUB_map!$A$2:$A$139,FALSE),4)</f>
        <v>West Midlands</v>
      </c>
    </row>
    <row r="661" spans="1:10" x14ac:dyDescent="0.3">
      <c r="A661" s="22" t="str">
        <f t="shared" si="10"/>
        <v>'RKE2016Palliative50-69'</v>
      </c>
      <c r="B661">
        <v>2016</v>
      </c>
      <c r="C661" t="s">
        <v>231</v>
      </c>
      <c r="D661" t="s">
        <v>8</v>
      </c>
      <c r="E661" t="s">
        <v>627</v>
      </c>
      <c r="F661">
        <v>3</v>
      </c>
      <c r="G661">
        <v>0</v>
      </c>
      <c r="H661" s="22" t="str">
        <f>INDEX(Bar_data!$A$3:$B$140,MATCH(C661,Bar_data!$A$3:$A$140,FALSE),2)</f>
        <v>Trust071</v>
      </c>
      <c r="I661" s="22" t="str">
        <f>INDEX(TrustCAHUB_map!$A$2:$D$139,MATCH($C661,TrustCAHUB_map!$A$2:$A$139,FALSE),3)</f>
        <v>North Central and North East London</v>
      </c>
      <c r="J661" s="22" t="str">
        <f>INDEX(TrustCAHUB_map!$A$2:$D$139,MATCH($C661,TrustCAHUB_map!$A$2:$A$139,FALSE),4)</f>
        <v>London</v>
      </c>
    </row>
    <row r="662" spans="1:10" x14ac:dyDescent="0.3">
      <c r="A662" s="22" t="str">
        <f t="shared" si="10"/>
        <v>'RKE2016Curative70+'</v>
      </c>
      <c r="B662">
        <v>2016</v>
      </c>
      <c r="C662" t="s">
        <v>231</v>
      </c>
      <c r="D662" t="s">
        <v>7</v>
      </c>
      <c r="E662" t="s">
        <v>628</v>
      </c>
      <c r="F662">
        <v>1</v>
      </c>
      <c r="G662">
        <v>0</v>
      </c>
      <c r="H662" s="22" t="str">
        <f>INDEX(Bar_data!$A$3:$B$140,MATCH(C662,Bar_data!$A$3:$A$140,FALSE),2)</f>
        <v>Trust071</v>
      </c>
      <c r="I662" s="22" t="str">
        <f>INDEX(TrustCAHUB_map!$A$2:$D$139,MATCH($C662,TrustCAHUB_map!$A$2:$A$139,FALSE),3)</f>
        <v>North Central and North East London</v>
      </c>
      <c r="J662" s="22" t="str">
        <f>INDEX(TrustCAHUB_map!$A$2:$D$139,MATCH($C662,TrustCAHUB_map!$A$2:$A$139,FALSE),4)</f>
        <v>London</v>
      </c>
    </row>
    <row r="663" spans="1:10" x14ac:dyDescent="0.3">
      <c r="A663" s="22" t="str">
        <f t="shared" si="10"/>
        <v>'RKE2016Palliative70+'</v>
      </c>
      <c r="B663">
        <v>2016</v>
      </c>
      <c r="C663" t="s">
        <v>231</v>
      </c>
      <c r="D663" t="s">
        <v>8</v>
      </c>
      <c r="E663" t="s">
        <v>628</v>
      </c>
      <c r="F663">
        <v>2</v>
      </c>
      <c r="G663">
        <v>0</v>
      </c>
      <c r="H663" s="22" t="str">
        <f>INDEX(Bar_data!$A$3:$B$140,MATCH(C663,Bar_data!$A$3:$A$140,FALSE),2)</f>
        <v>Trust071</v>
      </c>
      <c r="I663" s="22" t="str">
        <f>INDEX(TrustCAHUB_map!$A$2:$D$139,MATCH($C663,TrustCAHUB_map!$A$2:$A$139,FALSE),3)</f>
        <v>North Central and North East London</v>
      </c>
      <c r="J663" s="22" t="str">
        <f>INDEX(TrustCAHUB_map!$A$2:$D$139,MATCH($C663,TrustCAHUB_map!$A$2:$A$139,FALSE),4)</f>
        <v>London</v>
      </c>
    </row>
    <row r="664" spans="1:10" x14ac:dyDescent="0.3">
      <c r="A664" s="22" t="str">
        <f t="shared" si="10"/>
        <v>'RL42016Palliative18-49'</v>
      </c>
      <c r="B664">
        <v>2016</v>
      </c>
      <c r="C664" t="s">
        <v>232</v>
      </c>
      <c r="D664" t="s">
        <v>8</v>
      </c>
      <c r="E664" t="s">
        <v>153</v>
      </c>
      <c r="F664">
        <v>1</v>
      </c>
      <c r="G664">
        <v>0</v>
      </c>
      <c r="H664" s="22" t="str">
        <f>INDEX(Bar_data!$A$3:$B$140,MATCH(C664,Bar_data!$A$3:$A$140,FALSE),2)</f>
        <v>Trust072</v>
      </c>
      <c r="I664" s="22" t="str">
        <f>INDEX(TrustCAHUB_map!$A$2:$D$139,MATCH($C664,TrustCAHUB_map!$A$2:$A$139,FALSE),3)</f>
        <v>West Midlands</v>
      </c>
      <c r="J664" s="22" t="str">
        <f>INDEX(TrustCAHUB_map!$A$2:$D$139,MATCH($C664,TrustCAHUB_map!$A$2:$A$139,FALSE),4)</f>
        <v>West Midlands</v>
      </c>
    </row>
    <row r="665" spans="1:10" x14ac:dyDescent="0.3">
      <c r="A665" s="22" t="str">
        <f t="shared" si="10"/>
        <v>'RL42016Palliative50-69'</v>
      </c>
      <c r="B665">
        <v>2016</v>
      </c>
      <c r="C665" t="s">
        <v>232</v>
      </c>
      <c r="D665" t="s">
        <v>8</v>
      </c>
      <c r="E665" t="s">
        <v>627</v>
      </c>
      <c r="F665">
        <v>6</v>
      </c>
      <c r="G665">
        <v>1</v>
      </c>
      <c r="H665" s="22" t="str">
        <f>INDEX(Bar_data!$A$3:$B$140,MATCH(C665,Bar_data!$A$3:$A$140,FALSE),2)</f>
        <v>Trust072</v>
      </c>
      <c r="I665" s="22" t="str">
        <f>INDEX(TrustCAHUB_map!$A$2:$D$139,MATCH($C665,TrustCAHUB_map!$A$2:$A$139,FALSE),3)</f>
        <v>West Midlands</v>
      </c>
      <c r="J665" s="22" t="str">
        <f>INDEX(TrustCAHUB_map!$A$2:$D$139,MATCH($C665,TrustCAHUB_map!$A$2:$A$139,FALSE),4)</f>
        <v>West Midlands</v>
      </c>
    </row>
    <row r="666" spans="1:10" x14ac:dyDescent="0.3">
      <c r="A666" s="22" t="str">
        <f t="shared" si="10"/>
        <v>'RL42016Not assigned70+'</v>
      </c>
      <c r="B666">
        <v>2016</v>
      </c>
      <c r="C666" t="s">
        <v>232</v>
      </c>
      <c r="D666" t="s">
        <v>477</v>
      </c>
      <c r="E666" t="s">
        <v>628</v>
      </c>
      <c r="F666">
        <v>1</v>
      </c>
      <c r="G666">
        <v>0</v>
      </c>
      <c r="H666" s="22" t="str">
        <f>INDEX(Bar_data!$A$3:$B$140,MATCH(C666,Bar_data!$A$3:$A$140,FALSE),2)</f>
        <v>Trust072</v>
      </c>
      <c r="I666" s="22" t="str">
        <f>INDEX(TrustCAHUB_map!$A$2:$D$139,MATCH($C666,TrustCAHUB_map!$A$2:$A$139,FALSE),3)</f>
        <v>West Midlands</v>
      </c>
      <c r="J666" s="22" t="str">
        <f>INDEX(TrustCAHUB_map!$A$2:$D$139,MATCH($C666,TrustCAHUB_map!$A$2:$A$139,FALSE),4)</f>
        <v>West Midlands</v>
      </c>
    </row>
    <row r="667" spans="1:10" x14ac:dyDescent="0.3">
      <c r="A667" s="22" t="str">
        <f t="shared" si="10"/>
        <v>'RL42016Curative70+'</v>
      </c>
      <c r="B667">
        <v>2016</v>
      </c>
      <c r="C667" t="s">
        <v>232</v>
      </c>
      <c r="D667" t="s">
        <v>7</v>
      </c>
      <c r="E667" t="s">
        <v>628</v>
      </c>
      <c r="F667">
        <v>3</v>
      </c>
      <c r="G667">
        <v>0</v>
      </c>
      <c r="H667" s="22" t="str">
        <f>INDEX(Bar_data!$A$3:$B$140,MATCH(C667,Bar_data!$A$3:$A$140,FALSE),2)</f>
        <v>Trust072</v>
      </c>
      <c r="I667" s="22" t="str">
        <f>INDEX(TrustCAHUB_map!$A$2:$D$139,MATCH($C667,TrustCAHUB_map!$A$2:$A$139,FALSE),3)</f>
        <v>West Midlands</v>
      </c>
      <c r="J667" s="22" t="str">
        <f>INDEX(TrustCAHUB_map!$A$2:$D$139,MATCH($C667,TrustCAHUB_map!$A$2:$A$139,FALSE),4)</f>
        <v>West Midlands</v>
      </c>
    </row>
    <row r="668" spans="1:10" x14ac:dyDescent="0.3">
      <c r="A668" s="22" t="str">
        <f t="shared" si="10"/>
        <v>'RL42016Palliative70+'</v>
      </c>
      <c r="B668">
        <v>2016</v>
      </c>
      <c r="C668" t="s">
        <v>232</v>
      </c>
      <c r="D668" t="s">
        <v>8</v>
      </c>
      <c r="E668" t="s">
        <v>628</v>
      </c>
      <c r="F668">
        <v>4</v>
      </c>
      <c r="G668">
        <v>1</v>
      </c>
      <c r="H668" s="22" t="str">
        <f>INDEX(Bar_data!$A$3:$B$140,MATCH(C668,Bar_data!$A$3:$A$140,FALSE),2)</f>
        <v>Trust072</v>
      </c>
      <c r="I668" s="22" t="str">
        <f>INDEX(TrustCAHUB_map!$A$2:$D$139,MATCH($C668,TrustCAHUB_map!$A$2:$A$139,FALSE),3)</f>
        <v>West Midlands</v>
      </c>
      <c r="J668" s="22" t="str">
        <f>INDEX(TrustCAHUB_map!$A$2:$D$139,MATCH($C668,TrustCAHUB_map!$A$2:$A$139,FALSE),4)</f>
        <v>West Midlands</v>
      </c>
    </row>
    <row r="669" spans="1:10" x14ac:dyDescent="0.3">
      <c r="A669" s="22" t="str">
        <f t="shared" si="10"/>
        <v>'RLN2016Palliative18-49'</v>
      </c>
      <c r="B669">
        <v>2016</v>
      </c>
      <c r="C669" t="s">
        <v>233</v>
      </c>
      <c r="D669" t="s">
        <v>8</v>
      </c>
      <c r="E669" t="s">
        <v>153</v>
      </c>
      <c r="F669">
        <v>2</v>
      </c>
      <c r="G669">
        <v>0</v>
      </c>
      <c r="H669" s="22" t="str">
        <f>INDEX(Bar_data!$A$3:$B$140,MATCH(C669,Bar_data!$A$3:$A$140,FALSE),2)</f>
        <v>Trust073</v>
      </c>
      <c r="I669" s="22" t="str">
        <f>INDEX(TrustCAHUB_map!$A$2:$D$139,MATCH($C669,TrustCAHUB_map!$A$2:$A$139,FALSE),3)</f>
        <v>North East and Cumbria</v>
      </c>
      <c r="J669" s="22" t="str">
        <f>INDEX(TrustCAHUB_map!$A$2:$D$139,MATCH($C669,TrustCAHUB_map!$A$2:$A$139,FALSE),4)</f>
        <v>North East</v>
      </c>
    </row>
    <row r="670" spans="1:10" x14ac:dyDescent="0.3">
      <c r="A670" s="22" t="str">
        <f t="shared" si="10"/>
        <v>'RLN2016Curative50-69'</v>
      </c>
      <c r="B670">
        <v>2016</v>
      </c>
      <c r="C670" t="s">
        <v>233</v>
      </c>
      <c r="D670" t="s">
        <v>7</v>
      </c>
      <c r="E670" t="s">
        <v>627</v>
      </c>
      <c r="F670">
        <v>2</v>
      </c>
      <c r="G670">
        <v>0</v>
      </c>
      <c r="H670" s="22" t="str">
        <f>INDEX(Bar_data!$A$3:$B$140,MATCH(C670,Bar_data!$A$3:$A$140,FALSE),2)</f>
        <v>Trust073</v>
      </c>
      <c r="I670" s="22" t="str">
        <f>INDEX(TrustCAHUB_map!$A$2:$D$139,MATCH($C670,TrustCAHUB_map!$A$2:$A$139,FALSE),3)</f>
        <v>North East and Cumbria</v>
      </c>
      <c r="J670" s="22" t="str">
        <f>INDEX(TrustCAHUB_map!$A$2:$D$139,MATCH($C670,TrustCAHUB_map!$A$2:$A$139,FALSE),4)</f>
        <v>North East</v>
      </c>
    </row>
    <row r="671" spans="1:10" x14ac:dyDescent="0.3">
      <c r="A671" s="22" t="str">
        <f t="shared" si="10"/>
        <v>'RLN2016Palliative50-69'</v>
      </c>
      <c r="B671">
        <v>2016</v>
      </c>
      <c r="C671" t="s">
        <v>233</v>
      </c>
      <c r="D671" t="s">
        <v>8</v>
      </c>
      <c r="E671" t="s">
        <v>627</v>
      </c>
      <c r="F671">
        <v>19</v>
      </c>
      <c r="G671">
        <v>0</v>
      </c>
      <c r="H671" s="22" t="str">
        <f>INDEX(Bar_data!$A$3:$B$140,MATCH(C671,Bar_data!$A$3:$A$140,FALSE),2)</f>
        <v>Trust073</v>
      </c>
      <c r="I671" s="22" t="str">
        <f>INDEX(TrustCAHUB_map!$A$2:$D$139,MATCH($C671,TrustCAHUB_map!$A$2:$A$139,FALSE),3)</f>
        <v>North East and Cumbria</v>
      </c>
      <c r="J671" s="22" t="str">
        <f>INDEX(TrustCAHUB_map!$A$2:$D$139,MATCH($C671,TrustCAHUB_map!$A$2:$A$139,FALSE),4)</f>
        <v>North East</v>
      </c>
    </row>
    <row r="672" spans="1:10" x14ac:dyDescent="0.3">
      <c r="A672" s="22" t="str">
        <f t="shared" si="10"/>
        <v>'RLN2016Curative70+'</v>
      </c>
      <c r="B672">
        <v>2016</v>
      </c>
      <c r="C672" t="s">
        <v>233</v>
      </c>
      <c r="D672" t="s">
        <v>7</v>
      </c>
      <c r="E672" t="s">
        <v>628</v>
      </c>
      <c r="F672">
        <v>1</v>
      </c>
      <c r="G672">
        <v>0</v>
      </c>
      <c r="H672" s="22" t="str">
        <f>INDEX(Bar_data!$A$3:$B$140,MATCH(C672,Bar_data!$A$3:$A$140,FALSE),2)</f>
        <v>Trust073</v>
      </c>
      <c r="I672" s="22" t="str">
        <f>INDEX(TrustCAHUB_map!$A$2:$D$139,MATCH($C672,TrustCAHUB_map!$A$2:$A$139,FALSE),3)</f>
        <v>North East and Cumbria</v>
      </c>
      <c r="J672" s="22" t="str">
        <f>INDEX(TrustCAHUB_map!$A$2:$D$139,MATCH($C672,TrustCAHUB_map!$A$2:$A$139,FALSE),4)</f>
        <v>North East</v>
      </c>
    </row>
    <row r="673" spans="1:10" x14ac:dyDescent="0.3">
      <c r="A673" s="22" t="str">
        <f t="shared" si="10"/>
        <v>'RLN2016Palliative70+'</v>
      </c>
      <c r="B673">
        <v>2016</v>
      </c>
      <c r="C673" t="s">
        <v>233</v>
      </c>
      <c r="D673" t="s">
        <v>8</v>
      </c>
      <c r="E673" t="s">
        <v>628</v>
      </c>
      <c r="F673">
        <v>16</v>
      </c>
      <c r="G673">
        <v>2</v>
      </c>
      <c r="H673" s="22" t="str">
        <f>INDEX(Bar_data!$A$3:$B$140,MATCH(C673,Bar_data!$A$3:$A$140,FALSE),2)</f>
        <v>Trust073</v>
      </c>
      <c r="I673" s="22" t="str">
        <f>INDEX(TrustCAHUB_map!$A$2:$D$139,MATCH($C673,TrustCAHUB_map!$A$2:$A$139,FALSE),3)</f>
        <v>North East and Cumbria</v>
      </c>
      <c r="J673" s="22" t="str">
        <f>INDEX(TrustCAHUB_map!$A$2:$D$139,MATCH($C673,TrustCAHUB_map!$A$2:$A$139,FALSE),4)</f>
        <v>North East</v>
      </c>
    </row>
    <row r="674" spans="1:10" x14ac:dyDescent="0.3">
      <c r="A674" s="22" t="str">
        <f t="shared" si="10"/>
        <v>'RLT2016Palliative50-69'</v>
      </c>
      <c r="B674">
        <v>2016</v>
      </c>
      <c r="C674" t="s">
        <v>235</v>
      </c>
      <c r="D674" t="s">
        <v>8</v>
      </c>
      <c r="E674" t="s">
        <v>627</v>
      </c>
      <c r="F674">
        <v>5</v>
      </c>
      <c r="G674">
        <v>0</v>
      </c>
      <c r="H674" s="22" t="str">
        <f>INDEX(Bar_data!$A$3:$B$140,MATCH(C674,Bar_data!$A$3:$A$140,FALSE),2)</f>
        <v>Trust075</v>
      </c>
      <c r="I674" s="22" t="str">
        <f>INDEX(TrustCAHUB_map!$A$2:$D$139,MATCH($C674,TrustCAHUB_map!$A$2:$A$139,FALSE),3)</f>
        <v>West Midlands</v>
      </c>
      <c r="J674" s="22" t="str">
        <f>INDEX(TrustCAHUB_map!$A$2:$D$139,MATCH($C674,TrustCAHUB_map!$A$2:$A$139,FALSE),4)</f>
        <v>West Midlands</v>
      </c>
    </row>
    <row r="675" spans="1:10" x14ac:dyDescent="0.3">
      <c r="A675" s="22" t="str">
        <f t="shared" si="10"/>
        <v>'RLT2016Palliative70+'</v>
      </c>
      <c r="B675">
        <v>2016</v>
      </c>
      <c r="C675" t="s">
        <v>235</v>
      </c>
      <c r="D675" t="s">
        <v>8</v>
      </c>
      <c r="E675" t="s">
        <v>628</v>
      </c>
      <c r="F675">
        <v>3</v>
      </c>
      <c r="G675">
        <v>0</v>
      </c>
      <c r="H675" s="22" t="str">
        <f>INDEX(Bar_data!$A$3:$B$140,MATCH(C675,Bar_data!$A$3:$A$140,FALSE),2)</f>
        <v>Trust075</v>
      </c>
      <c r="I675" s="22" t="str">
        <f>INDEX(TrustCAHUB_map!$A$2:$D$139,MATCH($C675,TrustCAHUB_map!$A$2:$A$139,FALSE),3)</f>
        <v>West Midlands</v>
      </c>
      <c r="J675" s="22" t="str">
        <f>INDEX(TrustCAHUB_map!$A$2:$D$139,MATCH($C675,TrustCAHUB_map!$A$2:$A$139,FALSE),4)</f>
        <v>West Midlands</v>
      </c>
    </row>
    <row r="676" spans="1:10" x14ac:dyDescent="0.3">
      <c r="A676" s="22" t="str">
        <f t="shared" si="10"/>
        <v>'RLT2016Curative70+'</v>
      </c>
      <c r="B676">
        <v>2016</v>
      </c>
      <c r="C676" t="s">
        <v>235</v>
      </c>
      <c r="D676" t="s">
        <v>7</v>
      </c>
      <c r="E676" t="s">
        <v>628</v>
      </c>
      <c r="F676">
        <v>2</v>
      </c>
      <c r="G676">
        <v>0</v>
      </c>
      <c r="H676" s="22" t="str">
        <f>INDEX(Bar_data!$A$3:$B$140,MATCH(C676,Bar_data!$A$3:$A$140,FALSE),2)</f>
        <v>Trust075</v>
      </c>
      <c r="I676" s="22" t="str">
        <f>INDEX(TrustCAHUB_map!$A$2:$D$139,MATCH($C676,TrustCAHUB_map!$A$2:$A$139,FALSE),3)</f>
        <v>West Midlands</v>
      </c>
      <c r="J676" s="22" t="str">
        <f>INDEX(TrustCAHUB_map!$A$2:$D$139,MATCH($C676,TrustCAHUB_map!$A$2:$A$139,FALSE),4)</f>
        <v>West Midlands</v>
      </c>
    </row>
    <row r="677" spans="1:10" x14ac:dyDescent="0.3">
      <c r="A677" s="22" t="str">
        <f t="shared" si="10"/>
        <v>'RM12016Palliative18-49'</v>
      </c>
      <c r="B677">
        <v>2016</v>
      </c>
      <c r="C677" t="s">
        <v>236</v>
      </c>
      <c r="D677" t="s">
        <v>8</v>
      </c>
      <c r="E677" t="s">
        <v>153</v>
      </c>
      <c r="F677">
        <v>1</v>
      </c>
      <c r="G677">
        <v>0</v>
      </c>
      <c r="H677" s="22" t="str">
        <f>INDEX(Bar_data!$A$3:$B$140,MATCH(C677,Bar_data!$A$3:$A$140,FALSE),2)</f>
        <v>Trust076</v>
      </c>
      <c r="I677" s="22" t="str">
        <f>INDEX(TrustCAHUB_map!$A$2:$D$139,MATCH($C677,TrustCAHUB_map!$A$2:$A$139,FALSE),3)</f>
        <v>East of England</v>
      </c>
      <c r="J677" s="22" t="str">
        <f>INDEX(TrustCAHUB_map!$A$2:$D$139,MATCH($C677,TrustCAHUB_map!$A$2:$A$139,FALSE),4)</f>
        <v>East of England</v>
      </c>
    </row>
    <row r="678" spans="1:10" x14ac:dyDescent="0.3">
      <c r="A678" s="22" t="str">
        <f t="shared" si="10"/>
        <v>'RM12016Palliative50-69'</v>
      </c>
      <c r="B678">
        <v>2016</v>
      </c>
      <c r="C678" t="s">
        <v>236</v>
      </c>
      <c r="D678" t="s">
        <v>8</v>
      </c>
      <c r="E678" t="s">
        <v>627</v>
      </c>
      <c r="F678">
        <v>19</v>
      </c>
      <c r="G678">
        <v>2</v>
      </c>
      <c r="H678" s="22" t="str">
        <f>INDEX(Bar_data!$A$3:$B$140,MATCH(C678,Bar_data!$A$3:$A$140,FALSE),2)</f>
        <v>Trust076</v>
      </c>
      <c r="I678" s="22" t="str">
        <f>INDEX(TrustCAHUB_map!$A$2:$D$139,MATCH($C678,TrustCAHUB_map!$A$2:$A$139,FALSE),3)</f>
        <v>East of England</v>
      </c>
      <c r="J678" s="22" t="str">
        <f>INDEX(TrustCAHUB_map!$A$2:$D$139,MATCH($C678,TrustCAHUB_map!$A$2:$A$139,FALSE),4)</f>
        <v>East of England</v>
      </c>
    </row>
    <row r="679" spans="1:10" x14ac:dyDescent="0.3">
      <c r="A679" s="22" t="str">
        <f t="shared" si="10"/>
        <v>'RM12016Curative50-69'</v>
      </c>
      <c r="B679">
        <v>2016</v>
      </c>
      <c r="C679" t="s">
        <v>236</v>
      </c>
      <c r="D679" t="s">
        <v>7</v>
      </c>
      <c r="E679" t="s">
        <v>627</v>
      </c>
      <c r="F679">
        <v>1</v>
      </c>
      <c r="G679">
        <v>0</v>
      </c>
      <c r="H679" s="22" t="str">
        <f>INDEX(Bar_data!$A$3:$B$140,MATCH(C679,Bar_data!$A$3:$A$140,FALSE),2)</f>
        <v>Trust076</v>
      </c>
      <c r="I679" s="22" t="str">
        <f>INDEX(TrustCAHUB_map!$A$2:$D$139,MATCH($C679,TrustCAHUB_map!$A$2:$A$139,FALSE),3)</f>
        <v>East of England</v>
      </c>
      <c r="J679" s="22" t="str">
        <f>INDEX(TrustCAHUB_map!$A$2:$D$139,MATCH($C679,TrustCAHUB_map!$A$2:$A$139,FALSE),4)</f>
        <v>East of England</v>
      </c>
    </row>
    <row r="680" spans="1:10" x14ac:dyDescent="0.3">
      <c r="A680" s="22" t="str">
        <f t="shared" si="10"/>
        <v>'RM12016Palliative70+'</v>
      </c>
      <c r="B680">
        <v>2016</v>
      </c>
      <c r="C680" t="s">
        <v>236</v>
      </c>
      <c r="D680" t="s">
        <v>8</v>
      </c>
      <c r="E680" t="s">
        <v>628</v>
      </c>
      <c r="F680">
        <v>14</v>
      </c>
      <c r="G680">
        <v>1</v>
      </c>
      <c r="H680" s="22" t="str">
        <f>INDEX(Bar_data!$A$3:$B$140,MATCH(C680,Bar_data!$A$3:$A$140,FALSE),2)</f>
        <v>Trust076</v>
      </c>
      <c r="I680" s="22" t="str">
        <f>INDEX(TrustCAHUB_map!$A$2:$D$139,MATCH($C680,TrustCAHUB_map!$A$2:$A$139,FALSE),3)</f>
        <v>East of England</v>
      </c>
      <c r="J680" s="22" t="str">
        <f>INDEX(TrustCAHUB_map!$A$2:$D$139,MATCH($C680,TrustCAHUB_map!$A$2:$A$139,FALSE),4)</f>
        <v>East of England</v>
      </c>
    </row>
    <row r="681" spans="1:10" x14ac:dyDescent="0.3">
      <c r="A681" s="22" t="str">
        <f t="shared" si="10"/>
        <v>'RM12016Curative70+'</v>
      </c>
      <c r="B681">
        <v>2016</v>
      </c>
      <c r="C681" t="s">
        <v>236</v>
      </c>
      <c r="D681" t="s">
        <v>7</v>
      </c>
      <c r="E681" t="s">
        <v>628</v>
      </c>
      <c r="F681">
        <v>3</v>
      </c>
      <c r="G681">
        <v>0</v>
      </c>
      <c r="H681" s="22" t="str">
        <f>INDEX(Bar_data!$A$3:$B$140,MATCH(C681,Bar_data!$A$3:$A$140,FALSE),2)</f>
        <v>Trust076</v>
      </c>
      <c r="I681" s="22" t="str">
        <f>INDEX(TrustCAHUB_map!$A$2:$D$139,MATCH($C681,TrustCAHUB_map!$A$2:$A$139,FALSE),3)</f>
        <v>East of England</v>
      </c>
      <c r="J681" s="22" t="str">
        <f>INDEX(TrustCAHUB_map!$A$2:$D$139,MATCH($C681,TrustCAHUB_map!$A$2:$A$139,FALSE),4)</f>
        <v>East of England</v>
      </c>
    </row>
    <row r="682" spans="1:10" x14ac:dyDescent="0.3">
      <c r="A682" s="22" t="str">
        <f t="shared" si="10"/>
        <v>'RN32016Palliative50-69'</v>
      </c>
      <c r="B682">
        <v>2016</v>
      </c>
      <c r="C682" t="s">
        <v>240</v>
      </c>
      <c r="D682" t="s">
        <v>8</v>
      </c>
      <c r="E682" t="s">
        <v>627</v>
      </c>
      <c r="F682">
        <v>4</v>
      </c>
      <c r="G682">
        <v>0</v>
      </c>
      <c r="H682" s="22" t="str">
        <f>INDEX(Bar_data!$A$3:$B$140,MATCH(C682,Bar_data!$A$3:$A$140,FALSE),2)</f>
        <v>Trust080</v>
      </c>
      <c r="I682" s="22" t="str">
        <f>INDEX(TrustCAHUB_map!$A$2:$D$139,MATCH($C682,TrustCAHUB_map!$A$2:$A$139,FALSE),3)</f>
        <v>Thames Valley</v>
      </c>
      <c r="J682" s="22" t="str">
        <f>INDEX(TrustCAHUB_map!$A$2:$D$139,MATCH($C682,TrustCAHUB_map!$A$2:$A$139,FALSE),4)</f>
        <v>South East</v>
      </c>
    </row>
    <row r="683" spans="1:10" x14ac:dyDescent="0.3">
      <c r="A683" s="22" t="str">
        <f t="shared" si="10"/>
        <v>'RN32016Curative50-69'</v>
      </c>
      <c r="B683">
        <v>2016</v>
      </c>
      <c r="C683" t="s">
        <v>240</v>
      </c>
      <c r="D683" t="s">
        <v>7</v>
      </c>
      <c r="E683" t="s">
        <v>627</v>
      </c>
      <c r="F683">
        <v>2</v>
      </c>
      <c r="G683">
        <v>0</v>
      </c>
      <c r="H683" s="22" t="str">
        <f>INDEX(Bar_data!$A$3:$B$140,MATCH(C683,Bar_data!$A$3:$A$140,FALSE),2)</f>
        <v>Trust080</v>
      </c>
      <c r="I683" s="22" t="str">
        <f>INDEX(TrustCAHUB_map!$A$2:$D$139,MATCH($C683,TrustCAHUB_map!$A$2:$A$139,FALSE),3)</f>
        <v>Thames Valley</v>
      </c>
      <c r="J683" s="22" t="str">
        <f>INDEX(TrustCAHUB_map!$A$2:$D$139,MATCH($C683,TrustCAHUB_map!$A$2:$A$139,FALSE),4)</f>
        <v>South East</v>
      </c>
    </row>
    <row r="684" spans="1:10" x14ac:dyDescent="0.3">
      <c r="A684" s="22" t="str">
        <f t="shared" si="10"/>
        <v>'RN32016Curative70+'</v>
      </c>
      <c r="B684">
        <v>2016</v>
      </c>
      <c r="C684" t="s">
        <v>240</v>
      </c>
      <c r="D684" t="s">
        <v>7</v>
      </c>
      <c r="E684" t="s">
        <v>628</v>
      </c>
      <c r="F684">
        <v>2</v>
      </c>
      <c r="G684">
        <v>0</v>
      </c>
      <c r="H684" s="22" t="str">
        <f>INDEX(Bar_data!$A$3:$B$140,MATCH(C684,Bar_data!$A$3:$A$140,FALSE),2)</f>
        <v>Trust080</v>
      </c>
      <c r="I684" s="22" t="str">
        <f>INDEX(TrustCAHUB_map!$A$2:$D$139,MATCH($C684,TrustCAHUB_map!$A$2:$A$139,FALSE),3)</f>
        <v>Thames Valley</v>
      </c>
      <c r="J684" s="22" t="str">
        <f>INDEX(TrustCAHUB_map!$A$2:$D$139,MATCH($C684,TrustCAHUB_map!$A$2:$A$139,FALSE),4)</f>
        <v>South East</v>
      </c>
    </row>
    <row r="685" spans="1:10" x14ac:dyDescent="0.3">
      <c r="A685" s="22" t="str">
        <f t="shared" si="10"/>
        <v>'RN32016Palliative70+'</v>
      </c>
      <c r="B685">
        <v>2016</v>
      </c>
      <c r="C685" t="s">
        <v>240</v>
      </c>
      <c r="D685" t="s">
        <v>8</v>
      </c>
      <c r="E685" t="s">
        <v>628</v>
      </c>
      <c r="F685">
        <v>9</v>
      </c>
      <c r="G685">
        <v>0</v>
      </c>
      <c r="H685" s="22" t="str">
        <f>INDEX(Bar_data!$A$3:$B$140,MATCH(C685,Bar_data!$A$3:$A$140,FALSE),2)</f>
        <v>Trust080</v>
      </c>
      <c r="I685" s="22" t="str">
        <f>INDEX(TrustCAHUB_map!$A$2:$D$139,MATCH($C685,TrustCAHUB_map!$A$2:$A$139,FALSE),3)</f>
        <v>Thames Valley</v>
      </c>
      <c r="J685" s="22" t="str">
        <f>INDEX(TrustCAHUB_map!$A$2:$D$139,MATCH($C685,TrustCAHUB_map!$A$2:$A$139,FALSE),4)</f>
        <v>South East</v>
      </c>
    </row>
    <row r="686" spans="1:10" x14ac:dyDescent="0.3">
      <c r="A686" s="22" t="str">
        <f t="shared" si="10"/>
        <v>'RN52016Palliative18-49'</v>
      </c>
      <c r="B686">
        <v>2016</v>
      </c>
      <c r="C686" t="s">
        <v>241</v>
      </c>
      <c r="D686" t="s">
        <v>8</v>
      </c>
      <c r="E686" t="s">
        <v>153</v>
      </c>
      <c r="F686">
        <v>1</v>
      </c>
      <c r="G686">
        <v>0</v>
      </c>
      <c r="H686" s="22" t="str">
        <f>INDEX(Bar_data!$A$3:$B$140,MATCH(C686,Bar_data!$A$3:$A$140,FALSE),2)</f>
        <v>Trust081</v>
      </c>
      <c r="I686" s="22" t="str">
        <f>INDEX(TrustCAHUB_map!$A$2:$D$139,MATCH($C686,TrustCAHUB_map!$A$2:$A$139,FALSE),3)</f>
        <v>Wessex</v>
      </c>
      <c r="J686" s="22" t="str">
        <f>INDEX(TrustCAHUB_map!$A$2:$D$139,MATCH($C686,TrustCAHUB_map!$A$2:$A$139,FALSE),4)</f>
        <v>Wessex</v>
      </c>
    </row>
    <row r="687" spans="1:10" x14ac:dyDescent="0.3">
      <c r="A687" s="22" t="str">
        <f t="shared" si="10"/>
        <v>'RN52016Not assigned50-69'</v>
      </c>
      <c r="B687">
        <v>2016</v>
      </c>
      <c r="C687" t="s">
        <v>241</v>
      </c>
      <c r="D687" t="s">
        <v>477</v>
      </c>
      <c r="E687" t="s">
        <v>627</v>
      </c>
      <c r="F687">
        <v>2</v>
      </c>
      <c r="G687">
        <v>0</v>
      </c>
      <c r="H687" s="22" t="str">
        <f>INDEX(Bar_data!$A$3:$B$140,MATCH(C687,Bar_data!$A$3:$A$140,FALSE),2)</f>
        <v>Trust081</v>
      </c>
      <c r="I687" s="22" t="str">
        <f>INDEX(TrustCAHUB_map!$A$2:$D$139,MATCH($C687,TrustCAHUB_map!$A$2:$A$139,FALSE),3)</f>
        <v>Wessex</v>
      </c>
      <c r="J687" s="22" t="str">
        <f>INDEX(TrustCAHUB_map!$A$2:$D$139,MATCH($C687,TrustCAHUB_map!$A$2:$A$139,FALSE),4)</f>
        <v>Wessex</v>
      </c>
    </row>
    <row r="688" spans="1:10" x14ac:dyDescent="0.3">
      <c r="A688" s="22" t="str">
        <f t="shared" si="10"/>
        <v>'RN52016Palliative50-69'</v>
      </c>
      <c r="B688">
        <v>2016</v>
      </c>
      <c r="C688" t="s">
        <v>241</v>
      </c>
      <c r="D688" t="s">
        <v>8</v>
      </c>
      <c r="E688" t="s">
        <v>627</v>
      </c>
      <c r="F688">
        <v>4</v>
      </c>
      <c r="G688">
        <v>0</v>
      </c>
      <c r="H688" s="22" t="str">
        <f>INDEX(Bar_data!$A$3:$B$140,MATCH(C688,Bar_data!$A$3:$A$140,FALSE),2)</f>
        <v>Trust081</v>
      </c>
      <c r="I688" s="22" t="str">
        <f>INDEX(TrustCAHUB_map!$A$2:$D$139,MATCH($C688,TrustCAHUB_map!$A$2:$A$139,FALSE),3)</f>
        <v>Wessex</v>
      </c>
      <c r="J688" s="22" t="str">
        <f>INDEX(TrustCAHUB_map!$A$2:$D$139,MATCH($C688,TrustCAHUB_map!$A$2:$A$139,FALSE),4)</f>
        <v>Wessex</v>
      </c>
    </row>
    <row r="689" spans="1:10" x14ac:dyDescent="0.3">
      <c r="A689" s="22" t="str">
        <f t="shared" si="10"/>
        <v>'RN52016Not assigned70+'</v>
      </c>
      <c r="B689">
        <v>2016</v>
      </c>
      <c r="C689" t="s">
        <v>241</v>
      </c>
      <c r="D689" t="s">
        <v>477</v>
      </c>
      <c r="E689" t="s">
        <v>628</v>
      </c>
      <c r="F689">
        <v>1</v>
      </c>
      <c r="G689">
        <v>0</v>
      </c>
      <c r="H689" s="22" t="str">
        <f>INDEX(Bar_data!$A$3:$B$140,MATCH(C689,Bar_data!$A$3:$A$140,FALSE),2)</f>
        <v>Trust081</v>
      </c>
      <c r="I689" s="22" t="str">
        <f>INDEX(TrustCAHUB_map!$A$2:$D$139,MATCH($C689,TrustCAHUB_map!$A$2:$A$139,FALSE),3)</f>
        <v>Wessex</v>
      </c>
      <c r="J689" s="22" t="str">
        <f>INDEX(TrustCAHUB_map!$A$2:$D$139,MATCH($C689,TrustCAHUB_map!$A$2:$A$139,FALSE),4)</f>
        <v>Wessex</v>
      </c>
    </row>
    <row r="690" spans="1:10" x14ac:dyDescent="0.3">
      <c r="A690" s="22" t="str">
        <f t="shared" si="10"/>
        <v>'RN52016Palliative70+'</v>
      </c>
      <c r="B690">
        <v>2016</v>
      </c>
      <c r="C690" t="s">
        <v>241</v>
      </c>
      <c r="D690" t="s">
        <v>8</v>
      </c>
      <c r="E690" t="s">
        <v>628</v>
      </c>
      <c r="F690">
        <v>6</v>
      </c>
      <c r="G690">
        <v>2</v>
      </c>
      <c r="H690" s="22" t="str">
        <f>INDEX(Bar_data!$A$3:$B$140,MATCH(C690,Bar_data!$A$3:$A$140,FALSE),2)</f>
        <v>Trust081</v>
      </c>
      <c r="I690" s="22" t="str">
        <f>INDEX(TrustCAHUB_map!$A$2:$D$139,MATCH($C690,TrustCAHUB_map!$A$2:$A$139,FALSE),3)</f>
        <v>Wessex</v>
      </c>
      <c r="J690" s="22" t="str">
        <f>INDEX(TrustCAHUB_map!$A$2:$D$139,MATCH($C690,TrustCAHUB_map!$A$2:$A$139,FALSE),4)</f>
        <v>Wessex</v>
      </c>
    </row>
    <row r="691" spans="1:10" x14ac:dyDescent="0.3">
      <c r="A691" s="22" t="str">
        <f t="shared" si="10"/>
        <v>'RN72016Palliative50-69'</v>
      </c>
      <c r="B691">
        <v>2016</v>
      </c>
      <c r="C691" t="s">
        <v>242</v>
      </c>
      <c r="D691" t="s">
        <v>8</v>
      </c>
      <c r="E691" t="s">
        <v>627</v>
      </c>
      <c r="F691">
        <v>4</v>
      </c>
      <c r="G691">
        <v>0</v>
      </c>
      <c r="H691" s="22" t="str">
        <f>INDEX(Bar_data!$A$3:$B$140,MATCH(C691,Bar_data!$A$3:$A$140,FALSE),2)</f>
        <v>Trust082</v>
      </c>
      <c r="I691" s="22" t="str">
        <f>INDEX(TrustCAHUB_map!$A$2:$D$139,MATCH($C691,TrustCAHUB_map!$A$2:$A$139,FALSE),3)</f>
        <v>Kent and Medway</v>
      </c>
      <c r="J691" s="22" t="str">
        <f>INDEX(TrustCAHUB_map!$A$2:$D$139,MATCH($C691,TrustCAHUB_map!$A$2:$A$139,FALSE),4)</f>
        <v>South East</v>
      </c>
    </row>
    <row r="692" spans="1:10" x14ac:dyDescent="0.3">
      <c r="A692" s="22" t="str">
        <f t="shared" si="10"/>
        <v>'RN72016Palliative70+'</v>
      </c>
      <c r="B692">
        <v>2016</v>
      </c>
      <c r="C692" t="s">
        <v>242</v>
      </c>
      <c r="D692" t="s">
        <v>8</v>
      </c>
      <c r="E692" t="s">
        <v>628</v>
      </c>
      <c r="F692">
        <v>3</v>
      </c>
      <c r="G692">
        <v>0</v>
      </c>
      <c r="H692" s="22" t="str">
        <f>INDEX(Bar_data!$A$3:$B$140,MATCH(C692,Bar_data!$A$3:$A$140,FALSE),2)</f>
        <v>Trust082</v>
      </c>
      <c r="I692" s="22" t="str">
        <f>INDEX(TrustCAHUB_map!$A$2:$D$139,MATCH($C692,TrustCAHUB_map!$A$2:$A$139,FALSE),3)</f>
        <v>Kent and Medway</v>
      </c>
      <c r="J692" s="22" t="str">
        <f>INDEX(TrustCAHUB_map!$A$2:$D$139,MATCH($C692,TrustCAHUB_map!$A$2:$A$139,FALSE),4)</f>
        <v>South East</v>
      </c>
    </row>
    <row r="693" spans="1:10" x14ac:dyDescent="0.3">
      <c r="A693" s="22" t="str">
        <f t="shared" si="10"/>
        <v>'RNA2016Palliative18-49'</v>
      </c>
      <c r="B693">
        <v>2016</v>
      </c>
      <c r="C693" t="s">
        <v>243</v>
      </c>
      <c r="D693" t="s">
        <v>8</v>
      </c>
      <c r="E693" t="s">
        <v>153</v>
      </c>
      <c r="F693">
        <v>1</v>
      </c>
      <c r="G693">
        <v>0</v>
      </c>
      <c r="H693" s="22" t="str">
        <f>INDEX(Bar_data!$A$3:$B$140,MATCH(C693,Bar_data!$A$3:$A$140,FALSE),2)</f>
        <v>Trust083</v>
      </c>
      <c r="I693" s="22" t="str">
        <f>INDEX(TrustCAHUB_map!$A$2:$D$139,MATCH($C693,TrustCAHUB_map!$A$2:$A$139,FALSE),3)</f>
        <v>West Midlands</v>
      </c>
      <c r="J693" s="22" t="str">
        <f>INDEX(TrustCAHUB_map!$A$2:$D$139,MATCH($C693,TrustCAHUB_map!$A$2:$A$139,FALSE),4)</f>
        <v>West Midlands</v>
      </c>
    </row>
    <row r="694" spans="1:10" x14ac:dyDescent="0.3">
      <c r="A694" s="22" t="str">
        <f t="shared" si="10"/>
        <v>'RNA2016Curative50-69'</v>
      </c>
      <c r="B694">
        <v>2016</v>
      </c>
      <c r="C694" t="s">
        <v>243</v>
      </c>
      <c r="D694" t="s">
        <v>7</v>
      </c>
      <c r="E694" t="s">
        <v>627</v>
      </c>
      <c r="F694">
        <v>1</v>
      </c>
      <c r="G694">
        <v>1</v>
      </c>
      <c r="H694" s="22" t="str">
        <f>INDEX(Bar_data!$A$3:$B$140,MATCH(C694,Bar_data!$A$3:$A$140,FALSE),2)</f>
        <v>Trust083</v>
      </c>
      <c r="I694" s="22" t="str">
        <f>INDEX(TrustCAHUB_map!$A$2:$D$139,MATCH($C694,TrustCAHUB_map!$A$2:$A$139,FALSE),3)</f>
        <v>West Midlands</v>
      </c>
      <c r="J694" s="22" t="str">
        <f>INDEX(TrustCAHUB_map!$A$2:$D$139,MATCH($C694,TrustCAHUB_map!$A$2:$A$139,FALSE),4)</f>
        <v>West Midlands</v>
      </c>
    </row>
    <row r="695" spans="1:10" x14ac:dyDescent="0.3">
      <c r="A695" s="22" t="str">
        <f t="shared" si="10"/>
        <v>'RNA2016Not assigned50-69'</v>
      </c>
      <c r="B695">
        <v>2016</v>
      </c>
      <c r="C695" t="s">
        <v>243</v>
      </c>
      <c r="D695" t="s">
        <v>477</v>
      </c>
      <c r="E695" t="s">
        <v>627</v>
      </c>
      <c r="F695">
        <v>3</v>
      </c>
      <c r="G695">
        <v>0</v>
      </c>
      <c r="H695" s="22" t="str">
        <f>INDEX(Bar_data!$A$3:$B$140,MATCH(C695,Bar_data!$A$3:$A$140,FALSE),2)</f>
        <v>Trust083</v>
      </c>
      <c r="I695" s="22" t="str">
        <f>INDEX(TrustCAHUB_map!$A$2:$D$139,MATCH($C695,TrustCAHUB_map!$A$2:$A$139,FALSE),3)</f>
        <v>West Midlands</v>
      </c>
      <c r="J695" s="22" t="str">
        <f>INDEX(TrustCAHUB_map!$A$2:$D$139,MATCH($C695,TrustCAHUB_map!$A$2:$A$139,FALSE),4)</f>
        <v>West Midlands</v>
      </c>
    </row>
    <row r="696" spans="1:10" x14ac:dyDescent="0.3">
      <c r="A696" s="22" t="str">
        <f t="shared" si="10"/>
        <v>'RNA2016Palliative50-69'</v>
      </c>
      <c r="B696">
        <v>2016</v>
      </c>
      <c r="C696" t="s">
        <v>243</v>
      </c>
      <c r="D696" t="s">
        <v>8</v>
      </c>
      <c r="E696" t="s">
        <v>627</v>
      </c>
      <c r="F696">
        <v>5</v>
      </c>
      <c r="G696">
        <v>0</v>
      </c>
      <c r="H696" s="22" t="str">
        <f>INDEX(Bar_data!$A$3:$B$140,MATCH(C696,Bar_data!$A$3:$A$140,FALSE),2)</f>
        <v>Trust083</v>
      </c>
      <c r="I696" s="22" t="str">
        <f>INDEX(TrustCAHUB_map!$A$2:$D$139,MATCH($C696,TrustCAHUB_map!$A$2:$A$139,FALSE),3)</f>
        <v>West Midlands</v>
      </c>
      <c r="J696" s="22" t="str">
        <f>INDEX(TrustCAHUB_map!$A$2:$D$139,MATCH($C696,TrustCAHUB_map!$A$2:$A$139,FALSE),4)</f>
        <v>West Midlands</v>
      </c>
    </row>
    <row r="697" spans="1:10" x14ac:dyDescent="0.3">
      <c r="A697" s="22" t="str">
        <f t="shared" si="10"/>
        <v>'RNA2016Curative70+'</v>
      </c>
      <c r="B697">
        <v>2016</v>
      </c>
      <c r="C697" t="s">
        <v>243</v>
      </c>
      <c r="D697" t="s">
        <v>7</v>
      </c>
      <c r="E697" t="s">
        <v>628</v>
      </c>
      <c r="F697">
        <v>3</v>
      </c>
      <c r="G697">
        <v>0</v>
      </c>
      <c r="H697" s="22" t="str">
        <f>INDEX(Bar_data!$A$3:$B$140,MATCH(C697,Bar_data!$A$3:$A$140,FALSE),2)</f>
        <v>Trust083</v>
      </c>
      <c r="I697" s="22" t="str">
        <f>INDEX(TrustCAHUB_map!$A$2:$D$139,MATCH($C697,TrustCAHUB_map!$A$2:$A$139,FALSE),3)</f>
        <v>West Midlands</v>
      </c>
      <c r="J697" s="22" t="str">
        <f>INDEX(TrustCAHUB_map!$A$2:$D$139,MATCH($C697,TrustCAHUB_map!$A$2:$A$139,FALSE),4)</f>
        <v>West Midlands</v>
      </c>
    </row>
    <row r="698" spans="1:10" x14ac:dyDescent="0.3">
      <c r="A698" s="22" t="str">
        <f t="shared" si="10"/>
        <v>'RNA2016Not assigned70+'</v>
      </c>
      <c r="B698">
        <v>2016</v>
      </c>
      <c r="C698" t="s">
        <v>243</v>
      </c>
      <c r="D698" t="s">
        <v>477</v>
      </c>
      <c r="E698" t="s">
        <v>628</v>
      </c>
      <c r="F698">
        <v>3</v>
      </c>
      <c r="G698">
        <v>1</v>
      </c>
      <c r="H698" s="22" t="str">
        <f>INDEX(Bar_data!$A$3:$B$140,MATCH(C698,Bar_data!$A$3:$A$140,FALSE),2)</f>
        <v>Trust083</v>
      </c>
      <c r="I698" s="22" t="str">
        <f>INDEX(TrustCAHUB_map!$A$2:$D$139,MATCH($C698,TrustCAHUB_map!$A$2:$A$139,FALSE),3)</f>
        <v>West Midlands</v>
      </c>
      <c r="J698" s="22" t="str">
        <f>INDEX(TrustCAHUB_map!$A$2:$D$139,MATCH($C698,TrustCAHUB_map!$A$2:$A$139,FALSE),4)</f>
        <v>West Midlands</v>
      </c>
    </row>
    <row r="699" spans="1:10" x14ac:dyDescent="0.3">
      <c r="A699" s="22" t="str">
        <f t="shared" si="10"/>
        <v>'RNA2016Palliative70+'</v>
      </c>
      <c r="B699">
        <v>2016</v>
      </c>
      <c r="C699" t="s">
        <v>243</v>
      </c>
      <c r="D699" t="s">
        <v>8</v>
      </c>
      <c r="E699" t="s">
        <v>628</v>
      </c>
      <c r="F699">
        <v>2</v>
      </c>
      <c r="G699">
        <v>0</v>
      </c>
      <c r="H699" s="22" t="str">
        <f>INDEX(Bar_data!$A$3:$B$140,MATCH(C699,Bar_data!$A$3:$A$140,FALSE),2)</f>
        <v>Trust083</v>
      </c>
      <c r="I699" s="22" t="str">
        <f>INDEX(TrustCAHUB_map!$A$2:$D$139,MATCH($C699,TrustCAHUB_map!$A$2:$A$139,FALSE),3)</f>
        <v>West Midlands</v>
      </c>
      <c r="J699" s="22" t="str">
        <f>INDEX(TrustCAHUB_map!$A$2:$D$139,MATCH($C699,TrustCAHUB_map!$A$2:$A$139,FALSE),4)</f>
        <v>West Midlands</v>
      </c>
    </row>
    <row r="700" spans="1:10" x14ac:dyDescent="0.3">
      <c r="A700" s="22" t="str">
        <f t="shared" si="10"/>
        <v>'RNL2016Palliative18-49'</v>
      </c>
      <c r="B700">
        <v>2016</v>
      </c>
      <c r="C700" t="s">
        <v>244</v>
      </c>
      <c r="D700" t="s">
        <v>8</v>
      </c>
      <c r="E700" t="s">
        <v>153</v>
      </c>
      <c r="F700">
        <v>1</v>
      </c>
      <c r="G700">
        <v>1</v>
      </c>
      <c r="H700" s="22" t="str">
        <f>INDEX(Bar_data!$A$3:$B$140,MATCH(C700,Bar_data!$A$3:$A$140,FALSE),2)</f>
        <v>Trust084</v>
      </c>
      <c r="I700" s="22" t="str">
        <f>INDEX(TrustCAHUB_map!$A$2:$D$139,MATCH($C700,TrustCAHUB_map!$A$2:$A$139,FALSE),3)</f>
        <v>North East and Cumbria</v>
      </c>
      <c r="J700" s="22" t="str">
        <f>INDEX(TrustCAHUB_map!$A$2:$D$139,MATCH($C700,TrustCAHUB_map!$A$2:$A$139,FALSE),4)</f>
        <v>North East</v>
      </c>
    </row>
    <row r="701" spans="1:10" x14ac:dyDescent="0.3">
      <c r="A701" s="22" t="str">
        <f t="shared" si="10"/>
        <v>'RNL2016Palliative50-69'</v>
      </c>
      <c r="B701">
        <v>2016</v>
      </c>
      <c r="C701" t="s">
        <v>244</v>
      </c>
      <c r="D701" t="s">
        <v>8</v>
      </c>
      <c r="E701" t="s">
        <v>627</v>
      </c>
      <c r="F701">
        <v>3</v>
      </c>
      <c r="G701">
        <v>0</v>
      </c>
      <c r="H701" s="22" t="str">
        <f>INDEX(Bar_data!$A$3:$B$140,MATCH(C701,Bar_data!$A$3:$A$140,FALSE),2)</f>
        <v>Trust084</v>
      </c>
      <c r="I701" s="22" t="str">
        <f>INDEX(TrustCAHUB_map!$A$2:$D$139,MATCH($C701,TrustCAHUB_map!$A$2:$A$139,FALSE),3)</f>
        <v>North East and Cumbria</v>
      </c>
      <c r="J701" s="22" t="str">
        <f>INDEX(TrustCAHUB_map!$A$2:$D$139,MATCH($C701,TrustCAHUB_map!$A$2:$A$139,FALSE),4)</f>
        <v>North East</v>
      </c>
    </row>
    <row r="702" spans="1:10" x14ac:dyDescent="0.3">
      <c r="A702" s="22" t="str">
        <f t="shared" si="10"/>
        <v>'RNL2016Curative50-69'</v>
      </c>
      <c r="B702">
        <v>2016</v>
      </c>
      <c r="C702" t="s">
        <v>244</v>
      </c>
      <c r="D702" t="s">
        <v>7</v>
      </c>
      <c r="E702" t="s">
        <v>627</v>
      </c>
      <c r="F702">
        <v>1</v>
      </c>
      <c r="G702">
        <v>0</v>
      </c>
      <c r="H702" s="22" t="str">
        <f>INDEX(Bar_data!$A$3:$B$140,MATCH(C702,Bar_data!$A$3:$A$140,FALSE),2)</f>
        <v>Trust084</v>
      </c>
      <c r="I702" s="22" t="str">
        <f>INDEX(TrustCAHUB_map!$A$2:$D$139,MATCH($C702,TrustCAHUB_map!$A$2:$A$139,FALSE),3)</f>
        <v>North East and Cumbria</v>
      </c>
      <c r="J702" s="22" t="str">
        <f>INDEX(TrustCAHUB_map!$A$2:$D$139,MATCH($C702,TrustCAHUB_map!$A$2:$A$139,FALSE),4)</f>
        <v>North East</v>
      </c>
    </row>
    <row r="703" spans="1:10" x14ac:dyDescent="0.3">
      <c r="A703" s="22" t="str">
        <f t="shared" si="10"/>
        <v>'RNL2016Curative70+'</v>
      </c>
      <c r="B703">
        <v>2016</v>
      </c>
      <c r="C703" t="s">
        <v>244</v>
      </c>
      <c r="D703" t="s">
        <v>7</v>
      </c>
      <c r="E703" t="s">
        <v>628</v>
      </c>
      <c r="F703">
        <v>3</v>
      </c>
      <c r="G703">
        <v>0</v>
      </c>
      <c r="H703" s="22" t="str">
        <f>INDEX(Bar_data!$A$3:$B$140,MATCH(C703,Bar_data!$A$3:$A$140,FALSE),2)</f>
        <v>Trust084</v>
      </c>
      <c r="I703" s="22" t="str">
        <f>INDEX(TrustCAHUB_map!$A$2:$D$139,MATCH($C703,TrustCAHUB_map!$A$2:$A$139,FALSE),3)</f>
        <v>North East and Cumbria</v>
      </c>
      <c r="J703" s="22" t="str">
        <f>INDEX(TrustCAHUB_map!$A$2:$D$139,MATCH($C703,TrustCAHUB_map!$A$2:$A$139,FALSE),4)</f>
        <v>North East</v>
      </c>
    </row>
    <row r="704" spans="1:10" x14ac:dyDescent="0.3">
      <c r="A704" s="22" t="str">
        <f t="shared" si="10"/>
        <v>'RNL2016Palliative70+'</v>
      </c>
      <c r="B704">
        <v>2016</v>
      </c>
      <c r="C704" t="s">
        <v>244</v>
      </c>
      <c r="D704" t="s">
        <v>8</v>
      </c>
      <c r="E704" t="s">
        <v>628</v>
      </c>
      <c r="F704">
        <v>6</v>
      </c>
      <c r="G704">
        <v>0</v>
      </c>
      <c r="H704" s="22" t="str">
        <f>INDEX(Bar_data!$A$3:$B$140,MATCH(C704,Bar_data!$A$3:$A$140,FALSE),2)</f>
        <v>Trust084</v>
      </c>
      <c r="I704" s="22" t="str">
        <f>INDEX(TrustCAHUB_map!$A$2:$D$139,MATCH($C704,TrustCAHUB_map!$A$2:$A$139,FALSE),3)</f>
        <v>North East and Cumbria</v>
      </c>
      <c r="J704" s="22" t="str">
        <f>INDEX(TrustCAHUB_map!$A$2:$D$139,MATCH($C704,TrustCAHUB_map!$A$2:$A$139,FALSE),4)</f>
        <v>North East</v>
      </c>
    </row>
    <row r="705" spans="1:10" x14ac:dyDescent="0.3">
      <c r="A705" s="22" t="str">
        <f t="shared" si="10"/>
        <v>'RNQ2016Palliative50-69'</v>
      </c>
      <c r="B705">
        <v>2016</v>
      </c>
      <c r="C705" t="s">
        <v>245</v>
      </c>
      <c r="D705" t="s">
        <v>8</v>
      </c>
      <c r="E705" t="s">
        <v>627</v>
      </c>
      <c r="F705">
        <v>8</v>
      </c>
      <c r="G705">
        <v>1</v>
      </c>
      <c r="H705" s="22" t="str">
        <f>INDEX(Bar_data!$A$3:$B$140,MATCH(C705,Bar_data!$A$3:$A$140,FALSE),2)</f>
        <v>Trust085</v>
      </c>
      <c r="I705" s="22" t="str">
        <f>INDEX(TrustCAHUB_map!$A$2:$D$139,MATCH($C705,TrustCAHUB_map!$A$2:$A$139,FALSE),3)</f>
        <v>East Midlands</v>
      </c>
      <c r="J705" s="22" t="str">
        <f>INDEX(TrustCAHUB_map!$A$2:$D$139,MATCH($C705,TrustCAHUB_map!$A$2:$A$139,FALSE),4)</f>
        <v>East Midlands</v>
      </c>
    </row>
    <row r="706" spans="1:10" x14ac:dyDescent="0.3">
      <c r="A706" s="22" t="str">
        <f t="shared" si="10"/>
        <v>'RNQ2016Curative50-69'</v>
      </c>
      <c r="B706">
        <v>2016</v>
      </c>
      <c r="C706" t="s">
        <v>245</v>
      </c>
      <c r="D706" t="s">
        <v>7</v>
      </c>
      <c r="E706" t="s">
        <v>627</v>
      </c>
      <c r="F706">
        <v>3</v>
      </c>
      <c r="G706">
        <v>0</v>
      </c>
      <c r="H706" s="22" t="str">
        <f>INDEX(Bar_data!$A$3:$B$140,MATCH(C706,Bar_data!$A$3:$A$140,FALSE),2)</f>
        <v>Trust085</v>
      </c>
      <c r="I706" s="22" t="str">
        <f>INDEX(TrustCAHUB_map!$A$2:$D$139,MATCH($C706,TrustCAHUB_map!$A$2:$A$139,FALSE),3)</f>
        <v>East Midlands</v>
      </c>
      <c r="J706" s="22" t="str">
        <f>INDEX(TrustCAHUB_map!$A$2:$D$139,MATCH($C706,TrustCAHUB_map!$A$2:$A$139,FALSE),4)</f>
        <v>East Midlands</v>
      </c>
    </row>
    <row r="707" spans="1:10" x14ac:dyDescent="0.3">
      <c r="A707" s="22" t="str">
        <f t="shared" ref="A707:A770" si="11">"'"&amp;C707&amp;B707&amp;D707&amp;E707&amp;"'"</f>
        <v>'RNQ2016Palliative70+'</v>
      </c>
      <c r="B707">
        <v>2016</v>
      </c>
      <c r="C707" t="s">
        <v>245</v>
      </c>
      <c r="D707" t="s">
        <v>8</v>
      </c>
      <c r="E707" t="s">
        <v>628</v>
      </c>
      <c r="F707">
        <v>13</v>
      </c>
      <c r="G707">
        <v>0</v>
      </c>
      <c r="H707" s="22" t="str">
        <f>INDEX(Bar_data!$A$3:$B$140,MATCH(C707,Bar_data!$A$3:$A$140,FALSE),2)</f>
        <v>Trust085</v>
      </c>
      <c r="I707" s="22" t="str">
        <f>INDEX(TrustCAHUB_map!$A$2:$D$139,MATCH($C707,TrustCAHUB_map!$A$2:$A$139,FALSE),3)</f>
        <v>East Midlands</v>
      </c>
      <c r="J707" s="22" t="str">
        <f>INDEX(TrustCAHUB_map!$A$2:$D$139,MATCH($C707,TrustCAHUB_map!$A$2:$A$139,FALSE),4)</f>
        <v>East Midlands</v>
      </c>
    </row>
    <row r="708" spans="1:10" x14ac:dyDescent="0.3">
      <c r="A708" s="22" t="str">
        <f t="shared" si="11"/>
        <v>'RNQ2016Not assigned70+'</v>
      </c>
      <c r="B708">
        <v>2016</v>
      </c>
      <c r="C708" t="s">
        <v>245</v>
      </c>
      <c r="D708" t="s">
        <v>477</v>
      </c>
      <c r="E708" t="s">
        <v>628</v>
      </c>
      <c r="F708">
        <v>1</v>
      </c>
      <c r="G708">
        <v>0</v>
      </c>
      <c r="H708" s="22" t="str">
        <f>INDEX(Bar_data!$A$3:$B$140,MATCH(C708,Bar_data!$A$3:$A$140,FALSE),2)</f>
        <v>Trust085</v>
      </c>
      <c r="I708" s="22" t="str">
        <f>INDEX(TrustCAHUB_map!$A$2:$D$139,MATCH($C708,TrustCAHUB_map!$A$2:$A$139,FALSE),3)</f>
        <v>East Midlands</v>
      </c>
      <c r="J708" s="22" t="str">
        <f>INDEX(TrustCAHUB_map!$A$2:$D$139,MATCH($C708,TrustCAHUB_map!$A$2:$A$139,FALSE),4)</f>
        <v>East Midlands</v>
      </c>
    </row>
    <row r="709" spans="1:10" x14ac:dyDescent="0.3">
      <c r="A709" s="22" t="str">
        <f t="shared" si="11"/>
        <v>'RNS2016Palliative18-49'</v>
      </c>
      <c r="B709">
        <v>2016</v>
      </c>
      <c r="C709" t="s">
        <v>246</v>
      </c>
      <c r="D709" t="s">
        <v>8</v>
      </c>
      <c r="E709" t="s">
        <v>153</v>
      </c>
      <c r="F709">
        <v>1</v>
      </c>
      <c r="G709">
        <v>0</v>
      </c>
      <c r="H709" s="22" t="str">
        <f>INDEX(Bar_data!$A$3:$B$140,MATCH(C709,Bar_data!$A$3:$A$140,FALSE),2)</f>
        <v>Trust086</v>
      </c>
      <c r="I709" s="22" t="str">
        <f>INDEX(TrustCAHUB_map!$A$2:$D$139,MATCH($C709,TrustCAHUB_map!$A$2:$A$139,FALSE),3)</f>
        <v>East Midlands</v>
      </c>
      <c r="J709" s="22" t="str">
        <f>INDEX(TrustCAHUB_map!$A$2:$D$139,MATCH($C709,TrustCAHUB_map!$A$2:$A$139,FALSE),4)</f>
        <v>East Midlands</v>
      </c>
    </row>
    <row r="710" spans="1:10" x14ac:dyDescent="0.3">
      <c r="A710" s="22" t="str">
        <f t="shared" si="11"/>
        <v>'RNS2016Curative50-69'</v>
      </c>
      <c r="B710">
        <v>2016</v>
      </c>
      <c r="C710" t="s">
        <v>246</v>
      </c>
      <c r="D710" t="s">
        <v>7</v>
      </c>
      <c r="E710" t="s">
        <v>627</v>
      </c>
      <c r="F710">
        <v>1</v>
      </c>
      <c r="G710">
        <v>0</v>
      </c>
      <c r="H710" s="22" t="str">
        <f>INDEX(Bar_data!$A$3:$B$140,MATCH(C710,Bar_data!$A$3:$A$140,FALSE),2)</f>
        <v>Trust086</v>
      </c>
      <c r="I710" s="22" t="str">
        <f>INDEX(TrustCAHUB_map!$A$2:$D$139,MATCH($C710,TrustCAHUB_map!$A$2:$A$139,FALSE),3)</f>
        <v>East Midlands</v>
      </c>
      <c r="J710" s="22" t="str">
        <f>INDEX(TrustCAHUB_map!$A$2:$D$139,MATCH($C710,TrustCAHUB_map!$A$2:$A$139,FALSE),4)</f>
        <v>East Midlands</v>
      </c>
    </row>
    <row r="711" spans="1:10" x14ac:dyDescent="0.3">
      <c r="A711" s="22" t="str">
        <f t="shared" si="11"/>
        <v>'RNS2016Palliative50-69'</v>
      </c>
      <c r="B711">
        <v>2016</v>
      </c>
      <c r="C711" t="s">
        <v>246</v>
      </c>
      <c r="D711" t="s">
        <v>8</v>
      </c>
      <c r="E711" t="s">
        <v>627</v>
      </c>
      <c r="F711">
        <v>9</v>
      </c>
      <c r="G711">
        <v>2</v>
      </c>
      <c r="H711" s="22" t="str">
        <f>INDEX(Bar_data!$A$3:$B$140,MATCH(C711,Bar_data!$A$3:$A$140,FALSE),2)</f>
        <v>Trust086</v>
      </c>
      <c r="I711" s="22" t="str">
        <f>INDEX(TrustCAHUB_map!$A$2:$D$139,MATCH($C711,TrustCAHUB_map!$A$2:$A$139,FALSE),3)</f>
        <v>East Midlands</v>
      </c>
      <c r="J711" s="22" t="str">
        <f>INDEX(TrustCAHUB_map!$A$2:$D$139,MATCH($C711,TrustCAHUB_map!$A$2:$A$139,FALSE),4)</f>
        <v>East Midlands</v>
      </c>
    </row>
    <row r="712" spans="1:10" x14ac:dyDescent="0.3">
      <c r="A712" s="22" t="str">
        <f t="shared" si="11"/>
        <v>'RNS2016Curative70+'</v>
      </c>
      <c r="B712">
        <v>2016</v>
      </c>
      <c r="C712" t="s">
        <v>246</v>
      </c>
      <c r="D712" t="s">
        <v>7</v>
      </c>
      <c r="E712" t="s">
        <v>628</v>
      </c>
      <c r="F712">
        <v>2</v>
      </c>
      <c r="G712">
        <v>0</v>
      </c>
      <c r="H712" s="22" t="str">
        <f>INDEX(Bar_data!$A$3:$B$140,MATCH(C712,Bar_data!$A$3:$A$140,FALSE),2)</f>
        <v>Trust086</v>
      </c>
      <c r="I712" s="22" t="str">
        <f>INDEX(TrustCAHUB_map!$A$2:$D$139,MATCH($C712,TrustCAHUB_map!$A$2:$A$139,FALSE),3)</f>
        <v>East Midlands</v>
      </c>
      <c r="J712" s="22" t="str">
        <f>INDEX(TrustCAHUB_map!$A$2:$D$139,MATCH($C712,TrustCAHUB_map!$A$2:$A$139,FALSE),4)</f>
        <v>East Midlands</v>
      </c>
    </row>
    <row r="713" spans="1:10" x14ac:dyDescent="0.3">
      <c r="A713" s="22" t="str">
        <f t="shared" si="11"/>
        <v>'RNS2016Palliative70+'</v>
      </c>
      <c r="B713">
        <v>2016</v>
      </c>
      <c r="C713" t="s">
        <v>246</v>
      </c>
      <c r="D713" t="s">
        <v>8</v>
      </c>
      <c r="E713" t="s">
        <v>628</v>
      </c>
      <c r="F713">
        <v>6</v>
      </c>
      <c r="G713">
        <v>0</v>
      </c>
      <c r="H713" s="22" t="str">
        <f>INDEX(Bar_data!$A$3:$B$140,MATCH(C713,Bar_data!$A$3:$A$140,FALSE),2)</f>
        <v>Trust086</v>
      </c>
      <c r="I713" s="22" t="str">
        <f>INDEX(TrustCAHUB_map!$A$2:$D$139,MATCH($C713,TrustCAHUB_map!$A$2:$A$139,FALSE),3)</f>
        <v>East Midlands</v>
      </c>
      <c r="J713" s="22" t="str">
        <f>INDEX(TrustCAHUB_map!$A$2:$D$139,MATCH($C713,TrustCAHUB_map!$A$2:$A$139,FALSE),4)</f>
        <v>East Midlands</v>
      </c>
    </row>
    <row r="714" spans="1:10" x14ac:dyDescent="0.3">
      <c r="A714" s="22" t="str">
        <f t="shared" si="11"/>
        <v>'RNZ2016Palliative50-69'</v>
      </c>
      <c r="B714">
        <v>2016</v>
      </c>
      <c r="C714" t="s">
        <v>247</v>
      </c>
      <c r="D714" t="s">
        <v>8</v>
      </c>
      <c r="E714" t="s">
        <v>627</v>
      </c>
      <c r="F714">
        <v>7</v>
      </c>
      <c r="G714">
        <v>0</v>
      </c>
      <c r="H714" s="22" t="str">
        <f>INDEX(Bar_data!$A$3:$B$140,MATCH(C714,Bar_data!$A$3:$A$140,FALSE),2)</f>
        <v>Trust087</v>
      </c>
      <c r="I714" s="22" t="str">
        <f>INDEX(TrustCAHUB_map!$A$2:$D$139,MATCH($C714,TrustCAHUB_map!$A$2:$A$139,FALSE),3)</f>
        <v>Somerset, Wiltshire, Avon and Gloucester</v>
      </c>
      <c r="J714" s="22" t="str">
        <f>INDEX(TrustCAHUB_map!$A$2:$D$139,MATCH($C714,TrustCAHUB_map!$A$2:$A$139,FALSE),4)</f>
        <v>South West</v>
      </c>
    </row>
    <row r="715" spans="1:10" x14ac:dyDescent="0.3">
      <c r="A715" s="22" t="str">
        <f t="shared" si="11"/>
        <v>'RNZ2016Not assigned50-69'</v>
      </c>
      <c r="B715">
        <v>2016</v>
      </c>
      <c r="C715" t="s">
        <v>247</v>
      </c>
      <c r="D715" t="s">
        <v>477</v>
      </c>
      <c r="E715" t="s">
        <v>627</v>
      </c>
      <c r="F715">
        <v>2</v>
      </c>
      <c r="G715">
        <v>0</v>
      </c>
      <c r="H715" s="22" t="str">
        <f>INDEX(Bar_data!$A$3:$B$140,MATCH(C715,Bar_data!$A$3:$A$140,FALSE),2)</f>
        <v>Trust087</v>
      </c>
      <c r="I715" s="22" t="str">
        <f>INDEX(TrustCAHUB_map!$A$2:$D$139,MATCH($C715,TrustCAHUB_map!$A$2:$A$139,FALSE),3)</f>
        <v>Somerset, Wiltshire, Avon and Gloucester</v>
      </c>
      <c r="J715" s="22" t="str">
        <f>INDEX(TrustCAHUB_map!$A$2:$D$139,MATCH($C715,TrustCAHUB_map!$A$2:$A$139,FALSE),4)</f>
        <v>South West</v>
      </c>
    </row>
    <row r="716" spans="1:10" x14ac:dyDescent="0.3">
      <c r="A716" s="22" t="str">
        <f t="shared" si="11"/>
        <v>'RNZ2016Palliative70+'</v>
      </c>
      <c r="B716">
        <v>2016</v>
      </c>
      <c r="C716" t="s">
        <v>247</v>
      </c>
      <c r="D716" t="s">
        <v>8</v>
      </c>
      <c r="E716" t="s">
        <v>628</v>
      </c>
      <c r="F716">
        <v>4</v>
      </c>
      <c r="G716">
        <v>1</v>
      </c>
      <c r="H716" s="22" t="str">
        <f>INDEX(Bar_data!$A$3:$B$140,MATCH(C716,Bar_data!$A$3:$A$140,FALSE),2)</f>
        <v>Trust087</v>
      </c>
      <c r="I716" s="22" t="str">
        <f>INDEX(TrustCAHUB_map!$A$2:$D$139,MATCH($C716,TrustCAHUB_map!$A$2:$A$139,FALSE),3)</f>
        <v>Somerset, Wiltshire, Avon and Gloucester</v>
      </c>
      <c r="J716" s="22" t="str">
        <f>INDEX(TrustCAHUB_map!$A$2:$D$139,MATCH($C716,TrustCAHUB_map!$A$2:$A$139,FALSE),4)</f>
        <v>South West</v>
      </c>
    </row>
    <row r="717" spans="1:10" x14ac:dyDescent="0.3">
      <c r="A717" s="22" t="str">
        <f t="shared" si="11"/>
        <v>'RNZ2016Not assigned70+'</v>
      </c>
      <c r="B717">
        <v>2016</v>
      </c>
      <c r="C717" t="s">
        <v>247</v>
      </c>
      <c r="D717" t="s">
        <v>477</v>
      </c>
      <c r="E717" t="s">
        <v>628</v>
      </c>
      <c r="F717">
        <v>2</v>
      </c>
      <c r="G717">
        <v>0</v>
      </c>
      <c r="H717" s="22" t="str">
        <f>INDEX(Bar_data!$A$3:$B$140,MATCH(C717,Bar_data!$A$3:$A$140,FALSE),2)</f>
        <v>Trust087</v>
      </c>
      <c r="I717" s="22" t="str">
        <f>INDEX(TrustCAHUB_map!$A$2:$D$139,MATCH($C717,TrustCAHUB_map!$A$2:$A$139,FALSE),3)</f>
        <v>Somerset, Wiltshire, Avon and Gloucester</v>
      </c>
      <c r="J717" s="22" t="str">
        <f>INDEX(TrustCAHUB_map!$A$2:$D$139,MATCH($C717,TrustCAHUB_map!$A$2:$A$139,FALSE),4)</f>
        <v>South West</v>
      </c>
    </row>
    <row r="718" spans="1:10" x14ac:dyDescent="0.3">
      <c r="A718" s="22" t="str">
        <f t="shared" si="11"/>
        <v>'RNZ2016Curative70+'</v>
      </c>
      <c r="B718">
        <v>2016</v>
      </c>
      <c r="C718" t="s">
        <v>247</v>
      </c>
      <c r="D718" t="s">
        <v>7</v>
      </c>
      <c r="E718" t="s">
        <v>628</v>
      </c>
      <c r="F718">
        <v>1</v>
      </c>
      <c r="G718">
        <v>0</v>
      </c>
      <c r="H718" s="22" t="str">
        <f>INDEX(Bar_data!$A$3:$B$140,MATCH(C718,Bar_data!$A$3:$A$140,FALSE),2)</f>
        <v>Trust087</v>
      </c>
      <c r="I718" s="22" t="str">
        <f>INDEX(TrustCAHUB_map!$A$2:$D$139,MATCH($C718,TrustCAHUB_map!$A$2:$A$139,FALSE),3)</f>
        <v>Somerset, Wiltshire, Avon and Gloucester</v>
      </c>
      <c r="J718" s="22" t="str">
        <f>INDEX(TrustCAHUB_map!$A$2:$D$139,MATCH($C718,TrustCAHUB_map!$A$2:$A$139,FALSE),4)</f>
        <v>South West</v>
      </c>
    </row>
    <row r="719" spans="1:10" x14ac:dyDescent="0.3">
      <c r="A719" s="22" t="str">
        <f t="shared" si="11"/>
        <v>'RPA2016Palliative18-49'</v>
      </c>
      <c r="B719">
        <v>2016</v>
      </c>
      <c r="C719" t="s">
        <v>249</v>
      </c>
      <c r="D719" t="s">
        <v>8</v>
      </c>
      <c r="E719" t="s">
        <v>153</v>
      </c>
      <c r="F719">
        <v>1</v>
      </c>
      <c r="G719">
        <v>0</v>
      </c>
      <c r="H719" s="22" t="str">
        <f>INDEX(Bar_data!$A$3:$B$140,MATCH(C719,Bar_data!$A$3:$A$140,FALSE),2)</f>
        <v>Trust090</v>
      </c>
      <c r="I719" s="22" t="str">
        <f>INDEX(TrustCAHUB_map!$A$2:$D$139,MATCH($C719,TrustCAHUB_map!$A$2:$A$139,FALSE),3)</f>
        <v>Kent and Medway</v>
      </c>
      <c r="J719" s="22" t="str">
        <f>INDEX(TrustCAHUB_map!$A$2:$D$139,MATCH($C719,TrustCAHUB_map!$A$2:$A$139,FALSE),4)</f>
        <v>South East</v>
      </c>
    </row>
    <row r="720" spans="1:10" x14ac:dyDescent="0.3">
      <c r="A720" s="22" t="str">
        <f t="shared" si="11"/>
        <v>'RPA2016Curative50-69'</v>
      </c>
      <c r="B720">
        <v>2016</v>
      </c>
      <c r="C720" t="s">
        <v>249</v>
      </c>
      <c r="D720" t="s">
        <v>7</v>
      </c>
      <c r="E720" t="s">
        <v>627</v>
      </c>
      <c r="F720">
        <v>1</v>
      </c>
      <c r="G720">
        <v>0</v>
      </c>
      <c r="H720" s="22" t="str">
        <f>INDEX(Bar_data!$A$3:$B$140,MATCH(C720,Bar_data!$A$3:$A$140,FALSE),2)</f>
        <v>Trust090</v>
      </c>
      <c r="I720" s="22" t="str">
        <f>INDEX(TrustCAHUB_map!$A$2:$D$139,MATCH($C720,TrustCAHUB_map!$A$2:$A$139,FALSE),3)</f>
        <v>Kent and Medway</v>
      </c>
      <c r="J720" s="22" t="str">
        <f>INDEX(TrustCAHUB_map!$A$2:$D$139,MATCH($C720,TrustCAHUB_map!$A$2:$A$139,FALSE),4)</f>
        <v>South East</v>
      </c>
    </row>
    <row r="721" spans="1:10" x14ac:dyDescent="0.3">
      <c r="A721" s="22" t="str">
        <f t="shared" si="11"/>
        <v>'RPA2016Palliative50-69'</v>
      </c>
      <c r="B721">
        <v>2016</v>
      </c>
      <c r="C721" t="s">
        <v>249</v>
      </c>
      <c r="D721" t="s">
        <v>8</v>
      </c>
      <c r="E721" t="s">
        <v>627</v>
      </c>
      <c r="F721">
        <v>12</v>
      </c>
      <c r="G721">
        <v>0</v>
      </c>
      <c r="H721" s="22" t="str">
        <f>INDEX(Bar_data!$A$3:$B$140,MATCH(C721,Bar_data!$A$3:$A$140,FALSE),2)</f>
        <v>Trust090</v>
      </c>
      <c r="I721" s="22" t="str">
        <f>INDEX(TrustCAHUB_map!$A$2:$D$139,MATCH($C721,TrustCAHUB_map!$A$2:$A$139,FALSE),3)</f>
        <v>Kent and Medway</v>
      </c>
      <c r="J721" s="22" t="str">
        <f>INDEX(TrustCAHUB_map!$A$2:$D$139,MATCH($C721,TrustCAHUB_map!$A$2:$A$139,FALSE),4)</f>
        <v>South East</v>
      </c>
    </row>
    <row r="722" spans="1:10" x14ac:dyDescent="0.3">
      <c r="A722" s="22" t="str">
        <f t="shared" si="11"/>
        <v>'RPA2016Palliative70+'</v>
      </c>
      <c r="B722">
        <v>2016</v>
      </c>
      <c r="C722" t="s">
        <v>249</v>
      </c>
      <c r="D722" t="s">
        <v>8</v>
      </c>
      <c r="E722" t="s">
        <v>628</v>
      </c>
      <c r="F722">
        <v>8</v>
      </c>
      <c r="G722">
        <v>1</v>
      </c>
      <c r="H722" s="22" t="str">
        <f>INDEX(Bar_data!$A$3:$B$140,MATCH(C722,Bar_data!$A$3:$A$140,FALSE),2)</f>
        <v>Trust090</v>
      </c>
      <c r="I722" s="22" t="str">
        <f>INDEX(TrustCAHUB_map!$A$2:$D$139,MATCH($C722,TrustCAHUB_map!$A$2:$A$139,FALSE),3)</f>
        <v>Kent and Medway</v>
      </c>
      <c r="J722" s="22" t="str">
        <f>INDEX(TrustCAHUB_map!$A$2:$D$139,MATCH($C722,TrustCAHUB_map!$A$2:$A$139,FALSE),4)</f>
        <v>South East</v>
      </c>
    </row>
    <row r="723" spans="1:10" x14ac:dyDescent="0.3">
      <c r="A723" s="22" t="str">
        <f t="shared" si="11"/>
        <v>'RPY2016Palliative18-49'</v>
      </c>
      <c r="B723">
        <v>2016</v>
      </c>
      <c r="C723" t="s">
        <v>250</v>
      </c>
      <c r="D723" t="s">
        <v>8</v>
      </c>
      <c r="E723" t="s">
        <v>153</v>
      </c>
      <c r="F723">
        <v>4</v>
      </c>
      <c r="G723">
        <v>1</v>
      </c>
      <c r="H723" s="22" t="str">
        <f>INDEX(Bar_data!$A$3:$B$140,MATCH(C723,Bar_data!$A$3:$A$140,FALSE),2)</f>
        <v>Trust091</v>
      </c>
      <c r="I723" s="22" t="str">
        <f>INDEX(TrustCAHUB_map!$A$2:$D$139,MATCH($C723,TrustCAHUB_map!$A$2:$A$139,FALSE),3)</f>
        <v>North West and South West London</v>
      </c>
      <c r="J723" s="22" t="str">
        <f>INDEX(TrustCAHUB_map!$A$2:$D$139,MATCH($C723,TrustCAHUB_map!$A$2:$A$139,FALSE),4)</f>
        <v>London</v>
      </c>
    </row>
    <row r="724" spans="1:10" x14ac:dyDescent="0.3">
      <c r="A724" s="22" t="str">
        <f t="shared" si="11"/>
        <v>'RPY2016Palliative50-69'</v>
      </c>
      <c r="B724">
        <v>2016</v>
      </c>
      <c r="C724" t="s">
        <v>250</v>
      </c>
      <c r="D724" t="s">
        <v>8</v>
      </c>
      <c r="E724" t="s">
        <v>627</v>
      </c>
      <c r="F724">
        <v>30</v>
      </c>
      <c r="G724">
        <v>1</v>
      </c>
      <c r="H724" s="22" t="str">
        <f>INDEX(Bar_data!$A$3:$B$140,MATCH(C724,Bar_data!$A$3:$A$140,FALSE),2)</f>
        <v>Trust091</v>
      </c>
      <c r="I724" s="22" t="str">
        <f>INDEX(TrustCAHUB_map!$A$2:$D$139,MATCH($C724,TrustCAHUB_map!$A$2:$A$139,FALSE),3)</f>
        <v>North West and South West London</v>
      </c>
      <c r="J724" s="22" t="str">
        <f>INDEX(TrustCAHUB_map!$A$2:$D$139,MATCH($C724,TrustCAHUB_map!$A$2:$A$139,FALSE),4)</f>
        <v>London</v>
      </c>
    </row>
    <row r="725" spans="1:10" x14ac:dyDescent="0.3">
      <c r="A725" s="22" t="str">
        <f t="shared" si="11"/>
        <v>'RPY2016Curative50-69'</v>
      </c>
      <c r="B725">
        <v>2016</v>
      </c>
      <c r="C725" t="s">
        <v>250</v>
      </c>
      <c r="D725" t="s">
        <v>7</v>
      </c>
      <c r="E725" t="s">
        <v>627</v>
      </c>
      <c r="F725">
        <v>7</v>
      </c>
      <c r="G725">
        <v>1</v>
      </c>
      <c r="H725" s="22" t="str">
        <f>INDEX(Bar_data!$A$3:$B$140,MATCH(C725,Bar_data!$A$3:$A$140,FALSE),2)</f>
        <v>Trust091</v>
      </c>
      <c r="I725" s="22" t="str">
        <f>INDEX(TrustCAHUB_map!$A$2:$D$139,MATCH($C725,TrustCAHUB_map!$A$2:$A$139,FALSE),3)</f>
        <v>North West and South West London</v>
      </c>
      <c r="J725" s="22" t="str">
        <f>INDEX(TrustCAHUB_map!$A$2:$D$139,MATCH($C725,TrustCAHUB_map!$A$2:$A$139,FALSE),4)</f>
        <v>London</v>
      </c>
    </row>
    <row r="726" spans="1:10" x14ac:dyDescent="0.3">
      <c r="A726" s="22" t="str">
        <f t="shared" si="11"/>
        <v>'RPY2016Palliative70+'</v>
      </c>
      <c r="B726">
        <v>2016</v>
      </c>
      <c r="C726" t="s">
        <v>250</v>
      </c>
      <c r="D726" t="s">
        <v>8</v>
      </c>
      <c r="E726" t="s">
        <v>628</v>
      </c>
      <c r="F726">
        <v>21</v>
      </c>
      <c r="G726">
        <v>0</v>
      </c>
      <c r="H726" s="22" t="str">
        <f>INDEX(Bar_data!$A$3:$B$140,MATCH(C726,Bar_data!$A$3:$A$140,FALSE),2)</f>
        <v>Trust091</v>
      </c>
      <c r="I726" s="22" t="str">
        <f>INDEX(TrustCAHUB_map!$A$2:$D$139,MATCH($C726,TrustCAHUB_map!$A$2:$A$139,FALSE),3)</f>
        <v>North West and South West London</v>
      </c>
      <c r="J726" s="22" t="str">
        <f>INDEX(TrustCAHUB_map!$A$2:$D$139,MATCH($C726,TrustCAHUB_map!$A$2:$A$139,FALSE),4)</f>
        <v>London</v>
      </c>
    </row>
    <row r="727" spans="1:10" x14ac:dyDescent="0.3">
      <c r="A727" s="22" t="str">
        <f t="shared" si="11"/>
        <v>'RPY2016Curative70+'</v>
      </c>
      <c r="B727">
        <v>2016</v>
      </c>
      <c r="C727" t="s">
        <v>250</v>
      </c>
      <c r="D727" t="s">
        <v>7</v>
      </c>
      <c r="E727" t="s">
        <v>628</v>
      </c>
      <c r="F727">
        <v>5</v>
      </c>
      <c r="G727">
        <v>0</v>
      </c>
      <c r="H727" s="22" t="str">
        <f>INDEX(Bar_data!$A$3:$B$140,MATCH(C727,Bar_data!$A$3:$A$140,FALSE),2)</f>
        <v>Trust091</v>
      </c>
      <c r="I727" s="22" t="str">
        <f>INDEX(TrustCAHUB_map!$A$2:$D$139,MATCH($C727,TrustCAHUB_map!$A$2:$A$139,FALSE),3)</f>
        <v>North West and South West London</v>
      </c>
      <c r="J727" s="22" t="str">
        <f>INDEX(TrustCAHUB_map!$A$2:$D$139,MATCH($C727,TrustCAHUB_map!$A$2:$A$139,FALSE),4)</f>
        <v>London</v>
      </c>
    </row>
    <row r="728" spans="1:10" x14ac:dyDescent="0.3">
      <c r="A728" s="22" t="str">
        <f t="shared" si="11"/>
        <v>'RQ82016Palliative50-69'</v>
      </c>
      <c r="B728">
        <v>2016</v>
      </c>
      <c r="C728" t="s">
        <v>252</v>
      </c>
      <c r="D728" t="s">
        <v>8</v>
      </c>
      <c r="E728" t="s">
        <v>627</v>
      </c>
      <c r="F728">
        <v>6</v>
      </c>
      <c r="G728">
        <v>1</v>
      </c>
      <c r="H728" s="22" t="str">
        <f>INDEX(Bar_data!$A$3:$B$140,MATCH(C728,Bar_data!$A$3:$A$140,FALSE),2)</f>
        <v>Trust094</v>
      </c>
      <c r="I728" s="22" t="str">
        <f>INDEX(TrustCAHUB_map!$A$2:$D$139,MATCH($C728,TrustCAHUB_map!$A$2:$A$139,FALSE),3)</f>
        <v>East of England</v>
      </c>
      <c r="J728" s="22" t="str">
        <f>INDEX(TrustCAHUB_map!$A$2:$D$139,MATCH($C728,TrustCAHUB_map!$A$2:$A$139,FALSE),4)</f>
        <v>East of England</v>
      </c>
    </row>
    <row r="729" spans="1:10" x14ac:dyDescent="0.3">
      <c r="A729" s="22" t="str">
        <f t="shared" si="11"/>
        <v>'RQ82016Curative50-69'</v>
      </c>
      <c r="B729">
        <v>2016</v>
      </c>
      <c r="C729" t="s">
        <v>252</v>
      </c>
      <c r="D729" t="s">
        <v>7</v>
      </c>
      <c r="E729" t="s">
        <v>627</v>
      </c>
      <c r="F729">
        <v>1</v>
      </c>
      <c r="G729">
        <v>0</v>
      </c>
      <c r="H729" s="22" t="str">
        <f>INDEX(Bar_data!$A$3:$B$140,MATCH(C729,Bar_data!$A$3:$A$140,FALSE),2)</f>
        <v>Trust094</v>
      </c>
      <c r="I729" s="22" t="str">
        <f>INDEX(TrustCAHUB_map!$A$2:$D$139,MATCH($C729,TrustCAHUB_map!$A$2:$A$139,FALSE),3)</f>
        <v>East of England</v>
      </c>
      <c r="J729" s="22" t="str">
        <f>INDEX(TrustCAHUB_map!$A$2:$D$139,MATCH($C729,TrustCAHUB_map!$A$2:$A$139,FALSE),4)</f>
        <v>East of England</v>
      </c>
    </row>
    <row r="730" spans="1:10" x14ac:dyDescent="0.3">
      <c r="A730" s="22" t="str">
        <f t="shared" si="11"/>
        <v>'RQ82016Palliative70+'</v>
      </c>
      <c r="B730">
        <v>2016</v>
      </c>
      <c r="C730" t="s">
        <v>252</v>
      </c>
      <c r="D730" t="s">
        <v>8</v>
      </c>
      <c r="E730" t="s">
        <v>628</v>
      </c>
      <c r="F730">
        <v>5</v>
      </c>
      <c r="G730">
        <v>0</v>
      </c>
      <c r="H730" s="22" t="str">
        <f>INDEX(Bar_data!$A$3:$B$140,MATCH(C730,Bar_data!$A$3:$A$140,FALSE),2)</f>
        <v>Trust094</v>
      </c>
      <c r="I730" s="22" t="str">
        <f>INDEX(TrustCAHUB_map!$A$2:$D$139,MATCH($C730,TrustCAHUB_map!$A$2:$A$139,FALSE),3)</f>
        <v>East of England</v>
      </c>
      <c r="J730" s="22" t="str">
        <f>INDEX(TrustCAHUB_map!$A$2:$D$139,MATCH($C730,TrustCAHUB_map!$A$2:$A$139,FALSE),4)</f>
        <v>East of England</v>
      </c>
    </row>
    <row r="731" spans="1:10" x14ac:dyDescent="0.3">
      <c r="A731" s="22" t="str">
        <f t="shared" si="11"/>
        <v>'RQM2016Palliative50-69'</v>
      </c>
      <c r="B731">
        <v>2016</v>
      </c>
      <c r="C731" t="s">
        <v>253</v>
      </c>
      <c r="D731" t="s">
        <v>8</v>
      </c>
      <c r="E731" t="s">
        <v>627</v>
      </c>
      <c r="F731">
        <v>1</v>
      </c>
      <c r="G731">
        <v>0</v>
      </c>
      <c r="H731" s="22" t="str">
        <f>INDEX(Bar_data!$A$3:$B$140,MATCH(C731,Bar_data!$A$3:$A$140,FALSE),2)</f>
        <v>Trust095</v>
      </c>
      <c r="I731" s="22" t="str">
        <f>INDEX(TrustCAHUB_map!$A$2:$D$139,MATCH($C731,TrustCAHUB_map!$A$2:$A$139,FALSE),3)</f>
        <v>North West and South West London</v>
      </c>
      <c r="J731" s="22" t="str">
        <f>INDEX(TrustCAHUB_map!$A$2:$D$139,MATCH($C731,TrustCAHUB_map!$A$2:$A$139,FALSE),4)</f>
        <v>London</v>
      </c>
    </row>
    <row r="732" spans="1:10" x14ac:dyDescent="0.3">
      <c r="A732" s="22" t="str">
        <f t="shared" si="11"/>
        <v>'RQW2016Not assigned18-49'</v>
      </c>
      <c r="B732">
        <v>2016</v>
      </c>
      <c r="C732" t="s">
        <v>254</v>
      </c>
      <c r="D732" t="s">
        <v>477</v>
      </c>
      <c r="E732" t="s">
        <v>153</v>
      </c>
      <c r="F732">
        <v>1</v>
      </c>
      <c r="G732">
        <v>0</v>
      </c>
      <c r="H732" s="22" t="str">
        <f>INDEX(Bar_data!$A$3:$B$140,MATCH(C732,Bar_data!$A$3:$A$140,FALSE),2)</f>
        <v>Trust096</v>
      </c>
      <c r="I732" s="22" t="str">
        <f>INDEX(TrustCAHUB_map!$A$2:$D$139,MATCH($C732,TrustCAHUB_map!$A$2:$A$139,FALSE),3)</f>
        <v>East of England</v>
      </c>
      <c r="J732" s="22" t="str">
        <f>INDEX(TrustCAHUB_map!$A$2:$D$139,MATCH($C732,TrustCAHUB_map!$A$2:$A$139,FALSE),4)</f>
        <v>East of England</v>
      </c>
    </row>
    <row r="733" spans="1:10" x14ac:dyDescent="0.3">
      <c r="A733" s="22" t="str">
        <f t="shared" si="11"/>
        <v>'RQW2016Not assigned50-69'</v>
      </c>
      <c r="B733">
        <v>2016</v>
      </c>
      <c r="C733" t="s">
        <v>254</v>
      </c>
      <c r="D733" t="s">
        <v>477</v>
      </c>
      <c r="E733" t="s">
        <v>627</v>
      </c>
      <c r="F733">
        <v>5</v>
      </c>
      <c r="G733">
        <v>0</v>
      </c>
      <c r="H733" s="22" t="str">
        <f>INDEX(Bar_data!$A$3:$B$140,MATCH(C733,Bar_data!$A$3:$A$140,FALSE),2)</f>
        <v>Trust096</v>
      </c>
      <c r="I733" s="22" t="str">
        <f>INDEX(TrustCAHUB_map!$A$2:$D$139,MATCH($C733,TrustCAHUB_map!$A$2:$A$139,FALSE),3)</f>
        <v>East of England</v>
      </c>
      <c r="J733" s="22" t="str">
        <f>INDEX(TrustCAHUB_map!$A$2:$D$139,MATCH($C733,TrustCAHUB_map!$A$2:$A$139,FALSE),4)</f>
        <v>East of England</v>
      </c>
    </row>
    <row r="734" spans="1:10" x14ac:dyDescent="0.3">
      <c r="A734" s="22" t="str">
        <f t="shared" si="11"/>
        <v>'RQW2016Not assigned70+'</v>
      </c>
      <c r="B734">
        <v>2016</v>
      </c>
      <c r="C734" t="s">
        <v>254</v>
      </c>
      <c r="D734" t="s">
        <v>477</v>
      </c>
      <c r="E734" t="s">
        <v>628</v>
      </c>
      <c r="F734">
        <v>4</v>
      </c>
      <c r="G734">
        <v>1</v>
      </c>
      <c r="H734" s="22" t="str">
        <f>INDEX(Bar_data!$A$3:$B$140,MATCH(C734,Bar_data!$A$3:$A$140,FALSE),2)</f>
        <v>Trust096</v>
      </c>
      <c r="I734" s="22" t="str">
        <f>INDEX(TrustCAHUB_map!$A$2:$D$139,MATCH($C734,TrustCAHUB_map!$A$2:$A$139,FALSE),3)</f>
        <v>East of England</v>
      </c>
      <c r="J734" s="22" t="str">
        <f>INDEX(TrustCAHUB_map!$A$2:$D$139,MATCH($C734,TrustCAHUB_map!$A$2:$A$139,FALSE),4)</f>
        <v>East of England</v>
      </c>
    </row>
    <row r="735" spans="1:10" x14ac:dyDescent="0.3">
      <c r="A735" s="22" t="str">
        <f t="shared" si="11"/>
        <v>'RR72016Palliative18-49'</v>
      </c>
      <c r="B735">
        <v>2016</v>
      </c>
      <c r="C735" t="s">
        <v>256</v>
      </c>
      <c r="D735" t="s">
        <v>8</v>
      </c>
      <c r="E735" t="s">
        <v>153</v>
      </c>
      <c r="F735">
        <v>1</v>
      </c>
      <c r="G735">
        <v>0</v>
      </c>
      <c r="H735" s="22" t="str">
        <f>INDEX(Bar_data!$A$3:$B$140,MATCH(C735,Bar_data!$A$3:$A$140,FALSE),2)</f>
        <v>Trust099</v>
      </c>
      <c r="I735" s="22" t="str">
        <f>INDEX(TrustCAHUB_map!$A$2:$D$139,MATCH($C735,TrustCAHUB_map!$A$2:$A$139,FALSE),3)</f>
        <v>North East and Cumbria</v>
      </c>
      <c r="J735" s="22" t="str">
        <f>INDEX(TrustCAHUB_map!$A$2:$D$139,MATCH($C735,TrustCAHUB_map!$A$2:$A$139,FALSE),4)</f>
        <v>North East</v>
      </c>
    </row>
    <row r="736" spans="1:10" x14ac:dyDescent="0.3">
      <c r="A736" s="22" t="str">
        <f t="shared" si="11"/>
        <v>'RR72016Curative50-69'</v>
      </c>
      <c r="B736">
        <v>2016</v>
      </c>
      <c r="C736" t="s">
        <v>256</v>
      </c>
      <c r="D736" t="s">
        <v>7</v>
      </c>
      <c r="E736" t="s">
        <v>627</v>
      </c>
      <c r="F736">
        <v>4</v>
      </c>
      <c r="G736">
        <v>0</v>
      </c>
      <c r="H736" s="22" t="str">
        <f>INDEX(Bar_data!$A$3:$B$140,MATCH(C736,Bar_data!$A$3:$A$140,FALSE),2)</f>
        <v>Trust099</v>
      </c>
      <c r="I736" s="22" t="str">
        <f>INDEX(TrustCAHUB_map!$A$2:$D$139,MATCH($C736,TrustCAHUB_map!$A$2:$A$139,FALSE),3)</f>
        <v>North East and Cumbria</v>
      </c>
      <c r="J736" s="22" t="str">
        <f>INDEX(TrustCAHUB_map!$A$2:$D$139,MATCH($C736,TrustCAHUB_map!$A$2:$A$139,FALSE),4)</f>
        <v>North East</v>
      </c>
    </row>
    <row r="737" spans="1:10" x14ac:dyDescent="0.3">
      <c r="A737" s="22" t="str">
        <f t="shared" si="11"/>
        <v>'RR72016Palliative50-69'</v>
      </c>
      <c r="B737">
        <v>2016</v>
      </c>
      <c r="C737" t="s">
        <v>256</v>
      </c>
      <c r="D737" t="s">
        <v>8</v>
      </c>
      <c r="E737" t="s">
        <v>627</v>
      </c>
      <c r="F737">
        <v>7</v>
      </c>
      <c r="G737">
        <v>0</v>
      </c>
      <c r="H737" s="22" t="str">
        <f>INDEX(Bar_data!$A$3:$B$140,MATCH(C737,Bar_data!$A$3:$A$140,FALSE),2)</f>
        <v>Trust099</v>
      </c>
      <c r="I737" s="22" t="str">
        <f>INDEX(TrustCAHUB_map!$A$2:$D$139,MATCH($C737,TrustCAHUB_map!$A$2:$A$139,FALSE),3)</f>
        <v>North East and Cumbria</v>
      </c>
      <c r="J737" s="22" t="str">
        <f>INDEX(TrustCAHUB_map!$A$2:$D$139,MATCH($C737,TrustCAHUB_map!$A$2:$A$139,FALSE),4)</f>
        <v>North East</v>
      </c>
    </row>
    <row r="738" spans="1:10" x14ac:dyDescent="0.3">
      <c r="A738" s="22" t="str">
        <f t="shared" si="11"/>
        <v>'RR72016Curative70+'</v>
      </c>
      <c r="B738">
        <v>2016</v>
      </c>
      <c r="C738" t="s">
        <v>256</v>
      </c>
      <c r="D738" t="s">
        <v>7</v>
      </c>
      <c r="E738" t="s">
        <v>628</v>
      </c>
      <c r="F738">
        <v>3</v>
      </c>
      <c r="G738">
        <v>1</v>
      </c>
      <c r="H738" s="22" t="str">
        <f>INDEX(Bar_data!$A$3:$B$140,MATCH(C738,Bar_data!$A$3:$A$140,FALSE),2)</f>
        <v>Trust099</v>
      </c>
      <c r="I738" s="22" t="str">
        <f>INDEX(TrustCAHUB_map!$A$2:$D$139,MATCH($C738,TrustCAHUB_map!$A$2:$A$139,FALSE),3)</f>
        <v>North East and Cumbria</v>
      </c>
      <c r="J738" s="22" t="str">
        <f>INDEX(TrustCAHUB_map!$A$2:$D$139,MATCH($C738,TrustCAHUB_map!$A$2:$A$139,FALSE),4)</f>
        <v>North East</v>
      </c>
    </row>
    <row r="739" spans="1:10" x14ac:dyDescent="0.3">
      <c r="A739" s="22" t="str">
        <f t="shared" si="11"/>
        <v>'RR72016Palliative70+'</v>
      </c>
      <c r="B739">
        <v>2016</v>
      </c>
      <c r="C739" t="s">
        <v>256</v>
      </c>
      <c r="D739" t="s">
        <v>8</v>
      </c>
      <c r="E739" t="s">
        <v>628</v>
      </c>
      <c r="F739">
        <v>4</v>
      </c>
      <c r="G739">
        <v>0</v>
      </c>
      <c r="H739" s="22" t="str">
        <f>INDEX(Bar_data!$A$3:$B$140,MATCH(C739,Bar_data!$A$3:$A$140,FALSE),2)</f>
        <v>Trust099</v>
      </c>
      <c r="I739" s="22" t="str">
        <f>INDEX(TrustCAHUB_map!$A$2:$D$139,MATCH($C739,TrustCAHUB_map!$A$2:$A$139,FALSE),3)</f>
        <v>North East and Cumbria</v>
      </c>
      <c r="J739" s="22" t="str">
        <f>INDEX(TrustCAHUB_map!$A$2:$D$139,MATCH($C739,TrustCAHUB_map!$A$2:$A$139,FALSE),4)</f>
        <v>North East</v>
      </c>
    </row>
    <row r="740" spans="1:10" x14ac:dyDescent="0.3">
      <c r="A740" s="22" t="str">
        <f t="shared" si="11"/>
        <v>'RR82016Palliative18-49'</v>
      </c>
      <c r="B740">
        <v>2016</v>
      </c>
      <c r="C740" t="s">
        <v>257</v>
      </c>
      <c r="D740" t="s">
        <v>8</v>
      </c>
      <c r="E740" t="s">
        <v>153</v>
      </c>
      <c r="F740">
        <v>2</v>
      </c>
      <c r="G740">
        <v>0</v>
      </c>
      <c r="H740" s="22" t="str">
        <f>INDEX(Bar_data!$A$3:$B$140,MATCH(C740,Bar_data!$A$3:$A$140,FALSE),2)</f>
        <v>Trust100</v>
      </c>
      <c r="I740" s="22" t="str">
        <f>INDEX(TrustCAHUB_map!$A$2:$D$139,MATCH($C740,TrustCAHUB_map!$A$2:$A$139,FALSE),3)</f>
        <v>West Yorkshire</v>
      </c>
      <c r="J740" s="22" t="str">
        <f>INDEX(TrustCAHUB_map!$A$2:$D$139,MATCH($C740,TrustCAHUB_map!$A$2:$A$139,FALSE),4)</f>
        <v>Yorkshire and Humber</v>
      </c>
    </row>
    <row r="741" spans="1:10" x14ac:dyDescent="0.3">
      <c r="A741" s="22" t="str">
        <f t="shared" si="11"/>
        <v>'RR82016Curative50-69'</v>
      </c>
      <c r="B741">
        <v>2016</v>
      </c>
      <c r="C741" t="s">
        <v>257</v>
      </c>
      <c r="D741" t="s">
        <v>7</v>
      </c>
      <c r="E741" t="s">
        <v>627</v>
      </c>
      <c r="F741">
        <v>6</v>
      </c>
      <c r="G741">
        <v>0</v>
      </c>
      <c r="H741" s="22" t="str">
        <f>INDEX(Bar_data!$A$3:$B$140,MATCH(C741,Bar_data!$A$3:$A$140,FALSE),2)</f>
        <v>Trust100</v>
      </c>
      <c r="I741" s="22" t="str">
        <f>INDEX(TrustCAHUB_map!$A$2:$D$139,MATCH($C741,TrustCAHUB_map!$A$2:$A$139,FALSE),3)</f>
        <v>West Yorkshire</v>
      </c>
      <c r="J741" s="22" t="str">
        <f>INDEX(TrustCAHUB_map!$A$2:$D$139,MATCH($C741,TrustCAHUB_map!$A$2:$A$139,FALSE),4)</f>
        <v>Yorkshire and Humber</v>
      </c>
    </row>
    <row r="742" spans="1:10" x14ac:dyDescent="0.3">
      <c r="A742" s="22" t="str">
        <f t="shared" si="11"/>
        <v>'RR82016Palliative50-69'</v>
      </c>
      <c r="B742">
        <v>2016</v>
      </c>
      <c r="C742" t="s">
        <v>257</v>
      </c>
      <c r="D742" t="s">
        <v>8</v>
      </c>
      <c r="E742" t="s">
        <v>627</v>
      </c>
      <c r="F742">
        <v>27</v>
      </c>
      <c r="G742">
        <v>1</v>
      </c>
      <c r="H742" s="22" t="str">
        <f>INDEX(Bar_data!$A$3:$B$140,MATCH(C742,Bar_data!$A$3:$A$140,FALSE),2)</f>
        <v>Trust100</v>
      </c>
      <c r="I742" s="22" t="str">
        <f>INDEX(TrustCAHUB_map!$A$2:$D$139,MATCH($C742,TrustCAHUB_map!$A$2:$A$139,FALSE),3)</f>
        <v>West Yorkshire</v>
      </c>
      <c r="J742" s="22" t="str">
        <f>INDEX(TrustCAHUB_map!$A$2:$D$139,MATCH($C742,TrustCAHUB_map!$A$2:$A$139,FALSE),4)</f>
        <v>Yorkshire and Humber</v>
      </c>
    </row>
    <row r="743" spans="1:10" x14ac:dyDescent="0.3">
      <c r="A743" s="22" t="str">
        <f t="shared" si="11"/>
        <v>'RR82016Curative70+'</v>
      </c>
      <c r="B743">
        <v>2016</v>
      </c>
      <c r="C743" t="s">
        <v>257</v>
      </c>
      <c r="D743" t="s">
        <v>7</v>
      </c>
      <c r="E743" t="s">
        <v>628</v>
      </c>
      <c r="F743">
        <v>6</v>
      </c>
      <c r="G743">
        <v>0</v>
      </c>
      <c r="H743" s="22" t="str">
        <f>INDEX(Bar_data!$A$3:$B$140,MATCH(C743,Bar_data!$A$3:$A$140,FALSE),2)</f>
        <v>Trust100</v>
      </c>
      <c r="I743" s="22" t="str">
        <f>INDEX(TrustCAHUB_map!$A$2:$D$139,MATCH($C743,TrustCAHUB_map!$A$2:$A$139,FALSE),3)</f>
        <v>West Yorkshire</v>
      </c>
      <c r="J743" s="22" t="str">
        <f>INDEX(TrustCAHUB_map!$A$2:$D$139,MATCH($C743,TrustCAHUB_map!$A$2:$A$139,FALSE),4)</f>
        <v>Yorkshire and Humber</v>
      </c>
    </row>
    <row r="744" spans="1:10" x14ac:dyDescent="0.3">
      <c r="A744" s="22" t="str">
        <f t="shared" si="11"/>
        <v>'RR82016Palliative70+'</v>
      </c>
      <c r="B744">
        <v>2016</v>
      </c>
      <c r="C744" t="s">
        <v>257</v>
      </c>
      <c r="D744" t="s">
        <v>8</v>
      </c>
      <c r="E744" t="s">
        <v>628</v>
      </c>
      <c r="F744">
        <v>14</v>
      </c>
      <c r="G744">
        <v>0</v>
      </c>
      <c r="H744" s="22" t="str">
        <f>INDEX(Bar_data!$A$3:$B$140,MATCH(C744,Bar_data!$A$3:$A$140,FALSE),2)</f>
        <v>Trust100</v>
      </c>
      <c r="I744" s="22" t="str">
        <f>INDEX(TrustCAHUB_map!$A$2:$D$139,MATCH($C744,TrustCAHUB_map!$A$2:$A$139,FALSE),3)</f>
        <v>West Yorkshire</v>
      </c>
      <c r="J744" s="22" t="str">
        <f>INDEX(TrustCAHUB_map!$A$2:$D$139,MATCH($C744,TrustCAHUB_map!$A$2:$A$139,FALSE),4)</f>
        <v>Yorkshire and Humber</v>
      </c>
    </row>
    <row r="745" spans="1:10" x14ac:dyDescent="0.3">
      <c r="A745" s="22" t="str">
        <f t="shared" si="11"/>
        <v>'RRK2016Palliative18-49'</v>
      </c>
      <c r="B745">
        <v>2016</v>
      </c>
      <c r="C745" t="s">
        <v>259</v>
      </c>
      <c r="D745" t="s">
        <v>8</v>
      </c>
      <c r="E745" t="s">
        <v>153</v>
      </c>
      <c r="F745">
        <v>3</v>
      </c>
      <c r="G745">
        <v>0</v>
      </c>
      <c r="H745" s="22" t="str">
        <f>INDEX(Bar_data!$A$3:$B$140,MATCH(C745,Bar_data!$A$3:$A$140,FALSE),2)</f>
        <v>Trust102</v>
      </c>
      <c r="I745" s="22" t="str">
        <f>INDEX(TrustCAHUB_map!$A$2:$D$139,MATCH($C745,TrustCAHUB_map!$A$2:$A$139,FALSE),3)</f>
        <v>West Midlands</v>
      </c>
      <c r="J745" s="22" t="str">
        <f>INDEX(TrustCAHUB_map!$A$2:$D$139,MATCH($C745,TrustCAHUB_map!$A$2:$A$139,FALSE),4)</f>
        <v>West Midlands</v>
      </c>
    </row>
    <row r="746" spans="1:10" x14ac:dyDescent="0.3">
      <c r="A746" s="22" t="str">
        <f t="shared" si="11"/>
        <v>'RRK2016Curative18-49'</v>
      </c>
      <c r="B746">
        <v>2016</v>
      </c>
      <c r="C746" t="s">
        <v>259</v>
      </c>
      <c r="D746" t="s">
        <v>7</v>
      </c>
      <c r="E746" t="s">
        <v>153</v>
      </c>
      <c r="F746">
        <v>1</v>
      </c>
      <c r="G746">
        <v>1</v>
      </c>
      <c r="H746" s="22" t="str">
        <f>INDEX(Bar_data!$A$3:$B$140,MATCH(C746,Bar_data!$A$3:$A$140,FALSE),2)</f>
        <v>Trust102</v>
      </c>
      <c r="I746" s="22" t="str">
        <f>INDEX(TrustCAHUB_map!$A$2:$D$139,MATCH($C746,TrustCAHUB_map!$A$2:$A$139,FALSE),3)</f>
        <v>West Midlands</v>
      </c>
      <c r="J746" s="22" t="str">
        <f>INDEX(TrustCAHUB_map!$A$2:$D$139,MATCH($C746,TrustCAHUB_map!$A$2:$A$139,FALSE),4)</f>
        <v>West Midlands</v>
      </c>
    </row>
    <row r="747" spans="1:10" x14ac:dyDescent="0.3">
      <c r="A747" s="22" t="str">
        <f t="shared" si="11"/>
        <v>'RRK2016Palliative50-69'</v>
      </c>
      <c r="B747">
        <v>2016</v>
      </c>
      <c r="C747" t="s">
        <v>259</v>
      </c>
      <c r="D747" t="s">
        <v>8</v>
      </c>
      <c r="E747" t="s">
        <v>627</v>
      </c>
      <c r="F747">
        <v>26</v>
      </c>
      <c r="G747">
        <v>6</v>
      </c>
      <c r="H747" s="22" t="str">
        <f>INDEX(Bar_data!$A$3:$B$140,MATCH(C747,Bar_data!$A$3:$A$140,FALSE),2)</f>
        <v>Trust102</v>
      </c>
      <c r="I747" s="22" t="str">
        <f>INDEX(TrustCAHUB_map!$A$2:$D$139,MATCH($C747,TrustCAHUB_map!$A$2:$A$139,FALSE),3)</f>
        <v>West Midlands</v>
      </c>
      <c r="J747" s="22" t="str">
        <f>INDEX(TrustCAHUB_map!$A$2:$D$139,MATCH($C747,TrustCAHUB_map!$A$2:$A$139,FALSE),4)</f>
        <v>West Midlands</v>
      </c>
    </row>
    <row r="748" spans="1:10" x14ac:dyDescent="0.3">
      <c r="A748" s="22" t="str">
        <f t="shared" si="11"/>
        <v>'RRK2016Curative50-69'</v>
      </c>
      <c r="B748">
        <v>2016</v>
      </c>
      <c r="C748" t="s">
        <v>259</v>
      </c>
      <c r="D748" t="s">
        <v>7</v>
      </c>
      <c r="E748" t="s">
        <v>627</v>
      </c>
      <c r="F748">
        <v>7</v>
      </c>
      <c r="G748">
        <v>1</v>
      </c>
      <c r="H748" s="22" t="str">
        <f>INDEX(Bar_data!$A$3:$B$140,MATCH(C748,Bar_data!$A$3:$A$140,FALSE),2)</f>
        <v>Trust102</v>
      </c>
      <c r="I748" s="22" t="str">
        <f>INDEX(TrustCAHUB_map!$A$2:$D$139,MATCH($C748,TrustCAHUB_map!$A$2:$A$139,FALSE),3)</f>
        <v>West Midlands</v>
      </c>
      <c r="J748" s="22" t="str">
        <f>INDEX(TrustCAHUB_map!$A$2:$D$139,MATCH($C748,TrustCAHUB_map!$A$2:$A$139,FALSE),4)</f>
        <v>West Midlands</v>
      </c>
    </row>
    <row r="749" spans="1:10" x14ac:dyDescent="0.3">
      <c r="A749" s="22" t="str">
        <f t="shared" si="11"/>
        <v>'RRK2016Palliative70+'</v>
      </c>
      <c r="B749">
        <v>2016</v>
      </c>
      <c r="C749" t="s">
        <v>259</v>
      </c>
      <c r="D749" t="s">
        <v>8</v>
      </c>
      <c r="E749" t="s">
        <v>628</v>
      </c>
      <c r="F749">
        <v>18</v>
      </c>
      <c r="G749">
        <v>2</v>
      </c>
      <c r="H749" s="22" t="str">
        <f>INDEX(Bar_data!$A$3:$B$140,MATCH(C749,Bar_data!$A$3:$A$140,FALSE),2)</f>
        <v>Trust102</v>
      </c>
      <c r="I749" s="22" t="str">
        <f>INDEX(TrustCAHUB_map!$A$2:$D$139,MATCH($C749,TrustCAHUB_map!$A$2:$A$139,FALSE),3)</f>
        <v>West Midlands</v>
      </c>
      <c r="J749" s="22" t="str">
        <f>INDEX(TrustCAHUB_map!$A$2:$D$139,MATCH($C749,TrustCAHUB_map!$A$2:$A$139,FALSE),4)</f>
        <v>West Midlands</v>
      </c>
    </row>
    <row r="750" spans="1:10" x14ac:dyDescent="0.3">
      <c r="A750" s="22" t="str">
        <f t="shared" si="11"/>
        <v>'RRK2016Curative70+'</v>
      </c>
      <c r="B750">
        <v>2016</v>
      </c>
      <c r="C750" t="s">
        <v>259</v>
      </c>
      <c r="D750" t="s">
        <v>7</v>
      </c>
      <c r="E750" t="s">
        <v>628</v>
      </c>
      <c r="F750">
        <v>6</v>
      </c>
      <c r="G750">
        <v>0</v>
      </c>
      <c r="H750" s="22" t="str">
        <f>INDEX(Bar_data!$A$3:$B$140,MATCH(C750,Bar_data!$A$3:$A$140,FALSE),2)</f>
        <v>Trust102</v>
      </c>
      <c r="I750" s="22" t="str">
        <f>INDEX(TrustCAHUB_map!$A$2:$D$139,MATCH($C750,TrustCAHUB_map!$A$2:$A$139,FALSE),3)</f>
        <v>West Midlands</v>
      </c>
      <c r="J750" s="22" t="str">
        <f>INDEX(TrustCAHUB_map!$A$2:$D$139,MATCH($C750,TrustCAHUB_map!$A$2:$A$139,FALSE),4)</f>
        <v>West Midlands</v>
      </c>
    </row>
    <row r="751" spans="1:10" x14ac:dyDescent="0.3">
      <c r="A751" s="22" t="str">
        <f t="shared" si="11"/>
        <v>'RRV2016Palliative18-49'</v>
      </c>
      <c r="B751">
        <v>2016</v>
      </c>
      <c r="C751" t="s">
        <v>260</v>
      </c>
      <c r="D751" t="s">
        <v>8</v>
      </c>
      <c r="E751" t="s">
        <v>153</v>
      </c>
      <c r="F751">
        <v>2</v>
      </c>
      <c r="G751">
        <v>1</v>
      </c>
      <c r="H751" s="22" t="str">
        <f>INDEX(Bar_data!$A$3:$B$140,MATCH(C751,Bar_data!$A$3:$A$140,FALSE),2)</f>
        <v>Trust103</v>
      </c>
      <c r="I751" s="22" t="str">
        <f>INDEX(TrustCAHUB_map!$A$2:$D$139,MATCH($C751,TrustCAHUB_map!$A$2:$A$139,FALSE),3)</f>
        <v>North Central and North East London</v>
      </c>
      <c r="J751" s="22" t="str">
        <f>INDEX(TrustCAHUB_map!$A$2:$D$139,MATCH($C751,TrustCAHUB_map!$A$2:$A$139,FALSE),4)</f>
        <v>London</v>
      </c>
    </row>
    <row r="752" spans="1:10" x14ac:dyDescent="0.3">
      <c r="A752" s="22" t="str">
        <f t="shared" si="11"/>
        <v>'RRV2016Curative50-69'</v>
      </c>
      <c r="B752">
        <v>2016</v>
      </c>
      <c r="C752" t="s">
        <v>260</v>
      </c>
      <c r="D752" t="s">
        <v>7</v>
      </c>
      <c r="E752" t="s">
        <v>627</v>
      </c>
      <c r="F752">
        <v>5</v>
      </c>
      <c r="G752">
        <v>0</v>
      </c>
      <c r="H752" s="22" t="str">
        <f>INDEX(Bar_data!$A$3:$B$140,MATCH(C752,Bar_data!$A$3:$A$140,FALSE),2)</f>
        <v>Trust103</v>
      </c>
      <c r="I752" s="22" t="str">
        <f>INDEX(TrustCAHUB_map!$A$2:$D$139,MATCH($C752,TrustCAHUB_map!$A$2:$A$139,FALSE),3)</f>
        <v>North Central and North East London</v>
      </c>
      <c r="J752" s="22" t="str">
        <f>INDEX(TrustCAHUB_map!$A$2:$D$139,MATCH($C752,TrustCAHUB_map!$A$2:$A$139,FALSE),4)</f>
        <v>London</v>
      </c>
    </row>
    <row r="753" spans="1:10" x14ac:dyDescent="0.3">
      <c r="A753" s="22" t="str">
        <f t="shared" si="11"/>
        <v>'RRV2016Palliative50-69'</v>
      </c>
      <c r="B753">
        <v>2016</v>
      </c>
      <c r="C753" t="s">
        <v>260</v>
      </c>
      <c r="D753" t="s">
        <v>8</v>
      </c>
      <c r="E753" t="s">
        <v>627</v>
      </c>
      <c r="F753">
        <v>8</v>
      </c>
      <c r="G753">
        <v>1</v>
      </c>
      <c r="H753" s="22" t="str">
        <f>INDEX(Bar_data!$A$3:$B$140,MATCH(C753,Bar_data!$A$3:$A$140,FALSE),2)</f>
        <v>Trust103</v>
      </c>
      <c r="I753" s="22" t="str">
        <f>INDEX(TrustCAHUB_map!$A$2:$D$139,MATCH($C753,TrustCAHUB_map!$A$2:$A$139,FALSE),3)</f>
        <v>North Central and North East London</v>
      </c>
      <c r="J753" s="22" t="str">
        <f>INDEX(TrustCAHUB_map!$A$2:$D$139,MATCH($C753,TrustCAHUB_map!$A$2:$A$139,FALSE),4)</f>
        <v>London</v>
      </c>
    </row>
    <row r="754" spans="1:10" x14ac:dyDescent="0.3">
      <c r="A754" s="22" t="str">
        <f t="shared" si="11"/>
        <v>'RRV2016Palliative70+'</v>
      </c>
      <c r="B754">
        <v>2016</v>
      </c>
      <c r="C754" t="s">
        <v>260</v>
      </c>
      <c r="D754" t="s">
        <v>8</v>
      </c>
      <c r="E754" t="s">
        <v>628</v>
      </c>
      <c r="F754">
        <v>11</v>
      </c>
      <c r="G754">
        <v>2</v>
      </c>
      <c r="H754" s="22" t="str">
        <f>INDEX(Bar_data!$A$3:$B$140,MATCH(C754,Bar_data!$A$3:$A$140,FALSE),2)</f>
        <v>Trust103</v>
      </c>
      <c r="I754" s="22" t="str">
        <f>INDEX(TrustCAHUB_map!$A$2:$D$139,MATCH($C754,TrustCAHUB_map!$A$2:$A$139,FALSE),3)</f>
        <v>North Central and North East London</v>
      </c>
      <c r="J754" s="22" t="str">
        <f>INDEX(TrustCAHUB_map!$A$2:$D$139,MATCH($C754,TrustCAHUB_map!$A$2:$A$139,FALSE),4)</f>
        <v>London</v>
      </c>
    </row>
    <row r="755" spans="1:10" x14ac:dyDescent="0.3">
      <c r="A755" s="22" t="str">
        <f t="shared" si="11"/>
        <v>'RRV2016Curative70+'</v>
      </c>
      <c r="B755">
        <v>2016</v>
      </c>
      <c r="C755" t="s">
        <v>260</v>
      </c>
      <c r="D755" t="s">
        <v>7</v>
      </c>
      <c r="E755" t="s">
        <v>628</v>
      </c>
      <c r="F755">
        <v>3</v>
      </c>
      <c r="G755">
        <v>0</v>
      </c>
      <c r="H755" s="22" t="str">
        <f>INDEX(Bar_data!$A$3:$B$140,MATCH(C755,Bar_data!$A$3:$A$140,FALSE),2)</f>
        <v>Trust103</v>
      </c>
      <c r="I755" s="22" t="str">
        <f>INDEX(TrustCAHUB_map!$A$2:$D$139,MATCH($C755,TrustCAHUB_map!$A$2:$A$139,FALSE),3)</f>
        <v>North Central and North East London</v>
      </c>
      <c r="J755" s="22" t="str">
        <f>INDEX(TrustCAHUB_map!$A$2:$D$139,MATCH($C755,TrustCAHUB_map!$A$2:$A$139,FALSE),4)</f>
        <v>London</v>
      </c>
    </row>
    <row r="756" spans="1:10" x14ac:dyDescent="0.3">
      <c r="A756" s="22" t="str">
        <f t="shared" si="11"/>
        <v>'RTD2016Palliative18-49'</v>
      </c>
      <c r="B756">
        <v>2016</v>
      </c>
      <c r="C756" t="s">
        <v>261</v>
      </c>
      <c r="D756" t="s">
        <v>8</v>
      </c>
      <c r="E756" t="s">
        <v>153</v>
      </c>
      <c r="F756">
        <v>2</v>
      </c>
      <c r="G756">
        <v>0</v>
      </c>
      <c r="H756" s="22" t="str">
        <f>INDEX(Bar_data!$A$3:$B$140,MATCH(C756,Bar_data!$A$3:$A$140,FALSE),2)</f>
        <v>Trust104</v>
      </c>
      <c r="I756" s="22" t="str">
        <f>INDEX(TrustCAHUB_map!$A$2:$D$139,MATCH($C756,TrustCAHUB_map!$A$2:$A$139,FALSE),3)</f>
        <v>North East and Cumbria</v>
      </c>
      <c r="J756" s="22" t="str">
        <f>INDEX(TrustCAHUB_map!$A$2:$D$139,MATCH($C756,TrustCAHUB_map!$A$2:$A$139,FALSE),4)</f>
        <v>North East</v>
      </c>
    </row>
    <row r="757" spans="1:10" x14ac:dyDescent="0.3">
      <c r="A757" s="22" t="str">
        <f t="shared" si="11"/>
        <v>'RTD2016Palliative50-69'</v>
      </c>
      <c r="B757">
        <v>2016</v>
      </c>
      <c r="C757" t="s">
        <v>261</v>
      </c>
      <c r="D757" t="s">
        <v>8</v>
      </c>
      <c r="E757" t="s">
        <v>627</v>
      </c>
      <c r="F757">
        <v>26</v>
      </c>
      <c r="G757">
        <v>1</v>
      </c>
      <c r="H757" s="22" t="str">
        <f>INDEX(Bar_data!$A$3:$B$140,MATCH(C757,Bar_data!$A$3:$A$140,FALSE),2)</f>
        <v>Trust104</v>
      </c>
      <c r="I757" s="22" t="str">
        <f>INDEX(TrustCAHUB_map!$A$2:$D$139,MATCH($C757,TrustCAHUB_map!$A$2:$A$139,FALSE),3)</f>
        <v>North East and Cumbria</v>
      </c>
      <c r="J757" s="22" t="str">
        <f>INDEX(TrustCAHUB_map!$A$2:$D$139,MATCH($C757,TrustCAHUB_map!$A$2:$A$139,FALSE),4)</f>
        <v>North East</v>
      </c>
    </row>
    <row r="758" spans="1:10" x14ac:dyDescent="0.3">
      <c r="A758" s="22" t="str">
        <f t="shared" si="11"/>
        <v>'RTD2016Curative50-69'</v>
      </c>
      <c r="B758">
        <v>2016</v>
      </c>
      <c r="C758" t="s">
        <v>261</v>
      </c>
      <c r="D758" t="s">
        <v>7</v>
      </c>
      <c r="E758" t="s">
        <v>627</v>
      </c>
      <c r="F758">
        <v>4</v>
      </c>
      <c r="G758">
        <v>0</v>
      </c>
      <c r="H758" s="22" t="str">
        <f>INDEX(Bar_data!$A$3:$B$140,MATCH(C758,Bar_data!$A$3:$A$140,FALSE),2)</f>
        <v>Trust104</v>
      </c>
      <c r="I758" s="22" t="str">
        <f>INDEX(TrustCAHUB_map!$A$2:$D$139,MATCH($C758,TrustCAHUB_map!$A$2:$A$139,FALSE),3)</f>
        <v>North East and Cumbria</v>
      </c>
      <c r="J758" s="22" t="str">
        <f>INDEX(TrustCAHUB_map!$A$2:$D$139,MATCH($C758,TrustCAHUB_map!$A$2:$A$139,FALSE),4)</f>
        <v>North East</v>
      </c>
    </row>
    <row r="759" spans="1:10" x14ac:dyDescent="0.3">
      <c r="A759" s="22" t="str">
        <f t="shared" si="11"/>
        <v>'RTD2016Palliative70+'</v>
      </c>
      <c r="B759">
        <v>2016</v>
      </c>
      <c r="C759" t="s">
        <v>261</v>
      </c>
      <c r="D759" t="s">
        <v>8</v>
      </c>
      <c r="E759" t="s">
        <v>628</v>
      </c>
      <c r="F759">
        <v>22</v>
      </c>
      <c r="G759">
        <v>3</v>
      </c>
      <c r="H759" s="22" t="str">
        <f>INDEX(Bar_data!$A$3:$B$140,MATCH(C759,Bar_data!$A$3:$A$140,FALSE),2)</f>
        <v>Trust104</v>
      </c>
      <c r="I759" s="22" t="str">
        <f>INDEX(TrustCAHUB_map!$A$2:$D$139,MATCH($C759,TrustCAHUB_map!$A$2:$A$139,FALSE),3)</f>
        <v>North East and Cumbria</v>
      </c>
      <c r="J759" s="22" t="str">
        <f>INDEX(TrustCAHUB_map!$A$2:$D$139,MATCH($C759,TrustCAHUB_map!$A$2:$A$139,FALSE),4)</f>
        <v>North East</v>
      </c>
    </row>
    <row r="760" spans="1:10" x14ac:dyDescent="0.3">
      <c r="A760" s="22" t="str">
        <f t="shared" si="11"/>
        <v>'RTD2016Curative70+'</v>
      </c>
      <c r="B760">
        <v>2016</v>
      </c>
      <c r="C760" t="s">
        <v>261</v>
      </c>
      <c r="D760" t="s">
        <v>7</v>
      </c>
      <c r="E760" t="s">
        <v>628</v>
      </c>
      <c r="F760">
        <v>1</v>
      </c>
      <c r="G760">
        <v>0</v>
      </c>
      <c r="H760" s="22" t="str">
        <f>INDEX(Bar_data!$A$3:$B$140,MATCH(C760,Bar_data!$A$3:$A$140,FALSE),2)</f>
        <v>Trust104</v>
      </c>
      <c r="I760" s="22" t="str">
        <f>INDEX(TrustCAHUB_map!$A$2:$D$139,MATCH($C760,TrustCAHUB_map!$A$2:$A$139,FALSE),3)</f>
        <v>North East and Cumbria</v>
      </c>
      <c r="J760" s="22" t="str">
        <f>INDEX(TrustCAHUB_map!$A$2:$D$139,MATCH($C760,TrustCAHUB_map!$A$2:$A$139,FALSE),4)</f>
        <v>North East</v>
      </c>
    </row>
    <row r="761" spans="1:10" x14ac:dyDescent="0.3">
      <c r="A761" s="22" t="str">
        <f t="shared" si="11"/>
        <v>'RTE2016Palliative50-69'</v>
      </c>
      <c r="B761">
        <v>2016</v>
      </c>
      <c r="C761" t="s">
        <v>262</v>
      </c>
      <c r="D761" t="s">
        <v>8</v>
      </c>
      <c r="E761" t="s">
        <v>627</v>
      </c>
      <c r="F761">
        <v>17</v>
      </c>
      <c r="G761">
        <v>0</v>
      </c>
      <c r="H761" s="22" t="str">
        <f>INDEX(Bar_data!$A$3:$B$140,MATCH(C761,Bar_data!$A$3:$A$140,FALSE),2)</f>
        <v>Trust105</v>
      </c>
      <c r="I761" s="22" t="str">
        <f>INDEX(TrustCAHUB_map!$A$2:$D$139,MATCH($C761,TrustCAHUB_map!$A$2:$A$139,FALSE),3)</f>
        <v>Somerset, Wiltshire, Avon and Gloucester</v>
      </c>
      <c r="J761" s="22" t="str">
        <f>INDEX(TrustCAHUB_map!$A$2:$D$139,MATCH($C761,TrustCAHUB_map!$A$2:$A$139,FALSE),4)</f>
        <v>South West</v>
      </c>
    </row>
    <row r="762" spans="1:10" x14ac:dyDescent="0.3">
      <c r="A762" s="22" t="str">
        <f t="shared" si="11"/>
        <v>'RTE2016Not assigned50-69'</v>
      </c>
      <c r="B762">
        <v>2016</v>
      </c>
      <c r="C762" t="s">
        <v>262</v>
      </c>
      <c r="D762" t="s">
        <v>477</v>
      </c>
      <c r="E762" t="s">
        <v>627</v>
      </c>
      <c r="F762">
        <v>6</v>
      </c>
      <c r="G762">
        <v>1</v>
      </c>
      <c r="H762" s="22" t="str">
        <f>INDEX(Bar_data!$A$3:$B$140,MATCH(C762,Bar_data!$A$3:$A$140,FALSE),2)</f>
        <v>Trust105</v>
      </c>
      <c r="I762" s="22" t="str">
        <f>INDEX(TrustCAHUB_map!$A$2:$D$139,MATCH($C762,TrustCAHUB_map!$A$2:$A$139,FALSE),3)</f>
        <v>Somerset, Wiltshire, Avon and Gloucester</v>
      </c>
      <c r="J762" s="22" t="str">
        <f>INDEX(TrustCAHUB_map!$A$2:$D$139,MATCH($C762,TrustCAHUB_map!$A$2:$A$139,FALSE),4)</f>
        <v>South West</v>
      </c>
    </row>
    <row r="763" spans="1:10" x14ac:dyDescent="0.3">
      <c r="A763" s="22" t="str">
        <f t="shared" si="11"/>
        <v>'RTE2016Curative70+'</v>
      </c>
      <c r="B763">
        <v>2016</v>
      </c>
      <c r="C763" t="s">
        <v>262</v>
      </c>
      <c r="D763" t="s">
        <v>7</v>
      </c>
      <c r="E763" t="s">
        <v>628</v>
      </c>
      <c r="F763">
        <v>1</v>
      </c>
      <c r="G763">
        <v>0</v>
      </c>
      <c r="H763" s="22" t="str">
        <f>INDEX(Bar_data!$A$3:$B$140,MATCH(C763,Bar_data!$A$3:$A$140,FALSE),2)</f>
        <v>Trust105</v>
      </c>
      <c r="I763" s="22" t="str">
        <f>INDEX(TrustCAHUB_map!$A$2:$D$139,MATCH($C763,TrustCAHUB_map!$A$2:$A$139,FALSE),3)</f>
        <v>Somerset, Wiltshire, Avon and Gloucester</v>
      </c>
      <c r="J763" s="22" t="str">
        <f>INDEX(TrustCAHUB_map!$A$2:$D$139,MATCH($C763,TrustCAHUB_map!$A$2:$A$139,FALSE),4)</f>
        <v>South West</v>
      </c>
    </row>
    <row r="764" spans="1:10" x14ac:dyDescent="0.3">
      <c r="A764" s="22" t="str">
        <f t="shared" si="11"/>
        <v>'RTE2016Not assigned70+'</v>
      </c>
      <c r="B764">
        <v>2016</v>
      </c>
      <c r="C764" t="s">
        <v>262</v>
      </c>
      <c r="D764" t="s">
        <v>477</v>
      </c>
      <c r="E764" t="s">
        <v>628</v>
      </c>
      <c r="F764">
        <v>11</v>
      </c>
      <c r="G764">
        <v>0</v>
      </c>
      <c r="H764" s="22" t="str">
        <f>INDEX(Bar_data!$A$3:$B$140,MATCH(C764,Bar_data!$A$3:$A$140,FALSE),2)</f>
        <v>Trust105</v>
      </c>
      <c r="I764" s="22" t="str">
        <f>INDEX(TrustCAHUB_map!$A$2:$D$139,MATCH($C764,TrustCAHUB_map!$A$2:$A$139,FALSE),3)</f>
        <v>Somerset, Wiltshire, Avon and Gloucester</v>
      </c>
      <c r="J764" s="22" t="str">
        <f>INDEX(TrustCAHUB_map!$A$2:$D$139,MATCH($C764,TrustCAHUB_map!$A$2:$A$139,FALSE),4)</f>
        <v>South West</v>
      </c>
    </row>
    <row r="765" spans="1:10" x14ac:dyDescent="0.3">
      <c r="A765" s="22" t="str">
        <f t="shared" si="11"/>
        <v>'RTE2016Palliative70+'</v>
      </c>
      <c r="B765">
        <v>2016</v>
      </c>
      <c r="C765" t="s">
        <v>262</v>
      </c>
      <c r="D765" t="s">
        <v>8</v>
      </c>
      <c r="E765" t="s">
        <v>628</v>
      </c>
      <c r="F765">
        <v>7</v>
      </c>
      <c r="G765">
        <v>0</v>
      </c>
      <c r="H765" s="22" t="str">
        <f>INDEX(Bar_data!$A$3:$B$140,MATCH(C765,Bar_data!$A$3:$A$140,FALSE),2)</f>
        <v>Trust105</v>
      </c>
      <c r="I765" s="22" t="str">
        <f>INDEX(TrustCAHUB_map!$A$2:$D$139,MATCH($C765,TrustCAHUB_map!$A$2:$A$139,FALSE),3)</f>
        <v>Somerset, Wiltshire, Avon and Gloucester</v>
      </c>
      <c r="J765" s="22" t="str">
        <f>INDEX(TrustCAHUB_map!$A$2:$D$139,MATCH($C765,TrustCAHUB_map!$A$2:$A$139,FALSE),4)</f>
        <v>South West</v>
      </c>
    </row>
    <row r="766" spans="1:10" x14ac:dyDescent="0.3">
      <c r="A766" s="22" t="str">
        <f t="shared" si="11"/>
        <v>'RTF2016Curative50-69'</v>
      </c>
      <c r="B766">
        <v>2016</v>
      </c>
      <c r="C766" t="s">
        <v>263</v>
      </c>
      <c r="D766" t="s">
        <v>7</v>
      </c>
      <c r="E766" t="s">
        <v>627</v>
      </c>
      <c r="F766">
        <v>1</v>
      </c>
      <c r="G766">
        <v>0</v>
      </c>
      <c r="H766" s="22" t="str">
        <f>INDEX(Bar_data!$A$3:$B$140,MATCH(C766,Bar_data!$A$3:$A$140,FALSE),2)</f>
        <v>Trust106</v>
      </c>
      <c r="I766" s="22" t="str">
        <f>INDEX(TrustCAHUB_map!$A$2:$D$139,MATCH($C766,TrustCAHUB_map!$A$2:$A$139,FALSE),3)</f>
        <v>North East and Cumbria</v>
      </c>
      <c r="J766" s="22" t="str">
        <f>INDEX(TrustCAHUB_map!$A$2:$D$139,MATCH($C766,TrustCAHUB_map!$A$2:$A$139,FALSE),4)</f>
        <v>North East</v>
      </c>
    </row>
    <row r="767" spans="1:10" x14ac:dyDescent="0.3">
      <c r="A767" s="22" t="str">
        <f t="shared" si="11"/>
        <v>'RTF2016Palliative50-69'</v>
      </c>
      <c r="B767">
        <v>2016</v>
      </c>
      <c r="C767" t="s">
        <v>263</v>
      </c>
      <c r="D767" t="s">
        <v>8</v>
      </c>
      <c r="E767" t="s">
        <v>627</v>
      </c>
      <c r="F767">
        <v>15</v>
      </c>
      <c r="G767">
        <v>1</v>
      </c>
      <c r="H767" s="22" t="str">
        <f>INDEX(Bar_data!$A$3:$B$140,MATCH(C767,Bar_data!$A$3:$A$140,FALSE),2)</f>
        <v>Trust106</v>
      </c>
      <c r="I767" s="22" t="str">
        <f>INDEX(TrustCAHUB_map!$A$2:$D$139,MATCH($C767,TrustCAHUB_map!$A$2:$A$139,FALSE),3)</f>
        <v>North East and Cumbria</v>
      </c>
      <c r="J767" s="22" t="str">
        <f>INDEX(TrustCAHUB_map!$A$2:$D$139,MATCH($C767,TrustCAHUB_map!$A$2:$A$139,FALSE),4)</f>
        <v>North East</v>
      </c>
    </row>
    <row r="768" spans="1:10" x14ac:dyDescent="0.3">
      <c r="A768" s="22" t="str">
        <f t="shared" si="11"/>
        <v>'RTF2016Palliative70+'</v>
      </c>
      <c r="B768">
        <v>2016</v>
      </c>
      <c r="C768" t="s">
        <v>263</v>
      </c>
      <c r="D768" t="s">
        <v>8</v>
      </c>
      <c r="E768" t="s">
        <v>628</v>
      </c>
      <c r="F768">
        <v>21</v>
      </c>
      <c r="G768">
        <v>1</v>
      </c>
      <c r="H768" s="22" t="str">
        <f>INDEX(Bar_data!$A$3:$B$140,MATCH(C768,Bar_data!$A$3:$A$140,FALSE),2)</f>
        <v>Trust106</v>
      </c>
      <c r="I768" s="22" t="str">
        <f>INDEX(TrustCAHUB_map!$A$2:$D$139,MATCH($C768,TrustCAHUB_map!$A$2:$A$139,FALSE),3)</f>
        <v>North East and Cumbria</v>
      </c>
      <c r="J768" s="22" t="str">
        <f>INDEX(TrustCAHUB_map!$A$2:$D$139,MATCH($C768,TrustCAHUB_map!$A$2:$A$139,FALSE),4)</f>
        <v>North East</v>
      </c>
    </row>
    <row r="769" spans="1:10" x14ac:dyDescent="0.3">
      <c r="A769" s="22" t="str">
        <f t="shared" si="11"/>
        <v>'RTF2016Curative70+'</v>
      </c>
      <c r="B769">
        <v>2016</v>
      </c>
      <c r="C769" t="s">
        <v>263</v>
      </c>
      <c r="D769" t="s">
        <v>7</v>
      </c>
      <c r="E769" t="s">
        <v>628</v>
      </c>
      <c r="F769">
        <v>2</v>
      </c>
      <c r="G769">
        <v>0</v>
      </c>
      <c r="H769" s="22" t="str">
        <f>INDEX(Bar_data!$A$3:$B$140,MATCH(C769,Bar_data!$A$3:$A$140,FALSE),2)</f>
        <v>Trust106</v>
      </c>
      <c r="I769" s="22" t="str">
        <f>INDEX(TrustCAHUB_map!$A$2:$D$139,MATCH($C769,TrustCAHUB_map!$A$2:$A$139,FALSE),3)</f>
        <v>North East and Cumbria</v>
      </c>
      <c r="J769" s="22" t="str">
        <f>INDEX(TrustCAHUB_map!$A$2:$D$139,MATCH($C769,TrustCAHUB_map!$A$2:$A$139,FALSE),4)</f>
        <v>North East</v>
      </c>
    </row>
    <row r="770" spans="1:10" x14ac:dyDescent="0.3">
      <c r="A770" s="22" t="str">
        <f t="shared" si="11"/>
        <v>'RTG2016Palliative18-49'</v>
      </c>
      <c r="B770">
        <v>2016</v>
      </c>
      <c r="C770" t="s">
        <v>264</v>
      </c>
      <c r="D770" t="s">
        <v>8</v>
      </c>
      <c r="E770" t="s">
        <v>153</v>
      </c>
      <c r="F770">
        <v>3</v>
      </c>
      <c r="G770">
        <v>1</v>
      </c>
      <c r="H770" s="22" t="str">
        <f>INDEX(Bar_data!$A$3:$B$140,MATCH(C770,Bar_data!$A$3:$A$140,FALSE),2)</f>
        <v>Trust107</v>
      </c>
      <c r="I770" s="22" t="str">
        <f>INDEX(TrustCAHUB_map!$A$2:$D$139,MATCH($C770,TrustCAHUB_map!$A$2:$A$139,FALSE),3)</f>
        <v>East Midlands</v>
      </c>
      <c r="J770" s="22" t="str">
        <f>INDEX(TrustCAHUB_map!$A$2:$D$139,MATCH($C770,TrustCAHUB_map!$A$2:$A$139,FALSE),4)</f>
        <v>East Midlands</v>
      </c>
    </row>
    <row r="771" spans="1:10" x14ac:dyDescent="0.3">
      <c r="A771" s="22" t="str">
        <f t="shared" ref="A771:A834" si="12">"'"&amp;C771&amp;B771&amp;D771&amp;E771&amp;"'"</f>
        <v>'RTG2016Not assigned18-49'</v>
      </c>
      <c r="B771">
        <v>2016</v>
      </c>
      <c r="C771" t="s">
        <v>264</v>
      </c>
      <c r="D771" t="s">
        <v>477</v>
      </c>
      <c r="E771" t="s">
        <v>153</v>
      </c>
      <c r="F771">
        <v>1</v>
      </c>
      <c r="G771">
        <v>0</v>
      </c>
      <c r="H771" s="22" t="str">
        <f>INDEX(Bar_data!$A$3:$B$140,MATCH(C771,Bar_data!$A$3:$A$140,FALSE),2)</f>
        <v>Trust107</v>
      </c>
      <c r="I771" s="22" t="str">
        <f>INDEX(TrustCAHUB_map!$A$2:$D$139,MATCH($C771,TrustCAHUB_map!$A$2:$A$139,FALSE),3)</f>
        <v>East Midlands</v>
      </c>
      <c r="J771" s="22" t="str">
        <f>INDEX(TrustCAHUB_map!$A$2:$D$139,MATCH($C771,TrustCAHUB_map!$A$2:$A$139,FALSE),4)</f>
        <v>East Midlands</v>
      </c>
    </row>
    <row r="772" spans="1:10" x14ac:dyDescent="0.3">
      <c r="A772" s="22" t="str">
        <f t="shared" si="12"/>
        <v>'RTG2016Palliative50-69'</v>
      </c>
      <c r="B772">
        <v>2016</v>
      </c>
      <c r="C772" t="s">
        <v>264</v>
      </c>
      <c r="D772" t="s">
        <v>8</v>
      </c>
      <c r="E772" t="s">
        <v>627</v>
      </c>
      <c r="F772">
        <v>21</v>
      </c>
      <c r="G772">
        <v>1</v>
      </c>
      <c r="H772" s="22" t="str">
        <f>INDEX(Bar_data!$A$3:$B$140,MATCH(C772,Bar_data!$A$3:$A$140,FALSE),2)</f>
        <v>Trust107</v>
      </c>
      <c r="I772" s="22" t="str">
        <f>INDEX(TrustCAHUB_map!$A$2:$D$139,MATCH($C772,TrustCAHUB_map!$A$2:$A$139,FALSE),3)</f>
        <v>East Midlands</v>
      </c>
      <c r="J772" s="22" t="str">
        <f>INDEX(TrustCAHUB_map!$A$2:$D$139,MATCH($C772,TrustCAHUB_map!$A$2:$A$139,FALSE),4)</f>
        <v>East Midlands</v>
      </c>
    </row>
    <row r="773" spans="1:10" x14ac:dyDescent="0.3">
      <c r="A773" s="22" t="str">
        <f t="shared" si="12"/>
        <v>'RTG2016Not assigned50-69'</v>
      </c>
      <c r="B773">
        <v>2016</v>
      </c>
      <c r="C773" t="s">
        <v>264</v>
      </c>
      <c r="D773" t="s">
        <v>477</v>
      </c>
      <c r="E773" t="s">
        <v>627</v>
      </c>
      <c r="F773">
        <v>3</v>
      </c>
      <c r="G773">
        <v>1</v>
      </c>
      <c r="H773" s="22" t="str">
        <f>INDEX(Bar_data!$A$3:$B$140,MATCH(C773,Bar_data!$A$3:$A$140,FALSE),2)</f>
        <v>Trust107</v>
      </c>
      <c r="I773" s="22" t="str">
        <f>INDEX(TrustCAHUB_map!$A$2:$D$139,MATCH($C773,TrustCAHUB_map!$A$2:$A$139,FALSE),3)</f>
        <v>East Midlands</v>
      </c>
      <c r="J773" s="22" t="str">
        <f>INDEX(TrustCAHUB_map!$A$2:$D$139,MATCH($C773,TrustCAHUB_map!$A$2:$A$139,FALSE),4)</f>
        <v>East Midlands</v>
      </c>
    </row>
    <row r="774" spans="1:10" x14ac:dyDescent="0.3">
      <c r="A774" s="22" t="str">
        <f t="shared" si="12"/>
        <v>'RTG2016Curative50-69'</v>
      </c>
      <c r="B774">
        <v>2016</v>
      </c>
      <c r="C774" t="s">
        <v>264</v>
      </c>
      <c r="D774" t="s">
        <v>7</v>
      </c>
      <c r="E774" t="s">
        <v>627</v>
      </c>
      <c r="F774">
        <v>2</v>
      </c>
      <c r="G774">
        <v>0</v>
      </c>
      <c r="H774" s="22" t="str">
        <f>INDEX(Bar_data!$A$3:$B$140,MATCH(C774,Bar_data!$A$3:$A$140,FALSE),2)</f>
        <v>Trust107</v>
      </c>
      <c r="I774" s="22" t="str">
        <f>INDEX(TrustCAHUB_map!$A$2:$D$139,MATCH($C774,TrustCAHUB_map!$A$2:$A$139,FALSE),3)</f>
        <v>East Midlands</v>
      </c>
      <c r="J774" s="22" t="str">
        <f>INDEX(TrustCAHUB_map!$A$2:$D$139,MATCH($C774,TrustCAHUB_map!$A$2:$A$139,FALSE),4)</f>
        <v>East Midlands</v>
      </c>
    </row>
    <row r="775" spans="1:10" x14ac:dyDescent="0.3">
      <c r="A775" s="22" t="str">
        <f t="shared" si="12"/>
        <v>'RTG2016Not assigned70+'</v>
      </c>
      <c r="B775">
        <v>2016</v>
      </c>
      <c r="C775" t="s">
        <v>264</v>
      </c>
      <c r="D775" t="s">
        <v>477</v>
      </c>
      <c r="E775" t="s">
        <v>628</v>
      </c>
      <c r="F775">
        <v>2</v>
      </c>
      <c r="G775">
        <v>1</v>
      </c>
      <c r="H775" s="22" t="str">
        <f>INDEX(Bar_data!$A$3:$B$140,MATCH(C775,Bar_data!$A$3:$A$140,FALSE),2)</f>
        <v>Trust107</v>
      </c>
      <c r="I775" s="22" t="str">
        <f>INDEX(TrustCAHUB_map!$A$2:$D$139,MATCH($C775,TrustCAHUB_map!$A$2:$A$139,FALSE),3)</f>
        <v>East Midlands</v>
      </c>
      <c r="J775" s="22" t="str">
        <f>INDEX(TrustCAHUB_map!$A$2:$D$139,MATCH($C775,TrustCAHUB_map!$A$2:$A$139,FALSE),4)</f>
        <v>East Midlands</v>
      </c>
    </row>
    <row r="776" spans="1:10" x14ac:dyDescent="0.3">
      <c r="A776" s="22" t="str">
        <f t="shared" si="12"/>
        <v>'RTG2016Palliative70+'</v>
      </c>
      <c r="B776">
        <v>2016</v>
      </c>
      <c r="C776" t="s">
        <v>264</v>
      </c>
      <c r="D776" t="s">
        <v>8</v>
      </c>
      <c r="E776" t="s">
        <v>628</v>
      </c>
      <c r="F776">
        <v>16</v>
      </c>
      <c r="G776">
        <v>1</v>
      </c>
      <c r="H776" s="22" t="str">
        <f>INDEX(Bar_data!$A$3:$B$140,MATCH(C776,Bar_data!$A$3:$A$140,FALSE),2)</f>
        <v>Trust107</v>
      </c>
      <c r="I776" s="22" t="str">
        <f>INDEX(TrustCAHUB_map!$A$2:$D$139,MATCH($C776,TrustCAHUB_map!$A$2:$A$139,FALSE),3)</f>
        <v>East Midlands</v>
      </c>
      <c r="J776" s="22" t="str">
        <f>INDEX(TrustCAHUB_map!$A$2:$D$139,MATCH($C776,TrustCAHUB_map!$A$2:$A$139,FALSE),4)</f>
        <v>East Midlands</v>
      </c>
    </row>
    <row r="777" spans="1:10" x14ac:dyDescent="0.3">
      <c r="A777" s="22" t="str">
        <f t="shared" si="12"/>
        <v>'RTH2016Palliative18-49'</v>
      </c>
      <c r="B777">
        <v>2016</v>
      </c>
      <c r="C777" t="s">
        <v>265</v>
      </c>
      <c r="D777" t="s">
        <v>8</v>
      </c>
      <c r="E777" t="s">
        <v>153</v>
      </c>
      <c r="F777">
        <v>1</v>
      </c>
      <c r="G777">
        <v>0</v>
      </c>
      <c r="H777" s="22" t="str">
        <f>INDEX(Bar_data!$A$3:$B$140,MATCH(C777,Bar_data!$A$3:$A$140,FALSE),2)</f>
        <v>Trust108</v>
      </c>
      <c r="I777" s="22" t="str">
        <f>INDEX(TrustCAHUB_map!$A$2:$D$139,MATCH($C777,TrustCAHUB_map!$A$2:$A$139,FALSE),3)</f>
        <v>Thames Valley</v>
      </c>
      <c r="J777" s="22" t="str">
        <f>INDEX(TrustCAHUB_map!$A$2:$D$139,MATCH($C777,TrustCAHUB_map!$A$2:$A$139,FALSE),4)</f>
        <v>Wessex</v>
      </c>
    </row>
    <row r="778" spans="1:10" x14ac:dyDescent="0.3">
      <c r="A778" s="22" t="str">
        <f t="shared" si="12"/>
        <v>'RTH2016Curative50-69'</v>
      </c>
      <c r="B778">
        <v>2016</v>
      </c>
      <c r="C778" t="s">
        <v>265</v>
      </c>
      <c r="D778" t="s">
        <v>7</v>
      </c>
      <c r="E778" t="s">
        <v>627</v>
      </c>
      <c r="F778">
        <v>4</v>
      </c>
      <c r="G778">
        <v>0</v>
      </c>
      <c r="H778" s="22" t="str">
        <f>INDEX(Bar_data!$A$3:$B$140,MATCH(C778,Bar_data!$A$3:$A$140,FALSE),2)</f>
        <v>Trust108</v>
      </c>
      <c r="I778" s="22" t="str">
        <f>INDEX(TrustCAHUB_map!$A$2:$D$139,MATCH($C778,TrustCAHUB_map!$A$2:$A$139,FALSE),3)</f>
        <v>Thames Valley</v>
      </c>
      <c r="J778" s="22" t="str">
        <f>INDEX(TrustCAHUB_map!$A$2:$D$139,MATCH($C778,TrustCAHUB_map!$A$2:$A$139,FALSE),4)</f>
        <v>Wessex</v>
      </c>
    </row>
    <row r="779" spans="1:10" x14ac:dyDescent="0.3">
      <c r="A779" s="22" t="str">
        <f t="shared" si="12"/>
        <v>'RTH2016Palliative50-69'</v>
      </c>
      <c r="B779">
        <v>2016</v>
      </c>
      <c r="C779" t="s">
        <v>265</v>
      </c>
      <c r="D779" t="s">
        <v>8</v>
      </c>
      <c r="E779" t="s">
        <v>627</v>
      </c>
      <c r="F779">
        <v>14</v>
      </c>
      <c r="G779">
        <v>2</v>
      </c>
      <c r="H779" s="22" t="str">
        <f>INDEX(Bar_data!$A$3:$B$140,MATCH(C779,Bar_data!$A$3:$A$140,FALSE),2)</f>
        <v>Trust108</v>
      </c>
      <c r="I779" s="22" t="str">
        <f>INDEX(TrustCAHUB_map!$A$2:$D$139,MATCH($C779,TrustCAHUB_map!$A$2:$A$139,FALSE),3)</f>
        <v>Thames Valley</v>
      </c>
      <c r="J779" s="22" t="str">
        <f>INDEX(TrustCAHUB_map!$A$2:$D$139,MATCH($C779,TrustCAHUB_map!$A$2:$A$139,FALSE),4)</f>
        <v>Wessex</v>
      </c>
    </row>
    <row r="780" spans="1:10" x14ac:dyDescent="0.3">
      <c r="A780" s="22" t="str">
        <f t="shared" si="12"/>
        <v>'RTH2016Palliative70+'</v>
      </c>
      <c r="B780">
        <v>2016</v>
      </c>
      <c r="C780" t="s">
        <v>265</v>
      </c>
      <c r="D780" t="s">
        <v>8</v>
      </c>
      <c r="E780" t="s">
        <v>628</v>
      </c>
      <c r="F780">
        <v>11</v>
      </c>
      <c r="G780">
        <v>0</v>
      </c>
      <c r="H780" s="22" t="str">
        <f>INDEX(Bar_data!$A$3:$B$140,MATCH(C780,Bar_data!$A$3:$A$140,FALSE),2)</f>
        <v>Trust108</v>
      </c>
      <c r="I780" s="22" t="str">
        <f>INDEX(TrustCAHUB_map!$A$2:$D$139,MATCH($C780,TrustCAHUB_map!$A$2:$A$139,FALSE),3)</f>
        <v>Thames Valley</v>
      </c>
      <c r="J780" s="22" t="str">
        <f>INDEX(TrustCAHUB_map!$A$2:$D$139,MATCH($C780,TrustCAHUB_map!$A$2:$A$139,FALSE),4)</f>
        <v>Wessex</v>
      </c>
    </row>
    <row r="781" spans="1:10" x14ac:dyDescent="0.3">
      <c r="A781" s="22" t="str">
        <f t="shared" si="12"/>
        <v>'RTH2016Curative70+'</v>
      </c>
      <c r="B781">
        <v>2016</v>
      </c>
      <c r="C781" t="s">
        <v>265</v>
      </c>
      <c r="D781" t="s">
        <v>7</v>
      </c>
      <c r="E781" t="s">
        <v>628</v>
      </c>
      <c r="F781">
        <v>3</v>
      </c>
      <c r="G781">
        <v>0</v>
      </c>
      <c r="H781" s="22" t="str">
        <f>INDEX(Bar_data!$A$3:$B$140,MATCH(C781,Bar_data!$A$3:$A$140,FALSE),2)</f>
        <v>Trust108</v>
      </c>
      <c r="I781" s="22" t="str">
        <f>INDEX(TrustCAHUB_map!$A$2:$D$139,MATCH($C781,TrustCAHUB_map!$A$2:$A$139,FALSE),3)</f>
        <v>Thames Valley</v>
      </c>
      <c r="J781" s="22" t="str">
        <f>INDEX(TrustCAHUB_map!$A$2:$D$139,MATCH($C781,TrustCAHUB_map!$A$2:$A$139,FALSE),4)</f>
        <v>Wessex</v>
      </c>
    </row>
    <row r="782" spans="1:10" x14ac:dyDescent="0.3">
      <c r="A782" s="22" t="str">
        <f t="shared" si="12"/>
        <v>'RTK2016Palliative18-49'</v>
      </c>
      <c r="B782">
        <v>2016</v>
      </c>
      <c r="C782" t="s">
        <v>266</v>
      </c>
      <c r="D782" t="s">
        <v>8</v>
      </c>
      <c r="E782" t="s">
        <v>153</v>
      </c>
      <c r="F782">
        <v>1</v>
      </c>
      <c r="G782">
        <v>0</v>
      </c>
      <c r="H782" s="22" t="str">
        <f>INDEX(Bar_data!$A$3:$B$140,MATCH(C782,Bar_data!$A$3:$A$140,FALSE),2)</f>
        <v>Trust109</v>
      </c>
      <c r="I782" s="22" t="str">
        <f>INDEX(TrustCAHUB_map!$A$2:$D$139,MATCH($C782,TrustCAHUB_map!$A$2:$A$139,FALSE),3)</f>
        <v>Surrey and Sussex</v>
      </c>
      <c r="J782" s="22" t="str">
        <f>INDEX(TrustCAHUB_map!$A$2:$D$139,MATCH($C782,TrustCAHUB_map!$A$2:$A$139,FALSE),4)</f>
        <v>South East</v>
      </c>
    </row>
    <row r="783" spans="1:10" x14ac:dyDescent="0.3">
      <c r="A783" s="22" t="str">
        <f t="shared" si="12"/>
        <v>'RTK2016Palliative70+'</v>
      </c>
      <c r="B783">
        <v>2016</v>
      </c>
      <c r="C783" t="s">
        <v>266</v>
      </c>
      <c r="D783" t="s">
        <v>8</v>
      </c>
      <c r="E783" t="s">
        <v>628</v>
      </c>
      <c r="F783">
        <v>1</v>
      </c>
      <c r="G783">
        <v>0</v>
      </c>
      <c r="H783" s="22" t="str">
        <f>INDEX(Bar_data!$A$3:$B$140,MATCH(C783,Bar_data!$A$3:$A$140,FALSE),2)</f>
        <v>Trust109</v>
      </c>
      <c r="I783" s="22" t="str">
        <f>INDEX(TrustCAHUB_map!$A$2:$D$139,MATCH($C783,TrustCAHUB_map!$A$2:$A$139,FALSE),3)</f>
        <v>Surrey and Sussex</v>
      </c>
      <c r="J783" s="22" t="str">
        <f>INDEX(TrustCAHUB_map!$A$2:$D$139,MATCH($C783,TrustCAHUB_map!$A$2:$A$139,FALSE),4)</f>
        <v>South East</v>
      </c>
    </row>
    <row r="784" spans="1:10" x14ac:dyDescent="0.3">
      <c r="A784" s="22" t="str">
        <f t="shared" si="12"/>
        <v>'RTK2016Curative70+'</v>
      </c>
      <c r="B784">
        <v>2016</v>
      </c>
      <c r="C784" t="s">
        <v>266</v>
      </c>
      <c r="D784" t="s">
        <v>7</v>
      </c>
      <c r="E784" t="s">
        <v>628</v>
      </c>
      <c r="F784">
        <v>1</v>
      </c>
      <c r="G784">
        <v>0</v>
      </c>
      <c r="H784" s="22" t="str">
        <f>INDEX(Bar_data!$A$3:$B$140,MATCH(C784,Bar_data!$A$3:$A$140,FALSE),2)</f>
        <v>Trust109</v>
      </c>
      <c r="I784" s="22" t="str">
        <f>INDEX(TrustCAHUB_map!$A$2:$D$139,MATCH($C784,TrustCAHUB_map!$A$2:$A$139,FALSE),3)</f>
        <v>Surrey and Sussex</v>
      </c>
      <c r="J784" s="22" t="str">
        <f>INDEX(TrustCAHUB_map!$A$2:$D$139,MATCH($C784,TrustCAHUB_map!$A$2:$A$139,FALSE),4)</f>
        <v>South East</v>
      </c>
    </row>
    <row r="785" spans="1:10" x14ac:dyDescent="0.3">
      <c r="A785" s="22" t="str">
        <f t="shared" si="12"/>
        <v>'RTP2016Palliative18-49'</v>
      </c>
      <c r="B785">
        <v>2016</v>
      </c>
      <c r="C785" t="s">
        <v>267</v>
      </c>
      <c r="D785" t="s">
        <v>8</v>
      </c>
      <c r="E785" t="s">
        <v>153</v>
      </c>
      <c r="F785">
        <v>2</v>
      </c>
      <c r="G785">
        <v>0</v>
      </c>
      <c r="H785" s="22" t="str">
        <f>INDEX(Bar_data!$A$3:$B$140,MATCH(C785,Bar_data!$A$3:$A$140,FALSE),2)</f>
        <v>Trust110</v>
      </c>
      <c r="I785" s="22" t="str">
        <f>INDEX(TrustCAHUB_map!$A$2:$D$139,MATCH($C785,TrustCAHUB_map!$A$2:$A$139,FALSE),3)</f>
        <v>Surrey and Sussex</v>
      </c>
      <c r="J785" s="22" t="str">
        <f>INDEX(TrustCAHUB_map!$A$2:$D$139,MATCH($C785,TrustCAHUB_map!$A$2:$A$139,FALSE),4)</f>
        <v>South East</v>
      </c>
    </row>
    <row r="786" spans="1:10" x14ac:dyDescent="0.3">
      <c r="A786" s="22" t="str">
        <f t="shared" si="12"/>
        <v>'RTP2016Not assigned50-69'</v>
      </c>
      <c r="B786">
        <v>2016</v>
      </c>
      <c r="C786" t="s">
        <v>267</v>
      </c>
      <c r="D786" t="s">
        <v>477</v>
      </c>
      <c r="E786" t="s">
        <v>627</v>
      </c>
      <c r="F786">
        <v>1</v>
      </c>
      <c r="G786">
        <v>0</v>
      </c>
      <c r="H786" s="22" t="str">
        <f>INDEX(Bar_data!$A$3:$B$140,MATCH(C786,Bar_data!$A$3:$A$140,FALSE),2)</f>
        <v>Trust110</v>
      </c>
      <c r="I786" s="22" t="str">
        <f>INDEX(TrustCAHUB_map!$A$2:$D$139,MATCH($C786,TrustCAHUB_map!$A$2:$A$139,FALSE),3)</f>
        <v>Surrey and Sussex</v>
      </c>
      <c r="J786" s="22" t="str">
        <f>INDEX(TrustCAHUB_map!$A$2:$D$139,MATCH($C786,TrustCAHUB_map!$A$2:$A$139,FALSE),4)</f>
        <v>South East</v>
      </c>
    </row>
    <row r="787" spans="1:10" x14ac:dyDescent="0.3">
      <c r="A787" s="22" t="str">
        <f t="shared" si="12"/>
        <v>'RTP2016Palliative50-69'</v>
      </c>
      <c r="B787">
        <v>2016</v>
      </c>
      <c r="C787" t="s">
        <v>267</v>
      </c>
      <c r="D787" t="s">
        <v>8</v>
      </c>
      <c r="E787" t="s">
        <v>627</v>
      </c>
      <c r="F787">
        <v>2</v>
      </c>
      <c r="G787">
        <v>0</v>
      </c>
      <c r="H787" s="22" t="str">
        <f>INDEX(Bar_data!$A$3:$B$140,MATCH(C787,Bar_data!$A$3:$A$140,FALSE),2)</f>
        <v>Trust110</v>
      </c>
      <c r="I787" s="22" t="str">
        <f>INDEX(TrustCAHUB_map!$A$2:$D$139,MATCH($C787,TrustCAHUB_map!$A$2:$A$139,FALSE),3)</f>
        <v>Surrey and Sussex</v>
      </c>
      <c r="J787" s="22" t="str">
        <f>INDEX(TrustCAHUB_map!$A$2:$D$139,MATCH($C787,TrustCAHUB_map!$A$2:$A$139,FALSE),4)</f>
        <v>South East</v>
      </c>
    </row>
    <row r="788" spans="1:10" x14ac:dyDescent="0.3">
      <c r="A788" s="22" t="str">
        <f t="shared" si="12"/>
        <v>'RTP2016Palliative70+'</v>
      </c>
      <c r="B788">
        <v>2016</v>
      </c>
      <c r="C788" t="s">
        <v>267</v>
      </c>
      <c r="D788" t="s">
        <v>8</v>
      </c>
      <c r="E788" t="s">
        <v>628</v>
      </c>
      <c r="F788">
        <v>2</v>
      </c>
      <c r="G788">
        <v>0</v>
      </c>
      <c r="H788" s="22" t="str">
        <f>INDEX(Bar_data!$A$3:$B$140,MATCH(C788,Bar_data!$A$3:$A$140,FALSE),2)</f>
        <v>Trust110</v>
      </c>
      <c r="I788" s="22" t="str">
        <f>INDEX(TrustCAHUB_map!$A$2:$D$139,MATCH($C788,TrustCAHUB_map!$A$2:$A$139,FALSE),3)</f>
        <v>Surrey and Sussex</v>
      </c>
      <c r="J788" s="22" t="str">
        <f>INDEX(TrustCAHUB_map!$A$2:$D$139,MATCH($C788,TrustCAHUB_map!$A$2:$A$139,FALSE),4)</f>
        <v>South East</v>
      </c>
    </row>
    <row r="789" spans="1:10" x14ac:dyDescent="0.3">
      <c r="A789" s="22" t="str">
        <f t="shared" si="12"/>
        <v>'RTP2016Not assigned70+'</v>
      </c>
      <c r="B789">
        <v>2016</v>
      </c>
      <c r="C789" t="s">
        <v>267</v>
      </c>
      <c r="D789" t="s">
        <v>477</v>
      </c>
      <c r="E789" t="s">
        <v>628</v>
      </c>
      <c r="F789">
        <v>1</v>
      </c>
      <c r="G789">
        <v>0</v>
      </c>
      <c r="H789" s="22" t="str">
        <f>INDEX(Bar_data!$A$3:$B$140,MATCH(C789,Bar_data!$A$3:$A$140,FALSE),2)</f>
        <v>Trust110</v>
      </c>
      <c r="I789" s="22" t="str">
        <f>INDEX(TrustCAHUB_map!$A$2:$D$139,MATCH($C789,TrustCAHUB_map!$A$2:$A$139,FALSE),3)</f>
        <v>Surrey and Sussex</v>
      </c>
      <c r="J789" s="22" t="str">
        <f>INDEX(TrustCAHUB_map!$A$2:$D$139,MATCH($C789,TrustCAHUB_map!$A$2:$A$139,FALSE),4)</f>
        <v>South East</v>
      </c>
    </row>
    <row r="790" spans="1:10" x14ac:dyDescent="0.3">
      <c r="A790" s="22" t="str">
        <f t="shared" si="12"/>
        <v>'RTR2016Palliative18-49'</v>
      </c>
      <c r="B790">
        <v>2016</v>
      </c>
      <c r="C790" t="s">
        <v>268</v>
      </c>
      <c r="D790" t="s">
        <v>8</v>
      </c>
      <c r="E790" t="s">
        <v>153</v>
      </c>
      <c r="F790">
        <v>2</v>
      </c>
      <c r="G790">
        <v>0</v>
      </c>
      <c r="H790" s="22" t="str">
        <f>INDEX(Bar_data!$A$3:$B$140,MATCH(C790,Bar_data!$A$3:$A$140,FALSE),2)</f>
        <v>Trust111</v>
      </c>
      <c r="I790" s="22" t="str">
        <f>INDEX(TrustCAHUB_map!$A$2:$D$139,MATCH($C790,TrustCAHUB_map!$A$2:$A$139,FALSE),3)</f>
        <v>North East and Cumbria</v>
      </c>
      <c r="J790" s="22" t="str">
        <f>INDEX(TrustCAHUB_map!$A$2:$D$139,MATCH($C790,TrustCAHUB_map!$A$2:$A$139,FALSE),4)</f>
        <v>North East</v>
      </c>
    </row>
    <row r="791" spans="1:10" x14ac:dyDescent="0.3">
      <c r="A791" s="22" t="str">
        <f t="shared" si="12"/>
        <v>'RTR2016Palliative50-69'</v>
      </c>
      <c r="B791">
        <v>2016</v>
      </c>
      <c r="C791" t="s">
        <v>268</v>
      </c>
      <c r="D791" t="s">
        <v>8</v>
      </c>
      <c r="E791" t="s">
        <v>627</v>
      </c>
      <c r="F791">
        <v>22</v>
      </c>
      <c r="G791">
        <v>2</v>
      </c>
      <c r="H791" s="22" t="str">
        <f>INDEX(Bar_data!$A$3:$B$140,MATCH(C791,Bar_data!$A$3:$A$140,FALSE),2)</f>
        <v>Trust111</v>
      </c>
      <c r="I791" s="22" t="str">
        <f>INDEX(TrustCAHUB_map!$A$2:$D$139,MATCH($C791,TrustCAHUB_map!$A$2:$A$139,FALSE),3)</f>
        <v>North East and Cumbria</v>
      </c>
      <c r="J791" s="22" t="str">
        <f>INDEX(TrustCAHUB_map!$A$2:$D$139,MATCH($C791,TrustCAHUB_map!$A$2:$A$139,FALSE),4)</f>
        <v>North East</v>
      </c>
    </row>
    <row r="792" spans="1:10" x14ac:dyDescent="0.3">
      <c r="A792" s="22" t="str">
        <f t="shared" si="12"/>
        <v>'RTR2016Curative50-69'</v>
      </c>
      <c r="B792">
        <v>2016</v>
      </c>
      <c r="C792" t="s">
        <v>268</v>
      </c>
      <c r="D792" t="s">
        <v>7</v>
      </c>
      <c r="E792" t="s">
        <v>627</v>
      </c>
      <c r="F792">
        <v>3</v>
      </c>
      <c r="G792">
        <v>0</v>
      </c>
      <c r="H792" s="22" t="str">
        <f>INDEX(Bar_data!$A$3:$B$140,MATCH(C792,Bar_data!$A$3:$A$140,FALSE),2)</f>
        <v>Trust111</v>
      </c>
      <c r="I792" s="22" t="str">
        <f>INDEX(TrustCAHUB_map!$A$2:$D$139,MATCH($C792,TrustCAHUB_map!$A$2:$A$139,FALSE),3)</f>
        <v>North East and Cumbria</v>
      </c>
      <c r="J792" s="22" t="str">
        <f>INDEX(TrustCAHUB_map!$A$2:$D$139,MATCH($C792,TrustCAHUB_map!$A$2:$A$139,FALSE),4)</f>
        <v>North East</v>
      </c>
    </row>
    <row r="793" spans="1:10" x14ac:dyDescent="0.3">
      <c r="A793" s="22" t="str">
        <f t="shared" si="12"/>
        <v>'RTR2016Palliative70+'</v>
      </c>
      <c r="B793">
        <v>2016</v>
      </c>
      <c r="C793" t="s">
        <v>268</v>
      </c>
      <c r="D793" t="s">
        <v>8</v>
      </c>
      <c r="E793" t="s">
        <v>628</v>
      </c>
      <c r="F793">
        <v>17</v>
      </c>
      <c r="G793">
        <v>2</v>
      </c>
      <c r="H793" s="22" t="str">
        <f>INDEX(Bar_data!$A$3:$B$140,MATCH(C793,Bar_data!$A$3:$A$140,FALSE),2)</f>
        <v>Trust111</v>
      </c>
      <c r="I793" s="22" t="str">
        <f>INDEX(TrustCAHUB_map!$A$2:$D$139,MATCH($C793,TrustCAHUB_map!$A$2:$A$139,FALSE),3)</f>
        <v>North East and Cumbria</v>
      </c>
      <c r="J793" s="22" t="str">
        <f>INDEX(TrustCAHUB_map!$A$2:$D$139,MATCH($C793,TrustCAHUB_map!$A$2:$A$139,FALSE),4)</f>
        <v>North East</v>
      </c>
    </row>
    <row r="794" spans="1:10" x14ac:dyDescent="0.3">
      <c r="A794" s="22" t="str">
        <f t="shared" si="12"/>
        <v>'RTR2016Curative70+'</v>
      </c>
      <c r="B794">
        <v>2016</v>
      </c>
      <c r="C794" t="s">
        <v>268</v>
      </c>
      <c r="D794" t="s">
        <v>7</v>
      </c>
      <c r="E794" t="s">
        <v>628</v>
      </c>
      <c r="F794">
        <v>2</v>
      </c>
      <c r="G794">
        <v>0</v>
      </c>
      <c r="H794" s="22" t="str">
        <f>INDEX(Bar_data!$A$3:$B$140,MATCH(C794,Bar_data!$A$3:$A$140,FALSE),2)</f>
        <v>Trust111</v>
      </c>
      <c r="I794" s="22" t="str">
        <f>INDEX(TrustCAHUB_map!$A$2:$D$139,MATCH($C794,TrustCAHUB_map!$A$2:$A$139,FALSE),3)</f>
        <v>North East and Cumbria</v>
      </c>
      <c r="J794" s="22" t="str">
        <f>INDEX(TrustCAHUB_map!$A$2:$D$139,MATCH($C794,TrustCAHUB_map!$A$2:$A$139,FALSE),4)</f>
        <v>North East</v>
      </c>
    </row>
    <row r="795" spans="1:10" x14ac:dyDescent="0.3">
      <c r="A795" s="22" t="str">
        <f t="shared" si="12"/>
        <v>'RTX2016Palliative50-69'</v>
      </c>
      <c r="B795">
        <v>2016</v>
      </c>
      <c r="C795" t="s">
        <v>269</v>
      </c>
      <c r="D795" t="s">
        <v>8</v>
      </c>
      <c r="E795" t="s">
        <v>627</v>
      </c>
      <c r="F795">
        <v>14</v>
      </c>
      <c r="G795">
        <v>1</v>
      </c>
      <c r="H795" s="22" t="str">
        <f>INDEX(Bar_data!$A$3:$B$140,MATCH(C795,Bar_data!$A$3:$A$140,FALSE),2)</f>
        <v>Trust112</v>
      </c>
      <c r="I795" s="22" t="str">
        <f>INDEX(TrustCAHUB_map!$A$2:$D$139,MATCH($C795,TrustCAHUB_map!$A$2:$A$139,FALSE),3)</f>
        <v>Lancashire and South Cumbria</v>
      </c>
      <c r="J795" s="22" t="str">
        <f>INDEX(TrustCAHUB_map!$A$2:$D$139,MATCH($C795,TrustCAHUB_map!$A$2:$A$139,FALSE),4)</f>
        <v>North West</v>
      </c>
    </row>
    <row r="796" spans="1:10" x14ac:dyDescent="0.3">
      <c r="A796" s="22" t="str">
        <f t="shared" si="12"/>
        <v>'RTX2016Palliative70+'</v>
      </c>
      <c r="B796">
        <v>2016</v>
      </c>
      <c r="C796" t="s">
        <v>269</v>
      </c>
      <c r="D796" t="s">
        <v>8</v>
      </c>
      <c r="E796" t="s">
        <v>628</v>
      </c>
      <c r="F796">
        <v>15</v>
      </c>
      <c r="G796">
        <v>2</v>
      </c>
      <c r="H796" s="22" t="str">
        <f>INDEX(Bar_data!$A$3:$B$140,MATCH(C796,Bar_data!$A$3:$A$140,FALSE),2)</f>
        <v>Trust112</v>
      </c>
      <c r="I796" s="22" t="str">
        <f>INDEX(TrustCAHUB_map!$A$2:$D$139,MATCH($C796,TrustCAHUB_map!$A$2:$A$139,FALSE),3)</f>
        <v>Lancashire and South Cumbria</v>
      </c>
      <c r="J796" s="22" t="str">
        <f>INDEX(TrustCAHUB_map!$A$2:$D$139,MATCH($C796,TrustCAHUB_map!$A$2:$A$139,FALSE),4)</f>
        <v>North West</v>
      </c>
    </row>
    <row r="797" spans="1:10" x14ac:dyDescent="0.3">
      <c r="A797" s="22" t="str">
        <f t="shared" si="12"/>
        <v>'RVV2016Curative50-69'</v>
      </c>
      <c r="B797">
        <v>2016</v>
      </c>
      <c r="C797" t="s">
        <v>272</v>
      </c>
      <c r="D797" t="s">
        <v>7</v>
      </c>
      <c r="E797" t="s">
        <v>627</v>
      </c>
      <c r="F797">
        <v>4</v>
      </c>
      <c r="G797">
        <v>0</v>
      </c>
      <c r="H797" s="22" t="str">
        <f>INDEX(Bar_data!$A$3:$B$140,MATCH(C797,Bar_data!$A$3:$A$140,FALSE),2)</f>
        <v>Trust115</v>
      </c>
      <c r="I797" s="22" t="str">
        <f>INDEX(TrustCAHUB_map!$A$2:$D$139,MATCH($C797,TrustCAHUB_map!$A$2:$A$139,FALSE),3)</f>
        <v>Kent and Medway</v>
      </c>
      <c r="J797" s="22" t="str">
        <f>INDEX(TrustCAHUB_map!$A$2:$D$139,MATCH($C797,TrustCAHUB_map!$A$2:$A$139,FALSE),4)</f>
        <v>South East</v>
      </c>
    </row>
    <row r="798" spans="1:10" x14ac:dyDescent="0.3">
      <c r="A798" s="22" t="str">
        <f t="shared" si="12"/>
        <v>'RVV2016Palliative50-69'</v>
      </c>
      <c r="B798">
        <v>2016</v>
      </c>
      <c r="C798" t="s">
        <v>272</v>
      </c>
      <c r="D798" t="s">
        <v>8</v>
      </c>
      <c r="E798" t="s">
        <v>627</v>
      </c>
      <c r="F798">
        <v>16</v>
      </c>
      <c r="G798">
        <v>0</v>
      </c>
      <c r="H798" s="22" t="str">
        <f>INDEX(Bar_data!$A$3:$B$140,MATCH(C798,Bar_data!$A$3:$A$140,FALSE),2)</f>
        <v>Trust115</v>
      </c>
      <c r="I798" s="22" t="str">
        <f>INDEX(TrustCAHUB_map!$A$2:$D$139,MATCH($C798,TrustCAHUB_map!$A$2:$A$139,FALSE),3)</f>
        <v>Kent and Medway</v>
      </c>
      <c r="J798" s="22" t="str">
        <f>INDEX(TrustCAHUB_map!$A$2:$D$139,MATCH($C798,TrustCAHUB_map!$A$2:$A$139,FALSE),4)</f>
        <v>South East</v>
      </c>
    </row>
    <row r="799" spans="1:10" x14ac:dyDescent="0.3">
      <c r="A799" s="22" t="str">
        <f t="shared" si="12"/>
        <v>'RVV2016Palliative70+'</v>
      </c>
      <c r="B799">
        <v>2016</v>
      </c>
      <c r="C799" t="s">
        <v>272</v>
      </c>
      <c r="D799" t="s">
        <v>8</v>
      </c>
      <c r="E799" t="s">
        <v>628</v>
      </c>
      <c r="F799">
        <v>6</v>
      </c>
      <c r="G799">
        <v>0</v>
      </c>
      <c r="H799" s="22" t="str">
        <f>INDEX(Bar_data!$A$3:$B$140,MATCH(C799,Bar_data!$A$3:$A$140,FALSE),2)</f>
        <v>Trust115</v>
      </c>
      <c r="I799" s="22" t="str">
        <f>INDEX(TrustCAHUB_map!$A$2:$D$139,MATCH($C799,TrustCAHUB_map!$A$2:$A$139,FALSE),3)</f>
        <v>Kent and Medway</v>
      </c>
      <c r="J799" s="22" t="str">
        <f>INDEX(TrustCAHUB_map!$A$2:$D$139,MATCH($C799,TrustCAHUB_map!$A$2:$A$139,FALSE),4)</f>
        <v>South East</v>
      </c>
    </row>
    <row r="800" spans="1:10" x14ac:dyDescent="0.3">
      <c r="A800" s="22" t="str">
        <f t="shared" si="12"/>
        <v>'RVV2016Curative70+'</v>
      </c>
      <c r="B800">
        <v>2016</v>
      </c>
      <c r="C800" t="s">
        <v>272</v>
      </c>
      <c r="D800" t="s">
        <v>7</v>
      </c>
      <c r="E800" t="s">
        <v>628</v>
      </c>
      <c r="F800">
        <v>1</v>
      </c>
      <c r="G800">
        <v>0</v>
      </c>
      <c r="H800" s="22" t="str">
        <f>INDEX(Bar_data!$A$3:$B$140,MATCH(C800,Bar_data!$A$3:$A$140,FALSE),2)</f>
        <v>Trust115</v>
      </c>
      <c r="I800" s="22" t="str">
        <f>INDEX(TrustCAHUB_map!$A$2:$D$139,MATCH($C800,TrustCAHUB_map!$A$2:$A$139,FALSE),3)</f>
        <v>Kent and Medway</v>
      </c>
      <c r="J800" s="22" t="str">
        <f>INDEX(TrustCAHUB_map!$A$2:$D$139,MATCH($C800,TrustCAHUB_map!$A$2:$A$139,FALSE),4)</f>
        <v>South East</v>
      </c>
    </row>
    <row r="801" spans="1:10" x14ac:dyDescent="0.3">
      <c r="A801" s="22" t="str">
        <f t="shared" si="12"/>
        <v>'RVW2016Palliative50-69'</v>
      </c>
      <c r="B801">
        <v>2016</v>
      </c>
      <c r="C801" t="s">
        <v>273</v>
      </c>
      <c r="D801" t="s">
        <v>8</v>
      </c>
      <c r="E801" t="s">
        <v>627</v>
      </c>
      <c r="F801">
        <v>19</v>
      </c>
      <c r="G801">
        <v>2</v>
      </c>
      <c r="H801" s="22" t="str">
        <f>INDEX(Bar_data!$A$3:$B$140,MATCH(C801,Bar_data!$A$3:$A$140,FALSE),2)</f>
        <v>Trust116</v>
      </c>
      <c r="I801" s="22" t="str">
        <f>INDEX(TrustCAHUB_map!$A$2:$D$139,MATCH($C801,TrustCAHUB_map!$A$2:$A$139,FALSE),3)</f>
        <v>North East and Cumbria</v>
      </c>
      <c r="J801" s="22" t="str">
        <f>INDEX(TrustCAHUB_map!$A$2:$D$139,MATCH($C801,TrustCAHUB_map!$A$2:$A$139,FALSE),4)</f>
        <v>North East</v>
      </c>
    </row>
    <row r="802" spans="1:10" x14ac:dyDescent="0.3">
      <c r="A802" s="22" t="str">
        <f t="shared" si="12"/>
        <v>'RVW2016Curative50-69'</v>
      </c>
      <c r="B802">
        <v>2016</v>
      </c>
      <c r="C802" t="s">
        <v>273</v>
      </c>
      <c r="D802" t="s">
        <v>7</v>
      </c>
      <c r="E802" t="s">
        <v>627</v>
      </c>
      <c r="F802">
        <v>1</v>
      </c>
      <c r="G802">
        <v>0</v>
      </c>
      <c r="H802" s="22" t="str">
        <f>INDEX(Bar_data!$A$3:$B$140,MATCH(C802,Bar_data!$A$3:$A$140,FALSE),2)</f>
        <v>Trust116</v>
      </c>
      <c r="I802" s="22" t="str">
        <f>INDEX(TrustCAHUB_map!$A$2:$D$139,MATCH($C802,TrustCAHUB_map!$A$2:$A$139,FALSE),3)</f>
        <v>North East and Cumbria</v>
      </c>
      <c r="J802" s="22" t="str">
        <f>INDEX(TrustCAHUB_map!$A$2:$D$139,MATCH($C802,TrustCAHUB_map!$A$2:$A$139,FALSE),4)</f>
        <v>North East</v>
      </c>
    </row>
    <row r="803" spans="1:10" x14ac:dyDescent="0.3">
      <c r="A803" s="22" t="str">
        <f t="shared" si="12"/>
        <v>'RVW2016Palliative70+'</v>
      </c>
      <c r="B803">
        <v>2016</v>
      </c>
      <c r="C803" t="s">
        <v>273</v>
      </c>
      <c r="D803" t="s">
        <v>8</v>
      </c>
      <c r="E803" t="s">
        <v>628</v>
      </c>
      <c r="F803">
        <v>11</v>
      </c>
      <c r="G803">
        <v>0</v>
      </c>
      <c r="H803" s="22" t="str">
        <f>INDEX(Bar_data!$A$3:$B$140,MATCH(C803,Bar_data!$A$3:$A$140,FALSE),2)</f>
        <v>Trust116</v>
      </c>
      <c r="I803" s="22" t="str">
        <f>INDEX(TrustCAHUB_map!$A$2:$D$139,MATCH($C803,TrustCAHUB_map!$A$2:$A$139,FALSE),3)</f>
        <v>North East and Cumbria</v>
      </c>
      <c r="J803" s="22" t="str">
        <f>INDEX(TrustCAHUB_map!$A$2:$D$139,MATCH($C803,TrustCAHUB_map!$A$2:$A$139,FALSE),4)</f>
        <v>North East</v>
      </c>
    </row>
    <row r="804" spans="1:10" x14ac:dyDescent="0.3">
      <c r="A804" s="22" t="str">
        <f t="shared" si="12"/>
        <v>'RVW2016Not assigned70+'</v>
      </c>
      <c r="B804">
        <v>2016</v>
      </c>
      <c r="C804" t="s">
        <v>273</v>
      </c>
      <c r="D804" t="s">
        <v>477</v>
      </c>
      <c r="E804" t="s">
        <v>628</v>
      </c>
      <c r="F804">
        <v>1</v>
      </c>
      <c r="G804">
        <v>1</v>
      </c>
      <c r="H804" s="22" t="str">
        <f>INDEX(Bar_data!$A$3:$B$140,MATCH(C804,Bar_data!$A$3:$A$140,FALSE),2)</f>
        <v>Trust116</v>
      </c>
      <c r="I804" s="22" t="str">
        <f>INDEX(TrustCAHUB_map!$A$2:$D$139,MATCH($C804,TrustCAHUB_map!$A$2:$A$139,FALSE),3)</f>
        <v>North East and Cumbria</v>
      </c>
      <c r="J804" s="22" t="str">
        <f>INDEX(TrustCAHUB_map!$A$2:$D$139,MATCH($C804,TrustCAHUB_map!$A$2:$A$139,FALSE),4)</f>
        <v>North East</v>
      </c>
    </row>
    <row r="805" spans="1:10" x14ac:dyDescent="0.3">
      <c r="A805" s="22" t="str">
        <f t="shared" si="12"/>
        <v>'RVW2016Curative70+'</v>
      </c>
      <c r="B805">
        <v>2016</v>
      </c>
      <c r="C805" t="s">
        <v>273</v>
      </c>
      <c r="D805" t="s">
        <v>7</v>
      </c>
      <c r="E805" t="s">
        <v>628</v>
      </c>
      <c r="F805">
        <v>4</v>
      </c>
      <c r="G805">
        <v>0</v>
      </c>
      <c r="H805" s="22" t="str">
        <f>INDEX(Bar_data!$A$3:$B$140,MATCH(C805,Bar_data!$A$3:$A$140,FALSE),2)</f>
        <v>Trust116</v>
      </c>
      <c r="I805" s="22" t="str">
        <f>INDEX(TrustCAHUB_map!$A$2:$D$139,MATCH($C805,TrustCAHUB_map!$A$2:$A$139,FALSE),3)</f>
        <v>North East and Cumbria</v>
      </c>
      <c r="J805" s="22" t="str">
        <f>INDEX(TrustCAHUB_map!$A$2:$D$139,MATCH($C805,TrustCAHUB_map!$A$2:$A$139,FALSE),4)</f>
        <v>North East</v>
      </c>
    </row>
    <row r="806" spans="1:10" x14ac:dyDescent="0.3">
      <c r="A806" s="22" t="str">
        <f t="shared" si="12"/>
        <v>'RWA2016Curative18-49'</v>
      </c>
      <c r="B806">
        <v>2016</v>
      </c>
      <c r="C806" t="s">
        <v>276</v>
      </c>
      <c r="D806" t="s">
        <v>7</v>
      </c>
      <c r="E806" t="s">
        <v>153</v>
      </c>
      <c r="F806">
        <v>1</v>
      </c>
      <c r="G806">
        <v>0</v>
      </c>
      <c r="H806" s="22" t="str">
        <f>INDEX(Bar_data!$A$3:$B$140,MATCH(C806,Bar_data!$A$3:$A$140,FALSE),2)</f>
        <v>Trust119</v>
      </c>
      <c r="I806" s="22" t="str">
        <f>INDEX(TrustCAHUB_map!$A$2:$D$139,MATCH($C806,TrustCAHUB_map!$A$2:$A$139,FALSE),3)</f>
        <v>Humber, Coast and Vale</v>
      </c>
      <c r="J806" s="22" t="str">
        <f>INDEX(TrustCAHUB_map!$A$2:$D$139,MATCH($C806,TrustCAHUB_map!$A$2:$A$139,FALSE),4)</f>
        <v>Yorkshire and Humber</v>
      </c>
    </row>
    <row r="807" spans="1:10" x14ac:dyDescent="0.3">
      <c r="A807" s="22" t="str">
        <f t="shared" si="12"/>
        <v>'RWA2016Palliative18-49'</v>
      </c>
      <c r="B807">
        <v>2016</v>
      </c>
      <c r="C807" t="s">
        <v>276</v>
      </c>
      <c r="D807" t="s">
        <v>8</v>
      </c>
      <c r="E807" t="s">
        <v>153</v>
      </c>
      <c r="F807">
        <v>2</v>
      </c>
      <c r="G807">
        <v>1</v>
      </c>
      <c r="H807" s="22" t="str">
        <f>INDEX(Bar_data!$A$3:$B$140,MATCH(C807,Bar_data!$A$3:$A$140,FALSE),2)</f>
        <v>Trust119</v>
      </c>
      <c r="I807" s="22" t="str">
        <f>INDEX(TrustCAHUB_map!$A$2:$D$139,MATCH($C807,TrustCAHUB_map!$A$2:$A$139,FALSE),3)</f>
        <v>Humber, Coast and Vale</v>
      </c>
      <c r="J807" s="22" t="str">
        <f>INDEX(TrustCAHUB_map!$A$2:$D$139,MATCH($C807,TrustCAHUB_map!$A$2:$A$139,FALSE),4)</f>
        <v>Yorkshire and Humber</v>
      </c>
    </row>
    <row r="808" spans="1:10" x14ac:dyDescent="0.3">
      <c r="A808" s="22" t="str">
        <f t="shared" si="12"/>
        <v>'RWA2016Not assigned50-69'</v>
      </c>
      <c r="B808">
        <v>2016</v>
      </c>
      <c r="C808" t="s">
        <v>276</v>
      </c>
      <c r="D808" t="s">
        <v>477</v>
      </c>
      <c r="E808" t="s">
        <v>627</v>
      </c>
      <c r="F808">
        <v>4</v>
      </c>
      <c r="G808">
        <v>0</v>
      </c>
      <c r="H808" s="22" t="str">
        <f>INDEX(Bar_data!$A$3:$B$140,MATCH(C808,Bar_data!$A$3:$A$140,FALSE),2)</f>
        <v>Trust119</v>
      </c>
      <c r="I808" s="22" t="str">
        <f>INDEX(TrustCAHUB_map!$A$2:$D$139,MATCH($C808,TrustCAHUB_map!$A$2:$A$139,FALSE),3)</f>
        <v>Humber, Coast and Vale</v>
      </c>
      <c r="J808" s="22" t="str">
        <f>INDEX(TrustCAHUB_map!$A$2:$D$139,MATCH($C808,TrustCAHUB_map!$A$2:$A$139,FALSE),4)</f>
        <v>Yorkshire and Humber</v>
      </c>
    </row>
    <row r="809" spans="1:10" x14ac:dyDescent="0.3">
      <c r="A809" s="22" t="str">
        <f t="shared" si="12"/>
        <v>'RWA2016Palliative50-69'</v>
      </c>
      <c r="B809">
        <v>2016</v>
      </c>
      <c r="C809" t="s">
        <v>276</v>
      </c>
      <c r="D809" t="s">
        <v>8</v>
      </c>
      <c r="E809" t="s">
        <v>627</v>
      </c>
      <c r="F809">
        <v>12</v>
      </c>
      <c r="G809">
        <v>1</v>
      </c>
      <c r="H809" s="22" t="str">
        <f>INDEX(Bar_data!$A$3:$B$140,MATCH(C809,Bar_data!$A$3:$A$140,FALSE),2)</f>
        <v>Trust119</v>
      </c>
      <c r="I809" s="22" t="str">
        <f>INDEX(TrustCAHUB_map!$A$2:$D$139,MATCH($C809,TrustCAHUB_map!$A$2:$A$139,FALSE),3)</f>
        <v>Humber, Coast and Vale</v>
      </c>
      <c r="J809" s="22" t="str">
        <f>INDEX(TrustCAHUB_map!$A$2:$D$139,MATCH($C809,TrustCAHUB_map!$A$2:$A$139,FALSE),4)</f>
        <v>Yorkshire and Humber</v>
      </c>
    </row>
    <row r="810" spans="1:10" x14ac:dyDescent="0.3">
      <c r="A810" s="22" t="str">
        <f t="shared" si="12"/>
        <v>'RWA2016Curative50-69'</v>
      </c>
      <c r="B810">
        <v>2016</v>
      </c>
      <c r="C810" t="s">
        <v>276</v>
      </c>
      <c r="D810" t="s">
        <v>7</v>
      </c>
      <c r="E810" t="s">
        <v>627</v>
      </c>
      <c r="F810">
        <v>2</v>
      </c>
      <c r="G810">
        <v>0</v>
      </c>
      <c r="H810" s="22" t="str">
        <f>INDEX(Bar_data!$A$3:$B$140,MATCH(C810,Bar_data!$A$3:$A$140,FALSE),2)</f>
        <v>Trust119</v>
      </c>
      <c r="I810" s="22" t="str">
        <f>INDEX(TrustCAHUB_map!$A$2:$D$139,MATCH($C810,TrustCAHUB_map!$A$2:$A$139,FALSE),3)</f>
        <v>Humber, Coast and Vale</v>
      </c>
      <c r="J810" s="22" t="str">
        <f>INDEX(TrustCAHUB_map!$A$2:$D$139,MATCH($C810,TrustCAHUB_map!$A$2:$A$139,FALSE),4)</f>
        <v>Yorkshire and Humber</v>
      </c>
    </row>
    <row r="811" spans="1:10" x14ac:dyDescent="0.3">
      <c r="A811" s="22" t="str">
        <f t="shared" si="12"/>
        <v>'RWA2016Palliative70+'</v>
      </c>
      <c r="B811">
        <v>2016</v>
      </c>
      <c r="C811" t="s">
        <v>276</v>
      </c>
      <c r="D811" t="s">
        <v>8</v>
      </c>
      <c r="E811" t="s">
        <v>628</v>
      </c>
      <c r="F811">
        <v>20</v>
      </c>
      <c r="G811">
        <v>3</v>
      </c>
      <c r="H811" s="22" t="str">
        <f>INDEX(Bar_data!$A$3:$B$140,MATCH(C811,Bar_data!$A$3:$A$140,FALSE),2)</f>
        <v>Trust119</v>
      </c>
      <c r="I811" s="22" t="str">
        <f>INDEX(TrustCAHUB_map!$A$2:$D$139,MATCH($C811,TrustCAHUB_map!$A$2:$A$139,FALSE),3)</f>
        <v>Humber, Coast and Vale</v>
      </c>
      <c r="J811" s="22" t="str">
        <f>INDEX(TrustCAHUB_map!$A$2:$D$139,MATCH($C811,TrustCAHUB_map!$A$2:$A$139,FALSE),4)</f>
        <v>Yorkshire and Humber</v>
      </c>
    </row>
    <row r="812" spans="1:10" x14ac:dyDescent="0.3">
      <c r="A812" s="22" t="str">
        <f t="shared" si="12"/>
        <v>'RWA2016Curative70+'</v>
      </c>
      <c r="B812">
        <v>2016</v>
      </c>
      <c r="C812" t="s">
        <v>276</v>
      </c>
      <c r="D812" t="s">
        <v>7</v>
      </c>
      <c r="E812" t="s">
        <v>628</v>
      </c>
      <c r="F812">
        <v>2</v>
      </c>
      <c r="G812">
        <v>0</v>
      </c>
      <c r="H812" s="22" t="str">
        <f>INDEX(Bar_data!$A$3:$B$140,MATCH(C812,Bar_data!$A$3:$A$140,FALSE),2)</f>
        <v>Trust119</v>
      </c>
      <c r="I812" s="22" t="str">
        <f>INDEX(TrustCAHUB_map!$A$2:$D$139,MATCH($C812,TrustCAHUB_map!$A$2:$A$139,FALSE),3)</f>
        <v>Humber, Coast and Vale</v>
      </c>
      <c r="J812" s="22" t="str">
        <f>INDEX(TrustCAHUB_map!$A$2:$D$139,MATCH($C812,TrustCAHUB_map!$A$2:$A$139,FALSE),4)</f>
        <v>Yorkshire and Humber</v>
      </c>
    </row>
    <row r="813" spans="1:10" x14ac:dyDescent="0.3">
      <c r="A813" s="22" t="str">
        <f t="shared" si="12"/>
        <v>'RWA2016Not assigned70+'</v>
      </c>
      <c r="B813">
        <v>2016</v>
      </c>
      <c r="C813" t="s">
        <v>276</v>
      </c>
      <c r="D813" t="s">
        <v>477</v>
      </c>
      <c r="E813" t="s">
        <v>628</v>
      </c>
      <c r="F813">
        <v>1</v>
      </c>
      <c r="G813">
        <v>0</v>
      </c>
      <c r="H813" s="22" t="str">
        <f>INDEX(Bar_data!$A$3:$B$140,MATCH(C813,Bar_data!$A$3:$A$140,FALSE),2)</f>
        <v>Trust119</v>
      </c>
      <c r="I813" s="22" t="str">
        <f>INDEX(TrustCAHUB_map!$A$2:$D$139,MATCH($C813,TrustCAHUB_map!$A$2:$A$139,FALSE),3)</f>
        <v>Humber, Coast and Vale</v>
      </c>
      <c r="J813" s="22" t="str">
        <f>INDEX(TrustCAHUB_map!$A$2:$D$139,MATCH($C813,TrustCAHUB_map!$A$2:$A$139,FALSE),4)</f>
        <v>Yorkshire and Humber</v>
      </c>
    </row>
    <row r="814" spans="1:10" x14ac:dyDescent="0.3">
      <c r="A814" s="22" t="str">
        <f t="shared" si="12"/>
        <v>'RWD2016Palliative50-69'</v>
      </c>
      <c r="B814">
        <v>2016</v>
      </c>
      <c r="C814" t="s">
        <v>277</v>
      </c>
      <c r="D814" t="s">
        <v>8</v>
      </c>
      <c r="E814" t="s">
        <v>627</v>
      </c>
      <c r="F814">
        <v>13</v>
      </c>
      <c r="G814">
        <v>0</v>
      </c>
      <c r="H814" s="22" t="str">
        <f>INDEX(Bar_data!$A$3:$B$140,MATCH(C814,Bar_data!$A$3:$A$140,FALSE),2)</f>
        <v>Trust120</v>
      </c>
      <c r="I814" s="22" t="str">
        <f>INDEX(TrustCAHUB_map!$A$2:$D$139,MATCH($C814,TrustCAHUB_map!$A$2:$A$139,FALSE),3)</f>
        <v>East Midlands</v>
      </c>
      <c r="J814" s="22" t="str">
        <f>INDEX(TrustCAHUB_map!$A$2:$D$139,MATCH($C814,TrustCAHUB_map!$A$2:$A$139,FALSE),4)</f>
        <v>East Midlands</v>
      </c>
    </row>
    <row r="815" spans="1:10" x14ac:dyDescent="0.3">
      <c r="A815" s="22" t="str">
        <f t="shared" si="12"/>
        <v>'RWD2016Curative50-69'</v>
      </c>
      <c r="B815">
        <v>2016</v>
      </c>
      <c r="C815" t="s">
        <v>277</v>
      </c>
      <c r="D815" t="s">
        <v>7</v>
      </c>
      <c r="E815" t="s">
        <v>627</v>
      </c>
      <c r="F815">
        <v>1</v>
      </c>
      <c r="G815">
        <v>0</v>
      </c>
      <c r="H815" s="22" t="str">
        <f>INDEX(Bar_data!$A$3:$B$140,MATCH(C815,Bar_data!$A$3:$A$140,FALSE),2)</f>
        <v>Trust120</v>
      </c>
      <c r="I815" s="22" t="str">
        <f>INDEX(TrustCAHUB_map!$A$2:$D$139,MATCH($C815,TrustCAHUB_map!$A$2:$A$139,FALSE),3)</f>
        <v>East Midlands</v>
      </c>
      <c r="J815" s="22" t="str">
        <f>INDEX(TrustCAHUB_map!$A$2:$D$139,MATCH($C815,TrustCAHUB_map!$A$2:$A$139,FALSE),4)</f>
        <v>East Midlands</v>
      </c>
    </row>
    <row r="816" spans="1:10" x14ac:dyDescent="0.3">
      <c r="A816" s="22" t="str">
        <f t="shared" si="12"/>
        <v>'RWD2016Palliative70+'</v>
      </c>
      <c r="B816">
        <v>2016</v>
      </c>
      <c r="C816" t="s">
        <v>277</v>
      </c>
      <c r="D816" t="s">
        <v>8</v>
      </c>
      <c r="E816" t="s">
        <v>628</v>
      </c>
      <c r="F816">
        <v>6</v>
      </c>
      <c r="G816">
        <v>1</v>
      </c>
      <c r="H816" s="22" t="str">
        <f>INDEX(Bar_data!$A$3:$B$140,MATCH(C816,Bar_data!$A$3:$A$140,FALSE),2)</f>
        <v>Trust120</v>
      </c>
      <c r="I816" s="22" t="str">
        <f>INDEX(TrustCAHUB_map!$A$2:$D$139,MATCH($C816,TrustCAHUB_map!$A$2:$A$139,FALSE),3)</f>
        <v>East Midlands</v>
      </c>
      <c r="J816" s="22" t="str">
        <f>INDEX(TrustCAHUB_map!$A$2:$D$139,MATCH($C816,TrustCAHUB_map!$A$2:$A$139,FALSE),4)</f>
        <v>East Midlands</v>
      </c>
    </row>
    <row r="817" spans="1:10" x14ac:dyDescent="0.3">
      <c r="A817" s="22" t="str">
        <f t="shared" si="12"/>
        <v>'RWE2016Palliative18-49'</v>
      </c>
      <c r="B817">
        <v>2016</v>
      </c>
      <c r="C817" t="s">
        <v>278</v>
      </c>
      <c r="D817" t="s">
        <v>8</v>
      </c>
      <c r="E817" t="s">
        <v>153</v>
      </c>
      <c r="F817">
        <v>2</v>
      </c>
      <c r="G817">
        <v>0</v>
      </c>
      <c r="H817" s="22" t="str">
        <f>INDEX(Bar_data!$A$3:$B$140,MATCH(C817,Bar_data!$A$3:$A$140,FALSE),2)</f>
        <v>Trust121</v>
      </c>
      <c r="I817" s="22" t="str">
        <f>INDEX(TrustCAHUB_map!$A$2:$D$139,MATCH($C817,TrustCAHUB_map!$A$2:$A$139,FALSE),3)</f>
        <v>East Midlands</v>
      </c>
      <c r="J817" s="22" t="str">
        <f>INDEX(TrustCAHUB_map!$A$2:$D$139,MATCH($C817,TrustCAHUB_map!$A$2:$A$139,FALSE),4)</f>
        <v>East Midlands</v>
      </c>
    </row>
    <row r="818" spans="1:10" x14ac:dyDescent="0.3">
      <c r="A818" s="22" t="str">
        <f t="shared" si="12"/>
        <v>'RWE2016Curative50-69'</v>
      </c>
      <c r="B818">
        <v>2016</v>
      </c>
      <c r="C818" t="s">
        <v>278</v>
      </c>
      <c r="D818" t="s">
        <v>7</v>
      </c>
      <c r="E818" t="s">
        <v>627</v>
      </c>
      <c r="F818">
        <v>2</v>
      </c>
      <c r="G818">
        <v>0</v>
      </c>
      <c r="H818" s="22" t="str">
        <f>INDEX(Bar_data!$A$3:$B$140,MATCH(C818,Bar_data!$A$3:$A$140,FALSE),2)</f>
        <v>Trust121</v>
      </c>
      <c r="I818" s="22" t="str">
        <f>INDEX(TrustCAHUB_map!$A$2:$D$139,MATCH($C818,TrustCAHUB_map!$A$2:$A$139,FALSE),3)</f>
        <v>East Midlands</v>
      </c>
      <c r="J818" s="22" t="str">
        <f>INDEX(TrustCAHUB_map!$A$2:$D$139,MATCH($C818,TrustCAHUB_map!$A$2:$A$139,FALSE),4)</f>
        <v>East Midlands</v>
      </c>
    </row>
    <row r="819" spans="1:10" x14ac:dyDescent="0.3">
      <c r="A819" s="22" t="str">
        <f t="shared" si="12"/>
        <v>'RWE2016Palliative50-69'</v>
      </c>
      <c r="B819">
        <v>2016</v>
      </c>
      <c r="C819" t="s">
        <v>278</v>
      </c>
      <c r="D819" t="s">
        <v>8</v>
      </c>
      <c r="E819" t="s">
        <v>627</v>
      </c>
      <c r="F819">
        <v>22</v>
      </c>
      <c r="G819">
        <v>1</v>
      </c>
      <c r="H819" s="22" t="str">
        <f>INDEX(Bar_data!$A$3:$B$140,MATCH(C819,Bar_data!$A$3:$A$140,FALSE),2)</f>
        <v>Trust121</v>
      </c>
      <c r="I819" s="22" t="str">
        <f>INDEX(TrustCAHUB_map!$A$2:$D$139,MATCH($C819,TrustCAHUB_map!$A$2:$A$139,FALSE),3)</f>
        <v>East Midlands</v>
      </c>
      <c r="J819" s="22" t="str">
        <f>INDEX(TrustCAHUB_map!$A$2:$D$139,MATCH($C819,TrustCAHUB_map!$A$2:$A$139,FALSE),4)</f>
        <v>East Midlands</v>
      </c>
    </row>
    <row r="820" spans="1:10" x14ac:dyDescent="0.3">
      <c r="A820" s="22" t="str">
        <f t="shared" si="12"/>
        <v>'RWE2016Curative70+'</v>
      </c>
      <c r="B820">
        <v>2016</v>
      </c>
      <c r="C820" t="s">
        <v>278</v>
      </c>
      <c r="D820" t="s">
        <v>7</v>
      </c>
      <c r="E820" t="s">
        <v>628</v>
      </c>
      <c r="F820">
        <v>1</v>
      </c>
      <c r="G820">
        <v>0</v>
      </c>
      <c r="H820" s="22" t="str">
        <f>INDEX(Bar_data!$A$3:$B$140,MATCH(C820,Bar_data!$A$3:$A$140,FALSE),2)</f>
        <v>Trust121</v>
      </c>
      <c r="I820" s="22" t="str">
        <f>INDEX(TrustCAHUB_map!$A$2:$D$139,MATCH($C820,TrustCAHUB_map!$A$2:$A$139,FALSE),3)</f>
        <v>East Midlands</v>
      </c>
      <c r="J820" s="22" t="str">
        <f>INDEX(TrustCAHUB_map!$A$2:$D$139,MATCH($C820,TrustCAHUB_map!$A$2:$A$139,FALSE),4)</f>
        <v>East Midlands</v>
      </c>
    </row>
    <row r="821" spans="1:10" x14ac:dyDescent="0.3">
      <c r="A821" s="22" t="str">
        <f t="shared" si="12"/>
        <v>'RWE2016Palliative70+'</v>
      </c>
      <c r="B821">
        <v>2016</v>
      </c>
      <c r="C821" t="s">
        <v>278</v>
      </c>
      <c r="D821" t="s">
        <v>8</v>
      </c>
      <c r="E821" t="s">
        <v>628</v>
      </c>
      <c r="F821">
        <v>18</v>
      </c>
      <c r="G821">
        <v>0</v>
      </c>
      <c r="H821" s="22" t="str">
        <f>INDEX(Bar_data!$A$3:$B$140,MATCH(C821,Bar_data!$A$3:$A$140,FALSE),2)</f>
        <v>Trust121</v>
      </c>
      <c r="I821" s="22" t="str">
        <f>INDEX(TrustCAHUB_map!$A$2:$D$139,MATCH($C821,TrustCAHUB_map!$A$2:$A$139,FALSE),3)</f>
        <v>East Midlands</v>
      </c>
      <c r="J821" s="22" t="str">
        <f>INDEX(TrustCAHUB_map!$A$2:$D$139,MATCH($C821,TrustCAHUB_map!$A$2:$A$139,FALSE),4)</f>
        <v>East Midlands</v>
      </c>
    </row>
    <row r="822" spans="1:10" x14ac:dyDescent="0.3">
      <c r="A822" s="22" t="str">
        <f t="shared" si="12"/>
        <v>'RWF2016Palliative18-49'</v>
      </c>
      <c r="B822">
        <v>2016</v>
      </c>
      <c r="C822" t="s">
        <v>279</v>
      </c>
      <c r="D822" t="s">
        <v>8</v>
      </c>
      <c r="E822" t="s">
        <v>153</v>
      </c>
      <c r="F822">
        <v>3</v>
      </c>
      <c r="G822">
        <v>1</v>
      </c>
      <c r="H822" s="22" t="str">
        <f>INDEX(Bar_data!$A$3:$B$140,MATCH(C822,Bar_data!$A$3:$A$140,FALSE),2)</f>
        <v>Trust122</v>
      </c>
      <c r="I822" s="22" t="str">
        <f>INDEX(TrustCAHUB_map!$A$2:$D$139,MATCH($C822,TrustCAHUB_map!$A$2:$A$139,FALSE),3)</f>
        <v>Kent and Medway</v>
      </c>
      <c r="J822" s="22" t="str">
        <f>INDEX(TrustCAHUB_map!$A$2:$D$139,MATCH($C822,TrustCAHUB_map!$A$2:$A$139,FALSE),4)</f>
        <v>South East</v>
      </c>
    </row>
    <row r="823" spans="1:10" x14ac:dyDescent="0.3">
      <c r="A823" s="22" t="str">
        <f t="shared" si="12"/>
        <v>'RWF2016Curative50-69'</v>
      </c>
      <c r="B823">
        <v>2016</v>
      </c>
      <c r="C823" t="s">
        <v>279</v>
      </c>
      <c r="D823" t="s">
        <v>7</v>
      </c>
      <c r="E823" t="s">
        <v>627</v>
      </c>
      <c r="F823">
        <v>1</v>
      </c>
      <c r="G823">
        <v>0</v>
      </c>
      <c r="H823" s="22" t="str">
        <f>INDEX(Bar_data!$A$3:$B$140,MATCH(C823,Bar_data!$A$3:$A$140,FALSE),2)</f>
        <v>Trust122</v>
      </c>
      <c r="I823" s="22" t="str">
        <f>INDEX(TrustCAHUB_map!$A$2:$D$139,MATCH($C823,TrustCAHUB_map!$A$2:$A$139,FALSE),3)</f>
        <v>Kent and Medway</v>
      </c>
      <c r="J823" s="22" t="str">
        <f>INDEX(TrustCAHUB_map!$A$2:$D$139,MATCH($C823,TrustCAHUB_map!$A$2:$A$139,FALSE),4)</f>
        <v>South East</v>
      </c>
    </row>
    <row r="824" spans="1:10" x14ac:dyDescent="0.3">
      <c r="A824" s="22" t="str">
        <f t="shared" si="12"/>
        <v>'RWF2016Palliative50-69'</v>
      </c>
      <c r="B824">
        <v>2016</v>
      </c>
      <c r="C824" t="s">
        <v>279</v>
      </c>
      <c r="D824" t="s">
        <v>8</v>
      </c>
      <c r="E824" t="s">
        <v>627</v>
      </c>
      <c r="F824">
        <v>11</v>
      </c>
      <c r="G824">
        <v>1</v>
      </c>
      <c r="H824" s="22" t="str">
        <f>INDEX(Bar_data!$A$3:$B$140,MATCH(C824,Bar_data!$A$3:$A$140,FALSE),2)</f>
        <v>Trust122</v>
      </c>
      <c r="I824" s="22" t="str">
        <f>INDEX(TrustCAHUB_map!$A$2:$D$139,MATCH($C824,TrustCAHUB_map!$A$2:$A$139,FALSE),3)</f>
        <v>Kent and Medway</v>
      </c>
      <c r="J824" s="22" t="str">
        <f>INDEX(TrustCAHUB_map!$A$2:$D$139,MATCH($C824,TrustCAHUB_map!$A$2:$A$139,FALSE),4)</f>
        <v>South East</v>
      </c>
    </row>
    <row r="825" spans="1:10" x14ac:dyDescent="0.3">
      <c r="A825" s="22" t="str">
        <f t="shared" si="12"/>
        <v>'RWF2016Palliative70+'</v>
      </c>
      <c r="B825">
        <v>2016</v>
      </c>
      <c r="C825" t="s">
        <v>279</v>
      </c>
      <c r="D825" t="s">
        <v>8</v>
      </c>
      <c r="E825" t="s">
        <v>628</v>
      </c>
      <c r="F825">
        <v>16</v>
      </c>
      <c r="G825">
        <v>2</v>
      </c>
      <c r="H825" s="22" t="str">
        <f>INDEX(Bar_data!$A$3:$B$140,MATCH(C825,Bar_data!$A$3:$A$140,FALSE),2)</f>
        <v>Trust122</v>
      </c>
      <c r="I825" s="22" t="str">
        <f>INDEX(TrustCAHUB_map!$A$2:$D$139,MATCH($C825,TrustCAHUB_map!$A$2:$A$139,FALSE),3)</f>
        <v>Kent and Medway</v>
      </c>
      <c r="J825" s="22" t="str">
        <f>INDEX(TrustCAHUB_map!$A$2:$D$139,MATCH($C825,TrustCAHUB_map!$A$2:$A$139,FALSE),4)</f>
        <v>South East</v>
      </c>
    </row>
    <row r="826" spans="1:10" x14ac:dyDescent="0.3">
      <c r="A826" s="22" t="str">
        <f t="shared" si="12"/>
        <v>'RWH2016Palliative18-49'</v>
      </c>
      <c r="B826">
        <v>2016</v>
      </c>
      <c r="C826" t="s">
        <v>281</v>
      </c>
      <c r="D826" t="s">
        <v>8</v>
      </c>
      <c r="E826" t="s">
        <v>153</v>
      </c>
      <c r="F826">
        <v>3</v>
      </c>
      <c r="G826">
        <v>0</v>
      </c>
      <c r="H826" s="22" t="str">
        <f>INDEX(Bar_data!$A$3:$B$140,MATCH(C826,Bar_data!$A$3:$A$140,FALSE),2)</f>
        <v>Trust124</v>
      </c>
      <c r="I826" s="22" t="str">
        <f>INDEX(TrustCAHUB_map!$A$2:$D$139,MATCH($C826,TrustCAHUB_map!$A$2:$A$139,FALSE),3)</f>
        <v>East of England</v>
      </c>
      <c r="J826" s="22" t="str">
        <f>INDEX(TrustCAHUB_map!$A$2:$D$139,MATCH($C826,TrustCAHUB_map!$A$2:$A$139,FALSE),4)</f>
        <v>East of England</v>
      </c>
    </row>
    <row r="827" spans="1:10" x14ac:dyDescent="0.3">
      <c r="A827" s="22" t="str">
        <f t="shared" si="12"/>
        <v>'RWH2016Curative50-69'</v>
      </c>
      <c r="B827">
        <v>2016</v>
      </c>
      <c r="C827" t="s">
        <v>281</v>
      </c>
      <c r="D827" t="s">
        <v>7</v>
      </c>
      <c r="E827" t="s">
        <v>627</v>
      </c>
      <c r="F827">
        <v>3</v>
      </c>
      <c r="G827">
        <v>0</v>
      </c>
      <c r="H827" s="22" t="str">
        <f>INDEX(Bar_data!$A$3:$B$140,MATCH(C827,Bar_data!$A$3:$A$140,FALSE),2)</f>
        <v>Trust124</v>
      </c>
      <c r="I827" s="22" t="str">
        <f>INDEX(TrustCAHUB_map!$A$2:$D$139,MATCH($C827,TrustCAHUB_map!$A$2:$A$139,FALSE),3)</f>
        <v>East of England</v>
      </c>
      <c r="J827" s="22" t="str">
        <f>INDEX(TrustCAHUB_map!$A$2:$D$139,MATCH($C827,TrustCAHUB_map!$A$2:$A$139,FALSE),4)</f>
        <v>East of England</v>
      </c>
    </row>
    <row r="828" spans="1:10" x14ac:dyDescent="0.3">
      <c r="A828" s="22" t="str">
        <f t="shared" si="12"/>
        <v>'RWH2016Palliative50-69'</v>
      </c>
      <c r="B828">
        <v>2016</v>
      </c>
      <c r="C828" t="s">
        <v>281</v>
      </c>
      <c r="D828" t="s">
        <v>8</v>
      </c>
      <c r="E828" t="s">
        <v>627</v>
      </c>
      <c r="F828">
        <v>25</v>
      </c>
      <c r="G828">
        <v>1</v>
      </c>
      <c r="H828" s="22" t="str">
        <f>INDEX(Bar_data!$A$3:$B$140,MATCH(C828,Bar_data!$A$3:$A$140,FALSE),2)</f>
        <v>Trust124</v>
      </c>
      <c r="I828" s="22" t="str">
        <f>INDEX(TrustCAHUB_map!$A$2:$D$139,MATCH($C828,TrustCAHUB_map!$A$2:$A$139,FALSE),3)</f>
        <v>East of England</v>
      </c>
      <c r="J828" s="22" t="str">
        <f>INDEX(TrustCAHUB_map!$A$2:$D$139,MATCH($C828,TrustCAHUB_map!$A$2:$A$139,FALSE),4)</f>
        <v>East of England</v>
      </c>
    </row>
    <row r="829" spans="1:10" x14ac:dyDescent="0.3">
      <c r="A829" s="22" t="str">
        <f t="shared" si="12"/>
        <v>'RWH2016Curative70+'</v>
      </c>
      <c r="B829">
        <v>2016</v>
      </c>
      <c r="C829" t="s">
        <v>281</v>
      </c>
      <c r="D829" t="s">
        <v>7</v>
      </c>
      <c r="E829" t="s">
        <v>628</v>
      </c>
      <c r="F829">
        <v>4</v>
      </c>
      <c r="G829">
        <v>0</v>
      </c>
      <c r="H829" s="22" t="str">
        <f>INDEX(Bar_data!$A$3:$B$140,MATCH(C829,Bar_data!$A$3:$A$140,FALSE),2)</f>
        <v>Trust124</v>
      </c>
      <c r="I829" s="22" t="str">
        <f>INDEX(TrustCAHUB_map!$A$2:$D$139,MATCH($C829,TrustCAHUB_map!$A$2:$A$139,FALSE),3)</f>
        <v>East of England</v>
      </c>
      <c r="J829" s="22" t="str">
        <f>INDEX(TrustCAHUB_map!$A$2:$D$139,MATCH($C829,TrustCAHUB_map!$A$2:$A$139,FALSE),4)</f>
        <v>East of England</v>
      </c>
    </row>
    <row r="830" spans="1:10" x14ac:dyDescent="0.3">
      <c r="A830" s="22" t="str">
        <f t="shared" si="12"/>
        <v>'RWH2016Palliative70+'</v>
      </c>
      <c r="B830">
        <v>2016</v>
      </c>
      <c r="C830" t="s">
        <v>281</v>
      </c>
      <c r="D830" t="s">
        <v>8</v>
      </c>
      <c r="E830" t="s">
        <v>628</v>
      </c>
      <c r="F830">
        <v>9</v>
      </c>
      <c r="G830">
        <v>1</v>
      </c>
      <c r="H830" s="22" t="str">
        <f>INDEX(Bar_data!$A$3:$B$140,MATCH(C830,Bar_data!$A$3:$A$140,FALSE),2)</f>
        <v>Trust124</v>
      </c>
      <c r="I830" s="22" t="str">
        <f>INDEX(TrustCAHUB_map!$A$2:$D$139,MATCH($C830,TrustCAHUB_map!$A$2:$A$139,FALSE),3)</f>
        <v>East of England</v>
      </c>
      <c r="J830" s="22" t="str">
        <f>INDEX(TrustCAHUB_map!$A$2:$D$139,MATCH($C830,TrustCAHUB_map!$A$2:$A$139,FALSE),4)</f>
        <v>East of England</v>
      </c>
    </row>
    <row r="831" spans="1:10" x14ac:dyDescent="0.3">
      <c r="A831" s="22" t="str">
        <f t="shared" si="12"/>
        <v>'RWP2016Palliative18-49'</v>
      </c>
      <c r="B831">
        <v>2016</v>
      </c>
      <c r="C831" t="s">
        <v>283</v>
      </c>
      <c r="D831" t="s">
        <v>8</v>
      </c>
      <c r="E831" t="s">
        <v>153</v>
      </c>
      <c r="F831">
        <v>1</v>
      </c>
      <c r="G831">
        <v>0</v>
      </c>
      <c r="H831" s="22" t="str">
        <f>INDEX(Bar_data!$A$3:$B$140,MATCH(C831,Bar_data!$A$3:$A$140,FALSE),2)</f>
        <v>Trust126</v>
      </c>
      <c r="I831" s="22" t="str">
        <f>INDEX(TrustCAHUB_map!$A$2:$D$139,MATCH($C831,TrustCAHUB_map!$A$2:$A$139,FALSE),3)</f>
        <v>West Midlands</v>
      </c>
      <c r="J831" s="22" t="str">
        <f>INDEX(TrustCAHUB_map!$A$2:$D$139,MATCH($C831,TrustCAHUB_map!$A$2:$A$139,FALSE),4)</f>
        <v>West Midlands</v>
      </c>
    </row>
    <row r="832" spans="1:10" x14ac:dyDescent="0.3">
      <c r="A832" s="22" t="str">
        <f t="shared" si="12"/>
        <v>'RWP2016Curative50-69'</v>
      </c>
      <c r="B832">
        <v>2016</v>
      </c>
      <c r="C832" t="s">
        <v>283</v>
      </c>
      <c r="D832" t="s">
        <v>7</v>
      </c>
      <c r="E832" t="s">
        <v>627</v>
      </c>
      <c r="F832">
        <v>2</v>
      </c>
      <c r="G832">
        <v>0</v>
      </c>
      <c r="H832" s="22" t="str">
        <f>INDEX(Bar_data!$A$3:$B$140,MATCH(C832,Bar_data!$A$3:$A$140,FALSE),2)</f>
        <v>Trust126</v>
      </c>
      <c r="I832" s="22" t="str">
        <f>INDEX(TrustCAHUB_map!$A$2:$D$139,MATCH($C832,TrustCAHUB_map!$A$2:$A$139,FALSE),3)</f>
        <v>West Midlands</v>
      </c>
      <c r="J832" s="22" t="str">
        <f>INDEX(TrustCAHUB_map!$A$2:$D$139,MATCH($C832,TrustCAHUB_map!$A$2:$A$139,FALSE),4)</f>
        <v>West Midlands</v>
      </c>
    </row>
    <row r="833" spans="1:10" x14ac:dyDescent="0.3">
      <c r="A833" s="22" t="str">
        <f t="shared" si="12"/>
        <v>'RWP2016Palliative50-69'</v>
      </c>
      <c r="B833">
        <v>2016</v>
      </c>
      <c r="C833" t="s">
        <v>283</v>
      </c>
      <c r="D833" t="s">
        <v>8</v>
      </c>
      <c r="E833" t="s">
        <v>627</v>
      </c>
      <c r="F833">
        <v>20</v>
      </c>
      <c r="G833">
        <v>3</v>
      </c>
      <c r="H833" s="22" t="str">
        <f>INDEX(Bar_data!$A$3:$B$140,MATCH(C833,Bar_data!$A$3:$A$140,FALSE),2)</f>
        <v>Trust126</v>
      </c>
      <c r="I833" s="22" t="str">
        <f>INDEX(TrustCAHUB_map!$A$2:$D$139,MATCH($C833,TrustCAHUB_map!$A$2:$A$139,FALSE),3)</f>
        <v>West Midlands</v>
      </c>
      <c r="J833" s="22" t="str">
        <f>INDEX(TrustCAHUB_map!$A$2:$D$139,MATCH($C833,TrustCAHUB_map!$A$2:$A$139,FALSE),4)</f>
        <v>West Midlands</v>
      </c>
    </row>
    <row r="834" spans="1:10" x14ac:dyDescent="0.3">
      <c r="A834" s="22" t="str">
        <f t="shared" si="12"/>
        <v>'RWP2016Palliative70+'</v>
      </c>
      <c r="B834">
        <v>2016</v>
      </c>
      <c r="C834" t="s">
        <v>283</v>
      </c>
      <c r="D834" t="s">
        <v>8</v>
      </c>
      <c r="E834" t="s">
        <v>628</v>
      </c>
      <c r="F834">
        <v>17</v>
      </c>
      <c r="G834">
        <v>4</v>
      </c>
      <c r="H834" s="22" t="str">
        <f>INDEX(Bar_data!$A$3:$B$140,MATCH(C834,Bar_data!$A$3:$A$140,FALSE),2)</f>
        <v>Trust126</v>
      </c>
      <c r="I834" s="22" t="str">
        <f>INDEX(TrustCAHUB_map!$A$2:$D$139,MATCH($C834,TrustCAHUB_map!$A$2:$A$139,FALSE),3)</f>
        <v>West Midlands</v>
      </c>
      <c r="J834" s="22" t="str">
        <f>INDEX(TrustCAHUB_map!$A$2:$D$139,MATCH($C834,TrustCAHUB_map!$A$2:$A$139,FALSE),4)</f>
        <v>West Midlands</v>
      </c>
    </row>
    <row r="835" spans="1:10" x14ac:dyDescent="0.3">
      <c r="A835" s="22" t="str">
        <f t="shared" ref="A835:A898" si="13">"'"&amp;C835&amp;B835&amp;D835&amp;E835&amp;"'"</f>
        <v>'RWY2016Palliative18-49'</v>
      </c>
      <c r="B835">
        <v>2016</v>
      </c>
      <c r="C835" t="s">
        <v>285</v>
      </c>
      <c r="D835" t="s">
        <v>8</v>
      </c>
      <c r="E835" t="s">
        <v>153</v>
      </c>
      <c r="F835">
        <v>1</v>
      </c>
      <c r="G835">
        <v>0</v>
      </c>
      <c r="H835" s="22" t="str">
        <f>INDEX(Bar_data!$A$3:$B$140,MATCH(C835,Bar_data!$A$3:$A$140,FALSE),2)</f>
        <v>Trust128</v>
      </c>
      <c r="I835" s="22" t="str">
        <f>INDEX(TrustCAHUB_map!$A$2:$D$139,MATCH($C835,TrustCAHUB_map!$A$2:$A$139,FALSE),3)</f>
        <v>West Yorkshire</v>
      </c>
      <c r="J835" s="22" t="str">
        <f>INDEX(TrustCAHUB_map!$A$2:$D$139,MATCH($C835,TrustCAHUB_map!$A$2:$A$139,FALSE),4)</f>
        <v>Yorkshire and Humber</v>
      </c>
    </row>
    <row r="836" spans="1:10" x14ac:dyDescent="0.3">
      <c r="A836" s="22" t="str">
        <f t="shared" si="13"/>
        <v>'RWY2016Palliative50-69'</v>
      </c>
      <c r="B836">
        <v>2016</v>
      </c>
      <c r="C836" t="s">
        <v>285</v>
      </c>
      <c r="D836" t="s">
        <v>8</v>
      </c>
      <c r="E836" t="s">
        <v>627</v>
      </c>
      <c r="F836">
        <v>16</v>
      </c>
      <c r="G836">
        <v>0</v>
      </c>
      <c r="H836" s="22" t="str">
        <f>INDEX(Bar_data!$A$3:$B$140,MATCH(C836,Bar_data!$A$3:$A$140,FALSE),2)</f>
        <v>Trust128</v>
      </c>
      <c r="I836" s="22" t="str">
        <f>INDEX(TrustCAHUB_map!$A$2:$D$139,MATCH($C836,TrustCAHUB_map!$A$2:$A$139,FALSE),3)</f>
        <v>West Yorkshire</v>
      </c>
      <c r="J836" s="22" t="str">
        <f>INDEX(TrustCAHUB_map!$A$2:$D$139,MATCH($C836,TrustCAHUB_map!$A$2:$A$139,FALSE),4)</f>
        <v>Yorkshire and Humber</v>
      </c>
    </row>
    <row r="837" spans="1:10" x14ac:dyDescent="0.3">
      <c r="A837" s="22" t="str">
        <f t="shared" si="13"/>
        <v>'RWY2016Palliative70+'</v>
      </c>
      <c r="B837">
        <v>2016</v>
      </c>
      <c r="C837" t="s">
        <v>285</v>
      </c>
      <c r="D837" t="s">
        <v>8</v>
      </c>
      <c r="E837" t="s">
        <v>628</v>
      </c>
      <c r="F837">
        <v>11</v>
      </c>
      <c r="G837">
        <v>2</v>
      </c>
      <c r="H837" s="22" t="str">
        <f>INDEX(Bar_data!$A$3:$B$140,MATCH(C837,Bar_data!$A$3:$A$140,FALSE),2)</f>
        <v>Trust128</v>
      </c>
      <c r="I837" s="22" t="str">
        <f>INDEX(TrustCAHUB_map!$A$2:$D$139,MATCH($C837,TrustCAHUB_map!$A$2:$A$139,FALSE),3)</f>
        <v>West Yorkshire</v>
      </c>
      <c r="J837" s="22" t="str">
        <f>INDEX(TrustCAHUB_map!$A$2:$D$139,MATCH($C837,TrustCAHUB_map!$A$2:$A$139,FALSE),4)</f>
        <v>Yorkshire and Humber</v>
      </c>
    </row>
    <row r="838" spans="1:10" x14ac:dyDescent="0.3">
      <c r="A838" s="22" t="str">
        <f t="shared" si="13"/>
        <v>'RWY2016Curative70+'</v>
      </c>
      <c r="B838">
        <v>2016</v>
      </c>
      <c r="C838" t="s">
        <v>285</v>
      </c>
      <c r="D838" t="s">
        <v>7</v>
      </c>
      <c r="E838" t="s">
        <v>628</v>
      </c>
      <c r="F838">
        <v>2</v>
      </c>
      <c r="G838">
        <v>0</v>
      </c>
      <c r="H838" s="22" t="str">
        <f>INDEX(Bar_data!$A$3:$B$140,MATCH(C838,Bar_data!$A$3:$A$140,FALSE),2)</f>
        <v>Trust128</v>
      </c>
      <c r="I838" s="22" t="str">
        <f>INDEX(TrustCAHUB_map!$A$2:$D$139,MATCH($C838,TrustCAHUB_map!$A$2:$A$139,FALSE),3)</f>
        <v>West Yorkshire</v>
      </c>
      <c r="J838" s="22" t="str">
        <f>INDEX(TrustCAHUB_map!$A$2:$D$139,MATCH($C838,TrustCAHUB_map!$A$2:$A$139,FALSE),4)</f>
        <v>Yorkshire and Humber</v>
      </c>
    </row>
    <row r="839" spans="1:10" x14ac:dyDescent="0.3">
      <c r="A839" s="22" t="str">
        <f t="shared" si="13"/>
        <v>'RX12016Palliative18-49'</v>
      </c>
      <c r="B839">
        <v>2016</v>
      </c>
      <c r="C839" t="s">
        <v>286</v>
      </c>
      <c r="D839" t="s">
        <v>8</v>
      </c>
      <c r="E839" t="s">
        <v>153</v>
      </c>
      <c r="F839">
        <v>4</v>
      </c>
      <c r="G839">
        <v>1</v>
      </c>
      <c r="H839" s="22" t="str">
        <f>INDEX(Bar_data!$A$3:$B$140,MATCH(C839,Bar_data!$A$3:$A$140,FALSE),2)</f>
        <v>Trust129</v>
      </c>
      <c r="I839" s="22" t="str">
        <f>INDEX(TrustCAHUB_map!$A$2:$D$139,MATCH($C839,TrustCAHUB_map!$A$2:$A$139,FALSE),3)</f>
        <v>East Midlands</v>
      </c>
      <c r="J839" s="22" t="str">
        <f>INDEX(TrustCAHUB_map!$A$2:$D$139,MATCH($C839,TrustCAHUB_map!$A$2:$A$139,FALSE),4)</f>
        <v>East Midlands</v>
      </c>
    </row>
    <row r="840" spans="1:10" x14ac:dyDescent="0.3">
      <c r="A840" s="22" t="str">
        <f t="shared" si="13"/>
        <v>'RX12016Curative18-49'</v>
      </c>
      <c r="B840">
        <v>2016</v>
      </c>
      <c r="C840" t="s">
        <v>286</v>
      </c>
      <c r="D840" t="s">
        <v>7</v>
      </c>
      <c r="E840" t="s">
        <v>153</v>
      </c>
      <c r="F840">
        <v>2</v>
      </c>
      <c r="G840">
        <v>0</v>
      </c>
      <c r="H840" s="22" t="str">
        <f>INDEX(Bar_data!$A$3:$B$140,MATCH(C840,Bar_data!$A$3:$A$140,FALSE),2)</f>
        <v>Trust129</v>
      </c>
      <c r="I840" s="22" t="str">
        <f>INDEX(TrustCAHUB_map!$A$2:$D$139,MATCH($C840,TrustCAHUB_map!$A$2:$A$139,FALSE),3)</f>
        <v>East Midlands</v>
      </c>
      <c r="J840" s="22" t="str">
        <f>INDEX(TrustCAHUB_map!$A$2:$D$139,MATCH($C840,TrustCAHUB_map!$A$2:$A$139,FALSE),4)</f>
        <v>East Midlands</v>
      </c>
    </row>
    <row r="841" spans="1:10" x14ac:dyDescent="0.3">
      <c r="A841" s="22" t="str">
        <f t="shared" si="13"/>
        <v>'RX12016Curative50-69'</v>
      </c>
      <c r="B841">
        <v>2016</v>
      </c>
      <c r="C841" t="s">
        <v>286</v>
      </c>
      <c r="D841" t="s">
        <v>7</v>
      </c>
      <c r="E841" t="s">
        <v>627</v>
      </c>
      <c r="F841">
        <v>9</v>
      </c>
      <c r="G841">
        <v>0</v>
      </c>
      <c r="H841" s="22" t="str">
        <f>INDEX(Bar_data!$A$3:$B$140,MATCH(C841,Bar_data!$A$3:$A$140,FALSE),2)</f>
        <v>Trust129</v>
      </c>
      <c r="I841" s="22" t="str">
        <f>INDEX(TrustCAHUB_map!$A$2:$D$139,MATCH($C841,TrustCAHUB_map!$A$2:$A$139,FALSE),3)</f>
        <v>East Midlands</v>
      </c>
      <c r="J841" s="22" t="str">
        <f>INDEX(TrustCAHUB_map!$A$2:$D$139,MATCH($C841,TrustCAHUB_map!$A$2:$A$139,FALSE),4)</f>
        <v>East Midlands</v>
      </c>
    </row>
    <row r="842" spans="1:10" x14ac:dyDescent="0.3">
      <c r="A842" s="22" t="str">
        <f t="shared" si="13"/>
        <v>'RX12016Palliative50-69'</v>
      </c>
      <c r="B842">
        <v>2016</v>
      </c>
      <c r="C842" t="s">
        <v>286</v>
      </c>
      <c r="D842" t="s">
        <v>8</v>
      </c>
      <c r="E842" t="s">
        <v>627</v>
      </c>
      <c r="F842">
        <v>43</v>
      </c>
      <c r="G842">
        <v>2</v>
      </c>
      <c r="H842" s="22" t="str">
        <f>INDEX(Bar_data!$A$3:$B$140,MATCH(C842,Bar_data!$A$3:$A$140,FALSE),2)</f>
        <v>Trust129</v>
      </c>
      <c r="I842" s="22" t="str">
        <f>INDEX(TrustCAHUB_map!$A$2:$D$139,MATCH($C842,TrustCAHUB_map!$A$2:$A$139,FALSE),3)</f>
        <v>East Midlands</v>
      </c>
      <c r="J842" s="22" t="str">
        <f>INDEX(TrustCAHUB_map!$A$2:$D$139,MATCH($C842,TrustCAHUB_map!$A$2:$A$139,FALSE),4)</f>
        <v>East Midlands</v>
      </c>
    </row>
    <row r="843" spans="1:10" x14ac:dyDescent="0.3">
      <c r="A843" s="22" t="str">
        <f t="shared" si="13"/>
        <v>'RX12016Curative70+'</v>
      </c>
      <c r="B843">
        <v>2016</v>
      </c>
      <c r="C843" t="s">
        <v>286</v>
      </c>
      <c r="D843" t="s">
        <v>7</v>
      </c>
      <c r="E843" t="s">
        <v>628</v>
      </c>
      <c r="F843">
        <v>6</v>
      </c>
      <c r="G843">
        <v>0</v>
      </c>
      <c r="H843" s="22" t="str">
        <f>INDEX(Bar_data!$A$3:$B$140,MATCH(C843,Bar_data!$A$3:$A$140,FALSE),2)</f>
        <v>Trust129</v>
      </c>
      <c r="I843" s="22" t="str">
        <f>INDEX(TrustCAHUB_map!$A$2:$D$139,MATCH($C843,TrustCAHUB_map!$A$2:$A$139,FALSE),3)</f>
        <v>East Midlands</v>
      </c>
      <c r="J843" s="22" t="str">
        <f>INDEX(TrustCAHUB_map!$A$2:$D$139,MATCH($C843,TrustCAHUB_map!$A$2:$A$139,FALSE),4)</f>
        <v>East Midlands</v>
      </c>
    </row>
    <row r="844" spans="1:10" x14ac:dyDescent="0.3">
      <c r="A844" s="22" t="str">
        <f t="shared" si="13"/>
        <v>'RX12016Palliative70+'</v>
      </c>
      <c r="B844">
        <v>2016</v>
      </c>
      <c r="C844" t="s">
        <v>286</v>
      </c>
      <c r="D844" t="s">
        <v>8</v>
      </c>
      <c r="E844" t="s">
        <v>628</v>
      </c>
      <c r="F844">
        <v>37</v>
      </c>
      <c r="G844">
        <v>5</v>
      </c>
      <c r="H844" s="22" t="str">
        <f>INDEX(Bar_data!$A$3:$B$140,MATCH(C844,Bar_data!$A$3:$A$140,FALSE),2)</f>
        <v>Trust129</v>
      </c>
      <c r="I844" s="22" t="str">
        <f>INDEX(TrustCAHUB_map!$A$2:$D$139,MATCH($C844,TrustCAHUB_map!$A$2:$A$139,FALSE),3)</f>
        <v>East Midlands</v>
      </c>
      <c r="J844" s="22" t="str">
        <f>INDEX(TrustCAHUB_map!$A$2:$D$139,MATCH($C844,TrustCAHUB_map!$A$2:$A$139,FALSE),4)</f>
        <v>East Midlands</v>
      </c>
    </row>
    <row r="845" spans="1:10" x14ac:dyDescent="0.3">
      <c r="A845" s="22" t="str">
        <f t="shared" si="13"/>
        <v>'RXC2016Palliative18-49'</v>
      </c>
      <c r="B845">
        <v>2016</v>
      </c>
      <c r="C845" t="s">
        <v>287</v>
      </c>
      <c r="D845" t="s">
        <v>8</v>
      </c>
      <c r="E845" t="s">
        <v>153</v>
      </c>
      <c r="F845">
        <v>1</v>
      </c>
      <c r="G845">
        <v>1</v>
      </c>
      <c r="H845" s="22" t="str">
        <f>INDEX(Bar_data!$A$3:$B$140,MATCH(C845,Bar_data!$A$3:$A$140,FALSE),2)</f>
        <v>Trust130</v>
      </c>
      <c r="I845" s="22" t="str">
        <f>INDEX(TrustCAHUB_map!$A$2:$D$139,MATCH($C845,TrustCAHUB_map!$A$2:$A$139,FALSE),3)</f>
        <v>Surrey and Sussex</v>
      </c>
      <c r="J845" s="22" t="str">
        <f>INDEX(TrustCAHUB_map!$A$2:$D$139,MATCH($C845,TrustCAHUB_map!$A$2:$A$139,FALSE),4)</f>
        <v>South East</v>
      </c>
    </row>
    <row r="846" spans="1:10" x14ac:dyDescent="0.3">
      <c r="A846" s="22" t="str">
        <f t="shared" si="13"/>
        <v>'RXC2016Curative50-69'</v>
      </c>
      <c r="B846">
        <v>2016</v>
      </c>
      <c r="C846" t="s">
        <v>287</v>
      </c>
      <c r="D846" t="s">
        <v>7</v>
      </c>
      <c r="E846" t="s">
        <v>627</v>
      </c>
      <c r="F846">
        <v>2</v>
      </c>
      <c r="G846">
        <v>0</v>
      </c>
      <c r="H846" s="22" t="str">
        <f>INDEX(Bar_data!$A$3:$B$140,MATCH(C846,Bar_data!$A$3:$A$140,FALSE),2)</f>
        <v>Trust130</v>
      </c>
      <c r="I846" s="22" t="str">
        <f>INDEX(TrustCAHUB_map!$A$2:$D$139,MATCH($C846,TrustCAHUB_map!$A$2:$A$139,FALSE),3)</f>
        <v>Surrey and Sussex</v>
      </c>
      <c r="J846" s="22" t="str">
        <f>INDEX(TrustCAHUB_map!$A$2:$D$139,MATCH($C846,TrustCAHUB_map!$A$2:$A$139,FALSE),4)</f>
        <v>South East</v>
      </c>
    </row>
    <row r="847" spans="1:10" x14ac:dyDescent="0.3">
      <c r="A847" s="22" t="str">
        <f t="shared" si="13"/>
        <v>'RXC2016Palliative50-69'</v>
      </c>
      <c r="B847">
        <v>2016</v>
      </c>
      <c r="C847" t="s">
        <v>287</v>
      </c>
      <c r="D847" t="s">
        <v>8</v>
      </c>
      <c r="E847" t="s">
        <v>627</v>
      </c>
      <c r="F847">
        <v>9</v>
      </c>
      <c r="G847">
        <v>0</v>
      </c>
      <c r="H847" s="22" t="str">
        <f>INDEX(Bar_data!$A$3:$B$140,MATCH(C847,Bar_data!$A$3:$A$140,FALSE),2)</f>
        <v>Trust130</v>
      </c>
      <c r="I847" s="22" t="str">
        <f>INDEX(TrustCAHUB_map!$A$2:$D$139,MATCH($C847,TrustCAHUB_map!$A$2:$A$139,FALSE),3)</f>
        <v>Surrey and Sussex</v>
      </c>
      <c r="J847" s="22" t="str">
        <f>INDEX(TrustCAHUB_map!$A$2:$D$139,MATCH($C847,TrustCAHUB_map!$A$2:$A$139,FALSE),4)</f>
        <v>South East</v>
      </c>
    </row>
    <row r="848" spans="1:10" x14ac:dyDescent="0.3">
      <c r="A848" s="22" t="str">
        <f t="shared" si="13"/>
        <v>'RXC2016Palliative70+'</v>
      </c>
      <c r="B848">
        <v>2016</v>
      </c>
      <c r="C848" t="s">
        <v>287</v>
      </c>
      <c r="D848" t="s">
        <v>8</v>
      </c>
      <c r="E848" t="s">
        <v>628</v>
      </c>
      <c r="F848">
        <v>14</v>
      </c>
      <c r="G848">
        <v>1</v>
      </c>
      <c r="H848" s="22" t="str">
        <f>INDEX(Bar_data!$A$3:$B$140,MATCH(C848,Bar_data!$A$3:$A$140,FALSE),2)</f>
        <v>Trust130</v>
      </c>
      <c r="I848" s="22" t="str">
        <f>INDEX(TrustCAHUB_map!$A$2:$D$139,MATCH($C848,TrustCAHUB_map!$A$2:$A$139,FALSE),3)</f>
        <v>Surrey and Sussex</v>
      </c>
      <c r="J848" s="22" t="str">
        <f>INDEX(TrustCAHUB_map!$A$2:$D$139,MATCH($C848,TrustCAHUB_map!$A$2:$A$139,FALSE),4)</f>
        <v>South East</v>
      </c>
    </row>
    <row r="849" spans="1:10" x14ac:dyDescent="0.3">
      <c r="A849" s="22" t="str">
        <f t="shared" si="13"/>
        <v>'RXC2016Curative70+'</v>
      </c>
      <c r="B849">
        <v>2016</v>
      </c>
      <c r="C849" t="s">
        <v>287</v>
      </c>
      <c r="D849" t="s">
        <v>7</v>
      </c>
      <c r="E849" t="s">
        <v>628</v>
      </c>
      <c r="F849">
        <v>2</v>
      </c>
      <c r="G849">
        <v>1</v>
      </c>
      <c r="H849" s="22" t="str">
        <f>INDEX(Bar_data!$A$3:$B$140,MATCH(C849,Bar_data!$A$3:$A$140,FALSE),2)</f>
        <v>Trust130</v>
      </c>
      <c r="I849" s="22" t="str">
        <f>INDEX(TrustCAHUB_map!$A$2:$D$139,MATCH($C849,TrustCAHUB_map!$A$2:$A$139,FALSE),3)</f>
        <v>Surrey and Sussex</v>
      </c>
      <c r="J849" s="22" t="str">
        <f>INDEX(TrustCAHUB_map!$A$2:$D$139,MATCH($C849,TrustCAHUB_map!$A$2:$A$139,FALSE),4)</f>
        <v>South East</v>
      </c>
    </row>
    <row r="850" spans="1:10" x14ac:dyDescent="0.3">
      <c r="A850" s="22" t="str">
        <f t="shared" si="13"/>
        <v>'RXF2016Palliative18-49'</v>
      </c>
      <c r="B850">
        <v>2016</v>
      </c>
      <c r="C850" t="s">
        <v>288</v>
      </c>
      <c r="D850" t="s">
        <v>8</v>
      </c>
      <c r="E850" t="s">
        <v>153</v>
      </c>
      <c r="F850">
        <v>2</v>
      </c>
      <c r="G850">
        <v>1</v>
      </c>
      <c r="H850" s="22" t="str">
        <f>INDEX(Bar_data!$A$3:$B$140,MATCH(C850,Bar_data!$A$3:$A$140,FALSE),2)</f>
        <v>Trust131</v>
      </c>
      <c r="I850" s="22" t="str">
        <f>INDEX(TrustCAHUB_map!$A$2:$D$139,MATCH($C850,TrustCAHUB_map!$A$2:$A$139,FALSE),3)</f>
        <v>West Yorkshire</v>
      </c>
      <c r="J850" s="22" t="str">
        <f>INDEX(TrustCAHUB_map!$A$2:$D$139,MATCH($C850,TrustCAHUB_map!$A$2:$A$139,FALSE),4)</f>
        <v>Yorkshire and Humber</v>
      </c>
    </row>
    <row r="851" spans="1:10" x14ac:dyDescent="0.3">
      <c r="A851" s="22" t="str">
        <f t="shared" si="13"/>
        <v>'RXF2016Curative50-69'</v>
      </c>
      <c r="B851">
        <v>2016</v>
      </c>
      <c r="C851" t="s">
        <v>288</v>
      </c>
      <c r="D851" t="s">
        <v>7</v>
      </c>
      <c r="E851" t="s">
        <v>627</v>
      </c>
      <c r="F851">
        <v>2</v>
      </c>
      <c r="G851">
        <v>0</v>
      </c>
      <c r="H851" s="22" t="str">
        <f>INDEX(Bar_data!$A$3:$B$140,MATCH(C851,Bar_data!$A$3:$A$140,FALSE),2)</f>
        <v>Trust131</v>
      </c>
      <c r="I851" s="22" t="str">
        <f>INDEX(TrustCAHUB_map!$A$2:$D$139,MATCH($C851,TrustCAHUB_map!$A$2:$A$139,FALSE),3)</f>
        <v>West Yorkshire</v>
      </c>
      <c r="J851" s="22" t="str">
        <f>INDEX(TrustCAHUB_map!$A$2:$D$139,MATCH($C851,TrustCAHUB_map!$A$2:$A$139,FALSE),4)</f>
        <v>Yorkshire and Humber</v>
      </c>
    </row>
    <row r="852" spans="1:10" x14ac:dyDescent="0.3">
      <c r="A852" s="22" t="str">
        <f t="shared" si="13"/>
        <v>'RXF2016Palliative50-69'</v>
      </c>
      <c r="B852">
        <v>2016</v>
      </c>
      <c r="C852" t="s">
        <v>288</v>
      </c>
      <c r="D852" t="s">
        <v>8</v>
      </c>
      <c r="E852" t="s">
        <v>627</v>
      </c>
      <c r="F852">
        <v>20</v>
      </c>
      <c r="G852">
        <v>1</v>
      </c>
      <c r="H852" s="22" t="str">
        <f>INDEX(Bar_data!$A$3:$B$140,MATCH(C852,Bar_data!$A$3:$A$140,FALSE),2)</f>
        <v>Trust131</v>
      </c>
      <c r="I852" s="22" t="str">
        <f>INDEX(TrustCAHUB_map!$A$2:$D$139,MATCH($C852,TrustCAHUB_map!$A$2:$A$139,FALSE),3)</f>
        <v>West Yorkshire</v>
      </c>
      <c r="J852" s="22" t="str">
        <f>INDEX(TrustCAHUB_map!$A$2:$D$139,MATCH($C852,TrustCAHUB_map!$A$2:$A$139,FALSE),4)</f>
        <v>Yorkshire and Humber</v>
      </c>
    </row>
    <row r="853" spans="1:10" x14ac:dyDescent="0.3">
      <c r="A853" s="22" t="str">
        <f t="shared" si="13"/>
        <v>'RXF2016Curative70+'</v>
      </c>
      <c r="B853">
        <v>2016</v>
      </c>
      <c r="C853" t="s">
        <v>288</v>
      </c>
      <c r="D853" t="s">
        <v>7</v>
      </c>
      <c r="E853" t="s">
        <v>628</v>
      </c>
      <c r="F853">
        <v>3</v>
      </c>
      <c r="G853">
        <v>0</v>
      </c>
      <c r="H853" s="22" t="str">
        <f>INDEX(Bar_data!$A$3:$B$140,MATCH(C853,Bar_data!$A$3:$A$140,FALSE),2)</f>
        <v>Trust131</v>
      </c>
      <c r="I853" s="22" t="str">
        <f>INDEX(TrustCAHUB_map!$A$2:$D$139,MATCH($C853,TrustCAHUB_map!$A$2:$A$139,FALSE),3)</f>
        <v>West Yorkshire</v>
      </c>
      <c r="J853" s="22" t="str">
        <f>INDEX(TrustCAHUB_map!$A$2:$D$139,MATCH($C853,TrustCAHUB_map!$A$2:$A$139,FALSE),4)</f>
        <v>Yorkshire and Humber</v>
      </c>
    </row>
    <row r="854" spans="1:10" x14ac:dyDescent="0.3">
      <c r="A854" s="22" t="str">
        <f t="shared" si="13"/>
        <v>'RXF2016Palliative70+'</v>
      </c>
      <c r="B854">
        <v>2016</v>
      </c>
      <c r="C854" t="s">
        <v>288</v>
      </c>
      <c r="D854" t="s">
        <v>8</v>
      </c>
      <c r="E854" t="s">
        <v>628</v>
      </c>
      <c r="F854">
        <v>29</v>
      </c>
      <c r="G854">
        <v>1</v>
      </c>
      <c r="H854" s="22" t="str">
        <f>INDEX(Bar_data!$A$3:$B$140,MATCH(C854,Bar_data!$A$3:$A$140,FALSE),2)</f>
        <v>Trust131</v>
      </c>
      <c r="I854" s="22" t="str">
        <f>INDEX(TrustCAHUB_map!$A$2:$D$139,MATCH($C854,TrustCAHUB_map!$A$2:$A$139,FALSE),3)</f>
        <v>West Yorkshire</v>
      </c>
      <c r="J854" s="22" t="str">
        <f>INDEX(TrustCAHUB_map!$A$2:$D$139,MATCH($C854,TrustCAHUB_map!$A$2:$A$139,FALSE),4)</f>
        <v>Yorkshire and Humber</v>
      </c>
    </row>
    <row r="855" spans="1:10" x14ac:dyDescent="0.3">
      <c r="A855" s="22" t="str">
        <f t="shared" si="13"/>
        <v>'RXH2016Palliative18-49'</v>
      </c>
      <c r="B855">
        <v>2016</v>
      </c>
      <c r="C855" t="s">
        <v>289</v>
      </c>
      <c r="D855" t="s">
        <v>8</v>
      </c>
      <c r="E855" t="s">
        <v>153</v>
      </c>
      <c r="F855">
        <v>1</v>
      </c>
      <c r="G855">
        <v>0</v>
      </c>
      <c r="H855" s="22" t="str">
        <f>INDEX(Bar_data!$A$3:$B$140,MATCH(C855,Bar_data!$A$3:$A$140,FALSE),2)</f>
        <v>Trust132</v>
      </c>
      <c r="I855" s="22" t="str">
        <f>INDEX(TrustCAHUB_map!$A$2:$D$139,MATCH($C855,TrustCAHUB_map!$A$2:$A$139,FALSE),3)</f>
        <v>Surrey and Sussex</v>
      </c>
      <c r="J855" s="22" t="str">
        <f>INDEX(TrustCAHUB_map!$A$2:$D$139,MATCH($C855,TrustCAHUB_map!$A$2:$A$139,FALSE),4)</f>
        <v>South East</v>
      </c>
    </row>
    <row r="856" spans="1:10" x14ac:dyDescent="0.3">
      <c r="A856" s="22" t="str">
        <f t="shared" si="13"/>
        <v>'RXH2016Curative18-49'</v>
      </c>
      <c r="B856">
        <v>2016</v>
      </c>
      <c r="C856" t="s">
        <v>289</v>
      </c>
      <c r="D856" t="s">
        <v>7</v>
      </c>
      <c r="E856" t="s">
        <v>153</v>
      </c>
      <c r="F856">
        <v>1</v>
      </c>
      <c r="G856">
        <v>0</v>
      </c>
      <c r="H856" s="22" t="str">
        <f>INDEX(Bar_data!$A$3:$B$140,MATCH(C856,Bar_data!$A$3:$A$140,FALSE),2)</f>
        <v>Trust132</v>
      </c>
      <c r="I856" s="22" t="str">
        <f>INDEX(TrustCAHUB_map!$A$2:$D$139,MATCH($C856,TrustCAHUB_map!$A$2:$A$139,FALSE),3)</f>
        <v>Surrey and Sussex</v>
      </c>
      <c r="J856" s="22" t="str">
        <f>INDEX(TrustCAHUB_map!$A$2:$D$139,MATCH($C856,TrustCAHUB_map!$A$2:$A$139,FALSE),4)</f>
        <v>South East</v>
      </c>
    </row>
    <row r="857" spans="1:10" x14ac:dyDescent="0.3">
      <c r="A857" s="22" t="str">
        <f t="shared" si="13"/>
        <v>'RXH2016Palliative50-69'</v>
      </c>
      <c r="B857">
        <v>2016</v>
      </c>
      <c r="C857" t="s">
        <v>289</v>
      </c>
      <c r="D857" t="s">
        <v>8</v>
      </c>
      <c r="E857" t="s">
        <v>627</v>
      </c>
      <c r="F857">
        <v>9</v>
      </c>
      <c r="G857">
        <v>0</v>
      </c>
      <c r="H857" s="22" t="str">
        <f>INDEX(Bar_data!$A$3:$B$140,MATCH(C857,Bar_data!$A$3:$A$140,FALSE),2)</f>
        <v>Trust132</v>
      </c>
      <c r="I857" s="22" t="str">
        <f>INDEX(TrustCAHUB_map!$A$2:$D$139,MATCH($C857,TrustCAHUB_map!$A$2:$A$139,FALSE),3)</f>
        <v>Surrey and Sussex</v>
      </c>
      <c r="J857" s="22" t="str">
        <f>INDEX(TrustCAHUB_map!$A$2:$D$139,MATCH($C857,TrustCAHUB_map!$A$2:$A$139,FALSE),4)</f>
        <v>South East</v>
      </c>
    </row>
    <row r="858" spans="1:10" x14ac:dyDescent="0.3">
      <c r="A858" s="22" t="str">
        <f t="shared" si="13"/>
        <v>'RXH2016Curative70+'</v>
      </c>
      <c r="B858">
        <v>2016</v>
      </c>
      <c r="C858" t="s">
        <v>289</v>
      </c>
      <c r="D858" t="s">
        <v>7</v>
      </c>
      <c r="E858" t="s">
        <v>628</v>
      </c>
      <c r="F858">
        <v>1</v>
      </c>
      <c r="G858">
        <v>0</v>
      </c>
      <c r="H858" s="22" t="str">
        <f>INDEX(Bar_data!$A$3:$B$140,MATCH(C858,Bar_data!$A$3:$A$140,FALSE),2)</f>
        <v>Trust132</v>
      </c>
      <c r="I858" s="22" t="str">
        <f>INDEX(TrustCAHUB_map!$A$2:$D$139,MATCH($C858,TrustCAHUB_map!$A$2:$A$139,FALSE),3)</f>
        <v>Surrey and Sussex</v>
      </c>
      <c r="J858" s="22" t="str">
        <f>INDEX(TrustCAHUB_map!$A$2:$D$139,MATCH($C858,TrustCAHUB_map!$A$2:$A$139,FALSE),4)</f>
        <v>South East</v>
      </c>
    </row>
    <row r="859" spans="1:10" x14ac:dyDescent="0.3">
      <c r="A859" s="22" t="str">
        <f t="shared" si="13"/>
        <v>'RXH2016Palliative70+'</v>
      </c>
      <c r="B859">
        <v>2016</v>
      </c>
      <c r="C859" t="s">
        <v>289</v>
      </c>
      <c r="D859" t="s">
        <v>8</v>
      </c>
      <c r="E859" t="s">
        <v>628</v>
      </c>
      <c r="F859">
        <v>5</v>
      </c>
      <c r="G859">
        <v>2</v>
      </c>
      <c r="H859" s="22" t="str">
        <f>INDEX(Bar_data!$A$3:$B$140,MATCH(C859,Bar_data!$A$3:$A$140,FALSE),2)</f>
        <v>Trust132</v>
      </c>
      <c r="I859" s="22" t="str">
        <f>INDEX(TrustCAHUB_map!$A$2:$D$139,MATCH($C859,TrustCAHUB_map!$A$2:$A$139,FALSE),3)</f>
        <v>Surrey and Sussex</v>
      </c>
      <c r="J859" s="22" t="str">
        <f>INDEX(TrustCAHUB_map!$A$2:$D$139,MATCH($C859,TrustCAHUB_map!$A$2:$A$139,FALSE),4)</f>
        <v>South East</v>
      </c>
    </row>
    <row r="860" spans="1:10" x14ac:dyDescent="0.3">
      <c r="A860" s="22" t="str">
        <f t="shared" si="13"/>
        <v>'RXK2016Palliative18-49'</v>
      </c>
      <c r="B860">
        <v>2016</v>
      </c>
      <c r="C860" t="s">
        <v>290</v>
      </c>
      <c r="D860" t="s">
        <v>8</v>
      </c>
      <c r="E860" t="s">
        <v>153</v>
      </c>
      <c r="F860">
        <v>1</v>
      </c>
      <c r="G860">
        <v>0</v>
      </c>
      <c r="H860" s="22" t="str">
        <f>INDEX(Bar_data!$A$3:$B$140,MATCH(C860,Bar_data!$A$3:$A$140,FALSE),2)</f>
        <v>Trust133</v>
      </c>
      <c r="I860" s="22" t="str">
        <f>INDEX(TrustCAHUB_map!$A$2:$D$139,MATCH($C860,TrustCAHUB_map!$A$2:$A$139,FALSE),3)</f>
        <v>West Midlands</v>
      </c>
      <c r="J860" s="22" t="str">
        <f>INDEX(TrustCAHUB_map!$A$2:$D$139,MATCH($C860,TrustCAHUB_map!$A$2:$A$139,FALSE),4)</f>
        <v>West Midlands</v>
      </c>
    </row>
    <row r="861" spans="1:10" x14ac:dyDescent="0.3">
      <c r="A861" s="22" t="str">
        <f t="shared" si="13"/>
        <v>'RXK2016Not assigned50-69'</v>
      </c>
      <c r="B861">
        <v>2016</v>
      </c>
      <c r="C861" t="s">
        <v>290</v>
      </c>
      <c r="D861" t="s">
        <v>477</v>
      </c>
      <c r="E861" t="s">
        <v>627</v>
      </c>
      <c r="F861">
        <v>1</v>
      </c>
      <c r="G861">
        <v>0</v>
      </c>
      <c r="H861" s="22" t="str">
        <f>INDEX(Bar_data!$A$3:$B$140,MATCH(C861,Bar_data!$A$3:$A$140,FALSE),2)</f>
        <v>Trust133</v>
      </c>
      <c r="I861" s="22" t="str">
        <f>INDEX(TrustCAHUB_map!$A$2:$D$139,MATCH($C861,TrustCAHUB_map!$A$2:$A$139,FALSE),3)</f>
        <v>West Midlands</v>
      </c>
      <c r="J861" s="22" t="str">
        <f>INDEX(TrustCAHUB_map!$A$2:$D$139,MATCH($C861,TrustCAHUB_map!$A$2:$A$139,FALSE),4)</f>
        <v>West Midlands</v>
      </c>
    </row>
    <row r="862" spans="1:10" x14ac:dyDescent="0.3">
      <c r="A862" s="22" t="str">
        <f t="shared" si="13"/>
        <v>'RXK2016Curative50-69'</v>
      </c>
      <c r="B862">
        <v>2016</v>
      </c>
      <c r="C862" t="s">
        <v>290</v>
      </c>
      <c r="D862" t="s">
        <v>7</v>
      </c>
      <c r="E862" t="s">
        <v>627</v>
      </c>
      <c r="F862">
        <v>1</v>
      </c>
      <c r="G862">
        <v>0</v>
      </c>
      <c r="H862" s="22" t="str">
        <f>INDEX(Bar_data!$A$3:$B$140,MATCH(C862,Bar_data!$A$3:$A$140,FALSE),2)</f>
        <v>Trust133</v>
      </c>
      <c r="I862" s="22" t="str">
        <f>INDEX(TrustCAHUB_map!$A$2:$D$139,MATCH($C862,TrustCAHUB_map!$A$2:$A$139,FALSE),3)</f>
        <v>West Midlands</v>
      </c>
      <c r="J862" s="22" t="str">
        <f>INDEX(TrustCAHUB_map!$A$2:$D$139,MATCH($C862,TrustCAHUB_map!$A$2:$A$139,FALSE),4)</f>
        <v>West Midlands</v>
      </c>
    </row>
    <row r="863" spans="1:10" x14ac:dyDescent="0.3">
      <c r="A863" s="22" t="str">
        <f t="shared" si="13"/>
        <v>'RXK2016Palliative50-69'</v>
      </c>
      <c r="B863">
        <v>2016</v>
      </c>
      <c r="C863" t="s">
        <v>290</v>
      </c>
      <c r="D863" t="s">
        <v>8</v>
      </c>
      <c r="E863" t="s">
        <v>627</v>
      </c>
      <c r="F863">
        <v>9</v>
      </c>
      <c r="G863">
        <v>0</v>
      </c>
      <c r="H863" s="22" t="str">
        <f>INDEX(Bar_data!$A$3:$B$140,MATCH(C863,Bar_data!$A$3:$A$140,FALSE),2)</f>
        <v>Trust133</v>
      </c>
      <c r="I863" s="22" t="str">
        <f>INDEX(TrustCAHUB_map!$A$2:$D$139,MATCH($C863,TrustCAHUB_map!$A$2:$A$139,FALSE),3)</f>
        <v>West Midlands</v>
      </c>
      <c r="J863" s="22" t="str">
        <f>INDEX(TrustCAHUB_map!$A$2:$D$139,MATCH($C863,TrustCAHUB_map!$A$2:$A$139,FALSE),4)</f>
        <v>West Midlands</v>
      </c>
    </row>
    <row r="864" spans="1:10" x14ac:dyDescent="0.3">
      <c r="A864" s="22" t="str">
        <f t="shared" si="13"/>
        <v>'RXK2016Not assigned70+'</v>
      </c>
      <c r="B864">
        <v>2016</v>
      </c>
      <c r="C864" t="s">
        <v>290</v>
      </c>
      <c r="D864" t="s">
        <v>477</v>
      </c>
      <c r="E864" t="s">
        <v>628</v>
      </c>
      <c r="F864">
        <v>1</v>
      </c>
      <c r="G864">
        <v>0</v>
      </c>
      <c r="H864" s="22" t="str">
        <f>INDEX(Bar_data!$A$3:$B$140,MATCH(C864,Bar_data!$A$3:$A$140,FALSE),2)</f>
        <v>Trust133</v>
      </c>
      <c r="I864" s="22" t="str">
        <f>INDEX(TrustCAHUB_map!$A$2:$D$139,MATCH($C864,TrustCAHUB_map!$A$2:$A$139,FALSE),3)</f>
        <v>West Midlands</v>
      </c>
      <c r="J864" s="22" t="str">
        <f>INDEX(TrustCAHUB_map!$A$2:$D$139,MATCH($C864,TrustCAHUB_map!$A$2:$A$139,FALSE),4)</f>
        <v>West Midlands</v>
      </c>
    </row>
    <row r="865" spans="1:10" x14ac:dyDescent="0.3">
      <c r="A865" s="22" t="str">
        <f t="shared" si="13"/>
        <v>'RXK2016Curative70+'</v>
      </c>
      <c r="B865">
        <v>2016</v>
      </c>
      <c r="C865" t="s">
        <v>290</v>
      </c>
      <c r="D865" t="s">
        <v>7</v>
      </c>
      <c r="E865" t="s">
        <v>628</v>
      </c>
      <c r="F865">
        <v>2</v>
      </c>
      <c r="G865">
        <v>0</v>
      </c>
      <c r="H865" s="22" t="str">
        <f>INDEX(Bar_data!$A$3:$B$140,MATCH(C865,Bar_data!$A$3:$A$140,FALSE),2)</f>
        <v>Trust133</v>
      </c>
      <c r="I865" s="22" t="str">
        <f>INDEX(TrustCAHUB_map!$A$2:$D$139,MATCH($C865,TrustCAHUB_map!$A$2:$A$139,FALSE),3)</f>
        <v>West Midlands</v>
      </c>
      <c r="J865" s="22" t="str">
        <f>INDEX(TrustCAHUB_map!$A$2:$D$139,MATCH($C865,TrustCAHUB_map!$A$2:$A$139,FALSE),4)</f>
        <v>West Midlands</v>
      </c>
    </row>
    <row r="866" spans="1:10" x14ac:dyDescent="0.3">
      <c r="A866" s="22" t="str">
        <f t="shared" si="13"/>
        <v>'RXK2016Palliative70+'</v>
      </c>
      <c r="B866">
        <v>2016</v>
      </c>
      <c r="C866" t="s">
        <v>290</v>
      </c>
      <c r="D866" t="s">
        <v>8</v>
      </c>
      <c r="E866" t="s">
        <v>628</v>
      </c>
      <c r="F866">
        <v>6</v>
      </c>
      <c r="G866">
        <v>0</v>
      </c>
      <c r="H866" s="22" t="str">
        <f>INDEX(Bar_data!$A$3:$B$140,MATCH(C866,Bar_data!$A$3:$A$140,FALSE),2)</f>
        <v>Trust133</v>
      </c>
      <c r="I866" s="22" t="str">
        <f>INDEX(TrustCAHUB_map!$A$2:$D$139,MATCH($C866,TrustCAHUB_map!$A$2:$A$139,FALSE),3)</f>
        <v>West Midlands</v>
      </c>
      <c r="J866" s="22" t="str">
        <f>INDEX(TrustCAHUB_map!$A$2:$D$139,MATCH($C866,TrustCAHUB_map!$A$2:$A$139,FALSE),4)</f>
        <v>West Midlands</v>
      </c>
    </row>
    <row r="867" spans="1:10" x14ac:dyDescent="0.3">
      <c r="A867" s="22" t="str">
        <f t="shared" si="13"/>
        <v>'RXL2016Not assigned50-69'</v>
      </c>
      <c r="B867">
        <v>2016</v>
      </c>
      <c r="C867" t="s">
        <v>291</v>
      </c>
      <c r="D867" t="s">
        <v>477</v>
      </c>
      <c r="E867" t="s">
        <v>627</v>
      </c>
      <c r="F867">
        <v>1</v>
      </c>
      <c r="G867">
        <v>1</v>
      </c>
      <c r="H867" s="22" t="str">
        <f>INDEX(Bar_data!$A$3:$B$140,MATCH(C867,Bar_data!$A$3:$A$140,FALSE),2)</f>
        <v>Trust134</v>
      </c>
      <c r="I867" s="22" t="str">
        <f>INDEX(TrustCAHUB_map!$A$2:$D$139,MATCH($C867,TrustCAHUB_map!$A$2:$A$139,FALSE),3)</f>
        <v>Lancashire and South Cumbria</v>
      </c>
      <c r="J867" s="22" t="str">
        <f>INDEX(TrustCAHUB_map!$A$2:$D$139,MATCH($C867,TrustCAHUB_map!$A$2:$A$139,FALSE),4)</f>
        <v>North West</v>
      </c>
    </row>
    <row r="868" spans="1:10" x14ac:dyDescent="0.3">
      <c r="A868" s="22" t="str">
        <f t="shared" si="13"/>
        <v>'RXL2016Curative50-69'</v>
      </c>
      <c r="B868">
        <v>2016</v>
      </c>
      <c r="C868" t="s">
        <v>291</v>
      </c>
      <c r="D868" t="s">
        <v>7</v>
      </c>
      <c r="E868" t="s">
        <v>627</v>
      </c>
      <c r="F868">
        <v>2</v>
      </c>
      <c r="G868">
        <v>0</v>
      </c>
      <c r="H868" s="22" t="str">
        <f>INDEX(Bar_data!$A$3:$B$140,MATCH(C868,Bar_data!$A$3:$A$140,FALSE),2)</f>
        <v>Trust134</v>
      </c>
      <c r="I868" s="22" t="str">
        <f>INDEX(TrustCAHUB_map!$A$2:$D$139,MATCH($C868,TrustCAHUB_map!$A$2:$A$139,FALSE),3)</f>
        <v>Lancashire and South Cumbria</v>
      </c>
      <c r="J868" s="22" t="str">
        <f>INDEX(TrustCAHUB_map!$A$2:$D$139,MATCH($C868,TrustCAHUB_map!$A$2:$A$139,FALSE),4)</f>
        <v>North West</v>
      </c>
    </row>
    <row r="869" spans="1:10" x14ac:dyDescent="0.3">
      <c r="A869" s="22" t="str">
        <f t="shared" si="13"/>
        <v>'RXL2016Palliative50-69'</v>
      </c>
      <c r="B869">
        <v>2016</v>
      </c>
      <c r="C869" t="s">
        <v>291</v>
      </c>
      <c r="D869" t="s">
        <v>8</v>
      </c>
      <c r="E869" t="s">
        <v>627</v>
      </c>
      <c r="F869">
        <v>12</v>
      </c>
      <c r="G869">
        <v>4</v>
      </c>
      <c r="H869" s="22" t="str">
        <f>INDEX(Bar_data!$A$3:$B$140,MATCH(C869,Bar_data!$A$3:$A$140,FALSE),2)</f>
        <v>Trust134</v>
      </c>
      <c r="I869" s="22" t="str">
        <f>INDEX(TrustCAHUB_map!$A$2:$D$139,MATCH($C869,TrustCAHUB_map!$A$2:$A$139,FALSE),3)</f>
        <v>Lancashire and South Cumbria</v>
      </c>
      <c r="J869" s="22" t="str">
        <f>INDEX(TrustCAHUB_map!$A$2:$D$139,MATCH($C869,TrustCAHUB_map!$A$2:$A$139,FALSE),4)</f>
        <v>North West</v>
      </c>
    </row>
    <row r="870" spans="1:10" x14ac:dyDescent="0.3">
      <c r="A870" s="22" t="str">
        <f t="shared" si="13"/>
        <v>'RXL2016Palliative70+'</v>
      </c>
      <c r="B870">
        <v>2016</v>
      </c>
      <c r="C870" t="s">
        <v>291</v>
      </c>
      <c r="D870" t="s">
        <v>8</v>
      </c>
      <c r="E870" t="s">
        <v>628</v>
      </c>
      <c r="F870">
        <v>14</v>
      </c>
      <c r="G870">
        <v>2</v>
      </c>
      <c r="H870" s="22" t="str">
        <f>INDEX(Bar_data!$A$3:$B$140,MATCH(C870,Bar_data!$A$3:$A$140,FALSE),2)</f>
        <v>Trust134</v>
      </c>
      <c r="I870" s="22" t="str">
        <f>INDEX(TrustCAHUB_map!$A$2:$D$139,MATCH($C870,TrustCAHUB_map!$A$2:$A$139,FALSE),3)</f>
        <v>Lancashire and South Cumbria</v>
      </c>
      <c r="J870" s="22" t="str">
        <f>INDEX(TrustCAHUB_map!$A$2:$D$139,MATCH($C870,TrustCAHUB_map!$A$2:$A$139,FALSE),4)</f>
        <v>North West</v>
      </c>
    </row>
    <row r="871" spans="1:10" x14ac:dyDescent="0.3">
      <c r="A871" s="22" t="str">
        <f t="shared" si="13"/>
        <v>'RXL2016Curative70+'</v>
      </c>
      <c r="B871">
        <v>2016</v>
      </c>
      <c r="C871" t="s">
        <v>291</v>
      </c>
      <c r="D871" t="s">
        <v>7</v>
      </c>
      <c r="E871" t="s">
        <v>628</v>
      </c>
      <c r="F871">
        <v>1</v>
      </c>
      <c r="G871">
        <v>0</v>
      </c>
      <c r="H871" s="22" t="str">
        <f>INDEX(Bar_data!$A$3:$B$140,MATCH(C871,Bar_data!$A$3:$A$140,FALSE),2)</f>
        <v>Trust134</v>
      </c>
      <c r="I871" s="22" t="str">
        <f>INDEX(TrustCAHUB_map!$A$2:$D$139,MATCH($C871,TrustCAHUB_map!$A$2:$A$139,FALSE),3)</f>
        <v>Lancashire and South Cumbria</v>
      </c>
      <c r="J871" s="22" t="str">
        <f>INDEX(TrustCAHUB_map!$A$2:$D$139,MATCH($C871,TrustCAHUB_map!$A$2:$A$139,FALSE),4)</f>
        <v>North West</v>
      </c>
    </row>
    <row r="872" spans="1:10" x14ac:dyDescent="0.3">
      <c r="A872" s="22" t="str">
        <f t="shared" si="13"/>
        <v>'RXN2016Palliative18-49'</v>
      </c>
      <c r="B872">
        <v>2016</v>
      </c>
      <c r="C872" t="s">
        <v>292</v>
      </c>
      <c r="D872" t="s">
        <v>8</v>
      </c>
      <c r="E872" t="s">
        <v>153</v>
      </c>
      <c r="F872">
        <v>1</v>
      </c>
      <c r="G872">
        <v>0</v>
      </c>
      <c r="H872" s="22" t="str">
        <f>INDEX(Bar_data!$A$3:$B$140,MATCH(C872,Bar_data!$A$3:$A$140,FALSE),2)</f>
        <v>Trust135</v>
      </c>
      <c r="I872" s="22" t="str">
        <f>INDEX(TrustCAHUB_map!$A$2:$D$139,MATCH($C872,TrustCAHUB_map!$A$2:$A$139,FALSE),3)</f>
        <v>Lancashire and South Cumbria</v>
      </c>
      <c r="J872" s="22" t="str">
        <f>INDEX(TrustCAHUB_map!$A$2:$D$139,MATCH($C872,TrustCAHUB_map!$A$2:$A$139,FALSE),4)</f>
        <v>North West</v>
      </c>
    </row>
    <row r="873" spans="1:10" x14ac:dyDescent="0.3">
      <c r="A873" s="22" t="str">
        <f t="shared" si="13"/>
        <v>'RXN2016Curative50-69'</v>
      </c>
      <c r="B873">
        <v>2016</v>
      </c>
      <c r="C873" t="s">
        <v>292</v>
      </c>
      <c r="D873" t="s">
        <v>7</v>
      </c>
      <c r="E873" t="s">
        <v>627</v>
      </c>
      <c r="F873">
        <v>3</v>
      </c>
      <c r="G873">
        <v>0</v>
      </c>
      <c r="H873" s="22" t="str">
        <f>INDEX(Bar_data!$A$3:$B$140,MATCH(C873,Bar_data!$A$3:$A$140,FALSE),2)</f>
        <v>Trust135</v>
      </c>
      <c r="I873" s="22" t="str">
        <f>INDEX(TrustCAHUB_map!$A$2:$D$139,MATCH($C873,TrustCAHUB_map!$A$2:$A$139,FALSE),3)</f>
        <v>Lancashire and South Cumbria</v>
      </c>
      <c r="J873" s="22" t="str">
        <f>INDEX(TrustCAHUB_map!$A$2:$D$139,MATCH($C873,TrustCAHUB_map!$A$2:$A$139,FALSE),4)</f>
        <v>North West</v>
      </c>
    </row>
    <row r="874" spans="1:10" x14ac:dyDescent="0.3">
      <c r="A874" s="22" t="str">
        <f t="shared" si="13"/>
        <v>'RXN2016Palliative50-69'</v>
      </c>
      <c r="B874">
        <v>2016</v>
      </c>
      <c r="C874" t="s">
        <v>292</v>
      </c>
      <c r="D874" t="s">
        <v>8</v>
      </c>
      <c r="E874" t="s">
        <v>627</v>
      </c>
      <c r="F874">
        <v>19</v>
      </c>
      <c r="G874">
        <v>6</v>
      </c>
      <c r="H874" s="22" t="str">
        <f>INDEX(Bar_data!$A$3:$B$140,MATCH(C874,Bar_data!$A$3:$A$140,FALSE),2)</f>
        <v>Trust135</v>
      </c>
      <c r="I874" s="22" t="str">
        <f>INDEX(TrustCAHUB_map!$A$2:$D$139,MATCH($C874,TrustCAHUB_map!$A$2:$A$139,FALSE),3)</f>
        <v>Lancashire and South Cumbria</v>
      </c>
      <c r="J874" s="22" t="str">
        <f>INDEX(TrustCAHUB_map!$A$2:$D$139,MATCH($C874,TrustCAHUB_map!$A$2:$A$139,FALSE),4)</f>
        <v>North West</v>
      </c>
    </row>
    <row r="875" spans="1:10" x14ac:dyDescent="0.3">
      <c r="A875" s="22" t="str">
        <f t="shared" si="13"/>
        <v>'RXN2016Palliative70+'</v>
      </c>
      <c r="B875">
        <v>2016</v>
      </c>
      <c r="C875" t="s">
        <v>292</v>
      </c>
      <c r="D875" t="s">
        <v>8</v>
      </c>
      <c r="E875" t="s">
        <v>628</v>
      </c>
      <c r="F875">
        <v>19</v>
      </c>
      <c r="G875">
        <v>2</v>
      </c>
      <c r="H875" s="22" t="str">
        <f>INDEX(Bar_data!$A$3:$B$140,MATCH(C875,Bar_data!$A$3:$A$140,FALSE),2)</f>
        <v>Trust135</v>
      </c>
      <c r="I875" s="22" t="str">
        <f>INDEX(TrustCAHUB_map!$A$2:$D$139,MATCH($C875,TrustCAHUB_map!$A$2:$A$139,FALSE),3)</f>
        <v>Lancashire and South Cumbria</v>
      </c>
      <c r="J875" s="22" t="str">
        <f>INDEX(TrustCAHUB_map!$A$2:$D$139,MATCH($C875,TrustCAHUB_map!$A$2:$A$139,FALSE),4)</f>
        <v>North West</v>
      </c>
    </row>
    <row r="876" spans="1:10" x14ac:dyDescent="0.3">
      <c r="A876" s="22" t="str">
        <f t="shared" si="13"/>
        <v>'RXN2016Curative70+'</v>
      </c>
      <c r="B876">
        <v>2016</v>
      </c>
      <c r="C876" t="s">
        <v>292</v>
      </c>
      <c r="D876" t="s">
        <v>7</v>
      </c>
      <c r="E876" t="s">
        <v>628</v>
      </c>
      <c r="F876">
        <v>2</v>
      </c>
      <c r="G876">
        <v>0</v>
      </c>
      <c r="H876" s="22" t="str">
        <f>INDEX(Bar_data!$A$3:$B$140,MATCH(C876,Bar_data!$A$3:$A$140,FALSE),2)</f>
        <v>Trust135</v>
      </c>
      <c r="I876" s="22" t="str">
        <f>INDEX(TrustCAHUB_map!$A$2:$D$139,MATCH($C876,TrustCAHUB_map!$A$2:$A$139,FALSE),3)</f>
        <v>Lancashire and South Cumbria</v>
      </c>
      <c r="J876" s="22" t="str">
        <f>INDEX(TrustCAHUB_map!$A$2:$D$139,MATCH($C876,TrustCAHUB_map!$A$2:$A$139,FALSE),4)</f>
        <v>North West</v>
      </c>
    </row>
    <row r="877" spans="1:10" x14ac:dyDescent="0.3">
      <c r="A877" s="22" t="str">
        <f t="shared" si="13"/>
        <v>'RXP2016Not assigned18-49'</v>
      </c>
      <c r="B877">
        <v>2016</v>
      </c>
      <c r="C877" t="s">
        <v>293</v>
      </c>
      <c r="D877" t="s">
        <v>477</v>
      </c>
      <c r="E877" t="s">
        <v>153</v>
      </c>
      <c r="F877">
        <v>1</v>
      </c>
      <c r="G877">
        <v>0</v>
      </c>
      <c r="H877" s="22" t="str">
        <f>INDEX(Bar_data!$A$3:$B$140,MATCH(C877,Bar_data!$A$3:$A$140,FALSE),2)</f>
        <v>Trust136</v>
      </c>
      <c r="I877" s="22" t="str">
        <f>INDEX(TrustCAHUB_map!$A$2:$D$139,MATCH($C877,TrustCAHUB_map!$A$2:$A$139,FALSE),3)</f>
        <v>North East and Cumbria</v>
      </c>
      <c r="J877" s="22" t="str">
        <f>INDEX(TrustCAHUB_map!$A$2:$D$139,MATCH($C877,TrustCAHUB_map!$A$2:$A$139,FALSE),4)</f>
        <v>North East</v>
      </c>
    </row>
    <row r="878" spans="1:10" x14ac:dyDescent="0.3">
      <c r="A878" s="22" t="str">
        <f t="shared" si="13"/>
        <v>'RXP2016Not assigned50-69'</v>
      </c>
      <c r="B878">
        <v>2016</v>
      </c>
      <c r="C878" t="s">
        <v>293</v>
      </c>
      <c r="D878" t="s">
        <v>477</v>
      </c>
      <c r="E878" t="s">
        <v>627</v>
      </c>
      <c r="F878">
        <v>17</v>
      </c>
      <c r="G878">
        <v>1</v>
      </c>
      <c r="H878" s="22" t="str">
        <f>INDEX(Bar_data!$A$3:$B$140,MATCH(C878,Bar_data!$A$3:$A$140,FALSE),2)</f>
        <v>Trust136</v>
      </c>
      <c r="I878" s="22" t="str">
        <f>INDEX(TrustCAHUB_map!$A$2:$D$139,MATCH($C878,TrustCAHUB_map!$A$2:$A$139,FALSE),3)</f>
        <v>North East and Cumbria</v>
      </c>
      <c r="J878" s="22" t="str">
        <f>INDEX(TrustCAHUB_map!$A$2:$D$139,MATCH($C878,TrustCAHUB_map!$A$2:$A$139,FALSE),4)</f>
        <v>North East</v>
      </c>
    </row>
    <row r="879" spans="1:10" x14ac:dyDescent="0.3">
      <c r="A879" s="22" t="str">
        <f t="shared" si="13"/>
        <v>'RXP2016Palliative50-69'</v>
      </c>
      <c r="B879">
        <v>2016</v>
      </c>
      <c r="C879" t="s">
        <v>293</v>
      </c>
      <c r="D879" t="s">
        <v>8</v>
      </c>
      <c r="E879" t="s">
        <v>627</v>
      </c>
      <c r="F879">
        <v>1</v>
      </c>
      <c r="G879">
        <v>0</v>
      </c>
      <c r="H879" s="22" t="str">
        <f>INDEX(Bar_data!$A$3:$B$140,MATCH(C879,Bar_data!$A$3:$A$140,FALSE),2)</f>
        <v>Trust136</v>
      </c>
      <c r="I879" s="22" t="str">
        <f>INDEX(TrustCAHUB_map!$A$2:$D$139,MATCH($C879,TrustCAHUB_map!$A$2:$A$139,FALSE),3)</f>
        <v>North East and Cumbria</v>
      </c>
      <c r="J879" s="22" t="str">
        <f>INDEX(TrustCAHUB_map!$A$2:$D$139,MATCH($C879,TrustCAHUB_map!$A$2:$A$139,FALSE),4)</f>
        <v>North East</v>
      </c>
    </row>
    <row r="880" spans="1:10" x14ac:dyDescent="0.3">
      <c r="A880" s="22" t="str">
        <f t="shared" si="13"/>
        <v>'RXP2016Curative50-69'</v>
      </c>
      <c r="B880">
        <v>2016</v>
      </c>
      <c r="C880" t="s">
        <v>293</v>
      </c>
      <c r="D880" t="s">
        <v>7</v>
      </c>
      <c r="E880" t="s">
        <v>627</v>
      </c>
      <c r="F880">
        <v>2</v>
      </c>
      <c r="G880">
        <v>0</v>
      </c>
      <c r="H880" s="22" t="str">
        <f>INDEX(Bar_data!$A$3:$B$140,MATCH(C880,Bar_data!$A$3:$A$140,FALSE),2)</f>
        <v>Trust136</v>
      </c>
      <c r="I880" s="22" t="str">
        <f>INDEX(TrustCAHUB_map!$A$2:$D$139,MATCH($C880,TrustCAHUB_map!$A$2:$A$139,FALSE),3)</f>
        <v>North East and Cumbria</v>
      </c>
      <c r="J880" s="22" t="str">
        <f>INDEX(TrustCAHUB_map!$A$2:$D$139,MATCH($C880,TrustCAHUB_map!$A$2:$A$139,FALSE),4)</f>
        <v>North East</v>
      </c>
    </row>
    <row r="881" spans="1:10" x14ac:dyDescent="0.3">
      <c r="A881" s="22" t="str">
        <f t="shared" si="13"/>
        <v>'RXP2016Not assigned70+'</v>
      </c>
      <c r="B881">
        <v>2016</v>
      </c>
      <c r="C881" t="s">
        <v>293</v>
      </c>
      <c r="D881" t="s">
        <v>477</v>
      </c>
      <c r="E881" t="s">
        <v>628</v>
      </c>
      <c r="F881">
        <v>20</v>
      </c>
      <c r="G881">
        <v>2</v>
      </c>
      <c r="H881" s="22" t="str">
        <f>INDEX(Bar_data!$A$3:$B$140,MATCH(C881,Bar_data!$A$3:$A$140,FALSE),2)</f>
        <v>Trust136</v>
      </c>
      <c r="I881" s="22" t="str">
        <f>INDEX(TrustCAHUB_map!$A$2:$D$139,MATCH($C881,TrustCAHUB_map!$A$2:$A$139,FALSE),3)</f>
        <v>North East and Cumbria</v>
      </c>
      <c r="J881" s="22" t="str">
        <f>INDEX(TrustCAHUB_map!$A$2:$D$139,MATCH($C881,TrustCAHUB_map!$A$2:$A$139,FALSE),4)</f>
        <v>North East</v>
      </c>
    </row>
    <row r="882" spans="1:10" x14ac:dyDescent="0.3">
      <c r="A882" s="22" t="str">
        <f t="shared" si="13"/>
        <v>'RXP2016Palliative70+'</v>
      </c>
      <c r="B882">
        <v>2016</v>
      </c>
      <c r="C882" t="s">
        <v>293</v>
      </c>
      <c r="D882" t="s">
        <v>8</v>
      </c>
      <c r="E882" t="s">
        <v>628</v>
      </c>
      <c r="F882">
        <v>2</v>
      </c>
      <c r="G882">
        <v>0</v>
      </c>
      <c r="H882" s="22" t="str">
        <f>INDEX(Bar_data!$A$3:$B$140,MATCH(C882,Bar_data!$A$3:$A$140,FALSE),2)</f>
        <v>Trust136</v>
      </c>
      <c r="I882" s="22" t="str">
        <f>INDEX(TrustCAHUB_map!$A$2:$D$139,MATCH($C882,TrustCAHUB_map!$A$2:$A$139,FALSE),3)</f>
        <v>North East and Cumbria</v>
      </c>
      <c r="J882" s="22" t="str">
        <f>INDEX(TrustCAHUB_map!$A$2:$D$139,MATCH($C882,TrustCAHUB_map!$A$2:$A$139,FALSE),4)</f>
        <v>North East</v>
      </c>
    </row>
    <row r="883" spans="1:10" x14ac:dyDescent="0.3">
      <c r="A883" s="22" t="str">
        <f t="shared" si="13"/>
        <v>'RXP2016Curative70+'</v>
      </c>
      <c r="B883">
        <v>2016</v>
      </c>
      <c r="C883" t="s">
        <v>293</v>
      </c>
      <c r="D883" t="s">
        <v>7</v>
      </c>
      <c r="E883" t="s">
        <v>628</v>
      </c>
      <c r="F883">
        <v>3</v>
      </c>
      <c r="G883">
        <v>0</v>
      </c>
      <c r="H883" s="22" t="str">
        <f>INDEX(Bar_data!$A$3:$B$140,MATCH(C883,Bar_data!$A$3:$A$140,FALSE),2)</f>
        <v>Trust136</v>
      </c>
      <c r="I883" s="22" t="str">
        <f>INDEX(TrustCAHUB_map!$A$2:$D$139,MATCH($C883,TrustCAHUB_map!$A$2:$A$139,FALSE),3)</f>
        <v>North East and Cumbria</v>
      </c>
      <c r="J883" s="22" t="str">
        <f>INDEX(TrustCAHUB_map!$A$2:$D$139,MATCH($C883,TrustCAHUB_map!$A$2:$A$139,FALSE),4)</f>
        <v>North East</v>
      </c>
    </row>
    <row r="884" spans="1:10" x14ac:dyDescent="0.3">
      <c r="A884" s="22" t="str">
        <f t="shared" si="13"/>
        <v>'RXQ2016Palliative50-69'</v>
      </c>
      <c r="B884">
        <v>2016</v>
      </c>
      <c r="C884" t="s">
        <v>294</v>
      </c>
      <c r="D884" t="s">
        <v>8</v>
      </c>
      <c r="E884" t="s">
        <v>627</v>
      </c>
      <c r="F884">
        <v>8</v>
      </c>
      <c r="G884">
        <v>1</v>
      </c>
      <c r="H884" s="22" t="str">
        <f>INDEX(Bar_data!$A$3:$B$140,MATCH(C884,Bar_data!$A$3:$A$140,FALSE),2)</f>
        <v>Trust137</v>
      </c>
      <c r="I884" s="22" t="str">
        <f>INDEX(TrustCAHUB_map!$A$2:$D$139,MATCH($C884,TrustCAHUB_map!$A$2:$A$139,FALSE),3)</f>
        <v>Thames Valley</v>
      </c>
      <c r="J884" s="22" t="str">
        <f>INDEX(TrustCAHUB_map!$A$2:$D$139,MATCH($C884,TrustCAHUB_map!$A$2:$A$139,FALSE),4)</f>
        <v>Wessex</v>
      </c>
    </row>
    <row r="885" spans="1:10" x14ac:dyDescent="0.3">
      <c r="A885" s="22" t="str">
        <f t="shared" si="13"/>
        <v>'RXQ2016Palliative70+'</v>
      </c>
      <c r="B885">
        <v>2016</v>
      </c>
      <c r="C885" t="s">
        <v>294</v>
      </c>
      <c r="D885" t="s">
        <v>8</v>
      </c>
      <c r="E885" t="s">
        <v>628</v>
      </c>
      <c r="F885">
        <v>8</v>
      </c>
      <c r="G885">
        <v>1</v>
      </c>
      <c r="H885" s="22" t="str">
        <f>INDEX(Bar_data!$A$3:$B$140,MATCH(C885,Bar_data!$A$3:$A$140,FALSE),2)</f>
        <v>Trust137</v>
      </c>
      <c r="I885" s="22" t="str">
        <f>INDEX(TrustCAHUB_map!$A$2:$D$139,MATCH($C885,TrustCAHUB_map!$A$2:$A$139,FALSE),3)</f>
        <v>Thames Valley</v>
      </c>
      <c r="J885" s="22" t="str">
        <f>INDEX(TrustCAHUB_map!$A$2:$D$139,MATCH($C885,TrustCAHUB_map!$A$2:$A$139,FALSE),4)</f>
        <v>Wessex</v>
      </c>
    </row>
    <row r="886" spans="1:10" x14ac:dyDescent="0.3">
      <c r="A886" s="22" t="str">
        <f t="shared" si="13"/>
        <v>'RXQ2016Curative70+'</v>
      </c>
      <c r="B886">
        <v>2016</v>
      </c>
      <c r="C886" t="s">
        <v>294</v>
      </c>
      <c r="D886" t="s">
        <v>7</v>
      </c>
      <c r="E886" t="s">
        <v>628</v>
      </c>
      <c r="F886">
        <v>1</v>
      </c>
      <c r="G886">
        <v>0</v>
      </c>
      <c r="H886" s="22" t="str">
        <f>INDEX(Bar_data!$A$3:$B$140,MATCH(C886,Bar_data!$A$3:$A$140,FALSE),2)</f>
        <v>Trust137</v>
      </c>
      <c r="I886" s="22" t="str">
        <f>INDEX(TrustCAHUB_map!$A$2:$D$139,MATCH($C886,TrustCAHUB_map!$A$2:$A$139,FALSE),3)</f>
        <v>Thames Valley</v>
      </c>
      <c r="J886" s="22" t="str">
        <f>INDEX(TrustCAHUB_map!$A$2:$D$139,MATCH($C886,TrustCAHUB_map!$A$2:$A$139,FALSE),4)</f>
        <v>Wessex</v>
      </c>
    </row>
    <row r="887" spans="1:10" x14ac:dyDescent="0.3">
      <c r="A887" s="22" t="str">
        <f t="shared" si="13"/>
        <v>'RXR2016Palliative18-49'</v>
      </c>
      <c r="B887">
        <v>2016</v>
      </c>
      <c r="C887" t="s">
        <v>295</v>
      </c>
      <c r="D887" t="s">
        <v>8</v>
      </c>
      <c r="E887" t="s">
        <v>153</v>
      </c>
      <c r="F887">
        <v>1</v>
      </c>
      <c r="G887">
        <v>0</v>
      </c>
      <c r="H887" s="22" t="str">
        <f>INDEX(Bar_data!$A$3:$B$140,MATCH(C887,Bar_data!$A$3:$A$140,FALSE),2)</f>
        <v>Trust138</v>
      </c>
      <c r="I887" s="22" t="str">
        <f>INDEX(TrustCAHUB_map!$A$2:$D$139,MATCH($C887,TrustCAHUB_map!$A$2:$A$139,FALSE),3)</f>
        <v>Lancashire and South Cumbria</v>
      </c>
      <c r="J887" s="22" t="str">
        <f>INDEX(TrustCAHUB_map!$A$2:$D$139,MATCH($C887,TrustCAHUB_map!$A$2:$A$139,FALSE),4)</f>
        <v>North West</v>
      </c>
    </row>
    <row r="888" spans="1:10" x14ac:dyDescent="0.3">
      <c r="A888" s="22" t="str">
        <f t="shared" si="13"/>
        <v>'RXR2016Palliative50-69'</v>
      </c>
      <c r="B888">
        <v>2016</v>
      </c>
      <c r="C888" t="s">
        <v>295</v>
      </c>
      <c r="D888" t="s">
        <v>8</v>
      </c>
      <c r="E888" t="s">
        <v>627</v>
      </c>
      <c r="F888">
        <v>10</v>
      </c>
      <c r="G888">
        <v>1</v>
      </c>
      <c r="H888" s="22" t="str">
        <f>INDEX(Bar_data!$A$3:$B$140,MATCH(C888,Bar_data!$A$3:$A$140,FALSE),2)</f>
        <v>Trust138</v>
      </c>
      <c r="I888" s="22" t="str">
        <f>INDEX(TrustCAHUB_map!$A$2:$D$139,MATCH($C888,TrustCAHUB_map!$A$2:$A$139,FALSE),3)</f>
        <v>Lancashire and South Cumbria</v>
      </c>
      <c r="J888" s="22" t="str">
        <f>INDEX(TrustCAHUB_map!$A$2:$D$139,MATCH($C888,TrustCAHUB_map!$A$2:$A$139,FALSE),4)</f>
        <v>North West</v>
      </c>
    </row>
    <row r="889" spans="1:10" x14ac:dyDescent="0.3">
      <c r="A889" s="22" t="str">
        <f t="shared" si="13"/>
        <v>'RXR2016Palliative70+'</v>
      </c>
      <c r="B889">
        <v>2016</v>
      </c>
      <c r="C889" t="s">
        <v>295</v>
      </c>
      <c r="D889" t="s">
        <v>8</v>
      </c>
      <c r="E889" t="s">
        <v>628</v>
      </c>
      <c r="F889">
        <v>19</v>
      </c>
      <c r="G889">
        <v>2</v>
      </c>
      <c r="H889" s="22" t="str">
        <f>INDEX(Bar_data!$A$3:$B$140,MATCH(C889,Bar_data!$A$3:$A$140,FALSE),2)</f>
        <v>Trust138</v>
      </c>
      <c r="I889" s="22" t="str">
        <f>INDEX(TrustCAHUB_map!$A$2:$D$139,MATCH($C889,TrustCAHUB_map!$A$2:$A$139,FALSE),3)</f>
        <v>Lancashire and South Cumbria</v>
      </c>
      <c r="J889" s="22" t="str">
        <f>INDEX(TrustCAHUB_map!$A$2:$D$139,MATCH($C889,TrustCAHUB_map!$A$2:$A$139,FALSE),4)</f>
        <v>North West</v>
      </c>
    </row>
    <row r="890" spans="1:10" x14ac:dyDescent="0.3">
      <c r="A890" s="22" t="str">
        <f t="shared" si="13"/>
        <v>'RXR2016Curative70+'</v>
      </c>
      <c r="B890">
        <v>2016</v>
      </c>
      <c r="C890" t="s">
        <v>295</v>
      </c>
      <c r="D890" t="s">
        <v>7</v>
      </c>
      <c r="E890" t="s">
        <v>628</v>
      </c>
      <c r="F890">
        <v>1</v>
      </c>
      <c r="G890">
        <v>0</v>
      </c>
      <c r="H890" s="22" t="str">
        <f>INDEX(Bar_data!$A$3:$B$140,MATCH(C890,Bar_data!$A$3:$A$140,FALSE),2)</f>
        <v>Trust138</v>
      </c>
      <c r="I890" s="22" t="str">
        <f>INDEX(TrustCAHUB_map!$A$2:$D$139,MATCH($C890,TrustCAHUB_map!$A$2:$A$139,FALSE),3)</f>
        <v>Lancashire and South Cumbria</v>
      </c>
      <c r="J890" s="22" t="str">
        <f>INDEX(TrustCAHUB_map!$A$2:$D$139,MATCH($C890,TrustCAHUB_map!$A$2:$A$139,FALSE),4)</f>
        <v>North West</v>
      </c>
    </row>
    <row r="891" spans="1:10" x14ac:dyDescent="0.3">
      <c r="A891" s="22" t="str">
        <f t="shared" si="13"/>
        <v>'RXW2016Palliative18-49'</v>
      </c>
      <c r="B891">
        <v>2016</v>
      </c>
      <c r="C891" t="s">
        <v>296</v>
      </c>
      <c r="D891" t="s">
        <v>8</v>
      </c>
      <c r="E891" t="s">
        <v>153</v>
      </c>
      <c r="F891">
        <v>3</v>
      </c>
      <c r="G891">
        <v>0</v>
      </c>
      <c r="H891" s="22" t="str">
        <f>INDEX(Bar_data!$A$3:$B$140,MATCH(C891,Bar_data!$A$3:$A$140,FALSE),2)</f>
        <v>Trust139</v>
      </c>
      <c r="I891" s="22" t="str">
        <f>INDEX(TrustCAHUB_map!$A$2:$D$139,MATCH($C891,TrustCAHUB_map!$A$2:$A$139,FALSE),3)</f>
        <v>West Midlands</v>
      </c>
      <c r="J891" s="22" t="str">
        <f>INDEX(TrustCAHUB_map!$A$2:$D$139,MATCH($C891,TrustCAHUB_map!$A$2:$A$139,FALSE),4)</f>
        <v>West Midlands</v>
      </c>
    </row>
    <row r="892" spans="1:10" x14ac:dyDescent="0.3">
      <c r="A892" s="22" t="str">
        <f t="shared" si="13"/>
        <v>'RXW2016Palliative50-69'</v>
      </c>
      <c r="B892">
        <v>2016</v>
      </c>
      <c r="C892" t="s">
        <v>296</v>
      </c>
      <c r="D892" t="s">
        <v>8</v>
      </c>
      <c r="E892" t="s">
        <v>627</v>
      </c>
      <c r="F892">
        <v>10</v>
      </c>
      <c r="G892">
        <v>2</v>
      </c>
      <c r="H892" s="22" t="str">
        <f>INDEX(Bar_data!$A$3:$B$140,MATCH(C892,Bar_data!$A$3:$A$140,FALSE),2)</f>
        <v>Trust139</v>
      </c>
      <c r="I892" s="22" t="str">
        <f>INDEX(TrustCAHUB_map!$A$2:$D$139,MATCH($C892,TrustCAHUB_map!$A$2:$A$139,FALSE),3)</f>
        <v>West Midlands</v>
      </c>
      <c r="J892" s="22" t="str">
        <f>INDEX(TrustCAHUB_map!$A$2:$D$139,MATCH($C892,TrustCAHUB_map!$A$2:$A$139,FALSE),4)</f>
        <v>West Midlands</v>
      </c>
    </row>
    <row r="893" spans="1:10" x14ac:dyDescent="0.3">
      <c r="A893" s="22" t="str">
        <f t="shared" si="13"/>
        <v>'RXW2016Not assigned70+'</v>
      </c>
      <c r="B893">
        <v>2016</v>
      </c>
      <c r="C893" t="s">
        <v>296</v>
      </c>
      <c r="D893" t="s">
        <v>477</v>
      </c>
      <c r="E893" t="s">
        <v>628</v>
      </c>
      <c r="F893">
        <v>1</v>
      </c>
      <c r="G893">
        <v>0</v>
      </c>
      <c r="H893" s="22" t="str">
        <f>INDEX(Bar_data!$A$3:$B$140,MATCH(C893,Bar_data!$A$3:$A$140,FALSE),2)</f>
        <v>Trust139</v>
      </c>
      <c r="I893" s="22" t="str">
        <f>INDEX(TrustCAHUB_map!$A$2:$D$139,MATCH($C893,TrustCAHUB_map!$A$2:$A$139,FALSE),3)</f>
        <v>West Midlands</v>
      </c>
      <c r="J893" s="22" t="str">
        <f>INDEX(TrustCAHUB_map!$A$2:$D$139,MATCH($C893,TrustCAHUB_map!$A$2:$A$139,FALSE),4)</f>
        <v>West Midlands</v>
      </c>
    </row>
    <row r="894" spans="1:10" x14ac:dyDescent="0.3">
      <c r="A894" s="22" t="str">
        <f t="shared" si="13"/>
        <v>'RXW2016Curative70+'</v>
      </c>
      <c r="B894">
        <v>2016</v>
      </c>
      <c r="C894" t="s">
        <v>296</v>
      </c>
      <c r="D894" t="s">
        <v>7</v>
      </c>
      <c r="E894" t="s">
        <v>628</v>
      </c>
      <c r="F894">
        <v>3</v>
      </c>
      <c r="G894">
        <v>0</v>
      </c>
      <c r="H894" s="22" t="str">
        <f>INDEX(Bar_data!$A$3:$B$140,MATCH(C894,Bar_data!$A$3:$A$140,FALSE),2)</f>
        <v>Trust139</v>
      </c>
      <c r="I894" s="22" t="str">
        <f>INDEX(TrustCAHUB_map!$A$2:$D$139,MATCH($C894,TrustCAHUB_map!$A$2:$A$139,FALSE),3)</f>
        <v>West Midlands</v>
      </c>
      <c r="J894" s="22" t="str">
        <f>INDEX(TrustCAHUB_map!$A$2:$D$139,MATCH($C894,TrustCAHUB_map!$A$2:$A$139,FALSE),4)</f>
        <v>West Midlands</v>
      </c>
    </row>
    <row r="895" spans="1:10" x14ac:dyDescent="0.3">
      <c r="A895" s="22" t="str">
        <f t="shared" si="13"/>
        <v>'RXW2016Palliative70+'</v>
      </c>
      <c r="B895">
        <v>2016</v>
      </c>
      <c r="C895" t="s">
        <v>296</v>
      </c>
      <c r="D895" t="s">
        <v>8</v>
      </c>
      <c r="E895" t="s">
        <v>628</v>
      </c>
      <c r="F895">
        <v>7</v>
      </c>
      <c r="G895">
        <v>0</v>
      </c>
      <c r="H895" s="22" t="str">
        <f>INDEX(Bar_data!$A$3:$B$140,MATCH(C895,Bar_data!$A$3:$A$140,FALSE),2)</f>
        <v>Trust139</v>
      </c>
      <c r="I895" s="22" t="str">
        <f>INDEX(TrustCAHUB_map!$A$2:$D$139,MATCH($C895,TrustCAHUB_map!$A$2:$A$139,FALSE),3)</f>
        <v>West Midlands</v>
      </c>
      <c r="J895" s="22" t="str">
        <f>INDEX(TrustCAHUB_map!$A$2:$D$139,MATCH($C895,TrustCAHUB_map!$A$2:$A$139,FALSE),4)</f>
        <v>West Midlands</v>
      </c>
    </row>
    <row r="896" spans="1:10" x14ac:dyDescent="0.3">
      <c r="A896" s="22" t="str">
        <f t="shared" si="13"/>
        <v>'RYJ2016Palliative18-49'</v>
      </c>
      <c r="B896">
        <v>2016</v>
      </c>
      <c r="C896" t="s">
        <v>297</v>
      </c>
      <c r="D896" t="s">
        <v>8</v>
      </c>
      <c r="E896" t="s">
        <v>153</v>
      </c>
      <c r="F896">
        <v>1</v>
      </c>
      <c r="G896">
        <v>0</v>
      </c>
      <c r="H896" s="22" t="str">
        <f>INDEX(Bar_data!$A$3:$B$140,MATCH(C896,Bar_data!$A$3:$A$140,FALSE),2)</f>
        <v>Trust140</v>
      </c>
      <c r="I896" s="22" t="str">
        <f>INDEX(TrustCAHUB_map!$A$2:$D$139,MATCH($C896,TrustCAHUB_map!$A$2:$A$139,FALSE),3)</f>
        <v>North West and South West London</v>
      </c>
      <c r="J896" s="22" t="str">
        <f>INDEX(TrustCAHUB_map!$A$2:$D$139,MATCH($C896,TrustCAHUB_map!$A$2:$A$139,FALSE),4)</f>
        <v>London</v>
      </c>
    </row>
    <row r="897" spans="1:10" x14ac:dyDescent="0.3">
      <c r="A897" s="22" t="str">
        <f t="shared" si="13"/>
        <v>'RYJ2016Curative50-69'</v>
      </c>
      <c r="B897">
        <v>2016</v>
      </c>
      <c r="C897" t="s">
        <v>297</v>
      </c>
      <c r="D897" t="s">
        <v>7</v>
      </c>
      <c r="E897" t="s">
        <v>627</v>
      </c>
      <c r="F897">
        <v>1</v>
      </c>
      <c r="G897">
        <v>0</v>
      </c>
      <c r="H897" s="22" t="str">
        <f>INDEX(Bar_data!$A$3:$B$140,MATCH(C897,Bar_data!$A$3:$A$140,FALSE),2)</f>
        <v>Trust140</v>
      </c>
      <c r="I897" s="22" t="str">
        <f>INDEX(TrustCAHUB_map!$A$2:$D$139,MATCH($C897,TrustCAHUB_map!$A$2:$A$139,FALSE),3)</f>
        <v>North West and South West London</v>
      </c>
      <c r="J897" s="22" t="str">
        <f>INDEX(TrustCAHUB_map!$A$2:$D$139,MATCH($C897,TrustCAHUB_map!$A$2:$A$139,FALSE),4)</f>
        <v>London</v>
      </c>
    </row>
    <row r="898" spans="1:10" x14ac:dyDescent="0.3">
      <c r="A898" s="22" t="str">
        <f t="shared" si="13"/>
        <v>'RYJ2016Palliative50-69'</v>
      </c>
      <c r="B898">
        <v>2016</v>
      </c>
      <c r="C898" t="s">
        <v>297</v>
      </c>
      <c r="D898" t="s">
        <v>8</v>
      </c>
      <c r="E898" t="s">
        <v>627</v>
      </c>
      <c r="F898">
        <v>22</v>
      </c>
      <c r="G898">
        <v>3</v>
      </c>
      <c r="H898" s="22" t="str">
        <f>INDEX(Bar_data!$A$3:$B$140,MATCH(C898,Bar_data!$A$3:$A$140,FALSE),2)</f>
        <v>Trust140</v>
      </c>
      <c r="I898" s="22" t="str">
        <f>INDEX(TrustCAHUB_map!$A$2:$D$139,MATCH($C898,TrustCAHUB_map!$A$2:$A$139,FALSE),3)</f>
        <v>North West and South West London</v>
      </c>
      <c r="J898" s="22" t="str">
        <f>INDEX(TrustCAHUB_map!$A$2:$D$139,MATCH($C898,TrustCAHUB_map!$A$2:$A$139,FALSE),4)</f>
        <v>London</v>
      </c>
    </row>
    <row r="899" spans="1:10" x14ac:dyDescent="0.3">
      <c r="A899" s="22" t="str">
        <f t="shared" ref="A899:A903" si="14">"'"&amp;C899&amp;B899&amp;D899&amp;E899&amp;"'"</f>
        <v>'RYJ2016Palliative70+'</v>
      </c>
      <c r="B899">
        <v>2016</v>
      </c>
      <c r="C899" t="s">
        <v>297</v>
      </c>
      <c r="D899" t="s">
        <v>8</v>
      </c>
      <c r="E899" t="s">
        <v>628</v>
      </c>
      <c r="F899">
        <v>13</v>
      </c>
      <c r="G899">
        <v>1</v>
      </c>
      <c r="H899" s="22" t="str">
        <f>INDEX(Bar_data!$A$3:$B$140,MATCH(C899,Bar_data!$A$3:$A$140,FALSE),2)</f>
        <v>Trust140</v>
      </c>
      <c r="I899" s="22" t="str">
        <f>INDEX(TrustCAHUB_map!$A$2:$D$139,MATCH($C899,TrustCAHUB_map!$A$2:$A$139,FALSE),3)</f>
        <v>North West and South West London</v>
      </c>
      <c r="J899" s="22" t="str">
        <f>INDEX(TrustCAHUB_map!$A$2:$D$139,MATCH($C899,TrustCAHUB_map!$A$2:$A$139,FALSE),4)</f>
        <v>London</v>
      </c>
    </row>
    <row r="900" spans="1:10" x14ac:dyDescent="0.3">
      <c r="A900" s="22" t="str">
        <f t="shared" si="14"/>
        <v>'RYJ2016Curative70+'</v>
      </c>
      <c r="B900">
        <v>2016</v>
      </c>
      <c r="C900" t="s">
        <v>297</v>
      </c>
      <c r="D900" t="s">
        <v>7</v>
      </c>
      <c r="E900" t="s">
        <v>628</v>
      </c>
      <c r="F900">
        <v>2</v>
      </c>
      <c r="G900">
        <v>0</v>
      </c>
      <c r="H900" s="22" t="str">
        <f>INDEX(Bar_data!$A$3:$B$140,MATCH(C900,Bar_data!$A$3:$A$140,FALSE),2)</f>
        <v>Trust140</v>
      </c>
      <c r="I900" s="22" t="str">
        <f>INDEX(TrustCAHUB_map!$A$2:$D$139,MATCH($C900,TrustCAHUB_map!$A$2:$A$139,FALSE),3)</f>
        <v>North West and South West London</v>
      </c>
      <c r="J900" s="22" t="str">
        <f>INDEX(TrustCAHUB_map!$A$2:$D$139,MATCH($C900,TrustCAHUB_map!$A$2:$A$139,FALSE),4)</f>
        <v>London</v>
      </c>
    </row>
    <row r="901" spans="1:10" x14ac:dyDescent="0.3">
      <c r="A901" s="22" t="str">
        <f t="shared" si="14"/>
        <v>'RYR2016Curative50-69'</v>
      </c>
      <c r="B901">
        <v>2016</v>
      </c>
      <c r="C901" t="s">
        <v>298</v>
      </c>
      <c r="D901" t="s">
        <v>7</v>
      </c>
      <c r="E901" t="s">
        <v>627</v>
      </c>
      <c r="F901">
        <v>2</v>
      </c>
      <c r="G901">
        <v>0</v>
      </c>
      <c r="H901" s="22" t="str">
        <f>INDEX(Bar_data!$A$3:$B$140,MATCH(C901,Bar_data!$A$3:$A$140,FALSE),2)</f>
        <v>Trust141</v>
      </c>
      <c r="I901" s="22" t="str">
        <f>INDEX(TrustCAHUB_map!$A$2:$D$139,MATCH($C901,TrustCAHUB_map!$A$2:$A$139,FALSE),3)</f>
        <v>Surrey and Sussex</v>
      </c>
      <c r="J901" s="22" t="str">
        <f>INDEX(TrustCAHUB_map!$A$2:$D$139,MATCH($C901,TrustCAHUB_map!$A$2:$A$139,FALSE),4)</f>
        <v>South East</v>
      </c>
    </row>
    <row r="902" spans="1:10" x14ac:dyDescent="0.3">
      <c r="A902" s="22" t="str">
        <f t="shared" si="14"/>
        <v>'RYR2016Palliative50-69'</v>
      </c>
      <c r="B902">
        <v>2016</v>
      </c>
      <c r="C902" t="s">
        <v>298</v>
      </c>
      <c r="D902" t="s">
        <v>8</v>
      </c>
      <c r="E902" t="s">
        <v>627</v>
      </c>
      <c r="F902">
        <v>9</v>
      </c>
      <c r="G902">
        <v>2</v>
      </c>
      <c r="H902" s="22" t="str">
        <f>INDEX(Bar_data!$A$3:$B$140,MATCH(C902,Bar_data!$A$3:$A$140,FALSE),2)</f>
        <v>Trust141</v>
      </c>
      <c r="I902" s="22" t="str">
        <f>INDEX(TrustCAHUB_map!$A$2:$D$139,MATCH($C902,TrustCAHUB_map!$A$2:$A$139,FALSE),3)</f>
        <v>Surrey and Sussex</v>
      </c>
      <c r="J902" s="22" t="str">
        <f>INDEX(TrustCAHUB_map!$A$2:$D$139,MATCH($C902,TrustCAHUB_map!$A$2:$A$139,FALSE),4)</f>
        <v>South East</v>
      </c>
    </row>
    <row r="903" spans="1:10" x14ac:dyDescent="0.3">
      <c r="A903" s="22" t="str">
        <f t="shared" si="14"/>
        <v>'RYR2016Palliative70+'</v>
      </c>
      <c r="B903">
        <v>2016</v>
      </c>
      <c r="C903" t="s">
        <v>298</v>
      </c>
      <c r="D903" t="s">
        <v>8</v>
      </c>
      <c r="E903" t="s">
        <v>628</v>
      </c>
      <c r="F903">
        <v>9</v>
      </c>
      <c r="G903">
        <v>1</v>
      </c>
      <c r="H903" s="22" t="str">
        <f>INDEX(Bar_data!$A$3:$B$140,MATCH(C903,Bar_data!$A$3:$A$140,FALSE),2)</f>
        <v>Trust141</v>
      </c>
      <c r="I903" s="22" t="str">
        <f>INDEX(TrustCAHUB_map!$A$2:$D$139,MATCH($C903,TrustCAHUB_map!$A$2:$A$139,FALSE),3)</f>
        <v>Surrey and Sussex</v>
      </c>
      <c r="J903" s="22" t="str">
        <f>INDEX(TrustCAHUB_map!$A$2:$D$139,MATCH($C903,TrustCAHUB_map!$A$2:$A$139,FALSE),4)</f>
        <v>South East</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B2:AH66"/>
  <sheetViews>
    <sheetView showGridLines="0" topLeftCell="A2" zoomScale="50" zoomScaleNormal="50" workbookViewId="0">
      <selection activeCell="AB10" sqref="AB10"/>
    </sheetView>
  </sheetViews>
  <sheetFormatPr defaultColWidth="8.77734375" defaultRowHeight="14.4" x14ac:dyDescent="0.3"/>
  <cols>
    <col min="1" max="7" width="8.77734375" style="3"/>
    <col min="8" max="8" width="9.77734375" style="3" bestFit="1" customWidth="1"/>
    <col min="9" max="13" width="8.77734375" style="3"/>
    <col min="14" max="15" width="8.77734375" style="3" customWidth="1"/>
    <col min="16" max="16384" width="8.77734375" style="3"/>
  </cols>
  <sheetData>
    <row r="2" spans="2:34" ht="24.6" x14ac:dyDescent="0.4">
      <c r="B2" s="23" t="s">
        <v>632</v>
      </c>
      <c r="C2" s="24"/>
      <c r="D2" s="24"/>
      <c r="E2" s="24"/>
      <c r="F2" s="24"/>
      <c r="G2" s="24"/>
      <c r="H2" s="24"/>
      <c r="I2" s="24"/>
      <c r="J2" s="24"/>
    </row>
    <row r="4" spans="2:34" ht="17.399999999999999" x14ac:dyDescent="0.3">
      <c r="B4" s="63" t="s">
        <v>622</v>
      </c>
      <c r="C4" s="36"/>
      <c r="F4" s="63" t="s">
        <v>623</v>
      </c>
      <c r="G4" s="36"/>
      <c r="J4" s="63" t="s">
        <v>624</v>
      </c>
      <c r="L4" s="63"/>
      <c r="N4" s="63" t="s">
        <v>635</v>
      </c>
    </row>
    <row r="5" spans="2:34" x14ac:dyDescent="0.3">
      <c r="N5" s="115" t="str">
        <f>Trust_selected!I24</f>
        <v>NoTrust</v>
      </c>
    </row>
    <row r="6" spans="2:34" ht="15" thickBot="1" x14ac:dyDescent="0.35"/>
    <row r="7" spans="2:34" ht="15.6" x14ac:dyDescent="0.3">
      <c r="B7" s="182" t="str">
        <f ca="1">" " &amp; Trust_selected!$E$2 &amp; ", " &amp; Trust_selected!$E$12 &amp; ", " &amp; Trust_selected!$E$18 &amp;" "</f>
        <v xml:space="preserve"> All adults (ICD10 C00-C97, excl. C44), All intent, 18+ </v>
      </c>
      <c r="C7" s="131"/>
      <c r="D7" s="131"/>
      <c r="E7" s="131"/>
      <c r="F7" s="131"/>
      <c r="G7" s="131"/>
      <c r="H7" s="131"/>
      <c r="I7" s="131"/>
      <c r="J7" s="131"/>
      <c r="K7" s="131"/>
      <c r="L7" s="131"/>
      <c r="M7" s="131"/>
      <c r="N7" s="131"/>
      <c r="O7" s="131"/>
      <c r="P7" s="131"/>
      <c r="Q7" s="131"/>
      <c r="R7" s="131"/>
      <c r="S7" s="131"/>
      <c r="T7" s="131"/>
      <c r="U7" s="131"/>
      <c r="V7" s="131"/>
      <c r="W7" s="131"/>
      <c r="X7" s="131"/>
      <c r="Y7" s="131"/>
      <c r="Z7" s="131"/>
      <c r="AA7" s="131"/>
      <c r="AB7" s="28"/>
      <c r="AC7" s="28"/>
      <c r="AD7" s="28"/>
      <c r="AE7" s="28"/>
      <c r="AF7" s="28"/>
      <c r="AG7" s="28"/>
      <c r="AH7" s="157"/>
    </row>
    <row r="8" spans="2:34" ht="16.2" thickBot="1" x14ac:dyDescent="0.35">
      <c r="B8" s="132"/>
      <c r="C8" s="133"/>
      <c r="D8" s="133"/>
      <c r="E8" s="133"/>
      <c r="F8" s="133"/>
      <c r="G8" s="133"/>
      <c r="H8" s="134"/>
      <c r="I8" s="134"/>
      <c r="J8" s="134"/>
      <c r="K8" s="134"/>
      <c r="L8" s="134"/>
      <c r="M8" s="134"/>
      <c r="N8" s="134"/>
      <c r="O8" s="134"/>
      <c r="P8" s="134"/>
      <c r="Q8" s="134"/>
      <c r="R8" s="134"/>
      <c r="S8" s="134"/>
      <c r="T8" s="133"/>
      <c r="U8" s="133"/>
      <c r="V8" s="133"/>
      <c r="W8" s="133"/>
      <c r="X8" s="133"/>
      <c r="Y8" s="133"/>
      <c r="Z8" s="133"/>
      <c r="AA8" s="133"/>
      <c r="AB8" s="29"/>
      <c r="AC8" s="29"/>
      <c r="AD8" s="29"/>
      <c r="AE8" s="29"/>
      <c r="AF8" s="29"/>
      <c r="AG8" s="29"/>
      <c r="AH8" s="151"/>
    </row>
    <row r="9" spans="2:34" ht="21.45" customHeight="1" thickBot="1" x14ac:dyDescent="0.35">
      <c r="B9" s="135"/>
      <c r="C9" s="133"/>
      <c r="D9" s="133"/>
      <c r="E9" s="133"/>
      <c r="F9" s="133"/>
      <c r="G9" s="133"/>
      <c r="H9" s="259">
        <v>2015</v>
      </c>
      <c r="I9" s="260"/>
      <c r="J9" s="260"/>
      <c r="K9" s="260"/>
      <c r="L9" s="260"/>
      <c r="M9" s="261"/>
      <c r="N9" s="262">
        <v>2016</v>
      </c>
      <c r="O9" s="263"/>
      <c r="P9" s="263"/>
      <c r="Q9" s="263"/>
      <c r="R9" s="263"/>
      <c r="S9" s="263"/>
      <c r="T9" s="301" t="s">
        <v>681</v>
      </c>
      <c r="U9" s="302"/>
      <c r="V9" s="302"/>
      <c r="W9" s="302"/>
      <c r="X9" s="302"/>
      <c r="Y9" s="302"/>
      <c r="Z9" s="302"/>
      <c r="AA9" s="302"/>
      <c r="AB9" s="296" t="s">
        <v>681</v>
      </c>
      <c r="AC9" s="260"/>
      <c r="AD9" s="260"/>
      <c r="AE9" s="260"/>
      <c r="AF9" s="260"/>
      <c r="AG9" s="260"/>
      <c r="AH9" s="297"/>
    </row>
    <row r="10" spans="2:34" ht="16.2" thickBot="1" x14ac:dyDescent="0.35">
      <c r="B10" s="135"/>
      <c r="C10" s="133"/>
      <c r="D10" s="133"/>
      <c r="E10" s="133"/>
      <c r="F10" s="133"/>
      <c r="G10" s="133"/>
      <c r="H10" s="298" t="s">
        <v>479</v>
      </c>
      <c r="I10" s="299"/>
      <c r="J10" s="299" t="s">
        <v>480</v>
      </c>
      <c r="K10" s="299"/>
      <c r="L10" s="299" t="s">
        <v>481</v>
      </c>
      <c r="M10" s="300"/>
      <c r="N10" s="299" t="s">
        <v>479</v>
      </c>
      <c r="O10" s="299"/>
      <c r="P10" s="299" t="s">
        <v>480</v>
      </c>
      <c r="Q10" s="299"/>
      <c r="R10" s="299" t="s">
        <v>481</v>
      </c>
      <c r="S10" s="299"/>
      <c r="T10" s="303" t="s">
        <v>647</v>
      </c>
      <c r="U10" s="304"/>
      <c r="V10" s="304"/>
      <c r="W10" s="304"/>
      <c r="X10" s="304"/>
      <c r="Y10" s="304"/>
      <c r="Z10" s="304"/>
      <c r="AA10" s="304"/>
      <c r="AB10" s="158" t="str">
        <f ca="1">COUNTIF(funnel_data!AG:AG, "Decreased") &amp; IF(COUNTIF(funnel_data!AG:AG, "Decreased")&lt;=1, " trust", " trusts") &amp; " with descreased rate:"</f>
        <v>4 trusts with descreased rate:</v>
      </c>
      <c r="AC10" s="94"/>
      <c r="AD10" s="94"/>
      <c r="AE10" s="94"/>
      <c r="AF10" s="124" t="str">
        <f ca="1">COUNTIF(funnel_data!AG:AG, "Increased") &amp; IF(COUNTIF(funnel_data!AG:AG, "Increased")&lt;=1, " trust", " trusts") &amp; " with increased rate:"</f>
        <v>2 trusts with increased rate:</v>
      </c>
      <c r="AG10" s="94"/>
      <c r="AH10" s="159"/>
    </row>
    <row r="11" spans="2:34" ht="15.6" x14ac:dyDescent="0.3">
      <c r="B11" s="136"/>
      <c r="C11" s="137" t="str">
        <f>"Selected trust (" &amp; Trust_selected!$I$24&amp;")"</f>
        <v>Selected trust (NoTrust)</v>
      </c>
      <c r="D11" s="131"/>
      <c r="E11" s="131"/>
      <c r="F11" s="131"/>
      <c r="G11" s="131"/>
      <c r="H11" s="292">
        <f ca="1">IF(AND(Trust_selected!$E$12="All intent",Trust_selected!$E$18="18+"), SUMIFS(INDIRECT("'"&amp;Trust_selected!$H$2&amp;"'!F:F"),INDIRECT("'"&amp;Trust_selected!$H$2&amp;"'!B:B"),H$9,INDIRECT("'"&amp;Trust_selected!$H$2&amp;"'!H:H"),Trust_selected!$E$24), IF(Trust_selected!$E$12="All intent", SUMIFS(INDIRECT("'"&amp;Trust_selected!$H$2&amp;"'!F:F"),INDIRECT("'"&amp;Trust_selected!$H$2&amp;"'!B:B"),H$9,INDIRECT("'"&amp;Trust_selected!$H$2&amp;"'!E:E"),Trust_selected!$E$18,INDIRECT("'"&amp;Trust_selected!$H$2&amp;"'!H:H"),Trust_selected!$E$24), IF(Trust_selected!$E$18="18+", SUMIFS(INDIRECT("'"&amp;Trust_selected!$H$2&amp;"'!F:F"),INDIRECT("'"&amp;Trust_selected!$H$2&amp;"'!B:B"),H$9,INDIRECT("'"&amp;Trust_selected!$H$2&amp;"'!D:D"),Trust_selected!$E$12,INDIRECT("'"&amp;Trust_selected!$H$2&amp;"'!H:H"),Trust_selected!$E$24), SUMIFS(INDIRECT("'"&amp;Trust_selected!$H$2&amp;"'!F:F"),INDIRECT("'"&amp;Trust_selected!$H$2&amp;"'!B:B"),H$9,INDIRECT("'"&amp;Trust_selected!$H$2&amp;"'!D:D"),Trust_selected!$E$12,INDIRECT("'"&amp;Trust_selected!$H$2&amp;"'!E:E"),Trust_selected!$E$18,INDIRECT("'"&amp;Trust_selected!$H$2&amp;"'!H:H"),Trust_selected!$E$24))))</f>
        <v>0</v>
      </c>
      <c r="I11" s="293"/>
      <c r="J11" s="293">
        <f ca="1">IF( AND(Trust_selected!$E$12="All intent", Trust_selected!$E$18="18+"), SUMIFS(INDIRECT("'"&amp;Trust_selected!$H$2&amp;"'!G:G"), INDIRECT("'"&amp;Trust_selected!$H$2&amp;"'!B:B"), H$9, INDIRECT("'"&amp;Trust_selected!$H$2&amp;"'!H:H"), Trust_selected!$E$24), IF(Trust_selected!$E$12="All intent", SUMIFS(INDIRECT("'"&amp;Trust_selected!$H$2&amp;"'!G:G"), INDIRECT("'"&amp;Trust_selected!$H$2&amp;"'!B:B"),  H$9, INDIRECT("'"&amp;Trust_selected!$H$2&amp;"'!E:E"), Trust_selected!$E$18, INDIRECT("'"&amp;Trust_selected!$H$2&amp;"'!H:H"), Trust_selected!$E$24), IF(Trust_selected!$E$18="18+", SUMIFS(INDIRECT("'"&amp;Trust_selected!$H$2&amp;"'!G:G"), INDIRECT("'"&amp;Trust_selected!$H$2&amp;"'!B:B"),  H$9, INDIRECT("'"&amp;Trust_selected!$H$2&amp;"'!D:D"), Trust_selected!$E$12, INDIRECT("'"&amp;Trust_selected!$H$2&amp;"'!H:H"), Trust_selected!$E$24), SUMIFS(INDIRECT("'"&amp;Trust_selected!$H$2&amp;"'!G:G"), INDIRECT("'"&amp;Trust_selected!$H$2&amp;"'!B:B"), H$9, INDIRECT("'"&amp;Trust_selected!$H$2&amp;"'!D:D"), Trust_selected!$E$12, INDIRECT("'"&amp;Trust_selected!$H$2&amp;"'!E:E"), Trust_selected!$E$18, INDIRECT("'"&amp;Trust_selected!$H$2&amp;"'!H:H"), Trust_selected!$E$24))))</f>
        <v>0</v>
      </c>
      <c r="K11" s="293"/>
      <c r="L11" s="294" t="str">
        <f ca="1">IFERROR(J11/H11*100,"")</f>
        <v/>
      </c>
      <c r="M11" s="295"/>
      <c r="N11" s="292">
        <f ca="1">IF(AND(Trust_selected!$E$12="All intent",Trust_selected!$E$18="18+"), SUMIFS(INDIRECT("'"&amp;Trust_selected!$H$2&amp;"'!F:F"),INDIRECT("'"&amp;Trust_selected!$H$2&amp;"'!B:B"),N$9,INDIRECT("'"&amp;Trust_selected!$H$2&amp;"'!H:H"),Trust_selected!$E$24), IF(Trust_selected!$E$12="All intent", SUMIFS(INDIRECT("'"&amp;Trust_selected!$H$2&amp;"'!F:F"),INDIRECT("'"&amp;Trust_selected!$H$2&amp;"'!B:B"),N$9,INDIRECT("'"&amp;Trust_selected!$H$2&amp;"'!E:E"),Trust_selected!$E$18,INDIRECT("'"&amp;Trust_selected!$H$2&amp;"'!H:H"),Trust_selected!$E$24), IF(Trust_selected!$E$18="18+", SUMIFS(INDIRECT("'"&amp;Trust_selected!$H$2&amp;"'!F:F"),INDIRECT("'"&amp;Trust_selected!$H$2&amp;"'!B:B"),N$9,INDIRECT("'"&amp;Trust_selected!$H$2&amp;"'!D:D"),Trust_selected!$E$12,INDIRECT("'"&amp;Trust_selected!$H$2&amp;"'!H:H"),Trust_selected!$E$24), SUMIFS(INDIRECT("'"&amp;Trust_selected!$H$2&amp;"'!F:F"),INDIRECT("'"&amp;Trust_selected!$H$2&amp;"'!B:B"),N$9,INDIRECT("'"&amp;Trust_selected!$H$2&amp;"'!D:D"),Trust_selected!$E$12,INDIRECT("'"&amp;Trust_selected!$H$2&amp;"'!E:E"),Trust_selected!$E$18,INDIRECT("'"&amp;Trust_selected!$H$2&amp;"'!H:H"),Trust_selected!$E$24))))</f>
        <v>0</v>
      </c>
      <c r="O11" s="293"/>
      <c r="P11" s="293">
        <f ca="1">IF( AND(Trust_selected!$E$12="All intent", Trust_selected!$E$18="18+"), SUMIFS(INDIRECT("'"&amp;Trust_selected!$H$2&amp;"'!G:G"), INDIRECT("'"&amp;Trust_selected!$H$2&amp;"'!B:B"), N$9, INDIRECT("'"&amp;Trust_selected!$H$2&amp;"'!H:H"), Trust_selected!$E$24), IF(Trust_selected!$E$12="All intent", SUMIFS(INDIRECT("'"&amp;Trust_selected!$H$2&amp;"'!G:G"), INDIRECT("'"&amp;Trust_selected!$H$2&amp;"'!B:B"),  N$9, INDIRECT("'"&amp;Trust_selected!$H$2&amp;"'!E:E"), Trust_selected!$E$18, INDIRECT("'"&amp;Trust_selected!$H$2&amp;"'!H:H"), Trust_selected!$E$24), IF(Trust_selected!$E$18="18+", SUMIFS(INDIRECT("'"&amp;Trust_selected!$H$2&amp;"'!G:G"), INDIRECT("'"&amp;Trust_selected!$H$2&amp;"'!B:B"), N$9, INDIRECT("'"&amp;Trust_selected!$H$2&amp;"'!D:D"), Trust_selected!$E$12, INDIRECT("'"&amp;Trust_selected!$H$2&amp;"'!H:H"), Trust_selected!$E$24), SUMIFS(INDIRECT("'"&amp;Trust_selected!$H$2&amp;"'!G:G"), INDIRECT("'"&amp;Trust_selected!$H$2&amp;"'!B:B"),  N$9, INDIRECT("'"&amp;Trust_selected!$H$2&amp;"'!D:D"), Trust_selected!$E$12, INDIRECT("'"&amp;Trust_selected!$H$2&amp;"'!E:E"), Trust_selected!$E$18, INDIRECT("'"&amp;Trust_selected!$H$2&amp;"'!H:H"), Trust_selected!$E$24))))</f>
        <v>0</v>
      </c>
      <c r="Q11" s="293"/>
      <c r="R11" s="294" t="str">
        <f ca="1">IFERROR(P11/N11*100,"")</f>
        <v/>
      </c>
      <c r="S11" s="294"/>
      <c r="T11" s="122" t="str">
        <f ca="1">IFERROR(IF(AND(J11&gt;=5, P11&gt;=5, H11-J11&gt;=5,N11-P11&gt;=5), IF(ABS((R11/100-L11/100)/SQRT((J11+P11)/(H11+N11)*(1-(J11+P11)/(H11+N11))*(1/H11+1/N11)))&lt;1.96,"Change not significant",IF(R11&gt;L11,"Increased","Decreased")), "Numbers too small for two-proportions z-test"), "N/A")</f>
        <v>Numbers too small for two-proportions z-test</v>
      </c>
      <c r="U11" s="121"/>
      <c r="V11" s="121"/>
      <c r="W11" s="121"/>
      <c r="X11" s="133"/>
      <c r="Y11" s="133"/>
      <c r="Z11" s="133"/>
      <c r="AA11" s="133"/>
      <c r="AB11" s="152"/>
      <c r="AC11" s="137" t="str">
        <f t="array" aca="1" ref="AC11" ca="1">IFERROR(INDEX(TrustCAHUB_map!$A$2:$A$139, MATCH(INDEX(funnel_data!$B$3:$B$140,SMALL(IF(funnel_data!$AG$3:$AG$140="Decreased",ROW(funnel_data!$B$3:$B$140)-ROW(funnel_data!$B$3)+1),ROWS(funnel_data!$B$3:$B3))), TrustCAHUB_map!$E$2:$E$139, FALSE)), "")</f>
        <v>RKE</v>
      </c>
      <c r="AD11" s="29"/>
      <c r="AE11" s="29"/>
      <c r="AF11" s="121"/>
      <c r="AG11" s="121" t="str">
        <f t="array" aca="1" ref="AG11" ca="1">IFERROR(INDEX(TrustCAHUB_map!$A$2:$A$139, MATCH(INDEX(funnel_data!$B$3:$B$140,SMALL(IF(funnel_data!$AG$3:$AG$140="Increased",ROW(funnel_data!$B$3:$B$140)-ROW(funnel_data!$B$3)+1),ROWS(funnel_data!$B$3:$B3))), TrustCAHUB_map!$E$2:$E$139, FALSE)), "")</f>
        <v>RA2</v>
      </c>
      <c r="AH11" s="151"/>
    </row>
    <row r="12" spans="2:34" ht="15.6" x14ac:dyDescent="0.3">
      <c r="B12" s="135"/>
      <c r="C12" s="121" t="s">
        <v>638</v>
      </c>
      <c r="D12" s="133"/>
      <c r="E12" s="133"/>
      <c r="F12" s="133"/>
      <c r="G12" s="133"/>
      <c r="H12" s="138"/>
      <c r="I12" s="139"/>
      <c r="J12" s="139"/>
      <c r="K12" s="140"/>
      <c r="L12" s="141"/>
      <c r="M12" s="142" t="str">
        <f ca="1">IF(H11=0, "", INDEX(funnel_2015!$H$3:$H$140,MATCH(Trust_selected!$E$24,funnel_2015!$B$3:$B$140,FALSE))*100)</f>
        <v/>
      </c>
      <c r="N12" s="143"/>
      <c r="O12" s="140"/>
      <c r="P12" s="140"/>
      <c r="Q12" s="140"/>
      <c r="R12" s="141"/>
      <c r="S12" s="141" t="str">
        <f ca="1">IF(N11=0,"",INDEX(funnel_2016!$H$3:$H$140,MATCH(Trust_selected!$E$24,funnel_2016!$B$3:$B$140,FALSE))*100)</f>
        <v/>
      </c>
      <c r="T12" s="122"/>
      <c r="U12" s="121"/>
      <c r="V12" s="121"/>
      <c r="W12" s="121"/>
      <c r="X12" s="133"/>
      <c r="Y12" s="133"/>
      <c r="Z12" s="133"/>
      <c r="AA12" s="133"/>
      <c r="AB12" s="152"/>
      <c r="AC12" s="121" t="str">
        <f t="array" aca="1" ref="AC12" ca="1">IFERROR(INDEX(TrustCAHUB_map!$A$2:$A$139, MATCH(INDEX(funnel_data!$B$3:$B$140,SMALL(IF(funnel_data!$AG$3:$AG$140="Decreased",ROW(funnel_data!$B$3:$B$140)-ROW(funnel_data!$B$3)+1),ROWS(funnel_data!$B$3:$B4))), TrustCAHUB_map!$E$2:$E$139, FALSE)), "")</f>
        <v>RNQ</v>
      </c>
      <c r="AD12" s="29"/>
      <c r="AE12" s="29"/>
      <c r="AF12" s="121"/>
      <c r="AG12" s="121" t="str">
        <f t="array" aca="1" ref="AG12" ca="1">IFERROR(INDEX(TrustCAHUB_map!$A$2:$A$139, MATCH(INDEX(funnel_data!$B$3:$B$140,SMALL(IF(funnel_data!$AG$3:$AG$140="Increased",ROW(funnel_data!$B$3:$B$140)-ROW(funnel_data!$B$3)+1),ROWS(funnel_data!$B$3:$B4))), TrustCAHUB_map!$E$2:$E$139, FALSE)), "")</f>
        <v>RJZ</v>
      </c>
      <c r="AH12" s="151"/>
    </row>
    <row r="13" spans="2:34" ht="15.6" x14ac:dyDescent="0.3">
      <c r="B13" s="135"/>
      <c r="C13" s="121" t="s">
        <v>639</v>
      </c>
      <c r="D13" s="133"/>
      <c r="E13" s="133"/>
      <c r="F13" s="133"/>
      <c r="G13" s="133"/>
      <c r="H13" s="138"/>
      <c r="I13" s="139"/>
      <c r="J13" s="139"/>
      <c r="K13" s="140"/>
      <c r="L13" s="141"/>
      <c r="M13" s="142" t="str">
        <f ca="1">IF(H11=0, "", INDEX(funnel_2015!$J$3:$J$140,MATCH(Trust_selected!$E$24,funnel_2015!$B$3:$B$140,FALSE))*100)</f>
        <v/>
      </c>
      <c r="N13" s="143"/>
      <c r="O13" s="140"/>
      <c r="P13" s="140"/>
      <c r="Q13" s="140"/>
      <c r="R13" s="141"/>
      <c r="S13" s="141" t="str">
        <f ca="1">IF(N11=0,"",INDEX(funnel_2016!$J$3:$J$140,MATCH(Trust_selected!$E$24,funnel_2016!$B$3:$B$140,FALSE))*100)</f>
        <v/>
      </c>
      <c r="T13" s="122"/>
      <c r="U13" s="121"/>
      <c r="V13" s="121"/>
      <c r="W13" s="121"/>
      <c r="X13" s="133"/>
      <c r="Y13" s="133"/>
      <c r="Z13" s="133"/>
      <c r="AA13" s="133"/>
      <c r="AB13" s="152"/>
      <c r="AC13" s="121" t="str">
        <f t="array" aca="1" ref="AC13" ca="1">IFERROR(INDEX(TrustCAHUB_map!$A$2:$A$139, MATCH(INDEX(funnel_data!$B$3:$B$140,SMALL(IF(funnel_data!$AG$3:$AG$140="Decreased",ROW(funnel_data!$B$3:$B$140)-ROW(funnel_data!$B$3)+1),ROWS(funnel_data!$B$3:$B5))), TrustCAHUB_map!$E$2:$E$139, FALSE)), "")</f>
        <v>RVV</v>
      </c>
      <c r="AD13" s="29"/>
      <c r="AE13" s="29"/>
      <c r="AF13" s="121"/>
      <c r="AG13" s="121" t="str">
        <f t="array" aca="1" ref="AG13" ca="1">IFERROR(INDEX(TrustCAHUB_map!$A$2:$A$139, MATCH(INDEX(funnel_data!$B$3:$B$140,SMALL(IF(funnel_data!$AG$3:$AG$140="Increased",ROW(funnel_data!$B$3:$B$140)-ROW(funnel_data!$B$3)+1),ROWS(funnel_data!$B$3:$B5))), TrustCAHUB_map!$E$2:$E$139, FALSE)), "")</f>
        <v/>
      </c>
      <c r="AH13" s="151"/>
    </row>
    <row r="14" spans="2:34" ht="15.6" x14ac:dyDescent="0.3">
      <c r="B14" s="135"/>
      <c r="C14" s="121"/>
      <c r="D14" s="133"/>
      <c r="E14" s="133"/>
      <c r="F14" s="133"/>
      <c r="G14" s="133"/>
      <c r="H14" s="138"/>
      <c r="I14" s="139"/>
      <c r="J14" s="139"/>
      <c r="K14" s="139"/>
      <c r="L14" s="141"/>
      <c r="M14" s="142"/>
      <c r="N14" s="138"/>
      <c r="O14" s="139"/>
      <c r="P14" s="139"/>
      <c r="Q14" s="139"/>
      <c r="R14" s="141"/>
      <c r="S14" s="141"/>
      <c r="T14" s="122"/>
      <c r="U14" s="121"/>
      <c r="V14" s="121"/>
      <c r="W14" s="121"/>
      <c r="X14" s="133"/>
      <c r="Y14" s="133"/>
      <c r="Z14" s="133"/>
      <c r="AA14" s="133"/>
      <c r="AB14" s="152"/>
      <c r="AC14" s="121" t="str">
        <f t="array" aca="1" ref="AC14" ca="1">IFERROR(INDEX(TrustCAHUB_map!$A$2:$A$139, MATCH(INDEX(funnel_data!$B$3:$B$140,SMALL(IF(funnel_data!$AG$3:$AG$140="Decreased",ROW(funnel_data!$B$3:$B$140)-ROW(funnel_data!$B$3)+1),ROWS(funnel_data!$B$3:$B6))), TrustCAHUB_map!$E$2:$E$139, FALSE)), "")</f>
        <v>RX1</v>
      </c>
      <c r="AD14" s="29"/>
      <c r="AE14" s="29"/>
      <c r="AF14" s="121"/>
      <c r="AG14" s="121" t="str">
        <f t="array" aca="1" ref="AG14" ca="1">IFERROR(INDEX(TrustCAHUB_map!$A$2:$A$139, MATCH(INDEX(funnel_data!$B$3:$B$140,SMALL(IF(funnel_data!$AG$3:$AG$140="Increased",ROW(funnel_data!$B$3:$B$140)-ROW(funnel_data!$B$3)+1),ROWS(funnel_data!$B$3:$B6))), TrustCAHUB_map!$E$2:$E$139, FALSE)), "")</f>
        <v/>
      </c>
      <c r="AH14" s="151"/>
    </row>
    <row r="15" spans="2:34" ht="15.6" x14ac:dyDescent="0.3">
      <c r="B15" s="135"/>
      <c r="C15" s="121" t="str">
        <f>"All trusts "</f>
        <v xml:space="preserve">All trusts </v>
      </c>
      <c r="D15" s="133"/>
      <c r="E15" s="133"/>
      <c r="F15" s="133"/>
      <c r="G15" s="133"/>
      <c r="H15" s="283">
        <f ca="1" xml:space="preserve"> IF(AND(Trust_selected!$E$12="All intent",Trust_selected!$E$18="18+"), SUMIFS(INDIRECT("'"&amp;Trust_selected!$H$2&amp;"'!F:F"),INDIRECT("'"&amp;Trust_selected!$H$2&amp;"'!B:B"),H$9), IF(Trust_selected!$E$12="All intent", SUMIFS(INDIRECT("'"&amp;Trust_selected!$H$2&amp;"'!F:F"),INDIRECT("'"&amp;Trust_selected!$H$2&amp;"'!B:B"),H$9,INDIRECT("'"&amp;Trust_selected!$H$2&amp;"'!E:E"),Trust_selected!$E$18), IF(Trust_selected!$E$18="18+", SUMIFS(INDIRECT("'"&amp;Trust_selected!$H$2&amp;"'!F:F"),INDIRECT("'"&amp;Trust_selected!$H$2&amp;"'!B:B"),H$9,INDIRECT("'"&amp;Trust_selected!$H$2&amp;"'!D:D"),Trust_selected!$E$12), SUMIFS(INDIRECT("'"&amp;Trust_selected!$H$2&amp;"'!F:F"),INDIRECT("'"&amp;Trust_selected!$H$2&amp;"'!B:B"),H$9,INDIRECT("'"&amp;Trust_selected!$H$2&amp;"'!D:D"),Trust_selected!$E$12,INDIRECT("'"&amp;Trust_selected!$H$2&amp;"'!E:E"),Trust_selected!$E$18))))</f>
        <v>113577</v>
      </c>
      <c r="I15" s="284"/>
      <c r="J15" s="284">
        <f ca="1">IF(AND(Trust_selected!$E$12="All intent",Trust_selected!$E$18="18+"), SUMIFS(INDIRECT("'"&amp;Trust_selected!$H$2&amp;"'!G:G"),INDIRECT("'"&amp;Trust_selected!$H$2&amp;"'!B:B"),H$9), IF(Trust_selected!$E$12="All intent", SUMIFS(INDIRECT("'"&amp;Trust_selected!$H$2&amp;"'!G:G"),INDIRECT("'"&amp;Trust_selected!$H$2&amp;"'!B:B"),H$9,INDIRECT("'"&amp;Trust_selected!$H$2&amp;"'!E:E"),Trust_selected!$E$18), IF(Trust_selected!$E$18="18+", SUMIFS(INDIRECT("'"&amp;Trust_selected!$H$2&amp;"'!G:G"),INDIRECT("'"&amp;Trust_selected!$H$2&amp;"'!B:B"),H$9,INDIRECT("'"&amp;Trust_selected!$H$2&amp;"'!D:D"),Trust_selected!$E$12), SUMIFS(INDIRECT("'"&amp;Trust_selected!$H$2&amp;"'!G:G"),INDIRECT("'"&amp;Trust_selected!$H$2&amp;"'!B:B"),H$9,INDIRECT("'"&amp;Trust_selected!$H$2&amp;"'!D:D"),Trust_selected!$E$12,INDIRECT("'"&amp;Trust_selected!$H$2&amp;"'!E:E"),Trust_selected!$E$18))))</f>
        <v>4957</v>
      </c>
      <c r="K15" s="284"/>
      <c r="L15" s="285">
        <f ca="1">IFERROR(J15/H15*100,"")</f>
        <v>4.3644399834473528</v>
      </c>
      <c r="M15" s="286"/>
      <c r="N15" s="283">
        <f ca="1" xml:space="preserve"> IF(AND(Trust_selected!$E$12="All intent",Trust_selected!$E$18="18+"), SUMIFS(INDIRECT("'"&amp;Trust_selected!$H$2&amp;"'!F:F"),INDIRECT("'"&amp;Trust_selected!$H$2&amp;"'!B:B"),N$9), IF(Trust_selected!$E$12="All intent", SUMIFS(INDIRECT("'"&amp;Trust_selected!$H$2&amp;"'!F:F"),INDIRECT("'"&amp;Trust_selected!$H$2&amp;"'!B:B"),N$9,INDIRECT("'"&amp;Trust_selected!$H$2&amp;"'!E:E"),Trust_selected!$E$18), IF(Trust_selected!$E$18="18+", SUMIFS(INDIRECT("'"&amp;Trust_selected!$H$2&amp;"'!F:F"),INDIRECT("'"&amp;Trust_selected!$H$2&amp;"'!B:B"),N$9,INDIRECT("'"&amp;Trust_selected!$H$2&amp;"'!D:D"),Trust_selected!$E$12), SUMIFS(INDIRECT("'"&amp;Trust_selected!$H$2&amp;"'!F:F"),INDIRECT("'"&amp;Trust_selected!$H$2&amp;"'!B:B"),N$9,INDIRECT("'"&amp;Trust_selected!$H$2&amp;"'!D:D"),Trust_selected!$E$12,INDIRECT("'"&amp;Trust_selected!$H$2&amp;"'!E:E"),Trust_selected!$E$18))))</f>
        <v>122795</v>
      </c>
      <c r="O15" s="284"/>
      <c r="P15" s="284">
        <f ca="1">IF(AND(Trust_selected!$E$12="All intent",Trust_selected!$E$18="18+"), SUMIFS(INDIRECT("'"&amp;Trust_selected!$H$2&amp;"'!G:G"),INDIRECT("'"&amp;Trust_selected!$H$2&amp;"'!B:B"),N$9), IF(Trust_selected!$E$12="All intent", SUMIFS(INDIRECT("'"&amp;Trust_selected!$H$2&amp;"'!G:G"),INDIRECT("'"&amp;Trust_selected!$H$2&amp;"'!B:B"),N$9,INDIRECT("'"&amp;Trust_selected!$H$2&amp;"'!E:E"),Trust_selected!$E$18), IF(Trust_selected!$E$18="18+", SUMIFS(INDIRECT("'"&amp;Trust_selected!$H$2&amp;"'!G:G"),INDIRECT("'"&amp;Trust_selected!$H$2&amp;"'!B:B"),N$9,INDIRECT("'"&amp;Trust_selected!$H$2&amp;"'!D:D"),Trust_selected!$E$12), SUMIFS(INDIRECT("'"&amp;Trust_selected!$H$2&amp;"'!G:G"),INDIRECT("'"&amp;Trust_selected!$H$2&amp;"'!B:B"),N$9,INDIRECT("'"&amp;Trust_selected!$H$2&amp;"'!D:D"),Trust_selected!$E$12,INDIRECT("'"&amp;Trust_selected!$H$2&amp;"'!E:E"),Trust_selected!$E$18))))</f>
        <v>5446</v>
      </c>
      <c r="Q15" s="284"/>
      <c r="R15" s="285">
        <f ca="1">IFERROR(P15/N15*100,"")</f>
        <v>4.4350339997556905</v>
      </c>
      <c r="S15" s="285"/>
      <c r="T15" s="122" t="str">
        <f ca="1">IFERROR(IF(AND(J15&gt;=5, P15&gt;=5, H15-J15&gt;=5,N15-P15&gt;=5), IF(ABS((R15/100-L15/100)/SQRT((J15+P15)/(H15+N15)*(1-(J15+P15)/(H15+N15))*(1/H15+1/N15)))&lt;1.96,"Change not significant",IF(R15&gt;L15,"Increased","Decreased")), "Numbers too small for two-proportions z-test"), "N/A")</f>
        <v>Change not significant</v>
      </c>
      <c r="U15" s="121"/>
      <c r="V15" s="121"/>
      <c r="W15" s="121"/>
      <c r="X15" s="133"/>
      <c r="Y15" s="133"/>
      <c r="Z15" s="133"/>
      <c r="AA15" s="133"/>
      <c r="AB15" s="152"/>
      <c r="AC15" s="121" t="str">
        <f t="array" aca="1" ref="AC15" ca="1">IFERROR(INDEX(TrustCAHUB_map!$A$2:$A$139, MATCH(INDEX(funnel_data!$B$3:$B$140,SMALL(IF(funnel_data!$AG$3:$AG$140="Decreased",ROW(funnel_data!$B$3:$B$140)-ROW(funnel_data!$B$3)+1),ROWS(funnel_data!$B$3:$B7))), TrustCAHUB_map!$E$2:$E$139, FALSE)), "")</f>
        <v/>
      </c>
      <c r="AD15" s="29"/>
      <c r="AE15" s="29"/>
      <c r="AF15" s="121"/>
      <c r="AG15" s="121" t="str">
        <f t="array" aca="1" ref="AG15" ca="1">IFERROR(INDEX(TrustCAHUB_map!$A$2:$A$139, MATCH(INDEX(funnel_data!$B$3:$B$140,SMALL(IF(funnel_data!$AG$3:$AG$140="Increased",ROW(funnel_data!$B$3:$B$140)-ROW(funnel_data!$B$3)+1),ROWS(funnel_data!$B$3:$B7))), TrustCAHUB_map!$E$2:$E$139, FALSE)), "")</f>
        <v/>
      </c>
      <c r="AH15" s="151"/>
    </row>
    <row r="16" spans="2:34" ht="15.6" x14ac:dyDescent="0.3">
      <c r="B16" s="135"/>
      <c r="C16" s="121" t="str">
        <f>Trust_selected!$F$24 &amp; " (CA) "</f>
        <v xml:space="preserve">NoCA (CA) </v>
      </c>
      <c r="D16" s="133"/>
      <c r="E16" s="133"/>
      <c r="F16" s="133"/>
      <c r="G16" s="133"/>
      <c r="H16" s="283">
        <f ca="1" xml:space="preserve"> IF(AND(Trust_selected!$E$12="All intent",Trust_selected!$E$18="18+"),SUMIFS(INDIRECT("'"&amp;Trust_selected!$H$2&amp;"'!F:F"),INDIRECT("'"&amp;Trust_selected!$H$2&amp;"'!B:B"),H$9,INDIRECT("'"&amp;Trust_selected!$H$2&amp;"'!I:I"),Trust_selected!$F$24),IF(Trust_selected!$E$12="All intent",SUMIFS(INDIRECT("'"&amp;Trust_selected!$H$2&amp;"'!F:F"),INDIRECT("'"&amp;Trust_selected!$H$2&amp;"'!B:B"),H$9,INDIRECT("'"&amp;Trust_selected!$H$2&amp;"'!E:E"),Trust_selected!$E$18,INDIRECT("'"&amp;Trust_selected!$H$2&amp;"'!I:I"),Trust_selected!$F$24),IF(Trust_selected!$E$18="18+",SUMIFS(INDIRECT("'"&amp;Trust_selected!$H$2&amp;"'!F:F"),INDIRECT("'"&amp;Trust_selected!$H$2&amp;"'!B:B"),H$9,INDIRECT("'"&amp;Trust_selected!$H$2&amp;"'!D:D"),Trust_selected!$E$12,INDIRECT("'"&amp;Trust_selected!$H$2&amp;"'!I:I"),Trust_selected!$F$24),SUMIFS(INDIRECT("'"&amp;Trust_selected!$H$2&amp;"'!F:F"),INDIRECT("'"&amp;Trust_selected!$H$2&amp;"'!B:B"),H$9,INDIRECT("'"&amp;Trust_selected!$H$2&amp;"'!D:D"),Trust_selected!$E$12,INDIRECT("'"&amp;Trust_selected!$H$2&amp;"'!E:E"),Trust_selected!$E$18,INDIRECT("'"&amp;Trust_selected!$H$2&amp;"'!I:I"),Trust_selected!$F$24))))</f>
        <v>0</v>
      </c>
      <c r="I16" s="284"/>
      <c r="J16" s="284">
        <f ca="1">IF(AND(Trust_selected!$E$12="All intent",Trust_selected!$E$18="18+"),SUMIFS(INDIRECT("'"&amp;Trust_selected!$H$2&amp;"'!G:G"),INDIRECT("'"&amp;Trust_selected!$H$2&amp;"'!B:B"),H$9,INDIRECT("'"&amp;Trust_selected!$H$2&amp;"'!I:I"),Trust_selected!$F$24),IF(Trust_selected!$E$12="All intent",SUMIFS(INDIRECT("'"&amp;Trust_selected!$H$2&amp;"'!G:G"),INDIRECT("'"&amp;Trust_selected!$H$2&amp;"'!B:B"),H$9,INDIRECT("'"&amp;Trust_selected!$H$2&amp;"'!E:E"),Trust_selected!$E$18,INDIRECT("'"&amp;Trust_selected!$H$2&amp;"'!I:I"),Trust_selected!$F$24),IF(Trust_selected!$E$18="18+",SUMIFS(INDIRECT("'"&amp;Trust_selected!$H$2&amp;"'!G:G"),INDIRECT("'"&amp;Trust_selected!$H$2&amp;"'!B:B"),H$9,INDIRECT("'"&amp;Trust_selected!$H$2&amp;"'!D:D"),Trust_selected!$E$12,INDIRECT("'"&amp;Trust_selected!$H$2&amp;"'!I:I"),Trust_selected!$F$24),SUMIFS(INDIRECT("'"&amp;Trust_selected!$H$2&amp;"'!G:G"),INDIRECT("'"&amp;Trust_selected!$H$2&amp;"'!B:B"),H$9,INDIRECT("'"&amp;Trust_selected!$H$2&amp;"'!D:D"),Trust_selected!$E$12,INDIRECT("'"&amp;Trust_selected!$H$2&amp;"'!E:E"),Trust_selected!$E$18,INDIRECT("'"&amp;Trust_selected!$H$2&amp;"'!I:I"),Trust_selected!$F$24))))</f>
        <v>0</v>
      </c>
      <c r="K16" s="284"/>
      <c r="L16" s="285" t="str">
        <f ca="1">IFERROR(J16/H16*100,"")</f>
        <v/>
      </c>
      <c r="M16" s="286"/>
      <c r="N16" s="283">
        <f ca="1" xml:space="preserve"> IF(AND(Trust_selected!$E$12="All intent",Trust_selected!$E$18="18+"),SUMIFS(INDIRECT("'"&amp;Trust_selected!$H$2&amp;"'!F:F"),INDIRECT("'"&amp;Trust_selected!$H$2&amp;"'!B:B"),N$9,INDIRECT("'"&amp;Trust_selected!$H$2&amp;"'!I:I"),Trust_selected!$F$24),IF(Trust_selected!$E$12="All intent",SUMIFS(INDIRECT("'"&amp;Trust_selected!$H$2&amp;"'!F:F"),INDIRECT("'"&amp;Trust_selected!$H$2&amp;"'!B:B"),N$9,INDIRECT("'"&amp;Trust_selected!$H$2&amp;"'!E:E"),Trust_selected!$E$18,INDIRECT("'"&amp;Trust_selected!$H$2&amp;"'!I:I"),Trust_selected!$F$24),IF(Trust_selected!$E$18="18+",SUMIFS(INDIRECT("'"&amp;Trust_selected!$H$2&amp;"'!F:F"),INDIRECT("'"&amp;Trust_selected!$H$2&amp;"'!B:B"),N$9,INDIRECT("'"&amp;Trust_selected!$H$2&amp;"'!D:D"),Trust_selected!$E$12,INDIRECT("'"&amp;Trust_selected!$H$2&amp;"'!I:I"),Trust_selected!$F$24),SUMIFS(INDIRECT("'"&amp;Trust_selected!$H$2&amp;"'!F:F"),INDIRECT("'"&amp;Trust_selected!$H$2&amp;"'!B:B"),N$9,INDIRECT("'"&amp;Trust_selected!$H$2&amp;"'!D:D"),Trust_selected!$E$12,INDIRECT("'"&amp;Trust_selected!$H$2&amp;"'!E:E"),Trust_selected!$E$18,INDIRECT("'"&amp;Trust_selected!$H$2&amp;"'!I:I"),Trust_selected!$F$24))))</f>
        <v>0</v>
      </c>
      <c r="O16" s="284"/>
      <c r="P16" s="284">
        <f ca="1">IF(AND(Trust_selected!$E$12="All intent",Trust_selected!$E$18="18+"),SUMIFS(INDIRECT("'"&amp;Trust_selected!$H$2&amp;"'!G:G"),INDIRECT("'"&amp;Trust_selected!$H$2&amp;"'!B:B"),N$9,INDIRECT("'"&amp;Trust_selected!$H$2&amp;"'!I:I"),Trust_selected!$F$24),IF(Trust_selected!$E$12="All intent",SUMIFS(INDIRECT("'"&amp;Trust_selected!$H$2&amp;"'!G:G"),INDIRECT("'"&amp;Trust_selected!$H$2&amp;"'!B:B"),N$9,INDIRECT("'"&amp;Trust_selected!$H$2&amp;"'!E:E"),Trust_selected!$E$18,INDIRECT("'"&amp;Trust_selected!$H$2&amp;"'!I:I"),Trust_selected!$F$24),IF(Trust_selected!$E$18="18+",SUMIFS(INDIRECT("'"&amp;Trust_selected!$H$2&amp;"'!G:G"),INDIRECT("'"&amp;Trust_selected!$H$2&amp;"'!B:B"),N$9,INDIRECT("'"&amp;Trust_selected!$H$2&amp;"'!D:D"),Trust_selected!$E$12,INDIRECT("'"&amp;Trust_selected!$H$2&amp;"'!I:I"),Trust_selected!$F$24),SUMIFS(INDIRECT("'"&amp;Trust_selected!$H$2&amp;"'!G:G"),INDIRECT("'"&amp;Trust_selected!$H$2&amp;"'!B:B"),N$9,INDIRECT("'"&amp;Trust_selected!$H$2&amp;"'!D:D"),Trust_selected!$E$12,INDIRECT("'"&amp;Trust_selected!$H$2&amp;"'!E:E"),Trust_selected!$E$18,INDIRECT("'"&amp;Trust_selected!$H$2&amp;"'!I:I"),Trust_selected!$F$24))))</f>
        <v>0</v>
      </c>
      <c r="Q16" s="284"/>
      <c r="R16" s="285" t="str">
        <f ca="1">IFERROR(P16/N16*100,"")</f>
        <v/>
      </c>
      <c r="S16" s="285"/>
      <c r="T16" s="122" t="str">
        <f ca="1">IFERROR(IF(AND(J16&gt;=5, P16&gt;=5, H16-J16&gt;=5,N16-P16&gt;=5), IF(ABS((R16/100-L16/100)/SQRT((J16+P16)/(H16+N16)*(1-(J16+P16)/(H16+N16))*(1/H16+1/N16)))&lt;1.96,"Change not significant",IF(R16&gt;L16,"Increased","Decreased")), "Numbers too small for two-proportions z-test"), "N/A")</f>
        <v>Numbers too small for two-proportions z-test</v>
      </c>
      <c r="U16" s="121"/>
      <c r="V16" s="121"/>
      <c r="W16" s="121"/>
      <c r="X16" s="133"/>
      <c r="Y16" s="133"/>
      <c r="Z16" s="133"/>
      <c r="AA16" s="133"/>
      <c r="AB16" s="152"/>
      <c r="AC16" s="121" t="str">
        <f t="array" aca="1" ref="AC16" ca="1">IFERROR(INDEX(TrustCAHUB_map!$A$2:$A$139, MATCH(INDEX(funnel_data!$B$3:$B$140,SMALL(IF(funnel_data!$AG$3:$AG$140="Decreased",ROW(funnel_data!$B$3:$B$140)-ROW(funnel_data!$B$3)+1),ROWS(funnel_data!$B$3:$B8))), TrustCAHUB_map!$E$2:$E$139, FALSE)), "")</f>
        <v/>
      </c>
      <c r="AD16" s="29"/>
      <c r="AE16" s="29"/>
      <c r="AF16" s="121"/>
      <c r="AG16" s="121" t="str">
        <f t="array" aca="1" ref="AG16" ca="1">IFERROR(INDEX(TrustCAHUB_map!$A$2:$A$139, MATCH(INDEX(funnel_data!$B$3:$B$140,SMALL(IF(funnel_data!$AG$3:$AG$140="Increased",ROW(funnel_data!$B$3:$B$140)-ROW(funnel_data!$B$3)+1),ROWS(funnel_data!$B$3:$B8))), TrustCAHUB_map!$E$2:$E$139, FALSE)), "")</f>
        <v/>
      </c>
      <c r="AH16" s="151"/>
    </row>
    <row r="17" spans="2:34" ht="16.2" thickBot="1" x14ac:dyDescent="0.35">
      <c r="B17" s="144"/>
      <c r="C17" s="124" t="str">
        <f>Trust_selected!$G$24 &amp; " (Region) "</f>
        <v xml:space="preserve">NoHUB (Region) </v>
      </c>
      <c r="D17" s="134"/>
      <c r="E17" s="134"/>
      <c r="F17" s="134"/>
      <c r="G17" s="134"/>
      <c r="H17" s="287">
        <f ca="1" xml:space="preserve"> IF(AND(Trust_selected!$E$12="All intent",Trust_selected!$E$18="18+"),SUMIFS(INDIRECT("'"&amp;Trust_selected!$H$2&amp;"'!F:F"),INDIRECT("'"&amp;Trust_selected!$H$2&amp;"'!B:B"),H$9,INDIRECT("'"&amp;Trust_selected!$H$2&amp;"'!J:J"),Trust_selected!$G$24),IF(Trust_selected!$E$12="All intent",SUMIFS(INDIRECT("'"&amp;Trust_selected!$H$2&amp;"'!F:F"),INDIRECT("'"&amp;Trust_selected!$H$2&amp;"'!B:B"),H$9,INDIRECT("'"&amp;Trust_selected!$H$2&amp;"'!E:E"),Trust_selected!$E$18,INDIRECT("'"&amp;Trust_selected!$H$2&amp;"'!J:J"),Trust_selected!$G$24),IF(Trust_selected!$E$18="18+",SUMIFS(INDIRECT("'"&amp;Trust_selected!$H$2&amp;"'!F:F"),INDIRECT("'"&amp;Trust_selected!$H$2&amp;"'!B:B"),H$9,INDIRECT("'"&amp;Trust_selected!$H$2&amp;"'!D:D"),Trust_selected!$E$12,INDIRECT("'"&amp;Trust_selected!$H$2&amp;"'!J:J"),Trust_selected!$G$24),SUMIFS(INDIRECT("'"&amp;Trust_selected!$H$2&amp;"'!F:F"),INDIRECT("'"&amp;Trust_selected!$H$2&amp;"'!B:B"),H$9,INDIRECT("'"&amp;Trust_selected!$H$2&amp;"'!D:D"),Trust_selected!$E$12,INDIRECT("'"&amp;Trust_selected!$H$2&amp;"'!E:E"),Trust_selected!$E$18,INDIRECT("'"&amp;Trust_selected!$H$2&amp;"'!J:J"),Trust_selected!$G$24))))</f>
        <v>0</v>
      </c>
      <c r="I17" s="288"/>
      <c r="J17" s="289">
        <f ca="1">IF(AND(Trust_selected!$E$12="All intent",Trust_selected!$E$18="18+"),SUMIFS(INDIRECT("'"&amp;Trust_selected!$H$2&amp;"'!G:G"),INDIRECT("'"&amp;Trust_selected!$H$2&amp;"'!B:B"),H$9,INDIRECT("'"&amp;Trust_selected!$H$2&amp;"'!J:J"),Trust_selected!$G$24),IF(Trust_selected!$E$12="All intent",SUMIFS(INDIRECT("'"&amp;Trust_selected!$H$2&amp;"'!G:G"),INDIRECT("'"&amp;Trust_selected!$H$2&amp;"'!B:B"),H$9,INDIRECT("'"&amp;Trust_selected!$H$2&amp;"'!E:E"),Trust_selected!$E$18,INDIRECT("'"&amp;Trust_selected!$H$2&amp;"'!J:J"),Trust_selected!$G$24),IF(Trust_selected!$E$18="18+",SUMIFS(INDIRECT("'"&amp;Trust_selected!$H$2&amp;"'!G:G"),INDIRECT("'"&amp;Trust_selected!$H$2&amp;"'!B:B"),H$9,INDIRECT("'"&amp;Trust_selected!$H$2&amp;"'!D:D"),Trust_selected!$E$12,INDIRECT("'"&amp;Trust_selected!$H$2&amp;"'!J:J"),Trust_selected!$G$24),SUMIFS(INDIRECT("'"&amp;Trust_selected!$H$2&amp;"'!G:G"),INDIRECT("'"&amp;Trust_selected!$H$2&amp;"'!B:B"),H$9,INDIRECT("'"&amp;Trust_selected!$H$2&amp;"'!D:D"),Trust_selected!$E$12,INDIRECT("'"&amp;Trust_selected!$H$2&amp;"'!E:E"),Trust_selected!$E$18,INDIRECT("'"&amp;Trust_selected!$H$2&amp;"'!J:J"),Trust_selected!$G$24))))</f>
        <v>0</v>
      </c>
      <c r="K17" s="289"/>
      <c r="L17" s="282" t="str">
        <f ca="1">IFERROR(J17/H17*100,"")</f>
        <v/>
      </c>
      <c r="M17" s="290"/>
      <c r="N17" s="291">
        <f ca="1" xml:space="preserve"> IF(AND(Trust_selected!$E$12="All intent",Trust_selected!$E$18="18+"),SUMIFS(INDIRECT("'"&amp;Trust_selected!$H$2&amp;"'!F:F"),INDIRECT("'"&amp;Trust_selected!$H$2&amp;"'!B:B"),N$9,INDIRECT("'"&amp;Trust_selected!$H$2&amp;"'!J:J"),Trust_selected!$G$24),IF(Trust_selected!$E$12="All intent",SUMIFS(INDIRECT("'"&amp;Trust_selected!$H$2&amp;"'!F:F"),INDIRECT("'"&amp;Trust_selected!$H$2&amp;"'!B:B"),N$9,INDIRECT("'"&amp;Trust_selected!$H$2&amp;"'!E:E"),Trust_selected!$E$18,INDIRECT("'"&amp;Trust_selected!$H$2&amp;"'!J:J"),Trust_selected!$G$24),IF(Trust_selected!$E$18="18+",SUMIFS(INDIRECT("'"&amp;Trust_selected!$H$2&amp;"'!F:F"),INDIRECT("'"&amp;Trust_selected!$H$2&amp;"'!B:B"),N$9,INDIRECT("'"&amp;Trust_selected!$H$2&amp;"'!D:D"),Trust_selected!$E$12,INDIRECT("'"&amp;Trust_selected!$H$2&amp;"'!J:J"),Trust_selected!$G$24),SUMIFS(INDIRECT("'"&amp;Trust_selected!$H$2&amp;"'!F:F"),INDIRECT("'"&amp;Trust_selected!$H$2&amp;"'!B:B"),N$9,INDIRECT("'"&amp;Trust_selected!$H$2&amp;"'!D:D"),Trust_selected!$E$12,INDIRECT("'"&amp;Trust_selected!$H$2&amp;"'!E:E"),Trust_selected!$E$18,INDIRECT("'"&amp;Trust_selected!$H$2&amp;"'!J:J"),Trust_selected!$G$24))))</f>
        <v>0</v>
      </c>
      <c r="O17" s="289"/>
      <c r="P17" s="289">
        <f ca="1">IF(AND(Trust_selected!$E$12="All intent",Trust_selected!$E$18="18+"),SUMIFS(INDIRECT("'"&amp;Trust_selected!$H$2&amp;"'!G:G"),INDIRECT("'"&amp;Trust_selected!$H$2&amp;"'!B:B"),N$9,INDIRECT("'"&amp;Trust_selected!$H$2&amp;"'!J:J"),Trust_selected!$G$24),IF(Trust_selected!$E$12="All intent",SUMIFS(INDIRECT("'"&amp;Trust_selected!$H$2&amp;"'!G:G"),INDIRECT("'"&amp;Trust_selected!$H$2&amp;"'!B:B"),N$9,INDIRECT("'"&amp;Trust_selected!$H$2&amp;"'!E:E"),Trust_selected!$E$18,INDIRECT("'"&amp;Trust_selected!$H$2&amp;"'!J:J"),Trust_selected!$G$24),IF(Trust_selected!$E$18="18+",SUMIFS(INDIRECT("'"&amp;Trust_selected!$H$2&amp;"'!G:G"),INDIRECT("'"&amp;Trust_selected!$H$2&amp;"'!B:B"),N$9,INDIRECT("'"&amp;Trust_selected!$H$2&amp;"'!D:D"),Trust_selected!$E$12,INDIRECT("'"&amp;Trust_selected!$H$2&amp;"'!J:J"),Trust_selected!$G$24),SUMIFS(INDIRECT("'"&amp;Trust_selected!$H$2&amp;"'!G:G"),INDIRECT("'"&amp;Trust_selected!$H$2&amp;"'!B:B"),N$9,INDIRECT("'"&amp;Trust_selected!$H$2&amp;"'!D:D"),Trust_selected!$E$12,INDIRECT("'"&amp;Trust_selected!$H$2&amp;"'!E:E"),Trust_selected!$E$18,INDIRECT("'"&amp;Trust_selected!$H$2&amp;"'!J:J"),Trust_selected!$G$24))))</f>
        <v>0</v>
      </c>
      <c r="Q17" s="289"/>
      <c r="R17" s="282" t="str">
        <f ca="1">IFERROR(P17/N17*100,"")</f>
        <v/>
      </c>
      <c r="S17" s="282"/>
      <c r="T17" s="123" t="str">
        <f ca="1">IFERROR(IF(AND(J17&gt;=5, P17&gt;=5, H17-J17&gt;=5,N17-P17&gt;=5), IF(ABS((R17/100-L17/100)/SQRT((J17+P17)/(H17+N17)*(1-(J17+P17)/(H17+N17))*(1/H17+1/N17)))&lt;1.96,"Change not significant",IF(R17&gt;L17,"Increased","Decreased")), "Numbers too small for two-proportions z-test"), "N/A")</f>
        <v>Numbers too small for two-proportions z-test</v>
      </c>
      <c r="U17" s="124"/>
      <c r="V17" s="124"/>
      <c r="W17" s="124"/>
      <c r="X17" s="134"/>
      <c r="Y17" s="134"/>
      <c r="Z17" s="134"/>
      <c r="AA17" s="134"/>
      <c r="AB17" s="152"/>
      <c r="AC17" s="121" t="str">
        <f t="array" aca="1" ref="AC17" ca="1">IFERROR(INDEX(TrustCAHUB_map!$A$2:$A$139, MATCH(INDEX(funnel_data!$B$3:$B$140,SMALL(IF(funnel_data!$AG$3:$AG$140="Decreased",ROW(funnel_data!$B$3:$B$140)-ROW(funnel_data!$B$3)+1),ROWS(funnel_data!$B$3:$B9))), TrustCAHUB_map!$E$2:$E$139, FALSE)), "")</f>
        <v/>
      </c>
      <c r="AD17" s="29"/>
      <c r="AE17" s="29"/>
      <c r="AF17" s="121"/>
      <c r="AG17" s="121" t="str">
        <f t="array" aca="1" ref="AG17" ca="1">IFERROR(INDEX(TrustCAHUB_map!$A$2:$A$139, MATCH(INDEX(funnel_data!$B$3:$B$140,SMALL(IF(funnel_data!$AG$3:$AG$140="Increased",ROW(funnel_data!$B$3:$B$140)-ROW(funnel_data!$B$3)+1),ROWS(funnel_data!$B$3:$B9))), TrustCAHUB_map!$E$2:$E$139, FALSE)), "")</f>
        <v/>
      </c>
      <c r="AH17" s="151"/>
    </row>
    <row r="18" spans="2:34" ht="15.6" x14ac:dyDescent="0.3">
      <c r="B18" s="133"/>
      <c r="C18" s="121"/>
      <c r="D18" s="133"/>
      <c r="E18" s="133"/>
      <c r="F18" s="133"/>
      <c r="G18" s="133"/>
      <c r="H18" s="139"/>
      <c r="I18" s="139"/>
      <c r="J18" s="149"/>
      <c r="K18" s="149"/>
      <c r="L18" s="150"/>
      <c r="M18" s="150"/>
      <c r="N18" s="149"/>
      <c r="O18" s="149"/>
      <c r="P18" s="149"/>
      <c r="Q18" s="149"/>
      <c r="R18" s="150"/>
      <c r="S18" s="150"/>
      <c r="T18" s="121"/>
      <c r="U18" s="121"/>
      <c r="V18" s="121"/>
      <c r="W18" s="121"/>
      <c r="X18" s="133"/>
      <c r="Y18" s="133"/>
      <c r="Z18" s="133"/>
      <c r="AA18" s="133"/>
      <c r="AB18" s="152"/>
      <c r="AC18" s="121" t="str">
        <f t="array" aca="1" ref="AC18" ca="1">IFERROR(INDEX(TrustCAHUB_map!$A$2:$A$139, MATCH(INDEX(funnel_data!$B$3:$B$140,SMALL(IF(funnel_data!$AG$3:$AG$140="Decreased",ROW(funnel_data!$B$3:$B$140)-ROW(funnel_data!$B$3)+1),ROWS(funnel_data!$B$3:$B10))), TrustCAHUB_map!$E$2:$E$139, FALSE)), "")</f>
        <v/>
      </c>
      <c r="AD18" s="29"/>
      <c r="AE18" s="29"/>
      <c r="AF18" s="121"/>
      <c r="AG18" s="121" t="str">
        <f t="array" aca="1" ref="AG18" ca="1">IFERROR(INDEX(TrustCAHUB_map!$A$2:$A$139, MATCH(INDEX(funnel_data!$B$3:$B$140,SMALL(IF(funnel_data!$AG$3:$AG$140="Increased",ROW(funnel_data!$B$3:$B$140)-ROW(funnel_data!$B$3)+1),ROWS(funnel_data!$B$3:$B10))), TrustCAHUB_map!$E$2:$E$139, FALSE)), "")</f>
        <v/>
      </c>
      <c r="AH18" s="151"/>
    </row>
    <row r="19" spans="2:34" ht="16.2" thickBot="1" x14ac:dyDescent="0.35">
      <c r="AB19" s="152"/>
      <c r="AC19" s="121" t="str">
        <f t="array" aca="1" ref="AC19" ca="1">IFERROR(INDEX(TrustCAHUB_map!$A$2:$A$139, MATCH(INDEX(funnel_data!$B$3:$B$140,SMALL(IF(funnel_data!$AG$3:$AG$140="Decreased",ROW(funnel_data!$B$3:$B$140)-ROW(funnel_data!$B$3)+1),ROWS(funnel_data!$B$3:$B11))), TrustCAHUB_map!$E$2:$E$139, FALSE)), "")</f>
        <v/>
      </c>
      <c r="AD19" s="29"/>
      <c r="AE19" s="29"/>
      <c r="AF19" s="121"/>
      <c r="AG19" s="121" t="str">
        <f t="array" aca="1" ref="AG19" ca="1">IFERROR(INDEX(TrustCAHUB_map!$A$2:$A$139, MATCH(INDEX(funnel_data!$B$3:$B$140,SMALL(IF(funnel_data!$AG$3:$AG$140="Increased",ROW(funnel_data!$B$3:$B$140)-ROW(funnel_data!$B$3)+1),ROWS(funnel_data!$B$3:$B11))), TrustCAHUB_map!$E$2:$E$139, FALSE)), "")</f>
        <v/>
      </c>
      <c r="AH19" s="151"/>
    </row>
    <row r="20" spans="2:34" ht="15.6" x14ac:dyDescent="0.3">
      <c r="T20" s="145" t="s">
        <v>645</v>
      </c>
      <c r="U20" s="145"/>
      <c r="V20" s="137"/>
      <c r="W20" s="137"/>
      <c r="X20" s="145" t="s">
        <v>646</v>
      </c>
      <c r="Y20" s="145"/>
      <c r="Z20" s="137"/>
      <c r="AA20" s="131"/>
      <c r="AB20" s="152"/>
      <c r="AC20" s="121" t="str">
        <f t="array" aca="1" ref="AC20" ca="1">IFERROR(INDEX(TrustCAHUB_map!$A$2:$A$139, MATCH(INDEX(funnel_data!$B$3:$B$140,SMALL(IF(funnel_data!$AG$3:$AG$140="Decreased",ROW(funnel_data!$B$3:$B$140)-ROW(funnel_data!$B$3)+1),ROWS(funnel_data!$B$3:$B12))), TrustCAHUB_map!$E$2:$E$139, FALSE)), "")</f>
        <v/>
      </c>
      <c r="AD20" s="29"/>
      <c r="AE20" s="29"/>
      <c r="AF20" s="121"/>
      <c r="AG20" s="121" t="str">
        <f t="array" aca="1" ref="AG20" ca="1">IFERROR(INDEX(TrustCAHUB_map!$A$2:$A$139, MATCH(INDEX(funnel_data!$B$3:$B$140,SMALL(IF(funnel_data!$AG$3:$AG$140="Increased",ROW(funnel_data!$B$3:$B$140)-ROW(funnel_data!$B$3)+1),ROWS(funnel_data!$B$3:$B12))), TrustCAHUB_map!$E$2:$E$139, FALSE)), "")</f>
        <v/>
      </c>
      <c r="AH20" s="151"/>
    </row>
    <row r="21" spans="2:34" ht="15.6" x14ac:dyDescent="0.3">
      <c r="T21" s="148"/>
      <c r="U21" s="148"/>
      <c r="V21" s="121"/>
      <c r="W21" s="121"/>
      <c r="X21" s="148"/>
      <c r="Y21" s="148"/>
      <c r="Z21" s="121"/>
      <c r="AA21" s="133"/>
      <c r="AB21" s="152"/>
      <c r="AC21" s="121" t="str">
        <f t="array" aca="1" ref="AC21" ca="1">IFERROR(INDEX(TrustCAHUB_map!$A$2:$A$139, MATCH(INDEX(funnel_data!$B$3:$B$140,SMALL(IF(funnel_data!$AG$3:$AG$140="Decreased",ROW(funnel_data!$B$3:$B$140)-ROW(funnel_data!$B$3)+1),ROWS(funnel_data!$B$3:$B13))), TrustCAHUB_map!$E$2:$E$139, FALSE)), "")</f>
        <v/>
      </c>
      <c r="AD21" s="29"/>
      <c r="AE21" s="29"/>
      <c r="AF21" s="121"/>
      <c r="AG21" s="121" t="str">
        <f t="array" aca="1" ref="AG21" ca="1">IFERROR(INDEX(TrustCAHUB_map!$A$2:$A$139, MATCH(INDEX(funnel_data!$B$3:$B$140,SMALL(IF(funnel_data!$AG$3:$AG$140="Increased",ROW(funnel_data!$B$3:$B$140)-ROW(funnel_data!$B$3)+1),ROWS(funnel_data!$B$3:$B13))), TrustCAHUB_map!$E$2:$E$139, FALSE)), "")</f>
        <v/>
      </c>
      <c r="AH21" s="151"/>
    </row>
    <row r="22" spans="2:34" ht="15.6" x14ac:dyDescent="0.3">
      <c r="T22" s="148" t="str">
        <f ca="1">"2015: " &amp; COUNTIF(funnel_2015!K:K, "3SDU")</f>
        <v>2015: 3</v>
      </c>
      <c r="U22" s="148"/>
      <c r="V22" s="148" t="str">
        <f ca="1">"2016: " &amp; COUNTIF(funnel_2016!K:K, "3SDU")</f>
        <v>2016: 4</v>
      </c>
      <c r="W22" s="148"/>
      <c r="X22" s="148" t="str">
        <f ca="1">"2015: " &amp; COUNTIF(funnel_2015!K:K, "3SDL")</f>
        <v>2015: 15</v>
      </c>
      <c r="Y22" s="148"/>
      <c r="Z22" s="148" t="str">
        <f ca="1">"2016: " &amp; COUNTIF(funnel_2016!K:K, "3SDL")</f>
        <v>2016: 10</v>
      </c>
      <c r="AA22" s="133"/>
      <c r="AB22" s="152"/>
      <c r="AC22" s="121" t="str">
        <f t="array" aca="1" ref="AC22" ca="1">IFERROR(INDEX(TrustCAHUB_map!$A$2:$A$139, MATCH(INDEX(funnel_data!$B$3:$B$140,SMALL(IF(funnel_data!$AG$3:$AG$140="Decreased",ROW(funnel_data!$B$3:$B$140)-ROW(funnel_data!$B$3)+1),ROWS(funnel_data!$B$3:$B14))), TrustCAHUB_map!$E$2:$E$139, FALSE)), "")</f>
        <v/>
      </c>
      <c r="AD22" s="29"/>
      <c r="AE22" s="29"/>
      <c r="AF22" s="121"/>
      <c r="AG22" s="121" t="str">
        <f t="array" aca="1" ref="AG22" ca="1">IFERROR(INDEX(TrustCAHUB_map!$A$2:$A$139, MATCH(INDEX(funnel_data!$B$3:$B$140,SMALL(IF(funnel_data!$AG$3:$AG$140="Increased",ROW(funnel_data!$B$3:$B$140)-ROW(funnel_data!$B$3)+1),ROWS(funnel_data!$B$3:$B14))), TrustCAHUB_map!$E$2:$E$139, FALSE)), "")</f>
        <v/>
      </c>
      <c r="AH22" s="151"/>
    </row>
    <row r="23" spans="2:34" ht="15.6" x14ac:dyDescent="0.3">
      <c r="T23" s="121" t="str">
        <f t="array" aca="1" ref="T23" ca="1">IFERROR(INDEX(TrustCAHUB_map!$A$2:$A$139, MATCH(INDEX(funnel_2015!$B$3:$B$140,SMALL(IF(funnel_2015!$K$3:$K$140="3SDU",ROW(funnel_2015!$B$3:$B$140)-ROW(funnel_2015!$B$3)+1),ROWS(funnel_2015!$B$3:$B3))), TrustCAHUB_map!$E$2:$E$139, FALSE)), "")</f>
        <v>RXL</v>
      </c>
      <c r="U23" s="121"/>
      <c r="V23" s="121" t="str">
        <f t="array" aca="1" ref="V23" ca="1">IFERROR(INDEX(TrustCAHUB_map!$A$2:$A$139, MATCH(INDEX(funnel_2016!$B$3:$B$140,SMALL(IF(funnel_2016!$K$3:$K$140="3SDU",ROW(funnel_2016!$B$3:$B$140)-ROW(funnel_2016!$B$3)+1),ROWS(funnel_2016!$B$3:$B3))), TrustCAHUB_map!$E$2:$E$139, FALSE)), "")</f>
        <v>RXL</v>
      </c>
      <c r="W23" s="121"/>
      <c r="X23" s="121" t="str">
        <f t="array" aca="1" ref="X23" ca="1">IFERROR(INDEX(TrustCAHUB_map!$A$2:$A$139, MATCH(INDEX(funnel_2015!$B$3:$B$140,SMALL(IF(funnel_2015!$K$3:$K$140="3SDL",ROW(funnel_2015!$B$3:$B$140)-ROW(funnel_2015!$B$3)+1),ROWS(funnel_2015!$B$3:$B3))), TrustCAHUB_map!$E$2:$E$139, FALSE)), "")</f>
        <v>RBS</v>
      </c>
      <c r="Y23" s="121"/>
      <c r="Z23" s="121" t="str">
        <f t="array" aca="1" ref="Z23" ca="1">IFERROR(INDEX(TrustCAHUB_map!$A$2:$A$139, MATCH(INDEX(funnel_2016!$B$3:$B$140,SMALL(IF(funnel_2016!$K$3:$K$140="3SDL",ROW(funnel_2016!$B$3:$B$140)-ROW(funnel_2016!$B$3)+1),ROWS(funnel_2016!$B$3:$B3))), TrustCAHUB_map!$E$2:$E$139, FALSE)), "")</f>
        <v>RBS</v>
      </c>
      <c r="AA23" s="133"/>
      <c r="AB23" s="152"/>
      <c r="AC23" s="121" t="str">
        <f t="array" aca="1" ref="AC23" ca="1">IFERROR(INDEX(TrustCAHUB_map!$A$2:$A$139, MATCH(INDEX(funnel_data!$B$3:$B$140,SMALL(IF(funnel_data!$AG$3:$AG$140="Decreased",ROW(funnel_data!$B$3:$B$140)-ROW(funnel_data!$B$3)+1),ROWS(funnel_data!$B$3:$B15))), TrustCAHUB_map!$E$2:$E$139, FALSE)), "")</f>
        <v/>
      </c>
      <c r="AD23" s="29"/>
      <c r="AE23" s="29"/>
      <c r="AF23" s="121"/>
      <c r="AG23" s="121" t="str">
        <f t="array" aca="1" ref="AG23" ca="1">IFERROR(INDEX(TrustCAHUB_map!$A$2:$A$139, MATCH(INDEX(funnel_data!$B$3:$B$140,SMALL(IF(funnel_data!$AG$3:$AG$140="Increased",ROW(funnel_data!$B$3:$B$140)-ROW(funnel_data!$B$3)+1),ROWS(funnel_data!$B$3:$B15))), TrustCAHUB_map!$E$2:$E$139, FALSE)), "")</f>
        <v/>
      </c>
      <c r="AH23" s="151"/>
    </row>
    <row r="24" spans="2:34" ht="15.6" x14ac:dyDescent="0.3">
      <c r="T24" s="121" t="str">
        <f t="array" aca="1" ref="T24" ca="1">IFERROR(INDEX(TrustCAHUB_map!$A$2:$A$139, MATCH(INDEX(funnel_2015!$B$3:$B$140,SMALL(IF(funnel_2015!$K$3:$K$140="3SDU",ROW(funnel_2015!$B$3:$B$140)-ROW(funnel_2015!$B$3)+1),ROWS(funnel_2015!$B$3:$B4))), TrustCAHUB_map!$E$2:$E$139, FALSE)), "")</f>
        <v>REF</v>
      </c>
      <c r="U24" s="121"/>
      <c r="V24" s="121" t="str">
        <f t="array" aca="1" ref="V24" ca="1">IFERROR(INDEX(TrustCAHUB_map!$A$2:$A$139, MATCH(INDEX(funnel_2016!$B$3:$B$140,SMALL(IF(funnel_2016!$K$3:$K$140="3SDU",ROW(funnel_2016!$B$3:$B$140)-ROW(funnel_2016!$B$3)+1),ROWS(funnel_2016!$B$3:$B4))), TrustCAHUB_map!$E$2:$E$139, FALSE)), "")</f>
        <v>RF4</v>
      </c>
      <c r="W24" s="121"/>
      <c r="X24" s="121" t="str">
        <f t="array" aca="1" ref="X24" ca="1">IFERROR(INDEX(TrustCAHUB_map!$A$2:$A$139, MATCH(INDEX(funnel_2015!$B$3:$B$140,SMALL(IF(funnel_2015!$K$3:$K$140="3SDL",ROW(funnel_2015!$B$3:$B$140)-ROW(funnel_2015!$B$3)+1),ROWS(funnel_2015!$B$3:$B4))), TrustCAHUB_map!$E$2:$E$139, FALSE)), "")</f>
        <v>RQ3</v>
      </c>
      <c r="Y24" s="121"/>
      <c r="Z24" s="121" t="str">
        <f t="array" aca="1" ref="Z24" ca="1">IFERROR(INDEX(TrustCAHUB_map!$A$2:$A$139, MATCH(INDEX(funnel_2016!$B$3:$B$140,SMALL(IF(funnel_2016!$K$3:$K$140="3SDL",ROW(funnel_2016!$B$3:$B$140)-ROW(funnel_2016!$B$3)+1),ROWS(funnel_2016!$B$3:$B4))), TrustCAHUB_map!$E$2:$E$139, FALSE)), "")</f>
        <v>RMP</v>
      </c>
      <c r="AA24" s="133"/>
      <c r="AB24" s="152"/>
      <c r="AC24" s="121" t="str">
        <f t="array" aca="1" ref="AC24" ca="1">IFERROR(INDEX(TrustCAHUB_map!$A$2:$A$139, MATCH(INDEX(funnel_data!$B$3:$B$140,SMALL(IF(funnel_data!$AG$3:$AG$140="Decreased",ROW(funnel_data!$B$3:$B$140)-ROW(funnel_data!$B$3)+1),ROWS(funnel_data!$B$3:$B16))), TrustCAHUB_map!$E$2:$E$139, FALSE)), "")</f>
        <v/>
      </c>
      <c r="AD24" s="29"/>
      <c r="AE24" s="29"/>
      <c r="AF24" s="121"/>
      <c r="AG24" s="121" t="str">
        <f t="array" aca="1" ref="AG24" ca="1">IFERROR(INDEX(TrustCAHUB_map!$A$2:$A$139, MATCH(INDEX(funnel_data!$B$3:$B$140,SMALL(IF(funnel_data!$AG$3:$AG$140="Increased",ROW(funnel_data!$B$3:$B$140)-ROW(funnel_data!$B$3)+1),ROWS(funnel_data!$B$3:$B16))), TrustCAHUB_map!$E$2:$E$139, FALSE)), "")</f>
        <v/>
      </c>
      <c r="AH24" s="151"/>
    </row>
    <row r="25" spans="2:34" ht="15.6" x14ac:dyDescent="0.3">
      <c r="T25" s="121" t="str">
        <f t="array" aca="1" ref="T25" ca="1">IFERROR(INDEX(TrustCAHUB_map!$A$2:$A$139, MATCH(INDEX(funnel_2015!$B$3:$B$140,SMALL(IF(funnel_2015!$K$3:$K$140="3SDU",ROW(funnel_2015!$B$3:$B$140)-ROW(funnel_2015!$B$3)+1),ROWS(funnel_2015!$B$3:$B5))), TrustCAHUB_map!$E$2:$E$139, FALSE)), "")</f>
        <v>RX1</v>
      </c>
      <c r="U25" s="121"/>
      <c r="V25" s="121" t="str">
        <f t="array" aca="1" ref="V25" ca="1">IFERROR(INDEX(TrustCAHUB_map!$A$2:$A$139, MATCH(INDEX(funnel_2016!$B$3:$B$140,SMALL(IF(funnel_2016!$K$3:$K$140="3SDU",ROW(funnel_2016!$B$3:$B$140)-ROW(funnel_2016!$B$3)+1),ROWS(funnel_2016!$B$3:$B5))), TrustCAHUB_map!$E$2:$E$139, FALSE)), "")</f>
        <v>REF</v>
      </c>
      <c r="W25" s="121"/>
      <c r="X25" s="121" t="str">
        <f t="array" aca="1" ref="X25" ca="1">IFERROR(INDEX(TrustCAHUB_map!$A$2:$A$139, MATCH(INDEX(funnel_2015!$B$3:$B$140,SMALL(IF(funnel_2015!$K$3:$K$140="3SDL",ROW(funnel_2015!$B$3:$B$140)-ROW(funnel_2015!$B$3)+1),ROWS(funnel_2015!$B$3:$B5))), TrustCAHUB_map!$E$2:$E$139, FALSE)), "")</f>
        <v>RQX</v>
      </c>
      <c r="Y25" s="121"/>
      <c r="Z25" s="121" t="str">
        <f t="array" aca="1" ref="Z25" ca="1">IFERROR(INDEX(TrustCAHUB_map!$A$2:$A$139, MATCH(INDEX(funnel_2016!$B$3:$B$140,SMALL(IF(funnel_2016!$K$3:$K$140="3SDL",ROW(funnel_2016!$B$3:$B$140)-ROW(funnel_2016!$B$3)+1),ROWS(funnel_2016!$B$3:$B5))), TrustCAHUB_map!$E$2:$E$139, FALSE)), "")</f>
        <v>RQX</v>
      </c>
      <c r="AA25" s="133"/>
      <c r="AB25" s="152"/>
      <c r="AC25" s="121" t="str">
        <f t="array" aca="1" ref="AC25" ca="1">IFERROR(INDEX(TrustCAHUB_map!$A$2:$A$139, MATCH(INDEX(funnel_data!$B$3:$B$140,SMALL(IF(funnel_data!$AG$3:$AG$140="Decreased",ROW(funnel_data!$B$3:$B$140)-ROW(funnel_data!$B$3)+1),ROWS(funnel_data!$B$3:$B17))), TrustCAHUB_map!$E$2:$E$139, FALSE)), "")</f>
        <v/>
      </c>
      <c r="AD25" s="29"/>
      <c r="AE25" s="29"/>
      <c r="AF25" s="121"/>
      <c r="AG25" s="121" t="str">
        <f t="array" aca="1" ref="AG25" ca="1">IFERROR(INDEX(TrustCAHUB_map!$A$2:$A$139, MATCH(INDEX(funnel_data!$B$3:$B$140,SMALL(IF(funnel_data!$AG$3:$AG$140="Increased",ROW(funnel_data!$B$3:$B$140)-ROW(funnel_data!$B$3)+1),ROWS(funnel_data!$B$3:$B17))), TrustCAHUB_map!$E$2:$E$139, FALSE)), "")</f>
        <v/>
      </c>
      <c r="AH25" s="151"/>
    </row>
    <row r="26" spans="2:34" ht="15.6" x14ac:dyDescent="0.3">
      <c r="T26" s="121" t="str">
        <f t="array" aca="1" ref="T26" ca="1">IFERROR(INDEX(TrustCAHUB_map!$A$2:$A$139, MATCH(INDEX(funnel_2015!$B$3:$B$140,SMALL(IF(funnel_2015!$K$3:$K$140="3SDU",ROW(funnel_2015!$B$3:$B$140)-ROW(funnel_2015!$B$3)+1),ROWS(funnel_2015!$B$3:$B6))), TrustCAHUB_map!$E$2:$E$139, FALSE)), "")</f>
        <v/>
      </c>
      <c r="U26" s="121"/>
      <c r="V26" s="121" t="str">
        <f t="array" aca="1" ref="V26" ca="1">IFERROR(INDEX(TrustCAHUB_map!$A$2:$A$139, MATCH(INDEX(funnel_2016!$B$3:$B$140,SMALL(IF(funnel_2016!$K$3:$K$140="3SDU",ROW(funnel_2016!$B$3:$B$140)-ROW(funnel_2016!$B$3)+1),ROWS(funnel_2016!$B$3:$B6))), TrustCAHUB_map!$E$2:$E$139, FALSE)), "")</f>
        <v>RHQ</v>
      </c>
      <c r="W26" s="121"/>
      <c r="X26" s="121" t="str">
        <f t="array" aca="1" ref="X26" ca="1">IFERROR(INDEX(TrustCAHUB_map!$A$2:$A$139, MATCH(INDEX(funnel_2015!$B$3:$B$140,SMALL(IF(funnel_2015!$K$3:$K$140="3SDL",ROW(funnel_2015!$B$3:$B$140)-ROW(funnel_2015!$B$3)+1),ROWS(funnel_2015!$B$3:$B6))), TrustCAHUB_map!$E$2:$E$139, FALSE)), "")</f>
        <v>RMP</v>
      </c>
      <c r="Y26" s="121"/>
      <c r="Z26" s="121" t="str">
        <f t="array" aca="1" ref="Z26" ca="1">IFERROR(INDEX(TrustCAHUB_map!$A$2:$A$139, MATCH(INDEX(funnel_2016!$B$3:$B$140,SMALL(IF(funnel_2016!$K$3:$K$140="3SDL",ROW(funnel_2016!$B$3:$B$140)-ROW(funnel_2016!$B$3)+1),ROWS(funnel_2016!$B$3:$B6))), TrustCAHUB_map!$E$2:$E$139, FALSE)), "")</f>
        <v>RAS</v>
      </c>
      <c r="AA26" s="133"/>
      <c r="AB26" s="152"/>
      <c r="AC26" s="121" t="str">
        <f t="array" aca="1" ref="AC26" ca="1">IFERROR(INDEX(TrustCAHUB_map!$A$2:$A$139, MATCH(INDEX(funnel_data!$B$3:$B$140,SMALL(IF(funnel_data!$AG$3:$AG$140="Decreased",ROW(funnel_data!$B$3:$B$140)-ROW(funnel_data!$B$3)+1),ROWS(funnel_data!$B$3:$B18))), TrustCAHUB_map!$E$2:$E$139, FALSE)), "")</f>
        <v/>
      </c>
      <c r="AD26" s="29"/>
      <c r="AE26" s="29"/>
      <c r="AF26" s="121"/>
      <c r="AG26" s="121" t="str">
        <f t="array" aca="1" ref="AG26" ca="1">IFERROR(INDEX(TrustCAHUB_map!$A$2:$A$139, MATCH(INDEX(funnel_data!$B$3:$B$140,SMALL(IF(funnel_data!$AG$3:$AG$140="Increased",ROW(funnel_data!$B$3:$B$140)-ROW(funnel_data!$B$3)+1),ROWS(funnel_data!$B$3:$B18))), TrustCAHUB_map!$E$2:$E$139, FALSE)), "")</f>
        <v/>
      </c>
      <c r="AH26" s="151"/>
    </row>
    <row r="27" spans="2:34" ht="15.6" x14ac:dyDescent="0.3">
      <c r="T27" s="121" t="str">
        <f t="array" aca="1" ref="T27" ca="1">IFERROR(INDEX(TrustCAHUB_map!$A$2:$A$139, MATCH(INDEX(funnel_2015!$B$3:$B$140,SMALL(IF(funnel_2015!$K$3:$K$140="3SDU",ROW(funnel_2015!$B$3:$B$140)-ROW(funnel_2015!$B$3)+1),ROWS(funnel_2015!$B$3:$B7))), TrustCAHUB_map!$E$2:$E$139, FALSE)), "")</f>
        <v/>
      </c>
      <c r="U27" s="121"/>
      <c r="V27" s="121" t="str">
        <f t="array" aca="1" ref="V27" ca="1">IFERROR(INDEX(TrustCAHUB_map!$A$2:$A$139, MATCH(INDEX(funnel_2016!$B$3:$B$140,SMALL(IF(funnel_2016!$K$3:$K$140="3SDU",ROW(funnel_2016!$B$3:$B$140)-ROW(funnel_2016!$B$3)+1),ROWS(funnel_2016!$B$3:$B7))), TrustCAHUB_map!$E$2:$E$139, FALSE)), "")</f>
        <v/>
      </c>
      <c r="W27" s="121"/>
      <c r="X27" s="121" t="str">
        <f t="array" aca="1" ref="X27" ca="1">IFERROR(INDEX(TrustCAHUB_map!$A$2:$A$139, MATCH(INDEX(funnel_2015!$B$3:$B$140,SMALL(IF(funnel_2015!$K$3:$K$140="3SDL",ROW(funnel_2015!$B$3:$B$140)-ROW(funnel_2015!$B$3)+1),ROWS(funnel_2015!$B$3:$B7))), TrustCAHUB_map!$E$2:$E$139, FALSE)), "")</f>
        <v>RJ6</v>
      </c>
      <c r="Y27" s="121"/>
      <c r="Z27" s="121" t="str">
        <f t="array" aca="1" ref="Z27" ca="1">IFERROR(INDEX(TrustCAHUB_map!$A$2:$A$139, MATCH(INDEX(funnel_2016!$B$3:$B$140,SMALL(IF(funnel_2016!$K$3:$K$140="3SDL",ROW(funnel_2016!$B$3:$B$140)-ROW(funnel_2016!$B$3)+1),ROWS(funnel_2016!$B$3:$B7))), TrustCAHUB_map!$E$2:$E$139, FALSE)), "")</f>
        <v>RN7</v>
      </c>
      <c r="AA27" s="133"/>
      <c r="AB27" s="152"/>
      <c r="AC27" s="121" t="str">
        <f t="array" aca="1" ref="AC27" ca="1">IFERROR(INDEX(TrustCAHUB_map!$A$2:$A$139, MATCH(INDEX(funnel_data!$B$3:$B$140,SMALL(IF(funnel_data!$AG$3:$AG$140="Decreased",ROW(funnel_data!$B$3:$B$140)-ROW(funnel_data!$B$3)+1),ROWS(funnel_data!$B$3:$B19))), TrustCAHUB_map!$E$2:$E$139, FALSE)), "")</f>
        <v/>
      </c>
      <c r="AD27" s="29"/>
      <c r="AE27" s="29"/>
      <c r="AF27" s="121"/>
      <c r="AG27" s="121" t="str">
        <f t="array" aca="1" ref="AG27" ca="1">IFERROR(INDEX(TrustCAHUB_map!$A$2:$A$139, MATCH(INDEX(funnel_data!$B$3:$B$140,SMALL(IF(funnel_data!$AG$3:$AG$140="Increased",ROW(funnel_data!$B$3:$B$140)-ROW(funnel_data!$B$3)+1),ROWS(funnel_data!$B$3:$B19))), TrustCAHUB_map!$E$2:$E$139, FALSE)), "")</f>
        <v/>
      </c>
      <c r="AH27" s="151"/>
    </row>
    <row r="28" spans="2:34" ht="15.6" x14ac:dyDescent="0.3">
      <c r="T28" s="121" t="str">
        <f t="array" aca="1" ref="T28" ca="1">IFERROR(INDEX(TrustCAHUB_map!$A$2:$A$139, MATCH(INDEX(funnel_2015!$B$3:$B$140,SMALL(IF(funnel_2015!$K$3:$K$140="3SDU",ROW(funnel_2015!$B$3:$B$140)-ROW(funnel_2015!$B$3)+1),ROWS(funnel_2015!$B$3:$B8))), TrustCAHUB_map!$E$2:$E$139, FALSE)), "")</f>
        <v/>
      </c>
      <c r="U28" s="121"/>
      <c r="V28" s="121" t="str">
        <f t="array" aca="1" ref="V28" ca="1">IFERROR(INDEX(TrustCAHUB_map!$A$2:$A$139, MATCH(INDEX(funnel_2016!$B$3:$B$140,SMALL(IF(funnel_2016!$K$3:$K$140="3SDU",ROW(funnel_2016!$B$3:$B$140)-ROW(funnel_2016!$B$3)+1),ROWS(funnel_2016!$B$3:$B8))), TrustCAHUB_map!$E$2:$E$139, FALSE)), "")</f>
        <v/>
      </c>
      <c r="W28" s="121"/>
      <c r="X28" s="121" t="str">
        <f t="array" aca="1" ref="X28" ca="1">IFERROR(INDEX(TrustCAHUB_map!$A$2:$A$139, MATCH(INDEX(funnel_2015!$B$3:$B$140,SMALL(IF(funnel_2015!$K$3:$K$140="3SDL",ROW(funnel_2015!$B$3:$B$140)-ROW(funnel_2015!$B$3)+1),ROWS(funnel_2015!$B$3:$B8))), TrustCAHUB_map!$E$2:$E$139, FALSE)), "")</f>
        <v>RWJ</v>
      </c>
      <c r="Y28" s="121"/>
      <c r="Z28" s="121" t="str">
        <f t="array" aca="1" ref="Z28" ca="1">IFERROR(INDEX(TrustCAHUB_map!$A$2:$A$139, MATCH(INDEX(funnel_2016!$B$3:$B$140,SMALL(IF(funnel_2016!$K$3:$K$140="3SDL",ROW(funnel_2016!$B$3:$B$140)-ROW(funnel_2016!$B$3)+1),ROWS(funnel_2016!$B$3:$B8))), TrustCAHUB_map!$E$2:$E$139, FALSE)), "")</f>
        <v>RQW</v>
      </c>
      <c r="AA28" s="133"/>
      <c r="AB28" s="152"/>
      <c r="AC28" s="121" t="str">
        <f t="array" aca="1" ref="AC28" ca="1">IFERROR(INDEX(TrustCAHUB_map!$A$2:$A$139, MATCH(INDEX(funnel_data!$B$3:$B$140,SMALL(IF(funnel_data!$AG$3:$AG$140="Decreased",ROW(funnel_data!$B$3:$B$140)-ROW(funnel_data!$B$3)+1),ROWS(funnel_data!$B$3:$B20))), TrustCAHUB_map!$E$2:$E$139, FALSE)), "")</f>
        <v/>
      </c>
      <c r="AD28" s="29"/>
      <c r="AE28" s="29"/>
      <c r="AF28" s="121"/>
      <c r="AG28" s="121" t="str">
        <f t="array" aca="1" ref="AG28" ca="1">IFERROR(INDEX(TrustCAHUB_map!$A$2:$A$139, MATCH(INDEX(funnel_data!$B$3:$B$140,SMALL(IF(funnel_data!$AG$3:$AG$140="Increased",ROW(funnel_data!$B$3:$B$140)-ROW(funnel_data!$B$3)+1),ROWS(funnel_data!$B$3:$B20))), TrustCAHUB_map!$E$2:$E$139, FALSE)), "")</f>
        <v/>
      </c>
      <c r="AH28" s="151"/>
    </row>
    <row r="29" spans="2:34" ht="15.6" x14ac:dyDescent="0.3">
      <c r="T29" s="121" t="str">
        <f t="array" aca="1" ref="T29" ca="1">IFERROR(INDEX(TrustCAHUB_map!$A$2:$A$139, MATCH(INDEX(funnel_2015!$B$3:$B$140,SMALL(IF(funnel_2015!$K$3:$K$140="3SDU",ROW(funnel_2015!$B$3:$B$140)-ROW(funnel_2015!$B$3)+1),ROWS(funnel_2015!$B$3:$B9))), TrustCAHUB_map!$E$2:$E$139, FALSE)), "")</f>
        <v/>
      </c>
      <c r="U29" s="121"/>
      <c r="V29" s="121" t="str">
        <f t="array" aca="1" ref="V29" ca="1">IFERROR(INDEX(TrustCAHUB_map!$A$2:$A$139, MATCH(INDEX(funnel_2016!$B$3:$B$140,SMALL(IF(funnel_2016!$K$3:$K$140="3SDU",ROW(funnel_2016!$B$3:$B$140)-ROW(funnel_2016!$B$3)+1),ROWS(funnel_2016!$B$3:$B9))), TrustCAHUB_map!$E$2:$E$139, FALSE)), "")</f>
        <v/>
      </c>
      <c r="W29" s="121"/>
      <c r="X29" s="121" t="str">
        <f t="array" aca="1" ref="X29" ca="1">IFERROR(INDEX(TrustCAHUB_map!$A$2:$A$139, MATCH(INDEX(funnel_2015!$B$3:$B$140,SMALL(IF(funnel_2015!$K$3:$K$140="3SDL",ROW(funnel_2015!$B$3:$B$140)-ROW(funnel_2015!$B$3)+1),ROWS(funnel_2015!$B$3:$B9))), TrustCAHUB_map!$E$2:$E$139, FALSE)), "")</f>
        <v>RJN</v>
      </c>
      <c r="Y29" s="121"/>
      <c r="Z29" s="121" t="str">
        <f t="array" aca="1" ref="Z29" ca="1">IFERROR(INDEX(TrustCAHUB_map!$A$2:$A$139, MATCH(INDEX(funnel_2016!$B$3:$B$140,SMALL(IF(funnel_2016!$K$3:$K$140="3SDL",ROW(funnel_2016!$B$3:$B$140)-ROW(funnel_2016!$B$3)+1),ROWS(funnel_2016!$B$3:$B9))), TrustCAHUB_map!$E$2:$E$139, FALSE)), "")</f>
        <v>RNQ</v>
      </c>
      <c r="AA29" s="133"/>
      <c r="AB29" s="152"/>
      <c r="AC29" s="121" t="str">
        <f t="array" aca="1" ref="AC29" ca="1">IFERROR(INDEX(TrustCAHUB_map!$A$2:$A$139, MATCH(INDEX(funnel_data!$B$3:$B$140,SMALL(IF(funnel_data!$AG$3:$AG$140="Decreased",ROW(funnel_data!$B$3:$B$140)-ROW(funnel_data!$B$3)+1),ROWS(funnel_data!$B$3:$B21))), TrustCAHUB_map!$E$2:$E$139, FALSE)), "")</f>
        <v/>
      </c>
      <c r="AD29" s="29"/>
      <c r="AE29" s="29"/>
      <c r="AF29" s="121"/>
      <c r="AG29" s="121" t="str">
        <f t="array" aca="1" ref="AG29" ca="1">IFERROR(INDEX(TrustCAHUB_map!$A$2:$A$139, MATCH(INDEX(funnel_data!$B$3:$B$140,SMALL(IF(funnel_data!$AG$3:$AG$140="Increased",ROW(funnel_data!$B$3:$B$140)-ROW(funnel_data!$B$3)+1),ROWS(funnel_data!$B$3:$B21))), TrustCAHUB_map!$E$2:$E$139, FALSE)), "")</f>
        <v/>
      </c>
      <c r="AH29" s="151"/>
    </row>
    <row r="30" spans="2:34" ht="15.6" x14ac:dyDescent="0.3">
      <c r="T30" s="121" t="str">
        <f t="array" aca="1" ref="T30" ca="1">IFERROR(INDEX(TrustCAHUB_map!$A$2:$A$139, MATCH(INDEX(funnel_2015!$B$3:$B$140,SMALL(IF(funnel_2015!$K$3:$K$140="3SDU",ROW(funnel_2015!$B$3:$B$140)-ROW(funnel_2015!$B$3)+1),ROWS(funnel_2015!$B$3:$B10))), TrustCAHUB_map!$E$2:$E$139, FALSE)), "")</f>
        <v/>
      </c>
      <c r="U30" s="121"/>
      <c r="V30" s="121" t="str">
        <f t="array" aca="1" ref="V30" ca="1">IFERROR(INDEX(TrustCAHUB_map!$A$2:$A$139, MATCH(INDEX(funnel_2016!$B$3:$B$140,SMALL(IF(funnel_2016!$K$3:$K$140="3SDU",ROW(funnel_2016!$B$3:$B$140)-ROW(funnel_2016!$B$3)+1),ROWS(funnel_2016!$B$3:$B10))), TrustCAHUB_map!$E$2:$E$139, FALSE)), "")</f>
        <v/>
      </c>
      <c r="W30" s="121"/>
      <c r="X30" s="121" t="str">
        <f t="array" aca="1" ref="X30" ca="1">IFERROR(INDEX(TrustCAHUB_map!$A$2:$A$139, MATCH(INDEX(funnel_2015!$B$3:$B$140,SMALL(IF(funnel_2015!$K$3:$K$140="3SDL",ROW(funnel_2015!$B$3:$B$140)-ROW(funnel_2015!$B$3)+1),ROWS(funnel_2015!$B$3:$B10))), TrustCAHUB_map!$E$2:$E$139, FALSE)), "")</f>
        <v>RWW</v>
      </c>
      <c r="Y30" s="121"/>
      <c r="Z30" s="121" t="str">
        <f t="array" aca="1" ref="Z30" ca="1">IFERROR(INDEX(TrustCAHUB_map!$A$2:$A$139, MATCH(INDEX(funnel_2016!$B$3:$B$140,SMALL(IF(funnel_2016!$K$3:$K$140="3SDL",ROW(funnel_2016!$B$3:$B$140)-ROW(funnel_2016!$B$3)+1),ROWS(funnel_2016!$B$3:$B10))), TrustCAHUB_map!$E$2:$E$139, FALSE)), "")</f>
        <v>RXK</v>
      </c>
      <c r="AA30" s="133"/>
      <c r="AB30" s="152"/>
      <c r="AC30" s="121" t="str">
        <f t="array" aca="1" ref="AC30" ca="1">IFERROR(INDEX(TrustCAHUB_map!$A$2:$A$139, MATCH(INDEX(funnel_data!$B$3:$B$140,SMALL(IF(funnel_data!$AG$3:$AG$140="Decreased",ROW(funnel_data!$B$3:$B$140)-ROW(funnel_data!$B$3)+1),ROWS(funnel_data!$B$3:$B22))), TrustCAHUB_map!$E$2:$E$139, FALSE)), "")</f>
        <v/>
      </c>
      <c r="AD30" s="29"/>
      <c r="AE30" s="29"/>
      <c r="AF30" s="121"/>
      <c r="AG30" s="121" t="str">
        <f t="array" aca="1" ref="AG30" ca="1">IFERROR(INDEX(TrustCAHUB_map!$A$2:$A$139, MATCH(INDEX(funnel_data!$B$3:$B$140,SMALL(IF(funnel_data!$AG$3:$AG$140="Increased",ROW(funnel_data!$B$3:$B$140)-ROW(funnel_data!$B$3)+1),ROWS(funnel_data!$B$3:$B22))), TrustCAHUB_map!$E$2:$E$139, FALSE)), "")</f>
        <v/>
      </c>
      <c r="AH30" s="151"/>
    </row>
    <row r="31" spans="2:34" ht="15.6" x14ac:dyDescent="0.3">
      <c r="T31" s="121" t="str">
        <f t="array" aca="1" ref="T31" ca="1">IFERROR(INDEX(TrustCAHUB_map!$A$2:$A$139, MATCH(INDEX(funnel_2015!$B$3:$B$140,SMALL(IF(funnel_2015!$K$3:$K$140="3SDU",ROW(funnel_2015!$B$3:$B$140)-ROW(funnel_2015!$B$3)+1),ROWS(funnel_2015!$B$3:$B11))), TrustCAHUB_map!$E$2:$E$139, FALSE)), "")</f>
        <v/>
      </c>
      <c r="U31" s="121"/>
      <c r="V31" s="121" t="str">
        <f t="array" aca="1" ref="V31" ca="1">IFERROR(INDEX(TrustCAHUB_map!$A$2:$A$139, MATCH(INDEX(funnel_2016!$B$3:$B$140,SMALL(IF(funnel_2016!$K$3:$K$140="3SDU",ROW(funnel_2016!$B$3:$B$140)-ROW(funnel_2016!$B$3)+1),ROWS(funnel_2016!$B$3:$B11))), TrustCAHUB_map!$E$2:$E$139, FALSE)), "")</f>
        <v/>
      </c>
      <c r="W31" s="121"/>
      <c r="X31" s="121" t="str">
        <f t="array" aca="1" ref="X31" ca="1">IFERROR(INDEX(TrustCAHUB_map!$A$2:$A$139, MATCH(INDEX(funnel_2015!$B$3:$B$140,SMALL(IF(funnel_2015!$K$3:$K$140="3SDL",ROW(funnel_2015!$B$3:$B$140)-ROW(funnel_2015!$B$3)+1),ROWS(funnel_2015!$B$3:$B11))), TrustCAHUB_map!$E$2:$E$139, FALSE)), "")</f>
        <v>RQW</v>
      </c>
      <c r="Y31" s="121"/>
      <c r="Z31" s="121" t="str">
        <f t="array" aca="1" ref="Z31" ca="1">IFERROR(INDEX(TrustCAHUB_map!$A$2:$A$139, MATCH(INDEX(funnel_2016!$B$3:$B$140,SMALL(IF(funnel_2016!$K$3:$K$140="3SDL",ROW(funnel_2016!$B$3:$B$140)-ROW(funnel_2016!$B$3)+1),ROWS(funnel_2016!$B$3:$B11))), TrustCAHUB_map!$E$2:$E$139, FALSE)), "")</f>
        <v>RXW</v>
      </c>
      <c r="AA31" s="133"/>
      <c r="AB31" s="152"/>
      <c r="AC31" s="121" t="str">
        <f t="array" aca="1" ref="AC31" ca="1">IFERROR(INDEX(TrustCAHUB_map!$A$2:$A$139, MATCH(INDEX(funnel_data!$B$3:$B$140,SMALL(IF(funnel_data!$AG$3:$AG$140="Decreased",ROW(funnel_data!$B$3:$B$140)-ROW(funnel_data!$B$3)+1),ROWS(funnel_data!$B$3:$B23))), TrustCAHUB_map!$E$2:$E$139, FALSE)), "")</f>
        <v/>
      </c>
      <c r="AD31" s="29"/>
      <c r="AE31" s="29"/>
      <c r="AF31" s="121"/>
      <c r="AG31" s="121" t="str">
        <f t="array" aca="1" ref="AG31" ca="1">IFERROR(INDEX(TrustCAHUB_map!$A$2:$A$139, MATCH(INDEX(funnel_data!$B$3:$B$140,SMALL(IF(funnel_data!$AG$3:$AG$140="Increased",ROW(funnel_data!$B$3:$B$140)-ROW(funnel_data!$B$3)+1),ROWS(funnel_data!$B$3:$B23))), TrustCAHUB_map!$E$2:$E$139, FALSE)), "")</f>
        <v/>
      </c>
      <c r="AH31" s="151"/>
    </row>
    <row r="32" spans="2:34" ht="15.6" x14ac:dyDescent="0.3">
      <c r="T32" s="121" t="str">
        <f t="array" aca="1" ref="T32" ca="1">IFERROR(INDEX(TrustCAHUB_map!$A$2:$A$139, MATCH(INDEX(funnel_2015!$B$3:$B$140,SMALL(IF(funnel_2015!$K$3:$K$140="3SDU",ROW(funnel_2015!$B$3:$B$140)-ROW(funnel_2015!$B$3)+1),ROWS(funnel_2015!$B$3:$B12))), TrustCAHUB_map!$E$2:$E$139, FALSE)), "")</f>
        <v/>
      </c>
      <c r="U32" s="121"/>
      <c r="V32" s="121" t="str">
        <f t="array" aca="1" ref="V32" ca="1">IFERROR(INDEX(TrustCAHUB_map!$A$2:$A$139, MATCH(INDEX(funnel_2016!$B$3:$B$140,SMALL(IF(funnel_2016!$K$3:$K$140="3SDU",ROW(funnel_2016!$B$3:$B$140)-ROW(funnel_2016!$B$3)+1),ROWS(funnel_2016!$B$3:$B12))), TrustCAHUB_map!$E$2:$E$139, FALSE)), "")</f>
        <v/>
      </c>
      <c r="W32" s="121"/>
      <c r="X32" s="121" t="str">
        <f t="array" aca="1" ref="X32" ca="1">IFERROR(INDEX(TrustCAHUB_map!$A$2:$A$139, MATCH(INDEX(funnel_2015!$B$3:$B$140,SMALL(IF(funnel_2015!$K$3:$K$140="3SDL",ROW(funnel_2015!$B$3:$B$140)-ROW(funnel_2015!$B$3)+1),ROWS(funnel_2015!$B$3:$B12))), TrustCAHUB_map!$E$2:$E$139, FALSE)), "")</f>
        <v>RBZ</v>
      </c>
      <c r="Y32" s="121"/>
      <c r="Z32" s="121" t="str">
        <f t="array" aca="1" ref="Z32" ca="1">IFERROR(INDEX(TrustCAHUB_map!$A$2:$A$139, MATCH(INDEX(funnel_2016!$B$3:$B$140,SMALL(IF(funnel_2016!$K$3:$K$140="3SDL",ROW(funnel_2016!$B$3:$B$140)-ROW(funnel_2016!$B$3)+1),ROWS(funnel_2016!$B$3:$B12))), TrustCAHUB_map!$E$2:$E$139, FALSE)), "")</f>
        <v>RHU</v>
      </c>
      <c r="AA32" s="133"/>
      <c r="AB32" s="152"/>
      <c r="AC32" s="121" t="str">
        <f t="array" aca="1" ref="AC32" ca="1">IFERROR(INDEX(TrustCAHUB_map!$A$2:$A$139, MATCH(INDEX(funnel_data!$B$3:$B$140,SMALL(IF(funnel_data!$AG$3:$AG$140="Decreased",ROW(funnel_data!$B$3:$B$140)-ROW(funnel_data!$B$3)+1),ROWS(funnel_data!$B$3:$B24))), TrustCAHUB_map!$E$2:$E$139, FALSE)), "")</f>
        <v/>
      </c>
      <c r="AD32" s="29"/>
      <c r="AE32" s="29"/>
      <c r="AF32" s="121"/>
      <c r="AG32" s="121" t="str">
        <f t="array" aca="1" ref="AG32" ca="1">IFERROR(INDEX(TrustCAHUB_map!$A$2:$A$139, MATCH(INDEX(funnel_data!$B$3:$B$140,SMALL(IF(funnel_data!$AG$3:$AG$140="Increased",ROW(funnel_data!$B$3:$B$140)-ROW(funnel_data!$B$3)+1),ROWS(funnel_data!$B$3:$B24))), TrustCAHUB_map!$E$2:$E$139, FALSE)), "")</f>
        <v/>
      </c>
      <c r="AH32" s="151"/>
    </row>
    <row r="33" spans="20:34" ht="15.6" x14ac:dyDescent="0.3">
      <c r="T33" s="121" t="str">
        <f t="array" aca="1" ref="T33" ca="1">IFERROR(INDEX(TrustCAHUB_map!$A$2:$A$139, MATCH(INDEX(funnel_2015!$B$3:$B$140,SMALL(IF(funnel_2015!$K$3:$K$140="3SDU",ROW(funnel_2015!$B$3:$B$140)-ROW(funnel_2015!$B$3)+1),ROWS(funnel_2015!$B$3:$B13))), TrustCAHUB_map!$E$2:$E$139, FALSE)), "")</f>
        <v/>
      </c>
      <c r="U33" s="121"/>
      <c r="V33" s="121" t="str">
        <f t="array" aca="1" ref="V33" ca="1">IFERROR(INDEX(TrustCAHUB_map!$A$2:$A$139, MATCH(INDEX(funnel_2016!$B$3:$B$140,SMALL(IF(funnel_2016!$K$3:$K$140="3SDU",ROW(funnel_2016!$B$3:$B$140)-ROW(funnel_2016!$B$3)+1),ROWS(funnel_2016!$B$3:$B13))), TrustCAHUB_map!$E$2:$E$139, FALSE)), "")</f>
        <v/>
      </c>
      <c r="W33" s="121"/>
      <c r="X33" s="121" t="str">
        <f t="array" aca="1" ref="X33" ca="1">IFERROR(INDEX(TrustCAHUB_map!$A$2:$A$139, MATCH(INDEX(funnel_2015!$B$3:$B$140,SMALL(IF(funnel_2015!$K$3:$K$140="3SDL",ROW(funnel_2015!$B$3:$B$140)-ROW(funnel_2015!$B$3)+1),ROWS(funnel_2015!$B$3:$B13))), TrustCAHUB_map!$E$2:$E$139, FALSE)), "")</f>
        <v>RR7</v>
      </c>
      <c r="Y33" s="121"/>
      <c r="Z33" s="121" t="str">
        <f t="array" aca="1" ref="Z33" ca="1">IFERROR(INDEX(TrustCAHUB_map!$A$2:$A$139, MATCH(INDEX(funnel_2016!$B$3:$B$140,SMALL(IF(funnel_2016!$K$3:$K$140="3SDL",ROW(funnel_2016!$B$3:$B$140)-ROW(funnel_2016!$B$3)+1),ROWS(funnel_2016!$B$3:$B13))), TrustCAHUB_map!$E$2:$E$139, FALSE)), "")</f>
        <v/>
      </c>
      <c r="AA33" s="133"/>
      <c r="AB33" s="152"/>
      <c r="AC33" s="121" t="str">
        <f t="array" aca="1" ref="AC33" ca="1">IFERROR(INDEX(TrustCAHUB_map!$A$2:$A$139, MATCH(INDEX(funnel_data!$B$3:$B$140,SMALL(IF(funnel_data!$AG$3:$AG$140="Decreased",ROW(funnel_data!$B$3:$B$140)-ROW(funnel_data!$B$3)+1),ROWS(funnel_data!$B$3:$B25))), TrustCAHUB_map!$E$2:$E$139, FALSE)), "")</f>
        <v/>
      </c>
      <c r="AD33" s="29"/>
      <c r="AE33" s="29"/>
      <c r="AF33" s="121"/>
      <c r="AG33" s="121" t="str">
        <f t="array" aca="1" ref="AG33" ca="1">IFERROR(INDEX(TrustCAHUB_map!$A$2:$A$139, MATCH(INDEX(funnel_data!$B$3:$B$140,SMALL(IF(funnel_data!$AG$3:$AG$140="Increased",ROW(funnel_data!$B$3:$B$140)-ROW(funnel_data!$B$3)+1),ROWS(funnel_data!$B$3:$B25))), TrustCAHUB_map!$E$2:$E$139, FALSE)), "")</f>
        <v/>
      </c>
      <c r="AH33" s="151"/>
    </row>
    <row r="34" spans="20:34" ht="15.6" x14ac:dyDescent="0.3">
      <c r="T34" s="121" t="str">
        <f t="array" aca="1" ref="T34" ca="1">IFERROR(INDEX(TrustCAHUB_map!$A$2:$A$139, MATCH(INDEX(funnel_2015!$B$3:$B$140,SMALL(IF(funnel_2015!$K$3:$K$140="3SDU",ROW(funnel_2015!$B$3:$B$140)-ROW(funnel_2015!$B$3)+1),ROWS(funnel_2015!$B$3:$B14))), TrustCAHUB_map!$E$2:$E$139, FALSE)), "")</f>
        <v/>
      </c>
      <c r="U34" s="121"/>
      <c r="V34" s="121" t="str">
        <f t="array" aca="1" ref="V34" ca="1">IFERROR(INDEX(TrustCAHUB_map!$A$2:$A$139, MATCH(INDEX(funnel_2016!$B$3:$B$140,SMALL(IF(funnel_2016!$K$3:$K$140="3SDU",ROW(funnel_2016!$B$3:$B$140)-ROW(funnel_2016!$B$3)+1),ROWS(funnel_2016!$B$3:$B14))), TrustCAHUB_map!$E$2:$E$139, FALSE)), "")</f>
        <v/>
      </c>
      <c r="W34" s="121"/>
      <c r="X34" s="121" t="str">
        <f t="array" aca="1" ref="X34" ca="1">IFERROR(INDEX(TrustCAHUB_map!$A$2:$A$139, MATCH(INDEX(funnel_2015!$B$3:$B$140,SMALL(IF(funnel_2015!$K$3:$K$140="3SDL",ROW(funnel_2015!$B$3:$B$140)-ROW(funnel_2015!$B$3)+1),ROWS(funnel_2015!$B$3:$B14))), TrustCAHUB_map!$E$2:$E$139, FALSE)), "")</f>
        <v>RXK</v>
      </c>
      <c r="Y34" s="121"/>
      <c r="Z34" s="121" t="str">
        <f t="array" aca="1" ref="Z34" ca="1">IFERROR(INDEX(TrustCAHUB_map!$A$2:$A$139, MATCH(INDEX(funnel_2016!$B$3:$B$140,SMALL(IF(funnel_2016!$K$3:$K$140="3SDL",ROW(funnel_2016!$B$3:$B$140)-ROW(funnel_2016!$B$3)+1),ROWS(funnel_2016!$B$3:$B14))), TrustCAHUB_map!$E$2:$E$139, FALSE)), "")</f>
        <v/>
      </c>
      <c r="AA34" s="133"/>
      <c r="AB34" s="152"/>
      <c r="AC34" s="121" t="str">
        <f t="array" aca="1" ref="AC34" ca="1">IFERROR(INDEX(TrustCAHUB_map!$A$2:$A$139, MATCH(INDEX(funnel_data!$B$3:$B$140,SMALL(IF(funnel_data!$AG$3:$AG$140="Decreased",ROW(funnel_data!$B$3:$B$140)-ROW(funnel_data!$B$3)+1),ROWS(funnel_data!$B$3:$B26))), TrustCAHUB_map!$E$2:$E$139, FALSE)), "")</f>
        <v/>
      </c>
      <c r="AD34" s="29"/>
      <c r="AE34" s="29"/>
      <c r="AF34" s="121"/>
      <c r="AG34" s="121" t="str">
        <f t="array" aca="1" ref="AG34" ca="1">IFERROR(INDEX(TrustCAHUB_map!$A$2:$A$139, MATCH(INDEX(funnel_data!$B$3:$B$140,SMALL(IF(funnel_data!$AG$3:$AG$140="Increased",ROW(funnel_data!$B$3:$B$140)-ROW(funnel_data!$B$3)+1),ROWS(funnel_data!$B$3:$B26))), TrustCAHUB_map!$E$2:$E$139, FALSE)), "")</f>
        <v/>
      </c>
      <c r="AH34" s="151"/>
    </row>
    <row r="35" spans="20:34" ht="15.6" x14ac:dyDescent="0.3">
      <c r="T35" s="121" t="str">
        <f t="array" aca="1" ref="T35" ca="1">IFERROR(INDEX(TrustCAHUB_map!$A$2:$A$139, MATCH(INDEX(funnel_2015!$B$3:$B$140,SMALL(IF(funnel_2015!$K$3:$K$140="3SDU",ROW(funnel_2015!$B$3:$B$140)-ROW(funnel_2015!$B$3)+1),ROWS(funnel_2015!$B$3:$B15))), TrustCAHUB_map!$E$2:$E$139, FALSE)), "")</f>
        <v/>
      </c>
      <c r="U35" s="121"/>
      <c r="V35" s="121" t="str">
        <f t="array" aca="1" ref="V35" ca="1">IFERROR(INDEX(TrustCAHUB_map!$A$2:$A$139, MATCH(INDEX(funnel_2016!$B$3:$B$140,SMALL(IF(funnel_2016!$K$3:$K$140="3SDU",ROW(funnel_2016!$B$3:$B$140)-ROW(funnel_2016!$B$3)+1),ROWS(funnel_2016!$B$3:$B15))), TrustCAHUB_map!$E$2:$E$139, FALSE)), "")</f>
        <v/>
      </c>
      <c r="W35" s="121"/>
      <c r="X35" s="121" t="str">
        <f t="array" aca="1" ref="X35" ca="1">IFERROR(INDEX(TrustCAHUB_map!$A$2:$A$139, MATCH(INDEX(funnel_2015!$B$3:$B$140,SMALL(IF(funnel_2015!$K$3:$K$140="3SDL",ROW(funnel_2015!$B$3:$B$140)-ROW(funnel_2015!$B$3)+1),ROWS(funnel_2015!$B$3:$B15))), TrustCAHUB_map!$E$2:$E$139, FALSE)), "")</f>
        <v>RXW</v>
      </c>
      <c r="Y35" s="121"/>
      <c r="Z35" s="121" t="str">
        <f t="array" aca="1" ref="Z35" ca="1">IFERROR(INDEX(TrustCAHUB_map!$A$2:$A$139, MATCH(INDEX(funnel_2016!$B$3:$B$140,SMALL(IF(funnel_2016!$K$3:$K$140="3SDL",ROW(funnel_2016!$B$3:$B$140)-ROW(funnel_2016!$B$3)+1),ROWS(funnel_2016!$B$3:$B15))), TrustCAHUB_map!$E$2:$E$139, FALSE)), "")</f>
        <v/>
      </c>
      <c r="AA35" s="133"/>
      <c r="AB35" s="152"/>
      <c r="AC35" s="121" t="str">
        <f t="array" aca="1" ref="AC35" ca="1">IFERROR(INDEX(TrustCAHUB_map!$A$2:$A$139, MATCH(INDEX(funnel_data!$B$3:$B$140,SMALL(IF(funnel_data!$AG$3:$AG$140="Decreased",ROW(funnel_data!$B$3:$B$140)-ROW(funnel_data!$B$3)+1),ROWS(funnel_data!$B$3:$B27))), TrustCAHUB_map!$E$2:$E$139, FALSE)), "")</f>
        <v/>
      </c>
      <c r="AD35" s="29"/>
      <c r="AE35" s="29"/>
      <c r="AF35" s="121"/>
      <c r="AG35" s="121" t="str">
        <f t="array" aca="1" ref="AG35" ca="1">IFERROR(INDEX(TrustCAHUB_map!$A$2:$A$139, MATCH(INDEX(funnel_data!$B$3:$B$140,SMALL(IF(funnel_data!$AG$3:$AG$140="Increased",ROW(funnel_data!$B$3:$B$140)-ROW(funnel_data!$B$3)+1),ROWS(funnel_data!$B$3:$B27))), TrustCAHUB_map!$E$2:$E$139, FALSE)), "")</f>
        <v/>
      </c>
      <c r="AH35" s="151"/>
    </row>
    <row r="36" spans="20:34" ht="15.6" x14ac:dyDescent="0.3">
      <c r="T36" s="121" t="str">
        <f t="array" aca="1" ref="T36" ca="1">IFERROR(INDEX(TrustCAHUB_map!$A$2:$A$139, MATCH(INDEX(funnel_2015!$B$3:$B$140,SMALL(IF(funnel_2015!$K$3:$K$140="3SDU",ROW(funnel_2015!$B$3:$B$140)-ROW(funnel_2015!$B$3)+1),ROWS(funnel_2015!$B$3:$B16))), TrustCAHUB_map!$E$2:$E$139, FALSE)), "")</f>
        <v/>
      </c>
      <c r="U36" s="121"/>
      <c r="V36" s="121" t="str">
        <f t="array" aca="1" ref="V36" ca="1">IFERROR(INDEX(TrustCAHUB_map!$A$2:$A$139, MATCH(INDEX(funnel_2016!$B$3:$B$140,SMALL(IF(funnel_2016!$K$3:$K$140="3SDU",ROW(funnel_2016!$B$3:$B$140)-ROW(funnel_2016!$B$3)+1),ROWS(funnel_2016!$B$3:$B16))), TrustCAHUB_map!$E$2:$E$139, FALSE)), "")</f>
        <v/>
      </c>
      <c r="W36" s="121"/>
      <c r="X36" s="121" t="str">
        <f t="array" aca="1" ref="X36" ca="1">IFERROR(INDEX(TrustCAHUB_map!$A$2:$A$139, MATCH(INDEX(funnel_2015!$B$3:$B$140,SMALL(IF(funnel_2015!$K$3:$K$140="3SDL",ROW(funnel_2015!$B$3:$B$140)-ROW(funnel_2015!$B$3)+1),ROWS(funnel_2015!$B$3:$B16))), TrustCAHUB_map!$E$2:$E$139, FALSE)), "")</f>
        <v>RHU</v>
      </c>
      <c r="Y36" s="121"/>
      <c r="Z36" s="121" t="str">
        <f t="array" aca="1" ref="Z36" ca="1">IFERROR(INDEX(TrustCAHUB_map!$A$2:$A$139, MATCH(INDEX(funnel_2016!$B$3:$B$140,SMALL(IF(funnel_2016!$K$3:$K$140="3SDL",ROW(funnel_2016!$B$3:$B$140)-ROW(funnel_2016!$B$3)+1),ROWS(funnel_2016!$B$3:$B16))), TrustCAHUB_map!$E$2:$E$139, FALSE)), "")</f>
        <v/>
      </c>
      <c r="AA36" s="133"/>
      <c r="AB36" s="152"/>
      <c r="AC36" s="121" t="str">
        <f t="array" aca="1" ref="AC36" ca="1">IFERROR(INDEX(TrustCAHUB_map!$A$2:$A$139, MATCH(INDEX(funnel_data!$B$3:$B$140,SMALL(IF(funnel_data!$AG$3:$AG$140="Decreased",ROW(funnel_data!$B$3:$B$140)-ROW(funnel_data!$B$3)+1),ROWS(funnel_data!$B$3:$B28))), TrustCAHUB_map!$E$2:$E$139, FALSE)), "")</f>
        <v/>
      </c>
      <c r="AD36" s="29"/>
      <c r="AE36" s="29"/>
      <c r="AF36" s="121"/>
      <c r="AG36" s="121" t="str">
        <f t="array" aca="1" ref="AG36" ca="1">IFERROR(INDEX(TrustCAHUB_map!$A$2:$A$139, MATCH(INDEX(funnel_data!$B$3:$B$140,SMALL(IF(funnel_data!$AG$3:$AG$140="Increased",ROW(funnel_data!$B$3:$B$140)-ROW(funnel_data!$B$3)+1),ROWS(funnel_data!$B$3:$B28))), TrustCAHUB_map!$E$2:$E$139, FALSE)), "")</f>
        <v/>
      </c>
      <c r="AH36" s="151"/>
    </row>
    <row r="37" spans="20:34" ht="15.6" x14ac:dyDescent="0.3">
      <c r="T37" s="121" t="str">
        <f t="array" aca="1" ref="T37" ca="1">IFERROR(INDEX(TrustCAHUB_map!$A$2:$A$139, MATCH(INDEX(funnel_2015!$B$3:$B$140,SMALL(IF(funnel_2015!$K$3:$K$140="3SDU",ROW(funnel_2015!$B$3:$B$140)-ROW(funnel_2015!$B$3)+1),ROWS(funnel_2015!$B$3:$B17))), TrustCAHUB_map!$E$2:$E$139, FALSE)), "")</f>
        <v/>
      </c>
      <c r="U37" s="121"/>
      <c r="V37" s="121" t="str">
        <f t="array" aca="1" ref="V37" ca="1">IFERROR(INDEX(TrustCAHUB_map!$A$2:$A$139, MATCH(INDEX(funnel_2016!$B$3:$B$140,SMALL(IF(funnel_2016!$K$3:$K$140="3SDU",ROW(funnel_2016!$B$3:$B$140)-ROW(funnel_2016!$B$3)+1),ROWS(funnel_2016!$B$3:$B17))), TrustCAHUB_map!$E$2:$E$139, FALSE)), "")</f>
        <v/>
      </c>
      <c r="W37" s="121"/>
      <c r="X37" s="121" t="str">
        <f t="array" aca="1" ref="X37" ca="1">IFERROR(INDEX(TrustCAHUB_map!$A$2:$A$139, MATCH(INDEX(funnel_2015!$B$3:$B$140,SMALL(IF(funnel_2015!$K$3:$K$140="3SDL",ROW(funnel_2015!$B$3:$B$140)-ROW(funnel_2015!$B$3)+1),ROWS(funnel_2015!$B$3:$B17))), TrustCAHUB_map!$E$2:$E$139, FALSE)), "")</f>
        <v>RBV</v>
      </c>
      <c r="Y37" s="121"/>
      <c r="Z37" s="121" t="str">
        <f t="array" aca="1" ref="Z37" ca="1">IFERROR(INDEX(TrustCAHUB_map!$A$2:$A$139, MATCH(INDEX(funnel_2016!$B$3:$B$140,SMALL(IF(funnel_2016!$K$3:$K$140="3SDL",ROW(funnel_2016!$B$3:$B$140)-ROW(funnel_2016!$B$3)+1),ROWS(funnel_2016!$B$3:$B17))), TrustCAHUB_map!$E$2:$E$139, FALSE)), "")</f>
        <v/>
      </c>
      <c r="AA37" s="133"/>
      <c r="AB37" s="152"/>
      <c r="AC37" s="121" t="str">
        <f t="array" aca="1" ref="AC37" ca="1">IFERROR(INDEX(TrustCAHUB_map!$A$2:$A$139, MATCH(INDEX(funnel_data!$B$3:$B$140,SMALL(IF(funnel_data!$AG$3:$AG$140="Decreased",ROW(funnel_data!$B$3:$B$140)-ROW(funnel_data!$B$3)+1),ROWS(funnel_data!$B$3:$B29))), TrustCAHUB_map!$E$2:$E$139, FALSE)), "")</f>
        <v/>
      </c>
      <c r="AD37" s="29"/>
      <c r="AE37" s="29"/>
      <c r="AF37" s="121"/>
      <c r="AG37" s="121" t="str">
        <f t="array" aca="1" ref="AG37" ca="1">IFERROR(INDEX(TrustCAHUB_map!$A$2:$A$139, MATCH(INDEX(funnel_data!$B$3:$B$140,SMALL(IF(funnel_data!$AG$3:$AG$140="Increased",ROW(funnel_data!$B$3:$B$140)-ROW(funnel_data!$B$3)+1),ROWS(funnel_data!$B$3:$B29))), TrustCAHUB_map!$E$2:$E$139, FALSE)), "")</f>
        <v/>
      </c>
      <c r="AH37" s="151"/>
    </row>
    <row r="38" spans="20:34" s="25" customFormat="1" ht="15.6" x14ac:dyDescent="0.3">
      <c r="T38" s="121" t="str">
        <f t="array" aca="1" ref="T38" ca="1">IFERROR(INDEX(TrustCAHUB_map!$A$2:$A$139, MATCH(INDEX(funnel_2015!$B$3:$B$140,SMALL(IF(funnel_2015!$K$3:$K$140="3SDU",ROW(funnel_2015!$B$3:$B$140)-ROW(funnel_2015!$B$3)+1),ROWS(funnel_2015!$B$3:$B18))), TrustCAHUB_map!$E$2:$E$139, FALSE)), "")</f>
        <v/>
      </c>
      <c r="U38" s="121"/>
      <c r="V38" s="121" t="str">
        <f t="array" aca="1" ref="V38" ca="1">IFERROR(INDEX(TrustCAHUB_map!$A$2:$A$139, MATCH(INDEX(funnel_2016!$B$3:$B$140,SMALL(IF(funnel_2016!$K$3:$K$140="3SDU",ROW(funnel_2016!$B$3:$B$140)-ROW(funnel_2016!$B$3)+1),ROWS(funnel_2016!$B$3:$B18))), TrustCAHUB_map!$E$2:$E$139, FALSE)), "")</f>
        <v/>
      </c>
      <c r="W38" s="121"/>
      <c r="X38" s="121" t="str">
        <f t="array" aca="1" ref="X38" ca="1">IFERROR(INDEX(TrustCAHUB_map!$A$2:$A$139, MATCH(INDEX(funnel_2015!$B$3:$B$140,SMALL(IF(funnel_2015!$K$3:$K$140="3SDL",ROW(funnel_2015!$B$3:$B$140)-ROW(funnel_2015!$B$3)+1),ROWS(funnel_2015!$B$3:$B18))), TrustCAHUB_map!$E$2:$E$139, FALSE)), "")</f>
        <v/>
      </c>
      <c r="Y38" s="121"/>
      <c r="Z38" s="121" t="str">
        <f t="array" aca="1" ref="Z38" ca="1">IFERROR(INDEX(TrustCAHUB_map!$A$2:$A$139, MATCH(INDEX(funnel_2016!$B$3:$B$140,SMALL(IF(funnel_2016!$K$3:$K$140="3SDL",ROW(funnel_2016!$B$3:$B$140)-ROW(funnel_2016!$B$3)+1),ROWS(funnel_2016!$B$3:$B18))), TrustCAHUB_map!$E$2:$E$139, FALSE)), "")</f>
        <v/>
      </c>
      <c r="AA38" s="146"/>
      <c r="AB38" s="152"/>
      <c r="AC38" s="121" t="str">
        <f t="array" aca="1" ref="AC38" ca="1">IFERROR(INDEX(TrustCAHUB_map!$A$2:$A$139, MATCH(INDEX(funnel_data!$B$3:$B$140,SMALL(IF(funnel_data!$AG$3:$AG$140="Decreased",ROW(funnel_data!$B$3:$B$140)-ROW(funnel_data!$B$3)+1),ROWS(funnel_data!$B$3:$B30))), TrustCAHUB_map!$E$2:$E$139, FALSE)), "")</f>
        <v/>
      </c>
      <c r="AD38" s="153"/>
      <c r="AE38" s="153"/>
      <c r="AF38" s="121"/>
      <c r="AG38" s="121" t="str">
        <f t="array" aca="1" ref="AG38" ca="1">IFERROR(INDEX(TrustCAHUB_map!$A$2:$A$139, MATCH(INDEX(funnel_data!$B$3:$B$140,SMALL(IF(funnel_data!$AG$3:$AG$140="Increased",ROW(funnel_data!$B$3:$B$140)-ROW(funnel_data!$B$3)+1),ROWS(funnel_data!$B$3:$B30))), TrustCAHUB_map!$E$2:$E$139, FALSE)), "")</f>
        <v/>
      </c>
      <c r="AH38" s="154"/>
    </row>
    <row r="39" spans="20:34" s="26" customFormat="1" ht="15.6" x14ac:dyDescent="0.3">
      <c r="T39" s="121" t="str">
        <f t="array" aca="1" ref="T39" ca="1">IFERROR(INDEX(TrustCAHUB_map!$A$2:$A$139, MATCH(INDEX(funnel_2015!$B$3:$B$140,SMALL(IF(funnel_2015!$K$3:$K$140="3SDU",ROW(funnel_2015!$B$3:$B$140)-ROW(funnel_2015!$B$3)+1),ROWS(funnel_2015!$B$3:$B19))), TrustCAHUB_map!$E$2:$E$139, FALSE)), "")</f>
        <v/>
      </c>
      <c r="U39" s="121"/>
      <c r="V39" s="121" t="str">
        <f t="array" aca="1" ref="V39" ca="1">IFERROR(INDEX(TrustCAHUB_map!$A$2:$A$139, MATCH(INDEX(funnel_2016!$B$3:$B$140,SMALL(IF(funnel_2016!$K$3:$K$140="3SDU",ROW(funnel_2016!$B$3:$B$140)-ROW(funnel_2016!$B$3)+1),ROWS(funnel_2016!$B$3:$B19))), TrustCAHUB_map!$E$2:$E$139, FALSE)), "")</f>
        <v/>
      </c>
      <c r="W39" s="121"/>
      <c r="X39" s="121" t="str">
        <f t="array" aca="1" ref="X39" ca="1">IFERROR(INDEX(TrustCAHUB_map!$A$2:$A$139, MATCH(INDEX(funnel_2015!$B$3:$B$140,SMALL(IF(funnel_2015!$K$3:$K$140="3SDL",ROW(funnel_2015!$B$3:$B$140)-ROW(funnel_2015!$B$3)+1),ROWS(funnel_2015!$B$3:$B19))), TrustCAHUB_map!$E$2:$E$139, FALSE)), "")</f>
        <v/>
      </c>
      <c r="Y39" s="121"/>
      <c r="Z39" s="121" t="str">
        <f t="array" aca="1" ref="Z39" ca="1">IFERROR(INDEX(TrustCAHUB_map!$A$2:$A$139, MATCH(INDEX(funnel_2016!$B$3:$B$140,SMALL(IF(funnel_2016!$K$3:$K$140="3SDL",ROW(funnel_2016!$B$3:$B$140)-ROW(funnel_2016!$B$3)+1),ROWS(funnel_2016!$B$3:$B19))), TrustCAHUB_map!$E$2:$E$139, FALSE)), "")</f>
        <v/>
      </c>
      <c r="AA39" s="147"/>
      <c r="AB39" s="152"/>
      <c r="AC39" s="121" t="str">
        <f t="array" aca="1" ref="AC39" ca="1">IFERROR(INDEX(TrustCAHUB_map!$A$2:$A$139, MATCH(INDEX(funnel_data!$B$3:$B$140,SMALL(IF(funnel_data!$AG$3:$AG$140="Decreased",ROW(funnel_data!$B$3:$B$140)-ROW(funnel_data!$B$3)+1),ROWS(funnel_data!$B$3:$B31))), TrustCAHUB_map!$E$2:$E$139, FALSE)), "")</f>
        <v/>
      </c>
      <c r="AD39" s="155"/>
      <c r="AE39" s="155"/>
      <c r="AF39" s="121"/>
      <c r="AG39" s="121" t="str">
        <f t="array" aca="1" ref="AG39" ca="1">IFERROR(INDEX(TrustCAHUB_map!$A$2:$A$139, MATCH(INDEX(funnel_data!$B$3:$B$140,SMALL(IF(funnel_data!$AG$3:$AG$140="Increased",ROW(funnel_data!$B$3:$B$140)-ROW(funnel_data!$B$3)+1),ROWS(funnel_data!$B$3:$B31))), TrustCAHUB_map!$E$2:$E$139, FALSE)), "")</f>
        <v/>
      </c>
      <c r="AH39" s="156"/>
    </row>
    <row r="40" spans="20:34" ht="15.6" x14ac:dyDescent="0.3">
      <c r="T40" s="121" t="str">
        <f t="array" aca="1" ref="T40" ca="1">IFERROR(INDEX(TrustCAHUB_map!$A$2:$A$139, MATCH(INDEX(funnel_2015!$B$3:$B$140,SMALL(IF(funnel_2015!$K$3:$K$140="3SDU",ROW(funnel_2015!$B$3:$B$140)-ROW(funnel_2015!$B$3)+1),ROWS(funnel_2015!$B$3:$B20))), TrustCAHUB_map!$E$2:$E$139, FALSE)), "")</f>
        <v/>
      </c>
      <c r="U40" s="121"/>
      <c r="V40" s="121" t="str">
        <f t="array" aca="1" ref="V40" ca="1">IFERROR(INDEX(TrustCAHUB_map!$A$2:$A$139, MATCH(INDEX(funnel_2016!$B$3:$B$140,SMALL(IF(funnel_2016!$K$3:$K$140="3SDU",ROW(funnel_2016!$B$3:$B$140)-ROW(funnel_2016!$B$3)+1),ROWS(funnel_2016!$B$3:$B20))), TrustCAHUB_map!$E$2:$E$139, FALSE)), "")</f>
        <v/>
      </c>
      <c r="W40" s="121"/>
      <c r="X40" s="121" t="str">
        <f t="array" aca="1" ref="X40" ca="1">IFERROR(INDEX(TrustCAHUB_map!$A$2:$A$139, MATCH(INDEX(funnel_2015!$B$3:$B$140,SMALL(IF(funnel_2015!$K$3:$K$140="3SDL",ROW(funnel_2015!$B$3:$B$140)-ROW(funnel_2015!$B$3)+1),ROWS(funnel_2015!$B$3:$B20))), TrustCAHUB_map!$E$2:$E$139, FALSE)), "")</f>
        <v/>
      </c>
      <c r="Y40" s="121"/>
      <c r="Z40" s="121" t="str">
        <f t="array" aca="1" ref="Z40" ca="1">IFERROR(INDEX(TrustCAHUB_map!$A$2:$A$139, MATCH(INDEX(funnel_2016!$B$3:$B$140,SMALL(IF(funnel_2016!$K$3:$K$140="3SDL",ROW(funnel_2016!$B$3:$B$140)-ROW(funnel_2016!$B$3)+1),ROWS(funnel_2016!$B$3:$B20))), TrustCAHUB_map!$E$2:$E$139, FALSE)), "")</f>
        <v/>
      </c>
      <c r="AA40" s="133"/>
      <c r="AB40" s="152"/>
      <c r="AC40" s="121" t="str">
        <f t="array" aca="1" ref="AC40" ca="1">IFERROR(INDEX(TrustCAHUB_map!$A$2:$A$139, MATCH(INDEX(funnel_data!$B$3:$B$140,SMALL(IF(funnel_data!$AG$3:$AG$140="Decreased",ROW(funnel_data!$B$3:$B$140)-ROW(funnel_data!$B$3)+1),ROWS(funnel_data!$B$3:$B32))), TrustCAHUB_map!$E$2:$E$139, FALSE)), "")</f>
        <v/>
      </c>
      <c r="AD40" s="29"/>
      <c r="AE40" s="29"/>
      <c r="AF40" s="121"/>
      <c r="AG40" s="121" t="str">
        <f t="array" aca="1" ref="AG40" ca="1">IFERROR(INDEX(TrustCAHUB_map!$A$2:$A$139, MATCH(INDEX(funnel_data!$B$3:$B$140,SMALL(IF(funnel_data!$AG$3:$AG$140="Increased",ROW(funnel_data!$B$3:$B$140)-ROW(funnel_data!$B$3)+1),ROWS(funnel_data!$B$3:$B32))), TrustCAHUB_map!$E$2:$E$139, FALSE)), "")</f>
        <v/>
      </c>
      <c r="AH40" s="151"/>
    </row>
    <row r="41" spans="20:34" ht="15.6" x14ac:dyDescent="0.3">
      <c r="T41" s="121" t="str">
        <f t="array" aca="1" ref="T41" ca="1">IFERROR(INDEX(TrustCAHUB_map!$A$2:$A$139, MATCH(INDEX(funnel_2015!$B$3:$B$140,SMALL(IF(funnel_2015!$K$3:$K$140="3SDU",ROW(funnel_2015!$B$3:$B$140)-ROW(funnel_2015!$B$3)+1),ROWS(funnel_2015!$B$3:$B21))), TrustCAHUB_map!$E$2:$E$139, FALSE)), "")</f>
        <v/>
      </c>
      <c r="U41" s="121"/>
      <c r="V41" s="121" t="str">
        <f t="array" aca="1" ref="V41" ca="1">IFERROR(INDEX(TrustCAHUB_map!$A$2:$A$139, MATCH(INDEX(funnel_2016!$B$3:$B$140,SMALL(IF(funnel_2016!$K$3:$K$140="3SDU",ROW(funnel_2016!$B$3:$B$140)-ROW(funnel_2016!$B$3)+1),ROWS(funnel_2016!$B$3:$B21))), TrustCAHUB_map!$E$2:$E$139, FALSE)), "")</f>
        <v/>
      </c>
      <c r="W41" s="121"/>
      <c r="X41" s="121" t="str">
        <f t="array" aca="1" ref="X41" ca="1">IFERROR(INDEX(TrustCAHUB_map!$A$2:$A$139, MATCH(INDEX(funnel_2015!$B$3:$B$140,SMALL(IF(funnel_2015!$K$3:$K$140="3SDL",ROW(funnel_2015!$B$3:$B$140)-ROW(funnel_2015!$B$3)+1),ROWS(funnel_2015!$B$3:$B21))), TrustCAHUB_map!$E$2:$E$139, FALSE)), "")</f>
        <v/>
      </c>
      <c r="Y41" s="121"/>
      <c r="Z41" s="121" t="str">
        <f t="array" aca="1" ref="Z41" ca="1">IFERROR(INDEX(TrustCAHUB_map!$A$2:$A$139, MATCH(INDEX(funnel_2016!$B$3:$B$140,SMALL(IF(funnel_2016!$K$3:$K$140="3SDL",ROW(funnel_2016!$B$3:$B$140)-ROW(funnel_2016!$B$3)+1),ROWS(funnel_2016!$B$3:$B21))), TrustCAHUB_map!$E$2:$E$139, FALSE)), "")</f>
        <v/>
      </c>
      <c r="AA41" s="133"/>
      <c r="AB41" s="152"/>
      <c r="AC41" s="121" t="str">
        <f t="array" aca="1" ref="AC41" ca="1">IFERROR(INDEX(TrustCAHUB_map!$A$2:$A$139, MATCH(INDEX(funnel_data!$B$3:$B$140,SMALL(IF(funnel_data!$AG$3:$AG$140="Decreased",ROW(funnel_data!$B$3:$B$140)-ROW(funnel_data!$B$3)+1),ROWS(funnel_data!$B$3:$B33))), TrustCAHUB_map!$E$2:$E$139, FALSE)), "")</f>
        <v/>
      </c>
      <c r="AD41" s="29"/>
      <c r="AE41" s="29"/>
      <c r="AF41" s="121"/>
      <c r="AG41" s="121" t="str">
        <f t="array" aca="1" ref="AG41" ca="1">IFERROR(INDEX(TrustCAHUB_map!$A$2:$A$139, MATCH(INDEX(funnel_data!$B$3:$B$140,SMALL(IF(funnel_data!$AG$3:$AG$140="Increased",ROW(funnel_data!$B$3:$B$140)-ROW(funnel_data!$B$3)+1),ROWS(funnel_data!$B$3:$B33))), TrustCAHUB_map!$E$2:$E$139, FALSE)), "")</f>
        <v/>
      </c>
      <c r="AH41" s="151"/>
    </row>
    <row r="42" spans="20:34" ht="15.6" x14ac:dyDescent="0.3">
      <c r="T42" s="121" t="str">
        <f t="array" aca="1" ref="T42" ca="1">IFERROR(INDEX(TrustCAHUB_map!$A$2:$A$139, MATCH(INDEX(funnel_2015!$B$3:$B$140,SMALL(IF(funnel_2015!$K$3:$K$140="3SDU",ROW(funnel_2015!$B$3:$B$140)-ROW(funnel_2015!$B$3)+1),ROWS(funnel_2015!$B$3:$B22))), TrustCAHUB_map!$E$2:$E$139, FALSE)), "")</f>
        <v/>
      </c>
      <c r="U42" s="121"/>
      <c r="V42" s="121" t="str">
        <f t="array" aca="1" ref="V42" ca="1">IFERROR(INDEX(TrustCAHUB_map!$A$2:$A$139, MATCH(INDEX(funnel_2016!$B$3:$B$140,SMALL(IF(funnel_2016!$K$3:$K$140="3SDU",ROW(funnel_2016!$B$3:$B$140)-ROW(funnel_2016!$B$3)+1),ROWS(funnel_2016!$B$3:$B22))), TrustCAHUB_map!$E$2:$E$139, FALSE)), "")</f>
        <v/>
      </c>
      <c r="W42" s="121"/>
      <c r="X42" s="121" t="str">
        <f t="array" aca="1" ref="X42" ca="1">IFERROR(INDEX(TrustCAHUB_map!$A$2:$A$139, MATCH(INDEX(funnel_2015!$B$3:$B$140,SMALL(IF(funnel_2015!$K$3:$K$140="3SDL",ROW(funnel_2015!$B$3:$B$140)-ROW(funnel_2015!$B$3)+1),ROWS(funnel_2015!$B$3:$B22))), TrustCAHUB_map!$E$2:$E$139, FALSE)), "")</f>
        <v/>
      </c>
      <c r="Y42" s="121"/>
      <c r="Z42" s="121" t="str">
        <f t="array" aca="1" ref="Z42" ca="1">IFERROR(INDEX(TrustCAHUB_map!$A$2:$A$139, MATCH(INDEX(funnel_2016!$B$3:$B$140,SMALL(IF(funnel_2016!$K$3:$K$140="3SDL",ROW(funnel_2016!$B$3:$B$140)-ROW(funnel_2016!$B$3)+1),ROWS(funnel_2016!$B$3:$B22))), TrustCAHUB_map!$E$2:$E$139, FALSE)), "")</f>
        <v/>
      </c>
      <c r="AA42" s="133"/>
      <c r="AB42" s="152"/>
      <c r="AC42" s="121" t="str">
        <f t="array" aca="1" ref="AC42" ca="1">IFERROR(INDEX(TrustCAHUB_map!$A$2:$A$139, MATCH(INDEX(funnel_data!$B$3:$B$140,SMALL(IF(funnel_data!$AG$3:$AG$140="Decreased",ROW(funnel_data!$B$3:$B$140)-ROW(funnel_data!$B$3)+1),ROWS(funnel_data!$B$3:$B34))), TrustCAHUB_map!$E$2:$E$139, FALSE)), "")</f>
        <v/>
      </c>
      <c r="AD42" s="29"/>
      <c r="AE42" s="29"/>
      <c r="AF42" s="121"/>
      <c r="AG42" s="121" t="str">
        <f t="array" aca="1" ref="AG42" ca="1">IFERROR(INDEX(TrustCAHUB_map!$A$2:$A$139, MATCH(INDEX(funnel_data!$B$3:$B$140,SMALL(IF(funnel_data!$AG$3:$AG$140="Increased",ROW(funnel_data!$B$3:$B$140)-ROW(funnel_data!$B$3)+1),ROWS(funnel_data!$B$3:$B34))), TrustCAHUB_map!$E$2:$E$139, FALSE)), "")</f>
        <v/>
      </c>
      <c r="AH42" s="151"/>
    </row>
    <row r="43" spans="20:34" ht="15.6" x14ac:dyDescent="0.3">
      <c r="T43" s="121" t="str">
        <f t="array" aca="1" ref="T43" ca="1">IFERROR(INDEX(TrustCAHUB_map!$A$2:$A$139, MATCH(INDEX(funnel_2015!$B$3:$B$140,SMALL(IF(funnel_2015!$K$3:$K$140="3SDU",ROW(funnel_2015!$B$3:$B$140)-ROW(funnel_2015!$B$3)+1),ROWS(funnel_2015!$B$3:$B23))), TrustCAHUB_map!$E$2:$E$139, FALSE)), "")</f>
        <v/>
      </c>
      <c r="U43" s="121"/>
      <c r="V43" s="121" t="str">
        <f t="array" aca="1" ref="V43" ca="1">IFERROR(INDEX(TrustCAHUB_map!$A$2:$A$139, MATCH(INDEX(funnel_2016!$B$3:$B$140,SMALL(IF(funnel_2016!$K$3:$K$140="3SDU",ROW(funnel_2016!$B$3:$B$140)-ROW(funnel_2016!$B$3)+1),ROWS(funnel_2016!$B$3:$B23))), TrustCAHUB_map!$E$2:$E$139, FALSE)), "")</f>
        <v/>
      </c>
      <c r="W43" s="121"/>
      <c r="X43" s="121" t="str">
        <f t="array" aca="1" ref="X43" ca="1">IFERROR(INDEX(TrustCAHUB_map!$A$2:$A$139, MATCH(INDEX(funnel_2015!$B$3:$B$140,SMALL(IF(funnel_2015!$K$3:$K$140="3SDL",ROW(funnel_2015!$B$3:$B$140)-ROW(funnel_2015!$B$3)+1),ROWS(funnel_2015!$B$3:$B23))), TrustCAHUB_map!$E$2:$E$139, FALSE)), "")</f>
        <v/>
      </c>
      <c r="Y43" s="121"/>
      <c r="Z43" s="121" t="str">
        <f t="array" aca="1" ref="Z43" ca="1">IFERROR(INDEX(TrustCAHUB_map!$A$2:$A$139, MATCH(INDEX(funnel_2016!$B$3:$B$140,SMALL(IF(funnel_2016!$K$3:$K$140="3SDL",ROW(funnel_2016!$B$3:$B$140)-ROW(funnel_2016!$B$3)+1),ROWS(funnel_2016!$B$3:$B23))), TrustCAHUB_map!$E$2:$E$139, FALSE)), "")</f>
        <v/>
      </c>
      <c r="AA43" s="133"/>
      <c r="AB43" s="152"/>
      <c r="AC43" s="121" t="str">
        <f t="array" aca="1" ref="AC43" ca="1">IFERROR(INDEX(TrustCAHUB_map!$A$2:$A$139, MATCH(INDEX(funnel_data!$B$3:$B$140,SMALL(IF(funnel_data!$AG$3:$AG$140="Decreased",ROW(funnel_data!$B$3:$B$140)-ROW(funnel_data!$B$3)+1),ROWS(funnel_data!$B$3:$B35))), TrustCAHUB_map!$E$2:$E$139, FALSE)), "")</f>
        <v/>
      </c>
      <c r="AD43" s="29"/>
      <c r="AE43" s="29"/>
      <c r="AF43" s="121"/>
      <c r="AG43" s="121" t="str">
        <f t="array" aca="1" ref="AG43" ca="1">IFERROR(INDEX(TrustCAHUB_map!$A$2:$A$139, MATCH(INDEX(funnel_data!$B$3:$B$140,SMALL(IF(funnel_data!$AG$3:$AG$140="Increased",ROW(funnel_data!$B$3:$B$140)-ROW(funnel_data!$B$3)+1),ROWS(funnel_data!$B$3:$B35))), TrustCAHUB_map!$E$2:$E$139, FALSE)), "")</f>
        <v/>
      </c>
      <c r="AH43" s="151"/>
    </row>
    <row r="44" spans="20:34" ht="15.6" x14ac:dyDescent="0.3">
      <c r="T44" s="121" t="str">
        <f t="array" aca="1" ref="T44" ca="1">IFERROR(INDEX(TrustCAHUB_map!$A$2:$A$139, MATCH(INDEX(funnel_2015!$B$3:$B$140,SMALL(IF(funnel_2015!$K$3:$K$140="3SDU",ROW(funnel_2015!$B$3:$B$140)-ROW(funnel_2015!$B$3)+1),ROWS(funnel_2015!$B$3:$B24))), TrustCAHUB_map!$E$2:$E$139, FALSE)), "")</f>
        <v/>
      </c>
      <c r="U44" s="121"/>
      <c r="V44" s="121" t="str">
        <f t="array" aca="1" ref="V44" ca="1">IFERROR(INDEX(TrustCAHUB_map!$A$2:$A$139, MATCH(INDEX(funnel_2016!$B$3:$B$140,SMALL(IF(funnel_2016!$K$3:$K$140="3SDU",ROW(funnel_2016!$B$3:$B$140)-ROW(funnel_2016!$B$3)+1),ROWS(funnel_2016!$B$3:$B24))), TrustCAHUB_map!$E$2:$E$139, FALSE)), "")</f>
        <v/>
      </c>
      <c r="W44" s="121"/>
      <c r="X44" s="121" t="str">
        <f t="array" aca="1" ref="X44" ca="1">IFERROR(INDEX(TrustCAHUB_map!$A$2:$A$139, MATCH(INDEX(funnel_2015!$B$3:$B$140,SMALL(IF(funnel_2015!$K$3:$K$140="3SDL",ROW(funnel_2015!$B$3:$B$140)-ROW(funnel_2015!$B$3)+1),ROWS(funnel_2015!$B$3:$B24))), TrustCAHUB_map!$E$2:$E$139, FALSE)), "")</f>
        <v/>
      </c>
      <c r="Y44" s="121"/>
      <c r="Z44" s="121" t="str">
        <f t="array" aca="1" ref="Z44" ca="1">IFERROR(INDEX(TrustCAHUB_map!$A$2:$A$139, MATCH(INDEX(funnel_2016!$B$3:$B$140,SMALL(IF(funnel_2016!$K$3:$K$140="3SDL",ROW(funnel_2016!$B$3:$B$140)-ROW(funnel_2016!$B$3)+1),ROWS(funnel_2016!$B$3:$B24))), TrustCAHUB_map!$E$2:$E$139, FALSE)), "")</f>
        <v/>
      </c>
      <c r="AA44" s="133"/>
      <c r="AB44" s="152"/>
      <c r="AC44" s="121" t="str">
        <f t="array" aca="1" ref="AC44" ca="1">IFERROR(INDEX(TrustCAHUB_map!$A$2:$A$139, MATCH(INDEX(funnel_data!$B$3:$B$140,SMALL(IF(funnel_data!$AG$3:$AG$140="Decreased",ROW(funnel_data!$B$3:$B$140)-ROW(funnel_data!$B$3)+1),ROWS(funnel_data!$B$3:$B36))), TrustCAHUB_map!$E$2:$E$139, FALSE)), "")</f>
        <v/>
      </c>
      <c r="AD44" s="29"/>
      <c r="AE44" s="29"/>
      <c r="AF44" s="121"/>
      <c r="AG44" s="121" t="str">
        <f t="array" aca="1" ref="AG44" ca="1">IFERROR(INDEX(TrustCAHUB_map!$A$2:$A$139, MATCH(INDEX(funnel_data!$B$3:$B$140,SMALL(IF(funnel_data!$AG$3:$AG$140="Increased",ROW(funnel_data!$B$3:$B$140)-ROW(funnel_data!$B$3)+1),ROWS(funnel_data!$B$3:$B36))), TrustCAHUB_map!$E$2:$E$139, FALSE)), "")</f>
        <v/>
      </c>
      <c r="AH44" s="151"/>
    </row>
    <row r="45" spans="20:34" ht="15.6" x14ac:dyDescent="0.3">
      <c r="T45" s="121" t="str">
        <f t="array" aca="1" ref="T45" ca="1">IFERROR(INDEX(TrustCAHUB_map!$A$2:$A$139, MATCH(INDEX(funnel_2015!$B$3:$B$140,SMALL(IF(funnel_2015!$K$3:$K$140="3SDU",ROW(funnel_2015!$B$3:$B$140)-ROW(funnel_2015!$B$3)+1),ROWS(funnel_2015!$B$3:$B25))), TrustCAHUB_map!$E$2:$E$139, FALSE)), "")</f>
        <v/>
      </c>
      <c r="U45" s="121"/>
      <c r="V45" s="121" t="str">
        <f t="array" aca="1" ref="V45" ca="1">IFERROR(INDEX(TrustCAHUB_map!$A$2:$A$139, MATCH(INDEX(funnel_2016!$B$3:$B$140,SMALL(IF(funnel_2016!$K$3:$K$140="3SDU",ROW(funnel_2016!$B$3:$B$140)-ROW(funnel_2016!$B$3)+1),ROWS(funnel_2016!$B$3:$B25))), TrustCAHUB_map!$E$2:$E$139, FALSE)), "")</f>
        <v/>
      </c>
      <c r="W45" s="121"/>
      <c r="X45" s="121" t="str">
        <f t="array" aca="1" ref="X45" ca="1">IFERROR(INDEX(TrustCAHUB_map!$A$2:$A$139, MATCH(INDEX(funnel_2015!$B$3:$B$140,SMALL(IF(funnel_2015!$K$3:$K$140="3SDL",ROW(funnel_2015!$B$3:$B$140)-ROW(funnel_2015!$B$3)+1),ROWS(funnel_2015!$B$3:$B25))), TrustCAHUB_map!$E$2:$E$139, FALSE)), "")</f>
        <v/>
      </c>
      <c r="Y45" s="121"/>
      <c r="Z45" s="121" t="str">
        <f t="array" aca="1" ref="Z45" ca="1">IFERROR(INDEX(TrustCAHUB_map!$A$2:$A$139, MATCH(INDEX(funnel_2016!$B$3:$B$140,SMALL(IF(funnel_2016!$K$3:$K$140="3SDL",ROW(funnel_2016!$B$3:$B$140)-ROW(funnel_2016!$B$3)+1),ROWS(funnel_2016!$B$3:$B25))), TrustCAHUB_map!$E$2:$E$139, FALSE)), "")</f>
        <v/>
      </c>
      <c r="AA45" s="133"/>
      <c r="AB45" s="152"/>
      <c r="AC45" s="121" t="str">
        <f t="array" aca="1" ref="AC45" ca="1">IFERROR(INDEX(TrustCAHUB_map!$A$2:$A$139, MATCH(INDEX(funnel_data!$B$3:$B$140,SMALL(IF(funnel_data!$AG$3:$AG$140="Decreased",ROW(funnel_data!$B$3:$B$140)-ROW(funnel_data!$B$3)+1),ROWS(funnel_data!$B$3:$B37))), TrustCAHUB_map!$E$2:$E$139, FALSE)), "")</f>
        <v/>
      </c>
      <c r="AD45" s="29"/>
      <c r="AE45" s="29"/>
      <c r="AF45" s="121"/>
      <c r="AG45" s="121" t="str">
        <f t="array" aca="1" ref="AG45" ca="1">IFERROR(INDEX(TrustCAHUB_map!$A$2:$A$139, MATCH(INDEX(funnel_data!$B$3:$B$140,SMALL(IF(funnel_data!$AG$3:$AG$140="Increased",ROW(funnel_data!$B$3:$B$140)-ROW(funnel_data!$B$3)+1),ROWS(funnel_data!$B$3:$B37))), TrustCAHUB_map!$E$2:$E$139, FALSE)), "")</f>
        <v/>
      </c>
      <c r="AH45" s="151"/>
    </row>
    <row r="46" spans="20:34" ht="15.6" x14ac:dyDescent="0.3">
      <c r="T46" s="121" t="str">
        <f t="array" aca="1" ref="T46" ca="1">IFERROR(INDEX(TrustCAHUB_map!$A$2:$A$139, MATCH(INDEX(funnel_2015!$B$3:$B$140,SMALL(IF(funnel_2015!$K$3:$K$140="3SDU",ROW(funnel_2015!$B$3:$B$140)-ROW(funnel_2015!$B$3)+1),ROWS(funnel_2015!$B$3:$B26))), TrustCAHUB_map!$E$2:$E$139, FALSE)), "")</f>
        <v/>
      </c>
      <c r="U46" s="121"/>
      <c r="V46" s="121" t="str">
        <f t="array" aca="1" ref="V46" ca="1">IFERROR(INDEX(TrustCAHUB_map!$A$2:$A$139, MATCH(INDEX(funnel_2016!$B$3:$B$140,SMALL(IF(funnel_2016!$K$3:$K$140="3SDU",ROW(funnel_2016!$B$3:$B$140)-ROW(funnel_2016!$B$3)+1),ROWS(funnel_2016!$B$3:$B26))), TrustCAHUB_map!$E$2:$E$139, FALSE)), "")</f>
        <v/>
      </c>
      <c r="W46" s="121"/>
      <c r="X46" s="121" t="str">
        <f t="array" aca="1" ref="X46" ca="1">IFERROR(INDEX(TrustCAHUB_map!$A$2:$A$139, MATCH(INDEX(funnel_2015!$B$3:$B$140,SMALL(IF(funnel_2015!$K$3:$K$140="3SDL",ROW(funnel_2015!$B$3:$B$140)-ROW(funnel_2015!$B$3)+1),ROWS(funnel_2015!$B$3:$B26))), TrustCAHUB_map!$E$2:$E$139, FALSE)), "")</f>
        <v/>
      </c>
      <c r="Y46" s="121"/>
      <c r="Z46" s="121" t="str">
        <f t="array" aca="1" ref="Z46" ca="1">IFERROR(INDEX(TrustCAHUB_map!$A$2:$A$139, MATCH(INDEX(funnel_2016!$B$3:$B$140,SMALL(IF(funnel_2016!$K$3:$K$140="3SDL",ROW(funnel_2016!$B$3:$B$140)-ROW(funnel_2016!$B$3)+1),ROWS(funnel_2016!$B$3:$B26))), TrustCAHUB_map!$E$2:$E$139, FALSE)), "")</f>
        <v/>
      </c>
      <c r="AA46" s="133"/>
      <c r="AB46" s="152"/>
      <c r="AC46" s="121" t="str">
        <f t="array" aca="1" ref="AC46" ca="1">IFERROR(INDEX(TrustCAHUB_map!$A$2:$A$139, MATCH(INDEX(funnel_data!$B$3:$B$140,SMALL(IF(funnel_data!$AG$3:$AG$140="Decreased",ROW(funnel_data!$B$3:$B$140)-ROW(funnel_data!$B$3)+1),ROWS(funnel_data!$B$3:$B38))), TrustCAHUB_map!$E$2:$E$139, FALSE)), "")</f>
        <v/>
      </c>
      <c r="AD46" s="29"/>
      <c r="AE46" s="29"/>
      <c r="AF46" s="121"/>
      <c r="AG46" s="121" t="str">
        <f t="array" aca="1" ref="AG46" ca="1">IFERROR(INDEX(TrustCAHUB_map!$A$2:$A$139, MATCH(INDEX(funnel_data!$B$3:$B$140,SMALL(IF(funnel_data!$AG$3:$AG$140="Increased",ROW(funnel_data!$B$3:$B$140)-ROW(funnel_data!$B$3)+1),ROWS(funnel_data!$B$3:$B38))), TrustCAHUB_map!$E$2:$E$139, FALSE)), "")</f>
        <v/>
      </c>
      <c r="AH46" s="151"/>
    </row>
    <row r="47" spans="20:34" ht="15.6" x14ac:dyDescent="0.3">
      <c r="T47" s="121" t="str">
        <f t="array" aca="1" ref="T47" ca="1">IFERROR(INDEX(TrustCAHUB_map!$A$2:$A$139, MATCH(INDEX(funnel_2015!$B$3:$B$140,SMALL(IF(funnel_2015!$K$3:$K$140="3SDU",ROW(funnel_2015!$B$3:$B$140)-ROW(funnel_2015!$B$3)+1),ROWS(funnel_2015!$B$3:$B27))), TrustCAHUB_map!$E$2:$E$139, FALSE)), "")</f>
        <v/>
      </c>
      <c r="U47" s="121"/>
      <c r="V47" s="121" t="str">
        <f t="array" aca="1" ref="V47" ca="1">IFERROR(INDEX(TrustCAHUB_map!$A$2:$A$139, MATCH(INDEX(funnel_2016!$B$3:$B$140,SMALL(IF(funnel_2016!$K$3:$K$140="3SDU",ROW(funnel_2016!$B$3:$B$140)-ROW(funnel_2016!$B$3)+1),ROWS(funnel_2016!$B$3:$B27))), TrustCAHUB_map!$E$2:$E$139, FALSE)), "")</f>
        <v/>
      </c>
      <c r="W47" s="121"/>
      <c r="X47" s="121" t="str">
        <f t="array" aca="1" ref="X47" ca="1">IFERROR(INDEX(TrustCAHUB_map!$A$2:$A$139, MATCH(INDEX(funnel_2015!$B$3:$B$140,SMALL(IF(funnel_2015!$K$3:$K$140="3SDL",ROW(funnel_2015!$B$3:$B$140)-ROW(funnel_2015!$B$3)+1),ROWS(funnel_2015!$B$3:$B27))), TrustCAHUB_map!$E$2:$E$139, FALSE)), "")</f>
        <v/>
      </c>
      <c r="Y47" s="121"/>
      <c r="Z47" s="121" t="str">
        <f t="array" aca="1" ref="Z47" ca="1">IFERROR(INDEX(TrustCAHUB_map!$A$2:$A$139, MATCH(INDEX(funnel_2016!$B$3:$B$140,SMALL(IF(funnel_2016!$K$3:$K$140="3SDL",ROW(funnel_2016!$B$3:$B$140)-ROW(funnel_2016!$B$3)+1),ROWS(funnel_2016!$B$3:$B27))), TrustCAHUB_map!$E$2:$E$139, FALSE)), "")</f>
        <v/>
      </c>
      <c r="AA47" s="133"/>
      <c r="AB47" s="152"/>
      <c r="AC47" s="121" t="str">
        <f t="array" aca="1" ref="AC47" ca="1">IFERROR(INDEX(TrustCAHUB_map!$A$2:$A$139, MATCH(INDEX(funnel_data!$B$3:$B$140,SMALL(IF(funnel_data!$AG$3:$AG$140="Decreased",ROW(funnel_data!$B$3:$B$140)-ROW(funnel_data!$B$3)+1),ROWS(funnel_data!$B$3:$B39))), TrustCAHUB_map!$E$2:$E$139, FALSE)), "")</f>
        <v/>
      </c>
      <c r="AD47" s="29"/>
      <c r="AE47" s="29"/>
      <c r="AF47" s="121"/>
      <c r="AG47" s="121" t="str">
        <f t="array" aca="1" ref="AG47" ca="1">IFERROR(INDEX(TrustCAHUB_map!$A$2:$A$139, MATCH(INDEX(funnel_data!$B$3:$B$140,SMALL(IF(funnel_data!$AG$3:$AG$140="Increased",ROW(funnel_data!$B$3:$B$140)-ROW(funnel_data!$B$3)+1),ROWS(funnel_data!$B$3:$B39))), TrustCAHUB_map!$E$2:$E$139, FALSE)), "")</f>
        <v/>
      </c>
      <c r="AH47" s="151"/>
    </row>
    <row r="48" spans="20:34" s="25" customFormat="1" x14ac:dyDescent="0.3"/>
    <row r="49" s="25" customFormat="1" x14ac:dyDescent="0.3"/>
    <row r="50" s="25" customFormat="1" x14ac:dyDescent="0.3"/>
    <row r="51" s="25" customFormat="1" x14ac:dyDescent="0.3"/>
    <row r="52" s="25" customFormat="1" x14ac:dyDescent="0.3"/>
    <row r="53" s="25" customFormat="1" x14ac:dyDescent="0.3"/>
    <row r="54" s="25" customFormat="1" x14ac:dyDescent="0.3"/>
    <row r="55" s="25" customFormat="1" x14ac:dyDescent="0.3"/>
    <row r="56" s="25" customFormat="1" x14ac:dyDescent="0.3"/>
    <row r="57" s="25" customFormat="1" x14ac:dyDescent="0.3"/>
    <row r="58" s="25" customFormat="1" x14ac:dyDescent="0.3"/>
    <row r="59" s="25" customFormat="1" x14ac:dyDescent="0.3"/>
    <row r="60" s="25" customFormat="1" x14ac:dyDescent="0.3"/>
    <row r="61" s="25" customFormat="1" x14ac:dyDescent="0.3"/>
    <row r="62" s="25" customFormat="1" x14ac:dyDescent="0.3"/>
    <row r="63" s="25" customFormat="1" x14ac:dyDescent="0.3"/>
    <row r="64" s="25" customFormat="1" x14ac:dyDescent="0.3"/>
    <row r="65" spans="20:26" s="25" customFormat="1" x14ac:dyDescent="0.3"/>
    <row r="66" spans="20:26" s="25" customFormat="1" x14ac:dyDescent="0.3">
      <c r="T66" s="3"/>
      <c r="U66" s="3"/>
      <c r="V66" s="3"/>
      <c r="W66" s="3"/>
      <c r="X66" s="3"/>
      <c r="Y66" s="3"/>
      <c r="Z66" s="3"/>
    </row>
  </sheetData>
  <mergeCells count="35">
    <mergeCell ref="AB9:AH9"/>
    <mergeCell ref="H9:M9"/>
    <mergeCell ref="N9:S9"/>
    <mergeCell ref="H10:I10"/>
    <mergeCell ref="J10:K10"/>
    <mergeCell ref="L10:M10"/>
    <mergeCell ref="N10:O10"/>
    <mergeCell ref="P10:Q10"/>
    <mergeCell ref="R10:S10"/>
    <mergeCell ref="T9:AA9"/>
    <mergeCell ref="T10:AA10"/>
    <mergeCell ref="N11:O11"/>
    <mergeCell ref="P11:Q11"/>
    <mergeCell ref="R11:S11"/>
    <mergeCell ref="H15:I15"/>
    <mergeCell ref="J15:K15"/>
    <mergeCell ref="L15:M15"/>
    <mergeCell ref="N15:O15"/>
    <mergeCell ref="P15:Q15"/>
    <mergeCell ref="R15:S15"/>
    <mergeCell ref="H11:I11"/>
    <mergeCell ref="J11:K11"/>
    <mergeCell ref="L11:M11"/>
    <mergeCell ref="R17:S17"/>
    <mergeCell ref="H16:I16"/>
    <mergeCell ref="J16:K16"/>
    <mergeCell ref="L16:M16"/>
    <mergeCell ref="N16:O16"/>
    <mergeCell ref="P16:Q16"/>
    <mergeCell ref="R16:S16"/>
    <mergeCell ref="H17:I17"/>
    <mergeCell ref="J17:K17"/>
    <mergeCell ref="L17:M17"/>
    <mergeCell ref="N17:O17"/>
    <mergeCell ref="P17:Q17"/>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6561" r:id="rId4" name="Drop Down 1">
              <controlPr defaultSize="0" autoLine="0" autoPict="0" altText="Select cancer type">
                <anchor moveWithCells="1">
                  <from>
                    <xdr:col>1</xdr:col>
                    <xdr:colOff>15240</xdr:colOff>
                    <xdr:row>3</xdr:row>
                    <xdr:rowOff>228600</xdr:rowOff>
                  </from>
                  <to>
                    <xdr:col>4</xdr:col>
                    <xdr:colOff>190500</xdr:colOff>
                    <xdr:row>5</xdr:row>
                    <xdr:rowOff>15240</xdr:rowOff>
                  </to>
                </anchor>
              </controlPr>
            </control>
          </mc:Choice>
        </mc:AlternateContent>
        <mc:AlternateContent xmlns:mc="http://schemas.openxmlformats.org/markup-compatibility/2006">
          <mc:Choice Requires="x14">
            <control shapeId="66562" r:id="rId5" name="Drop Down 2">
              <controlPr defaultSize="0" autoLine="0" autoPict="0" altText="Select treatment intent">
                <anchor moveWithCells="1">
                  <from>
                    <xdr:col>5</xdr:col>
                    <xdr:colOff>91440</xdr:colOff>
                    <xdr:row>4</xdr:row>
                    <xdr:rowOff>15240</xdr:rowOff>
                  </from>
                  <to>
                    <xdr:col>6</xdr:col>
                    <xdr:colOff>510540</xdr:colOff>
                    <xdr:row>5</xdr:row>
                    <xdr:rowOff>38100</xdr:rowOff>
                  </to>
                </anchor>
              </controlPr>
            </control>
          </mc:Choice>
        </mc:AlternateContent>
        <mc:AlternateContent xmlns:mc="http://schemas.openxmlformats.org/markup-compatibility/2006">
          <mc:Choice Requires="x14">
            <control shapeId="66563" r:id="rId6" name="Drop Down 3">
              <controlPr defaultSize="0" autoLine="0" autoPict="0" altText="Select treatment intent">
                <anchor moveWithCells="1">
                  <from>
                    <xdr:col>9</xdr:col>
                    <xdr:colOff>76200</xdr:colOff>
                    <xdr:row>4</xdr:row>
                    <xdr:rowOff>15240</xdr:rowOff>
                  </from>
                  <to>
                    <xdr:col>10</xdr:col>
                    <xdr:colOff>381000</xdr:colOff>
                    <xdr:row>5</xdr:row>
                    <xdr:rowOff>15240</xdr:rowOff>
                  </to>
                </anchor>
              </controlPr>
            </control>
          </mc:Choice>
        </mc:AlternateContent>
        <mc:AlternateContent xmlns:mc="http://schemas.openxmlformats.org/markup-compatibility/2006">
          <mc:Choice Requires="x14">
            <control shapeId="66564" r:id="rId7" name="Drop Down 4">
              <controlPr defaultSize="0" autoLine="0" autoPict="0" altText="Select trust">
                <anchor moveWithCells="1">
                  <from>
                    <xdr:col>14</xdr:col>
                    <xdr:colOff>53340</xdr:colOff>
                    <xdr:row>4</xdr:row>
                    <xdr:rowOff>22860</xdr:rowOff>
                  </from>
                  <to>
                    <xdr:col>20</xdr:col>
                    <xdr:colOff>15240</xdr:colOff>
                    <xdr:row>5</xdr:row>
                    <xdr:rowOff>22860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2:S65"/>
  <sheetViews>
    <sheetView showGridLines="0" topLeftCell="A16" zoomScale="60" zoomScaleNormal="60" workbookViewId="0">
      <selection activeCell="F66" sqref="F66"/>
    </sheetView>
  </sheetViews>
  <sheetFormatPr defaultColWidth="8.77734375" defaultRowHeight="14.4" x14ac:dyDescent="0.3"/>
  <cols>
    <col min="1" max="7" width="8.77734375" style="3"/>
    <col min="8" max="8" width="9.77734375" style="3" bestFit="1" customWidth="1"/>
    <col min="9" max="13" width="8.77734375" style="3"/>
    <col min="14" max="15" width="8.77734375" style="3" customWidth="1"/>
    <col min="16" max="16384" width="8.77734375" style="3"/>
  </cols>
  <sheetData>
    <row r="2" spans="2:19" ht="24.6" x14ac:dyDescent="0.4">
      <c r="B2" s="23" t="s">
        <v>632</v>
      </c>
      <c r="C2" s="24"/>
      <c r="D2" s="24"/>
      <c r="E2" s="24"/>
      <c r="F2" s="24"/>
      <c r="G2" s="24"/>
      <c r="H2" s="24"/>
      <c r="I2" s="24"/>
      <c r="J2" s="24"/>
    </row>
    <row r="4" spans="2:19" ht="17.399999999999999" x14ac:dyDescent="0.3">
      <c r="B4" s="63" t="s">
        <v>622</v>
      </c>
      <c r="C4" s="36"/>
      <c r="F4" s="63" t="s">
        <v>623</v>
      </c>
      <c r="G4" s="36"/>
      <c r="J4" s="63" t="s">
        <v>624</v>
      </c>
      <c r="L4" s="63"/>
      <c r="N4" s="63" t="s">
        <v>635</v>
      </c>
    </row>
    <row r="5" spans="2:19" x14ac:dyDescent="0.3">
      <c r="N5" s="115" t="str">
        <f>Trust_selected!I24</f>
        <v>NoTrust</v>
      </c>
    </row>
    <row r="6" spans="2:19" ht="15" thickBot="1" x14ac:dyDescent="0.35"/>
    <row r="7" spans="2:19" ht="17.399999999999999" x14ac:dyDescent="0.3">
      <c r="B7" s="30" t="str">
        <f ca="1">" " &amp; Trust_selected!$E$2 &amp; ", " &amp; Trust_selected!$E$12 &amp; ", " &amp; Trust_selected!$E$18 &amp;" "</f>
        <v xml:space="preserve"> All adults (ICD10 C00-C97, excl. C44), All intent, 18+ </v>
      </c>
      <c r="C7" s="28"/>
      <c r="D7" s="28"/>
      <c r="E7" s="28"/>
      <c r="F7" s="28"/>
      <c r="G7" s="28"/>
      <c r="H7" s="28"/>
      <c r="I7" s="28"/>
      <c r="J7" s="28"/>
      <c r="K7" s="28"/>
      <c r="L7" s="28"/>
      <c r="M7" s="28"/>
      <c r="N7" s="28"/>
      <c r="O7" s="28"/>
      <c r="P7" s="28"/>
      <c r="Q7" s="28"/>
      <c r="R7" s="28"/>
      <c r="S7" s="38"/>
    </row>
    <row r="8" spans="2:19" ht="18" thickBot="1" x14ac:dyDescent="0.35">
      <c r="B8" s="37"/>
      <c r="C8" s="29"/>
      <c r="D8" s="29"/>
      <c r="E8" s="29"/>
      <c r="F8" s="29"/>
      <c r="G8" s="29"/>
      <c r="H8" s="94"/>
      <c r="I8" s="94"/>
      <c r="J8" s="94"/>
      <c r="K8" s="94"/>
      <c r="L8" s="94"/>
      <c r="M8" s="94"/>
      <c r="N8" s="94"/>
      <c r="O8" s="94"/>
      <c r="P8" s="94"/>
      <c r="Q8" s="94"/>
      <c r="R8" s="94"/>
      <c r="S8" s="93"/>
    </row>
    <row r="9" spans="2:19" ht="18" thickBot="1" x14ac:dyDescent="0.35">
      <c r="B9" s="118"/>
      <c r="C9" s="29"/>
      <c r="D9" s="29"/>
      <c r="E9" s="29"/>
      <c r="F9" s="29"/>
      <c r="G9" s="29"/>
      <c r="H9" s="319">
        <v>2015</v>
      </c>
      <c r="I9" s="320"/>
      <c r="J9" s="320"/>
      <c r="K9" s="320"/>
      <c r="L9" s="320"/>
      <c r="M9" s="321"/>
      <c r="N9" s="322">
        <v>2016</v>
      </c>
      <c r="O9" s="323"/>
      <c r="P9" s="323"/>
      <c r="Q9" s="323"/>
      <c r="R9" s="323"/>
      <c r="S9" s="324"/>
    </row>
    <row r="10" spans="2:19" ht="18" thickBot="1" x14ac:dyDescent="0.35">
      <c r="B10" s="118"/>
      <c r="C10" s="29"/>
      <c r="D10" s="29"/>
      <c r="E10" s="29"/>
      <c r="F10" s="29"/>
      <c r="G10" s="29"/>
      <c r="H10" s="325" t="s">
        <v>479</v>
      </c>
      <c r="I10" s="326"/>
      <c r="J10" s="326" t="s">
        <v>480</v>
      </c>
      <c r="K10" s="326"/>
      <c r="L10" s="326" t="s">
        <v>481</v>
      </c>
      <c r="M10" s="327"/>
      <c r="N10" s="326" t="s">
        <v>479</v>
      </c>
      <c r="O10" s="326"/>
      <c r="P10" s="326" t="s">
        <v>480</v>
      </c>
      <c r="Q10" s="326"/>
      <c r="R10" s="326" t="s">
        <v>481</v>
      </c>
      <c r="S10" s="327"/>
    </row>
    <row r="11" spans="2:19" ht="17.399999999999999" x14ac:dyDescent="0.3">
      <c r="B11" s="39"/>
      <c r="C11" s="31" t="str">
        <f>"Selected trust (" &amp; Trust_selected!$I$24&amp;")"</f>
        <v>Selected trust (NoTrust)</v>
      </c>
      <c r="D11" s="28"/>
      <c r="E11" s="28"/>
      <c r="F11" s="28"/>
      <c r="G11" s="28"/>
      <c r="H11" s="328">
        <f ca="1">IF(AND(Trust_selected!$E$12="All intent",Trust_selected!$E$18="18+"), SUMIFS(INDIRECT("'"&amp;Trust_selected!$H$2&amp;"'!F:F"),INDIRECT("'"&amp;Trust_selected!$H$2&amp;"'!B:B"),H$9,INDIRECT("'"&amp;Trust_selected!$H$2&amp;"'!H:H"),Trust_selected!$E$24), IF(Trust_selected!$E$12="All intent", SUMIFS(INDIRECT("'"&amp;Trust_selected!$H$2&amp;"'!F:F"),INDIRECT("'"&amp;Trust_selected!$H$2&amp;"'!B:B"),H$9,INDIRECT("'"&amp;Trust_selected!$H$2&amp;"'!E:E"),Trust_selected!$E$18,INDIRECT("'"&amp;Trust_selected!$H$2&amp;"'!H:H"),Trust_selected!$E$24), IF(Trust_selected!$E$18="18+", SUMIFS(INDIRECT("'"&amp;Trust_selected!$H$2&amp;"'!F:F"),INDIRECT("'"&amp;Trust_selected!$H$2&amp;"'!B:B"),H$9,INDIRECT("'"&amp;Trust_selected!$H$2&amp;"'!D:D"),Trust_selected!$E$12,INDIRECT("'"&amp;Trust_selected!$H$2&amp;"'!H:H"),Trust_selected!$E$24), SUMIFS(INDIRECT("'"&amp;Trust_selected!$H$2&amp;"'!F:F"),INDIRECT("'"&amp;Trust_selected!$H$2&amp;"'!B:B"),H$9,INDIRECT("'"&amp;Trust_selected!$H$2&amp;"'!D:D"),Trust_selected!$E$12,INDIRECT("'"&amp;Trust_selected!$H$2&amp;"'!E:E"),Trust_selected!$E$18,INDIRECT("'"&amp;Trust_selected!$H$2&amp;"'!H:H"),Trust_selected!$E$24))))</f>
        <v>0</v>
      </c>
      <c r="I11" s="305"/>
      <c r="J11" s="305">
        <f ca="1">IF( AND(Trust_selected!$E$12="All intent", Trust_selected!$E$18="18+"), SUMIFS(INDIRECT("'"&amp;Trust_selected!$H$2&amp;"'!G:G"), INDIRECT("'"&amp;Trust_selected!$H$2&amp;"'!B:B"), H$9, INDIRECT("'"&amp;Trust_selected!$H$2&amp;"'!H:H"), Trust_selected!$E$24), IF(Trust_selected!$E$12="All intent", SUMIFS(INDIRECT("'"&amp;Trust_selected!$H$2&amp;"'!G:G"), INDIRECT("'"&amp;Trust_selected!$H$2&amp;"'!B:B"),  H$9, INDIRECT("'"&amp;Trust_selected!$H$2&amp;"'!E:E"), Trust_selected!$E$18, INDIRECT("'"&amp;Trust_selected!$H$2&amp;"'!H:H"), Trust_selected!$E$24), IF(Trust_selected!$E$18="18+", SUMIFS(INDIRECT("'"&amp;Trust_selected!$H$2&amp;"'!G:G"), INDIRECT("'"&amp;Trust_selected!$H$2&amp;"'!B:B"),  H$9, INDIRECT("'"&amp;Trust_selected!$H$2&amp;"'!D:D"), Trust_selected!$E$12, INDIRECT("'"&amp;Trust_selected!$H$2&amp;"'!H:H"), Trust_selected!$E$24), SUMIFS(INDIRECT("'"&amp;Trust_selected!$H$2&amp;"'!G:G"), INDIRECT("'"&amp;Trust_selected!$H$2&amp;"'!B:B"), H$9, INDIRECT("'"&amp;Trust_selected!$H$2&amp;"'!D:D"), Trust_selected!$E$12, INDIRECT("'"&amp;Trust_selected!$H$2&amp;"'!E:E"), Trust_selected!$E$18, INDIRECT("'"&amp;Trust_selected!$H$2&amp;"'!H:H"), Trust_selected!$E$24))))</f>
        <v>0</v>
      </c>
      <c r="K11" s="305"/>
      <c r="L11" s="317" t="str">
        <f ca="1">IFERROR(J11/H11*100,"")</f>
        <v/>
      </c>
      <c r="M11" s="318"/>
      <c r="N11" s="328">
        <f ca="1">IF(AND(Trust_selected!$E$12="All intent",Trust_selected!$E$18="18+"), SUMIFS(INDIRECT("'"&amp;Trust_selected!$H$2&amp;"'!F:F"),INDIRECT("'"&amp;Trust_selected!$H$2&amp;"'!B:B"),N$9,INDIRECT("'"&amp;Trust_selected!$H$2&amp;"'!H:H"),Trust_selected!$E$24), IF(Trust_selected!$E$12="All intent", SUMIFS(INDIRECT("'"&amp;Trust_selected!$H$2&amp;"'!F:F"),INDIRECT("'"&amp;Trust_selected!$H$2&amp;"'!B:B"),N$9,INDIRECT("'"&amp;Trust_selected!$H$2&amp;"'!E:E"),Trust_selected!$E$18,INDIRECT("'"&amp;Trust_selected!$H$2&amp;"'!H:H"),Trust_selected!$E$24), IF(Trust_selected!$E$18="18+", SUMIFS(INDIRECT("'"&amp;Trust_selected!$H$2&amp;"'!F:F"),INDIRECT("'"&amp;Trust_selected!$H$2&amp;"'!B:B"),N$9,INDIRECT("'"&amp;Trust_selected!$H$2&amp;"'!D:D"),Trust_selected!$E$12,INDIRECT("'"&amp;Trust_selected!$H$2&amp;"'!H:H"),Trust_selected!$E$24), SUMIFS(INDIRECT("'"&amp;Trust_selected!$H$2&amp;"'!F:F"),INDIRECT("'"&amp;Trust_selected!$H$2&amp;"'!B:B"),N$9,INDIRECT("'"&amp;Trust_selected!$H$2&amp;"'!D:D"),Trust_selected!$E$12,INDIRECT("'"&amp;Trust_selected!$H$2&amp;"'!E:E"),Trust_selected!$E$18,INDIRECT("'"&amp;Trust_selected!$H$2&amp;"'!H:H"),Trust_selected!$E$24))))</f>
        <v>0</v>
      </c>
      <c r="O11" s="305"/>
      <c r="P11" s="305">
        <f ca="1">IF( AND(Trust_selected!$E$12="All intent", Trust_selected!$E$18="18+"), SUMIFS(INDIRECT("'"&amp;Trust_selected!$H$2&amp;"'!G:G"), INDIRECT("'"&amp;Trust_selected!$H$2&amp;"'!B:B"), N$9, INDIRECT("'"&amp;Trust_selected!$H$2&amp;"'!H:H"), Trust_selected!$E$24), IF(Trust_selected!$E$12="All intent", SUMIFS(INDIRECT("'"&amp;Trust_selected!$H$2&amp;"'!G:G"), INDIRECT("'"&amp;Trust_selected!$H$2&amp;"'!B:B"),  N$9, INDIRECT("'"&amp;Trust_selected!$H$2&amp;"'!E:E"), Trust_selected!$E$18, INDIRECT("'"&amp;Trust_selected!$H$2&amp;"'!H:H"), Trust_selected!$E$24), IF(Trust_selected!$E$18="18+", SUMIFS(INDIRECT("'"&amp;Trust_selected!$H$2&amp;"'!G:G"), INDIRECT("'"&amp;Trust_selected!$H$2&amp;"'!B:B"), N$9, INDIRECT("'"&amp;Trust_selected!$H$2&amp;"'!D:D"), Trust_selected!$E$12, INDIRECT("'"&amp;Trust_selected!$H$2&amp;"'!H:H"), Trust_selected!$E$24), SUMIFS(INDIRECT("'"&amp;Trust_selected!$H$2&amp;"'!G:G"), INDIRECT("'"&amp;Trust_selected!$H$2&amp;"'!B:B"),  N$9, INDIRECT("'"&amp;Trust_selected!$H$2&amp;"'!D:D"), Trust_selected!$E$12, INDIRECT("'"&amp;Trust_selected!$H$2&amp;"'!E:E"), Trust_selected!$E$18, INDIRECT("'"&amp;Trust_selected!$H$2&amp;"'!H:H"), Trust_selected!$E$24))))</f>
        <v>0</v>
      </c>
      <c r="Q11" s="305"/>
      <c r="R11" s="317" t="str">
        <f ca="1">IFERROR(P11/N11*100,"")</f>
        <v/>
      </c>
      <c r="S11" s="318"/>
    </row>
    <row r="12" spans="2:19" ht="17.399999999999999" x14ac:dyDescent="0.3">
      <c r="B12" s="118"/>
      <c r="C12" s="33" t="s">
        <v>636</v>
      </c>
      <c r="D12" s="29"/>
      <c r="E12" s="29"/>
      <c r="F12" s="29"/>
      <c r="G12" s="29"/>
      <c r="H12" s="55"/>
      <c r="I12" s="56"/>
      <c r="J12" s="56"/>
      <c r="K12" s="48"/>
      <c r="L12" s="48"/>
      <c r="M12" s="46" t="e">
        <f ca="1">INDEX(funnel_2015!$H$3:$H$140,MATCH(Trust_selected!$E$24,funnel_2015!$B$3:$B$140,FALSE))*100</f>
        <v>#N/A</v>
      </c>
      <c r="N12" s="49"/>
      <c r="O12" s="48"/>
      <c r="P12" s="48"/>
      <c r="Q12" s="48"/>
      <c r="R12" s="48"/>
      <c r="S12" s="46" t="e">
        <f ca="1">INDEX(funnel_2016!$H$3:$H$140,MATCH(Trust_selected!$E$24,funnel_2016!$B$3:$B$140,FALSE))*100</f>
        <v>#N/A</v>
      </c>
    </row>
    <row r="13" spans="2:19" ht="17.399999999999999" x14ac:dyDescent="0.3">
      <c r="B13" s="118"/>
      <c r="C13" s="33" t="s">
        <v>637</v>
      </c>
      <c r="D13" s="29"/>
      <c r="E13" s="29"/>
      <c r="F13" s="29"/>
      <c r="G13" s="29"/>
      <c r="H13" s="55"/>
      <c r="I13" s="56"/>
      <c r="J13" s="56"/>
      <c r="K13" s="48"/>
      <c r="L13" s="48"/>
      <c r="M13" s="46" t="e">
        <f ca="1">INDEX(funnel_2015!$J$3:$J$140,MATCH(Trust_selected!$E$24,funnel_2015!$B$3:$B$140,FALSE))*100</f>
        <v>#N/A</v>
      </c>
      <c r="N13" s="49"/>
      <c r="O13" s="48"/>
      <c r="P13" s="48"/>
      <c r="Q13" s="48"/>
      <c r="R13" s="48"/>
      <c r="S13" s="46" t="e">
        <f ca="1">INDEX(funnel_2016!$J$3:$J$140,MATCH(Trust_selected!$E$24,funnel_2016!$B$3:$B$140,FALSE))*100</f>
        <v>#N/A</v>
      </c>
    </row>
    <row r="14" spans="2:19" ht="17.399999999999999" x14ac:dyDescent="0.3">
      <c r="B14" s="118"/>
      <c r="C14" s="33"/>
      <c r="D14" s="29"/>
      <c r="E14" s="29"/>
      <c r="F14" s="29"/>
      <c r="G14" s="29"/>
      <c r="H14" s="55"/>
      <c r="I14" s="56"/>
      <c r="J14" s="56"/>
      <c r="K14" s="56"/>
      <c r="L14" s="56"/>
      <c r="M14" s="46"/>
      <c r="N14" s="55"/>
      <c r="O14" s="56"/>
      <c r="P14" s="56"/>
      <c r="Q14" s="56"/>
      <c r="R14" s="56"/>
      <c r="S14" s="46"/>
    </row>
    <row r="15" spans="2:19" ht="17.399999999999999" x14ac:dyDescent="0.3">
      <c r="B15" s="118"/>
      <c r="C15" s="33" t="str">
        <f>"All trusts "</f>
        <v xml:space="preserve">All trusts </v>
      </c>
      <c r="D15" s="29"/>
      <c r="E15" s="29"/>
      <c r="F15" s="29"/>
      <c r="G15" s="29"/>
      <c r="H15" s="309">
        <f ca="1" xml:space="preserve"> IF(AND(Trust_selected!$E$12="All intent",Trust_selected!$E$18="18+"), SUMIFS(INDIRECT("'"&amp;Trust_selected!$H$2&amp;"'!F:F"),INDIRECT("'"&amp;Trust_selected!$H$2&amp;"'!B:B"),H$9), IF(Trust_selected!$E$12="All intent", SUMIFS(INDIRECT("'"&amp;Trust_selected!$H$2&amp;"'!F:F"),INDIRECT("'"&amp;Trust_selected!$H$2&amp;"'!B:B"),H$9,INDIRECT("'"&amp;Trust_selected!$H$2&amp;"'!E:E"),Trust_selected!$E$18), IF(Trust_selected!$E$18="18+", SUMIFS(INDIRECT("'"&amp;Trust_selected!$H$2&amp;"'!F:F"),INDIRECT("'"&amp;Trust_selected!$H$2&amp;"'!B:B"),H$9,INDIRECT("'"&amp;Trust_selected!$H$2&amp;"'!D:D"),Trust_selected!$E$12), SUMIFS(INDIRECT("'"&amp;Trust_selected!$H$2&amp;"'!F:F"),INDIRECT("'"&amp;Trust_selected!$H$2&amp;"'!B:B"),H$9,INDIRECT("'"&amp;Trust_selected!$H$2&amp;"'!D:D"),Trust_selected!$E$12,INDIRECT("'"&amp;Trust_selected!$H$2&amp;"'!E:E"),Trust_selected!$E$18))))</f>
        <v>113577</v>
      </c>
      <c r="I15" s="310"/>
      <c r="J15" s="310">
        <f ca="1">IF(AND(Trust_selected!$E$12="All intent",Trust_selected!$E$18="18+"), SUMIFS(INDIRECT("'"&amp;Trust_selected!$H$2&amp;"'!G:G"),INDIRECT("'"&amp;Trust_selected!$H$2&amp;"'!B:B"),H$9), IF(Trust_selected!$E$12="All intent", SUMIFS(INDIRECT("'"&amp;Trust_selected!$H$2&amp;"'!G:G"),INDIRECT("'"&amp;Trust_selected!$H$2&amp;"'!B:B"),H$9,INDIRECT("'"&amp;Trust_selected!$H$2&amp;"'!E:E"),Trust_selected!$E$18), IF(Trust_selected!$E$18="18+", SUMIFS(INDIRECT("'"&amp;Trust_selected!$H$2&amp;"'!G:G"),INDIRECT("'"&amp;Trust_selected!$H$2&amp;"'!B:B"),H$9,INDIRECT("'"&amp;Trust_selected!$H$2&amp;"'!D:D"),Trust_selected!$E$12), SUMIFS(INDIRECT("'"&amp;Trust_selected!$H$2&amp;"'!G:G"),INDIRECT("'"&amp;Trust_selected!$H$2&amp;"'!B:B"),H$9,INDIRECT("'"&amp;Trust_selected!$H$2&amp;"'!D:D"),Trust_selected!$E$12,INDIRECT("'"&amp;Trust_selected!$H$2&amp;"'!E:E"),Trust_selected!$E$18))))</f>
        <v>4957</v>
      </c>
      <c r="K15" s="310"/>
      <c r="L15" s="48"/>
      <c r="M15" s="46">
        <f ca="1">IFERROR(J15/H15*100,"")</f>
        <v>4.3644399834473528</v>
      </c>
      <c r="N15" s="309">
        <f ca="1" xml:space="preserve"> IF(AND(Trust_selected!$E$12="All intent",Trust_selected!$E$18="18+"), SUMIFS(INDIRECT("'"&amp;Trust_selected!$H$2&amp;"'!F:F"),INDIRECT("'"&amp;Trust_selected!$H$2&amp;"'!B:B"),N$9), IF(Trust_selected!$E$12="All intent", SUMIFS(INDIRECT("'"&amp;Trust_selected!$H$2&amp;"'!F:F"),INDIRECT("'"&amp;Trust_selected!$H$2&amp;"'!B:B"),N$9,INDIRECT("'"&amp;Trust_selected!$H$2&amp;"'!E:E"),Trust_selected!$E$18), IF(Trust_selected!$E$18="18+", SUMIFS(INDIRECT("'"&amp;Trust_selected!$H$2&amp;"'!F:F"),INDIRECT("'"&amp;Trust_selected!$H$2&amp;"'!B:B"),N$9,INDIRECT("'"&amp;Trust_selected!$H$2&amp;"'!D:D"),Trust_selected!$E$12), SUMIFS(INDIRECT("'"&amp;Trust_selected!$H$2&amp;"'!F:F"),INDIRECT("'"&amp;Trust_selected!$H$2&amp;"'!B:B"),N$9,INDIRECT("'"&amp;Trust_selected!$H$2&amp;"'!D:D"),Trust_selected!$E$12,INDIRECT("'"&amp;Trust_selected!$H$2&amp;"'!E:E"),Trust_selected!$E$18))))</f>
        <v>122795</v>
      </c>
      <c r="O15" s="310"/>
      <c r="P15" s="310">
        <f ca="1">IF(AND(Trust_selected!$E$12="All intent",Trust_selected!$E$18="18+"), SUMIFS(INDIRECT("'"&amp;Trust_selected!$H$2&amp;"'!G:G"),INDIRECT("'"&amp;Trust_selected!$H$2&amp;"'!B:B"),N$9), IF(Trust_selected!$E$12="All intent", SUMIFS(INDIRECT("'"&amp;Trust_selected!$H$2&amp;"'!G:G"),INDIRECT("'"&amp;Trust_selected!$H$2&amp;"'!B:B"),N$9,INDIRECT("'"&amp;Trust_selected!$H$2&amp;"'!E:E"),Trust_selected!$E$18), IF(Trust_selected!$E$18="18+", SUMIFS(INDIRECT("'"&amp;Trust_selected!$H$2&amp;"'!G:G"),INDIRECT("'"&amp;Trust_selected!$H$2&amp;"'!B:B"),N$9,INDIRECT("'"&amp;Trust_selected!$H$2&amp;"'!D:D"),Trust_selected!$E$12), SUMIFS(INDIRECT("'"&amp;Trust_selected!$H$2&amp;"'!G:G"),INDIRECT("'"&amp;Trust_selected!$H$2&amp;"'!B:B"),N$9,INDIRECT("'"&amp;Trust_selected!$H$2&amp;"'!D:D"),Trust_selected!$E$12,INDIRECT("'"&amp;Trust_selected!$H$2&amp;"'!E:E"),Trust_selected!$E$18))))</f>
        <v>5446</v>
      </c>
      <c r="Q15" s="310"/>
      <c r="R15" s="314">
        <f ca="1">IFERROR(P15/N15*100,"")</f>
        <v>4.4350339997556905</v>
      </c>
      <c r="S15" s="315"/>
    </row>
    <row r="16" spans="2:19" ht="17.399999999999999" x14ac:dyDescent="0.3">
      <c r="B16" s="118"/>
      <c r="C16" s="33" t="str">
        <f>Trust_selected!$F$24 &amp; " (CA) "</f>
        <v xml:space="preserve">NoCA (CA) </v>
      </c>
      <c r="D16" s="29"/>
      <c r="E16" s="29"/>
      <c r="F16" s="29"/>
      <c r="G16" s="29"/>
      <c r="H16" s="309">
        <f ca="1" xml:space="preserve"> IF(AND(Trust_selected!$E$12="All intent",Trust_selected!$E$18="18+"),SUMIFS(INDIRECT("'"&amp;Trust_selected!$H$2&amp;"'!F:F"),INDIRECT("'"&amp;Trust_selected!$H$2&amp;"'!B:B"),H$9,INDIRECT("'"&amp;Trust_selected!$H$2&amp;"'!I:I"),Trust_selected!$F$24),IF(Trust_selected!$E$12="All intent",SUMIFS(INDIRECT("'"&amp;Trust_selected!$H$2&amp;"'!F:F"),INDIRECT("'"&amp;Trust_selected!$H$2&amp;"'!B:B"),H$9,INDIRECT("'"&amp;Trust_selected!$H$2&amp;"'!E:E"),Trust_selected!$E$18,INDIRECT("'"&amp;Trust_selected!$H$2&amp;"'!I:I"),Trust_selected!$F$24),IF(Trust_selected!$E$18="18+",SUMIFS(INDIRECT("'"&amp;Trust_selected!$H$2&amp;"'!F:F"),INDIRECT("'"&amp;Trust_selected!$H$2&amp;"'!B:B"),H$9,INDIRECT("'"&amp;Trust_selected!$H$2&amp;"'!D:D"),Trust_selected!$E$12,INDIRECT("'"&amp;Trust_selected!$H$2&amp;"'!I:I"),Trust_selected!$F$24),SUMIFS(INDIRECT("'"&amp;Trust_selected!$H$2&amp;"'!F:F"),INDIRECT("'"&amp;Trust_selected!$H$2&amp;"'!B:B"),H$9,INDIRECT("'"&amp;Trust_selected!$H$2&amp;"'!D:D"),Trust_selected!$E$12,INDIRECT("'"&amp;Trust_selected!$H$2&amp;"'!E:E"),Trust_selected!$E$18,INDIRECT("'"&amp;Trust_selected!$H$2&amp;"'!I:I"),Trust_selected!$F$24))))</f>
        <v>0</v>
      </c>
      <c r="I16" s="310"/>
      <c r="J16" s="310">
        <f ca="1">IF(AND(Trust_selected!$E$12="All intent",Trust_selected!$E$18="18+"),SUMIFS(INDIRECT("'"&amp;Trust_selected!$H$2&amp;"'!G:G"),INDIRECT("'"&amp;Trust_selected!$H$2&amp;"'!B:B"),H$9,INDIRECT("'"&amp;Trust_selected!$H$2&amp;"'!I:I"),Trust_selected!$F$24),IF(Trust_selected!$E$12="All intent",SUMIFS(INDIRECT("'"&amp;Trust_selected!$H$2&amp;"'!G:G"),INDIRECT("'"&amp;Trust_selected!$H$2&amp;"'!B:B"),H$9,INDIRECT("'"&amp;Trust_selected!$H$2&amp;"'!E:E"),Trust_selected!$E$18,INDIRECT("'"&amp;Trust_selected!$H$2&amp;"'!I:I"),Trust_selected!$F$24),IF(Trust_selected!$E$18="18+",SUMIFS(INDIRECT("'"&amp;Trust_selected!$H$2&amp;"'!G:G"),INDIRECT("'"&amp;Trust_selected!$H$2&amp;"'!B:B"),H$9,INDIRECT("'"&amp;Trust_selected!$H$2&amp;"'!D:D"),Trust_selected!$E$12,INDIRECT("'"&amp;Trust_selected!$H$2&amp;"'!I:I"),Trust_selected!$F$24),SUMIFS(INDIRECT("'"&amp;Trust_selected!$H$2&amp;"'!G:G"),INDIRECT("'"&amp;Trust_selected!$H$2&amp;"'!B:B"),H$9,INDIRECT("'"&amp;Trust_selected!$H$2&amp;"'!D:D"),Trust_selected!$E$12,INDIRECT("'"&amp;Trust_selected!$H$2&amp;"'!E:E"),Trust_selected!$E$18,INDIRECT("'"&amp;Trust_selected!$H$2&amp;"'!I:I"),Trust_selected!$F$24))))</f>
        <v>0</v>
      </c>
      <c r="K16" s="310"/>
      <c r="L16" s="48"/>
      <c r="M16" s="46" t="str">
        <f ca="1">IFERROR(J16/H16*100,"")</f>
        <v/>
      </c>
      <c r="N16" s="309">
        <f ca="1" xml:space="preserve"> IF(AND(Trust_selected!$E$12="All intent",Trust_selected!$E$18="18+"),SUMIFS(INDIRECT("'"&amp;Trust_selected!$H$2&amp;"'!F:F"),INDIRECT("'"&amp;Trust_selected!$H$2&amp;"'!B:B"),N$9,INDIRECT("'"&amp;Trust_selected!$H$2&amp;"'!I:I"),Trust_selected!$F$24),IF(Trust_selected!$E$12="All intent",SUMIFS(INDIRECT("'"&amp;Trust_selected!$H$2&amp;"'!F:F"),INDIRECT("'"&amp;Trust_selected!$H$2&amp;"'!B:B"),N$9,INDIRECT("'"&amp;Trust_selected!$H$2&amp;"'!E:E"),Trust_selected!$E$18,INDIRECT("'"&amp;Trust_selected!$H$2&amp;"'!I:I"),Trust_selected!$F$24),IF(Trust_selected!$E$18="18+",SUMIFS(INDIRECT("'"&amp;Trust_selected!$H$2&amp;"'!F:F"),INDIRECT("'"&amp;Trust_selected!$H$2&amp;"'!B:B"),N$9,INDIRECT("'"&amp;Trust_selected!$H$2&amp;"'!D:D"),Trust_selected!$E$12,INDIRECT("'"&amp;Trust_selected!$H$2&amp;"'!I:I"),Trust_selected!$F$24),SUMIFS(INDIRECT("'"&amp;Trust_selected!$H$2&amp;"'!F:F"),INDIRECT("'"&amp;Trust_selected!$H$2&amp;"'!B:B"),N$9,INDIRECT("'"&amp;Trust_selected!$H$2&amp;"'!D:D"),Trust_selected!$E$12,INDIRECT("'"&amp;Trust_selected!$H$2&amp;"'!E:E"),Trust_selected!$E$18,INDIRECT("'"&amp;Trust_selected!$H$2&amp;"'!I:I"),Trust_selected!$F$24))))</f>
        <v>0</v>
      </c>
      <c r="O16" s="310"/>
      <c r="P16" s="310">
        <f ca="1">IF(AND(Trust_selected!$E$12="All intent",Trust_selected!$E$18="18+"),SUMIFS(INDIRECT("'"&amp;Trust_selected!$H$2&amp;"'!G:G"),INDIRECT("'"&amp;Trust_selected!$H$2&amp;"'!B:B"),N$9,INDIRECT("'"&amp;Trust_selected!$H$2&amp;"'!I:I"),Trust_selected!$F$24),IF(Trust_selected!$E$12="All intent",SUMIFS(INDIRECT("'"&amp;Trust_selected!$H$2&amp;"'!G:G"),INDIRECT("'"&amp;Trust_selected!$H$2&amp;"'!B:B"),N$9,INDIRECT("'"&amp;Trust_selected!$H$2&amp;"'!E:E"),Trust_selected!$E$18,INDIRECT("'"&amp;Trust_selected!$H$2&amp;"'!I:I"),Trust_selected!$F$24),IF(Trust_selected!$E$18="18+",SUMIFS(INDIRECT("'"&amp;Trust_selected!$H$2&amp;"'!G:G"),INDIRECT("'"&amp;Trust_selected!$H$2&amp;"'!B:B"),N$9,INDIRECT("'"&amp;Trust_selected!$H$2&amp;"'!D:D"),Trust_selected!$E$12,INDIRECT("'"&amp;Trust_selected!$H$2&amp;"'!I:I"),Trust_selected!$F$24),SUMIFS(INDIRECT("'"&amp;Trust_selected!$H$2&amp;"'!G:G"),INDIRECT("'"&amp;Trust_selected!$H$2&amp;"'!B:B"),N$9,INDIRECT("'"&amp;Trust_selected!$H$2&amp;"'!D:D"),Trust_selected!$E$12,INDIRECT("'"&amp;Trust_selected!$H$2&amp;"'!E:E"),Trust_selected!$E$18,INDIRECT("'"&amp;Trust_selected!$H$2&amp;"'!I:I"),Trust_selected!$F$24))))</f>
        <v>0</v>
      </c>
      <c r="Q16" s="310"/>
      <c r="R16" s="314" t="str">
        <f ca="1">IFERROR(P16/N16*100,"")</f>
        <v/>
      </c>
      <c r="S16" s="315"/>
    </row>
    <row r="17" spans="2:19" ht="18" thickBot="1" x14ac:dyDescent="0.35">
      <c r="B17" s="119"/>
      <c r="C17" s="35" t="str">
        <f>Trust_selected!$G$24 &amp; " (Region) "</f>
        <v xml:space="preserve">NoHUB (Region) </v>
      </c>
      <c r="D17" s="94"/>
      <c r="E17" s="94"/>
      <c r="F17" s="94"/>
      <c r="G17" s="94"/>
      <c r="H17" s="311">
        <f ca="1" xml:space="preserve"> IF(AND(Trust_selected!$E$12="All intent",Trust_selected!$E$18="18+"),SUMIFS(INDIRECT("'"&amp;Trust_selected!$H$2&amp;"'!F:F"),INDIRECT("'"&amp;Trust_selected!$H$2&amp;"'!B:B"),H$9,INDIRECT("'"&amp;Trust_selected!$H$2&amp;"'!J:J"),Trust_selected!$G$24),IF(Trust_selected!$E$12="All intent",SUMIFS(INDIRECT("'"&amp;Trust_selected!$H$2&amp;"'!F:F"),INDIRECT("'"&amp;Trust_selected!$H$2&amp;"'!B:B"),H$9,INDIRECT("'"&amp;Trust_selected!$H$2&amp;"'!E:E"),Trust_selected!$E$18,INDIRECT("'"&amp;Trust_selected!$H$2&amp;"'!J:J"),Trust_selected!$G$24),IF(Trust_selected!$E$18="18+",SUMIFS(INDIRECT("'"&amp;Trust_selected!$H$2&amp;"'!F:F"),INDIRECT("'"&amp;Trust_selected!$H$2&amp;"'!B:B"),H$9,INDIRECT("'"&amp;Trust_selected!$H$2&amp;"'!D:D"),Trust_selected!$E$12,INDIRECT("'"&amp;Trust_selected!$H$2&amp;"'!J:J"),Trust_selected!$G$24),SUMIFS(INDIRECT("'"&amp;Trust_selected!$H$2&amp;"'!F:F"),INDIRECT("'"&amp;Trust_selected!$H$2&amp;"'!B:B"),H$9,INDIRECT("'"&amp;Trust_selected!$H$2&amp;"'!D:D"),Trust_selected!$E$12,INDIRECT("'"&amp;Trust_selected!$H$2&amp;"'!E:E"),Trust_selected!$E$18,INDIRECT("'"&amp;Trust_selected!$H$2&amp;"'!J:J"),Trust_selected!$G$24))))</f>
        <v>0</v>
      </c>
      <c r="I17" s="312"/>
      <c r="J17" s="306">
        <f ca="1">IF(AND(Trust_selected!$E$12="All intent",Trust_selected!$E$18="18+"),SUMIFS(INDIRECT("'"&amp;Trust_selected!$H$2&amp;"'!G:G"),INDIRECT("'"&amp;Trust_selected!$H$2&amp;"'!B:B"),H$9,INDIRECT("'"&amp;Trust_selected!$H$2&amp;"'!J:J"),Trust_selected!$G$24),IF(Trust_selected!$E$12="All intent",SUMIFS(INDIRECT("'"&amp;Trust_selected!$H$2&amp;"'!G:G"),INDIRECT("'"&amp;Trust_selected!$H$2&amp;"'!B:B"),H$9,INDIRECT("'"&amp;Trust_selected!$H$2&amp;"'!E:E"),Trust_selected!$E$18,INDIRECT("'"&amp;Trust_selected!$H$2&amp;"'!J:J"),Trust_selected!$G$24),IF(Trust_selected!$E$18="18+",SUMIFS(INDIRECT("'"&amp;Trust_selected!$H$2&amp;"'!G:G"),INDIRECT("'"&amp;Trust_selected!$H$2&amp;"'!B:B"),H$9,INDIRECT("'"&amp;Trust_selected!$H$2&amp;"'!D:D"),Trust_selected!$E$12,INDIRECT("'"&amp;Trust_selected!$H$2&amp;"'!J:J"),Trust_selected!$G$24),SUMIFS(INDIRECT("'"&amp;Trust_selected!$H$2&amp;"'!G:G"),INDIRECT("'"&amp;Trust_selected!$H$2&amp;"'!B:B"),H$9,INDIRECT("'"&amp;Trust_selected!$H$2&amp;"'!D:D"),Trust_selected!$E$12,INDIRECT("'"&amp;Trust_selected!$H$2&amp;"'!E:E"),Trust_selected!$E$18,INDIRECT("'"&amp;Trust_selected!$H$2&amp;"'!J:J"),Trust_selected!$G$24))))</f>
        <v>0</v>
      </c>
      <c r="K17" s="306"/>
      <c r="L17" s="50"/>
      <c r="M17" s="58" t="str">
        <f ca="1">IFERROR(J17/H17*100,"")</f>
        <v/>
      </c>
      <c r="N17" s="313">
        <f ca="1" xml:space="preserve"> IF(AND(Trust_selected!$E$12="All intent",Trust_selected!$E$18="18+"),SUMIFS(INDIRECT("'"&amp;Trust_selected!$H$2&amp;"'!F:F"),INDIRECT("'"&amp;Trust_selected!$H$2&amp;"'!B:B"),N$9,INDIRECT("'"&amp;Trust_selected!$H$2&amp;"'!J:J"),Trust_selected!$G$24),IF(Trust_selected!$E$12="All intent",SUMIFS(INDIRECT("'"&amp;Trust_selected!$H$2&amp;"'!F:F"),INDIRECT("'"&amp;Trust_selected!$H$2&amp;"'!B:B"),N$9,INDIRECT("'"&amp;Trust_selected!$H$2&amp;"'!E:E"),Trust_selected!$E$18,INDIRECT("'"&amp;Trust_selected!$H$2&amp;"'!J:J"),Trust_selected!$G$24),IF(Trust_selected!$E$18="18+",SUMIFS(INDIRECT("'"&amp;Trust_selected!$H$2&amp;"'!F:F"),INDIRECT("'"&amp;Trust_selected!$H$2&amp;"'!B:B"),N$9,INDIRECT("'"&amp;Trust_selected!$H$2&amp;"'!D:D"),Trust_selected!$E$12,INDIRECT("'"&amp;Trust_selected!$H$2&amp;"'!J:J"),Trust_selected!$G$24),SUMIFS(INDIRECT("'"&amp;Trust_selected!$H$2&amp;"'!F:F"),INDIRECT("'"&amp;Trust_selected!$H$2&amp;"'!B:B"),N$9,INDIRECT("'"&amp;Trust_selected!$H$2&amp;"'!D:D"),Trust_selected!$E$12,INDIRECT("'"&amp;Trust_selected!$H$2&amp;"'!E:E"),Trust_selected!$E$18,INDIRECT("'"&amp;Trust_selected!$H$2&amp;"'!J:J"),Trust_selected!$G$24))))</f>
        <v>0</v>
      </c>
      <c r="O17" s="306"/>
      <c r="P17" s="306">
        <f ca="1">IF(AND(Trust_selected!$E$12="All intent",Trust_selected!$E$18="18+"),SUMIFS(INDIRECT("'"&amp;Trust_selected!$H$2&amp;"'!G:G"),INDIRECT("'"&amp;Trust_selected!$H$2&amp;"'!B:B"),N$9,INDIRECT("'"&amp;Trust_selected!$H$2&amp;"'!J:J"),Trust_selected!$G$24),IF(Trust_selected!$E$12="All intent",SUMIFS(INDIRECT("'"&amp;Trust_selected!$H$2&amp;"'!G:G"),INDIRECT("'"&amp;Trust_selected!$H$2&amp;"'!B:B"),N$9,INDIRECT("'"&amp;Trust_selected!$H$2&amp;"'!E:E"),Trust_selected!$E$18,INDIRECT("'"&amp;Trust_selected!$H$2&amp;"'!J:J"),Trust_selected!$G$24),IF(Trust_selected!$E$18="18+",SUMIFS(INDIRECT("'"&amp;Trust_selected!$H$2&amp;"'!G:G"),INDIRECT("'"&amp;Trust_selected!$H$2&amp;"'!B:B"),N$9,INDIRECT("'"&amp;Trust_selected!$H$2&amp;"'!D:D"),Trust_selected!$E$12,INDIRECT("'"&amp;Trust_selected!$H$2&amp;"'!J:J"),Trust_selected!$G$24),SUMIFS(INDIRECT("'"&amp;Trust_selected!$H$2&amp;"'!G:G"),INDIRECT("'"&amp;Trust_selected!$H$2&amp;"'!B:B"),N$9,INDIRECT("'"&amp;Trust_selected!$H$2&amp;"'!D:D"),Trust_selected!$E$12,INDIRECT("'"&amp;Trust_selected!$H$2&amp;"'!E:E"),Trust_selected!$E$18,INDIRECT("'"&amp;Trust_selected!$H$2&amp;"'!J:J"),Trust_selected!$G$24))))</f>
        <v>0</v>
      </c>
      <c r="Q17" s="306"/>
      <c r="R17" s="307" t="str">
        <f ca="1">IFERROR(P17/N17*100,"")</f>
        <v/>
      </c>
      <c r="S17" s="308"/>
    </row>
    <row r="36" s="25" customFormat="1" x14ac:dyDescent="0.3"/>
    <row r="37" s="26" customFormat="1" x14ac:dyDescent="0.3"/>
    <row r="46" s="25" customFormat="1" x14ac:dyDescent="0.3"/>
    <row r="47" s="25" customFormat="1" x14ac:dyDescent="0.3"/>
    <row r="48" s="25" customFormat="1" x14ac:dyDescent="0.3"/>
    <row r="49" spans="1:17" s="25" customFormat="1" x14ac:dyDescent="0.3"/>
    <row r="50" spans="1:17" s="25" customFormat="1" x14ac:dyDescent="0.3"/>
    <row r="51" spans="1:17" s="25" customFormat="1" x14ac:dyDescent="0.3"/>
    <row r="52" spans="1:17" s="25" customFormat="1" x14ac:dyDescent="0.3"/>
    <row r="53" spans="1:17" s="25" customFormat="1" x14ac:dyDescent="0.3"/>
    <row r="54" spans="1:17" s="25" customFormat="1" x14ac:dyDescent="0.3"/>
    <row r="55" spans="1:17" s="25" customFormat="1" x14ac:dyDescent="0.3">
      <c r="A55" s="109"/>
      <c r="E55" s="316">
        <v>2015</v>
      </c>
      <c r="F55" s="316"/>
      <c r="G55" s="316"/>
      <c r="H55" s="316"/>
      <c r="I55" s="316"/>
      <c r="J55" s="316">
        <v>2016</v>
      </c>
      <c r="K55" s="316"/>
      <c r="L55" s="316"/>
      <c r="M55" s="316"/>
      <c r="N55" s="316"/>
      <c r="O55" s="109">
        <v>2015</v>
      </c>
      <c r="P55" s="109">
        <v>2016</v>
      </c>
      <c r="Q55" s="109" t="s">
        <v>478</v>
      </c>
    </row>
    <row r="56" spans="1:17" s="25" customFormat="1" x14ac:dyDescent="0.3">
      <c r="C56" s="25" t="s">
        <v>456</v>
      </c>
      <c r="E56" s="25" t="s">
        <v>452</v>
      </c>
      <c r="F56" s="25" t="s">
        <v>454</v>
      </c>
      <c r="G56" s="25" t="s">
        <v>455</v>
      </c>
      <c r="H56" s="25" t="s">
        <v>461</v>
      </c>
      <c r="I56" s="25" t="s">
        <v>460</v>
      </c>
      <c r="J56" s="25" t="s">
        <v>452</v>
      </c>
      <c r="K56" s="25" t="s">
        <v>454</v>
      </c>
      <c r="L56" s="25" t="s">
        <v>455</v>
      </c>
      <c r="M56" s="25" t="s">
        <v>461</v>
      </c>
      <c r="N56" s="25" t="s">
        <v>460</v>
      </c>
      <c r="O56" s="25" t="s">
        <v>458</v>
      </c>
      <c r="P56" s="25" t="s">
        <v>458</v>
      </c>
      <c r="Q56" s="110">
        <f ca="1">MAX(O57:P63)</f>
        <v>5.1901796183982662E-2</v>
      </c>
    </row>
    <row r="57" spans="1:17" s="25" customFormat="1" x14ac:dyDescent="0.3">
      <c r="A57" s="111"/>
      <c r="C57" s="25" t="str">
        <f>Trust_selected!$E$24</f>
        <v>NoTrust</v>
      </c>
      <c r="E57" s="25">
        <f ca="1">IF(AND(Trust_selected!$E$12="All intent",Trust_selected!$E$18="18+"), SUMIFS(INDIRECT("'"&amp;Trust_selected!$H$2&amp;"'!F:F"),INDIRECT("'"&amp;Trust_selected!$H$2&amp;"'!B:B"),E$55,INDIRECT("'"&amp;Trust_selected!$H$2&amp;"'!H:H"),Trust_selected!$E$24), IF(Trust_selected!$E$12="All intent", SUMIFS(INDIRECT("'"&amp;Trust_selected!$H$2&amp;"'!F:F"),INDIRECT("'"&amp;Trust_selected!$H$2&amp;"'!B:B"),E$55,INDIRECT("'"&amp;Trust_selected!$H$2&amp;"'!E:E"),Trust_selected!$E$18,INDIRECT("'"&amp;Trust_selected!$H$2&amp;"'!H:H"),Trust_selected!$E$24), IF(Trust_selected!$E$18="18+", SUMIFS(INDIRECT("'"&amp;Trust_selected!$H$2&amp;"'!F:F"),INDIRECT("'"&amp;Trust_selected!$H$2&amp;"'!B:B"),E$55,INDIRECT("'"&amp;Trust_selected!$H$2&amp;"'!D:D"),Trust_selected!$E$12,INDIRECT("'"&amp;Trust_selected!$H$2&amp;"'!H:H"),Trust_selected!$E$24), SUMIFS(INDIRECT("'"&amp;Trust_selected!$H$2&amp;"'!F:F"),INDIRECT("'"&amp;Trust_selected!$H$2&amp;"'!B:B"),E$55,INDIRECT("'"&amp;Trust_selected!$H$2&amp;"'!D:D"),Trust_selected!$E$12,INDIRECT("'"&amp;Trust_selected!$H$2&amp;"'!E:E"),Trust_selected!$E$18,INDIRECT("'"&amp;Trust_selected!$H$2&amp;"'!H:H"),Trust_selected!$E$24))))</f>
        <v>0</v>
      </c>
      <c r="F57" s="25">
        <f ca="1">IF( AND(Trust_selected!$E$12="All intent", Trust_selected!$E$18="18+"), SUMIFS(INDIRECT("'"&amp;Trust_selected!$H$2&amp;"'!G:G"), INDIRECT("'"&amp;Trust_selected!$H$2&amp;"'!B:B"), E$55, INDIRECT("'"&amp;Trust_selected!$H$2&amp;"'!H:H"), Trust_selected!$E$24), IF(Trust_selected!$E$12="All intent", SUMIFS(INDIRECT("'"&amp;Trust_selected!$H$2&amp;"'!G:G"), INDIRECT("'"&amp;Trust_selected!$H$2&amp;"'!B:B"),  E$55, INDIRECT("'"&amp;Trust_selected!$H$2&amp;"'!E:E"), Trust_selected!$E$18, INDIRECT("'"&amp;Trust_selected!$H$2&amp;"'!H:H"), Trust_selected!$E$24), IF(Trust_selected!$E$18="18+", SUMIFS(INDIRECT("'"&amp;Trust_selected!$H$2&amp;"'!G:G"), INDIRECT("'"&amp;Trust_selected!$H$2&amp;"'!B:B"),  E$55, INDIRECT("'"&amp;Trust_selected!$H$2&amp;"'!D:D"), Trust_selected!$E$12, INDIRECT("'"&amp;Trust_selected!$H$2&amp;"'!H:H"), Trust_selected!$E$24), SUMIFS(INDIRECT("'"&amp;Trust_selected!$H$2&amp;"'!G:G"), INDIRECT("'"&amp;Trust_selected!$H$2&amp;"'!B:B"),  E$55, INDIRECT("'"&amp;Trust_selected!$H$2&amp;"'!D:D"), Trust_selected!$E$12, INDIRECT("'"&amp;Trust_selected!$H$2&amp;"'!E:E"), Trust_selected!$E$18, INDIRECT("'"&amp;Trust_selected!$H$2&amp;"'!H:H"), Trust_selected!$E$24))))</f>
        <v>0</v>
      </c>
      <c r="G57" s="111" t="str">
        <f ca="1">IFERROR(F57/E57,"")</f>
        <v/>
      </c>
      <c r="H57" s="112" t="str">
        <f ca="1">IFERROR(G57-(2*F57+NORMSINV((100+95)/200)^2-NORMSINV((100+95)/200)*SQRT(NORMSINV((100+95)/200)^2+4*F57*(1-G57)))/2/(E57+NORMSINV((100+95)/200)^2),"")</f>
        <v/>
      </c>
      <c r="I57" s="112" t="str">
        <f ca="1">IFERROR((2*F57+NORMSINV((100+95)/200)^2+NORMSINV((100+95)/200)*SQRT(NORMSINV((100+95)/200)^2+4*F57*(1-G57)))/2/(E57+NORMSINV((100+95)/200)^2)-G57,"")</f>
        <v/>
      </c>
      <c r="J57" s="25">
        <f ca="1">IF(AND(Trust_selected!$E$12="All intent",Trust_selected!$E$18="18+"), SUMIFS(INDIRECT("'"&amp;Trust_selected!$H$2&amp;"'!F:F"),INDIRECT("'"&amp;Trust_selected!$H$2&amp;"'!B:B"),J$55,INDIRECT("'"&amp;Trust_selected!$H$2&amp;"'!H:H"),Trust_selected!$E$24), IF(Trust_selected!$E$12="All intent", SUMIFS(INDIRECT("'"&amp;Trust_selected!$H$2&amp;"'!F:F"),INDIRECT("'"&amp;Trust_selected!$H$2&amp;"'!B:B"),J$55,INDIRECT("'"&amp;Trust_selected!$H$2&amp;"'!E:E"),Trust_selected!$E$18,INDIRECT("'"&amp;Trust_selected!$H$2&amp;"'!H:H"),Trust_selected!$E$24), IF(Trust_selected!$E$18="18+", SUMIFS(INDIRECT("'"&amp;Trust_selected!$H$2&amp;"'!F:F"),INDIRECT("'"&amp;Trust_selected!$H$2&amp;"'!B:B"),J$55,INDIRECT("'"&amp;Trust_selected!$H$2&amp;"'!D:D"),Trust_selected!$E$12,INDIRECT("'"&amp;Trust_selected!$H$2&amp;"'!H:H"),Trust_selected!$E$24), SUMIFS(INDIRECT("'"&amp;Trust_selected!$H$2&amp;"'!F:F"),INDIRECT("'"&amp;Trust_selected!$H$2&amp;"'!B:B"),J$55,INDIRECT("'"&amp;Trust_selected!$H$2&amp;"'!D:D"),Trust_selected!$E$12,INDIRECT("'"&amp;Trust_selected!$H$2&amp;"'!E:E"),Trust_selected!$E$18,INDIRECT("'"&amp;Trust_selected!$H$2&amp;"'!H:H"),Trust_selected!$E$24))))</f>
        <v>0</v>
      </c>
      <c r="K57" s="25">
        <f ca="1">IF( AND(Trust_selected!$E$12="All intent", Trust_selected!$E$18="18+"), SUMIFS(INDIRECT("'"&amp;Trust_selected!$H$2&amp;"'!G:G"), INDIRECT("'"&amp;Trust_selected!$H$2&amp;"'!B:B"), J$55, INDIRECT("'"&amp;Trust_selected!$H$2&amp;"'!H:H"), Trust_selected!$E$24), IF(Trust_selected!$E$12="All intent", SUMIFS(INDIRECT("'"&amp;Trust_selected!$H$2&amp;"'!G:G"), INDIRECT("'"&amp;Trust_selected!$H$2&amp;"'!B:B"),  J$55, INDIRECT("'"&amp;Trust_selected!$H$2&amp;"'!E:E"), Trust_selected!$E$18, INDIRECT("'"&amp;Trust_selected!$H$2&amp;"'!H:H"), Trust_selected!$E$24), IF(Trust_selected!$E$18="18+", SUMIFS(INDIRECT("'"&amp;Trust_selected!$H$2&amp;"'!G:G"), INDIRECT("'"&amp;Trust_selected!$H$2&amp;"'!B:B"),  J$55, INDIRECT("'"&amp;Trust_selected!$H$2&amp;"'!D:D"), Trust_selected!$E$12, INDIRECT("'"&amp;Trust_selected!$H$2&amp;"'!H:H"), Trust_selected!$E$24), SUMIFS(INDIRECT("'"&amp;Trust_selected!$H$2&amp;"'!G:G"), INDIRECT("'"&amp;Trust_selected!$H$2&amp;"'!B:B"),  J$55, INDIRECT("'"&amp;Trust_selected!$H$2&amp;"'!D:D"), Trust_selected!$E$12, INDIRECT("'"&amp;Trust_selected!$H$2&amp;"'!E:E"), Trust_selected!$E$18, INDIRECT("'"&amp;Trust_selected!$H$2&amp;"'!H:H"), Trust_selected!$E$24))))</f>
        <v>0</v>
      </c>
      <c r="L57" s="111" t="str">
        <f ca="1">IFERROR(K57/J57,"")</f>
        <v/>
      </c>
      <c r="M57" s="112" t="str">
        <f ca="1">IFERROR(L57-(2*K57+NORMSINV((100+95)/200)^2-NORMSINV((100+95)/200)*SQRT(NORMSINV((100+95)/200)^2+4*K57*(1-L57)))/2/(J57+NORMSINV((100+95)/200)^2),"")</f>
        <v/>
      </c>
      <c r="N57" s="112" t="str">
        <f ca="1">IFERROR((2*K57+NORMSINV((100+95)/200)^2+NORMSINV((100+95)/200)*SQRT(NORMSINV((100+95)/200)^2+4*K57*(1-L57)))/2/(J57+NORMSINV((100+95)/200)^2)-L57,"")</f>
        <v/>
      </c>
      <c r="O57" s="111" t="str">
        <f ca="1">IFERROR(I57+G57,"")</f>
        <v/>
      </c>
      <c r="P57" s="111" t="str">
        <f ca="1">IFERROR(N57+L57,"")</f>
        <v/>
      </c>
      <c r="Q57" s="113">
        <f ca="1">Q56/2</f>
        <v>2.5950898091991331E-2</v>
      </c>
    </row>
    <row r="58" spans="1:17" s="25" customFormat="1" x14ac:dyDescent="0.3">
      <c r="A58" s="111"/>
      <c r="C58" s="25" t="s">
        <v>506</v>
      </c>
      <c r="E58" s="25" t="e">
        <f ca="1">INDEX(Bar_data!D$3:F$140,MATCH(G58,Bar_data!F$3:F$140,FALSE),1)</f>
        <v>#N/A</v>
      </c>
      <c r="F58" s="25" t="e">
        <f ca="1">INDEX(Bar_data!D$3:F$140,MATCH(G58,Bar_data!F$3:F$140,FALSE),2)</f>
        <v>#N/A</v>
      </c>
      <c r="G58" s="111">
        <f ca="1">PERCENTILE(Bar_data!F$3:F$140,0.25)</f>
        <v>3.0299969937243997E-2</v>
      </c>
      <c r="H58" s="112"/>
      <c r="I58" s="112"/>
      <c r="J58" s="25" t="e">
        <f ca="1">INDEX(Bar_data!I$3:K$140,MATCH(L58,Bar_data!K$3:K$140,FALSE),1)</f>
        <v>#N/A</v>
      </c>
      <c r="K58" s="25" t="e">
        <f ca="1">INDEX(Bar_data!I$3:K$140,MATCH(L58,Bar_data!K$3:K$140,FALSE),2)</f>
        <v>#N/A</v>
      </c>
      <c r="L58" s="111">
        <f ca="1">PERCENTILE(Bar_data!K$3:K$140,0.25)</f>
        <v>3.2310431503979886E-2</v>
      </c>
      <c r="M58" s="112"/>
      <c r="N58" s="112"/>
      <c r="O58" s="111"/>
      <c r="P58" s="111"/>
      <c r="Q58" s="113">
        <v>0</v>
      </c>
    </row>
    <row r="59" spans="1:17" s="25" customFormat="1" x14ac:dyDescent="0.3">
      <c r="A59" s="111"/>
      <c r="C59" s="114" t="s">
        <v>508</v>
      </c>
      <c r="E59" s="25" t="e">
        <f ca="1">INDEX(Bar_data!D$3:F$140,MATCH(G59,Bar_data!F$3:F$140,FALSE),1)</f>
        <v>#N/A</v>
      </c>
      <c r="F59" s="25" t="e">
        <f ca="1">INDEX(Bar_data!D$3:F$140,MATCH(G59,Bar_data!F$3:F$140,FALSE),2)</f>
        <v>#N/A</v>
      </c>
      <c r="G59" s="111">
        <f ca="1">PERCENTILE(Bar_data!F$3:F$140,0.5)</f>
        <v>4.1258671287131218E-2</v>
      </c>
      <c r="H59" s="112"/>
      <c r="I59" s="112"/>
      <c r="J59" s="25" t="e">
        <f ca="1">INDEX(Bar_data!I$3:K$140,MATCH(L59,Bar_data!K$3:K$140,FALSE),1)</f>
        <v>#N/A</v>
      </c>
      <c r="K59" s="25" t="e">
        <f ca="1">INDEX(Bar_data!I$3:K$140,MATCH(L59,Bar_data!K$3:K$140,FALSE),2)</f>
        <v>#N/A</v>
      </c>
      <c r="L59" s="111">
        <f ca="1">PERCENTILE(Bar_data!K$3:K$140,0.5)</f>
        <v>4.0597066599521586E-2</v>
      </c>
      <c r="M59" s="112"/>
      <c r="N59" s="112"/>
      <c r="O59" s="111"/>
      <c r="P59" s="111"/>
      <c r="Q59" s="113"/>
    </row>
    <row r="60" spans="1:17" s="25" customFormat="1" x14ac:dyDescent="0.3">
      <c r="A60" s="111"/>
      <c r="C60" s="25" t="s">
        <v>507</v>
      </c>
      <c r="E60" s="25" t="e">
        <f ca="1">INDEX(Bar_data!D$3:F$140,MATCH(G60,Bar_data!F$3:F$140,FALSE),1)</f>
        <v>#N/A</v>
      </c>
      <c r="F60" s="25" t="e">
        <f ca="1">INDEX(Bar_data!D$3:F$140,MATCH(G60,Bar_data!F$3:F$140,FALSE),2)</f>
        <v>#N/A</v>
      </c>
      <c r="G60" s="111">
        <f ca="1">PERCENTILE(Bar_data!F$3:F$140,0.75)</f>
        <v>5.1495340628766706E-2</v>
      </c>
      <c r="H60" s="112"/>
      <c r="I60" s="112"/>
      <c r="J60" s="25" t="e">
        <f ca="1">INDEX(Bar_data!I$3:K$140,MATCH(L60,Bar_data!K$3:K$140,FALSE),1)</f>
        <v>#N/A</v>
      </c>
      <c r="K60" s="25" t="e">
        <f ca="1">INDEX(Bar_data!I$3:K$140,MATCH(L60,Bar_data!K$3:K$140,FALSE),2)</f>
        <v>#N/A</v>
      </c>
      <c r="L60" s="111">
        <f ca="1">PERCENTILE(Bar_data!K$3:K$140,0.75)</f>
        <v>5.1901796183982662E-2</v>
      </c>
      <c r="M60" s="112"/>
      <c r="N60" s="112"/>
      <c r="O60" s="111">
        <f ca="1">G60</f>
        <v>5.1495340628766706E-2</v>
      </c>
      <c r="P60" s="111">
        <f ca="1">L60</f>
        <v>5.1901796183982662E-2</v>
      </c>
      <c r="Q60" s="113"/>
    </row>
    <row r="61" spans="1:17" s="25" customFormat="1" x14ac:dyDescent="0.3">
      <c r="A61" s="111"/>
      <c r="C61" s="25" t="s">
        <v>505</v>
      </c>
      <c r="E61" s="25">
        <f ca="1" xml:space="preserve"> IF(AND(Trust_selected!$E$12="All intent",Trust_selected!$E$18="18+"), SUMIFS(INDIRECT("'"&amp;Trust_selected!$H$2&amp;"'!F:F"),INDIRECT("'"&amp;Trust_selected!$H$2&amp;"'!B:B"),E$55), IF(Trust_selected!$E$12="All intent", SUMIFS(INDIRECT("'"&amp;Trust_selected!$H$2&amp;"'!F:F"),INDIRECT("'"&amp;Trust_selected!$H$2&amp;"'!B:B"),E$55,INDIRECT("'"&amp;Trust_selected!$H$2&amp;"'!E:E"),Trust_selected!$E$18), IF(Trust_selected!$E$18="18+", SUMIFS(INDIRECT("'"&amp;Trust_selected!$H$2&amp;"'!F:F"),INDIRECT("'"&amp;Trust_selected!$H$2&amp;"'!B:B"),E$55,INDIRECT("'"&amp;Trust_selected!$H$2&amp;"'!D:D"),Trust_selected!$E$12), SUMIFS(INDIRECT("'"&amp;Trust_selected!$H$2&amp;"'!F:F"),INDIRECT("'"&amp;Trust_selected!$H$2&amp;"'!B:B"),E$55,INDIRECT("'"&amp;Trust_selected!$H$2&amp;"'!D:D"),Trust_selected!$E$12,INDIRECT("'"&amp;Trust_selected!$H$2&amp;"'!E:E"),Trust_selected!$E$18))))</f>
        <v>113577</v>
      </c>
      <c r="F61" s="25">
        <f ca="1">IF(AND(Trust_selected!$E$12="All intent",Trust_selected!$E$18="18+"), SUMIFS(INDIRECT("'"&amp;Trust_selected!$H$2&amp;"'!G:G"),INDIRECT("'"&amp;Trust_selected!$H$2&amp;"'!B:B"),E$55), IF(Trust_selected!$E$12="All intent", SUMIFS(INDIRECT("'"&amp;Trust_selected!$H$2&amp;"'!G:G"),INDIRECT("'"&amp;Trust_selected!$H$2&amp;"'!B:B"),E$55,INDIRECT("'"&amp;Trust_selected!$H$2&amp;"'!E:E"),Trust_selected!$E$18), IF(Trust_selected!$E$18="18+", SUMIFS(INDIRECT("'"&amp;Trust_selected!$H$2&amp;"'!G:G"),INDIRECT("'"&amp;Trust_selected!$H$2&amp;"'!B:B"),E$55,INDIRECT("'"&amp;Trust_selected!$H$2&amp;"'!D:D"),Trust_selected!$E$12), SUMIFS(INDIRECT("'"&amp;Trust_selected!$H$2&amp;"'!G:G"),INDIRECT("'"&amp;Trust_selected!$H$2&amp;"'!B:B"),E$55,INDIRECT("'"&amp;Trust_selected!$H$2&amp;"'!D:D"),Trust_selected!$E$12,INDIRECT("'"&amp;Trust_selected!$H$2&amp;"'!E:E"),Trust_selected!$E$18))))</f>
        <v>4957</v>
      </c>
      <c r="G61" s="111">
        <f ca="1">IFERROR(F61/E61,"")</f>
        <v>4.3644399834473532E-2</v>
      </c>
      <c r="H61" s="112">
        <f ca="1">G61-IFERROR((2*F61+NORMSINV((100+95)/200)^2-NORMSINV((100+95)/200)*SQRT(NORMSINV((100+95)/200)^2+4*F61*(1-G61)))/2/(E61+NORMSINV((100+95)/200)^2),"")</f>
        <v>1.1728108727754455E-3</v>
      </c>
      <c r="I61" s="112">
        <f ca="1">IFERROR((2*F61+NORMSINV((100+95)/200)^2+NORMSINV((100+95)/200)*SQRT(NORMSINV((100+95)/200)^2+4*F61*(1-G61)))/2/(E61+NORMSINV((100+95)/200)^2),"")-G61</f>
        <v>1.2036800092092431E-3</v>
      </c>
      <c r="J61" s="25">
        <f ca="1" xml:space="preserve"> IF(AND(Trust_selected!$E$12="All intent",Trust_selected!$E$18="18+"), SUMIFS(INDIRECT("'"&amp;Trust_selected!$H$2&amp;"'!F:F"),INDIRECT("'"&amp;Trust_selected!$H$2&amp;"'!B:B"),J$55), IF(Trust_selected!$E$12="All intent", SUMIFS(INDIRECT("'"&amp;Trust_selected!$H$2&amp;"'!F:F"),INDIRECT("'"&amp;Trust_selected!$H$2&amp;"'!B:B"),J$55,INDIRECT("'"&amp;Trust_selected!$H$2&amp;"'!E:E"),Trust_selected!$E$18), IF(Trust_selected!$E$18="18+", SUMIFS(INDIRECT("'"&amp;Trust_selected!$H$2&amp;"'!F:F"),INDIRECT("'"&amp;Trust_selected!$H$2&amp;"'!B:B"),J$55,INDIRECT("'"&amp;Trust_selected!$H$2&amp;"'!D:D"),Trust_selected!$E$12), SUMIFS(INDIRECT("'"&amp;Trust_selected!$H$2&amp;"'!F:F"),INDIRECT("'"&amp;Trust_selected!$H$2&amp;"'!B:B"),J$55,INDIRECT("'"&amp;Trust_selected!$H$2&amp;"'!D:D"),Trust_selected!$E$12,INDIRECT("'"&amp;Trust_selected!$H$2&amp;"'!E:E"),Trust_selected!$E$18))))</f>
        <v>122795</v>
      </c>
      <c r="K61" s="25">
        <f ca="1">IF(AND(Trust_selected!$E$12="All intent",Trust_selected!$E$18="18+"), SUMIFS(INDIRECT("'"&amp;Trust_selected!$H$2&amp;"'!G:G"),INDIRECT("'"&amp;Trust_selected!$H$2&amp;"'!B:B"),J$55), IF(Trust_selected!$E$12="All intent", SUMIFS(INDIRECT("'"&amp;Trust_selected!$H$2&amp;"'!G:G"),INDIRECT("'"&amp;Trust_selected!$H$2&amp;"'!B:B"),J$55,INDIRECT("'"&amp;Trust_selected!$H$2&amp;"'!E:E"),Trust_selected!$E$18), IF(Trust_selected!$E$18="18+", SUMIFS(INDIRECT("'"&amp;Trust_selected!$H$2&amp;"'!G:G"),INDIRECT("'"&amp;Trust_selected!$H$2&amp;"'!B:B"),J$55,INDIRECT("'"&amp;Trust_selected!$H$2&amp;"'!D:D"),Trust_selected!$E$12), SUMIFS(INDIRECT("'"&amp;Trust_selected!$H$2&amp;"'!G:G"),INDIRECT("'"&amp;Trust_selected!$H$2&amp;"'!B:B"),J$55,INDIRECT("'"&amp;Trust_selected!$H$2&amp;"'!D:D"),Trust_selected!$E$12,INDIRECT("'"&amp;Trust_selected!$H$2&amp;"'!E:E"),Trust_selected!$E$18))))</f>
        <v>5446</v>
      </c>
      <c r="L61" s="111">
        <f ca="1">IFERROR(K61/J61,"")</f>
        <v>4.4350339997556901E-2</v>
      </c>
      <c r="M61" s="112">
        <f ca="1">L61-IFERROR((2*K61+NORMSINV((100+95)/200)^2-NORMSINV((100+95)/200)*SQRT(NORMSINV((100+95)/200)^2+4*K61*(1-L61)))/2/(J61+NORMSINV((100+95)/200)^2),"")</f>
        <v>1.1372941649716653E-3</v>
      </c>
      <c r="N61" s="112">
        <f ca="1">IFERROR((2*K61+NORMSINV((100+95)/200)^2+NORMSINV((100+95)/200)*SQRT(NORMSINV((100+95)/200)^2+4*K61*(1-L61)))/2/(J61+NORMSINV((100+95)/200)^2),"")-L61</f>
        <v>1.1658019160997526E-3</v>
      </c>
      <c r="O61" s="111">
        <f ca="1">G61</f>
        <v>4.3644399834473532E-2</v>
      </c>
      <c r="P61" s="111">
        <f ca="1">L61</f>
        <v>4.4350339997556901E-2</v>
      </c>
      <c r="Q61" s="113"/>
    </row>
    <row r="62" spans="1:17" s="25" customFormat="1" x14ac:dyDescent="0.3">
      <c r="A62" s="111"/>
      <c r="C62" s="25" t="str">
        <f>Trust_selected!$F$24 &amp; " (CA)"</f>
        <v>NoCA (CA)</v>
      </c>
      <c r="E62" s="25">
        <f ca="1" xml:space="preserve"> IF(AND(Trust_selected!$E$12="All intent",Trust_selected!$E$18="18+"),SUMIFS(INDIRECT("'"&amp;Trust_selected!$H$2&amp;"'!F:F"),INDIRECT("'"&amp;Trust_selected!$H$2&amp;"'!B:B"),E$55,INDIRECT("'"&amp;Trust_selected!$H$2&amp;"'!I:I"),Trust_selected!$F$24),IF(Trust_selected!$E$12="All intent",SUMIFS(INDIRECT("'"&amp;Trust_selected!$H$2&amp;"'!F:F"),INDIRECT("'"&amp;Trust_selected!$H$2&amp;"'!B:B"),E$55,INDIRECT("'"&amp;Trust_selected!$H$2&amp;"'!E:E"),Trust_selected!$E$18,INDIRECT("'"&amp;Trust_selected!$H$2&amp;"'!I:I"),Trust_selected!$F$24),IF(Trust_selected!$E$18="18+",SUMIFS(INDIRECT("'"&amp;Trust_selected!$H$2&amp;"'!F:F"),INDIRECT("'"&amp;Trust_selected!$H$2&amp;"'!B:B"),E$55,INDIRECT("'"&amp;Trust_selected!$H$2&amp;"'!D:D"),Trust_selected!$E$12,INDIRECT("'"&amp;Trust_selected!$H$2&amp;"'!I:I"),Trust_selected!$F$24),SUMIFS(INDIRECT("'"&amp;Trust_selected!$H$2&amp;"'!F:F"),INDIRECT("'"&amp;Trust_selected!$H$2&amp;"'!B:B"),E$55,INDIRECT("'"&amp;Trust_selected!$H$2&amp;"'!D:D"),Trust_selected!$E$12,INDIRECT("'"&amp;Trust_selected!$H$2&amp;"'!E:E"),Trust_selected!$E$18,INDIRECT("'"&amp;Trust_selected!$H$2&amp;"'!I:I"),Trust_selected!$F$24))))</f>
        <v>0</v>
      </c>
      <c r="F62" s="25">
        <f ca="1">IF(AND(Trust_selected!$E$12="All intent",Trust_selected!$E$18="18+"),SUMIFS(INDIRECT("'"&amp;Trust_selected!$H$2&amp;"'!G:G"),INDIRECT("'"&amp;Trust_selected!$H$2&amp;"'!B:B"),E$55,INDIRECT("'"&amp;Trust_selected!$H$2&amp;"'!I:I"),Trust_selected!$F$24),IF(Trust_selected!$E$12="All intent",SUMIFS(INDIRECT("'"&amp;Trust_selected!$H$2&amp;"'!G:G"),INDIRECT("'"&amp;Trust_selected!$H$2&amp;"'!B:B"),E$55,INDIRECT("'"&amp;Trust_selected!$H$2&amp;"'!E:E"),Trust_selected!$E$18,INDIRECT("'"&amp;Trust_selected!$H$2&amp;"'!I:I"),Trust_selected!$F$24),IF(Trust_selected!$E$18="18+",SUMIFS(INDIRECT("'"&amp;Trust_selected!$H$2&amp;"'!G:G"),INDIRECT("'"&amp;Trust_selected!$H$2&amp;"'!B:B"),E$55,INDIRECT("'"&amp;Trust_selected!$H$2&amp;"'!D:D"),Trust_selected!$E$12,INDIRECT("'"&amp;Trust_selected!$H$2&amp;"'!I:I"),Trust_selected!$F$24),SUMIFS(INDIRECT("'"&amp;Trust_selected!$H$2&amp;"'!G:G"),INDIRECT("'"&amp;Trust_selected!$H$2&amp;"'!B:B"),E$55,INDIRECT("'"&amp;Trust_selected!$H$2&amp;"'!D:D"),Trust_selected!$E$12,INDIRECT("'"&amp;Trust_selected!$H$2&amp;"'!E:E"),Trust_selected!$E$18,INDIRECT("'"&amp;Trust_selected!$H$2&amp;"'!I:I"),Trust_selected!$F$24))))</f>
        <v>0</v>
      </c>
      <c r="G62" s="111" t="str">
        <f ca="1">IFERROR(F62/E62,"")</f>
        <v/>
      </c>
      <c r="H62" s="112" t="str">
        <f ca="1">IFERROR(G62-(2*F62+NORMSINV((100+95)/200)^2-NORMSINV((100+95)/200)*SQRT(NORMSINV((100+95)/200)^2+4*F62*(1-G62)))/2/(E62+NORMSINV((100+95)/200)^2),"")</f>
        <v/>
      </c>
      <c r="I62" s="112" t="str">
        <f ca="1">IFERROR((2*F62+NORMSINV((100+95)/200)^2+NORMSINV((100+95)/200)*SQRT(NORMSINV((100+95)/200)^2+4*F62*(1-G62)))/2/(E62+NORMSINV((100+95)/200)^2)-G62,"")</f>
        <v/>
      </c>
      <c r="J62" s="25">
        <f ca="1" xml:space="preserve"> IF(AND(Trust_selected!$E$12="All intent",Trust_selected!$E$18="18+"),SUMIFS(INDIRECT("'"&amp;Trust_selected!$H$2&amp;"'!F:F"),INDIRECT("'"&amp;Trust_selected!$H$2&amp;"'!B:B"),J$55,INDIRECT("'"&amp;Trust_selected!$H$2&amp;"'!I:I"),Trust_selected!$F$24),IF(Trust_selected!$E$12="All intent",SUMIFS(INDIRECT("'"&amp;Trust_selected!$H$2&amp;"'!F:F"),INDIRECT("'"&amp;Trust_selected!$H$2&amp;"'!B:B"),J$55,INDIRECT("'"&amp;Trust_selected!$H$2&amp;"'!E:E"),Trust_selected!$E$18,INDIRECT("'"&amp;Trust_selected!$H$2&amp;"'!I:I"),Trust_selected!$F$24),IF(Trust_selected!$E$18="18+",SUMIFS(INDIRECT("'"&amp;Trust_selected!$H$2&amp;"'!F:F"),INDIRECT("'"&amp;Trust_selected!$H$2&amp;"'!B:B"),J$55,INDIRECT("'"&amp;Trust_selected!$H$2&amp;"'!D:D"),Trust_selected!$E$12,INDIRECT("'"&amp;Trust_selected!$H$2&amp;"'!I:I"),Trust_selected!$F$24),SUMIFS(INDIRECT("'"&amp;Trust_selected!$H$2&amp;"'!F:F"),INDIRECT("'"&amp;Trust_selected!$H$2&amp;"'!B:B"),J$55,INDIRECT("'"&amp;Trust_selected!$H$2&amp;"'!D:D"),Trust_selected!$E$12,INDIRECT("'"&amp;Trust_selected!$H$2&amp;"'!E:E"),Trust_selected!$E$18,INDIRECT("'"&amp;Trust_selected!$H$2&amp;"'!I:I"),Trust_selected!$F$24))))</f>
        <v>0</v>
      </c>
      <c r="K62" s="25">
        <f ca="1">IF(AND(Trust_selected!$E$12="All intent",Trust_selected!$E$18="18+"),SUMIFS(INDIRECT("'"&amp;Trust_selected!$H$2&amp;"'!G:G"),INDIRECT("'"&amp;Trust_selected!$H$2&amp;"'!B:B"),J$55,INDIRECT("'"&amp;Trust_selected!$H$2&amp;"'!I:I"),Trust_selected!$F$24),IF(Trust_selected!$E$12="All intent",SUMIFS(INDIRECT("'"&amp;Trust_selected!$H$2&amp;"'!G:G"),INDIRECT("'"&amp;Trust_selected!$H$2&amp;"'!B:B"),J$55,INDIRECT("'"&amp;Trust_selected!$H$2&amp;"'!E:E"),Trust_selected!$E$18,INDIRECT("'"&amp;Trust_selected!$H$2&amp;"'!I:I"),Trust_selected!$F$24),IF(Trust_selected!$E$18="18+",SUMIFS(INDIRECT("'"&amp;Trust_selected!$H$2&amp;"'!G:G"),INDIRECT("'"&amp;Trust_selected!$H$2&amp;"'!B:B"),J$55,INDIRECT("'"&amp;Trust_selected!$H$2&amp;"'!D:D"),Trust_selected!$E$12,INDIRECT("'"&amp;Trust_selected!$H$2&amp;"'!I:I"),Trust_selected!$F$24),SUMIFS(INDIRECT("'"&amp;Trust_selected!$H$2&amp;"'!G:G"),INDIRECT("'"&amp;Trust_selected!$H$2&amp;"'!B:B"),J$55,INDIRECT("'"&amp;Trust_selected!$H$2&amp;"'!D:D"),Trust_selected!$E$12,INDIRECT("'"&amp;Trust_selected!$H$2&amp;"'!E:E"),Trust_selected!$E$18,INDIRECT("'"&amp;Trust_selected!$H$2&amp;"'!I:I"),Trust_selected!$F$24))))</f>
        <v>0</v>
      </c>
      <c r="L62" s="111" t="str">
        <f ca="1">IFERROR(K62/J62,"")</f>
        <v/>
      </c>
      <c r="M62" s="112" t="str">
        <f ca="1">IFERROR(L62-(2*K62+NORMSINV((100+95)/200)^2-NORMSINV((100+95)/200)*SQRT(NORMSINV((100+95)/200)^2+4*K62*(1-L62)))/2/(J62+NORMSINV((100+95)/200)^2),"")</f>
        <v/>
      </c>
      <c r="N62" s="112" t="str">
        <f ca="1">IFERROR((2*K62+NORMSINV((100+95)/200)^2+NORMSINV((100+95)/200)*SQRT(NORMSINV((100+95)/200)^2+4*K62*(1-L62)))/2/(J62+NORMSINV((100+95)/200)^2)-L62,"")</f>
        <v/>
      </c>
      <c r="O62" s="111" t="str">
        <f ca="1">G62</f>
        <v/>
      </c>
      <c r="P62" s="111" t="str">
        <f ca="1">L62</f>
        <v/>
      </c>
      <c r="Q62" s="113"/>
    </row>
    <row r="63" spans="1:17" s="25" customFormat="1" x14ac:dyDescent="0.3">
      <c r="A63" s="111"/>
      <c r="C63" s="25" t="str">
        <f>Trust_selected!$G$24 &amp; " (Region)"</f>
        <v>NoHUB (Region)</v>
      </c>
      <c r="E63" s="25">
        <f ca="1" xml:space="preserve"> IF(AND(Trust_selected!$E$12="All intent",Trust_selected!$E$18="18+"),SUMIFS(INDIRECT("'"&amp;Trust_selected!$H$2&amp;"'!F:F"),INDIRECT("'"&amp;Trust_selected!$H$2&amp;"'!B:B"),E$55,INDIRECT("'"&amp;Trust_selected!$H$2&amp;"'!J:J"),Trust_selected!$G$24),IF(Trust_selected!$E$12="All intent",SUMIFS(INDIRECT("'"&amp;Trust_selected!$H$2&amp;"'!F:F"),INDIRECT("'"&amp;Trust_selected!$H$2&amp;"'!B:B"),E$55,INDIRECT("'"&amp;Trust_selected!$H$2&amp;"'!E:E"),Trust_selected!$E$18,INDIRECT("'"&amp;Trust_selected!$H$2&amp;"'!J:J"),Trust_selected!$G$24),IF(Trust_selected!$E$18="18+",SUMIFS(INDIRECT("'"&amp;Trust_selected!$H$2&amp;"'!F:F"),INDIRECT("'"&amp;Trust_selected!$H$2&amp;"'!B:B"),E$55,INDIRECT("'"&amp;Trust_selected!$H$2&amp;"'!D:D"),Trust_selected!$E$12,INDIRECT("'"&amp;Trust_selected!$H$2&amp;"'!J:J"),Trust_selected!$G$24),SUMIFS(INDIRECT("'"&amp;Trust_selected!$H$2&amp;"'!F:F"),INDIRECT("'"&amp;Trust_selected!$H$2&amp;"'!B:B"),E$55,INDIRECT("'"&amp;Trust_selected!$H$2&amp;"'!D:D"),Trust_selected!$E$12,INDIRECT("'"&amp;Trust_selected!$H$2&amp;"'!E:E"),Trust_selected!$E$18,INDIRECT("'"&amp;Trust_selected!$H$2&amp;"'!J:J"),Trust_selected!$G$24))))</f>
        <v>0</v>
      </c>
      <c r="F63" s="25">
        <f ca="1">IF(AND(Trust_selected!$E$12="All intent",Trust_selected!$E$18="18+"),SUMIFS(INDIRECT("'"&amp;Trust_selected!$H$2&amp;"'!G:G"),INDIRECT("'"&amp;Trust_selected!$H$2&amp;"'!B:B"),E$55,INDIRECT("'"&amp;Trust_selected!$H$2&amp;"'!J:J"),Trust_selected!$G$24),IF(Trust_selected!$E$12="All intent",SUMIFS(INDIRECT("'"&amp;Trust_selected!$H$2&amp;"'!G:G"),INDIRECT("'"&amp;Trust_selected!$H$2&amp;"'!B:B"),E$55,INDIRECT("'"&amp;Trust_selected!$H$2&amp;"'!E:E"),Trust_selected!$E$18,INDIRECT("'"&amp;Trust_selected!$H$2&amp;"'!J:J"),Trust_selected!$G$24),IF(Trust_selected!$E$18="18+",SUMIFS(INDIRECT("'"&amp;Trust_selected!$H$2&amp;"'!G:G"),INDIRECT("'"&amp;Trust_selected!$H$2&amp;"'!B:B"),E$55,INDIRECT("'"&amp;Trust_selected!$H$2&amp;"'!D:D"),Trust_selected!$E$12,INDIRECT("'"&amp;Trust_selected!$H$2&amp;"'!J:J"),Trust_selected!$G$24),SUMIFS(INDIRECT("'"&amp;Trust_selected!$H$2&amp;"'!G:G"),INDIRECT("'"&amp;Trust_selected!$H$2&amp;"'!B:B"),E$55,INDIRECT("'"&amp;Trust_selected!$H$2&amp;"'!D:D"),Trust_selected!$E$12,INDIRECT("'"&amp;Trust_selected!$H$2&amp;"'!E:E"),Trust_selected!$E$18,INDIRECT("'"&amp;Trust_selected!$H$2&amp;"'!J:J"),Trust_selected!$G$24))))</f>
        <v>0</v>
      </c>
      <c r="G63" s="111" t="str">
        <f ca="1">IFERROR(F63/E63,"")</f>
        <v/>
      </c>
      <c r="H63" s="112" t="str">
        <f ca="1">IFERROR(G63-(2*F63+NORMSINV((100+95)/200)^2-NORMSINV((100+95)/200)*SQRT(NORMSINV((100+95)/200)^2+4*F63*(1-G63)))/2/(E63+NORMSINV((100+95)/200)^2),"")</f>
        <v/>
      </c>
      <c r="I63" s="112" t="str">
        <f ca="1">IFERROR((2*F63+NORMSINV((100+95)/200)^2+NORMSINV((100+95)/200)*SQRT(NORMSINV((100+95)/200)^2+4*F63*(1-G63)))/2/(E63+NORMSINV((100+95)/200)^2)-G63,"")</f>
        <v/>
      </c>
      <c r="J63" s="25">
        <f ca="1" xml:space="preserve"> IF(AND(Trust_selected!$E$12="All intent",Trust_selected!$E$18="18+"),SUMIFS(INDIRECT("'"&amp;Trust_selected!$H$2&amp;"'!F:F"),INDIRECT("'"&amp;Trust_selected!$H$2&amp;"'!B:B"),J$55,INDIRECT("'"&amp;Trust_selected!$H$2&amp;"'!J:J"),Trust_selected!$G$24),IF(Trust_selected!$E$12="All intent",SUMIFS(INDIRECT("'"&amp;Trust_selected!$H$2&amp;"'!F:F"),INDIRECT("'"&amp;Trust_selected!$H$2&amp;"'!B:B"),J$55,INDIRECT("'"&amp;Trust_selected!$H$2&amp;"'!E:E"),Trust_selected!$E$18,INDIRECT("'"&amp;Trust_selected!$H$2&amp;"'!J:J"),Trust_selected!$G$24),IF(Trust_selected!$E$18="18+",SUMIFS(INDIRECT("'"&amp;Trust_selected!$H$2&amp;"'!F:F"),INDIRECT("'"&amp;Trust_selected!$H$2&amp;"'!B:B"),J$55,INDIRECT("'"&amp;Trust_selected!$H$2&amp;"'!D:D"),Trust_selected!$E$12,INDIRECT("'"&amp;Trust_selected!$H$2&amp;"'!J:J"),Trust_selected!$G$24),SUMIFS(INDIRECT("'"&amp;Trust_selected!$H$2&amp;"'!F:F"),INDIRECT("'"&amp;Trust_selected!$H$2&amp;"'!B:B"),J$55,INDIRECT("'"&amp;Trust_selected!$H$2&amp;"'!D:D"),Trust_selected!$E$12,INDIRECT("'"&amp;Trust_selected!$H$2&amp;"'!E:E"),Trust_selected!$E$18,INDIRECT("'"&amp;Trust_selected!$H$2&amp;"'!J:J"),Trust_selected!$G$24))))</f>
        <v>0</v>
      </c>
      <c r="K63" s="25">
        <f ca="1">IF(AND(Trust_selected!$E$12="All intent",Trust_selected!$E$18="18+"),SUMIFS(INDIRECT("'"&amp;Trust_selected!$H$2&amp;"'!G:G"),INDIRECT("'"&amp;Trust_selected!$H$2&amp;"'!B:B"),J$55,INDIRECT("'"&amp;Trust_selected!$H$2&amp;"'!J:J"),Trust_selected!$G$24),IF(Trust_selected!$E$12="All intent",SUMIFS(INDIRECT("'"&amp;Trust_selected!$H$2&amp;"'!G:G"),INDIRECT("'"&amp;Trust_selected!$H$2&amp;"'!B:B"),J$55,INDIRECT("'"&amp;Trust_selected!$H$2&amp;"'!E:E"),Trust_selected!$E$18,INDIRECT("'"&amp;Trust_selected!$H$2&amp;"'!J:J"),Trust_selected!$G$24),IF(Trust_selected!$E$18="18+",SUMIFS(INDIRECT("'"&amp;Trust_selected!$H$2&amp;"'!G:G"),INDIRECT("'"&amp;Trust_selected!$H$2&amp;"'!B:B"),J$55,INDIRECT("'"&amp;Trust_selected!$H$2&amp;"'!D:D"),Trust_selected!$E$12,INDIRECT("'"&amp;Trust_selected!$H$2&amp;"'!J:J"),Trust_selected!$G$24),SUMIFS(INDIRECT("'"&amp;Trust_selected!$H$2&amp;"'!G:G"),INDIRECT("'"&amp;Trust_selected!$H$2&amp;"'!B:B"),J$55,INDIRECT("'"&amp;Trust_selected!$H$2&amp;"'!D:D"),Trust_selected!$E$12,INDIRECT("'"&amp;Trust_selected!$H$2&amp;"'!E:E"),Trust_selected!$E$18,INDIRECT("'"&amp;Trust_selected!$H$2&amp;"'!J:J"),Trust_selected!$G$24))))</f>
        <v>0</v>
      </c>
      <c r="L63" s="111" t="str">
        <f ca="1">IFERROR(K63/J63,"")</f>
        <v/>
      </c>
      <c r="M63" s="112" t="str">
        <f ca="1">IFERROR(L63-(2*K63+NORMSINV((100+95)/200)^2-NORMSINV((100+95)/200)*SQRT(NORMSINV((100+95)/200)^2+4*K63*(1-L63)))/2/(J63+NORMSINV((100+95)/200)^2),"")</f>
        <v/>
      </c>
      <c r="N63" s="112" t="str">
        <f ca="1">IFERROR((2*K63+NORMSINV((100+95)/200)^2+NORMSINV((100+95)/200)*SQRT(NORMSINV((100+95)/200)^2+4*K63*(1-L63)))/2/(J63+NORMSINV((100+95)/200)^2)-L63,"")</f>
        <v/>
      </c>
      <c r="O63" s="111" t="str">
        <f ca="1">G63</f>
        <v/>
      </c>
      <c r="P63" s="111" t="str">
        <f ca="1">L63</f>
        <v/>
      </c>
      <c r="Q63" s="113"/>
    </row>
    <row r="64" spans="1:17" s="25" customFormat="1" x14ac:dyDescent="0.3"/>
    <row r="65" s="25" customFormat="1" x14ac:dyDescent="0.3"/>
  </sheetData>
  <mergeCells count="31">
    <mergeCell ref="E55:I55"/>
    <mergeCell ref="J55:N55"/>
    <mergeCell ref="R16:S16"/>
    <mergeCell ref="R11:S11"/>
    <mergeCell ref="H9:M9"/>
    <mergeCell ref="N9:S9"/>
    <mergeCell ref="H10:I10"/>
    <mergeCell ref="J10:K10"/>
    <mergeCell ref="L10:M10"/>
    <mergeCell ref="N10:O10"/>
    <mergeCell ref="P10:Q10"/>
    <mergeCell ref="R10:S10"/>
    <mergeCell ref="H11:I11"/>
    <mergeCell ref="J11:K11"/>
    <mergeCell ref="L11:M11"/>
    <mergeCell ref="N11:O11"/>
    <mergeCell ref="P11:Q11"/>
    <mergeCell ref="P17:Q17"/>
    <mergeCell ref="R17:S17"/>
    <mergeCell ref="H15:I15"/>
    <mergeCell ref="J15:K15"/>
    <mergeCell ref="N15:O15"/>
    <mergeCell ref="H17:I17"/>
    <mergeCell ref="J17:K17"/>
    <mergeCell ref="N17:O17"/>
    <mergeCell ref="P15:Q15"/>
    <mergeCell ref="R15:S15"/>
    <mergeCell ref="H16:I16"/>
    <mergeCell ref="J16:K16"/>
    <mergeCell ref="N16:O16"/>
    <mergeCell ref="P16:Q16"/>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081" r:id="rId4" name="Drop Down 1">
              <controlPr defaultSize="0" autoLine="0" autoPict="0" altText="Select cancer type">
                <anchor moveWithCells="1">
                  <from>
                    <xdr:col>1</xdr:col>
                    <xdr:colOff>15240</xdr:colOff>
                    <xdr:row>3</xdr:row>
                    <xdr:rowOff>228600</xdr:rowOff>
                  </from>
                  <to>
                    <xdr:col>4</xdr:col>
                    <xdr:colOff>175260</xdr:colOff>
                    <xdr:row>5</xdr:row>
                    <xdr:rowOff>15240</xdr:rowOff>
                  </to>
                </anchor>
              </controlPr>
            </control>
          </mc:Choice>
        </mc:AlternateContent>
        <mc:AlternateContent xmlns:mc="http://schemas.openxmlformats.org/markup-compatibility/2006">
          <mc:Choice Requires="x14">
            <control shapeId="46082" r:id="rId5" name="Drop Down 2">
              <controlPr defaultSize="0" autoLine="0" autoPict="0" altText="Select treatment intent">
                <anchor moveWithCells="1">
                  <from>
                    <xdr:col>5</xdr:col>
                    <xdr:colOff>91440</xdr:colOff>
                    <xdr:row>4</xdr:row>
                    <xdr:rowOff>15240</xdr:rowOff>
                  </from>
                  <to>
                    <xdr:col>6</xdr:col>
                    <xdr:colOff>495300</xdr:colOff>
                    <xdr:row>5</xdr:row>
                    <xdr:rowOff>53340</xdr:rowOff>
                  </to>
                </anchor>
              </controlPr>
            </control>
          </mc:Choice>
        </mc:AlternateContent>
        <mc:AlternateContent xmlns:mc="http://schemas.openxmlformats.org/markup-compatibility/2006">
          <mc:Choice Requires="x14">
            <control shapeId="46083" r:id="rId6" name="Drop Down 3">
              <controlPr defaultSize="0" autoLine="0" autoPict="0" altText="Select treatment intent">
                <anchor moveWithCells="1">
                  <from>
                    <xdr:col>9</xdr:col>
                    <xdr:colOff>76200</xdr:colOff>
                    <xdr:row>4</xdr:row>
                    <xdr:rowOff>15240</xdr:rowOff>
                  </from>
                  <to>
                    <xdr:col>10</xdr:col>
                    <xdr:colOff>365760</xdr:colOff>
                    <xdr:row>5</xdr:row>
                    <xdr:rowOff>22860</xdr:rowOff>
                  </to>
                </anchor>
              </controlPr>
            </control>
          </mc:Choice>
        </mc:AlternateContent>
        <mc:AlternateContent xmlns:mc="http://schemas.openxmlformats.org/markup-compatibility/2006">
          <mc:Choice Requires="x14">
            <control shapeId="46084" r:id="rId7" name="Drop Down 4">
              <controlPr defaultSize="0" autoLine="0" autoPict="0" altText="Select trust">
                <anchor moveWithCells="1">
                  <from>
                    <xdr:col>14</xdr:col>
                    <xdr:colOff>53340</xdr:colOff>
                    <xdr:row>4</xdr:row>
                    <xdr:rowOff>22860</xdr:rowOff>
                  </from>
                  <to>
                    <xdr:col>19</xdr:col>
                    <xdr:colOff>609600</xdr:colOff>
                    <xdr:row>5</xdr:row>
                    <xdr:rowOff>22860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2:V98"/>
  <sheetViews>
    <sheetView showGridLines="0" topLeftCell="A16" zoomScale="75" zoomScaleNormal="75" workbookViewId="0">
      <selection activeCell="C82" sqref="C82"/>
    </sheetView>
  </sheetViews>
  <sheetFormatPr defaultColWidth="8.77734375" defaultRowHeight="14.4" x14ac:dyDescent="0.3"/>
  <cols>
    <col min="1" max="1" width="6.21875" style="3" customWidth="1"/>
    <col min="2" max="2" width="2.44140625" style="3" customWidth="1"/>
    <col min="3" max="3" width="37.44140625" style="3" customWidth="1"/>
    <col min="4" max="4" width="10.77734375" style="3" bestFit="1" customWidth="1"/>
    <col min="5" max="5" width="17.77734375" style="3" bestFit="1" customWidth="1"/>
    <col min="6" max="6" width="18.21875" style="3" bestFit="1" customWidth="1"/>
    <col min="7" max="7" width="10.77734375" style="3" customWidth="1"/>
    <col min="8" max="8" width="17.77734375" style="3" customWidth="1"/>
    <col min="9" max="9" width="18.21875" style="3" bestFit="1" customWidth="1"/>
    <col min="10" max="10" width="10.77734375" style="3" customWidth="1"/>
    <col min="11" max="11" width="17.77734375" style="3" bestFit="1" customWidth="1"/>
    <col min="12" max="12" width="18.77734375" style="3" bestFit="1" customWidth="1"/>
    <col min="13" max="13" width="9.21875" style="3" customWidth="1"/>
    <col min="14" max="14" width="17.77734375" style="3" bestFit="1" customWidth="1"/>
    <col min="15" max="15" width="13.44140625" style="3" bestFit="1" customWidth="1"/>
    <col min="16" max="16" width="18.44140625" style="3" bestFit="1" customWidth="1"/>
    <col min="17" max="17" width="14" style="3" bestFit="1" customWidth="1"/>
    <col min="18" max="19" width="9" style="3" bestFit="1" customWidth="1"/>
    <col min="20" max="16384" width="8.77734375" style="3"/>
  </cols>
  <sheetData>
    <row r="2" spans="2:17" ht="24.6" x14ac:dyDescent="0.4">
      <c r="B2" s="23" t="s">
        <v>632</v>
      </c>
      <c r="C2" s="24"/>
      <c r="D2" s="24"/>
      <c r="E2" s="24"/>
      <c r="F2" s="24"/>
      <c r="G2" s="24"/>
      <c r="H2" s="24"/>
      <c r="I2" s="24"/>
      <c r="J2" s="24"/>
      <c r="K2" s="24"/>
      <c r="L2" s="24"/>
      <c r="M2" s="24"/>
      <c r="N2" s="24"/>
      <c r="O2" s="24"/>
    </row>
    <row r="3" spans="2:17" x14ac:dyDescent="0.3">
      <c r="O3" s="2"/>
    </row>
    <row r="4" spans="2:17" ht="17.399999999999999" x14ac:dyDescent="0.3">
      <c r="B4" s="63" t="s">
        <v>622</v>
      </c>
      <c r="C4" s="36"/>
      <c r="D4" s="63" t="s">
        <v>623</v>
      </c>
      <c r="E4" s="36"/>
      <c r="F4" s="63" t="s">
        <v>624</v>
      </c>
      <c r="G4" s="36"/>
      <c r="H4" s="63" t="s">
        <v>625</v>
      </c>
      <c r="J4" s="27"/>
    </row>
    <row r="5" spans="2:17" ht="17.399999999999999" x14ac:dyDescent="0.3">
      <c r="B5" s="36"/>
      <c r="C5" s="36"/>
      <c r="D5" s="36"/>
      <c r="E5" s="36"/>
      <c r="F5" s="36"/>
      <c r="G5" s="36"/>
      <c r="H5" s="36"/>
    </row>
    <row r="7" spans="2:17" ht="15" thickBot="1" x14ac:dyDescent="0.35"/>
    <row r="8" spans="2:17" ht="17.399999999999999" x14ac:dyDescent="0.3">
      <c r="B8" s="30" t="str">
        <f ca="1">" " &amp; Trust_selected!$E$2 &amp; ", " &amp; Trust_selected!$E$12 &amp; ", " &amp; Trust_selected!$E$18 &amp;" "</f>
        <v xml:space="preserve"> All adults (ICD10 C00-C97, excl. C44), All intent, 18+ </v>
      </c>
      <c r="C8" s="28"/>
      <c r="D8" s="28"/>
      <c r="E8" s="28"/>
      <c r="F8" s="28"/>
      <c r="G8" s="28"/>
      <c r="H8" s="28"/>
      <c r="I8" s="28"/>
      <c r="J8" s="28"/>
      <c r="K8" s="38"/>
      <c r="L8" s="27"/>
      <c r="M8" s="27"/>
      <c r="N8" s="27"/>
      <c r="O8" s="27"/>
      <c r="P8" s="27"/>
      <c r="Q8" s="27"/>
    </row>
    <row r="9" spans="2:17" ht="18" thickBot="1" x14ac:dyDescent="0.35">
      <c r="B9" s="37"/>
      <c r="C9" s="29"/>
      <c r="D9" s="29"/>
      <c r="E9" s="29"/>
      <c r="F9" s="29"/>
      <c r="G9" s="29"/>
      <c r="H9" s="94"/>
      <c r="I9" s="94"/>
      <c r="J9" s="94"/>
      <c r="K9" s="93"/>
      <c r="L9" s="27"/>
      <c r="M9" s="27"/>
      <c r="N9" s="27"/>
      <c r="O9" s="27"/>
      <c r="P9" s="27"/>
      <c r="Q9" s="27"/>
    </row>
    <row r="10" spans="2:17" ht="17.399999999999999" x14ac:dyDescent="0.3">
      <c r="B10" s="37"/>
      <c r="C10" s="33"/>
      <c r="D10" s="29"/>
      <c r="E10" s="29"/>
      <c r="F10" s="97">
        <v>2015</v>
      </c>
      <c r="G10" s="98"/>
      <c r="H10" s="99"/>
      <c r="I10" s="100">
        <v>2016</v>
      </c>
      <c r="J10" s="101"/>
      <c r="K10" s="102"/>
      <c r="L10" s="27"/>
      <c r="M10" s="27"/>
      <c r="N10" s="27"/>
      <c r="O10" s="62"/>
      <c r="P10" s="62"/>
      <c r="Q10" s="62"/>
    </row>
    <row r="11" spans="2:17" ht="18" thickBot="1" x14ac:dyDescent="0.35">
      <c r="B11" s="32"/>
      <c r="C11" s="33"/>
      <c r="D11" s="29"/>
      <c r="E11" s="29"/>
      <c r="F11" s="61" t="s">
        <v>479</v>
      </c>
      <c r="G11" s="59" t="s">
        <v>480</v>
      </c>
      <c r="H11" s="60" t="s">
        <v>481</v>
      </c>
      <c r="I11" s="61" t="s">
        <v>479</v>
      </c>
      <c r="J11" s="59" t="s">
        <v>480</v>
      </c>
      <c r="K11" s="60" t="s">
        <v>481</v>
      </c>
      <c r="L11" s="27"/>
      <c r="M11" s="27"/>
      <c r="N11" s="27"/>
      <c r="O11" s="27"/>
      <c r="P11" s="27"/>
      <c r="Q11" s="27"/>
    </row>
    <row r="12" spans="2:17" ht="17.399999999999999" x14ac:dyDescent="0.3">
      <c r="B12" s="39"/>
      <c r="C12" s="31" t="str">
        <f>Trust_selected!$E$24</f>
        <v>NoTrust</v>
      </c>
      <c r="D12" s="28"/>
      <c r="E12" s="38"/>
      <c r="F12" s="52">
        <f ca="1">IF(AND(Trust_selected!$E$12="All intent",Trust_selected!$E$18="18+"), SUMIFS(INDIRECT("'"&amp;Trust_selected!$H$2&amp;"'!F:F"),INDIRECT("'"&amp;Trust_selected!$H$2&amp;"'!B:B"),C$79,INDIRECT("'"&amp;Trust_selected!$H$2&amp;"'!H:H"),Trust_selected!$E$24), IF(Trust_selected!$E$12="All intent", SUMIFS(INDIRECT("'"&amp;Trust_selected!$H$2&amp;"'!F:F"),INDIRECT("'"&amp;Trust_selected!$H$2&amp;"'!B:B"),C$79,INDIRECT("'"&amp;Trust_selected!$H$2&amp;"'!E:E"),Trust_selected!$E$18,INDIRECT("'"&amp;Trust_selected!$H$2&amp;"'!H:H"),Trust_selected!$E$24), IF(Trust_selected!$E$18="18+", SUMIFS(INDIRECT("'"&amp;Trust_selected!$H$2&amp;"'!F:F"),INDIRECT("'"&amp;Trust_selected!$H$2&amp;"'!B:B"),C$79,INDIRECT("'"&amp;Trust_selected!$H$2&amp;"'!D:D"),Trust_selected!$E$12,INDIRECT("'"&amp;Trust_selected!$H$2&amp;"'!H:H"),Trust_selected!$E$24), SUMIFS(INDIRECT("'"&amp;Trust_selected!$H$2&amp;"'!F:F"),INDIRECT("'"&amp;Trust_selected!$H$2&amp;"'!B:B"),C$79,INDIRECT("'"&amp;Trust_selected!$H$2&amp;"'!D:D"),Trust_selected!$E$12,INDIRECT("'"&amp;Trust_selected!$H$2&amp;"'!E:E"),Trust_selected!$E$18,INDIRECT("'"&amp;Trust_selected!$H$2&amp;"'!H:H"),Trust_selected!$E$24))))</f>
        <v>0</v>
      </c>
      <c r="G12" s="53">
        <f ca="1">IF( AND(Trust_selected!$E$12="All intent", Trust_selected!$E$18="18+"), SUMIFS(INDIRECT("'"&amp;Trust_selected!$H$2&amp;"'!G:G"), INDIRECT("'"&amp;Trust_selected!$H$2&amp;"'!B:B"), C$79, INDIRECT("'"&amp;Trust_selected!$H$2&amp;"'!H:H"), Trust_selected!$E$24), IF(Trust_selected!$E$12="All intent", SUMIFS(INDIRECT("'"&amp;Trust_selected!$H$2&amp;"'!G:G"), INDIRECT("'"&amp;Trust_selected!$H$2&amp;"'!B:B"),  C$79, INDIRECT("'"&amp;Trust_selected!$H$2&amp;"'!E:E"), Trust_selected!$E$18, INDIRECT("'"&amp;Trust_selected!$H$2&amp;"'!H:H"), Trust_selected!$E$24), IF(Trust_selected!$E$18="18+", SUMIFS(INDIRECT("'"&amp;Trust_selected!$H$2&amp;"'!G:G"), INDIRECT("'"&amp;Trust_selected!$H$2&amp;"'!B:B"),  C$79, INDIRECT("'"&amp;Trust_selected!$H$2&amp;"'!D:D"), Trust_selected!$E$12, INDIRECT("'"&amp;Trust_selected!$H$2&amp;"'!H:H"), Trust_selected!$E$24), SUMIFS(INDIRECT("'"&amp;Trust_selected!$H$2&amp;"'!G:G"), INDIRECT("'"&amp;Trust_selected!$H$2&amp;"'!B:B"),  C$79, INDIRECT("'"&amp;Trust_selected!$H$2&amp;"'!D:D"), Trust_selected!$E$12, INDIRECT("'"&amp;Trust_selected!$H$2&amp;"'!E:E"), Trust_selected!$E$18, INDIRECT("'"&amp;Trust_selected!$H$2&amp;"'!H:H"), Trust_selected!$E$24))))</f>
        <v>0</v>
      </c>
      <c r="H12" s="54" t="str">
        <f ca="1">IFERROR(G12/F12*100,"")</f>
        <v/>
      </c>
      <c r="I12" s="52">
        <f ca="1">IF(AND(Trust_selected!$E$12="All intent",Trust_selected!$E$18="18+"), SUMIFS(INDIRECT("'"&amp;Trust_selected!$H$2&amp;"'!F:F"),INDIRECT("'"&amp;Trust_selected!$H$2&amp;"'!B:B"),H$79,INDIRECT("'"&amp;Trust_selected!$H$2&amp;"'!H:H"),Trust_selected!$E$24), IF(Trust_selected!$E$12="All intent", SUMIFS(INDIRECT("'"&amp;Trust_selected!$H$2&amp;"'!F:F"),INDIRECT("'"&amp;Trust_selected!$H$2&amp;"'!B:B"),H$79,INDIRECT("'"&amp;Trust_selected!$H$2&amp;"'!E:E"),Trust_selected!$E$18,INDIRECT("'"&amp;Trust_selected!$H$2&amp;"'!H:H"),Trust_selected!$E$24), IF(Trust_selected!$E$18="18+", SUMIFS(INDIRECT("'"&amp;Trust_selected!$H$2&amp;"'!F:F"),INDIRECT("'"&amp;Trust_selected!$H$2&amp;"'!B:B"),H$79,INDIRECT("'"&amp;Trust_selected!$H$2&amp;"'!D:D"),Trust_selected!$E$12,INDIRECT("'"&amp;Trust_selected!$H$2&amp;"'!H:H"),Trust_selected!$E$24), SUMIFS(INDIRECT("'"&amp;Trust_selected!$H$2&amp;"'!F:F"),INDIRECT("'"&amp;Trust_selected!$H$2&amp;"'!B:B"),H$79,INDIRECT("'"&amp;Trust_selected!$H$2&amp;"'!D:D"),Trust_selected!$E$12,INDIRECT("'"&amp;Trust_selected!$H$2&amp;"'!E:E"),Trust_selected!$E$18,INDIRECT("'"&amp;Trust_selected!$H$2&amp;"'!H:H"),Trust_selected!$E$24))))</f>
        <v>0</v>
      </c>
      <c r="J12" s="53">
        <f ca="1">IF( AND(Trust_selected!$E$12="All intent", Trust_selected!$E$18="18+"), SUMIFS(INDIRECT("'"&amp;Trust_selected!$H$2&amp;"'!G:G"), INDIRECT("'"&amp;Trust_selected!$H$2&amp;"'!B:B"), H$79, INDIRECT("'"&amp;Trust_selected!$H$2&amp;"'!H:H"), Trust_selected!$E$24), IF(Trust_selected!$E$12="All intent", SUMIFS(INDIRECT("'"&amp;Trust_selected!$H$2&amp;"'!G:G"), INDIRECT("'"&amp;Trust_selected!$H$2&amp;"'!B:B"),  H$79, INDIRECT("'"&amp;Trust_selected!$H$2&amp;"'!E:E"), Trust_selected!$E$18, INDIRECT("'"&amp;Trust_selected!$H$2&amp;"'!H:H"), Trust_selected!$E$24), IF(Trust_selected!$E$18="18+", SUMIFS(INDIRECT("'"&amp;Trust_selected!$H$2&amp;"'!G:G"), INDIRECT("'"&amp;Trust_selected!$H$2&amp;"'!B:B"),  H$79, INDIRECT("'"&amp;Trust_selected!$H$2&amp;"'!D:D"), Trust_selected!$E$12, INDIRECT("'"&amp;Trust_selected!$H$2&amp;"'!H:H"), Trust_selected!$E$24), SUMIFS(INDIRECT("'"&amp;Trust_selected!$H$2&amp;"'!G:G"), INDIRECT("'"&amp;Trust_selected!$H$2&amp;"'!B:B"),  H$79, INDIRECT("'"&amp;Trust_selected!$H$2&amp;"'!D:D"), Trust_selected!$E$12, INDIRECT("'"&amp;Trust_selected!$H$2&amp;"'!E:E"), Trust_selected!$E$18, INDIRECT("'"&amp;Trust_selected!$H$2&amp;"'!H:H"), Trust_selected!$E$24))))</f>
        <v>0</v>
      </c>
      <c r="K12" s="54" t="str">
        <f ca="1">IFERROR(J12/I12*100,"")</f>
        <v/>
      </c>
      <c r="L12" s="27"/>
      <c r="M12" s="27"/>
      <c r="N12" s="27"/>
      <c r="O12" s="27"/>
      <c r="P12" s="27"/>
      <c r="Q12" s="27"/>
    </row>
    <row r="13" spans="2:17" ht="17.399999999999999" x14ac:dyDescent="0.3">
      <c r="B13" s="32"/>
      <c r="C13" s="33"/>
      <c r="D13" s="29"/>
      <c r="E13" s="103"/>
      <c r="F13" s="55"/>
      <c r="G13" s="45"/>
      <c r="H13" s="46"/>
      <c r="I13" s="47"/>
      <c r="J13" s="45"/>
      <c r="K13" s="46"/>
      <c r="L13" s="27"/>
      <c r="M13" s="27"/>
      <c r="N13" s="27"/>
      <c r="O13" s="27"/>
      <c r="P13" s="27"/>
      <c r="Q13" s="27"/>
    </row>
    <row r="14" spans="2:17" ht="17.399999999999999" x14ac:dyDescent="0.3">
      <c r="B14" s="32"/>
      <c r="C14" s="33" t="s">
        <v>506</v>
      </c>
      <c r="D14" s="29"/>
      <c r="E14" s="103"/>
      <c r="F14" s="55"/>
      <c r="G14" s="48"/>
      <c r="H14" s="46">
        <f ca="1">PERCENTILE(Bar_data!F$3:F$140,0.25)*100</f>
        <v>3.0299969937243998</v>
      </c>
      <c r="I14" s="49"/>
      <c r="J14" s="48"/>
      <c r="K14" s="46">
        <f ca="1">PERCENTILE(Bar_data!K$3:K$140,0.25)*100</f>
        <v>3.2310431503979888</v>
      </c>
      <c r="L14" s="27"/>
      <c r="M14" s="27"/>
      <c r="N14" s="27"/>
      <c r="O14" s="27"/>
      <c r="P14" s="27"/>
      <c r="Q14" s="27"/>
    </row>
    <row r="15" spans="2:17" ht="17.399999999999999" x14ac:dyDescent="0.3">
      <c r="B15" s="32"/>
      <c r="C15" s="33" t="s">
        <v>509</v>
      </c>
      <c r="D15" s="29"/>
      <c r="E15" s="103"/>
      <c r="F15" s="55"/>
      <c r="G15" s="48"/>
      <c r="H15" s="46">
        <f ca="1">PERCENTILE(Bar_data!F$3:F$140,0.5)*100</f>
        <v>4.1258671287131214</v>
      </c>
      <c r="I15" s="49"/>
      <c r="J15" s="48"/>
      <c r="K15" s="46">
        <f ca="1">PERCENTILE(Bar_data!K$3:K$140,0.5)*100</f>
        <v>4.059706659952159</v>
      </c>
    </row>
    <row r="16" spans="2:17" ht="17.399999999999999" x14ac:dyDescent="0.3">
      <c r="B16" s="32"/>
      <c r="C16" s="33" t="s">
        <v>507</v>
      </c>
      <c r="D16" s="29"/>
      <c r="E16" s="103"/>
      <c r="F16" s="55"/>
      <c r="G16" s="48"/>
      <c r="H16" s="46">
        <f ca="1">PERCENTILE(Bar_data!F$3:F$140,0.75)*100</f>
        <v>5.1495340628766701</v>
      </c>
      <c r="I16" s="49"/>
      <c r="J16" s="48"/>
      <c r="K16" s="46">
        <f ca="1">PERCENTILE(Bar_data!K$3:K$140,0.75)*100</f>
        <v>5.1901796183982665</v>
      </c>
    </row>
    <row r="17" spans="2:17" ht="17.399999999999999" x14ac:dyDescent="0.3">
      <c r="B17" s="32"/>
      <c r="C17" s="33"/>
      <c r="D17" s="29"/>
      <c r="E17" s="103"/>
      <c r="F17" s="55"/>
      <c r="G17" s="56"/>
      <c r="H17" s="46"/>
      <c r="I17" s="55"/>
      <c r="J17" s="56"/>
      <c r="K17" s="46"/>
      <c r="L17" s="25"/>
      <c r="M17" s="25"/>
      <c r="N17" s="25"/>
      <c r="O17" s="25"/>
      <c r="P17" s="25"/>
      <c r="Q17" s="25"/>
    </row>
    <row r="18" spans="2:17" ht="17.399999999999999" x14ac:dyDescent="0.3">
      <c r="B18" s="32"/>
      <c r="C18" s="33" t="str">
        <f>"All trusts "</f>
        <v xml:space="preserve">All trusts </v>
      </c>
      <c r="D18" s="29"/>
      <c r="E18" s="103"/>
      <c r="F18" s="49">
        <f ca="1" xml:space="preserve"> IF(AND(Trust_selected!$E$12="All intent",Trust_selected!$E$18="18+"), SUMIFS(INDIRECT("'"&amp;Trust_selected!$H$2&amp;"'!F:F"),INDIRECT("'"&amp;Trust_selected!$H$2&amp;"'!B:B"),C$79), IF(Trust_selected!$E$12="All intent", SUMIFS(INDIRECT("'"&amp;Trust_selected!$H$2&amp;"'!F:F"),INDIRECT("'"&amp;Trust_selected!$H$2&amp;"'!B:B"),C$79,INDIRECT("'"&amp;Trust_selected!$H$2&amp;"'!E:E"),Trust_selected!$E$18), IF(Trust_selected!$E$18="18+", SUMIFS(INDIRECT("'"&amp;Trust_selected!$H$2&amp;"'!F:F"),INDIRECT("'"&amp;Trust_selected!$H$2&amp;"'!B:B"),C$79,INDIRECT("'"&amp;Trust_selected!$H$2&amp;"'!D:D"),Trust_selected!$E$12), SUMIFS(INDIRECT("'"&amp;Trust_selected!$H$2&amp;"'!F:F"),INDIRECT("'"&amp;Trust_selected!$H$2&amp;"'!B:B"),C$79,INDIRECT("'"&amp;Trust_selected!$H$2&amp;"'!D:D"),Trust_selected!$E$12,INDIRECT("'"&amp;Trust_selected!$H$2&amp;"'!E:E"),Trust_selected!$E$18))))</f>
        <v>113577</v>
      </c>
      <c r="G18" s="48">
        <f ca="1">IF(AND(Trust_selected!$E$12="All intent",Trust_selected!$E$18="18+"), SUMIFS(INDIRECT("'"&amp;Trust_selected!$H$2&amp;"'!G:G"),INDIRECT("'"&amp;Trust_selected!$H$2&amp;"'!B:B"),C$79), IF(Trust_selected!$E$12="All intent", SUMIFS(INDIRECT("'"&amp;Trust_selected!$H$2&amp;"'!G:G"),INDIRECT("'"&amp;Trust_selected!$H$2&amp;"'!B:B"),C$79,INDIRECT("'"&amp;Trust_selected!$H$2&amp;"'!E:E"),Trust_selected!$E$18), IF(Trust_selected!$E$18="18+", SUMIFS(INDIRECT("'"&amp;Trust_selected!$H$2&amp;"'!G:G"),INDIRECT("'"&amp;Trust_selected!$H$2&amp;"'!B:B"),C$79,INDIRECT("'"&amp;Trust_selected!$H$2&amp;"'!D:D"),Trust_selected!$E$12), SUMIFS(INDIRECT("'"&amp;Trust_selected!$H$2&amp;"'!G:G"),INDIRECT("'"&amp;Trust_selected!$H$2&amp;"'!B:B"),C$79,INDIRECT("'"&amp;Trust_selected!$H$2&amp;"'!D:D"),Trust_selected!$E$12,INDIRECT("'"&amp;Trust_selected!$H$2&amp;"'!E:E"),Trust_selected!$E$18))))</f>
        <v>4957</v>
      </c>
      <c r="H18" s="46">
        <f ca="1">IFERROR(G18/F18*100,"")</f>
        <v>4.3644399834473528</v>
      </c>
      <c r="I18" s="49">
        <f ca="1" xml:space="preserve"> IF(AND(Trust_selected!$E$12="All intent",Trust_selected!$E$18="18+"), SUMIFS(INDIRECT("'"&amp;Trust_selected!$H$2&amp;"'!F:F"),INDIRECT("'"&amp;Trust_selected!$H$2&amp;"'!B:B"),H$79), IF(Trust_selected!$E$12="All intent", SUMIFS(INDIRECT("'"&amp;Trust_selected!$H$2&amp;"'!F:F"),INDIRECT("'"&amp;Trust_selected!$H$2&amp;"'!B:B"),H$79,INDIRECT("'"&amp;Trust_selected!$H$2&amp;"'!E:E"),Trust_selected!$E$18), IF(Trust_selected!$E$18="18+", SUMIFS(INDIRECT("'"&amp;Trust_selected!$H$2&amp;"'!F:F"),INDIRECT("'"&amp;Trust_selected!$H$2&amp;"'!B:B"),H$79,INDIRECT("'"&amp;Trust_selected!$H$2&amp;"'!D:D"),Trust_selected!$E$12), SUMIFS(INDIRECT("'"&amp;Trust_selected!$H$2&amp;"'!F:F"),INDIRECT("'"&amp;Trust_selected!$H$2&amp;"'!B:B"),H$79,INDIRECT("'"&amp;Trust_selected!$H$2&amp;"'!D:D"),Trust_selected!$E$12,INDIRECT("'"&amp;Trust_selected!$H$2&amp;"'!E:E"),Trust_selected!$E$18))))</f>
        <v>122795</v>
      </c>
      <c r="J18" s="48">
        <f ca="1">IF(AND(Trust_selected!$E$12="All intent",Trust_selected!$E$18="18+"), SUMIFS(INDIRECT("'"&amp;Trust_selected!$H$2&amp;"'!G:G"),INDIRECT("'"&amp;Trust_selected!$H$2&amp;"'!B:B"),H$79), IF(Trust_selected!$E$12="All intent", SUMIFS(INDIRECT("'"&amp;Trust_selected!$H$2&amp;"'!G:G"),INDIRECT("'"&amp;Trust_selected!$H$2&amp;"'!B:B"),H$79,INDIRECT("'"&amp;Trust_selected!$H$2&amp;"'!E:E"),Trust_selected!$E$18), IF(Trust_selected!$E$18="18+", SUMIFS(INDIRECT("'"&amp;Trust_selected!$H$2&amp;"'!G:G"),INDIRECT("'"&amp;Trust_selected!$H$2&amp;"'!B:B"),H$79,INDIRECT("'"&amp;Trust_selected!$H$2&amp;"'!D:D"),Trust_selected!$E$12), SUMIFS(INDIRECT("'"&amp;Trust_selected!$H$2&amp;"'!G:G"),INDIRECT("'"&amp;Trust_selected!$H$2&amp;"'!B:B"),H$79,INDIRECT("'"&amp;Trust_selected!$H$2&amp;"'!D:D"),Trust_selected!$E$12,INDIRECT("'"&amp;Trust_selected!$H$2&amp;"'!E:E"),Trust_selected!$E$18))))</f>
        <v>5446</v>
      </c>
      <c r="K18" s="46">
        <f ca="1">IFERROR(J18/I18*100,"")</f>
        <v>4.4350339997556905</v>
      </c>
      <c r="L18" s="25"/>
      <c r="M18" s="25"/>
      <c r="N18" s="25"/>
      <c r="O18" s="25"/>
      <c r="P18" s="25"/>
      <c r="Q18" s="25"/>
    </row>
    <row r="19" spans="2:17" ht="17.399999999999999" x14ac:dyDescent="0.3">
      <c r="B19" s="32"/>
      <c r="C19" s="33" t="str">
        <f>Trust_selected!$F$24 &amp; " (CA) "</f>
        <v xml:space="preserve">NoCA (CA) </v>
      </c>
      <c r="D19" s="29"/>
      <c r="E19" s="103"/>
      <c r="F19" s="49">
        <f ca="1" xml:space="preserve"> IF(AND(Trust_selected!$E$12="All intent",Trust_selected!$E$18="18+"),SUMIFS(INDIRECT("'"&amp;Trust_selected!$H$2&amp;"'!F:F"),INDIRECT("'"&amp;Trust_selected!$H$2&amp;"'!B:B"),C$79,INDIRECT("'"&amp;Trust_selected!$H$2&amp;"'!I:I"),Trust_selected!$F$24),IF(Trust_selected!$E$12="All intent",SUMIFS(INDIRECT("'"&amp;Trust_selected!$H$2&amp;"'!F:F"),INDIRECT("'"&amp;Trust_selected!$H$2&amp;"'!B:B"),C$79,INDIRECT("'"&amp;Trust_selected!$H$2&amp;"'!E:E"),Trust_selected!$E$18,INDIRECT("'"&amp;Trust_selected!$H$2&amp;"'!I:I"),Trust_selected!$F$24),IF(Trust_selected!$E$18="18+",SUMIFS(INDIRECT("'"&amp;Trust_selected!$H$2&amp;"'!F:F"),INDIRECT("'"&amp;Trust_selected!$H$2&amp;"'!B:B"),C$79,INDIRECT("'"&amp;Trust_selected!$H$2&amp;"'!D:D"),Trust_selected!$E$12,INDIRECT("'"&amp;Trust_selected!$H$2&amp;"'!I:I"),Trust_selected!$F$24),SUMIFS(INDIRECT("'"&amp;Trust_selected!$H$2&amp;"'!F:F"),INDIRECT("'"&amp;Trust_selected!$H$2&amp;"'!B:B"),C$79,INDIRECT("'"&amp;Trust_selected!$H$2&amp;"'!D:D"),Trust_selected!$E$12,INDIRECT("'"&amp;Trust_selected!$H$2&amp;"'!E:E"),Trust_selected!$E$18,INDIRECT("'"&amp;Trust_selected!$H$2&amp;"'!I:I"),Trust_selected!$F$24))))</f>
        <v>0</v>
      </c>
      <c r="G19" s="48">
        <f ca="1">IF(AND(Trust_selected!$E$12="All intent",Trust_selected!$E$18="18+"),SUMIFS(INDIRECT("'"&amp;Trust_selected!$H$2&amp;"'!G:G"),INDIRECT("'"&amp;Trust_selected!$H$2&amp;"'!B:B"),C$79,INDIRECT("'"&amp;Trust_selected!$H$2&amp;"'!I:I"),Trust_selected!$F$24),IF(Trust_selected!$E$12="All intent",SUMIFS(INDIRECT("'"&amp;Trust_selected!$H$2&amp;"'!G:G"),INDIRECT("'"&amp;Trust_selected!$H$2&amp;"'!B:B"),C$79,INDIRECT("'"&amp;Trust_selected!$H$2&amp;"'!E:E"),Trust_selected!$E$18,INDIRECT("'"&amp;Trust_selected!$H$2&amp;"'!I:I"),Trust_selected!$F$24),IF(Trust_selected!$E$18="18+",SUMIFS(INDIRECT("'"&amp;Trust_selected!$H$2&amp;"'!G:G"),INDIRECT("'"&amp;Trust_selected!$H$2&amp;"'!B:B"),C$79,INDIRECT("'"&amp;Trust_selected!$H$2&amp;"'!D:D"),Trust_selected!$E$12,INDIRECT("'"&amp;Trust_selected!$H$2&amp;"'!I:I"),Trust_selected!$F$24),SUMIFS(INDIRECT("'"&amp;Trust_selected!$H$2&amp;"'!G:G"),INDIRECT("'"&amp;Trust_selected!$H$2&amp;"'!B:B"),C$79,INDIRECT("'"&amp;Trust_selected!$H$2&amp;"'!D:D"),Trust_selected!$E$12,INDIRECT("'"&amp;Trust_selected!$H$2&amp;"'!E:E"),Trust_selected!$E$18,INDIRECT("'"&amp;Trust_selected!$H$2&amp;"'!I:I"),Trust_selected!$F$24))))</f>
        <v>0</v>
      </c>
      <c r="H19" s="46" t="str">
        <f ca="1">IFERROR(G19/F19*100,"")</f>
        <v/>
      </c>
      <c r="I19" s="49">
        <f ca="1" xml:space="preserve"> IF(AND(Trust_selected!$E$12="All intent",Trust_selected!$E$18="18+"),SUMIFS(INDIRECT("'"&amp;Trust_selected!$H$2&amp;"'!F:F"),INDIRECT("'"&amp;Trust_selected!$H$2&amp;"'!B:B"),H$79,INDIRECT("'"&amp;Trust_selected!$H$2&amp;"'!I:I"),Trust_selected!$F$24),IF(Trust_selected!$E$12="All intent",SUMIFS(INDIRECT("'"&amp;Trust_selected!$H$2&amp;"'!F:F"),INDIRECT("'"&amp;Trust_selected!$H$2&amp;"'!B:B"),H$79,INDIRECT("'"&amp;Trust_selected!$H$2&amp;"'!E:E"),Trust_selected!$E$18,INDIRECT("'"&amp;Trust_selected!$H$2&amp;"'!I:I"),Trust_selected!$F$24),IF(Trust_selected!$E$18="18+",SUMIFS(INDIRECT("'"&amp;Trust_selected!$H$2&amp;"'!F:F"),INDIRECT("'"&amp;Trust_selected!$H$2&amp;"'!B:B"),H$79,INDIRECT("'"&amp;Trust_selected!$H$2&amp;"'!D:D"),Trust_selected!$E$12,INDIRECT("'"&amp;Trust_selected!$H$2&amp;"'!I:I"),Trust_selected!$F$24),SUMIFS(INDIRECT("'"&amp;Trust_selected!$H$2&amp;"'!F:F"),INDIRECT("'"&amp;Trust_selected!$H$2&amp;"'!B:B"),H$79,INDIRECT("'"&amp;Trust_selected!$H$2&amp;"'!D:D"),Trust_selected!$E$12,INDIRECT("'"&amp;Trust_selected!$H$2&amp;"'!E:E"),Trust_selected!$E$18,INDIRECT("'"&amp;Trust_selected!$H$2&amp;"'!I:I"),Trust_selected!$F$24))))</f>
        <v>0</v>
      </c>
      <c r="J19" s="48">
        <f ca="1">IF(AND(Trust_selected!$E$12="All intent",Trust_selected!$E$18="18+"),SUMIFS(INDIRECT("'"&amp;Trust_selected!$H$2&amp;"'!G:G"),INDIRECT("'"&amp;Trust_selected!$H$2&amp;"'!B:B"),H$79,INDIRECT("'"&amp;Trust_selected!$H$2&amp;"'!I:I"),Trust_selected!$F$24),IF(Trust_selected!$E$12="All intent",SUMIFS(INDIRECT("'"&amp;Trust_selected!$H$2&amp;"'!G:G"),INDIRECT("'"&amp;Trust_selected!$H$2&amp;"'!B:B"),H$79,INDIRECT("'"&amp;Trust_selected!$H$2&amp;"'!E:E"),Trust_selected!$E$18,INDIRECT("'"&amp;Trust_selected!$H$2&amp;"'!I:I"),Trust_selected!$F$24),IF(Trust_selected!$E$18="18+",SUMIFS(INDIRECT("'"&amp;Trust_selected!$H$2&amp;"'!G:G"),INDIRECT("'"&amp;Trust_selected!$H$2&amp;"'!B:B"),H$79,INDIRECT("'"&amp;Trust_selected!$H$2&amp;"'!D:D"),Trust_selected!$E$12,INDIRECT("'"&amp;Trust_selected!$H$2&amp;"'!I:I"),Trust_selected!$F$24),SUMIFS(INDIRECT("'"&amp;Trust_selected!$H$2&amp;"'!G:G"),INDIRECT("'"&amp;Trust_selected!$H$2&amp;"'!B:B"),H$79,INDIRECT("'"&amp;Trust_selected!$H$2&amp;"'!D:D"),Trust_selected!$E$12,INDIRECT("'"&amp;Trust_selected!$H$2&amp;"'!E:E"),Trust_selected!$E$18,INDIRECT("'"&amp;Trust_selected!$H$2&amp;"'!I:I"),Trust_selected!$F$24))))</f>
        <v>0</v>
      </c>
      <c r="K19" s="46" t="str">
        <f ca="1">IFERROR(J19/I19*100,"")</f>
        <v/>
      </c>
      <c r="L19" s="25"/>
      <c r="M19" s="25"/>
      <c r="N19" s="25"/>
      <c r="O19" s="25"/>
      <c r="P19" s="25"/>
      <c r="Q19" s="25"/>
    </row>
    <row r="20" spans="2:17" ht="18" thickBot="1" x14ac:dyDescent="0.35">
      <c r="B20" s="34"/>
      <c r="C20" s="35" t="str">
        <f>Trust_selected!$G$24 &amp; " (Region) "</f>
        <v xml:space="preserve">NoHUB (Region) </v>
      </c>
      <c r="D20" s="94"/>
      <c r="E20" s="93"/>
      <c r="F20" s="57">
        <f ca="1" xml:space="preserve"> IF(AND(Trust_selected!$E$12="All intent",Trust_selected!$E$18="18+"),SUMIFS(INDIRECT("'"&amp;Trust_selected!$H$2&amp;"'!F:F"),INDIRECT("'"&amp;Trust_selected!$H$2&amp;"'!B:B"),C$79,INDIRECT("'"&amp;Trust_selected!$H$2&amp;"'!J:J"),Trust_selected!$G$24),IF(Trust_selected!$E$12="All intent",SUMIFS(INDIRECT("'"&amp;Trust_selected!$H$2&amp;"'!F:F"),INDIRECT("'"&amp;Trust_selected!$H$2&amp;"'!B:B"),C$79,INDIRECT("'"&amp;Trust_selected!$H$2&amp;"'!E:E"),Trust_selected!$E$18,INDIRECT("'"&amp;Trust_selected!$H$2&amp;"'!J:J"),Trust_selected!$G$24),IF(Trust_selected!$E$18="18+",SUMIFS(INDIRECT("'"&amp;Trust_selected!$H$2&amp;"'!F:F"),INDIRECT("'"&amp;Trust_selected!$H$2&amp;"'!B:B"),C$79,INDIRECT("'"&amp;Trust_selected!$H$2&amp;"'!D:D"),Trust_selected!$E$12,INDIRECT("'"&amp;Trust_selected!$H$2&amp;"'!J:J"),Trust_selected!$G$24),SUMIFS(INDIRECT("'"&amp;Trust_selected!$H$2&amp;"'!F:F"),INDIRECT("'"&amp;Trust_selected!$H$2&amp;"'!B:B"),C$79,INDIRECT("'"&amp;Trust_selected!$H$2&amp;"'!D:D"),Trust_selected!$E$12,INDIRECT("'"&amp;Trust_selected!$H$2&amp;"'!E:E"),Trust_selected!$E$18,INDIRECT("'"&amp;Trust_selected!$H$2&amp;"'!J:J"),Trust_selected!$G$24))))</f>
        <v>0</v>
      </c>
      <c r="G20" s="50">
        <f ca="1">IF(AND(Trust_selected!$E$12="All intent",Trust_selected!$E$18="18+"),SUMIFS(INDIRECT("'"&amp;Trust_selected!$H$2&amp;"'!G:G"),INDIRECT("'"&amp;Trust_selected!$H$2&amp;"'!B:B"),C$79,INDIRECT("'"&amp;Trust_selected!$H$2&amp;"'!J:J"),Trust_selected!$G$24),IF(Trust_selected!$E$12="All intent",SUMIFS(INDIRECT("'"&amp;Trust_selected!$H$2&amp;"'!G:G"),INDIRECT("'"&amp;Trust_selected!$H$2&amp;"'!B:B"),C$79,INDIRECT("'"&amp;Trust_selected!$H$2&amp;"'!E:E"),Trust_selected!$E$18,INDIRECT("'"&amp;Trust_selected!$H$2&amp;"'!J:J"),Trust_selected!$G$24),IF(Trust_selected!$E$18="18+",SUMIFS(INDIRECT("'"&amp;Trust_selected!$H$2&amp;"'!G:G"),INDIRECT("'"&amp;Trust_selected!$H$2&amp;"'!B:B"),C$79,INDIRECT("'"&amp;Trust_selected!$H$2&amp;"'!D:D"),Trust_selected!$E$12,INDIRECT("'"&amp;Trust_selected!$H$2&amp;"'!J:J"),Trust_selected!$G$24),SUMIFS(INDIRECT("'"&amp;Trust_selected!$H$2&amp;"'!G:G"),INDIRECT("'"&amp;Trust_selected!$H$2&amp;"'!B:B"),C$79,INDIRECT("'"&amp;Trust_selected!$H$2&amp;"'!D:D"),Trust_selected!$E$12,INDIRECT("'"&amp;Trust_selected!$H$2&amp;"'!E:E"),Trust_selected!$E$18,INDIRECT("'"&amp;Trust_selected!$H$2&amp;"'!J:J"),Trust_selected!$G$24))))</f>
        <v>0</v>
      </c>
      <c r="H20" s="58" t="str">
        <f ca="1">IFERROR(G20/F20*100,"")</f>
        <v/>
      </c>
      <c r="I20" s="51">
        <f ca="1" xml:space="preserve"> IF(AND(Trust_selected!$E$12="All intent",Trust_selected!$E$18="18+"),SUMIFS(INDIRECT("'"&amp;Trust_selected!$H$2&amp;"'!F:F"),INDIRECT("'"&amp;Trust_selected!$H$2&amp;"'!B:B"),H$79,INDIRECT("'"&amp;Trust_selected!$H$2&amp;"'!J:J"),Trust_selected!$G$24),IF(Trust_selected!$E$12="All intent",SUMIFS(INDIRECT("'"&amp;Trust_selected!$H$2&amp;"'!F:F"),INDIRECT("'"&amp;Trust_selected!$H$2&amp;"'!B:B"),H$79,INDIRECT("'"&amp;Trust_selected!$H$2&amp;"'!E:E"),Trust_selected!$E$18,INDIRECT("'"&amp;Trust_selected!$H$2&amp;"'!J:J"),Trust_selected!$G$24),IF(Trust_selected!$E$18="18+",SUMIFS(INDIRECT("'"&amp;Trust_selected!$H$2&amp;"'!F:F"),INDIRECT("'"&amp;Trust_selected!$H$2&amp;"'!B:B"),H$79,INDIRECT("'"&amp;Trust_selected!$H$2&amp;"'!D:D"),Trust_selected!$E$12,INDIRECT("'"&amp;Trust_selected!$H$2&amp;"'!J:J"),Trust_selected!$G$24),SUMIFS(INDIRECT("'"&amp;Trust_selected!$H$2&amp;"'!F:F"),INDIRECT("'"&amp;Trust_selected!$H$2&amp;"'!B:B"),H$79,INDIRECT("'"&amp;Trust_selected!$H$2&amp;"'!D:D"),Trust_selected!$E$12,INDIRECT("'"&amp;Trust_selected!$H$2&amp;"'!E:E"),Trust_selected!$E$18,INDIRECT("'"&amp;Trust_selected!$H$2&amp;"'!J:J"),Trust_selected!$G$24))))</f>
        <v>0</v>
      </c>
      <c r="J20" s="50">
        <f ca="1">IF(AND(Trust_selected!$E$12="All intent",Trust_selected!$E$18="18+"),SUMIFS(INDIRECT("'"&amp;Trust_selected!$H$2&amp;"'!G:G"),INDIRECT("'"&amp;Trust_selected!$H$2&amp;"'!B:B"),H$79,INDIRECT("'"&amp;Trust_selected!$H$2&amp;"'!J:J"),Trust_selected!$G$24),IF(Trust_selected!$E$12="All intent",SUMIFS(INDIRECT("'"&amp;Trust_selected!$H$2&amp;"'!G:G"),INDIRECT("'"&amp;Trust_selected!$H$2&amp;"'!B:B"),H$79,INDIRECT("'"&amp;Trust_selected!$H$2&amp;"'!E:E"),Trust_selected!$E$18,INDIRECT("'"&amp;Trust_selected!$H$2&amp;"'!J:J"),Trust_selected!$G$24),IF(Trust_selected!$E$18="18+",SUMIFS(INDIRECT("'"&amp;Trust_selected!$H$2&amp;"'!G:G"),INDIRECT("'"&amp;Trust_selected!$H$2&amp;"'!B:B"),H$79,INDIRECT("'"&amp;Trust_selected!$H$2&amp;"'!D:D"),Trust_selected!$E$12,INDIRECT("'"&amp;Trust_selected!$H$2&amp;"'!J:J"),Trust_selected!$G$24),SUMIFS(INDIRECT("'"&amp;Trust_selected!$H$2&amp;"'!G:G"),INDIRECT("'"&amp;Trust_selected!$H$2&amp;"'!B:B"),H$79,INDIRECT("'"&amp;Trust_selected!$H$2&amp;"'!D:D"),Trust_selected!$E$12,INDIRECT("'"&amp;Trust_selected!$H$2&amp;"'!E:E"),Trust_selected!$E$18,INDIRECT("'"&amp;Trust_selected!$H$2&amp;"'!J:J"),Trust_selected!$G$24))))</f>
        <v>0</v>
      </c>
      <c r="K20" s="58" t="str">
        <f ca="1">IFERROR(J20/I20*100,"")</f>
        <v/>
      </c>
    </row>
    <row r="21" spans="2:17" ht="17.399999999999999" x14ac:dyDescent="0.3">
      <c r="B21" s="40"/>
      <c r="C21" s="40"/>
      <c r="D21" s="40"/>
      <c r="E21" s="40"/>
      <c r="F21" s="41"/>
      <c r="G21" s="41"/>
      <c r="H21" s="42"/>
      <c r="I21" s="40"/>
      <c r="J21" s="43"/>
      <c r="K21" s="44"/>
      <c r="L21" s="43"/>
      <c r="M21" s="43"/>
      <c r="N21" s="44"/>
      <c r="O21" s="43"/>
      <c r="P21" s="43"/>
      <c r="Q21" s="44"/>
    </row>
    <row r="22" spans="2:17" ht="17.399999999999999" x14ac:dyDescent="0.3">
      <c r="B22" s="40"/>
      <c r="C22" s="40"/>
      <c r="D22" s="40"/>
      <c r="E22" s="40"/>
      <c r="F22" s="41"/>
      <c r="G22" s="41"/>
      <c r="H22" s="42"/>
      <c r="I22" s="40"/>
      <c r="J22" s="43"/>
      <c r="K22" s="44"/>
      <c r="L22" s="43"/>
      <c r="M22" s="43"/>
      <c r="N22" s="44"/>
      <c r="O22" s="43"/>
      <c r="P22" s="43"/>
      <c r="Q22" s="44"/>
    </row>
    <row r="23" spans="2:17" ht="17.399999999999999" x14ac:dyDescent="0.3">
      <c r="B23" s="40"/>
      <c r="C23" s="40"/>
      <c r="D23" s="40"/>
      <c r="E23" s="40"/>
      <c r="F23" s="41"/>
      <c r="G23" s="41"/>
      <c r="H23" s="42"/>
      <c r="I23" s="40"/>
      <c r="J23" s="43"/>
      <c r="K23" s="44"/>
      <c r="L23" s="43"/>
      <c r="M23" s="43"/>
      <c r="N23" s="44"/>
      <c r="O23" s="43"/>
      <c r="P23" s="43"/>
      <c r="Q23" s="44"/>
    </row>
    <row r="24" spans="2:17" ht="17.399999999999999" x14ac:dyDescent="0.3">
      <c r="B24" s="40"/>
      <c r="C24" s="40"/>
      <c r="D24" s="40"/>
      <c r="E24" s="40"/>
      <c r="F24" s="41"/>
      <c r="G24" s="41"/>
      <c r="H24" s="42"/>
      <c r="I24" s="40"/>
      <c r="J24" s="43"/>
      <c r="K24" s="44"/>
      <c r="L24" s="43"/>
      <c r="M24" s="43"/>
      <c r="N24" s="44"/>
      <c r="O24" s="43"/>
      <c r="P24" s="43"/>
      <c r="Q24" s="44"/>
    </row>
    <row r="25" spans="2:17" ht="17.399999999999999" x14ac:dyDescent="0.3">
      <c r="B25" s="40"/>
      <c r="C25" s="40"/>
      <c r="D25" s="40"/>
      <c r="E25" s="40"/>
      <c r="F25" s="41"/>
      <c r="G25" s="41"/>
      <c r="H25" s="42"/>
      <c r="I25" s="40"/>
      <c r="J25" s="43"/>
      <c r="K25" s="44"/>
      <c r="L25" s="43"/>
      <c r="M25" s="43"/>
      <c r="N25" s="44"/>
      <c r="O25" s="43"/>
      <c r="P25" s="43"/>
      <c r="Q25" s="44"/>
    </row>
    <row r="26" spans="2:17" ht="17.399999999999999" x14ac:dyDescent="0.3">
      <c r="B26" s="40"/>
      <c r="C26" s="40"/>
      <c r="D26" s="40"/>
      <c r="E26" s="40"/>
      <c r="F26" s="41"/>
      <c r="G26" s="41"/>
      <c r="H26" s="42"/>
      <c r="I26" s="40"/>
      <c r="J26" s="43"/>
      <c r="K26" s="44"/>
      <c r="L26" s="43"/>
      <c r="M26" s="43"/>
      <c r="N26" s="44"/>
      <c r="O26" s="43"/>
      <c r="P26" s="43"/>
      <c r="Q26" s="44"/>
    </row>
    <row r="27" spans="2:17" ht="17.399999999999999" x14ac:dyDescent="0.3">
      <c r="B27" s="40"/>
      <c r="C27" s="40"/>
      <c r="D27" s="40"/>
      <c r="E27" s="40"/>
      <c r="F27" s="41"/>
      <c r="G27" s="41"/>
      <c r="H27" s="42"/>
      <c r="I27" s="40"/>
      <c r="J27" s="43"/>
      <c r="K27" s="44"/>
      <c r="L27" s="43"/>
      <c r="M27" s="43"/>
      <c r="N27" s="44"/>
      <c r="O27" s="43"/>
      <c r="P27" s="43"/>
      <c r="Q27" s="44"/>
    </row>
    <row r="28" spans="2:17" ht="17.399999999999999" x14ac:dyDescent="0.3">
      <c r="B28" s="40"/>
      <c r="C28" s="40"/>
      <c r="D28" s="40"/>
      <c r="E28" s="40"/>
      <c r="F28" s="41"/>
      <c r="G28" s="41"/>
      <c r="H28" s="42"/>
      <c r="I28" s="40"/>
      <c r="J28" s="43"/>
      <c r="K28" s="44"/>
      <c r="L28" s="43"/>
      <c r="M28" s="43"/>
      <c r="N28" s="44"/>
      <c r="O28" s="43"/>
      <c r="P28" s="43"/>
      <c r="Q28" s="44"/>
    </row>
    <row r="29" spans="2:17" ht="17.399999999999999" x14ac:dyDescent="0.3">
      <c r="B29" s="40"/>
      <c r="C29" s="40"/>
      <c r="D29" s="40"/>
      <c r="E29" s="40"/>
      <c r="F29" s="41"/>
      <c r="G29" s="41"/>
      <c r="H29" s="42"/>
      <c r="I29" s="40"/>
      <c r="J29" s="43"/>
      <c r="K29" s="44"/>
      <c r="L29" s="43"/>
      <c r="M29" s="43"/>
      <c r="N29" s="44"/>
      <c r="O29" s="43"/>
      <c r="P29" s="43"/>
      <c r="Q29" s="44"/>
    </row>
    <row r="30" spans="2:17" ht="17.399999999999999" x14ac:dyDescent="0.3">
      <c r="B30" s="40"/>
      <c r="C30" s="40"/>
      <c r="D30" s="40"/>
      <c r="E30" s="40"/>
      <c r="F30" s="41"/>
      <c r="G30" s="41"/>
      <c r="H30" s="42"/>
      <c r="I30" s="40"/>
      <c r="J30" s="43"/>
      <c r="K30" s="44"/>
      <c r="L30" s="43"/>
      <c r="M30" s="43"/>
      <c r="N30" s="44"/>
      <c r="O30" s="43"/>
      <c r="P30" s="43"/>
      <c r="Q30" s="44"/>
    </row>
    <row r="31" spans="2:17" ht="17.399999999999999" x14ac:dyDescent="0.3">
      <c r="B31" s="40"/>
      <c r="C31" s="40"/>
      <c r="D31" s="40"/>
      <c r="E31" s="40"/>
      <c r="F31" s="41"/>
      <c r="G31" s="41"/>
      <c r="H31" s="42"/>
      <c r="I31" s="40"/>
      <c r="J31" s="43"/>
      <c r="K31" s="44"/>
      <c r="L31" s="43"/>
      <c r="M31" s="43"/>
      <c r="N31" s="44"/>
      <c r="O31" s="43"/>
      <c r="P31" s="43"/>
      <c r="Q31" s="44"/>
    </row>
    <row r="32" spans="2:17" ht="17.399999999999999" x14ac:dyDescent="0.3">
      <c r="B32" s="40"/>
      <c r="C32" s="40"/>
      <c r="D32" s="40"/>
      <c r="E32" s="40"/>
      <c r="F32" s="41"/>
      <c r="G32" s="41"/>
      <c r="H32" s="42"/>
      <c r="I32" s="40"/>
      <c r="J32" s="43"/>
      <c r="K32" s="44"/>
      <c r="L32" s="43"/>
      <c r="M32" s="43"/>
      <c r="N32" s="44"/>
      <c r="O32" s="43"/>
      <c r="P32" s="43"/>
      <c r="Q32" s="44"/>
    </row>
    <row r="33" spans="2:17" ht="17.399999999999999" x14ac:dyDescent="0.3">
      <c r="B33" s="40"/>
      <c r="C33" s="40"/>
      <c r="D33" s="40"/>
      <c r="E33" s="40"/>
      <c r="F33" s="41"/>
      <c r="G33" s="41"/>
      <c r="H33" s="42"/>
      <c r="I33" s="40"/>
      <c r="J33" s="43"/>
      <c r="K33" s="44"/>
      <c r="L33" s="43"/>
      <c r="M33" s="43"/>
      <c r="N33" s="44"/>
      <c r="O33" s="43"/>
      <c r="P33" s="43"/>
      <c r="Q33" s="44"/>
    </row>
    <row r="34" spans="2:17" ht="17.399999999999999" x14ac:dyDescent="0.3">
      <c r="B34" s="40"/>
      <c r="C34" s="40"/>
      <c r="D34" s="40"/>
      <c r="E34" s="40"/>
      <c r="F34" s="41"/>
      <c r="G34" s="41"/>
      <c r="H34" s="42"/>
      <c r="I34" s="40"/>
      <c r="J34" s="43"/>
      <c r="K34" s="44"/>
      <c r="L34" s="43"/>
      <c r="M34" s="43"/>
      <c r="N34" s="44"/>
      <c r="O34" s="43"/>
      <c r="P34" s="43"/>
      <c r="Q34" s="44"/>
    </row>
    <row r="35" spans="2:17" ht="17.399999999999999" x14ac:dyDescent="0.3">
      <c r="B35" s="40"/>
      <c r="C35" s="40"/>
      <c r="D35" s="40"/>
      <c r="E35" s="40"/>
      <c r="F35" s="41"/>
      <c r="G35" s="41"/>
      <c r="H35" s="42"/>
      <c r="I35" s="40"/>
      <c r="J35" s="43"/>
      <c r="K35" s="44"/>
      <c r="L35" s="43"/>
      <c r="M35" s="43"/>
      <c r="N35" s="44"/>
      <c r="O35" s="43"/>
      <c r="P35" s="43"/>
      <c r="Q35" s="44"/>
    </row>
    <row r="36" spans="2:17" ht="17.399999999999999" x14ac:dyDescent="0.3">
      <c r="B36" s="40"/>
      <c r="C36" s="40"/>
      <c r="D36" s="40"/>
      <c r="E36" s="40"/>
      <c r="F36" s="41"/>
      <c r="G36" s="41"/>
      <c r="H36" s="42"/>
      <c r="I36" s="40"/>
      <c r="J36" s="43"/>
      <c r="K36" s="44"/>
      <c r="L36" s="43"/>
      <c r="M36" s="43"/>
      <c r="N36" s="44"/>
      <c r="O36" s="43"/>
      <c r="P36" s="43"/>
      <c r="Q36" s="44"/>
    </row>
    <row r="37" spans="2:17" ht="17.399999999999999" x14ac:dyDescent="0.3">
      <c r="B37" s="40"/>
      <c r="C37" s="40"/>
      <c r="D37" s="40"/>
      <c r="E37" s="40"/>
      <c r="F37" s="41"/>
      <c r="G37" s="41"/>
      <c r="H37" s="42"/>
      <c r="I37" s="40"/>
      <c r="J37" s="43"/>
      <c r="K37" s="44"/>
      <c r="L37" s="43"/>
      <c r="M37" s="43"/>
      <c r="N37" s="44"/>
      <c r="O37" s="43"/>
      <c r="P37" s="43"/>
      <c r="Q37" s="44"/>
    </row>
    <row r="38" spans="2:17" ht="17.399999999999999" x14ac:dyDescent="0.3">
      <c r="B38" s="40"/>
      <c r="C38" s="40"/>
      <c r="D38" s="40"/>
      <c r="E38" s="40"/>
      <c r="F38" s="41"/>
      <c r="G38" s="41"/>
      <c r="H38" s="42"/>
      <c r="I38" s="40"/>
      <c r="J38" s="43"/>
      <c r="K38" s="44"/>
      <c r="L38" s="43"/>
      <c r="M38" s="43"/>
      <c r="N38" s="44"/>
      <c r="O38" s="43"/>
      <c r="P38" s="43"/>
      <c r="Q38" s="44"/>
    </row>
    <row r="39" spans="2:17" ht="17.399999999999999" x14ac:dyDescent="0.3">
      <c r="B39" s="40"/>
      <c r="C39" s="40"/>
      <c r="D39" s="40"/>
      <c r="E39" s="40"/>
      <c r="F39" s="41"/>
      <c r="G39" s="41"/>
      <c r="H39" s="42"/>
      <c r="I39" s="40"/>
      <c r="J39" s="43"/>
      <c r="K39" s="44"/>
      <c r="L39" s="43"/>
      <c r="M39" s="43"/>
      <c r="N39" s="44"/>
      <c r="O39" s="43"/>
      <c r="P39" s="43"/>
      <c r="Q39" s="44"/>
    </row>
    <row r="40" spans="2:17" ht="17.399999999999999" x14ac:dyDescent="0.3">
      <c r="B40" s="40"/>
      <c r="C40" s="40"/>
      <c r="D40" s="40"/>
      <c r="E40" s="40"/>
      <c r="F40" s="41"/>
      <c r="G40" s="41"/>
      <c r="H40" s="42"/>
      <c r="I40" s="40"/>
      <c r="J40" s="43"/>
      <c r="K40" s="44"/>
      <c r="L40" s="43"/>
      <c r="M40" s="43"/>
      <c r="N40" s="44"/>
      <c r="O40" s="43"/>
      <c r="P40" s="43"/>
      <c r="Q40" s="44"/>
    </row>
    <row r="41" spans="2:17" ht="17.399999999999999" x14ac:dyDescent="0.3">
      <c r="B41" s="40"/>
      <c r="C41" s="40"/>
      <c r="D41" s="40"/>
      <c r="E41" s="40"/>
      <c r="F41" s="41"/>
      <c r="G41" s="41"/>
      <c r="H41" s="42"/>
      <c r="I41" s="40"/>
      <c r="J41" s="43"/>
      <c r="K41" s="44"/>
      <c r="L41" s="43"/>
      <c r="M41" s="43"/>
      <c r="N41" s="44"/>
      <c r="O41" s="43"/>
      <c r="P41" s="43"/>
      <c r="Q41" s="44"/>
    </row>
    <row r="42" spans="2:17" ht="17.399999999999999" x14ac:dyDescent="0.3">
      <c r="B42" s="40"/>
      <c r="C42" s="40"/>
      <c r="D42" s="40"/>
      <c r="E42" s="40"/>
      <c r="F42" s="41"/>
      <c r="G42" s="41"/>
      <c r="H42" s="42"/>
      <c r="I42" s="40"/>
      <c r="J42" s="43"/>
      <c r="K42" s="44"/>
      <c r="L42" s="43"/>
      <c r="M42" s="43"/>
      <c r="N42" s="44"/>
      <c r="O42" s="43"/>
      <c r="P42" s="43"/>
      <c r="Q42" s="44"/>
    </row>
    <row r="43" spans="2:17" ht="17.399999999999999" x14ac:dyDescent="0.3">
      <c r="B43" s="40"/>
      <c r="C43" s="40"/>
      <c r="D43" s="40"/>
      <c r="E43" s="40"/>
      <c r="F43" s="41"/>
      <c r="G43" s="41"/>
      <c r="H43" s="42"/>
      <c r="I43" s="40"/>
      <c r="J43" s="43"/>
      <c r="K43" s="44"/>
      <c r="L43" s="43"/>
      <c r="M43" s="43"/>
      <c r="N43" s="44"/>
      <c r="O43" s="43"/>
      <c r="P43" s="43"/>
      <c r="Q43" s="44"/>
    </row>
    <row r="60" s="25" customFormat="1" x14ac:dyDescent="0.3"/>
    <row r="61" s="26" customFormat="1" x14ac:dyDescent="0.3"/>
    <row r="71" spans="1:22" s="25" customFormat="1" x14ac:dyDescent="0.3"/>
    <row r="72" spans="1:22" s="25" customFormat="1" x14ac:dyDescent="0.3"/>
    <row r="73" spans="1:22" s="25" customFormat="1" x14ac:dyDescent="0.3"/>
    <row r="74" spans="1:22" s="25" customFormat="1" x14ac:dyDescent="0.3"/>
    <row r="75" spans="1:22" s="25" customFormat="1" x14ac:dyDescent="0.3"/>
    <row r="76" spans="1:22" s="25" customFormat="1" x14ac:dyDescent="0.3"/>
    <row r="77" spans="1:22" s="25" customFormat="1" ht="17.399999999999999" x14ac:dyDescent="0.3">
      <c r="B77" s="104"/>
      <c r="C77" s="104"/>
      <c r="D77" s="104"/>
      <c r="E77" s="104"/>
      <c r="F77" s="105"/>
      <c r="G77" s="105"/>
      <c r="H77" s="106"/>
      <c r="I77" s="104"/>
      <c r="J77" s="107"/>
      <c r="K77" s="108"/>
      <c r="L77" s="107"/>
      <c r="M77" s="107"/>
      <c r="N77" s="108"/>
      <c r="O77" s="107"/>
      <c r="P77" s="107"/>
      <c r="Q77" s="108"/>
    </row>
    <row r="78" spans="1:22" s="25" customFormat="1" x14ac:dyDescent="0.3"/>
    <row r="79" spans="1:22" s="25" customFormat="1" x14ac:dyDescent="0.3">
      <c r="C79" s="316">
        <v>2015</v>
      </c>
      <c r="D79" s="316"/>
      <c r="E79" s="316"/>
      <c r="F79" s="316"/>
      <c r="G79" s="316"/>
      <c r="H79" s="316">
        <v>2016</v>
      </c>
      <c r="I79" s="316"/>
      <c r="J79" s="316"/>
      <c r="K79" s="316"/>
      <c r="L79" s="316"/>
      <c r="M79" s="316">
        <v>2017</v>
      </c>
      <c r="N79" s="316"/>
      <c r="O79" s="316"/>
      <c r="P79" s="316"/>
      <c r="Q79" s="316"/>
      <c r="R79" s="109"/>
      <c r="S79" s="109">
        <v>2015</v>
      </c>
      <c r="T79" s="109">
        <v>2016</v>
      </c>
      <c r="U79" s="109">
        <v>2017</v>
      </c>
      <c r="V79" s="109" t="s">
        <v>478</v>
      </c>
    </row>
    <row r="80" spans="1:22" s="25" customFormat="1" x14ac:dyDescent="0.3">
      <c r="A80" s="25" t="s">
        <v>456</v>
      </c>
      <c r="C80" s="25" t="s">
        <v>452</v>
      </c>
      <c r="D80" s="25" t="s">
        <v>454</v>
      </c>
      <c r="E80" s="25" t="s">
        <v>455</v>
      </c>
      <c r="F80" s="25" t="s">
        <v>461</v>
      </c>
      <c r="G80" s="25" t="s">
        <v>460</v>
      </c>
      <c r="H80" s="25" t="s">
        <v>452</v>
      </c>
      <c r="I80" s="25" t="s">
        <v>454</v>
      </c>
      <c r="J80" s="25" t="s">
        <v>455</v>
      </c>
      <c r="K80" s="25" t="s">
        <v>461</v>
      </c>
      <c r="L80" s="25" t="s">
        <v>460</v>
      </c>
      <c r="M80" s="25" t="s">
        <v>452</v>
      </c>
      <c r="N80" s="25" t="s">
        <v>454</v>
      </c>
      <c r="O80" s="25" t="s">
        <v>455</v>
      </c>
      <c r="P80" s="25" t="s">
        <v>461</v>
      </c>
      <c r="Q80" s="25" t="s">
        <v>460</v>
      </c>
      <c r="S80" s="25" t="s">
        <v>458</v>
      </c>
      <c r="T80" s="25" t="s">
        <v>458</v>
      </c>
      <c r="U80" s="25" t="s">
        <v>458</v>
      </c>
      <c r="V80" s="110">
        <f ca="1">MAX(S81:U87)</f>
        <v>5.1901796183982662E-2</v>
      </c>
    </row>
    <row r="81" spans="1:22" s="25" customFormat="1" x14ac:dyDescent="0.3">
      <c r="A81" s="25" t="str">
        <f>Trust_selected!$E$24</f>
        <v>NoTrust</v>
      </c>
      <c r="C81" s="25">
        <f ca="1">IF(AND(Trust_selected!$E$12="All intent",Trust_selected!$E$18="18+"), SUMIFS(INDIRECT("'"&amp;Trust_selected!$H$2&amp;"'!F:F"),INDIRECT("'"&amp;Trust_selected!$H$2&amp;"'!B:B"),C$79,INDIRECT("'"&amp;Trust_selected!$H$2&amp;"'!H:H"),Trust_selected!$E$24), IF(Trust_selected!$E$12="All intent", SUMIFS(INDIRECT("'"&amp;Trust_selected!$H$2&amp;"'!F:F"),INDIRECT("'"&amp;Trust_selected!$H$2&amp;"'!B:B"),C$79,INDIRECT("'"&amp;Trust_selected!$H$2&amp;"'!E:E"),Trust_selected!$E$18,INDIRECT("'"&amp;Trust_selected!$H$2&amp;"'!H:H"),Trust_selected!$E$24), IF(Trust_selected!$E$18="18+", SUMIFS(INDIRECT("'"&amp;Trust_selected!$H$2&amp;"'!F:F"),INDIRECT("'"&amp;Trust_selected!$H$2&amp;"'!B:B"),C$79,INDIRECT("'"&amp;Trust_selected!$H$2&amp;"'!D:D"),Trust_selected!$E$12,INDIRECT("'"&amp;Trust_selected!$H$2&amp;"'!H:H"),Trust_selected!$E$24), SUMIFS(INDIRECT("'"&amp;Trust_selected!$H$2&amp;"'!F:F"),INDIRECT("'"&amp;Trust_selected!$H$2&amp;"'!B:B"),C$79,INDIRECT("'"&amp;Trust_selected!$H$2&amp;"'!D:D"),Trust_selected!$E$12,INDIRECT("'"&amp;Trust_selected!$H$2&amp;"'!E:E"),Trust_selected!$E$18,INDIRECT("'"&amp;Trust_selected!$H$2&amp;"'!H:H"),Trust_selected!$E$24))))</f>
        <v>0</v>
      </c>
      <c r="D81" s="25">
        <f ca="1">IF( AND(Trust_selected!$E$12="All intent", Trust_selected!$E$18="18+"), SUMIFS(INDIRECT("'"&amp;Trust_selected!$H$2&amp;"'!G:G"), INDIRECT("'"&amp;Trust_selected!$H$2&amp;"'!B:B"), C$79, INDIRECT("'"&amp;Trust_selected!$H$2&amp;"'!H:H"), Trust_selected!$E$24), IF(Trust_selected!$E$12="All intent", SUMIFS(INDIRECT("'"&amp;Trust_selected!$H$2&amp;"'!G:G"), INDIRECT("'"&amp;Trust_selected!$H$2&amp;"'!B:B"),  C$79, INDIRECT("'"&amp;Trust_selected!$H$2&amp;"'!E:E"), Trust_selected!$E$18, INDIRECT("'"&amp;Trust_selected!$H$2&amp;"'!H:H"), Trust_selected!$E$24), IF(Trust_selected!$E$18="18+", SUMIFS(INDIRECT("'"&amp;Trust_selected!$H$2&amp;"'!G:G"), INDIRECT("'"&amp;Trust_selected!$H$2&amp;"'!B:B"),  C$79, INDIRECT("'"&amp;Trust_selected!$H$2&amp;"'!D:D"), Trust_selected!$E$12, INDIRECT("'"&amp;Trust_selected!$H$2&amp;"'!H:H"), Trust_selected!$E$24), SUMIFS(INDIRECT("'"&amp;Trust_selected!$H$2&amp;"'!G:G"), INDIRECT("'"&amp;Trust_selected!$H$2&amp;"'!B:B"),  C$79, INDIRECT("'"&amp;Trust_selected!$H$2&amp;"'!D:D"), Trust_selected!$E$12, INDIRECT("'"&amp;Trust_selected!$H$2&amp;"'!E:E"), Trust_selected!$E$18, INDIRECT("'"&amp;Trust_selected!$H$2&amp;"'!H:H"), Trust_selected!$E$24))))</f>
        <v>0</v>
      </c>
      <c r="E81" s="111" t="str">
        <f ca="1">IFERROR(D81/C81,"")</f>
        <v/>
      </c>
      <c r="F81" s="112" t="str">
        <f ca="1">IFERROR(E81-(2*D81+NORMSINV((100+95)/200)^2-NORMSINV((100+95)/200)*SQRT(NORMSINV((100+95)/200)^2+4*D81*(1-E81)))/2/(C81+NORMSINV((100+95)/200)^2),"")</f>
        <v/>
      </c>
      <c r="G81" s="112" t="str">
        <f ca="1">IFERROR((2*D81+NORMSINV((100+95)/200)^2+NORMSINV((100+95)/200)*SQRT(NORMSINV((100+95)/200)^2+4*D81*(1-E81)))/2/(C81+NORMSINV((100+95)/200)^2)-E81,"")</f>
        <v/>
      </c>
      <c r="H81" s="25">
        <f ca="1">IF(AND(Trust_selected!$E$12="All intent",Trust_selected!$E$18="18+"), SUMIFS(INDIRECT("'"&amp;Trust_selected!$H$2&amp;"'!F:F"),INDIRECT("'"&amp;Trust_selected!$H$2&amp;"'!B:B"),H$79,INDIRECT("'"&amp;Trust_selected!$H$2&amp;"'!H:H"),Trust_selected!$E$24), IF(Trust_selected!$E$12="All intent", SUMIFS(INDIRECT("'"&amp;Trust_selected!$H$2&amp;"'!F:F"),INDIRECT("'"&amp;Trust_selected!$H$2&amp;"'!B:B"),H$79,INDIRECT("'"&amp;Trust_selected!$H$2&amp;"'!E:E"),Trust_selected!$E$18,INDIRECT("'"&amp;Trust_selected!$H$2&amp;"'!H:H"),Trust_selected!$E$24), IF(Trust_selected!$E$18="18+", SUMIFS(INDIRECT("'"&amp;Trust_selected!$H$2&amp;"'!F:F"),INDIRECT("'"&amp;Trust_selected!$H$2&amp;"'!B:B"),H$79,INDIRECT("'"&amp;Trust_selected!$H$2&amp;"'!D:D"),Trust_selected!$E$12,INDIRECT("'"&amp;Trust_selected!$H$2&amp;"'!H:H"),Trust_selected!$E$24), SUMIFS(INDIRECT("'"&amp;Trust_selected!$H$2&amp;"'!F:F"),INDIRECT("'"&amp;Trust_selected!$H$2&amp;"'!B:B"),H$79,INDIRECT("'"&amp;Trust_selected!$H$2&amp;"'!D:D"),Trust_selected!$E$12,INDIRECT("'"&amp;Trust_selected!$H$2&amp;"'!E:E"),Trust_selected!$E$18,INDIRECT("'"&amp;Trust_selected!$H$2&amp;"'!H:H"),Trust_selected!$E$24))))</f>
        <v>0</v>
      </c>
      <c r="I81" s="25">
        <f ca="1">IF( AND(Trust_selected!$E$12="All intent", Trust_selected!$E$18="18+"), SUMIFS(INDIRECT("'"&amp;Trust_selected!$H$2&amp;"'!G:G"), INDIRECT("'"&amp;Trust_selected!$H$2&amp;"'!B:B"), H$79, INDIRECT("'"&amp;Trust_selected!$H$2&amp;"'!H:H"), Trust_selected!$E$24), IF(Trust_selected!$E$12="All intent", SUMIFS(INDIRECT("'"&amp;Trust_selected!$H$2&amp;"'!G:G"), INDIRECT("'"&amp;Trust_selected!$H$2&amp;"'!B:B"),  H$79, INDIRECT("'"&amp;Trust_selected!$H$2&amp;"'!E:E"), Trust_selected!$E$18, INDIRECT("'"&amp;Trust_selected!$H$2&amp;"'!H:H"), Trust_selected!$E$24), IF(Trust_selected!$E$18="18+", SUMIFS(INDIRECT("'"&amp;Trust_selected!$H$2&amp;"'!G:G"), INDIRECT("'"&amp;Trust_selected!$H$2&amp;"'!B:B"),  H$79, INDIRECT("'"&amp;Trust_selected!$H$2&amp;"'!D:D"), Trust_selected!$E$12, INDIRECT("'"&amp;Trust_selected!$H$2&amp;"'!H:H"), Trust_selected!$E$24), SUMIFS(INDIRECT("'"&amp;Trust_selected!$H$2&amp;"'!G:G"), INDIRECT("'"&amp;Trust_selected!$H$2&amp;"'!B:B"),  H$79, INDIRECT("'"&amp;Trust_selected!$H$2&amp;"'!D:D"), Trust_selected!$E$12, INDIRECT("'"&amp;Trust_selected!$H$2&amp;"'!E:E"), Trust_selected!$E$18, INDIRECT("'"&amp;Trust_selected!$H$2&amp;"'!H:H"), Trust_selected!$E$24))))</f>
        <v>0</v>
      </c>
      <c r="J81" s="111" t="str">
        <f ca="1">IFERROR(I81/H81,"")</f>
        <v/>
      </c>
      <c r="K81" s="112" t="str">
        <f ca="1">IFERROR(J81-(2*I81+NORMSINV((100+95)/200)^2-NORMSINV((100+95)/200)*SQRT(NORMSINV((100+95)/200)^2+4*I81*(1-J81)))/2/(H81+NORMSINV((100+95)/200)^2),"")</f>
        <v/>
      </c>
      <c r="L81" s="112" t="str">
        <f ca="1">IFERROR((2*I81+NORMSINV((100+95)/200)^2+NORMSINV((100+95)/200)*SQRT(NORMSINV((100+95)/200)^2+4*I81*(1-J81)))/2/(H81+NORMSINV((100+95)/200)^2)-J81,"")</f>
        <v/>
      </c>
      <c r="M81" s="25">
        <f ca="1">IF(AND(Trust_selected!$E$12="All intent",Trust_selected!$E$18="18+"), SUMIFS(INDIRECT("'"&amp;Trust_selected!$H$2&amp;"'!F:F"),INDIRECT("'"&amp;Trust_selected!$H$2&amp;"'!B:B"),M$79,INDIRECT("'"&amp;Trust_selected!$H$2&amp;"'!H:H"),Trust_selected!$E$24), IF(Trust_selected!$E$12="All intent", SUMIFS(INDIRECT("'"&amp;Trust_selected!$H$2&amp;"'!F:F"),INDIRECT("'"&amp;Trust_selected!$H$2&amp;"'!B:B"),M$79,INDIRECT("'"&amp;Trust_selected!$H$2&amp;"'!E:E"),Trust_selected!$E$18,INDIRECT("'"&amp;Trust_selected!$H$2&amp;"'!H:H"),Trust_selected!$E$24), IF(Trust_selected!$E$18="18+", SUMIFS(INDIRECT("'"&amp;Trust_selected!$H$2&amp;"'!F:F"),INDIRECT("'"&amp;Trust_selected!$H$2&amp;"'!B:B"),M$79,INDIRECT("'"&amp;Trust_selected!$H$2&amp;"'!D:D"),Trust_selected!$E$12,INDIRECT("'"&amp;Trust_selected!$H$2&amp;"'!H:H"),Trust_selected!$E$24), SUMIFS(INDIRECT("'"&amp;Trust_selected!$H$2&amp;"'!F:F"),INDIRECT("'"&amp;Trust_selected!$H$2&amp;"'!B:B"),M$79,INDIRECT("'"&amp;Trust_selected!$H$2&amp;"'!D:D"),Trust_selected!$E$12,INDIRECT("'"&amp;Trust_selected!$H$2&amp;"'!E:E"),Trust_selected!$E$18,INDIRECT("'"&amp;Trust_selected!$H$2&amp;"'!H:H"),Trust_selected!$E$24))))</f>
        <v>0</v>
      </c>
      <c r="N81" s="25">
        <f ca="1">IF( AND(Trust_selected!$E$12="All intent", Trust_selected!$E$18="18+"), SUMIFS(INDIRECT("'"&amp;Trust_selected!$H$2&amp;"'!G:G"), INDIRECT("'"&amp;Trust_selected!$H$2&amp;"'!B:B"), M$79, INDIRECT("'"&amp;Trust_selected!$H$2&amp;"'!H:H"), Trust_selected!$E$24), IF(Trust_selected!$E$12="All intent", SUMIFS(INDIRECT("'"&amp;Trust_selected!$H$2&amp;"'!G:G"), INDIRECT("'"&amp;Trust_selected!$H$2&amp;"'!B:B"),  M$79, INDIRECT("'"&amp;Trust_selected!$H$2&amp;"'!E:E"), Trust_selected!$E$18, INDIRECT("'"&amp;Trust_selected!$H$2&amp;"'!H:H"), Trust_selected!$E$24), IF(Trust_selected!$E$18="18+", SUMIFS(INDIRECT("'"&amp;Trust_selected!$H$2&amp;"'!G:G"), INDIRECT("'"&amp;Trust_selected!$H$2&amp;"'!B:B"),  M$79, INDIRECT("'"&amp;Trust_selected!$H$2&amp;"'!D:D"), Trust_selected!$E$12, INDIRECT("'"&amp;Trust_selected!$H$2&amp;"'!H:H"), Trust_selected!$E$24), SUMIFS(INDIRECT("'"&amp;Trust_selected!$H$2&amp;"'!G:G"), INDIRECT("'"&amp;Trust_selected!$H$2&amp;"'!B:B"),  M$79, INDIRECT("'"&amp;Trust_selected!$H$2&amp;"'!D:D"), Trust_selected!$E$12, INDIRECT("'"&amp;Trust_selected!$H$2&amp;"'!E:E"), Trust_selected!$E$18, INDIRECT("'"&amp;Trust_selected!$H$2&amp;"'!H:H"), Trust_selected!$E$24))))</f>
        <v>0</v>
      </c>
      <c r="O81" s="111" t="str">
        <f ca="1">IFERROR(N81/M81,"")</f>
        <v/>
      </c>
      <c r="P81" s="112" t="str">
        <f ca="1">IFERROR(O81-(2*N81+NORMSINV((100+95)/200)^2-NORMSINV((100+95)/200)*SQRT(NORMSINV((100+95)/200)^2+4*N81*(1-O81/100)))/2/(M81+NORMSINV((100+95)/200)^2),"")</f>
        <v/>
      </c>
      <c r="Q81" s="112" t="str">
        <f ca="1">IFERROR((2*N81+NORMSINV((100+95)/200)^2+NORMSINV((100+95)/200)*SQRT(NORMSINV((100+95)/200)^2+4*N81*(1-O81/100)))/2/(M81+NORMSINV((100+95)/200)^2)-O81,"")</f>
        <v/>
      </c>
      <c r="S81" s="111" t="str">
        <f ca="1">IFERROR(G81+E81,"")</f>
        <v/>
      </c>
      <c r="T81" s="111" t="str">
        <f ca="1">IFERROR(L81+J81,"")</f>
        <v/>
      </c>
      <c r="U81" s="112" t="str">
        <f ca="1">IFERROR(Q81+O81,"")</f>
        <v/>
      </c>
      <c r="V81" s="113">
        <f ca="1">V80/2</f>
        <v>2.5950898091991331E-2</v>
      </c>
    </row>
    <row r="82" spans="1:22" s="25" customFormat="1" x14ac:dyDescent="0.3">
      <c r="A82" s="25" t="s">
        <v>506</v>
      </c>
      <c r="C82" s="25" t="e">
        <f ca="1">INDEX(Bar_data!D$3:F$140,MATCH(E82,Bar_data!F$3:F$140,FALSE),1)</f>
        <v>#N/A</v>
      </c>
      <c r="D82" s="25" t="e">
        <f ca="1">INDEX(Bar_data!D$3:F$140,MATCH(E82,Bar_data!F$3:F$140,FALSE),2)</f>
        <v>#N/A</v>
      </c>
      <c r="E82" s="111">
        <f ca="1">PERCENTILE(Bar_data!F$3:F$140,0.25)</f>
        <v>3.0299969937243997E-2</v>
      </c>
      <c r="F82" s="112"/>
      <c r="G82" s="112"/>
      <c r="H82" s="25" t="e">
        <f ca="1">INDEX(Bar_data!I$3:K$140,MATCH(J82,Bar_data!K$3:K$140,FALSE),1)</f>
        <v>#N/A</v>
      </c>
      <c r="I82" s="25" t="e">
        <f ca="1">INDEX(Bar_data!I$3:K$140,MATCH(J82,Bar_data!K$3:K$140,FALSE),2)</f>
        <v>#N/A</v>
      </c>
      <c r="J82" s="111">
        <f ca="1">PERCENTILE(Bar_data!K$3:K$140,0.25)</f>
        <v>3.2310431503979886E-2</v>
      </c>
      <c r="K82" s="112"/>
      <c r="L82" s="112"/>
      <c r="M82" s="25">
        <f ca="1">INDEX(Bar_data!N$3:P$140,MATCH(O82,Bar_data!P$3:P$140,FALSE),1)</f>
        <v>0</v>
      </c>
      <c r="N82" s="25">
        <f ca="1">INDEX(Bar_data!N$3:P$140,MATCH(O82,Bar_data!P$3:P$140,FALSE),2)</f>
        <v>0</v>
      </c>
      <c r="O82" s="111">
        <f ca="1">PERCENTILE(Bar_data!P$3:P$140,0.25)</f>
        <v>0</v>
      </c>
      <c r="P82" s="112"/>
      <c r="Q82" s="112"/>
      <c r="S82" s="111"/>
      <c r="T82" s="111"/>
      <c r="U82" s="112"/>
      <c r="V82" s="113">
        <v>0</v>
      </c>
    </row>
    <row r="83" spans="1:22" s="25" customFormat="1" x14ac:dyDescent="0.3">
      <c r="A83" s="114" t="s">
        <v>508</v>
      </c>
      <c r="C83" s="25" t="e">
        <f ca="1">INDEX(Bar_data!D$3:F$140,MATCH(E83,Bar_data!F$3:F$140,FALSE),1)</f>
        <v>#N/A</v>
      </c>
      <c r="D83" s="25" t="e">
        <f ca="1">INDEX(Bar_data!D$3:F$140,MATCH(E83,Bar_data!F$3:F$140,FALSE),2)</f>
        <v>#N/A</v>
      </c>
      <c r="E83" s="111">
        <f ca="1">PERCENTILE(Bar_data!F$3:F$140,0.5)</f>
        <v>4.1258671287131218E-2</v>
      </c>
      <c r="F83" s="112"/>
      <c r="G83" s="112"/>
      <c r="H83" s="25" t="e">
        <f ca="1">INDEX(Bar_data!I$3:K$140,MATCH(J83,Bar_data!K$3:K$140,FALSE),1)</f>
        <v>#N/A</v>
      </c>
      <c r="I83" s="25" t="e">
        <f ca="1">INDEX(Bar_data!I$3:K$140,MATCH(J83,Bar_data!K$3:K$140,FALSE),2)</f>
        <v>#N/A</v>
      </c>
      <c r="J83" s="111">
        <f ca="1">PERCENTILE(Bar_data!K$3:K$140,0.5)</f>
        <v>4.0597066599521586E-2</v>
      </c>
      <c r="K83" s="112"/>
      <c r="L83" s="112"/>
      <c r="M83" s="25">
        <f ca="1">INDEX(Bar_data!N$3:P$140,MATCH(O83,Bar_data!P$3:P$140,FALSE),1)</f>
        <v>0</v>
      </c>
      <c r="N83" s="25">
        <f ca="1">INDEX(Bar_data!N$3:P$140,MATCH(O83,Bar_data!P$3:P$140,FALSE),2)</f>
        <v>0</v>
      </c>
      <c r="O83" s="111">
        <f ca="1">PERCENTILE(Bar_data!P$3:P$140,0.5)</f>
        <v>0</v>
      </c>
      <c r="P83" s="112"/>
      <c r="Q83" s="112"/>
      <c r="S83" s="111"/>
      <c r="T83" s="111"/>
      <c r="U83" s="112"/>
      <c r="V83" s="113"/>
    </row>
    <row r="84" spans="1:22" s="25" customFormat="1" x14ac:dyDescent="0.3">
      <c r="A84" s="25" t="s">
        <v>507</v>
      </c>
      <c r="C84" s="25" t="e">
        <f ca="1">INDEX(Bar_data!D$3:F$140,MATCH(E84,Bar_data!F$3:F$140,FALSE),1)</f>
        <v>#N/A</v>
      </c>
      <c r="D84" s="25" t="e">
        <f ca="1">INDEX(Bar_data!D$3:F$140,MATCH(E84,Bar_data!F$3:F$140,FALSE),2)</f>
        <v>#N/A</v>
      </c>
      <c r="E84" s="111">
        <f ca="1">PERCENTILE(Bar_data!F$3:F$140,0.75)</f>
        <v>5.1495340628766706E-2</v>
      </c>
      <c r="F84" s="112"/>
      <c r="G84" s="112"/>
      <c r="H84" s="25" t="e">
        <f ca="1">INDEX(Bar_data!I$3:K$140,MATCH(J84,Bar_data!K$3:K$140,FALSE),1)</f>
        <v>#N/A</v>
      </c>
      <c r="I84" s="25" t="e">
        <f ca="1">INDEX(Bar_data!I$3:K$140,MATCH(J84,Bar_data!K$3:K$140,FALSE),2)</f>
        <v>#N/A</v>
      </c>
      <c r="J84" s="111">
        <f ca="1">PERCENTILE(Bar_data!K$3:K$140,0.75)</f>
        <v>5.1901796183982662E-2</v>
      </c>
      <c r="K84" s="112"/>
      <c r="L84" s="112"/>
      <c r="M84" s="25">
        <f ca="1">INDEX(Bar_data!N$3:P$140,MATCH(O84,Bar_data!P$3:P$140,FALSE),1)</f>
        <v>0</v>
      </c>
      <c r="N84" s="25">
        <f ca="1">INDEX(Bar_data!N$3:P$140,MATCH(O84,Bar_data!P$3:P$140,FALSE),2)</f>
        <v>0</v>
      </c>
      <c r="O84" s="111">
        <f ca="1">PERCENTILE(Bar_data!P$3:P$140,0.75)</f>
        <v>0</v>
      </c>
      <c r="P84" s="112"/>
      <c r="Q84" s="112"/>
      <c r="S84" s="111">
        <f ca="1">E84</f>
        <v>5.1495340628766706E-2</v>
      </c>
      <c r="T84" s="111">
        <f ca="1">J84</f>
        <v>5.1901796183982662E-2</v>
      </c>
      <c r="U84" s="112">
        <f ca="1">O84</f>
        <v>0</v>
      </c>
      <c r="V84" s="113"/>
    </row>
    <row r="85" spans="1:22" s="25" customFormat="1" x14ac:dyDescent="0.3">
      <c r="A85" s="25" t="s">
        <v>505</v>
      </c>
      <c r="C85" s="25">
        <f ca="1" xml:space="preserve"> IF(AND(Trust_selected!$E$12="All intent",Trust_selected!$E$18="18+"), SUMIFS(INDIRECT("'"&amp;Trust_selected!$H$2&amp;"'!F:F"),INDIRECT("'"&amp;Trust_selected!$H$2&amp;"'!B:B"),C$79), IF(Trust_selected!$E$12="All intent", SUMIFS(INDIRECT("'"&amp;Trust_selected!$H$2&amp;"'!F:F"),INDIRECT("'"&amp;Trust_selected!$H$2&amp;"'!B:B"),C$79,INDIRECT("'"&amp;Trust_selected!$H$2&amp;"'!E:E"),Trust_selected!$E$18), IF(Trust_selected!$E$18="18+", SUMIFS(INDIRECT("'"&amp;Trust_selected!$H$2&amp;"'!F:F"),INDIRECT("'"&amp;Trust_selected!$H$2&amp;"'!B:B"),C$79,INDIRECT("'"&amp;Trust_selected!$H$2&amp;"'!D:D"),Trust_selected!$E$12), SUMIFS(INDIRECT("'"&amp;Trust_selected!$H$2&amp;"'!F:F"),INDIRECT("'"&amp;Trust_selected!$H$2&amp;"'!B:B"),C$79,INDIRECT("'"&amp;Trust_selected!$H$2&amp;"'!D:D"),Trust_selected!$E$12,INDIRECT("'"&amp;Trust_selected!$H$2&amp;"'!E:E"),Trust_selected!$E$18))))</f>
        <v>113577</v>
      </c>
      <c r="D85" s="25">
        <f ca="1">IF(AND(Trust_selected!$E$12="All intent",Trust_selected!$E$18="18+"), SUMIFS(INDIRECT("'"&amp;Trust_selected!$H$2&amp;"'!G:G"),INDIRECT("'"&amp;Trust_selected!$H$2&amp;"'!B:B"),C$79), IF(Trust_selected!$E$12="All intent", SUMIFS(INDIRECT("'"&amp;Trust_selected!$H$2&amp;"'!G:G"),INDIRECT("'"&amp;Trust_selected!$H$2&amp;"'!B:B"),C$79,INDIRECT("'"&amp;Trust_selected!$H$2&amp;"'!E:E"),Trust_selected!$E$18), IF(Trust_selected!$E$18="18+", SUMIFS(INDIRECT("'"&amp;Trust_selected!$H$2&amp;"'!G:G"),INDIRECT("'"&amp;Trust_selected!$H$2&amp;"'!B:B"),C$79,INDIRECT("'"&amp;Trust_selected!$H$2&amp;"'!D:D"),Trust_selected!$E$12), SUMIFS(INDIRECT("'"&amp;Trust_selected!$H$2&amp;"'!G:G"),INDIRECT("'"&amp;Trust_selected!$H$2&amp;"'!B:B"),C$79,INDIRECT("'"&amp;Trust_selected!$H$2&amp;"'!D:D"),Trust_selected!$E$12,INDIRECT("'"&amp;Trust_selected!$H$2&amp;"'!E:E"),Trust_selected!$E$18))))</f>
        <v>4957</v>
      </c>
      <c r="E85" s="111">
        <f ca="1">IFERROR(D85/C85,"")</f>
        <v>4.3644399834473532E-2</v>
      </c>
      <c r="F85" s="112">
        <f ca="1">E85-IFERROR((2*D85+NORMSINV((100+95)/200)^2-NORMSINV((100+95)/200)*SQRT(NORMSINV((100+95)/200)^2+4*D85*(1-E85)))/2/(C85+NORMSINV((100+95)/200)^2),"")</f>
        <v>1.1728108727754455E-3</v>
      </c>
      <c r="G85" s="112">
        <f ca="1">IFERROR((2*D85+NORMSINV((100+95)/200)^2+NORMSINV((100+95)/200)*SQRT(NORMSINV((100+95)/200)^2+4*D85*(1-E85)))/2/(C85+NORMSINV((100+95)/200)^2),"")-E85</f>
        <v>1.2036800092092431E-3</v>
      </c>
      <c r="H85" s="25">
        <f ca="1" xml:space="preserve"> IF(AND(Trust_selected!$E$12="All intent",Trust_selected!$E$18="18+"), SUMIFS(INDIRECT("'"&amp;Trust_selected!$H$2&amp;"'!F:F"),INDIRECT("'"&amp;Trust_selected!$H$2&amp;"'!B:B"),H$79), IF(Trust_selected!$E$12="All intent", SUMIFS(INDIRECT("'"&amp;Trust_selected!$H$2&amp;"'!F:F"),INDIRECT("'"&amp;Trust_selected!$H$2&amp;"'!B:B"),H$79,INDIRECT("'"&amp;Trust_selected!$H$2&amp;"'!E:E"),Trust_selected!$E$18), IF(Trust_selected!$E$18="18+", SUMIFS(INDIRECT("'"&amp;Trust_selected!$H$2&amp;"'!F:F"),INDIRECT("'"&amp;Trust_selected!$H$2&amp;"'!B:B"),H$79,INDIRECT("'"&amp;Trust_selected!$H$2&amp;"'!D:D"),Trust_selected!$E$12), SUMIFS(INDIRECT("'"&amp;Trust_selected!$H$2&amp;"'!F:F"),INDIRECT("'"&amp;Trust_selected!$H$2&amp;"'!B:B"),H$79,INDIRECT("'"&amp;Trust_selected!$H$2&amp;"'!D:D"),Trust_selected!$E$12,INDIRECT("'"&amp;Trust_selected!$H$2&amp;"'!E:E"),Trust_selected!$E$18))))</f>
        <v>122795</v>
      </c>
      <c r="I85" s="25">
        <f ca="1">IF(AND(Trust_selected!$E$12="All intent",Trust_selected!$E$18="18+"), SUMIFS(INDIRECT("'"&amp;Trust_selected!$H$2&amp;"'!G:G"),INDIRECT("'"&amp;Trust_selected!$H$2&amp;"'!B:B"),H$79), IF(Trust_selected!$E$12="All intent", SUMIFS(INDIRECT("'"&amp;Trust_selected!$H$2&amp;"'!G:G"),INDIRECT("'"&amp;Trust_selected!$H$2&amp;"'!B:B"),H$79,INDIRECT("'"&amp;Trust_selected!$H$2&amp;"'!E:E"),Trust_selected!$E$18), IF(Trust_selected!$E$18="18+", SUMIFS(INDIRECT("'"&amp;Trust_selected!$H$2&amp;"'!G:G"),INDIRECT("'"&amp;Trust_selected!$H$2&amp;"'!B:B"),H$79,INDIRECT("'"&amp;Trust_selected!$H$2&amp;"'!D:D"),Trust_selected!$E$12), SUMIFS(INDIRECT("'"&amp;Trust_selected!$H$2&amp;"'!G:G"),INDIRECT("'"&amp;Trust_selected!$H$2&amp;"'!B:B"),H$79,INDIRECT("'"&amp;Trust_selected!$H$2&amp;"'!D:D"),Trust_selected!$E$12,INDIRECT("'"&amp;Trust_selected!$H$2&amp;"'!E:E"),Trust_selected!$E$18))))</f>
        <v>5446</v>
      </c>
      <c r="J85" s="111">
        <f ca="1">IFERROR(I85/H85,"")</f>
        <v>4.4350339997556901E-2</v>
      </c>
      <c r="K85" s="112">
        <f ca="1">J85-IFERROR((2*I85+NORMSINV((100+95)/200)^2-NORMSINV((100+95)/200)*SQRT(NORMSINV((100+95)/200)^2+4*I85*(1-J85)))/2/(H85+NORMSINV((100+95)/200)^2),"")</f>
        <v>1.1372941649716653E-3</v>
      </c>
      <c r="L85" s="112">
        <f ca="1">IFERROR((2*I85+NORMSINV((100+95)/200)^2+NORMSINV((100+95)/200)*SQRT(NORMSINV((100+95)/200)^2+4*I85*(1-J85)))/2/(H85+NORMSINV((100+95)/200)^2),"")-J85</f>
        <v>1.1658019160997526E-3</v>
      </c>
      <c r="M85" s="25">
        <f ca="1" xml:space="preserve"> IF(AND(Trust_selected!$E$12="All intent",Trust_selected!$E$18="18+"), SUMIFS(INDIRECT("'"&amp;Trust_selected!$H$2&amp;"'!F:F"),INDIRECT("'"&amp;Trust_selected!$H$2&amp;"'!B:B"),M$79), IF(Trust_selected!$E$12="All intent", SUMIFS(INDIRECT("'"&amp;Trust_selected!$H$2&amp;"'!F:F"),INDIRECT("'"&amp;Trust_selected!$H$2&amp;"'!B:B"),M$79,INDIRECT("'"&amp;Trust_selected!$H$2&amp;"'!E:E"),Trust_selected!$E$18), IF(Trust_selected!$E$18="18+", SUMIFS(INDIRECT("'"&amp;Trust_selected!$H$2&amp;"'!F:F"),INDIRECT("'"&amp;Trust_selected!$H$2&amp;"'!B:B"),M$79,INDIRECT("'"&amp;Trust_selected!$H$2&amp;"'!D:D"),Trust_selected!$E$12), SUMIFS(INDIRECT("'"&amp;Trust_selected!$H$2&amp;"'!F:F"),INDIRECT("'"&amp;Trust_selected!$H$2&amp;"'!B:B"),M$79,INDIRECT("'"&amp;Trust_selected!$H$2&amp;"'!D:D"),Trust_selected!$E$12,INDIRECT("'"&amp;Trust_selected!$H$2&amp;"'!E:E"),Trust_selected!$E$18))))</f>
        <v>0</v>
      </c>
      <c r="N85" s="25">
        <f ca="1">IF(AND(Trust_selected!$E$12="All intent",Trust_selected!$E$18="18+"), SUMIFS(INDIRECT("'"&amp;Trust_selected!$H$2&amp;"'!G:G"),INDIRECT("'"&amp;Trust_selected!$H$2&amp;"'!B:B"),M$79), IF(Trust_selected!$E$12="All intent", SUMIFS(INDIRECT("'"&amp;Trust_selected!$H$2&amp;"'!G:G"),INDIRECT("'"&amp;Trust_selected!$H$2&amp;"'!B:B"),M$79,INDIRECT("'"&amp;Trust_selected!$H$2&amp;"'!E:E"),Trust_selected!$E$18), IF(Trust_selected!$E$18="18+", SUMIFS(INDIRECT("'"&amp;Trust_selected!$H$2&amp;"'!G:G"),INDIRECT("'"&amp;Trust_selected!$H$2&amp;"'!B:B"),M$79,INDIRECT("'"&amp;Trust_selected!$H$2&amp;"'!D:D"),Trust_selected!$E$12), SUMIFS(INDIRECT("'"&amp;Trust_selected!$H$2&amp;"'!G:G"),INDIRECT("'"&amp;Trust_selected!$H$2&amp;"'!B:B"),M$79,INDIRECT("'"&amp;Trust_selected!$H$2&amp;"'!D:D"),Trust_selected!$E$12,INDIRECT("'"&amp;Trust_selected!$H$2&amp;"'!E:E"),Trust_selected!$E$18))))</f>
        <v>0</v>
      </c>
      <c r="O85" s="111" t="str">
        <f ca="1">IFERROR(N85/M85,"")</f>
        <v/>
      </c>
      <c r="P85" s="112" t="e">
        <f ca="1">O85-IFERROR((2*N85+NORMSINV((100+95)/200)^2-NORMSINV((100+95)/200)*SQRT(NORMSINV((100+95)/200)^2+4*N85*(1-O85/100)))/2/(M85+NORMSINV((100+95)/200)^2),"")</f>
        <v>#VALUE!</v>
      </c>
      <c r="Q85" s="112" t="e">
        <f ca="1">IFERROR((2*N85+NORMSINV((100+95)/200)^2+NORMSINV((100+95)/200)*SQRT(NORMSINV((100+95)/200)^2+4*N85*(1-O85/100)))/2/(M85+NORMSINV((100+95)/200)^2),"")-O85</f>
        <v>#VALUE!</v>
      </c>
      <c r="S85" s="111">
        <f ca="1">E85</f>
        <v>4.3644399834473532E-2</v>
      </c>
      <c r="T85" s="111">
        <f ca="1">J85</f>
        <v>4.4350339997556901E-2</v>
      </c>
      <c r="U85" s="112" t="str">
        <f ca="1">O85</f>
        <v/>
      </c>
      <c r="V85" s="113"/>
    </row>
    <row r="86" spans="1:22" s="25" customFormat="1" x14ac:dyDescent="0.3">
      <c r="A86" s="25" t="str">
        <f>Trust_selected!$F$24 &amp; " (CA)"</f>
        <v>NoCA (CA)</v>
      </c>
      <c r="C86" s="25">
        <f ca="1" xml:space="preserve"> IF(AND(Trust_selected!$E$12="All intent",Trust_selected!$E$18="18+"),SUMIFS(INDIRECT("'"&amp;Trust_selected!$H$2&amp;"'!F:F"),INDIRECT("'"&amp;Trust_selected!$H$2&amp;"'!B:B"),C$79,INDIRECT("'"&amp;Trust_selected!$H$2&amp;"'!I:I"),Trust_selected!$F$24),IF(Trust_selected!$E$12="All intent",SUMIFS(INDIRECT("'"&amp;Trust_selected!$H$2&amp;"'!F:F"),INDIRECT("'"&amp;Trust_selected!$H$2&amp;"'!B:B"),C$79,INDIRECT("'"&amp;Trust_selected!$H$2&amp;"'!E:E"),Trust_selected!$E$18,INDIRECT("'"&amp;Trust_selected!$H$2&amp;"'!I:I"),Trust_selected!$F$24),IF(Trust_selected!$E$18="18+",SUMIFS(INDIRECT("'"&amp;Trust_selected!$H$2&amp;"'!F:F"),INDIRECT("'"&amp;Trust_selected!$H$2&amp;"'!B:B"),C$79,INDIRECT("'"&amp;Trust_selected!$H$2&amp;"'!D:D"),Trust_selected!$E$12,INDIRECT("'"&amp;Trust_selected!$H$2&amp;"'!I:I"),Trust_selected!$F$24),SUMIFS(INDIRECT("'"&amp;Trust_selected!$H$2&amp;"'!F:F"),INDIRECT("'"&amp;Trust_selected!$H$2&amp;"'!B:B"),C$79,INDIRECT("'"&amp;Trust_selected!$H$2&amp;"'!D:D"),Trust_selected!$E$12,INDIRECT("'"&amp;Trust_selected!$H$2&amp;"'!E:E"),Trust_selected!$E$18,INDIRECT("'"&amp;Trust_selected!$H$2&amp;"'!I:I"),Trust_selected!$F$24))))</f>
        <v>0</v>
      </c>
      <c r="D86" s="25">
        <f ca="1">IF(AND(Trust_selected!$E$12="All intent",Trust_selected!$E$18="18+"),SUMIFS(INDIRECT("'"&amp;Trust_selected!$H$2&amp;"'!G:G"),INDIRECT("'"&amp;Trust_selected!$H$2&amp;"'!B:B"),C$79,INDIRECT("'"&amp;Trust_selected!$H$2&amp;"'!I:I"),Trust_selected!$F$24),IF(Trust_selected!$E$12="All intent",SUMIFS(INDIRECT("'"&amp;Trust_selected!$H$2&amp;"'!G:G"),INDIRECT("'"&amp;Trust_selected!$H$2&amp;"'!B:B"),C$79,INDIRECT("'"&amp;Trust_selected!$H$2&amp;"'!E:E"),Trust_selected!$E$18,INDIRECT("'"&amp;Trust_selected!$H$2&amp;"'!I:I"),Trust_selected!$F$24),IF(Trust_selected!$E$18="18+",SUMIFS(INDIRECT("'"&amp;Trust_selected!$H$2&amp;"'!G:G"),INDIRECT("'"&amp;Trust_selected!$H$2&amp;"'!B:B"),C$79,INDIRECT("'"&amp;Trust_selected!$H$2&amp;"'!D:D"),Trust_selected!$E$12,INDIRECT("'"&amp;Trust_selected!$H$2&amp;"'!I:I"),Trust_selected!$F$24),SUMIFS(INDIRECT("'"&amp;Trust_selected!$H$2&amp;"'!G:G"),INDIRECT("'"&amp;Trust_selected!$H$2&amp;"'!B:B"),C$79,INDIRECT("'"&amp;Trust_selected!$H$2&amp;"'!D:D"),Trust_selected!$E$12,INDIRECT("'"&amp;Trust_selected!$H$2&amp;"'!E:E"),Trust_selected!$E$18,INDIRECT("'"&amp;Trust_selected!$H$2&amp;"'!I:I"),Trust_selected!$F$24))))</f>
        <v>0</v>
      </c>
      <c r="E86" s="111" t="str">
        <f ca="1">IFERROR(D86/C86,"")</f>
        <v/>
      </c>
      <c r="F86" s="112" t="str">
        <f ca="1">IFERROR(E86-(2*D86+NORMSINV((100+95)/200)^2-NORMSINV((100+95)/200)*SQRT(NORMSINV((100+95)/200)^2+4*D86*(1-E86)))/2/(C86+NORMSINV((100+95)/200)^2),"")</f>
        <v/>
      </c>
      <c r="G86" s="112" t="str">
        <f ca="1">IFERROR((2*D86+NORMSINV((100+95)/200)^2+NORMSINV((100+95)/200)*SQRT(NORMSINV((100+95)/200)^2+4*D86*(1-E86)))/2/(C86+NORMSINV((100+95)/200)^2)-E86,"")</f>
        <v/>
      </c>
      <c r="H86" s="25">
        <f ca="1" xml:space="preserve"> IF(AND(Trust_selected!$E$12="All intent",Trust_selected!$E$18="18+"),SUMIFS(INDIRECT("'"&amp;Trust_selected!$H$2&amp;"'!F:F"),INDIRECT("'"&amp;Trust_selected!$H$2&amp;"'!B:B"),H$79,INDIRECT("'"&amp;Trust_selected!$H$2&amp;"'!I:I"),Trust_selected!$F$24),IF(Trust_selected!$E$12="All intent",SUMIFS(INDIRECT("'"&amp;Trust_selected!$H$2&amp;"'!F:F"),INDIRECT("'"&amp;Trust_selected!$H$2&amp;"'!B:B"),H$79,INDIRECT("'"&amp;Trust_selected!$H$2&amp;"'!E:E"),Trust_selected!$E$18,INDIRECT("'"&amp;Trust_selected!$H$2&amp;"'!I:I"),Trust_selected!$F$24),IF(Trust_selected!$E$18="18+",SUMIFS(INDIRECT("'"&amp;Trust_selected!$H$2&amp;"'!F:F"),INDIRECT("'"&amp;Trust_selected!$H$2&amp;"'!B:B"),H$79,INDIRECT("'"&amp;Trust_selected!$H$2&amp;"'!D:D"),Trust_selected!$E$12,INDIRECT("'"&amp;Trust_selected!$H$2&amp;"'!I:I"),Trust_selected!$F$24),SUMIFS(INDIRECT("'"&amp;Trust_selected!$H$2&amp;"'!F:F"),INDIRECT("'"&amp;Trust_selected!$H$2&amp;"'!B:B"),H$79,INDIRECT("'"&amp;Trust_selected!$H$2&amp;"'!D:D"),Trust_selected!$E$12,INDIRECT("'"&amp;Trust_selected!$H$2&amp;"'!E:E"),Trust_selected!$E$18,INDIRECT("'"&amp;Trust_selected!$H$2&amp;"'!I:I"),Trust_selected!$F$24))))</f>
        <v>0</v>
      </c>
      <c r="I86" s="25">
        <f ca="1">IF(AND(Trust_selected!$E$12="All intent",Trust_selected!$E$18="18+"),SUMIFS(INDIRECT("'"&amp;Trust_selected!$H$2&amp;"'!G:G"),INDIRECT("'"&amp;Trust_selected!$H$2&amp;"'!B:B"),H$79,INDIRECT("'"&amp;Trust_selected!$H$2&amp;"'!I:I"),Trust_selected!$F$24),IF(Trust_selected!$E$12="All intent",SUMIFS(INDIRECT("'"&amp;Trust_selected!$H$2&amp;"'!G:G"),INDIRECT("'"&amp;Trust_selected!$H$2&amp;"'!B:B"),H$79,INDIRECT("'"&amp;Trust_selected!$H$2&amp;"'!E:E"),Trust_selected!$E$18,INDIRECT("'"&amp;Trust_selected!$H$2&amp;"'!I:I"),Trust_selected!$F$24),IF(Trust_selected!$E$18="18+",SUMIFS(INDIRECT("'"&amp;Trust_selected!$H$2&amp;"'!G:G"),INDIRECT("'"&amp;Trust_selected!$H$2&amp;"'!B:B"),H$79,INDIRECT("'"&amp;Trust_selected!$H$2&amp;"'!D:D"),Trust_selected!$E$12,INDIRECT("'"&amp;Trust_selected!$H$2&amp;"'!I:I"),Trust_selected!$F$24),SUMIFS(INDIRECT("'"&amp;Trust_selected!$H$2&amp;"'!G:G"),INDIRECT("'"&amp;Trust_selected!$H$2&amp;"'!B:B"),H$79,INDIRECT("'"&amp;Trust_selected!$H$2&amp;"'!D:D"),Trust_selected!$E$12,INDIRECT("'"&amp;Trust_selected!$H$2&amp;"'!E:E"),Trust_selected!$E$18,INDIRECT("'"&amp;Trust_selected!$H$2&amp;"'!I:I"),Trust_selected!$F$24))))</f>
        <v>0</v>
      </c>
      <c r="J86" s="111" t="str">
        <f ca="1">IFERROR(I86/H86,"")</f>
        <v/>
      </c>
      <c r="K86" s="112" t="str">
        <f ca="1">IFERROR(J86-(2*I86+NORMSINV((100+95)/200)^2-NORMSINV((100+95)/200)*SQRT(NORMSINV((100+95)/200)^2+4*I86*(1-J86)))/2/(H86+NORMSINV((100+95)/200)^2),"")</f>
        <v/>
      </c>
      <c r="L86" s="112" t="str">
        <f ca="1">IFERROR((2*I86+NORMSINV((100+95)/200)^2+NORMSINV((100+95)/200)*SQRT(NORMSINV((100+95)/200)^2+4*I86*(1-J86)))/2/(H86+NORMSINV((100+95)/200)^2)-J86,"")</f>
        <v/>
      </c>
      <c r="M86" s="25">
        <f ca="1" xml:space="preserve"> IF(AND(Trust_selected!$E$12="All intent",Trust_selected!$E$18="18+"),SUMIFS(INDIRECT("'"&amp;Trust_selected!$H$2&amp;"'!F:F"),INDIRECT("'"&amp;Trust_selected!$H$2&amp;"'!B:B"),M$79,INDIRECT("'"&amp;Trust_selected!$H$2&amp;"'!I:I"),Trust_selected!$F$24),IF(Trust_selected!$E$12="All intent",SUMIFS(INDIRECT("'"&amp;Trust_selected!$H$2&amp;"'!F:F"),INDIRECT("'"&amp;Trust_selected!$H$2&amp;"'!B:B"),M$79,INDIRECT("'"&amp;Trust_selected!$H$2&amp;"'!E:E"),Trust_selected!$E$18,INDIRECT("'"&amp;Trust_selected!$H$2&amp;"'!I:I"),Trust_selected!$F$24),IF(Trust_selected!$E$18="18+",SUMIFS(INDIRECT("'"&amp;Trust_selected!$H$2&amp;"'!F:F"),INDIRECT("'"&amp;Trust_selected!$H$2&amp;"'!B:B"),M$79,INDIRECT("'"&amp;Trust_selected!$H$2&amp;"'!D:D"),Trust_selected!$E$12,INDIRECT("'"&amp;Trust_selected!$H$2&amp;"'!I:I"),Trust_selected!$F$24),SUMIFS(INDIRECT("'"&amp;Trust_selected!$H$2&amp;"'!F:F"),INDIRECT("'"&amp;Trust_selected!$H$2&amp;"'!B:B"),M$79,INDIRECT("'"&amp;Trust_selected!$H$2&amp;"'!D:D"),Trust_selected!$E$12,INDIRECT("'"&amp;Trust_selected!$H$2&amp;"'!E:E"),Trust_selected!$E$18,INDIRECT("'"&amp;Trust_selected!$H$2&amp;"'!I:I"),Trust_selected!$F$24))))</f>
        <v>0</v>
      </c>
      <c r="N86" s="25">
        <f ca="1">IF(AND(Trust_selected!$E$12="All intent",Trust_selected!$E$18="18+"),SUMIFS(INDIRECT("'"&amp;Trust_selected!$H$2&amp;"'!G:G"),INDIRECT("'"&amp;Trust_selected!$H$2&amp;"'!B:B"),M$79,INDIRECT("'"&amp;Trust_selected!$H$2&amp;"'!I:I"),Trust_selected!$F$24),IF(Trust_selected!$E$12="All intent",SUMIFS(INDIRECT("'"&amp;Trust_selected!$H$2&amp;"'!G:G"),INDIRECT("'"&amp;Trust_selected!$H$2&amp;"'!B:B"),M$79,INDIRECT("'"&amp;Trust_selected!$H$2&amp;"'!E:E"),Trust_selected!$E$18,INDIRECT("'"&amp;Trust_selected!$H$2&amp;"'!I:I"),Trust_selected!$F$24),IF(Trust_selected!$E$18="18+",SUMIFS(INDIRECT("'"&amp;Trust_selected!$H$2&amp;"'!G:G"),INDIRECT("'"&amp;Trust_selected!$H$2&amp;"'!B:B"),M$79,INDIRECT("'"&amp;Trust_selected!$H$2&amp;"'!D:D"),Trust_selected!$E$12,INDIRECT("'"&amp;Trust_selected!$H$2&amp;"'!I:I"),Trust_selected!$F$24),SUMIFS(INDIRECT("'"&amp;Trust_selected!$H$2&amp;"'!G:G"),INDIRECT("'"&amp;Trust_selected!$H$2&amp;"'!B:B"),M$79,INDIRECT("'"&amp;Trust_selected!$H$2&amp;"'!D:D"),Trust_selected!$E$12,INDIRECT("'"&amp;Trust_selected!$H$2&amp;"'!E:E"),Trust_selected!$E$18,INDIRECT("'"&amp;Trust_selected!$H$2&amp;"'!I:I"),Trust_selected!$F$24))))</f>
        <v>0</v>
      </c>
      <c r="O86" s="111" t="str">
        <f ca="1">IFERROR(N86/M86,"")</f>
        <v/>
      </c>
      <c r="P86" s="112" t="str">
        <f ca="1">IFERROR(O86-(2*N86+NORMSINV((100+95)/200)^2-NORMSINV((100+95)/200)*SQRT(NORMSINV((100+95)/200)^2+4*N86*(1-O86/100)))/2/(M86+NORMSINV((100+95)/200)^2),"")</f>
        <v/>
      </c>
      <c r="Q86" s="112" t="str">
        <f ca="1">IFERROR((2*N86+NORMSINV((100+95)/200)^2+NORMSINV((100+95)/200)*SQRT(NORMSINV((100+95)/200)^2+4*N86*(1-O86/100)))/2/(M86+NORMSINV((100+95)/200)^2)-O86,"")</f>
        <v/>
      </c>
      <c r="S86" s="111" t="str">
        <f ca="1">E86</f>
        <v/>
      </c>
      <c r="T86" s="111" t="str">
        <f ca="1">J86</f>
        <v/>
      </c>
      <c r="U86" s="112" t="str">
        <f ca="1">O86</f>
        <v/>
      </c>
      <c r="V86" s="113"/>
    </row>
    <row r="87" spans="1:22" s="25" customFormat="1" x14ac:dyDescent="0.3">
      <c r="A87" s="25" t="str">
        <f>Trust_selected!$G$24 &amp; " (Region)"</f>
        <v>NoHUB (Region)</v>
      </c>
      <c r="C87" s="25">
        <f ca="1" xml:space="preserve"> IF(AND(Trust_selected!$E$12="All intent",Trust_selected!$E$18="18+"),SUMIFS(INDIRECT("'"&amp;Trust_selected!$H$2&amp;"'!F:F"),INDIRECT("'"&amp;Trust_selected!$H$2&amp;"'!B:B"),C$79,INDIRECT("'"&amp;Trust_selected!$H$2&amp;"'!J:J"),Trust_selected!$G$24),IF(Trust_selected!$E$12="All intent",SUMIFS(INDIRECT("'"&amp;Trust_selected!$H$2&amp;"'!F:F"),INDIRECT("'"&amp;Trust_selected!$H$2&amp;"'!B:B"),C$79,INDIRECT("'"&amp;Trust_selected!$H$2&amp;"'!E:E"),Trust_selected!$E$18,INDIRECT("'"&amp;Trust_selected!$H$2&amp;"'!J:J"),Trust_selected!$G$24),IF(Trust_selected!$E$18="18+",SUMIFS(INDIRECT("'"&amp;Trust_selected!$H$2&amp;"'!F:F"),INDIRECT("'"&amp;Trust_selected!$H$2&amp;"'!B:B"),C$79,INDIRECT("'"&amp;Trust_selected!$H$2&amp;"'!D:D"),Trust_selected!$E$12,INDIRECT("'"&amp;Trust_selected!$H$2&amp;"'!J:J"),Trust_selected!$G$24),SUMIFS(INDIRECT("'"&amp;Trust_selected!$H$2&amp;"'!F:F"),INDIRECT("'"&amp;Trust_selected!$H$2&amp;"'!B:B"),C$79,INDIRECT("'"&amp;Trust_selected!$H$2&amp;"'!D:D"),Trust_selected!$E$12,INDIRECT("'"&amp;Trust_selected!$H$2&amp;"'!E:E"),Trust_selected!$E$18,INDIRECT("'"&amp;Trust_selected!$H$2&amp;"'!J:J"),Trust_selected!$G$24))))</f>
        <v>0</v>
      </c>
      <c r="D87" s="25">
        <f ca="1">IF(AND(Trust_selected!$E$12="All intent",Trust_selected!$E$18="18+"),SUMIFS(INDIRECT("'"&amp;Trust_selected!$H$2&amp;"'!G:G"),INDIRECT("'"&amp;Trust_selected!$H$2&amp;"'!B:B"),C$79,INDIRECT("'"&amp;Trust_selected!$H$2&amp;"'!J:J"),Trust_selected!$G$24),IF(Trust_selected!$E$12="All intent",SUMIFS(INDIRECT("'"&amp;Trust_selected!$H$2&amp;"'!G:G"),INDIRECT("'"&amp;Trust_selected!$H$2&amp;"'!B:B"),C$79,INDIRECT("'"&amp;Trust_selected!$H$2&amp;"'!E:E"),Trust_selected!$E$18,INDIRECT("'"&amp;Trust_selected!$H$2&amp;"'!J:J"),Trust_selected!$G$24),IF(Trust_selected!$E$18="18+",SUMIFS(INDIRECT("'"&amp;Trust_selected!$H$2&amp;"'!G:G"),INDIRECT("'"&amp;Trust_selected!$H$2&amp;"'!B:B"),C$79,INDIRECT("'"&amp;Trust_selected!$H$2&amp;"'!D:D"),Trust_selected!$E$12,INDIRECT("'"&amp;Trust_selected!$H$2&amp;"'!J:J"),Trust_selected!$G$24),SUMIFS(INDIRECT("'"&amp;Trust_selected!$H$2&amp;"'!G:G"),INDIRECT("'"&amp;Trust_selected!$H$2&amp;"'!B:B"),C$79,INDIRECT("'"&amp;Trust_selected!$H$2&amp;"'!D:D"),Trust_selected!$E$12,INDIRECT("'"&amp;Trust_selected!$H$2&amp;"'!E:E"),Trust_selected!$E$18,INDIRECT("'"&amp;Trust_selected!$H$2&amp;"'!J:J"),Trust_selected!$G$24))))</f>
        <v>0</v>
      </c>
      <c r="E87" s="111" t="str">
        <f ca="1">IFERROR(D87/C87,"")</f>
        <v/>
      </c>
      <c r="F87" s="112" t="str">
        <f ca="1">IFERROR(E87-(2*D87+NORMSINV((100+95)/200)^2-NORMSINV((100+95)/200)*SQRT(NORMSINV((100+95)/200)^2+4*D87*(1-E87)))/2/(C87+NORMSINV((100+95)/200)^2),"")</f>
        <v/>
      </c>
      <c r="G87" s="112" t="str">
        <f ca="1">IFERROR((2*D87+NORMSINV((100+95)/200)^2+NORMSINV((100+95)/200)*SQRT(NORMSINV((100+95)/200)^2+4*D87*(1-E87)))/2/(C87+NORMSINV((100+95)/200)^2)-E87,"")</f>
        <v/>
      </c>
      <c r="H87" s="25">
        <f ca="1" xml:space="preserve"> IF(AND(Trust_selected!$E$12="All intent",Trust_selected!$E$18="18+"),SUMIFS(INDIRECT("'"&amp;Trust_selected!$H$2&amp;"'!F:F"),INDIRECT("'"&amp;Trust_selected!$H$2&amp;"'!B:B"),H$79,INDIRECT("'"&amp;Trust_selected!$H$2&amp;"'!J:J"),Trust_selected!$G$24),IF(Trust_selected!$E$12="All intent",SUMIFS(INDIRECT("'"&amp;Trust_selected!$H$2&amp;"'!F:F"),INDIRECT("'"&amp;Trust_selected!$H$2&amp;"'!B:B"),H$79,INDIRECT("'"&amp;Trust_selected!$H$2&amp;"'!E:E"),Trust_selected!$E$18,INDIRECT("'"&amp;Trust_selected!$H$2&amp;"'!J:J"),Trust_selected!$G$24),IF(Trust_selected!$E$18="18+",SUMIFS(INDIRECT("'"&amp;Trust_selected!$H$2&amp;"'!F:F"),INDIRECT("'"&amp;Trust_selected!$H$2&amp;"'!B:B"),H$79,INDIRECT("'"&amp;Trust_selected!$H$2&amp;"'!D:D"),Trust_selected!$E$12,INDIRECT("'"&amp;Trust_selected!$H$2&amp;"'!J:J"),Trust_selected!$G$24),SUMIFS(INDIRECT("'"&amp;Trust_selected!$H$2&amp;"'!F:F"),INDIRECT("'"&amp;Trust_selected!$H$2&amp;"'!B:B"),H$79,INDIRECT("'"&amp;Trust_selected!$H$2&amp;"'!D:D"),Trust_selected!$E$12,INDIRECT("'"&amp;Trust_selected!$H$2&amp;"'!E:E"),Trust_selected!$E$18,INDIRECT("'"&amp;Trust_selected!$H$2&amp;"'!J:J"),Trust_selected!$G$24))))</f>
        <v>0</v>
      </c>
      <c r="I87" s="25">
        <f ca="1">IF(AND(Trust_selected!$E$12="All intent",Trust_selected!$E$18="18+"),SUMIFS(INDIRECT("'"&amp;Trust_selected!$H$2&amp;"'!G:G"),INDIRECT("'"&amp;Trust_selected!$H$2&amp;"'!B:B"),H$79,INDIRECT("'"&amp;Trust_selected!$H$2&amp;"'!J:J"),Trust_selected!$G$24),IF(Trust_selected!$E$12="All intent",SUMIFS(INDIRECT("'"&amp;Trust_selected!$H$2&amp;"'!G:G"),INDIRECT("'"&amp;Trust_selected!$H$2&amp;"'!B:B"),H$79,INDIRECT("'"&amp;Trust_selected!$H$2&amp;"'!E:E"),Trust_selected!$E$18,INDIRECT("'"&amp;Trust_selected!$H$2&amp;"'!J:J"),Trust_selected!$G$24),IF(Trust_selected!$E$18="18+",SUMIFS(INDIRECT("'"&amp;Trust_selected!$H$2&amp;"'!G:G"),INDIRECT("'"&amp;Trust_selected!$H$2&amp;"'!B:B"),H$79,INDIRECT("'"&amp;Trust_selected!$H$2&amp;"'!D:D"),Trust_selected!$E$12,INDIRECT("'"&amp;Trust_selected!$H$2&amp;"'!J:J"),Trust_selected!$G$24),SUMIFS(INDIRECT("'"&amp;Trust_selected!$H$2&amp;"'!G:G"),INDIRECT("'"&amp;Trust_selected!$H$2&amp;"'!B:B"),H$79,INDIRECT("'"&amp;Trust_selected!$H$2&amp;"'!D:D"),Trust_selected!$E$12,INDIRECT("'"&amp;Trust_selected!$H$2&amp;"'!E:E"),Trust_selected!$E$18,INDIRECT("'"&amp;Trust_selected!$H$2&amp;"'!J:J"),Trust_selected!$G$24))))</f>
        <v>0</v>
      </c>
      <c r="J87" s="111" t="str">
        <f ca="1">IFERROR(I87/H87,"")</f>
        <v/>
      </c>
      <c r="K87" s="112" t="str">
        <f ca="1">IFERROR(J87-(2*I87+NORMSINV((100+95)/200)^2-NORMSINV((100+95)/200)*SQRT(NORMSINV((100+95)/200)^2+4*I87*(1-J87)))/2/(H87+NORMSINV((100+95)/200)^2),"")</f>
        <v/>
      </c>
      <c r="L87" s="112" t="str">
        <f ca="1">IFERROR((2*I87+NORMSINV((100+95)/200)^2+NORMSINV((100+95)/200)*SQRT(NORMSINV((100+95)/200)^2+4*I87*(1-J87)))/2/(H87+NORMSINV((100+95)/200)^2)-J87,"")</f>
        <v/>
      </c>
      <c r="M87" s="25">
        <f ca="1" xml:space="preserve"> IF(AND(Trust_selected!$E$12="All intent",Trust_selected!$E$18="18+"),SUMIFS(INDIRECT("'"&amp;Trust_selected!$H$2&amp;"'!F:F"),INDIRECT("'"&amp;Trust_selected!$H$2&amp;"'!B:B"),M$79,INDIRECT("'"&amp;Trust_selected!$H$2&amp;"'!J:J"),Trust_selected!$G$24),IF(Trust_selected!$E$12="All intent",SUMIFS(INDIRECT("'"&amp;Trust_selected!$H$2&amp;"'!F:F"),INDIRECT("'"&amp;Trust_selected!$H$2&amp;"'!B:B"),M$79,INDIRECT("'"&amp;Trust_selected!$H$2&amp;"'!E:E"),Trust_selected!$E$18,INDIRECT("'"&amp;Trust_selected!$H$2&amp;"'!J:J"),Trust_selected!$G$24),IF(Trust_selected!$E$18="18+",SUMIFS(INDIRECT("'"&amp;Trust_selected!$H$2&amp;"'!F:F"),INDIRECT("'"&amp;Trust_selected!$H$2&amp;"'!B:B"),M$79,INDIRECT("'"&amp;Trust_selected!$H$2&amp;"'!D:D"),Trust_selected!$E$12,INDIRECT("'"&amp;Trust_selected!$H$2&amp;"'!J:J"),Trust_selected!$G$24),SUMIFS(INDIRECT("'"&amp;Trust_selected!$H$2&amp;"'!F:F"),INDIRECT("'"&amp;Trust_selected!$H$2&amp;"'!B:B"),M$79,INDIRECT("'"&amp;Trust_selected!$H$2&amp;"'!D:D"),Trust_selected!$E$12,INDIRECT("'"&amp;Trust_selected!$H$2&amp;"'!E:E"),Trust_selected!$E$18,INDIRECT("'"&amp;Trust_selected!$H$2&amp;"'!J:J"),Trust_selected!$G$24))))</f>
        <v>0</v>
      </c>
      <c r="N87" s="25">
        <f ca="1">IF(AND(Trust_selected!$E$12="All intent",Trust_selected!$E$18="18+"),SUMIFS(INDIRECT("'"&amp;Trust_selected!$H$2&amp;"'!G:G"),INDIRECT("'"&amp;Trust_selected!$H$2&amp;"'!B:B"),M$79,INDIRECT("'"&amp;Trust_selected!$H$2&amp;"'!J:J"),Trust_selected!$G$24),IF(Trust_selected!$E$12="All intent",SUMIFS(INDIRECT("'"&amp;Trust_selected!$H$2&amp;"'!G:G"),INDIRECT("'"&amp;Trust_selected!$H$2&amp;"'!B:B"),M$79,INDIRECT("'"&amp;Trust_selected!$H$2&amp;"'!E:E"),Trust_selected!$E$18,INDIRECT("'"&amp;Trust_selected!$H$2&amp;"'!J:J"),Trust_selected!$G$24),IF(Trust_selected!$E$18="18+",SUMIFS(INDIRECT("'"&amp;Trust_selected!$H$2&amp;"'!G:G"),INDIRECT("'"&amp;Trust_selected!$H$2&amp;"'!B:B"),M$79,INDIRECT("'"&amp;Trust_selected!$H$2&amp;"'!D:D"),Trust_selected!$E$12,INDIRECT("'"&amp;Trust_selected!$H$2&amp;"'!J:J"),Trust_selected!$G$24),SUMIFS(INDIRECT("'"&amp;Trust_selected!$H$2&amp;"'!G:G"),INDIRECT("'"&amp;Trust_selected!$H$2&amp;"'!B:B"),M$79,INDIRECT("'"&amp;Trust_selected!$H$2&amp;"'!D:D"),Trust_selected!$E$12,INDIRECT("'"&amp;Trust_selected!$H$2&amp;"'!E:E"),Trust_selected!$E$18,INDIRECT("'"&amp;Trust_selected!$H$2&amp;"'!J:J"),Trust_selected!$G$24))))</f>
        <v>0</v>
      </c>
      <c r="O87" s="111" t="str">
        <f ca="1">IFERROR(N87/M87,"")</f>
        <v/>
      </c>
      <c r="P87" s="112" t="str">
        <f ca="1">IFERROR(O87-(2*N87+NORMSINV((100+95)/200)^2-NORMSINV((100+95)/200)*SQRT(NORMSINV((100+95)/200)^2+4*N87*(1-O87/100)))/2/(M87+NORMSINV((100+95)/200)^2),"")</f>
        <v/>
      </c>
      <c r="Q87" s="112" t="str">
        <f ca="1">IFERROR((2*N87+NORMSINV((100+95)/200)^2+NORMSINV((100+95)/200)*SQRT(NORMSINV((100+95)/200)^2+4*N87*(1-O87/100)))/2/(M87+NORMSINV((100+95)/200)^2)-O87,"")</f>
        <v/>
      </c>
      <c r="S87" s="111" t="str">
        <f ca="1">E87</f>
        <v/>
      </c>
      <c r="T87" s="111" t="str">
        <f ca="1">J87</f>
        <v/>
      </c>
      <c r="U87" s="112" t="str">
        <f ca="1">O87</f>
        <v/>
      </c>
      <c r="V87" s="113"/>
    </row>
    <row r="88" spans="1:22" s="25" customFormat="1" x14ac:dyDescent="0.3"/>
    <row r="89" spans="1:22" s="25" customFormat="1" x14ac:dyDescent="0.3"/>
    <row r="90" spans="1:22" s="25" customFormat="1" x14ac:dyDescent="0.3"/>
    <row r="91" spans="1:22" s="25" customFormat="1" x14ac:dyDescent="0.3"/>
    <row r="92" spans="1:22" s="25" customFormat="1" x14ac:dyDescent="0.3"/>
    <row r="93" spans="1:22" s="25" customFormat="1" x14ac:dyDescent="0.3"/>
    <row r="94" spans="1:22" s="25" customFormat="1" x14ac:dyDescent="0.3"/>
    <row r="95" spans="1:22" s="25" customFormat="1" x14ac:dyDescent="0.3"/>
    <row r="96" spans="1:22" s="25" customFormat="1" x14ac:dyDescent="0.3"/>
    <row r="97" s="25" customFormat="1" x14ac:dyDescent="0.3"/>
    <row r="98" s="25" customFormat="1" x14ac:dyDescent="0.3"/>
  </sheetData>
  <mergeCells count="3">
    <mergeCell ref="C79:G79"/>
    <mergeCell ref="H79:L79"/>
    <mergeCell ref="M79:Q79"/>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Drop Down 1">
              <controlPr defaultSize="0" autoLine="0" autoPict="0" altText="Select treatment intent">
                <anchor moveWithCells="1">
                  <from>
                    <xdr:col>3</xdr:col>
                    <xdr:colOff>91440</xdr:colOff>
                    <xdr:row>4</xdr:row>
                    <xdr:rowOff>15240</xdr:rowOff>
                  </from>
                  <to>
                    <xdr:col>4</xdr:col>
                    <xdr:colOff>0</xdr:colOff>
                    <xdr:row>4</xdr:row>
                    <xdr:rowOff>205740</xdr:rowOff>
                  </to>
                </anchor>
              </controlPr>
            </control>
          </mc:Choice>
        </mc:AlternateContent>
        <mc:AlternateContent xmlns:mc="http://schemas.openxmlformats.org/markup-compatibility/2006">
          <mc:Choice Requires="x14">
            <control shapeId="24578" r:id="rId5" name="Drop Down 2">
              <controlPr defaultSize="0" autoLine="0" autoPict="0" altText="Select cancer type">
                <anchor moveWithCells="1">
                  <from>
                    <xdr:col>1</xdr:col>
                    <xdr:colOff>15240</xdr:colOff>
                    <xdr:row>4</xdr:row>
                    <xdr:rowOff>15240</xdr:rowOff>
                  </from>
                  <to>
                    <xdr:col>2</xdr:col>
                    <xdr:colOff>1524000</xdr:colOff>
                    <xdr:row>5</xdr:row>
                    <xdr:rowOff>0</xdr:rowOff>
                  </to>
                </anchor>
              </controlPr>
            </control>
          </mc:Choice>
        </mc:AlternateContent>
        <mc:AlternateContent xmlns:mc="http://schemas.openxmlformats.org/markup-compatibility/2006">
          <mc:Choice Requires="x14">
            <control shapeId="24579" r:id="rId6" name="Drop Down 3">
              <controlPr defaultSize="0" autoLine="0" autoPict="0" altText="Select trust">
                <anchor moveWithCells="1">
                  <from>
                    <xdr:col>7</xdr:col>
                    <xdr:colOff>15240</xdr:colOff>
                    <xdr:row>4</xdr:row>
                    <xdr:rowOff>15240</xdr:rowOff>
                  </from>
                  <to>
                    <xdr:col>10</xdr:col>
                    <xdr:colOff>129540</xdr:colOff>
                    <xdr:row>4</xdr:row>
                    <xdr:rowOff>205740</xdr:rowOff>
                  </to>
                </anchor>
              </controlPr>
            </control>
          </mc:Choice>
        </mc:AlternateContent>
        <mc:AlternateContent xmlns:mc="http://schemas.openxmlformats.org/markup-compatibility/2006">
          <mc:Choice Requires="x14">
            <control shapeId="24580" r:id="rId7" name="Drop Down 4">
              <controlPr defaultSize="0" autoLine="0" autoPict="0" altText="Select treatment intent">
                <anchor moveWithCells="1">
                  <from>
                    <xdr:col>5</xdr:col>
                    <xdr:colOff>76200</xdr:colOff>
                    <xdr:row>4</xdr:row>
                    <xdr:rowOff>15240</xdr:rowOff>
                  </from>
                  <to>
                    <xdr:col>5</xdr:col>
                    <xdr:colOff>990600</xdr:colOff>
                    <xdr:row>4</xdr:row>
                    <xdr:rowOff>205740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P46"/>
  <sheetViews>
    <sheetView showGridLines="0" zoomScale="75" zoomScaleNormal="75" workbookViewId="0">
      <selection activeCell="B3" sqref="B3"/>
    </sheetView>
  </sheetViews>
  <sheetFormatPr defaultColWidth="8.77734375" defaultRowHeight="14.4" x14ac:dyDescent="0.3"/>
  <cols>
    <col min="1" max="16384" width="8.77734375" style="22"/>
  </cols>
  <sheetData>
    <row r="3" spans="2:16" ht="17.399999999999999" x14ac:dyDescent="0.3">
      <c r="B3" s="80" t="s">
        <v>553</v>
      </c>
      <c r="C3" s="65"/>
      <c r="D3" s="67"/>
      <c r="E3" s="65"/>
      <c r="F3" s="65"/>
      <c r="G3" s="65"/>
      <c r="H3" s="65"/>
      <c r="I3" s="65"/>
      <c r="J3" s="65"/>
      <c r="K3" s="65"/>
      <c r="L3" s="65"/>
      <c r="M3" s="65"/>
      <c r="N3" s="65"/>
      <c r="O3" s="65"/>
      <c r="P3" s="65"/>
    </row>
    <row r="4" spans="2:16" ht="17.399999999999999" x14ac:dyDescent="0.3">
      <c r="B4" s="80"/>
      <c r="C4" s="65"/>
      <c r="D4" s="67"/>
      <c r="E4" s="65"/>
      <c r="F4" s="65"/>
      <c r="G4" s="65"/>
      <c r="H4" s="65"/>
      <c r="I4" s="65"/>
      <c r="J4" s="65"/>
      <c r="K4" s="65"/>
      <c r="L4" s="65"/>
      <c r="M4" s="65"/>
      <c r="N4" s="65"/>
      <c r="O4" s="65"/>
      <c r="P4" s="65"/>
    </row>
    <row r="5" spans="2:16" ht="15.6" x14ac:dyDescent="0.3">
      <c r="B5" s="74" t="s">
        <v>554</v>
      </c>
      <c r="C5" s="65"/>
      <c r="D5" s="67"/>
      <c r="E5" s="65"/>
      <c r="F5" s="65"/>
      <c r="G5" s="65"/>
      <c r="H5" s="65"/>
      <c r="I5" s="65"/>
      <c r="J5" s="65"/>
      <c r="K5" s="65"/>
      <c r="L5" s="65"/>
      <c r="M5" s="65"/>
      <c r="N5" s="65"/>
      <c r="O5" s="65"/>
      <c r="P5" s="65"/>
    </row>
    <row r="6" spans="2:16" ht="15.6" x14ac:dyDescent="0.3">
      <c r="B6" s="74"/>
      <c r="C6" s="65"/>
      <c r="D6" s="67"/>
      <c r="E6" s="65"/>
      <c r="F6" s="65"/>
      <c r="G6" s="65"/>
      <c r="H6" s="65"/>
      <c r="I6" s="65"/>
      <c r="J6" s="65"/>
      <c r="K6" s="65"/>
      <c r="L6" s="65"/>
      <c r="M6" s="65"/>
      <c r="N6" s="65"/>
      <c r="O6" s="65"/>
      <c r="P6" s="65"/>
    </row>
    <row r="7" spans="2:16" ht="15.6" x14ac:dyDescent="0.3">
      <c r="B7" s="74" t="s">
        <v>674</v>
      </c>
      <c r="C7" s="65"/>
      <c r="D7" s="67"/>
      <c r="E7" s="65"/>
      <c r="F7" s="65"/>
      <c r="G7" s="65"/>
      <c r="H7" s="65"/>
      <c r="I7" s="65"/>
      <c r="J7" s="65"/>
      <c r="K7" s="65"/>
      <c r="L7" s="65"/>
      <c r="M7" s="65"/>
      <c r="N7" s="65"/>
      <c r="O7" s="65"/>
      <c r="P7" s="65"/>
    </row>
    <row r="8" spans="2:16" ht="15.6" x14ac:dyDescent="0.3">
      <c r="B8" s="74"/>
      <c r="C8" s="65"/>
      <c r="D8" s="67"/>
      <c r="E8" s="65"/>
      <c r="F8" s="65"/>
      <c r="G8" s="65"/>
      <c r="H8" s="65"/>
      <c r="I8" s="65"/>
      <c r="J8" s="65"/>
      <c r="K8" s="65"/>
      <c r="L8" s="65"/>
      <c r="M8" s="65"/>
      <c r="N8" s="65"/>
      <c r="O8" s="65"/>
      <c r="P8" s="65"/>
    </row>
    <row r="9" spans="2:16" ht="15" x14ac:dyDescent="0.3">
      <c r="B9" s="72"/>
      <c r="C9" s="65"/>
      <c r="D9" s="67"/>
      <c r="E9" s="65"/>
      <c r="F9" s="65"/>
      <c r="G9" s="65"/>
      <c r="H9" s="65"/>
      <c r="I9" s="65"/>
      <c r="J9" s="65"/>
      <c r="K9" s="65"/>
      <c r="L9" s="65"/>
      <c r="M9" s="65"/>
      <c r="N9" s="65"/>
      <c r="O9" s="65"/>
      <c r="P9" s="65"/>
    </row>
    <row r="10" spans="2:16" ht="15.6" x14ac:dyDescent="0.3">
      <c r="B10" s="74" t="s">
        <v>555</v>
      </c>
      <c r="C10" s="65"/>
      <c r="D10" s="67"/>
      <c r="E10" s="65"/>
      <c r="F10" s="65"/>
      <c r="G10" s="65"/>
      <c r="H10" s="65"/>
      <c r="I10" s="65"/>
      <c r="J10" s="65"/>
      <c r="K10" s="65"/>
      <c r="L10" s="65"/>
      <c r="M10" s="65"/>
      <c r="N10" s="65"/>
      <c r="O10" s="65"/>
      <c r="P10" s="65"/>
    </row>
    <row r="11" spans="2:16" ht="15" x14ac:dyDescent="0.3">
      <c r="B11" s="72"/>
      <c r="C11" s="65"/>
      <c r="D11" s="67"/>
      <c r="E11" s="65"/>
      <c r="F11" s="65"/>
      <c r="G11" s="65"/>
      <c r="H11" s="65"/>
      <c r="I11" s="65"/>
      <c r="J11" s="65"/>
      <c r="K11" s="65"/>
      <c r="L11" s="65"/>
      <c r="M11" s="65"/>
      <c r="N11" s="65"/>
      <c r="O11" s="65"/>
      <c r="P11" s="65"/>
    </row>
    <row r="12" spans="2:16" ht="15" x14ac:dyDescent="0.3">
      <c r="B12" s="72"/>
      <c r="C12" s="65"/>
      <c r="D12" s="67"/>
      <c r="E12" s="65"/>
      <c r="F12" s="65"/>
      <c r="G12" s="65"/>
      <c r="H12" s="65"/>
      <c r="I12" s="65"/>
      <c r="J12" s="65"/>
      <c r="K12" s="65"/>
      <c r="L12" s="65"/>
      <c r="M12" s="65"/>
      <c r="N12" s="65"/>
      <c r="O12" s="65"/>
      <c r="P12" s="65"/>
    </row>
    <row r="13" spans="2:16" ht="15.6" x14ac:dyDescent="0.3">
      <c r="B13" s="74" t="s">
        <v>675</v>
      </c>
      <c r="C13" s="65"/>
      <c r="D13" s="67"/>
      <c r="E13" s="65"/>
      <c r="F13" s="65"/>
      <c r="G13" s="65"/>
      <c r="H13" s="65"/>
      <c r="I13" s="65"/>
      <c r="J13" s="65"/>
      <c r="K13" s="65"/>
      <c r="L13" s="65"/>
      <c r="M13" s="65"/>
      <c r="N13" s="65"/>
      <c r="O13" s="65"/>
      <c r="P13" s="65"/>
    </row>
    <row r="14" spans="2:16" ht="15.6" x14ac:dyDescent="0.3">
      <c r="B14" s="74"/>
      <c r="C14" s="70" t="s">
        <v>676</v>
      </c>
      <c r="D14" s="67"/>
      <c r="E14" s="65"/>
      <c r="F14" s="65"/>
      <c r="G14" s="65"/>
      <c r="H14" s="65"/>
      <c r="I14" s="65"/>
      <c r="J14" s="65"/>
      <c r="K14" s="65"/>
      <c r="L14" s="65"/>
      <c r="M14" s="65"/>
      <c r="N14" s="65"/>
      <c r="O14" s="65"/>
      <c r="P14" s="65"/>
    </row>
    <row r="15" spans="2:16" ht="15.6" x14ac:dyDescent="0.3">
      <c r="B15" s="74"/>
      <c r="C15" s="65"/>
      <c r="D15" s="67"/>
      <c r="E15" s="65"/>
      <c r="F15" s="65"/>
      <c r="G15" s="65"/>
      <c r="H15" s="65"/>
      <c r="I15" s="65"/>
      <c r="J15" s="65"/>
      <c r="K15" s="65"/>
      <c r="L15" s="65"/>
      <c r="M15" s="65"/>
      <c r="N15" s="65"/>
      <c r="O15" s="65"/>
      <c r="P15" s="65"/>
    </row>
    <row r="16" spans="2:16" ht="15.6" x14ac:dyDescent="0.3">
      <c r="B16" s="74" t="s">
        <v>556</v>
      </c>
      <c r="C16" s="65"/>
      <c r="D16" s="67"/>
      <c r="E16" s="65"/>
      <c r="F16" s="65"/>
      <c r="G16" s="65"/>
      <c r="H16" s="65"/>
      <c r="I16" s="65"/>
      <c r="J16" s="65"/>
      <c r="K16" s="65"/>
      <c r="L16" s="65"/>
      <c r="M16" s="65"/>
      <c r="N16" s="65"/>
      <c r="O16" s="65"/>
      <c r="P16" s="65"/>
    </row>
    <row r="17" spans="2:16" ht="15.6" x14ac:dyDescent="0.3">
      <c r="B17" s="74"/>
      <c r="C17" s="65"/>
      <c r="D17" s="67"/>
      <c r="E17" s="65"/>
      <c r="F17" s="65"/>
      <c r="G17" s="65"/>
      <c r="H17" s="65"/>
      <c r="I17" s="65"/>
      <c r="J17" s="65"/>
      <c r="K17" s="65"/>
      <c r="L17" s="65"/>
      <c r="M17" s="65"/>
      <c r="N17" s="65"/>
      <c r="O17" s="65"/>
      <c r="P17" s="65"/>
    </row>
    <row r="18" spans="2:16" ht="15.6" x14ac:dyDescent="0.3">
      <c r="B18" s="74" t="s">
        <v>557</v>
      </c>
      <c r="C18" s="65"/>
      <c r="D18" s="67"/>
      <c r="E18" s="65"/>
      <c r="F18" s="65"/>
      <c r="G18" s="65"/>
      <c r="H18" s="65"/>
      <c r="I18" s="65"/>
      <c r="J18" s="65"/>
      <c r="K18" s="65"/>
      <c r="L18" s="65"/>
      <c r="M18" s="65"/>
      <c r="N18" s="65"/>
      <c r="O18" s="65"/>
      <c r="P18" s="65"/>
    </row>
    <row r="19" spans="2:16" ht="15.6" x14ac:dyDescent="0.3">
      <c r="B19" s="74"/>
      <c r="C19" s="65"/>
      <c r="D19" s="67"/>
      <c r="E19" s="65"/>
      <c r="F19" s="65"/>
      <c r="G19" s="65"/>
      <c r="H19" s="65"/>
      <c r="I19" s="65"/>
      <c r="J19" s="65"/>
      <c r="K19" s="65"/>
      <c r="L19" s="65"/>
      <c r="M19" s="65"/>
      <c r="N19" s="65"/>
      <c r="O19" s="65"/>
      <c r="P19" s="65"/>
    </row>
    <row r="20" spans="2:16" ht="15.6" x14ac:dyDescent="0.3">
      <c r="B20" s="74" t="s">
        <v>558</v>
      </c>
      <c r="C20" s="65"/>
      <c r="D20" s="67"/>
      <c r="E20" s="65"/>
      <c r="F20" s="65"/>
      <c r="G20" s="65"/>
      <c r="H20" s="65"/>
      <c r="I20" s="65"/>
      <c r="J20" s="65"/>
      <c r="K20" s="65"/>
      <c r="L20" s="65"/>
      <c r="M20" s="65"/>
      <c r="N20" s="65"/>
      <c r="O20" s="65"/>
      <c r="P20" s="65"/>
    </row>
    <row r="21" spans="2:16" ht="19.95" customHeight="1" x14ac:dyDescent="0.3">
      <c r="B21" s="74"/>
      <c r="C21" s="189" t="s">
        <v>611</v>
      </c>
      <c r="D21" s="67"/>
      <c r="E21" s="65"/>
      <c r="F21" s="65"/>
      <c r="G21" s="65"/>
      <c r="H21" s="65"/>
      <c r="I21" s="65"/>
      <c r="J21" s="65"/>
      <c r="K21" s="65"/>
      <c r="L21" s="65"/>
      <c r="M21" s="65"/>
      <c r="N21" s="65"/>
      <c r="O21" s="65"/>
      <c r="P21" s="65"/>
    </row>
    <row r="22" spans="2:16" ht="19.95" customHeight="1" x14ac:dyDescent="0.3">
      <c r="B22" s="74"/>
      <c r="C22" s="189" t="s">
        <v>612</v>
      </c>
      <c r="D22" s="67"/>
      <c r="E22" s="65"/>
      <c r="F22" s="65"/>
      <c r="G22" s="65"/>
      <c r="H22" s="65"/>
      <c r="I22" s="65"/>
      <c r="J22" s="65"/>
      <c r="K22" s="65"/>
      <c r="L22" s="65"/>
      <c r="M22" s="65"/>
      <c r="N22" s="65"/>
      <c r="O22" s="65"/>
      <c r="P22" s="65"/>
    </row>
    <row r="23" spans="2:16" ht="19.95" customHeight="1" x14ac:dyDescent="0.3">
      <c r="B23" s="74"/>
      <c r="C23" s="189" t="s">
        <v>613</v>
      </c>
      <c r="D23" s="67"/>
      <c r="E23" s="65"/>
      <c r="F23" s="65"/>
      <c r="G23" s="65"/>
      <c r="H23" s="65"/>
      <c r="I23" s="65"/>
      <c r="J23" s="65"/>
      <c r="K23" s="65"/>
      <c r="L23" s="65"/>
      <c r="M23" s="65"/>
      <c r="N23" s="65"/>
      <c r="O23" s="65"/>
      <c r="P23" s="65"/>
    </row>
    <row r="24" spans="2:16" ht="19.95" customHeight="1" x14ac:dyDescent="0.3">
      <c r="B24" s="74"/>
      <c r="C24" s="189" t="s">
        <v>614</v>
      </c>
      <c r="D24" s="67"/>
      <c r="E24" s="65"/>
      <c r="F24" s="65"/>
      <c r="G24" s="65"/>
      <c r="H24" s="65"/>
      <c r="I24" s="65"/>
      <c r="J24" s="65"/>
      <c r="K24" s="65"/>
      <c r="L24" s="65"/>
      <c r="M24" s="65"/>
      <c r="N24" s="65"/>
      <c r="O24" s="65"/>
      <c r="P24" s="65"/>
    </row>
    <row r="25" spans="2:16" ht="19.95" customHeight="1" x14ac:dyDescent="0.3">
      <c r="B25" s="74"/>
      <c r="C25" s="88"/>
      <c r="D25" s="67"/>
      <c r="E25" s="65"/>
      <c r="F25" s="65"/>
      <c r="G25" s="65"/>
      <c r="H25" s="65"/>
      <c r="I25" s="65"/>
      <c r="J25" s="65"/>
      <c r="K25" s="65"/>
      <c r="L25" s="65"/>
      <c r="M25" s="65"/>
      <c r="N25" s="65"/>
      <c r="O25" s="65"/>
      <c r="P25" s="65"/>
    </row>
    <row r="26" spans="2:16" ht="19.95" customHeight="1" x14ac:dyDescent="0.3">
      <c r="B26" s="74" t="s">
        <v>694</v>
      </c>
      <c r="C26" s="88"/>
      <c r="D26" s="67"/>
      <c r="E26" s="65"/>
      <c r="F26" s="65"/>
      <c r="G26" s="65"/>
      <c r="H26" s="65"/>
      <c r="I26" s="65"/>
      <c r="J26" s="65"/>
      <c r="K26" s="65"/>
      <c r="L26" s="65"/>
      <c r="M26" s="65"/>
      <c r="N26" s="65"/>
      <c r="O26" s="65"/>
      <c r="P26" s="65"/>
    </row>
    <row r="27" spans="2:16" ht="19.95" customHeight="1" x14ac:dyDescent="0.3">
      <c r="B27" s="74"/>
      <c r="C27" s="70" t="s">
        <v>697</v>
      </c>
      <c r="D27" s="70"/>
      <c r="E27" s="65"/>
      <c r="F27" s="65"/>
      <c r="G27" s="65"/>
      <c r="H27" s="65"/>
      <c r="I27" s="65"/>
      <c r="J27" s="65"/>
      <c r="K27" s="65"/>
      <c r="L27" s="65"/>
      <c r="M27" s="65"/>
      <c r="N27" s="65"/>
      <c r="O27" s="65"/>
      <c r="P27" s="65"/>
    </row>
    <row r="28" spans="2:16" ht="19.95" customHeight="1" x14ac:dyDescent="0.3">
      <c r="B28" s="74"/>
      <c r="C28" s="88"/>
      <c r="D28" s="67"/>
      <c r="E28" s="65"/>
      <c r="F28" s="65"/>
      <c r="G28" s="65"/>
      <c r="H28" s="65"/>
      <c r="I28" s="65"/>
      <c r="J28" s="65"/>
      <c r="K28" s="65"/>
      <c r="L28" s="65"/>
      <c r="M28" s="65"/>
      <c r="N28" s="65"/>
      <c r="O28" s="65"/>
      <c r="P28" s="65"/>
    </row>
    <row r="29" spans="2:16" ht="19.95" customHeight="1" x14ac:dyDescent="0.3">
      <c r="B29" s="74" t="s">
        <v>696</v>
      </c>
      <c r="C29" s="88"/>
      <c r="D29" s="67"/>
      <c r="E29" s="65"/>
      <c r="F29" s="65"/>
      <c r="G29" s="65"/>
      <c r="H29" s="65"/>
      <c r="I29" s="65"/>
      <c r="J29" s="65"/>
      <c r="K29" s="65"/>
      <c r="L29" s="65"/>
      <c r="M29" s="65"/>
      <c r="N29" s="65"/>
      <c r="O29" s="65"/>
      <c r="P29" s="65"/>
    </row>
    <row r="30" spans="2:16" ht="19.95" customHeight="1" x14ac:dyDescent="0.3">
      <c r="B30" s="74"/>
      <c r="C30" s="70" t="s">
        <v>695</v>
      </c>
      <c r="D30" s="70"/>
      <c r="E30" s="65"/>
      <c r="F30" s="65"/>
      <c r="G30" s="65"/>
      <c r="H30" s="65"/>
      <c r="I30" s="65"/>
      <c r="J30" s="65"/>
      <c r="K30" s="65"/>
      <c r="L30" s="65"/>
      <c r="M30" s="65"/>
      <c r="N30" s="65"/>
      <c r="O30" s="65"/>
      <c r="P30" s="65"/>
    </row>
    <row r="31" spans="2:16" ht="19.95" customHeight="1" x14ac:dyDescent="0.3">
      <c r="B31" s="74"/>
      <c r="C31" s="70"/>
      <c r="D31" s="67"/>
      <c r="E31" s="65"/>
      <c r="F31" s="65"/>
      <c r="G31" s="65"/>
      <c r="H31" s="65"/>
      <c r="I31" s="65"/>
      <c r="J31" s="65"/>
      <c r="K31" s="65"/>
      <c r="L31" s="65"/>
      <c r="M31" s="65"/>
      <c r="N31" s="65"/>
      <c r="O31" s="65"/>
      <c r="P31" s="65"/>
    </row>
    <row r="32" spans="2:16" ht="17.399999999999999" x14ac:dyDescent="0.3">
      <c r="B32" s="80" t="s">
        <v>559</v>
      </c>
      <c r="C32" s="70"/>
      <c r="D32" s="70"/>
      <c r="E32" s="70"/>
      <c r="F32" s="70"/>
      <c r="G32" s="70"/>
      <c r="H32" s="70"/>
      <c r="I32" s="70"/>
      <c r="J32" s="70"/>
      <c r="K32" s="70"/>
      <c r="L32" s="70"/>
      <c r="M32" s="70"/>
      <c r="N32" s="70"/>
      <c r="O32" s="70"/>
      <c r="P32" s="70"/>
    </row>
    <row r="33" spans="2:16" ht="17.399999999999999" x14ac:dyDescent="0.3">
      <c r="B33" s="80"/>
      <c r="C33" s="70"/>
      <c r="D33" s="70"/>
      <c r="E33" s="70"/>
      <c r="F33" s="70"/>
      <c r="G33" s="70"/>
      <c r="H33" s="70"/>
      <c r="I33" s="70"/>
      <c r="J33" s="70"/>
      <c r="K33" s="70"/>
      <c r="L33" s="70"/>
      <c r="M33" s="70"/>
      <c r="N33" s="70"/>
      <c r="O33" s="70"/>
      <c r="P33" s="70"/>
    </row>
    <row r="34" spans="2:16" ht="15" x14ac:dyDescent="0.3">
      <c r="B34" s="72"/>
      <c r="C34" s="65"/>
      <c r="D34" s="65"/>
      <c r="E34" s="65"/>
      <c r="F34" s="65"/>
      <c r="G34" s="65"/>
      <c r="H34" s="65"/>
      <c r="I34" s="65"/>
      <c r="J34" s="65"/>
      <c r="K34" s="65"/>
      <c r="L34" s="65"/>
      <c r="M34" s="65"/>
      <c r="N34" s="65"/>
      <c r="O34" s="65"/>
      <c r="P34" s="65"/>
    </row>
    <row r="35" spans="2:16" ht="15" x14ac:dyDescent="0.3">
      <c r="B35" s="73"/>
      <c r="C35" s="65"/>
      <c r="D35" s="65"/>
      <c r="E35" s="65"/>
      <c r="F35" s="65"/>
      <c r="G35" s="65"/>
      <c r="H35" s="65"/>
      <c r="I35" s="65"/>
      <c r="J35" s="65"/>
      <c r="K35" s="65"/>
      <c r="L35" s="65"/>
      <c r="M35" s="65"/>
      <c r="N35" s="65"/>
      <c r="O35" s="65"/>
      <c r="P35" s="65"/>
    </row>
    <row r="36" spans="2:16" x14ac:dyDescent="0.3">
      <c r="B36" s="68"/>
      <c r="C36" s="65"/>
      <c r="D36" s="65"/>
      <c r="E36" s="65"/>
      <c r="F36" s="65"/>
      <c r="G36" s="65"/>
      <c r="H36" s="65"/>
      <c r="I36" s="65"/>
      <c r="J36" s="65"/>
      <c r="K36" s="65"/>
      <c r="L36" s="65"/>
      <c r="M36" s="65"/>
      <c r="N36" s="65"/>
      <c r="O36" s="65"/>
      <c r="P36" s="65"/>
    </row>
    <row r="39" spans="2:16" x14ac:dyDescent="0.3">
      <c r="D39" s="71"/>
    </row>
    <row r="40" spans="2:16" x14ac:dyDescent="0.3">
      <c r="D40" s="71"/>
    </row>
    <row r="46" spans="2:16" x14ac:dyDescent="0.3">
      <c r="E46" s="71"/>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3:P62"/>
  <sheetViews>
    <sheetView showGridLines="0" zoomScale="75" zoomScaleNormal="75" workbookViewId="0">
      <selection activeCell="B3" sqref="B3"/>
    </sheetView>
  </sheetViews>
  <sheetFormatPr defaultColWidth="8.77734375" defaultRowHeight="14.4" x14ac:dyDescent="0.3"/>
  <cols>
    <col min="1" max="16384" width="8.77734375" style="22"/>
  </cols>
  <sheetData>
    <row r="3" spans="2:16" ht="17.399999999999999" x14ac:dyDescent="0.3">
      <c r="B3" s="80" t="s">
        <v>567</v>
      </c>
      <c r="C3" s="65"/>
      <c r="D3" s="67"/>
      <c r="E3" s="65"/>
      <c r="F3" s="65"/>
      <c r="G3" s="65"/>
      <c r="H3" s="65"/>
      <c r="I3" s="65"/>
      <c r="J3" s="65"/>
      <c r="K3" s="65"/>
      <c r="L3" s="65"/>
      <c r="M3" s="65"/>
      <c r="N3" s="65"/>
      <c r="O3" s="65"/>
      <c r="P3" s="65"/>
    </row>
    <row r="4" spans="2:16" s="82" customFormat="1" ht="17.399999999999999" x14ac:dyDescent="0.3">
      <c r="B4" s="81"/>
      <c r="C4" s="65"/>
      <c r="D4" s="65"/>
      <c r="E4" s="65"/>
      <c r="F4" s="65"/>
      <c r="G4" s="65"/>
      <c r="H4" s="65"/>
      <c r="I4" s="65"/>
      <c r="J4" s="65"/>
      <c r="K4" s="65"/>
      <c r="L4" s="65"/>
      <c r="M4" s="65"/>
      <c r="N4" s="65"/>
      <c r="O4" s="65"/>
      <c r="P4" s="65"/>
    </row>
    <row r="5" spans="2:16" s="82" customFormat="1" ht="15.45" customHeight="1" x14ac:dyDescent="0.3">
      <c r="B5" s="72"/>
      <c r="C5" s="65"/>
      <c r="D5" s="65"/>
      <c r="E5" s="65"/>
      <c r="F5" s="65"/>
      <c r="G5" s="65"/>
      <c r="H5" s="65"/>
      <c r="I5" s="65"/>
      <c r="J5" s="65"/>
      <c r="K5" s="65"/>
      <c r="L5" s="65"/>
      <c r="M5" s="65"/>
      <c r="N5" s="65"/>
      <c r="O5" s="65"/>
      <c r="P5" s="65"/>
    </row>
    <row r="6" spans="2:16" s="82" customFormat="1" ht="15.45" customHeight="1" x14ac:dyDescent="0.3">
      <c r="B6" s="72"/>
      <c r="C6" s="65"/>
      <c r="D6" s="65"/>
      <c r="E6" s="65"/>
      <c r="F6" s="65"/>
      <c r="G6" s="65"/>
      <c r="H6" s="65"/>
      <c r="I6" s="65"/>
      <c r="J6" s="65"/>
      <c r="K6" s="65"/>
      <c r="L6" s="65"/>
      <c r="M6" s="65"/>
      <c r="N6" s="65"/>
      <c r="O6" s="65"/>
      <c r="P6" s="65"/>
    </row>
    <row r="7" spans="2:16" s="82" customFormat="1" ht="15" x14ac:dyDescent="0.3">
      <c r="B7" s="72"/>
      <c r="C7" s="65"/>
      <c r="D7" s="65"/>
      <c r="E7" s="65"/>
      <c r="F7" s="65"/>
      <c r="G7" s="65"/>
      <c r="H7" s="65"/>
      <c r="I7" s="65"/>
      <c r="J7" s="65"/>
      <c r="K7" s="65"/>
      <c r="L7" s="65"/>
      <c r="M7" s="65"/>
      <c r="N7" s="65"/>
      <c r="O7" s="65"/>
      <c r="P7" s="65"/>
    </row>
    <row r="8" spans="2:16" s="82" customFormat="1" ht="15" x14ac:dyDescent="0.3">
      <c r="B8" s="72"/>
      <c r="C8" s="65"/>
      <c r="D8" s="65"/>
      <c r="E8" s="65"/>
      <c r="F8" s="65"/>
      <c r="G8" s="65"/>
      <c r="H8" s="65"/>
      <c r="I8" s="65"/>
      <c r="J8" s="65"/>
      <c r="K8" s="65"/>
      <c r="L8" s="65"/>
      <c r="M8" s="65"/>
      <c r="N8" s="65"/>
      <c r="O8" s="65"/>
      <c r="P8" s="65"/>
    </row>
    <row r="9" spans="2:16" s="82" customFormat="1" ht="15" x14ac:dyDescent="0.3">
      <c r="B9" s="72"/>
      <c r="C9" s="65"/>
      <c r="D9" s="65"/>
      <c r="E9" s="65"/>
      <c r="F9" s="65"/>
      <c r="G9" s="65"/>
      <c r="H9" s="65"/>
      <c r="I9" s="65"/>
      <c r="J9" s="65"/>
      <c r="K9" s="65"/>
      <c r="L9" s="65"/>
      <c r="M9" s="65"/>
      <c r="N9" s="65"/>
      <c r="O9" s="65"/>
      <c r="P9" s="65"/>
    </row>
    <row r="10" spans="2:16" s="82" customFormat="1" ht="15.6" x14ac:dyDescent="0.3">
      <c r="B10" s="72"/>
      <c r="C10" s="69" t="s">
        <v>560</v>
      </c>
      <c r="D10" s="65"/>
      <c r="E10" s="65"/>
      <c r="F10" s="65"/>
      <c r="G10" s="65"/>
      <c r="H10" s="65"/>
      <c r="I10" s="65"/>
      <c r="J10" s="65"/>
      <c r="K10" s="65"/>
      <c r="L10" s="65"/>
      <c r="M10" s="65"/>
      <c r="N10" s="65"/>
      <c r="O10" s="65"/>
      <c r="P10" s="65"/>
    </row>
    <row r="11" spans="2:16" s="82" customFormat="1" ht="15.6" x14ac:dyDescent="0.3">
      <c r="B11" s="72"/>
      <c r="C11" s="85"/>
      <c r="D11" s="65"/>
      <c r="E11" s="65"/>
      <c r="F11" s="65"/>
      <c r="G11" s="65"/>
      <c r="H11" s="65"/>
      <c r="I11" s="65"/>
      <c r="J11" s="65"/>
      <c r="K11" s="65"/>
      <c r="L11" s="65"/>
      <c r="M11" s="65"/>
      <c r="N11" s="65"/>
      <c r="O11" s="65"/>
      <c r="P11" s="65"/>
    </row>
    <row r="12" spans="2:16" s="82" customFormat="1" ht="15.6" x14ac:dyDescent="0.3">
      <c r="B12" s="72"/>
      <c r="C12" s="85"/>
      <c r="D12" s="65"/>
      <c r="E12" s="65"/>
      <c r="F12" s="65"/>
      <c r="G12" s="65"/>
      <c r="H12" s="65"/>
      <c r="I12" s="65"/>
      <c r="J12" s="65"/>
      <c r="K12" s="65"/>
      <c r="L12" s="65"/>
      <c r="M12" s="65"/>
      <c r="N12" s="65"/>
      <c r="O12" s="65"/>
      <c r="P12" s="65"/>
    </row>
    <row r="13" spans="2:16" s="82" customFormat="1" ht="15.6" x14ac:dyDescent="0.3">
      <c r="B13" s="72"/>
      <c r="C13" s="85"/>
      <c r="D13" s="65"/>
      <c r="E13" s="65"/>
      <c r="F13" s="65"/>
      <c r="G13" s="65"/>
      <c r="H13" s="65"/>
      <c r="I13" s="65"/>
      <c r="J13" s="65"/>
      <c r="K13" s="65"/>
      <c r="L13" s="65"/>
      <c r="M13" s="65"/>
      <c r="N13" s="65"/>
      <c r="O13" s="65"/>
      <c r="P13" s="65"/>
    </row>
    <row r="14" spans="2:16" s="82" customFormat="1" ht="15.6" x14ac:dyDescent="0.3">
      <c r="B14" s="72"/>
      <c r="C14" s="85"/>
      <c r="D14" s="65"/>
      <c r="E14" s="65"/>
      <c r="F14" s="65"/>
      <c r="G14" s="65"/>
      <c r="H14" s="65"/>
      <c r="I14" s="65"/>
      <c r="J14" s="65"/>
      <c r="K14" s="65"/>
      <c r="L14" s="65"/>
      <c r="M14" s="65"/>
      <c r="N14" s="65"/>
      <c r="O14" s="65"/>
      <c r="P14" s="65"/>
    </row>
    <row r="15" spans="2:16" s="82" customFormat="1" ht="15" x14ac:dyDescent="0.3">
      <c r="B15" s="72"/>
      <c r="C15" s="65"/>
      <c r="D15" s="65"/>
      <c r="E15" s="65"/>
      <c r="F15" s="65"/>
      <c r="G15" s="65"/>
      <c r="H15" s="65"/>
      <c r="I15" s="65"/>
      <c r="J15" s="65"/>
      <c r="K15" s="65"/>
      <c r="L15" s="65"/>
      <c r="M15" s="65"/>
      <c r="N15" s="65"/>
      <c r="O15" s="65"/>
      <c r="P15" s="65"/>
    </row>
    <row r="16" spans="2:16" s="82" customFormat="1" ht="15" x14ac:dyDescent="0.3">
      <c r="B16" s="72"/>
      <c r="C16" s="65"/>
      <c r="D16" s="65"/>
      <c r="E16" s="65"/>
      <c r="F16" s="65"/>
      <c r="G16" s="65"/>
      <c r="H16" s="65"/>
      <c r="I16" s="65"/>
      <c r="J16" s="65"/>
      <c r="K16" s="65"/>
      <c r="L16" s="65"/>
      <c r="M16" s="65"/>
      <c r="N16" s="65"/>
      <c r="O16" s="65"/>
      <c r="P16" s="65"/>
    </row>
    <row r="17" spans="2:16" s="82" customFormat="1" ht="15" x14ac:dyDescent="0.3">
      <c r="B17" s="72"/>
      <c r="C17" s="65"/>
      <c r="D17" s="65"/>
      <c r="E17" s="65"/>
      <c r="F17" s="65"/>
      <c r="G17" s="65"/>
      <c r="H17" s="65"/>
      <c r="I17" s="65"/>
      <c r="J17" s="65"/>
      <c r="K17" s="65"/>
      <c r="L17" s="65"/>
      <c r="M17" s="65"/>
      <c r="N17" s="65"/>
      <c r="O17" s="65"/>
      <c r="P17" s="65"/>
    </row>
    <row r="18" spans="2:16" s="82" customFormat="1" ht="15" x14ac:dyDescent="0.3">
      <c r="B18" s="72"/>
      <c r="C18" s="65"/>
      <c r="D18" s="65"/>
      <c r="E18" s="65"/>
      <c r="F18" s="65"/>
      <c r="G18" s="65"/>
      <c r="H18" s="65"/>
      <c r="I18" s="65"/>
      <c r="J18" s="65"/>
      <c r="K18" s="65"/>
      <c r="L18" s="65"/>
      <c r="M18" s="65"/>
      <c r="N18" s="65"/>
      <c r="O18" s="65"/>
      <c r="P18" s="65"/>
    </row>
    <row r="19" spans="2:16" s="82" customFormat="1" ht="15" x14ac:dyDescent="0.3">
      <c r="B19" s="72"/>
      <c r="C19" s="65"/>
      <c r="D19" s="65"/>
      <c r="E19" s="65"/>
      <c r="F19" s="65"/>
      <c r="G19" s="65"/>
      <c r="H19" s="65"/>
      <c r="I19" s="65"/>
      <c r="J19" s="65"/>
      <c r="K19" s="65"/>
      <c r="L19" s="65"/>
      <c r="M19" s="65"/>
      <c r="N19" s="65"/>
      <c r="O19" s="65"/>
      <c r="P19" s="65"/>
    </row>
    <row r="20" spans="2:16" s="82" customFormat="1" ht="15" x14ac:dyDescent="0.3">
      <c r="B20" s="72"/>
      <c r="C20" s="65"/>
      <c r="D20" s="65"/>
      <c r="E20" s="65"/>
      <c r="F20" s="65"/>
      <c r="G20" s="65"/>
      <c r="H20" s="65"/>
      <c r="I20" s="65"/>
      <c r="J20" s="65"/>
      <c r="K20" s="65"/>
      <c r="L20" s="65"/>
      <c r="M20" s="65"/>
      <c r="N20" s="65"/>
      <c r="O20" s="65"/>
      <c r="P20" s="65"/>
    </row>
    <row r="21" spans="2:16" s="82" customFormat="1" ht="15" x14ac:dyDescent="0.3">
      <c r="B21" s="72"/>
      <c r="C21" s="65"/>
      <c r="D21" s="65"/>
      <c r="E21" s="65"/>
      <c r="F21" s="65"/>
      <c r="G21" s="65"/>
      <c r="H21" s="65"/>
      <c r="I21" s="65"/>
      <c r="J21" s="65"/>
      <c r="K21" s="65"/>
      <c r="L21" s="65"/>
      <c r="M21" s="65"/>
      <c r="N21" s="65"/>
      <c r="O21" s="65"/>
      <c r="P21" s="65"/>
    </row>
    <row r="22" spans="2:16" s="82" customFormat="1" ht="15" x14ac:dyDescent="0.3">
      <c r="B22" s="72"/>
      <c r="C22" s="65"/>
      <c r="D22" s="65"/>
      <c r="E22" s="65"/>
      <c r="F22" s="65"/>
      <c r="G22" s="65"/>
      <c r="H22" s="65"/>
      <c r="I22" s="65"/>
      <c r="J22" s="65"/>
      <c r="K22" s="65"/>
      <c r="L22" s="65"/>
      <c r="M22" s="65"/>
      <c r="N22" s="65"/>
      <c r="O22" s="65"/>
      <c r="P22" s="65"/>
    </row>
    <row r="23" spans="2:16" s="82" customFormat="1" ht="15" x14ac:dyDescent="0.3">
      <c r="B23" s="72"/>
      <c r="C23" s="65"/>
      <c r="D23" s="65"/>
      <c r="E23" s="65"/>
      <c r="F23" s="65"/>
      <c r="G23" s="65"/>
      <c r="H23" s="65"/>
      <c r="I23" s="65"/>
      <c r="J23" s="65"/>
      <c r="K23" s="65"/>
      <c r="L23" s="65"/>
      <c r="M23" s="65"/>
      <c r="N23" s="65"/>
      <c r="O23" s="65"/>
      <c r="P23" s="65"/>
    </row>
    <row r="24" spans="2:16" s="82" customFormat="1" ht="15" x14ac:dyDescent="0.3">
      <c r="B24" s="72"/>
      <c r="C24" s="65"/>
      <c r="D24" s="65"/>
      <c r="E24" s="65"/>
      <c r="F24" s="65"/>
      <c r="G24" s="65"/>
      <c r="H24" s="65"/>
      <c r="I24" s="65"/>
      <c r="J24" s="65"/>
      <c r="K24" s="65"/>
      <c r="L24" s="65"/>
      <c r="M24" s="65"/>
      <c r="N24" s="65"/>
      <c r="O24" s="65"/>
      <c r="P24" s="65"/>
    </row>
    <row r="25" spans="2:16" s="82" customFormat="1" ht="15" x14ac:dyDescent="0.3">
      <c r="B25" s="72"/>
      <c r="C25" s="65"/>
      <c r="D25" s="65"/>
      <c r="E25" s="65"/>
      <c r="F25" s="65"/>
      <c r="G25" s="65"/>
      <c r="H25" s="65"/>
      <c r="I25" s="65"/>
      <c r="J25" s="65"/>
      <c r="K25" s="65"/>
      <c r="L25" s="65"/>
      <c r="M25" s="65"/>
      <c r="N25" s="65"/>
      <c r="O25" s="65"/>
      <c r="P25" s="65"/>
    </row>
    <row r="26" spans="2:16" s="82" customFormat="1" ht="15" x14ac:dyDescent="0.3">
      <c r="B26" s="72"/>
      <c r="C26" s="65"/>
      <c r="D26" s="65"/>
      <c r="E26" s="65"/>
      <c r="F26" s="65"/>
      <c r="G26" s="65"/>
      <c r="H26" s="65"/>
      <c r="I26" s="65"/>
      <c r="J26" s="65"/>
      <c r="K26" s="65"/>
      <c r="L26" s="65"/>
      <c r="M26" s="65"/>
      <c r="N26" s="65"/>
      <c r="O26" s="65"/>
      <c r="P26" s="65"/>
    </row>
    <row r="27" spans="2:16" s="82" customFormat="1" ht="15" x14ac:dyDescent="0.3">
      <c r="B27" s="72"/>
      <c r="C27" s="65"/>
      <c r="D27" s="65"/>
      <c r="E27" s="65"/>
      <c r="F27" s="65"/>
      <c r="G27" s="65"/>
      <c r="H27" s="65"/>
      <c r="I27" s="65"/>
      <c r="J27" s="65"/>
      <c r="K27" s="65"/>
      <c r="L27" s="65"/>
      <c r="M27" s="65"/>
      <c r="N27" s="65"/>
      <c r="O27" s="65"/>
      <c r="P27" s="65"/>
    </row>
    <row r="28" spans="2:16" s="75" customFormat="1" ht="15.6" x14ac:dyDescent="0.3">
      <c r="C28" s="69" t="s">
        <v>561</v>
      </c>
    </row>
    <row r="29" spans="2:16" s="84" customFormat="1" ht="15" x14ac:dyDescent="0.25">
      <c r="B29" s="86"/>
      <c r="C29" s="84" t="s">
        <v>562</v>
      </c>
    </row>
    <row r="30" spans="2:16" s="84" customFormat="1" ht="15" x14ac:dyDescent="0.25">
      <c r="C30" s="69" t="s">
        <v>563</v>
      </c>
    </row>
    <row r="31" spans="2:16" s="11" customFormat="1" x14ac:dyDescent="0.3"/>
    <row r="32" spans="2:16" x14ac:dyDescent="0.3">
      <c r="D32" s="71"/>
    </row>
    <row r="33" spans="2:5" ht="17.399999999999999" x14ac:dyDescent="0.3">
      <c r="B33" s="80" t="s">
        <v>564</v>
      </c>
      <c r="D33" s="71"/>
    </row>
    <row r="38" spans="2:5" x14ac:dyDescent="0.3">
      <c r="E38" s="71"/>
    </row>
    <row r="40" spans="2:5" s="70" customFormat="1" ht="15" x14ac:dyDescent="0.25">
      <c r="C40" s="69" t="s">
        <v>565</v>
      </c>
    </row>
    <row r="42" spans="2:5" ht="15.6" x14ac:dyDescent="0.3">
      <c r="B42" s="70" t="s">
        <v>656</v>
      </c>
    </row>
    <row r="43" spans="2:5" ht="15" x14ac:dyDescent="0.3">
      <c r="B43" s="88" t="s">
        <v>606</v>
      </c>
    </row>
    <row r="44" spans="2:5" ht="15" x14ac:dyDescent="0.3">
      <c r="B44" s="88" t="s">
        <v>607</v>
      </c>
    </row>
    <row r="45" spans="2:5" ht="15" x14ac:dyDescent="0.3">
      <c r="B45" s="88" t="s">
        <v>608</v>
      </c>
    </row>
    <row r="46" spans="2:5" ht="15" x14ac:dyDescent="0.3">
      <c r="B46" s="88" t="s">
        <v>609</v>
      </c>
    </row>
    <row r="47" spans="2:5" ht="15" x14ac:dyDescent="0.3">
      <c r="B47" s="88" t="s">
        <v>610</v>
      </c>
    </row>
    <row r="48" spans="2:5" ht="15" x14ac:dyDescent="0.3">
      <c r="B48" s="88" t="s">
        <v>692</v>
      </c>
    </row>
    <row r="49" spans="2:3" ht="15.6" x14ac:dyDescent="0.3">
      <c r="B49" s="88"/>
      <c r="C49" s="70" t="s">
        <v>693</v>
      </c>
    </row>
    <row r="50" spans="2:3" ht="15.6" x14ac:dyDescent="0.3">
      <c r="B50" s="70"/>
    </row>
    <row r="52" spans="2:3" ht="17.399999999999999" x14ac:dyDescent="0.3">
      <c r="B52" s="80" t="s">
        <v>566</v>
      </c>
    </row>
    <row r="53" spans="2:3" s="70" customFormat="1" ht="15" x14ac:dyDescent="0.25">
      <c r="B53" s="70" t="s">
        <v>708</v>
      </c>
    </row>
    <row r="54" spans="2:3" s="70" customFormat="1" ht="15" x14ac:dyDescent="0.25">
      <c r="C54" s="69" t="s">
        <v>709</v>
      </c>
    </row>
    <row r="55" spans="2:3" s="70" customFormat="1" ht="15" x14ac:dyDescent="0.25">
      <c r="C55" s="69"/>
    </row>
    <row r="57" spans="2:3" ht="17.399999999999999" x14ac:dyDescent="0.3">
      <c r="B57" s="80" t="s">
        <v>688</v>
      </c>
    </row>
    <row r="58" spans="2:3" ht="15" x14ac:dyDescent="0.3">
      <c r="B58" s="72" t="s">
        <v>677</v>
      </c>
    </row>
    <row r="59" spans="2:3" s="70" customFormat="1" ht="15" x14ac:dyDescent="0.25">
      <c r="B59" s="73"/>
      <c r="C59" s="73" t="s">
        <v>678</v>
      </c>
    </row>
    <row r="60" spans="2:3" ht="15" x14ac:dyDescent="0.3">
      <c r="B60" s="72"/>
    </row>
    <row r="61" spans="2:3" x14ac:dyDescent="0.3">
      <c r="B61" s="187"/>
    </row>
    <row r="62" spans="2:3" ht="17.399999999999999" x14ac:dyDescent="0.3">
      <c r="B62" s="80" t="s">
        <v>679</v>
      </c>
    </row>
  </sheetData>
  <hyperlinks>
    <hyperlink ref="C10" location="Definitions!A1" display="tumour, intent of treatment and age"/>
    <hyperlink ref="C28" r:id="rId1"/>
    <hyperlink ref="C30" r:id="rId2"/>
    <hyperlink ref="C40" r:id="rId3"/>
    <hyperlink ref="C59" r:id="rId4"/>
    <hyperlink ref="C54" r:id="rId5"/>
  </hyperlinks>
  <pageMargins left="0.7" right="0.7" top="0.75" bottom="0.75" header="0.3" footer="0.3"/>
  <pageSetup paperSize="9" orientation="portrait" r:id="rId6"/>
  <drawing r:id="rId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H148"/>
  <sheetViews>
    <sheetView zoomScale="80" zoomScaleNormal="80" workbookViewId="0">
      <pane xSplit="2" ySplit="8" topLeftCell="C9" activePane="bottomRight" state="frozen"/>
      <selection pane="topRight" activeCell="C1" sqref="C1"/>
      <selection pane="bottomLeft" activeCell="A4" sqref="A4"/>
      <selection pane="bottomRight" activeCell="B1" sqref="B1"/>
    </sheetView>
  </sheetViews>
  <sheetFormatPr defaultColWidth="8.77734375" defaultRowHeight="14.4" x14ac:dyDescent="0.3"/>
  <cols>
    <col min="1" max="1" width="11.44140625" style="175" bestFit="1" customWidth="1"/>
    <col min="2" max="2" width="44.21875" style="175" customWidth="1"/>
    <col min="3" max="3" width="29.33203125" style="175" customWidth="1"/>
    <col min="4" max="4" width="30.88671875" style="175" customWidth="1"/>
    <col min="5" max="6" width="8.77734375" style="171"/>
    <col min="7" max="14" width="8.77734375" style="176"/>
    <col min="15" max="15" width="14.77734375" style="171" customWidth="1"/>
    <col min="16" max="16" width="15.21875" style="171" customWidth="1"/>
    <col min="17" max="18" width="8.77734375" style="171"/>
    <col min="19" max="26" width="8.77734375" style="176"/>
    <col min="27" max="28" width="15.44140625" style="171" bestFit="1" customWidth="1"/>
    <col min="29" max="29" width="37.21875" style="171" customWidth="1"/>
    <col min="30" max="34" width="8.77734375" style="171"/>
    <col min="35" max="16384" width="8.77734375" style="22"/>
  </cols>
  <sheetData>
    <row r="1" spans="1:34" s="3" customFormat="1" ht="24.6" x14ac:dyDescent="0.4">
      <c r="B1" s="23" t="s">
        <v>632</v>
      </c>
      <c r="C1" s="23"/>
      <c r="D1" s="23"/>
      <c r="E1" s="24"/>
      <c r="F1" s="24"/>
      <c r="G1" s="24"/>
      <c r="H1" s="24"/>
      <c r="I1" s="24"/>
      <c r="J1" s="24"/>
      <c r="K1" s="24"/>
      <c r="L1" s="24"/>
      <c r="M1" s="24"/>
    </row>
    <row r="2" spans="1:34" s="3" customFormat="1" x14ac:dyDescent="0.3"/>
    <row r="3" spans="1:34" s="3" customFormat="1" ht="17.399999999999999" x14ac:dyDescent="0.3">
      <c r="B3" s="63" t="s">
        <v>622</v>
      </c>
      <c r="C3" s="63"/>
      <c r="D3" s="63"/>
      <c r="E3" s="36"/>
      <c r="H3" s="63" t="s">
        <v>623</v>
      </c>
      <c r="I3" s="36"/>
      <c r="J3" s="36"/>
      <c r="M3" s="63" t="s">
        <v>624</v>
      </c>
      <c r="O3" s="63"/>
      <c r="Q3" s="63"/>
    </row>
    <row r="4" spans="1:34" s="3" customFormat="1" x14ac:dyDescent="0.3">
      <c r="Q4" s="115"/>
    </row>
    <row r="5" spans="1:34" s="3" customFormat="1" x14ac:dyDescent="0.3"/>
    <row r="6" spans="1:34" s="11" customFormat="1" ht="16.2" thickBot="1" x14ac:dyDescent="0.35">
      <c r="A6" s="188" t="str">
        <f ca="1">" " &amp; Trust_selected!$E$2 &amp; ", " &amp; Trust_selected!$E$12 &amp; ", " &amp; Trust_selected!$E$18 &amp;" "</f>
        <v xml:space="preserve"> All adults (ICD10 C00-C97, excl. C44), All intent, 18+ </v>
      </c>
      <c r="B6" s="160"/>
      <c r="C6" s="160"/>
      <c r="D6" s="160"/>
      <c r="E6" s="181"/>
      <c r="F6" s="181"/>
      <c r="G6" s="181"/>
      <c r="H6" s="181"/>
      <c r="I6" s="181"/>
      <c r="J6" s="181"/>
      <c r="K6" s="181"/>
      <c r="L6" s="181"/>
      <c r="M6" s="181"/>
      <c r="N6" s="181"/>
      <c r="O6" s="181"/>
      <c r="P6" s="181"/>
      <c r="Q6" s="329"/>
      <c r="R6" s="329"/>
      <c r="S6" s="329"/>
      <c r="T6" s="329"/>
      <c r="U6" s="329"/>
      <c r="V6" s="329"/>
      <c r="W6" s="329"/>
      <c r="X6" s="329"/>
      <c r="Y6" s="329"/>
      <c r="Z6" s="329"/>
      <c r="AA6" s="329"/>
      <c r="AB6" s="329"/>
      <c r="AC6" s="181"/>
      <c r="AD6" s="161"/>
      <c r="AE6" s="161"/>
      <c r="AF6" s="161"/>
      <c r="AG6" s="161"/>
      <c r="AH6" s="161"/>
    </row>
    <row r="7" spans="1:34" s="11" customFormat="1" ht="15" thickBot="1" x14ac:dyDescent="0.35">
      <c r="A7" s="160"/>
      <c r="B7" s="160"/>
      <c r="C7" s="160"/>
      <c r="D7" s="160"/>
      <c r="E7" s="330">
        <v>2015</v>
      </c>
      <c r="F7" s="331"/>
      <c r="G7" s="331"/>
      <c r="H7" s="331"/>
      <c r="I7" s="331"/>
      <c r="J7" s="331"/>
      <c r="K7" s="331"/>
      <c r="L7" s="331"/>
      <c r="M7" s="331"/>
      <c r="N7" s="331"/>
      <c r="O7" s="331"/>
      <c r="P7" s="332"/>
      <c r="Q7" s="330">
        <v>2016</v>
      </c>
      <c r="R7" s="331"/>
      <c r="S7" s="331"/>
      <c r="T7" s="331"/>
      <c r="U7" s="331"/>
      <c r="V7" s="331"/>
      <c r="W7" s="331"/>
      <c r="X7" s="331"/>
      <c r="Y7" s="331"/>
      <c r="Z7" s="331"/>
      <c r="AA7" s="331"/>
      <c r="AB7" s="332"/>
      <c r="AC7" s="180" t="s">
        <v>681</v>
      </c>
      <c r="AD7" s="161"/>
      <c r="AE7" s="161"/>
      <c r="AF7" s="161"/>
      <c r="AG7" s="161"/>
      <c r="AH7" s="161"/>
    </row>
    <row r="8" spans="1:34" s="11" customFormat="1" ht="53.4" x14ac:dyDescent="0.3">
      <c r="A8" s="162" t="s">
        <v>654</v>
      </c>
      <c r="B8" s="163" t="s">
        <v>664</v>
      </c>
      <c r="C8" s="162" t="s">
        <v>450</v>
      </c>
      <c r="D8" s="163" t="s">
        <v>698</v>
      </c>
      <c r="E8" s="164" t="s">
        <v>658</v>
      </c>
      <c r="F8" s="165" t="s">
        <v>659</v>
      </c>
      <c r="G8" s="166" t="s">
        <v>660</v>
      </c>
      <c r="H8" s="166" t="s">
        <v>662</v>
      </c>
      <c r="I8" s="166" t="s">
        <v>661</v>
      </c>
      <c r="J8" s="166" t="s">
        <v>663</v>
      </c>
      <c r="K8" s="166" t="s">
        <v>667</v>
      </c>
      <c r="L8" s="166" t="s">
        <v>665</v>
      </c>
      <c r="M8" s="166" t="s">
        <v>668</v>
      </c>
      <c r="N8" s="166" t="s">
        <v>666</v>
      </c>
      <c r="O8" s="165" t="s">
        <v>669</v>
      </c>
      <c r="P8" s="167" t="s">
        <v>670</v>
      </c>
      <c r="Q8" s="164" t="s">
        <v>658</v>
      </c>
      <c r="R8" s="165" t="s">
        <v>659</v>
      </c>
      <c r="S8" s="166" t="s">
        <v>660</v>
      </c>
      <c r="T8" s="166" t="s">
        <v>662</v>
      </c>
      <c r="U8" s="166" t="s">
        <v>661</v>
      </c>
      <c r="V8" s="166" t="s">
        <v>663</v>
      </c>
      <c r="W8" s="166" t="s">
        <v>667</v>
      </c>
      <c r="X8" s="166" t="s">
        <v>665</v>
      </c>
      <c r="Y8" s="166" t="s">
        <v>668</v>
      </c>
      <c r="Z8" s="166" t="s">
        <v>666</v>
      </c>
      <c r="AA8" s="165" t="s">
        <v>669</v>
      </c>
      <c r="AB8" s="167" t="s">
        <v>670</v>
      </c>
      <c r="AC8" s="179" t="s">
        <v>672</v>
      </c>
      <c r="AD8" s="161"/>
      <c r="AE8" s="161"/>
      <c r="AF8" s="161"/>
      <c r="AG8" s="161"/>
      <c r="AH8" s="161"/>
    </row>
    <row r="9" spans="1:34" x14ac:dyDescent="0.3">
      <c r="A9" s="168" t="str">
        <f>funnel_data!A3</f>
        <v>R0A</v>
      </c>
      <c r="B9" s="169" t="str">
        <f>INDEX(TrustCAHUB_map!$B$2:$B$139, MATCH(A9, TrustCAHUB_map!$A$2:$A$139, FALSE))</f>
        <v>Manchester University NHS Foundation Trust</v>
      </c>
      <c r="C9" s="239" t="str">
        <f>INDEX(TrustCAHUB_map!$C$2:$C$139,MATCH(B9,TrustCAHUB_map!$B$2:$B$139,FALSE))</f>
        <v>Greater Manchester</v>
      </c>
      <c r="D9" s="240" t="str">
        <f>INDEX(TrustCAHUB_map!$D$2:$D$139,MATCH(B9,TrustCAHUB_map!$B$2:$B$139,FALSE))</f>
        <v>North West</v>
      </c>
      <c r="E9" s="239">
        <f ca="1">funnel_data!E3</f>
        <v>523</v>
      </c>
      <c r="F9" s="241">
        <f ca="1">funnel_data!F3</f>
        <v>14</v>
      </c>
      <c r="G9" s="242">
        <f ca="1">funnel_data!G3</f>
        <v>2.676864244741874E-2</v>
      </c>
      <c r="H9" s="242">
        <f ca="1">funnel_data!Y3</f>
        <v>1.6011288727935436E-2</v>
      </c>
      <c r="I9" s="242">
        <f ca="1">funnel_data!Z3</f>
        <v>4.4427118856709642E-2</v>
      </c>
      <c r="J9" s="242">
        <f ca="1">funnel_data!H3</f>
        <v>4.1856794361209183E-2</v>
      </c>
      <c r="K9" s="242">
        <f ca="1">funnel_data!I3</f>
        <v>2.777349990206833E-2</v>
      </c>
      <c r="L9" s="242">
        <f ca="1">funnel_data!J3</f>
        <v>6.2621425065559136E-2</v>
      </c>
      <c r="M9" s="242">
        <f ca="1">funnel_data!K3</f>
        <v>2.202514052803E-2</v>
      </c>
      <c r="N9" s="242">
        <f ca="1">funnel_data!L3</f>
        <v>7.8118713445001819E-2</v>
      </c>
      <c r="O9" s="241" t="str">
        <f ca="1">IF(G9="","", IF(G9&gt;N9,"&gt;Upper 3SD Limit",""))</f>
        <v/>
      </c>
      <c r="P9" s="240" t="str">
        <f ca="1">IF(G9="","", IF(G9&lt;M9,"&lt;Lower 3SD Limit",""))</f>
        <v/>
      </c>
      <c r="Q9" s="239">
        <f ca="1">funnel_data!P3</f>
        <v>558</v>
      </c>
      <c r="R9" s="241">
        <f ca="1">funnel_data!Q3</f>
        <v>23</v>
      </c>
      <c r="S9" s="242">
        <f ca="1">funnel_data!R3</f>
        <v>4.1218637992831542E-2</v>
      </c>
      <c r="T9" s="242">
        <f ca="1">funnel_data!AA3</f>
        <v>2.7620873635769743E-2</v>
      </c>
      <c r="U9" s="242">
        <f ca="1">funnel_data!AB3</f>
        <v>6.109002165008439E-2</v>
      </c>
      <c r="V9" s="242">
        <f ca="1">funnel_data!S3</f>
        <v>4.2820310180952947E-2</v>
      </c>
      <c r="W9" s="242">
        <f ca="1">funnel_data!T3</f>
        <v>2.8916336658432767E-2</v>
      </c>
      <c r="X9" s="242">
        <f ca="1">funnel_data!U3</f>
        <v>6.2976229078855986E-2</v>
      </c>
      <c r="Y9" s="242">
        <f ca="1">funnel_data!V3</f>
        <v>2.3148472317553643E-2</v>
      </c>
      <c r="Z9" s="242">
        <f ca="1">funnel_data!W3</f>
        <v>7.7876757668624133E-2</v>
      </c>
      <c r="AA9" s="241" t="str">
        <f ca="1">IF(S9="","", IF(S9&gt;Z9,"&gt;Upper 3SD Limit",""))</f>
        <v/>
      </c>
      <c r="AB9" s="240" t="str">
        <f ca="1">IF(S9="","", IF(S9&lt;Y9,"&lt;Lower 3SD Limit",""))</f>
        <v/>
      </c>
      <c r="AC9" s="243" t="str">
        <f ca="1">funnel_data!AG3</f>
        <v>Change not statistically significant</v>
      </c>
    </row>
    <row r="10" spans="1:34" x14ac:dyDescent="0.3">
      <c r="A10" s="168" t="str">
        <f>funnel_data!A4</f>
        <v>R1F</v>
      </c>
      <c r="B10" s="169" t="str">
        <f>INDEX(TrustCAHUB_map!$B$2:$B$139, MATCH(A10, TrustCAHUB_map!$A$2:$A$139, FALSE))</f>
        <v>Isle of Wight NHS Trust</v>
      </c>
      <c r="C10" s="239" t="str">
        <f>INDEX(TrustCAHUB_map!$C$2:$C$139,MATCH(B10,TrustCAHUB_map!$B$2:$B$139,FALSE))</f>
        <v>Wessex</v>
      </c>
      <c r="D10" s="240" t="str">
        <f>INDEX(TrustCAHUB_map!$D$2:$D$139,MATCH(B10,TrustCAHUB_map!$B$2:$B$139,FALSE))</f>
        <v>Wessex</v>
      </c>
      <c r="E10" s="239">
        <f ca="1">funnel_data!E4</f>
        <v>356</v>
      </c>
      <c r="F10" s="241">
        <f ca="1">funnel_data!F4</f>
        <v>11</v>
      </c>
      <c r="G10" s="242">
        <f ca="1">funnel_data!G4</f>
        <v>3.0898876404494381E-2</v>
      </c>
      <c r="H10" s="242">
        <f ca="1">funnel_data!Y4</f>
        <v>1.7339423083726158E-2</v>
      </c>
      <c r="I10" s="242">
        <f ca="1">funnel_data!Z4</f>
        <v>5.447403305716475E-2</v>
      </c>
      <c r="J10" s="242">
        <f ca="1">funnel_data!H4</f>
        <v>4.1856794361209183E-2</v>
      </c>
      <c r="K10" s="242">
        <f ca="1">funnel_data!I4</f>
        <v>2.5485821976140396E-2</v>
      </c>
      <c r="L10" s="242">
        <f ca="1">funnel_data!J4</f>
        <v>6.800986497384244E-2</v>
      </c>
      <c r="M10" s="242">
        <f ca="1">funnel_data!K4</f>
        <v>1.9315487724429946E-2</v>
      </c>
      <c r="N10" s="242">
        <f ca="1">funnel_data!L4</f>
        <v>8.8334478355319504E-2</v>
      </c>
      <c r="O10" s="241" t="str">
        <f t="shared" ref="O10:O73" ca="1" si="0">IF(G10="","", IF(G10&gt;N10,"&gt;Upper 3SD Limit",""))</f>
        <v/>
      </c>
      <c r="P10" s="240" t="str">
        <f t="shared" ref="P10:P73" ca="1" si="1">IF(G10="","", IF(G10&lt;M10,"&lt;Lower 3SD Limit",""))</f>
        <v/>
      </c>
      <c r="Q10" s="239">
        <f ca="1">funnel_data!P4</f>
        <v>371</v>
      </c>
      <c r="R10" s="241">
        <f ca="1">funnel_data!Q4</f>
        <v>14</v>
      </c>
      <c r="S10" s="242">
        <f ca="1">funnel_data!R4</f>
        <v>3.7735849056603772E-2</v>
      </c>
      <c r="T10" s="242">
        <f ca="1">funnel_data!AA4</f>
        <v>2.2609327945920844E-2</v>
      </c>
      <c r="U10" s="242">
        <f ca="1">funnel_data!AB4</f>
        <v>6.2337142278776271E-2</v>
      </c>
      <c r="V10" s="242">
        <f ca="1">funnel_data!S4</f>
        <v>4.2820310180952947E-2</v>
      </c>
      <c r="W10" s="242">
        <f ca="1">funnel_data!T4</f>
        <v>2.6481729055844366E-2</v>
      </c>
      <c r="X10" s="242">
        <f ca="1">funnel_data!U4</f>
        <v>6.8529790888225584E-2</v>
      </c>
      <c r="Y10" s="242">
        <f ca="1">funnel_data!V4</f>
        <v>2.0232103430067056E-2</v>
      </c>
      <c r="Z10" s="242">
        <f ca="1">funnel_data!W4</f>
        <v>8.8353045145579581E-2</v>
      </c>
      <c r="AA10" s="241" t="str">
        <f t="shared" ref="AA10:AA73" ca="1" si="2">IF(S10="","", IF(S10&gt;Z10,"&gt;Upper 3SD Limit",""))</f>
        <v/>
      </c>
      <c r="AB10" s="240" t="str">
        <f t="shared" ref="AB10:AB73" ca="1" si="3">IF(S10="","", IF(S10&lt;Y10,"&lt;Lower 3SD Limit",""))</f>
        <v/>
      </c>
      <c r="AC10" s="243" t="str">
        <f ca="1">funnel_data!AG4</f>
        <v>Change not statistically significant</v>
      </c>
    </row>
    <row r="11" spans="1:34" x14ac:dyDescent="0.3">
      <c r="A11" s="168" t="str">
        <f>funnel_data!A5</f>
        <v>R1H</v>
      </c>
      <c r="B11" s="169" t="str">
        <f>INDEX(TrustCAHUB_map!$B$2:$B$139, MATCH(A11, TrustCAHUB_map!$A$2:$A$139, FALSE))</f>
        <v>Barts Health NHS Trust</v>
      </c>
      <c r="C11" s="239" t="str">
        <f>INDEX(TrustCAHUB_map!$C$2:$C$139,MATCH(B11,TrustCAHUB_map!$B$2:$B$139,FALSE))</f>
        <v>North Central and North East London</v>
      </c>
      <c r="D11" s="240" t="str">
        <f>INDEX(TrustCAHUB_map!$D$2:$D$139,MATCH(B11,TrustCAHUB_map!$B$2:$B$139,FALSE))</f>
        <v>London</v>
      </c>
      <c r="E11" s="239">
        <f ca="1">funnel_data!E5</f>
        <v>2171</v>
      </c>
      <c r="F11" s="241">
        <f ca="1">funnel_data!F5</f>
        <v>114</v>
      </c>
      <c r="G11" s="242">
        <f ca="1">funnel_data!G5</f>
        <v>5.25103638876094E-2</v>
      </c>
      <c r="H11" s="242">
        <f ca="1">funnel_data!Y5</f>
        <v>4.3893097457754653E-2</v>
      </c>
      <c r="I11" s="242">
        <f ca="1">funnel_data!Z5</f>
        <v>6.270844716536926E-2</v>
      </c>
      <c r="J11" s="242">
        <f ca="1">funnel_data!H5</f>
        <v>4.1856794361209183E-2</v>
      </c>
      <c r="K11" s="242">
        <f ca="1">funnel_data!I5</f>
        <v>3.4210562029884942E-2</v>
      </c>
      <c r="L11" s="242">
        <f ca="1">funnel_data!J5</f>
        <v>5.1121538071736368E-2</v>
      </c>
      <c r="M11" s="242">
        <f ca="1">funnel_data!K5</f>
        <v>3.0459516128560508E-2</v>
      </c>
      <c r="N11" s="242">
        <f ca="1">funnel_data!L5</f>
        <v>5.7266789346263745E-2</v>
      </c>
      <c r="O11" s="241" t="str">
        <f t="shared" ca="1" si="0"/>
        <v/>
      </c>
      <c r="P11" s="240" t="str">
        <f t="shared" ca="1" si="1"/>
        <v/>
      </c>
      <c r="Q11" s="239">
        <f ca="1">funnel_data!P5</f>
        <v>2431</v>
      </c>
      <c r="R11" s="241">
        <f ca="1">funnel_data!Q5</f>
        <v>138</v>
      </c>
      <c r="S11" s="242">
        <f ca="1">funnel_data!R5</f>
        <v>5.6766762649115593E-2</v>
      </c>
      <c r="T11" s="242">
        <f ca="1">funnel_data!AA5</f>
        <v>4.8248350191810216E-2</v>
      </c>
      <c r="U11" s="242">
        <f ca="1">funnel_data!AB5</f>
        <v>6.6683756704477903E-2</v>
      </c>
      <c r="V11" s="242">
        <f ca="1">funnel_data!S5</f>
        <v>4.2820310180952947E-2</v>
      </c>
      <c r="W11" s="242">
        <f ca="1">funnel_data!T5</f>
        <v>3.5467746922074564E-2</v>
      </c>
      <c r="X11" s="242">
        <f ca="1">funnel_data!U5</f>
        <v>5.1615514715887108E-2</v>
      </c>
      <c r="Y11" s="242">
        <f ca="1">funnel_data!V5</f>
        <v>3.1819624158311278E-2</v>
      </c>
      <c r="Z11" s="242">
        <f ca="1">funnel_data!W5</f>
        <v>5.7398684574220933E-2</v>
      </c>
      <c r="AA11" s="241" t="str">
        <f t="shared" ca="1" si="2"/>
        <v/>
      </c>
      <c r="AB11" s="240" t="str">
        <f t="shared" ca="1" si="3"/>
        <v/>
      </c>
      <c r="AC11" s="243" t="str">
        <f ca="1">funnel_data!AG5</f>
        <v>Change not statistically significant</v>
      </c>
    </row>
    <row r="12" spans="1:34" x14ac:dyDescent="0.3">
      <c r="A12" s="168" t="str">
        <f>funnel_data!A6</f>
        <v>R1K</v>
      </c>
      <c r="B12" s="169" t="str">
        <f>INDEX(TrustCAHUB_map!$B$2:$B$139, MATCH(A12, TrustCAHUB_map!$A$2:$A$139, FALSE))</f>
        <v>London North West University Healthcare NHS Trust</v>
      </c>
      <c r="C12" s="239" t="str">
        <f>INDEX(TrustCAHUB_map!$C$2:$C$139,MATCH(B12,TrustCAHUB_map!$B$2:$B$139,FALSE))</f>
        <v>North West and South West London</v>
      </c>
      <c r="D12" s="240" t="str">
        <f>INDEX(TrustCAHUB_map!$D$2:$D$139,MATCH(B12,TrustCAHUB_map!$B$2:$B$139,FALSE))</f>
        <v>London</v>
      </c>
      <c r="E12" s="239">
        <f ca="1">funnel_data!E6</f>
        <v>220</v>
      </c>
      <c r="F12" s="241">
        <f ca="1">funnel_data!F6</f>
        <v>10</v>
      </c>
      <c r="G12" s="242">
        <f ca="1">funnel_data!G6</f>
        <v>4.5454545454545456E-2</v>
      </c>
      <c r="H12" s="242">
        <f ca="1">funnel_data!Y6</f>
        <v>2.4874572352443444E-2</v>
      </c>
      <c r="I12" s="242">
        <f ca="1">funnel_data!Z6</f>
        <v>8.163589691586165E-2</v>
      </c>
      <c r="J12" s="242">
        <f ca="1">funnel_data!H6</f>
        <v>4.1856794361209183E-2</v>
      </c>
      <c r="K12" s="242">
        <f ca="1">funnel_data!I6</f>
        <v>2.2331440145647696E-2</v>
      </c>
      <c r="L12" s="242">
        <f ca="1">funnel_data!J6</f>
        <v>7.7107580657152328E-2</v>
      </c>
      <c r="M12" s="242">
        <f ca="1">funnel_data!K6</f>
        <v>1.584225617424715E-2</v>
      </c>
      <c r="N12" s="242">
        <f ca="1">funnel_data!L6</f>
        <v>0.1059891812038108</v>
      </c>
      <c r="O12" s="241" t="str">
        <f t="shared" ca="1" si="0"/>
        <v/>
      </c>
      <c r="P12" s="240" t="str">
        <f t="shared" ca="1" si="1"/>
        <v/>
      </c>
      <c r="Q12" s="239">
        <f ca="1">funnel_data!P6</f>
        <v>379</v>
      </c>
      <c r="R12" s="241">
        <f ca="1">funnel_data!Q6</f>
        <v>21</v>
      </c>
      <c r="S12" s="242">
        <f ca="1">funnel_data!R6</f>
        <v>5.5408970976253295E-2</v>
      </c>
      <c r="T12" s="242">
        <f ca="1">funnel_data!AA6</f>
        <v>3.6523241483552252E-2</v>
      </c>
      <c r="U12" s="242">
        <f ca="1">funnel_data!AB6</f>
        <v>8.3216817395923015E-2</v>
      </c>
      <c r="V12" s="242">
        <f ca="1">funnel_data!S6</f>
        <v>4.2820310180952947E-2</v>
      </c>
      <c r="W12" s="242">
        <f ca="1">funnel_data!T6</f>
        <v>2.6615441098728002E-2</v>
      </c>
      <c r="X12" s="242">
        <f ca="1">funnel_data!U6</f>
        <v>6.8200261053708772E-2</v>
      </c>
      <c r="Y12" s="242">
        <f ca="1">funnel_data!V6</f>
        <v>2.0387753521611148E-2</v>
      </c>
      <c r="Z12" s="242">
        <f ca="1">funnel_data!W6</f>
        <v>8.7724980848980644E-2</v>
      </c>
      <c r="AA12" s="241" t="str">
        <f t="shared" ca="1" si="2"/>
        <v/>
      </c>
      <c r="AB12" s="240" t="str">
        <f t="shared" ca="1" si="3"/>
        <v/>
      </c>
      <c r="AC12" s="243" t="str">
        <f ca="1">funnel_data!AG6</f>
        <v>Change not statistically significant</v>
      </c>
    </row>
    <row r="13" spans="1:34" x14ac:dyDescent="0.3">
      <c r="A13" s="168" t="str">
        <f>funnel_data!A7</f>
        <v>RA2</v>
      </c>
      <c r="B13" s="169" t="str">
        <f>INDEX(TrustCAHUB_map!$B$2:$B$139, MATCH(A13, TrustCAHUB_map!$A$2:$A$139, FALSE))</f>
        <v>Royal Surrey County Hospital NHS Foundation Trust</v>
      </c>
      <c r="C13" s="239" t="str">
        <f>INDEX(TrustCAHUB_map!$C$2:$C$139,MATCH(B13,TrustCAHUB_map!$B$2:$B$139,FALSE))</f>
        <v>Surrey and Sussex</v>
      </c>
      <c r="D13" s="240" t="str">
        <f>INDEX(TrustCAHUB_map!$D$2:$D$139,MATCH(B13,TrustCAHUB_map!$B$2:$B$139,FALSE))</f>
        <v>South East</v>
      </c>
      <c r="E13" s="239">
        <f ca="1">funnel_data!E7</f>
        <v>2138</v>
      </c>
      <c r="F13" s="241">
        <f ca="1">funnel_data!F7</f>
        <v>79</v>
      </c>
      <c r="G13" s="242">
        <f ca="1">funnel_data!G7</f>
        <v>3.6950420954162767E-2</v>
      </c>
      <c r="H13" s="242">
        <f ca="1">funnel_data!Y7</f>
        <v>2.9748936512943941E-2</v>
      </c>
      <c r="I13" s="242">
        <f ca="1">funnel_data!Z7</f>
        <v>4.5812892843839839E-2</v>
      </c>
      <c r="J13" s="242">
        <f ca="1">funnel_data!H7</f>
        <v>4.1856794361209183E-2</v>
      </c>
      <c r="K13" s="242">
        <f ca="1">funnel_data!I7</f>
        <v>3.4157540113629668E-2</v>
      </c>
      <c r="L13" s="242">
        <f ca="1">funnel_data!J7</f>
        <v>5.1199496881323865E-2</v>
      </c>
      <c r="M13" s="242">
        <f ca="1">funnel_data!K7</f>
        <v>3.0385431715823929E-2</v>
      </c>
      <c r="N13" s="242">
        <f ca="1">funnel_data!L7</f>
        <v>5.7402534578897296E-2</v>
      </c>
      <c r="O13" s="241" t="str">
        <f t="shared" ca="1" si="0"/>
        <v/>
      </c>
      <c r="P13" s="240" t="str">
        <f t="shared" ca="1" si="1"/>
        <v/>
      </c>
      <c r="Q13" s="239">
        <f ca="1">funnel_data!P7</f>
        <v>2416</v>
      </c>
      <c r="R13" s="241">
        <f ca="1">funnel_data!Q7</f>
        <v>130</v>
      </c>
      <c r="S13" s="242">
        <f ca="1">funnel_data!R7</f>
        <v>5.3807947019867547E-2</v>
      </c>
      <c r="T13" s="242">
        <f ca="1">funnel_data!AA7</f>
        <v>4.5498247401179193E-2</v>
      </c>
      <c r="U13" s="242">
        <f ca="1">funnel_data!AB7</f>
        <v>6.3534291841816012E-2</v>
      </c>
      <c r="V13" s="242">
        <f ca="1">funnel_data!S7</f>
        <v>4.2820310180952947E-2</v>
      </c>
      <c r="W13" s="242">
        <f ca="1">funnel_data!T7</f>
        <v>3.5447032516703759E-2</v>
      </c>
      <c r="X13" s="242">
        <f ca="1">funnel_data!U7</f>
        <v>5.1645171697970706E-2</v>
      </c>
      <c r="Y13" s="242">
        <f ca="1">funnel_data!V7</f>
        <v>3.1790425320374995E-2</v>
      </c>
      <c r="Z13" s="242">
        <f ca="1">funnel_data!W7</f>
        <v>5.7450008431327929E-2</v>
      </c>
      <c r="AA13" s="241" t="str">
        <f t="shared" ca="1" si="2"/>
        <v/>
      </c>
      <c r="AB13" s="240" t="str">
        <f t="shared" ca="1" si="3"/>
        <v/>
      </c>
      <c r="AC13" s="243" t="str">
        <f ca="1">funnel_data!AG7</f>
        <v>Increased</v>
      </c>
    </row>
    <row r="14" spans="1:34" x14ac:dyDescent="0.3">
      <c r="A14" s="168" t="str">
        <f>funnel_data!A8</f>
        <v>RA3</v>
      </c>
      <c r="B14" s="169" t="str">
        <f>INDEX(TrustCAHUB_map!$B$2:$B$139, MATCH(A14, TrustCAHUB_map!$A$2:$A$139, FALSE))</f>
        <v>Weston Area Health NHS Trust</v>
      </c>
      <c r="C14" s="239" t="str">
        <f>INDEX(TrustCAHUB_map!$C$2:$C$139,MATCH(B14,TrustCAHUB_map!$B$2:$B$139,FALSE))</f>
        <v>Somerset, Wiltshire, Avon and Gloucester</v>
      </c>
      <c r="D14" s="240" t="str">
        <f>INDEX(TrustCAHUB_map!$D$2:$D$139,MATCH(B14,TrustCAHUB_map!$B$2:$B$139,FALSE))</f>
        <v>South West</v>
      </c>
      <c r="E14" s="239">
        <f ca="1">funnel_data!E8</f>
        <v>234</v>
      </c>
      <c r="F14" s="241">
        <f ca="1">funnel_data!F8</f>
        <v>5</v>
      </c>
      <c r="G14" s="242">
        <f ca="1">funnel_data!G8</f>
        <v>2.1367521367521368E-2</v>
      </c>
      <c r="H14" s="242">
        <f ca="1">funnel_data!Y8</f>
        <v>9.1606404802439794E-3</v>
      </c>
      <c r="I14" s="242">
        <f ca="1">funnel_data!Z8</f>
        <v>4.9035516276131438E-2</v>
      </c>
      <c r="J14" s="242">
        <f ca="1">funnel_data!H8</f>
        <v>4.1856794361209183E-2</v>
      </c>
      <c r="K14" s="242">
        <f ca="1">funnel_data!I8</f>
        <v>2.275143969687457E-2</v>
      </c>
      <c r="L14" s="242">
        <f ca="1">funnel_data!J8</f>
        <v>7.5761939632249933E-2</v>
      </c>
      <c r="M14" s="242">
        <f ca="1">funnel_data!K8</f>
        <v>1.6286794736710242E-2</v>
      </c>
      <c r="N14" s="242">
        <f ca="1">funnel_data!L8</f>
        <v>0.10335350597123458</v>
      </c>
      <c r="O14" s="241" t="str">
        <f t="shared" ca="1" si="0"/>
        <v/>
      </c>
      <c r="P14" s="240" t="str">
        <f t="shared" ca="1" si="1"/>
        <v/>
      </c>
      <c r="Q14" s="239">
        <f ca="1">funnel_data!P8</f>
        <v>261</v>
      </c>
      <c r="R14" s="241">
        <f ca="1">funnel_data!Q8</f>
        <v>8</v>
      </c>
      <c r="S14" s="242">
        <f ca="1">funnel_data!R8</f>
        <v>3.0651340996168581E-2</v>
      </c>
      <c r="T14" s="242">
        <f ca="1">funnel_data!AA8</f>
        <v>1.5611730823629221E-2</v>
      </c>
      <c r="U14" s="242">
        <f ca="1">funnel_data!AB8</f>
        <v>5.9306519925500671E-2</v>
      </c>
      <c r="V14" s="242">
        <f ca="1">funnel_data!S8</f>
        <v>4.2820310180952947E-2</v>
      </c>
      <c r="W14" s="242">
        <f ca="1">funnel_data!T8</f>
        <v>2.4183253832679E-2</v>
      </c>
      <c r="X14" s="242">
        <f ca="1">funnel_data!U8</f>
        <v>7.4720399953045913E-2</v>
      </c>
      <c r="Y14" s="242">
        <f ca="1">funnel_data!V8</f>
        <v>1.7640344811297122E-2</v>
      </c>
      <c r="Z14" s="242">
        <f ca="1">funnel_data!W8</f>
        <v>0.10027359436666072</v>
      </c>
      <c r="AA14" s="241" t="str">
        <f t="shared" ca="1" si="2"/>
        <v/>
      </c>
      <c r="AB14" s="240" t="str">
        <f t="shared" ca="1" si="3"/>
        <v/>
      </c>
      <c r="AC14" s="243" t="str">
        <f ca="1">funnel_data!AG8</f>
        <v>Change not statistically significant</v>
      </c>
    </row>
    <row r="15" spans="1:34" x14ac:dyDescent="0.3">
      <c r="A15" s="168" t="str">
        <f>funnel_data!A9</f>
        <v>RA4</v>
      </c>
      <c r="B15" s="169" t="str">
        <f>INDEX(TrustCAHUB_map!$B$2:$B$139, MATCH(A15, TrustCAHUB_map!$A$2:$A$139, FALSE))</f>
        <v>Yeovil District Hospital NHS Foundation Trust</v>
      </c>
      <c r="C15" s="239" t="str">
        <f>INDEX(TrustCAHUB_map!$C$2:$C$139,MATCH(B15,TrustCAHUB_map!$B$2:$B$139,FALSE))</f>
        <v>Somerset, Wiltshire, Avon and Gloucester</v>
      </c>
      <c r="D15" s="240" t="str">
        <f>INDEX(TrustCAHUB_map!$D$2:$D$139,MATCH(B15,TrustCAHUB_map!$B$2:$B$139,FALSE))</f>
        <v>South West</v>
      </c>
      <c r="E15" s="239">
        <f ca="1">funnel_data!E9</f>
        <v>344</v>
      </c>
      <c r="F15" s="241">
        <f ca="1">funnel_data!F9</f>
        <v>7</v>
      </c>
      <c r="G15" s="242">
        <f ca="1">funnel_data!G9</f>
        <v>2.0348837209302327E-2</v>
      </c>
      <c r="H15" s="242">
        <f ca="1">funnel_data!Y9</f>
        <v>9.8911802376276618E-3</v>
      </c>
      <c r="I15" s="242">
        <f ca="1">funnel_data!Z9</f>
        <v>4.140074707081623E-2</v>
      </c>
      <c r="J15" s="242">
        <f ca="1">funnel_data!H9</f>
        <v>4.1856794361209183E-2</v>
      </c>
      <c r="K15" s="242">
        <f ca="1">funnel_data!I9</f>
        <v>2.527118141837599E-2</v>
      </c>
      <c r="L15" s="242">
        <f ca="1">funnel_data!J9</f>
        <v>6.8561972869414553E-2</v>
      </c>
      <c r="M15" s="242">
        <f ca="1">funnel_data!K9</f>
        <v>1.9069388283785474E-2</v>
      </c>
      <c r="N15" s="242">
        <f ca="1">funnel_data!L9</f>
        <v>8.9393014700824919E-2</v>
      </c>
      <c r="O15" s="241" t="str">
        <f t="shared" ca="1" si="0"/>
        <v/>
      </c>
      <c r="P15" s="240" t="str">
        <f t="shared" ca="1" si="1"/>
        <v/>
      </c>
      <c r="Q15" s="239">
        <f ca="1">funnel_data!P9</f>
        <v>366</v>
      </c>
      <c r="R15" s="241">
        <f ca="1">funnel_data!Q9</f>
        <v>11</v>
      </c>
      <c r="S15" s="242">
        <f ca="1">funnel_data!R9</f>
        <v>3.0054644808743168E-2</v>
      </c>
      <c r="T15" s="242">
        <f ca="1">funnel_data!AA9</f>
        <v>1.6863372114244785E-2</v>
      </c>
      <c r="U15" s="242">
        <f ca="1">funnel_data!AB9</f>
        <v>5.3008347792696565E-2</v>
      </c>
      <c r="V15" s="242">
        <f ca="1">funnel_data!S9</f>
        <v>4.2820310180952947E-2</v>
      </c>
      <c r="W15" s="242">
        <f ca="1">funnel_data!T9</f>
        <v>2.6396330229493264E-2</v>
      </c>
      <c r="X15" s="242">
        <f ca="1">funnel_data!U9</f>
        <v>6.8741877728880157E-2</v>
      </c>
      <c r="Y15" s="242">
        <f ca="1">funnel_data!V9</f>
        <v>2.0132971408324641E-2</v>
      </c>
      <c r="Z15" s="242">
        <f ca="1">funnel_data!W9</f>
        <v>8.8757656714372732E-2</v>
      </c>
      <c r="AA15" s="241" t="str">
        <f t="shared" ca="1" si="2"/>
        <v/>
      </c>
      <c r="AB15" s="240" t="str">
        <f t="shared" ca="1" si="3"/>
        <v/>
      </c>
      <c r="AC15" s="243" t="str">
        <f ca="1">funnel_data!AG9</f>
        <v>Change not statistically significant</v>
      </c>
    </row>
    <row r="16" spans="1:34" x14ac:dyDescent="0.3">
      <c r="A16" s="168" t="str">
        <f>funnel_data!A10</f>
        <v>RA7</v>
      </c>
      <c r="B16" s="169" t="str">
        <f>INDEX(TrustCAHUB_map!$B$2:$B$139, MATCH(A16, TrustCAHUB_map!$A$2:$A$139, FALSE))</f>
        <v>University Hospitals Bristol NHS Foundation Trust</v>
      </c>
      <c r="C16" s="239" t="str">
        <f>INDEX(TrustCAHUB_map!$C$2:$C$139,MATCH(B16,TrustCAHUB_map!$B$2:$B$139,FALSE))</f>
        <v>Somerset, Wiltshire, Avon and Gloucester</v>
      </c>
      <c r="D16" s="240" t="str">
        <f>INDEX(TrustCAHUB_map!$D$2:$D$139,MATCH(B16,TrustCAHUB_map!$B$2:$B$139,FALSE))</f>
        <v>South West</v>
      </c>
      <c r="E16" s="239">
        <f ca="1">funnel_data!E10</f>
        <v>1828</v>
      </c>
      <c r="F16" s="241">
        <f ca="1">funnel_data!F10</f>
        <v>98</v>
      </c>
      <c r="G16" s="242">
        <f ca="1">funnel_data!G10</f>
        <v>5.3610503282275714E-2</v>
      </c>
      <c r="H16" s="242">
        <f ca="1">funnel_data!Y10</f>
        <v>4.4189336908863661E-2</v>
      </c>
      <c r="I16" s="242">
        <f ca="1">funnel_data!Z10</f>
        <v>6.4903869743063738E-2</v>
      </c>
      <c r="J16" s="242">
        <f ca="1">funnel_data!H10</f>
        <v>4.1856794361209183E-2</v>
      </c>
      <c r="K16" s="242">
        <f ca="1">funnel_data!I10</f>
        <v>3.3596521818082932E-2</v>
      </c>
      <c r="L16" s="242">
        <f ca="1">funnel_data!J10</f>
        <v>5.2038633636723196E-2</v>
      </c>
      <c r="M16" s="242">
        <f ca="1">funnel_data!K10</f>
        <v>2.9606043203075166E-2</v>
      </c>
      <c r="N16" s="242">
        <f ca="1">funnel_data!L10</f>
        <v>5.8869282621342174E-2</v>
      </c>
      <c r="O16" s="241" t="str">
        <f t="shared" ca="1" si="0"/>
        <v/>
      </c>
      <c r="P16" s="240" t="str">
        <f t="shared" ca="1" si="1"/>
        <v/>
      </c>
      <c r="Q16" s="239">
        <f ca="1">funnel_data!P10</f>
        <v>1885</v>
      </c>
      <c r="R16" s="241">
        <f ca="1">funnel_data!Q10</f>
        <v>112</v>
      </c>
      <c r="S16" s="242">
        <f ca="1">funnel_data!R10</f>
        <v>5.9416445623342175E-2</v>
      </c>
      <c r="T16" s="242">
        <f ca="1">funnel_data!AA10</f>
        <v>4.961379138027646E-2</v>
      </c>
      <c r="U16" s="242">
        <f ca="1">funnel_data!AB10</f>
        <v>7.1011186304694454E-2</v>
      </c>
      <c r="V16" s="242">
        <f ca="1">funnel_data!S10</f>
        <v>4.2820310180952947E-2</v>
      </c>
      <c r="W16" s="242">
        <f ca="1">funnel_data!T10</f>
        <v>3.4572722063271409E-2</v>
      </c>
      <c r="X16" s="242">
        <f ca="1">funnel_data!U10</f>
        <v>5.2927558204905988E-2</v>
      </c>
      <c r="Y16" s="242">
        <f ca="1">funnel_data!V10</f>
        <v>3.0567879128132663E-2</v>
      </c>
      <c r="Z16" s="242">
        <f ca="1">funnel_data!W10</f>
        <v>5.9681502173058544E-2</v>
      </c>
      <c r="AA16" s="241" t="str">
        <f t="shared" ca="1" si="2"/>
        <v/>
      </c>
      <c r="AB16" s="240" t="str">
        <f t="shared" ca="1" si="3"/>
        <v/>
      </c>
      <c r="AC16" s="243" t="str">
        <f ca="1">funnel_data!AG10</f>
        <v>Change not statistically significant</v>
      </c>
    </row>
    <row r="17" spans="1:29" x14ac:dyDescent="0.3">
      <c r="A17" s="168" t="str">
        <f>funnel_data!A11</f>
        <v>RA9</v>
      </c>
      <c r="B17" s="169" t="str">
        <f>INDEX(TrustCAHUB_map!$B$2:$B$139, MATCH(A17, TrustCAHUB_map!$A$2:$A$139, FALSE))</f>
        <v>Torbay and South Devon NHS Foundation Trust</v>
      </c>
      <c r="C17" s="239" t="str">
        <f>INDEX(TrustCAHUB_map!$C$2:$C$139,MATCH(B17,TrustCAHUB_map!$B$2:$B$139,FALSE))</f>
        <v>Peninsula</v>
      </c>
      <c r="D17" s="240" t="str">
        <f>INDEX(TrustCAHUB_map!$D$2:$D$139,MATCH(B17,TrustCAHUB_map!$B$2:$B$139,FALSE))</f>
        <v>South West</v>
      </c>
      <c r="E17" s="239">
        <f ca="1">funnel_data!E11</f>
        <v>713</v>
      </c>
      <c r="F17" s="241">
        <f ca="1">funnel_data!F11</f>
        <v>23</v>
      </c>
      <c r="G17" s="242">
        <f ca="1">funnel_data!G11</f>
        <v>3.2258064516129031E-2</v>
      </c>
      <c r="H17" s="242">
        <f ca="1">funnel_data!Y11</f>
        <v>2.1589911857297302E-2</v>
      </c>
      <c r="I17" s="242">
        <f ca="1">funnel_data!Z11</f>
        <v>4.7939351841666748E-2</v>
      </c>
      <c r="J17" s="242">
        <f ca="1">funnel_data!H11</f>
        <v>4.1856794361209183E-2</v>
      </c>
      <c r="K17" s="242">
        <f ca="1">funnel_data!I11</f>
        <v>2.9447548605848081E-2</v>
      </c>
      <c r="L17" s="242">
        <f ca="1">funnel_data!J11</f>
        <v>5.9176477621263046E-2</v>
      </c>
      <c r="M17" s="242">
        <f ca="1">funnel_data!K11</f>
        <v>2.41063629721989E-2</v>
      </c>
      <c r="N17" s="242">
        <f ca="1">funnel_data!L11</f>
        <v>7.1717024228659831E-2</v>
      </c>
      <c r="O17" s="241" t="str">
        <f t="shared" ca="1" si="0"/>
        <v/>
      </c>
      <c r="P17" s="240" t="str">
        <f t="shared" ca="1" si="1"/>
        <v/>
      </c>
      <c r="Q17" s="239">
        <f ca="1">funnel_data!P11</f>
        <v>734</v>
      </c>
      <c r="R17" s="241">
        <f ca="1">funnel_data!Q11</f>
        <v>23</v>
      </c>
      <c r="S17" s="242">
        <f ca="1">funnel_data!R11</f>
        <v>3.1335149863760216E-2</v>
      </c>
      <c r="T17" s="242">
        <f ca="1">funnel_data!AA11</f>
        <v>2.096958313111965E-2</v>
      </c>
      <c r="U17" s="242">
        <f ca="1">funnel_data!AB11</f>
        <v>4.6580780466443254E-2</v>
      </c>
      <c r="V17" s="242">
        <f ca="1">funnel_data!S11</f>
        <v>4.2820310180952947E-2</v>
      </c>
      <c r="W17" s="242">
        <f ca="1">funnel_data!T11</f>
        <v>3.0399792416135343E-2</v>
      </c>
      <c r="X17" s="242">
        <f ca="1">funnel_data!U11</f>
        <v>6.0001474394571618E-2</v>
      </c>
      <c r="Y17" s="242">
        <f ca="1">funnel_data!V11</f>
        <v>2.5009269217059475E-2</v>
      </c>
      <c r="Z17" s="242">
        <f ca="1">funnel_data!W11</f>
        <v>7.237438493463165E-2</v>
      </c>
      <c r="AA17" s="241" t="str">
        <f t="shared" ca="1" si="2"/>
        <v/>
      </c>
      <c r="AB17" s="240" t="str">
        <f t="shared" ca="1" si="3"/>
        <v/>
      </c>
      <c r="AC17" s="243" t="str">
        <f ca="1">funnel_data!AG11</f>
        <v>Change not statistically significant</v>
      </c>
    </row>
    <row r="18" spans="1:29" x14ac:dyDescent="0.3">
      <c r="A18" s="168" t="str">
        <f>funnel_data!A12</f>
        <v>RAE</v>
      </c>
      <c r="B18" s="169" t="str">
        <f>INDEX(TrustCAHUB_map!$B$2:$B$139, MATCH(A18, TrustCAHUB_map!$A$2:$A$139, FALSE))</f>
        <v>Bradford Teaching Hospitals NHS Foundation Trust</v>
      </c>
      <c r="C18" s="239" t="str">
        <f>INDEX(TrustCAHUB_map!$C$2:$C$139,MATCH(B18,TrustCAHUB_map!$B$2:$B$139,FALSE))</f>
        <v>West Yorkshire</v>
      </c>
      <c r="D18" s="240" t="str">
        <f>INDEX(TrustCAHUB_map!$D$2:$D$139,MATCH(B18,TrustCAHUB_map!$B$2:$B$139,FALSE))</f>
        <v>Yorkshire and Humber</v>
      </c>
      <c r="E18" s="239">
        <f ca="1">funnel_data!E12</f>
        <v>583</v>
      </c>
      <c r="F18" s="241">
        <f ca="1">funnel_data!F12</f>
        <v>20</v>
      </c>
      <c r="G18" s="242">
        <f ca="1">funnel_data!G12</f>
        <v>3.430531732418525E-2</v>
      </c>
      <c r="H18" s="242">
        <f ca="1">funnel_data!Y12</f>
        <v>2.2315414205819971E-2</v>
      </c>
      <c r="I18" s="242">
        <f ca="1">funnel_data!Z12</f>
        <v>5.239208670728375E-2</v>
      </c>
      <c r="J18" s="242">
        <f ca="1">funnel_data!H12</f>
        <v>4.1856794361209183E-2</v>
      </c>
      <c r="K18" s="242">
        <f ca="1">funnel_data!I12</f>
        <v>2.8377740004801481E-2</v>
      </c>
      <c r="L18" s="242">
        <f ca="1">funnel_data!J12</f>
        <v>6.1334070175611613E-2</v>
      </c>
      <c r="M18" s="242">
        <f ca="1">funnel_data!K12</f>
        <v>2.2766905614113923E-2</v>
      </c>
      <c r="N18" s="242">
        <f ca="1">funnel_data!L12</f>
        <v>7.5713262560828901E-2</v>
      </c>
      <c r="O18" s="241" t="str">
        <f t="shared" ca="1" si="0"/>
        <v/>
      </c>
      <c r="P18" s="240" t="str">
        <f t="shared" ca="1" si="1"/>
        <v/>
      </c>
      <c r="Q18" s="239">
        <f ca="1">funnel_data!P12</f>
        <v>616</v>
      </c>
      <c r="R18" s="241">
        <f ca="1">funnel_data!Q12</f>
        <v>20</v>
      </c>
      <c r="S18" s="242">
        <f ca="1">funnel_data!R12</f>
        <v>3.2467532467532464E-2</v>
      </c>
      <c r="T18" s="242">
        <f ca="1">funnel_data!AA12</f>
        <v>2.111445439161113E-2</v>
      </c>
      <c r="U18" s="242">
        <f ca="1">funnel_data!AB12</f>
        <v>4.9615662474250935E-2</v>
      </c>
      <c r="V18" s="242">
        <f ca="1">funnel_data!S12</f>
        <v>4.2820310180952947E-2</v>
      </c>
      <c r="W18" s="242">
        <f ca="1">funnel_data!T12</f>
        <v>2.9465742217038435E-2</v>
      </c>
      <c r="X18" s="242">
        <f ca="1">funnel_data!U12</f>
        <v>6.1841814653836376E-2</v>
      </c>
      <c r="Y18" s="242">
        <f ca="1">funnel_data!V12</f>
        <v>2.3830348773551648E-2</v>
      </c>
      <c r="Z18" s="242">
        <f ca="1">funnel_data!W12</f>
        <v>7.5768443189597495E-2</v>
      </c>
      <c r="AA18" s="241" t="str">
        <f t="shared" ca="1" si="2"/>
        <v/>
      </c>
      <c r="AB18" s="240" t="str">
        <f t="shared" ca="1" si="3"/>
        <v/>
      </c>
      <c r="AC18" s="243" t="str">
        <f ca="1">funnel_data!AG12</f>
        <v>Change not statistically significant</v>
      </c>
    </row>
    <row r="19" spans="1:29" x14ac:dyDescent="0.3">
      <c r="A19" s="168" t="str">
        <f>funnel_data!A13</f>
        <v>RAJ</v>
      </c>
      <c r="B19" s="169" t="str">
        <f>INDEX(TrustCAHUB_map!$B$2:$B$139, MATCH(A19, TrustCAHUB_map!$A$2:$A$139, FALSE))</f>
        <v>Southend University Hospital NHS Foundation Trust</v>
      </c>
      <c r="C19" s="239" t="str">
        <f>INDEX(TrustCAHUB_map!$C$2:$C$139,MATCH(B19,TrustCAHUB_map!$B$2:$B$139,FALSE))</f>
        <v>East of England</v>
      </c>
      <c r="D19" s="240" t="str">
        <f>INDEX(TrustCAHUB_map!$D$2:$D$139,MATCH(B19,TrustCAHUB_map!$B$2:$B$139,FALSE))</f>
        <v>East of England</v>
      </c>
      <c r="E19" s="239">
        <f ca="1">funnel_data!E13</f>
        <v>1442</v>
      </c>
      <c r="F19" s="241">
        <f ca="1">funnel_data!F13</f>
        <v>84</v>
      </c>
      <c r="G19" s="242">
        <f ca="1">funnel_data!G13</f>
        <v>5.8252427184466021E-2</v>
      </c>
      <c r="H19" s="242">
        <f ca="1">funnel_data!Y13</f>
        <v>4.7296279428570343E-2</v>
      </c>
      <c r="I19" s="242">
        <f ca="1">funnel_data!Z13</f>
        <v>7.1555934811334806E-2</v>
      </c>
      <c r="J19" s="242">
        <f ca="1">funnel_data!H13</f>
        <v>4.1856794361209183E-2</v>
      </c>
      <c r="K19" s="242">
        <f ca="1">funnel_data!I13</f>
        <v>3.2679840938003475E-2</v>
      </c>
      <c r="L19" s="242">
        <f ca="1">funnel_data!J13</f>
        <v>5.3468320062293719E-2</v>
      </c>
      <c r="M19" s="242">
        <f ca="1">funnel_data!K13</f>
        <v>2.8350426133436902E-2</v>
      </c>
      <c r="N19" s="242">
        <f ca="1">funnel_data!L13</f>
        <v>6.1391153944787599E-2</v>
      </c>
      <c r="O19" s="241" t="str">
        <f t="shared" ca="1" si="0"/>
        <v/>
      </c>
      <c r="P19" s="240" t="str">
        <f t="shared" ca="1" si="1"/>
        <v/>
      </c>
      <c r="Q19" s="239">
        <f ca="1">funnel_data!P13</f>
        <v>1436</v>
      </c>
      <c r="R19" s="241">
        <f ca="1">funnel_data!Q13</f>
        <v>77</v>
      </c>
      <c r="S19" s="242">
        <f ca="1">funnel_data!R13</f>
        <v>5.3621169916434543E-2</v>
      </c>
      <c r="T19" s="242">
        <f ca="1">funnel_data!AA13</f>
        <v>4.311563883250695E-2</v>
      </c>
      <c r="U19" s="242">
        <f ca="1">funnel_data!AB13</f>
        <v>6.6508554757511357E-2</v>
      </c>
      <c r="V19" s="242">
        <f ca="1">funnel_data!S13</f>
        <v>4.2820310180952947E-2</v>
      </c>
      <c r="W19" s="242">
        <f ca="1">funnel_data!T13</f>
        <v>3.3511878829368687E-2</v>
      </c>
      <c r="X19" s="242">
        <f ca="1">funnel_data!U13</f>
        <v>5.4568317519796988E-2</v>
      </c>
      <c r="Y19" s="242">
        <f ca="1">funnel_data!V13</f>
        <v>2.911081708527026E-2</v>
      </c>
      <c r="Z19" s="242">
        <f ca="1">funnel_data!W13</f>
        <v>6.2570084822064997E-2</v>
      </c>
      <c r="AA19" s="241" t="str">
        <f t="shared" ca="1" si="2"/>
        <v/>
      </c>
      <c r="AB19" s="240" t="str">
        <f t="shared" ca="1" si="3"/>
        <v/>
      </c>
      <c r="AC19" s="243" t="str">
        <f ca="1">funnel_data!AG13</f>
        <v>Change not statistically significant</v>
      </c>
    </row>
    <row r="20" spans="1:29" x14ac:dyDescent="0.3">
      <c r="A20" s="168" t="str">
        <f>funnel_data!A14</f>
        <v>RAL</v>
      </c>
      <c r="B20" s="169" t="str">
        <f>INDEX(TrustCAHUB_map!$B$2:$B$139, MATCH(A20, TrustCAHUB_map!$A$2:$A$139, FALSE))</f>
        <v>Royal Free London NHS Foundation Trust</v>
      </c>
      <c r="C20" s="239" t="str">
        <f>INDEX(TrustCAHUB_map!$C$2:$C$139,MATCH(B20,TrustCAHUB_map!$B$2:$B$139,FALSE))</f>
        <v>North Central and North East London</v>
      </c>
      <c r="D20" s="240" t="str">
        <f>INDEX(TrustCAHUB_map!$D$2:$D$139,MATCH(B20,TrustCAHUB_map!$B$2:$B$139,FALSE))</f>
        <v>London</v>
      </c>
      <c r="E20" s="239">
        <f ca="1">funnel_data!E14</f>
        <v>899</v>
      </c>
      <c r="F20" s="241">
        <f ca="1">funnel_data!F14</f>
        <v>46</v>
      </c>
      <c r="G20" s="242">
        <f ca="1">funnel_data!G14</f>
        <v>5.116796440489433E-2</v>
      </c>
      <c r="H20" s="242">
        <f ca="1">funnel_data!Y14</f>
        <v>3.8578736226644331E-2</v>
      </c>
      <c r="I20" s="242">
        <f ca="1">funnel_data!Z14</f>
        <v>6.7576622374060355E-2</v>
      </c>
      <c r="J20" s="242">
        <f ca="1">funnel_data!H14</f>
        <v>4.1856794361209183E-2</v>
      </c>
      <c r="K20" s="242">
        <f ca="1">funnel_data!I14</f>
        <v>3.0598378144518868E-2</v>
      </c>
      <c r="L20" s="242">
        <f ca="1">funnel_data!J14</f>
        <v>5.7014018383791422E-2</v>
      </c>
      <c r="M20" s="242">
        <f ca="1">funnel_data!K14</f>
        <v>2.5583970461356409E-2</v>
      </c>
      <c r="N20" s="242">
        <f ca="1">funnel_data!L14</f>
        <v>6.7760275070864573E-2</v>
      </c>
      <c r="O20" s="241" t="str">
        <f t="shared" ca="1" si="0"/>
        <v/>
      </c>
      <c r="P20" s="240" t="str">
        <f t="shared" ca="1" si="1"/>
        <v/>
      </c>
      <c r="Q20" s="239">
        <f ca="1">funnel_data!P14</f>
        <v>1008</v>
      </c>
      <c r="R20" s="241">
        <f ca="1">funnel_data!Q14</f>
        <v>42</v>
      </c>
      <c r="S20" s="242">
        <f ca="1">funnel_data!R14</f>
        <v>4.1666666666666664E-2</v>
      </c>
      <c r="T20" s="242">
        <f ca="1">funnel_data!AA14</f>
        <v>3.0971929098910635E-2</v>
      </c>
      <c r="U20" s="242">
        <f ca="1">funnel_data!AB14</f>
        <v>5.5841531700643626E-2</v>
      </c>
      <c r="V20" s="242">
        <f ca="1">funnel_data!S14</f>
        <v>4.2820310180952947E-2</v>
      </c>
      <c r="W20" s="242">
        <f ca="1">funnel_data!T14</f>
        <v>3.1961425791227335E-2</v>
      </c>
      <c r="X20" s="242">
        <f ca="1">funnel_data!U14</f>
        <v>5.7150689509034236E-2</v>
      </c>
      <c r="Y20" s="242">
        <f ca="1">funnel_data!V14</f>
        <v>2.7034575386415544E-2</v>
      </c>
      <c r="Z20" s="242">
        <f ca="1">funnel_data!W14</f>
        <v>6.7186980236546692E-2</v>
      </c>
      <c r="AA20" s="241" t="str">
        <f t="shared" ca="1" si="2"/>
        <v/>
      </c>
      <c r="AB20" s="240" t="str">
        <f t="shared" ca="1" si="3"/>
        <v/>
      </c>
      <c r="AC20" s="243" t="str">
        <f ca="1">funnel_data!AG14</f>
        <v>Change not statistically significant</v>
      </c>
    </row>
    <row r="21" spans="1:29" x14ac:dyDescent="0.3">
      <c r="A21" s="168" t="str">
        <f>funnel_data!A15</f>
        <v>RAP</v>
      </c>
      <c r="B21" s="169" t="str">
        <f>INDEX(TrustCAHUB_map!$B$2:$B$139, MATCH(A21, TrustCAHUB_map!$A$2:$A$139, FALSE))</f>
        <v>North Middlesex University Hospital NHS Trust</v>
      </c>
      <c r="C21" s="239" t="str">
        <f>INDEX(TrustCAHUB_map!$C$2:$C$139,MATCH(B21,TrustCAHUB_map!$B$2:$B$139,FALSE))</f>
        <v>North Central and North East London</v>
      </c>
      <c r="D21" s="240" t="str">
        <f>INDEX(TrustCAHUB_map!$D$2:$D$139,MATCH(B21,TrustCAHUB_map!$B$2:$B$139,FALSE))</f>
        <v>London</v>
      </c>
      <c r="E21" s="239">
        <f ca="1">funnel_data!E15</f>
        <v>630</v>
      </c>
      <c r="F21" s="241">
        <f ca="1">funnel_data!F15</f>
        <v>34</v>
      </c>
      <c r="G21" s="242">
        <f ca="1">funnel_data!G15</f>
        <v>5.3968253968253971E-2</v>
      </c>
      <c r="H21" s="242">
        <f ca="1">funnel_data!Y15</f>
        <v>3.8874411882482307E-2</v>
      </c>
      <c r="I21" s="242">
        <f ca="1">funnel_data!Z15</f>
        <v>7.4468535034180633E-2</v>
      </c>
      <c r="J21" s="242">
        <f ca="1">funnel_data!H15</f>
        <v>4.1856794361209183E-2</v>
      </c>
      <c r="K21" s="242">
        <f ca="1">funnel_data!I15</f>
        <v>2.8797540056810643E-2</v>
      </c>
      <c r="L21" s="242">
        <f ca="1">funnel_data!J15</f>
        <v>6.0469495895268829E-2</v>
      </c>
      <c r="M21" s="242">
        <f ca="1">funnel_data!K15</f>
        <v>2.3288555088389191E-2</v>
      </c>
      <c r="N21" s="242">
        <f ca="1">funnel_data!L15</f>
        <v>7.410642826161741E-2</v>
      </c>
      <c r="O21" s="241" t="str">
        <f t="shared" ca="1" si="0"/>
        <v/>
      </c>
      <c r="P21" s="240" t="str">
        <f t="shared" ca="1" si="1"/>
        <v/>
      </c>
      <c r="Q21" s="239">
        <f ca="1">funnel_data!P15</f>
        <v>655</v>
      </c>
      <c r="R21" s="241">
        <f ca="1">funnel_data!Q15</f>
        <v>34</v>
      </c>
      <c r="S21" s="242">
        <f ca="1">funnel_data!R15</f>
        <v>5.1908396946564885E-2</v>
      </c>
      <c r="T21" s="242">
        <f ca="1">funnel_data!AA15</f>
        <v>3.7381216750277058E-2</v>
      </c>
      <c r="U21" s="242">
        <f ca="1">funnel_data!AB15</f>
        <v>7.1660887171489066E-2</v>
      </c>
      <c r="V21" s="242">
        <f ca="1">funnel_data!S15</f>
        <v>4.2820310180952947E-2</v>
      </c>
      <c r="W21" s="242">
        <f ca="1">funnel_data!T15</f>
        <v>2.9798692171139674E-2</v>
      </c>
      <c r="X21" s="242">
        <f ca="1">funnel_data!U15</f>
        <v>6.1173411498465224E-2</v>
      </c>
      <c r="Y21" s="242">
        <f ca="1">funnel_data!V15</f>
        <v>2.4247760353795542E-2</v>
      </c>
      <c r="Z21" s="242">
        <f ca="1">funnel_data!W15</f>
        <v>7.4531876938772876E-2</v>
      </c>
      <c r="AA21" s="241" t="str">
        <f t="shared" ca="1" si="2"/>
        <v/>
      </c>
      <c r="AB21" s="240" t="str">
        <f t="shared" ca="1" si="3"/>
        <v/>
      </c>
      <c r="AC21" s="243" t="str">
        <f ca="1">funnel_data!AG15</f>
        <v>Change not statistically significant</v>
      </c>
    </row>
    <row r="22" spans="1:29" s="171" customFormat="1" ht="13.8" x14ac:dyDescent="0.3">
      <c r="A22" s="168" t="str">
        <f>funnel_data!A16</f>
        <v>RAS</v>
      </c>
      <c r="B22" s="169" t="str">
        <f>INDEX(TrustCAHUB_map!$B$2:$B$139, MATCH(A22, TrustCAHUB_map!$A$2:$A$139, FALSE))</f>
        <v>The Hillingdon Hospital NHS FoundationTrust</v>
      </c>
      <c r="C22" s="239" t="str">
        <f>INDEX(TrustCAHUB_map!$C$2:$C$139,MATCH(B22,TrustCAHUB_map!$B$2:$B$139,FALSE))</f>
        <v>North West and South West London</v>
      </c>
      <c r="D22" s="240" t="str">
        <f>INDEX(TrustCAHUB_map!$D$2:$D$139,MATCH(B22,TrustCAHUB_map!$B$2:$B$139,FALSE))</f>
        <v>London</v>
      </c>
      <c r="E22" s="239">
        <f ca="1">funnel_data!E16</f>
        <v>73</v>
      </c>
      <c r="F22" s="241">
        <f ca="1">funnel_data!F16</f>
        <v>1</v>
      </c>
      <c r="G22" s="242">
        <f ca="1">funnel_data!G16</f>
        <v>1.3698630136986301E-2</v>
      </c>
      <c r="H22" s="242">
        <f ca="1">funnel_data!Y16</f>
        <v>2.4222514664838627E-3</v>
      </c>
      <c r="I22" s="242">
        <f ca="1">funnel_data!Z16</f>
        <v>7.3597372709638148E-2</v>
      </c>
      <c r="J22" s="242">
        <f ca="1">funnel_data!H16</f>
        <v>4.1856794361209183E-2</v>
      </c>
      <c r="K22" s="242">
        <f ca="1">funnel_data!I16</f>
        <v>1.4465998366283069E-2</v>
      </c>
      <c r="L22" s="242">
        <f ca="1">funnel_data!J16</f>
        <v>0.11505618723027582</v>
      </c>
      <c r="M22" s="242">
        <f ca="1">funnel_data!K16</f>
        <v>8.5523344955898296E-3</v>
      </c>
      <c r="N22" s="242">
        <f ca="1">funnel_data!L16</f>
        <v>0.18115758648000885</v>
      </c>
      <c r="O22" s="241" t="str">
        <f t="shared" ca="1" si="0"/>
        <v/>
      </c>
      <c r="P22" s="240" t="str">
        <f t="shared" ca="1" si="1"/>
        <v/>
      </c>
      <c r="Q22" s="239">
        <f ca="1">funnel_data!P16</f>
        <v>48</v>
      </c>
      <c r="R22" s="241">
        <f ca="1">funnel_data!Q16</f>
        <v>0</v>
      </c>
      <c r="S22" s="242">
        <f ca="1">funnel_data!R16</f>
        <v>0</v>
      </c>
      <c r="T22" s="242">
        <f ca="1">funnel_data!AA16</f>
        <v>0</v>
      </c>
      <c r="U22" s="242">
        <f ca="1">funnel_data!AB16</f>
        <v>7.4100129666117467E-2</v>
      </c>
      <c r="V22" s="242">
        <f ca="1">funnel_data!S16</f>
        <v>4.2820310180952947E-2</v>
      </c>
      <c r="W22" s="242">
        <f ca="1">funnel_data!T16</f>
        <v>1.2007272657166633E-2</v>
      </c>
      <c r="X22" s="242">
        <f ca="1">funnel_data!U16</f>
        <v>0.14138980184229871</v>
      </c>
      <c r="Y22" s="242">
        <f ca="1">funnel_data!V16</f>
        <v>6.6280702404213918E-3</v>
      </c>
      <c r="Z22" s="242">
        <f ca="1">funnel_data!W16</f>
        <v>0.23073497783848188</v>
      </c>
      <c r="AA22" s="241" t="str">
        <f t="shared" ca="1" si="2"/>
        <v/>
      </c>
      <c r="AB22" s="240" t="str">
        <f t="shared" ca="1" si="3"/>
        <v>&lt;Lower 3SD Limit</v>
      </c>
      <c r="AC22" s="243" t="str">
        <f ca="1">funnel_data!AG16</f>
        <v>Numbers too small for z-test</v>
      </c>
    </row>
    <row r="23" spans="1:29" s="171" customFormat="1" ht="13.8" x14ac:dyDescent="0.3">
      <c r="A23" s="168" t="str">
        <f>funnel_data!A17</f>
        <v>RAX</v>
      </c>
      <c r="B23" s="169" t="str">
        <f>INDEX(TrustCAHUB_map!$B$2:$B$139, MATCH(A23, TrustCAHUB_map!$A$2:$A$139, FALSE))</f>
        <v>Kingston Hospital NHS Foundation Trust</v>
      </c>
      <c r="C23" s="239" t="str">
        <f>INDEX(TrustCAHUB_map!$C$2:$C$139,MATCH(B23,TrustCAHUB_map!$B$2:$B$139,FALSE))</f>
        <v>North West and South West London</v>
      </c>
      <c r="D23" s="240" t="str">
        <f>INDEX(TrustCAHUB_map!$D$2:$D$139,MATCH(B23,TrustCAHUB_map!$B$2:$B$139,FALSE))</f>
        <v>London</v>
      </c>
      <c r="E23" s="239">
        <f ca="1">funnel_data!E17</f>
        <v>78</v>
      </c>
      <c r="F23" s="241">
        <f ca="1">funnel_data!F17</f>
        <v>1</v>
      </c>
      <c r="G23" s="242">
        <f ca="1">funnel_data!G17</f>
        <v>1.282051282051282E-2</v>
      </c>
      <c r="H23" s="242">
        <f ca="1">funnel_data!Y17</f>
        <v>2.2667317538337325E-3</v>
      </c>
      <c r="I23" s="242">
        <f ca="1">funnel_data!Z17</f>
        <v>6.9108570017022211E-2</v>
      </c>
      <c r="J23" s="242">
        <f ca="1">funnel_data!H17</f>
        <v>4.1856794361209183E-2</v>
      </c>
      <c r="K23" s="242">
        <f ca="1">funnel_data!I17</f>
        <v>1.4936976160757436E-2</v>
      </c>
      <c r="L23" s="242">
        <f ca="1">funnel_data!J17</f>
        <v>0.11178659620767904</v>
      </c>
      <c r="M23" s="242">
        <f ca="1">funnel_data!K17</f>
        <v>8.9335477228139303E-3</v>
      </c>
      <c r="N23" s="242">
        <f ca="1">funnel_data!L17</f>
        <v>0.17472285320068795</v>
      </c>
      <c r="O23" s="241" t="str">
        <f t="shared" ca="1" si="0"/>
        <v/>
      </c>
      <c r="P23" s="240" t="str">
        <f t="shared" ca="1" si="1"/>
        <v/>
      </c>
      <c r="Q23" s="239">
        <f ca="1">funnel_data!P17</f>
        <v>89</v>
      </c>
      <c r="R23" s="241">
        <f ca="1">funnel_data!Q17</f>
        <v>3</v>
      </c>
      <c r="S23" s="242">
        <f ca="1">funnel_data!R17</f>
        <v>3.3707865168539325E-2</v>
      </c>
      <c r="T23" s="242">
        <f ca="1">funnel_data!AA17</f>
        <v>1.15292211517898E-2</v>
      </c>
      <c r="U23" s="242">
        <f ca="1">funnel_data!AB17</f>
        <v>9.4473624405614201E-2</v>
      </c>
      <c r="V23" s="242">
        <f ca="1">funnel_data!S17</f>
        <v>4.2820310180952947E-2</v>
      </c>
      <c r="W23" s="242">
        <f ca="1">funnel_data!T17</f>
        <v>1.6418524507223628E-2</v>
      </c>
      <c r="X23" s="242">
        <f ca="1">funnel_data!U17</f>
        <v>0.10705646097568086</v>
      </c>
      <c r="Y23" s="242">
        <f ca="1">funnel_data!V17</f>
        <v>1.0087544226707167E-2</v>
      </c>
      <c r="Z23" s="242">
        <f ca="1">funnel_data!W17</f>
        <v>0.16415362209875622</v>
      </c>
      <c r="AA23" s="241" t="str">
        <f t="shared" ca="1" si="2"/>
        <v/>
      </c>
      <c r="AB23" s="240" t="str">
        <f t="shared" ca="1" si="3"/>
        <v/>
      </c>
      <c r="AC23" s="243" t="str">
        <f ca="1">funnel_data!AG17</f>
        <v>Numbers too small for z-test</v>
      </c>
    </row>
    <row r="24" spans="1:29" s="171" customFormat="1" ht="13.8" x14ac:dyDescent="0.3">
      <c r="A24" s="168" t="str">
        <f>funnel_data!A18</f>
        <v>RBA</v>
      </c>
      <c r="B24" s="169" t="str">
        <f>INDEX(TrustCAHUB_map!$B$2:$B$139, MATCH(A24, TrustCAHUB_map!$A$2:$A$139, FALSE))</f>
        <v>Taunton and Somerset NHS Foundation Trust</v>
      </c>
      <c r="C24" s="239" t="str">
        <f>INDEX(TrustCAHUB_map!$C$2:$C$139,MATCH(B24,TrustCAHUB_map!$B$2:$B$139,FALSE))</f>
        <v>Somerset, Wiltshire, Avon and Gloucester</v>
      </c>
      <c r="D24" s="240" t="str">
        <f>INDEX(TrustCAHUB_map!$D$2:$D$139,MATCH(B24,TrustCAHUB_map!$B$2:$B$139,FALSE))</f>
        <v>South West</v>
      </c>
      <c r="E24" s="239">
        <f ca="1">funnel_data!E18</f>
        <v>989</v>
      </c>
      <c r="F24" s="241">
        <f ca="1">funnel_data!F18</f>
        <v>45</v>
      </c>
      <c r="G24" s="242">
        <f ca="1">funnel_data!G18</f>
        <v>4.5500505561172903E-2</v>
      </c>
      <c r="H24" s="242">
        <f ca="1">funnel_data!Y18</f>
        <v>3.4177341966221839E-2</v>
      </c>
      <c r="I24" s="242">
        <f ca="1">funnel_data!Z18</f>
        <v>6.0340728353041259E-2</v>
      </c>
      <c r="J24" s="242">
        <f ca="1">funnel_data!H18</f>
        <v>4.1856794361209183E-2</v>
      </c>
      <c r="K24" s="242">
        <f ca="1">funnel_data!I18</f>
        <v>3.1046964428256552E-2</v>
      </c>
      <c r="L24" s="242">
        <f ca="1">funnel_data!J18</f>
        <v>5.6212009456874538E-2</v>
      </c>
      <c r="M24" s="242">
        <f ca="1">funnel_data!K18</f>
        <v>2.6170065016889402E-2</v>
      </c>
      <c r="N24" s="242">
        <f ca="1">funnel_data!L18</f>
        <v>6.6306162199562049E-2</v>
      </c>
      <c r="O24" s="241" t="str">
        <f t="shared" ca="1" si="0"/>
        <v/>
      </c>
      <c r="P24" s="240" t="str">
        <f t="shared" ca="1" si="1"/>
        <v/>
      </c>
      <c r="Q24" s="239">
        <f ca="1">funnel_data!P18</f>
        <v>1007</v>
      </c>
      <c r="R24" s="241">
        <f ca="1">funnel_data!Q18</f>
        <v>48</v>
      </c>
      <c r="S24" s="242">
        <f ca="1">funnel_data!R18</f>
        <v>4.7666335650446874E-2</v>
      </c>
      <c r="T24" s="242">
        <f ca="1">funnel_data!AA18</f>
        <v>3.6139007218848856E-2</v>
      </c>
      <c r="U24" s="242">
        <f ca="1">funnel_data!AB18</f>
        <v>6.2631633764926115E-2</v>
      </c>
      <c r="V24" s="242">
        <f ca="1">funnel_data!S18</f>
        <v>4.2820310180952947E-2</v>
      </c>
      <c r="W24" s="242">
        <f ca="1">funnel_data!T18</f>
        <v>3.1956796304619152E-2</v>
      </c>
      <c r="X24" s="242">
        <f ca="1">funnel_data!U18</f>
        <v>5.71587532576854E-2</v>
      </c>
      <c r="Y24" s="242">
        <f ca="1">funnel_data!V18</f>
        <v>2.7028472541985666E-2</v>
      </c>
      <c r="Z24" s="242">
        <f ca="1">funnel_data!W18</f>
        <v>6.7201524319347228E-2</v>
      </c>
      <c r="AA24" s="241" t="str">
        <f t="shared" ca="1" si="2"/>
        <v/>
      </c>
      <c r="AB24" s="240" t="str">
        <f t="shared" ca="1" si="3"/>
        <v/>
      </c>
      <c r="AC24" s="243" t="str">
        <f ca="1">funnel_data!AG18</f>
        <v>Change not statistically significant</v>
      </c>
    </row>
    <row r="25" spans="1:29" s="171" customFormat="1" ht="13.8" x14ac:dyDescent="0.3">
      <c r="A25" s="168" t="str">
        <f>funnel_data!A19</f>
        <v>RBD</v>
      </c>
      <c r="B25" s="169" t="str">
        <f>INDEX(TrustCAHUB_map!$B$2:$B$139, MATCH(A25, TrustCAHUB_map!$A$2:$A$139, FALSE))</f>
        <v>Dorset County Hospital NHS Foundation Trust</v>
      </c>
      <c r="C25" s="239" t="str">
        <f>INDEX(TrustCAHUB_map!$C$2:$C$139,MATCH(B25,TrustCAHUB_map!$B$2:$B$139,FALSE))</f>
        <v>Wessex</v>
      </c>
      <c r="D25" s="240" t="str">
        <f>INDEX(TrustCAHUB_map!$D$2:$D$139,MATCH(B25,TrustCAHUB_map!$B$2:$B$139,FALSE))</f>
        <v>Wessex</v>
      </c>
      <c r="E25" s="239">
        <f ca="1">funnel_data!E19</f>
        <v>454</v>
      </c>
      <c r="F25" s="241">
        <f ca="1">funnel_data!F19</f>
        <v>36</v>
      </c>
      <c r="G25" s="242">
        <f ca="1">funnel_data!G19</f>
        <v>7.9295154185022032E-2</v>
      </c>
      <c r="H25" s="242">
        <f ca="1">funnel_data!Y19</f>
        <v>5.7824637502265561E-2</v>
      </c>
      <c r="I25" s="242">
        <f ca="1">funnel_data!Z19</f>
        <v>0.10782540872999616</v>
      </c>
      <c r="J25" s="242">
        <f ca="1">funnel_data!H19</f>
        <v>4.1856794361209183E-2</v>
      </c>
      <c r="K25" s="242">
        <f ca="1">funnel_data!I19</f>
        <v>2.6958361077326114E-2</v>
      </c>
      <c r="L25" s="242">
        <f ca="1">funnel_data!J19</f>
        <v>6.4443488994790396E-2</v>
      </c>
      <c r="M25" s="242">
        <f ca="1">funnel_data!K19</f>
        <v>2.1041610007889521E-2</v>
      </c>
      <c r="N25" s="242">
        <f ca="1">funnel_data!L19</f>
        <v>8.1547913097099578E-2</v>
      </c>
      <c r="O25" s="241" t="str">
        <f t="shared" ca="1" si="0"/>
        <v/>
      </c>
      <c r="P25" s="240" t="str">
        <f t="shared" ca="1" si="1"/>
        <v/>
      </c>
      <c r="Q25" s="239">
        <f ca="1">funnel_data!P19</f>
        <v>477</v>
      </c>
      <c r="R25" s="241">
        <f ca="1">funnel_data!Q19</f>
        <v>30</v>
      </c>
      <c r="S25" s="242">
        <f ca="1">funnel_data!R19</f>
        <v>6.2893081761006289E-2</v>
      </c>
      <c r="T25" s="242">
        <f ca="1">funnel_data!AA19</f>
        <v>4.4406778760275101E-2</v>
      </c>
      <c r="U25" s="242">
        <f ca="1">funnel_data!AB19</f>
        <v>8.8363508929290818E-2</v>
      </c>
      <c r="V25" s="242">
        <f ca="1">funnel_data!S19</f>
        <v>4.2820310180952947E-2</v>
      </c>
      <c r="W25" s="242">
        <f ca="1">funnel_data!T19</f>
        <v>2.8012165790897488E-2</v>
      </c>
      <c r="X25" s="242">
        <f ca="1">funnel_data!U19</f>
        <v>6.4933569171778616E-2</v>
      </c>
      <c r="Y25" s="242">
        <f ca="1">funnel_data!V19</f>
        <v>2.2045184415004047E-2</v>
      </c>
      <c r="Z25" s="242">
        <f ca="1">funnel_data!W19</f>
        <v>8.154125218941391E-2</v>
      </c>
      <c r="AA25" s="241" t="str">
        <f t="shared" ca="1" si="2"/>
        <v/>
      </c>
      <c r="AB25" s="240" t="str">
        <f t="shared" ca="1" si="3"/>
        <v/>
      </c>
      <c r="AC25" s="243" t="str">
        <f ca="1">funnel_data!AG19</f>
        <v>Change not statistically significant</v>
      </c>
    </row>
    <row r="26" spans="1:29" s="171" customFormat="1" ht="13.8" x14ac:dyDescent="0.3">
      <c r="A26" s="168" t="str">
        <f>funnel_data!A20</f>
        <v>RBK</v>
      </c>
      <c r="B26" s="169" t="str">
        <f>INDEX(TrustCAHUB_map!$B$2:$B$139, MATCH(A26, TrustCAHUB_map!$A$2:$A$139, FALSE))</f>
        <v>Walsall Healthcare NHS Trust</v>
      </c>
      <c r="C26" s="239" t="str">
        <f>INDEX(TrustCAHUB_map!$C$2:$C$139,MATCH(B26,TrustCAHUB_map!$B$2:$B$139,FALSE))</f>
        <v>West Midlands</v>
      </c>
      <c r="D26" s="240" t="str">
        <f>INDEX(TrustCAHUB_map!$D$2:$D$139,MATCH(B26,TrustCAHUB_map!$B$2:$B$139,FALSE))</f>
        <v>West Midlands</v>
      </c>
      <c r="E26" s="239">
        <f ca="1">funnel_data!E20</f>
        <v>357</v>
      </c>
      <c r="F26" s="241">
        <f ca="1">funnel_data!F20</f>
        <v>12</v>
      </c>
      <c r="G26" s="242">
        <f ca="1">funnel_data!G20</f>
        <v>3.3613445378151259E-2</v>
      </c>
      <c r="H26" s="242">
        <f ca="1">funnel_data!Y20</f>
        <v>1.9331004947903012E-2</v>
      </c>
      <c r="I26" s="242">
        <f ca="1">funnel_data!Z20</f>
        <v>5.7826034910227121E-2</v>
      </c>
      <c r="J26" s="242">
        <f ca="1">funnel_data!H20</f>
        <v>4.1856794361209183E-2</v>
      </c>
      <c r="K26" s="242">
        <f ca="1">funnel_data!I20</f>
        <v>2.5503306486444891E-2</v>
      </c>
      <c r="L26" s="242">
        <f ca="1">funnel_data!J20</f>
        <v>6.7965271343559633E-2</v>
      </c>
      <c r="M26" s="242">
        <f ca="1">funnel_data!K20</f>
        <v>1.9335596929640087E-2</v>
      </c>
      <c r="N26" s="242">
        <f ca="1">funnel_data!L20</f>
        <v>8.8249067224818983E-2</v>
      </c>
      <c r="O26" s="241" t="str">
        <f t="shared" ca="1" si="0"/>
        <v/>
      </c>
      <c r="P26" s="240" t="str">
        <f t="shared" ca="1" si="1"/>
        <v/>
      </c>
      <c r="Q26" s="239">
        <f ca="1">funnel_data!P20</f>
        <v>438</v>
      </c>
      <c r="R26" s="241">
        <f ca="1">funnel_data!Q20</f>
        <v>26</v>
      </c>
      <c r="S26" s="242">
        <f ca="1">funnel_data!R20</f>
        <v>5.9360730593607303E-2</v>
      </c>
      <c r="T26" s="242">
        <f ca="1">funnel_data!AA20</f>
        <v>4.0828037772802341E-2</v>
      </c>
      <c r="U26" s="242">
        <f ca="1">funnel_data!AB20</f>
        <v>8.5555436900984258E-2</v>
      </c>
      <c r="V26" s="242">
        <f ca="1">funnel_data!S20</f>
        <v>4.2820310180952947E-2</v>
      </c>
      <c r="W26" s="242">
        <f ca="1">funnel_data!T20</f>
        <v>2.7503813897363234E-2</v>
      </c>
      <c r="X26" s="242">
        <f ca="1">funnel_data!U20</f>
        <v>6.6086721078326666E-2</v>
      </c>
      <c r="Y26" s="242">
        <f ca="1">funnel_data!V20</f>
        <v>2.143531233461449E-2</v>
      </c>
      <c r="Z26" s="242">
        <f ca="1">funnel_data!W20</f>
        <v>8.3714944785438006E-2</v>
      </c>
      <c r="AA26" s="241" t="str">
        <f t="shared" ca="1" si="2"/>
        <v/>
      </c>
      <c r="AB26" s="240" t="str">
        <f t="shared" ca="1" si="3"/>
        <v/>
      </c>
      <c r="AC26" s="243" t="str">
        <f ca="1">funnel_data!AG20</f>
        <v>Change not statistically significant</v>
      </c>
    </row>
    <row r="27" spans="1:29" s="171" customFormat="1" ht="13.8" x14ac:dyDescent="0.3">
      <c r="A27" s="168" t="str">
        <f>funnel_data!A21</f>
        <v>RBL</v>
      </c>
      <c r="B27" s="169" t="str">
        <f>INDEX(TrustCAHUB_map!$B$2:$B$139, MATCH(A27, TrustCAHUB_map!$A$2:$A$139, FALSE))</f>
        <v>Wirral University Teaching Hospital NHS Foundation Trust</v>
      </c>
      <c r="C27" s="239" t="str">
        <f>INDEX(TrustCAHUB_map!$C$2:$C$139,MATCH(B27,TrustCAHUB_map!$B$2:$B$139,FALSE))</f>
        <v>Cheshire and Merseyside</v>
      </c>
      <c r="D27" s="240" t="str">
        <f>INDEX(TrustCAHUB_map!$D$2:$D$139,MATCH(B27,TrustCAHUB_map!$B$2:$B$139,FALSE))</f>
        <v>North West</v>
      </c>
      <c r="E27" s="239">
        <f ca="1">funnel_data!E21</f>
        <v>107</v>
      </c>
      <c r="F27" s="241">
        <f ca="1">funnel_data!F21</f>
        <v>2</v>
      </c>
      <c r="G27" s="242">
        <f ca="1">funnel_data!G21</f>
        <v>1.8691588785046728E-2</v>
      </c>
      <c r="H27" s="242">
        <f ca="1">funnel_data!Y21</f>
        <v>5.1409648361753829E-3</v>
      </c>
      <c r="I27" s="242">
        <f ca="1">funnel_data!Z21</f>
        <v>6.5603853069722842E-2</v>
      </c>
      <c r="J27" s="242">
        <f ca="1">funnel_data!H21</f>
        <v>4.1856794361209183E-2</v>
      </c>
      <c r="K27" s="242">
        <f ca="1">funnel_data!I21</f>
        <v>1.7212513870330706E-2</v>
      </c>
      <c r="L27" s="242">
        <f ca="1">funnel_data!J21</f>
        <v>9.8258157730392898E-2</v>
      </c>
      <c r="M27" s="242">
        <f ca="1">funnel_data!K21</f>
        <v>1.0874160273135829E-2</v>
      </c>
      <c r="N27" s="242">
        <f ca="1">funnel_data!L21</f>
        <v>0.14791430358346844</v>
      </c>
      <c r="O27" s="241" t="str">
        <f t="shared" ca="1" si="0"/>
        <v/>
      </c>
      <c r="P27" s="240" t="str">
        <f t="shared" ca="1" si="1"/>
        <v/>
      </c>
      <c r="Q27" s="239">
        <f ca="1">funnel_data!P21</f>
        <v>135</v>
      </c>
      <c r="R27" s="241">
        <f ca="1">funnel_data!Q21</f>
        <v>2</v>
      </c>
      <c r="S27" s="242">
        <f ca="1">funnel_data!R21</f>
        <v>1.4814814814814815E-2</v>
      </c>
      <c r="T27" s="242">
        <f ca="1">funnel_data!AA21</f>
        <v>4.0722034193348688E-3</v>
      </c>
      <c r="U27" s="242">
        <f ca="1">funnel_data!AB21</f>
        <v>5.2405587056930027E-2</v>
      </c>
      <c r="V27" s="242">
        <f ca="1">funnel_data!S21</f>
        <v>4.2820310180952947E-2</v>
      </c>
      <c r="W27" s="242">
        <f ca="1">funnel_data!T21</f>
        <v>1.9496750876173342E-2</v>
      </c>
      <c r="X27" s="242">
        <f ca="1">funnel_data!U21</f>
        <v>9.1443224958571392E-2</v>
      </c>
      <c r="Y27" s="242">
        <f ca="1">funnel_data!V21</f>
        <v>1.2857328240658956E-2</v>
      </c>
      <c r="Z27" s="242">
        <f ca="1">funnel_data!W21</f>
        <v>0.13318844662900534</v>
      </c>
      <c r="AA27" s="241" t="str">
        <f t="shared" ca="1" si="2"/>
        <v/>
      </c>
      <c r="AB27" s="240" t="str">
        <f t="shared" ca="1" si="3"/>
        <v/>
      </c>
      <c r="AC27" s="243" t="str">
        <f ca="1">funnel_data!AG21</f>
        <v>Numbers too small for z-test</v>
      </c>
    </row>
    <row r="28" spans="1:29" s="171" customFormat="1" ht="13.8" x14ac:dyDescent="0.3">
      <c r="A28" s="168" t="str">
        <f>funnel_data!A22</f>
        <v>RBN</v>
      </c>
      <c r="B28" s="169" t="str">
        <f>INDEX(TrustCAHUB_map!$B$2:$B$139, MATCH(A28, TrustCAHUB_map!$A$2:$A$139, FALSE))</f>
        <v>St Helens and Knowsley Hospitals NHS Trust</v>
      </c>
      <c r="C28" s="239" t="str">
        <f>INDEX(TrustCAHUB_map!$C$2:$C$139,MATCH(B28,TrustCAHUB_map!$B$2:$B$139,FALSE))</f>
        <v>Cheshire and Merseyside</v>
      </c>
      <c r="D28" s="240" t="str">
        <f>INDEX(TrustCAHUB_map!$D$2:$D$139,MATCH(B28,TrustCAHUB_map!$B$2:$B$139,FALSE))</f>
        <v>North West</v>
      </c>
      <c r="E28" s="239">
        <f ca="1">funnel_data!E22</f>
        <v>138</v>
      </c>
      <c r="F28" s="241">
        <f ca="1">funnel_data!F22</f>
        <v>11</v>
      </c>
      <c r="G28" s="242">
        <f ca="1">funnel_data!G22</f>
        <v>7.9710144927536225E-2</v>
      </c>
      <c r="H28" s="242">
        <f ca="1">funnel_data!Y22</f>
        <v>4.5089941366586485E-2</v>
      </c>
      <c r="I28" s="242">
        <f ca="1">funnel_data!Z22</f>
        <v>0.13709557079288062</v>
      </c>
      <c r="J28" s="242">
        <f ca="1">funnel_data!H22</f>
        <v>4.1856794361209183E-2</v>
      </c>
      <c r="K28" s="242">
        <f ca="1">funnel_data!I22</f>
        <v>1.9049232050601762E-2</v>
      </c>
      <c r="L28" s="242">
        <f ca="1">funnel_data!J22</f>
        <v>8.9480813039792981E-2</v>
      </c>
      <c r="M28" s="242">
        <f ca="1">funnel_data!K22</f>
        <v>1.2560717409769566E-2</v>
      </c>
      <c r="N28" s="242">
        <f ca="1">funnel_data!L22</f>
        <v>0.13045457394994978</v>
      </c>
      <c r="O28" s="241" t="str">
        <f t="shared" ca="1" si="0"/>
        <v/>
      </c>
      <c r="P28" s="240" t="str">
        <f t="shared" ca="1" si="1"/>
        <v/>
      </c>
      <c r="Q28" s="239">
        <f ca="1">funnel_data!P22</f>
        <v>150</v>
      </c>
      <c r="R28" s="241">
        <f ca="1">funnel_data!Q22</f>
        <v>10</v>
      </c>
      <c r="S28" s="242">
        <f ca="1">funnel_data!R22</f>
        <v>6.6666666666666666E-2</v>
      </c>
      <c r="T28" s="242">
        <f ca="1">funnel_data!AA22</f>
        <v>3.661185666960743E-2</v>
      </c>
      <c r="U28" s="242">
        <f ca="1">funnel_data!AB22</f>
        <v>0.11836235511605891</v>
      </c>
      <c r="V28" s="242">
        <f ca="1">funnel_data!S22</f>
        <v>4.2820310180952947E-2</v>
      </c>
      <c r="W28" s="242">
        <f ca="1">funnel_data!T22</f>
        <v>2.02687226977523E-2</v>
      </c>
      <c r="X28" s="242">
        <f ca="1">funnel_data!U22</f>
        <v>8.820449296228948E-2</v>
      </c>
      <c r="Y28" s="242">
        <f ca="1">funnel_data!V22</f>
        <v>1.3598297188775465E-2</v>
      </c>
      <c r="Z28" s="242">
        <f ca="1">funnel_data!W22</f>
        <v>0.12676849875120397</v>
      </c>
      <c r="AA28" s="241" t="str">
        <f t="shared" ca="1" si="2"/>
        <v/>
      </c>
      <c r="AB28" s="240" t="str">
        <f t="shared" ca="1" si="3"/>
        <v/>
      </c>
      <c r="AC28" s="243" t="str">
        <f ca="1">funnel_data!AG22</f>
        <v>Change not statistically significant</v>
      </c>
    </row>
    <row r="29" spans="1:29" s="171" customFormat="1" ht="13.8" x14ac:dyDescent="0.3">
      <c r="A29" s="168" t="str">
        <f>funnel_data!A23</f>
        <v>RBS</v>
      </c>
      <c r="B29" s="169" t="str">
        <f>INDEX(TrustCAHUB_map!$B$2:$B$139, MATCH(A29, TrustCAHUB_map!$A$2:$A$139, FALSE))</f>
        <v>Alder Hey Childrens NHS Foundation Trust</v>
      </c>
      <c r="C29" s="239" t="str">
        <f>INDEX(TrustCAHUB_map!$C$2:$C$139,MATCH(B29,TrustCAHUB_map!$B$2:$B$139,FALSE))</f>
        <v>Cheshire and Merseyside</v>
      </c>
      <c r="D29" s="240" t="str">
        <f>INDEX(TrustCAHUB_map!$D$2:$D$139,MATCH(B29,TrustCAHUB_map!$B$2:$B$139,FALSE))</f>
        <v>North West</v>
      </c>
      <c r="E29" s="239">
        <f ca="1">funnel_data!E23</f>
        <v>1</v>
      </c>
      <c r="F29" s="241">
        <f ca="1">funnel_data!F23</f>
        <v>0</v>
      </c>
      <c r="G29" s="242">
        <f ca="1">funnel_data!G23</f>
        <v>0</v>
      </c>
      <c r="H29" s="242">
        <f ca="1">funnel_data!Y23</f>
        <v>0</v>
      </c>
      <c r="I29" s="242">
        <f ca="1">funnel_data!Z23</f>
        <v>0.79345068562276255</v>
      </c>
      <c r="J29" s="242">
        <f ca="1">funnel_data!H23</f>
        <v>4.1856794361209183E-2</v>
      </c>
      <c r="K29" s="242">
        <f ca="1">funnel_data!I23</f>
        <v>4.4657751846540757E-4</v>
      </c>
      <c r="L29" s="242">
        <f ca="1">funnel_data!J23</f>
        <v>0.81030061116346164</v>
      </c>
      <c r="M29" s="242">
        <f ca="1">funnel_data!K23</f>
        <v>1.8190919691566841E-4</v>
      </c>
      <c r="N29" s="242">
        <f ca="1">funnel_data!L23</f>
        <v>0.91296083193832811</v>
      </c>
      <c r="O29" s="241" t="str">
        <f t="shared" ca="1" si="0"/>
        <v/>
      </c>
      <c r="P29" s="240" t="str">
        <f t="shared" ca="1" si="1"/>
        <v>&lt;Lower 3SD Limit</v>
      </c>
      <c r="Q29" s="239">
        <f ca="1">funnel_data!P23</f>
        <v>1</v>
      </c>
      <c r="R29" s="241">
        <f ca="1">funnel_data!Q23</f>
        <v>0</v>
      </c>
      <c r="S29" s="242">
        <f ca="1">funnel_data!R23</f>
        <v>0</v>
      </c>
      <c r="T29" s="242">
        <f ca="1">funnel_data!AA23</f>
        <v>0</v>
      </c>
      <c r="U29" s="242">
        <f ca="1">funnel_data!AB23</f>
        <v>0.79345068562276255</v>
      </c>
      <c r="V29" s="242">
        <f ca="1">funnel_data!S23</f>
        <v>4.2820310180952947E-2</v>
      </c>
      <c r="W29" s="242">
        <f ca="1">funnel_data!T23</f>
        <v>4.6715639513631444E-4</v>
      </c>
      <c r="X29" s="242">
        <f ca="1">funnel_data!U23</f>
        <v>0.8106780477443849</v>
      </c>
      <c r="Y29" s="242">
        <f ca="1">funnel_data!V23</f>
        <v>1.9034412229736462E-4</v>
      </c>
      <c r="Z29" s="242">
        <f ca="1">funnel_data!W23</f>
        <v>0.91313506553655599</v>
      </c>
      <c r="AA29" s="241" t="str">
        <f t="shared" ca="1" si="2"/>
        <v/>
      </c>
      <c r="AB29" s="240" t="str">
        <f t="shared" ca="1" si="3"/>
        <v>&lt;Lower 3SD Limit</v>
      </c>
      <c r="AC29" s="243" t="str">
        <f ca="1">funnel_data!AG23</f>
        <v>Numbers too small for z-test</v>
      </c>
    </row>
    <row r="30" spans="1:29" s="171" customFormat="1" ht="13.8" x14ac:dyDescent="0.3">
      <c r="A30" s="168" t="str">
        <f>funnel_data!A24</f>
        <v>RBT</v>
      </c>
      <c r="B30" s="169" t="str">
        <f>INDEX(TrustCAHUB_map!$B$2:$B$139, MATCH(A30, TrustCAHUB_map!$A$2:$A$139, FALSE))</f>
        <v>Mid Cheshire Hospitals NHS Foundation Trust</v>
      </c>
      <c r="C30" s="239" t="str">
        <f>INDEX(TrustCAHUB_map!$C$2:$C$139,MATCH(B30,TrustCAHUB_map!$B$2:$B$139,FALSE))</f>
        <v>Cheshire and Merseyside</v>
      </c>
      <c r="D30" s="240" t="str">
        <f>INDEX(TrustCAHUB_map!$D$2:$D$139,MATCH(B30,TrustCAHUB_map!$B$2:$B$139,FALSE))</f>
        <v>North West</v>
      </c>
      <c r="E30" s="239">
        <f ca="1">funnel_data!E24</f>
        <v>171</v>
      </c>
      <c r="F30" s="241">
        <f ca="1">funnel_data!F24</f>
        <v>7</v>
      </c>
      <c r="G30" s="242">
        <f ca="1">funnel_data!G24</f>
        <v>4.0935672514619881E-2</v>
      </c>
      <c r="H30" s="242">
        <f ca="1">funnel_data!Y24</f>
        <v>1.9968407348956118E-2</v>
      </c>
      <c r="I30" s="242">
        <f ca="1">funnel_data!Z24</f>
        <v>8.2075232306276599E-2</v>
      </c>
      <c r="J30" s="242">
        <f ca="1">funnel_data!H24</f>
        <v>4.1856794361209183E-2</v>
      </c>
      <c r="K30" s="242">
        <f ca="1">funnel_data!I24</f>
        <v>2.0578081080356206E-2</v>
      </c>
      <c r="L30" s="242">
        <f ca="1">funnel_data!J24</f>
        <v>8.3268049769130062E-2</v>
      </c>
      <c r="M30" s="242">
        <f ca="1">funnel_data!K24</f>
        <v>1.4046654737498641E-2</v>
      </c>
      <c r="N30" s="242">
        <f ca="1">funnel_data!L24</f>
        <v>0.1181297366852119</v>
      </c>
      <c r="O30" s="241" t="str">
        <f t="shared" ca="1" si="0"/>
        <v/>
      </c>
      <c r="P30" s="240" t="str">
        <f t="shared" ca="1" si="1"/>
        <v/>
      </c>
      <c r="Q30" s="239">
        <f ca="1">funnel_data!P24</f>
        <v>128</v>
      </c>
      <c r="R30" s="241">
        <f ca="1">funnel_data!Q24</f>
        <v>6</v>
      </c>
      <c r="S30" s="242">
        <f ca="1">funnel_data!R24</f>
        <v>4.6875E-2</v>
      </c>
      <c r="T30" s="242">
        <f ca="1">funnel_data!AA24</f>
        <v>2.1657844171923776E-2</v>
      </c>
      <c r="U30" s="242">
        <f ca="1">funnel_data!AB24</f>
        <v>9.8497522450943217E-2</v>
      </c>
      <c r="V30" s="242">
        <f ca="1">funnel_data!S24</f>
        <v>4.2820310180952947E-2</v>
      </c>
      <c r="W30" s="242">
        <f ca="1">funnel_data!T24</f>
        <v>1.9104760379087912E-2</v>
      </c>
      <c r="X30" s="242">
        <f ca="1">funnel_data!U24</f>
        <v>9.3178459836109367E-2</v>
      </c>
      <c r="Y30" s="242">
        <f ca="1">funnel_data!V24</f>
        <v>1.2488198472978473E-2</v>
      </c>
      <c r="Z30" s="242">
        <f ca="1">funnel_data!W24</f>
        <v>0.13663164489986895</v>
      </c>
      <c r="AA30" s="241" t="str">
        <f t="shared" ca="1" si="2"/>
        <v/>
      </c>
      <c r="AB30" s="240" t="str">
        <f t="shared" ca="1" si="3"/>
        <v/>
      </c>
      <c r="AC30" s="243" t="str">
        <f ca="1">funnel_data!AG24</f>
        <v>Change not statistically significant</v>
      </c>
    </row>
    <row r="31" spans="1:29" s="171" customFormat="1" ht="13.8" x14ac:dyDescent="0.3">
      <c r="A31" s="168" t="str">
        <f>funnel_data!A25</f>
        <v>RBV</v>
      </c>
      <c r="B31" s="169" t="str">
        <f>INDEX(TrustCAHUB_map!$B$2:$B$139, MATCH(A31, TrustCAHUB_map!$A$2:$A$139, FALSE))</f>
        <v>The Christie NHS Foundation Trust</v>
      </c>
      <c r="C31" s="239" t="str">
        <f>INDEX(TrustCAHUB_map!$C$2:$C$139,MATCH(B31,TrustCAHUB_map!$B$2:$B$139,FALSE))</f>
        <v>Greater Manchester</v>
      </c>
      <c r="D31" s="240" t="str">
        <f>INDEX(TrustCAHUB_map!$D$2:$D$139,MATCH(B31,TrustCAHUB_map!$B$2:$B$139,FALSE))</f>
        <v>North West</v>
      </c>
      <c r="E31" s="239">
        <f ca="1">funnel_data!E25</f>
        <v>5526</v>
      </c>
      <c r="F31" s="241">
        <f ca="1">funnel_data!F25</f>
        <v>178</v>
      </c>
      <c r="G31" s="242">
        <f ca="1">funnel_data!G25</f>
        <v>3.2211364458921463E-2</v>
      </c>
      <c r="H31" s="242">
        <f ca="1">funnel_data!Y25</f>
        <v>2.7871421089798901E-2</v>
      </c>
      <c r="I31" s="242">
        <f ca="1">funnel_data!Z25</f>
        <v>3.720123271055701E-2</v>
      </c>
      <c r="J31" s="242">
        <f ca="1">funnel_data!H25</f>
        <v>4.1856794361209183E-2</v>
      </c>
      <c r="K31" s="242">
        <f ca="1">funnel_data!I25</f>
        <v>3.6887134311293396E-2</v>
      </c>
      <c r="L31" s="242">
        <f ca="1">funnel_data!J25</f>
        <v>4.7463001736018334E-2</v>
      </c>
      <c r="M31" s="242">
        <f ca="1">funnel_data!K25</f>
        <v>3.4291947365506378E-2</v>
      </c>
      <c r="N31" s="242">
        <f ca="1">funnel_data!L25</f>
        <v>5.1002320404103865E-2</v>
      </c>
      <c r="O31" s="241" t="str">
        <f t="shared" ca="1" si="0"/>
        <v/>
      </c>
      <c r="P31" s="240" t="str">
        <f t="shared" ca="1" si="1"/>
        <v>&lt;Lower 3SD Limit</v>
      </c>
      <c r="Q31" s="239">
        <f ca="1">funnel_data!P25</f>
        <v>6189</v>
      </c>
      <c r="R31" s="241">
        <f ca="1">funnel_data!Q25</f>
        <v>222</v>
      </c>
      <c r="S31" s="242">
        <f ca="1">funnel_data!R25</f>
        <v>3.5870092098885122E-2</v>
      </c>
      <c r="T31" s="242">
        <f ca="1">funnel_data!AA25</f>
        <v>3.1517390552460514E-2</v>
      </c>
      <c r="U31" s="242">
        <f ca="1">funnel_data!AB25</f>
        <v>4.0798599094394872E-2</v>
      </c>
      <c r="V31" s="242">
        <f ca="1">funnel_data!S25</f>
        <v>4.2820310180952947E-2</v>
      </c>
      <c r="W31" s="242">
        <f ca="1">funnel_data!T25</f>
        <v>3.8053595922056128E-2</v>
      </c>
      <c r="X31" s="242">
        <f ca="1">funnel_data!U25</f>
        <v>4.815422819213333E-2</v>
      </c>
      <c r="Y31" s="242">
        <f ca="1">funnel_data!V25</f>
        <v>3.5547209634176222E-2</v>
      </c>
      <c r="Z31" s="242">
        <f ca="1">funnel_data!W25</f>
        <v>5.1502050798838364E-2</v>
      </c>
      <c r="AA31" s="241" t="str">
        <f t="shared" ca="1" si="2"/>
        <v/>
      </c>
      <c r="AB31" s="240" t="str">
        <f t="shared" ca="1" si="3"/>
        <v/>
      </c>
      <c r="AC31" s="243" t="str">
        <f ca="1">funnel_data!AG25</f>
        <v>Change not statistically significant</v>
      </c>
    </row>
    <row r="32" spans="1:29" s="171" customFormat="1" ht="13.8" x14ac:dyDescent="0.3">
      <c r="A32" s="168" t="str">
        <f>funnel_data!A26</f>
        <v>RBZ</v>
      </c>
      <c r="B32" s="169" t="str">
        <f>INDEX(TrustCAHUB_map!$B$2:$B$139, MATCH(A32, TrustCAHUB_map!$A$2:$A$139, FALSE))</f>
        <v>Northern Devon Healthcare NHS Trust</v>
      </c>
      <c r="C32" s="239" t="str">
        <f>INDEX(TrustCAHUB_map!$C$2:$C$139,MATCH(B32,TrustCAHUB_map!$B$2:$B$139,FALSE))</f>
        <v>Peninsula</v>
      </c>
      <c r="D32" s="240" t="str">
        <f>INDEX(TrustCAHUB_map!$D$2:$D$139,MATCH(B32,TrustCAHUB_map!$B$2:$B$139,FALSE))</f>
        <v>South West</v>
      </c>
      <c r="E32" s="239">
        <f ca="1">funnel_data!E26</f>
        <v>418</v>
      </c>
      <c r="F32" s="241">
        <f ca="1">funnel_data!F26</f>
        <v>8</v>
      </c>
      <c r="G32" s="242">
        <f ca="1">funnel_data!G26</f>
        <v>1.9138755980861243E-2</v>
      </c>
      <c r="H32" s="242">
        <f ca="1">funnel_data!Y26</f>
        <v>9.7291066440679669E-3</v>
      </c>
      <c r="I32" s="242">
        <f ca="1">funnel_data!Z26</f>
        <v>3.7306238995412751E-2</v>
      </c>
      <c r="J32" s="242">
        <f ca="1">funnel_data!H26</f>
        <v>4.1856794361209183E-2</v>
      </c>
      <c r="K32" s="242">
        <f ca="1">funnel_data!I26</f>
        <v>2.6468027266784593E-2</v>
      </c>
      <c r="L32" s="242">
        <f ca="1">funnel_data!J26</f>
        <v>6.5589939718858542E-2</v>
      </c>
      <c r="M32" s="242">
        <f ca="1">funnel_data!K26</f>
        <v>2.0459555638984172E-2</v>
      </c>
      <c r="N32" s="242">
        <f ca="1">funnel_data!L26</f>
        <v>8.3719336412443821E-2</v>
      </c>
      <c r="O32" s="241" t="str">
        <f t="shared" ca="1" si="0"/>
        <v/>
      </c>
      <c r="P32" s="240" t="str">
        <f t="shared" ca="1" si="1"/>
        <v>&lt;Lower 3SD Limit</v>
      </c>
      <c r="Q32" s="239">
        <f ca="1">funnel_data!P26</f>
        <v>353</v>
      </c>
      <c r="R32" s="241">
        <f ca="1">funnel_data!Q26</f>
        <v>15</v>
      </c>
      <c r="S32" s="242">
        <f ca="1">funnel_data!R26</f>
        <v>4.2492917847025496E-2</v>
      </c>
      <c r="T32" s="242">
        <f ca="1">funnel_data!AA26</f>
        <v>2.5917771353302338E-2</v>
      </c>
      <c r="U32" s="242">
        <f ca="1">funnel_data!AB26</f>
        <v>6.8918346996103913E-2</v>
      </c>
      <c r="V32" s="242">
        <f ca="1">funnel_data!S26</f>
        <v>4.2820310180952947E-2</v>
      </c>
      <c r="W32" s="242">
        <f ca="1">funnel_data!T26</f>
        <v>2.6167370134637703E-2</v>
      </c>
      <c r="X32" s="242">
        <f ca="1">funnel_data!U26</f>
        <v>6.9316841873583279E-2</v>
      </c>
      <c r="Y32" s="242">
        <f ca="1">funnel_data!V26</f>
        <v>1.9868263552774736E-2</v>
      </c>
      <c r="Z32" s="242">
        <f ca="1">funnel_data!W26</f>
        <v>8.9856044488335035E-2</v>
      </c>
      <c r="AA32" s="241" t="str">
        <f t="shared" ca="1" si="2"/>
        <v/>
      </c>
      <c r="AB32" s="240" t="str">
        <f t="shared" ca="1" si="3"/>
        <v/>
      </c>
      <c r="AC32" s="243" t="str">
        <f ca="1">funnel_data!AG26</f>
        <v>Change not statistically significant</v>
      </c>
    </row>
    <row r="33" spans="1:29" s="171" customFormat="1" ht="13.8" x14ac:dyDescent="0.3">
      <c r="A33" s="168" t="str">
        <f>funnel_data!A27</f>
        <v>RC1</v>
      </c>
      <c r="B33" s="169" t="str">
        <f>INDEX(TrustCAHUB_map!$B$2:$B$139, MATCH(A33, TrustCAHUB_map!$A$2:$A$139, FALSE))</f>
        <v>Bedford Hospital NHS Trust</v>
      </c>
      <c r="C33" s="239" t="str">
        <f>INDEX(TrustCAHUB_map!$C$2:$C$139,MATCH(B33,TrustCAHUB_map!$B$2:$B$139,FALSE))</f>
        <v>East of England</v>
      </c>
      <c r="D33" s="240" t="str">
        <f>INDEX(TrustCAHUB_map!$D$2:$D$139,MATCH(B33,TrustCAHUB_map!$B$2:$B$139,FALSE))</f>
        <v>East of England</v>
      </c>
      <c r="E33" s="239">
        <f ca="1">funnel_data!E27</f>
        <v>362</v>
      </c>
      <c r="F33" s="241">
        <f ca="1">funnel_data!F27</f>
        <v>12</v>
      </c>
      <c r="G33" s="242">
        <f ca="1">funnel_data!G27</f>
        <v>3.3149171270718231E-2</v>
      </c>
      <c r="H33" s="242">
        <f ca="1">funnel_data!Y27</f>
        <v>1.9062594693605571E-2</v>
      </c>
      <c r="I33" s="242">
        <f ca="1">funnel_data!Z27</f>
        <v>5.7039930456065209E-2</v>
      </c>
      <c r="J33" s="242">
        <f ca="1">funnel_data!H27</f>
        <v>4.1856794361209183E-2</v>
      </c>
      <c r="K33" s="242">
        <f ca="1">funnel_data!I27</f>
        <v>2.5589833566160677E-2</v>
      </c>
      <c r="L33" s="242">
        <f ca="1">funnel_data!J27</f>
        <v>6.7745421685061299E-2</v>
      </c>
      <c r="M33" s="242">
        <f ca="1">funnel_data!K27</f>
        <v>1.9435250519108199E-2</v>
      </c>
      <c r="N33" s="242">
        <f ca="1">funnel_data!L27</f>
        <v>8.7828176680839504E-2</v>
      </c>
      <c r="O33" s="241" t="str">
        <f t="shared" ca="1" si="0"/>
        <v/>
      </c>
      <c r="P33" s="240" t="str">
        <f t="shared" ca="1" si="1"/>
        <v/>
      </c>
      <c r="Q33" s="239">
        <f ca="1">funnel_data!P27</f>
        <v>424</v>
      </c>
      <c r="R33" s="241">
        <f ca="1">funnel_data!Q27</f>
        <v>10</v>
      </c>
      <c r="S33" s="242">
        <f ca="1">funnel_data!R27</f>
        <v>2.358490566037736E-2</v>
      </c>
      <c r="T33" s="242">
        <f ca="1">funnel_data!AA27</f>
        <v>1.2860322927153082E-2</v>
      </c>
      <c r="U33" s="242">
        <f ca="1">funnel_data!AB27</f>
        <v>4.2864661945539999E-2</v>
      </c>
      <c r="V33" s="242">
        <f ca="1">funnel_data!S27</f>
        <v>4.2820310180952947E-2</v>
      </c>
      <c r="W33" s="242">
        <f ca="1">funnel_data!T27</f>
        <v>2.7307180344646416E-2</v>
      </c>
      <c r="X33" s="242">
        <f ca="1">funnel_data!U27</f>
        <v>6.6543494843199047E-2</v>
      </c>
      <c r="Y33" s="242">
        <f ca="1">funnel_data!V27</f>
        <v>2.1201439776977533E-2</v>
      </c>
      <c r="Z33" s="242">
        <f ca="1">funnel_data!W27</f>
        <v>8.4578814651129541E-2</v>
      </c>
      <c r="AA33" s="241" t="str">
        <f t="shared" ca="1" si="2"/>
        <v/>
      </c>
      <c r="AB33" s="240" t="str">
        <f t="shared" ca="1" si="3"/>
        <v/>
      </c>
      <c r="AC33" s="243" t="str">
        <f ca="1">funnel_data!AG27</f>
        <v>Change not statistically significant</v>
      </c>
    </row>
    <row r="34" spans="1:29" s="171" customFormat="1" ht="13.8" x14ac:dyDescent="0.3">
      <c r="A34" s="168" t="str">
        <f>funnel_data!A28</f>
        <v>RC9</v>
      </c>
      <c r="B34" s="169" t="str">
        <f>INDEX(TrustCAHUB_map!$B$2:$B$139, MATCH(A34, TrustCAHUB_map!$A$2:$A$139, FALSE))</f>
        <v>Luton and Dunstable University Hospital NHS Foundation Trust</v>
      </c>
      <c r="C34" s="239" t="str">
        <f>INDEX(TrustCAHUB_map!$C$2:$C$139,MATCH(B34,TrustCAHUB_map!$B$2:$B$139,FALSE))</f>
        <v>East of England</v>
      </c>
      <c r="D34" s="240" t="str">
        <f>INDEX(TrustCAHUB_map!$D$2:$D$139,MATCH(B34,TrustCAHUB_map!$B$2:$B$139,FALSE))</f>
        <v>East of England</v>
      </c>
      <c r="E34" s="239">
        <f ca="1">funnel_data!E28</f>
        <v>456</v>
      </c>
      <c r="F34" s="241">
        <f ca="1">funnel_data!F28</f>
        <v>10</v>
      </c>
      <c r="G34" s="242">
        <f ca="1">funnel_data!G28</f>
        <v>2.1929824561403508E-2</v>
      </c>
      <c r="H34" s="242">
        <f ca="1">funnel_data!Y28</f>
        <v>1.1954616861483023E-2</v>
      </c>
      <c r="I34" s="242">
        <f ca="1">funnel_data!Z28</f>
        <v>3.9892510802555237E-2</v>
      </c>
      <c r="J34" s="242">
        <f ca="1">funnel_data!H28</f>
        <v>4.1856794361209183E-2</v>
      </c>
      <c r="K34" s="242">
        <f ca="1">funnel_data!I28</f>
        <v>2.6984155793316617E-2</v>
      </c>
      <c r="L34" s="242">
        <f ca="1">funnel_data!J28</f>
        <v>6.4384255540983662E-2</v>
      </c>
      <c r="M34" s="242">
        <f ca="1">funnel_data!K28</f>
        <v>2.1072429692566945E-2</v>
      </c>
      <c r="N34" s="242">
        <f ca="1">funnel_data!L28</f>
        <v>8.1436002396191184E-2</v>
      </c>
      <c r="O34" s="241" t="str">
        <f t="shared" ca="1" si="0"/>
        <v/>
      </c>
      <c r="P34" s="240" t="str">
        <f t="shared" ca="1" si="1"/>
        <v/>
      </c>
      <c r="Q34" s="239">
        <f ca="1">funnel_data!P28</f>
        <v>469</v>
      </c>
      <c r="R34" s="241">
        <f ca="1">funnel_data!Q28</f>
        <v>14</v>
      </c>
      <c r="S34" s="242">
        <f ca="1">funnel_data!R28</f>
        <v>2.9850746268656716E-2</v>
      </c>
      <c r="T34" s="242">
        <f ca="1">funnel_data!AA28</f>
        <v>1.7863262378501461E-2</v>
      </c>
      <c r="U34" s="242">
        <f ca="1">funnel_data!AB28</f>
        <v>4.9477403772282706E-2</v>
      </c>
      <c r="V34" s="242">
        <f ca="1">funnel_data!S28</f>
        <v>4.2820310180952947E-2</v>
      </c>
      <c r="W34" s="242">
        <f ca="1">funnel_data!T28</f>
        <v>2.7912286223527968E-2</v>
      </c>
      <c r="X34" s="242">
        <f ca="1">funnel_data!U28</f>
        <v>6.5157043864463166E-2</v>
      </c>
      <c r="Y34" s="242">
        <f ca="1">funnel_data!V28</f>
        <v>2.1924762866644212E-2</v>
      </c>
      <c r="Z34" s="242">
        <f ca="1">funnel_data!W28</f>
        <v>8.1961677351044038E-2</v>
      </c>
      <c r="AA34" s="241" t="str">
        <f t="shared" ca="1" si="2"/>
        <v/>
      </c>
      <c r="AB34" s="240" t="str">
        <f t="shared" ca="1" si="3"/>
        <v/>
      </c>
      <c r="AC34" s="243" t="str">
        <f ca="1">funnel_data!AG28</f>
        <v>Change not statistically significant</v>
      </c>
    </row>
    <row r="35" spans="1:29" s="171" customFormat="1" ht="13.8" x14ac:dyDescent="0.3">
      <c r="A35" s="168" t="str">
        <f>funnel_data!A29</f>
        <v>RCB</v>
      </c>
      <c r="B35" s="169" t="str">
        <f>INDEX(TrustCAHUB_map!$B$2:$B$139, MATCH(A35, TrustCAHUB_map!$A$2:$A$139, FALSE))</f>
        <v>York Teaching Hospital NHS Foundation Trust</v>
      </c>
      <c r="C35" s="239" t="str">
        <f>INDEX(TrustCAHUB_map!$C$2:$C$139,MATCH(B35,TrustCAHUB_map!$B$2:$B$139,FALSE))</f>
        <v>Humber, Coast and Vale</v>
      </c>
      <c r="D35" s="240" t="str">
        <f>INDEX(TrustCAHUB_map!$D$2:$D$139,MATCH(B35,TrustCAHUB_map!$B$2:$B$139,FALSE))</f>
        <v>Yorkshire and Humber</v>
      </c>
      <c r="E35" s="239">
        <f ca="1">funnel_data!E29</f>
        <v>1009</v>
      </c>
      <c r="F35" s="241">
        <f ca="1">funnel_data!F29</f>
        <v>44</v>
      </c>
      <c r="G35" s="242">
        <f ca="1">funnel_data!G29</f>
        <v>4.3607532210109018E-2</v>
      </c>
      <c r="H35" s="242">
        <f ca="1">funnel_data!Y29</f>
        <v>3.2642982143987267E-2</v>
      </c>
      <c r="I35" s="242">
        <f ca="1">funnel_data!Z29</f>
        <v>5.8034051285933828E-2</v>
      </c>
      <c r="J35" s="242">
        <f ca="1">funnel_data!H29</f>
        <v>4.1856794361209183E-2</v>
      </c>
      <c r="K35" s="242">
        <f ca="1">funnel_data!I29</f>
        <v>3.1139250978705315E-2</v>
      </c>
      <c r="L35" s="242">
        <f ca="1">funnel_data!J29</f>
        <v>5.6049714226633927E-2</v>
      </c>
      <c r="M35" s="242">
        <f ca="1">funnel_data!K29</f>
        <v>2.6291337782421174E-2</v>
      </c>
      <c r="N35" s="242">
        <f ca="1">funnel_data!L29</f>
        <v>6.6012828284236547E-2</v>
      </c>
      <c r="O35" s="241" t="str">
        <f t="shared" ca="1" si="0"/>
        <v/>
      </c>
      <c r="P35" s="240" t="str">
        <f t="shared" ca="1" si="1"/>
        <v/>
      </c>
      <c r="Q35" s="239">
        <f ca="1">funnel_data!P29</f>
        <v>1072</v>
      </c>
      <c r="R35" s="241">
        <f ca="1">funnel_data!Q29</f>
        <v>60</v>
      </c>
      <c r="S35" s="242">
        <f ca="1">funnel_data!R29</f>
        <v>5.5970149253731345E-2</v>
      </c>
      <c r="T35" s="242">
        <f ca="1">funnel_data!AA29</f>
        <v>4.372890623701247E-2</v>
      </c>
      <c r="U35" s="242">
        <f ca="1">funnel_data!AB29</f>
        <v>7.1382347196598014E-2</v>
      </c>
      <c r="V35" s="242">
        <f ca="1">funnel_data!S29</f>
        <v>4.2820310180952947E-2</v>
      </c>
      <c r="W35" s="242">
        <f ca="1">funnel_data!T29</f>
        <v>3.2245431572545849E-2</v>
      </c>
      <c r="X35" s="242">
        <f ca="1">funnel_data!U29</f>
        <v>5.6660170356179644E-2</v>
      </c>
      <c r="Y35" s="242">
        <f ca="1">funnel_data!V29</f>
        <v>2.7410077118944835E-2</v>
      </c>
      <c r="Z35" s="242">
        <f ca="1">funnel_data!W29</f>
        <v>6.630370707056768E-2</v>
      </c>
      <c r="AA35" s="241" t="str">
        <f t="shared" ca="1" si="2"/>
        <v/>
      </c>
      <c r="AB35" s="240" t="str">
        <f t="shared" ca="1" si="3"/>
        <v/>
      </c>
      <c r="AC35" s="243" t="str">
        <f ca="1">funnel_data!AG29</f>
        <v>Change not statistically significant</v>
      </c>
    </row>
    <row r="36" spans="1:29" s="171" customFormat="1" ht="13.8" x14ac:dyDescent="0.3">
      <c r="A36" s="168" t="str">
        <f>funnel_data!A30</f>
        <v>RCD</v>
      </c>
      <c r="B36" s="169" t="str">
        <f>INDEX(TrustCAHUB_map!$B$2:$B$139, MATCH(A36, TrustCAHUB_map!$A$2:$A$139, FALSE))</f>
        <v>Harrogate and District NHS Foundation Trust</v>
      </c>
      <c r="C36" s="239" t="str">
        <f>INDEX(TrustCAHUB_map!$C$2:$C$139,MATCH(B36,TrustCAHUB_map!$B$2:$B$139,FALSE))</f>
        <v>West Yorkshire</v>
      </c>
      <c r="D36" s="240" t="str">
        <f>INDEX(TrustCAHUB_map!$D$2:$D$139,MATCH(B36,TrustCAHUB_map!$B$2:$B$139,FALSE))</f>
        <v>Yorkshire and Humber</v>
      </c>
      <c r="E36" s="239">
        <f ca="1">funnel_data!E30</f>
        <v>273</v>
      </c>
      <c r="F36" s="241">
        <f ca="1">funnel_data!F30</f>
        <v>8</v>
      </c>
      <c r="G36" s="242">
        <f ca="1">funnel_data!G30</f>
        <v>2.9304029304029304E-2</v>
      </c>
      <c r="H36" s="242">
        <f ca="1">funnel_data!Y30</f>
        <v>1.4922102720086554E-2</v>
      </c>
      <c r="I36" s="242">
        <f ca="1">funnel_data!Z30</f>
        <v>5.6748733379448392E-2</v>
      </c>
      <c r="J36" s="242">
        <f ca="1">funnel_data!H30</f>
        <v>4.1856794361209183E-2</v>
      </c>
      <c r="K36" s="242">
        <f ca="1">funnel_data!I30</f>
        <v>2.3782031096429748E-2</v>
      </c>
      <c r="L36" s="242">
        <f ca="1">funnel_data!J30</f>
        <v>7.2646430959923833E-2</v>
      </c>
      <c r="M36" s="242">
        <f ca="1">funnel_data!K30</f>
        <v>1.7401041538756143E-2</v>
      </c>
      <c r="N36" s="242">
        <f ca="1">funnel_data!L30</f>
        <v>9.7280331333530312E-2</v>
      </c>
      <c r="O36" s="241" t="str">
        <f t="shared" ca="1" si="0"/>
        <v/>
      </c>
      <c r="P36" s="240" t="str">
        <f t="shared" ca="1" si="1"/>
        <v/>
      </c>
      <c r="Q36" s="239">
        <f ca="1">funnel_data!P30</f>
        <v>314</v>
      </c>
      <c r="R36" s="241">
        <f ca="1">funnel_data!Q30</f>
        <v>19</v>
      </c>
      <c r="S36" s="242">
        <f ca="1">funnel_data!R30</f>
        <v>6.0509554140127389E-2</v>
      </c>
      <c r="T36" s="242">
        <f ca="1">funnel_data!AA30</f>
        <v>3.907644365074503E-2</v>
      </c>
      <c r="U36" s="242">
        <f ca="1">funnel_data!AB30</f>
        <v>9.2566102214545629E-2</v>
      </c>
      <c r="V36" s="242">
        <f ca="1">funnel_data!S30</f>
        <v>4.2820310180952947E-2</v>
      </c>
      <c r="W36" s="242">
        <f ca="1">funnel_data!T30</f>
        <v>2.5413064486170391E-2</v>
      </c>
      <c r="X36" s="242">
        <f ca="1">funnel_data!U30</f>
        <v>7.1278982098161081E-2</v>
      </c>
      <c r="Y36" s="242">
        <f ca="1">funnel_data!V30</f>
        <v>1.9007280672210462E-2</v>
      </c>
      <c r="Z36" s="242">
        <f ca="1">funnel_data!W30</f>
        <v>9.3620027668590317E-2</v>
      </c>
      <c r="AA36" s="241" t="str">
        <f t="shared" ca="1" si="2"/>
        <v/>
      </c>
      <c r="AB36" s="240" t="str">
        <f t="shared" ca="1" si="3"/>
        <v/>
      </c>
      <c r="AC36" s="243" t="str">
        <f ca="1">funnel_data!AG30</f>
        <v>Change not statistically significant</v>
      </c>
    </row>
    <row r="37" spans="1:29" s="171" customFormat="1" ht="13.8" x14ac:dyDescent="0.3">
      <c r="A37" s="168" t="str">
        <f>funnel_data!A31</f>
        <v>RCF</v>
      </c>
      <c r="B37" s="169" t="str">
        <f>INDEX(TrustCAHUB_map!$B$2:$B$139, MATCH(A37, TrustCAHUB_map!$A$2:$A$139, FALSE))</f>
        <v>Airedale NHS Foundation Trust</v>
      </c>
      <c r="C37" s="239" t="str">
        <f>INDEX(TrustCAHUB_map!$C$2:$C$139,MATCH(B37,TrustCAHUB_map!$B$2:$B$139,FALSE))</f>
        <v>West Yorkshire</v>
      </c>
      <c r="D37" s="240" t="str">
        <f>INDEX(TrustCAHUB_map!$D$2:$D$139,MATCH(B37,TrustCAHUB_map!$B$2:$B$139,FALSE))</f>
        <v>Yorkshire and Humber</v>
      </c>
      <c r="E37" s="239">
        <f ca="1">funnel_data!E31</f>
        <v>494</v>
      </c>
      <c r="F37" s="241">
        <f ca="1">funnel_data!F31</f>
        <v>22</v>
      </c>
      <c r="G37" s="242">
        <f ca="1">funnel_data!G31</f>
        <v>4.4534412955465584E-2</v>
      </c>
      <c r="H37" s="242">
        <f ca="1">funnel_data!Y31</f>
        <v>2.9591219827629831E-2</v>
      </c>
      <c r="I37" s="242">
        <f ca="1">funnel_data!Z31</f>
        <v>6.6506559843076574E-2</v>
      </c>
      <c r="J37" s="242">
        <f ca="1">funnel_data!H31</f>
        <v>4.1856794361209183E-2</v>
      </c>
      <c r="K37" s="242">
        <f ca="1">funnel_data!I31</f>
        <v>2.7448615346071497E-2</v>
      </c>
      <c r="L37" s="242">
        <f ca="1">funnel_data!J31</f>
        <v>6.3335507211936273E-2</v>
      </c>
      <c r="M37" s="242">
        <f ca="1">funnel_data!K31</f>
        <v>2.1630770950567906E-2</v>
      </c>
      <c r="N37" s="242">
        <f ca="1">funnel_data!L31</f>
        <v>7.9459321371251918E-2</v>
      </c>
      <c r="O37" s="241" t="str">
        <f t="shared" ca="1" si="0"/>
        <v/>
      </c>
      <c r="P37" s="240" t="str">
        <f t="shared" ca="1" si="1"/>
        <v/>
      </c>
      <c r="Q37" s="239">
        <f ca="1">funnel_data!P31</f>
        <v>500</v>
      </c>
      <c r="R37" s="241">
        <f ca="1">funnel_data!Q31</f>
        <v>23</v>
      </c>
      <c r="S37" s="242">
        <f ca="1">funnel_data!R31</f>
        <v>4.5999999999999999E-2</v>
      </c>
      <c r="T37" s="242">
        <f ca="1">funnel_data!AA31</f>
        <v>3.0845108370816204E-2</v>
      </c>
      <c r="U37" s="242">
        <f ca="1">funnel_data!AB31</f>
        <v>6.8077792768273221E-2</v>
      </c>
      <c r="V37" s="242">
        <f ca="1">funnel_data!S31</f>
        <v>4.2820310180952947E-2</v>
      </c>
      <c r="W37" s="242">
        <f ca="1">funnel_data!T31</f>
        <v>2.8287830869719796E-2</v>
      </c>
      <c r="X37" s="242">
        <f ca="1">funnel_data!U31</f>
        <v>6.4324430962080015E-2</v>
      </c>
      <c r="Y37" s="242">
        <f ca="1">funnel_data!V31</f>
        <v>2.2379050223405167E-2</v>
      </c>
      <c r="Z37" s="242">
        <f ca="1">funnel_data!W31</f>
        <v>8.0397349463320916E-2</v>
      </c>
      <c r="AA37" s="241" t="str">
        <f t="shared" ca="1" si="2"/>
        <v/>
      </c>
      <c r="AB37" s="240" t="str">
        <f t="shared" ca="1" si="3"/>
        <v/>
      </c>
      <c r="AC37" s="243" t="str">
        <f ca="1">funnel_data!AG31</f>
        <v>Change not statistically significant</v>
      </c>
    </row>
    <row r="38" spans="1:29" s="171" customFormat="1" ht="13.8" x14ac:dyDescent="0.3">
      <c r="A38" s="168" t="str">
        <f>funnel_data!A32</f>
        <v>RCU</v>
      </c>
      <c r="B38" s="169" t="str">
        <f>INDEX(TrustCAHUB_map!$B$2:$B$139, MATCH(A38, TrustCAHUB_map!$A$2:$A$139, FALSE))</f>
        <v>Sheffield Childrens NHS Foundation Trust</v>
      </c>
      <c r="C38" s="239" t="str">
        <f>INDEX(TrustCAHUB_map!$C$2:$C$139,MATCH(B38,TrustCAHUB_map!$B$2:$B$139,FALSE))</f>
        <v>South Yorkshire and Bassetlaw</v>
      </c>
      <c r="D38" s="240" t="str">
        <f>INDEX(TrustCAHUB_map!$D$2:$D$139,MATCH(B38,TrustCAHUB_map!$B$2:$B$139,FALSE))</f>
        <v>Yorkshire and Humber</v>
      </c>
      <c r="E38" s="239">
        <f ca="1">funnel_data!E32</f>
        <v>0</v>
      </c>
      <c r="F38" s="241">
        <f ca="1">funnel_data!F32</f>
        <v>0</v>
      </c>
      <c r="G38" s="242" t="str">
        <f ca="1">funnel_data!G32</f>
        <v/>
      </c>
      <c r="H38" s="242" t="str">
        <f ca="1">funnel_data!Y32</f>
        <v/>
      </c>
      <c r="I38" s="242" t="str">
        <f ca="1">funnel_data!Z32</f>
        <v/>
      </c>
      <c r="J38" s="242">
        <f ca="1">funnel_data!H32</f>
        <v>4.1856794361209183E-2</v>
      </c>
      <c r="K38" s="242">
        <f ca="1">funnel_data!I32</f>
        <v>0</v>
      </c>
      <c r="L38" s="242">
        <f ca="1">funnel_data!J32</f>
        <v>1</v>
      </c>
      <c r="M38" s="242">
        <f ca="1">funnel_data!K32</f>
        <v>0</v>
      </c>
      <c r="N38" s="242">
        <f ca="1">funnel_data!L32</f>
        <v>1</v>
      </c>
      <c r="O38" s="241" t="str">
        <f t="shared" ca="1" si="0"/>
        <v/>
      </c>
      <c r="P38" s="240" t="str">
        <f t="shared" ca="1" si="1"/>
        <v/>
      </c>
      <c r="Q38" s="239">
        <f ca="1">funnel_data!P32</f>
        <v>0</v>
      </c>
      <c r="R38" s="241">
        <f ca="1">funnel_data!Q32</f>
        <v>0</v>
      </c>
      <c r="S38" s="242" t="str">
        <f ca="1">funnel_data!R32</f>
        <v/>
      </c>
      <c r="T38" s="242" t="str">
        <f ca="1">funnel_data!AA32</f>
        <v/>
      </c>
      <c r="U38" s="242" t="str">
        <f ca="1">funnel_data!AB32</f>
        <v/>
      </c>
      <c r="V38" s="242">
        <f ca="1">funnel_data!S32</f>
        <v>4.2820310180952947E-2</v>
      </c>
      <c r="W38" s="242">
        <f ca="1">funnel_data!T32</f>
        <v>0</v>
      </c>
      <c r="X38" s="242">
        <f ca="1">funnel_data!U32</f>
        <v>1</v>
      </c>
      <c r="Y38" s="242">
        <f ca="1">funnel_data!V32</f>
        <v>0</v>
      </c>
      <c r="Z38" s="242">
        <f ca="1">funnel_data!W32</f>
        <v>1</v>
      </c>
      <c r="AA38" s="241" t="str">
        <f t="shared" ca="1" si="2"/>
        <v/>
      </c>
      <c r="AB38" s="240" t="str">
        <f t="shared" ca="1" si="3"/>
        <v/>
      </c>
      <c r="AC38" s="243" t="str">
        <f ca="1">funnel_data!AG32</f>
        <v>Numbers too small for z-test</v>
      </c>
    </row>
    <row r="39" spans="1:29" s="171" customFormat="1" ht="13.8" x14ac:dyDescent="0.3">
      <c r="A39" s="168" t="str">
        <f>funnel_data!A33</f>
        <v>RCX</v>
      </c>
      <c r="B39" s="169" t="str">
        <f>INDEX(TrustCAHUB_map!$B$2:$B$139, MATCH(A39, TrustCAHUB_map!$A$2:$A$139, FALSE))</f>
        <v>The Queen Elizabeth Hospital, King's Lynn, NHS Foundation Trust</v>
      </c>
      <c r="C39" s="239" t="str">
        <f>INDEX(TrustCAHUB_map!$C$2:$C$139,MATCH(B39,TrustCAHUB_map!$B$2:$B$139,FALSE))</f>
        <v>East of England</v>
      </c>
      <c r="D39" s="240" t="str">
        <f>INDEX(TrustCAHUB_map!$D$2:$D$139,MATCH(B39,TrustCAHUB_map!$B$2:$B$139,FALSE))</f>
        <v>East of England</v>
      </c>
      <c r="E39" s="239">
        <f ca="1">funnel_data!E33</f>
        <v>510</v>
      </c>
      <c r="F39" s="241">
        <f ca="1">funnel_data!F33</f>
        <v>28</v>
      </c>
      <c r="G39" s="242">
        <f ca="1">funnel_data!G33</f>
        <v>5.4901960784313725E-2</v>
      </c>
      <c r="H39" s="242">
        <f ca="1">funnel_data!Y33</f>
        <v>3.8254932837603083E-2</v>
      </c>
      <c r="I39" s="242">
        <f ca="1">funnel_data!Z33</f>
        <v>7.8204060093864325E-2</v>
      </c>
      <c r="J39" s="242">
        <f ca="1">funnel_data!H33</f>
        <v>4.1856794361209183E-2</v>
      </c>
      <c r="K39" s="242">
        <f ca="1">funnel_data!I33</f>
        <v>2.7630782240913396E-2</v>
      </c>
      <c r="L39" s="242">
        <f ca="1">funnel_data!J33</f>
        <v>6.2933178030955148E-2</v>
      </c>
      <c r="M39" s="242">
        <f ca="1">funnel_data!K33</f>
        <v>2.1851513428809987E-2</v>
      </c>
      <c r="N39" s="242">
        <f ca="1">funnel_data!L33</f>
        <v>7.8703453471217336E-2</v>
      </c>
      <c r="O39" s="241" t="str">
        <f t="shared" ca="1" si="0"/>
        <v/>
      </c>
      <c r="P39" s="240" t="str">
        <f t="shared" ca="1" si="1"/>
        <v/>
      </c>
      <c r="Q39" s="239">
        <f ca="1">funnel_data!P33</f>
        <v>575</v>
      </c>
      <c r="R39" s="241">
        <f ca="1">funnel_data!Q33</f>
        <v>33</v>
      </c>
      <c r="S39" s="242">
        <f ca="1">funnel_data!R33</f>
        <v>5.7391304347826085E-2</v>
      </c>
      <c r="T39" s="242">
        <f ca="1">funnel_data!AA33</f>
        <v>4.1154607140351622E-2</v>
      </c>
      <c r="U39" s="242">
        <f ca="1">funnel_data!AB33</f>
        <v>7.9502712331867953E-2</v>
      </c>
      <c r="V39" s="242">
        <f ca="1">funnel_data!S33</f>
        <v>4.2820310180952947E-2</v>
      </c>
      <c r="W39" s="242">
        <f ca="1">funnel_data!T33</f>
        <v>2.9084773113762008E-2</v>
      </c>
      <c r="X39" s="242">
        <f ca="1">funnel_data!U33</f>
        <v>6.2624179228460614E-2</v>
      </c>
      <c r="Y39" s="242">
        <f ca="1">funnel_data!V33</f>
        <v>2.3356604525244566E-2</v>
      </c>
      <c r="Z39" s="242">
        <f ca="1">funnel_data!W33</f>
        <v>7.7221206658981606E-2</v>
      </c>
      <c r="AA39" s="241" t="str">
        <f t="shared" ca="1" si="2"/>
        <v/>
      </c>
      <c r="AB39" s="240" t="str">
        <f t="shared" ca="1" si="3"/>
        <v/>
      </c>
      <c r="AC39" s="243" t="str">
        <f ca="1">funnel_data!AG33</f>
        <v>Change not statistically significant</v>
      </c>
    </row>
    <row r="40" spans="1:29" s="171" customFormat="1" ht="13.8" x14ac:dyDescent="0.3">
      <c r="A40" s="168" t="str">
        <f>funnel_data!A34</f>
        <v>RD1</v>
      </c>
      <c r="B40" s="169" t="str">
        <f>INDEX(TrustCAHUB_map!$B$2:$B$139, MATCH(A40, TrustCAHUB_map!$A$2:$A$139, FALSE))</f>
        <v>Royal United Hospitals Bath NHS Foundation Trust</v>
      </c>
      <c r="C40" s="239" t="str">
        <f>INDEX(TrustCAHUB_map!$C$2:$C$139,MATCH(B40,TrustCAHUB_map!$B$2:$B$139,FALSE))</f>
        <v>Somerset, Wiltshire, Avon and Gloucester</v>
      </c>
      <c r="D40" s="240" t="str">
        <f>INDEX(TrustCAHUB_map!$D$2:$D$139,MATCH(B40,TrustCAHUB_map!$B$2:$B$139,FALSE))</f>
        <v>South West</v>
      </c>
      <c r="E40" s="239">
        <f ca="1">funnel_data!E34</f>
        <v>674</v>
      </c>
      <c r="F40" s="241">
        <f ca="1">funnel_data!F34</f>
        <v>36</v>
      </c>
      <c r="G40" s="242">
        <f ca="1">funnel_data!G34</f>
        <v>5.3412462908011868E-2</v>
      </c>
      <c r="H40" s="242">
        <f ca="1">funnel_data!Y34</f>
        <v>3.8827978137109406E-2</v>
      </c>
      <c r="I40" s="242">
        <f ca="1">funnel_data!Z34</f>
        <v>7.3058743800263379E-2</v>
      </c>
      <c r="J40" s="242">
        <f ca="1">funnel_data!H34</f>
        <v>4.1856794361209183E-2</v>
      </c>
      <c r="K40" s="242">
        <f ca="1">funnel_data!I34</f>
        <v>2.9155180659901404E-2</v>
      </c>
      <c r="L40" s="242">
        <f ca="1">funnel_data!J34</f>
        <v>5.9751370367521497E-2</v>
      </c>
      <c r="M40" s="242">
        <f ca="1">funnel_data!K34</f>
        <v>2.3737008962082754E-2</v>
      </c>
      <c r="N40" s="242">
        <f ca="1">funnel_data!L34</f>
        <v>7.2777304432041307E-2</v>
      </c>
      <c r="O40" s="241" t="str">
        <f t="shared" ca="1" si="0"/>
        <v/>
      </c>
      <c r="P40" s="240" t="str">
        <f t="shared" ca="1" si="1"/>
        <v/>
      </c>
      <c r="Q40" s="239">
        <f ca="1">funnel_data!P34</f>
        <v>748</v>
      </c>
      <c r="R40" s="241">
        <f ca="1">funnel_data!Q34</f>
        <v>29</v>
      </c>
      <c r="S40" s="242">
        <f ca="1">funnel_data!R34</f>
        <v>3.8770053475935831E-2</v>
      </c>
      <c r="T40" s="242">
        <f ca="1">funnel_data!AA34</f>
        <v>2.7127901458018376E-2</v>
      </c>
      <c r="U40" s="242">
        <f ca="1">funnel_data!AB34</f>
        <v>5.5125422158500394E-2</v>
      </c>
      <c r="V40" s="242">
        <f ca="1">funnel_data!S34</f>
        <v>4.2820310180952947E-2</v>
      </c>
      <c r="W40" s="242">
        <f ca="1">funnel_data!T34</f>
        <v>3.0497450156858008E-2</v>
      </c>
      <c r="X40" s="242">
        <f ca="1">funnel_data!U34</f>
        <v>5.9815168925014574E-2</v>
      </c>
      <c r="Y40" s="242">
        <f ca="1">funnel_data!V34</f>
        <v>2.5133944825095029E-2</v>
      </c>
      <c r="Z40" s="242">
        <f ca="1">funnel_data!W34</f>
        <v>7.2032690493319326E-2</v>
      </c>
      <c r="AA40" s="241" t="str">
        <f t="shared" ca="1" si="2"/>
        <v/>
      </c>
      <c r="AB40" s="240" t="str">
        <f t="shared" ca="1" si="3"/>
        <v/>
      </c>
      <c r="AC40" s="243" t="str">
        <f ca="1">funnel_data!AG34</f>
        <v>Change not statistically significant</v>
      </c>
    </row>
    <row r="41" spans="1:29" s="171" customFormat="1" ht="13.8" x14ac:dyDescent="0.3">
      <c r="A41" s="168" t="str">
        <f>funnel_data!A35</f>
        <v>RD3</v>
      </c>
      <c r="B41" s="169" t="str">
        <f>INDEX(TrustCAHUB_map!$B$2:$B$139, MATCH(A41, TrustCAHUB_map!$A$2:$A$139, FALSE))</f>
        <v>Poole Hospital NHS Foundation Trust</v>
      </c>
      <c r="C41" s="239" t="str">
        <f>INDEX(TrustCAHUB_map!$C$2:$C$139,MATCH(B41,TrustCAHUB_map!$B$2:$B$139,FALSE))</f>
        <v>Wessex</v>
      </c>
      <c r="D41" s="240" t="str">
        <f>INDEX(TrustCAHUB_map!$D$2:$D$139,MATCH(B41,TrustCAHUB_map!$B$2:$B$139,FALSE))</f>
        <v>Wessex</v>
      </c>
      <c r="E41" s="239">
        <f ca="1">funnel_data!E35</f>
        <v>878</v>
      </c>
      <c r="F41" s="241">
        <f ca="1">funnel_data!F35</f>
        <v>43</v>
      </c>
      <c r="G41" s="242">
        <f ca="1">funnel_data!G35</f>
        <v>4.8974943052391799E-2</v>
      </c>
      <c r="H41" s="242">
        <f ca="1">funnel_data!Y35</f>
        <v>3.6560699530172387E-2</v>
      </c>
      <c r="I41" s="242">
        <f ca="1">funnel_data!Z35</f>
        <v>6.5318677904452963E-2</v>
      </c>
      <c r="J41" s="242">
        <f ca="1">funnel_data!H35</f>
        <v>4.1856794361209183E-2</v>
      </c>
      <c r="K41" s="242">
        <f ca="1">funnel_data!I35</f>
        <v>3.0484995968009111E-2</v>
      </c>
      <c r="L41" s="242">
        <f ca="1">funnel_data!J35</f>
        <v>5.7220245991865919E-2</v>
      </c>
      <c r="M41" s="242">
        <f ca="1">funnel_data!K35</f>
        <v>2.5436726118731694E-2</v>
      </c>
      <c r="N41" s="242">
        <f ca="1">funnel_data!L35</f>
        <v>6.8135387076495177E-2</v>
      </c>
      <c r="O41" s="241" t="str">
        <f t="shared" ca="1" si="0"/>
        <v/>
      </c>
      <c r="P41" s="240" t="str">
        <f t="shared" ca="1" si="1"/>
        <v/>
      </c>
      <c r="Q41" s="239">
        <f ca="1">funnel_data!P35</f>
        <v>931</v>
      </c>
      <c r="R41" s="241">
        <f ca="1">funnel_data!Q35</f>
        <v>32</v>
      </c>
      <c r="S41" s="242">
        <f ca="1">funnel_data!R35</f>
        <v>3.4371643394199784E-2</v>
      </c>
      <c r="T41" s="242">
        <f ca="1">funnel_data!AA35</f>
        <v>2.4450880450731502E-2</v>
      </c>
      <c r="U41" s="242">
        <f ca="1">funnel_data!AB35</f>
        <v>4.8119134689885365E-2</v>
      </c>
      <c r="V41" s="242">
        <f ca="1">funnel_data!S35</f>
        <v>4.2820310180952947E-2</v>
      </c>
      <c r="W41" s="242">
        <f ca="1">funnel_data!T35</f>
        <v>3.1585720460559012E-2</v>
      </c>
      <c r="X41" s="242">
        <f ca="1">funnel_data!U35</f>
        <v>5.7812331099121678E-2</v>
      </c>
      <c r="Y41" s="242">
        <f ca="1">funnel_data!V35</f>
        <v>2.6541195665027568E-2</v>
      </c>
      <c r="Z41" s="242">
        <f ca="1">funnel_data!W35</f>
        <v>6.8382855818367907E-2</v>
      </c>
      <c r="AA41" s="241" t="str">
        <f t="shared" ca="1" si="2"/>
        <v/>
      </c>
      <c r="AB41" s="240" t="str">
        <f t="shared" ca="1" si="3"/>
        <v/>
      </c>
      <c r="AC41" s="243" t="str">
        <f ca="1">funnel_data!AG35</f>
        <v>Change not statistically significant</v>
      </c>
    </row>
    <row r="42" spans="1:29" s="171" customFormat="1" ht="13.8" x14ac:dyDescent="0.3">
      <c r="A42" s="168" t="str">
        <f>funnel_data!A36</f>
        <v>RD8</v>
      </c>
      <c r="B42" s="169" t="str">
        <f>INDEX(TrustCAHUB_map!$B$2:$B$139, MATCH(A42, TrustCAHUB_map!$A$2:$A$139, FALSE))</f>
        <v>Milton Keynes Hospital NHS Foundation Trust</v>
      </c>
      <c r="C42" s="239" t="str">
        <f>INDEX(TrustCAHUB_map!$C$2:$C$139,MATCH(B42,TrustCAHUB_map!$B$2:$B$139,FALSE))</f>
        <v>East of England</v>
      </c>
      <c r="D42" s="240" t="str">
        <f>INDEX(TrustCAHUB_map!$D$2:$D$139,MATCH(B42,TrustCAHUB_map!$B$2:$B$139,FALSE))</f>
        <v>East Midlands</v>
      </c>
      <c r="E42" s="239">
        <f ca="1">funnel_data!E36</f>
        <v>498</v>
      </c>
      <c r="F42" s="241">
        <f ca="1">funnel_data!F36</f>
        <v>22</v>
      </c>
      <c r="G42" s="242">
        <f ca="1">funnel_data!G36</f>
        <v>4.4176706827309238E-2</v>
      </c>
      <c r="H42" s="242">
        <f ca="1">funnel_data!Y36</f>
        <v>2.9352081232013213E-2</v>
      </c>
      <c r="I42" s="242">
        <f ca="1">funnel_data!Z36</f>
        <v>6.5979737173583436E-2</v>
      </c>
      <c r="J42" s="242">
        <f ca="1">funnel_data!H36</f>
        <v>4.1856794361209183E-2</v>
      </c>
      <c r="K42" s="242">
        <f ca="1">funnel_data!I36</f>
        <v>2.7494855477284686E-2</v>
      </c>
      <c r="L42" s="242">
        <f ca="1">funnel_data!J36</f>
        <v>6.3232910383027308E-2</v>
      </c>
      <c r="M42" s="242">
        <f ca="1">funnel_data!K36</f>
        <v>2.1686709527179215E-2</v>
      </c>
      <c r="N42" s="242">
        <f ca="1">funnel_data!L36</f>
        <v>7.9266438443693549E-2</v>
      </c>
      <c r="O42" s="241" t="str">
        <f t="shared" ca="1" si="0"/>
        <v/>
      </c>
      <c r="P42" s="240" t="str">
        <f t="shared" ca="1" si="1"/>
        <v/>
      </c>
      <c r="Q42" s="239">
        <f ca="1">funnel_data!P36</f>
        <v>590</v>
      </c>
      <c r="R42" s="241">
        <f ca="1">funnel_data!Q36</f>
        <v>28</v>
      </c>
      <c r="S42" s="242">
        <f ca="1">funnel_data!R36</f>
        <v>4.7457627118644069E-2</v>
      </c>
      <c r="T42" s="242">
        <f ca="1">funnel_data!AA36</f>
        <v>3.3035816129706283E-2</v>
      </c>
      <c r="U42" s="242">
        <f ca="1">funnel_data!AB36</f>
        <v>6.7734276513425909E-2</v>
      </c>
      <c r="V42" s="242">
        <f ca="1">funnel_data!S36</f>
        <v>4.2820310180952947E-2</v>
      </c>
      <c r="W42" s="242">
        <f ca="1">funnel_data!T36</f>
        <v>2.9228128739699339E-2</v>
      </c>
      <c r="X42" s="242">
        <f ca="1">funnel_data!U36</f>
        <v>6.2327542020861187E-2</v>
      </c>
      <c r="Y42" s="242">
        <f ca="1">funnel_data!V36</f>
        <v>2.3534384712573065E-2</v>
      </c>
      <c r="Z42" s="242">
        <f ca="1">funnel_data!W36</f>
        <v>7.6669716004696881E-2</v>
      </c>
      <c r="AA42" s="241" t="str">
        <f t="shared" ca="1" si="2"/>
        <v/>
      </c>
      <c r="AB42" s="240" t="str">
        <f t="shared" ca="1" si="3"/>
        <v/>
      </c>
      <c r="AC42" s="243" t="str">
        <f ca="1">funnel_data!AG36</f>
        <v>Change not statistically significant</v>
      </c>
    </row>
    <row r="43" spans="1:29" s="171" customFormat="1" ht="13.8" x14ac:dyDescent="0.3">
      <c r="A43" s="168" t="str">
        <f>funnel_data!A37</f>
        <v>RDD</v>
      </c>
      <c r="B43" s="169" t="str">
        <f>INDEX(TrustCAHUB_map!$B$2:$B$139, MATCH(A43, TrustCAHUB_map!$A$2:$A$139, FALSE))</f>
        <v>Basildon and Thurrock University Hospitals NHS Foundation Trust</v>
      </c>
      <c r="C43" s="239" t="str">
        <f>INDEX(TrustCAHUB_map!$C$2:$C$139,MATCH(B43,TrustCAHUB_map!$B$2:$B$139,FALSE))</f>
        <v>East of England</v>
      </c>
      <c r="D43" s="240" t="str">
        <f>INDEX(TrustCAHUB_map!$D$2:$D$139,MATCH(B43,TrustCAHUB_map!$B$2:$B$139,FALSE))</f>
        <v>East of England</v>
      </c>
      <c r="E43" s="239">
        <f ca="1">funnel_data!E37</f>
        <v>147</v>
      </c>
      <c r="F43" s="241">
        <f ca="1">funnel_data!F37</f>
        <v>8</v>
      </c>
      <c r="G43" s="242">
        <f ca="1">funnel_data!G37</f>
        <v>5.4421768707482991E-2</v>
      </c>
      <c r="H43" s="242">
        <f ca="1">funnel_data!Y37</f>
        <v>2.7831258408052437E-2</v>
      </c>
      <c r="I43" s="242">
        <f ca="1">funnel_data!Z37</f>
        <v>0.10370723887126482</v>
      </c>
      <c r="J43" s="242">
        <f ca="1">funnel_data!H37</f>
        <v>4.1856794361209183E-2</v>
      </c>
      <c r="K43" s="242">
        <f ca="1">funnel_data!I37</f>
        <v>1.9502340900255689E-2</v>
      </c>
      <c r="L43" s="242">
        <f ca="1">funnel_data!J37</f>
        <v>8.7547024408753893E-2</v>
      </c>
      <c r="M43" s="242">
        <f ca="1">funnel_data!K37</f>
        <v>1.2993338165269401E-2</v>
      </c>
      <c r="N43" s="242">
        <f ca="1">funnel_data!L37</f>
        <v>0.12661270638934471</v>
      </c>
      <c r="O43" s="241" t="str">
        <f t="shared" ca="1" si="0"/>
        <v/>
      </c>
      <c r="P43" s="240" t="str">
        <f t="shared" ca="1" si="1"/>
        <v/>
      </c>
      <c r="Q43" s="239">
        <f ca="1">funnel_data!P37</f>
        <v>145</v>
      </c>
      <c r="R43" s="241">
        <f ca="1">funnel_data!Q37</f>
        <v>12</v>
      </c>
      <c r="S43" s="242">
        <f ca="1">funnel_data!R37</f>
        <v>8.2758620689655171E-2</v>
      </c>
      <c r="T43" s="242">
        <f ca="1">funnel_data!AA37</f>
        <v>4.7973750470801921E-2</v>
      </c>
      <c r="U43" s="242">
        <f ca="1">funnel_data!AB37</f>
        <v>0.13908071030436481</v>
      </c>
      <c r="V43" s="242">
        <f ca="1">funnel_data!S37</f>
        <v>4.2820310180952947E-2</v>
      </c>
      <c r="W43" s="242">
        <f ca="1">funnel_data!T37</f>
        <v>2.0020945048609535E-2</v>
      </c>
      <c r="X43" s="242">
        <f ca="1">funnel_data!U37</f>
        <v>8.9219280482937785E-2</v>
      </c>
      <c r="Y43" s="242">
        <f ca="1">funnel_data!V37</f>
        <v>1.3358444867507495E-2</v>
      </c>
      <c r="Z43" s="242">
        <f ca="1">funnel_data!W37</f>
        <v>0.12877885934446831</v>
      </c>
      <c r="AA43" s="241" t="str">
        <f t="shared" ca="1" si="2"/>
        <v/>
      </c>
      <c r="AB43" s="240" t="str">
        <f t="shared" ca="1" si="3"/>
        <v/>
      </c>
      <c r="AC43" s="243" t="str">
        <f ca="1">funnel_data!AG37</f>
        <v>Change not statistically significant</v>
      </c>
    </row>
    <row r="44" spans="1:29" s="171" customFormat="1" ht="13.8" x14ac:dyDescent="0.3">
      <c r="A44" s="168" t="str">
        <f>funnel_data!A38</f>
        <v>RDE</v>
      </c>
      <c r="B44" s="169" t="str">
        <f>INDEX(TrustCAHUB_map!$B$2:$B$139, MATCH(A44, TrustCAHUB_map!$A$2:$A$139, FALSE))</f>
        <v>East Suffolk and North Essex NHS Foundation Trust</v>
      </c>
      <c r="C44" s="239" t="str">
        <f>INDEX(TrustCAHUB_map!$C$2:$C$139,MATCH(B44,TrustCAHUB_map!$B$2:$B$139,FALSE))</f>
        <v>East of England</v>
      </c>
      <c r="D44" s="240" t="str">
        <f>INDEX(TrustCAHUB_map!$D$2:$D$139,MATCH(B44,TrustCAHUB_map!$B$2:$B$139,FALSE))</f>
        <v>East of England</v>
      </c>
      <c r="E44" s="239">
        <f ca="1">funnel_data!E38</f>
        <v>1531</v>
      </c>
      <c r="F44" s="241">
        <f ca="1">funnel_data!F38</f>
        <v>55</v>
      </c>
      <c r="G44" s="242">
        <f ca="1">funnel_data!G38</f>
        <v>3.5924232527759635E-2</v>
      </c>
      <c r="H44" s="242">
        <f ca="1">funnel_data!Y38</f>
        <v>2.7703224386831968E-2</v>
      </c>
      <c r="I44" s="242">
        <f ca="1">funnel_data!Z38</f>
        <v>4.6468253172918729E-2</v>
      </c>
      <c r="J44" s="242">
        <f ca="1">funnel_data!H38</f>
        <v>4.1856794361209183E-2</v>
      </c>
      <c r="K44" s="242">
        <f ca="1">funnel_data!I38</f>
        <v>3.2919129903246323E-2</v>
      </c>
      <c r="L44" s="242">
        <f ca="1">funnel_data!J38</f>
        <v>5.3087858918285838E-2</v>
      </c>
      <c r="M44" s="242">
        <f ca="1">funnel_data!K38</f>
        <v>2.8676030918679162E-2</v>
      </c>
      <c r="N44" s="242">
        <f ca="1">funnel_data!L38</f>
        <v>6.0717302454220218E-2</v>
      </c>
      <c r="O44" s="241" t="str">
        <f t="shared" ca="1" si="0"/>
        <v/>
      </c>
      <c r="P44" s="240" t="str">
        <f t="shared" ca="1" si="1"/>
        <v/>
      </c>
      <c r="Q44" s="239">
        <f ca="1">funnel_data!P38</f>
        <v>1635</v>
      </c>
      <c r="R44" s="241">
        <f ca="1">funnel_data!Q38</f>
        <v>68</v>
      </c>
      <c r="S44" s="242">
        <f ca="1">funnel_data!R38</f>
        <v>4.1590214067278287E-2</v>
      </c>
      <c r="T44" s="242">
        <f ca="1">funnel_data!AA38</f>
        <v>3.293910087152107E-2</v>
      </c>
      <c r="U44" s="242">
        <f ca="1">funnel_data!AB38</f>
        <v>5.2390360418360919E-2</v>
      </c>
      <c r="V44" s="242">
        <f ca="1">funnel_data!S38</f>
        <v>4.2820310180952947E-2</v>
      </c>
      <c r="W44" s="242">
        <f ca="1">funnel_data!T38</f>
        <v>3.403169549383326E-2</v>
      </c>
      <c r="X44" s="242">
        <f ca="1">funnel_data!U38</f>
        <v>5.3752269894716889E-2</v>
      </c>
      <c r="Y44" s="242">
        <f ca="1">funnel_data!V38</f>
        <v>2.9821137413632598E-2</v>
      </c>
      <c r="Z44" s="242">
        <f ca="1">funnel_data!W38</f>
        <v>6.1128855422628608E-2</v>
      </c>
      <c r="AA44" s="241" t="str">
        <f t="shared" ca="1" si="2"/>
        <v/>
      </c>
      <c r="AB44" s="240" t="str">
        <f t="shared" ca="1" si="3"/>
        <v/>
      </c>
      <c r="AC44" s="243" t="str">
        <f ca="1">funnel_data!AG38</f>
        <v>Change not statistically significant</v>
      </c>
    </row>
    <row r="45" spans="1:29" s="171" customFormat="1" ht="13.8" x14ac:dyDescent="0.3">
      <c r="A45" s="168" t="str">
        <f>funnel_data!A39</f>
        <v>RDU</v>
      </c>
      <c r="B45" s="169" t="str">
        <f>INDEX(TrustCAHUB_map!$B$2:$B$139, MATCH(A45, TrustCAHUB_map!$A$2:$A$139, FALSE))</f>
        <v>Frimley Health NHS Foundation Trust</v>
      </c>
      <c r="C45" s="239" t="str">
        <f>INDEX(TrustCAHUB_map!$C$2:$C$139,MATCH(B45,TrustCAHUB_map!$B$2:$B$139,FALSE))</f>
        <v>Surrey and Sussex</v>
      </c>
      <c r="D45" s="240" t="str">
        <f>INDEX(TrustCAHUB_map!$D$2:$D$139,MATCH(B45,TrustCAHUB_map!$B$2:$B$139,FALSE))</f>
        <v>South East</v>
      </c>
      <c r="E45" s="239">
        <f ca="1">funnel_data!E39</f>
        <v>625</v>
      </c>
      <c r="F45" s="241">
        <f ca="1">funnel_data!F39</f>
        <v>25</v>
      </c>
      <c r="G45" s="242">
        <f ca="1">funnel_data!G39</f>
        <v>0.04</v>
      </c>
      <c r="H45" s="242">
        <f ca="1">funnel_data!Y39</f>
        <v>2.7238472756342211E-2</v>
      </c>
      <c r="I45" s="242">
        <f ca="1">funnel_data!Z39</f>
        <v>5.8381611710840331E-2</v>
      </c>
      <c r="J45" s="242">
        <f ca="1">funnel_data!H39</f>
        <v>4.1856794361209183E-2</v>
      </c>
      <c r="K45" s="242">
        <f ca="1">funnel_data!I39</f>
        <v>2.8754842671015978E-2</v>
      </c>
      <c r="L45" s="242">
        <f ca="1">funnel_data!J39</f>
        <v>6.0556349450356844E-2</v>
      </c>
      <c r="M45" s="242">
        <f ca="1">funnel_data!K39</f>
        <v>2.3235263947789735E-2</v>
      </c>
      <c r="N45" s="242">
        <f ca="1">funnel_data!L39</f>
        <v>7.426752342824397E-2</v>
      </c>
      <c r="O45" s="241" t="str">
        <f t="shared" ca="1" si="0"/>
        <v/>
      </c>
      <c r="P45" s="240" t="str">
        <f t="shared" ca="1" si="1"/>
        <v/>
      </c>
      <c r="Q45" s="239">
        <f ca="1">funnel_data!P39</f>
        <v>646</v>
      </c>
      <c r="R45" s="241">
        <f ca="1">funnel_data!Q39</f>
        <v>30</v>
      </c>
      <c r="S45" s="242">
        <f ca="1">funnel_data!R39</f>
        <v>4.6439628482972138E-2</v>
      </c>
      <c r="T45" s="242">
        <f ca="1">funnel_data!AA39</f>
        <v>3.2720729424384067E-2</v>
      </c>
      <c r="U45" s="242">
        <f ca="1">funnel_data!AB39</f>
        <v>6.5520861588523924E-2</v>
      </c>
      <c r="V45" s="242">
        <f ca="1">funnel_data!S39</f>
        <v>4.2820310180952947E-2</v>
      </c>
      <c r="W45" s="242">
        <f ca="1">funnel_data!T39</f>
        <v>2.9724195544140564E-2</v>
      </c>
      <c r="X45" s="242">
        <f ca="1">funnel_data!U39</f>
        <v>6.1321746657453199E-2</v>
      </c>
      <c r="Y45" s="242">
        <f ca="1">funnel_data!V39</f>
        <v>2.4154092869638648E-2</v>
      </c>
      <c r="Z45" s="242">
        <f ca="1">funnel_data!W39</f>
        <v>7.4805929248105987E-2</v>
      </c>
      <c r="AA45" s="241" t="str">
        <f t="shared" ca="1" si="2"/>
        <v/>
      </c>
      <c r="AB45" s="240" t="str">
        <f t="shared" ca="1" si="3"/>
        <v/>
      </c>
      <c r="AC45" s="243" t="str">
        <f ca="1">funnel_data!AG39</f>
        <v>Change not statistically significant</v>
      </c>
    </row>
    <row r="46" spans="1:29" s="171" customFormat="1" ht="13.8" x14ac:dyDescent="0.3">
      <c r="A46" s="168" t="str">
        <f>funnel_data!A40</f>
        <v>RDZ</v>
      </c>
      <c r="B46" s="169" t="str">
        <f>INDEX(TrustCAHUB_map!$B$2:$B$139, MATCH(A46, TrustCAHUB_map!$A$2:$A$139, FALSE))</f>
        <v>The Royal Bournemouth and Christchurch Hospitals NHS Foundation Trust</v>
      </c>
      <c r="C46" s="239" t="str">
        <f>INDEX(TrustCAHUB_map!$C$2:$C$139,MATCH(B46,TrustCAHUB_map!$B$2:$B$139,FALSE))</f>
        <v>Wessex</v>
      </c>
      <c r="D46" s="240" t="str">
        <f>INDEX(TrustCAHUB_map!$D$2:$D$139,MATCH(B46,TrustCAHUB_map!$B$2:$B$139,FALSE))</f>
        <v>Wessex</v>
      </c>
      <c r="E46" s="239">
        <f ca="1">funnel_data!E40</f>
        <v>712</v>
      </c>
      <c r="F46" s="241">
        <f ca="1">funnel_data!F40</f>
        <v>27</v>
      </c>
      <c r="G46" s="242">
        <f ca="1">funnel_data!G40</f>
        <v>3.7921348314606744E-2</v>
      </c>
      <c r="H46" s="242">
        <f ca="1">funnel_data!Y40</f>
        <v>2.6190775597627201E-2</v>
      </c>
      <c r="I46" s="242">
        <f ca="1">funnel_data!Z40</f>
        <v>5.4611276460079058E-2</v>
      </c>
      <c r="J46" s="242">
        <f ca="1">funnel_data!H40</f>
        <v>4.1856794361209183E-2</v>
      </c>
      <c r="K46" s="242">
        <f ca="1">funnel_data!I40</f>
        <v>2.9440316100601473E-2</v>
      </c>
      <c r="L46" s="242">
        <f ca="1">funnel_data!J40</f>
        <v>5.9190569797007549E-2</v>
      </c>
      <c r="M46" s="242">
        <f ca="1">funnel_data!K40</f>
        <v>2.409719631614466E-2</v>
      </c>
      <c r="N46" s="242">
        <f ca="1">funnel_data!L40</f>
        <v>7.1742973934567425E-2</v>
      </c>
      <c r="O46" s="241" t="str">
        <f t="shared" ca="1" si="0"/>
        <v/>
      </c>
      <c r="P46" s="240" t="str">
        <f t="shared" ca="1" si="1"/>
        <v/>
      </c>
      <c r="Q46" s="239">
        <f ca="1">funnel_data!P40</f>
        <v>766</v>
      </c>
      <c r="R46" s="241">
        <f ca="1">funnel_data!Q40</f>
        <v>39</v>
      </c>
      <c r="S46" s="242">
        <f ca="1">funnel_data!R40</f>
        <v>5.0913838120104436E-2</v>
      </c>
      <c r="T46" s="242">
        <f ca="1">funnel_data!AA40</f>
        <v>3.746579036934658E-2</v>
      </c>
      <c r="U46" s="242">
        <f ca="1">funnel_data!AB40</f>
        <v>6.8843707362907985E-2</v>
      </c>
      <c r="V46" s="242">
        <f ca="1">funnel_data!S40</f>
        <v>4.2820310180952947E-2</v>
      </c>
      <c r="W46" s="242">
        <f ca="1">funnel_data!T40</f>
        <v>3.0619518769021116E-2</v>
      </c>
      <c r="X46" s="242">
        <f ca="1">funnel_data!U40</f>
        <v>5.9583862286536178E-2</v>
      </c>
      <c r="Y46" s="242">
        <f ca="1">funnel_data!V40</f>
        <v>2.5290159084235351E-2</v>
      </c>
      <c r="Z46" s="242">
        <f ca="1">funnel_data!W40</f>
        <v>7.1608964859239926E-2</v>
      </c>
      <c r="AA46" s="241" t="str">
        <f t="shared" ca="1" si="2"/>
        <v/>
      </c>
      <c r="AB46" s="240" t="str">
        <f t="shared" ca="1" si="3"/>
        <v/>
      </c>
      <c r="AC46" s="243" t="str">
        <f ca="1">funnel_data!AG40</f>
        <v>Change not statistically significant</v>
      </c>
    </row>
    <row r="47" spans="1:29" s="171" customFormat="1" ht="13.8" x14ac:dyDescent="0.3">
      <c r="A47" s="168" t="str">
        <f>funnel_data!A41</f>
        <v>RE9</v>
      </c>
      <c r="B47" s="169" t="str">
        <f>INDEX(TrustCAHUB_map!$B$2:$B$139, MATCH(A47, TrustCAHUB_map!$A$2:$A$139, FALSE))</f>
        <v>South Tyneside NHS Foundation Trust</v>
      </c>
      <c r="C47" s="239" t="str">
        <f>INDEX(TrustCAHUB_map!$C$2:$C$139,MATCH(B47,TrustCAHUB_map!$B$2:$B$139,FALSE))</f>
        <v>North East and Cumbria</v>
      </c>
      <c r="D47" s="240" t="str">
        <f>INDEX(TrustCAHUB_map!$D$2:$D$139,MATCH(B47,TrustCAHUB_map!$B$2:$B$139,FALSE))</f>
        <v>North East</v>
      </c>
      <c r="E47" s="239">
        <f ca="1">funnel_data!E41</f>
        <v>224</v>
      </c>
      <c r="F47" s="241">
        <f ca="1">funnel_data!F41</f>
        <v>10</v>
      </c>
      <c r="G47" s="242">
        <f ca="1">funnel_data!G41</f>
        <v>4.4642857142857144E-2</v>
      </c>
      <c r="H47" s="242">
        <f ca="1">funnel_data!Y41</f>
        <v>2.4427103673717674E-2</v>
      </c>
      <c r="I47" s="242">
        <f ca="1">funnel_data!Z41</f>
        <v>8.021346062084643E-2</v>
      </c>
      <c r="J47" s="242">
        <f ca="1">funnel_data!H41</f>
        <v>4.1856794361209183E-2</v>
      </c>
      <c r="K47" s="242">
        <f ca="1">funnel_data!I41</f>
        <v>2.2454526454206727E-2</v>
      </c>
      <c r="L47" s="242">
        <f ca="1">funnel_data!J41</f>
        <v>7.6708417774686122E-2</v>
      </c>
      <c r="M47" s="242">
        <f ca="1">funnel_data!K41</f>
        <v>1.5971958916920468E-2</v>
      </c>
      <c r="N47" s="242">
        <f ca="1">funnel_data!L41</f>
        <v>0.10520663398207442</v>
      </c>
      <c r="O47" s="241" t="str">
        <f t="shared" ca="1" si="0"/>
        <v/>
      </c>
      <c r="P47" s="240" t="str">
        <f t="shared" ca="1" si="1"/>
        <v/>
      </c>
      <c r="Q47" s="239">
        <f ca="1">funnel_data!P41</f>
        <v>219</v>
      </c>
      <c r="R47" s="241">
        <f ca="1">funnel_data!Q41</f>
        <v>10</v>
      </c>
      <c r="S47" s="242">
        <f ca="1">funnel_data!R41</f>
        <v>4.5662100456621002E-2</v>
      </c>
      <c r="T47" s="242">
        <f ca="1">funnel_data!AA41</f>
        <v>2.4989013068053595E-2</v>
      </c>
      <c r="U47" s="242">
        <f ca="1">funnel_data!AB41</f>
        <v>8.1999421430922537E-2</v>
      </c>
      <c r="V47" s="242">
        <f ca="1">funnel_data!S41</f>
        <v>4.2820310180952947E-2</v>
      </c>
      <c r="W47" s="242">
        <f ca="1">funnel_data!T41</f>
        <v>2.2976390998142665E-2</v>
      </c>
      <c r="X47" s="242">
        <f ca="1">funnel_data!U41</f>
        <v>7.842700881256319E-2</v>
      </c>
      <c r="Y47" s="242">
        <f ca="1">funnel_data!V41</f>
        <v>1.6343732938969333E-2</v>
      </c>
      <c r="Z47" s="242">
        <f ca="1">funnel_data!W41</f>
        <v>0.10750100181144623</v>
      </c>
      <c r="AA47" s="241" t="str">
        <f t="shared" ca="1" si="2"/>
        <v/>
      </c>
      <c r="AB47" s="240" t="str">
        <f t="shared" ca="1" si="3"/>
        <v/>
      </c>
      <c r="AC47" s="243" t="str">
        <f ca="1">funnel_data!AG41</f>
        <v>Change not statistically significant</v>
      </c>
    </row>
    <row r="48" spans="1:29" s="171" customFormat="1" ht="13.8" x14ac:dyDescent="0.3">
      <c r="A48" s="168" t="str">
        <f>funnel_data!A42</f>
        <v>REF</v>
      </c>
      <c r="B48" s="169" t="str">
        <f>INDEX(TrustCAHUB_map!$B$2:$B$139, MATCH(A48, TrustCAHUB_map!$A$2:$A$139, FALSE))</f>
        <v>Royal Cornwall Hospitals NHS Trust</v>
      </c>
      <c r="C48" s="239" t="str">
        <f>INDEX(TrustCAHUB_map!$C$2:$C$139,MATCH(B48,TrustCAHUB_map!$B$2:$B$139,FALSE))</f>
        <v>Peninsula</v>
      </c>
      <c r="D48" s="240" t="str">
        <f>INDEX(TrustCAHUB_map!$D$2:$D$139,MATCH(B48,TrustCAHUB_map!$B$2:$B$139,FALSE))</f>
        <v>South West</v>
      </c>
      <c r="E48" s="239">
        <f ca="1">funnel_data!E42</f>
        <v>1216</v>
      </c>
      <c r="F48" s="241">
        <f ca="1">funnel_data!F42</f>
        <v>101</v>
      </c>
      <c r="G48" s="242">
        <f ca="1">funnel_data!G42</f>
        <v>8.3059210526315791E-2</v>
      </c>
      <c r="H48" s="242">
        <f ca="1">funnel_data!Y42</f>
        <v>6.8829884244820186E-2</v>
      </c>
      <c r="I48" s="242">
        <f ca="1">funnel_data!Z42</f>
        <v>9.9914551626129347E-2</v>
      </c>
      <c r="J48" s="242">
        <f ca="1">funnel_data!H42</f>
        <v>4.1856794361209183E-2</v>
      </c>
      <c r="K48" s="242">
        <f ca="1">funnel_data!I42</f>
        <v>3.1969019476496767E-2</v>
      </c>
      <c r="L48" s="242">
        <f ca="1">funnel_data!J42</f>
        <v>5.4630194623482072E-2</v>
      </c>
      <c r="M48" s="242">
        <f ca="1">funnel_data!K42</f>
        <v>2.7392309391717946E-2</v>
      </c>
      <c r="N48" s="242">
        <f ca="1">funnel_data!L42</f>
        <v>6.3460875096341379E-2</v>
      </c>
      <c r="O48" s="241" t="str">
        <f t="shared" ca="1" si="0"/>
        <v>&gt;Upper 3SD Limit</v>
      </c>
      <c r="P48" s="240" t="str">
        <f t="shared" ca="1" si="1"/>
        <v/>
      </c>
      <c r="Q48" s="239">
        <f ca="1">funnel_data!P42</f>
        <v>1267</v>
      </c>
      <c r="R48" s="241">
        <f ca="1">funnel_data!Q42</f>
        <v>91</v>
      </c>
      <c r="S48" s="242">
        <f ca="1">funnel_data!R42</f>
        <v>7.18232044198895E-2</v>
      </c>
      <c r="T48" s="242">
        <f ca="1">funnel_data!AA42</f>
        <v>5.8863120319495359E-2</v>
      </c>
      <c r="U48" s="242">
        <f ca="1">funnel_data!AB42</f>
        <v>8.7371846702394146E-2</v>
      </c>
      <c r="V48" s="242">
        <f ca="1">funnel_data!S42</f>
        <v>4.2820310180952947E-2</v>
      </c>
      <c r="W48" s="242">
        <f ca="1">funnel_data!T42</f>
        <v>3.2985899643656141E-2</v>
      </c>
      <c r="X48" s="242">
        <f ca="1">funnel_data!U42</f>
        <v>5.5418718208430834E-2</v>
      </c>
      <c r="Y48" s="242">
        <f ca="1">funnel_data!V42</f>
        <v>2.8399291354221364E-2</v>
      </c>
      <c r="Z48" s="242">
        <f ca="1">funnel_data!W42</f>
        <v>6.4081272228818681E-2</v>
      </c>
      <c r="AA48" s="241" t="str">
        <f t="shared" ca="1" si="2"/>
        <v>&gt;Upper 3SD Limit</v>
      </c>
      <c r="AB48" s="240" t="str">
        <f t="shared" ca="1" si="3"/>
        <v/>
      </c>
      <c r="AC48" s="243" t="str">
        <f ca="1">funnel_data!AG42</f>
        <v>Change not statistically significant</v>
      </c>
    </row>
    <row r="49" spans="1:29" s="171" customFormat="1" ht="13.8" x14ac:dyDescent="0.3">
      <c r="A49" s="168" t="str">
        <f>funnel_data!A43</f>
        <v>REM</v>
      </c>
      <c r="B49" s="169" t="str">
        <f>INDEX(TrustCAHUB_map!$B$2:$B$139, MATCH(A49, TrustCAHUB_map!$A$2:$A$139, FALSE))</f>
        <v>Aintree University Hospitals NHS Foundation Trust</v>
      </c>
      <c r="C49" s="239" t="str">
        <f>INDEX(TrustCAHUB_map!$C$2:$C$139,MATCH(B49,TrustCAHUB_map!$B$2:$B$139,FALSE))</f>
        <v>Cheshire and Merseyside</v>
      </c>
      <c r="D49" s="240" t="str">
        <f>INDEX(TrustCAHUB_map!$D$2:$D$139,MATCH(B49,TrustCAHUB_map!$B$2:$B$139,FALSE))</f>
        <v>North West</v>
      </c>
      <c r="E49" s="239">
        <f ca="1">funnel_data!E43</f>
        <v>189</v>
      </c>
      <c r="F49" s="241">
        <f ca="1">funnel_data!F43</f>
        <v>12</v>
      </c>
      <c r="G49" s="242">
        <f ca="1">funnel_data!G43</f>
        <v>6.3492063492063489E-2</v>
      </c>
      <c r="H49" s="242">
        <f ca="1">funnel_data!Y43</f>
        <v>3.6689732951979262E-2</v>
      </c>
      <c r="I49" s="242">
        <f ca="1">funnel_data!Z43</f>
        <v>0.10768512809167931</v>
      </c>
      <c r="J49" s="242">
        <f ca="1">funnel_data!H43</f>
        <v>4.1856794361209183E-2</v>
      </c>
      <c r="K49" s="242">
        <f ca="1">funnel_data!I43</f>
        <v>2.1281206374844232E-2</v>
      </c>
      <c r="L49" s="242">
        <f ca="1">funnel_data!J43</f>
        <v>8.0685735760758631E-2</v>
      </c>
      <c r="M49" s="242">
        <f ca="1">funnel_data!K43</f>
        <v>1.4755020736136385E-2</v>
      </c>
      <c r="N49" s="242">
        <f ca="1">funnel_data!L43</f>
        <v>0.11302785083904611</v>
      </c>
      <c r="O49" s="241" t="str">
        <f t="shared" ca="1" si="0"/>
        <v/>
      </c>
      <c r="P49" s="240" t="str">
        <f t="shared" ca="1" si="1"/>
        <v/>
      </c>
      <c r="Q49" s="239">
        <f ca="1">funnel_data!P43</f>
        <v>182</v>
      </c>
      <c r="R49" s="241">
        <f ca="1">funnel_data!Q43</f>
        <v>6</v>
      </c>
      <c r="S49" s="242">
        <f ca="1">funnel_data!R43</f>
        <v>3.2967032967032968E-2</v>
      </c>
      <c r="T49" s="242">
        <f ca="1">funnel_data!AA43</f>
        <v>1.5194980224332837E-2</v>
      </c>
      <c r="U49" s="242">
        <f ca="1">funnel_data!AB43</f>
        <v>7.0046810930451828E-2</v>
      </c>
      <c r="V49" s="242">
        <f ca="1">funnel_data!S43</f>
        <v>4.2820310180952947E-2</v>
      </c>
      <c r="W49" s="242">
        <f ca="1">funnel_data!T43</f>
        <v>2.1667501705642321E-2</v>
      </c>
      <c r="X49" s="242">
        <f ca="1">funnel_data!U43</f>
        <v>8.2874177368724627E-2</v>
      </c>
      <c r="Y49" s="242">
        <f ca="1">funnel_data!V43</f>
        <v>1.4988192783100394E-2</v>
      </c>
      <c r="Z49" s="242">
        <f ca="1">funnel_data!W43</f>
        <v>0.11623611457037381</v>
      </c>
      <c r="AA49" s="241" t="str">
        <f t="shared" ca="1" si="2"/>
        <v/>
      </c>
      <c r="AB49" s="240" t="str">
        <f t="shared" ca="1" si="3"/>
        <v/>
      </c>
      <c r="AC49" s="243" t="str">
        <f ca="1">funnel_data!AG43</f>
        <v>Change not statistically significant</v>
      </c>
    </row>
    <row r="50" spans="1:29" s="171" customFormat="1" ht="13.8" x14ac:dyDescent="0.3">
      <c r="A50" s="168" t="str">
        <f>funnel_data!A44</f>
        <v>REN</v>
      </c>
      <c r="B50" s="169" t="str">
        <f>INDEX(TrustCAHUB_map!$B$2:$B$139, MATCH(A50, TrustCAHUB_map!$A$2:$A$139, FALSE))</f>
        <v>The Clatterbridge Cancer Centre NHS Foundation Trust</v>
      </c>
      <c r="C50" s="239" t="str">
        <f>INDEX(TrustCAHUB_map!$C$2:$C$139,MATCH(B50,TrustCAHUB_map!$B$2:$B$139,FALSE))</f>
        <v>Cheshire and Merseyside</v>
      </c>
      <c r="D50" s="240" t="str">
        <f>INDEX(TrustCAHUB_map!$D$2:$D$139,MATCH(B50,TrustCAHUB_map!$B$2:$B$139,FALSE))</f>
        <v>North West</v>
      </c>
      <c r="E50" s="239">
        <f ca="1">funnel_data!E44</f>
        <v>4580</v>
      </c>
      <c r="F50" s="241">
        <f ca="1">funnel_data!F44</f>
        <v>191</v>
      </c>
      <c r="G50" s="242">
        <f ca="1">funnel_data!G44</f>
        <v>4.1703056768558955E-2</v>
      </c>
      <c r="H50" s="242">
        <f ca="1">funnel_data!Y44</f>
        <v>3.6287214838221372E-2</v>
      </c>
      <c r="I50" s="242">
        <f ca="1">funnel_data!Z44</f>
        <v>4.7887044303795576E-2</v>
      </c>
      <c r="J50" s="242">
        <f ca="1">funnel_data!H44</f>
        <v>4.1856794361209183E-2</v>
      </c>
      <c r="K50" s="242">
        <f ca="1">funnel_data!I44</f>
        <v>3.6430569121891923E-2</v>
      </c>
      <c r="L50" s="242">
        <f ca="1">funnel_data!J44</f>
        <v>4.8050935725194449E-2</v>
      </c>
      <c r="M50" s="242">
        <f ca="1">funnel_data!K44</f>
        <v>3.362562166240457E-2</v>
      </c>
      <c r="N50" s="242">
        <f ca="1">funnel_data!L44</f>
        <v>5.1994456392520899E-2</v>
      </c>
      <c r="O50" s="241" t="str">
        <f t="shared" ca="1" si="0"/>
        <v/>
      </c>
      <c r="P50" s="240" t="str">
        <f t="shared" ca="1" si="1"/>
        <v/>
      </c>
      <c r="Q50" s="239">
        <f ca="1">funnel_data!P44</f>
        <v>4560</v>
      </c>
      <c r="R50" s="241">
        <f ca="1">funnel_data!Q44</f>
        <v>179</v>
      </c>
      <c r="S50" s="242">
        <f ca="1">funnel_data!R44</f>
        <v>3.9254385964912278E-2</v>
      </c>
      <c r="T50" s="242">
        <f ca="1">funnel_data!AA44</f>
        <v>3.3994686298013881E-2</v>
      </c>
      <c r="U50" s="242">
        <f ca="1">funnel_data!AB44</f>
        <v>4.5289719631852639E-2</v>
      </c>
      <c r="V50" s="242">
        <f ca="1">funnel_data!S44</f>
        <v>4.2820310180952947E-2</v>
      </c>
      <c r="W50" s="242">
        <f ca="1">funnel_data!T44</f>
        <v>3.7318837741353611E-2</v>
      </c>
      <c r="X50" s="242">
        <f ca="1">funnel_data!U44</f>
        <v>4.9091441890238084E-2</v>
      </c>
      <c r="Y50" s="242">
        <f ca="1">funnel_data!V44</f>
        <v>3.4471633929890853E-2</v>
      </c>
      <c r="Z50" s="242">
        <f ca="1">funnel_data!W44</f>
        <v>5.3079793020451384E-2</v>
      </c>
      <c r="AA50" s="241" t="str">
        <f t="shared" ca="1" si="2"/>
        <v/>
      </c>
      <c r="AB50" s="240" t="str">
        <f t="shared" ca="1" si="3"/>
        <v/>
      </c>
      <c r="AC50" s="243" t="str">
        <f ca="1">funnel_data!AG44</f>
        <v>Change not statistically significant</v>
      </c>
    </row>
    <row r="51" spans="1:29" s="171" customFormat="1" ht="13.8" x14ac:dyDescent="0.3">
      <c r="A51" s="168" t="str">
        <f>funnel_data!A45</f>
        <v>RF4</v>
      </c>
      <c r="B51" s="169" t="str">
        <f>INDEX(TrustCAHUB_map!$B$2:$B$139, MATCH(A51, TrustCAHUB_map!$A$2:$A$139, FALSE))</f>
        <v>Barking, Havering and Redbridge University Hospitals NHS Trust</v>
      </c>
      <c r="C51" s="239" t="str">
        <f>INDEX(TrustCAHUB_map!$C$2:$C$139,MATCH(B51,TrustCAHUB_map!$B$2:$B$139,FALSE))</f>
        <v>North Central and North East London</v>
      </c>
      <c r="D51" s="240" t="str">
        <f>INDEX(TrustCAHUB_map!$D$2:$D$139,MATCH(B51,TrustCAHUB_map!$B$2:$B$139,FALSE))</f>
        <v>London</v>
      </c>
      <c r="E51" s="239">
        <f ca="1">funnel_data!E45</f>
        <v>1156</v>
      </c>
      <c r="F51" s="241">
        <f ca="1">funnel_data!F45</f>
        <v>57</v>
      </c>
      <c r="G51" s="242">
        <f ca="1">funnel_data!G45</f>
        <v>4.930795847750865E-2</v>
      </c>
      <c r="H51" s="242">
        <f ca="1">funnel_data!Y45</f>
        <v>3.8251318274097591E-2</v>
      </c>
      <c r="I51" s="242">
        <f ca="1">funnel_data!Z45</f>
        <v>6.3350032431638698E-2</v>
      </c>
      <c r="J51" s="242">
        <f ca="1">funnel_data!H45</f>
        <v>4.1856794361209183E-2</v>
      </c>
      <c r="K51" s="242">
        <f ca="1">funnel_data!I45</f>
        <v>3.1749408229267695E-2</v>
      </c>
      <c r="L51" s="242">
        <f ca="1">funnel_data!J45</f>
        <v>5.4999082739771214E-2</v>
      </c>
      <c r="M51" s="242">
        <f ca="1">funnel_data!K45</f>
        <v>2.7099075929871954E-2</v>
      </c>
      <c r="N51" s="242">
        <f ca="1">funnel_data!L45</f>
        <v>6.4121639758019613E-2</v>
      </c>
      <c r="O51" s="241" t="str">
        <f t="shared" ca="1" si="0"/>
        <v/>
      </c>
      <c r="P51" s="240" t="str">
        <f t="shared" ca="1" si="1"/>
        <v/>
      </c>
      <c r="Q51" s="239">
        <f ca="1">funnel_data!P45</f>
        <v>1237</v>
      </c>
      <c r="R51" s="241">
        <f ca="1">funnel_data!Q45</f>
        <v>80</v>
      </c>
      <c r="S51" s="242">
        <f ca="1">funnel_data!R45</f>
        <v>6.4672594987873894E-2</v>
      </c>
      <c r="T51" s="242">
        <f ca="1">funnel_data!AA45</f>
        <v>5.2269505828139232E-2</v>
      </c>
      <c r="U51" s="242">
        <f ca="1">funnel_data!AB45</f>
        <v>7.977110069415605E-2</v>
      </c>
      <c r="V51" s="242">
        <f ca="1">funnel_data!S45</f>
        <v>4.2820310180952947E-2</v>
      </c>
      <c r="W51" s="242">
        <f ca="1">funnel_data!T45</f>
        <v>3.2882448887443884E-2</v>
      </c>
      <c r="X51" s="242">
        <f ca="1">funnel_data!U45</f>
        <v>5.5588994516514847E-2</v>
      </c>
      <c r="Y51" s="242">
        <f ca="1">funnel_data!V45</f>
        <v>2.8260208372026582E-2</v>
      </c>
      <c r="Z51" s="242">
        <f ca="1">funnel_data!W45</f>
        <v>6.4384968267794579E-2</v>
      </c>
      <c r="AA51" s="241" t="str">
        <f t="shared" ca="1" si="2"/>
        <v>&gt;Upper 3SD Limit</v>
      </c>
      <c r="AB51" s="240" t="str">
        <f t="shared" ca="1" si="3"/>
        <v/>
      </c>
      <c r="AC51" s="243" t="str">
        <f ca="1">funnel_data!AG45</f>
        <v>Change not statistically significant</v>
      </c>
    </row>
    <row r="52" spans="1:29" s="171" customFormat="1" ht="13.8" x14ac:dyDescent="0.3">
      <c r="A52" s="168" t="str">
        <f>funnel_data!A46</f>
        <v>RFF</v>
      </c>
      <c r="B52" s="169" t="str">
        <f>INDEX(TrustCAHUB_map!$B$2:$B$139, MATCH(A52, TrustCAHUB_map!$A$2:$A$139, FALSE))</f>
        <v>Barnsley Hospital NHS Foundation Trust</v>
      </c>
      <c r="C52" s="239" t="str">
        <f>INDEX(TrustCAHUB_map!$C$2:$C$139,MATCH(B52,TrustCAHUB_map!$B$2:$B$139,FALSE))</f>
        <v>South Yorkshire and Bassetlaw</v>
      </c>
      <c r="D52" s="240" t="str">
        <f>INDEX(TrustCAHUB_map!$D$2:$D$139,MATCH(B52,TrustCAHUB_map!$B$2:$B$139,FALSE))</f>
        <v>Yorkshire and Humber</v>
      </c>
      <c r="E52" s="239">
        <f ca="1">funnel_data!E46</f>
        <v>60</v>
      </c>
      <c r="F52" s="241">
        <f ca="1">funnel_data!F46</f>
        <v>5</v>
      </c>
      <c r="G52" s="242">
        <f ca="1">funnel_data!G46</f>
        <v>8.3333333333333329E-2</v>
      </c>
      <c r="H52" s="242">
        <f ca="1">funnel_data!Y46</f>
        <v>3.6120456601730772E-2</v>
      </c>
      <c r="I52" s="242">
        <f ca="1">funnel_data!Z46</f>
        <v>0.18068942018334408</v>
      </c>
      <c r="J52" s="242">
        <f ca="1">funnel_data!H46</f>
        <v>4.1856794361209183E-2</v>
      </c>
      <c r="K52" s="242">
        <f ca="1">funnel_data!I46</f>
        <v>1.3093255229970667E-2</v>
      </c>
      <c r="L52" s="242">
        <f ca="1">funnel_data!J46</f>
        <v>0.12575688830253953</v>
      </c>
      <c r="M52" s="242">
        <f ca="1">funnel_data!K46</f>
        <v>7.4808199322626183E-3</v>
      </c>
      <c r="N52" s="242">
        <f ca="1">funnel_data!L46</f>
        <v>0.20204168873646428</v>
      </c>
      <c r="O52" s="241" t="str">
        <f t="shared" ca="1" si="0"/>
        <v/>
      </c>
      <c r="P52" s="240" t="str">
        <f t="shared" ca="1" si="1"/>
        <v/>
      </c>
      <c r="Q52" s="239">
        <f ca="1">funnel_data!P46</f>
        <v>75</v>
      </c>
      <c r="R52" s="241">
        <f ca="1">funnel_data!Q46</f>
        <v>9</v>
      </c>
      <c r="S52" s="242">
        <f ca="1">funnel_data!R46</f>
        <v>0.12</v>
      </c>
      <c r="T52" s="242">
        <f ca="1">funnel_data!AA46</f>
        <v>6.4433718239445131E-2</v>
      </c>
      <c r="U52" s="242">
        <f ca="1">funnel_data!AB46</f>
        <v>0.21259640204748725</v>
      </c>
      <c r="V52" s="242">
        <f ca="1">funnel_data!S46</f>
        <v>4.2820310180952947E-2</v>
      </c>
      <c r="W52" s="242">
        <f ca="1">funnel_data!T46</f>
        <v>1.5163327315567075E-2</v>
      </c>
      <c r="X52" s="242">
        <f ca="1">funnel_data!U46</f>
        <v>0.11502995297228782</v>
      </c>
      <c r="Y52" s="242">
        <f ca="1">funnel_data!V46</f>
        <v>9.0426026160727035E-3</v>
      </c>
      <c r="Z52" s="242">
        <f ca="1">funnel_data!W46</f>
        <v>0.17986937842640954</v>
      </c>
      <c r="AA52" s="241" t="str">
        <f t="shared" ca="1" si="2"/>
        <v/>
      </c>
      <c r="AB52" s="240" t="str">
        <f t="shared" ca="1" si="3"/>
        <v/>
      </c>
      <c r="AC52" s="243" t="str">
        <f ca="1">funnel_data!AG46</f>
        <v>Change not statistically significant</v>
      </c>
    </row>
    <row r="53" spans="1:29" s="171" customFormat="1" ht="13.8" x14ac:dyDescent="0.3">
      <c r="A53" s="168" t="str">
        <f>funnel_data!A47</f>
        <v>RFR</v>
      </c>
      <c r="B53" s="169" t="str">
        <f>INDEX(TrustCAHUB_map!$B$2:$B$139, MATCH(A53, TrustCAHUB_map!$A$2:$A$139, FALSE))</f>
        <v>The Rotherham NHS Foundation Trust</v>
      </c>
      <c r="C53" s="239" t="str">
        <f>INDEX(TrustCAHUB_map!$C$2:$C$139,MATCH(B53,TrustCAHUB_map!$B$2:$B$139,FALSE))</f>
        <v>South Yorkshire and Bassetlaw</v>
      </c>
      <c r="D53" s="240" t="str">
        <f>INDEX(TrustCAHUB_map!$D$2:$D$139,MATCH(B53,TrustCAHUB_map!$B$2:$B$139,FALSE))</f>
        <v>Yorkshire and Humber</v>
      </c>
      <c r="E53" s="239">
        <f ca="1">funnel_data!E47</f>
        <v>86</v>
      </c>
      <c r="F53" s="241">
        <f ca="1">funnel_data!F47</f>
        <v>6</v>
      </c>
      <c r="G53" s="242">
        <f ca="1">funnel_data!G47</f>
        <v>6.9767441860465115E-2</v>
      </c>
      <c r="H53" s="242">
        <f ca="1">funnel_data!Y47</f>
        <v>3.2365414509921343E-2</v>
      </c>
      <c r="I53" s="242">
        <f ca="1">funnel_data!Z47</f>
        <v>0.14396140641036845</v>
      </c>
      <c r="J53" s="242">
        <f ca="1">funnel_data!H47</f>
        <v>4.1856794361209183E-2</v>
      </c>
      <c r="K53" s="242">
        <f ca="1">funnel_data!I47</f>
        <v>1.5635943987498704E-2</v>
      </c>
      <c r="L53" s="242">
        <f ca="1">funnel_data!J47</f>
        <v>0.10725777818717293</v>
      </c>
      <c r="M53" s="242">
        <f ca="1">funnel_data!K47</f>
        <v>9.5121804240681021E-3</v>
      </c>
      <c r="N53" s="242">
        <f ca="1">funnel_data!L47</f>
        <v>0.1657763706456791</v>
      </c>
      <c r="O53" s="241" t="str">
        <f t="shared" ca="1" si="0"/>
        <v/>
      </c>
      <c r="P53" s="240" t="str">
        <f t="shared" ca="1" si="1"/>
        <v/>
      </c>
      <c r="Q53" s="239">
        <f ca="1">funnel_data!P47</f>
        <v>107</v>
      </c>
      <c r="R53" s="241">
        <f ca="1">funnel_data!Q47</f>
        <v>8</v>
      </c>
      <c r="S53" s="242">
        <f ca="1">funnel_data!R47</f>
        <v>7.476635514018691E-2</v>
      </c>
      <c r="T53" s="242">
        <f ca="1">funnel_data!AA47</f>
        <v>3.8370103103435346E-2</v>
      </c>
      <c r="U53" s="242">
        <f ca="1">funnel_data!AB47</f>
        <v>0.14063745446391163</v>
      </c>
      <c r="V53" s="242">
        <f ca="1">funnel_data!S47</f>
        <v>4.2820310180952947E-2</v>
      </c>
      <c r="W53" s="242">
        <f ca="1">funnel_data!T47</f>
        <v>1.7780179199779523E-2</v>
      </c>
      <c r="X53" s="242">
        <f ca="1">funnel_data!U47</f>
        <v>9.9550736076830793E-2</v>
      </c>
      <c r="Y53" s="242">
        <f ca="1">funnel_data!V47</f>
        <v>1.12763433437208E-2</v>
      </c>
      <c r="Z53" s="242">
        <f ca="1">funnel_data!W47</f>
        <v>0.14928126302738393</v>
      </c>
      <c r="AA53" s="241" t="str">
        <f t="shared" ca="1" si="2"/>
        <v/>
      </c>
      <c r="AB53" s="240" t="str">
        <f t="shared" ca="1" si="3"/>
        <v/>
      </c>
      <c r="AC53" s="243" t="str">
        <f ca="1">funnel_data!AG47</f>
        <v>Change not statistically significant</v>
      </c>
    </row>
    <row r="54" spans="1:29" s="171" customFormat="1" ht="13.8" x14ac:dyDescent="0.3">
      <c r="A54" s="168" t="str">
        <f>funnel_data!A48</f>
        <v>RFS</v>
      </c>
      <c r="B54" s="169" t="str">
        <f>INDEX(TrustCAHUB_map!$B$2:$B$139, MATCH(A54, TrustCAHUB_map!$A$2:$A$139, FALSE))</f>
        <v>Chesterfield Royal Hospital NHS Foundation Trust</v>
      </c>
      <c r="C54" s="239" t="str">
        <f>INDEX(TrustCAHUB_map!$C$2:$C$139,MATCH(B54,TrustCAHUB_map!$B$2:$B$139,FALSE))</f>
        <v>South Yorkshire and Bassetlaw</v>
      </c>
      <c r="D54" s="240" t="str">
        <f>INDEX(TrustCAHUB_map!$D$2:$D$139,MATCH(B54,TrustCAHUB_map!$B$2:$B$139,FALSE))</f>
        <v>East Midlands</v>
      </c>
      <c r="E54" s="239">
        <f ca="1">funnel_data!E48</f>
        <v>135</v>
      </c>
      <c r="F54" s="241">
        <f ca="1">funnel_data!F48</f>
        <v>15</v>
      </c>
      <c r="G54" s="242">
        <f ca="1">funnel_data!G48</f>
        <v>0.1111111111111111</v>
      </c>
      <c r="H54" s="242">
        <f ca="1">funnel_data!Y48</f>
        <v>6.8500376015712475E-2</v>
      </c>
      <c r="I54" s="242">
        <f ca="1">funnel_data!Z48</f>
        <v>0.17524136444236241</v>
      </c>
      <c r="J54" s="242">
        <f ca="1">funnel_data!H48</f>
        <v>4.1856794361209183E-2</v>
      </c>
      <c r="K54" s="242">
        <f ca="1">funnel_data!I48</f>
        <v>1.8891204772352097E-2</v>
      </c>
      <c r="L54" s="242">
        <f ca="1">funnel_data!J48</f>
        <v>9.0175058347105458E-2</v>
      </c>
      <c r="M54" s="242">
        <f ca="1">funnel_data!K48</f>
        <v>1.2411376610572731E-2</v>
      </c>
      <c r="N54" s="242">
        <f ca="1">funnel_data!L48</f>
        <v>0.13183467175423358</v>
      </c>
      <c r="O54" s="241" t="str">
        <f t="shared" ca="1" si="0"/>
        <v/>
      </c>
      <c r="P54" s="240" t="str">
        <f t="shared" ca="1" si="1"/>
        <v/>
      </c>
      <c r="Q54" s="239">
        <f ca="1">funnel_data!P48</f>
        <v>135</v>
      </c>
      <c r="R54" s="241">
        <f ca="1">funnel_data!Q48</f>
        <v>12</v>
      </c>
      <c r="S54" s="242">
        <f ca="1">funnel_data!R48</f>
        <v>8.8888888888888892E-2</v>
      </c>
      <c r="T54" s="242">
        <f ca="1">funnel_data!AA48</f>
        <v>5.1579365474074726E-2</v>
      </c>
      <c r="U54" s="242">
        <f ca="1">funnel_data!AB48</f>
        <v>0.14894761729589015</v>
      </c>
      <c r="V54" s="242">
        <f ca="1">funnel_data!S48</f>
        <v>4.2820310180952947E-2</v>
      </c>
      <c r="W54" s="242">
        <f ca="1">funnel_data!T48</f>
        <v>1.9496750876173342E-2</v>
      </c>
      <c r="X54" s="242">
        <f ca="1">funnel_data!U48</f>
        <v>9.1443224958571392E-2</v>
      </c>
      <c r="Y54" s="242">
        <f ca="1">funnel_data!V48</f>
        <v>1.2857328240658956E-2</v>
      </c>
      <c r="Z54" s="242">
        <f ca="1">funnel_data!W48</f>
        <v>0.13318844662900534</v>
      </c>
      <c r="AA54" s="241" t="str">
        <f t="shared" ca="1" si="2"/>
        <v/>
      </c>
      <c r="AB54" s="240" t="str">
        <f t="shared" ca="1" si="3"/>
        <v/>
      </c>
      <c r="AC54" s="243" t="str">
        <f ca="1">funnel_data!AG48</f>
        <v>Change not statistically significant</v>
      </c>
    </row>
    <row r="55" spans="1:29" s="171" customFormat="1" ht="13.8" x14ac:dyDescent="0.3">
      <c r="A55" s="168" t="str">
        <f>funnel_data!A49</f>
        <v>RGN</v>
      </c>
      <c r="B55" s="169" t="str">
        <f>INDEX(TrustCAHUB_map!$B$2:$B$139, MATCH(A55, TrustCAHUB_map!$A$2:$A$139, FALSE))</f>
        <v>North West Anglia NHS Foundation Trust</v>
      </c>
      <c r="C55" s="239" t="str">
        <f>INDEX(TrustCAHUB_map!$C$2:$C$139,MATCH(B55,TrustCAHUB_map!$B$2:$B$139,FALSE))</f>
        <v>East of England</v>
      </c>
      <c r="D55" s="240" t="str">
        <f>INDEX(TrustCAHUB_map!$D$2:$D$139,MATCH(B55,TrustCAHUB_map!$B$2:$B$139,FALSE))</f>
        <v>East of England</v>
      </c>
      <c r="E55" s="239">
        <f ca="1">funnel_data!E49</f>
        <v>852</v>
      </c>
      <c r="F55" s="241">
        <f ca="1">funnel_data!F49</f>
        <v>30</v>
      </c>
      <c r="G55" s="242">
        <f ca="1">funnel_data!G49</f>
        <v>3.5211267605633804E-2</v>
      </c>
      <c r="H55" s="242">
        <f ca="1">funnel_data!Y49</f>
        <v>2.477415597906724E-2</v>
      </c>
      <c r="I55" s="242">
        <f ca="1">funnel_data!Z49</f>
        <v>4.9820803359154578E-2</v>
      </c>
      <c r="J55" s="242">
        <f ca="1">funnel_data!H49</f>
        <v>4.1856794361209183E-2</v>
      </c>
      <c r="K55" s="242">
        <f ca="1">funnel_data!I49</f>
        <v>3.0339502931351518E-2</v>
      </c>
      <c r="L55" s="242">
        <f ca="1">funnel_data!J49</f>
        <v>5.748700327201655E-2</v>
      </c>
      <c r="M55" s="242">
        <f ca="1">funnel_data!K49</f>
        <v>2.5248311614529308E-2</v>
      </c>
      <c r="N55" s="242">
        <f ca="1">funnel_data!L49</f>
        <v>6.8621314010422332E-2</v>
      </c>
      <c r="O55" s="241" t="str">
        <f t="shared" ca="1" si="0"/>
        <v/>
      </c>
      <c r="P55" s="240" t="str">
        <f t="shared" ca="1" si="1"/>
        <v/>
      </c>
      <c r="Q55" s="239">
        <f ca="1">funnel_data!P49</f>
        <v>983</v>
      </c>
      <c r="R55" s="241">
        <f ca="1">funnel_data!Q49</f>
        <v>35</v>
      </c>
      <c r="S55" s="242">
        <f ca="1">funnel_data!R49</f>
        <v>3.5605289928789419E-2</v>
      </c>
      <c r="T55" s="242">
        <f ca="1">funnel_data!AA49</f>
        <v>2.5711190270656631E-2</v>
      </c>
      <c r="U55" s="242">
        <f ca="1">funnel_data!AB49</f>
        <v>4.9114870349999638E-2</v>
      </c>
      <c r="V55" s="242">
        <f ca="1">funnel_data!S49</f>
        <v>4.2820310180952947E-2</v>
      </c>
      <c r="W55" s="242">
        <f ca="1">funnel_data!T49</f>
        <v>3.1843795944948447E-2</v>
      </c>
      <c r="X55" s="242">
        <f ca="1">funnel_data!U49</f>
        <v>5.7356263938779094E-2</v>
      </c>
      <c r="Y55" s="242">
        <f ca="1">funnel_data!V49</f>
        <v>2.6879689668463356E-2</v>
      </c>
      <c r="Z55" s="242">
        <f ca="1">funnel_data!W49</f>
        <v>6.7557999675752781E-2</v>
      </c>
      <c r="AA55" s="241" t="str">
        <f t="shared" ca="1" si="2"/>
        <v/>
      </c>
      <c r="AB55" s="240" t="str">
        <f t="shared" ca="1" si="3"/>
        <v/>
      </c>
      <c r="AC55" s="243" t="str">
        <f ca="1">funnel_data!AG49</f>
        <v>Change not statistically significant</v>
      </c>
    </row>
    <row r="56" spans="1:29" s="171" customFormat="1" ht="13.8" x14ac:dyDescent="0.3">
      <c r="A56" s="168" t="str">
        <f>funnel_data!A50</f>
        <v>RGP</v>
      </c>
      <c r="B56" s="169" t="str">
        <f>INDEX(TrustCAHUB_map!$B$2:$B$139, MATCH(A56, TrustCAHUB_map!$A$2:$A$139, FALSE))</f>
        <v>James Paget University Hospitals NHS Foundation Trust</v>
      </c>
      <c r="C56" s="239" t="str">
        <f>INDEX(TrustCAHUB_map!$C$2:$C$139,MATCH(B56,TrustCAHUB_map!$B$2:$B$139,FALSE))</f>
        <v>East of England</v>
      </c>
      <c r="D56" s="240" t="str">
        <f>INDEX(TrustCAHUB_map!$D$2:$D$139,MATCH(B56,TrustCAHUB_map!$B$2:$B$139,FALSE))</f>
        <v>East of England</v>
      </c>
      <c r="E56" s="239">
        <f ca="1">funnel_data!E50</f>
        <v>602</v>
      </c>
      <c r="F56" s="241">
        <f ca="1">funnel_data!F50</f>
        <v>31</v>
      </c>
      <c r="G56" s="242">
        <f ca="1">funnel_data!G50</f>
        <v>5.1495016611295678E-2</v>
      </c>
      <c r="H56" s="242">
        <f ca="1">funnel_data!Y50</f>
        <v>3.651224343879856E-2</v>
      </c>
      <c r="I56" s="242">
        <f ca="1">funnel_data!Z50</f>
        <v>7.2165460706537385E-2</v>
      </c>
      <c r="J56" s="242">
        <f ca="1">funnel_data!H50</f>
        <v>4.1856794361209183E-2</v>
      </c>
      <c r="K56" s="242">
        <f ca="1">funnel_data!I50</f>
        <v>2.8552557011768336E-2</v>
      </c>
      <c r="L56" s="242">
        <f ca="1">funnel_data!J50</f>
        <v>6.0971140949705196E-2</v>
      </c>
      <c r="M56" s="242">
        <f ca="1">funnel_data!K50</f>
        <v>2.298351052498741E-2</v>
      </c>
      <c r="N56" s="242">
        <f ca="1">funnel_data!L50</f>
        <v>7.5037880257742523E-2</v>
      </c>
      <c r="O56" s="241" t="str">
        <f t="shared" ca="1" si="0"/>
        <v/>
      </c>
      <c r="P56" s="240" t="str">
        <f t="shared" ca="1" si="1"/>
        <v/>
      </c>
      <c r="Q56" s="239">
        <f ca="1">funnel_data!P50</f>
        <v>615</v>
      </c>
      <c r="R56" s="241">
        <f ca="1">funnel_data!Q50</f>
        <v>41</v>
      </c>
      <c r="S56" s="242">
        <f ca="1">funnel_data!R50</f>
        <v>6.6666666666666666E-2</v>
      </c>
      <c r="T56" s="242">
        <f ca="1">funnel_data!AA50</f>
        <v>4.9520249707610049E-2</v>
      </c>
      <c r="U56" s="242">
        <f ca="1">funnel_data!AB50</f>
        <v>8.9192917610364061E-2</v>
      </c>
      <c r="V56" s="242">
        <f ca="1">funnel_data!S50</f>
        <v>4.2820310180952947E-2</v>
      </c>
      <c r="W56" s="242">
        <f ca="1">funnel_data!T50</f>
        <v>2.9456845824938706E-2</v>
      </c>
      <c r="X56" s="242">
        <f ca="1">funnel_data!U50</f>
        <v>6.1859868375548348E-2</v>
      </c>
      <c r="Y56" s="242">
        <f ca="1">funnel_data!V50</f>
        <v>2.3819238731228258E-2</v>
      </c>
      <c r="Z56" s="242">
        <f ca="1">funnel_data!W50</f>
        <v>7.5801902421641823E-2</v>
      </c>
      <c r="AA56" s="241" t="str">
        <f t="shared" ca="1" si="2"/>
        <v/>
      </c>
      <c r="AB56" s="240" t="str">
        <f t="shared" ca="1" si="3"/>
        <v/>
      </c>
      <c r="AC56" s="243" t="str">
        <f ca="1">funnel_data!AG50</f>
        <v>Change not statistically significant</v>
      </c>
    </row>
    <row r="57" spans="1:29" s="171" customFormat="1" ht="13.8" x14ac:dyDescent="0.3">
      <c r="A57" s="168" t="str">
        <f>funnel_data!A51</f>
        <v>RGR</v>
      </c>
      <c r="B57" s="169" t="str">
        <f>INDEX(TrustCAHUB_map!$B$2:$B$139, MATCH(A57, TrustCAHUB_map!$A$2:$A$139, FALSE))</f>
        <v>West Suffolk NHS Foundation Trust</v>
      </c>
      <c r="C57" s="239" t="str">
        <f>INDEX(TrustCAHUB_map!$C$2:$C$139,MATCH(B57,TrustCAHUB_map!$B$2:$B$139,FALSE))</f>
        <v>East of England</v>
      </c>
      <c r="D57" s="240" t="str">
        <f>INDEX(TrustCAHUB_map!$D$2:$D$139,MATCH(B57,TrustCAHUB_map!$B$2:$B$139,FALSE))</f>
        <v>East of England</v>
      </c>
      <c r="E57" s="239">
        <f ca="1">funnel_data!E51</f>
        <v>509</v>
      </c>
      <c r="F57" s="241">
        <f ca="1">funnel_data!F51</f>
        <v>19</v>
      </c>
      <c r="G57" s="242">
        <f ca="1">funnel_data!G51</f>
        <v>3.732809430255403E-2</v>
      </c>
      <c r="H57" s="242">
        <f ca="1">funnel_data!Y51</f>
        <v>2.4025299671884652E-2</v>
      </c>
      <c r="I57" s="242">
        <f ca="1">funnel_data!Z51</f>
        <v>5.7562212610977104E-2</v>
      </c>
      <c r="J57" s="242">
        <f ca="1">funnel_data!H51</f>
        <v>4.1856794361209183E-2</v>
      </c>
      <c r="K57" s="242">
        <f ca="1">funnel_data!I51</f>
        <v>2.7619611620941658E-2</v>
      </c>
      <c r="L57" s="242">
        <f ca="1">funnel_data!J51</f>
        <v>6.295770632618071E-2</v>
      </c>
      <c r="M57" s="242">
        <f ca="1">funnel_data!K51</f>
        <v>2.1837948973465731E-2</v>
      </c>
      <c r="N57" s="242">
        <f ca="1">funnel_data!L51</f>
        <v>7.8749495797049707E-2</v>
      </c>
      <c r="O57" s="241" t="str">
        <f t="shared" ca="1" si="0"/>
        <v/>
      </c>
      <c r="P57" s="240" t="str">
        <f t="shared" ca="1" si="1"/>
        <v/>
      </c>
      <c r="Q57" s="239">
        <f ca="1">funnel_data!P51</f>
        <v>547</v>
      </c>
      <c r="R57" s="241">
        <f ca="1">funnel_data!Q51</f>
        <v>19</v>
      </c>
      <c r="S57" s="242">
        <f ca="1">funnel_data!R51</f>
        <v>3.4734917733089579E-2</v>
      </c>
      <c r="T57" s="242">
        <f ca="1">funnel_data!AA51</f>
        <v>2.2347940467998668E-2</v>
      </c>
      <c r="U57" s="242">
        <f ca="1">funnel_data!AB51</f>
        <v>5.3611227366378238E-2</v>
      </c>
      <c r="V57" s="242">
        <f ca="1">funnel_data!S51</f>
        <v>4.2820310180952947E-2</v>
      </c>
      <c r="W57" s="242">
        <f ca="1">funnel_data!T51</f>
        <v>2.8803776710644043E-2</v>
      </c>
      <c r="X57" s="242">
        <f ca="1">funnel_data!U51</f>
        <v>6.3213636894215372E-2</v>
      </c>
      <c r="Y57" s="242">
        <f ca="1">funnel_data!V51</f>
        <v>2.3009838842297209E-2</v>
      </c>
      <c r="Z57" s="242">
        <f ca="1">funnel_data!W51</f>
        <v>7.8319462490135536E-2</v>
      </c>
      <c r="AA57" s="241" t="str">
        <f t="shared" ca="1" si="2"/>
        <v/>
      </c>
      <c r="AB57" s="240" t="str">
        <f t="shared" ca="1" si="3"/>
        <v/>
      </c>
      <c r="AC57" s="243" t="str">
        <f ca="1">funnel_data!AG51</f>
        <v>Change not statistically significant</v>
      </c>
    </row>
    <row r="58" spans="1:29" s="171" customFormat="1" ht="13.8" x14ac:dyDescent="0.3">
      <c r="A58" s="168" t="str">
        <f>funnel_data!A52</f>
        <v>RGT</v>
      </c>
      <c r="B58" s="169" t="str">
        <f>INDEX(TrustCAHUB_map!$B$2:$B$139, MATCH(A58, TrustCAHUB_map!$A$2:$A$139, FALSE))</f>
        <v>Cambridge University Hospitals NHS Foundation Trust</v>
      </c>
      <c r="C58" s="239" t="str">
        <f>INDEX(TrustCAHUB_map!$C$2:$C$139,MATCH(B58,TrustCAHUB_map!$B$2:$B$139,FALSE))</f>
        <v>East of England</v>
      </c>
      <c r="D58" s="240" t="str">
        <f>INDEX(TrustCAHUB_map!$D$2:$D$139,MATCH(B58,TrustCAHUB_map!$B$2:$B$139,FALSE))</f>
        <v>East of England</v>
      </c>
      <c r="E58" s="239">
        <f ca="1">funnel_data!E52</f>
        <v>1602</v>
      </c>
      <c r="F58" s="241">
        <f ca="1">funnel_data!F52</f>
        <v>62</v>
      </c>
      <c r="G58" s="242">
        <f ca="1">funnel_data!G52</f>
        <v>3.870162297128589E-2</v>
      </c>
      <c r="H58" s="242">
        <f ca="1">funnel_data!Y52</f>
        <v>3.0306927661366816E-2</v>
      </c>
      <c r="I58" s="242">
        <f ca="1">funnel_data!Z52</f>
        <v>4.9303334060596067E-2</v>
      </c>
      <c r="J58" s="242">
        <f ca="1">funnel_data!H52</f>
        <v>4.1856794361209183E-2</v>
      </c>
      <c r="K58" s="242">
        <f ca="1">funnel_data!I52</f>
        <v>3.3096701804347678E-2</v>
      </c>
      <c r="L58" s="242">
        <f ca="1">funnel_data!J52</f>
        <v>5.2808887597069136E-2</v>
      </c>
      <c r="M58" s="242">
        <f ca="1">funnel_data!K52</f>
        <v>2.8918646231529656E-2</v>
      </c>
      <c r="N58" s="242">
        <f ca="1">funnel_data!L52</f>
        <v>6.0224454733856167E-2</v>
      </c>
      <c r="O58" s="241" t="str">
        <f t="shared" ca="1" si="0"/>
        <v/>
      </c>
      <c r="P58" s="240" t="str">
        <f t="shared" ca="1" si="1"/>
        <v/>
      </c>
      <c r="Q58" s="239">
        <f ca="1">funnel_data!P52</f>
        <v>1763</v>
      </c>
      <c r="R58" s="241">
        <f ca="1">funnel_data!Q52</f>
        <v>75</v>
      </c>
      <c r="S58" s="242">
        <f ca="1">funnel_data!R52</f>
        <v>4.254112308564946E-2</v>
      </c>
      <c r="T58" s="242">
        <f ca="1">funnel_data!AA52</f>
        <v>3.4072789104026502E-2</v>
      </c>
      <c r="U58" s="242">
        <f ca="1">funnel_data!AB52</f>
        <v>5.299866716765167E-2</v>
      </c>
      <c r="V58" s="242">
        <f ca="1">funnel_data!S52</f>
        <v>4.2820310180952947E-2</v>
      </c>
      <c r="W58" s="242">
        <f ca="1">funnel_data!T52</f>
        <v>3.432200351351572E-2</v>
      </c>
      <c r="X58" s="242">
        <f ca="1">funnel_data!U52</f>
        <v>5.3306685837040721E-2</v>
      </c>
      <c r="Y58" s="242">
        <f ca="1">funnel_data!V52</f>
        <v>3.0220892174762849E-2</v>
      </c>
      <c r="Z58" s="242">
        <f ca="1">funnel_data!W52</f>
        <v>6.0345698257458225E-2</v>
      </c>
      <c r="AA58" s="241" t="str">
        <f t="shared" ca="1" si="2"/>
        <v/>
      </c>
      <c r="AB58" s="240" t="str">
        <f t="shared" ca="1" si="3"/>
        <v/>
      </c>
      <c r="AC58" s="243" t="str">
        <f ca="1">funnel_data!AG52</f>
        <v>Change not statistically significant</v>
      </c>
    </row>
    <row r="59" spans="1:29" s="171" customFormat="1" ht="13.8" x14ac:dyDescent="0.3">
      <c r="A59" s="168" t="str">
        <f>funnel_data!A53</f>
        <v>RH8</v>
      </c>
      <c r="B59" s="169" t="str">
        <f>INDEX(TrustCAHUB_map!$B$2:$B$139, MATCH(A59, TrustCAHUB_map!$A$2:$A$139, FALSE))</f>
        <v>Royal Devon and Exeter NHS Foundation Trust</v>
      </c>
      <c r="C59" s="239" t="str">
        <f>INDEX(TrustCAHUB_map!$C$2:$C$139,MATCH(B59,TrustCAHUB_map!$B$2:$B$139,FALSE))</f>
        <v>Peninsula</v>
      </c>
      <c r="D59" s="240" t="str">
        <f>INDEX(TrustCAHUB_map!$D$2:$D$139,MATCH(B59,TrustCAHUB_map!$B$2:$B$139,FALSE))</f>
        <v>South West</v>
      </c>
      <c r="E59" s="239">
        <f ca="1">funnel_data!E53</f>
        <v>1117</v>
      </c>
      <c r="F59" s="241">
        <f ca="1">funnel_data!F53</f>
        <v>52</v>
      </c>
      <c r="G59" s="242">
        <f ca="1">funnel_data!G53</f>
        <v>4.6553267681289166E-2</v>
      </c>
      <c r="H59" s="242">
        <f ca="1">funnel_data!Y53</f>
        <v>3.5675972622777011E-2</v>
      </c>
      <c r="I59" s="242">
        <f ca="1">funnel_data!Z53</f>
        <v>6.053875781212386E-2</v>
      </c>
      <c r="J59" s="242">
        <f ca="1">funnel_data!H53</f>
        <v>4.1856794361209183E-2</v>
      </c>
      <c r="K59" s="242">
        <f ca="1">funnel_data!I53</f>
        <v>3.1598187892582397E-2</v>
      </c>
      <c r="L59" s="242">
        <f ca="1">funnel_data!J53</f>
        <v>5.525590335719037E-2</v>
      </c>
      <c r="M59" s="242">
        <f ca="1">funnel_data!K53</f>
        <v>2.689792986188343E-2</v>
      </c>
      <c r="N59" s="242">
        <f ca="1">funnel_data!L53</f>
        <v>6.4582674978029303E-2</v>
      </c>
      <c r="O59" s="241" t="str">
        <f t="shared" ca="1" si="0"/>
        <v/>
      </c>
      <c r="P59" s="240" t="str">
        <f t="shared" ca="1" si="1"/>
        <v/>
      </c>
      <c r="Q59" s="239">
        <f ca="1">funnel_data!P53</f>
        <v>1245</v>
      </c>
      <c r="R59" s="241">
        <f ca="1">funnel_data!Q53</f>
        <v>66</v>
      </c>
      <c r="S59" s="242">
        <f ca="1">funnel_data!R53</f>
        <v>5.3012048192771083E-2</v>
      </c>
      <c r="T59" s="242">
        <f ca="1">funnel_data!AA53</f>
        <v>4.1884510635937358E-2</v>
      </c>
      <c r="U59" s="242">
        <f ca="1">funnel_data!AB53</f>
        <v>6.688947173086518E-2</v>
      </c>
      <c r="V59" s="242">
        <f ca="1">funnel_data!S53</f>
        <v>4.2820310180952947E-2</v>
      </c>
      <c r="W59" s="242">
        <f ca="1">funnel_data!T53</f>
        <v>3.2910367841572724E-2</v>
      </c>
      <c r="X59" s="242">
        <f ca="1">funnel_data!U53</f>
        <v>5.5542941489709029E-2</v>
      </c>
      <c r="Y59" s="242">
        <f ca="1">funnel_data!V53</f>
        <v>2.8297715613235862E-2</v>
      </c>
      <c r="Z59" s="242">
        <f ca="1">funnel_data!W53</f>
        <v>6.4302794429096033E-2</v>
      </c>
      <c r="AA59" s="241" t="str">
        <f t="shared" ca="1" si="2"/>
        <v/>
      </c>
      <c r="AB59" s="240" t="str">
        <f t="shared" ca="1" si="3"/>
        <v/>
      </c>
      <c r="AC59" s="243" t="str">
        <f ca="1">funnel_data!AG53</f>
        <v>Change not statistically significant</v>
      </c>
    </row>
    <row r="60" spans="1:29" s="171" customFormat="1" ht="13.8" x14ac:dyDescent="0.3">
      <c r="A60" s="168" t="str">
        <f>funnel_data!A54</f>
        <v>RHM</v>
      </c>
      <c r="B60" s="169" t="str">
        <f>INDEX(TrustCAHUB_map!$B$2:$B$139, MATCH(A60, TrustCAHUB_map!$A$2:$A$139, FALSE))</f>
        <v>University Hospital Southampton NHS Foundation Trust</v>
      </c>
      <c r="C60" s="239" t="str">
        <f>INDEX(TrustCAHUB_map!$C$2:$C$139,MATCH(B60,TrustCAHUB_map!$B$2:$B$139,FALSE))</f>
        <v>Wessex</v>
      </c>
      <c r="D60" s="240" t="str">
        <f>INDEX(TrustCAHUB_map!$D$2:$D$139,MATCH(B60,TrustCAHUB_map!$B$2:$B$139,FALSE))</f>
        <v>Wessex</v>
      </c>
      <c r="E60" s="239">
        <f ca="1">funnel_data!E54</f>
        <v>1208</v>
      </c>
      <c r="F60" s="241">
        <f ca="1">funnel_data!F54</f>
        <v>41</v>
      </c>
      <c r="G60" s="242">
        <f ca="1">funnel_data!G54</f>
        <v>3.3940397350993377E-2</v>
      </c>
      <c r="H60" s="242">
        <f ca="1">funnel_data!Y54</f>
        <v>2.5116324834319276E-2</v>
      </c>
      <c r="I60" s="242">
        <f ca="1">funnel_data!Z54</f>
        <v>4.5719227288341165E-2</v>
      </c>
      <c r="J60" s="242">
        <f ca="1">funnel_data!H54</f>
        <v>4.1856794361209183E-2</v>
      </c>
      <c r="K60" s="242">
        <f ca="1">funnel_data!I54</f>
        <v>3.1940597778303589E-2</v>
      </c>
      <c r="L60" s="242">
        <f ca="1">funnel_data!J54</f>
        <v>5.4677665843510838E-2</v>
      </c>
      <c r="M60" s="242">
        <f ca="1">funnel_data!K54</f>
        <v>2.7354285286100618E-2</v>
      </c>
      <c r="N60" s="242">
        <f ca="1">funnel_data!L54</f>
        <v>6.3545810455929649E-2</v>
      </c>
      <c r="O60" s="241" t="str">
        <f t="shared" ca="1" si="0"/>
        <v/>
      </c>
      <c r="P60" s="240" t="str">
        <f t="shared" ca="1" si="1"/>
        <v/>
      </c>
      <c r="Q60" s="239">
        <f ca="1">funnel_data!P54</f>
        <v>1346</v>
      </c>
      <c r="R60" s="241">
        <f ca="1">funnel_data!Q54</f>
        <v>51</v>
      </c>
      <c r="S60" s="242">
        <f ca="1">funnel_data!R54</f>
        <v>3.7890044576523028E-2</v>
      </c>
      <c r="T60" s="242">
        <f ca="1">funnel_data!AA54</f>
        <v>2.8935112893191398E-2</v>
      </c>
      <c r="U60" s="242">
        <f ca="1">funnel_data!AB54</f>
        <v>4.9475176055233584E-2</v>
      </c>
      <c r="V60" s="242">
        <f ca="1">funnel_data!S54</f>
        <v>4.2820310180952947E-2</v>
      </c>
      <c r="W60" s="242">
        <f ca="1">funnel_data!T54</f>
        <v>3.3243024088926112E-2</v>
      </c>
      <c r="X60" s="242">
        <f ca="1">funnel_data!U54</f>
        <v>5.4999829744535038E-2</v>
      </c>
      <c r="Y60" s="242">
        <f ca="1">funnel_data!V54</f>
        <v>2.8746207894726993E-2</v>
      </c>
      <c r="Z60" s="242">
        <f ca="1">funnel_data!W54</f>
        <v>6.3335730938845675E-2</v>
      </c>
      <c r="AA60" s="241" t="str">
        <f t="shared" ca="1" si="2"/>
        <v/>
      </c>
      <c r="AB60" s="240" t="str">
        <f t="shared" ca="1" si="3"/>
        <v/>
      </c>
      <c r="AC60" s="243" t="str">
        <f ca="1">funnel_data!AG54</f>
        <v>Change not statistically significant</v>
      </c>
    </row>
    <row r="61" spans="1:29" s="171" customFormat="1" ht="13.8" x14ac:dyDescent="0.3">
      <c r="A61" s="168" t="str">
        <f>funnel_data!A55</f>
        <v>RHQ</v>
      </c>
      <c r="B61" s="169" t="str">
        <f>INDEX(TrustCAHUB_map!$B$2:$B$139, MATCH(A61, TrustCAHUB_map!$A$2:$A$139, FALSE))</f>
        <v>Sheffield Teaching Hospitals NHS Foundation Trust</v>
      </c>
      <c r="C61" s="239" t="str">
        <f>INDEX(TrustCAHUB_map!$C$2:$C$139,MATCH(B61,TrustCAHUB_map!$B$2:$B$139,FALSE))</f>
        <v>South Yorkshire and Bassetlaw</v>
      </c>
      <c r="D61" s="240" t="str">
        <f>INDEX(TrustCAHUB_map!$D$2:$D$139,MATCH(B61,TrustCAHUB_map!$B$2:$B$139,FALSE))</f>
        <v>Yorkshire and Humber</v>
      </c>
      <c r="E61" s="239">
        <f ca="1">funnel_data!E55</f>
        <v>3845</v>
      </c>
      <c r="F61" s="241">
        <f ca="1">funnel_data!F55</f>
        <v>198</v>
      </c>
      <c r="G61" s="242">
        <f ca="1">funnel_data!G55</f>
        <v>5.1495448634590379E-2</v>
      </c>
      <c r="H61" s="242">
        <f ca="1">funnel_data!Y55</f>
        <v>4.4946639250167356E-2</v>
      </c>
      <c r="I61" s="242">
        <f ca="1">funnel_data!Z55</f>
        <v>5.8939546527723249E-2</v>
      </c>
      <c r="J61" s="242">
        <f ca="1">funnel_data!H55</f>
        <v>4.1856794361209183E-2</v>
      </c>
      <c r="K61" s="242">
        <f ca="1">funnel_data!I55</f>
        <v>3.5970696975102384E-2</v>
      </c>
      <c r="L61" s="242">
        <f ca="1">funnel_data!J55</f>
        <v>4.8657454164632387E-2</v>
      </c>
      <c r="M61" s="242">
        <f ca="1">funnel_data!K55</f>
        <v>3.2959625130624316E-2</v>
      </c>
      <c r="N61" s="242">
        <f ca="1">funnel_data!L55</f>
        <v>5.3023989498159688E-2</v>
      </c>
      <c r="O61" s="241" t="str">
        <f t="shared" ca="1" si="0"/>
        <v/>
      </c>
      <c r="P61" s="240" t="str">
        <f t="shared" ca="1" si="1"/>
        <v/>
      </c>
      <c r="Q61" s="239">
        <f ca="1">funnel_data!P55</f>
        <v>4018</v>
      </c>
      <c r="R61" s="241">
        <f ca="1">funnel_data!Q55</f>
        <v>231</v>
      </c>
      <c r="S61" s="242">
        <f ca="1">funnel_data!R55</f>
        <v>5.7491289198606271E-2</v>
      </c>
      <c r="T61" s="242">
        <f ca="1">funnel_data!AA55</f>
        <v>5.0707398560404744E-2</v>
      </c>
      <c r="U61" s="242">
        <f ca="1">funnel_data!AB55</f>
        <v>6.5120503556177115E-2</v>
      </c>
      <c r="V61" s="242">
        <f ca="1">funnel_data!S55</f>
        <v>4.2820310180952947E-2</v>
      </c>
      <c r="W61" s="242">
        <f ca="1">funnel_data!T55</f>
        <v>3.6984793976154104E-2</v>
      </c>
      <c r="X61" s="242">
        <f ca="1">funnel_data!U55</f>
        <v>4.95292081203327E-2</v>
      </c>
      <c r="Y61" s="242">
        <f ca="1">funnel_data!V55</f>
        <v>3.3986890794732064E-2</v>
      </c>
      <c r="Z61" s="242">
        <f ca="1">funnel_data!W55</f>
        <v>5.3821679416814955E-2</v>
      </c>
      <c r="AA61" s="241" t="str">
        <f t="shared" ca="1" si="2"/>
        <v>&gt;Upper 3SD Limit</v>
      </c>
      <c r="AB61" s="240" t="str">
        <f t="shared" ca="1" si="3"/>
        <v/>
      </c>
      <c r="AC61" s="243" t="str">
        <f ca="1">funnel_data!AG55</f>
        <v>Change not statistically significant</v>
      </c>
    </row>
    <row r="62" spans="1:29" s="171" customFormat="1" ht="13.8" x14ac:dyDescent="0.3">
      <c r="A62" s="168" t="str">
        <f>funnel_data!A56</f>
        <v>RHU</v>
      </c>
      <c r="B62" s="169" t="str">
        <f>INDEX(TrustCAHUB_map!$B$2:$B$139, MATCH(A62, TrustCAHUB_map!$A$2:$A$139, FALSE))</f>
        <v>Portsmouth Hospitals NHS Trust</v>
      </c>
      <c r="C62" s="239" t="str">
        <f>INDEX(TrustCAHUB_map!$C$2:$C$139,MATCH(B62,TrustCAHUB_map!$B$2:$B$139,FALSE))</f>
        <v>Wessex</v>
      </c>
      <c r="D62" s="240" t="str">
        <f>INDEX(TrustCAHUB_map!$D$2:$D$139,MATCH(B62,TrustCAHUB_map!$B$2:$B$139,FALSE))</f>
        <v>Wessex</v>
      </c>
      <c r="E62" s="239">
        <f ca="1">funnel_data!E56</f>
        <v>1335</v>
      </c>
      <c r="F62" s="241">
        <f ca="1">funnel_data!F56</f>
        <v>32</v>
      </c>
      <c r="G62" s="242">
        <f ca="1">funnel_data!G56</f>
        <v>2.3970037453183522E-2</v>
      </c>
      <c r="H62" s="242">
        <f ca="1">funnel_data!Y56</f>
        <v>1.7029692442271864E-2</v>
      </c>
      <c r="I62" s="242">
        <f ca="1">funnel_data!Z56</f>
        <v>3.3642071845974515E-2</v>
      </c>
      <c r="J62" s="242">
        <f ca="1">funnel_data!H56</f>
        <v>4.1856794361209183E-2</v>
      </c>
      <c r="K62" s="242">
        <f ca="1">funnel_data!I56</f>
        <v>3.2363837837658761E-2</v>
      </c>
      <c r="L62" s="242">
        <f ca="1">funnel_data!J56</f>
        <v>5.3978893777812793E-2</v>
      </c>
      <c r="M62" s="242">
        <f ca="1">funnel_data!K56</f>
        <v>2.7922795192025836E-2</v>
      </c>
      <c r="N62" s="242">
        <f ca="1">funnel_data!L56</f>
        <v>6.2298495862793186E-2</v>
      </c>
      <c r="O62" s="241" t="str">
        <f t="shared" ca="1" si="0"/>
        <v/>
      </c>
      <c r="P62" s="240" t="str">
        <f t="shared" ca="1" si="1"/>
        <v>&lt;Lower 3SD Limit</v>
      </c>
      <c r="Q62" s="239">
        <f ca="1">funnel_data!P56</f>
        <v>1604</v>
      </c>
      <c r="R62" s="241">
        <f ca="1">funnel_data!Q56</f>
        <v>46</v>
      </c>
      <c r="S62" s="242">
        <f ca="1">funnel_data!R56</f>
        <v>2.8678304239401497E-2</v>
      </c>
      <c r="T62" s="242">
        <f ca="1">funnel_data!AA56</f>
        <v>2.156901527772245E-2</v>
      </c>
      <c r="U62" s="242">
        <f ca="1">funnel_data!AB56</f>
        <v>3.8039759141486218E-2</v>
      </c>
      <c r="V62" s="242">
        <f ca="1">funnel_data!S56</f>
        <v>4.2820310180952947E-2</v>
      </c>
      <c r="W62" s="242">
        <f ca="1">funnel_data!T56</f>
        <v>3.3956622472078972E-2</v>
      </c>
      <c r="X62" s="242">
        <f ca="1">funnel_data!U56</f>
        <v>5.3868667693629566E-2</v>
      </c>
      <c r="Y62" s="242">
        <f ca="1">funnel_data!V56</f>
        <v>2.9718116676068978E-2</v>
      </c>
      <c r="Z62" s="242">
        <f ca="1">funnel_data!W56</f>
        <v>6.1333881437024333E-2</v>
      </c>
      <c r="AA62" s="241" t="str">
        <f t="shared" ca="1" si="2"/>
        <v/>
      </c>
      <c r="AB62" s="240" t="str">
        <f t="shared" ca="1" si="3"/>
        <v>&lt;Lower 3SD Limit</v>
      </c>
      <c r="AC62" s="243" t="str">
        <f ca="1">funnel_data!AG56</f>
        <v>Change not statistically significant</v>
      </c>
    </row>
    <row r="63" spans="1:29" s="171" customFormat="1" ht="13.8" x14ac:dyDescent="0.3">
      <c r="A63" s="168" t="str">
        <f>funnel_data!A57</f>
        <v>RHW</v>
      </c>
      <c r="B63" s="169" t="str">
        <f>INDEX(TrustCAHUB_map!$B$2:$B$139, MATCH(A63, TrustCAHUB_map!$A$2:$A$139, FALSE))</f>
        <v>Royal Berkshire NHS Foundation Trust</v>
      </c>
      <c r="C63" s="239" t="str">
        <f>INDEX(TrustCAHUB_map!$C$2:$C$139,MATCH(B63,TrustCAHUB_map!$B$2:$B$139,FALSE))</f>
        <v>Thames Valley</v>
      </c>
      <c r="D63" s="240" t="str">
        <f>INDEX(TrustCAHUB_map!$D$2:$D$139,MATCH(B63,TrustCAHUB_map!$B$2:$B$139,FALSE))</f>
        <v>Wessex</v>
      </c>
      <c r="E63" s="239">
        <f ca="1">funnel_data!E57</f>
        <v>1059</v>
      </c>
      <c r="F63" s="241">
        <f ca="1">funnel_data!F57</f>
        <v>38</v>
      </c>
      <c r="G63" s="242">
        <f ca="1">funnel_data!G57</f>
        <v>3.588290840415486E-2</v>
      </c>
      <c r="H63" s="242">
        <f ca="1">funnel_data!Y57</f>
        <v>2.6253178931734403E-2</v>
      </c>
      <c r="I63" s="242">
        <f ca="1">funnel_data!Z57</f>
        <v>4.8867581702955638E-2</v>
      </c>
      <c r="J63" s="242">
        <f ca="1">funnel_data!H57</f>
        <v>4.1856794361209183E-2</v>
      </c>
      <c r="K63" s="242">
        <f ca="1">funnel_data!I57</f>
        <v>3.1359570890047997E-2</v>
      </c>
      <c r="L63" s="242">
        <f ca="1">funnel_data!J57</f>
        <v>5.5665899751147316E-2</v>
      </c>
      <c r="M63" s="242">
        <f ca="1">funnel_data!K57</f>
        <v>2.6581814471168301E-2</v>
      </c>
      <c r="N63" s="242">
        <f ca="1">funnel_data!L57</f>
        <v>6.5320377767304955E-2</v>
      </c>
      <c r="O63" s="241" t="str">
        <f t="shared" ca="1" si="0"/>
        <v/>
      </c>
      <c r="P63" s="240" t="str">
        <f t="shared" ca="1" si="1"/>
        <v/>
      </c>
      <c r="Q63" s="239">
        <f ca="1">funnel_data!P57</f>
        <v>1155</v>
      </c>
      <c r="R63" s="241">
        <f ca="1">funnel_data!Q57</f>
        <v>58</v>
      </c>
      <c r="S63" s="242">
        <f ca="1">funnel_data!R57</f>
        <v>5.0216450216450215E-2</v>
      </c>
      <c r="T63" s="242">
        <f ca="1">funnel_data!AA57</f>
        <v>3.9045412032556966E-2</v>
      </c>
      <c r="U63" s="242">
        <f ca="1">funnel_data!AB57</f>
        <v>6.4369475231359122E-2</v>
      </c>
      <c r="V63" s="242">
        <f ca="1">funnel_data!S57</f>
        <v>4.2820310180952947E-2</v>
      </c>
      <c r="W63" s="242">
        <f ca="1">funnel_data!T57</f>
        <v>3.258132972479183E-2</v>
      </c>
      <c r="X63" s="242">
        <f ca="1">funnel_data!U57</f>
        <v>5.6090423617512507E-2</v>
      </c>
      <c r="Y63" s="242">
        <f ca="1">funnel_data!V57</f>
        <v>2.7856995460234679E-2</v>
      </c>
      <c r="Z63" s="242">
        <f ca="1">funnel_data!W57</f>
        <v>6.52813965351009E-2</v>
      </c>
      <c r="AA63" s="241" t="str">
        <f t="shared" ca="1" si="2"/>
        <v/>
      </c>
      <c r="AB63" s="240" t="str">
        <f t="shared" ca="1" si="3"/>
        <v/>
      </c>
      <c r="AC63" s="243" t="str">
        <f ca="1">funnel_data!AG57</f>
        <v>Change not statistically significant</v>
      </c>
    </row>
    <row r="64" spans="1:29" s="171" customFormat="1" ht="13.8" x14ac:dyDescent="0.3">
      <c r="A64" s="168" t="str">
        <f>funnel_data!A58</f>
        <v>RJ1</v>
      </c>
      <c r="B64" s="169" t="str">
        <f>INDEX(TrustCAHUB_map!$B$2:$B$139, MATCH(A64, TrustCAHUB_map!$A$2:$A$139, FALSE))</f>
        <v>Guy's and St Thomas' NHS Foundation Trust</v>
      </c>
      <c r="C64" s="239" t="str">
        <f>INDEX(TrustCAHUB_map!$C$2:$C$139,MATCH(B64,TrustCAHUB_map!$B$2:$B$139,FALSE))</f>
        <v>South East London</v>
      </c>
      <c r="D64" s="240" t="str">
        <f>INDEX(TrustCAHUB_map!$D$2:$D$139,MATCH(B64,TrustCAHUB_map!$B$2:$B$139,FALSE))</f>
        <v>London</v>
      </c>
      <c r="E64" s="239">
        <f ca="1">funnel_data!E58</f>
        <v>2329</v>
      </c>
      <c r="F64" s="241">
        <f ca="1">funnel_data!F58</f>
        <v>96</v>
      </c>
      <c r="G64" s="242">
        <f ca="1">funnel_data!G58</f>
        <v>4.1219407471017606E-2</v>
      </c>
      <c r="H64" s="242">
        <f ca="1">funnel_data!Y58</f>
        <v>3.3872505753931179E-2</v>
      </c>
      <c r="I64" s="242">
        <f ca="1">funnel_data!Z58</f>
        <v>5.007724491609359E-2</v>
      </c>
      <c r="J64" s="242">
        <f ca="1">funnel_data!H58</f>
        <v>4.1856794361209183E-2</v>
      </c>
      <c r="K64" s="242">
        <f ca="1">funnel_data!I58</f>
        <v>3.4449644004535505E-2</v>
      </c>
      <c r="L64" s="242">
        <f ca="1">funnel_data!J58</f>
        <v>5.0772836653607913E-2</v>
      </c>
      <c r="M64" s="242">
        <f ca="1">funnel_data!K58</f>
        <v>3.0794475116292807E-2</v>
      </c>
      <c r="N64" s="242">
        <f ca="1">funnel_data!L58</f>
        <v>5.6660718162132917E-2</v>
      </c>
      <c r="O64" s="241" t="str">
        <f t="shared" ca="1" si="0"/>
        <v/>
      </c>
      <c r="P64" s="240" t="str">
        <f t="shared" ca="1" si="1"/>
        <v/>
      </c>
      <c r="Q64" s="239">
        <f ca="1">funnel_data!P58</f>
        <v>2385</v>
      </c>
      <c r="R64" s="241">
        <f ca="1">funnel_data!Q58</f>
        <v>99</v>
      </c>
      <c r="S64" s="242">
        <f ca="1">funnel_data!R58</f>
        <v>4.1509433962264149E-2</v>
      </c>
      <c r="T64" s="242">
        <f ca="1">funnel_data!AA58</f>
        <v>3.4214073919655641E-2</v>
      </c>
      <c r="U64" s="242">
        <f ca="1">funnel_data!AB58</f>
        <v>5.027937711092792E-2</v>
      </c>
      <c r="V64" s="242">
        <f ca="1">funnel_data!S58</f>
        <v>4.2820310180952947E-2</v>
      </c>
      <c r="W64" s="242">
        <f ca="1">funnel_data!T58</f>
        <v>3.540364495379765E-2</v>
      </c>
      <c r="X64" s="242">
        <f ca="1">funnel_data!U58</f>
        <v>5.1707396466087852E-2</v>
      </c>
      <c r="Y64" s="242">
        <f ca="1">funnel_data!V58</f>
        <v>3.1729301460269782E-2</v>
      </c>
      <c r="Z64" s="242">
        <f ca="1">funnel_data!W58</f>
        <v>5.7557735722569066E-2</v>
      </c>
      <c r="AA64" s="241" t="str">
        <f t="shared" ca="1" si="2"/>
        <v/>
      </c>
      <c r="AB64" s="240" t="str">
        <f t="shared" ca="1" si="3"/>
        <v/>
      </c>
      <c r="AC64" s="243" t="str">
        <f ca="1">funnel_data!AG58</f>
        <v>Change not statistically significant</v>
      </c>
    </row>
    <row r="65" spans="1:29" s="171" customFormat="1" ht="13.8" x14ac:dyDescent="0.3">
      <c r="A65" s="168" t="str">
        <f>funnel_data!A59</f>
        <v>RJ2</v>
      </c>
      <c r="B65" s="169" t="str">
        <f>INDEX(TrustCAHUB_map!$B$2:$B$139, MATCH(A65, TrustCAHUB_map!$A$2:$A$139, FALSE))</f>
        <v>Lewisham and Greenwich NHS Trust</v>
      </c>
      <c r="C65" s="239" t="str">
        <f>INDEX(TrustCAHUB_map!$C$2:$C$139,MATCH(B65,TrustCAHUB_map!$B$2:$B$139,FALSE))</f>
        <v>South East London</v>
      </c>
      <c r="D65" s="240" t="str">
        <f>INDEX(TrustCAHUB_map!$D$2:$D$139,MATCH(B65,TrustCAHUB_map!$B$2:$B$139,FALSE))</f>
        <v>London</v>
      </c>
      <c r="E65" s="239">
        <f ca="1">funnel_data!E59</f>
        <v>414</v>
      </c>
      <c r="F65" s="241">
        <f ca="1">funnel_data!F59</f>
        <v>31</v>
      </c>
      <c r="G65" s="242">
        <f ca="1">funnel_data!G59</f>
        <v>7.4879227053140096E-2</v>
      </c>
      <c r="H65" s="242">
        <f ca="1">funnel_data!Y59</f>
        <v>5.3250652639354148E-2</v>
      </c>
      <c r="I65" s="242">
        <f ca="1">funnel_data!Z59</f>
        <v>0.10432456501981138</v>
      </c>
      <c r="J65" s="242">
        <f ca="1">funnel_data!H59</f>
        <v>4.1856794361209183E-2</v>
      </c>
      <c r="K65" s="242">
        <f ca="1">funnel_data!I59</f>
        <v>2.6410282745256218E-2</v>
      </c>
      <c r="L65" s="242">
        <f ca="1">funnel_data!J59</f>
        <v>6.5727565020694351E-2</v>
      </c>
      <c r="M65" s="242">
        <f ca="1">funnel_data!K59</f>
        <v>2.0391486027648058E-2</v>
      </c>
      <c r="N65" s="242">
        <f ca="1">funnel_data!L59</f>
        <v>8.3980680351822587E-2</v>
      </c>
      <c r="O65" s="241" t="str">
        <f t="shared" ca="1" si="0"/>
        <v/>
      </c>
      <c r="P65" s="240" t="str">
        <f t="shared" ca="1" si="1"/>
        <v/>
      </c>
      <c r="Q65" s="239">
        <f ca="1">funnel_data!P59</f>
        <v>541</v>
      </c>
      <c r="R65" s="241">
        <f ca="1">funnel_data!Q59</f>
        <v>39</v>
      </c>
      <c r="S65" s="242">
        <f ca="1">funnel_data!R59</f>
        <v>7.2088724584103508E-2</v>
      </c>
      <c r="T65" s="242">
        <f ca="1">funnel_data!AA59</f>
        <v>5.3180182672712545E-2</v>
      </c>
      <c r="U65" s="242">
        <f ca="1">funnel_data!AB59</f>
        <v>9.7031328392982508E-2</v>
      </c>
      <c r="V65" s="242">
        <f ca="1">funnel_data!S59</f>
        <v>4.2820310180952947E-2</v>
      </c>
      <c r="W65" s="242">
        <f ca="1">funnel_data!T59</f>
        <v>2.8741143347695671E-2</v>
      </c>
      <c r="X65" s="242">
        <f ca="1">funnel_data!U59</f>
        <v>6.3346493895479389E-2</v>
      </c>
      <c r="Y65" s="242">
        <f ca="1">funnel_data!V59</f>
        <v>2.2932854703629262E-2</v>
      </c>
      <c r="Z65" s="242">
        <f ca="1">funnel_data!W59</f>
        <v>7.8567425103685015E-2</v>
      </c>
      <c r="AA65" s="241" t="str">
        <f t="shared" ca="1" si="2"/>
        <v/>
      </c>
      <c r="AB65" s="240" t="str">
        <f t="shared" ca="1" si="3"/>
        <v/>
      </c>
      <c r="AC65" s="243" t="str">
        <f ca="1">funnel_data!AG59</f>
        <v>Change not statistically significant</v>
      </c>
    </row>
    <row r="66" spans="1:29" s="171" customFormat="1" ht="13.8" x14ac:dyDescent="0.3">
      <c r="A66" s="168" t="str">
        <f>funnel_data!A60</f>
        <v>RJ6</v>
      </c>
      <c r="B66" s="169" t="str">
        <f>INDEX(TrustCAHUB_map!$B$2:$B$139, MATCH(A66, TrustCAHUB_map!$A$2:$A$139, FALSE))</f>
        <v>Croydon Health Services NHS Trust</v>
      </c>
      <c r="C66" s="239" t="str">
        <f>INDEX(TrustCAHUB_map!$C$2:$C$139,MATCH(B66,TrustCAHUB_map!$B$2:$B$139,FALSE))</f>
        <v>North West and South West London</v>
      </c>
      <c r="D66" s="240" t="str">
        <f>INDEX(TrustCAHUB_map!$D$2:$D$139,MATCH(B66,TrustCAHUB_map!$B$2:$B$139,FALSE))</f>
        <v>London</v>
      </c>
      <c r="E66" s="239">
        <f ca="1">funnel_data!E60</f>
        <v>41</v>
      </c>
      <c r="F66" s="241">
        <f ca="1">funnel_data!F60</f>
        <v>0</v>
      </c>
      <c r="G66" s="242">
        <f ca="1">funnel_data!G60</f>
        <v>0</v>
      </c>
      <c r="H66" s="242">
        <f ca="1">funnel_data!Y60</f>
        <v>0</v>
      </c>
      <c r="I66" s="242">
        <f ca="1">funnel_data!Z60</f>
        <v>8.5667570184431829E-2</v>
      </c>
      <c r="J66" s="242">
        <f ca="1">funnel_data!H60</f>
        <v>4.1856794361209183E-2</v>
      </c>
      <c r="K66" s="242">
        <f ca="1">funnel_data!I60</f>
        <v>1.0563186116465201E-2</v>
      </c>
      <c r="L66" s="242">
        <f ca="1">funnel_data!J60</f>
        <v>0.15164907075258391</v>
      </c>
      <c r="M66" s="242">
        <f ca="1">funnel_data!K60</f>
        <v>5.6580016501740753E-3</v>
      </c>
      <c r="N66" s="242">
        <f ca="1">funnel_data!L60</f>
        <v>0.25115235818020504</v>
      </c>
      <c r="O66" s="241" t="str">
        <f t="shared" ca="1" si="0"/>
        <v/>
      </c>
      <c r="P66" s="240" t="str">
        <f t="shared" ca="1" si="1"/>
        <v>&lt;Lower 3SD Limit</v>
      </c>
      <c r="Q66" s="239">
        <f ca="1">funnel_data!P60</f>
        <v>58</v>
      </c>
      <c r="R66" s="241">
        <f ca="1">funnel_data!Q60</f>
        <v>2</v>
      </c>
      <c r="S66" s="242">
        <f ca="1">funnel_data!R60</f>
        <v>3.4482758620689655E-2</v>
      </c>
      <c r="T66" s="242">
        <f ca="1">funnel_data!AA60</f>
        <v>9.507928331165429E-3</v>
      </c>
      <c r="U66" s="242">
        <f ca="1">funnel_data!AB60</f>
        <v>0.11729145464312692</v>
      </c>
      <c r="V66" s="242">
        <f ca="1">funnel_data!S60</f>
        <v>4.2820310180952947E-2</v>
      </c>
      <c r="W66" s="242">
        <f ca="1">funnel_data!T60</f>
        <v>1.3318189648756215E-2</v>
      </c>
      <c r="X66" s="242">
        <f ca="1">funnel_data!U60</f>
        <v>0.12912243253745082</v>
      </c>
      <c r="Y66" s="242">
        <f ca="1">funnel_data!V60</f>
        <v>7.5943581094830622E-3</v>
      </c>
      <c r="Z66" s="242">
        <f ca="1">funnel_data!W60</f>
        <v>0.20730771009729337</v>
      </c>
      <c r="AA66" s="241" t="str">
        <f t="shared" ca="1" si="2"/>
        <v/>
      </c>
      <c r="AB66" s="240" t="str">
        <f t="shared" ca="1" si="3"/>
        <v/>
      </c>
      <c r="AC66" s="243" t="str">
        <f ca="1">funnel_data!AG60</f>
        <v>Numbers too small for z-test</v>
      </c>
    </row>
    <row r="67" spans="1:29" s="171" customFormat="1" ht="13.8" x14ac:dyDescent="0.3">
      <c r="A67" s="168" t="str">
        <f>funnel_data!A61</f>
        <v>RJ7</v>
      </c>
      <c r="B67" s="169" t="str">
        <f>INDEX(TrustCAHUB_map!$B$2:$B$139, MATCH(A67, TrustCAHUB_map!$A$2:$A$139, FALSE))</f>
        <v>St George's Healthcare NHS Trust</v>
      </c>
      <c r="C67" s="239" t="str">
        <f>INDEX(TrustCAHUB_map!$C$2:$C$139,MATCH(B67,TrustCAHUB_map!$B$2:$B$139,FALSE))</f>
        <v>North West and South West London</v>
      </c>
      <c r="D67" s="240" t="str">
        <f>INDEX(TrustCAHUB_map!$D$2:$D$139,MATCH(B67,TrustCAHUB_map!$B$2:$B$139,FALSE))</f>
        <v>London</v>
      </c>
      <c r="E67" s="239">
        <f ca="1">funnel_data!E61</f>
        <v>766</v>
      </c>
      <c r="F67" s="241">
        <f ca="1">funnel_data!F61</f>
        <v>36</v>
      </c>
      <c r="G67" s="242">
        <f ca="1">funnel_data!G61</f>
        <v>4.6997389033942558E-2</v>
      </c>
      <c r="H67" s="242">
        <f ca="1">funnel_data!Y61</f>
        <v>3.4138251873563209E-2</v>
      </c>
      <c r="I67" s="242">
        <f ca="1">funnel_data!Z61</f>
        <v>6.4377433338914505E-2</v>
      </c>
      <c r="J67" s="242">
        <f ca="1">funnel_data!H61</f>
        <v>4.1856794361209183E-2</v>
      </c>
      <c r="K67" s="242">
        <f ca="1">funnel_data!I61</f>
        <v>2.9812793121158684E-2</v>
      </c>
      <c r="L67" s="242">
        <f ca="1">funnel_data!J61</f>
        <v>5.8473172409117251E-2</v>
      </c>
      <c r="M67" s="242">
        <f ca="1">funnel_data!K61</f>
        <v>2.4571233886565891E-2</v>
      </c>
      <c r="N67" s="242">
        <f ca="1">funnel_data!L61</f>
        <v>7.0424585950707039E-2</v>
      </c>
      <c r="O67" s="241" t="str">
        <f t="shared" ca="1" si="0"/>
        <v/>
      </c>
      <c r="P67" s="240" t="str">
        <f t="shared" ca="1" si="1"/>
        <v/>
      </c>
      <c r="Q67" s="239">
        <f ca="1">funnel_data!P61</f>
        <v>874</v>
      </c>
      <c r="R67" s="241">
        <f ca="1">funnel_data!Q61</f>
        <v>54</v>
      </c>
      <c r="S67" s="242">
        <f ca="1">funnel_data!R61</f>
        <v>6.1784897025171627E-2</v>
      </c>
      <c r="T67" s="242">
        <f ca="1">funnel_data!AA61</f>
        <v>4.7660566883733407E-2</v>
      </c>
      <c r="U67" s="242">
        <f ca="1">funnel_data!AB61</f>
        <v>7.9744510305197358E-2</v>
      </c>
      <c r="V67" s="242">
        <f ca="1">funnel_data!S61</f>
        <v>4.2820310180952947E-2</v>
      </c>
      <c r="W67" s="242">
        <f ca="1">funnel_data!T61</f>
        <v>3.127965325142644E-2</v>
      </c>
      <c r="X67" s="242">
        <f ca="1">funnel_data!U61</f>
        <v>5.8362375784684117E-2</v>
      </c>
      <c r="Y67" s="242">
        <f ca="1">funnel_data!V61</f>
        <v>2.6142115798004743E-2</v>
      </c>
      <c r="Z67" s="242">
        <f ca="1">funnel_data!W61</f>
        <v>6.9380833282096016E-2</v>
      </c>
      <c r="AA67" s="241" t="str">
        <f t="shared" ca="1" si="2"/>
        <v/>
      </c>
      <c r="AB67" s="240" t="str">
        <f t="shared" ca="1" si="3"/>
        <v/>
      </c>
      <c r="AC67" s="243" t="str">
        <f ca="1">funnel_data!AG61</f>
        <v>Change not statistically significant</v>
      </c>
    </row>
    <row r="68" spans="1:29" s="171" customFormat="1" ht="13.8" x14ac:dyDescent="0.3">
      <c r="A68" s="168" t="str">
        <f>funnel_data!A62</f>
        <v>RJC</v>
      </c>
      <c r="B68" s="169" t="str">
        <f>INDEX(TrustCAHUB_map!$B$2:$B$139, MATCH(A68, TrustCAHUB_map!$A$2:$A$139, FALSE))</f>
        <v>South Warwickshire NHS Foundation Trust</v>
      </c>
      <c r="C68" s="239" t="str">
        <f>INDEX(TrustCAHUB_map!$C$2:$C$139,MATCH(B68,TrustCAHUB_map!$B$2:$B$139,FALSE))</f>
        <v>West Midlands</v>
      </c>
      <c r="D68" s="240" t="str">
        <f>INDEX(TrustCAHUB_map!$D$2:$D$139,MATCH(B68,TrustCAHUB_map!$B$2:$B$139,FALSE))</f>
        <v>West Midlands</v>
      </c>
      <c r="E68" s="239">
        <f ca="1">funnel_data!E62</f>
        <v>444</v>
      </c>
      <c r="F68" s="241">
        <f ca="1">funnel_data!F62</f>
        <v>23</v>
      </c>
      <c r="G68" s="242">
        <f ca="1">funnel_data!G62</f>
        <v>5.18018018018018E-2</v>
      </c>
      <c r="H68" s="242">
        <f ca="1">funnel_data!Y62</f>
        <v>3.4763217085020302E-2</v>
      </c>
      <c r="I68" s="242">
        <f ca="1">funnel_data!Z62</f>
        <v>7.6529424181248765E-2</v>
      </c>
      <c r="J68" s="242">
        <f ca="1">funnel_data!H62</f>
        <v>4.1856794361209183E-2</v>
      </c>
      <c r="K68" s="242">
        <f ca="1">funnel_data!I62</f>
        <v>2.6827200507002037E-2</v>
      </c>
      <c r="L68" s="242">
        <f ca="1">funnel_data!J62</f>
        <v>6.4746323240576914E-2</v>
      </c>
      <c r="M68" s="242">
        <f ca="1">funnel_data!K62</f>
        <v>2.0885207086181867E-2</v>
      </c>
      <c r="N68" s="242">
        <f ca="1">funnel_data!L62</f>
        <v>8.2120498623050014E-2</v>
      </c>
      <c r="O68" s="241" t="str">
        <f t="shared" ca="1" si="0"/>
        <v/>
      </c>
      <c r="P68" s="240" t="str">
        <f t="shared" ca="1" si="1"/>
        <v/>
      </c>
      <c r="Q68" s="239">
        <f ca="1">funnel_data!P62</f>
        <v>414</v>
      </c>
      <c r="R68" s="241">
        <f ca="1">funnel_data!Q62</f>
        <v>15</v>
      </c>
      <c r="S68" s="242">
        <f ca="1">funnel_data!R62</f>
        <v>3.6231884057971016E-2</v>
      </c>
      <c r="T68" s="242">
        <f ca="1">funnel_data!AA62</f>
        <v>2.2077894299320524E-2</v>
      </c>
      <c r="U68" s="242">
        <f ca="1">funnel_data!AB62</f>
        <v>5.891325223795095E-2</v>
      </c>
      <c r="V68" s="242">
        <f ca="1">funnel_data!S62</f>
        <v>4.2820310180952947E-2</v>
      </c>
      <c r="W68" s="242">
        <f ca="1">funnel_data!T62</f>
        <v>2.7161657968334828E-2</v>
      </c>
      <c r="X68" s="242">
        <f ca="1">funnel_data!U62</f>
        <v>6.68855044727171E-2</v>
      </c>
      <c r="Y68" s="242">
        <f ca="1">funnel_data!V62</f>
        <v>2.1029089930288836E-2</v>
      </c>
      <c r="Z68" s="242">
        <f ca="1">funnel_data!W62</f>
        <v>8.5226661266494544E-2</v>
      </c>
      <c r="AA68" s="241" t="str">
        <f t="shared" ca="1" si="2"/>
        <v/>
      </c>
      <c r="AB68" s="240" t="str">
        <f t="shared" ca="1" si="3"/>
        <v/>
      </c>
      <c r="AC68" s="243" t="str">
        <f ca="1">funnel_data!AG62</f>
        <v>Change not statistically significant</v>
      </c>
    </row>
    <row r="69" spans="1:29" s="171" customFormat="1" ht="13.8" x14ac:dyDescent="0.3">
      <c r="A69" s="168" t="str">
        <f>funnel_data!A63</f>
        <v>RJE</v>
      </c>
      <c r="B69" s="169" t="str">
        <f>INDEX(TrustCAHUB_map!$B$2:$B$139, MATCH(A69, TrustCAHUB_map!$A$2:$A$139, FALSE))</f>
        <v>University Hospitals of North Midlands NHS Trust</v>
      </c>
      <c r="C69" s="239" t="str">
        <f>INDEX(TrustCAHUB_map!$C$2:$C$139,MATCH(B69,TrustCAHUB_map!$B$2:$B$139,FALSE))</f>
        <v>West Midlands</v>
      </c>
      <c r="D69" s="240" t="str">
        <f>INDEX(TrustCAHUB_map!$D$2:$D$139,MATCH(B69,TrustCAHUB_map!$B$2:$B$139,FALSE))</f>
        <v>West Midlands</v>
      </c>
      <c r="E69" s="239">
        <f ca="1">funnel_data!E63</f>
        <v>1607</v>
      </c>
      <c r="F69" s="241">
        <f ca="1">funnel_data!F63</f>
        <v>94</v>
      </c>
      <c r="G69" s="242">
        <f ca="1">funnel_data!G63</f>
        <v>5.8494088363410079E-2</v>
      </c>
      <c r="H69" s="242">
        <f ca="1">funnel_data!Y63</f>
        <v>4.8038585375548254E-2</v>
      </c>
      <c r="I69" s="242">
        <f ca="1">funnel_data!Z63</f>
        <v>7.1055356346775136E-2</v>
      </c>
      <c r="J69" s="242">
        <f ca="1">funnel_data!H63</f>
        <v>4.1856794361209183E-2</v>
      </c>
      <c r="K69" s="242">
        <f ca="1">funnel_data!I63</f>
        <v>3.3108797096306229E-2</v>
      </c>
      <c r="L69" s="242">
        <f ca="1">funnel_data!J63</f>
        <v>5.2789988406207682E-2</v>
      </c>
      <c r="M69" s="242">
        <f ca="1">funnel_data!K63</f>
        <v>2.8935202530173829E-2</v>
      </c>
      <c r="N69" s="242">
        <f ca="1">funnel_data!L63</f>
        <v>6.0191104910505014E-2</v>
      </c>
      <c r="O69" s="241" t="str">
        <f t="shared" ca="1" si="0"/>
        <v/>
      </c>
      <c r="P69" s="240" t="str">
        <f t="shared" ca="1" si="1"/>
        <v/>
      </c>
      <c r="Q69" s="239">
        <f ca="1">funnel_data!P63</f>
        <v>1734</v>
      </c>
      <c r="R69" s="241">
        <f ca="1">funnel_data!Q63</f>
        <v>88</v>
      </c>
      <c r="S69" s="242">
        <f ca="1">funnel_data!R63</f>
        <v>5.0749711649365627E-2</v>
      </c>
      <c r="T69" s="242">
        <f ca="1">funnel_data!AA63</f>
        <v>4.1375798350900793E-2</v>
      </c>
      <c r="U69" s="242">
        <f ca="1">funnel_data!AB63</f>
        <v>6.2109739934470325E-2</v>
      </c>
      <c r="V69" s="242">
        <f ca="1">funnel_data!S63</f>
        <v>4.2820310180952947E-2</v>
      </c>
      <c r="W69" s="242">
        <f ca="1">funnel_data!T63</f>
        <v>3.4258842216920847E-2</v>
      </c>
      <c r="X69" s="242">
        <f ca="1">funnel_data!U63</f>
        <v>5.3403022769821798E-2</v>
      </c>
      <c r="Y69" s="242">
        <f ca="1">funnel_data!V63</f>
        <v>3.0133733707773867E-2</v>
      </c>
      <c r="Z69" s="242">
        <f ca="1">funnel_data!W63</f>
        <v>6.0514789096010359E-2</v>
      </c>
      <c r="AA69" s="241" t="str">
        <f t="shared" ca="1" si="2"/>
        <v/>
      </c>
      <c r="AB69" s="240" t="str">
        <f t="shared" ca="1" si="3"/>
        <v/>
      </c>
      <c r="AC69" s="243" t="str">
        <f ca="1">funnel_data!AG63</f>
        <v>Change not statistically significant</v>
      </c>
    </row>
    <row r="70" spans="1:29" s="171" customFormat="1" ht="13.8" x14ac:dyDescent="0.3">
      <c r="A70" s="168" t="str">
        <f>funnel_data!A64</f>
        <v>RJL</v>
      </c>
      <c r="B70" s="169" t="str">
        <f>INDEX(TrustCAHUB_map!$B$2:$B$139, MATCH(A70, TrustCAHUB_map!$A$2:$A$139, FALSE))</f>
        <v>Northern Lincolnshire and Goole NHS Foundation Trust</v>
      </c>
      <c r="C70" s="239" t="str">
        <f>INDEX(TrustCAHUB_map!$C$2:$C$139,MATCH(B70,TrustCAHUB_map!$B$2:$B$139,FALSE))</f>
        <v>Humber, Coast and Vale</v>
      </c>
      <c r="D70" s="240" t="str">
        <f>INDEX(TrustCAHUB_map!$D$2:$D$139,MATCH(B70,TrustCAHUB_map!$B$2:$B$139,FALSE))</f>
        <v>Yorkshire and Humber</v>
      </c>
      <c r="E70" s="239">
        <f ca="1">funnel_data!E64</f>
        <v>174</v>
      </c>
      <c r="F70" s="241">
        <f ca="1">funnel_data!F64</f>
        <v>4</v>
      </c>
      <c r="G70" s="242">
        <f ca="1">funnel_data!G64</f>
        <v>2.2988505747126436E-2</v>
      </c>
      <c r="H70" s="242">
        <f ca="1">funnel_data!Y64</f>
        <v>8.9752509760132118E-3</v>
      </c>
      <c r="I70" s="242">
        <f ca="1">funnel_data!Z64</f>
        <v>5.7609103983833863E-2</v>
      </c>
      <c r="J70" s="242">
        <f ca="1">funnel_data!H64</f>
        <v>4.1856794361209183E-2</v>
      </c>
      <c r="K70" s="242">
        <f ca="1">funnel_data!I64</f>
        <v>2.0700823729633933E-2</v>
      </c>
      <c r="L70" s="242">
        <f ca="1">funnel_data!J64</f>
        <v>8.2805692393144961E-2</v>
      </c>
      <c r="M70" s="242">
        <f ca="1">funnel_data!K64</f>
        <v>1.4169180614776015E-2</v>
      </c>
      <c r="N70" s="242">
        <f ca="1">funnel_data!L64</f>
        <v>0.11721511637034314</v>
      </c>
      <c r="O70" s="241" t="str">
        <f t="shared" ca="1" si="0"/>
        <v/>
      </c>
      <c r="P70" s="240" t="str">
        <f t="shared" ca="1" si="1"/>
        <v/>
      </c>
      <c r="Q70" s="239">
        <f ca="1">funnel_data!P64</f>
        <v>244</v>
      </c>
      <c r="R70" s="241">
        <f ca="1">funnel_data!Q64</f>
        <v>8</v>
      </c>
      <c r="S70" s="242">
        <f ca="1">funnel_data!R64</f>
        <v>3.2786885245901641E-2</v>
      </c>
      <c r="T70" s="242">
        <f ca="1">funnel_data!AA64</f>
        <v>1.6705468173736884E-2</v>
      </c>
      <c r="U70" s="242">
        <f ca="1">funnel_data!AB64</f>
        <v>6.3351592961659445E-2</v>
      </c>
      <c r="V70" s="242">
        <f ca="1">funnel_data!S64</f>
        <v>4.2820310180952947E-2</v>
      </c>
      <c r="W70" s="242">
        <f ca="1">funnel_data!T64</f>
        <v>2.3724253776507078E-2</v>
      </c>
      <c r="X70" s="242">
        <f ca="1">funnel_data!U64</f>
        <v>7.6089140618562354E-2</v>
      </c>
      <c r="Y70" s="242">
        <f ca="1">funnel_data!V64</f>
        <v>1.7141953395792945E-2</v>
      </c>
      <c r="Z70" s="242">
        <f ca="1">funnel_data!W64</f>
        <v>0.10293585033192781</v>
      </c>
      <c r="AA70" s="241" t="str">
        <f t="shared" ca="1" si="2"/>
        <v/>
      </c>
      <c r="AB70" s="240" t="str">
        <f t="shared" ca="1" si="3"/>
        <v/>
      </c>
      <c r="AC70" s="243" t="str">
        <f ca="1">funnel_data!AG64</f>
        <v>Numbers too small for z-test</v>
      </c>
    </row>
    <row r="71" spans="1:29" s="171" customFormat="1" ht="13.8" x14ac:dyDescent="0.3">
      <c r="A71" s="168" t="str">
        <f>funnel_data!A65</f>
        <v>RJN</v>
      </c>
      <c r="B71" s="169" t="str">
        <f>INDEX(TrustCAHUB_map!$B$2:$B$139, MATCH(A71, TrustCAHUB_map!$A$2:$A$139, FALSE))</f>
        <v>East Cheshire NHS Trust</v>
      </c>
      <c r="C71" s="239" t="str">
        <f>INDEX(TrustCAHUB_map!$C$2:$C$139,MATCH(B71,TrustCAHUB_map!$B$2:$B$139,FALSE))</f>
        <v>Cheshire and Merseyside</v>
      </c>
      <c r="D71" s="240" t="str">
        <f>INDEX(TrustCAHUB_map!$D$2:$D$139,MATCH(B71,TrustCAHUB_map!$B$2:$B$139,FALSE))</f>
        <v>North West</v>
      </c>
      <c r="E71" s="239">
        <f ca="1">funnel_data!E65</f>
        <v>50</v>
      </c>
      <c r="F71" s="241">
        <f ca="1">funnel_data!F65</f>
        <v>0</v>
      </c>
      <c r="G71" s="242">
        <f ca="1">funnel_data!G65</f>
        <v>0</v>
      </c>
      <c r="H71" s="242">
        <f ca="1">funnel_data!Y65</f>
        <v>0</v>
      </c>
      <c r="I71" s="242">
        <f ca="1">funnel_data!Z65</f>
        <v>7.1347599133358697E-2</v>
      </c>
      <c r="J71" s="242">
        <f ca="1">funnel_data!H65</f>
        <v>4.1856794361209183E-2</v>
      </c>
      <c r="K71" s="242">
        <f ca="1">funnel_data!I65</f>
        <v>1.1855461827662405E-2</v>
      </c>
      <c r="L71" s="242">
        <f ca="1">funnel_data!J65</f>
        <v>0.13723519365287526</v>
      </c>
      <c r="M71" s="242">
        <f ca="1">funnel_data!K65</f>
        <v>6.5646692188752378E-3</v>
      </c>
      <c r="N71" s="242">
        <f ca="1">funnel_data!L65</f>
        <v>0.22408467785184513</v>
      </c>
      <c r="O71" s="241" t="str">
        <f t="shared" ca="1" si="0"/>
        <v/>
      </c>
      <c r="P71" s="240" t="str">
        <f t="shared" ca="1" si="1"/>
        <v>&lt;Lower 3SD Limit</v>
      </c>
      <c r="Q71" s="239">
        <f ca="1">funnel_data!P65</f>
        <v>52</v>
      </c>
      <c r="R71" s="241">
        <f ca="1">funnel_data!Q65</f>
        <v>2</v>
      </c>
      <c r="S71" s="242">
        <f ca="1">funnel_data!R65</f>
        <v>3.8461538461538464E-2</v>
      </c>
      <c r="T71" s="242">
        <f ca="1">funnel_data!AA65</f>
        <v>1.0611711001315296E-2</v>
      </c>
      <c r="U71" s="242">
        <f ca="1">funnel_data!AB65</f>
        <v>0.12981189157455761</v>
      </c>
      <c r="V71" s="242">
        <f ca="1">funnel_data!S65</f>
        <v>4.2820310180952947E-2</v>
      </c>
      <c r="W71" s="242">
        <f ca="1">funnel_data!T65</f>
        <v>1.2555824619162072E-2</v>
      </c>
      <c r="X71" s="242">
        <f ca="1">funnel_data!U65</f>
        <v>0.13598777475512352</v>
      </c>
      <c r="Y71" s="242">
        <f ca="1">funnel_data!V65</f>
        <v>7.0261417451240983E-3</v>
      </c>
      <c r="Z71" s="242">
        <f ca="1">funnel_data!W65</f>
        <v>0.22047669093724623</v>
      </c>
      <c r="AA71" s="241" t="str">
        <f t="shared" ca="1" si="2"/>
        <v/>
      </c>
      <c r="AB71" s="240" t="str">
        <f t="shared" ca="1" si="3"/>
        <v/>
      </c>
      <c r="AC71" s="243" t="str">
        <f ca="1">funnel_data!AG65</f>
        <v>Numbers too small for z-test</v>
      </c>
    </row>
    <row r="72" spans="1:29" s="171" customFormat="1" ht="13.8" x14ac:dyDescent="0.3">
      <c r="A72" s="168" t="str">
        <f>funnel_data!A66</f>
        <v>RJR</v>
      </c>
      <c r="B72" s="169" t="str">
        <f>INDEX(TrustCAHUB_map!$B$2:$B$139, MATCH(A72, TrustCAHUB_map!$A$2:$A$139, FALSE))</f>
        <v>Countess of Chester Hospital NHS Foundation Trust</v>
      </c>
      <c r="C72" s="239" t="str">
        <f>INDEX(TrustCAHUB_map!$C$2:$C$139,MATCH(B72,TrustCAHUB_map!$B$2:$B$139,FALSE))</f>
        <v>Cheshire and Merseyside</v>
      </c>
      <c r="D72" s="240" t="str">
        <f>INDEX(TrustCAHUB_map!$D$2:$D$139,MATCH(B72,TrustCAHUB_map!$B$2:$B$139,FALSE))</f>
        <v>North West</v>
      </c>
      <c r="E72" s="239">
        <f ca="1">funnel_data!E66</f>
        <v>102</v>
      </c>
      <c r="F72" s="241">
        <f ca="1">funnel_data!F66</f>
        <v>6</v>
      </c>
      <c r="G72" s="242">
        <f ca="1">funnel_data!G66</f>
        <v>5.8823529411764705E-2</v>
      </c>
      <c r="H72" s="242">
        <f ca="1">funnel_data!Y66</f>
        <v>2.7235639345374547E-2</v>
      </c>
      <c r="I72" s="242">
        <f ca="1">funnel_data!Z66</f>
        <v>0.12243594490150471</v>
      </c>
      <c r="J72" s="242">
        <f ca="1">funnel_data!H66</f>
        <v>4.1856794361209183E-2</v>
      </c>
      <c r="K72" s="242">
        <f ca="1">funnel_data!I66</f>
        <v>1.6866388569679005E-2</v>
      </c>
      <c r="L72" s="242">
        <f ca="1">funnel_data!J66</f>
        <v>0.10010450047287774</v>
      </c>
      <c r="M72" s="242">
        <f ca="1">funnel_data!K66</f>
        <v>1.0568378516047052E-2</v>
      </c>
      <c r="N72" s="242">
        <f ca="1">funnel_data!L66</f>
        <v>0.1515851826956533</v>
      </c>
      <c r="O72" s="241" t="str">
        <f t="shared" ca="1" si="0"/>
        <v/>
      </c>
      <c r="P72" s="240" t="str">
        <f t="shared" ca="1" si="1"/>
        <v/>
      </c>
      <c r="Q72" s="239">
        <f ca="1">funnel_data!P66</f>
        <v>114</v>
      </c>
      <c r="R72" s="241">
        <f ca="1">funnel_data!Q66</f>
        <v>4</v>
      </c>
      <c r="S72" s="242">
        <f ca="1">funnel_data!R66</f>
        <v>3.5087719298245612E-2</v>
      </c>
      <c r="T72" s="242">
        <f ca="1">funnel_data!AA66</f>
        <v>1.3727941234497627E-2</v>
      </c>
      <c r="U72" s="242">
        <f ca="1">funnel_data!AB66</f>
        <v>8.6758415088635785E-2</v>
      </c>
      <c r="V72" s="242">
        <f ca="1">funnel_data!S66</f>
        <v>4.2820310180952947E-2</v>
      </c>
      <c r="W72" s="242">
        <f ca="1">funnel_data!T66</f>
        <v>1.8249151839916815E-2</v>
      </c>
      <c r="X72" s="242">
        <f ca="1">funnel_data!U66</f>
        <v>9.7199303724648425E-2</v>
      </c>
      <c r="Y72" s="242">
        <f ca="1">funnel_data!V66</f>
        <v>1.1699146200335794E-2</v>
      </c>
      <c r="Z72" s="242">
        <f ca="1">funnel_data!W66</f>
        <v>0.14461384891770149</v>
      </c>
      <c r="AA72" s="241" t="str">
        <f t="shared" ca="1" si="2"/>
        <v/>
      </c>
      <c r="AB72" s="240" t="str">
        <f t="shared" ca="1" si="3"/>
        <v/>
      </c>
      <c r="AC72" s="243" t="str">
        <f ca="1">funnel_data!AG66</f>
        <v>Numbers too small for z-test</v>
      </c>
    </row>
    <row r="73" spans="1:29" s="171" customFormat="1" ht="13.8" x14ac:dyDescent="0.3">
      <c r="A73" s="168" t="str">
        <f>funnel_data!A67</f>
        <v>RJZ</v>
      </c>
      <c r="B73" s="169" t="str">
        <f>INDEX(TrustCAHUB_map!$B$2:$B$139, MATCH(A73, TrustCAHUB_map!$A$2:$A$139, FALSE))</f>
        <v>King's College Hospital NHS Foundation Trust</v>
      </c>
      <c r="C73" s="239" t="str">
        <f>INDEX(TrustCAHUB_map!$C$2:$C$139,MATCH(B73,TrustCAHUB_map!$B$2:$B$139,FALSE))</f>
        <v>South East London</v>
      </c>
      <c r="D73" s="240" t="str">
        <f>INDEX(TrustCAHUB_map!$D$2:$D$139,MATCH(B73,TrustCAHUB_map!$B$2:$B$139,FALSE))</f>
        <v>London</v>
      </c>
      <c r="E73" s="239">
        <f ca="1">funnel_data!E67</f>
        <v>339</v>
      </c>
      <c r="F73" s="241">
        <f ca="1">funnel_data!F67</f>
        <v>14</v>
      </c>
      <c r="G73" s="242">
        <f ca="1">funnel_data!G67</f>
        <v>4.1297935103244837E-2</v>
      </c>
      <c r="H73" s="242">
        <f ca="1">funnel_data!Y67</f>
        <v>2.4757183500293208E-2</v>
      </c>
      <c r="I73" s="242">
        <f ca="1">funnel_data!Z67</f>
        <v>6.8117986644596368E-2</v>
      </c>
      <c r="J73" s="242">
        <f ca="1">funnel_data!H67</f>
        <v>4.1856794361209183E-2</v>
      </c>
      <c r="K73" s="242">
        <f ca="1">funnel_data!I67</f>
        <v>2.5179020768064796E-2</v>
      </c>
      <c r="L73" s="242">
        <f ca="1">funnel_data!J67</f>
        <v>6.8801717208014618E-2</v>
      </c>
      <c r="M73" s="242">
        <f ca="1">funnel_data!K67</f>
        <v>1.8964153063042593E-2</v>
      </c>
      <c r="N73" s="242">
        <f ca="1">funnel_data!L67</f>
        <v>8.9853275906459515E-2</v>
      </c>
      <c r="O73" s="241" t="str">
        <f t="shared" ca="1" si="0"/>
        <v/>
      </c>
      <c r="P73" s="240" t="str">
        <f t="shared" ca="1" si="1"/>
        <v/>
      </c>
      <c r="Q73" s="239">
        <f ca="1">funnel_data!P67</f>
        <v>526</v>
      </c>
      <c r="R73" s="241">
        <f ca="1">funnel_data!Q67</f>
        <v>39</v>
      </c>
      <c r="S73" s="242">
        <f ca="1">funnel_data!R67</f>
        <v>7.4144486692015205E-2</v>
      </c>
      <c r="T73" s="242">
        <f ca="1">funnel_data!AA67</f>
        <v>5.4710075377473258E-2</v>
      </c>
      <c r="U73" s="242">
        <f ca="1">funnel_data!AB67</f>
        <v>9.9753976950282472E-2</v>
      </c>
      <c r="V73" s="242">
        <f ca="1">funnel_data!S67</f>
        <v>4.2820310180952947E-2</v>
      </c>
      <c r="W73" s="242">
        <f ca="1">funnel_data!T67</f>
        <v>2.8580570793287002E-2</v>
      </c>
      <c r="X73" s="242">
        <f ca="1">funnel_data!U67</f>
        <v>6.3689583740374575E-2</v>
      </c>
      <c r="Y73" s="242">
        <f ca="1">funnel_data!V67</f>
        <v>2.273600721130644E-2</v>
      </c>
      <c r="Z73" s="242">
        <f ca="1">funnel_data!W67</f>
        <v>7.9208479834579334E-2</v>
      </c>
      <c r="AA73" s="241" t="str">
        <f t="shared" ca="1" si="2"/>
        <v/>
      </c>
      <c r="AB73" s="240" t="str">
        <f t="shared" ca="1" si="3"/>
        <v/>
      </c>
      <c r="AC73" s="243" t="str">
        <f ca="1">funnel_data!AG67</f>
        <v>Increased</v>
      </c>
    </row>
    <row r="74" spans="1:29" s="171" customFormat="1" ht="13.8" x14ac:dyDescent="0.3">
      <c r="A74" s="168" t="str">
        <f>funnel_data!A68</f>
        <v>RK5</v>
      </c>
      <c r="B74" s="169" t="str">
        <f>INDEX(TrustCAHUB_map!$B$2:$B$139, MATCH(A74, TrustCAHUB_map!$A$2:$A$139, FALSE))</f>
        <v>Sherwood forest Hospitals NHS Foundation Trust</v>
      </c>
      <c r="C74" s="239" t="str">
        <f>INDEX(TrustCAHUB_map!$C$2:$C$139,MATCH(B74,TrustCAHUB_map!$B$2:$B$139,FALSE))</f>
        <v>East Midlands</v>
      </c>
      <c r="D74" s="240" t="str">
        <f>INDEX(TrustCAHUB_map!$D$2:$D$139,MATCH(B74,TrustCAHUB_map!$B$2:$B$139,FALSE))</f>
        <v>East Midlands</v>
      </c>
      <c r="E74" s="239">
        <f ca="1">funnel_data!E68</f>
        <v>351</v>
      </c>
      <c r="F74" s="241">
        <f ca="1">funnel_data!F68</f>
        <v>29</v>
      </c>
      <c r="G74" s="242">
        <f ca="1">funnel_data!G68</f>
        <v>8.2621082621082614E-2</v>
      </c>
      <c r="H74" s="242">
        <f ca="1">funnel_data!Y68</f>
        <v>5.8140254019937269E-2</v>
      </c>
      <c r="I74" s="242">
        <f ca="1">funnel_data!Z68</f>
        <v>0.11613887059594757</v>
      </c>
      <c r="J74" s="242">
        <f ca="1">funnel_data!H68</f>
        <v>4.1856794361209183E-2</v>
      </c>
      <c r="K74" s="242">
        <f ca="1">funnel_data!I68</f>
        <v>2.539748427538796E-2</v>
      </c>
      <c r="L74" s="242">
        <f ca="1">funnel_data!J68</f>
        <v>6.8236040208688467E-2</v>
      </c>
      <c r="M74" s="242">
        <f ca="1">funnel_data!K68</f>
        <v>1.9214032063104163E-2</v>
      </c>
      <c r="N74" s="242">
        <f ca="1">funnel_data!L68</f>
        <v>8.8767877178990692E-2</v>
      </c>
      <c r="O74" s="241" t="str">
        <f t="shared" ref="O74:O137" ca="1" si="4">IF(G74="","", IF(G74&gt;N74,"&gt;Upper 3SD Limit",""))</f>
        <v/>
      </c>
      <c r="P74" s="240" t="str">
        <f t="shared" ref="P74:P137" ca="1" si="5">IF(G74="","", IF(G74&lt;M74,"&lt;Lower 3SD Limit",""))</f>
        <v/>
      </c>
      <c r="Q74" s="239">
        <f ca="1">funnel_data!P68</f>
        <v>184</v>
      </c>
      <c r="R74" s="241">
        <f ca="1">funnel_data!Q68</f>
        <v>8</v>
      </c>
      <c r="S74" s="242">
        <f ca="1">funnel_data!R68</f>
        <v>4.3478260869565216E-2</v>
      </c>
      <c r="T74" s="242">
        <f ca="1">funnel_data!AA68</f>
        <v>2.2193174201247421E-2</v>
      </c>
      <c r="U74" s="242">
        <f ca="1">funnel_data!AB68</f>
        <v>8.3435577541114095E-2</v>
      </c>
      <c r="V74" s="242">
        <f ca="1">funnel_data!S68</f>
        <v>4.2820310180952947E-2</v>
      </c>
      <c r="W74" s="242">
        <f ca="1">funnel_data!T68</f>
        <v>2.1745693790638079E-2</v>
      </c>
      <c r="X74" s="242">
        <f ca="1">funnel_data!U68</f>
        <v>8.2594740631719288E-2</v>
      </c>
      <c r="Y74" s="242">
        <f ca="1">funnel_data!V68</f>
        <v>1.5067682790311406E-2</v>
      </c>
      <c r="Z74" s="242">
        <f ca="1">funnel_data!W68</f>
        <v>0.11568559544031271</v>
      </c>
      <c r="AA74" s="241" t="str">
        <f t="shared" ref="AA74:AA137" ca="1" si="6">IF(S74="","", IF(S74&gt;Z74,"&gt;Upper 3SD Limit",""))</f>
        <v/>
      </c>
      <c r="AB74" s="240" t="str">
        <f t="shared" ref="AB74:AB137" ca="1" si="7">IF(S74="","", IF(S74&lt;Y74,"&lt;Lower 3SD Limit",""))</f>
        <v/>
      </c>
      <c r="AC74" s="243" t="str">
        <f ca="1">funnel_data!AG68</f>
        <v>Change not statistically significant</v>
      </c>
    </row>
    <row r="75" spans="1:29" s="171" customFormat="1" ht="13.8" x14ac:dyDescent="0.3">
      <c r="A75" s="168" t="str">
        <f>funnel_data!A69</f>
        <v>RK9</v>
      </c>
      <c r="B75" s="169" t="str">
        <f>INDEX(TrustCAHUB_map!$B$2:$B$139, MATCH(A75, TrustCAHUB_map!$A$2:$A$139, FALSE))</f>
        <v>University Hospitals Plymouth NHS Trust</v>
      </c>
      <c r="C75" s="239" t="str">
        <f>INDEX(TrustCAHUB_map!$C$2:$C$139,MATCH(B75,TrustCAHUB_map!$B$2:$B$139,FALSE))</f>
        <v>Peninsula</v>
      </c>
      <c r="D75" s="240" t="str">
        <f>INDEX(TrustCAHUB_map!$D$2:$D$139,MATCH(B75,TrustCAHUB_map!$B$2:$B$139,FALSE))</f>
        <v>South West</v>
      </c>
      <c r="E75" s="239">
        <f ca="1">funnel_data!E69</f>
        <v>1102</v>
      </c>
      <c r="F75" s="241">
        <f ca="1">funnel_data!F69</f>
        <v>69</v>
      </c>
      <c r="G75" s="242">
        <f ca="1">funnel_data!G69</f>
        <v>6.2613430127041736E-2</v>
      </c>
      <c r="H75" s="242">
        <f ca="1">funnel_data!Y69</f>
        <v>4.977330787231856E-2</v>
      </c>
      <c r="I75" s="242">
        <f ca="1">funnel_data!Z69</f>
        <v>7.8492328841970091E-2</v>
      </c>
      <c r="J75" s="242">
        <f ca="1">funnel_data!H69</f>
        <v>4.1856794361209183E-2</v>
      </c>
      <c r="K75" s="242">
        <f ca="1">funnel_data!I69</f>
        <v>3.1538109064254485E-2</v>
      </c>
      <c r="L75" s="242">
        <f ca="1">funnel_data!J69</f>
        <v>5.5358580997057233E-2</v>
      </c>
      <c r="M75" s="242">
        <f ca="1">funnel_data!K69</f>
        <v>2.6818190543376769E-2</v>
      </c>
      <c r="N75" s="242">
        <f ca="1">funnel_data!L69</f>
        <v>6.4767227675470163E-2</v>
      </c>
      <c r="O75" s="241" t="str">
        <f t="shared" ca="1" si="4"/>
        <v/>
      </c>
      <c r="P75" s="240" t="str">
        <f t="shared" ca="1" si="5"/>
        <v/>
      </c>
      <c r="Q75" s="239">
        <f ca="1">funnel_data!P69</f>
        <v>1137</v>
      </c>
      <c r="R75" s="241">
        <f ca="1">funnel_data!Q69</f>
        <v>53</v>
      </c>
      <c r="S75" s="242">
        <f ca="1">funnel_data!R69</f>
        <v>4.6613896218117852E-2</v>
      </c>
      <c r="T75" s="242">
        <f ca="1">funnel_data!AA69</f>
        <v>3.5812803401773598E-2</v>
      </c>
      <c r="U75" s="242">
        <f ca="1">funnel_data!AB69</f>
        <v>6.046828628989924E-2</v>
      </c>
      <c r="V75" s="242">
        <f ca="1">funnel_data!S69</f>
        <v>4.2820310180952947E-2</v>
      </c>
      <c r="W75" s="242">
        <f ca="1">funnel_data!T69</f>
        <v>3.2511320811631814E-2</v>
      </c>
      <c r="X75" s="242">
        <f ca="1">funnel_data!U69</f>
        <v>5.6208257218733675E-2</v>
      </c>
      <c r="Y75" s="242">
        <f ca="1">funnel_data!V69</f>
        <v>2.7763597457682188E-2</v>
      </c>
      <c r="Z75" s="242">
        <f ca="1">funnel_data!W69</f>
        <v>6.5492504160047718E-2</v>
      </c>
      <c r="AA75" s="241" t="str">
        <f t="shared" ca="1" si="6"/>
        <v/>
      </c>
      <c r="AB75" s="240" t="str">
        <f t="shared" ca="1" si="7"/>
        <v/>
      </c>
      <c r="AC75" s="243" t="str">
        <f ca="1">funnel_data!AG69</f>
        <v>Change not statistically significant</v>
      </c>
    </row>
    <row r="76" spans="1:29" s="171" customFormat="1" ht="13.8" x14ac:dyDescent="0.3">
      <c r="A76" s="168" t="str">
        <f>funnel_data!A70</f>
        <v>RKB</v>
      </c>
      <c r="B76" s="169" t="str">
        <f>INDEX(TrustCAHUB_map!$B$2:$B$139, MATCH(A76, TrustCAHUB_map!$A$2:$A$139, FALSE))</f>
        <v>University Hospitals Coventry and Warwickshire NHS Trust</v>
      </c>
      <c r="C76" s="239" t="str">
        <f>INDEX(TrustCAHUB_map!$C$2:$C$139,MATCH(B76,TrustCAHUB_map!$B$2:$B$139,FALSE))</f>
        <v>West Midlands</v>
      </c>
      <c r="D76" s="240" t="str">
        <f>INDEX(TrustCAHUB_map!$D$2:$D$139,MATCH(B76,TrustCAHUB_map!$B$2:$B$139,FALSE))</f>
        <v>West Midlands</v>
      </c>
      <c r="E76" s="239">
        <f ca="1">funnel_data!E70</f>
        <v>0</v>
      </c>
      <c r="F76" s="241">
        <f ca="1">funnel_data!F70</f>
        <v>0</v>
      </c>
      <c r="G76" s="242" t="str">
        <f ca="1">funnel_data!G70</f>
        <v/>
      </c>
      <c r="H76" s="242" t="str">
        <f ca="1">funnel_data!Y70</f>
        <v/>
      </c>
      <c r="I76" s="242" t="str">
        <f ca="1">funnel_data!Z70</f>
        <v/>
      </c>
      <c r="J76" s="242">
        <f ca="1">funnel_data!H70</f>
        <v>4.1856794361209183E-2</v>
      </c>
      <c r="K76" s="242">
        <f ca="1">funnel_data!I70</f>
        <v>0</v>
      </c>
      <c r="L76" s="242">
        <f ca="1">funnel_data!J70</f>
        <v>1</v>
      </c>
      <c r="M76" s="242">
        <f ca="1">funnel_data!K70</f>
        <v>0</v>
      </c>
      <c r="N76" s="242">
        <f ca="1">funnel_data!L70</f>
        <v>1</v>
      </c>
      <c r="O76" s="241" t="str">
        <f t="shared" ca="1" si="4"/>
        <v/>
      </c>
      <c r="P76" s="240" t="str">
        <f t="shared" ca="1" si="5"/>
        <v/>
      </c>
      <c r="Q76" s="239">
        <f ca="1">funnel_data!P70</f>
        <v>1030</v>
      </c>
      <c r="R76" s="241">
        <f ca="1">funnel_data!Q70</f>
        <v>45</v>
      </c>
      <c r="S76" s="242">
        <f ca="1">funnel_data!R70</f>
        <v>4.3689320388349516E-2</v>
      </c>
      <c r="T76" s="242">
        <f ca="1">funnel_data!AA70</f>
        <v>3.2810286610317464E-2</v>
      </c>
      <c r="U76" s="242">
        <f ca="1">funnel_data!AB70</f>
        <v>5.7959393808321727E-2</v>
      </c>
      <c r="V76" s="242">
        <f ca="1">funnel_data!S70</f>
        <v>4.2820310180952947E-2</v>
      </c>
      <c r="W76" s="242">
        <f ca="1">funnel_data!T70</f>
        <v>3.2061734157632298E-2</v>
      </c>
      <c r="X76" s="242">
        <f ca="1">funnel_data!U70</f>
        <v>5.6976508231494888E-2</v>
      </c>
      <c r="Y76" s="242">
        <f ca="1">funnel_data!V70</f>
        <v>2.7166950073546831E-2</v>
      </c>
      <c r="Z76" s="242">
        <f ca="1">funnel_data!W70</f>
        <v>6.6873007072846324E-2</v>
      </c>
      <c r="AA76" s="241" t="str">
        <f t="shared" ca="1" si="6"/>
        <v/>
      </c>
      <c r="AB76" s="240" t="str">
        <f t="shared" ca="1" si="7"/>
        <v/>
      </c>
      <c r="AC76" s="243" t="str">
        <f ca="1">funnel_data!AG70</f>
        <v>Numbers too small for z-test</v>
      </c>
    </row>
    <row r="77" spans="1:29" s="171" customFormat="1" ht="13.8" x14ac:dyDescent="0.3">
      <c r="A77" s="168" t="str">
        <f>funnel_data!A71</f>
        <v>RKE</v>
      </c>
      <c r="B77" s="169" t="str">
        <f>INDEX(TrustCAHUB_map!$B$2:$B$139, MATCH(A77, TrustCAHUB_map!$A$2:$A$139, FALSE))</f>
        <v>Whittington Health NHS Trust</v>
      </c>
      <c r="C77" s="239" t="str">
        <f>INDEX(TrustCAHUB_map!$C$2:$C$139,MATCH(B77,TrustCAHUB_map!$B$2:$B$139,FALSE))</f>
        <v>North Central and North East London</v>
      </c>
      <c r="D77" s="240" t="str">
        <f>INDEX(TrustCAHUB_map!$D$2:$D$139,MATCH(B77,TrustCAHUB_map!$B$2:$B$139,FALSE))</f>
        <v>London</v>
      </c>
      <c r="E77" s="239">
        <f ca="1">funnel_data!E71</f>
        <v>149</v>
      </c>
      <c r="F77" s="241">
        <f ca="1">funnel_data!F71</f>
        <v>13</v>
      </c>
      <c r="G77" s="242">
        <f ca="1">funnel_data!G71</f>
        <v>8.7248322147651006E-2</v>
      </c>
      <c r="H77" s="242">
        <f ca="1">funnel_data!Y71</f>
        <v>5.1696664360773407E-2</v>
      </c>
      <c r="I77" s="242">
        <f ca="1">funnel_data!Z71</f>
        <v>0.14354786582722101</v>
      </c>
      <c r="J77" s="242">
        <f ca="1">funnel_data!H71</f>
        <v>4.1856794361209183E-2</v>
      </c>
      <c r="K77" s="242">
        <f ca="1">funnel_data!I71</f>
        <v>1.9599011830210681E-2</v>
      </c>
      <c r="L77" s="242">
        <f ca="1">funnel_data!J71</f>
        <v>8.7144994511258775E-2</v>
      </c>
      <c r="M77" s="242">
        <f ca="1">funnel_data!K71</f>
        <v>1.3086485755991839E-2</v>
      </c>
      <c r="N77" s="242">
        <f ca="1">funnel_data!L71</f>
        <v>0.1258145106763382</v>
      </c>
      <c r="O77" s="241" t="str">
        <f t="shared" ca="1" si="4"/>
        <v/>
      </c>
      <c r="P77" s="240" t="str">
        <f t="shared" ca="1" si="5"/>
        <v/>
      </c>
      <c r="Q77" s="239">
        <f ca="1">funnel_data!P71</f>
        <v>165</v>
      </c>
      <c r="R77" s="241">
        <f ca="1">funnel_data!Q71</f>
        <v>5</v>
      </c>
      <c r="S77" s="242">
        <f ca="1">funnel_data!R71</f>
        <v>3.0303030303030304E-2</v>
      </c>
      <c r="T77" s="242">
        <f ca="1">funnel_data!AA71</f>
        <v>1.3011682323943298E-2</v>
      </c>
      <c r="U77" s="242">
        <f ca="1">funnel_data!AB71</f>
        <v>6.8967346508030034E-2</v>
      </c>
      <c r="V77" s="242">
        <f ca="1">funnel_data!S71</f>
        <v>4.2820310180952947E-2</v>
      </c>
      <c r="W77" s="242">
        <f ca="1">funnel_data!T71</f>
        <v>2.0961545175903196E-2</v>
      </c>
      <c r="X77" s="242">
        <f ca="1">funnel_data!U71</f>
        <v>8.5483207537376427E-2</v>
      </c>
      <c r="Y77" s="242">
        <f ca="1">funnel_data!V71</f>
        <v>1.4279112174077587E-2</v>
      </c>
      <c r="Z77" s="242">
        <f ca="1">funnel_data!W71</f>
        <v>0.12138475763455872</v>
      </c>
      <c r="AA77" s="241" t="str">
        <f t="shared" ca="1" si="6"/>
        <v/>
      </c>
      <c r="AB77" s="240" t="str">
        <f t="shared" ca="1" si="7"/>
        <v/>
      </c>
      <c r="AC77" s="243" t="str">
        <f ca="1">funnel_data!AG71</f>
        <v>Decreased</v>
      </c>
    </row>
    <row r="78" spans="1:29" s="171" customFormat="1" ht="13.8" x14ac:dyDescent="0.3">
      <c r="A78" s="168" t="str">
        <f>funnel_data!A72</f>
        <v>RL4</v>
      </c>
      <c r="B78" s="169" t="str">
        <f>INDEX(TrustCAHUB_map!$B$2:$B$139, MATCH(A78, TrustCAHUB_map!$A$2:$A$139, FALSE))</f>
        <v>The Royal Wolverhampton NHS Trust</v>
      </c>
      <c r="C78" s="239" t="str">
        <f>INDEX(TrustCAHUB_map!$C$2:$C$139,MATCH(B78,TrustCAHUB_map!$B$2:$B$139,FALSE))</f>
        <v>West Midlands</v>
      </c>
      <c r="D78" s="240" t="str">
        <f>INDEX(TrustCAHUB_map!$D$2:$D$139,MATCH(B78,TrustCAHUB_map!$B$2:$B$139,FALSE))</f>
        <v>West Midlands</v>
      </c>
      <c r="E78" s="239">
        <f ca="1">funnel_data!E72</f>
        <v>584</v>
      </c>
      <c r="F78" s="241">
        <f ca="1">funnel_data!F72</f>
        <v>19</v>
      </c>
      <c r="G78" s="242">
        <f ca="1">funnel_data!G72</f>
        <v>3.2534246575342464E-2</v>
      </c>
      <c r="H78" s="242">
        <f ca="1">funnel_data!Y72</f>
        <v>2.0925455246486164E-2</v>
      </c>
      <c r="I78" s="242">
        <f ca="1">funnel_data!Z72</f>
        <v>5.0252679934103033E-2</v>
      </c>
      <c r="J78" s="242">
        <f ca="1">funnel_data!H72</f>
        <v>4.1856794361209183E-2</v>
      </c>
      <c r="K78" s="242">
        <f ca="1">funnel_data!I72</f>
        <v>2.8387123786308359E-2</v>
      </c>
      <c r="L78" s="242">
        <f ca="1">funnel_data!J72</f>
        <v>6.1314482588423078E-2</v>
      </c>
      <c r="M78" s="242">
        <f ca="1">funnel_data!K72</f>
        <v>2.2778509761628426E-2</v>
      </c>
      <c r="N78" s="242">
        <f ca="1">funnel_data!L72</f>
        <v>7.5676779976837583E-2</v>
      </c>
      <c r="O78" s="241" t="str">
        <f t="shared" ca="1" si="4"/>
        <v/>
      </c>
      <c r="P78" s="240" t="str">
        <f t="shared" ca="1" si="5"/>
        <v/>
      </c>
      <c r="Q78" s="239">
        <f ca="1">funnel_data!P72</f>
        <v>627</v>
      </c>
      <c r="R78" s="241">
        <f ca="1">funnel_data!Q72</f>
        <v>21</v>
      </c>
      <c r="S78" s="242">
        <f ca="1">funnel_data!R72</f>
        <v>3.3492822966507178E-2</v>
      </c>
      <c r="T78" s="242">
        <f ca="1">funnel_data!AA72</f>
        <v>2.200909658027269E-2</v>
      </c>
      <c r="U78" s="242">
        <f ca="1">funnel_data!AB72</f>
        <v>5.0658065952752539E-2</v>
      </c>
      <c r="V78" s="242">
        <f ca="1">funnel_data!S72</f>
        <v>4.2820310180952947E-2</v>
      </c>
      <c r="W78" s="242">
        <f ca="1">funnel_data!T72</f>
        <v>2.9562377919675198E-2</v>
      </c>
      <c r="X78" s="242">
        <f ca="1">funnel_data!U72</f>
        <v>6.1646364444358816E-2</v>
      </c>
      <c r="Y78" s="242">
        <f ca="1">funnel_data!V72</f>
        <v>2.3951174830396875E-2</v>
      </c>
      <c r="Z78" s="242">
        <f ca="1">funnel_data!W72</f>
        <v>7.5406410553905054E-2</v>
      </c>
      <c r="AA78" s="241" t="str">
        <f t="shared" ca="1" si="6"/>
        <v/>
      </c>
      <c r="AB78" s="240" t="str">
        <f t="shared" ca="1" si="7"/>
        <v/>
      </c>
      <c r="AC78" s="243" t="str">
        <f ca="1">funnel_data!AG72</f>
        <v>Change not statistically significant</v>
      </c>
    </row>
    <row r="79" spans="1:29" s="171" customFormat="1" ht="13.8" x14ac:dyDescent="0.3">
      <c r="A79" s="168" t="str">
        <f>funnel_data!A73</f>
        <v>RLN</v>
      </c>
      <c r="B79" s="169" t="str">
        <f>INDEX(TrustCAHUB_map!$B$2:$B$139, MATCH(A79, TrustCAHUB_map!$A$2:$A$139, FALSE))</f>
        <v>City Hospitals Sunderland NHS Foundation Trust</v>
      </c>
      <c r="C79" s="239" t="str">
        <f>INDEX(TrustCAHUB_map!$C$2:$C$139,MATCH(B79,TrustCAHUB_map!$B$2:$B$139,FALSE))</f>
        <v>North East and Cumbria</v>
      </c>
      <c r="D79" s="240" t="str">
        <f>INDEX(TrustCAHUB_map!$D$2:$D$139,MATCH(B79,TrustCAHUB_map!$B$2:$B$139,FALSE))</f>
        <v>North East</v>
      </c>
      <c r="E79" s="239">
        <f ca="1">funnel_data!E73</f>
        <v>786</v>
      </c>
      <c r="F79" s="241">
        <f ca="1">funnel_data!F73</f>
        <v>30</v>
      </c>
      <c r="G79" s="242">
        <f ca="1">funnel_data!G73</f>
        <v>3.8167938931297711E-2</v>
      </c>
      <c r="H79" s="242">
        <f ca="1">funnel_data!Y73</f>
        <v>2.6864451068412756E-2</v>
      </c>
      <c r="I79" s="242">
        <f ca="1">funnel_data!Z73</f>
        <v>5.3963743131490709E-2</v>
      </c>
      <c r="J79" s="242">
        <f ca="1">funnel_data!H73</f>
        <v>4.1856794361209183E-2</v>
      </c>
      <c r="K79" s="242">
        <f ca="1">funnel_data!I73</f>
        <v>2.9942057477885614E-2</v>
      </c>
      <c r="L79" s="242">
        <f ca="1">funnel_data!J73</f>
        <v>5.8228128462967377E-2</v>
      </c>
      <c r="M79" s="242">
        <f ca="1">funnel_data!K73</f>
        <v>2.4736671023310994E-2</v>
      </c>
      <c r="N79" s="242">
        <f ca="1">funnel_data!L73</f>
        <v>6.9975515088088566E-2</v>
      </c>
      <c r="O79" s="241" t="str">
        <f t="shared" ca="1" si="4"/>
        <v/>
      </c>
      <c r="P79" s="240" t="str">
        <f t="shared" ca="1" si="5"/>
        <v/>
      </c>
      <c r="Q79" s="239">
        <f ca="1">funnel_data!P73</f>
        <v>887</v>
      </c>
      <c r="R79" s="241">
        <f ca="1">funnel_data!Q73</f>
        <v>35</v>
      </c>
      <c r="S79" s="242">
        <f ca="1">funnel_data!R73</f>
        <v>3.9458850056369787E-2</v>
      </c>
      <c r="T79" s="242">
        <f ca="1">funnel_data!AA73</f>
        <v>2.8507119287738136E-2</v>
      </c>
      <c r="U79" s="242">
        <f ca="1">funnel_data!AB73</f>
        <v>5.4382443259615998E-2</v>
      </c>
      <c r="V79" s="242">
        <f ca="1">funnel_data!S73</f>
        <v>4.2820310180952947E-2</v>
      </c>
      <c r="W79" s="242">
        <f ca="1">funnel_data!T73</f>
        <v>3.1351765562767218E-2</v>
      </c>
      <c r="X79" s="242">
        <f ca="1">funnel_data!U73</f>
        <v>5.8231871147743967E-2</v>
      </c>
      <c r="Y79" s="242">
        <f ca="1">funnel_data!V73</f>
        <v>2.6235911367781244E-2</v>
      </c>
      <c r="Z79" s="242">
        <f ca="1">funnel_data!W73</f>
        <v>6.9143743564220567E-2</v>
      </c>
      <c r="AA79" s="241" t="str">
        <f t="shared" ca="1" si="6"/>
        <v/>
      </c>
      <c r="AB79" s="240" t="str">
        <f t="shared" ca="1" si="7"/>
        <v/>
      </c>
      <c r="AC79" s="243" t="str">
        <f ca="1">funnel_data!AG73</f>
        <v>Change not statistically significant</v>
      </c>
    </row>
    <row r="80" spans="1:29" s="171" customFormat="1" ht="13.8" x14ac:dyDescent="0.3">
      <c r="A80" s="168" t="str">
        <f>funnel_data!A74</f>
        <v>RLQ</v>
      </c>
      <c r="B80" s="169" t="str">
        <f>INDEX(TrustCAHUB_map!$B$2:$B$139, MATCH(A80, TrustCAHUB_map!$A$2:$A$139, FALSE))</f>
        <v>Wye Valley NHS Trust</v>
      </c>
      <c r="C80" s="239" t="str">
        <f>INDEX(TrustCAHUB_map!$C$2:$C$139,MATCH(B80,TrustCAHUB_map!$B$2:$B$139,FALSE))</f>
        <v>West Midlands</v>
      </c>
      <c r="D80" s="240" t="str">
        <f>INDEX(TrustCAHUB_map!$D$2:$D$139,MATCH(B80,TrustCAHUB_map!$B$2:$B$139,FALSE))</f>
        <v>West Midlands</v>
      </c>
      <c r="E80" s="239">
        <f ca="1">funnel_data!E74</f>
        <v>62</v>
      </c>
      <c r="F80" s="241">
        <f ca="1">funnel_data!F74</f>
        <v>7</v>
      </c>
      <c r="G80" s="242">
        <f ca="1">funnel_data!G74</f>
        <v>0.11290322580645161</v>
      </c>
      <c r="H80" s="242">
        <f ca="1">funnel_data!Y74</f>
        <v>5.5778635293999679E-2</v>
      </c>
      <c r="I80" s="242">
        <f ca="1">funnel_data!Z74</f>
        <v>0.21519742052641766</v>
      </c>
      <c r="J80" s="242">
        <f ca="1">funnel_data!H74</f>
        <v>4.1856794361209183E-2</v>
      </c>
      <c r="K80" s="242">
        <f ca="1">funnel_data!I74</f>
        <v>1.3320149646822543E-2</v>
      </c>
      <c r="L80" s="242">
        <f ca="1">funnel_data!J74</f>
        <v>0.12385516961622602</v>
      </c>
      <c r="M80" s="242">
        <f ca="1">funnel_data!K74</f>
        <v>7.6538789496523926E-3</v>
      </c>
      <c r="N80" s="242">
        <f ca="1">funnel_data!L74</f>
        <v>0.19835192566815293</v>
      </c>
      <c r="O80" s="241" t="str">
        <f t="shared" ca="1" si="4"/>
        <v/>
      </c>
      <c r="P80" s="240" t="str">
        <f t="shared" ca="1" si="5"/>
        <v/>
      </c>
      <c r="Q80" s="239">
        <f ca="1">funnel_data!P74</f>
        <v>59</v>
      </c>
      <c r="R80" s="241">
        <f ca="1">funnel_data!Q74</f>
        <v>1</v>
      </c>
      <c r="S80" s="242">
        <f ca="1">funnel_data!R74</f>
        <v>1.6949152542372881E-2</v>
      </c>
      <c r="T80" s="242">
        <f ca="1">funnel_data!AA74</f>
        <v>2.998233918355641E-3</v>
      </c>
      <c r="U80" s="242">
        <f ca="1">funnel_data!AB74</f>
        <v>8.995725964142294E-2</v>
      </c>
      <c r="V80" s="242">
        <f ca="1">funnel_data!S74</f>
        <v>4.2820310180952947E-2</v>
      </c>
      <c r="W80" s="242">
        <f ca="1">funnel_data!T74</f>
        <v>1.3438858198180909E-2</v>
      </c>
      <c r="X80" s="242">
        <f ca="1">funnel_data!U74</f>
        <v>0.12809790409546609</v>
      </c>
      <c r="Y80" s="242">
        <f ca="1">funnel_data!V74</f>
        <v>7.6859034370608441E-3</v>
      </c>
      <c r="Z80" s="242">
        <f ca="1">funnel_data!W74</f>
        <v>0.20533049445819798</v>
      </c>
      <c r="AA80" s="241" t="str">
        <f t="shared" ca="1" si="6"/>
        <v/>
      </c>
      <c r="AB80" s="240" t="str">
        <f t="shared" ca="1" si="7"/>
        <v/>
      </c>
      <c r="AC80" s="243" t="str">
        <f ca="1">funnel_data!AG74</f>
        <v>Numbers too small for z-test</v>
      </c>
    </row>
    <row r="81" spans="1:29" s="171" customFormat="1" ht="13.8" x14ac:dyDescent="0.3">
      <c r="A81" s="168" t="str">
        <f>funnel_data!A75</f>
        <v>RLT</v>
      </c>
      <c r="B81" s="169" t="str">
        <f>INDEX(TrustCAHUB_map!$B$2:$B$139, MATCH(A81, TrustCAHUB_map!$A$2:$A$139, FALSE))</f>
        <v>George Eliot Hospital NHS Trust</v>
      </c>
      <c r="C81" s="239" t="str">
        <f>INDEX(TrustCAHUB_map!$C$2:$C$139,MATCH(B81,TrustCAHUB_map!$B$2:$B$139,FALSE))</f>
        <v>West Midlands</v>
      </c>
      <c r="D81" s="240" t="str">
        <f>INDEX(TrustCAHUB_map!$D$2:$D$139,MATCH(B81,TrustCAHUB_map!$B$2:$B$139,FALSE))</f>
        <v>West Midlands</v>
      </c>
      <c r="E81" s="239">
        <f ca="1">funnel_data!E75</f>
        <v>338</v>
      </c>
      <c r="F81" s="241">
        <f ca="1">funnel_data!F75</f>
        <v>19</v>
      </c>
      <c r="G81" s="242">
        <f ca="1">funnel_data!G75</f>
        <v>5.6213017751479293E-2</v>
      </c>
      <c r="H81" s="242">
        <f ca="1">funnel_data!Y75</f>
        <v>3.6279064787698406E-2</v>
      </c>
      <c r="I81" s="242">
        <f ca="1">funnel_data!Z75</f>
        <v>8.6121123197227062E-2</v>
      </c>
      <c r="J81" s="242">
        <f ca="1">funnel_data!H75</f>
        <v>4.1856794361209183E-2</v>
      </c>
      <c r="K81" s="242">
        <f ca="1">funnel_data!I75</f>
        <v>2.5160388982033481E-2</v>
      </c>
      <c r="L81" s="242">
        <f ca="1">funnel_data!J75</f>
        <v>6.885038380915813E-2</v>
      </c>
      <c r="M81" s="242">
        <f ca="1">funnel_data!K75</f>
        <v>1.8942909690874064E-2</v>
      </c>
      <c r="N81" s="242">
        <f ca="1">funnel_data!L75</f>
        <v>8.9946750290584854E-2</v>
      </c>
      <c r="O81" s="241" t="str">
        <f t="shared" ca="1" si="4"/>
        <v/>
      </c>
      <c r="P81" s="240" t="str">
        <f t="shared" ca="1" si="5"/>
        <v/>
      </c>
      <c r="Q81" s="239">
        <f ca="1">funnel_data!P75</f>
        <v>313</v>
      </c>
      <c r="R81" s="241">
        <f ca="1">funnel_data!Q75</f>
        <v>14</v>
      </c>
      <c r="S81" s="242">
        <f ca="1">funnel_data!R75</f>
        <v>4.472843450479233E-2</v>
      </c>
      <c r="T81" s="242">
        <f ca="1">funnel_data!AA75</f>
        <v>2.6827959522609909E-2</v>
      </c>
      <c r="U81" s="242">
        <f ca="1">funnel_data!AB75</f>
        <v>7.3668544120600921E-2</v>
      </c>
      <c r="V81" s="242">
        <f ca="1">funnel_data!S75</f>
        <v>4.2820310180952947E-2</v>
      </c>
      <c r="W81" s="242">
        <f ca="1">funnel_data!T75</f>
        <v>2.5392238734348059E-2</v>
      </c>
      <c r="X81" s="242">
        <f ca="1">funnel_data!U75</f>
        <v>7.1334687822254814E-2</v>
      </c>
      <c r="Y81" s="242">
        <f ca="1">funnel_data!V75</f>
        <v>1.8983752043355385E-2</v>
      </c>
      <c r="Z81" s="242">
        <f ca="1">funnel_data!W75</f>
        <v>9.3727223150740516E-2</v>
      </c>
      <c r="AA81" s="241" t="str">
        <f t="shared" ca="1" si="6"/>
        <v/>
      </c>
      <c r="AB81" s="240" t="str">
        <f t="shared" ca="1" si="7"/>
        <v/>
      </c>
      <c r="AC81" s="243" t="str">
        <f ca="1">funnel_data!AG75</f>
        <v>Change not statistically significant</v>
      </c>
    </row>
    <row r="82" spans="1:29" s="171" customFormat="1" ht="13.8" x14ac:dyDescent="0.3">
      <c r="A82" s="168" t="str">
        <f>funnel_data!A76</f>
        <v>RM1</v>
      </c>
      <c r="B82" s="169" t="str">
        <f>INDEX(TrustCAHUB_map!$B$2:$B$139, MATCH(A82, TrustCAHUB_map!$A$2:$A$139, FALSE))</f>
        <v>Norfolk and Norwich University Hospitals NHS Foundation Trust</v>
      </c>
      <c r="C82" s="239" t="str">
        <f>INDEX(TrustCAHUB_map!$C$2:$C$139,MATCH(B82,TrustCAHUB_map!$B$2:$B$139,FALSE))</f>
        <v>East of England</v>
      </c>
      <c r="D82" s="240" t="str">
        <f>INDEX(TrustCAHUB_map!$D$2:$D$139,MATCH(B82,TrustCAHUB_map!$B$2:$B$139,FALSE))</f>
        <v>East of England</v>
      </c>
      <c r="E82" s="239">
        <f ca="1">funnel_data!E76</f>
        <v>1642</v>
      </c>
      <c r="F82" s="241">
        <f ca="1">funnel_data!F76</f>
        <v>69</v>
      </c>
      <c r="G82" s="242">
        <f ca="1">funnel_data!G76</f>
        <v>4.2021924482338609E-2</v>
      </c>
      <c r="H82" s="242">
        <f ca="1">funnel_data!Y76</f>
        <v>3.3338842395870018E-2</v>
      </c>
      <c r="I82" s="242">
        <f ca="1">funnel_data!Z76</f>
        <v>5.2842884319368254E-2</v>
      </c>
      <c r="J82" s="242">
        <f ca="1">funnel_data!H76</f>
        <v>4.1856794361209183E-2</v>
      </c>
      <c r="K82" s="242">
        <f ca="1">funnel_data!I76</f>
        <v>3.3192034313487773E-2</v>
      </c>
      <c r="L82" s="242">
        <f ca="1">funnel_data!J76</f>
        <v>5.266028141495837E-2</v>
      </c>
      <c r="M82" s="242">
        <f ca="1">funnel_data!K76</f>
        <v>2.9049244999095423E-2</v>
      </c>
      <c r="N82" s="242">
        <f ca="1">funnel_data!L76</f>
        <v>5.9962354905450502E-2</v>
      </c>
      <c r="O82" s="241" t="str">
        <f t="shared" ca="1" si="4"/>
        <v/>
      </c>
      <c r="P82" s="240" t="str">
        <f t="shared" ca="1" si="5"/>
        <v/>
      </c>
      <c r="Q82" s="239">
        <f ca="1">funnel_data!P76</f>
        <v>1690</v>
      </c>
      <c r="R82" s="241">
        <f ca="1">funnel_data!Q76</f>
        <v>68</v>
      </c>
      <c r="S82" s="242">
        <f ca="1">funnel_data!R76</f>
        <v>4.0236686390532544E-2</v>
      </c>
      <c r="T82" s="242">
        <f ca="1">funnel_data!AA76</f>
        <v>3.1863003629632403E-2</v>
      </c>
      <c r="U82" s="242">
        <f ca="1">funnel_data!AB76</f>
        <v>5.0695761296369692E-2</v>
      </c>
      <c r="V82" s="242">
        <f ca="1">funnel_data!S76</f>
        <v>4.2820310180952947E-2</v>
      </c>
      <c r="W82" s="242">
        <f ca="1">funnel_data!T76</f>
        <v>3.4160163526439913E-2</v>
      </c>
      <c r="X82" s="242">
        <f ca="1">funnel_data!U76</f>
        <v>5.355420623022504E-2</v>
      </c>
      <c r="Y82" s="242">
        <f ca="1">funnel_data!V76</f>
        <v>2.9997769533827417E-2</v>
      </c>
      <c r="Z82" s="242">
        <f ca="1">funnel_data!W76</f>
        <v>6.0780403938384062E-2</v>
      </c>
      <c r="AA82" s="241" t="str">
        <f t="shared" ca="1" si="6"/>
        <v/>
      </c>
      <c r="AB82" s="240" t="str">
        <f t="shared" ca="1" si="7"/>
        <v/>
      </c>
      <c r="AC82" s="243" t="str">
        <f ca="1">funnel_data!AG76</f>
        <v>Change not statistically significant</v>
      </c>
    </row>
    <row r="83" spans="1:29" s="171" customFormat="1" ht="13.8" x14ac:dyDescent="0.3">
      <c r="A83" s="168" t="str">
        <f>funnel_data!A77</f>
        <v>RM3</v>
      </c>
      <c r="B83" s="169" t="str">
        <f>INDEX(TrustCAHUB_map!$B$2:$B$139, MATCH(A83, TrustCAHUB_map!$A$2:$A$139, FALSE))</f>
        <v>Salford Royal NHS Foundation Trust</v>
      </c>
      <c r="C83" s="239" t="str">
        <f>INDEX(TrustCAHUB_map!$C$2:$C$139,MATCH(B83,TrustCAHUB_map!$B$2:$B$139,FALSE))</f>
        <v>Greater Manchester</v>
      </c>
      <c r="D83" s="240" t="str">
        <f>INDEX(TrustCAHUB_map!$D$2:$D$139,MATCH(B83,TrustCAHUB_map!$B$2:$B$139,FALSE))</f>
        <v>North West</v>
      </c>
      <c r="E83" s="239">
        <f ca="1">funnel_data!E77</f>
        <v>109</v>
      </c>
      <c r="F83" s="241">
        <f ca="1">funnel_data!F77</f>
        <v>4</v>
      </c>
      <c r="G83" s="242">
        <f ca="1">funnel_data!G77</f>
        <v>3.669724770642202E-2</v>
      </c>
      <c r="H83" s="242">
        <f ca="1">funnel_data!Y77</f>
        <v>1.4361701565631897E-2</v>
      </c>
      <c r="I83" s="242">
        <f ca="1">funnel_data!Z77</f>
        <v>9.0577200717706044E-2</v>
      </c>
      <c r="J83" s="242">
        <f ca="1">funnel_data!H77</f>
        <v>4.1856794361209183E-2</v>
      </c>
      <c r="K83" s="242">
        <f ca="1">funnel_data!I77</f>
        <v>1.7346485732320237E-2</v>
      </c>
      <c r="L83" s="242">
        <f ca="1">funnel_data!J77</f>
        <v>9.7561324603084462E-2</v>
      </c>
      <c r="M83" s="242">
        <f ca="1">funnel_data!K77</f>
        <v>1.0993541019624509E-2</v>
      </c>
      <c r="N83" s="242">
        <f ca="1">funnel_data!L77</f>
        <v>0.14652836365340313</v>
      </c>
      <c r="O83" s="241" t="str">
        <f t="shared" ca="1" si="4"/>
        <v/>
      </c>
      <c r="P83" s="240" t="str">
        <f t="shared" ca="1" si="5"/>
        <v/>
      </c>
      <c r="Q83" s="239">
        <f ca="1">funnel_data!P77</f>
        <v>117</v>
      </c>
      <c r="R83" s="241">
        <f ca="1">funnel_data!Q77</f>
        <v>6</v>
      </c>
      <c r="S83" s="242">
        <f ca="1">funnel_data!R77</f>
        <v>5.128205128205128E-2</v>
      </c>
      <c r="T83" s="242">
        <f ca="1">funnel_data!AA77</f>
        <v>2.371237852881658E-2</v>
      </c>
      <c r="U83" s="242">
        <f ca="1">funnel_data!AB77</f>
        <v>0.10738053424543131</v>
      </c>
      <c r="V83" s="242">
        <f ca="1">funnel_data!S77</f>
        <v>4.2820310180952947E-2</v>
      </c>
      <c r="W83" s="242">
        <f ca="1">funnel_data!T77</f>
        <v>1.8441266746295901E-2</v>
      </c>
      <c r="X83" s="242">
        <f ca="1">funnel_data!U77</f>
        <v>9.6267182846749788E-2</v>
      </c>
      <c r="Y83" s="242">
        <f ca="1">funnel_data!V77</f>
        <v>1.1874328060588048E-2</v>
      </c>
      <c r="Z83" s="242">
        <f ca="1">funnel_data!W77</f>
        <v>0.14276329576825197</v>
      </c>
      <c r="AA83" s="241" t="str">
        <f t="shared" ca="1" si="6"/>
        <v/>
      </c>
      <c r="AB83" s="240" t="str">
        <f t="shared" ca="1" si="7"/>
        <v/>
      </c>
      <c r="AC83" s="243" t="str">
        <f ca="1">funnel_data!AG77</f>
        <v>Numbers too small for z-test</v>
      </c>
    </row>
    <row r="84" spans="1:29" s="171" customFormat="1" ht="13.8" x14ac:dyDescent="0.3">
      <c r="A84" s="168" t="str">
        <f>funnel_data!A78</f>
        <v>RMC</v>
      </c>
      <c r="B84" s="169" t="str">
        <f>INDEX(TrustCAHUB_map!$B$2:$B$139, MATCH(A84, TrustCAHUB_map!$A$2:$A$139, FALSE))</f>
        <v>Bolton Hospital NHS Foundation Trust</v>
      </c>
      <c r="C84" s="239" t="str">
        <f>INDEX(TrustCAHUB_map!$C$2:$C$139,MATCH(B84,TrustCAHUB_map!$B$2:$B$139,FALSE))</f>
        <v>Greater Manchester</v>
      </c>
      <c r="D84" s="240" t="str">
        <f>INDEX(TrustCAHUB_map!$D$2:$D$139,MATCH(B84,TrustCAHUB_map!$B$2:$B$139,FALSE))</f>
        <v>North West</v>
      </c>
      <c r="E84" s="239">
        <f ca="1">funnel_data!E78</f>
        <v>181</v>
      </c>
      <c r="F84" s="241">
        <f ca="1">funnel_data!F78</f>
        <v>3</v>
      </c>
      <c r="G84" s="242">
        <f ca="1">funnel_data!G78</f>
        <v>1.6574585635359115E-2</v>
      </c>
      <c r="H84" s="242">
        <f ca="1">funnel_data!Y78</f>
        <v>5.652594857576681E-3</v>
      </c>
      <c r="I84" s="242">
        <f ca="1">funnel_data!Z78</f>
        <v>4.7590107745419177E-2</v>
      </c>
      <c r="J84" s="242">
        <f ca="1">funnel_data!H78</f>
        <v>4.1856794361209183E-2</v>
      </c>
      <c r="K84" s="242">
        <f ca="1">funnel_data!I78</f>
        <v>2.0978335168967622E-2</v>
      </c>
      <c r="L84" s="242">
        <f ca="1">funnel_data!J78</f>
        <v>8.1778617588191604E-2</v>
      </c>
      <c r="M84" s="242">
        <f ca="1">funnel_data!K78</f>
        <v>1.4447967165435718E-2</v>
      </c>
      <c r="N84" s="242">
        <f ca="1">funnel_data!L78</f>
        <v>0.11518510378671076</v>
      </c>
      <c r="O84" s="241" t="str">
        <f t="shared" ca="1" si="4"/>
        <v/>
      </c>
      <c r="P84" s="240" t="str">
        <f t="shared" ca="1" si="5"/>
        <v/>
      </c>
      <c r="Q84" s="239">
        <f ca="1">funnel_data!P78</f>
        <v>172</v>
      </c>
      <c r="R84" s="241">
        <f ca="1">funnel_data!Q78</f>
        <v>3</v>
      </c>
      <c r="S84" s="242">
        <f ca="1">funnel_data!R78</f>
        <v>1.7441860465116279E-2</v>
      </c>
      <c r="T84" s="242">
        <f ca="1">funnel_data!AA78</f>
        <v>5.9492423174270937E-3</v>
      </c>
      <c r="U84" s="242">
        <f ca="1">funnel_data!AB78</f>
        <v>5.0018553256479498E-2</v>
      </c>
      <c r="V84" s="242">
        <f ca="1">funnel_data!S78</f>
        <v>4.2820310180952947E-2</v>
      </c>
      <c r="W84" s="242">
        <f ca="1">funnel_data!T78</f>
        <v>2.1261588077663103E-2</v>
      </c>
      <c r="X84" s="242">
        <f ca="1">funnel_data!U78</f>
        <v>8.4354982189257882E-2</v>
      </c>
      <c r="Y84" s="242">
        <f ca="1">funnel_data!V78</f>
        <v>1.4578590762703132E-2</v>
      </c>
      <c r="Z84" s="242">
        <f ca="1">funnel_data!W78</f>
        <v>0.11915653199697696</v>
      </c>
      <c r="AA84" s="241" t="str">
        <f t="shared" ca="1" si="6"/>
        <v/>
      </c>
      <c r="AB84" s="240" t="str">
        <f t="shared" ca="1" si="7"/>
        <v/>
      </c>
      <c r="AC84" s="243" t="str">
        <f ca="1">funnel_data!AG78</f>
        <v>Numbers too small for z-test</v>
      </c>
    </row>
    <row r="85" spans="1:29" s="171" customFormat="1" ht="13.8" x14ac:dyDescent="0.3">
      <c r="A85" s="168" t="str">
        <f>funnel_data!A79</f>
        <v>RMP</v>
      </c>
      <c r="B85" s="169" t="str">
        <f>INDEX(TrustCAHUB_map!$B$2:$B$139, MATCH(A85, TrustCAHUB_map!$A$2:$A$139, FALSE))</f>
        <v>Tameside and Glossop Integrated Care NHS Foundation Trust</v>
      </c>
      <c r="C85" s="239" t="str">
        <f>INDEX(TrustCAHUB_map!$C$2:$C$139,MATCH(B85,TrustCAHUB_map!$B$2:$B$139,FALSE))</f>
        <v>Greater Manchester</v>
      </c>
      <c r="D85" s="240" t="str">
        <f>INDEX(TrustCAHUB_map!$D$2:$D$139,MATCH(B85,TrustCAHUB_map!$B$2:$B$139,FALSE))</f>
        <v>North West</v>
      </c>
      <c r="E85" s="239">
        <f ca="1">funnel_data!E79</f>
        <v>17</v>
      </c>
      <c r="F85" s="241">
        <f ca="1">funnel_data!F79</f>
        <v>0</v>
      </c>
      <c r="G85" s="242">
        <f ca="1">funnel_data!G79</f>
        <v>0</v>
      </c>
      <c r="H85" s="242">
        <f ca="1">funnel_data!Y79</f>
        <v>0</v>
      </c>
      <c r="I85" s="242">
        <f ca="1">funnel_data!Z79</f>
        <v>0.18431813500885177</v>
      </c>
      <c r="J85" s="242">
        <f ca="1">funnel_data!H79</f>
        <v>4.1856794361209183E-2</v>
      </c>
      <c r="K85" s="242">
        <f ca="1">funnel_data!I79</f>
        <v>5.7899510939371235E-3</v>
      </c>
      <c r="L85" s="242">
        <f ca="1">funnel_data!J79</f>
        <v>0.24681690290388991</v>
      </c>
      <c r="M85" s="242">
        <f ca="1">funnel_data!K79</f>
        <v>2.7324830875777649E-3</v>
      </c>
      <c r="N85" s="242">
        <f ca="1">funnel_data!L79</f>
        <v>0.41055344736844851</v>
      </c>
      <c r="O85" s="241" t="str">
        <f t="shared" ca="1" si="4"/>
        <v/>
      </c>
      <c r="P85" s="240" t="str">
        <f t="shared" ca="1" si="5"/>
        <v>&lt;Lower 3SD Limit</v>
      </c>
      <c r="Q85" s="239">
        <f ca="1">funnel_data!P79</f>
        <v>9</v>
      </c>
      <c r="R85" s="241">
        <f ca="1">funnel_data!Q79</f>
        <v>0</v>
      </c>
      <c r="S85" s="242">
        <f ca="1">funnel_data!R79</f>
        <v>0</v>
      </c>
      <c r="T85" s="242">
        <f ca="1">funnel_data!AA79</f>
        <v>0</v>
      </c>
      <c r="U85" s="242">
        <f ca="1">funnel_data!AB79</f>
        <v>0.29914504841954398</v>
      </c>
      <c r="V85" s="242">
        <f ca="1">funnel_data!S79</f>
        <v>4.2820310180952947E-2</v>
      </c>
      <c r="W85" s="242">
        <f ca="1">funnel_data!T79</f>
        <v>3.6141870861886786E-3</v>
      </c>
      <c r="X85" s="242">
        <f ca="1">funnel_data!U79</f>
        <v>0.35555955942960005</v>
      </c>
      <c r="Y85" s="242">
        <f ca="1">funnel_data!V79</f>
        <v>1.6036580805572514E-3</v>
      </c>
      <c r="Z85" s="242">
        <f ca="1">funnel_data!W79</f>
        <v>0.55475596584359654</v>
      </c>
      <c r="AA85" s="241" t="str">
        <f t="shared" ca="1" si="6"/>
        <v/>
      </c>
      <c r="AB85" s="240" t="str">
        <f t="shared" ca="1" si="7"/>
        <v>&lt;Lower 3SD Limit</v>
      </c>
      <c r="AC85" s="243" t="str">
        <f ca="1">funnel_data!AG79</f>
        <v>Numbers too small for z-test</v>
      </c>
    </row>
    <row r="86" spans="1:29" s="171" customFormat="1" ht="13.8" x14ac:dyDescent="0.3">
      <c r="A86" s="168" t="str">
        <f>funnel_data!A80</f>
        <v>RN3</v>
      </c>
      <c r="B86" s="169" t="str">
        <f>INDEX(TrustCAHUB_map!$B$2:$B$139, MATCH(A86, TrustCAHUB_map!$A$2:$A$139, FALSE))</f>
        <v>Great Western Hospitals NHS Foundation Trust</v>
      </c>
      <c r="C86" s="239" t="str">
        <f>INDEX(TrustCAHUB_map!$C$2:$C$139,MATCH(B86,TrustCAHUB_map!$B$2:$B$139,FALSE))</f>
        <v>Thames Valley</v>
      </c>
      <c r="D86" s="240" t="str">
        <f>INDEX(TrustCAHUB_map!$D$2:$D$139,MATCH(B86,TrustCAHUB_map!$B$2:$B$139,FALSE))</f>
        <v>South East</v>
      </c>
      <c r="E86" s="239">
        <f ca="1">funnel_data!E80</f>
        <v>808</v>
      </c>
      <c r="F86" s="241">
        <f ca="1">funnel_data!F80</f>
        <v>23</v>
      </c>
      <c r="G86" s="242">
        <f ca="1">funnel_data!G80</f>
        <v>2.8465346534653466E-2</v>
      </c>
      <c r="H86" s="242">
        <f ca="1">funnel_data!Y80</f>
        <v>1.9041672848152707E-2</v>
      </c>
      <c r="I86" s="242">
        <f ca="1">funnel_data!Z80</f>
        <v>4.2351420937788403E-2</v>
      </c>
      <c r="J86" s="242">
        <f ca="1">funnel_data!H80</f>
        <v>4.1856794361209183E-2</v>
      </c>
      <c r="K86" s="242">
        <f ca="1">funnel_data!I80</f>
        <v>3.0079312248455326E-2</v>
      </c>
      <c r="L86" s="242">
        <f ca="1">funnel_data!J80</f>
        <v>5.7970104888722715E-2</v>
      </c>
      <c r="M86" s="242">
        <f ca="1">funnel_data!K80</f>
        <v>2.4912855441626806E-2</v>
      </c>
      <c r="N86" s="242">
        <f ca="1">funnel_data!L80</f>
        <v>6.9503361812737641E-2</v>
      </c>
      <c r="O86" s="241" t="str">
        <f t="shared" ca="1" si="4"/>
        <v/>
      </c>
      <c r="P86" s="240" t="str">
        <f t="shared" ca="1" si="5"/>
        <v/>
      </c>
      <c r="Q86" s="239">
        <f ca="1">funnel_data!P80</f>
        <v>852</v>
      </c>
      <c r="R86" s="241">
        <f ca="1">funnel_data!Q80</f>
        <v>23</v>
      </c>
      <c r="S86" s="242">
        <f ca="1">funnel_data!R80</f>
        <v>2.699530516431925E-2</v>
      </c>
      <c r="T86" s="242">
        <f ca="1">funnel_data!AA80</f>
        <v>1.8054697287009844E-2</v>
      </c>
      <c r="U86" s="242">
        <f ca="1">funnel_data!AB80</f>
        <v>4.018209214052397E-2</v>
      </c>
      <c r="V86" s="242">
        <f ca="1">funnel_data!S80</f>
        <v>4.2820310180952947E-2</v>
      </c>
      <c r="W86" s="242">
        <f ca="1">funnel_data!T80</f>
        <v>3.1154294775850907E-2</v>
      </c>
      <c r="X86" s="242">
        <f ca="1">funnel_data!U80</f>
        <v>5.8590593236538091E-2</v>
      </c>
      <c r="Y86" s="242">
        <f ca="1">funnel_data!V80</f>
        <v>2.5979404109263381E-2</v>
      </c>
      <c r="Z86" s="242">
        <f ca="1">funnel_data!W80</f>
        <v>6.9795894108264131E-2</v>
      </c>
      <c r="AA86" s="241" t="str">
        <f t="shared" ca="1" si="6"/>
        <v/>
      </c>
      <c r="AB86" s="240" t="str">
        <f t="shared" ca="1" si="7"/>
        <v/>
      </c>
      <c r="AC86" s="243" t="str">
        <f ca="1">funnel_data!AG80</f>
        <v>Change not statistically significant</v>
      </c>
    </row>
    <row r="87" spans="1:29" s="171" customFormat="1" ht="13.8" x14ac:dyDescent="0.3">
      <c r="A87" s="168" t="str">
        <f>funnel_data!A81</f>
        <v>RN5</v>
      </c>
      <c r="B87" s="169" t="str">
        <f>INDEX(TrustCAHUB_map!$B$2:$B$139, MATCH(A87, TrustCAHUB_map!$A$2:$A$139, FALSE))</f>
        <v>Hampshire Hospitals NHS Foundation Trust</v>
      </c>
      <c r="C87" s="239" t="str">
        <f>INDEX(TrustCAHUB_map!$C$2:$C$139,MATCH(B87,TrustCAHUB_map!$B$2:$B$139,FALSE))</f>
        <v>Wessex</v>
      </c>
      <c r="D87" s="240" t="str">
        <f>INDEX(TrustCAHUB_map!$D$2:$D$139,MATCH(B87,TrustCAHUB_map!$B$2:$B$139,FALSE))</f>
        <v>Wessex</v>
      </c>
      <c r="E87" s="239">
        <f ca="1">funnel_data!E81</f>
        <v>718</v>
      </c>
      <c r="F87" s="241">
        <f ca="1">funnel_data!F81</f>
        <v>30</v>
      </c>
      <c r="G87" s="242">
        <f ca="1">funnel_data!G81</f>
        <v>4.1782729805013928E-2</v>
      </c>
      <c r="H87" s="242">
        <f ca="1">funnel_data!Y81</f>
        <v>2.9422163796263799E-2</v>
      </c>
      <c r="I87" s="242">
        <f ca="1">funnel_data!Z81</f>
        <v>5.9020330106753172E-2</v>
      </c>
      <c r="J87" s="242">
        <f ca="1">funnel_data!H81</f>
        <v>4.1856794361209183E-2</v>
      </c>
      <c r="K87" s="242">
        <f ca="1">funnel_data!I81</f>
        <v>2.9483512198080614E-2</v>
      </c>
      <c r="L87" s="242">
        <f ca="1">funnel_data!J81</f>
        <v>5.9106500766947158E-2</v>
      </c>
      <c r="M87" s="242">
        <f ca="1">funnel_data!K81</f>
        <v>2.4151966442165326E-2</v>
      </c>
      <c r="N87" s="242">
        <f ca="1">funnel_data!L81</f>
        <v>7.1588197547025348E-2</v>
      </c>
      <c r="O87" s="241" t="str">
        <f t="shared" ca="1" si="4"/>
        <v/>
      </c>
      <c r="P87" s="240" t="str">
        <f t="shared" ca="1" si="5"/>
        <v/>
      </c>
      <c r="Q87" s="239">
        <f ca="1">funnel_data!P81</f>
        <v>708</v>
      </c>
      <c r="R87" s="241">
        <f ca="1">funnel_data!Q81</f>
        <v>25</v>
      </c>
      <c r="S87" s="242">
        <f ca="1">funnel_data!R81</f>
        <v>3.5310734463276837E-2</v>
      </c>
      <c r="T87" s="242">
        <f ca="1">funnel_data!AA81</f>
        <v>2.4030228156631694E-2</v>
      </c>
      <c r="U87" s="242">
        <f ca="1">funnel_data!AB81</f>
        <v>5.160664035323724E-2</v>
      </c>
      <c r="V87" s="242">
        <f ca="1">funnel_data!S81</f>
        <v>4.2820310180952947E-2</v>
      </c>
      <c r="W87" s="242">
        <f ca="1">funnel_data!T81</f>
        <v>3.0211741622047452E-2</v>
      </c>
      <c r="X87" s="242">
        <f ca="1">funnel_data!U81</f>
        <v>6.0363407703630308E-2</v>
      </c>
      <c r="Y87" s="242">
        <f ca="1">funnel_data!V81</f>
        <v>2.4769944191161498E-2</v>
      </c>
      <c r="Z87" s="242">
        <f ca="1">funnel_data!W81</f>
        <v>7.3039212240581061E-2</v>
      </c>
      <c r="AA87" s="241" t="str">
        <f t="shared" ca="1" si="6"/>
        <v/>
      </c>
      <c r="AB87" s="240" t="str">
        <f t="shared" ca="1" si="7"/>
        <v/>
      </c>
      <c r="AC87" s="243" t="str">
        <f ca="1">funnel_data!AG81</f>
        <v>Change not statistically significant</v>
      </c>
    </row>
    <row r="88" spans="1:29" s="171" customFormat="1" ht="13.8" x14ac:dyDescent="0.3">
      <c r="A88" s="168" t="str">
        <f>funnel_data!A82</f>
        <v>RN7</v>
      </c>
      <c r="B88" s="169" t="str">
        <f>INDEX(TrustCAHUB_map!$B$2:$B$139, MATCH(A88, TrustCAHUB_map!$A$2:$A$139, FALSE))</f>
        <v>Dartford and Gravesham NHS Trust</v>
      </c>
      <c r="C88" s="239" t="str">
        <f>INDEX(TrustCAHUB_map!$C$2:$C$139,MATCH(B88,TrustCAHUB_map!$B$2:$B$139,FALSE))</f>
        <v>Kent and Medway</v>
      </c>
      <c r="D88" s="240" t="str">
        <f>INDEX(TrustCAHUB_map!$D$2:$D$139,MATCH(B88,TrustCAHUB_map!$B$2:$B$139,FALSE))</f>
        <v>South East</v>
      </c>
      <c r="E88" s="239">
        <f ca="1">funnel_data!E82</f>
        <v>522</v>
      </c>
      <c r="F88" s="241">
        <f ca="1">funnel_data!F82</f>
        <v>27</v>
      </c>
      <c r="G88" s="242">
        <f ca="1">funnel_data!G82</f>
        <v>5.1724137931034482E-2</v>
      </c>
      <c r="H88" s="242">
        <f ca="1">funnel_data!Y82</f>
        <v>3.5788461100552539E-2</v>
      </c>
      <c r="I88" s="242">
        <f ca="1">funnel_data!Z82</f>
        <v>7.4209443877147965E-2</v>
      </c>
      <c r="J88" s="242">
        <f ca="1">funnel_data!H82</f>
        <v>4.1856794361209183E-2</v>
      </c>
      <c r="K88" s="242">
        <f ca="1">funnel_data!I82</f>
        <v>2.7762683480566604E-2</v>
      </c>
      <c r="L88" s="242">
        <f ca="1">funnel_data!J82</f>
        <v>6.2644947473512333E-2</v>
      </c>
      <c r="M88" s="242">
        <f ca="1">funnel_data!K82</f>
        <v>2.2011960390087185E-2</v>
      </c>
      <c r="N88" s="242">
        <f ca="1">funnel_data!L82</f>
        <v>7.8162803724556348E-2</v>
      </c>
      <c r="O88" s="241" t="str">
        <f t="shared" ca="1" si="4"/>
        <v/>
      </c>
      <c r="P88" s="240" t="str">
        <f t="shared" ca="1" si="5"/>
        <v/>
      </c>
      <c r="Q88" s="239">
        <f ca="1">funnel_data!P82</f>
        <v>223</v>
      </c>
      <c r="R88" s="241">
        <f ca="1">funnel_data!Q82</f>
        <v>2</v>
      </c>
      <c r="S88" s="242">
        <f ca="1">funnel_data!R82</f>
        <v>8.9686098654708519E-3</v>
      </c>
      <c r="T88" s="242">
        <f ca="1">funnel_data!AA82</f>
        <v>2.462971839756232E-3</v>
      </c>
      <c r="U88" s="242">
        <f ca="1">funnel_data!AB82</f>
        <v>3.2105042585209936E-2</v>
      </c>
      <c r="V88" s="242">
        <f ca="1">funnel_data!S82</f>
        <v>4.2820310180952947E-2</v>
      </c>
      <c r="W88" s="242">
        <f ca="1">funnel_data!T82</f>
        <v>2.3102533748992644E-2</v>
      </c>
      <c r="X88" s="242">
        <f ca="1">funnel_data!U82</f>
        <v>7.8022913879242276E-2</v>
      </c>
      <c r="Y88" s="242">
        <f ca="1">funnel_data!V82</f>
        <v>1.647716498352746E-2</v>
      </c>
      <c r="Z88" s="242">
        <f ca="1">funnel_data!W82</f>
        <v>0.10671043412351755</v>
      </c>
      <c r="AA88" s="241" t="str">
        <f t="shared" ca="1" si="6"/>
        <v/>
      </c>
      <c r="AB88" s="240" t="str">
        <f t="shared" ca="1" si="7"/>
        <v>&lt;Lower 3SD Limit</v>
      </c>
      <c r="AC88" s="243" t="str">
        <f ca="1">funnel_data!AG82</f>
        <v>Numbers too small for z-test</v>
      </c>
    </row>
    <row r="89" spans="1:29" s="171" customFormat="1" ht="13.8" x14ac:dyDescent="0.3">
      <c r="A89" s="168" t="str">
        <f>funnel_data!A83</f>
        <v>RNA</v>
      </c>
      <c r="B89" s="169" t="str">
        <f>INDEX(TrustCAHUB_map!$B$2:$B$139, MATCH(A89, TrustCAHUB_map!$A$2:$A$139, FALSE))</f>
        <v>The Dudley Group NHS Foundation Trust</v>
      </c>
      <c r="C89" s="239" t="str">
        <f>INDEX(TrustCAHUB_map!$C$2:$C$139,MATCH(B89,TrustCAHUB_map!$B$2:$B$139,FALSE))</f>
        <v>West Midlands</v>
      </c>
      <c r="D89" s="240" t="str">
        <f>INDEX(TrustCAHUB_map!$D$2:$D$139,MATCH(B89,TrustCAHUB_map!$B$2:$B$139,FALSE))</f>
        <v>West Midlands</v>
      </c>
      <c r="E89" s="239">
        <f ca="1">funnel_data!E83</f>
        <v>299</v>
      </c>
      <c r="F89" s="241">
        <f ca="1">funnel_data!F83</f>
        <v>9</v>
      </c>
      <c r="G89" s="242">
        <f ca="1">funnel_data!G83</f>
        <v>3.0100334448160536E-2</v>
      </c>
      <c r="H89" s="242">
        <f ca="1">funnel_data!Y83</f>
        <v>1.5915169286006482E-2</v>
      </c>
      <c r="I89" s="242">
        <f ca="1">funnel_data!Z83</f>
        <v>5.6206590085209521E-2</v>
      </c>
      <c r="J89" s="242">
        <f ca="1">funnel_data!H83</f>
        <v>4.1856794361209183E-2</v>
      </c>
      <c r="K89" s="242">
        <f ca="1">funnel_data!I83</f>
        <v>2.437654364667487E-2</v>
      </c>
      <c r="L89" s="242">
        <f ca="1">funnel_data!J83</f>
        <v>7.0960302506571885E-2</v>
      </c>
      <c r="M89" s="242">
        <f ca="1">funnel_data!K83</f>
        <v>1.805887247080163E-2</v>
      </c>
      <c r="N89" s="242">
        <f ca="1">funnel_data!L83</f>
        <v>9.4012991017247527E-2</v>
      </c>
      <c r="O89" s="241" t="str">
        <f t="shared" ca="1" si="4"/>
        <v/>
      </c>
      <c r="P89" s="240" t="str">
        <f t="shared" ca="1" si="5"/>
        <v/>
      </c>
      <c r="Q89" s="239">
        <f ca="1">funnel_data!P83</f>
        <v>263</v>
      </c>
      <c r="R89" s="241">
        <f ca="1">funnel_data!Q83</f>
        <v>17</v>
      </c>
      <c r="S89" s="242">
        <f ca="1">funnel_data!R83</f>
        <v>6.4638783269961975E-2</v>
      </c>
      <c r="T89" s="242">
        <f ca="1">funnel_data!AA83</f>
        <v>4.0745451322474653E-2</v>
      </c>
      <c r="U89" s="242">
        <f ca="1">funnel_data!AB83</f>
        <v>0.1010670653229314</v>
      </c>
      <c r="V89" s="242">
        <f ca="1">funnel_data!S83</f>
        <v>4.2820310180952947E-2</v>
      </c>
      <c r="W89" s="242">
        <f ca="1">funnel_data!T83</f>
        <v>2.4234921708178446E-2</v>
      </c>
      <c r="X89" s="242">
        <f ca="1">funnel_data!U83</f>
        <v>7.4569324538213619E-2</v>
      </c>
      <c r="Y89" s="242">
        <f ca="1">funnel_data!V83</f>
        <v>1.7696849526083098E-2</v>
      </c>
      <c r="Z89" s="242">
        <f ca="1">funnel_data!W83</f>
        <v>9.9980264134080662E-2</v>
      </c>
      <c r="AA89" s="241" t="str">
        <f t="shared" ca="1" si="6"/>
        <v/>
      </c>
      <c r="AB89" s="240" t="str">
        <f t="shared" ca="1" si="7"/>
        <v/>
      </c>
      <c r="AC89" s="243" t="str">
        <f ca="1">funnel_data!AG83</f>
        <v>Change not statistically significant</v>
      </c>
    </row>
    <row r="90" spans="1:29" s="171" customFormat="1" ht="13.8" x14ac:dyDescent="0.3">
      <c r="A90" s="168" t="str">
        <f>funnel_data!A84</f>
        <v>RNL</v>
      </c>
      <c r="B90" s="169" t="str">
        <f>INDEX(TrustCAHUB_map!$B$2:$B$139, MATCH(A90, TrustCAHUB_map!$A$2:$A$139, FALSE))</f>
        <v>North Cumbria University Hospitals NHS Trust</v>
      </c>
      <c r="C90" s="239" t="str">
        <f>INDEX(TrustCAHUB_map!$C$2:$C$139,MATCH(B90,TrustCAHUB_map!$B$2:$B$139,FALSE))</f>
        <v>North East and Cumbria</v>
      </c>
      <c r="D90" s="240" t="str">
        <f>INDEX(TrustCAHUB_map!$D$2:$D$139,MATCH(B90,TrustCAHUB_map!$B$2:$B$139,FALSE))</f>
        <v>North East</v>
      </c>
      <c r="E90" s="239">
        <f ca="1">funnel_data!E84</f>
        <v>71</v>
      </c>
      <c r="F90" s="241">
        <f ca="1">funnel_data!F84</f>
        <v>1</v>
      </c>
      <c r="G90" s="242">
        <f ca="1">funnel_data!G84</f>
        <v>1.4084507042253521E-2</v>
      </c>
      <c r="H90" s="242">
        <f ca="1">funnel_data!Y84</f>
        <v>2.4906032705442195E-3</v>
      </c>
      <c r="I90" s="242">
        <f ca="1">funnel_data!Z84</f>
        <v>7.5560505202490039E-2</v>
      </c>
      <c r="J90" s="242">
        <f ca="1">funnel_data!H84</f>
        <v>4.1856794361209183E-2</v>
      </c>
      <c r="K90" s="242">
        <f ca="1">funnel_data!I84</f>
        <v>1.4269458905362345E-2</v>
      </c>
      <c r="L90" s="242">
        <f ca="1">funnel_data!J84</f>
        <v>0.11647687467504884</v>
      </c>
      <c r="M90" s="242">
        <f ca="1">funnel_data!K84</f>
        <v>8.3953134674314995E-3</v>
      </c>
      <c r="N90" s="242">
        <f ca="1">funnel_data!L84</f>
        <v>0.18394644378303215</v>
      </c>
      <c r="O90" s="241" t="str">
        <f t="shared" ca="1" si="4"/>
        <v/>
      </c>
      <c r="P90" s="240" t="str">
        <f t="shared" ca="1" si="5"/>
        <v/>
      </c>
      <c r="Q90" s="239">
        <f ca="1">funnel_data!P84</f>
        <v>247</v>
      </c>
      <c r="R90" s="241">
        <f ca="1">funnel_data!Q84</f>
        <v>7</v>
      </c>
      <c r="S90" s="242">
        <f ca="1">funnel_data!R84</f>
        <v>2.8340080971659919E-2</v>
      </c>
      <c r="T90" s="242">
        <f ca="1">funnel_data!AA84</f>
        <v>1.379438466024136E-2</v>
      </c>
      <c r="U90" s="242">
        <f ca="1">funnel_data!AB84</f>
        <v>5.7332050756670756E-2</v>
      </c>
      <c r="V90" s="242">
        <f ca="1">funnel_data!S84</f>
        <v>4.2820310180952947E-2</v>
      </c>
      <c r="W90" s="242">
        <f ca="1">funnel_data!T84</f>
        <v>2.3807943836286385E-2</v>
      </c>
      <c r="X90" s="242">
        <f ca="1">funnel_data!U84</f>
        <v>7.5835947884188834E-2</v>
      </c>
      <c r="Y90" s="242">
        <f ca="1">funnel_data!V84</f>
        <v>1.7232345744812704E-2</v>
      </c>
      <c r="Z90" s="242">
        <f ca="1">funnel_data!W84</f>
        <v>0.10244276136442476</v>
      </c>
      <c r="AA90" s="241" t="str">
        <f t="shared" ca="1" si="6"/>
        <v/>
      </c>
      <c r="AB90" s="240" t="str">
        <f t="shared" ca="1" si="7"/>
        <v/>
      </c>
      <c r="AC90" s="243" t="str">
        <f ca="1">funnel_data!AG84</f>
        <v>Numbers too small for z-test</v>
      </c>
    </row>
    <row r="91" spans="1:29" s="171" customFormat="1" ht="13.8" x14ac:dyDescent="0.3">
      <c r="A91" s="168" t="str">
        <f>funnel_data!A85</f>
        <v>RNQ</v>
      </c>
      <c r="B91" s="169" t="str">
        <f>INDEX(TrustCAHUB_map!$B$2:$B$139, MATCH(A91, TrustCAHUB_map!$A$2:$A$139, FALSE))</f>
        <v>Kettering General Hospital NHS Foundation Trust</v>
      </c>
      <c r="C91" s="239" t="str">
        <f>INDEX(TrustCAHUB_map!$C$2:$C$139,MATCH(B91,TrustCAHUB_map!$B$2:$B$139,FALSE))</f>
        <v>East Midlands</v>
      </c>
      <c r="D91" s="240" t="str">
        <f>INDEX(TrustCAHUB_map!$D$2:$D$139,MATCH(B91,TrustCAHUB_map!$B$2:$B$139,FALSE))</f>
        <v>East Midlands</v>
      </c>
      <c r="E91" s="239">
        <f ca="1">funnel_data!E85</f>
        <v>582</v>
      </c>
      <c r="F91" s="241">
        <f ca="1">funnel_data!F85</f>
        <v>26</v>
      </c>
      <c r="G91" s="242">
        <f ca="1">funnel_data!G85</f>
        <v>4.4673539518900345E-2</v>
      </c>
      <c r="H91" s="242">
        <f ca="1">funnel_data!Y85</f>
        <v>3.066626329974001E-2</v>
      </c>
      <c r="I91" s="242">
        <f ca="1">funnel_data!Z85</f>
        <v>6.465211674987896E-2</v>
      </c>
      <c r="J91" s="242">
        <f ca="1">funnel_data!H85</f>
        <v>4.1856794361209183E-2</v>
      </c>
      <c r="K91" s="242">
        <f ca="1">funnel_data!I85</f>
        <v>2.8368335389882159E-2</v>
      </c>
      <c r="L91" s="242">
        <f ca="1">funnel_data!J85</f>
        <v>6.1353713430904025E-2</v>
      </c>
      <c r="M91" s="242">
        <f ca="1">funnel_data!K85</f>
        <v>2.2755278291725405E-2</v>
      </c>
      <c r="N91" s="242">
        <f ca="1">funnel_data!L85</f>
        <v>7.5749852432497544E-2</v>
      </c>
      <c r="O91" s="241" t="str">
        <f t="shared" ca="1" si="4"/>
        <v/>
      </c>
      <c r="P91" s="240" t="str">
        <f t="shared" ca="1" si="5"/>
        <v/>
      </c>
      <c r="Q91" s="239">
        <f ca="1">funnel_data!P85</f>
        <v>658</v>
      </c>
      <c r="R91" s="241">
        <f ca="1">funnel_data!Q85</f>
        <v>15</v>
      </c>
      <c r="S91" s="242">
        <f ca="1">funnel_data!R85</f>
        <v>2.2796352583586626E-2</v>
      </c>
      <c r="T91" s="242">
        <f ca="1">funnel_data!AA85</f>
        <v>1.3862720446530329E-2</v>
      </c>
      <c r="U91" s="242">
        <f ca="1">funnel_data!AB85</f>
        <v>3.7269553559082305E-2</v>
      </c>
      <c r="V91" s="242">
        <f ca="1">funnel_data!S85</f>
        <v>4.2820310180952947E-2</v>
      </c>
      <c r="W91" s="242">
        <f ca="1">funnel_data!T85</f>
        <v>2.9823227501542662E-2</v>
      </c>
      <c r="X91" s="242">
        <f ca="1">funnel_data!U85</f>
        <v>6.1124709585116864E-2</v>
      </c>
      <c r="Y91" s="242">
        <f ca="1">funnel_data!V85</f>
        <v>2.4278643926740059E-2</v>
      </c>
      <c r="Z91" s="242">
        <f ca="1">funnel_data!W85</f>
        <v>7.4441945968633988E-2</v>
      </c>
      <c r="AA91" s="241" t="str">
        <f t="shared" ca="1" si="6"/>
        <v/>
      </c>
      <c r="AB91" s="240" t="str">
        <f t="shared" ca="1" si="7"/>
        <v>&lt;Lower 3SD Limit</v>
      </c>
      <c r="AC91" s="243" t="str">
        <f ca="1">funnel_data!AG85</f>
        <v>Decreased</v>
      </c>
    </row>
    <row r="92" spans="1:29" s="171" customFormat="1" ht="13.8" x14ac:dyDescent="0.3">
      <c r="A92" s="168" t="str">
        <f>funnel_data!A86</f>
        <v>RNS</v>
      </c>
      <c r="B92" s="169" t="str">
        <f>INDEX(TrustCAHUB_map!$B$2:$B$139, MATCH(A92, TrustCAHUB_map!$A$2:$A$139, FALSE))</f>
        <v>Northampton General Hospital NHS Trust</v>
      </c>
      <c r="C92" s="239" t="str">
        <f>INDEX(TrustCAHUB_map!$C$2:$C$139,MATCH(B92,TrustCAHUB_map!$B$2:$B$139,FALSE))</f>
        <v>East Midlands</v>
      </c>
      <c r="D92" s="240" t="str">
        <f>INDEX(TrustCAHUB_map!$D$2:$D$139,MATCH(B92,TrustCAHUB_map!$B$2:$B$139,FALSE))</f>
        <v>East Midlands</v>
      </c>
      <c r="E92" s="239">
        <f ca="1">funnel_data!E86</f>
        <v>829</v>
      </c>
      <c r="F92" s="241">
        <f ca="1">funnel_data!F86</f>
        <v>27</v>
      </c>
      <c r="G92" s="242">
        <f ca="1">funnel_data!G86</f>
        <v>3.2569360675512665E-2</v>
      </c>
      <c r="H92" s="242">
        <f ca="1">funnel_data!Y86</f>
        <v>2.2478701259255534E-2</v>
      </c>
      <c r="I92" s="242">
        <f ca="1">funnel_data!Z86</f>
        <v>4.6972042586515293E-2</v>
      </c>
      <c r="J92" s="242">
        <f ca="1">funnel_data!H86</f>
        <v>4.1856794361209183E-2</v>
      </c>
      <c r="K92" s="242">
        <f ca="1">funnel_data!I86</f>
        <v>3.0205782448773467E-2</v>
      </c>
      <c r="L92" s="242">
        <f ca="1">funnel_data!J86</f>
        <v>5.7734307300447547E-2</v>
      </c>
      <c r="M92" s="242">
        <f ca="1">funnel_data!K86</f>
        <v>2.50756701661492E-2</v>
      </c>
      <c r="N92" s="242">
        <f ca="1">funnel_data!L86</f>
        <v>6.9072518494653581E-2</v>
      </c>
      <c r="O92" s="241" t="str">
        <f t="shared" ca="1" si="4"/>
        <v/>
      </c>
      <c r="P92" s="240" t="str">
        <f t="shared" ca="1" si="5"/>
        <v/>
      </c>
      <c r="Q92" s="239">
        <f ca="1">funnel_data!P86</f>
        <v>871</v>
      </c>
      <c r="R92" s="241">
        <f ca="1">funnel_data!Q86</f>
        <v>44</v>
      </c>
      <c r="S92" s="242">
        <f ca="1">funnel_data!R86</f>
        <v>5.0516647531572902E-2</v>
      </c>
      <c r="T92" s="242">
        <f ca="1">funnel_data!AA86</f>
        <v>3.7844177946929729E-2</v>
      </c>
      <c r="U92" s="242">
        <f ca="1">funnel_data!AB86</f>
        <v>6.713651071921839E-2</v>
      </c>
      <c r="V92" s="242">
        <f ca="1">funnel_data!S86</f>
        <v>4.2820310180952947E-2</v>
      </c>
      <c r="W92" s="242">
        <f ca="1">funnel_data!T86</f>
        <v>3.1262808264232063E-2</v>
      </c>
      <c r="X92" s="242">
        <f ca="1">funnel_data!U86</f>
        <v>5.8392942371334459E-2</v>
      </c>
      <c r="Y92" s="242">
        <f ca="1">funnel_data!V86</f>
        <v>2.6120226333118467E-2</v>
      </c>
      <c r="Z92" s="242">
        <f ca="1">funnel_data!W86</f>
        <v>6.9436391486417059E-2</v>
      </c>
      <c r="AA92" s="241" t="str">
        <f t="shared" ca="1" si="6"/>
        <v/>
      </c>
      <c r="AB92" s="240" t="str">
        <f t="shared" ca="1" si="7"/>
        <v/>
      </c>
      <c r="AC92" s="243" t="str">
        <f ca="1">funnel_data!AG86</f>
        <v>Change not statistically significant</v>
      </c>
    </row>
    <row r="93" spans="1:29" s="171" customFormat="1" ht="13.8" x14ac:dyDescent="0.3">
      <c r="A93" s="168" t="str">
        <f>funnel_data!A87</f>
        <v>RNZ</v>
      </c>
      <c r="B93" s="169" t="str">
        <f>INDEX(TrustCAHUB_map!$B$2:$B$139, MATCH(A93, TrustCAHUB_map!$A$2:$A$139, FALSE))</f>
        <v>Salisbury Health Care NHS Trust</v>
      </c>
      <c r="C93" s="239" t="str">
        <f>INDEX(TrustCAHUB_map!$C$2:$C$139,MATCH(B93,TrustCAHUB_map!$B$2:$B$139,FALSE))</f>
        <v>Somerset, Wiltshire, Avon and Gloucester</v>
      </c>
      <c r="D93" s="240" t="str">
        <f>INDEX(TrustCAHUB_map!$D$2:$D$139,MATCH(B93,TrustCAHUB_map!$B$2:$B$139,FALSE))</f>
        <v>South West</v>
      </c>
      <c r="E93" s="239">
        <f ca="1">funnel_data!E87</f>
        <v>410</v>
      </c>
      <c r="F93" s="241">
        <f ca="1">funnel_data!F87</f>
        <v>17</v>
      </c>
      <c r="G93" s="242">
        <f ca="1">funnel_data!G87</f>
        <v>4.1463414634146344E-2</v>
      </c>
      <c r="H93" s="242">
        <f ca="1">funnel_data!Y87</f>
        <v>2.6046431294169631E-2</v>
      </c>
      <c r="I93" s="242">
        <f ca="1">funnel_data!Z87</f>
        <v>6.5393075343297927E-2</v>
      </c>
      <c r="J93" s="242">
        <f ca="1">funnel_data!H87</f>
        <v>4.1856794361209183E-2</v>
      </c>
      <c r="K93" s="242">
        <f ca="1">funnel_data!I87</f>
        <v>2.6351835920796523E-2</v>
      </c>
      <c r="L93" s="242">
        <f ca="1">funnel_data!J87</f>
        <v>6.5867436806236079E-2</v>
      </c>
      <c r="M93" s="242">
        <f ca="1">funnel_data!K87</f>
        <v>2.032269106276776E-2</v>
      </c>
      <c r="N93" s="242">
        <f ca="1">funnel_data!L87</f>
        <v>8.4246435014954754E-2</v>
      </c>
      <c r="O93" s="241" t="str">
        <f t="shared" ca="1" si="4"/>
        <v/>
      </c>
      <c r="P93" s="240" t="str">
        <f t="shared" ca="1" si="5"/>
        <v/>
      </c>
      <c r="Q93" s="239">
        <f ca="1">funnel_data!P87</f>
        <v>449</v>
      </c>
      <c r="R93" s="241">
        <f ca="1">funnel_data!Q87</f>
        <v>18</v>
      </c>
      <c r="S93" s="242">
        <f ca="1">funnel_data!R87</f>
        <v>4.0089086859688199E-2</v>
      </c>
      <c r="T93" s="242">
        <f ca="1">funnel_data!AA87</f>
        <v>2.5506361937757762E-2</v>
      </c>
      <c r="U93" s="242">
        <f ca="1">funnel_data!AB87</f>
        <v>6.247466993253669E-2</v>
      </c>
      <c r="V93" s="242">
        <f ca="1">funnel_data!S87</f>
        <v>4.2820310180952947E-2</v>
      </c>
      <c r="W93" s="242">
        <f ca="1">funnel_data!T87</f>
        <v>2.765283182370757E-2</v>
      </c>
      <c r="X93" s="242">
        <f ca="1">funnel_data!U87</f>
        <v>6.5744591342573419E-2</v>
      </c>
      <c r="Y93" s="242">
        <f ca="1">funnel_data!V87</f>
        <v>2.1613307133711294E-2</v>
      </c>
      <c r="Z93" s="242">
        <f ca="1">funnel_data!W87</f>
        <v>8.3068939267597314E-2</v>
      </c>
      <c r="AA93" s="241" t="str">
        <f t="shared" ca="1" si="6"/>
        <v/>
      </c>
      <c r="AB93" s="240" t="str">
        <f t="shared" ca="1" si="7"/>
        <v/>
      </c>
      <c r="AC93" s="243" t="str">
        <f ca="1">funnel_data!AG87</f>
        <v>Change not statistically significant</v>
      </c>
    </row>
    <row r="94" spans="1:29" s="171" customFormat="1" ht="13.8" x14ac:dyDescent="0.3">
      <c r="A94" s="168" t="str">
        <f>funnel_data!A88</f>
        <v>RP4</v>
      </c>
      <c r="B94" s="169" t="str">
        <f>INDEX(TrustCAHUB_map!$B$2:$B$139, MATCH(A94, TrustCAHUB_map!$A$2:$A$139, FALSE))</f>
        <v>Great Ormond Street Hospital for Children NHS Trust</v>
      </c>
      <c r="C94" s="239" t="str">
        <f>INDEX(TrustCAHUB_map!$C$2:$C$139,MATCH(B94,TrustCAHUB_map!$B$2:$B$139,FALSE))</f>
        <v>North Central and North East London</v>
      </c>
      <c r="D94" s="240" t="str">
        <f>INDEX(TrustCAHUB_map!$D$2:$D$139,MATCH(B94,TrustCAHUB_map!$B$2:$B$139,FALSE))</f>
        <v>London</v>
      </c>
      <c r="E94" s="239">
        <f ca="1">funnel_data!E88</f>
        <v>0</v>
      </c>
      <c r="F94" s="241">
        <f ca="1">funnel_data!F88</f>
        <v>0</v>
      </c>
      <c r="G94" s="242" t="str">
        <f ca="1">funnel_data!G88</f>
        <v/>
      </c>
      <c r="H94" s="242" t="str">
        <f ca="1">funnel_data!Y88</f>
        <v/>
      </c>
      <c r="I94" s="242" t="str">
        <f ca="1">funnel_data!Z88</f>
        <v/>
      </c>
      <c r="J94" s="242">
        <f ca="1">funnel_data!H88</f>
        <v>4.1856794361209183E-2</v>
      </c>
      <c r="K94" s="242">
        <f ca="1">funnel_data!I88</f>
        <v>0</v>
      </c>
      <c r="L94" s="242">
        <f ca="1">funnel_data!J88</f>
        <v>1</v>
      </c>
      <c r="M94" s="242">
        <f ca="1">funnel_data!K88</f>
        <v>0</v>
      </c>
      <c r="N94" s="242">
        <f ca="1">funnel_data!L88</f>
        <v>1</v>
      </c>
      <c r="O94" s="241" t="str">
        <f t="shared" ca="1" si="4"/>
        <v/>
      </c>
      <c r="P94" s="240" t="str">
        <f t="shared" ca="1" si="5"/>
        <v/>
      </c>
      <c r="Q94" s="239">
        <f ca="1">funnel_data!P88</f>
        <v>0</v>
      </c>
      <c r="R94" s="241">
        <f ca="1">funnel_data!Q88</f>
        <v>0</v>
      </c>
      <c r="S94" s="242" t="str">
        <f ca="1">funnel_data!R88</f>
        <v/>
      </c>
      <c r="T94" s="242" t="str">
        <f ca="1">funnel_data!AA88</f>
        <v/>
      </c>
      <c r="U94" s="242" t="str">
        <f ca="1">funnel_data!AB88</f>
        <v/>
      </c>
      <c r="V94" s="242">
        <f ca="1">funnel_data!S88</f>
        <v>4.2820310180952947E-2</v>
      </c>
      <c r="W94" s="242">
        <f ca="1">funnel_data!T88</f>
        <v>0</v>
      </c>
      <c r="X94" s="242">
        <f ca="1">funnel_data!U88</f>
        <v>1</v>
      </c>
      <c r="Y94" s="242">
        <f ca="1">funnel_data!V88</f>
        <v>0</v>
      </c>
      <c r="Z94" s="242">
        <f ca="1">funnel_data!W88</f>
        <v>1</v>
      </c>
      <c r="AA94" s="241" t="str">
        <f t="shared" ca="1" si="6"/>
        <v/>
      </c>
      <c r="AB94" s="240" t="str">
        <f t="shared" ca="1" si="7"/>
        <v/>
      </c>
      <c r="AC94" s="243" t="str">
        <f ca="1">funnel_data!AG88</f>
        <v>Numbers too small for z-test</v>
      </c>
    </row>
    <row r="95" spans="1:29" s="171" customFormat="1" ht="13.8" x14ac:dyDescent="0.3">
      <c r="A95" s="168" t="str">
        <f>funnel_data!A89</f>
        <v>RP5</v>
      </c>
      <c r="B95" s="169" t="str">
        <f>INDEX(TrustCAHUB_map!$B$2:$B$139, MATCH(A95, TrustCAHUB_map!$A$2:$A$139, FALSE))</f>
        <v>Doncaster and Bassetlaw Hospitals NHS Foundation Trust</v>
      </c>
      <c r="C95" s="239" t="str">
        <f>INDEX(TrustCAHUB_map!$C$2:$C$139,MATCH(B95,TrustCAHUB_map!$B$2:$B$139,FALSE))</f>
        <v>South Yorkshire and Bassetlaw</v>
      </c>
      <c r="D95" s="240" t="str">
        <f>INDEX(TrustCAHUB_map!$D$2:$D$139,MATCH(B95,TrustCAHUB_map!$B$2:$B$139,FALSE))</f>
        <v>Yorkshire and Humber</v>
      </c>
      <c r="E95" s="239">
        <f ca="1">funnel_data!E89</f>
        <v>212</v>
      </c>
      <c r="F95" s="241">
        <f ca="1">funnel_data!F89</f>
        <v>9</v>
      </c>
      <c r="G95" s="242">
        <f ca="1">funnel_data!G89</f>
        <v>4.2452830188679243E-2</v>
      </c>
      <c r="H95" s="242">
        <f ca="1">funnel_data!Y89</f>
        <v>2.2492777234904043E-2</v>
      </c>
      <c r="I95" s="242">
        <f ca="1">funnel_data!Z89</f>
        <v>7.869936138401841E-2</v>
      </c>
      <c r="J95" s="242">
        <f ca="1">funnel_data!H89</f>
        <v>4.1856794361209183E-2</v>
      </c>
      <c r="K95" s="242">
        <f ca="1">funnel_data!I89</f>
        <v>2.2077357049351577E-2</v>
      </c>
      <c r="L95" s="242">
        <f ca="1">funnel_data!J89</f>
        <v>7.7944514587778124E-2</v>
      </c>
      <c r="M95" s="242">
        <f ca="1">funnel_data!K89</f>
        <v>1.5576025275700881E-2</v>
      </c>
      <c r="N95" s="242">
        <f ca="1">funnel_data!L89</f>
        <v>0.10763182240759968</v>
      </c>
      <c r="O95" s="241" t="str">
        <f t="shared" ca="1" si="4"/>
        <v/>
      </c>
      <c r="P95" s="240" t="str">
        <f t="shared" ca="1" si="5"/>
        <v/>
      </c>
      <c r="Q95" s="239">
        <f ca="1">funnel_data!P89</f>
        <v>218</v>
      </c>
      <c r="R95" s="241">
        <f ca="1">funnel_data!Q89</f>
        <v>15</v>
      </c>
      <c r="S95" s="242">
        <f ca="1">funnel_data!R89</f>
        <v>6.8807339449541288E-2</v>
      </c>
      <c r="T95" s="242">
        <f ca="1">funnel_data!AA89</f>
        <v>4.2138187795358918E-2</v>
      </c>
      <c r="U95" s="242">
        <f ca="1">funnel_data!AB89</f>
        <v>0.11040975793396873</v>
      </c>
      <c r="V95" s="242">
        <f ca="1">funnel_data!S89</f>
        <v>4.2820310180952947E-2</v>
      </c>
      <c r="W95" s="242">
        <f ca="1">funnel_data!T89</f>
        <v>2.2944438890228364E-2</v>
      </c>
      <c r="X95" s="242">
        <f ca="1">funnel_data!U89</f>
        <v>7.8530015129646552E-2</v>
      </c>
      <c r="Y95" s="242">
        <f ca="1">funnel_data!V89</f>
        <v>1.6310012181123008E-2</v>
      </c>
      <c r="Z95" s="242">
        <f ca="1">funnel_data!W89</f>
        <v>0.10770261633269948</v>
      </c>
      <c r="AA95" s="241" t="str">
        <f t="shared" ca="1" si="6"/>
        <v/>
      </c>
      <c r="AB95" s="240" t="str">
        <f t="shared" ca="1" si="7"/>
        <v/>
      </c>
      <c r="AC95" s="243" t="str">
        <f ca="1">funnel_data!AG89</f>
        <v>Change not statistically significant</v>
      </c>
    </row>
    <row r="96" spans="1:29" s="171" customFormat="1" ht="13.8" x14ac:dyDescent="0.3">
      <c r="A96" s="168" t="str">
        <f>funnel_data!A90</f>
        <v>RPA</v>
      </c>
      <c r="B96" s="169" t="str">
        <f>INDEX(TrustCAHUB_map!$B$2:$B$139, MATCH(A96, TrustCAHUB_map!$A$2:$A$139, FALSE))</f>
        <v>Medway NHS Foundation Trust</v>
      </c>
      <c r="C96" s="239" t="str">
        <f>INDEX(TrustCAHUB_map!$C$2:$C$139,MATCH(B96,TrustCAHUB_map!$B$2:$B$139,FALSE))</f>
        <v>Kent and Medway</v>
      </c>
      <c r="D96" s="240" t="str">
        <f>INDEX(TrustCAHUB_map!$D$2:$D$139,MATCH(B96,TrustCAHUB_map!$B$2:$B$139,FALSE))</f>
        <v>South East</v>
      </c>
      <c r="E96" s="239">
        <f ca="1">funnel_data!E90</f>
        <v>400</v>
      </c>
      <c r="F96" s="241">
        <f ca="1">funnel_data!F90</f>
        <v>16</v>
      </c>
      <c r="G96" s="242">
        <f ca="1">funnel_data!G90</f>
        <v>0.04</v>
      </c>
      <c r="H96" s="242">
        <f ca="1">funnel_data!Y90</f>
        <v>2.4769063069711751E-2</v>
      </c>
      <c r="I96" s="242">
        <f ca="1">funnel_data!Z90</f>
        <v>6.3982247717841029E-2</v>
      </c>
      <c r="J96" s="242">
        <f ca="1">funnel_data!H90</f>
        <v>4.1856794361209183E-2</v>
      </c>
      <c r="K96" s="242">
        <f ca="1">funnel_data!I90</f>
        <v>2.6202548253599814E-2</v>
      </c>
      <c r="L96" s="242">
        <f ca="1">funnel_data!J90</f>
        <v>6.6227343785673382E-2</v>
      </c>
      <c r="M96" s="242">
        <f ca="1">funnel_data!K90</f>
        <v>2.0147440451358835E-2</v>
      </c>
      <c r="N96" s="242">
        <f ca="1">funnel_data!L90</f>
        <v>8.4930917006322923E-2</v>
      </c>
      <c r="O96" s="241" t="str">
        <f t="shared" ca="1" si="4"/>
        <v/>
      </c>
      <c r="P96" s="240" t="str">
        <f t="shared" ca="1" si="5"/>
        <v/>
      </c>
      <c r="Q96" s="239">
        <f ca="1">funnel_data!P90</f>
        <v>475</v>
      </c>
      <c r="R96" s="241">
        <f ca="1">funnel_data!Q90</f>
        <v>15</v>
      </c>
      <c r="S96" s="242">
        <f ca="1">funnel_data!R90</f>
        <v>3.1578947368421054E-2</v>
      </c>
      <c r="T96" s="242">
        <f ca="1">funnel_data!AA90</f>
        <v>1.9229035964697289E-2</v>
      </c>
      <c r="U96" s="242">
        <f ca="1">funnel_data!AB90</f>
        <v>5.1444583032371045E-2</v>
      </c>
      <c r="V96" s="242">
        <f ca="1">funnel_data!S90</f>
        <v>4.2820310180952947E-2</v>
      </c>
      <c r="W96" s="242">
        <f ca="1">funnel_data!T90</f>
        <v>2.7987396621716523E-2</v>
      </c>
      <c r="X96" s="242">
        <f ca="1">funnel_data!U90</f>
        <v>6.4988849953153544E-2</v>
      </c>
      <c r="Y96" s="242">
        <f ca="1">funnel_data!V90</f>
        <v>2.2015293938783313E-2</v>
      </c>
      <c r="Z96" s="242">
        <f ca="1">funnel_data!W90</f>
        <v>8.164521485976528E-2</v>
      </c>
      <c r="AA96" s="241" t="str">
        <f t="shared" ca="1" si="6"/>
        <v/>
      </c>
      <c r="AB96" s="240" t="str">
        <f t="shared" ca="1" si="7"/>
        <v/>
      </c>
      <c r="AC96" s="243" t="str">
        <f ca="1">funnel_data!AG90</f>
        <v>Change not statistically significant</v>
      </c>
    </row>
    <row r="97" spans="1:29" s="171" customFormat="1" ht="13.8" x14ac:dyDescent="0.3">
      <c r="A97" s="168" t="str">
        <f>funnel_data!A91</f>
        <v>RPY</v>
      </c>
      <c r="B97" s="169" t="str">
        <f>INDEX(TrustCAHUB_map!$B$2:$B$139, MATCH(A97, TrustCAHUB_map!$A$2:$A$139, FALSE))</f>
        <v>The Royal Marsden NHS Foundation Trust</v>
      </c>
      <c r="C97" s="239" t="str">
        <f>INDEX(TrustCAHUB_map!$C$2:$C$139,MATCH(B97,TrustCAHUB_map!$B$2:$B$139,FALSE))</f>
        <v>North West and South West London</v>
      </c>
      <c r="D97" s="240" t="str">
        <f>INDEX(TrustCAHUB_map!$D$2:$D$139,MATCH(B97,TrustCAHUB_map!$B$2:$B$139,FALSE))</f>
        <v>London</v>
      </c>
      <c r="E97" s="239">
        <f ca="1">funnel_data!E91</f>
        <v>3719</v>
      </c>
      <c r="F97" s="241">
        <f ca="1">funnel_data!F91</f>
        <v>138</v>
      </c>
      <c r="G97" s="242">
        <f ca="1">funnel_data!G91</f>
        <v>3.7106749126109166E-2</v>
      </c>
      <c r="H97" s="242">
        <f ca="1">funnel_data!Y91</f>
        <v>3.1493709200604812E-2</v>
      </c>
      <c r="I97" s="242">
        <f ca="1">funnel_data!Z91</f>
        <v>4.3675073009460379E-2</v>
      </c>
      <c r="J97" s="242">
        <f ca="1">funnel_data!H91</f>
        <v>4.1856794361209183E-2</v>
      </c>
      <c r="K97" s="242">
        <f ca="1">funnel_data!I91</f>
        <v>3.5879153576051502E-2</v>
      </c>
      <c r="L97" s="242">
        <f ca="1">funnel_data!J91</f>
        <v>4.877995103336135E-2</v>
      </c>
      <c r="M97" s="242">
        <f ca="1">funnel_data!K91</f>
        <v>3.2827673204509591E-2</v>
      </c>
      <c r="N97" s="242">
        <f ca="1">funnel_data!L91</f>
        <v>5.3232653099090511E-2</v>
      </c>
      <c r="O97" s="241" t="str">
        <f t="shared" ca="1" si="4"/>
        <v/>
      </c>
      <c r="P97" s="240" t="str">
        <f t="shared" ca="1" si="5"/>
        <v/>
      </c>
      <c r="Q97" s="239">
        <f ca="1">funnel_data!P91</f>
        <v>3821</v>
      </c>
      <c r="R97" s="241">
        <f ca="1">funnel_data!Q91</f>
        <v>139</v>
      </c>
      <c r="S97" s="242">
        <f ca="1">funnel_data!R91</f>
        <v>3.6377911541481289E-2</v>
      </c>
      <c r="T97" s="242">
        <f ca="1">funnel_data!AA91</f>
        <v>3.0891768821921326E-2</v>
      </c>
      <c r="U97" s="242">
        <f ca="1">funnel_data!AB91</f>
        <v>4.2795326932262887E-2</v>
      </c>
      <c r="V97" s="242">
        <f ca="1">funnel_data!S91</f>
        <v>4.2820310180952947E-2</v>
      </c>
      <c r="W97" s="242">
        <f ca="1">funnel_data!T91</f>
        <v>3.6846984774918275E-2</v>
      </c>
      <c r="X97" s="242">
        <f ca="1">funnel_data!U91</f>
        <v>4.9712001197949829E-2</v>
      </c>
      <c r="Y97" s="242">
        <f ca="1">funnel_data!V91</f>
        <v>3.3787692684296496E-2</v>
      </c>
      <c r="Z97" s="242">
        <f ca="1">funnel_data!W91</f>
        <v>5.4132372271975773E-2</v>
      </c>
      <c r="AA97" s="241" t="str">
        <f t="shared" ca="1" si="6"/>
        <v/>
      </c>
      <c r="AB97" s="240" t="str">
        <f t="shared" ca="1" si="7"/>
        <v/>
      </c>
      <c r="AC97" s="243" t="str">
        <f ca="1">funnel_data!AG91</f>
        <v>Change not statistically significant</v>
      </c>
    </row>
    <row r="98" spans="1:29" s="171" customFormat="1" ht="13.8" x14ac:dyDescent="0.3">
      <c r="A98" s="168" t="str">
        <f>funnel_data!A92</f>
        <v>RQ3</v>
      </c>
      <c r="B98" s="169" t="str">
        <f>INDEX(TrustCAHUB_map!$B$2:$B$139, MATCH(A98, TrustCAHUB_map!$A$2:$A$139, FALSE))</f>
        <v>Birmingham Women’s and Children’s NHS Foundation Trust</v>
      </c>
      <c r="C98" s="239" t="str">
        <f>INDEX(TrustCAHUB_map!$C$2:$C$139,MATCH(B98,TrustCAHUB_map!$B$2:$B$139,FALSE))</f>
        <v>West Midlands</v>
      </c>
      <c r="D98" s="240" t="str">
        <f>INDEX(TrustCAHUB_map!$D$2:$D$139,MATCH(B98,TrustCAHUB_map!$B$2:$B$139,FALSE))</f>
        <v>West Midlands</v>
      </c>
      <c r="E98" s="239">
        <f ca="1">funnel_data!E92</f>
        <v>1</v>
      </c>
      <c r="F98" s="241">
        <f ca="1">funnel_data!F92</f>
        <v>0</v>
      </c>
      <c r="G98" s="242">
        <f ca="1">funnel_data!G92</f>
        <v>0</v>
      </c>
      <c r="H98" s="242">
        <f ca="1">funnel_data!Y92</f>
        <v>0</v>
      </c>
      <c r="I98" s="242">
        <f ca="1">funnel_data!Z92</f>
        <v>0.79345068562276255</v>
      </c>
      <c r="J98" s="242">
        <f ca="1">funnel_data!H92</f>
        <v>4.1856794361209183E-2</v>
      </c>
      <c r="K98" s="242">
        <f ca="1">funnel_data!I92</f>
        <v>4.4657751846540757E-4</v>
      </c>
      <c r="L98" s="242">
        <f ca="1">funnel_data!J92</f>
        <v>0.81030061116346164</v>
      </c>
      <c r="M98" s="242">
        <f ca="1">funnel_data!K92</f>
        <v>1.8190919691566841E-4</v>
      </c>
      <c r="N98" s="242">
        <f ca="1">funnel_data!L92</f>
        <v>0.91296083193832811</v>
      </c>
      <c r="O98" s="241" t="str">
        <f t="shared" ca="1" si="4"/>
        <v/>
      </c>
      <c r="P98" s="240" t="str">
        <f t="shared" ca="1" si="5"/>
        <v>&lt;Lower 3SD Limit</v>
      </c>
      <c r="Q98" s="239">
        <f ca="1">funnel_data!P92</f>
        <v>0</v>
      </c>
      <c r="R98" s="241">
        <f ca="1">funnel_data!Q92</f>
        <v>0</v>
      </c>
      <c r="S98" s="242" t="str">
        <f ca="1">funnel_data!R92</f>
        <v/>
      </c>
      <c r="T98" s="242" t="str">
        <f ca="1">funnel_data!AA92</f>
        <v/>
      </c>
      <c r="U98" s="242" t="str">
        <f ca="1">funnel_data!AB92</f>
        <v/>
      </c>
      <c r="V98" s="242">
        <f ca="1">funnel_data!S92</f>
        <v>4.2820310180952947E-2</v>
      </c>
      <c r="W98" s="242">
        <f ca="1">funnel_data!T92</f>
        <v>0</v>
      </c>
      <c r="X98" s="242">
        <f ca="1">funnel_data!U92</f>
        <v>1</v>
      </c>
      <c r="Y98" s="242">
        <f ca="1">funnel_data!V92</f>
        <v>0</v>
      </c>
      <c r="Z98" s="242">
        <f ca="1">funnel_data!W92</f>
        <v>1</v>
      </c>
      <c r="AA98" s="241" t="str">
        <f t="shared" ca="1" si="6"/>
        <v/>
      </c>
      <c r="AB98" s="240" t="str">
        <f t="shared" ca="1" si="7"/>
        <v/>
      </c>
      <c r="AC98" s="243" t="str">
        <f ca="1">funnel_data!AG92</f>
        <v>Numbers too small for z-test</v>
      </c>
    </row>
    <row r="99" spans="1:29" s="171" customFormat="1" ht="13.8" x14ac:dyDescent="0.3">
      <c r="A99" s="168" t="str">
        <f>funnel_data!A93</f>
        <v>RQ6</v>
      </c>
      <c r="B99" s="169" t="str">
        <f>INDEX(TrustCAHUB_map!$B$2:$B$139, MATCH(A99, TrustCAHUB_map!$A$2:$A$139, FALSE))</f>
        <v>Royal Liverpool and Broadgreen University Hospitals NHS Trust</v>
      </c>
      <c r="C99" s="239" t="str">
        <f>INDEX(TrustCAHUB_map!$C$2:$C$139,MATCH(B99,TrustCAHUB_map!$B$2:$B$139,FALSE))</f>
        <v>Cheshire and Merseyside</v>
      </c>
      <c r="D99" s="240" t="str">
        <f>INDEX(TrustCAHUB_map!$D$2:$D$139,MATCH(B99,TrustCAHUB_map!$B$2:$B$139,FALSE))</f>
        <v>North West</v>
      </c>
      <c r="E99" s="239">
        <f ca="1">funnel_data!E93</f>
        <v>233</v>
      </c>
      <c r="F99" s="241">
        <f ca="1">funnel_data!F93</f>
        <v>14</v>
      </c>
      <c r="G99" s="242">
        <f ca="1">funnel_data!G93</f>
        <v>6.0085836909871244E-2</v>
      </c>
      <c r="H99" s="242">
        <f ca="1">funnel_data!Y93</f>
        <v>3.6125734665616194E-2</v>
      </c>
      <c r="I99" s="242">
        <f ca="1">funnel_data!Z93</f>
        <v>9.831634730450195E-2</v>
      </c>
      <c r="J99" s="242">
        <f ca="1">funnel_data!H93</f>
        <v>4.1856794361209183E-2</v>
      </c>
      <c r="K99" s="242">
        <f ca="1">funnel_data!I93</f>
        <v>2.2722416766922746E-2</v>
      </c>
      <c r="L99" s="242">
        <f ca="1">funnel_data!J93</f>
        <v>7.5853450700293645E-2</v>
      </c>
      <c r="M99" s="242">
        <f ca="1">funnel_data!K93</f>
        <v>1.6255897675403471E-2</v>
      </c>
      <c r="N99" s="242">
        <f ca="1">funnel_data!L93</f>
        <v>0.10353252428726042</v>
      </c>
      <c r="O99" s="241" t="str">
        <f t="shared" ca="1" si="4"/>
        <v/>
      </c>
      <c r="P99" s="240" t="str">
        <f t="shared" ca="1" si="5"/>
        <v/>
      </c>
      <c r="Q99" s="239">
        <f ca="1">funnel_data!P93</f>
        <v>243</v>
      </c>
      <c r="R99" s="241">
        <f ca="1">funnel_data!Q93</f>
        <v>15</v>
      </c>
      <c r="S99" s="242">
        <f ca="1">funnel_data!R93</f>
        <v>6.1728395061728392E-2</v>
      </c>
      <c r="T99" s="242">
        <f ca="1">funnel_data!AA93</f>
        <v>3.7761535384681237E-2</v>
      </c>
      <c r="U99" s="242">
        <f ca="1">funnel_data!AB93</f>
        <v>9.9336418023852902E-2</v>
      </c>
      <c r="V99" s="242">
        <f ca="1">funnel_data!S93</f>
        <v>4.2820310180952947E-2</v>
      </c>
      <c r="W99" s="242">
        <f ca="1">funnel_data!T93</f>
        <v>2.3696088134873623E-2</v>
      </c>
      <c r="X99" s="242">
        <f ca="1">funnel_data!U93</f>
        <v>7.6174722733080291E-2</v>
      </c>
      <c r="Y99" s="242">
        <f ca="1">funnel_data!V93</f>
        <v>1.7111580328965481E-2</v>
      </c>
      <c r="Z99" s="242">
        <f ca="1">funnel_data!W93</f>
        <v>0.10310258164030045</v>
      </c>
      <c r="AA99" s="241" t="str">
        <f t="shared" ca="1" si="6"/>
        <v/>
      </c>
      <c r="AB99" s="240" t="str">
        <f t="shared" ca="1" si="7"/>
        <v/>
      </c>
      <c r="AC99" s="243" t="str">
        <f ca="1">funnel_data!AG93</f>
        <v>Change not statistically significant</v>
      </c>
    </row>
    <row r="100" spans="1:29" s="171" customFormat="1" ht="13.8" x14ac:dyDescent="0.3">
      <c r="A100" s="168" t="str">
        <f>funnel_data!A94</f>
        <v>RQ8</v>
      </c>
      <c r="B100" s="169" t="str">
        <f>INDEX(TrustCAHUB_map!$B$2:$B$139, MATCH(A100, TrustCAHUB_map!$A$2:$A$139, FALSE))</f>
        <v>Mid Essex Hospital Services NHS Trust</v>
      </c>
      <c r="C100" s="239" t="str">
        <f>INDEX(TrustCAHUB_map!$C$2:$C$139,MATCH(B100,TrustCAHUB_map!$B$2:$B$139,FALSE))</f>
        <v>East of England</v>
      </c>
      <c r="D100" s="240" t="str">
        <f>INDEX(TrustCAHUB_map!$D$2:$D$139,MATCH(B100,TrustCAHUB_map!$B$2:$B$139,FALSE))</f>
        <v>East of England</v>
      </c>
      <c r="E100" s="239">
        <f ca="1">funnel_data!E94</f>
        <v>658</v>
      </c>
      <c r="F100" s="241">
        <f ca="1">funnel_data!F94</f>
        <v>26</v>
      </c>
      <c r="G100" s="242">
        <f ca="1">funnel_data!G94</f>
        <v>3.9513677811550151E-2</v>
      </c>
      <c r="H100" s="242">
        <f ca="1">funnel_data!Y94</f>
        <v>2.7105763586620864E-2</v>
      </c>
      <c r="I100" s="242">
        <f ca="1">funnel_data!Z94</f>
        <v>5.7267099546183683E-2</v>
      </c>
      <c r="J100" s="242">
        <f ca="1">funnel_data!H94</f>
        <v>4.1856794361209183E-2</v>
      </c>
      <c r="K100" s="242">
        <f ca="1">funnel_data!I94</f>
        <v>2.9028749405224298E-2</v>
      </c>
      <c r="L100" s="242">
        <f ca="1">funnel_data!J94</f>
        <v>6.0003341323662022E-2</v>
      </c>
      <c r="M100" s="242">
        <f ca="1">funnel_data!K94</f>
        <v>2.3578050261739186E-2</v>
      </c>
      <c r="N100" s="242">
        <f ca="1">funnel_data!L94</f>
        <v>7.3243074305267275E-2</v>
      </c>
      <c r="O100" s="241" t="str">
        <f t="shared" ca="1" si="4"/>
        <v/>
      </c>
      <c r="P100" s="240" t="str">
        <f t="shared" ca="1" si="5"/>
        <v/>
      </c>
      <c r="Q100" s="239">
        <f ca="1">funnel_data!P94</f>
        <v>717</v>
      </c>
      <c r="R100" s="241">
        <f ca="1">funnel_data!Q94</f>
        <v>28</v>
      </c>
      <c r="S100" s="242">
        <f ca="1">funnel_data!R94</f>
        <v>3.9051603905160388E-2</v>
      </c>
      <c r="T100" s="242">
        <f ca="1">funnel_data!AA94</f>
        <v>2.7154723563931508E-2</v>
      </c>
      <c r="U100" s="242">
        <f ca="1">funnel_data!AB94</f>
        <v>5.5861393348371945E-2</v>
      </c>
      <c r="V100" s="242">
        <f ca="1">funnel_data!S94</f>
        <v>4.2820310180952947E-2</v>
      </c>
      <c r="W100" s="242">
        <f ca="1">funnel_data!T94</f>
        <v>3.027785151548627E-2</v>
      </c>
      <c r="X100" s="242">
        <f ca="1">funnel_data!U94</f>
        <v>6.0235688212918026E-2</v>
      </c>
      <c r="Y100" s="242">
        <f ca="1">funnel_data!V94</f>
        <v>2.4853966780190157E-2</v>
      </c>
      <c r="Z100" s="242">
        <f ca="1">funnel_data!W94</f>
        <v>7.2804454086607226E-2</v>
      </c>
      <c r="AA100" s="241" t="str">
        <f t="shared" ca="1" si="6"/>
        <v/>
      </c>
      <c r="AB100" s="240" t="str">
        <f t="shared" ca="1" si="7"/>
        <v/>
      </c>
      <c r="AC100" s="243" t="str">
        <f ca="1">funnel_data!AG94</f>
        <v>Change not statistically significant</v>
      </c>
    </row>
    <row r="101" spans="1:29" s="171" customFormat="1" ht="13.8" x14ac:dyDescent="0.3">
      <c r="A101" s="168" t="str">
        <f>funnel_data!A95</f>
        <v>RQM</v>
      </c>
      <c r="B101" s="169" t="str">
        <f>INDEX(TrustCAHUB_map!$B$2:$B$139, MATCH(A101, TrustCAHUB_map!$A$2:$A$139, FALSE))</f>
        <v>Chelsea and Westminster Hospital NHS Foundation Trust</v>
      </c>
      <c r="C101" s="239" t="str">
        <f>INDEX(TrustCAHUB_map!$C$2:$C$139,MATCH(B101,TrustCAHUB_map!$B$2:$B$139,FALSE))</f>
        <v>North West and South West London</v>
      </c>
      <c r="D101" s="240" t="str">
        <f>INDEX(TrustCAHUB_map!$D$2:$D$139,MATCH(B101,TrustCAHUB_map!$B$2:$B$139,FALSE))</f>
        <v>London</v>
      </c>
      <c r="E101" s="239">
        <f ca="1">funnel_data!E95</f>
        <v>317</v>
      </c>
      <c r="F101" s="241">
        <f ca="1">funnel_data!F95</f>
        <v>13</v>
      </c>
      <c r="G101" s="242">
        <f ca="1">funnel_data!G95</f>
        <v>4.1009463722397478E-2</v>
      </c>
      <c r="H101" s="242">
        <f ca="1">funnel_data!Y95</f>
        <v>2.4120305544840372E-2</v>
      </c>
      <c r="I101" s="242">
        <f ca="1">funnel_data!Z95</f>
        <v>6.8889678047620959E-2</v>
      </c>
      <c r="J101" s="242">
        <f ca="1">funnel_data!H95</f>
        <v>4.1856794361209183E-2</v>
      </c>
      <c r="K101" s="242">
        <f ca="1">funnel_data!I95</f>
        <v>2.4752846609555391E-2</v>
      </c>
      <c r="L101" s="242">
        <f ca="1">funnel_data!J95</f>
        <v>6.9931906318389817E-2</v>
      </c>
      <c r="M101" s="242">
        <f ca="1">funnel_data!K95</f>
        <v>1.8480911383503513E-2</v>
      </c>
      <c r="N101" s="242">
        <f ca="1">funnel_data!L95</f>
        <v>9.2027791842235931E-2</v>
      </c>
      <c r="O101" s="241" t="str">
        <f t="shared" ca="1" si="4"/>
        <v/>
      </c>
      <c r="P101" s="240" t="str">
        <f t="shared" ca="1" si="5"/>
        <v/>
      </c>
      <c r="Q101" s="239">
        <f ca="1">funnel_data!P95</f>
        <v>250</v>
      </c>
      <c r="R101" s="241">
        <f ca="1">funnel_data!Q95</f>
        <v>12</v>
      </c>
      <c r="S101" s="242">
        <f ca="1">funnel_data!R95</f>
        <v>4.8000000000000001E-2</v>
      </c>
      <c r="T101" s="242">
        <f ca="1">funnel_data!AA95</f>
        <v>2.7668201530694606E-2</v>
      </c>
      <c r="U101" s="242">
        <f ca="1">funnel_data!AB95</f>
        <v>8.2012301213187269E-2</v>
      </c>
      <c r="V101" s="242">
        <f ca="1">funnel_data!S95</f>
        <v>4.2820310180952947E-2</v>
      </c>
      <c r="W101" s="242">
        <f ca="1">funnel_data!T95</f>
        <v>2.3890446641919177E-2</v>
      </c>
      <c r="X101" s="242">
        <f ca="1">funnel_data!U95</f>
        <v>7.5587948902690022E-2</v>
      </c>
      <c r="Y101" s="242">
        <f ca="1">funnel_data!V95</f>
        <v>1.7321665463977003E-2</v>
      </c>
      <c r="Z101" s="242">
        <f ca="1">funnel_data!W95</f>
        <v>0.10196005416140166</v>
      </c>
      <c r="AA101" s="241" t="str">
        <f t="shared" ca="1" si="6"/>
        <v/>
      </c>
      <c r="AB101" s="240" t="str">
        <f t="shared" ca="1" si="7"/>
        <v/>
      </c>
      <c r="AC101" s="243" t="str">
        <f ca="1">funnel_data!AG95</f>
        <v>Change not statistically significant</v>
      </c>
    </row>
    <row r="102" spans="1:29" s="171" customFormat="1" ht="13.8" x14ac:dyDescent="0.3">
      <c r="A102" s="168" t="str">
        <f>funnel_data!A96</f>
        <v>RQW</v>
      </c>
      <c r="B102" s="169" t="str">
        <f>INDEX(TrustCAHUB_map!$B$2:$B$139, MATCH(A102, TrustCAHUB_map!$A$2:$A$139, FALSE))</f>
        <v>The Princess Alexandra Hospital NHS Trust</v>
      </c>
      <c r="C102" s="239" t="str">
        <f>INDEX(TrustCAHUB_map!$C$2:$C$139,MATCH(B102,TrustCAHUB_map!$B$2:$B$139,FALSE))</f>
        <v>East of England</v>
      </c>
      <c r="D102" s="240" t="str">
        <f>INDEX(TrustCAHUB_map!$D$2:$D$139,MATCH(B102,TrustCAHUB_map!$B$2:$B$139,FALSE))</f>
        <v>East of England</v>
      </c>
      <c r="E102" s="239">
        <f ca="1">funnel_data!E96</f>
        <v>379</v>
      </c>
      <c r="F102" s="241">
        <f ca="1">funnel_data!F96</f>
        <v>2</v>
      </c>
      <c r="G102" s="242">
        <f ca="1">funnel_data!G96</f>
        <v>5.2770448548812663E-3</v>
      </c>
      <c r="H102" s="242">
        <f ca="1">funnel_data!Y96</f>
        <v>1.448350911979635E-3</v>
      </c>
      <c r="I102" s="242">
        <f ca="1">funnel_data!Z96</f>
        <v>1.9033910452421636E-2</v>
      </c>
      <c r="J102" s="242">
        <f ca="1">funnel_data!H96</f>
        <v>4.1856794361209183E-2</v>
      </c>
      <c r="K102" s="242">
        <f ca="1">funnel_data!I96</f>
        <v>2.5873346125421838E-2</v>
      </c>
      <c r="L102" s="242">
        <f ca="1">funnel_data!J96</f>
        <v>6.7034661065532769E-2</v>
      </c>
      <c r="M102" s="242">
        <f ca="1">funnel_data!K96</f>
        <v>1.9763372852479668E-2</v>
      </c>
      <c r="N102" s="242">
        <f ca="1">funnel_data!L96</f>
        <v>8.6469690331926932E-2</v>
      </c>
      <c r="O102" s="241" t="str">
        <f t="shared" ca="1" si="4"/>
        <v/>
      </c>
      <c r="P102" s="240" t="str">
        <f t="shared" ca="1" si="5"/>
        <v>&lt;Lower 3SD Limit</v>
      </c>
      <c r="Q102" s="239">
        <f ca="1">funnel_data!P96</f>
        <v>372</v>
      </c>
      <c r="R102" s="241">
        <f ca="1">funnel_data!Q96</f>
        <v>6</v>
      </c>
      <c r="S102" s="242">
        <f ca="1">funnel_data!R96</f>
        <v>1.6129032258064516E-2</v>
      </c>
      <c r="T102" s="242">
        <f ca="1">funnel_data!AA96</f>
        <v>7.4125046467329089E-3</v>
      </c>
      <c r="U102" s="242">
        <f ca="1">funnel_data!AB96</f>
        <v>3.4736807114670566E-2</v>
      </c>
      <c r="V102" s="242">
        <f ca="1">funnel_data!S96</f>
        <v>4.2820310180952947E-2</v>
      </c>
      <c r="W102" s="242">
        <f ca="1">funnel_data!T96</f>
        <v>2.649863775614706E-2</v>
      </c>
      <c r="X102" s="242">
        <f ca="1">funnel_data!U96</f>
        <v>6.848794907891588E-2</v>
      </c>
      <c r="Y102" s="242">
        <f ca="1">funnel_data!V96</f>
        <v>2.0251756986125476E-2</v>
      </c>
      <c r="Z102" s="242">
        <f ca="1">funnel_data!W96</f>
        <v>8.827325643517421E-2</v>
      </c>
      <c r="AA102" s="241" t="str">
        <f t="shared" ca="1" si="6"/>
        <v/>
      </c>
      <c r="AB102" s="240" t="str">
        <f t="shared" ca="1" si="7"/>
        <v>&lt;Lower 3SD Limit</v>
      </c>
      <c r="AC102" s="243" t="str">
        <f ca="1">funnel_data!AG96</f>
        <v>Numbers too small for z-test</v>
      </c>
    </row>
    <row r="103" spans="1:29" s="171" customFormat="1" ht="13.8" x14ac:dyDescent="0.3">
      <c r="A103" s="168" t="str">
        <f>funnel_data!A97</f>
        <v>RQX</v>
      </c>
      <c r="B103" s="169" t="str">
        <f>INDEX(TrustCAHUB_map!$B$2:$B$139, MATCH(A103, TrustCAHUB_map!$A$2:$A$139, FALSE))</f>
        <v>Homerton University Hospital NHS Foundation Trust</v>
      </c>
      <c r="C103" s="239" t="str">
        <f>INDEX(TrustCAHUB_map!$C$2:$C$139,MATCH(B103,TrustCAHUB_map!$B$2:$B$139,FALSE))</f>
        <v>North Central and North East London</v>
      </c>
      <c r="D103" s="240" t="str">
        <f>INDEX(TrustCAHUB_map!$D$2:$D$139,MATCH(B103,TrustCAHUB_map!$B$2:$B$139,FALSE))</f>
        <v>London</v>
      </c>
      <c r="E103" s="239">
        <f ca="1">funnel_data!E97</f>
        <v>13</v>
      </c>
      <c r="F103" s="241">
        <f ca="1">funnel_data!F97</f>
        <v>0</v>
      </c>
      <c r="G103" s="242">
        <f ca="1">funnel_data!G97</f>
        <v>0</v>
      </c>
      <c r="H103" s="242">
        <f ca="1">funnel_data!Y97</f>
        <v>0</v>
      </c>
      <c r="I103" s="242">
        <f ca="1">funnel_data!Z97</f>
        <v>0.22809537235419833</v>
      </c>
      <c r="J103" s="242">
        <f ca="1">funnel_data!H97</f>
        <v>4.1856794361209183E-2</v>
      </c>
      <c r="K103" s="242">
        <f ca="1">funnel_data!I97</f>
        <v>4.6952839571677658E-3</v>
      </c>
      <c r="L103" s="242">
        <f ca="1">funnel_data!J97</f>
        <v>0.288024923944186</v>
      </c>
      <c r="M103" s="242">
        <f ca="1">funnel_data!K97</f>
        <v>2.1508778468599275E-3</v>
      </c>
      <c r="N103" s="242">
        <f ca="1">funnel_data!L97</f>
        <v>0.46959749977816206</v>
      </c>
      <c r="O103" s="241" t="str">
        <f t="shared" ca="1" si="4"/>
        <v/>
      </c>
      <c r="P103" s="240" t="str">
        <f t="shared" ca="1" si="5"/>
        <v>&lt;Lower 3SD Limit</v>
      </c>
      <c r="Q103" s="239">
        <f ca="1">funnel_data!P97</f>
        <v>18</v>
      </c>
      <c r="R103" s="241">
        <f ca="1">funnel_data!Q97</f>
        <v>0</v>
      </c>
      <c r="S103" s="242">
        <f ca="1">funnel_data!R97</f>
        <v>0</v>
      </c>
      <c r="T103" s="242">
        <f ca="1">funnel_data!AA97</f>
        <v>0</v>
      </c>
      <c r="U103" s="242">
        <f ca="1">funnel_data!AB97</f>
        <v>0.17587922364665759</v>
      </c>
      <c r="V103" s="242">
        <f ca="1">funnel_data!S97</f>
        <v>4.2820310180952947E-2</v>
      </c>
      <c r="W103" s="242">
        <f ca="1">funnel_data!T97</f>
        <v>6.2916971430077764E-3</v>
      </c>
      <c r="X103" s="242">
        <f ca="1">funnel_data!U97</f>
        <v>0.24017061177732341</v>
      </c>
      <c r="Y103" s="242">
        <f ca="1">funnel_data!V97</f>
        <v>2.9981478177711594E-3</v>
      </c>
      <c r="Z103" s="242">
        <f ca="1">funnel_data!W97</f>
        <v>0.39958386687801034</v>
      </c>
      <c r="AA103" s="241" t="str">
        <f t="shared" ca="1" si="6"/>
        <v/>
      </c>
      <c r="AB103" s="240" t="str">
        <f t="shared" ca="1" si="7"/>
        <v>&lt;Lower 3SD Limit</v>
      </c>
      <c r="AC103" s="243" t="str">
        <f ca="1">funnel_data!AG97</f>
        <v>Numbers too small for z-test</v>
      </c>
    </row>
    <row r="104" spans="1:29" s="171" customFormat="1" ht="13.8" x14ac:dyDescent="0.3">
      <c r="A104" s="168" t="str">
        <f>funnel_data!A98</f>
        <v>RR7</v>
      </c>
      <c r="B104" s="169" t="str">
        <f>INDEX(TrustCAHUB_map!$B$2:$B$139, MATCH(A104, TrustCAHUB_map!$A$2:$A$139, FALSE))</f>
        <v>Gateshead Health NHS Foundation Trust</v>
      </c>
      <c r="C104" s="239" t="str">
        <f>INDEX(TrustCAHUB_map!$C$2:$C$139,MATCH(B104,TrustCAHUB_map!$B$2:$B$139,FALSE))</f>
        <v>North East and Cumbria</v>
      </c>
      <c r="D104" s="240" t="str">
        <f>INDEX(TrustCAHUB_map!$D$2:$D$139,MATCH(B104,TrustCAHUB_map!$B$2:$B$139,FALSE))</f>
        <v>North East</v>
      </c>
      <c r="E104" s="239">
        <f ca="1">funnel_data!E98</f>
        <v>421</v>
      </c>
      <c r="F104" s="241">
        <f ca="1">funnel_data!F98</f>
        <v>7</v>
      </c>
      <c r="G104" s="242">
        <f ca="1">funnel_data!G98</f>
        <v>1.66270783847981E-2</v>
      </c>
      <c r="H104" s="242">
        <f ca="1">funnel_data!Y98</f>
        <v>8.0769874961589896E-3</v>
      </c>
      <c r="I104" s="242">
        <f ca="1">funnel_data!Z98</f>
        <v>3.3918581557340975E-2</v>
      </c>
      <c r="J104" s="242">
        <f ca="1">funnel_data!H98</f>
        <v>4.1856794361209183E-2</v>
      </c>
      <c r="K104" s="242">
        <f ca="1">funnel_data!I98</f>
        <v>2.6510883414350494E-2</v>
      </c>
      <c r="L104" s="242">
        <f ca="1">funnel_data!J98</f>
        <v>6.5488160116551689E-2</v>
      </c>
      <c r="M104" s="242">
        <f ca="1">funnel_data!K98</f>
        <v>2.0510139781571863E-2</v>
      </c>
      <c r="N104" s="242">
        <f ca="1">funnel_data!L98</f>
        <v>8.3526153257738905E-2</v>
      </c>
      <c r="O104" s="241" t="str">
        <f t="shared" ca="1" si="4"/>
        <v/>
      </c>
      <c r="P104" s="240" t="str">
        <f t="shared" ca="1" si="5"/>
        <v>&lt;Lower 3SD Limit</v>
      </c>
      <c r="Q104" s="239">
        <f ca="1">funnel_data!P98</f>
        <v>450</v>
      </c>
      <c r="R104" s="241">
        <f ca="1">funnel_data!Q98</f>
        <v>15</v>
      </c>
      <c r="S104" s="242">
        <f ca="1">funnel_data!R98</f>
        <v>3.3333333333333333E-2</v>
      </c>
      <c r="T104" s="242">
        <f ca="1">funnel_data!AA98</f>
        <v>2.0302719086163806E-2</v>
      </c>
      <c r="U104" s="242">
        <f ca="1">funnel_data!AB98</f>
        <v>5.4263978519275467E-2</v>
      </c>
      <c r="V104" s="242">
        <f ca="1">funnel_data!S98</f>
        <v>4.2820310180952947E-2</v>
      </c>
      <c r="W104" s="242">
        <f ca="1">funnel_data!T98</f>
        <v>2.7666149801203088E-2</v>
      </c>
      <c r="X104" s="242">
        <f ca="1">funnel_data!U98</f>
        <v>6.5714181933167803E-2</v>
      </c>
      <c r="Y104" s="242">
        <f ca="1">funnel_data!V98</f>
        <v>2.1629246476467107E-2</v>
      </c>
      <c r="Z104" s="242">
        <f ca="1">funnel_data!W98</f>
        <v>8.3011564491154488E-2</v>
      </c>
      <c r="AA104" s="241" t="str">
        <f t="shared" ca="1" si="6"/>
        <v/>
      </c>
      <c r="AB104" s="240" t="str">
        <f t="shared" ca="1" si="7"/>
        <v/>
      </c>
      <c r="AC104" s="243" t="str">
        <f ca="1">funnel_data!AG98</f>
        <v>Change not statistically significant</v>
      </c>
    </row>
    <row r="105" spans="1:29" s="171" customFormat="1" ht="13.8" x14ac:dyDescent="0.3">
      <c r="A105" s="168" t="str">
        <f>funnel_data!A99</f>
        <v>RR8</v>
      </c>
      <c r="B105" s="169" t="str">
        <f>INDEX(TrustCAHUB_map!$B$2:$B$139, MATCH(A105, TrustCAHUB_map!$A$2:$A$139, FALSE))</f>
        <v>Leeds Teaching Hospitals NHS Trust</v>
      </c>
      <c r="C105" s="239" t="str">
        <f>INDEX(TrustCAHUB_map!$C$2:$C$139,MATCH(B105,TrustCAHUB_map!$B$2:$B$139,FALSE))</f>
        <v>West Yorkshire</v>
      </c>
      <c r="D105" s="240" t="str">
        <f>INDEX(TrustCAHUB_map!$D$2:$D$139,MATCH(B105,TrustCAHUB_map!$B$2:$B$139,FALSE))</f>
        <v>Yorkshire and Humber</v>
      </c>
      <c r="E105" s="239">
        <f ca="1">funnel_data!E99</f>
        <v>2633</v>
      </c>
      <c r="F105" s="241">
        <f ca="1">funnel_data!F99</f>
        <v>120</v>
      </c>
      <c r="G105" s="242">
        <f ca="1">funnel_data!G99</f>
        <v>4.5575389289783517E-2</v>
      </c>
      <c r="H105" s="242">
        <f ca="1">funnel_data!Y99</f>
        <v>3.8249401104535077E-2</v>
      </c>
      <c r="I105" s="242">
        <f ca="1">funnel_data!Z99</f>
        <v>5.4225426308771078E-2</v>
      </c>
      <c r="J105" s="242">
        <f ca="1">funnel_data!H99</f>
        <v>4.1856794361209183E-2</v>
      </c>
      <c r="K105" s="242">
        <f ca="1">funnel_data!I99</f>
        <v>3.4851322643876907E-2</v>
      </c>
      <c r="L105" s="242">
        <f ca="1">funnel_data!J99</f>
        <v>5.0197198703073757E-2</v>
      </c>
      <c r="M105" s="242">
        <f ca="1">funnel_data!K99</f>
        <v>3.1360547140907163E-2</v>
      </c>
      <c r="N105" s="242">
        <f ca="1">funnel_data!L99</f>
        <v>5.5664210357375003E-2</v>
      </c>
      <c r="O105" s="241" t="str">
        <f t="shared" ca="1" si="4"/>
        <v/>
      </c>
      <c r="P105" s="240" t="str">
        <f t="shared" ca="1" si="5"/>
        <v/>
      </c>
      <c r="Q105" s="239">
        <f ca="1">funnel_data!P99</f>
        <v>2564</v>
      </c>
      <c r="R105" s="241">
        <f ca="1">funnel_data!Q99</f>
        <v>115</v>
      </c>
      <c r="S105" s="242">
        <f ca="1">funnel_data!R99</f>
        <v>4.4851794071762874E-2</v>
      </c>
      <c r="T105" s="242">
        <f ca="1">funnel_data!AA99</f>
        <v>3.7498270967545148E-2</v>
      </c>
      <c r="U105" s="242">
        <f ca="1">funnel_data!AB99</f>
        <v>5.3567109263556831E-2</v>
      </c>
      <c r="V105" s="242">
        <f ca="1">funnel_data!S99</f>
        <v>4.2820310180952947E-2</v>
      </c>
      <c r="W105" s="242">
        <f ca="1">funnel_data!T99</f>
        <v>3.5643882954558538E-2</v>
      </c>
      <c r="X105" s="242">
        <f ca="1">funnel_data!U99</f>
        <v>5.1364657840141062E-2</v>
      </c>
      <c r="Y105" s="242">
        <f ca="1">funnel_data!V99</f>
        <v>3.2068337572306677E-2</v>
      </c>
      <c r="Z105" s="242">
        <f ca="1">funnel_data!W99</f>
        <v>5.6965077656677833E-2</v>
      </c>
      <c r="AA105" s="241" t="str">
        <f t="shared" ca="1" si="6"/>
        <v/>
      </c>
      <c r="AB105" s="240" t="str">
        <f t="shared" ca="1" si="7"/>
        <v/>
      </c>
      <c r="AC105" s="243" t="str">
        <f ca="1">funnel_data!AG99</f>
        <v>Change not statistically significant</v>
      </c>
    </row>
    <row r="106" spans="1:29" s="171" customFormat="1" ht="13.8" x14ac:dyDescent="0.3">
      <c r="A106" s="168" t="str">
        <f>funnel_data!A100</f>
        <v>RRF</v>
      </c>
      <c r="B106" s="169" t="str">
        <f>INDEX(TrustCAHUB_map!$B$2:$B$139, MATCH(A106, TrustCAHUB_map!$A$2:$A$139, FALSE))</f>
        <v>Wrightington, Wigan and Leigh NHS Foundation Trust</v>
      </c>
      <c r="C106" s="239" t="str">
        <f>INDEX(TrustCAHUB_map!$C$2:$C$139,MATCH(B106,TrustCAHUB_map!$B$2:$B$139,FALSE))</f>
        <v>Greater Manchester</v>
      </c>
      <c r="D106" s="240" t="str">
        <f>INDEX(TrustCAHUB_map!$D$2:$D$139,MATCH(B106,TrustCAHUB_map!$B$2:$B$139,FALSE))</f>
        <v>North West</v>
      </c>
      <c r="E106" s="239">
        <f ca="1">funnel_data!E100</f>
        <v>104</v>
      </c>
      <c r="F106" s="241">
        <f ca="1">funnel_data!F100</f>
        <v>5</v>
      </c>
      <c r="G106" s="242">
        <f ca="1">funnel_data!G100</f>
        <v>4.807692307692308E-2</v>
      </c>
      <c r="H106" s="242">
        <f ca="1">funnel_data!Y100</f>
        <v>2.070804232585223E-2</v>
      </c>
      <c r="I106" s="242">
        <f ca="1">funnel_data!Z100</f>
        <v>0.10764202797232544</v>
      </c>
      <c r="J106" s="242">
        <f ca="1">funnel_data!H100</f>
        <v>4.1856794361209183E-2</v>
      </c>
      <c r="K106" s="242">
        <f ca="1">funnel_data!I100</f>
        <v>1.7006811118554958E-2</v>
      </c>
      <c r="L106" s="242">
        <f ca="1">funnel_data!J100</f>
        <v>9.9347297380683833E-2</v>
      </c>
      <c r="M106" s="242">
        <f ca="1">funnel_data!K100</f>
        <v>1.0691973886845837E-2</v>
      </c>
      <c r="N106" s="242">
        <f ca="1">funnel_data!L100</f>
        <v>0.15007998571933476</v>
      </c>
      <c r="O106" s="241" t="str">
        <f t="shared" ca="1" si="4"/>
        <v/>
      </c>
      <c r="P106" s="240" t="str">
        <f t="shared" ca="1" si="5"/>
        <v/>
      </c>
      <c r="Q106" s="239">
        <f ca="1">funnel_data!P100</f>
        <v>114</v>
      </c>
      <c r="R106" s="241">
        <f ca="1">funnel_data!Q100</f>
        <v>3</v>
      </c>
      <c r="S106" s="242">
        <f ca="1">funnel_data!R100</f>
        <v>2.6315789473684209E-2</v>
      </c>
      <c r="T106" s="242">
        <f ca="1">funnel_data!AA100</f>
        <v>8.9895613086482147E-3</v>
      </c>
      <c r="U106" s="242">
        <f ca="1">funnel_data!AB100</f>
        <v>7.4524839473412235E-2</v>
      </c>
      <c r="V106" s="242">
        <f ca="1">funnel_data!S100</f>
        <v>4.2820310180952947E-2</v>
      </c>
      <c r="W106" s="242">
        <f ca="1">funnel_data!T100</f>
        <v>1.8249151839916815E-2</v>
      </c>
      <c r="X106" s="242">
        <f ca="1">funnel_data!U100</f>
        <v>9.7199303724648425E-2</v>
      </c>
      <c r="Y106" s="242">
        <f ca="1">funnel_data!V100</f>
        <v>1.1699146200335794E-2</v>
      </c>
      <c r="Z106" s="242">
        <f ca="1">funnel_data!W100</f>
        <v>0.14461384891770149</v>
      </c>
      <c r="AA106" s="241" t="str">
        <f t="shared" ca="1" si="6"/>
        <v/>
      </c>
      <c r="AB106" s="240" t="str">
        <f t="shared" ca="1" si="7"/>
        <v/>
      </c>
      <c r="AC106" s="243" t="str">
        <f ca="1">funnel_data!AG100</f>
        <v>Numbers too small for z-test</v>
      </c>
    </row>
    <row r="107" spans="1:29" s="171" customFormat="1" ht="13.8" x14ac:dyDescent="0.3">
      <c r="A107" s="168" t="str">
        <f>funnel_data!A101</f>
        <v>RRK</v>
      </c>
      <c r="B107" s="169" t="str">
        <f>INDEX(TrustCAHUB_map!$B$2:$B$139, MATCH(A107, TrustCAHUB_map!$A$2:$A$139, FALSE))</f>
        <v>University Hospitals Birmingham NHS Foundation Trust</v>
      </c>
      <c r="C107" s="239" t="str">
        <f>INDEX(TrustCAHUB_map!$C$2:$C$139,MATCH(B107,TrustCAHUB_map!$B$2:$B$139,FALSE))</f>
        <v>West Midlands</v>
      </c>
      <c r="D107" s="240" t="str">
        <f>INDEX(TrustCAHUB_map!$D$2:$D$139,MATCH(B107,TrustCAHUB_map!$B$2:$B$139,FALSE))</f>
        <v>West Midlands</v>
      </c>
      <c r="E107" s="239">
        <f ca="1">funnel_data!E101</f>
        <v>2533</v>
      </c>
      <c r="F107" s="241">
        <f ca="1">funnel_data!F101</f>
        <v>88</v>
      </c>
      <c r="G107" s="242">
        <f ca="1">funnel_data!G101</f>
        <v>3.4741413343861036E-2</v>
      </c>
      <c r="H107" s="242">
        <f ca="1">funnel_data!Y101</f>
        <v>2.8285177801451167E-2</v>
      </c>
      <c r="I107" s="242">
        <f ca="1">funnel_data!Z101</f>
        <v>4.2606701624193874E-2</v>
      </c>
      <c r="J107" s="242">
        <f ca="1">funnel_data!H101</f>
        <v>4.1856794361209183E-2</v>
      </c>
      <c r="K107" s="242">
        <f ca="1">funnel_data!I101</f>
        <v>3.472669845512226E-2</v>
      </c>
      <c r="L107" s="242">
        <f ca="1">funnel_data!J101</f>
        <v>5.037444472775747E-2</v>
      </c>
      <c r="M107" s="242">
        <f ca="1">funnel_data!K101</f>
        <v>3.1184476182849162E-2</v>
      </c>
      <c r="N107" s="242">
        <f ca="1">funnel_data!L101</f>
        <v>5.5970511581919041E-2</v>
      </c>
      <c r="O107" s="241" t="str">
        <f t="shared" ca="1" si="4"/>
        <v/>
      </c>
      <c r="P107" s="240" t="str">
        <f t="shared" ca="1" si="5"/>
        <v/>
      </c>
      <c r="Q107" s="239">
        <f ca="1">funnel_data!P101</f>
        <v>2579</v>
      </c>
      <c r="R107" s="241">
        <f ca="1">funnel_data!Q101</f>
        <v>99</v>
      </c>
      <c r="S107" s="242">
        <f ca="1">funnel_data!R101</f>
        <v>3.8386971694455214E-2</v>
      </c>
      <c r="T107" s="242">
        <f ca="1">funnel_data!AA101</f>
        <v>3.1632247733258671E-2</v>
      </c>
      <c r="U107" s="242">
        <f ca="1">funnel_data!AB101</f>
        <v>4.6514809311757707E-2</v>
      </c>
      <c r="V107" s="242">
        <f ca="1">funnel_data!S101</f>
        <v>4.2820310180952947E-2</v>
      </c>
      <c r="W107" s="242">
        <f ca="1">funnel_data!T101</f>
        <v>3.5662941190866132E-2</v>
      </c>
      <c r="X107" s="242">
        <f ca="1">funnel_data!U101</f>
        <v>5.1337655327850021E-2</v>
      </c>
      <c r="Y107" s="242">
        <f ca="1">funnel_data!V101</f>
        <v>3.2095295256778018E-2</v>
      </c>
      <c r="Z107" s="242">
        <f ca="1">funnel_data!W101</f>
        <v>5.6918459569255064E-2</v>
      </c>
      <c r="AA107" s="241" t="str">
        <f t="shared" ca="1" si="6"/>
        <v/>
      </c>
      <c r="AB107" s="240" t="str">
        <f t="shared" ca="1" si="7"/>
        <v/>
      </c>
      <c r="AC107" s="243" t="str">
        <f ca="1">funnel_data!AG101</f>
        <v>Change not statistically significant</v>
      </c>
    </row>
    <row r="108" spans="1:29" s="171" customFormat="1" ht="13.8" x14ac:dyDescent="0.3">
      <c r="A108" s="168" t="str">
        <f>funnel_data!A102</f>
        <v>RRV</v>
      </c>
      <c r="B108" s="169" t="str">
        <f>INDEX(TrustCAHUB_map!$B$2:$B$139, MATCH(A108, TrustCAHUB_map!$A$2:$A$139, FALSE))</f>
        <v>University College London Hospitals NHS Foundation Trust</v>
      </c>
      <c r="C108" s="239" t="str">
        <f>INDEX(TrustCAHUB_map!$C$2:$C$139,MATCH(B108,TrustCAHUB_map!$B$2:$B$139,FALSE))</f>
        <v>North Central and North East London</v>
      </c>
      <c r="D108" s="240" t="str">
        <f>INDEX(TrustCAHUB_map!$D$2:$D$139,MATCH(B108,TrustCAHUB_map!$B$2:$B$139,FALSE))</f>
        <v>London</v>
      </c>
      <c r="E108" s="239">
        <f ca="1">funnel_data!E102</f>
        <v>1851</v>
      </c>
      <c r="F108" s="241">
        <f ca="1">funnel_data!F102</f>
        <v>80</v>
      </c>
      <c r="G108" s="242">
        <f ca="1">funnel_data!G102</f>
        <v>4.3219881145326849E-2</v>
      </c>
      <c r="H108" s="242">
        <f ca="1">funnel_data!Y102</f>
        <v>3.4863387821503958E-2</v>
      </c>
      <c r="I108" s="242">
        <f ca="1">funnel_data!Z102</f>
        <v>5.3468398187238982E-2</v>
      </c>
      <c r="J108" s="242">
        <f ca="1">funnel_data!H102</f>
        <v>4.1856794361209183E-2</v>
      </c>
      <c r="K108" s="242">
        <f ca="1">funnel_data!I102</f>
        <v>3.3642573747399332E-2</v>
      </c>
      <c r="L108" s="242">
        <f ca="1">funnel_data!J102</f>
        <v>5.1968754317054465E-2</v>
      </c>
      <c r="M108" s="242">
        <f ca="1">funnel_data!K102</f>
        <v>2.9669709849747598E-2</v>
      </c>
      <c r="N108" s="242">
        <f ca="1">funnel_data!L102</f>
        <v>5.8746751664423023E-2</v>
      </c>
      <c r="O108" s="241" t="str">
        <f t="shared" ca="1" si="4"/>
        <v/>
      </c>
      <c r="P108" s="240" t="str">
        <f t="shared" ca="1" si="5"/>
        <v/>
      </c>
      <c r="Q108" s="239">
        <f ca="1">funnel_data!P102</f>
        <v>2105</v>
      </c>
      <c r="R108" s="241">
        <f ca="1">funnel_data!Q102</f>
        <v>118</v>
      </c>
      <c r="S108" s="242">
        <f ca="1">funnel_data!R102</f>
        <v>5.6057007125890734E-2</v>
      </c>
      <c r="T108" s="242">
        <f ca="1">funnel_data!AA102</f>
        <v>4.701464806547985E-2</v>
      </c>
      <c r="U108" s="242">
        <f ca="1">funnel_data!AB102</f>
        <v>6.6716736443063626E-2</v>
      </c>
      <c r="V108" s="242">
        <f ca="1">funnel_data!S102</f>
        <v>4.2820310180952947E-2</v>
      </c>
      <c r="W108" s="242">
        <f ca="1">funnel_data!T102</f>
        <v>3.4972260033574259E-2</v>
      </c>
      <c r="X108" s="242">
        <f ca="1">funnel_data!U102</f>
        <v>5.2334015535824549E-2</v>
      </c>
      <c r="Y108" s="242">
        <f ca="1">funnel_data!V102</f>
        <v>3.1124148951558663E-2</v>
      </c>
      <c r="Z108" s="242">
        <f ca="1">funnel_data!W102</f>
        <v>5.8645731876713056E-2</v>
      </c>
      <c r="AA108" s="241" t="str">
        <f t="shared" ca="1" si="6"/>
        <v/>
      </c>
      <c r="AB108" s="240" t="str">
        <f t="shared" ca="1" si="7"/>
        <v/>
      </c>
      <c r="AC108" s="243" t="str">
        <f ca="1">funnel_data!AG102</f>
        <v>Change not statistically significant</v>
      </c>
    </row>
    <row r="109" spans="1:29" s="171" customFormat="1" ht="13.8" x14ac:dyDescent="0.3">
      <c r="A109" s="168" t="str">
        <f>funnel_data!A103</f>
        <v>RTD</v>
      </c>
      <c r="B109" s="169" t="str">
        <f>INDEX(TrustCAHUB_map!$B$2:$B$139, MATCH(A109, TrustCAHUB_map!$A$2:$A$139, FALSE))</f>
        <v>The Newcastle Upon Tyne Hospitals NHS Foundation Trust</v>
      </c>
      <c r="C109" s="239" t="str">
        <f>INDEX(TrustCAHUB_map!$C$2:$C$139,MATCH(B109,TrustCAHUB_map!$B$2:$B$139,FALSE))</f>
        <v>North East and Cumbria</v>
      </c>
      <c r="D109" s="240" t="str">
        <f>INDEX(TrustCAHUB_map!$D$2:$D$139,MATCH(B109,TrustCAHUB_map!$B$2:$B$139,FALSE))</f>
        <v>North East</v>
      </c>
      <c r="E109" s="239">
        <f ca="1">funnel_data!E103</f>
        <v>1431</v>
      </c>
      <c r="F109" s="241">
        <f ca="1">funnel_data!F103</f>
        <v>51</v>
      </c>
      <c r="G109" s="242">
        <f ca="1">funnel_data!G103</f>
        <v>3.5639412997903561E-2</v>
      </c>
      <c r="H109" s="242">
        <f ca="1">funnel_data!Y103</f>
        <v>2.7209919679862825E-2</v>
      </c>
      <c r="I109" s="242">
        <f ca="1">funnel_data!Z103</f>
        <v>4.6555344189558638E-2</v>
      </c>
      <c r="J109" s="242">
        <f ca="1">funnel_data!H103</f>
        <v>4.1856794361209183E-2</v>
      </c>
      <c r="K109" s="242">
        <f ca="1">funnel_data!I103</f>
        <v>3.2648857678331922E-2</v>
      </c>
      <c r="L109" s="242">
        <f ca="1">funnel_data!J103</f>
        <v>5.3517967608710706E-2</v>
      </c>
      <c r="M109" s="242">
        <f ca="1">funnel_data!K103</f>
        <v>2.8308379042302694E-2</v>
      </c>
      <c r="N109" s="242">
        <f ca="1">funnel_data!L103</f>
        <v>6.147923063258675E-2</v>
      </c>
      <c r="O109" s="241" t="str">
        <f t="shared" ca="1" si="4"/>
        <v/>
      </c>
      <c r="P109" s="240" t="str">
        <f t="shared" ca="1" si="5"/>
        <v/>
      </c>
      <c r="Q109" s="239">
        <f ca="1">funnel_data!P103</f>
        <v>1682</v>
      </c>
      <c r="R109" s="241">
        <f ca="1">funnel_data!Q103</f>
        <v>60</v>
      </c>
      <c r="S109" s="242">
        <f ca="1">funnel_data!R103</f>
        <v>3.56718192627824E-2</v>
      </c>
      <c r="T109" s="242">
        <f ca="1">funnel_data!AA103</f>
        <v>2.7813372061460992E-2</v>
      </c>
      <c r="U109" s="242">
        <f ca="1">funnel_data!AB103</f>
        <v>4.5646358195336481E-2</v>
      </c>
      <c r="V109" s="242">
        <f ca="1">funnel_data!S103</f>
        <v>4.2820310180952947E-2</v>
      </c>
      <c r="W109" s="242">
        <f ca="1">funnel_data!T103</f>
        <v>3.4141839322356725E-2</v>
      </c>
      <c r="X109" s="242">
        <f ca="1">funnel_data!U103</f>
        <v>5.3582371213630589E-2</v>
      </c>
      <c r="Y109" s="242">
        <f ca="1">funnel_data!V103</f>
        <v>2.9972549268798644E-2</v>
      </c>
      <c r="Z109" s="242">
        <f ca="1">funnel_data!W103</f>
        <v>6.082992170630367E-2</v>
      </c>
      <c r="AA109" s="241" t="str">
        <f t="shared" ca="1" si="6"/>
        <v/>
      </c>
      <c r="AB109" s="240" t="str">
        <f t="shared" ca="1" si="7"/>
        <v/>
      </c>
      <c r="AC109" s="243" t="str">
        <f ca="1">funnel_data!AG103</f>
        <v>Change not statistically significant</v>
      </c>
    </row>
    <row r="110" spans="1:29" s="171" customFormat="1" ht="13.8" x14ac:dyDescent="0.3">
      <c r="A110" s="168" t="str">
        <f>funnel_data!A104</f>
        <v>RTE</v>
      </c>
      <c r="B110" s="169" t="str">
        <f>INDEX(TrustCAHUB_map!$B$2:$B$139, MATCH(A110, TrustCAHUB_map!$A$2:$A$139, FALSE))</f>
        <v>Gloucestershire Hospitals NHS Foundation Trust</v>
      </c>
      <c r="C110" s="239" t="str">
        <f>INDEX(TrustCAHUB_map!$C$2:$C$139,MATCH(B110,TrustCAHUB_map!$B$2:$B$139,FALSE))</f>
        <v>Somerset, Wiltshire, Avon and Gloucester</v>
      </c>
      <c r="D110" s="240" t="str">
        <f>INDEX(TrustCAHUB_map!$D$2:$D$139,MATCH(B110,TrustCAHUB_map!$B$2:$B$139,FALSE))</f>
        <v>South West</v>
      </c>
      <c r="E110" s="239">
        <f ca="1">funnel_data!E104</f>
        <v>1925</v>
      </c>
      <c r="F110" s="241">
        <f ca="1">funnel_data!F104</f>
        <v>76</v>
      </c>
      <c r="G110" s="242">
        <f ca="1">funnel_data!G104</f>
        <v>3.9480519480519484E-2</v>
      </c>
      <c r="H110" s="242">
        <f ca="1">funnel_data!Y104</f>
        <v>3.1658930028139215E-2</v>
      </c>
      <c r="I110" s="242">
        <f ca="1">funnel_data!Z104</f>
        <v>4.9136439704309705E-2</v>
      </c>
      <c r="J110" s="242">
        <f ca="1">funnel_data!H104</f>
        <v>4.1856794361209183E-2</v>
      </c>
      <c r="K110" s="242">
        <f ca="1">funnel_data!I104</f>
        <v>3.3785508854217335E-2</v>
      </c>
      <c r="L110" s="242">
        <f ca="1">funnel_data!J104</f>
        <v>5.1753012448234548E-2</v>
      </c>
      <c r="M110" s="242">
        <f ca="1">funnel_data!K104</f>
        <v>2.9867671912551939E-2</v>
      </c>
      <c r="N110" s="242">
        <f ca="1">funnel_data!L104</f>
        <v>5.8368896238287858E-2</v>
      </c>
      <c r="O110" s="241" t="str">
        <f t="shared" ca="1" si="4"/>
        <v/>
      </c>
      <c r="P110" s="240" t="str">
        <f t="shared" ca="1" si="5"/>
        <v/>
      </c>
      <c r="Q110" s="239">
        <f ca="1">funnel_data!P104</f>
        <v>1880</v>
      </c>
      <c r="R110" s="241">
        <f ca="1">funnel_data!Q104</f>
        <v>77</v>
      </c>
      <c r="S110" s="242">
        <f ca="1">funnel_data!R104</f>
        <v>4.0957446808510635E-2</v>
      </c>
      <c r="T110" s="242">
        <f ca="1">funnel_data!AA104</f>
        <v>3.2894932545528409E-2</v>
      </c>
      <c r="U110" s="242">
        <f ca="1">funnel_data!AB104</f>
        <v>5.0892085773680186E-2</v>
      </c>
      <c r="V110" s="242">
        <f ca="1">funnel_data!S104</f>
        <v>4.2820310180952947E-2</v>
      </c>
      <c r="W110" s="242">
        <f ca="1">funnel_data!T104</f>
        <v>3.4562893730708061E-2</v>
      </c>
      <c r="X110" s="242">
        <f ca="1">funnel_data!U104</f>
        <v>5.2942322355603602E-2</v>
      </c>
      <c r="Y110" s="242">
        <f ca="1">funnel_data!V104</f>
        <v>3.0554246645939531E-2</v>
      </c>
      <c r="Z110" s="242">
        <f ca="1">funnel_data!W104</f>
        <v>5.9707330052459318E-2</v>
      </c>
      <c r="AA110" s="241" t="str">
        <f t="shared" ca="1" si="6"/>
        <v/>
      </c>
      <c r="AB110" s="240" t="str">
        <f t="shared" ca="1" si="7"/>
        <v/>
      </c>
      <c r="AC110" s="243" t="str">
        <f ca="1">funnel_data!AG104</f>
        <v>Change not statistically significant</v>
      </c>
    </row>
    <row r="111" spans="1:29" s="171" customFormat="1" ht="13.8" x14ac:dyDescent="0.3">
      <c r="A111" s="168" t="str">
        <f>funnel_data!A105</f>
        <v>RTF</v>
      </c>
      <c r="B111" s="169" t="str">
        <f>INDEX(TrustCAHUB_map!$B$2:$B$139, MATCH(A111, TrustCAHUB_map!$A$2:$A$139, FALSE))</f>
        <v>Northumbria Healthcare NHS Foundation Trust</v>
      </c>
      <c r="C111" s="239" t="str">
        <f>INDEX(TrustCAHUB_map!$C$2:$C$139,MATCH(B111,TrustCAHUB_map!$B$2:$B$139,FALSE))</f>
        <v>North East and Cumbria</v>
      </c>
      <c r="D111" s="240" t="str">
        <f>INDEX(TrustCAHUB_map!$D$2:$D$139,MATCH(B111,TrustCAHUB_map!$B$2:$B$139,FALSE))</f>
        <v>North East</v>
      </c>
      <c r="E111" s="239">
        <f ca="1">funnel_data!E105</f>
        <v>863</v>
      </c>
      <c r="F111" s="241">
        <f ca="1">funnel_data!F105</f>
        <v>37</v>
      </c>
      <c r="G111" s="242">
        <f ca="1">funnel_data!G105</f>
        <v>4.287369640787949E-2</v>
      </c>
      <c r="H111" s="242">
        <f ca="1">funnel_data!Y105</f>
        <v>3.1262938975280881E-2</v>
      </c>
      <c r="I111" s="242">
        <f ca="1">funnel_data!Z105</f>
        <v>5.8536017948854435E-2</v>
      </c>
      <c r="J111" s="242">
        <f ca="1">funnel_data!H105</f>
        <v>4.1856794361209183E-2</v>
      </c>
      <c r="K111" s="242">
        <f ca="1">funnel_data!I105</f>
        <v>3.0401770046309128E-2</v>
      </c>
      <c r="L111" s="242">
        <f ca="1">funnel_data!J105</f>
        <v>5.7372544277607782E-2</v>
      </c>
      <c r="M111" s="242">
        <f ca="1">funnel_data!K105</f>
        <v>2.5328874842047534E-2</v>
      </c>
      <c r="N111" s="242">
        <f ca="1">funnel_data!L105</f>
        <v>6.8412716296699705E-2</v>
      </c>
      <c r="O111" s="241" t="str">
        <f t="shared" ca="1" si="4"/>
        <v/>
      </c>
      <c r="P111" s="240" t="str">
        <f t="shared" ca="1" si="5"/>
        <v/>
      </c>
      <c r="Q111" s="239">
        <f ca="1">funnel_data!P105</f>
        <v>886</v>
      </c>
      <c r="R111" s="241">
        <f ca="1">funnel_data!Q105</f>
        <v>35</v>
      </c>
      <c r="S111" s="242">
        <f ca="1">funnel_data!R105</f>
        <v>3.9503386004514675E-2</v>
      </c>
      <c r="T111" s="242">
        <f ca="1">funnel_data!AA105</f>
        <v>2.8539447397157532E-2</v>
      </c>
      <c r="U111" s="242">
        <f ca="1">funnel_data!AB105</f>
        <v>5.4443266083686721E-2</v>
      </c>
      <c r="V111" s="242">
        <f ca="1">funnel_data!S105</f>
        <v>4.2820310180952947E-2</v>
      </c>
      <c r="W111" s="242">
        <f ca="1">funnel_data!T105</f>
        <v>3.1346268729452342E-2</v>
      </c>
      <c r="X111" s="242">
        <f ca="1">funnel_data!U105</f>
        <v>5.8241799125150796E-2</v>
      </c>
      <c r="Y111" s="242">
        <f ca="1">funnel_data!V105</f>
        <v>2.6228756676049996E-2</v>
      </c>
      <c r="Z111" s="242">
        <f ca="1">funnel_data!W105</f>
        <v>6.9161773183974387E-2</v>
      </c>
      <c r="AA111" s="241" t="str">
        <f t="shared" ca="1" si="6"/>
        <v/>
      </c>
      <c r="AB111" s="240" t="str">
        <f t="shared" ca="1" si="7"/>
        <v/>
      </c>
      <c r="AC111" s="243" t="str">
        <f ca="1">funnel_data!AG105</f>
        <v>Change not statistically significant</v>
      </c>
    </row>
    <row r="112" spans="1:29" s="171" customFormat="1" ht="13.8" x14ac:dyDescent="0.3">
      <c r="A112" s="168" t="str">
        <f>funnel_data!A106</f>
        <v>RTG</v>
      </c>
      <c r="B112" s="169" t="str">
        <f>INDEX(TrustCAHUB_map!$B$2:$B$139, MATCH(A112, TrustCAHUB_map!$A$2:$A$139, FALSE))</f>
        <v>University Hospitals of Derby and Burton NHS Foundation Trust</v>
      </c>
      <c r="C112" s="239" t="str">
        <f>INDEX(TrustCAHUB_map!$C$2:$C$139,MATCH(B112,TrustCAHUB_map!$B$2:$B$139,FALSE))</f>
        <v>East Midlands</v>
      </c>
      <c r="D112" s="240" t="str">
        <f>INDEX(TrustCAHUB_map!$D$2:$D$139,MATCH(B112,TrustCAHUB_map!$B$2:$B$139,FALSE))</f>
        <v>East Midlands</v>
      </c>
      <c r="E112" s="239">
        <f ca="1">funnel_data!E106</f>
        <v>1851</v>
      </c>
      <c r="F112" s="241">
        <f ca="1">funnel_data!F106</f>
        <v>93</v>
      </c>
      <c r="G112" s="242">
        <f ca="1">funnel_data!G106</f>
        <v>5.0243111831442464E-2</v>
      </c>
      <c r="H112" s="242">
        <f ca="1">funnel_data!Y106</f>
        <v>4.1189827037583754E-2</v>
      </c>
      <c r="I112" s="242">
        <f ca="1">funnel_data!Z106</f>
        <v>6.1159329499706018E-2</v>
      </c>
      <c r="J112" s="242">
        <f ca="1">funnel_data!H106</f>
        <v>4.1856794361209183E-2</v>
      </c>
      <c r="K112" s="242">
        <f ca="1">funnel_data!I106</f>
        <v>3.3642573747399332E-2</v>
      </c>
      <c r="L112" s="242">
        <f ca="1">funnel_data!J106</f>
        <v>5.1968754317054465E-2</v>
      </c>
      <c r="M112" s="242">
        <f ca="1">funnel_data!K106</f>
        <v>2.9669709849747598E-2</v>
      </c>
      <c r="N112" s="242">
        <f ca="1">funnel_data!L106</f>
        <v>5.8746751664423023E-2</v>
      </c>
      <c r="O112" s="241" t="str">
        <f t="shared" ca="1" si="4"/>
        <v/>
      </c>
      <c r="P112" s="240" t="str">
        <f t="shared" ca="1" si="5"/>
        <v/>
      </c>
      <c r="Q112" s="239">
        <f ca="1">funnel_data!P106</f>
        <v>1776</v>
      </c>
      <c r="R112" s="241">
        <f ca="1">funnel_data!Q106</f>
        <v>88</v>
      </c>
      <c r="S112" s="242">
        <f ca="1">funnel_data!R106</f>
        <v>4.954954954954955E-2</v>
      </c>
      <c r="T112" s="242">
        <f ca="1">funnel_data!AA106</f>
        <v>4.0393104244289151E-2</v>
      </c>
      <c r="U112" s="242">
        <f ca="1">funnel_data!AB106</f>
        <v>6.0650422935853827E-2</v>
      </c>
      <c r="V112" s="242">
        <f ca="1">funnel_data!S106</f>
        <v>4.2820310180952947E-2</v>
      </c>
      <c r="W112" s="242">
        <f ca="1">funnel_data!T106</f>
        <v>3.4349851498628008E-2</v>
      </c>
      <c r="X112" s="242">
        <f ca="1">funnel_data!U106</f>
        <v>5.3264316954758452E-2</v>
      </c>
      <c r="Y112" s="242">
        <f ca="1">funnel_data!V106</f>
        <v>3.025935321656421E-2</v>
      </c>
      <c r="Z112" s="242">
        <f ca="1">funnel_data!W106</f>
        <v>6.0271372840687461E-2</v>
      </c>
      <c r="AA112" s="241" t="str">
        <f t="shared" ca="1" si="6"/>
        <v/>
      </c>
      <c r="AB112" s="240" t="str">
        <f t="shared" ca="1" si="7"/>
        <v/>
      </c>
      <c r="AC112" s="243" t="str">
        <f ca="1">funnel_data!AG106</f>
        <v>Change not statistically significant</v>
      </c>
    </row>
    <row r="113" spans="1:29" s="171" customFormat="1" ht="13.8" x14ac:dyDescent="0.3">
      <c r="A113" s="168" t="str">
        <f>funnel_data!A107</f>
        <v>RTH</v>
      </c>
      <c r="B113" s="169" t="str">
        <f>INDEX(TrustCAHUB_map!$B$2:$B$139, MATCH(A113, TrustCAHUB_map!$A$2:$A$139, FALSE))</f>
        <v>Oxford University Hospitals NHS Trust</v>
      </c>
      <c r="C113" s="239" t="str">
        <f>INDEX(TrustCAHUB_map!$C$2:$C$139,MATCH(B113,TrustCAHUB_map!$B$2:$B$139,FALSE))</f>
        <v>Thames Valley</v>
      </c>
      <c r="D113" s="240" t="str">
        <f>INDEX(TrustCAHUB_map!$D$2:$D$139,MATCH(B113,TrustCAHUB_map!$B$2:$B$139,FALSE))</f>
        <v>Wessex</v>
      </c>
      <c r="E113" s="239">
        <f ca="1">funnel_data!E107</f>
        <v>1734</v>
      </c>
      <c r="F113" s="241">
        <f ca="1">funnel_data!F107</f>
        <v>73</v>
      </c>
      <c r="G113" s="242">
        <f ca="1">funnel_data!G107</f>
        <v>4.2099192618223757E-2</v>
      </c>
      <c r="H113" s="242">
        <f ca="1">funnel_data!Y107</f>
        <v>3.3615789317470862E-2</v>
      </c>
      <c r="I113" s="242">
        <f ca="1">funnel_data!Z107</f>
        <v>5.2606954454781599E-2</v>
      </c>
      <c r="J113" s="242">
        <f ca="1">funnel_data!H107</f>
        <v>4.1856794361209183E-2</v>
      </c>
      <c r="K113" s="242">
        <f ca="1">funnel_data!I107</f>
        <v>3.3399611603281434E-2</v>
      </c>
      <c r="L113" s="242">
        <f ca="1">funnel_data!J107</f>
        <v>5.2339481559566921E-2</v>
      </c>
      <c r="M113" s="242">
        <f ca="1">funnel_data!K107</f>
        <v>2.9334445649051164E-2</v>
      </c>
      <c r="N113" s="242">
        <f ca="1">funnel_data!L107</f>
        <v>5.9397599775056147E-2</v>
      </c>
      <c r="O113" s="241" t="str">
        <f t="shared" ca="1" si="4"/>
        <v/>
      </c>
      <c r="P113" s="240" t="str">
        <f t="shared" ca="1" si="5"/>
        <v/>
      </c>
      <c r="Q113" s="239">
        <f ca="1">funnel_data!P107</f>
        <v>1831</v>
      </c>
      <c r="R113" s="241">
        <f ca="1">funnel_data!Q107</f>
        <v>92</v>
      </c>
      <c r="S113" s="242">
        <f ca="1">funnel_data!R107</f>
        <v>5.0245767340251227E-2</v>
      </c>
      <c r="T113" s="242">
        <f ca="1">funnel_data!AA107</f>
        <v>4.1147635371148919E-2</v>
      </c>
      <c r="U113" s="242">
        <f ca="1">funnel_data!AB107</f>
        <v>6.1227127264433391E-2</v>
      </c>
      <c r="V113" s="242">
        <f ca="1">funnel_data!S107</f>
        <v>4.2820310180952947E-2</v>
      </c>
      <c r="W113" s="242">
        <f ca="1">funnel_data!T107</f>
        <v>3.4464612867856445E-2</v>
      </c>
      <c r="X113" s="242">
        <f ca="1">funnel_data!U107</f>
        <v>5.3090397811348611E-2</v>
      </c>
      <c r="Y113" s="242">
        <f ca="1">funnel_data!V107</f>
        <v>3.0418061357010792E-2</v>
      </c>
      <c r="Z113" s="242">
        <f ca="1">funnel_data!W107</f>
        <v>5.9966536689446723E-2</v>
      </c>
      <c r="AA113" s="241" t="str">
        <f t="shared" ca="1" si="6"/>
        <v/>
      </c>
      <c r="AB113" s="240" t="str">
        <f t="shared" ca="1" si="7"/>
        <v/>
      </c>
      <c r="AC113" s="243" t="str">
        <f ca="1">funnel_data!AG107</f>
        <v>Change not statistically significant</v>
      </c>
    </row>
    <row r="114" spans="1:29" s="171" customFormat="1" ht="13.8" x14ac:dyDescent="0.3">
      <c r="A114" s="168" t="str">
        <f>funnel_data!A108</f>
        <v>RTK</v>
      </c>
      <c r="B114" s="169" t="str">
        <f>INDEX(TrustCAHUB_map!$B$2:$B$139, MATCH(A114, TrustCAHUB_map!$A$2:$A$139, FALSE))</f>
        <v>Ashford and St Peter's Hospitals NHS Foundation Trust</v>
      </c>
      <c r="C114" s="239" t="str">
        <f>INDEX(TrustCAHUB_map!$C$2:$C$139,MATCH(B114,TrustCAHUB_map!$B$2:$B$139,FALSE))</f>
        <v>Surrey and Sussex</v>
      </c>
      <c r="D114" s="240" t="str">
        <f>INDEX(TrustCAHUB_map!$D$2:$D$139,MATCH(B114,TrustCAHUB_map!$B$2:$B$139,FALSE))</f>
        <v>South East</v>
      </c>
      <c r="E114" s="239">
        <f ca="1">funnel_data!E108</f>
        <v>158</v>
      </c>
      <c r="F114" s="241">
        <f ca="1">funnel_data!F108</f>
        <v>4</v>
      </c>
      <c r="G114" s="242">
        <f ca="1">funnel_data!G108</f>
        <v>2.5316455696202531E-2</v>
      </c>
      <c r="H114" s="242">
        <f ca="1">funnel_data!Y108</f>
        <v>9.8881306720892004E-3</v>
      </c>
      <c r="I114" s="242">
        <f ca="1">funnel_data!Z108</f>
        <v>6.3278899006093584E-2</v>
      </c>
      <c r="J114" s="242">
        <f ca="1">funnel_data!H108</f>
        <v>4.1856794361209183E-2</v>
      </c>
      <c r="K114" s="242">
        <f ca="1">funnel_data!I108</f>
        <v>2.001740152561934E-2</v>
      </c>
      <c r="L114" s="242">
        <f ca="1">funnel_data!J108</f>
        <v>8.5445884910884631E-2</v>
      </c>
      <c r="M114" s="242">
        <f ca="1">funnel_data!K108</f>
        <v>1.3493062131139174E-2</v>
      </c>
      <c r="N114" s="242">
        <f ca="1">funnel_data!L108</f>
        <v>0.12244351390342438</v>
      </c>
      <c r="O114" s="241" t="str">
        <f t="shared" ca="1" si="4"/>
        <v/>
      </c>
      <c r="P114" s="240" t="str">
        <f t="shared" ca="1" si="5"/>
        <v/>
      </c>
      <c r="Q114" s="239">
        <f ca="1">funnel_data!P108</f>
        <v>176</v>
      </c>
      <c r="R114" s="241">
        <f ca="1">funnel_data!Q108</f>
        <v>6</v>
      </c>
      <c r="S114" s="242">
        <f ca="1">funnel_data!R108</f>
        <v>3.4090909090909088E-2</v>
      </c>
      <c r="T114" s="242">
        <f ca="1">funnel_data!AA108</f>
        <v>1.5716059604676764E-2</v>
      </c>
      <c r="U114" s="242">
        <f ca="1">funnel_data!AB108</f>
        <v>7.2369629449304959E-2</v>
      </c>
      <c r="V114" s="242">
        <f ca="1">funnel_data!S108</f>
        <v>4.2820310180952947E-2</v>
      </c>
      <c r="W114" s="242">
        <f ca="1">funnel_data!T108</f>
        <v>2.142703148784296E-2</v>
      </c>
      <c r="X114" s="242">
        <f ca="1">funnel_data!U108</f>
        <v>8.3745237796323965E-2</v>
      </c>
      <c r="Y114" s="242">
        <f ca="1">funnel_data!V108</f>
        <v>1.4744919822105051E-2</v>
      </c>
      <c r="Z114" s="242">
        <f ca="1">funnel_data!W108</f>
        <v>0.11795340046931063</v>
      </c>
      <c r="AA114" s="241" t="str">
        <f t="shared" ca="1" si="6"/>
        <v/>
      </c>
      <c r="AB114" s="240" t="str">
        <f t="shared" ca="1" si="7"/>
        <v/>
      </c>
      <c r="AC114" s="243" t="str">
        <f ca="1">funnel_data!AG108</f>
        <v>Numbers too small for z-test</v>
      </c>
    </row>
    <row r="115" spans="1:29" s="171" customFormat="1" ht="13.8" x14ac:dyDescent="0.3">
      <c r="A115" s="168" t="str">
        <f>funnel_data!A109</f>
        <v>RTP</v>
      </c>
      <c r="B115" s="169" t="str">
        <f>INDEX(TrustCAHUB_map!$B$2:$B$139, MATCH(A115, TrustCAHUB_map!$A$2:$A$139, FALSE))</f>
        <v>Surrey and Sussex Healthcare NHS Trust</v>
      </c>
      <c r="C115" s="239" t="str">
        <f>INDEX(TrustCAHUB_map!$C$2:$C$139,MATCH(B115,TrustCAHUB_map!$B$2:$B$139,FALSE))</f>
        <v>Surrey and Sussex</v>
      </c>
      <c r="D115" s="240" t="str">
        <f>INDEX(TrustCAHUB_map!$D$2:$D$139,MATCH(B115,TrustCAHUB_map!$B$2:$B$139,FALSE))</f>
        <v>South East</v>
      </c>
      <c r="E115" s="239">
        <f ca="1">funnel_data!E109</f>
        <v>365</v>
      </c>
      <c r="F115" s="241">
        <f ca="1">funnel_data!F109</f>
        <v>15</v>
      </c>
      <c r="G115" s="242">
        <f ca="1">funnel_data!G109</f>
        <v>4.1095890410958902E-2</v>
      </c>
      <c r="H115" s="242">
        <f ca="1">funnel_data!Y109</f>
        <v>2.5060336182750352E-2</v>
      </c>
      <c r="I115" s="242">
        <f ca="1">funnel_data!Z109</f>
        <v>6.6690355100426577E-2</v>
      </c>
      <c r="J115" s="242">
        <f ca="1">funnel_data!H109</f>
        <v>4.1856794361209183E-2</v>
      </c>
      <c r="K115" s="242">
        <f ca="1">funnel_data!I109</f>
        <v>2.5641045942689643E-2</v>
      </c>
      <c r="L115" s="242">
        <f ca="1">funnel_data!J109</f>
        <v>6.7615950783500411E-2</v>
      </c>
      <c r="M115" s="242">
        <f ca="1">funnel_data!K109</f>
        <v>1.9494339691099614E-2</v>
      </c>
      <c r="N115" s="242">
        <f ca="1">funnel_data!L109</f>
        <v>8.7580462116584559E-2</v>
      </c>
      <c r="O115" s="241" t="str">
        <f t="shared" ca="1" si="4"/>
        <v/>
      </c>
      <c r="P115" s="240" t="str">
        <f t="shared" ca="1" si="5"/>
        <v/>
      </c>
      <c r="Q115" s="239">
        <f ca="1">funnel_data!P109</f>
        <v>394</v>
      </c>
      <c r="R115" s="241">
        <f ca="1">funnel_data!Q109</f>
        <v>12</v>
      </c>
      <c r="S115" s="242">
        <f ca="1">funnel_data!R109</f>
        <v>3.0456852791878174E-2</v>
      </c>
      <c r="T115" s="242">
        <f ca="1">funnel_data!AA109</f>
        <v>1.7506874301305861E-2</v>
      </c>
      <c r="U115" s="242">
        <f ca="1">funnel_data!AB109</f>
        <v>5.2474416495343311E-2</v>
      </c>
      <c r="V115" s="242">
        <f ca="1">funnel_data!S109</f>
        <v>4.2820310180952947E-2</v>
      </c>
      <c r="W115" s="242">
        <f ca="1">funnel_data!T109</f>
        <v>2.6856940427107102E-2</v>
      </c>
      <c r="X115" s="242">
        <f ca="1">funnel_data!U109</f>
        <v>6.7612829507939717E-2</v>
      </c>
      <c r="Y115" s="242">
        <f ca="1">funnel_data!V109</f>
        <v>2.0670219714660487E-2</v>
      </c>
      <c r="Z115" s="242">
        <f ca="1">funnel_data!W109</f>
        <v>8.660722221452119E-2</v>
      </c>
      <c r="AA115" s="241" t="str">
        <f t="shared" ca="1" si="6"/>
        <v/>
      </c>
      <c r="AB115" s="240" t="str">
        <f t="shared" ca="1" si="7"/>
        <v/>
      </c>
      <c r="AC115" s="243" t="str">
        <f ca="1">funnel_data!AG109</f>
        <v>Change not statistically significant</v>
      </c>
    </row>
    <row r="116" spans="1:29" s="171" customFormat="1" ht="13.8" x14ac:dyDescent="0.3">
      <c r="A116" s="168" t="str">
        <f>funnel_data!A110</f>
        <v>RTR</v>
      </c>
      <c r="B116" s="169" t="str">
        <f>INDEX(TrustCAHUB_map!$B$2:$B$139, MATCH(A116, TrustCAHUB_map!$A$2:$A$139, FALSE))</f>
        <v>South Tees Hospitals NHS Foundation Trust</v>
      </c>
      <c r="C116" s="239" t="str">
        <f>INDEX(TrustCAHUB_map!$C$2:$C$139,MATCH(B116,TrustCAHUB_map!$B$2:$B$139,FALSE))</f>
        <v>North East and Cumbria</v>
      </c>
      <c r="D116" s="240" t="str">
        <f>INDEX(TrustCAHUB_map!$D$2:$D$139,MATCH(B116,TrustCAHUB_map!$B$2:$B$139,FALSE))</f>
        <v>North East</v>
      </c>
      <c r="E116" s="239">
        <f ca="1">funnel_data!E110</f>
        <v>1319</v>
      </c>
      <c r="F116" s="241">
        <f ca="1">funnel_data!F110</f>
        <v>58</v>
      </c>
      <c r="G116" s="242">
        <f ca="1">funnel_data!G110</f>
        <v>4.3972706595905992E-2</v>
      </c>
      <c r="H116" s="242">
        <f ca="1">funnel_data!Y110</f>
        <v>3.4168958501473126E-2</v>
      </c>
      <c r="I116" s="242">
        <f ca="1">funnel_data!Z110</f>
        <v>5.6425011034023698E-2</v>
      </c>
      <c r="J116" s="242">
        <f ca="1">funnel_data!H110</f>
        <v>4.1856794361209183E-2</v>
      </c>
      <c r="K116" s="242">
        <f ca="1">funnel_data!I110</f>
        <v>3.2313602005852059E-2</v>
      </c>
      <c r="L116" s="242">
        <f ca="1">funnel_data!J110</f>
        <v>5.4060929551720545E-2</v>
      </c>
      <c r="M116" s="242">
        <f ca="1">funnel_data!K110</f>
        <v>2.7855062188769597E-2</v>
      </c>
      <c r="N116" s="242">
        <f ca="1">funnel_data!L110</f>
        <v>6.2444602498472272E-2</v>
      </c>
      <c r="O116" s="241" t="str">
        <f t="shared" ca="1" si="4"/>
        <v/>
      </c>
      <c r="P116" s="240" t="str">
        <f t="shared" ca="1" si="5"/>
        <v/>
      </c>
      <c r="Q116" s="239">
        <f ca="1">funnel_data!P110</f>
        <v>1708</v>
      </c>
      <c r="R116" s="241">
        <f ca="1">funnel_data!Q110</f>
        <v>95</v>
      </c>
      <c r="S116" s="242">
        <f ca="1">funnel_data!R110</f>
        <v>5.5620608899297423E-2</v>
      </c>
      <c r="T116" s="242">
        <f ca="1">funnel_data!AA110</f>
        <v>4.5715177980949262E-2</v>
      </c>
      <c r="U116" s="242">
        <f ca="1">funnel_data!AB110</f>
        <v>6.7520459479445932E-2</v>
      </c>
      <c r="V116" s="242">
        <f ca="1">funnel_data!S110</f>
        <v>4.2820310180952947E-2</v>
      </c>
      <c r="W116" s="242">
        <f ca="1">funnel_data!T110</f>
        <v>3.4200957418366242E-2</v>
      </c>
      <c r="X116" s="242">
        <f ca="1">funnel_data!U110</f>
        <v>5.349160688088625E-2</v>
      </c>
      <c r="Y116" s="242">
        <f ca="1">funnel_data!V110</f>
        <v>3.0053946805730473E-2</v>
      </c>
      <c r="Z116" s="242">
        <f ca="1">funnel_data!W110</f>
        <v>6.0670384861739174E-2</v>
      </c>
      <c r="AA116" s="241" t="str">
        <f t="shared" ca="1" si="6"/>
        <v/>
      </c>
      <c r="AB116" s="240" t="str">
        <f t="shared" ca="1" si="7"/>
        <v/>
      </c>
      <c r="AC116" s="243" t="str">
        <f ca="1">funnel_data!AG110</f>
        <v>Change not statistically significant</v>
      </c>
    </row>
    <row r="117" spans="1:29" s="171" customFormat="1" ht="13.8" x14ac:dyDescent="0.3">
      <c r="A117" s="168" t="str">
        <f>funnel_data!A111</f>
        <v>RTX</v>
      </c>
      <c r="B117" s="169" t="str">
        <f>INDEX(TrustCAHUB_map!$B$2:$B$139, MATCH(A117, TrustCAHUB_map!$A$2:$A$139, FALSE))</f>
        <v>University Hospitals of Morecambe Bay NHS Foundation Trust</v>
      </c>
      <c r="C117" s="239" t="str">
        <f>INDEX(TrustCAHUB_map!$C$2:$C$139,MATCH(B117,TrustCAHUB_map!$B$2:$B$139,FALSE))</f>
        <v>Lancashire and South Cumbria</v>
      </c>
      <c r="D117" s="240" t="str">
        <f>INDEX(TrustCAHUB_map!$D$2:$D$139,MATCH(B117,TrustCAHUB_map!$B$2:$B$139,FALSE))</f>
        <v>North West</v>
      </c>
      <c r="E117" s="239">
        <f ca="1">funnel_data!E111</f>
        <v>839</v>
      </c>
      <c r="F117" s="241">
        <f ca="1">funnel_data!F111</f>
        <v>34</v>
      </c>
      <c r="G117" s="242">
        <f ca="1">funnel_data!G111</f>
        <v>4.0524433849821219E-2</v>
      </c>
      <c r="H117" s="242">
        <f ca="1">funnel_data!Y111</f>
        <v>2.9142671845179421E-2</v>
      </c>
      <c r="I117" s="242">
        <f ca="1">funnel_data!Z111</f>
        <v>5.6094543373463097E-2</v>
      </c>
      <c r="J117" s="242">
        <f ca="1">funnel_data!H111</f>
        <v>4.1856794361209183E-2</v>
      </c>
      <c r="K117" s="242">
        <f ca="1">funnel_data!I111</f>
        <v>3.0264520504405843E-2</v>
      </c>
      <c r="L117" s="242">
        <f ca="1">funnel_data!J111</f>
        <v>5.7625423392655015E-2</v>
      </c>
      <c r="M117" s="242">
        <f ca="1">funnel_data!K111</f>
        <v>2.5151442326882392E-2</v>
      </c>
      <c r="N117" s="242">
        <f ca="1">funnel_data!L111</f>
        <v>6.887377646646306E-2</v>
      </c>
      <c r="O117" s="241" t="str">
        <f t="shared" ca="1" si="4"/>
        <v/>
      </c>
      <c r="P117" s="240" t="str">
        <f t="shared" ca="1" si="5"/>
        <v/>
      </c>
      <c r="Q117" s="239">
        <f ca="1">funnel_data!P111</f>
        <v>892</v>
      </c>
      <c r="R117" s="241">
        <f ca="1">funnel_data!Q111</f>
        <v>50</v>
      </c>
      <c r="S117" s="242">
        <f ca="1">funnel_data!R111</f>
        <v>5.6053811659192827E-2</v>
      </c>
      <c r="T117" s="242">
        <f ca="1">funnel_data!AA111</f>
        <v>4.277477424841418E-2</v>
      </c>
      <c r="U117" s="242">
        <f ca="1">funnel_data!AB111</f>
        <v>7.3140221422129323E-2</v>
      </c>
      <c r="V117" s="242">
        <f ca="1">funnel_data!S111</f>
        <v>4.2820310180952947E-2</v>
      </c>
      <c r="W117" s="242">
        <f ca="1">funnel_data!T111</f>
        <v>3.1379125984030559E-2</v>
      </c>
      <c r="X117" s="242">
        <f ca="1">funnel_data!U111</f>
        <v>5.8182503396453734E-2</v>
      </c>
      <c r="Y117" s="242">
        <f ca="1">funnel_data!V111</f>
        <v>2.627153610091108E-2</v>
      </c>
      <c r="Z117" s="242">
        <f ca="1">funnel_data!W111</f>
        <v>6.9054106065617044E-2</v>
      </c>
      <c r="AA117" s="241" t="str">
        <f t="shared" ca="1" si="6"/>
        <v/>
      </c>
      <c r="AB117" s="240" t="str">
        <f t="shared" ca="1" si="7"/>
        <v/>
      </c>
      <c r="AC117" s="243" t="str">
        <f ca="1">funnel_data!AG111</f>
        <v>Change not statistically significant</v>
      </c>
    </row>
    <row r="118" spans="1:29" s="171" customFormat="1" ht="13.8" x14ac:dyDescent="0.3">
      <c r="A118" s="168" t="str">
        <f>funnel_data!A112</f>
        <v>RVJ</v>
      </c>
      <c r="B118" s="169" t="str">
        <f>INDEX(TrustCAHUB_map!$B$2:$B$139, MATCH(A118, TrustCAHUB_map!$A$2:$A$139, FALSE))</f>
        <v>North Bristol NHS Trust</v>
      </c>
      <c r="C118" s="239" t="str">
        <f>INDEX(TrustCAHUB_map!$C$2:$C$139,MATCH(B118,TrustCAHUB_map!$B$2:$B$139,FALSE))</f>
        <v>Somerset, Wiltshire, Avon and Gloucester</v>
      </c>
      <c r="D118" s="240" t="str">
        <f>INDEX(TrustCAHUB_map!$D$2:$D$139,MATCH(B118,TrustCAHUB_map!$B$2:$B$139,FALSE))</f>
        <v>South West</v>
      </c>
      <c r="E118" s="239">
        <f ca="1">funnel_data!E112</f>
        <v>96</v>
      </c>
      <c r="F118" s="241">
        <f ca="1">funnel_data!F112</f>
        <v>4</v>
      </c>
      <c r="G118" s="242">
        <f ca="1">funnel_data!G112</f>
        <v>4.1666666666666664E-2</v>
      </c>
      <c r="H118" s="242">
        <f ca="1">funnel_data!Y112</f>
        <v>1.6320707536288327E-2</v>
      </c>
      <c r="I118" s="242">
        <f ca="1">funnel_data!Z112</f>
        <v>0.10228191466658103</v>
      </c>
      <c r="J118" s="242">
        <f ca="1">funnel_data!H112</f>
        <v>4.1856794361209183E-2</v>
      </c>
      <c r="K118" s="242">
        <f ca="1">funnel_data!I112</f>
        <v>1.6428328810836345E-2</v>
      </c>
      <c r="L118" s="242">
        <f ca="1">funnel_data!J112</f>
        <v>0.10254116403936001</v>
      </c>
      <c r="M118" s="242">
        <f ca="1">funnel_data!K112</f>
        <v>1.0186843204571965E-2</v>
      </c>
      <c r="N118" s="242">
        <f ca="1">funnel_data!L112</f>
        <v>0.15642567390958273</v>
      </c>
      <c r="O118" s="241" t="str">
        <f t="shared" ca="1" si="4"/>
        <v/>
      </c>
      <c r="P118" s="240" t="str">
        <f t="shared" ca="1" si="5"/>
        <v/>
      </c>
      <c r="Q118" s="239">
        <f ca="1">funnel_data!P112</f>
        <v>67</v>
      </c>
      <c r="R118" s="241">
        <f ca="1">funnel_data!Q112</f>
        <v>1</v>
      </c>
      <c r="S118" s="242">
        <f ca="1">funnel_data!R112</f>
        <v>1.4925373134328358E-2</v>
      </c>
      <c r="T118" s="242">
        <f ca="1">funnel_data!AA112</f>
        <v>2.6395717340788917E-3</v>
      </c>
      <c r="U118" s="242">
        <f ca="1">funnel_data!AB112</f>
        <v>7.9818623197781033E-2</v>
      </c>
      <c r="V118" s="242">
        <f ca="1">funnel_data!S112</f>
        <v>4.2820310180952947E-2</v>
      </c>
      <c r="W118" s="242">
        <f ca="1">funnel_data!T112</f>
        <v>1.4346228188589355E-2</v>
      </c>
      <c r="X118" s="242">
        <f ca="1">funnel_data!U112</f>
        <v>0.12087829475058333</v>
      </c>
      <c r="Y118" s="242">
        <f ca="1">funnel_data!V112</f>
        <v>8.3884408781582688E-3</v>
      </c>
      <c r="Z118" s="242">
        <f ca="1">funnel_data!W112</f>
        <v>0.19131619922818446</v>
      </c>
      <c r="AA118" s="241" t="str">
        <f t="shared" ca="1" si="6"/>
        <v/>
      </c>
      <c r="AB118" s="240" t="str">
        <f t="shared" ca="1" si="7"/>
        <v/>
      </c>
      <c r="AC118" s="243" t="str">
        <f ca="1">funnel_data!AG112</f>
        <v>Numbers too small for z-test</v>
      </c>
    </row>
    <row r="119" spans="1:29" s="171" customFormat="1" ht="13.8" x14ac:dyDescent="0.3">
      <c r="A119" s="168" t="str">
        <f>funnel_data!A113</f>
        <v>RVR</v>
      </c>
      <c r="B119" s="169" t="str">
        <f>INDEX(TrustCAHUB_map!$B$2:$B$139, MATCH(A119, TrustCAHUB_map!$A$2:$A$139, FALSE))</f>
        <v>Epsom and St Helier University Hospitals NHS Trust</v>
      </c>
      <c r="C119" s="239" t="str">
        <f>INDEX(TrustCAHUB_map!$C$2:$C$139,MATCH(B119,TrustCAHUB_map!$B$2:$B$139,FALSE))</f>
        <v>North West and South West London</v>
      </c>
      <c r="D119" s="240" t="str">
        <f>INDEX(TrustCAHUB_map!$D$2:$D$139,MATCH(B119,TrustCAHUB_map!$B$2:$B$139,FALSE))</f>
        <v>London</v>
      </c>
      <c r="E119" s="239">
        <f ca="1">funnel_data!E113</f>
        <v>112</v>
      </c>
      <c r="F119" s="241">
        <f ca="1">funnel_data!F113</f>
        <v>12</v>
      </c>
      <c r="G119" s="242">
        <f ca="1">funnel_data!G113</f>
        <v>0.10714285714285714</v>
      </c>
      <c r="H119" s="242">
        <f ca="1">funnel_data!Y113</f>
        <v>6.2360123725157819E-2</v>
      </c>
      <c r="I119" s="242">
        <f ca="1">funnel_data!Z113</f>
        <v>0.17798093468458376</v>
      </c>
      <c r="J119" s="242">
        <f ca="1">funnel_data!H113</f>
        <v>4.1856794361209183E-2</v>
      </c>
      <c r="K119" s="242">
        <f ca="1">funnel_data!I113</f>
        <v>1.7542899126136813E-2</v>
      </c>
      <c r="L119" s="242">
        <f ca="1">funnel_data!J113</f>
        <v>9.655706096515039E-2</v>
      </c>
      <c r="M119" s="242">
        <f ca="1">funnel_data!K113</f>
        <v>1.1169596763661293E-2</v>
      </c>
      <c r="N119" s="242">
        <f ca="1">funnel_data!L113</f>
        <v>0.14453062006584774</v>
      </c>
      <c r="O119" s="241" t="str">
        <f t="shared" ca="1" si="4"/>
        <v/>
      </c>
      <c r="P119" s="240" t="str">
        <f t="shared" ca="1" si="5"/>
        <v/>
      </c>
      <c r="Q119" s="239">
        <f ca="1">funnel_data!P113</f>
        <v>98</v>
      </c>
      <c r="R119" s="241">
        <f ca="1">funnel_data!Q113</f>
        <v>6</v>
      </c>
      <c r="S119" s="242">
        <f ca="1">funnel_data!R113</f>
        <v>6.1224489795918366E-2</v>
      </c>
      <c r="T119" s="242">
        <f ca="1">funnel_data!AA113</f>
        <v>2.8359323681385676E-2</v>
      </c>
      <c r="U119" s="242">
        <f ca="1">funnel_data!AB113</f>
        <v>0.12719087173151769</v>
      </c>
      <c r="V119" s="242">
        <f ca="1">funnel_data!S113</f>
        <v>4.2820310180952947E-2</v>
      </c>
      <c r="W119" s="242">
        <f ca="1">funnel_data!T113</f>
        <v>1.7129986145684853E-2</v>
      </c>
      <c r="X119" s="242">
        <f ca="1">funnel_data!U113</f>
        <v>0.10300148071527154</v>
      </c>
      <c r="Y119" s="242">
        <f ca="1">funnel_data!V113</f>
        <v>1.0701496880831574E-2</v>
      </c>
      <c r="Z119" s="242">
        <f ca="1">funnel_data!W113</f>
        <v>0.1561253520435886</v>
      </c>
      <c r="AA119" s="241" t="str">
        <f t="shared" ca="1" si="6"/>
        <v/>
      </c>
      <c r="AB119" s="240" t="str">
        <f t="shared" ca="1" si="7"/>
        <v/>
      </c>
      <c r="AC119" s="243" t="str">
        <f ca="1">funnel_data!AG113</f>
        <v>Change not statistically significant</v>
      </c>
    </row>
    <row r="120" spans="1:29" s="171" customFormat="1" ht="13.8" x14ac:dyDescent="0.3">
      <c r="A120" s="168" t="str">
        <f>funnel_data!A114</f>
        <v>RVV</v>
      </c>
      <c r="B120" s="169" t="str">
        <f>INDEX(TrustCAHUB_map!$B$2:$B$139, MATCH(A120, TrustCAHUB_map!$A$2:$A$139, FALSE))</f>
        <v>East Kent Hospitals University NHS Foundation Trust</v>
      </c>
      <c r="C120" s="239" t="str">
        <f>INDEX(TrustCAHUB_map!$C$2:$C$139,MATCH(B120,TrustCAHUB_map!$B$2:$B$139,FALSE))</f>
        <v>Kent and Medway</v>
      </c>
      <c r="D120" s="240" t="str">
        <f>INDEX(TrustCAHUB_map!$D$2:$D$139,MATCH(B120,TrustCAHUB_map!$B$2:$B$139,FALSE))</f>
        <v>South East</v>
      </c>
      <c r="E120" s="239">
        <f ca="1">funnel_data!E114</f>
        <v>1363</v>
      </c>
      <c r="F120" s="241">
        <f ca="1">funnel_data!F114</f>
        <v>68</v>
      </c>
      <c r="G120" s="242">
        <f ca="1">funnel_data!G114</f>
        <v>4.9889948642699924E-2</v>
      </c>
      <c r="H120" s="242">
        <f ca="1">funnel_data!Y114</f>
        <v>3.9543812020137105E-2</v>
      </c>
      <c r="I120" s="242">
        <f ca="1">funnel_data!Z114</f>
        <v>6.2766121526471041E-2</v>
      </c>
      <c r="J120" s="242">
        <f ca="1">funnel_data!H114</f>
        <v>4.1856794361209183E-2</v>
      </c>
      <c r="K120" s="242">
        <f ca="1">funnel_data!I114</f>
        <v>3.2449799515969241E-2</v>
      </c>
      <c r="L120" s="242">
        <f ca="1">funnel_data!J114</f>
        <v>5.3839073626797435E-2</v>
      </c>
      <c r="M120" s="242">
        <f ca="1">funnel_data!K114</f>
        <v>2.803885584385854E-2</v>
      </c>
      <c r="N120" s="242">
        <f ca="1">funnel_data!L114</f>
        <v>6.2049678113985783E-2</v>
      </c>
      <c r="O120" s="241" t="str">
        <f t="shared" ca="1" si="4"/>
        <v/>
      </c>
      <c r="P120" s="240" t="str">
        <f t="shared" ca="1" si="5"/>
        <v/>
      </c>
      <c r="Q120" s="239">
        <f ca="1">funnel_data!P114</f>
        <v>1250</v>
      </c>
      <c r="R120" s="241">
        <f ca="1">funnel_data!Q114</f>
        <v>36</v>
      </c>
      <c r="S120" s="242">
        <f ca="1">funnel_data!R114</f>
        <v>2.8799999999999999E-2</v>
      </c>
      <c r="T120" s="242">
        <f ca="1">funnel_data!AA114</f>
        <v>2.0874597944364606E-2</v>
      </c>
      <c r="U120" s="242">
        <f ca="1">funnel_data!AB114</f>
        <v>3.9612681597362413E-2</v>
      </c>
      <c r="V120" s="242">
        <f ca="1">funnel_data!S114</f>
        <v>4.2820310180952947E-2</v>
      </c>
      <c r="W120" s="242">
        <f ca="1">funnel_data!T114</f>
        <v>3.2927693257613501E-2</v>
      </c>
      <c r="X120" s="242">
        <f ca="1">funnel_data!U114</f>
        <v>5.5514399788575398E-2</v>
      </c>
      <c r="Y120" s="242">
        <f ca="1">funnel_data!V114</f>
        <v>2.8321001567914634E-2</v>
      </c>
      <c r="Z120" s="242">
        <f ca="1">funnel_data!W114</f>
        <v>6.4251879982696936E-2</v>
      </c>
      <c r="AA120" s="241" t="str">
        <f t="shared" ca="1" si="6"/>
        <v/>
      </c>
      <c r="AB120" s="240" t="str">
        <f t="shared" ca="1" si="7"/>
        <v/>
      </c>
      <c r="AC120" s="243" t="str">
        <f ca="1">funnel_data!AG114</f>
        <v>Decreased</v>
      </c>
    </row>
    <row r="121" spans="1:29" s="171" customFormat="1" ht="13.8" x14ac:dyDescent="0.3">
      <c r="A121" s="168" t="str">
        <f>funnel_data!A115</f>
        <v>RVW</v>
      </c>
      <c r="B121" s="169" t="str">
        <f>INDEX(TrustCAHUB_map!$B$2:$B$139, MATCH(A121, TrustCAHUB_map!$A$2:$A$139, FALSE))</f>
        <v>North Tees and Hartlepool NHS Foundation Trust</v>
      </c>
      <c r="C121" s="239" t="str">
        <f>INDEX(TrustCAHUB_map!$C$2:$C$139,MATCH(B121,TrustCAHUB_map!$B$2:$B$139,FALSE))</f>
        <v>North East and Cumbria</v>
      </c>
      <c r="D121" s="240" t="str">
        <f>INDEX(TrustCAHUB_map!$D$2:$D$139,MATCH(B121,TrustCAHUB_map!$B$2:$B$139,FALSE))</f>
        <v>North East</v>
      </c>
      <c r="E121" s="239">
        <f ca="1">funnel_data!E115</f>
        <v>401</v>
      </c>
      <c r="F121" s="241">
        <f ca="1">funnel_data!F115</f>
        <v>9</v>
      </c>
      <c r="G121" s="242">
        <f ca="1">funnel_data!G115</f>
        <v>2.2443890274314215E-2</v>
      </c>
      <c r="H121" s="242">
        <f ca="1">funnel_data!Y115</f>
        <v>1.185184347952682E-2</v>
      </c>
      <c r="I121" s="242">
        <f ca="1">funnel_data!Z115</f>
        <v>4.2098803977179904E-2</v>
      </c>
      <c r="J121" s="242">
        <f ca="1">funnel_data!H115</f>
        <v>4.1856794361209183E-2</v>
      </c>
      <c r="K121" s="242">
        <f ca="1">funnel_data!I115</f>
        <v>2.6217685542771371E-2</v>
      </c>
      <c r="L121" s="242">
        <f ca="1">funnel_data!J115</f>
        <v>6.619067633923327E-2</v>
      </c>
      <c r="M121" s="242">
        <f ca="1">funnel_data!K115</f>
        <v>2.0165179577648528E-2</v>
      </c>
      <c r="N121" s="242">
        <f ca="1">funnel_data!L115</f>
        <v>8.4861138412763978E-2</v>
      </c>
      <c r="O121" s="241" t="str">
        <f t="shared" ca="1" si="4"/>
        <v/>
      </c>
      <c r="P121" s="240" t="str">
        <f t="shared" ca="1" si="5"/>
        <v/>
      </c>
      <c r="Q121" s="239">
        <f ca="1">funnel_data!P115</f>
        <v>452</v>
      </c>
      <c r="R121" s="241">
        <f ca="1">funnel_data!Q115</f>
        <v>12</v>
      </c>
      <c r="S121" s="242">
        <f ca="1">funnel_data!R115</f>
        <v>2.6548672566371681E-2</v>
      </c>
      <c r="T121" s="242">
        <f ca="1">funnel_data!AA115</f>
        <v>1.5250965216562993E-2</v>
      </c>
      <c r="U121" s="242">
        <f ca="1">funnel_data!AB115</f>
        <v>4.5826100684205805E-2</v>
      </c>
      <c r="V121" s="242">
        <f ca="1">funnel_data!S115</f>
        <v>4.2820310180952947E-2</v>
      </c>
      <c r="W121" s="242">
        <f ca="1">funnel_data!T115</f>
        <v>2.7692673770101567E-2</v>
      </c>
      <c r="X121" s="242">
        <f ca="1">funnel_data!U115</f>
        <v>6.565370006585694E-2</v>
      </c>
      <c r="Y121" s="242">
        <f ca="1">funnel_data!V115</f>
        <v>2.1661006592164932E-2</v>
      </c>
      <c r="Z121" s="242">
        <f ca="1">funnel_data!W115</f>
        <v>8.2897472156029217E-2</v>
      </c>
      <c r="AA121" s="241" t="str">
        <f t="shared" ca="1" si="6"/>
        <v/>
      </c>
      <c r="AB121" s="240" t="str">
        <f t="shared" ca="1" si="7"/>
        <v/>
      </c>
      <c r="AC121" s="243" t="str">
        <f ca="1">funnel_data!AG115</f>
        <v>Change not statistically significant</v>
      </c>
    </row>
    <row r="122" spans="1:29" s="171" customFormat="1" ht="13.8" x14ac:dyDescent="0.3">
      <c r="A122" s="168" t="str">
        <f>funnel_data!A116</f>
        <v>RVY</v>
      </c>
      <c r="B122" s="169" t="str">
        <f>INDEX(TrustCAHUB_map!$B$2:$B$139, MATCH(A122, TrustCAHUB_map!$A$2:$A$139, FALSE))</f>
        <v>Southport and Ormskirk Hospital NHS Trust</v>
      </c>
      <c r="C122" s="239" t="str">
        <f>INDEX(TrustCAHUB_map!$C$2:$C$139,MATCH(B122,TrustCAHUB_map!$B$2:$B$139,FALSE))</f>
        <v>Cheshire and Merseyside</v>
      </c>
      <c r="D122" s="240" t="str">
        <f>INDEX(TrustCAHUB_map!$D$2:$D$139,MATCH(B122,TrustCAHUB_map!$B$2:$B$139,FALSE))</f>
        <v>North West</v>
      </c>
      <c r="E122" s="239">
        <f ca="1">funnel_data!E116</f>
        <v>84</v>
      </c>
      <c r="F122" s="241">
        <f ca="1">funnel_data!F116</f>
        <v>1</v>
      </c>
      <c r="G122" s="242">
        <f ca="1">funnel_data!G116</f>
        <v>1.1904761904761904E-2</v>
      </c>
      <c r="H122" s="242">
        <f ca="1">funnel_data!Y116</f>
        <v>2.1045830875492202E-3</v>
      </c>
      <c r="I122" s="242">
        <f ca="1">funnel_data!Z116</f>
        <v>6.4395437507713982E-2</v>
      </c>
      <c r="J122" s="242">
        <f ca="1">funnel_data!H116</f>
        <v>4.1856794361209183E-2</v>
      </c>
      <c r="K122" s="242">
        <f ca="1">funnel_data!I116</f>
        <v>1.5467046115160426E-2</v>
      </c>
      <c r="L122" s="242">
        <f ca="1">funnel_data!J116</f>
        <v>0.10831873935189779</v>
      </c>
      <c r="M122" s="242">
        <f ca="1">funnel_data!K116</f>
        <v>9.3709465333847632E-3</v>
      </c>
      <c r="N122" s="242">
        <f ca="1">funnel_data!L116</f>
        <v>0.16787539421662642</v>
      </c>
      <c r="O122" s="241" t="str">
        <f t="shared" ca="1" si="4"/>
        <v/>
      </c>
      <c r="P122" s="240" t="str">
        <f t="shared" ca="1" si="5"/>
        <v/>
      </c>
      <c r="Q122" s="239">
        <f ca="1">funnel_data!P116</f>
        <v>93</v>
      </c>
      <c r="R122" s="241">
        <f ca="1">funnel_data!Q116</f>
        <v>3</v>
      </c>
      <c r="S122" s="242">
        <f ca="1">funnel_data!R116</f>
        <v>3.2258064516129031E-2</v>
      </c>
      <c r="T122" s="242">
        <f ca="1">funnel_data!AA116</f>
        <v>1.1030612815892038E-2</v>
      </c>
      <c r="U122" s="242">
        <f ca="1">funnel_data!AB116</f>
        <v>9.0593825111214998E-2</v>
      </c>
      <c r="V122" s="242">
        <f ca="1">funnel_data!S116</f>
        <v>4.2820310180952947E-2</v>
      </c>
      <c r="W122" s="242">
        <f ca="1">funnel_data!T116</f>
        <v>1.6742933123864163E-2</v>
      </c>
      <c r="X122" s="242">
        <f ca="1">funnel_data!U116</f>
        <v>0.10516932042891942</v>
      </c>
      <c r="Y122" s="242">
        <f ca="1">funnel_data!V116</f>
        <v>1.0365541570620945E-2</v>
      </c>
      <c r="Z122" s="242">
        <f ca="1">funnel_data!W116</f>
        <v>0.16041970590115048</v>
      </c>
      <c r="AA122" s="241" t="str">
        <f t="shared" ca="1" si="6"/>
        <v/>
      </c>
      <c r="AB122" s="240" t="str">
        <f t="shared" ca="1" si="7"/>
        <v/>
      </c>
      <c r="AC122" s="243" t="str">
        <f ca="1">funnel_data!AG116</f>
        <v>Numbers too small for z-test</v>
      </c>
    </row>
    <row r="123" spans="1:29" s="171" customFormat="1" ht="13.8" x14ac:dyDescent="0.3">
      <c r="A123" s="168" t="str">
        <f>funnel_data!A117</f>
        <v>RW6</v>
      </c>
      <c r="B123" s="169" t="str">
        <f>INDEX(TrustCAHUB_map!$B$2:$B$139, MATCH(A123, TrustCAHUB_map!$A$2:$A$139, FALSE))</f>
        <v>Pennine Acute Hospitals NHS Trust</v>
      </c>
      <c r="C123" s="239" t="str">
        <f>INDEX(TrustCAHUB_map!$C$2:$C$139,MATCH(B123,TrustCAHUB_map!$B$2:$B$139,FALSE))</f>
        <v>Greater Manchester</v>
      </c>
      <c r="D123" s="240" t="str">
        <f>INDEX(TrustCAHUB_map!$D$2:$D$139,MATCH(B123,TrustCAHUB_map!$B$2:$B$139,FALSE))</f>
        <v>North West</v>
      </c>
      <c r="E123" s="239">
        <f ca="1">funnel_data!E117</f>
        <v>41</v>
      </c>
      <c r="F123" s="241">
        <f ca="1">funnel_data!F117</f>
        <v>1</v>
      </c>
      <c r="G123" s="242">
        <f ca="1">funnel_data!G117</f>
        <v>2.4390243902439025E-2</v>
      </c>
      <c r="H123" s="242">
        <f ca="1">funnel_data!Y117</f>
        <v>4.3185315689124003E-3</v>
      </c>
      <c r="I123" s="242">
        <f ca="1">funnel_data!Z117</f>
        <v>0.12595062055774228</v>
      </c>
      <c r="J123" s="242">
        <f ca="1">funnel_data!H117</f>
        <v>4.1856794361209183E-2</v>
      </c>
      <c r="K123" s="242">
        <f ca="1">funnel_data!I117</f>
        <v>1.0563186116465201E-2</v>
      </c>
      <c r="L123" s="242">
        <f ca="1">funnel_data!J117</f>
        <v>0.15164907075258391</v>
      </c>
      <c r="M123" s="242">
        <f ca="1">funnel_data!K117</f>
        <v>5.6580016501740753E-3</v>
      </c>
      <c r="N123" s="242">
        <f ca="1">funnel_data!L117</f>
        <v>0.25115235818020504</v>
      </c>
      <c r="O123" s="241" t="str">
        <f t="shared" ca="1" si="4"/>
        <v/>
      </c>
      <c r="P123" s="240" t="str">
        <f t="shared" ca="1" si="5"/>
        <v/>
      </c>
      <c r="Q123" s="239">
        <f ca="1">funnel_data!P117</f>
        <v>72</v>
      </c>
      <c r="R123" s="241">
        <f ca="1">funnel_data!Q117</f>
        <v>2</v>
      </c>
      <c r="S123" s="242">
        <f ca="1">funnel_data!R117</f>
        <v>2.7777777777777776E-2</v>
      </c>
      <c r="T123" s="242">
        <f ca="1">funnel_data!AA117</f>
        <v>7.6510219044945826E-3</v>
      </c>
      <c r="U123" s="242">
        <f ca="1">funnel_data!AB117</f>
        <v>9.5741752214382206E-2</v>
      </c>
      <c r="V123" s="242">
        <f ca="1">funnel_data!S117</f>
        <v>4.2820310180952947E-2</v>
      </c>
      <c r="W123" s="242">
        <f ca="1">funnel_data!T117</f>
        <v>1.486647584327975E-2</v>
      </c>
      <c r="X123" s="242">
        <f ca="1">funnel_data!U117</f>
        <v>0.11708913514142026</v>
      </c>
      <c r="Y123" s="242">
        <f ca="1">funnel_data!V117</f>
        <v>8.8025778587603101E-3</v>
      </c>
      <c r="Z123" s="242">
        <f ca="1">funnel_data!W117</f>
        <v>0.18390850317749458</v>
      </c>
      <c r="AA123" s="241" t="str">
        <f t="shared" ca="1" si="6"/>
        <v/>
      </c>
      <c r="AB123" s="240" t="str">
        <f t="shared" ca="1" si="7"/>
        <v/>
      </c>
      <c r="AC123" s="243" t="str">
        <f ca="1">funnel_data!AG117</f>
        <v>Numbers too small for z-test</v>
      </c>
    </row>
    <row r="124" spans="1:29" s="171" customFormat="1" ht="13.8" x14ac:dyDescent="0.3">
      <c r="A124" s="168" t="str">
        <f>funnel_data!A118</f>
        <v>RWA</v>
      </c>
      <c r="B124" s="169" t="str">
        <f>INDEX(TrustCAHUB_map!$B$2:$B$139, MATCH(A124, TrustCAHUB_map!$A$2:$A$139, FALSE))</f>
        <v>Hull and East Yorkshire Hospitals NHS Trust</v>
      </c>
      <c r="C124" s="239" t="str">
        <f>INDEX(TrustCAHUB_map!$C$2:$C$139,MATCH(B124,TrustCAHUB_map!$B$2:$B$139,FALSE))</f>
        <v>Humber, Coast and Vale</v>
      </c>
      <c r="D124" s="240" t="str">
        <f>INDEX(TrustCAHUB_map!$D$2:$D$139,MATCH(B124,TrustCAHUB_map!$B$2:$B$139,FALSE))</f>
        <v>Yorkshire and Humber</v>
      </c>
      <c r="E124" s="239">
        <f ca="1">funnel_data!E118</f>
        <v>1182</v>
      </c>
      <c r="F124" s="241">
        <f ca="1">funnel_data!F118</f>
        <v>37</v>
      </c>
      <c r="G124" s="242">
        <f ca="1">funnel_data!G118</f>
        <v>3.1302876480541454E-2</v>
      </c>
      <c r="H124" s="242">
        <f ca="1">funnel_data!Y118</f>
        <v>2.2794489381011127E-2</v>
      </c>
      <c r="I124" s="242">
        <f ca="1">funnel_data!Z118</f>
        <v>4.2847893284633391E-2</v>
      </c>
      <c r="J124" s="242">
        <f ca="1">funnel_data!H118</f>
        <v>4.1856794361209183E-2</v>
      </c>
      <c r="K124" s="242">
        <f ca="1">funnel_data!I118</f>
        <v>3.1846430986447301E-2</v>
      </c>
      <c r="L124" s="242">
        <f ca="1">funnel_data!J118</f>
        <v>5.4835518668463201E-2</v>
      </c>
      <c r="M124" s="242">
        <f ca="1">funnel_data!K118</f>
        <v>2.7228461629388776E-2</v>
      </c>
      <c r="N124" s="242">
        <f ca="1">funnel_data!L118</f>
        <v>6.382844606902334E-2</v>
      </c>
      <c r="O124" s="241" t="str">
        <f t="shared" ca="1" si="4"/>
        <v/>
      </c>
      <c r="P124" s="240" t="str">
        <f t="shared" ca="1" si="5"/>
        <v/>
      </c>
      <c r="Q124" s="239">
        <f ca="1">funnel_data!P118</f>
        <v>1329</v>
      </c>
      <c r="R124" s="241">
        <f ca="1">funnel_data!Q118</f>
        <v>42</v>
      </c>
      <c r="S124" s="242">
        <f ca="1">funnel_data!R118</f>
        <v>3.160270880361174E-2</v>
      </c>
      <c r="T124" s="242">
        <f ca="1">funnel_data!AA118</f>
        <v>2.3464396753788454E-2</v>
      </c>
      <c r="U124" s="242">
        <f ca="1">funnel_data!AB118</f>
        <v>4.2441010254196401E-2</v>
      </c>
      <c r="V124" s="242">
        <f ca="1">funnel_data!S118</f>
        <v>4.2820310180952947E-2</v>
      </c>
      <c r="W124" s="242">
        <f ca="1">funnel_data!T118</f>
        <v>3.3189465148443523E-2</v>
      </c>
      <c r="X124" s="242">
        <f ca="1">funnel_data!U118</f>
        <v>5.5086579402516579E-2</v>
      </c>
      <c r="Y124" s="242">
        <f ca="1">funnel_data!V118</f>
        <v>2.8673801083769324E-2</v>
      </c>
      <c r="Z124" s="242">
        <f ca="1">funnel_data!W118</f>
        <v>6.3489944532019005E-2</v>
      </c>
      <c r="AA124" s="241" t="str">
        <f t="shared" ca="1" si="6"/>
        <v/>
      </c>
      <c r="AB124" s="240" t="str">
        <f t="shared" ca="1" si="7"/>
        <v/>
      </c>
      <c r="AC124" s="243" t="str">
        <f ca="1">funnel_data!AG118</f>
        <v>Change not statistically significant</v>
      </c>
    </row>
    <row r="125" spans="1:29" s="171" customFormat="1" ht="13.8" x14ac:dyDescent="0.3">
      <c r="A125" s="168" t="str">
        <f>funnel_data!A119</f>
        <v>RWD</v>
      </c>
      <c r="B125" s="169" t="str">
        <f>INDEX(TrustCAHUB_map!$B$2:$B$139, MATCH(A125, TrustCAHUB_map!$A$2:$A$139, FALSE))</f>
        <v>United Lincolnshire Hospitals NHS Trust</v>
      </c>
      <c r="C125" s="239" t="str">
        <f>INDEX(TrustCAHUB_map!$C$2:$C$139,MATCH(B125,TrustCAHUB_map!$B$2:$B$139,FALSE))</f>
        <v>East Midlands</v>
      </c>
      <c r="D125" s="240" t="str">
        <f>INDEX(TrustCAHUB_map!$D$2:$D$139,MATCH(B125,TrustCAHUB_map!$B$2:$B$139,FALSE))</f>
        <v>East Midlands</v>
      </c>
      <c r="E125" s="239">
        <f ca="1">funnel_data!E119</f>
        <v>1006</v>
      </c>
      <c r="F125" s="241">
        <f ca="1">funnel_data!F119</f>
        <v>30</v>
      </c>
      <c r="G125" s="242">
        <f ca="1">funnel_data!G119</f>
        <v>2.982107355864811E-2</v>
      </c>
      <c r="H125" s="242">
        <f ca="1">funnel_data!Y119</f>
        <v>2.0967459771195896E-2</v>
      </c>
      <c r="I125" s="242">
        <f ca="1">funnel_data!Z119</f>
        <v>4.2251829022164802E-2</v>
      </c>
      <c r="J125" s="242">
        <f ca="1">funnel_data!H119</f>
        <v>4.1856794361209183E-2</v>
      </c>
      <c r="K125" s="242">
        <f ca="1">funnel_data!I119</f>
        <v>3.1125565553336811E-2</v>
      </c>
      <c r="L125" s="242">
        <f ca="1">funnel_data!J119</f>
        <v>5.6073724171658547E-2</v>
      </c>
      <c r="M125" s="242">
        <f ca="1">funnel_data!K119</f>
        <v>2.6273338946070712E-2</v>
      </c>
      <c r="N125" s="242">
        <f ca="1">funnel_data!L119</f>
        <v>6.6056204255028575E-2</v>
      </c>
      <c r="O125" s="241" t="str">
        <f t="shared" ca="1" si="4"/>
        <v/>
      </c>
      <c r="P125" s="240" t="str">
        <f t="shared" ca="1" si="5"/>
        <v/>
      </c>
      <c r="Q125" s="239">
        <f ca="1">funnel_data!P119</f>
        <v>1207</v>
      </c>
      <c r="R125" s="241">
        <f ca="1">funnel_data!Q119</f>
        <v>35</v>
      </c>
      <c r="S125" s="242">
        <f ca="1">funnel_data!R119</f>
        <v>2.8997514498757249E-2</v>
      </c>
      <c r="T125" s="242">
        <f ca="1">funnel_data!AA119</f>
        <v>2.0923024412162018E-2</v>
      </c>
      <c r="U125" s="242">
        <f ca="1">funnel_data!AB119</f>
        <v>4.0060565373913226E-2</v>
      </c>
      <c r="V125" s="242">
        <f ca="1">funnel_data!S119</f>
        <v>4.2820310180952947E-2</v>
      </c>
      <c r="W125" s="242">
        <f ca="1">funnel_data!T119</f>
        <v>3.2775519958276836E-2</v>
      </c>
      <c r="X125" s="242">
        <f ca="1">funnel_data!U119</f>
        <v>5.576606035810841E-2</v>
      </c>
      <c r="Y125" s="242">
        <f ca="1">funnel_data!V119</f>
        <v>2.811674843265068E-2</v>
      </c>
      <c r="Z125" s="242">
        <f ca="1">funnel_data!W119</f>
        <v>6.4701159951056408E-2</v>
      </c>
      <c r="AA125" s="241" t="str">
        <f t="shared" ca="1" si="6"/>
        <v/>
      </c>
      <c r="AB125" s="240" t="str">
        <f t="shared" ca="1" si="7"/>
        <v/>
      </c>
      <c r="AC125" s="243" t="str">
        <f ca="1">funnel_data!AG119</f>
        <v>Change not statistically significant</v>
      </c>
    </row>
    <row r="126" spans="1:29" s="171" customFormat="1" ht="13.8" x14ac:dyDescent="0.3">
      <c r="A126" s="168" t="str">
        <f>funnel_data!A120</f>
        <v>RWE</v>
      </c>
      <c r="B126" s="169" t="str">
        <f>INDEX(TrustCAHUB_map!$B$2:$B$139, MATCH(A126, TrustCAHUB_map!$A$2:$A$139, FALSE))</f>
        <v>University Hospitals of Leicester NHS Trust</v>
      </c>
      <c r="C126" s="239" t="str">
        <f>INDEX(TrustCAHUB_map!$C$2:$C$139,MATCH(B126,TrustCAHUB_map!$B$2:$B$139,FALSE))</f>
        <v>East Midlands</v>
      </c>
      <c r="D126" s="240" t="str">
        <f>INDEX(TrustCAHUB_map!$D$2:$D$139,MATCH(B126,TrustCAHUB_map!$B$2:$B$139,FALSE))</f>
        <v>East Midlands</v>
      </c>
      <c r="E126" s="239">
        <f ca="1">funnel_data!E120</f>
        <v>2060</v>
      </c>
      <c r="F126" s="241">
        <f ca="1">funnel_data!F120</f>
        <v>92</v>
      </c>
      <c r="G126" s="242">
        <f ca="1">funnel_data!G120</f>
        <v>4.4660194174757278E-2</v>
      </c>
      <c r="H126" s="242">
        <f ca="1">funnel_data!Y120</f>
        <v>3.6556046956503559E-2</v>
      </c>
      <c r="I126" s="242">
        <f ca="1">funnel_data!Z120</f>
        <v>5.4459402906602283E-2</v>
      </c>
      <c r="J126" s="242">
        <f ca="1">funnel_data!H120</f>
        <v>4.1856794361209183E-2</v>
      </c>
      <c r="K126" s="242">
        <f ca="1">funnel_data!I120</f>
        <v>3.4027544750077493E-2</v>
      </c>
      <c r="L126" s="242">
        <f ca="1">funnel_data!J120</f>
        <v>5.1391604068408293E-2</v>
      </c>
      <c r="M126" s="242">
        <f ca="1">funnel_data!K120</f>
        <v>3.0204105784648196E-2</v>
      </c>
      <c r="N126" s="242">
        <f ca="1">funnel_data!L120</f>
        <v>5.773742121293006E-2</v>
      </c>
      <c r="O126" s="241" t="str">
        <f t="shared" ca="1" si="4"/>
        <v/>
      </c>
      <c r="P126" s="240" t="str">
        <f t="shared" ca="1" si="5"/>
        <v/>
      </c>
      <c r="Q126" s="239">
        <f ca="1">funnel_data!P120</f>
        <v>2261</v>
      </c>
      <c r="R126" s="241">
        <f ca="1">funnel_data!Q120</f>
        <v>99</v>
      </c>
      <c r="S126" s="242">
        <f ca="1">funnel_data!R120</f>
        <v>4.37859354268023E-2</v>
      </c>
      <c r="T126" s="242">
        <f ca="1">funnel_data!AA120</f>
        <v>3.6097259867492057E-2</v>
      </c>
      <c r="U126" s="242">
        <f ca="1">funnel_data!AB120</f>
        <v>5.3022205000390232E-2</v>
      </c>
      <c r="V126" s="242">
        <f ca="1">funnel_data!S120</f>
        <v>4.2820310180952947E-2</v>
      </c>
      <c r="W126" s="242">
        <f ca="1">funnel_data!T120</f>
        <v>3.5221849850588093E-2</v>
      </c>
      <c r="X126" s="242">
        <f ca="1">funnel_data!U120</f>
        <v>5.1969697071840931E-2</v>
      </c>
      <c r="Y126" s="242">
        <f ca="1">funnel_data!V120</f>
        <v>3.1473704850991477E-2</v>
      </c>
      <c r="Z126" s="242">
        <f ca="1">funnel_data!W120</f>
        <v>5.8012471667257828E-2</v>
      </c>
      <c r="AA126" s="241" t="str">
        <f t="shared" ca="1" si="6"/>
        <v/>
      </c>
      <c r="AB126" s="240" t="str">
        <f t="shared" ca="1" si="7"/>
        <v/>
      </c>
      <c r="AC126" s="243" t="str">
        <f ca="1">funnel_data!AG120</f>
        <v>Change not statistically significant</v>
      </c>
    </row>
    <row r="127" spans="1:29" s="171" customFormat="1" ht="13.8" x14ac:dyDescent="0.3">
      <c r="A127" s="168" t="str">
        <f>funnel_data!A121</f>
        <v>RWF</v>
      </c>
      <c r="B127" s="169" t="str">
        <f>INDEX(TrustCAHUB_map!$B$2:$B$139, MATCH(A127, TrustCAHUB_map!$A$2:$A$139, FALSE))</f>
        <v>Maidstone and Tunbridge Wells NHS Trust</v>
      </c>
      <c r="C127" s="239" t="str">
        <f>INDEX(TrustCAHUB_map!$C$2:$C$139,MATCH(B127,TrustCAHUB_map!$B$2:$B$139,FALSE))</f>
        <v>Kent and Medway</v>
      </c>
      <c r="D127" s="240" t="str">
        <f>INDEX(TrustCAHUB_map!$D$2:$D$139,MATCH(B127,TrustCAHUB_map!$B$2:$B$139,FALSE))</f>
        <v>South East</v>
      </c>
      <c r="E127" s="239">
        <f ca="1">funnel_data!E121</f>
        <v>1516</v>
      </c>
      <c r="F127" s="241">
        <f ca="1">funnel_data!F121</f>
        <v>76</v>
      </c>
      <c r="G127" s="242">
        <f ca="1">funnel_data!G121</f>
        <v>5.0131926121372031E-2</v>
      </c>
      <c r="H127" s="242">
        <f ca="1">funnel_data!Y121</f>
        <v>4.0239430739603871E-2</v>
      </c>
      <c r="I127" s="242">
        <f ca="1">funnel_data!Z121</f>
        <v>6.2298539860051814E-2</v>
      </c>
      <c r="J127" s="242">
        <f ca="1">funnel_data!H121</f>
        <v>4.1856794361209183E-2</v>
      </c>
      <c r="K127" s="242">
        <f ca="1">funnel_data!I121</f>
        <v>3.2880159224974309E-2</v>
      </c>
      <c r="L127" s="242">
        <f ca="1">funnel_data!J121</f>
        <v>5.3149464193141267E-2</v>
      </c>
      <c r="M127" s="242">
        <f ca="1">funnel_data!K121</f>
        <v>2.8622898232466949E-2</v>
      </c>
      <c r="N127" s="242">
        <f ca="1">funnel_data!L121</f>
        <v>6.0826281364310293E-2</v>
      </c>
      <c r="O127" s="241" t="str">
        <f t="shared" ca="1" si="4"/>
        <v/>
      </c>
      <c r="P127" s="240" t="str">
        <f t="shared" ca="1" si="5"/>
        <v/>
      </c>
      <c r="Q127" s="239">
        <f ca="1">funnel_data!P121</f>
        <v>1680</v>
      </c>
      <c r="R127" s="241">
        <f ca="1">funnel_data!Q121</f>
        <v>69</v>
      </c>
      <c r="S127" s="242">
        <f ca="1">funnel_data!R121</f>
        <v>4.1071428571428571E-2</v>
      </c>
      <c r="T127" s="242">
        <f ca="1">funnel_data!AA121</f>
        <v>3.2581810005137692E-2</v>
      </c>
      <c r="U127" s="242">
        <f ca="1">funnel_data!AB121</f>
        <v>5.1655015307403969E-2</v>
      </c>
      <c r="V127" s="242">
        <f ca="1">funnel_data!S121</f>
        <v>4.2820310180952947E-2</v>
      </c>
      <c r="W127" s="242">
        <f ca="1">funnel_data!T121</f>
        <v>3.4137239415697497E-2</v>
      </c>
      <c r="X127" s="242">
        <f ca="1">funnel_data!U121</f>
        <v>5.3589445925727681E-2</v>
      </c>
      <c r="Y127" s="242">
        <f ca="1">funnel_data!V121</f>
        <v>2.9966219614089563E-2</v>
      </c>
      <c r="Z127" s="242">
        <f ca="1">funnel_data!W121</f>
        <v>6.0842361689374395E-2</v>
      </c>
      <c r="AA127" s="241" t="str">
        <f t="shared" ca="1" si="6"/>
        <v/>
      </c>
      <c r="AB127" s="240" t="str">
        <f t="shared" ca="1" si="7"/>
        <v/>
      </c>
      <c r="AC127" s="243" t="str">
        <f ca="1">funnel_data!AG121</f>
        <v>Change not statistically significant</v>
      </c>
    </row>
    <row r="128" spans="1:29" s="171" customFormat="1" ht="13.8" x14ac:dyDescent="0.3">
      <c r="A128" s="168" t="str">
        <f>funnel_data!A122</f>
        <v>RWG</v>
      </c>
      <c r="B128" s="169" t="str">
        <f>INDEX(TrustCAHUB_map!$B$2:$B$139, MATCH(A128, TrustCAHUB_map!$A$2:$A$139, FALSE))</f>
        <v>West Hertfordshire Hospitals NHS Trust</v>
      </c>
      <c r="C128" s="239" t="str">
        <f>INDEX(TrustCAHUB_map!$C$2:$C$139,MATCH(B128,TrustCAHUB_map!$B$2:$B$139,FALSE))</f>
        <v>East of England</v>
      </c>
      <c r="D128" s="240" t="str">
        <f>INDEX(TrustCAHUB_map!$D$2:$D$139,MATCH(B128,TrustCAHUB_map!$B$2:$B$139,FALSE))</f>
        <v>East of England</v>
      </c>
      <c r="E128" s="239">
        <f ca="1">funnel_data!E122</f>
        <v>122</v>
      </c>
      <c r="F128" s="241">
        <f ca="1">funnel_data!F122</f>
        <v>7</v>
      </c>
      <c r="G128" s="242">
        <f ca="1">funnel_data!G122</f>
        <v>5.737704918032787E-2</v>
      </c>
      <c r="H128" s="242">
        <f ca="1">funnel_data!Y122</f>
        <v>2.8068442413536412E-2</v>
      </c>
      <c r="I128" s="242">
        <f ca="1">funnel_data!Z122</f>
        <v>0.11370883025870446</v>
      </c>
      <c r="J128" s="242">
        <f ca="1">funnel_data!H122</f>
        <v>4.1856794361209183E-2</v>
      </c>
      <c r="K128" s="242">
        <f ca="1">funnel_data!I122</f>
        <v>1.8161169560570966E-2</v>
      </c>
      <c r="L128" s="242">
        <f ca="1">funnel_data!J122</f>
        <v>9.3524138192469686E-2</v>
      </c>
      <c r="M128" s="242">
        <f ca="1">funnel_data!K122</f>
        <v>1.173181729258139E-2</v>
      </c>
      <c r="N128" s="242">
        <f ca="1">funnel_data!L122</f>
        <v>0.13849618430011323</v>
      </c>
      <c r="O128" s="241" t="str">
        <f t="shared" ca="1" si="4"/>
        <v/>
      </c>
      <c r="P128" s="240" t="str">
        <f t="shared" ca="1" si="5"/>
        <v/>
      </c>
      <c r="Q128" s="239">
        <f ca="1">funnel_data!P122</f>
        <v>146</v>
      </c>
      <c r="R128" s="241">
        <f ca="1">funnel_data!Q122</f>
        <v>12</v>
      </c>
      <c r="S128" s="242">
        <f ca="1">funnel_data!R122</f>
        <v>8.2191780821917804E-2</v>
      </c>
      <c r="T128" s="242">
        <f ca="1">funnel_data!AA122</f>
        <v>4.7640729214994931E-2</v>
      </c>
      <c r="U128" s="242">
        <f ca="1">funnel_data!AB122</f>
        <v>0.13816538239000653</v>
      </c>
      <c r="V128" s="242">
        <f ca="1">funnel_data!S122</f>
        <v>4.2820310180952947E-2</v>
      </c>
      <c r="W128" s="242">
        <f ca="1">funnel_data!T122</f>
        <v>2.0071228313232787E-2</v>
      </c>
      <c r="X128" s="242">
        <f ca="1">funnel_data!U122</f>
        <v>8.9011500200332591E-2</v>
      </c>
      <c r="Y128" s="242">
        <f ca="1">funnel_data!V122</f>
        <v>1.3406964965908992E-2</v>
      </c>
      <c r="Z128" s="242">
        <f ca="1">funnel_data!W122</f>
        <v>0.12836713175647946</v>
      </c>
      <c r="AA128" s="241" t="str">
        <f t="shared" ca="1" si="6"/>
        <v/>
      </c>
      <c r="AB128" s="240" t="str">
        <f t="shared" ca="1" si="7"/>
        <v/>
      </c>
      <c r="AC128" s="243" t="str">
        <f ca="1">funnel_data!AG122</f>
        <v>Change not statistically significant</v>
      </c>
    </row>
    <row r="129" spans="1:29" s="171" customFormat="1" ht="13.8" x14ac:dyDescent="0.3">
      <c r="A129" s="168" t="str">
        <f>funnel_data!A123</f>
        <v>RWH</v>
      </c>
      <c r="B129" s="169" t="str">
        <f>INDEX(TrustCAHUB_map!$B$2:$B$139, MATCH(A129, TrustCAHUB_map!$A$2:$A$139, FALSE))</f>
        <v>East and North Hertfordshire NHS Trust</v>
      </c>
      <c r="C129" s="239" t="str">
        <f>INDEX(TrustCAHUB_map!$C$2:$C$139,MATCH(B129,TrustCAHUB_map!$B$2:$B$139,FALSE))</f>
        <v>East of England</v>
      </c>
      <c r="D129" s="240" t="str">
        <f>INDEX(TrustCAHUB_map!$D$2:$D$139,MATCH(B129,TrustCAHUB_map!$B$2:$B$139,FALSE))</f>
        <v>East of England</v>
      </c>
      <c r="E129" s="239">
        <f ca="1">funnel_data!E123</f>
        <v>2126</v>
      </c>
      <c r="F129" s="241">
        <f ca="1">funnel_data!F123</f>
        <v>90</v>
      </c>
      <c r="G129" s="242">
        <f ca="1">funnel_data!G123</f>
        <v>4.2333019755409221E-2</v>
      </c>
      <c r="H129" s="242">
        <f ca="1">funnel_data!Y123</f>
        <v>3.4567647214476867E-2</v>
      </c>
      <c r="I129" s="242">
        <f ca="1">funnel_data!Z123</f>
        <v>5.1749321618728313E-2</v>
      </c>
      <c r="J129" s="242">
        <f ca="1">funnel_data!H123</f>
        <v>4.1856794361209183E-2</v>
      </c>
      <c r="K129" s="242">
        <f ca="1">funnel_data!I123</f>
        <v>3.4137975203085681E-2</v>
      </c>
      <c r="L129" s="242">
        <f ca="1">funnel_data!J123</f>
        <v>5.1228321343972753E-2</v>
      </c>
      <c r="M129" s="242">
        <f ca="1">funnel_data!K123</f>
        <v>3.0358113240093992E-2</v>
      </c>
      <c r="N129" s="242">
        <f ca="1">funnel_data!L123</f>
        <v>5.7452747646684871E-2</v>
      </c>
      <c r="O129" s="241" t="str">
        <f t="shared" ca="1" si="4"/>
        <v/>
      </c>
      <c r="P129" s="240" t="str">
        <f t="shared" ca="1" si="5"/>
        <v/>
      </c>
      <c r="Q129" s="239">
        <f ca="1">funnel_data!P123</f>
        <v>2321</v>
      </c>
      <c r="R129" s="241">
        <f ca="1">funnel_data!Q123</f>
        <v>82</v>
      </c>
      <c r="S129" s="242">
        <f ca="1">funnel_data!R123</f>
        <v>3.5329599310641967E-2</v>
      </c>
      <c r="T129" s="242">
        <f ca="1">funnel_data!AA123</f>
        <v>2.8553921438340995E-2</v>
      </c>
      <c r="U129" s="242">
        <f ca="1">funnel_data!AB123</f>
        <v>4.3640876268782595E-2</v>
      </c>
      <c r="V129" s="242">
        <f ca="1">funnel_data!S123</f>
        <v>4.2820310180952947E-2</v>
      </c>
      <c r="W129" s="242">
        <f ca="1">funnel_data!T123</f>
        <v>3.5311515537628742E-2</v>
      </c>
      <c r="X129" s="242">
        <f ca="1">funnel_data!U123</f>
        <v>5.1840004746584845E-2</v>
      </c>
      <c r="Y129" s="242">
        <f ca="1">funnel_data!V123</f>
        <v>3.1599667350613279E-2</v>
      </c>
      <c r="Z129" s="242">
        <f ca="1">funnel_data!W123</f>
        <v>5.7787505312273467E-2</v>
      </c>
      <c r="AA129" s="241" t="str">
        <f t="shared" ca="1" si="6"/>
        <v/>
      </c>
      <c r="AB129" s="240" t="str">
        <f t="shared" ca="1" si="7"/>
        <v/>
      </c>
      <c r="AC129" s="243" t="str">
        <f ca="1">funnel_data!AG123</f>
        <v>Change not statistically significant</v>
      </c>
    </row>
    <row r="130" spans="1:29" s="171" customFormat="1" ht="13.8" x14ac:dyDescent="0.3">
      <c r="A130" s="168" t="str">
        <f>funnel_data!A124</f>
        <v>RWJ</v>
      </c>
      <c r="B130" s="169" t="str">
        <f>INDEX(TrustCAHUB_map!$B$2:$B$139, MATCH(A130, TrustCAHUB_map!$A$2:$A$139, FALSE))</f>
        <v>Stockport NHS Foundation Trust</v>
      </c>
      <c r="C130" s="239" t="str">
        <f>INDEX(TrustCAHUB_map!$C$2:$C$139,MATCH(B130,TrustCAHUB_map!$B$2:$B$139,FALSE))</f>
        <v>Greater Manchester</v>
      </c>
      <c r="D130" s="240" t="str">
        <f>INDEX(TrustCAHUB_map!$D$2:$D$139,MATCH(B130,TrustCAHUB_map!$B$2:$B$139,FALSE))</f>
        <v>North West</v>
      </c>
      <c r="E130" s="239">
        <f ca="1">funnel_data!E124</f>
        <v>48</v>
      </c>
      <c r="F130" s="241">
        <f ca="1">funnel_data!F124</f>
        <v>0</v>
      </c>
      <c r="G130" s="242">
        <f ca="1">funnel_data!G124</f>
        <v>0</v>
      </c>
      <c r="H130" s="242">
        <f ca="1">funnel_data!Y124</f>
        <v>0</v>
      </c>
      <c r="I130" s="242">
        <f ca="1">funnel_data!Z124</f>
        <v>7.4100129666117467E-2</v>
      </c>
      <c r="J130" s="242">
        <f ca="1">funnel_data!H124</f>
        <v>4.1856794361209183E-2</v>
      </c>
      <c r="K130" s="242">
        <f ca="1">funnel_data!I124</f>
        <v>1.1584544552384664E-2</v>
      </c>
      <c r="L130" s="242">
        <f ca="1">funnel_data!J124</f>
        <v>0.1400282964609344</v>
      </c>
      <c r="M130" s="242">
        <f ca="1">funnel_data!K124</f>
        <v>6.3704063639879903E-3</v>
      </c>
      <c r="N130" s="242">
        <f ca="1">funnel_data!L124</f>
        <v>0.22938536828553793</v>
      </c>
      <c r="O130" s="241" t="str">
        <f t="shared" ca="1" si="4"/>
        <v/>
      </c>
      <c r="P130" s="240" t="str">
        <f t="shared" ca="1" si="5"/>
        <v>&lt;Lower 3SD Limit</v>
      </c>
      <c r="Q130" s="239">
        <f ca="1">funnel_data!P124</f>
        <v>61</v>
      </c>
      <c r="R130" s="241">
        <f ca="1">funnel_data!Q124</f>
        <v>1</v>
      </c>
      <c r="S130" s="242">
        <f ca="1">funnel_data!R124</f>
        <v>1.6393442622950821E-2</v>
      </c>
      <c r="T130" s="242">
        <f ca="1">funnel_data!AA124</f>
        <v>2.8997307992998252E-3</v>
      </c>
      <c r="U130" s="242">
        <f ca="1">funnel_data!AB124</f>
        <v>8.7188600446415812E-2</v>
      </c>
      <c r="V130" s="242">
        <f ca="1">funnel_data!S124</f>
        <v>4.2820310180952947E-2</v>
      </c>
      <c r="W130" s="242">
        <f ca="1">funnel_data!T124</f>
        <v>1.3675125646671244E-2</v>
      </c>
      <c r="X130" s="242">
        <f ca="1">funnel_data!U124</f>
        <v>0.12613755389973505</v>
      </c>
      <c r="Y130" s="242">
        <f ca="1">funnel_data!V124</f>
        <v>7.8664252000142879E-3</v>
      </c>
      <c r="Z130" s="242">
        <f ca="1">funnel_data!W124</f>
        <v>0.20153900242442205</v>
      </c>
      <c r="AA130" s="241" t="str">
        <f t="shared" ca="1" si="6"/>
        <v/>
      </c>
      <c r="AB130" s="240" t="str">
        <f t="shared" ca="1" si="7"/>
        <v/>
      </c>
      <c r="AC130" s="243" t="str">
        <f ca="1">funnel_data!AG124</f>
        <v>Numbers too small for z-test</v>
      </c>
    </row>
    <row r="131" spans="1:29" s="171" customFormat="1" ht="13.8" x14ac:dyDescent="0.3">
      <c r="A131" s="168" t="str">
        <f>funnel_data!A125</f>
        <v>RWP</v>
      </c>
      <c r="B131" s="169" t="str">
        <f>INDEX(TrustCAHUB_map!$B$2:$B$139, MATCH(A131, TrustCAHUB_map!$A$2:$A$139, FALSE))</f>
        <v>Worcestershire Acute Hospitals NHS Trust</v>
      </c>
      <c r="C131" s="239" t="str">
        <f>INDEX(TrustCAHUB_map!$C$2:$C$139,MATCH(B131,TrustCAHUB_map!$B$2:$B$139,FALSE))</f>
        <v>West Midlands</v>
      </c>
      <c r="D131" s="240" t="str">
        <f>INDEX(TrustCAHUB_map!$D$2:$D$139,MATCH(B131,TrustCAHUB_map!$B$2:$B$139,FALSE))</f>
        <v>West Midlands</v>
      </c>
      <c r="E131" s="239">
        <f ca="1">funnel_data!E125</f>
        <v>761</v>
      </c>
      <c r="F131" s="241">
        <f ca="1">funnel_data!F125</f>
        <v>30</v>
      </c>
      <c r="G131" s="242">
        <f ca="1">funnel_data!G125</f>
        <v>3.9421813403416557E-2</v>
      </c>
      <c r="H131" s="242">
        <f ca="1">funnel_data!Y125</f>
        <v>2.7751385851253352E-2</v>
      </c>
      <c r="I131" s="242">
        <f ca="1">funnel_data!Z125</f>
        <v>5.5718800138835366E-2</v>
      </c>
      <c r="J131" s="242">
        <f ca="1">funnel_data!H125</f>
        <v>4.1856794361209183E-2</v>
      </c>
      <c r="K131" s="242">
        <f ca="1">funnel_data!I125</f>
        <v>2.9779778525676141E-2</v>
      </c>
      <c r="L131" s="242">
        <f ca="1">funnel_data!J125</f>
        <v>5.8536078009533747E-2</v>
      </c>
      <c r="M131" s="242">
        <f ca="1">funnel_data!K125</f>
        <v>2.4529057059458702E-2</v>
      </c>
      <c r="N131" s="242">
        <f ca="1">funnel_data!L125</f>
        <v>7.053997178979543E-2</v>
      </c>
      <c r="O131" s="241" t="str">
        <f t="shared" ca="1" si="4"/>
        <v/>
      </c>
      <c r="P131" s="240" t="str">
        <f t="shared" ca="1" si="5"/>
        <v/>
      </c>
      <c r="Q131" s="239">
        <f ca="1">funnel_data!P125</f>
        <v>1068</v>
      </c>
      <c r="R131" s="241">
        <f ca="1">funnel_data!Q125</f>
        <v>64</v>
      </c>
      <c r="S131" s="242">
        <f ca="1">funnel_data!R125</f>
        <v>5.9925093632958802E-2</v>
      </c>
      <c r="T131" s="242">
        <f ca="1">funnel_data!AA125</f>
        <v>4.7205885555331902E-2</v>
      </c>
      <c r="U131" s="242">
        <f ca="1">funnel_data!AB125</f>
        <v>7.5798741421641197E-2</v>
      </c>
      <c r="V131" s="242">
        <f ca="1">funnel_data!S125</f>
        <v>4.2820310180952947E-2</v>
      </c>
      <c r="W131" s="242">
        <f ca="1">funnel_data!T125</f>
        <v>3.2228358646658184E-2</v>
      </c>
      <c r="X131" s="242">
        <f ca="1">funnel_data!U125</f>
        <v>5.6689427849513925E-2</v>
      </c>
      <c r="Y131" s="242">
        <f ca="1">funnel_data!V125</f>
        <v>2.7387442364864518E-2</v>
      </c>
      <c r="Z131" s="242">
        <f ca="1">funnel_data!W125</f>
        <v>6.6356310434186661E-2</v>
      </c>
      <c r="AA131" s="241" t="str">
        <f t="shared" ca="1" si="6"/>
        <v/>
      </c>
      <c r="AB131" s="240" t="str">
        <f t="shared" ca="1" si="7"/>
        <v/>
      </c>
      <c r="AC131" s="243" t="str">
        <f ca="1">funnel_data!AG125</f>
        <v>Change not statistically significant</v>
      </c>
    </row>
    <row r="132" spans="1:29" s="171" customFormat="1" ht="13.8" x14ac:dyDescent="0.3">
      <c r="A132" s="168" t="str">
        <f>funnel_data!A126</f>
        <v>RWW</v>
      </c>
      <c r="B132" s="169" t="str">
        <f>INDEX(TrustCAHUB_map!$B$2:$B$139, MATCH(A132, TrustCAHUB_map!$A$2:$A$139, FALSE))</f>
        <v>Warrington and Halton Hospitals NHS Foundation Trust</v>
      </c>
      <c r="C132" s="239" t="str">
        <f>INDEX(TrustCAHUB_map!$C$2:$C$139,MATCH(B132,TrustCAHUB_map!$B$2:$B$139,FALSE))</f>
        <v>Cheshire and Merseyside</v>
      </c>
      <c r="D132" s="240" t="str">
        <f>INDEX(TrustCAHUB_map!$D$2:$D$139,MATCH(B132,TrustCAHUB_map!$B$2:$B$139,FALSE))</f>
        <v>North West</v>
      </c>
      <c r="E132" s="239">
        <f ca="1">funnel_data!E126</f>
        <v>109</v>
      </c>
      <c r="F132" s="241">
        <f ca="1">funnel_data!F126</f>
        <v>1</v>
      </c>
      <c r="G132" s="242">
        <f ca="1">funnel_data!G126</f>
        <v>9.1743119266055051E-3</v>
      </c>
      <c r="H132" s="242">
        <f ca="1">funnel_data!Y126</f>
        <v>1.6213312925450951E-3</v>
      </c>
      <c r="I132" s="242">
        <f ca="1">funnel_data!Z126</f>
        <v>5.0145624591783226E-2</v>
      </c>
      <c r="J132" s="242">
        <f ca="1">funnel_data!H126</f>
        <v>4.1856794361209183E-2</v>
      </c>
      <c r="K132" s="242">
        <f ca="1">funnel_data!I126</f>
        <v>1.7346485732320237E-2</v>
      </c>
      <c r="L132" s="242">
        <f ca="1">funnel_data!J126</f>
        <v>9.7561324603084462E-2</v>
      </c>
      <c r="M132" s="242">
        <f ca="1">funnel_data!K126</f>
        <v>1.0993541019624509E-2</v>
      </c>
      <c r="N132" s="242">
        <f ca="1">funnel_data!L126</f>
        <v>0.14652836365340313</v>
      </c>
      <c r="O132" s="241" t="str">
        <f t="shared" ca="1" si="4"/>
        <v/>
      </c>
      <c r="P132" s="240" t="str">
        <f t="shared" ca="1" si="5"/>
        <v>&lt;Lower 3SD Limit</v>
      </c>
      <c r="Q132" s="239">
        <f ca="1">funnel_data!P126</f>
        <v>111</v>
      </c>
      <c r="R132" s="241">
        <f ca="1">funnel_data!Q126</f>
        <v>4</v>
      </c>
      <c r="S132" s="242">
        <f ca="1">funnel_data!R126</f>
        <v>3.6036036036036036E-2</v>
      </c>
      <c r="T132" s="242">
        <f ca="1">funnel_data!AA126</f>
        <v>1.410130250923179E-2</v>
      </c>
      <c r="U132" s="242">
        <f ca="1">funnel_data!AB126</f>
        <v>8.9010055899952076E-2</v>
      </c>
      <c r="V132" s="242">
        <f ca="1">funnel_data!S126</f>
        <v>4.2820310180952947E-2</v>
      </c>
      <c r="W132" s="242">
        <f ca="1">funnel_data!T126</f>
        <v>1.8051825796246177E-2</v>
      </c>
      <c r="X132" s="242">
        <f ca="1">funnel_data!U126</f>
        <v>9.8175298000109448E-2</v>
      </c>
      <c r="Y132" s="242">
        <f ca="1">funnel_data!V126</f>
        <v>1.1520411007744598E-2</v>
      </c>
      <c r="Z132" s="242">
        <f ca="1">funnel_data!W126</f>
        <v>0.14655134223566341</v>
      </c>
      <c r="AA132" s="241" t="str">
        <f t="shared" ca="1" si="6"/>
        <v/>
      </c>
      <c r="AB132" s="240" t="str">
        <f t="shared" ca="1" si="7"/>
        <v/>
      </c>
      <c r="AC132" s="243" t="str">
        <f ca="1">funnel_data!AG126</f>
        <v>Numbers too small for z-test</v>
      </c>
    </row>
    <row r="133" spans="1:29" s="171" customFormat="1" ht="13.8" x14ac:dyDescent="0.3">
      <c r="A133" s="168" t="str">
        <f>funnel_data!A127</f>
        <v>RWY</v>
      </c>
      <c r="B133" s="169" t="str">
        <f>INDEX(TrustCAHUB_map!$B$2:$B$139, MATCH(A133, TrustCAHUB_map!$A$2:$A$139, FALSE))</f>
        <v>Calderdale and Huddersfield NHS Foundation Trust</v>
      </c>
      <c r="C133" s="239" t="str">
        <f>INDEX(TrustCAHUB_map!$C$2:$C$139,MATCH(B133,TrustCAHUB_map!$B$2:$B$139,FALSE))</f>
        <v>West Yorkshire</v>
      </c>
      <c r="D133" s="240" t="str">
        <f>INDEX(TrustCAHUB_map!$D$2:$D$139,MATCH(B133,TrustCAHUB_map!$B$2:$B$139,FALSE))</f>
        <v>Yorkshire and Humber</v>
      </c>
      <c r="E133" s="239">
        <f ca="1">funnel_data!E127</f>
        <v>810</v>
      </c>
      <c r="F133" s="241">
        <f ca="1">funnel_data!F127</f>
        <v>54</v>
      </c>
      <c r="G133" s="242">
        <f ca="1">funnel_data!G127</f>
        <v>6.6666666666666666E-2</v>
      </c>
      <c r="H133" s="242">
        <f ca="1">funnel_data!Y127</f>
        <v>5.1452801360504521E-2</v>
      </c>
      <c r="I133" s="242">
        <f ca="1">funnel_data!Z127</f>
        <v>8.5971334026698806E-2</v>
      </c>
      <c r="J133" s="242">
        <f ca="1">funnel_data!H127</f>
        <v>4.1856794361209183E-2</v>
      </c>
      <c r="K133" s="242">
        <f ca="1">funnel_data!I127</f>
        <v>3.0091544057316233E-2</v>
      </c>
      <c r="L133" s="242">
        <f ca="1">funnel_data!J127</f>
        <v>5.794721786534645E-2</v>
      </c>
      <c r="M133" s="242">
        <f ca="1">funnel_data!K127</f>
        <v>2.4928582554110602E-2</v>
      </c>
      <c r="N133" s="242">
        <f ca="1">funnel_data!L127</f>
        <v>6.9461516373848592E-2</v>
      </c>
      <c r="O133" s="241" t="str">
        <f t="shared" ca="1" si="4"/>
        <v/>
      </c>
      <c r="P133" s="240" t="str">
        <f t="shared" ca="1" si="5"/>
        <v/>
      </c>
      <c r="Q133" s="239">
        <f ca="1">funnel_data!P127</f>
        <v>814</v>
      </c>
      <c r="R133" s="241">
        <f ca="1">funnel_data!Q127</f>
        <v>42</v>
      </c>
      <c r="S133" s="242">
        <f ca="1">funnel_data!R127</f>
        <v>5.1597051597051594E-2</v>
      </c>
      <c r="T133" s="242">
        <f ca="1">funnel_data!AA127</f>
        <v>3.83968222957385E-2</v>
      </c>
      <c r="U133" s="242">
        <f ca="1">funnel_data!AB127</f>
        <v>6.9009641234930641E-2</v>
      </c>
      <c r="V133" s="242">
        <f ca="1">funnel_data!S127</f>
        <v>4.2820310180952947E-2</v>
      </c>
      <c r="W133" s="242">
        <f ca="1">funnel_data!T127</f>
        <v>3.0927270878633523E-2</v>
      </c>
      <c r="X133" s="242">
        <f ca="1">funnel_data!U127</f>
        <v>5.9008316861818171E-2</v>
      </c>
      <c r="Y133" s="242">
        <f ca="1">funnel_data!V127</f>
        <v>2.5685837041514639E-2</v>
      </c>
      <c r="Z133" s="242">
        <f ca="1">funnel_data!W127</f>
        <v>7.0557092854723752E-2</v>
      </c>
      <c r="AA133" s="241" t="str">
        <f t="shared" ca="1" si="6"/>
        <v/>
      </c>
      <c r="AB133" s="240" t="str">
        <f t="shared" ca="1" si="7"/>
        <v/>
      </c>
      <c r="AC133" s="243" t="str">
        <f ca="1">funnel_data!AG127</f>
        <v>Change not statistically significant</v>
      </c>
    </row>
    <row r="134" spans="1:29" s="171" customFormat="1" ht="13.8" x14ac:dyDescent="0.3">
      <c r="A134" s="168" t="str">
        <f>funnel_data!A128</f>
        <v>RX1</v>
      </c>
      <c r="B134" s="169" t="str">
        <f>INDEX(TrustCAHUB_map!$B$2:$B$139, MATCH(A134, TrustCAHUB_map!$A$2:$A$139, FALSE))</f>
        <v>Nottingham University Hospitals NHS Trust</v>
      </c>
      <c r="C134" s="239" t="str">
        <f>INDEX(TrustCAHUB_map!$C$2:$C$139,MATCH(B134,TrustCAHUB_map!$B$2:$B$139,FALSE))</f>
        <v>East Midlands</v>
      </c>
      <c r="D134" s="240" t="str">
        <f>INDEX(TrustCAHUB_map!$D$2:$D$139,MATCH(B134,TrustCAHUB_map!$B$2:$B$139,FALSE))</f>
        <v>East Midlands</v>
      </c>
      <c r="E134" s="239">
        <f ca="1">funnel_data!E128</f>
        <v>2449</v>
      </c>
      <c r="F134" s="241">
        <f ca="1">funnel_data!F128</f>
        <v>148</v>
      </c>
      <c r="G134" s="242">
        <f ca="1">funnel_data!G128</f>
        <v>6.0432829726418946E-2</v>
      </c>
      <c r="H134" s="242">
        <f ca="1">funnel_data!Y128</f>
        <v>5.166610824810091E-2</v>
      </c>
      <c r="I134" s="242">
        <f ca="1">funnel_data!Z128</f>
        <v>7.0576386366636809E-2</v>
      </c>
      <c r="J134" s="242">
        <f ca="1">funnel_data!H128</f>
        <v>4.1856794361209183E-2</v>
      </c>
      <c r="K134" s="242">
        <f ca="1">funnel_data!I128</f>
        <v>3.4616545902112342E-2</v>
      </c>
      <c r="L134" s="242">
        <f ca="1">funnel_data!J128</f>
        <v>5.0532115463221054E-2</v>
      </c>
      <c r="M134" s="242">
        <f ca="1">funnel_data!K128</f>
        <v>3.1029181814696827E-2</v>
      </c>
      <c r="N134" s="242">
        <f ca="1">funnel_data!L128</f>
        <v>5.6243386474212079E-2</v>
      </c>
      <c r="O134" s="241" t="str">
        <f t="shared" ca="1" si="4"/>
        <v>&gt;Upper 3SD Limit</v>
      </c>
      <c r="P134" s="240" t="str">
        <f t="shared" ca="1" si="5"/>
        <v/>
      </c>
      <c r="Q134" s="239">
        <f ca="1">funnel_data!P128</f>
        <v>2758</v>
      </c>
      <c r="R134" s="241">
        <f ca="1">funnel_data!Q128</f>
        <v>119</v>
      </c>
      <c r="S134" s="242">
        <f ca="1">funnel_data!R128</f>
        <v>4.3147208121827409E-2</v>
      </c>
      <c r="T134" s="242">
        <f ca="1">funnel_data!AA128</f>
        <v>3.6178172984259453E-2</v>
      </c>
      <c r="U134" s="242">
        <f ca="1">funnel_data!AB128</f>
        <v>5.1387120833858692E-2</v>
      </c>
      <c r="V134" s="242">
        <f ca="1">funnel_data!S128</f>
        <v>4.2820310180952947E-2</v>
      </c>
      <c r="W134" s="242">
        <f ca="1">funnel_data!T128</f>
        <v>3.5878949922742313E-2</v>
      </c>
      <c r="X134" s="242">
        <f ca="1">funnel_data!U128</f>
        <v>5.1033504056564982E-2</v>
      </c>
      <c r="Y134" s="242">
        <f ca="1">funnel_data!V128</f>
        <v>3.2401469213096487E-2</v>
      </c>
      <c r="Z134" s="242">
        <f ca="1">funnel_data!W128</f>
        <v>5.6394117480858159E-2</v>
      </c>
      <c r="AA134" s="241" t="str">
        <f t="shared" ca="1" si="6"/>
        <v/>
      </c>
      <c r="AB134" s="240" t="str">
        <f t="shared" ca="1" si="7"/>
        <v/>
      </c>
      <c r="AC134" s="243" t="str">
        <f ca="1">funnel_data!AG128</f>
        <v>Decreased</v>
      </c>
    </row>
    <row r="135" spans="1:29" s="171" customFormat="1" ht="13.8" x14ac:dyDescent="0.3">
      <c r="A135" s="168" t="str">
        <f>funnel_data!A129</f>
        <v>RXC</v>
      </c>
      <c r="B135" s="169" t="str">
        <f>INDEX(TrustCAHUB_map!$B$2:$B$139, MATCH(A135, TrustCAHUB_map!$A$2:$A$139, FALSE))</f>
        <v>East Sussex Healthcare NHS Trust</v>
      </c>
      <c r="C135" s="239" t="str">
        <f>INDEX(TrustCAHUB_map!$C$2:$C$139,MATCH(B135,TrustCAHUB_map!$B$2:$B$139,FALSE))</f>
        <v>Surrey and Sussex</v>
      </c>
      <c r="D135" s="240" t="str">
        <f>INDEX(TrustCAHUB_map!$D$2:$D$139,MATCH(B135,TrustCAHUB_map!$B$2:$B$139,FALSE))</f>
        <v>South East</v>
      </c>
      <c r="E135" s="239">
        <f ca="1">funnel_data!E129</f>
        <v>911</v>
      </c>
      <c r="F135" s="241">
        <f ca="1">funnel_data!F129</f>
        <v>48</v>
      </c>
      <c r="G135" s="242">
        <f ca="1">funnel_data!G129</f>
        <v>5.2689352360043906E-2</v>
      </c>
      <c r="H135" s="242">
        <f ca="1">funnel_data!Y129</f>
        <v>3.9969151704451644E-2</v>
      </c>
      <c r="I135" s="242">
        <f ca="1">funnel_data!Z129</f>
        <v>6.9166106495803056E-2</v>
      </c>
      <c r="J135" s="242">
        <f ca="1">funnel_data!H129</f>
        <v>4.1856794361209183E-2</v>
      </c>
      <c r="K135" s="242">
        <f ca="1">funnel_data!I129</f>
        <v>3.0661592099926107E-2</v>
      </c>
      <c r="L135" s="242">
        <f ca="1">funnel_data!J129</f>
        <v>5.6899663669513253E-2</v>
      </c>
      <c r="M135" s="242">
        <f ca="1">funnel_data!K129</f>
        <v>2.5666220564759847E-2</v>
      </c>
      <c r="N135" s="242">
        <f ca="1">funnel_data!L129</f>
        <v>6.755248266658373E-2</v>
      </c>
      <c r="O135" s="241" t="str">
        <f t="shared" ca="1" si="4"/>
        <v/>
      </c>
      <c r="P135" s="240" t="str">
        <f t="shared" ca="1" si="5"/>
        <v/>
      </c>
      <c r="Q135" s="239">
        <f ca="1">funnel_data!P129</f>
        <v>959</v>
      </c>
      <c r="R135" s="241">
        <f ca="1">funnel_data!Q129</f>
        <v>56</v>
      </c>
      <c r="S135" s="242">
        <f ca="1">funnel_data!R129</f>
        <v>5.8394160583941604E-2</v>
      </c>
      <c r="T135" s="242">
        <f ca="1">funnel_data!AA129</f>
        <v>4.5240424220212461E-2</v>
      </c>
      <c r="U135" s="242">
        <f ca="1">funnel_data!AB129</f>
        <v>7.5071655987238181E-2</v>
      </c>
      <c r="V135" s="242">
        <f ca="1">funnel_data!S129</f>
        <v>4.2820310180952947E-2</v>
      </c>
      <c r="W135" s="242">
        <f ca="1">funnel_data!T129</f>
        <v>3.1727021269919199E-2</v>
      </c>
      <c r="X135" s="242">
        <f ca="1">funnel_data!U129</f>
        <v>5.7561761980687909E-2</v>
      </c>
      <c r="Y135" s="242">
        <f ca="1">funnel_data!V129</f>
        <v>2.6726302110900158E-2</v>
      </c>
      <c r="Z135" s="242">
        <f ca="1">funnel_data!W129</f>
        <v>6.7929372675790869E-2</v>
      </c>
      <c r="AA135" s="241" t="str">
        <f t="shared" ca="1" si="6"/>
        <v/>
      </c>
      <c r="AB135" s="240" t="str">
        <f t="shared" ca="1" si="7"/>
        <v/>
      </c>
      <c r="AC135" s="243" t="str">
        <f ca="1">funnel_data!AG129</f>
        <v>Change not statistically significant</v>
      </c>
    </row>
    <row r="136" spans="1:29" s="171" customFormat="1" ht="13.8" x14ac:dyDescent="0.3">
      <c r="A136" s="168" t="str">
        <f>funnel_data!A130</f>
        <v>RXF</v>
      </c>
      <c r="B136" s="169" t="str">
        <f>INDEX(TrustCAHUB_map!$B$2:$B$139, MATCH(A136, TrustCAHUB_map!$A$2:$A$139, FALSE))</f>
        <v>Mid Yorkshire Hospitals NHS Trust</v>
      </c>
      <c r="C136" s="239" t="str">
        <f>INDEX(TrustCAHUB_map!$C$2:$C$139,MATCH(B136,TrustCAHUB_map!$B$2:$B$139,FALSE))</f>
        <v>West Yorkshire</v>
      </c>
      <c r="D136" s="240" t="str">
        <f>INDEX(TrustCAHUB_map!$D$2:$D$139,MATCH(B136,TrustCAHUB_map!$B$2:$B$139,FALSE))</f>
        <v>Yorkshire and Humber</v>
      </c>
      <c r="E136" s="239">
        <f ca="1">funnel_data!E130</f>
        <v>898</v>
      </c>
      <c r="F136" s="241">
        <f ca="1">funnel_data!F130</f>
        <v>57</v>
      </c>
      <c r="G136" s="242">
        <f ca="1">funnel_data!G130</f>
        <v>6.347438752783964E-2</v>
      </c>
      <c r="H136" s="242">
        <f ca="1">funnel_data!Y130</f>
        <v>4.9312896537918753E-2</v>
      </c>
      <c r="I136" s="242">
        <f ca="1">funnel_data!Z130</f>
        <v>8.1354703258159813E-2</v>
      </c>
      <c r="J136" s="242">
        <f ca="1">funnel_data!H130</f>
        <v>4.1856794361209183E-2</v>
      </c>
      <c r="K136" s="242">
        <f ca="1">funnel_data!I130</f>
        <v>3.0593059454205145E-2</v>
      </c>
      <c r="L136" s="242">
        <f ca="1">funnel_data!J130</f>
        <v>5.7023660236627131E-2</v>
      </c>
      <c r="M136" s="242">
        <f ca="1">funnel_data!K130</f>
        <v>2.5577055231168044E-2</v>
      </c>
      <c r="N136" s="242">
        <f ca="1">funnel_data!L130</f>
        <v>6.7777802018154545E-2</v>
      </c>
      <c r="O136" s="241" t="str">
        <f t="shared" ca="1" si="4"/>
        <v/>
      </c>
      <c r="P136" s="240" t="str">
        <f t="shared" ca="1" si="5"/>
        <v/>
      </c>
      <c r="Q136" s="239">
        <f ca="1">funnel_data!P130</f>
        <v>996</v>
      </c>
      <c r="R136" s="241">
        <f ca="1">funnel_data!Q130</f>
        <v>51</v>
      </c>
      <c r="S136" s="242">
        <f ca="1">funnel_data!R130</f>
        <v>5.1204819277108432E-2</v>
      </c>
      <c r="T136" s="242">
        <f ca="1">funnel_data!AA130</f>
        <v>3.9158428641004335E-2</v>
      </c>
      <c r="U136" s="242">
        <f ca="1">funnel_data!AB130</f>
        <v>6.6699813070169936E-2</v>
      </c>
      <c r="V136" s="242">
        <f ca="1">funnel_data!S130</f>
        <v>4.2820310180952947E-2</v>
      </c>
      <c r="W136" s="242">
        <f ca="1">funnel_data!T130</f>
        <v>3.1905459700971348E-2</v>
      </c>
      <c r="X136" s="242">
        <f ca="1">funnel_data!U130</f>
        <v>5.7248320138213453E-2</v>
      </c>
      <c r="Y136" s="242">
        <f ca="1">funnel_data!V130</f>
        <v>2.6960836784642957E-2</v>
      </c>
      <c r="Z136" s="242">
        <f ca="1">funnel_data!W130</f>
        <v>6.7363121793044697E-2</v>
      </c>
      <c r="AA136" s="241" t="str">
        <f t="shared" ca="1" si="6"/>
        <v/>
      </c>
      <c r="AB136" s="240" t="str">
        <f t="shared" ca="1" si="7"/>
        <v/>
      </c>
      <c r="AC136" s="243" t="str">
        <f ca="1">funnel_data!AG130</f>
        <v>Change not statistically significant</v>
      </c>
    </row>
    <row r="137" spans="1:29" s="171" customFormat="1" ht="13.8" x14ac:dyDescent="0.3">
      <c r="A137" s="168" t="str">
        <f>funnel_data!A131</f>
        <v>RXH</v>
      </c>
      <c r="B137" s="169" t="str">
        <f>INDEX(TrustCAHUB_map!$B$2:$B$139, MATCH(A137, TrustCAHUB_map!$A$2:$A$139, FALSE))</f>
        <v>Brighton and Sussex University Hospitals NHS Trust</v>
      </c>
      <c r="C137" s="239" t="str">
        <f>INDEX(TrustCAHUB_map!$C$2:$C$139,MATCH(B137,TrustCAHUB_map!$B$2:$B$139,FALSE))</f>
        <v>Surrey and Sussex</v>
      </c>
      <c r="D137" s="240" t="str">
        <f>INDEX(TrustCAHUB_map!$D$2:$D$139,MATCH(B137,TrustCAHUB_map!$B$2:$B$139,FALSE))</f>
        <v>South East</v>
      </c>
      <c r="E137" s="239">
        <f ca="1">funnel_data!E131</f>
        <v>1082</v>
      </c>
      <c r="F137" s="241">
        <f ca="1">funnel_data!F131</f>
        <v>55</v>
      </c>
      <c r="G137" s="242">
        <f ca="1">funnel_data!G131</f>
        <v>5.0831792975970423E-2</v>
      </c>
      <c r="H137" s="242">
        <f ca="1">funnel_data!Y131</f>
        <v>3.9259722439641244E-2</v>
      </c>
      <c r="I137" s="242">
        <f ca="1">funnel_data!Z131</f>
        <v>6.5581972354674833E-2</v>
      </c>
      <c r="J137" s="242">
        <f ca="1">funnel_data!H131</f>
        <v>4.1856794361209183E-2</v>
      </c>
      <c r="K137" s="242">
        <f ca="1">funnel_data!I131</f>
        <v>3.145626103316488E-2</v>
      </c>
      <c r="L137" s="242">
        <f ca="1">funnel_data!J131</f>
        <v>5.5499058230396831E-2</v>
      </c>
      <c r="M137" s="242">
        <f ca="1">funnel_data!K131</f>
        <v>2.6709718330482021E-2</v>
      </c>
      <c r="N137" s="242">
        <f ca="1">funnel_data!L131</f>
        <v>6.5019932113817722E-2</v>
      </c>
      <c r="O137" s="241" t="str">
        <f t="shared" ca="1" si="4"/>
        <v/>
      </c>
      <c r="P137" s="240" t="str">
        <f t="shared" ca="1" si="5"/>
        <v/>
      </c>
      <c r="Q137" s="239">
        <f ca="1">funnel_data!P131</f>
        <v>1197</v>
      </c>
      <c r="R137" s="241">
        <f ca="1">funnel_data!Q131</f>
        <v>45</v>
      </c>
      <c r="S137" s="242">
        <f ca="1">funnel_data!R131</f>
        <v>3.7593984962406013E-2</v>
      </c>
      <c r="T137" s="242">
        <f ca="1">funnel_data!AA131</f>
        <v>2.8213692709502372E-2</v>
      </c>
      <c r="U137" s="242">
        <f ca="1">funnel_data!AB131</f>
        <v>4.9932725480333166E-2</v>
      </c>
      <c r="V137" s="242">
        <f ca="1">funnel_data!S131</f>
        <v>4.2820310180952947E-2</v>
      </c>
      <c r="W137" s="242">
        <f ca="1">funnel_data!T131</f>
        <v>3.2739069461862717E-2</v>
      </c>
      <c r="X137" s="242">
        <f ca="1">funnel_data!U131</f>
        <v>5.5826668578192989E-2</v>
      </c>
      <c r="Y137" s="242">
        <f ca="1">funnel_data!V131</f>
        <v>2.806791469411794E-2</v>
      </c>
      <c r="Z137" s="242">
        <f ca="1">funnel_data!W131</f>
        <v>6.4809479761210209E-2</v>
      </c>
      <c r="AA137" s="241" t="str">
        <f t="shared" ca="1" si="6"/>
        <v/>
      </c>
      <c r="AB137" s="240" t="str">
        <f t="shared" ca="1" si="7"/>
        <v/>
      </c>
      <c r="AC137" s="243" t="str">
        <f ca="1">funnel_data!AG131</f>
        <v>Change not statistically significant</v>
      </c>
    </row>
    <row r="138" spans="1:29" s="171" customFormat="1" ht="13.8" x14ac:dyDescent="0.3">
      <c r="A138" s="168" t="str">
        <f>funnel_data!A132</f>
        <v>RXK</v>
      </c>
      <c r="B138" s="169" t="str">
        <f>INDEX(TrustCAHUB_map!$B$2:$B$139, MATCH(A138, TrustCAHUB_map!$A$2:$A$139, FALSE))</f>
        <v>Sandwell and West Birmingham Hospitals NHS Trust</v>
      </c>
      <c r="C138" s="239" t="str">
        <f>INDEX(TrustCAHUB_map!$C$2:$C$139,MATCH(B138,TrustCAHUB_map!$B$2:$B$139,FALSE))</f>
        <v>West Midlands</v>
      </c>
      <c r="D138" s="240" t="str">
        <f>INDEX(TrustCAHUB_map!$D$2:$D$139,MATCH(B138,TrustCAHUB_map!$B$2:$B$139,FALSE))</f>
        <v>West Midlands</v>
      </c>
      <c r="E138" s="239">
        <f ca="1">funnel_data!E132</f>
        <v>561</v>
      </c>
      <c r="F138" s="241">
        <f ca="1">funnel_data!F132</f>
        <v>7</v>
      </c>
      <c r="G138" s="242">
        <f ca="1">funnel_data!G132</f>
        <v>1.2477718360071301E-2</v>
      </c>
      <c r="H138" s="242">
        <f ca="1">funnel_data!Y132</f>
        <v>6.0570719787219401E-3</v>
      </c>
      <c r="I138" s="242">
        <f ca="1">funnel_data!Z132</f>
        <v>2.5529594584218506E-2</v>
      </c>
      <c r="J138" s="242">
        <f ca="1">funnel_data!H132</f>
        <v>4.1856794361209183E-2</v>
      </c>
      <c r="K138" s="242">
        <f ca="1">funnel_data!I132</f>
        <v>2.8165882028713608E-2</v>
      </c>
      <c r="L138" s="242">
        <f ca="1">funnel_data!J132</f>
        <v>6.1779552714897185E-2</v>
      </c>
      <c r="M138" s="242">
        <f ca="1">funnel_data!K132</f>
        <v>2.2505605664287696E-2</v>
      </c>
      <c r="N138" s="242">
        <f ca="1">funnel_data!L132</f>
        <v>7.6543951917380809E-2</v>
      </c>
      <c r="O138" s="241" t="str">
        <f t="shared" ref="O138:O146" ca="1" si="8">IF(G138="","", IF(G138&gt;N138,"&gt;Upper 3SD Limit",""))</f>
        <v/>
      </c>
      <c r="P138" s="240" t="str">
        <f t="shared" ref="P138:P146" ca="1" si="9">IF(G138="","", IF(G138&lt;M138,"&lt;Lower 3SD Limit",""))</f>
        <v>&lt;Lower 3SD Limit</v>
      </c>
      <c r="Q138" s="239">
        <f ca="1">funnel_data!P132</f>
        <v>757</v>
      </c>
      <c r="R138" s="241">
        <f ca="1">funnel_data!Q132</f>
        <v>15</v>
      </c>
      <c r="S138" s="242">
        <f ca="1">funnel_data!R132</f>
        <v>1.9815059445178335E-2</v>
      </c>
      <c r="T138" s="242">
        <f ca="1">funnel_data!AA132</f>
        <v>1.2044351506131113E-2</v>
      </c>
      <c r="U138" s="242">
        <f ca="1">funnel_data!AB132</f>
        <v>3.2434637419036627E-2</v>
      </c>
      <c r="V138" s="242">
        <f ca="1">funnel_data!S132</f>
        <v>4.2820310180952947E-2</v>
      </c>
      <c r="W138" s="242">
        <f ca="1">funnel_data!T132</f>
        <v>3.0558964227067775E-2</v>
      </c>
      <c r="X138" s="242">
        <f ca="1">funnel_data!U132</f>
        <v>5.9698389753002151E-2</v>
      </c>
      <c r="Y138" s="242">
        <f ca="1">funnel_data!V132</f>
        <v>2.5212613990146942E-2</v>
      </c>
      <c r="Z138" s="242">
        <f ca="1">funnel_data!W132</f>
        <v>7.1818695224999923E-2</v>
      </c>
      <c r="AA138" s="241" t="str">
        <f t="shared" ref="AA138:AA146" ca="1" si="10">IF(S138="","", IF(S138&gt;Z138,"&gt;Upper 3SD Limit",""))</f>
        <v/>
      </c>
      <c r="AB138" s="240" t="str">
        <f t="shared" ref="AB138:AB146" ca="1" si="11">IF(S138="","", IF(S138&lt;Y138,"&lt;Lower 3SD Limit",""))</f>
        <v>&lt;Lower 3SD Limit</v>
      </c>
      <c r="AC138" s="243" t="str">
        <f ca="1">funnel_data!AG132</f>
        <v>Change not statistically significant</v>
      </c>
    </row>
    <row r="139" spans="1:29" s="171" customFormat="1" ht="13.8" x14ac:dyDescent="0.3">
      <c r="A139" s="168" t="str">
        <f>funnel_data!A133</f>
        <v>RXL</v>
      </c>
      <c r="B139" s="169" t="str">
        <f>INDEX(TrustCAHUB_map!$B$2:$B$139, MATCH(A139, TrustCAHUB_map!$A$2:$A$139, FALSE))</f>
        <v>Blackpool Teaching Hospitals NHS Foundation Trust</v>
      </c>
      <c r="C139" s="239" t="str">
        <f>INDEX(TrustCAHUB_map!$C$2:$C$139,MATCH(B139,TrustCAHUB_map!$B$2:$B$139,FALSE))</f>
        <v>Lancashire and South Cumbria</v>
      </c>
      <c r="D139" s="240" t="str">
        <f>INDEX(TrustCAHUB_map!$D$2:$D$139,MATCH(B139,TrustCAHUB_map!$B$2:$B$139,FALSE))</f>
        <v>North West</v>
      </c>
      <c r="E139" s="239">
        <f ca="1">funnel_data!E133</f>
        <v>879</v>
      </c>
      <c r="F139" s="241">
        <f ca="1">funnel_data!F133</f>
        <v>64</v>
      </c>
      <c r="G139" s="242">
        <f ca="1">funnel_data!G133</f>
        <v>7.2810011376564274E-2</v>
      </c>
      <c r="H139" s="242">
        <f ca="1">funnel_data!Y133</f>
        <v>5.7429269798109757E-2</v>
      </c>
      <c r="I139" s="242">
        <f ca="1">funnel_data!Z133</f>
        <v>9.1908368917689665E-2</v>
      </c>
      <c r="J139" s="242">
        <f ca="1">funnel_data!H133</f>
        <v>4.1856794361209183E-2</v>
      </c>
      <c r="K139" s="242">
        <f ca="1">funnel_data!I133</f>
        <v>3.0490476891938519E-2</v>
      </c>
      <c r="L139" s="242">
        <f ca="1">funnel_data!J133</f>
        <v>5.7210243698262206E-2</v>
      </c>
      <c r="M139" s="242">
        <f ca="1">funnel_data!K133</f>
        <v>2.5443835622916026E-2</v>
      </c>
      <c r="N139" s="242">
        <f ca="1">funnel_data!L133</f>
        <v>6.8117182493992803E-2</v>
      </c>
      <c r="O139" s="241" t="str">
        <f t="shared" ca="1" si="8"/>
        <v>&gt;Upper 3SD Limit</v>
      </c>
      <c r="P139" s="240" t="str">
        <f t="shared" ca="1" si="9"/>
        <v/>
      </c>
      <c r="Q139" s="239">
        <f ca="1">funnel_data!P133</f>
        <v>901</v>
      </c>
      <c r="R139" s="241">
        <f ca="1">funnel_data!Q133</f>
        <v>74</v>
      </c>
      <c r="S139" s="242">
        <f ca="1">funnel_data!R133</f>
        <v>8.2130965593784688E-2</v>
      </c>
      <c r="T139" s="242">
        <f ca="1">funnel_data!AA133</f>
        <v>6.5927453754736492E-2</v>
      </c>
      <c r="U139" s="242">
        <f ca="1">funnel_data!AB133</f>
        <v>0.1018825612931963</v>
      </c>
      <c r="V139" s="242">
        <f ca="1">funnel_data!S133</f>
        <v>4.2820310180952947E-2</v>
      </c>
      <c r="W139" s="242">
        <f ca="1">funnel_data!T133</f>
        <v>3.1427861581889739E-2</v>
      </c>
      <c r="X139" s="242">
        <f ca="1">funnel_data!U133</f>
        <v>5.8094767512613887E-2</v>
      </c>
      <c r="Y139" s="242">
        <f ca="1">funnel_data!V133</f>
        <v>2.6335043343778442E-2</v>
      </c>
      <c r="Z139" s="242">
        <f ca="1">funnel_data!W133</f>
        <v>6.8894870680636391E-2</v>
      </c>
      <c r="AA139" s="241" t="str">
        <f t="shared" ca="1" si="10"/>
        <v>&gt;Upper 3SD Limit</v>
      </c>
      <c r="AB139" s="240" t="str">
        <f t="shared" ca="1" si="11"/>
        <v/>
      </c>
      <c r="AC139" s="243" t="str">
        <f ca="1">funnel_data!AG133</f>
        <v>Change not statistically significant</v>
      </c>
    </row>
    <row r="140" spans="1:29" s="171" customFormat="1" ht="13.8" x14ac:dyDescent="0.3">
      <c r="A140" s="168" t="str">
        <f>funnel_data!A134</f>
        <v>RXN</v>
      </c>
      <c r="B140" s="169" t="str">
        <f>INDEX(TrustCAHUB_map!$B$2:$B$139, MATCH(A140, TrustCAHUB_map!$A$2:$A$139, FALSE))</f>
        <v>Lancashire Teaching Hospitals NHS Foundation Trust</v>
      </c>
      <c r="C140" s="239" t="str">
        <f>INDEX(TrustCAHUB_map!$C$2:$C$139,MATCH(B140,TrustCAHUB_map!$B$2:$B$139,FALSE))</f>
        <v>Lancashire and South Cumbria</v>
      </c>
      <c r="D140" s="240" t="str">
        <f>INDEX(TrustCAHUB_map!$D$2:$D$139,MATCH(B140,TrustCAHUB_map!$B$2:$B$139,FALSE))</f>
        <v>North West</v>
      </c>
      <c r="E140" s="239">
        <f ca="1">funnel_data!E134</f>
        <v>1363</v>
      </c>
      <c r="F140" s="241">
        <f ca="1">funnel_data!F134</f>
        <v>67</v>
      </c>
      <c r="G140" s="242">
        <f ca="1">funnel_data!G134</f>
        <v>4.9156272927366101E-2</v>
      </c>
      <c r="H140" s="242">
        <f ca="1">funnel_data!Y134</f>
        <v>3.8892247406756009E-2</v>
      </c>
      <c r="I140" s="242">
        <f ca="1">funnel_data!Z134</f>
        <v>6.195445864767056E-2</v>
      </c>
      <c r="J140" s="242">
        <f ca="1">funnel_data!H134</f>
        <v>4.1856794361209183E-2</v>
      </c>
      <c r="K140" s="242">
        <f ca="1">funnel_data!I134</f>
        <v>3.2449799515969241E-2</v>
      </c>
      <c r="L140" s="242">
        <f ca="1">funnel_data!J134</f>
        <v>5.3839073626797435E-2</v>
      </c>
      <c r="M140" s="242">
        <f ca="1">funnel_data!K134</f>
        <v>2.803885584385854E-2</v>
      </c>
      <c r="N140" s="242">
        <f ca="1">funnel_data!L134</f>
        <v>6.2049678113985783E-2</v>
      </c>
      <c r="O140" s="241" t="str">
        <f t="shared" ca="1" si="8"/>
        <v/>
      </c>
      <c r="P140" s="240" t="str">
        <f t="shared" ca="1" si="9"/>
        <v/>
      </c>
      <c r="Q140" s="239">
        <f ca="1">funnel_data!P134</f>
        <v>1459</v>
      </c>
      <c r="R140" s="241">
        <f ca="1">funnel_data!Q134</f>
        <v>66</v>
      </c>
      <c r="S140" s="242">
        <f ca="1">funnel_data!R134</f>
        <v>4.5236463331048665E-2</v>
      </c>
      <c r="T140" s="242">
        <f ca="1">funnel_data!AA134</f>
        <v>3.5714129919393676E-2</v>
      </c>
      <c r="U140" s="242">
        <f ca="1">funnel_data!AB134</f>
        <v>5.7147237935333453E-2</v>
      </c>
      <c r="V140" s="242">
        <f ca="1">funnel_data!S134</f>
        <v>4.2820310180952947E-2</v>
      </c>
      <c r="W140" s="242">
        <f ca="1">funnel_data!T134</f>
        <v>3.357689718910932E-2</v>
      </c>
      <c r="X140" s="242">
        <f ca="1">funnel_data!U134</f>
        <v>5.4464942137869551E-2</v>
      </c>
      <c r="Y140" s="242">
        <f ca="1">funnel_data!V134</f>
        <v>2.919927735943156E-2</v>
      </c>
      <c r="Z140" s="242">
        <f ca="1">funnel_data!W134</f>
        <v>6.2387023384609101E-2</v>
      </c>
      <c r="AA140" s="241" t="str">
        <f t="shared" ca="1" si="10"/>
        <v/>
      </c>
      <c r="AB140" s="240" t="str">
        <f t="shared" ca="1" si="11"/>
        <v/>
      </c>
      <c r="AC140" s="243" t="str">
        <f ca="1">funnel_data!AG134</f>
        <v>Change not statistically significant</v>
      </c>
    </row>
    <row r="141" spans="1:29" s="171" customFormat="1" ht="13.8" x14ac:dyDescent="0.3">
      <c r="A141" s="168" t="str">
        <f>funnel_data!A135</f>
        <v>RXP</v>
      </c>
      <c r="B141" s="169" t="str">
        <f>INDEX(TrustCAHUB_map!$B$2:$B$139, MATCH(A141, TrustCAHUB_map!$A$2:$A$139, FALSE))</f>
        <v>County Durham and Darlington NHS Foundation Trust</v>
      </c>
      <c r="C141" s="239" t="str">
        <f>INDEX(TrustCAHUB_map!$C$2:$C$139,MATCH(B141,TrustCAHUB_map!$B$2:$B$139,FALSE))</f>
        <v>North East and Cumbria</v>
      </c>
      <c r="D141" s="240" t="str">
        <f>INDEX(TrustCAHUB_map!$D$2:$D$139,MATCH(B141,TrustCAHUB_map!$B$2:$B$139,FALSE))</f>
        <v>North East</v>
      </c>
      <c r="E141" s="239">
        <f ca="1">funnel_data!E135</f>
        <v>515</v>
      </c>
      <c r="F141" s="241">
        <f ca="1">funnel_data!F135</f>
        <v>30</v>
      </c>
      <c r="G141" s="242">
        <f ca="1">funnel_data!G135</f>
        <v>5.8252427184466021E-2</v>
      </c>
      <c r="H141" s="242">
        <f ca="1">funnel_data!Y135</f>
        <v>4.1105712138563635E-2</v>
      </c>
      <c r="I141" s="242">
        <f ca="1">funnel_data!Z135</f>
        <v>8.1940466487568517E-2</v>
      </c>
      <c r="J141" s="242">
        <f ca="1">funnel_data!H135</f>
        <v>4.1856794361209183E-2</v>
      </c>
      <c r="K141" s="242">
        <f ca="1">funnel_data!I135</f>
        <v>2.7686218521069048E-2</v>
      </c>
      <c r="L141" s="242">
        <f ca="1">funnel_data!J135</f>
        <v>6.2811725730212001E-2</v>
      </c>
      <c r="M141" s="242">
        <f ca="1">funnel_data!K135</f>
        <v>2.1918884296435345E-2</v>
      </c>
      <c r="N141" s="242">
        <f ca="1">funnel_data!L135</f>
        <v>7.8475550723933613E-2</v>
      </c>
      <c r="O141" s="241" t="str">
        <f t="shared" ca="1" si="8"/>
        <v/>
      </c>
      <c r="P141" s="240" t="str">
        <f t="shared" ca="1" si="9"/>
        <v/>
      </c>
      <c r="Q141" s="239">
        <f ca="1">funnel_data!P135</f>
        <v>538</v>
      </c>
      <c r="R141" s="241">
        <f ca="1">funnel_data!Q135</f>
        <v>20</v>
      </c>
      <c r="S141" s="242">
        <f ca="1">funnel_data!R135</f>
        <v>3.717472118959108E-2</v>
      </c>
      <c r="T141" s="242">
        <f ca="1">funnel_data!AA135</f>
        <v>2.4191779724085049E-2</v>
      </c>
      <c r="U141" s="242">
        <f ca="1">funnel_data!AB135</f>
        <v>5.6720188356235123E-2</v>
      </c>
      <c r="V141" s="242">
        <f ca="1">funnel_data!S135</f>
        <v>4.2820310180952947E-2</v>
      </c>
      <c r="W141" s="242">
        <f ca="1">funnel_data!T135</f>
        <v>2.8709490325978245E-2</v>
      </c>
      <c r="X141" s="242">
        <f ca="1">funnel_data!U135</f>
        <v>6.3413841944385221E-2</v>
      </c>
      <c r="Y141" s="242">
        <f ca="1">funnel_data!V135</f>
        <v>2.2893992168811699E-2</v>
      </c>
      <c r="Z141" s="242">
        <f ca="1">funnel_data!W135</f>
        <v>7.8693182051854133E-2</v>
      </c>
      <c r="AA141" s="241" t="str">
        <f t="shared" ca="1" si="10"/>
        <v/>
      </c>
      <c r="AB141" s="240" t="str">
        <f t="shared" ca="1" si="11"/>
        <v/>
      </c>
      <c r="AC141" s="243" t="str">
        <f ca="1">funnel_data!AG135</f>
        <v>Change not statistically significant</v>
      </c>
    </row>
    <row r="142" spans="1:29" s="171" customFormat="1" ht="13.8" x14ac:dyDescent="0.3">
      <c r="A142" s="168" t="str">
        <f>funnel_data!A136</f>
        <v>RXQ</v>
      </c>
      <c r="B142" s="169" t="str">
        <f>INDEX(TrustCAHUB_map!$B$2:$B$139, MATCH(A142, TrustCAHUB_map!$A$2:$A$139, FALSE))</f>
        <v>Buckinghamshire Healthcare NHS Trust</v>
      </c>
      <c r="C142" s="239" t="str">
        <f>INDEX(TrustCAHUB_map!$C$2:$C$139,MATCH(B142,TrustCAHUB_map!$B$2:$B$139,FALSE))</f>
        <v>Thames Valley</v>
      </c>
      <c r="D142" s="240" t="str">
        <f>INDEX(TrustCAHUB_map!$D$2:$D$139,MATCH(B142,TrustCAHUB_map!$B$2:$B$139,FALSE))</f>
        <v>Wessex</v>
      </c>
      <c r="E142" s="239">
        <f ca="1">funnel_data!E136</f>
        <v>875</v>
      </c>
      <c r="F142" s="241">
        <f ca="1">funnel_data!F136</f>
        <v>39</v>
      </c>
      <c r="G142" s="242">
        <f ca="1">funnel_data!G136</f>
        <v>4.4571428571428574E-2</v>
      </c>
      <c r="H142" s="242">
        <f ca="1">funnel_data!Y136</f>
        <v>3.2774337532704798E-2</v>
      </c>
      <c r="I142" s="242">
        <f ca="1">funnel_data!Z136</f>
        <v>6.0349920545101535E-2</v>
      </c>
      <c r="J142" s="242">
        <f ca="1">funnel_data!H136</f>
        <v>4.1856794361209183E-2</v>
      </c>
      <c r="K142" s="242">
        <f ca="1">funnel_data!I136</f>
        <v>3.0468503117548142E-2</v>
      </c>
      <c r="L142" s="242">
        <f ca="1">funnel_data!J136</f>
        <v>5.7250364687658255E-2</v>
      </c>
      <c r="M142" s="242">
        <f ca="1">funnel_data!K136</f>
        <v>2.5415337753722938E-2</v>
      </c>
      <c r="N142" s="242">
        <f ca="1">funnel_data!L136</f>
        <v>6.8190211194845668E-2</v>
      </c>
      <c r="O142" s="241" t="str">
        <f t="shared" ca="1" si="8"/>
        <v/>
      </c>
      <c r="P142" s="240" t="str">
        <f t="shared" ca="1" si="9"/>
        <v/>
      </c>
      <c r="Q142" s="239">
        <f ca="1">funnel_data!P136</f>
        <v>946</v>
      </c>
      <c r="R142" s="241">
        <f ca="1">funnel_data!Q136</f>
        <v>33</v>
      </c>
      <c r="S142" s="242">
        <f ca="1">funnel_data!R136</f>
        <v>3.4883720930232558E-2</v>
      </c>
      <c r="T142" s="242">
        <f ca="1">funnel_data!AA136</f>
        <v>2.4945415144533991E-2</v>
      </c>
      <c r="U142" s="242">
        <f ca="1">funnel_data!AB136</f>
        <v>4.858418094975317E-2</v>
      </c>
      <c r="V142" s="242">
        <f ca="1">funnel_data!S136</f>
        <v>4.2820310180952947E-2</v>
      </c>
      <c r="W142" s="242">
        <f ca="1">funnel_data!T136</f>
        <v>3.1662115615661617E-2</v>
      </c>
      <c r="X142" s="242">
        <f ca="1">funnel_data!U136</f>
        <v>5.7676598189211725E-2</v>
      </c>
      <c r="Y142" s="242">
        <f ca="1">funnel_data!V136</f>
        <v>2.6641206941390209E-2</v>
      </c>
      <c r="Z142" s="242">
        <f ca="1">funnel_data!W136</f>
        <v>6.8137115314250873E-2</v>
      </c>
      <c r="AA142" s="241" t="str">
        <f t="shared" ca="1" si="10"/>
        <v/>
      </c>
      <c r="AB142" s="240" t="str">
        <f t="shared" ca="1" si="11"/>
        <v/>
      </c>
      <c r="AC142" s="243" t="str">
        <f ca="1">funnel_data!AG136</f>
        <v>Change not statistically significant</v>
      </c>
    </row>
    <row r="143" spans="1:29" s="171" customFormat="1" ht="13.8" x14ac:dyDescent="0.3">
      <c r="A143" s="168" t="str">
        <f>funnel_data!A137</f>
        <v>RXR</v>
      </c>
      <c r="B143" s="169" t="str">
        <f>INDEX(TrustCAHUB_map!$B$2:$B$139, MATCH(A143, TrustCAHUB_map!$A$2:$A$139, FALSE))</f>
        <v>East Lancashire Hospitals NHS Trust</v>
      </c>
      <c r="C143" s="239" t="str">
        <f>INDEX(TrustCAHUB_map!$C$2:$C$139,MATCH(B143,TrustCAHUB_map!$B$2:$B$139,FALSE))</f>
        <v>Lancashire and South Cumbria</v>
      </c>
      <c r="D143" s="240" t="str">
        <f>INDEX(TrustCAHUB_map!$D$2:$D$139,MATCH(B143,TrustCAHUB_map!$B$2:$B$139,FALSE))</f>
        <v>North West</v>
      </c>
      <c r="E143" s="239">
        <f ca="1">funnel_data!E137</f>
        <v>932</v>
      </c>
      <c r="F143" s="241">
        <f ca="1">funnel_data!F137</f>
        <v>60</v>
      </c>
      <c r="G143" s="242">
        <f ca="1">funnel_data!G137</f>
        <v>6.4377682403433473E-2</v>
      </c>
      <c r="H143" s="242">
        <f ca="1">funnel_data!Y137</f>
        <v>5.0340416842235371E-2</v>
      </c>
      <c r="I143" s="242">
        <f ca="1">funnel_data!Z137</f>
        <v>8.1991248584036336E-2</v>
      </c>
      <c r="J143" s="242">
        <f ca="1">funnel_data!H137</f>
        <v>4.1856794361209183E-2</v>
      </c>
      <c r="K143" s="242">
        <f ca="1">funnel_data!I137</f>
        <v>3.076958058338743E-2</v>
      </c>
      <c r="L143" s="242">
        <f ca="1">funnel_data!J137</f>
        <v>5.6705334711352542E-2</v>
      </c>
      <c r="M143" s="242">
        <f ca="1">funnel_data!K137</f>
        <v>2.5806988003270831E-2</v>
      </c>
      <c r="N143" s="242">
        <f ca="1">funnel_data!L137</f>
        <v>6.7199716348091659E-2</v>
      </c>
      <c r="O143" s="241" t="str">
        <f t="shared" ca="1" si="8"/>
        <v/>
      </c>
      <c r="P143" s="240" t="str">
        <f t="shared" ca="1" si="9"/>
        <v/>
      </c>
      <c r="Q143" s="239">
        <f ca="1">funnel_data!P137</f>
        <v>983</v>
      </c>
      <c r="R143" s="241">
        <f ca="1">funnel_data!Q137</f>
        <v>51</v>
      </c>
      <c r="S143" s="242">
        <f ca="1">funnel_data!R137</f>
        <v>5.188199389623601E-2</v>
      </c>
      <c r="T143" s="242">
        <f ca="1">funnel_data!AA137</f>
        <v>3.9679158922426974E-2</v>
      </c>
      <c r="U143" s="242">
        <f ca="1">funnel_data!AB137</f>
        <v>6.7573589606377174E-2</v>
      </c>
      <c r="V143" s="242">
        <f ca="1">funnel_data!S137</f>
        <v>4.2820310180952947E-2</v>
      </c>
      <c r="W143" s="242">
        <f ca="1">funnel_data!T137</f>
        <v>3.1843795944948447E-2</v>
      </c>
      <c r="X143" s="242">
        <f ca="1">funnel_data!U137</f>
        <v>5.7356263938779094E-2</v>
      </c>
      <c r="Y143" s="242">
        <f ca="1">funnel_data!V137</f>
        <v>2.6879689668463356E-2</v>
      </c>
      <c r="Z143" s="242">
        <f ca="1">funnel_data!W137</f>
        <v>6.7557999675752781E-2</v>
      </c>
      <c r="AA143" s="241" t="str">
        <f t="shared" ca="1" si="10"/>
        <v/>
      </c>
      <c r="AB143" s="240" t="str">
        <f t="shared" ca="1" si="11"/>
        <v/>
      </c>
      <c r="AC143" s="243" t="str">
        <f ca="1">funnel_data!AG137</f>
        <v>Change not statistically significant</v>
      </c>
    </row>
    <row r="144" spans="1:29" s="171" customFormat="1" ht="13.8" x14ac:dyDescent="0.3">
      <c r="A144" s="168" t="str">
        <f>funnel_data!A138</f>
        <v>RXW</v>
      </c>
      <c r="B144" s="169" t="str">
        <f>INDEX(TrustCAHUB_map!$B$2:$B$139, MATCH(A144, TrustCAHUB_map!$A$2:$A$139, FALSE))</f>
        <v>Shrewsbury and Telford Hospital NHS Trust</v>
      </c>
      <c r="C144" s="239" t="str">
        <f>INDEX(TrustCAHUB_map!$C$2:$C$139,MATCH(B144,TrustCAHUB_map!$B$2:$B$139,FALSE))</f>
        <v>West Midlands</v>
      </c>
      <c r="D144" s="240" t="str">
        <f>INDEX(TrustCAHUB_map!$D$2:$D$139,MATCH(B144,TrustCAHUB_map!$B$2:$B$139,FALSE))</f>
        <v>West Midlands</v>
      </c>
      <c r="E144" s="239">
        <f ca="1">funnel_data!E138</f>
        <v>840</v>
      </c>
      <c r="F144" s="241">
        <f ca="1">funnel_data!F138</f>
        <v>18</v>
      </c>
      <c r="G144" s="242">
        <f ca="1">funnel_data!G138</f>
        <v>2.1428571428571429E-2</v>
      </c>
      <c r="H144" s="242">
        <f ca="1">funnel_data!Y138</f>
        <v>1.3596883775286438E-2</v>
      </c>
      <c r="I144" s="242">
        <f ca="1">funnel_data!Z138</f>
        <v>3.3617505141293136E-2</v>
      </c>
      <c r="J144" s="242">
        <f ca="1">funnel_data!H138</f>
        <v>4.1856794361209183E-2</v>
      </c>
      <c r="K144" s="242">
        <f ca="1">funnel_data!I138</f>
        <v>3.0270343103939196E-2</v>
      </c>
      <c r="L144" s="242">
        <f ca="1">funnel_data!J138</f>
        <v>5.7614651576142262E-2</v>
      </c>
      <c r="M144" s="242">
        <f ca="1">funnel_data!K138</f>
        <v>2.5158958808333583E-2</v>
      </c>
      <c r="N144" s="242">
        <f ca="1">funnel_data!L138</f>
        <v>6.8854122220159991E-2</v>
      </c>
      <c r="O144" s="241" t="str">
        <f t="shared" ca="1" si="8"/>
        <v/>
      </c>
      <c r="P144" s="240" t="str">
        <f t="shared" ca="1" si="9"/>
        <v>&lt;Lower 3SD Limit</v>
      </c>
      <c r="Q144" s="239">
        <f ca="1">funnel_data!P138</f>
        <v>946</v>
      </c>
      <c r="R144" s="241">
        <f ca="1">funnel_data!Q138</f>
        <v>17</v>
      </c>
      <c r="S144" s="242">
        <f ca="1">funnel_data!R138</f>
        <v>1.7970401691331923E-2</v>
      </c>
      <c r="T144" s="242">
        <f ca="1">funnel_data!AA138</f>
        <v>1.1249679827414706E-2</v>
      </c>
      <c r="U144" s="242">
        <f ca="1">funnel_data!AB138</f>
        <v>2.8590083397573799E-2</v>
      </c>
      <c r="V144" s="242">
        <f ca="1">funnel_data!S138</f>
        <v>4.2820310180952947E-2</v>
      </c>
      <c r="W144" s="242">
        <f ca="1">funnel_data!T138</f>
        <v>3.1662115615661617E-2</v>
      </c>
      <c r="X144" s="242">
        <f ca="1">funnel_data!U138</f>
        <v>5.7676598189211725E-2</v>
      </c>
      <c r="Y144" s="242">
        <f ca="1">funnel_data!V138</f>
        <v>2.6641206941390209E-2</v>
      </c>
      <c r="Z144" s="242">
        <f ca="1">funnel_data!W138</f>
        <v>6.8137115314250873E-2</v>
      </c>
      <c r="AA144" s="241" t="str">
        <f t="shared" ca="1" si="10"/>
        <v/>
      </c>
      <c r="AB144" s="240" t="str">
        <f t="shared" ca="1" si="11"/>
        <v>&lt;Lower 3SD Limit</v>
      </c>
      <c r="AC144" s="243" t="str">
        <f ca="1">funnel_data!AG138</f>
        <v>Change not statistically significant</v>
      </c>
    </row>
    <row r="145" spans="1:29" s="171" customFormat="1" ht="13.8" x14ac:dyDescent="0.3">
      <c r="A145" s="168" t="str">
        <f>funnel_data!A139</f>
        <v>RYJ</v>
      </c>
      <c r="B145" s="169" t="str">
        <f>INDEX(TrustCAHUB_map!$B$2:$B$139, MATCH(A145, TrustCAHUB_map!$A$2:$A$139, FALSE))</f>
        <v>Imperial College Healthcare NHS Trust</v>
      </c>
      <c r="C145" s="239" t="str">
        <f>INDEX(TrustCAHUB_map!$C$2:$C$139,MATCH(B145,TrustCAHUB_map!$B$2:$B$139,FALSE))</f>
        <v>North West and South West London</v>
      </c>
      <c r="D145" s="240" t="str">
        <f>INDEX(TrustCAHUB_map!$D$2:$D$139,MATCH(B145,TrustCAHUB_map!$B$2:$B$139,FALSE))</f>
        <v>London</v>
      </c>
      <c r="E145" s="239">
        <f ca="1">funnel_data!E139</f>
        <v>1562</v>
      </c>
      <c r="F145" s="241">
        <f ca="1">funnel_data!F139</f>
        <v>53</v>
      </c>
      <c r="G145" s="242">
        <f ca="1">funnel_data!G139</f>
        <v>3.3930857874519847E-2</v>
      </c>
      <c r="H145" s="242">
        <f ca="1">funnel_data!Y139</f>
        <v>2.6034069668262681E-2</v>
      </c>
      <c r="I145" s="242">
        <f ca="1">funnel_data!Z139</f>
        <v>4.4114449009624863E-2</v>
      </c>
      <c r="J145" s="242">
        <f ca="1">funnel_data!H139</f>
        <v>4.1856794361209183E-2</v>
      </c>
      <c r="K145" s="242">
        <f ca="1">funnel_data!I139</f>
        <v>3.2998028325990303E-2</v>
      </c>
      <c r="L145" s="242">
        <f ca="1">funnel_data!J139</f>
        <v>5.2963556539565373E-2</v>
      </c>
      <c r="M145" s="242">
        <f ca="1">funnel_data!K139</f>
        <v>2.8783725441369139E-2</v>
      </c>
      <c r="N145" s="242">
        <f ca="1">funnel_data!L139</f>
        <v>6.0497570669875697E-2</v>
      </c>
      <c r="O145" s="241" t="str">
        <f t="shared" ca="1" si="8"/>
        <v/>
      </c>
      <c r="P145" s="240" t="str">
        <f t="shared" ca="1" si="9"/>
        <v/>
      </c>
      <c r="Q145" s="239">
        <f ca="1">funnel_data!P139</f>
        <v>1763</v>
      </c>
      <c r="R145" s="241">
        <f ca="1">funnel_data!Q139</f>
        <v>74</v>
      </c>
      <c r="S145" s="242">
        <f ca="1">funnel_data!R139</f>
        <v>4.1973908111174137E-2</v>
      </c>
      <c r="T145" s="242">
        <f ca="1">funnel_data!AA139</f>
        <v>3.3566520326738729E-2</v>
      </c>
      <c r="U145" s="242">
        <f ca="1">funnel_data!AB139</f>
        <v>5.237297246852491E-2</v>
      </c>
      <c r="V145" s="242">
        <f ca="1">funnel_data!S139</f>
        <v>4.2820310180952947E-2</v>
      </c>
      <c r="W145" s="242">
        <f ca="1">funnel_data!T139</f>
        <v>3.432200351351572E-2</v>
      </c>
      <c r="X145" s="242">
        <f ca="1">funnel_data!U139</f>
        <v>5.3306685837040721E-2</v>
      </c>
      <c r="Y145" s="242">
        <f ca="1">funnel_data!V139</f>
        <v>3.0220892174762849E-2</v>
      </c>
      <c r="Z145" s="242">
        <f ca="1">funnel_data!W139</f>
        <v>6.0345698257458225E-2</v>
      </c>
      <c r="AA145" s="241" t="str">
        <f t="shared" ca="1" si="10"/>
        <v/>
      </c>
      <c r="AB145" s="240" t="str">
        <f t="shared" ca="1" si="11"/>
        <v/>
      </c>
      <c r="AC145" s="243" t="str">
        <f ca="1">funnel_data!AG139</f>
        <v>Change not statistically significant</v>
      </c>
    </row>
    <row r="146" spans="1:29" s="171" customFormat="1" thickBot="1" x14ac:dyDescent="0.35">
      <c r="A146" s="172" t="str">
        <f>funnel_data!A140</f>
        <v>RYR</v>
      </c>
      <c r="B146" s="173" t="str">
        <f>INDEX(TrustCAHUB_map!$B$2:$B$139, MATCH(A146, TrustCAHUB_map!$A$2:$A$139, FALSE))</f>
        <v>Western Sussex Hospitals NHS Foundation Trust</v>
      </c>
      <c r="C146" s="244" t="str">
        <f>INDEX(TrustCAHUB_map!$C$2:$C$139,MATCH(B146,TrustCAHUB_map!$B$2:$B$139,FALSE))</f>
        <v>Surrey and Sussex</v>
      </c>
      <c r="D146" s="245" t="str">
        <f>INDEX(TrustCAHUB_map!$D$2:$D$139,MATCH(B146,TrustCAHUB_map!$B$2:$B$139,FALSE))</f>
        <v>South East</v>
      </c>
      <c r="E146" s="244">
        <f ca="1">funnel_data!E140</f>
        <v>751</v>
      </c>
      <c r="F146" s="246">
        <f ca="1">funnel_data!F140</f>
        <v>28</v>
      </c>
      <c r="G146" s="247">
        <f ca="1">funnel_data!G140</f>
        <v>3.7283621837549935E-2</v>
      </c>
      <c r="H146" s="247">
        <f ca="1">funnel_data!Y140</f>
        <v>2.5919435828495506E-2</v>
      </c>
      <c r="I146" s="247">
        <f ca="1">funnel_data!Z140</f>
        <v>5.3357421743935381E-2</v>
      </c>
      <c r="J146" s="247">
        <f ca="1">funnel_data!H140</f>
        <v>4.1856794361209183E-2</v>
      </c>
      <c r="K146" s="247">
        <f ca="1">funnel_data!I140</f>
        <v>2.9712881992324275E-2</v>
      </c>
      <c r="L146" s="247">
        <f ca="1">funnel_data!J140</f>
        <v>5.8663944524041799E-2</v>
      </c>
      <c r="M146" s="247">
        <f ca="1">funnel_data!K140</f>
        <v>2.4443690844606208E-2</v>
      </c>
      <c r="N146" s="247">
        <f ca="1">funnel_data!L140</f>
        <v>7.0774643770740109E-2</v>
      </c>
      <c r="O146" s="246" t="str">
        <f t="shared" ca="1" si="8"/>
        <v/>
      </c>
      <c r="P146" s="245" t="str">
        <f t="shared" ca="1" si="9"/>
        <v/>
      </c>
      <c r="Q146" s="244">
        <f ca="1">funnel_data!P140</f>
        <v>804</v>
      </c>
      <c r="R146" s="246">
        <f ca="1">funnel_data!Q140</f>
        <v>31</v>
      </c>
      <c r="S146" s="247">
        <f ca="1">funnel_data!R140</f>
        <v>3.8557213930348257E-2</v>
      </c>
      <c r="T146" s="247">
        <f ca="1">funnel_data!AA140</f>
        <v>2.7294386145909334E-2</v>
      </c>
      <c r="U146" s="247">
        <f ca="1">funnel_data!AB140</f>
        <v>5.4208559886114116E-2</v>
      </c>
      <c r="V146" s="247">
        <f ca="1">funnel_data!S140</f>
        <v>4.2820310180952947E-2</v>
      </c>
      <c r="W146" s="247">
        <f ca="1">funnel_data!T140</f>
        <v>3.0865174361573041E-2</v>
      </c>
      <c r="X146" s="247">
        <f ca="1">funnel_data!U140</f>
        <v>5.9123579338375483E-2</v>
      </c>
      <c r="Y146" s="247">
        <f ca="1">funnel_data!V140</f>
        <v>2.5605787649992759E-2</v>
      </c>
      <c r="Z146" s="247">
        <f ca="1">funnel_data!W140</f>
        <v>7.0767463900565222E-2</v>
      </c>
      <c r="AA146" s="246" t="str">
        <f t="shared" ca="1" si="10"/>
        <v/>
      </c>
      <c r="AB146" s="245" t="str">
        <f t="shared" ca="1" si="11"/>
        <v/>
      </c>
      <c r="AC146" s="248" t="str">
        <f ca="1">funnel_data!AG140</f>
        <v>Change not statistically significant</v>
      </c>
    </row>
    <row r="147" spans="1:29" s="171" customFormat="1" ht="13.8" x14ac:dyDescent="0.3">
      <c r="A147" s="175"/>
      <c r="B147" s="175"/>
      <c r="C147" s="175"/>
      <c r="D147" s="170"/>
      <c r="G147" s="176"/>
      <c r="H147" s="176"/>
      <c r="I147" s="176"/>
      <c r="J147" s="177"/>
      <c r="K147" s="177"/>
      <c r="L147" s="177"/>
      <c r="M147" s="177"/>
      <c r="N147" s="177"/>
      <c r="O147" s="178"/>
      <c r="P147" s="178"/>
      <c r="S147" s="176"/>
      <c r="T147" s="176"/>
      <c r="U147" s="176"/>
      <c r="V147" s="177"/>
      <c r="W147" s="177"/>
      <c r="X147" s="177"/>
      <c r="Y147" s="177"/>
      <c r="Z147" s="177"/>
      <c r="AA147" s="178"/>
      <c r="AB147" s="178"/>
    </row>
    <row r="148" spans="1:29" s="171" customFormat="1" ht="13.8" x14ac:dyDescent="0.3">
      <c r="A148" s="175"/>
      <c r="B148" s="175"/>
      <c r="C148" s="175"/>
      <c r="D148" s="175"/>
      <c r="G148" s="176"/>
      <c r="H148" s="176"/>
      <c r="I148" s="176"/>
      <c r="J148" s="177"/>
      <c r="K148" s="177"/>
      <c r="L148" s="177"/>
      <c r="M148" s="177"/>
      <c r="N148" s="177"/>
      <c r="O148" s="178"/>
      <c r="P148" s="178"/>
      <c r="S148" s="176"/>
      <c r="T148" s="176"/>
      <c r="U148" s="176"/>
      <c r="V148" s="177"/>
      <c r="W148" s="177"/>
      <c r="X148" s="177"/>
      <c r="Y148" s="177"/>
      <c r="Z148" s="177"/>
      <c r="AA148" s="178"/>
      <c r="AB148" s="178"/>
    </row>
  </sheetData>
  <sheetProtection algorithmName="SHA-512" hashValue="hwkSzoSQTcHpnG6cdBsxCzhQ2GmWN5PR/Hb4icLhzwWqyRIMMqi/T3IQMD9hJ6134GnijdnqHSFaVJMlbiLrNw==" saltValue="qguRsChv+0wb0BM2psKHqA==" spinCount="100000" sheet="1" objects="1" scenarios="1" sort="0" autoFilter="0"/>
  <autoFilter ref="C8:D146"/>
  <mergeCells count="3">
    <mergeCell ref="Q6:AB6"/>
    <mergeCell ref="E7:P7"/>
    <mergeCell ref="Q7:AB7"/>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Drop Down 1">
              <controlPr defaultSize="0" autoLine="0" autoPict="0" altText="Select cancer type">
                <anchor moveWithCells="1">
                  <from>
                    <xdr:col>1</xdr:col>
                    <xdr:colOff>15240</xdr:colOff>
                    <xdr:row>2</xdr:row>
                    <xdr:rowOff>228600</xdr:rowOff>
                  </from>
                  <to>
                    <xdr:col>1</xdr:col>
                    <xdr:colOff>2004060</xdr:colOff>
                    <xdr:row>4</xdr:row>
                    <xdr:rowOff>15240</xdr:rowOff>
                  </to>
                </anchor>
              </controlPr>
            </control>
          </mc:Choice>
        </mc:AlternateContent>
        <mc:AlternateContent xmlns:mc="http://schemas.openxmlformats.org/markup-compatibility/2006">
          <mc:Choice Requires="x14">
            <control shapeId="122882" r:id="rId5" name="Drop Down 2">
              <controlPr defaultSize="0" autoLine="0" autoPict="0" altText="Select treatment intent">
                <anchor moveWithCells="1">
                  <from>
                    <xdr:col>7</xdr:col>
                    <xdr:colOff>91440</xdr:colOff>
                    <xdr:row>3</xdr:row>
                    <xdr:rowOff>15240</xdr:rowOff>
                  </from>
                  <to>
                    <xdr:col>8</xdr:col>
                    <xdr:colOff>518160</xdr:colOff>
                    <xdr:row>4</xdr:row>
                    <xdr:rowOff>38100</xdr:rowOff>
                  </to>
                </anchor>
              </controlPr>
            </control>
          </mc:Choice>
        </mc:AlternateContent>
        <mc:AlternateContent xmlns:mc="http://schemas.openxmlformats.org/markup-compatibility/2006">
          <mc:Choice Requires="x14">
            <control shapeId="122883" r:id="rId6" name="Drop Down 3">
              <controlPr defaultSize="0" autoLine="0" autoPict="0" altText="Select treatment intent">
                <anchor moveWithCells="1">
                  <from>
                    <xdr:col>12</xdr:col>
                    <xdr:colOff>76200</xdr:colOff>
                    <xdr:row>3</xdr:row>
                    <xdr:rowOff>15240</xdr:rowOff>
                  </from>
                  <to>
                    <xdr:col>13</xdr:col>
                    <xdr:colOff>381000</xdr:colOff>
                    <xdr:row>4</xdr:row>
                    <xdr:rowOff>15240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F29"/>
  <sheetViews>
    <sheetView zoomScale="80" zoomScaleNormal="80" workbookViewId="0">
      <pane xSplit="2" ySplit="8" topLeftCell="C9" activePane="bottomRight" state="frozen"/>
      <selection pane="topRight" activeCell="C1" sqref="C1"/>
      <selection pane="bottomLeft" activeCell="A4" sqref="A4"/>
      <selection pane="bottomRight" activeCell="B1" sqref="B1"/>
    </sheetView>
  </sheetViews>
  <sheetFormatPr defaultColWidth="8.77734375" defaultRowHeight="14.4" x14ac:dyDescent="0.3"/>
  <cols>
    <col min="1" max="1" width="11.44140625" style="175" bestFit="1" customWidth="1"/>
    <col min="2" max="2" width="44.21875" style="175" customWidth="1"/>
    <col min="3" max="4" width="8.77734375" style="171"/>
    <col min="5" max="12" width="8.77734375" style="176"/>
    <col min="13" max="13" width="14.77734375" style="171" customWidth="1"/>
    <col min="14" max="14" width="15.21875" style="171" customWidth="1"/>
    <col min="15" max="16" width="8.77734375" style="171"/>
    <col min="17" max="24" width="8.77734375" style="176"/>
    <col min="25" max="26" width="15.44140625" style="171" bestFit="1" customWidth="1"/>
    <col min="27" max="27" width="37.21875" style="171" customWidth="1"/>
    <col min="28" max="32" width="8.77734375" style="171"/>
    <col min="33" max="16384" width="8.77734375" style="22"/>
  </cols>
  <sheetData>
    <row r="1" spans="1:32" s="3" customFormat="1" ht="24.6" x14ac:dyDescent="0.4">
      <c r="B1" s="23" t="s">
        <v>632</v>
      </c>
      <c r="C1" s="24"/>
      <c r="D1" s="24"/>
      <c r="E1" s="201"/>
      <c r="F1" s="201"/>
      <c r="G1" s="201"/>
      <c r="H1" s="201"/>
      <c r="I1" s="201"/>
      <c r="J1" s="201"/>
      <c r="K1" s="201"/>
      <c r="L1" s="202"/>
      <c r="Q1" s="202"/>
      <c r="R1" s="202"/>
      <c r="S1" s="202"/>
      <c r="T1" s="202"/>
    </row>
    <row r="2" spans="1:32" s="3" customFormat="1" x14ac:dyDescent="0.3">
      <c r="E2" s="202"/>
      <c r="F2" s="202"/>
      <c r="G2" s="202"/>
      <c r="H2" s="202"/>
      <c r="I2" s="202"/>
      <c r="J2" s="202"/>
      <c r="K2" s="202"/>
      <c r="L2" s="202"/>
      <c r="Q2" s="202"/>
      <c r="R2" s="202"/>
      <c r="S2" s="202"/>
      <c r="T2" s="202"/>
    </row>
    <row r="3" spans="1:32" s="3" customFormat="1" ht="17.399999999999999" x14ac:dyDescent="0.3">
      <c r="B3" s="63" t="s">
        <v>622</v>
      </c>
      <c r="C3" s="36"/>
      <c r="E3" s="202"/>
      <c r="F3" s="203" t="s">
        <v>623</v>
      </c>
      <c r="G3" s="204"/>
      <c r="H3" s="204"/>
      <c r="I3" s="202"/>
      <c r="J3" s="202"/>
      <c r="K3" s="203" t="s">
        <v>624</v>
      </c>
      <c r="L3" s="202"/>
      <c r="M3" s="63"/>
      <c r="O3" s="63"/>
      <c r="Q3" s="202"/>
      <c r="R3" s="202"/>
      <c r="S3" s="202"/>
      <c r="T3" s="202"/>
    </row>
    <row r="4" spans="1:32" s="3" customFormat="1" x14ac:dyDescent="0.3">
      <c r="E4" s="202"/>
      <c r="F4" s="202"/>
      <c r="G4" s="202"/>
      <c r="H4" s="202"/>
      <c r="I4" s="202"/>
      <c r="J4" s="202"/>
      <c r="K4" s="202"/>
      <c r="L4" s="202"/>
      <c r="O4" s="115"/>
      <c r="Q4" s="202"/>
      <c r="R4" s="202"/>
      <c r="S4" s="202"/>
      <c r="T4" s="202"/>
    </row>
    <row r="5" spans="1:32" s="3" customFormat="1" x14ac:dyDescent="0.3">
      <c r="E5" s="202"/>
      <c r="F5" s="202"/>
      <c r="G5" s="202"/>
      <c r="H5" s="202"/>
      <c r="I5" s="202"/>
      <c r="J5" s="202"/>
      <c r="K5" s="202"/>
      <c r="L5" s="202"/>
      <c r="Q5" s="202"/>
      <c r="R5" s="202"/>
      <c r="S5" s="202"/>
      <c r="T5" s="202"/>
    </row>
    <row r="6" spans="1:32" s="11" customFormat="1" ht="16.2" thickBot="1" x14ac:dyDescent="0.35">
      <c r="A6" s="188" t="str">
        <f ca="1">" " &amp; Trust_selected!$E$2 &amp; ", " &amp; Trust_selected!$E$12 &amp; ", " &amp; Trust_selected!$E$18 &amp;" "</f>
        <v xml:space="preserve"> All adults (ICD10 C00-C97, excl. C44), All intent, 18+ </v>
      </c>
      <c r="B6" s="160"/>
      <c r="C6" s="181"/>
      <c r="D6" s="181"/>
      <c r="E6" s="205"/>
      <c r="F6" s="205"/>
      <c r="G6" s="205"/>
      <c r="H6" s="205"/>
      <c r="I6" s="205"/>
      <c r="J6" s="205"/>
      <c r="K6" s="205"/>
      <c r="L6" s="205"/>
      <c r="M6" s="181"/>
      <c r="N6" s="181"/>
      <c r="O6" s="329"/>
      <c r="P6" s="329"/>
      <c r="Q6" s="329"/>
      <c r="R6" s="329"/>
      <c r="S6" s="329"/>
      <c r="T6" s="329"/>
      <c r="U6" s="329"/>
      <c r="V6" s="329"/>
      <c r="W6" s="329"/>
      <c r="X6" s="329"/>
      <c r="Y6" s="329"/>
      <c r="Z6" s="329"/>
      <c r="AA6" s="181"/>
      <c r="AB6" s="161"/>
      <c r="AC6" s="161"/>
      <c r="AD6" s="161"/>
      <c r="AE6" s="161"/>
      <c r="AF6" s="161"/>
    </row>
    <row r="7" spans="1:32" s="11" customFormat="1" ht="15" thickBot="1" x14ac:dyDescent="0.35">
      <c r="A7" s="160"/>
      <c r="B7" s="160"/>
      <c r="C7" s="330">
        <v>2015</v>
      </c>
      <c r="D7" s="331"/>
      <c r="E7" s="331"/>
      <c r="F7" s="331"/>
      <c r="G7" s="331"/>
      <c r="H7" s="331"/>
      <c r="I7" s="331"/>
      <c r="J7" s="331"/>
      <c r="K7" s="331"/>
      <c r="L7" s="331"/>
      <c r="M7" s="331"/>
      <c r="N7" s="332"/>
      <c r="O7" s="330">
        <v>2016</v>
      </c>
      <c r="P7" s="331"/>
      <c r="Q7" s="331"/>
      <c r="R7" s="331"/>
      <c r="S7" s="331"/>
      <c r="T7" s="331"/>
      <c r="U7" s="331"/>
      <c r="V7" s="331"/>
      <c r="W7" s="331"/>
      <c r="X7" s="331"/>
      <c r="Y7" s="331"/>
      <c r="Z7" s="332"/>
      <c r="AA7" s="180" t="s">
        <v>681</v>
      </c>
      <c r="AB7" s="161"/>
      <c r="AC7" s="161"/>
      <c r="AD7" s="161"/>
      <c r="AE7" s="161"/>
      <c r="AF7" s="161"/>
    </row>
    <row r="8" spans="1:32" s="11" customFormat="1" ht="53.4" x14ac:dyDescent="0.3">
      <c r="A8" s="162"/>
      <c r="B8" s="163" t="s">
        <v>450</v>
      </c>
      <c r="C8" s="164" t="s">
        <v>658</v>
      </c>
      <c r="D8" s="165" t="s">
        <v>659</v>
      </c>
      <c r="E8" s="166" t="s">
        <v>660</v>
      </c>
      <c r="F8" s="166" t="s">
        <v>662</v>
      </c>
      <c r="G8" s="166" t="s">
        <v>661</v>
      </c>
      <c r="H8" s="166" t="s">
        <v>663</v>
      </c>
      <c r="I8" s="166" t="s">
        <v>667</v>
      </c>
      <c r="J8" s="166" t="s">
        <v>665</v>
      </c>
      <c r="K8" s="166" t="s">
        <v>668</v>
      </c>
      <c r="L8" s="166" t="s">
        <v>666</v>
      </c>
      <c r="M8" s="165" t="s">
        <v>669</v>
      </c>
      <c r="N8" s="167" t="s">
        <v>670</v>
      </c>
      <c r="O8" s="164" t="s">
        <v>658</v>
      </c>
      <c r="P8" s="165" t="s">
        <v>659</v>
      </c>
      <c r="Q8" s="166" t="s">
        <v>660</v>
      </c>
      <c r="R8" s="166" t="s">
        <v>662</v>
      </c>
      <c r="S8" s="166" t="s">
        <v>661</v>
      </c>
      <c r="T8" s="166" t="s">
        <v>663</v>
      </c>
      <c r="U8" s="166" t="s">
        <v>667</v>
      </c>
      <c r="V8" s="166" t="s">
        <v>665</v>
      </c>
      <c r="W8" s="166" t="s">
        <v>668</v>
      </c>
      <c r="X8" s="166" t="s">
        <v>666</v>
      </c>
      <c r="Y8" s="165" t="s">
        <v>669</v>
      </c>
      <c r="Z8" s="167" t="s">
        <v>670</v>
      </c>
      <c r="AA8" s="179" t="s">
        <v>672</v>
      </c>
      <c r="AB8" s="161"/>
      <c r="AC8" s="161"/>
      <c r="AD8" s="161"/>
      <c r="AE8" s="161"/>
      <c r="AF8" s="161"/>
    </row>
    <row r="9" spans="1:32" x14ac:dyDescent="0.3">
      <c r="A9" s="168"/>
      <c r="B9" s="169" t="s">
        <v>476</v>
      </c>
      <c r="C9" s="239">
        <f ca="1">IF(AND(Trust_selected!$E$12="All intent",Trust_selected!$E$18="18+"), SUMIFS(INDIRECT("'"&amp;Trust_selected!$H$2&amp;"'!F:F"),INDIRECT("'"&amp;Trust_selected!$H$2&amp;"'!B:B"),C$7,INDIRECT("'"&amp;Trust_selected!$H$2&amp;"'!I:I"),$B9), IF(Trust_selected!$E$12="All intent", SUMIFS(INDIRECT("'"&amp;Trust_selected!$H$2&amp;"'!F:F"),INDIRECT("'"&amp;Trust_selected!$H$2&amp;"'!B:B"),C$7,INDIRECT("'"&amp;Trust_selected!$H$2&amp;"'!E:E"),Trust_selected!$E$18,INDIRECT("'"&amp;Trust_selected!$H$2&amp;"'!I:I"),$B9), IF(Trust_selected!$E$18="18+", SUMIFS(INDIRECT("'"&amp;Trust_selected!$H$2&amp;"'!F:F"),INDIRECT("'"&amp;Trust_selected!$H$2&amp;"'!B:B"),C$7,INDIRECT("'"&amp;Trust_selected!$H$2&amp;"'!D:D"),Trust_selected!$E$12,INDIRECT("'"&amp;Trust_selected!$H$2&amp;"'!I:I"),$B9), SUMIFS(INDIRECT("'"&amp;Trust_selected!$H$2&amp;"'!F:F"),INDIRECT("'"&amp;Trust_selected!$H$2&amp;"'!B:B"),C$7,INDIRECT("'"&amp;Trust_selected!$H$2&amp;"'!D:D"),Trust_selected!$E$12,INDIRECT("'"&amp;Trust_selected!$H$2&amp;"'!E:E"),Trust_selected!$E$18,INDIRECT("'"&amp;Trust_selected!$H$2&amp;"'!I:I"),$B9))))</f>
        <v>5764</v>
      </c>
      <c r="D9" s="241">
        <f ca="1">IF(AND(Trust_selected!$E$12="All intent",Trust_selected!$E$18="18+"), SUMIFS(INDIRECT("'"&amp;Trust_selected!$H$2&amp;"'!G:G"),INDIRECT("'"&amp;Trust_selected!$H$2&amp;"'!B:B"),C$7,INDIRECT("'"&amp;Trust_selected!$H$2&amp;"'!I:I"),$B9), IF(Trust_selected!$E$12="All intent", SUMIFS(INDIRECT("'"&amp;Trust_selected!$H$2&amp;"'!G:G"),INDIRECT("'"&amp;Trust_selected!$H$2&amp;"'!B:B"),C$7,INDIRECT("'"&amp;Trust_selected!$H$2&amp;"'!E:E"),Trust_selected!$E$18,INDIRECT("'"&amp;Trust_selected!$H$2&amp;"'!I:I"),$B9), IF(Trust_selected!$E$18="18+", SUMIFS(INDIRECT("'"&amp;Trust_selected!$H$2&amp;"'!G:G"),INDIRECT("'"&amp;Trust_selected!$H$2&amp;"'!B:B"),C$7,INDIRECT("'"&amp;Trust_selected!$H$2&amp;"'!D:D"),Trust_selected!$E$12,INDIRECT("'"&amp;Trust_selected!$H$2&amp;"'!I:I"),$B9), SUMIFS(INDIRECT("'"&amp;Trust_selected!$H$2&amp;"'!G:G"),INDIRECT("'"&amp;Trust_selected!$H$2&amp;"'!B:B"),C$7,INDIRECT("'"&amp;Trust_selected!$H$2&amp;"'!D:D"),Trust_selected!$E$12,INDIRECT("'"&amp;Trust_selected!$H$2&amp;"'!E:E"),Trust_selected!$E$18,INDIRECT("'"&amp;Trust_selected!$H$2&amp;"'!I:I"),$B9))))</f>
        <v>245</v>
      </c>
      <c r="E9" s="249">
        <f t="shared" ref="E9:E27" ca="1" si="0">IFERROR(D9/C9,"")</f>
        <v>4.2505204718945179E-2</v>
      </c>
      <c r="F9" s="249">
        <f ca="1">IFERROR((2*D9+NORMSINV((100+95)/200)^2-NORMSINV((100+95)/200)*SQRT(NORMSINV((100+95)/200)^2+4*D9*(1-E9)))/2/(C9+NORMSINV((100+95)/200)^2),"")</f>
        <v>3.7594675668055327E-2</v>
      </c>
      <c r="G9" s="249">
        <f ca="1">IFERROR((2*D9+NORMSINV((100+95)/200)^2+NORMSINV((100+95)/200)*SQRT(NORMSINV((100+95)/200)^2+4*D9*(1-E9)))/2/(C9+NORMSINV((100+95)/200)^2),"")</f>
        <v>4.8025128958416846E-2</v>
      </c>
      <c r="H9" s="250">
        <f ca="1">AVERAGE(E$9:E$27)</f>
        <v>4.4166672860264433E-2</v>
      </c>
      <c r="I9" s="251">
        <f ca="1">IFERROR((2*C9*H9+1.96^2-1.96*SQRT(1.96^2+4*C9*H9*(1-H9)))/2/(C9+1.96^2), "")</f>
        <v>3.9159003310818015E-2</v>
      </c>
      <c r="J9" s="251">
        <f ca="1">IFERROR((2*C9*H9+1.96^2+1.96*SQRT(1.96^2+4*C9*H9*(1-H9)))/2/(C9+1.96^2), "")</f>
        <v>4.9781546778686604E-2</v>
      </c>
      <c r="K9" s="251">
        <f ca="1">IFERROR((2*C9*H9+3.0902^2-3.0902*SQRT(3.0902^2+4*C9*H9*(1-H9)))/2/(C9+3.0902^2), "")</f>
        <v>3.6530569578481685E-2</v>
      </c>
      <c r="L9" s="251">
        <f ca="1">IFERROR((2*C9*H9+3.0902^2+3.0902*SQRT(3.0902^2+4*C9*H9*(1-H9)))/2/(C9+3.0902^2), "")</f>
        <v>5.3310654698454994E-2</v>
      </c>
      <c r="M9" s="241" t="str">
        <f ca="1">IF(E9="","", IF(E9&gt;L9,"&gt;Upper 3SD Limit",""))</f>
        <v/>
      </c>
      <c r="N9" s="240" t="str">
        <f ca="1">IF(E9="","", IF(E9&lt;K9,"&lt;Lower 3SD Limit",""))</f>
        <v/>
      </c>
      <c r="O9" s="239">
        <f ca="1">IF(AND(Trust_selected!$E$12="All intent",Trust_selected!$E$18="18+"), SUMIFS(INDIRECT("'"&amp;Trust_selected!$H$2&amp;"'!F:F"),INDIRECT("'"&amp;Trust_selected!$H$2&amp;"'!B:B"),O$7,INDIRECT("'"&amp;Trust_selected!$H$2&amp;"'!I:I"),$B9), IF(Trust_selected!$E$12="All intent", SUMIFS(INDIRECT("'"&amp;Trust_selected!$H$2&amp;"'!F:F"),INDIRECT("'"&amp;Trust_selected!$H$2&amp;"'!B:B"),O$7,INDIRECT("'"&amp;Trust_selected!$H$2&amp;"'!E:E"),Trust_selected!$E$18,INDIRECT("'"&amp;Trust_selected!$H$2&amp;"'!I:I"),$B9), IF(Trust_selected!$E$18="18+", SUMIFS(INDIRECT("'"&amp;Trust_selected!$H$2&amp;"'!F:F"),INDIRECT("'"&amp;Trust_selected!$H$2&amp;"'!B:B"),O$7,INDIRECT("'"&amp;Trust_selected!$H$2&amp;"'!D:D"),Trust_selected!$E$12,INDIRECT("'"&amp;Trust_selected!$H$2&amp;"'!I:I"),$B9), SUMIFS(INDIRECT("'"&amp;Trust_selected!$H$2&amp;"'!F:F"),INDIRECT("'"&amp;Trust_selected!$H$2&amp;"'!B:B"),O$7,INDIRECT("'"&amp;Trust_selected!$H$2&amp;"'!D:D"),Trust_selected!$E$12,INDIRECT("'"&amp;Trust_selected!$H$2&amp;"'!E:E"),Trust_selected!$E$18,INDIRECT("'"&amp;Trust_selected!$H$2&amp;"'!I:I"),$B9))))</f>
        <v>5769</v>
      </c>
      <c r="P9" s="241">
        <f ca="1">IF(AND(Trust_selected!$E$12="All intent",Trust_selected!$E$18="18+"), SUMIFS(INDIRECT("'"&amp;Trust_selected!$H$2&amp;"'!G:G"),INDIRECT("'"&amp;Trust_selected!$H$2&amp;"'!B:B"),O$7,INDIRECT("'"&amp;Trust_selected!$H$2&amp;"'!I:I"),$B9), IF(Trust_selected!$E$12="All intent", SUMIFS(INDIRECT("'"&amp;Trust_selected!$H$2&amp;"'!G:G"),INDIRECT("'"&amp;Trust_selected!$H$2&amp;"'!B:B"),O$7,INDIRECT("'"&amp;Trust_selected!$H$2&amp;"'!E:E"),Trust_selected!$E$18,INDIRECT("'"&amp;Trust_selected!$H$2&amp;"'!I:I"),$B9), IF(Trust_selected!$E$18="18+", SUMIFS(INDIRECT("'"&amp;Trust_selected!$H$2&amp;"'!G:G"),INDIRECT("'"&amp;Trust_selected!$H$2&amp;"'!B:B"),O$7,INDIRECT("'"&amp;Trust_selected!$H$2&amp;"'!D:D"),Trust_selected!$E$12,INDIRECT("'"&amp;Trust_selected!$H$2&amp;"'!I:I"),$B9), SUMIFS(INDIRECT("'"&amp;Trust_selected!$H$2&amp;"'!G:G"),INDIRECT("'"&amp;Trust_selected!$H$2&amp;"'!B:B"),O$7,INDIRECT("'"&amp;Trust_selected!$H$2&amp;"'!D:D"),Trust_selected!$E$12,INDIRECT("'"&amp;Trust_selected!$H$2&amp;"'!E:E"),Trust_selected!$E$18,INDIRECT("'"&amp;Trust_selected!$H$2&amp;"'!I:I"),$B9))))</f>
        <v>231</v>
      </c>
      <c r="Q9" s="249">
        <f t="shared" ref="Q9" ca="1" si="1">IFERROR(P9/O9,"")</f>
        <v>4.0041601664066562E-2</v>
      </c>
      <c r="R9" s="249">
        <f ca="1">IFERROR((2*P9+NORMSINV((100+95)/200)^2-NORMSINV((100+95)/200)*SQRT(NORMSINV((100+95)/200)^2+4*P9*(1-Q9)))/2/(O9+NORMSINV((100+95)/200)^2),"")</f>
        <v>3.5280929633069523E-2</v>
      </c>
      <c r="S9" s="249">
        <f ca="1">IFERROR((2*P9+NORMSINV((100+95)/200)^2+NORMSINV((100+95)/200)*SQRT(NORMSINV((100+95)/200)^2+4*P9*(1-Q9)))/2/(O9+NORMSINV((100+95)/200)^2),"")</f>
        <v>4.5414419813762263E-2</v>
      </c>
      <c r="T9" s="250">
        <f ca="1">AVERAGE(Q$9:Q$27)</f>
        <v>4.5023631133676634E-2</v>
      </c>
      <c r="U9" s="251">
        <f ca="1">IFERROR((2*O9*T9+1.96^2-1.96*SQRT(1.96^2+4*O9*T9*(1-T9)))/2/(O9+1.96^2), "")</f>
        <v>3.9968773897284635E-2</v>
      </c>
      <c r="V9" s="251">
        <f ca="1">IFERROR((2*O9*T9+1.96^2+1.96*SQRT(1.96^2+4*O9*T9*(1-T9)))/2/(O9+1.96^2), "")</f>
        <v>5.0684026280077066E-2</v>
      </c>
      <c r="W9" s="251">
        <f ca="1">IFERROR((2*O9*T9+3.0902^2-3.0902*SQRT(3.0902^2+4*O9*T9*(1-T9)))/2/(O9+3.0902^2), "")</f>
        <v>3.7312692672438204E-2</v>
      </c>
      <c r="X9" s="251">
        <f ca="1">IFERROR((2*O9*T9+3.0902^2+3.0902*SQRT(3.0902^2+4*O9*T9*(1-T9)))/2/(O9+3.0902^2), "")</f>
        <v>5.4238311099540144E-2</v>
      </c>
      <c r="Y9" s="241" t="str">
        <f ca="1">IF(Q9="","", IF(Q9&gt;X9,"&gt;Upper 3SD Limit",""))</f>
        <v/>
      </c>
      <c r="Z9" s="240" t="str">
        <f ca="1">IF(Q9="","", IF(Q9&lt;W9,"&lt;Lower 3SD Limit",""))</f>
        <v/>
      </c>
      <c r="AA9" s="243" t="str">
        <f ca="1">IFERROR(IF(AND(D9&gt;=5, P9&gt;=5, C9-D9&gt;=5,O9-P9&gt;=5), IF(ABS((Q9-E9)/SQRT((P9+D9)/(O9+C9)*(1-(P9+D9)/(O9+C9))*(1/O9+1/C9)))&lt;1.96,"Change not statistically significant",IF(Q9&gt;E9,"Increased","Decreased")), "Numbers too small for z-test"), "N/A")</f>
        <v>Change not statistically significant</v>
      </c>
    </row>
    <row r="10" spans="1:32" x14ac:dyDescent="0.3">
      <c r="A10" s="168"/>
      <c r="B10" s="169" t="s">
        <v>154</v>
      </c>
      <c r="C10" s="239">
        <f ca="1">IF(AND(Trust_selected!$E$12="All intent",Trust_selected!$E$18="18+"), SUMIFS(INDIRECT("'"&amp;Trust_selected!$H$2&amp;"'!F:F"),INDIRECT("'"&amp;Trust_selected!$H$2&amp;"'!B:B"),C$7,INDIRECT("'"&amp;Trust_selected!$H$2&amp;"'!I:I"),$B10), IF(Trust_selected!$E$12="All intent", SUMIFS(INDIRECT("'"&amp;Trust_selected!$H$2&amp;"'!F:F"),INDIRECT("'"&amp;Trust_selected!$H$2&amp;"'!B:B"),C$7,INDIRECT("'"&amp;Trust_selected!$H$2&amp;"'!E:E"),Trust_selected!$E$18,INDIRECT("'"&amp;Trust_selected!$H$2&amp;"'!I:I"),$B10), IF(Trust_selected!$E$18="18+", SUMIFS(INDIRECT("'"&amp;Trust_selected!$H$2&amp;"'!F:F"),INDIRECT("'"&amp;Trust_selected!$H$2&amp;"'!B:B"),C$7,INDIRECT("'"&amp;Trust_selected!$H$2&amp;"'!D:D"),Trust_selected!$E$12,INDIRECT("'"&amp;Trust_selected!$H$2&amp;"'!I:I"),$B10), SUMIFS(INDIRECT("'"&amp;Trust_selected!$H$2&amp;"'!F:F"),INDIRECT("'"&amp;Trust_selected!$H$2&amp;"'!B:B"),C$7,INDIRECT("'"&amp;Trust_selected!$H$2&amp;"'!D:D"),Trust_selected!$E$12,INDIRECT("'"&amp;Trust_selected!$H$2&amp;"'!E:E"),Trust_selected!$E$18,INDIRECT("'"&amp;Trust_selected!$H$2&amp;"'!I:I"),$B10))))</f>
        <v>9128</v>
      </c>
      <c r="D10" s="241">
        <f ca="1">IF(AND(Trust_selected!$E$12="All intent",Trust_selected!$E$18="18+"), SUMIFS(INDIRECT("'"&amp;Trust_selected!$H$2&amp;"'!G:G"),INDIRECT("'"&amp;Trust_selected!$H$2&amp;"'!B:B"),C$7,INDIRECT("'"&amp;Trust_selected!$H$2&amp;"'!I:I"),$B10), IF(Trust_selected!$E$12="All intent", SUMIFS(INDIRECT("'"&amp;Trust_selected!$H$2&amp;"'!G:G"),INDIRECT("'"&amp;Trust_selected!$H$2&amp;"'!B:B"),C$7,INDIRECT("'"&amp;Trust_selected!$H$2&amp;"'!E:E"),Trust_selected!$E$18,INDIRECT("'"&amp;Trust_selected!$H$2&amp;"'!I:I"),$B10), IF(Trust_selected!$E$18="18+", SUMIFS(INDIRECT("'"&amp;Trust_selected!$H$2&amp;"'!G:G"),INDIRECT("'"&amp;Trust_selected!$H$2&amp;"'!B:B"),C$7,INDIRECT("'"&amp;Trust_selected!$H$2&amp;"'!D:D"),Trust_selected!$E$12,INDIRECT("'"&amp;Trust_selected!$H$2&amp;"'!I:I"),$B10), SUMIFS(INDIRECT("'"&amp;Trust_selected!$H$2&amp;"'!G:G"),INDIRECT("'"&amp;Trust_selected!$H$2&amp;"'!B:B"),C$7,INDIRECT("'"&amp;Trust_selected!$H$2&amp;"'!D:D"),Trust_selected!$E$12,INDIRECT("'"&amp;Trust_selected!$H$2&amp;"'!E:E"),Trust_selected!$E$18,INDIRECT("'"&amp;Trust_selected!$H$2&amp;"'!I:I"),$B10))))</f>
        <v>445</v>
      </c>
      <c r="E10" s="249">
        <f t="shared" ca="1" si="0"/>
        <v>4.8751095530236634E-2</v>
      </c>
      <c r="F10" s="249">
        <f t="shared" ref="F10:F27" ca="1" si="2">IFERROR((2*D10+NORMSINV((100+95)/200)^2-NORMSINV((100+95)/200)*SQRT(NORMSINV((100+95)/200)^2+4*D10*(1-E10)))/2/(C10+NORMSINV((100+95)/200)^2),"")</f>
        <v>4.4520038934176859E-2</v>
      </c>
      <c r="G10" s="249">
        <f t="shared" ref="G10:G27" ca="1" si="3">IFERROR((2*D10+NORMSINV((100+95)/200)^2+NORMSINV((100+95)/200)*SQRT(NORMSINV((100+95)/200)^2+4*D10*(1-E10)))/2/(C10+NORMSINV((100+95)/200)^2),"")</f>
        <v>5.3361802625534881E-2</v>
      </c>
      <c r="H10" s="250">
        <f t="shared" ref="H10:H27" ca="1" si="4">AVERAGE(E$9:E$27)</f>
        <v>4.4166672860264433E-2</v>
      </c>
      <c r="I10" s="251">
        <f t="shared" ref="I10:I27" ca="1" si="5">IFERROR((2*C10*H10+1.96^2-1.96*SQRT(1.96^2+4*C10*H10*(1-H10)))/2/(C10+1.96^2), "")</f>
        <v>4.0139871377001077E-2</v>
      </c>
      <c r="J10" s="251">
        <f t="shared" ref="J10:J27" ca="1" si="6">IFERROR((2*C10*H10+1.96^2+1.96*SQRT(1.96^2+4*C10*H10*(1-H10)))/2/(C10+1.96^2), "")</f>
        <v>4.8576995956416909E-2</v>
      </c>
      <c r="K10" s="251">
        <f t="shared" ref="K10:K27" ca="1" si="7">IFERROR((2*C10*H10+3.0902^2-3.0902*SQRT(3.0902^2+4*C10*H10*(1-H10)))/2/(C10+3.0902^2), "")</f>
        <v>3.7983815127050902E-2</v>
      </c>
      <c r="L10" s="251">
        <f t="shared" ref="L10:L27" ca="1" si="8">IFERROR((2*C10*H10+3.0902^2+3.0902*SQRT(3.0902^2+4*C10*H10*(1-H10)))/2/(C10+3.0902^2), "")</f>
        <v>5.1302281809150196E-2</v>
      </c>
      <c r="M10" s="241" t="str">
        <f t="shared" ref="M10:M26" ca="1" si="9">IF(E10="","", IF(E10&gt;L10,"&gt;Upper 3SD Limit",""))</f>
        <v/>
      </c>
      <c r="N10" s="240" t="str">
        <f t="shared" ref="N10:N26" ca="1" si="10">IF(E10="","", IF(E10&lt;K10,"&lt;Lower 3SD Limit",""))</f>
        <v/>
      </c>
      <c r="O10" s="239">
        <f ca="1">IF(AND(Trust_selected!$E$12="All intent",Trust_selected!$E$18="18+"), SUMIFS(INDIRECT("'"&amp;Trust_selected!$H$2&amp;"'!F:F"),INDIRECT("'"&amp;Trust_selected!$H$2&amp;"'!B:B"),O$7,INDIRECT("'"&amp;Trust_selected!$H$2&amp;"'!I:I"),$B10), IF(Trust_selected!$E$12="All intent", SUMIFS(INDIRECT("'"&amp;Trust_selected!$H$2&amp;"'!F:F"),INDIRECT("'"&amp;Trust_selected!$H$2&amp;"'!B:B"),O$7,INDIRECT("'"&amp;Trust_selected!$H$2&amp;"'!E:E"),Trust_selected!$E$18,INDIRECT("'"&amp;Trust_selected!$H$2&amp;"'!I:I"),$B10), IF(Trust_selected!$E$18="18+", SUMIFS(INDIRECT("'"&amp;Trust_selected!$H$2&amp;"'!F:F"),INDIRECT("'"&amp;Trust_selected!$H$2&amp;"'!B:B"),O$7,INDIRECT("'"&amp;Trust_selected!$H$2&amp;"'!D:D"),Trust_selected!$E$12,INDIRECT("'"&amp;Trust_selected!$H$2&amp;"'!I:I"),$B10), SUMIFS(INDIRECT("'"&amp;Trust_selected!$H$2&amp;"'!F:F"),INDIRECT("'"&amp;Trust_selected!$H$2&amp;"'!B:B"),O$7,INDIRECT("'"&amp;Trust_selected!$H$2&amp;"'!D:D"),Trust_selected!$E$12,INDIRECT("'"&amp;Trust_selected!$H$2&amp;"'!E:E"),Trust_selected!$E$18,INDIRECT("'"&amp;Trust_selected!$H$2&amp;"'!I:I"),$B10))))</f>
        <v>9715</v>
      </c>
      <c r="P10" s="241">
        <f ca="1">IF(AND(Trust_selected!$E$12="All intent",Trust_selected!$E$18="18+"), SUMIFS(INDIRECT("'"&amp;Trust_selected!$H$2&amp;"'!G:G"),INDIRECT("'"&amp;Trust_selected!$H$2&amp;"'!B:B"),O$7,INDIRECT("'"&amp;Trust_selected!$H$2&amp;"'!I:I"),$B10), IF(Trust_selected!$E$12="All intent", SUMIFS(INDIRECT("'"&amp;Trust_selected!$H$2&amp;"'!G:G"),INDIRECT("'"&amp;Trust_selected!$H$2&amp;"'!B:B"),O$7,INDIRECT("'"&amp;Trust_selected!$H$2&amp;"'!E:E"),Trust_selected!$E$18,INDIRECT("'"&amp;Trust_selected!$H$2&amp;"'!I:I"),$B10), IF(Trust_selected!$E$18="18+", SUMIFS(INDIRECT("'"&amp;Trust_selected!$H$2&amp;"'!G:G"),INDIRECT("'"&amp;Trust_selected!$H$2&amp;"'!B:B"),O$7,INDIRECT("'"&amp;Trust_selected!$H$2&amp;"'!D:D"),Trust_selected!$E$12,INDIRECT("'"&amp;Trust_selected!$H$2&amp;"'!I:I"),$B10), SUMIFS(INDIRECT("'"&amp;Trust_selected!$H$2&amp;"'!G:G"),INDIRECT("'"&amp;Trust_selected!$H$2&amp;"'!B:B"),O$7,INDIRECT("'"&amp;Trust_selected!$H$2&amp;"'!D:D"),Trust_selected!$E$12,INDIRECT("'"&amp;Trust_selected!$H$2&amp;"'!E:E"),Trust_selected!$E$18,INDIRECT("'"&amp;Trust_selected!$H$2&amp;"'!I:I"),$B10))))</f>
        <v>408</v>
      </c>
      <c r="Q10" s="249">
        <f t="shared" ref="Q10:Q27" ca="1" si="11">IFERROR(P10/O10,"")</f>
        <v>4.1996911991765314E-2</v>
      </c>
      <c r="R10" s="249">
        <f t="shared" ref="R10:R27" ca="1" si="12">IFERROR((2*P10+NORMSINV((100+95)/200)^2-NORMSINV((100+95)/200)*SQRT(NORMSINV((100+95)/200)^2+4*P10*(1-Q10)))/2/(O10+NORMSINV((100+95)/200)^2),"")</f>
        <v>3.8186038515373728E-2</v>
      </c>
      <c r="S10" s="249">
        <f t="shared" ref="S10:S27" ca="1" si="13">IFERROR((2*P10+NORMSINV((100+95)/200)^2+NORMSINV((100+95)/200)*SQRT(NORMSINV((100+95)/200)^2+4*P10*(1-Q10)))/2/(O10+NORMSINV((100+95)/200)^2),"")</f>
        <v>4.6169845083963788E-2</v>
      </c>
      <c r="T10" s="250">
        <f t="shared" ref="T10:T13" ca="1" si="14">AVERAGE(Q$9:Q$27)</f>
        <v>4.5023631133676634E-2</v>
      </c>
      <c r="U10" s="251">
        <f t="shared" ref="U10:U27" ca="1" si="15">IFERROR((2*O10*T10+1.96^2-1.96*SQRT(1.96^2+4*O10*T10*(1-T10)))/2/(O10+1.96^2), "")</f>
        <v>4.107700557743358E-2</v>
      </c>
      <c r="V10" s="251">
        <f t="shared" ref="V10:V27" ca="1" si="16">IFERROR((2*O10*T10+1.96^2+1.96*SQRT(1.96^2+4*O10*T10*(1-T10)))/2/(O10+1.96^2), "")</f>
        <v>4.9329936843290408E-2</v>
      </c>
      <c r="W10" s="251">
        <f t="shared" ref="W10:W27" ca="1" si="17">IFERROR((2*O10*T10+3.0902^2-3.0902*SQRT(3.0902^2+4*O10*T10*(1-T10)))/2/(O10+3.0902^2), "")</f>
        <v>3.8957237094057753E-2</v>
      </c>
      <c r="X10" s="251">
        <f t="shared" ref="X10:X27" ca="1" si="18">IFERROR((2*O10*T10+3.0902^2+3.0902*SQRT(3.0902^2+4*O10*T10*(1-T10)))/2/(O10+3.0902^2), "")</f>
        <v>5.1983582722633377E-2</v>
      </c>
      <c r="Y10" s="241" t="str">
        <f t="shared" ref="Y10:Y26" ca="1" si="19">IF(Q10="","", IF(Q10&gt;X10,"&gt;Upper 3SD Limit",""))</f>
        <v/>
      </c>
      <c r="Z10" s="240" t="str">
        <f t="shared" ref="Z10:Z26" ca="1" si="20">IF(Q10="","", IF(Q10&lt;W10,"&lt;Lower 3SD Limit",""))</f>
        <v/>
      </c>
      <c r="AA10" s="243" t="str">
        <f t="shared" ref="AA10:AA27" ca="1" si="21">IFERROR(IF(AND(D10&gt;=5, P10&gt;=5, C10-D10&gt;=5,O10-P10&gt;=5), IF(ABS((Q10-E10)/SQRT((P10+D10)/(O10+C10)*(1-(P10+D10)/(O10+C10))*(1/O10+1/C10)))&lt;1.96,"Change not statistically significant",IF(Q10&gt;E10,"Increased","Decreased")), "Numbers too small for z-test"), "N/A")</f>
        <v>Decreased</v>
      </c>
    </row>
    <row r="11" spans="1:32" x14ac:dyDescent="0.3">
      <c r="A11" s="168"/>
      <c r="B11" s="169" t="s">
        <v>300</v>
      </c>
      <c r="C11" s="239">
        <f ca="1">IF(AND(Trust_selected!$E$12="All intent",Trust_selected!$E$18="18+"), SUMIFS(INDIRECT("'"&amp;Trust_selected!$H$2&amp;"'!F:F"),INDIRECT("'"&amp;Trust_selected!$H$2&amp;"'!B:B"),C$7,INDIRECT("'"&amp;Trust_selected!$H$2&amp;"'!I:I"),$B11), IF(Trust_selected!$E$12="All intent", SUMIFS(INDIRECT("'"&amp;Trust_selected!$H$2&amp;"'!F:F"),INDIRECT("'"&amp;Trust_selected!$H$2&amp;"'!B:B"),C$7,INDIRECT("'"&amp;Trust_selected!$H$2&amp;"'!E:E"),Trust_selected!$E$18,INDIRECT("'"&amp;Trust_selected!$H$2&amp;"'!I:I"),$B11), IF(Trust_selected!$E$18="18+", SUMIFS(INDIRECT("'"&amp;Trust_selected!$H$2&amp;"'!F:F"),INDIRECT("'"&amp;Trust_selected!$H$2&amp;"'!B:B"),C$7,INDIRECT("'"&amp;Trust_selected!$H$2&amp;"'!D:D"),Trust_selected!$E$12,INDIRECT("'"&amp;Trust_selected!$H$2&amp;"'!I:I"),$B11), SUMIFS(INDIRECT("'"&amp;Trust_selected!$H$2&amp;"'!F:F"),INDIRECT("'"&amp;Trust_selected!$H$2&amp;"'!B:B"),C$7,INDIRECT("'"&amp;Trust_selected!$H$2&amp;"'!D:D"),Trust_selected!$E$12,INDIRECT("'"&amp;Trust_selected!$H$2&amp;"'!E:E"),Trust_selected!$E$18,INDIRECT("'"&amp;Trust_selected!$H$2&amp;"'!I:I"),$B11))))</f>
        <v>13438</v>
      </c>
      <c r="D11" s="241">
        <f ca="1">IF(AND(Trust_selected!$E$12="All intent",Trust_selected!$E$18="18+"), SUMIFS(INDIRECT("'"&amp;Trust_selected!$H$2&amp;"'!G:G"),INDIRECT("'"&amp;Trust_selected!$H$2&amp;"'!B:B"),C$7,INDIRECT("'"&amp;Trust_selected!$H$2&amp;"'!I:I"),$B11), IF(Trust_selected!$E$12="All intent", SUMIFS(INDIRECT("'"&amp;Trust_selected!$H$2&amp;"'!G:G"),INDIRECT("'"&amp;Trust_selected!$H$2&amp;"'!B:B"),C$7,INDIRECT("'"&amp;Trust_selected!$H$2&amp;"'!E:E"),Trust_selected!$E$18,INDIRECT("'"&amp;Trust_selected!$H$2&amp;"'!I:I"),$B11), IF(Trust_selected!$E$18="18+", SUMIFS(INDIRECT("'"&amp;Trust_selected!$H$2&amp;"'!G:G"),INDIRECT("'"&amp;Trust_selected!$H$2&amp;"'!B:B"),C$7,INDIRECT("'"&amp;Trust_selected!$H$2&amp;"'!D:D"),Trust_selected!$E$12,INDIRECT("'"&amp;Trust_selected!$H$2&amp;"'!I:I"),$B11), SUMIFS(INDIRECT("'"&amp;Trust_selected!$H$2&amp;"'!G:G"),INDIRECT("'"&amp;Trust_selected!$H$2&amp;"'!B:B"),C$7,INDIRECT("'"&amp;Trust_selected!$H$2&amp;"'!D:D"),Trust_selected!$E$12,INDIRECT("'"&amp;Trust_selected!$H$2&amp;"'!E:E"),Trust_selected!$E$18,INDIRECT("'"&amp;Trust_selected!$H$2&amp;"'!I:I"),$B11))))</f>
        <v>555</v>
      </c>
      <c r="E11" s="249">
        <f t="shared" ca="1" si="0"/>
        <v>4.1300788807858313E-2</v>
      </c>
      <c r="F11" s="249">
        <f t="shared" ca="1" si="2"/>
        <v>3.8065455357529372E-2</v>
      </c>
      <c r="G11" s="249">
        <f t="shared" ca="1" si="3"/>
        <v>4.4798299748715999E-2</v>
      </c>
      <c r="H11" s="250">
        <f t="shared" ca="1" si="4"/>
        <v>4.4166672860264433E-2</v>
      </c>
      <c r="I11" s="251">
        <f t="shared" ca="1" si="5"/>
        <v>4.0821022755436344E-2</v>
      </c>
      <c r="J11" s="251">
        <f t="shared" ca="1" si="6"/>
        <v>4.7772871982355164E-2</v>
      </c>
      <c r="K11" s="251">
        <f t="shared" ca="1" si="7"/>
        <v>3.9005564358772282E-2</v>
      </c>
      <c r="L11" s="251">
        <f t="shared" ca="1" si="8"/>
        <v>4.9975171530822218E-2</v>
      </c>
      <c r="M11" s="241" t="str">
        <f t="shared" ca="1" si="9"/>
        <v/>
      </c>
      <c r="N11" s="240" t="str">
        <f t="shared" ca="1" si="10"/>
        <v/>
      </c>
      <c r="O11" s="239">
        <f ca="1">IF(AND(Trust_selected!$E$12="All intent",Trust_selected!$E$18="18+"), SUMIFS(INDIRECT("'"&amp;Trust_selected!$H$2&amp;"'!F:F"),INDIRECT("'"&amp;Trust_selected!$H$2&amp;"'!B:B"),O$7,INDIRECT("'"&amp;Trust_selected!$H$2&amp;"'!I:I"),$B11), IF(Trust_selected!$E$12="All intent", SUMIFS(INDIRECT("'"&amp;Trust_selected!$H$2&amp;"'!F:F"),INDIRECT("'"&amp;Trust_selected!$H$2&amp;"'!B:B"),O$7,INDIRECT("'"&amp;Trust_selected!$H$2&amp;"'!E:E"),Trust_selected!$E$18,INDIRECT("'"&amp;Trust_selected!$H$2&amp;"'!I:I"),$B11), IF(Trust_selected!$E$18="18+", SUMIFS(INDIRECT("'"&amp;Trust_selected!$H$2&amp;"'!F:F"),INDIRECT("'"&amp;Trust_selected!$H$2&amp;"'!B:B"),O$7,INDIRECT("'"&amp;Trust_selected!$H$2&amp;"'!D:D"),Trust_selected!$E$12,INDIRECT("'"&amp;Trust_selected!$H$2&amp;"'!I:I"),$B11), SUMIFS(INDIRECT("'"&amp;Trust_selected!$H$2&amp;"'!F:F"),INDIRECT("'"&amp;Trust_selected!$H$2&amp;"'!B:B"),O$7,INDIRECT("'"&amp;Trust_selected!$H$2&amp;"'!D:D"),Trust_selected!$E$12,INDIRECT("'"&amp;Trust_selected!$H$2&amp;"'!E:E"),Trust_selected!$E$18,INDIRECT("'"&amp;Trust_selected!$H$2&amp;"'!I:I"),$B11))))</f>
        <v>14428</v>
      </c>
      <c r="P11" s="241">
        <f ca="1">IF(AND(Trust_selected!$E$12="All intent",Trust_selected!$E$18="18+"), SUMIFS(INDIRECT("'"&amp;Trust_selected!$H$2&amp;"'!G:G"),INDIRECT("'"&amp;Trust_selected!$H$2&amp;"'!B:B"),O$7,INDIRECT("'"&amp;Trust_selected!$H$2&amp;"'!I:I"),$B11), IF(Trust_selected!$E$12="All intent", SUMIFS(INDIRECT("'"&amp;Trust_selected!$H$2&amp;"'!G:G"),INDIRECT("'"&amp;Trust_selected!$H$2&amp;"'!B:B"),O$7,INDIRECT("'"&amp;Trust_selected!$H$2&amp;"'!E:E"),Trust_selected!$E$18,INDIRECT("'"&amp;Trust_selected!$H$2&amp;"'!I:I"),$B11), IF(Trust_selected!$E$18="18+", SUMIFS(INDIRECT("'"&amp;Trust_selected!$H$2&amp;"'!G:G"),INDIRECT("'"&amp;Trust_selected!$H$2&amp;"'!B:B"),O$7,INDIRECT("'"&amp;Trust_selected!$H$2&amp;"'!D:D"),Trust_selected!$E$12,INDIRECT("'"&amp;Trust_selected!$H$2&amp;"'!I:I"),$B11), SUMIFS(INDIRECT("'"&amp;Trust_selected!$H$2&amp;"'!G:G"),INDIRECT("'"&amp;Trust_selected!$H$2&amp;"'!B:B"),O$7,INDIRECT("'"&amp;Trust_selected!$H$2&amp;"'!D:D"),Trust_selected!$E$12,INDIRECT("'"&amp;Trust_selected!$H$2&amp;"'!E:E"),Trust_selected!$E$18,INDIRECT("'"&amp;Trust_selected!$H$2&amp;"'!I:I"),$B11))))</f>
        <v>608</v>
      </c>
      <c r="Q11" s="249">
        <f t="shared" ca="1" si="11"/>
        <v>4.2140282783476576E-2</v>
      </c>
      <c r="R11" s="249">
        <f t="shared" ca="1" si="12"/>
        <v>3.8982057183963796E-2</v>
      </c>
      <c r="S11" s="249">
        <f t="shared" ca="1" si="13"/>
        <v>4.554225402755737E-2</v>
      </c>
      <c r="T11" s="250">
        <f t="shared" ca="1" si="14"/>
        <v>4.5023631133676634E-2</v>
      </c>
      <c r="U11" s="251">
        <f t="shared" ca="1" si="15"/>
        <v>4.1759497732961157E-2</v>
      </c>
      <c r="V11" s="251">
        <f t="shared" ca="1" si="16"/>
        <v>4.85299841023559E-2</v>
      </c>
      <c r="W11" s="251">
        <f t="shared" ca="1" si="17"/>
        <v>3.9983265371736167E-2</v>
      </c>
      <c r="X11" s="251">
        <f t="shared" ca="1" si="18"/>
        <v>5.0665861122770668E-2</v>
      </c>
      <c r="Y11" s="241" t="str">
        <f t="shared" ca="1" si="19"/>
        <v/>
      </c>
      <c r="Z11" s="240" t="str">
        <f t="shared" ca="1" si="20"/>
        <v/>
      </c>
      <c r="AA11" s="243" t="str">
        <f t="shared" ca="1" si="21"/>
        <v>Change not statistically significant</v>
      </c>
    </row>
    <row r="12" spans="1:32" x14ac:dyDescent="0.3">
      <c r="A12" s="168"/>
      <c r="B12" s="169" t="s">
        <v>155</v>
      </c>
      <c r="C12" s="239">
        <f ca="1">IF(AND(Trust_selected!$E$12="All intent",Trust_selected!$E$18="18+"), SUMIFS(INDIRECT("'"&amp;Trust_selected!$H$2&amp;"'!F:F"),INDIRECT("'"&amp;Trust_selected!$H$2&amp;"'!B:B"),C$7,INDIRECT("'"&amp;Trust_selected!$H$2&amp;"'!I:I"),$B12), IF(Trust_selected!$E$12="All intent", SUMIFS(INDIRECT("'"&amp;Trust_selected!$H$2&amp;"'!F:F"),INDIRECT("'"&amp;Trust_selected!$H$2&amp;"'!B:B"),C$7,INDIRECT("'"&amp;Trust_selected!$H$2&amp;"'!E:E"),Trust_selected!$E$18,INDIRECT("'"&amp;Trust_selected!$H$2&amp;"'!I:I"),$B12), IF(Trust_selected!$E$18="18+", SUMIFS(INDIRECT("'"&amp;Trust_selected!$H$2&amp;"'!F:F"),INDIRECT("'"&amp;Trust_selected!$H$2&amp;"'!B:B"),C$7,INDIRECT("'"&amp;Trust_selected!$H$2&amp;"'!D:D"),Trust_selected!$E$12,INDIRECT("'"&amp;Trust_selected!$H$2&amp;"'!I:I"),$B12), SUMIFS(INDIRECT("'"&amp;Trust_selected!$H$2&amp;"'!F:F"),INDIRECT("'"&amp;Trust_selected!$H$2&amp;"'!B:B"),C$7,INDIRECT("'"&amp;Trust_selected!$H$2&amp;"'!D:D"),Trust_selected!$E$12,INDIRECT("'"&amp;Trust_selected!$H$2&amp;"'!E:E"),Trust_selected!$E$18,INDIRECT("'"&amp;Trust_selected!$H$2&amp;"'!I:I"),$B12))))</f>
        <v>6549</v>
      </c>
      <c r="D12" s="241">
        <f ca="1">IF(AND(Trust_selected!$E$12="All intent",Trust_selected!$E$18="18+"), SUMIFS(INDIRECT("'"&amp;Trust_selected!$H$2&amp;"'!G:G"),INDIRECT("'"&amp;Trust_selected!$H$2&amp;"'!B:B"),C$7,INDIRECT("'"&amp;Trust_selected!$H$2&amp;"'!I:I"),$B12), IF(Trust_selected!$E$12="All intent", SUMIFS(INDIRECT("'"&amp;Trust_selected!$H$2&amp;"'!G:G"),INDIRECT("'"&amp;Trust_selected!$H$2&amp;"'!B:B"),C$7,INDIRECT("'"&amp;Trust_selected!$H$2&amp;"'!E:E"),Trust_selected!$E$18,INDIRECT("'"&amp;Trust_selected!$H$2&amp;"'!I:I"),$B12), IF(Trust_selected!$E$18="18+", SUMIFS(INDIRECT("'"&amp;Trust_selected!$H$2&amp;"'!G:G"),INDIRECT("'"&amp;Trust_selected!$H$2&amp;"'!B:B"),C$7,INDIRECT("'"&amp;Trust_selected!$H$2&amp;"'!D:D"),Trust_selected!$E$12,INDIRECT("'"&amp;Trust_selected!$H$2&amp;"'!I:I"),$B12), SUMIFS(INDIRECT("'"&amp;Trust_selected!$H$2&amp;"'!G:G"),INDIRECT("'"&amp;Trust_selected!$H$2&amp;"'!B:B"),C$7,INDIRECT("'"&amp;Trust_selected!$H$2&amp;"'!D:D"),Trust_selected!$E$12,INDIRECT("'"&amp;Trust_selected!$H$2&amp;"'!E:E"),Trust_selected!$E$18,INDIRECT("'"&amp;Trust_selected!$H$2&amp;"'!I:I"),$B12))))</f>
        <v>205</v>
      </c>
      <c r="E12" s="249">
        <f t="shared" ca="1" si="0"/>
        <v>3.1302488929607575E-2</v>
      </c>
      <c r="F12" s="249">
        <f t="shared" ca="1" si="2"/>
        <v>2.7352151806446578E-2</v>
      </c>
      <c r="G12" s="249">
        <f t="shared" ca="1" si="3"/>
        <v>3.5802353215741552E-2</v>
      </c>
      <c r="H12" s="250">
        <f t="shared" ca="1" si="4"/>
        <v>4.4166672860264433E-2</v>
      </c>
      <c r="I12" s="251">
        <f t="shared" ca="1" si="5"/>
        <v>3.9451886429264005E-2</v>
      </c>
      <c r="J12" s="251">
        <f t="shared" ca="1" si="6"/>
        <v>4.9415923395979361E-2</v>
      </c>
      <c r="K12" s="251">
        <f t="shared" ca="1" si="7"/>
        <v>3.6962238577645475E-2</v>
      </c>
      <c r="L12" s="251">
        <f t="shared" ca="1" si="8"/>
        <v>5.2698506052629733E-2</v>
      </c>
      <c r="M12" s="241" t="str">
        <f t="shared" ca="1" si="9"/>
        <v/>
      </c>
      <c r="N12" s="240" t="str">
        <f t="shared" ca="1" si="10"/>
        <v>&lt;Lower 3SD Limit</v>
      </c>
      <c r="O12" s="239">
        <f ca="1">IF(AND(Trust_selected!$E$12="All intent",Trust_selected!$E$18="18+"), SUMIFS(INDIRECT("'"&amp;Trust_selected!$H$2&amp;"'!F:F"),INDIRECT("'"&amp;Trust_selected!$H$2&amp;"'!B:B"),O$7,INDIRECT("'"&amp;Trust_selected!$H$2&amp;"'!I:I"),$B12), IF(Trust_selected!$E$12="All intent", SUMIFS(INDIRECT("'"&amp;Trust_selected!$H$2&amp;"'!F:F"),INDIRECT("'"&amp;Trust_selected!$H$2&amp;"'!B:B"),O$7,INDIRECT("'"&amp;Trust_selected!$H$2&amp;"'!E:E"),Trust_selected!$E$18,INDIRECT("'"&amp;Trust_selected!$H$2&amp;"'!I:I"),$B12), IF(Trust_selected!$E$18="18+", SUMIFS(INDIRECT("'"&amp;Trust_selected!$H$2&amp;"'!F:F"),INDIRECT("'"&amp;Trust_selected!$H$2&amp;"'!B:B"),O$7,INDIRECT("'"&amp;Trust_selected!$H$2&amp;"'!D:D"),Trust_selected!$E$12,INDIRECT("'"&amp;Trust_selected!$H$2&amp;"'!I:I"),$B12), SUMIFS(INDIRECT("'"&amp;Trust_selected!$H$2&amp;"'!F:F"),INDIRECT("'"&amp;Trust_selected!$H$2&amp;"'!B:B"),O$7,INDIRECT("'"&amp;Trust_selected!$H$2&amp;"'!D:D"),Trust_selected!$E$12,INDIRECT("'"&amp;Trust_selected!$H$2&amp;"'!E:E"),Trust_selected!$E$18,INDIRECT("'"&amp;Trust_selected!$H$2&amp;"'!I:I"),$B12))))</f>
        <v>7292</v>
      </c>
      <c r="P12" s="241">
        <f ca="1">IF(AND(Trust_selected!$E$12="All intent",Trust_selected!$E$18="18+"), SUMIFS(INDIRECT("'"&amp;Trust_selected!$H$2&amp;"'!G:G"),INDIRECT("'"&amp;Trust_selected!$H$2&amp;"'!B:B"),O$7,INDIRECT("'"&amp;Trust_selected!$H$2&amp;"'!I:I"),$B12), IF(Trust_selected!$E$12="All intent", SUMIFS(INDIRECT("'"&amp;Trust_selected!$H$2&amp;"'!G:G"),INDIRECT("'"&amp;Trust_selected!$H$2&amp;"'!B:B"),O$7,INDIRECT("'"&amp;Trust_selected!$H$2&amp;"'!E:E"),Trust_selected!$E$18,INDIRECT("'"&amp;Trust_selected!$H$2&amp;"'!I:I"),$B12), IF(Trust_selected!$E$18="18+", SUMIFS(INDIRECT("'"&amp;Trust_selected!$H$2&amp;"'!G:G"),INDIRECT("'"&amp;Trust_selected!$H$2&amp;"'!B:B"),O$7,INDIRECT("'"&amp;Trust_selected!$H$2&amp;"'!D:D"),Trust_selected!$E$12,INDIRECT("'"&amp;Trust_selected!$H$2&amp;"'!I:I"),$B12), SUMIFS(INDIRECT("'"&amp;Trust_selected!$H$2&amp;"'!G:G"),INDIRECT("'"&amp;Trust_selected!$H$2&amp;"'!B:B"),O$7,INDIRECT("'"&amp;Trust_selected!$H$2&amp;"'!D:D"),Trust_selected!$E$12,INDIRECT("'"&amp;Trust_selected!$H$2&amp;"'!E:E"),Trust_selected!$E$18,INDIRECT("'"&amp;Trust_selected!$H$2&amp;"'!I:I"),$B12))))</f>
        <v>260</v>
      </c>
      <c r="Q12" s="249">
        <f t="shared" ca="1" si="11"/>
        <v>3.5655512890839278E-2</v>
      </c>
      <c r="R12" s="249">
        <f t="shared" ca="1" si="12"/>
        <v>3.1638079637791881E-2</v>
      </c>
      <c r="S12" s="249">
        <f t="shared" ca="1" si="13"/>
        <v>4.0161926129516592E-2</v>
      </c>
      <c r="T12" s="250">
        <f t="shared" ca="1" si="14"/>
        <v>4.5023631133676634E-2</v>
      </c>
      <c r="U12" s="251">
        <f t="shared" ca="1" si="15"/>
        <v>4.0499055106873752E-2</v>
      </c>
      <c r="V12" s="251">
        <f t="shared" ca="1" si="16"/>
        <v>5.0027339607279578E-2</v>
      </c>
      <c r="W12" s="251">
        <f t="shared" ca="1" si="17"/>
        <v>3.8096233882880186E-2</v>
      </c>
      <c r="X12" s="251">
        <f t="shared" ca="1" si="18"/>
        <v>5.3141110663344558E-2</v>
      </c>
      <c r="Y12" s="241" t="str">
        <f t="shared" ca="1" si="19"/>
        <v/>
      </c>
      <c r="Z12" s="240" t="str">
        <f t="shared" ca="1" si="20"/>
        <v>&lt;Lower 3SD Limit</v>
      </c>
      <c r="AA12" s="243" t="str">
        <f t="shared" ca="1" si="21"/>
        <v>Change not statistically significant</v>
      </c>
    </row>
    <row r="13" spans="1:32" x14ac:dyDescent="0.3">
      <c r="A13" s="168"/>
      <c r="B13" s="169" t="s">
        <v>468</v>
      </c>
      <c r="C13" s="239">
        <f ca="1">IF(AND(Trust_selected!$E$12="All intent",Trust_selected!$E$18="18+"), SUMIFS(INDIRECT("'"&amp;Trust_selected!$H$2&amp;"'!F:F"),INDIRECT("'"&amp;Trust_selected!$H$2&amp;"'!B:B"),C$7,INDIRECT("'"&amp;Trust_selected!$H$2&amp;"'!I:I"),$B13), IF(Trust_selected!$E$12="All intent", SUMIFS(INDIRECT("'"&amp;Trust_selected!$H$2&amp;"'!F:F"),INDIRECT("'"&amp;Trust_selected!$H$2&amp;"'!B:B"),C$7,INDIRECT("'"&amp;Trust_selected!$H$2&amp;"'!E:E"),Trust_selected!$E$18,INDIRECT("'"&amp;Trust_selected!$H$2&amp;"'!I:I"),$B13), IF(Trust_selected!$E$18="18+", SUMIFS(INDIRECT("'"&amp;Trust_selected!$H$2&amp;"'!F:F"),INDIRECT("'"&amp;Trust_selected!$H$2&amp;"'!B:B"),C$7,INDIRECT("'"&amp;Trust_selected!$H$2&amp;"'!D:D"),Trust_selected!$E$12,INDIRECT("'"&amp;Trust_selected!$H$2&amp;"'!I:I"),$B13), SUMIFS(INDIRECT("'"&amp;Trust_selected!$H$2&amp;"'!F:F"),INDIRECT("'"&amp;Trust_selected!$H$2&amp;"'!B:B"),C$7,INDIRECT("'"&amp;Trust_selected!$H$2&amp;"'!D:D"),Trust_selected!$E$12,INDIRECT("'"&amp;Trust_selected!$H$2&amp;"'!E:E"),Trust_selected!$E$18,INDIRECT("'"&amp;Trust_selected!$H$2&amp;"'!I:I"),$B13))))</f>
        <v>2365</v>
      </c>
      <c r="D13" s="241">
        <f ca="1">IF(AND(Trust_selected!$E$12="All intent",Trust_selected!$E$18="18+"), SUMIFS(INDIRECT("'"&amp;Trust_selected!$H$2&amp;"'!G:G"),INDIRECT("'"&amp;Trust_selected!$H$2&amp;"'!B:B"),C$7,INDIRECT("'"&amp;Trust_selected!$H$2&amp;"'!I:I"),$B13), IF(Trust_selected!$E$12="All intent", SUMIFS(INDIRECT("'"&amp;Trust_selected!$H$2&amp;"'!G:G"),INDIRECT("'"&amp;Trust_selected!$H$2&amp;"'!B:B"),C$7,INDIRECT("'"&amp;Trust_selected!$H$2&amp;"'!E:E"),Trust_selected!$E$18,INDIRECT("'"&amp;Trust_selected!$H$2&amp;"'!I:I"),$B13), IF(Trust_selected!$E$18="18+", SUMIFS(INDIRECT("'"&amp;Trust_selected!$H$2&amp;"'!G:G"),INDIRECT("'"&amp;Trust_selected!$H$2&amp;"'!B:B"),C$7,INDIRECT("'"&amp;Trust_selected!$H$2&amp;"'!D:D"),Trust_selected!$E$12,INDIRECT("'"&amp;Trust_selected!$H$2&amp;"'!I:I"),$B13), SUMIFS(INDIRECT("'"&amp;Trust_selected!$H$2&amp;"'!G:G"),INDIRECT("'"&amp;Trust_selected!$H$2&amp;"'!B:B"),C$7,INDIRECT("'"&amp;Trust_selected!$H$2&amp;"'!D:D"),Trust_selected!$E$12,INDIRECT("'"&amp;Trust_selected!$H$2&amp;"'!E:E"),Trust_selected!$E$18,INDIRECT("'"&amp;Trust_selected!$H$2&amp;"'!I:I"),$B13))))</f>
        <v>85</v>
      </c>
      <c r="E13" s="249">
        <f t="shared" ca="1" si="0"/>
        <v>3.5940803382663845E-2</v>
      </c>
      <c r="F13" s="249">
        <f t="shared" ca="1" si="2"/>
        <v>2.9159734003817009E-2</v>
      </c>
      <c r="G13" s="249">
        <f t="shared" ca="1" si="3"/>
        <v>4.4226966559605028E-2</v>
      </c>
      <c r="H13" s="250">
        <f t="shared" ca="1" si="4"/>
        <v>4.4166672860264433E-2</v>
      </c>
      <c r="I13" s="251">
        <f t="shared" ca="1" si="5"/>
        <v>3.6598741580247528E-2</v>
      </c>
      <c r="J13" s="251">
        <f t="shared" ca="1" si="6"/>
        <v>5.3213073033718535E-2</v>
      </c>
      <c r="K13" s="251">
        <f t="shared" ca="1" si="7"/>
        <v>3.2841801883417253E-2</v>
      </c>
      <c r="L13" s="251">
        <f t="shared" ca="1" si="8"/>
        <v>5.9157844261383152E-2</v>
      </c>
      <c r="M13" s="241" t="str">
        <f t="shared" ca="1" si="9"/>
        <v/>
      </c>
      <c r="N13" s="240" t="str">
        <f t="shared" ca="1" si="10"/>
        <v/>
      </c>
      <c r="O13" s="239">
        <f ca="1">IF(AND(Trust_selected!$E$12="All intent",Trust_selected!$E$18="18+"), SUMIFS(INDIRECT("'"&amp;Trust_selected!$H$2&amp;"'!F:F"),INDIRECT("'"&amp;Trust_selected!$H$2&amp;"'!B:B"),O$7,INDIRECT("'"&amp;Trust_selected!$H$2&amp;"'!I:I"),$B13), IF(Trust_selected!$E$12="All intent", SUMIFS(INDIRECT("'"&amp;Trust_selected!$H$2&amp;"'!F:F"),INDIRECT("'"&amp;Trust_selected!$H$2&amp;"'!B:B"),O$7,INDIRECT("'"&amp;Trust_selected!$H$2&amp;"'!E:E"),Trust_selected!$E$18,INDIRECT("'"&amp;Trust_selected!$H$2&amp;"'!I:I"),$B13), IF(Trust_selected!$E$18="18+", SUMIFS(INDIRECT("'"&amp;Trust_selected!$H$2&amp;"'!F:F"),INDIRECT("'"&amp;Trust_selected!$H$2&amp;"'!B:B"),O$7,INDIRECT("'"&amp;Trust_selected!$H$2&amp;"'!D:D"),Trust_selected!$E$12,INDIRECT("'"&amp;Trust_selected!$H$2&amp;"'!I:I"),$B13), SUMIFS(INDIRECT("'"&amp;Trust_selected!$H$2&amp;"'!F:F"),INDIRECT("'"&amp;Trust_selected!$H$2&amp;"'!B:B"),O$7,INDIRECT("'"&amp;Trust_selected!$H$2&amp;"'!D:D"),Trust_selected!$E$12,INDIRECT("'"&amp;Trust_selected!$H$2&amp;"'!E:E"),Trust_selected!$E$18,INDIRECT("'"&amp;Trust_selected!$H$2&amp;"'!I:I"),$B13))))</f>
        <v>2645</v>
      </c>
      <c r="P13" s="241">
        <f ca="1">IF(AND(Trust_selected!$E$12="All intent",Trust_selected!$E$18="18+"), SUMIFS(INDIRECT("'"&amp;Trust_selected!$H$2&amp;"'!G:G"),INDIRECT("'"&amp;Trust_selected!$H$2&amp;"'!B:B"),O$7,INDIRECT("'"&amp;Trust_selected!$H$2&amp;"'!I:I"),$B13), IF(Trust_selected!$E$12="All intent", SUMIFS(INDIRECT("'"&amp;Trust_selected!$H$2&amp;"'!G:G"),INDIRECT("'"&amp;Trust_selected!$H$2&amp;"'!B:B"),O$7,INDIRECT("'"&amp;Trust_selected!$H$2&amp;"'!E:E"),Trust_selected!$E$18,INDIRECT("'"&amp;Trust_selected!$H$2&amp;"'!I:I"),$B13), IF(Trust_selected!$E$18="18+", SUMIFS(INDIRECT("'"&amp;Trust_selected!$H$2&amp;"'!G:G"),INDIRECT("'"&amp;Trust_selected!$H$2&amp;"'!B:B"),O$7,INDIRECT("'"&amp;Trust_selected!$H$2&amp;"'!D:D"),Trust_selected!$E$12,INDIRECT("'"&amp;Trust_selected!$H$2&amp;"'!I:I"),$B13), SUMIFS(INDIRECT("'"&amp;Trust_selected!$H$2&amp;"'!G:G"),INDIRECT("'"&amp;Trust_selected!$H$2&amp;"'!B:B"),O$7,INDIRECT("'"&amp;Trust_selected!$H$2&amp;"'!D:D"),Trust_selected!$E$12,INDIRECT("'"&amp;Trust_selected!$H$2&amp;"'!E:E"),Trust_selected!$E$18,INDIRECT("'"&amp;Trust_selected!$H$2&amp;"'!I:I"),$B13))))</f>
        <v>110</v>
      </c>
      <c r="Q13" s="249">
        <f t="shared" ca="1" si="11"/>
        <v>4.1587901701323253E-2</v>
      </c>
      <c r="R13" s="249">
        <f t="shared" ca="1" si="12"/>
        <v>3.4620790920060984E-2</v>
      </c>
      <c r="S13" s="249">
        <f t="shared" ca="1" si="13"/>
        <v>4.9884628638100059E-2</v>
      </c>
      <c r="T13" s="250">
        <f t="shared" ca="1" si="14"/>
        <v>4.5023631133676634E-2</v>
      </c>
      <c r="U13" s="251">
        <f t="shared" ca="1" si="15"/>
        <v>3.7759278119740253E-2</v>
      </c>
      <c r="V13" s="251">
        <f t="shared" ca="1" si="16"/>
        <v>5.3607683459672185E-2</v>
      </c>
      <c r="W13" s="251">
        <f t="shared" ca="1" si="17"/>
        <v>3.41163297474864E-2</v>
      </c>
      <c r="X13" s="251">
        <f t="shared" ca="1" si="18"/>
        <v>5.9204348596619744E-2</v>
      </c>
      <c r="Y13" s="241" t="str">
        <f t="shared" ca="1" si="19"/>
        <v/>
      </c>
      <c r="Z13" s="240" t="str">
        <f t="shared" ca="1" si="20"/>
        <v/>
      </c>
      <c r="AA13" s="243" t="str">
        <f t="shared" ca="1" si="21"/>
        <v>Change not statistically significant</v>
      </c>
    </row>
    <row r="14" spans="1:32" x14ac:dyDescent="0.3">
      <c r="A14" s="168"/>
      <c r="B14" s="169" t="s">
        <v>469</v>
      </c>
      <c r="C14" s="239">
        <f ca="1">IF(AND(Trust_selected!$E$12="All intent",Trust_selected!$E$18="18+"), SUMIFS(INDIRECT("'"&amp;Trust_selected!$H$2&amp;"'!F:F"),INDIRECT("'"&amp;Trust_selected!$H$2&amp;"'!B:B"),C$7,INDIRECT("'"&amp;Trust_selected!$H$2&amp;"'!I:I"),$B14), IF(Trust_selected!$E$12="All intent", SUMIFS(INDIRECT("'"&amp;Trust_selected!$H$2&amp;"'!F:F"),INDIRECT("'"&amp;Trust_selected!$H$2&amp;"'!B:B"),C$7,INDIRECT("'"&amp;Trust_selected!$H$2&amp;"'!E:E"),Trust_selected!$E$18,INDIRECT("'"&amp;Trust_selected!$H$2&amp;"'!I:I"),$B14), IF(Trust_selected!$E$18="18+", SUMIFS(INDIRECT("'"&amp;Trust_selected!$H$2&amp;"'!F:F"),INDIRECT("'"&amp;Trust_selected!$H$2&amp;"'!B:B"),C$7,INDIRECT("'"&amp;Trust_selected!$H$2&amp;"'!D:D"),Trust_selected!$E$12,INDIRECT("'"&amp;Trust_selected!$H$2&amp;"'!I:I"),$B14), SUMIFS(INDIRECT("'"&amp;Trust_selected!$H$2&amp;"'!F:F"),INDIRECT("'"&amp;Trust_selected!$H$2&amp;"'!B:B"),C$7,INDIRECT("'"&amp;Trust_selected!$H$2&amp;"'!D:D"),Trust_selected!$E$12,INDIRECT("'"&amp;Trust_selected!$H$2&amp;"'!E:E"),Trust_selected!$E$18,INDIRECT("'"&amp;Trust_selected!$H$2&amp;"'!I:I"),$B14))))</f>
        <v>3801</v>
      </c>
      <c r="D14" s="241">
        <f ca="1">IF(AND(Trust_selected!$E$12="All intent",Trust_selected!$E$18="18+"), SUMIFS(INDIRECT("'"&amp;Trust_selected!$H$2&amp;"'!G:G"),INDIRECT("'"&amp;Trust_selected!$H$2&amp;"'!B:B"),C$7,INDIRECT("'"&amp;Trust_selected!$H$2&amp;"'!I:I"),$B14), IF(Trust_selected!$E$12="All intent", SUMIFS(INDIRECT("'"&amp;Trust_selected!$H$2&amp;"'!G:G"),INDIRECT("'"&amp;Trust_selected!$H$2&amp;"'!B:B"),C$7,INDIRECT("'"&amp;Trust_selected!$H$2&amp;"'!E:E"),Trust_selected!$E$18,INDIRECT("'"&amp;Trust_selected!$H$2&amp;"'!I:I"),$B14), IF(Trust_selected!$E$18="18+", SUMIFS(INDIRECT("'"&amp;Trust_selected!$H$2&amp;"'!G:G"),INDIRECT("'"&amp;Trust_selected!$H$2&amp;"'!B:B"),C$7,INDIRECT("'"&amp;Trust_selected!$H$2&amp;"'!D:D"),Trust_selected!$E$12,INDIRECT("'"&amp;Trust_selected!$H$2&amp;"'!I:I"),$B14), SUMIFS(INDIRECT("'"&amp;Trust_selected!$H$2&amp;"'!G:G"),INDIRECT("'"&amp;Trust_selected!$H$2&amp;"'!B:B"),C$7,INDIRECT("'"&amp;Trust_selected!$H$2&amp;"'!D:D"),Trust_selected!$E$12,INDIRECT("'"&amp;Trust_selected!$H$2&amp;"'!E:E"),Trust_selected!$E$18,INDIRECT("'"&amp;Trust_selected!$H$2&amp;"'!I:I"),$B14))))</f>
        <v>187</v>
      </c>
      <c r="E14" s="249">
        <f t="shared" ca="1" si="0"/>
        <v>4.9197579584319917E-2</v>
      </c>
      <c r="F14" s="249">
        <f t="shared" ca="1" si="2"/>
        <v>4.2765448939163231E-2</v>
      </c>
      <c r="G14" s="249">
        <f t="shared" ca="1" si="3"/>
        <v>5.6539992012851002E-2</v>
      </c>
      <c r="H14" s="250">
        <f t="shared" ca="1" si="4"/>
        <v>4.4166672860264433E-2</v>
      </c>
      <c r="I14" s="251">
        <f t="shared" ca="1" si="5"/>
        <v>3.8082015573418913E-2</v>
      </c>
      <c r="J14" s="251">
        <f t="shared" ca="1" si="6"/>
        <v>5.1171804371077642E-2</v>
      </c>
      <c r="K14" s="251">
        <f t="shared" ca="1" si="7"/>
        <v>3.4960125829964654E-2</v>
      </c>
      <c r="L14" s="251">
        <f t="shared" ca="1" si="8"/>
        <v>5.5657880308377997E-2</v>
      </c>
      <c r="M14" s="241" t="str">
        <f t="shared" ca="1" si="9"/>
        <v/>
      </c>
      <c r="N14" s="240" t="str">
        <f t="shared" ca="1" si="10"/>
        <v/>
      </c>
      <c r="O14" s="239">
        <f ca="1">IF(AND(Trust_selected!$E$12="All intent",Trust_selected!$E$18="18+"), SUMIFS(INDIRECT("'"&amp;Trust_selected!$H$2&amp;"'!F:F"),INDIRECT("'"&amp;Trust_selected!$H$2&amp;"'!B:B"),O$7,INDIRECT("'"&amp;Trust_selected!$H$2&amp;"'!I:I"),$B14), IF(Trust_selected!$E$12="All intent", SUMIFS(INDIRECT("'"&amp;Trust_selected!$H$2&amp;"'!F:F"),INDIRECT("'"&amp;Trust_selected!$H$2&amp;"'!B:B"),O$7,INDIRECT("'"&amp;Trust_selected!$H$2&amp;"'!E:E"),Trust_selected!$E$18,INDIRECT("'"&amp;Trust_selected!$H$2&amp;"'!I:I"),$B14), IF(Trust_selected!$E$18="18+", SUMIFS(INDIRECT("'"&amp;Trust_selected!$H$2&amp;"'!F:F"),INDIRECT("'"&amp;Trust_selected!$H$2&amp;"'!B:B"),O$7,INDIRECT("'"&amp;Trust_selected!$H$2&amp;"'!D:D"),Trust_selected!$E$12,INDIRECT("'"&amp;Trust_selected!$H$2&amp;"'!I:I"),$B14), SUMIFS(INDIRECT("'"&amp;Trust_selected!$H$2&amp;"'!F:F"),INDIRECT("'"&amp;Trust_selected!$H$2&amp;"'!B:B"),O$7,INDIRECT("'"&amp;Trust_selected!$H$2&amp;"'!D:D"),Trust_selected!$E$12,INDIRECT("'"&amp;Trust_selected!$H$2&amp;"'!E:E"),Trust_selected!$E$18,INDIRECT("'"&amp;Trust_selected!$H$2&amp;"'!I:I"),$B14))))</f>
        <v>3628</v>
      </c>
      <c r="P14" s="241">
        <f ca="1">IF(AND(Trust_selected!$E$12="All intent",Trust_selected!$E$18="18+"), SUMIFS(INDIRECT("'"&amp;Trust_selected!$H$2&amp;"'!G:G"),INDIRECT("'"&amp;Trust_selected!$H$2&amp;"'!B:B"),O$7,INDIRECT("'"&amp;Trust_selected!$H$2&amp;"'!I:I"),$B14), IF(Trust_selected!$E$12="All intent", SUMIFS(INDIRECT("'"&amp;Trust_selected!$H$2&amp;"'!G:G"),INDIRECT("'"&amp;Trust_selected!$H$2&amp;"'!B:B"),O$7,INDIRECT("'"&amp;Trust_selected!$H$2&amp;"'!E:E"),Trust_selected!$E$18,INDIRECT("'"&amp;Trust_selected!$H$2&amp;"'!I:I"),$B14), IF(Trust_selected!$E$18="18+", SUMIFS(INDIRECT("'"&amp;Trust_selected!$H$2&amp;"'!G:G"),INDIRECT("'"&amp;Trust_selected!$H$2&amp;"'!B:B"),O$7,INDIRECT("'"&amp;Trust_selected!$H$2&amp;"'!D:D"),Trust_selected!$E$12,INDIRECT("'"&amp;Trust_selected!$H$2&amp;"'!I:I"),$B14), SUMIFS(INDIRECT("'"&amp;Trust_selected!$H$2&amp;"'!G:G"),INDIRECT("'"&amp;Trust_selected!$H$2&amp;"'!B:B"),O$7,INDIRECT("'"&amp;Trust_selected!$H$2&amp;"'!D:D"),Trust_selected!$E$12,INDIRECT("'"&amp;Trust_selected!$H$2&amp;"'!E:E"),Trust_selected!$E$18,INDIRECT("'"&amp;Trust_selected!$H$2&amp;"'!I:I"),$B14))))</f>
        <v>122</v>
      </c>
      <c r="Q14" s="249">
        <f t="shared" ca="1" si="11"/>
        <v>3.3627342888643878E-2</v>
      </c>
      <c r="R14" s="249">
        <f t="shared" ca="1" si="12"/>
        <v>2.8237141803344138E-2</v>
      </c>
      <c r="S14" s="249">
        <f t="shared" ca="1" si="13"/>
        <v>4.0004124130431355E-2</v>
      </c>
      <c r="T14" s="250">
        <f ca="1">AVERAGE(Q$9:Q$27)</f>
        <v>4.5023631133676634E-2</v>
      </c>
      <c r="U14" s="251">
        <f t="shared" ca="1" si="15"/>
        <v>3.8743865060608805E-2</v>
      </c>
      <c r="V14" s="251">
        <f t="shared" ca="1" si="16"/>
        <v>5.2265904612704486E-2</v>
      </c>
      <c r="W14" s="251">
        <f t="shared" ca="1" si="17"/>
        <v>3.552685112638345E-2</v>
      </c>
      <c r="X14" s="251">
        <f t="shared" ca="1" si="18"/>
        <v>5.6909229455276648E-2</v>
      </c>
      <c r="Y14" s="241" t="str">
        <f t="shared" ca="1" si="19"/>
        <v/>
      </c>
      <c r="Z14" s="240" t="str">
        <f t="shared" ca="1" si="20"/>
        <v>&lt;Lower 3SD Limit</v>
      </c>
      <c r="AA14" s="243" t="str">
        <f t="shared" ca="1" si="21"/>
        <v>Decreased</v>
      </c>
    </row>
    <row r="15" spans="1:32" x14ac:dyDescent="0.3">
      <c r="A15" s="168"/>
      <c r="B15" s="169" t="s">
        <v>470</v>
      </c>
      <c r="C15" s="239">
        <f ca="1">IF(AND(Trust_selected!$E$12="All intent",Trust_selected!$E$18="18+"), SUMIFS(INDIRECT("'"&amp;Trust_selected!$H$2&amp;"'!F:F"),INDIRECT("'"&amp;Trust_selected!$H$2&amp;"'!B:B"),C$7,INDIRECT("'"&amp;Trust_selected!$H$2&amp;"'!I:I"),$B15), IF(Trust_selected!$E$12="All intent", SUMIFS(INDIRECT("'"&amp;Trust_selected!$H$2&amp;"'!F:F"),INDIRECT("'"&amp;Trust_selected!$H$2&amp;"'!B:B"),C$7,INDIRECT("'"&amp;Trust_selected!$H$2&amp;"'!E:E"),Trust_selected!$E$18,INDIRECT("'"&amp;Trust_selected!$H$2&amp;"'!I:I"),$B15), IF(Trust_selected!$E$18="18+", SUMIFS(INDIRECT("'"&amp;Trust_selected!$H$2&amp;"'!F:F"),INDIRECT("'"&amp;Trust_selected!$H$2&amp;"'!B:B"),C$7,INDIRECT("'"&amp;Trust_selected!$H$2&amp;"'!D:D"),Trust_selected!$E$12,INDIRECT("'"&amp;Trust_selected!$H$2&amp;"'!I:I"),$B15), SUMIFS(INDIRECT("'"&amp;Trust_selected!$H$2&amp;"'!F:F"),INDIRECT("'"&amp;Trust_selected!$H$2&amp;"'!B:B"),C$7,INDIRECT("'"&amp;Trust_selected!$H$2&amp;"'!D:D"),Trust_selected!$E$12,INDIRECT("'"&amp;Trust_selected!$H$2&amp;"'!E:E"),Trust_selected!$E$18,INDIRECT("'"&amp;Trust_selected!$H$2&amp;"'!I:I"),$B15))))</f>
        <v>4013</v>
      </c>
      <c r="D15" s="241">
        <f ca="1">IF(AND(Trust_selected!$E$12="All intent",Trust_selected!$E$18="18+"), SUMIFS(INDIRECT("'"&amp;Trust_selected!$H$2&amp;"'!G:G"),INDIRECT("'"&amp;Trust_selected!$H$2&amp;"'!B:B"),C$7,INDIRECT("'"&amp;Trust_selected!$H$2&amp;"'!I:I"),$B15), IF(Trust_selected!$E$12="All intent", SUMIFS(INDIRECT("'"&amp;Trust_selected!$H$2&amp;"'!G:G"),INDIRECT("'"&amp;Trust_selected!$H$2&amp;"'!B:B"),C$7,INDIRECT("'"&amp;Trust_selected!$H$2&amp;"'!E:E"),Trust_selected!$E$18,INDIRECT("'"&amp;Trust_selected!$H$2&amp;"'!I:I"),$B15), IF(Trust_selected!$E$18="18+", SUMIFS(INDIRECT("'"&amp;Trust_selected!$H$2&amp;"'!G:G"),INDIRECT("'"&amp;Trust_selected!$H$2&amp;"'!B:B"),C$7,INDIRECT("'"&amp;Trust_selected!$H$2&amp;"'!D:D"),Trust_selected!$E$12,INDIRECT("'"&amp;Trust_selected!$H$2&amp;"'!I:I"),$B15), SUMIFS(INDIRECT("'"&amp;Trust_selected!$H$2&amp;"'!G:G"),INDIRECT("'"&amp;Trust_selected!$H$2&amp;"'!B:B"),C$7,INDIRECT("'"&amp;Trust_selected!$H$2&amp;"'!D:D"),Trust_selected!$E$12,INDIRECT("'"&amp;Trust_selected!$H$2&amp;"'!E:E"),Trust_selected!$E$18,INDIRECT("'"&amp;Trust_selected!$H$2&amp;"'!I:I"),$B15))))</f>
        <v>225</v>
      </c>
      <c r="E15" s="249">
        <f t="shared" ca="1" si="0"/>
        <v>5.6067779715923249E-2</v>
      </c>
      <c r="F15" s="249">
        <f t="shared" ca="1" si="2"/>
        <v>4.9365361992829142E-2</v>
      </c>
      <c r="G15" s="249">
        <f t="shared" ca="1" si="3"/>
        <v>6.3619296095702327E-2</v>
      </c>
      <c r="H15" s="250">
        <f t="shared" ca="1" si="4"/>
        <v>4.4166672860264433E-2</v>
      </c>
      <c r="I15" s="251">
        <f t="shared" ca="1" si="5"/>
        <v>3.8233610091711924E-2</v>
      </c>
      <c r="J15" s="251">
        <f t="shared" ca="1" si="6"/>
        <v>5.097162926263113E-2</v>
      </c>
      <c r="K15" s="251">
        <f t="shared" ca="1" si="7"/>
        <v>3.5179555169526103E-2</v>
      </c>
      <c r="L15" s="251">
        <f t="shared" ca="1" si="8"/>
        <v>5.5318042748030538E-2</v>
      </c>
      <c r="M15" s="241" t="str">
        <f t="shared" ca="1" si="9"/>
        <v>&gt;Upper 3SD Limit</v>
      </c>
      <c r="N15" s="240" t="str">
        <f t="shared" ca="1" si="10"/>
        <v/>
      </c>
      <c r="O15" s="239">
        <f ca="1">IF(AND(Trust_selected!$E$12="All intent",Trust_selected!$E$18="18+"), SUMIFS(INDIRECT("'"&amp;Trust_selected!$H$2&amp;"'!F:F"),INDIRECT("'"&amp;Trust_selected!$H$2&amp;"'!B:B"),O$7,INDIRECT("'"&amp;Trust_selected!$H$2&amp;"'!I:I"),$B15), IF(Trust_selected!$E$12="All intent", SUMIFS(INDIRECT("'"&amp;Trust_selected!$H$2&amp;"'!F:F"),INDIRECT("'"&amp;Trust_selected!$H$2&amp;"'!B:B"),O$7,INDIRECT("'"&amp;Trust_selected!$H$2&amp;"'!E:E"),Trust_selected!$E$18,INDIRECT("'"&amp;Trust_selected!$H$2&amp;"'!I:I"),$B15), IF(Trust_selected!$E$18="18+", SUMIFS(INDIRECT("'"&amp;Trust_selected!$H$2&amp;"'!F:F"),INDIRECT("'"&amp;Trust_selected!$H$2&amp;"'!B:B"),O$7,INDIRECT("'"&amp;Trust_selected!$H$2&amp;"'!D:D"),Trust_selected!$E$12,INDIRECT("'"&amp;Trust_selected!$H$2&amp;"'!I:I"),$B15), SUMIFS(INDIRECT("'"&amp;Trust_selected!$H$2&amp;"'!F:F"),INDIRECT("'"&amp;Trust_selected!$H$2&amp;"'!B:B"),O$7,INDIRECT("'"&amp;Trust_selected!$H$2&amp;"'!D:D"),Trust_selected!$E$12,INDIRECT("'"&amp;Trust_selected!$H$2&amp;"'!E:E"),Trust_selected!$E$18,INDIRECT("'"&amp;Trust_selected!$H$2&amp;"'!I:I"),$B15))))</f>
        <v>4235</v>
      </c>
      <c r="P15" s="241">
        <f ca="1">IF(AND(Trust_selected!$E$12="All intent",Trust_selected!$E$18="18+"), SUMIFS(INDIRECT("'"&amp;Trust_selected!$H$2&amp;"'!G:G"),INDIRECT("'"&amp;Trust_selected!$H$2&amp;"'!B:B"),O$7,INDIRECT("'"&amp;Trust_selected!$H$2&amp;"'!I:I"),$B15), IF(Trust_selected!$E$12="All intent", SUMIFS(INDIRECT("'"&amp;Trust_selected!$H$2&amp;"'!G:G"),INDIRECT("'"&amp;Trust_selected!$H$2&amp;"'!B:B"),O$7,INDIRECT("'"&amp;Trust_selected!$H$2&amp;"'!E:E"),Trust_selected!$E$18,INDIRECT("'"&amp;Trust_selected!$H$2&amp;"'!I:I"),$B15), IF(Trust_selected!$E$18="18+", SUMIFS(INDIRECT("'"&amp;Trust_selected!$H$2&amp;"'!G:G"),INDIRECT("'"&amp;Trust_selected!$H$2&amp;"'!B:B"),O$7,INDIRECT("'"&amp;Trust_selected!$H$2&amp;"'!D:D"),Trust_selected!$E$12,INDIRECT("'"&amp;Trust_selected!$H$2&amp;"'!I:I"),$B15), SUMIFS(INDIRECT("'"&amp;Trust_selected!$H$2&amp;"'!G:G"),INDIRECT("'"&amp;Trust_selected!$H$2&amp;"'!B:B"),O$7,INDIRECT("'"&amp;Trust_selected!$H$2&amp;"'!D:D"),Trust_selected!$E$12,INDIRECT("'"&amp;Trust_selected!$H$2&amp;"'!E:E"),Trust_selected!$E$18,INDIRECT("'"&amp;Trust_selected!$H$2&amp;"'!I:I"),$B15))))</f>
        <v>241</v>
      </c>
      <c r="Q15" s="249">
        <f t="shared" ca="1" si="11"/>
        <v>5.6906729634002361E-2</v>
      </c>
      <c r="R15" s="249">
        <f t="shared" ca="1" si="12"/>
        <v>5.0322705672106449E-2</v>
      </c>
      <c r="S15" s="249">
        <f t="shared" ca="1" si="13"/>
        <v>6.4293861977456498E-2</v>
      </c>
      <c r="T15" s="250">
        <f t="shared" ref="T15:T27" ca="1" si="22">AVERAGE(Q$9:Q$27)</f>
        <v>4.5023631133676634E-2</v>
      </c>
      <c r="U15" s="251">
        <f t="shared" ca="1" si="15"/>
        <v>3.9180002475142736E-2</v>
      </c>
      <c r="V15" s="251">
        <f t="shared" ca="1" si="16"/>
        <v>5.1691936618368343E-2</v>
      </c>
      <c r="W15" s="251">
        <f t="shared" ca="1" si="17"/>
        <v>3.6158815307969001E-2</v>
      </c>
      <c r="X15" s="251">
        <f t="shared" ca="1" si="18"/>
        <v>5.5935647683226945E-2</v>
      </c>
      <c r="Y15" s="241" t="str">
        <f t="shared" ca="1" si="19"/>
        <v>&gt;Upper 3SD Limit</v>
      </c>
      <c r="Z15" s="240" t="str">
        <f t="shared" ca="1" si="20"/>
        <v/>
      </c>
      <c r="AA15" s="243" t="str">
        <f t="shared" ca="1" si="21"/>
        <v>Change not statistically significant</v>
      </c>
    </row>
    <row r="16" spans="1:32" x14ac:dyDescent="0.3">
      <c r="A16" s="168"/>
      <c r="B16" s="169" t="s">
        <v>471</v>
      </c>
      <c r="C16" s="239">
        <f ca="1">IF(AND(Trust_selected!$E$12="All intent",Trust_selected!$E$18="18+"), SUMIFS(INDIRECT("'"&amp;Trust_selected!$H$2&amp;"'!F:F"),INDIRECT("'"&amp;Trust_selected!$H$2&amp;"'!B:B"),C$7,INDIRECT("'"&amp;Trust_selected!$H$2&amp;"'!I:I"),$B16), IF(Trust_selected!$E$12="All intent", SUMIFS(INDIRECT("'"&amp;Trust_selected!$H$2&amp;"'!F:F"),INDIRECT("'"&amp;Trust_selected!$H$2&amp;"'!B:B"),C$7,INDIRECT("'"&amp;Trust_selected!$H$2&amp;"'!E:E"),Trust_selected!$E$18,INDIRECT("'"&amp;Trust_selected!$H$2&amp;"'!I:I"),$B16), IF(Trust_selected!$E$18="18+", SUMIFS(INDIRECT("'"&amp;Trust_selected!$H$2&amp;"'!F:F"),INDIRECT("'"&amp;Trust_selected!$H$2&amp;"'!B:B"),C$7,INDIRECT("'"&amp;Trust_selected!$H$2&amp;"'!D:D"),Trust_selected!$E$12,INDIRECT("'"&amp;Trust_selected!$H$2&amp;"'!I:I"),$B16), SUMIFS(INDIRECT("'"&amp;Trust_selected!$H$2&amp;"'!F:F"),INDIRECT("'"&amp;Trust_selected!$H$2&amp;"'!B:B"),C$7,INDIRECT("'"&amp;Trust_selected!$H$2&amp;"'!D:D"),Trust_selected!$E$12,INDIRECT("'"&amp;Trust_selected!$H$2&amp;"'!E:E"),Trust_selected!$E$18,INDIRECT("'"&amp;Trust_selected!$H$2&amp;"'!I:I"),$B16))))</f>
        <v>6869</v>
      </c>
      <c r="D16" s="241">
        <f ca="1">IF(AND(Trust_selected!$E$12="All intent",Trust_selected!$E$18="18+"), SUMIFS(INDIRECT("'"&amp;Trust_selected!$H$2&amp;"'!G:G"),INDIRECT("'"&amp;Trust_selected!$H$2&amp;"'!B:B"),C$7,INDIRECT("'"&amp;Trust_selected!$H$2&amp;"'!I:I"),$B16), IF(Trust_selected!$E$12="All intent", SUMIFS(INDIRECT("'"&amp;Trust_selected!$H$2&amp;"'!G:G"),INDIRECT("'"&amp;Trust_selected!$H$2&amp;"'!B:B"),C$7,INDIRECT("'"&amp;Trust_selected!$H$2&amp;"'!E:E"),Trust_selected!$E$18,INDIRECT("'"&amp;Trust_selected!$H$2&amp;"'!I:I"),$B16), IF(Trust_selected!$E$18="18+", SUMIFS(INDIRECT("'"&amp;Trust_selected!$H$2&amp;"'!G:G"),INDIRECT("'"&amp;Trust_selected!$H$2&amp;"'!B:B"),C$7,INDIRECT("'"&amp;Trust_selected!$H$2&amp;"'!D:D"),Trust_selected!$E$12,INDIRECT("'"&amp;Trust_selected!$H$2&amp;"'!I:I"),$B16), SUMIFS(INDIRECT("'"&amp;Trust_selected!$H$2&amp;"'!G:G"),INDIRECT("'"&amp;Trust_selected!$H$2&amp;"'!B:B"),C$7,INDIRECT("'"&amp;Trust_selected!$H$2&amp;"'!D:D"),Trust_selected!$E$12,INDIRECT("'"&amp;Trust_selected!$H$2&amp;"'!E:E"),Trust_selected!$E$18,INDIRECT("'"&amp;Trust_selected!$H$2&amp;"'!I:I"),$B16))))</f>
        <v>344</v>
      </c>
      <c r="E16" s="249">
        <f t="shared" ca="1" si="0"/>
        <v>5.0080069879167272E-2</v>
      </c>
      <c r="F16" s="249">
        <f t="shared" ca="1" si="2"/>
        <v>4.5168906330340465E-2</v>
      </c>
      <c r="G16" s="249">
        <f t="shared" ca="1" si="3"/>
        <v>5.5494183741783311E-2</v>
      </c>
      <c r="H16" s="250">
        <f t="shared" ca="1" si="4"/>
        <v>4.4166672860264433E-2</v>
      </c>
      <c r="I16" s="251">
        <f t="shared" ca="1" si="5"/>
        <v>3.9557133906281378E-2</v>
      </c>
      <c r="J16" s="251">
        <f t="shared" ca="1" si="6"/>
        <v>4.9285791231744897E-2</v>
      </c>
      <c r="K16" s="251">
        <f t="shared" ca="1" si="7"/>
        <v>3.7117832043059247E-2</v>
      </c>
      <c r="L16" s="251">
        <f t="shared" ca="1" si="8"/>
        <v>5.2481160082382822E-2</v>
      </c>
      <c r="M16" s="241" t="str">
        <f t="shared" ca="1" si="9"/>
        <v/>
      </c>
      <c r="N16" s="240" t="str">
        <f t="shared" ca="1" si="10"/>
        <v/>
      </c>
      <c r="O16" s="239">
        <f ca="1">IF(AND(Trust_selected!$E$12="All intent",Trust_selected!$E$18="18+"), SUMIFS(INDIRECT("'"&amp;Trust_selected!$H$2&amp;"'!F:F"),INDIRECT("'"&amp;Trust_selected!$H$2&amp;"'!B:B"),O$7,INDIRECT("'"&amp;Trust_selected!$H$2&amp;"'!I:I"),$B16), IF(Trust_selected!$E$12="All intent", SUMIFS(INDIRECT("'"&amp;Trust_selected!$H$2&amp;"'!F:F"),INDIRECT("'"&amp;Trust_selected!$H$2&amp;"'!B:B"),O$7,INDIRECT("'"&amp;Trust_selected!$H$2&amp;"'!E:E"),Trust_selected!$E$18,INDIRECT("'"&amp;Trust_selected!$H$2&amp;"'!I:I"),$B16), IF(Trust_selected!$E$18="18+", SUMIFS(INDIRECT("'"&amp;Trust_selected!$H$2&amp;"'!F:F"),INDIRECT("'"&amp;Trust_selected!$H$2&amp;"'!B:B"),O$7,INDIRECT("'"&amp;Trust_selected!$H$2&amp;"'!D:D"),Trust_selected!$E$12,INDIRECT("'"&amp;Trust_selected!$H$2&amp;"'!I:I"),$B16), SUMIFS(INDIRECT("'"&amp;Trust_selected!$H$2&amp;"'!F:F"),INDIRECT("'"&amp;Trust_selected!$H$2&amp;"'!B:B"),O$7,INDIRECT("'"&amp;Trust_selected!$H$2&amp;"'!D:D"),Trust_selected!$E$12,INDIRECT("'"&amp;Trust_selected!$H$2&amp;"'!E:E"),Trust_selected!$E$18,INDIRECT("'"&amp;Trust_selected!$H$2&amp;"'!I:I"),$B16))))</f>
        <v>7619</v>
      </c>
      <c r="P16" s="241">
        <f ca="1">IF(AND(Trust_selected!$E$12="All intent",Trust_selected!$E$18="18+"), SUMIFS(INDIRECT("'"&amp;Trust_selected!$H$2&amp;"'!G:G"),INDIRECT("'"&amp;Trust_selected!$H$2&amp;"'!B:B"),O$7,INDIRECT("'"&amp;Trust_selected!$H$2&amp;"'!I:I"),$B16), IF(Trust_selected!$E$12="All intent", SUMIFS(INDIRECT("'"&amp;Trust_selected!$H$2&amp;"'!G:G"),INDIRECT("'"&amp;Trust_selected!$H$2&amp;"'!B:B"),O$7,INDIRECT("'"&amp;Trust_selected!$H$2&amp;"'!E:E"),Trust_selected!$E$18,INDIRECT("'"&amp;Trust_selected!$H$2&amp;"'!I:I"),$B16), IF(Trust_selected!$E$18="18+", SUMIFS(INDIRECT("'"&amp;Trust_selected!$H$2&amp;"'!G:G"),INDIRECT("'"&amp;Trust_selected!$H$2&amp;"'!B:B"),O$7,INDIRECT("'"&amp;Trust_selected!$H$2&amp;"'!D:D"),Trust_selected!$E$12,INDIRECT("'"&amp;Trust_selected!$H$2&amp;"'!I:I"),$B16), SUMIFS(INDIRECT("'"&amp;Trust_selected!$H$2&amp;"'!G:G"),INDIRECT("'"&amp;Trust_selected!$H$2&amp;"'!B:B"),O$7,INDIRECT("'"&amp;Trust_selected!$H$2&amp;"'!D:D"),Trust_selected!$E$12,INDIRECT("'"&amp;Trust_selected!$H$2&amp;"'!E:E"),Trust_selected!$E$18,INDIRECT("'"&amp;Trust_selected!$H$2&amp;"'!I:I"),$B16))))</f>
        <v>417</v>
      </c>
      <c r="Q16" s="249">
        <f t="shared" ca="1" si="11"/>
        <v>5.4731592072450451E-2</v>
      </c>
      <c r="R16" s="249">
        <f t="shared" ca="1" si="12"/>
        <v>4.9844988738524186E-2</v>
      </c>
      <c r="S16" s="249">
        <f t="shared" ca="1" si="13"/>
        <v>6.0066973007865586E-2</v>
      </c>
      <c r="T16" s="250">
        <f t="shared" ca="1" si="22"/>
        <v>4.5023631133676634E-2</v>
      </c>
      <c r="U16" s="251">
        <f t="shared" ca="1" si="15"/>
        <v>4.0592335779825552E-2</v>
      </c>
      <c r="V16" s="251">
        <f t="shared" ca="1" si="16"/>
        <v>4.991350540346292E-2</v>
      </c>
      <c r="W16" s="251">
        <f t="shared" ca="1" si="17"/>
        <v>3.8234705854223484E-2</v>
      </c>
      <c r="X16" s="251">
        <f t="shared" ca="1" si="18"/>
        <v>5.2951625466806214E-2</v>
      </c>
      <c r="Y16" s="241" t="str">
        <f t="shared" ca="1" si="19"/>
        <v>&gt;Upper 3SD Limit</v>
      </c>
      <c r="Z16" s="240" t="str">
        <f t="shared" ca="1" si="20"/>
        <v/>
      </c>
      <c r="AA16" s="243" t="str">
        <f t="shared" ca="1" si="21"/>
        <v>Change not statistically significant</v>
      </c>
    </row>
    <row r="17" spans="1:27" x14ac:dyDescent="0.3">
      <c r="A17" s="168"/>
      <c r="B17" s="169" t="s">
        <v>472</v>
      </c>
      <c r="C17" s="239">
        <f ca="1">IF(AND(Trust_selected!$E$12="All intent",Trust_selected!$E$18="18+"), SUMIFS(INDIRECT("'"&amp;Trust_selected!$H$2&amp;"'!F:F"),INDIRECT("'"&amp;Trust_selected!$H$2&amp;"'!B:B"),C$7,INDIRECT("'"&amp;Trust_selected!$H$2&amp;"'!I:I"),$B17), IF(Trust_selected!$E$12="All intent", SUMIFS(INDIRECT("'"&amp;Trust_selected!$H$2&amp;"'!F:F"),INDIRECT("'"&amp;Trust_selected!$H$2&amp;"'!B:B"),C$7,INDIRECT("'"&amp;Trust_selected!$H$2&amp;"'!E:E"),Trust_selected!$E$18,INDIRECT("'"&amp;Trust_selected!$H$2&amp;"'!I:I"),$B17), IF(Trust_selected!$E$18="18+", SUMIFS(INDIRECT("'"&amp;Trust_selected!$H$2&amp;"'!F:F"),INDIRECT("'"&amp;Trust_selected!$H$2&amp;"'!B:B"),C$7,INDIRECT("'"&amp;Trust_selected!$H$2&amp;"'!D:D"),Trust_selected!$E$12,INDIRECT("'"&amp;Trust_selected!$H$2&amp;"'!I:I"),$B17), SUMIFS(INDIRECT("'"&amp;Trust_selected!$H$2&amp;"'!F:F"),INDIRECT("'"&amp;Trust_selected!$H$2&amp;"'!B:B"),C$7,INDIRECT("'"&amp;Trust_selected!$H$2&amp;"'!D:D"),Trust_selected!$E$12,INDIRECT("'"&amp;Trust_selected!$H$2&amp;"'!E:E"),Trust_selected!$E$18,INDIRECT("'"&amp;Trust_selected!$H$2&amp;"'!I:I"),$B17))))</f>
        <v>6031</v>
      </c>
      <c r="D17" s="241">
        <f ca="1">IF(AND(Trust_selected!$E$12="All intent",Trust_selected!$E$18="18+"), SUMIFS(INDIRECT("'"&amp;Trust_selected!$H$2&amp;"'!G:G"),INDIRECT("'"&amp;Trust_selected!$H$2&amp;"'!B:B"),C$7,INDIRECT("'"&amp;Trust_selected!$H$2&amp;"'!I:I"),$B17), IF(Trust_selected!$E$12="All intent", SUMIFS(INDIRECT("'"&amp;Trust_selected!$H$2&amp;"'!G:G"),INDIRECT("'"&amp;Trust_selected!$H$2&amp;"'!B:B"),C$7,INDIRECT("'"&amp;Trust_selected!$H$2&amp;"'!E:E"),Trust_selected!$E$18,INDIRECT("'"&amp;Trust_selected!$H$2&amp;"'!I:I"),$B17), IF(Trust_selected!$E$18="18+", SUMIFS(INDIRECT("'"&amp;Trust_selected!$H$2&amp;"'!G:G"),INDIRECT("'"&amp;Trust_selected!$H$2&amp;"'!B:B"),C$7,INDIRECT("'"&amp;Trust_selected!$H$2&amp;"'!D:D"),Trust_selected!$E$12,INDIRECT("'"&amp;Trust_selected!$H$2&amp;"'!I:I"),$B17), SUMIFS(INDIRECT("'"&amp;Trust_selected!$H$2&amp;"'!G:G"),INDIRECT("'"&amp;Trust_selected!$H$2&amp;"'!B:B"),C$7,INDIRECT("'"&amp;Trust_selected!$H$2&amp;"'!D:D"),Trust_selected!$E$12,INDIRECT("'"&amp;Trust_selected!$H$2&amp;"'!E:E"),Trust_selected!$E$18,INDIRECT("'"&amp;Trust_selected!$H$2&amp;"'!I:I"),$B17))))</f>
        <v>233</v>
      </c>
      <c r="E17" s="249">
        <f t="shared" ca="1" si="0"/>
        <v>3.8633725750290164E-2</v>
      </c>
      <c r="F17" s="249">
        <f t="shared" ca="1" si="2"/>
        <v>3.4056233117968654E-2</v>
      </c>
      <c r="G17" s="249">
        <f t="shared" ca="1" si="3"/>
        <v>4.3798580803275394E-2</v>
      </c>
      <c r="H17" s="250">
        <f t="shared" ca="1" si="4"/>
        <v>4.4166672860264433E-2</v>
      </c>
      <c r="I17" s="251">
        <f t="shared" ca="1" si="5"/>
        <v>3.926476900329768E-2</v>
      </c>
      <c r="J17" s="251">
        <f t="shared" ca="1" si="6"/>
        <v>4.9648916492691084E-2</v>
      </c>
      <c r="K17" s="251">
        <f t="shared" ca="1" si="7"/>
        <v>3.6686229365489265E-2</v>
      </c>
      <c r="L17" s="251">
        <f t="shared" ca="1" si="8"/>
        <v>5.3088344752303951E-2</v>
      </c>
      <c r="M17" s="241" t="str">
        <f t="shared" ca="1" si="9"/>
        <v/>
      </c>
      <c r="N17" s="240" t="str">
        <f t="shared" ca="1" si="10"/>
        <v/>
      </c>
      <c r="O17" s="239">
        <f ca="1">IF(AND(Trust_selected!$E$12="All intent",Trust_selected!$E$18="18+"), SUMIFS(INDIRECT("'"&amp;Trust_selected!$H$2&amp;"'!F:F"),INDIRECT("'"&amp;Trust_selected!$H$2&amp;"'!B:B"),O$7,INDIRECT("'"&amp;Trust_selected!$H$2&amp;"'!I:I"),$B17), IF(Trust_selected!$E$12="All intent", SUMIFS(INDIRECT("'"&amp;Trust_selected!$H$2&amp;"'!F:F"),INDIRECT("'"&amp;Trust_selected!$H$2&amp;"'!B:B"),O$7,INDIRECT("'"&amp;Trust_selected!$H$2&amp;"'!E:E"),Trust_selected!$E$18,INDIRECT("'"&amp;Trust_selected!$H$2&amp;"'!I:I"),$B17), IF(Trust_selected!$E$18="18+", SUMIFS(INDIRECT("'"&amp;Trust_selected!$H$2&amp;"'!F:F"),INDIRECT("'"&amp;Trust_selected!$H$2&amp;"'!B:B"),O$7,INDIRECT("'"&amp;Trust_selected!$H$2&amp;"'!D:D"),Trust_selected!$E$12,INDIRECT("'"&amp;Trust_selected!$H$2&amp;"'!I:I"),$B17), SUMIFS(INDIRECT("'"&amp;Trust_selected!$H$2&amp;"'!F:F"),INDIRECT("'"&amp;Trust_selected!$H$2&amp;"'!B:B"),O$7,INDIRECT("'"&amp;Trust_selected!$H$2&amp;"'!D:D"),Trust_selected!$E$12,INDIRECT("'"&amp;Trust_selected!$H$2&amp;"'!E:E"),Trust_selected!$E$18,INDIRECT("'"&amp;Trust_selected!$H$2&amp;"'!I:I"),$B17))))</f>
        <v>7069</v>
      </c>
      <c r="P17" s="241">
        <f ca="1">IF(AND(Trust_selected!$E$12="All intent",Trust_selected!$E$18="18+"), SUMIFS(INDIRECT("'"&amp;Trust_selected!$H$2&amp;"'!G:G"),INDIRECT("'"&amp;Trust_selected!$H$2&amp;"'!B:B"),O$7,INDIRECT("'"&amp;Trust_selected!$H$2&amp;"'!I:I"),$B17), IF(Trust_selected!$E$12="All intent", SUMIFS(INDIRECT("'"&amp;Trust_selected!$H$2&amp;"'!G:G"),INDIRECT("'"&amp;Trust_selected!$H$2&amp;"'!B:B"),O$7,INDIRECT("'"&amp;Trust_selected!$H$2&amp;"'!E:E"),Trust_selected!$E$18,INDIRECT("'"&amp;Trust_selected!$H$2&amp;"'!I:I"),$B17), IF(Trust_selected!$E$18="18+", SUMIFS(INDIRECT("'"&amp;Trust_selected!$H$2&amp;"'!G:G"),INDIRECT("'"&amp;Trust_selected!$H$2&amp;"'!B:B"),O$7,INDIRECT("'"&amp;Trust_selected!$H$2&amp;"'!D:D"),Trust_selected!$E$12,INDIRECT("'"&amp;Trust_selected!$H$2&amp;"'!I:I"),$B17), SUMIFS(INDIRECT("'"&amp;Trust_selected!$H$2&amp;"'!G:G"),INDIRECT("'"&amp;Trust_selected!$H$2&amp;"'!B:B"),O$7,INDIRECT("'"&amp;Trust_selected!$H$2&amp;"'!D:D"),Trust_selected!$E$12,INDIRECT("'"&amp;Trust_selected!$H$2&amp;"'!E:E"),Trust_selected!$E$18,INDIRECT("'"&amp;Trust_selected!$H$2&amp;"'!I:I"),$B17))))</f>
        <v>289</v>
      </c>
      <c r="Q17" s="249">
        <f t="shared" ca="1" si="11"/>
        <v>4.0882727401329748E-2</v>
      </c>
      <c r="R17" s="249">
        <f t="shared" ca="1" si="12"/>
        <v>3.6510511976736763E-2</v>
      </c>
      <c r="S17" s="249">
        <f t="shared" ca="1" si="13"/>
        <v>4.5753661793914775E-2</v>
      </c>
      <c r="T17" s="250">
        <f t="shared" ca="1" si="22"/>
        <v>4.5023631133676634E-2</v>
      </c>
      <c r="U17" s="251">
        <f t="shared" ca="1" si="15"/>
        <v>4.0431893919483465E-2</v>
      </c>
      <c r="V17" s="251">
        <f t="shared" ca="1" si="16"/>
        <v>5.0109607387137101E-2</v>
      </c>
      <c r="W17" s="251">
        <f t="shared" ca="1" si="17"/>
        <v>3.7996653622233249E-2</v>
      </c>
      <c r="X17" s="251">
        <f t="shared" ca="1" si="18"/>
        <v>5.3278182835905873E-2</v>
      </c>
      <c r="Y17" s="241" t="str">
        <f t="shared" ca="1" si="19"/>
        <v/>
      </c>
      <c r="Z17" s="240" t="str">
        <f t="shared" ca="1" si="20"/>
        <v/>
      </c>
      <c r="AA17" s="243" t="str">
        <f t="shared" ca="1" si="21"/>
        <v>Change not statistically significant</v>
      </c>
    </row>
    <row r="18" spans="1:27" x14ac:dyDescent="0.3">
      <c r="A18" s="168"/>
      <c r="B18" s="169" t="s">
        <v>473</v>
      </c>
      <c r="C18" s="239">
        <f ca="1">IF(AND(Trust_selected!$E$12="All intent",Trust_selected!$E$18="18+"), SUMIFS(INDIRECT("'"&amp;Trust_selected!$H$2&amp;"'!F:F"),INDIRECT("'"&amp;Trust_selected!$H$2&amp;"'!B:B"),C$7,INDIRECT("'"&amp;Trust_selected!$H$2&amp;"'!I:I"),$B18), IF(Trust_selected!$E$12="All intent", SUMIFS(INDIRECT("'"&amp;Trust_selected!$H$2&amp;"'!F:F"),INDIRECT("'"&amp;Trust_selected!$H$2&amp;"'!B:B"),C$7,INDIRECT("'"&amp;Trust_selected!$H$2&amp;"'!E:E"),Trust_selected!$E$18,INDIRECT("'"&amp;Trust_selected!$H$2&amp;"'!I:I"),$B18), IF(Trust_selected!$E$18="18+", SUMIFS(INDIRECT("'"&amp;Trust_selected!$H$2&amp;"'!F:F"),INDIRECT("'"&amp;Trust_selected!$H$2&amp;"'!B:B"),C$7,INDIRECT("'"&amp;Trust_selected!$H$2&amp;"'!D:D"),Trust_selected!$E$12,INDIRECT("'"&amp;Trust_selected!$H$2&amp;"'!I:I"),$B18), SUMIFS(INDIRECT("'"&amp;Trust_selected!$H$2&amp;"'!F:F"),INDIRECT("'"&amp;Trust_selected!$H$2&amp;"'!B:B"),C$7,INDIRECT("'"&amp;Trust_selected!$H$2&amp;"'!D:D"),Trust_selected!$E$12,INDIRECT("'"&amp;Trust_selected!$H$2&amp;"'!E:E"),Trust_selected!$E$18,INDIRECT("'"&amp;Trust_selected!$H$2&amp;"'!I:I"),$B18))))</f>
        <v>6888</v>
      </c>
      <c r="D18" s="241">
        <f ca="1">IF(AND(Trust_selected!$E$12="All intent",Trust_selected!$E$18="18+"), SUMIFS(INDIRECT("'"&amp;Trust_selected!$H$2&amp;"'!G:G"),INDIRECT("'"&amp;Trust_selected!$H$2&amp;"'!B:B"),C$7,INDIRECT("'"&amp;Trust_selected!$H$2&amp;"'!I:I"),$B18), IF(Trust_selected!$E$12="All intent", SUMIFS(INDIRECT("'"&amp;Trust_selected!$H$2&amp;"'!G:G"),INDIRECT("'"&amp;Trust_selected!$H$2&amp;"'!B:B"),C$7,INDIRECT("'"&amp;Trust_selected!$H$2&amp;"'!E:E"),Trust_selected!$E$18,INDIRECT("'"&amp;Trust_selected!$H$2&amp;"'!I:I"),$B18), IF(Trust_selected!$E$18="18+", SUMIFS(INDIRECT("'"&amp;Trust_selected!$H$2&amp;"'!G:G"),INDIRECT("'"&amp;Trust_selected!$H$2&amp;"'!B:B"),C$7,INDIRECT("'"&amp;Trust_selected!$H$2&amp;"'!D:D"),Trust_selected!$E$12,INDIRECT("'"&amp;Trust_selected!$H$2&amp;"'!I:I"),$B18), SUMIFS(INDIRECT("'"&amp;Trust_selected!$H$2&amp;"'!G:G"),INDIRECT("'"&amp;Trust_selected!$H$2&amp;"'!B:B"),C$7,INDIRECT("'"&amp;Trust_selected!$H$2&amp;"'!D:D"),Trust_selected!$E$12,INDIRECT("'"&amp;Trust_selected!$H$2&amp;"'!E:E"),Trust_selected!$E$18,INDIRECT("'"&amp;Trust_selected!$H$2&amp;"'!I:I"),$B18))))</f>
        <v>264</v>
      </c>
      <c r="E18" s="249">
        <f t="shared" ca="1" si="0"/>
        <v>3.8327526132404179E-2</v>
      </c>
      <c r="F18" s="249">
        <f t="shared" ca="1" si="2"/>
        <v>3.4044938485494648E-2</v>
      </c>
      <c r="G18" s="249">
        <f t="shared" ca="1" si="3"/>
        <v>4.3124779070907296E-2</v>
      </c>
      <c r="H18" s="250">
        <f t="shared" ca="1" si="4"/>
        <v>4.4166672860264433E-2</v>
      </c>
      <c r="I18" s="251">
        <f t="shared" ca="1" si="5"/>
        <v>3.9563159671706469E-2</v>
      </c>
      <c r="J18" s="251">
        <f t="shared" ca="1" si="6"/>
        <v>4.9278360615556488E-2</v>
      </c>
      <c r="K18" s="251">
        <f t="shared" ca="1" si="7"/>
        <v>3.7126747828655819E-2</v>
      </c>
      <c r="L18" s="251">
        <f t="shared" ca="1" si="8"/>
        <v>5.2468757945254449E-2</v>
      </c>
      <c r="M18" s="241" t="str">
        <f t="shared" ca="1" si="9"/>
        <v/>
      </c>
      <c r="N18" s="240" t="str">
        <f t="shared" ca="1" si="10"/>
        <v/>
      </c>
      <c r="O18" s="239">
        <f ca="1">IF(AND(Trust_selected!$E$12="All intent",Trust_selected!$E$18="18+"), SUMIFS(INDIRECT("'"&amp;Trust_selected!$H$2&amp;"'!F:F"),INDIRECT("'"&amp;Trust_selected!$H$2&amp;"'!B:B"),O$7,INDIRECT("'"&amp;Trust_selected!$H$2&amp;"'!I:I"),$B18), IF(Trust_selected!$E$12="All intent", SUMIFS(INDIRECT("'"&amp;Trust_selected!$H$2&amp;"'!F:F"),INDIRECT("'"&amp;Trust_selected!$H$2&amp;"'!B:B"),O$7,INDIRECT("'"&amp;Trust_selected!$H$2&amp;"'!E:E"),Trust_selected!$E$18,INDIRECT("'"&amp;Trust_selected!$H$2&amp;"'!I:I"),$B18), IF(Trust_selected!$E$18="18+", SUMIFS(INDIRECT("'"&amp;Trust_selected!$H$2&amp;"'!F:F"),INDIRECT("'"&amp;Trust_selected!$H$2&amp;"'!B:B"),O$7,INDIRECT("'"&amp;Trust_selected!$H$2&amp;"'!D:D"),Trust_selected!$E$12,INDIRECT("'"&amp;Trust_selected!$H$2&amp;"'!I:I"),$B18), SUMIFS(INDIRECT("'"&amp;Trust_selected!$H$2&amp;"'!F:F"),INDIRECT("'"&amp;Trust_selected!$H$2&amp;"'!B:B"),O$7,INDIRECT("'"&amp;Trust_selected!$H$2&amp;"'!D:D"),Trust_selected!$E$12,INDIRECT("'"&amp;Trust_selected!$H$2&amp;"'!E:E"),Trust_selected!$E$18,INDIRECT("'"&amp;Trust_selected!$H$2&amp;"'!I:I"),$B18))))</f>
        <v>7380</v>
      </c>
      <c r="P18" s="241">
        <f ca="1">IF(AND(Trust_selected!$E$12="All intent",Trust_selected!$E$18="18+"), SUMIFS(INDIRECT("'"&amp;Trust_selected!$H$2&amp;"'!G:G"),INDIRECT("'"&amp;Trust_selected!$H$2&amp;"'!B:B"),O$7,INDIRECT("'"&amp;Trust_selected!$H$2&amp;"'!I:I"),$B18), IF(Trust_selected!$E$12="All intent", SUMIFS(INDIRECT("'"&amp;Trust_selected!$H$2&amp;"'!G:G"),INDIRECT("'"&amp;Trust_selected!$H$2&amp;"'!B:B"),O$7,INDIRECT("'"&amp;Trust_selected!$H$2&amp;"'!E:E"),Trust_selected!$E$18,INDIRECT("'"&amp;Trust_selected!$H$2&amp;"'!I:I"),$B18), IF(Trust_selected!$E$18="18+", SUMIFS(INDIRECT("'"&amp;Trust_selected!$H$2&amp;"'!G:G"),INDIRECT("'"&amp;Trust_selected!$H$2&amp;"'!B:B"),O$7,INDIRECT("'"&amp;Trust_selected!$H$2&amp;"'!D:D"),Trust_selected!$E$12,INDIRECT("'"&amp;Trust_selected!$H$2&amp;"'!I:I"),$B18), SUMIFS(INDIRECT("'"&amp;Trust_selected!$H$2&amp;"'!G:G"),INDIRECT("'"&amp;Trust_selected!$H$2&amp;"'!B:B"),O$7,INDIRECT("'"&amp;Trust_selected!$H$2&amp;"'!D:D"),Trust_selected!$E$12,INDIRECT("'"&amp;Trust_selected!$H$2&amp;"'!E:E"),Trust_selected!$E$18,INDIRECT("'"&amp;Trust_selected!$H$2&amp;"'!I:I"),$B18))))</f>
        <v>311</v>
      </c>
      <c r="Q18" s="249">
        <f t="shared" ca="1" si="11"/>
        <v>4.2140921409214091E-2</v>
      </c>
      <c r="R18" s="249">
        <f t="shared" ca="1" si="12"/>
        <v>3.7790360253690584E-2</v>
      </c>
      <c r="S18" s="249">
        <f t="shared" ca="1" si="13"/>
        <v>4.6967886833679848E-2</v>
      </c>
      <c r="T18" s="250">
        <f t="shared" ca="1" si="22"/>
        <v>4.5023631133676634E-2</v>
      </c>
      <c r="U18" s="251">
        <f t="shared" ca="1" si="15"/>
        <v>4.052474574938271E-2</v>
      </c>
      <c r="V18" s="251">
        <f t="shared" ca="1" si="16"/>
        <v>4.9995938704772855E-2</v>
      </c>
      <c r="W18" s="251">
        <f t="shared" ca="1" si="17"/>
        <v>3.8134351727827816E-2</v>
      </c>
      <c r="X18" s="251">
        <f t="shared" ca="1" si="18"/>
        <v>5.3088820473673574E-2</v>
      </c>
      <c r="Y18" s="241" t="str">
        <f t="shared" ca="1" si="19"/>
        <v/>
      </c>
      <c r="Z18" s="240" t="str">
        <f t="shared" ca="1" si="20"/>
        <v/>
      </c>
      <c r="AA18" s="243" t="str">
        <f t="shared" ca="1" si="21"/>
        <v>Change not statistically significant</v>
      </c>
    </row>
    <row r="19" spans="1:27" x14ac:dyDescent="0.3">
      <c r="A19" s="168"/>
      <c r="B19" s="169" t="s">
        <v>156</v>
      </c>
      <c r="C19" s="239">
        <f ca="1">IF(AND(Trust_selected!$E$12="All intent",Trust_selected!$E$18="18+"), SUMIFS(INDIRECT("'"&amp;Trust_selected!$H$2&amp;"'!F:F"),INDIRECT("'"&amp;Trust_selected!$H$2&amp;"'!B:B"),C$7,INDIRECT("'"&amp;Trust_selected!$H$2&amp;"'!I:I"),$B19), IF(Trust_selected!$E$12="All intent", SUMIFS(INDIRECT("'"&amp;Trust_selected!$H$2&amp;"'!F:F"),INDIRECT("'"&amp;Trust_selected!$H$2&amp;"'!B:B"),C$7,INDIRECT("'"&amp;Trust_selected!$H$2&amp;"'!E:E"),Trust_selected!$E$18,INDIRECT("'"&amp;Trust_selected!$H$2&amp;"'!I:I"),$B19), IF(Trust_selected!$E$18="18+", SUMIFS(INDIRECT("'"&amp;Trust_selected!$H$2&amp;"'!F:F"),INDIRECT("'"&amp;Trust_selected!$H$2&amp;"'!B:B"),C$7,INDIRECT("'"&amp;Trust_selected!$H$2&amp;"'!D:D"),Trust_selected!$E$12,INDIRECT("'"&amp;Trust_selected!$H$2&amp;"'!I:I"),$B19), SUMIFS(INDIRECT("'"&amp;Trust_selected!$H$2&amp;"'!F:F"),INDIRECT("'"&amp;Trust_selected!$H$2&amp;"'!B:B"),C$7,INDIRECT("'"&amp;Trust_selected!$H$2&amp;"'!D:D"),Trust_selected!$E$12,INDIRECT("'"&amp;Trust_selected!$H$2&amp;"'!E:E"),Trust_selected!$E$18,INDIRECT("'"&amp;Trust_selected!$H$2&amp;"'!I:I"),$B19))))</f>
        <v>4566</v>
      </c>
      <c r="D19" s="241">
        <f ca="1">IF(AND(Trust_selected!$E$12="All intent",Trust_selected!$E$18="18+"), SUMIFS(INDIRECT("'"&amp;Trust_selected!$H$2&amp;"'!G:G"),INDIRECT("'"&amp;Trust_selected!$H$2&amp;"'!B:B"),C$7,INDIRECT("'"&amp;Trust_selected!$H$2&amp;"'!I:I"),$B19), IF(Trust_selected!$E$12="All intent", SUMIFS(INDIRECT("'"&amp;Trust_selected!$H$2&amp;"'!G:G"),INDIRECT("'"&amp;Trust_selected!$H$2&amp;"'!B:B"),C$7,INDIRECT("'"&amp;Trust_selected!$H$2&amp;"'!E:E"),Trust_selected!$E$18,INDIRECT("'"&amp;Trust_selected!$H$2&amp;"'!I:I"),$B19), IF(Trust_selected!$E$18="18+", SUMIFS(INDIRECT("'"&amp;Trust_selected!$H$2&amp;"'!G:G"),INDIRECT("'"&amp;Trust_selected!$H$2&amp;"'!B:B"),C$7,INDIRECT("'"&amp;Trust_selected!$H$2&amp;"'!D:D"),Trust_selected!$E$12,INDIRECT("'"&amp;Trust_selected!$H$2&amp;"'!I:I"),$B19), SUMIFS(INDIRECT("'"&amp;Trust_selected!$H$2&amp;"'!G:G"),INDIRECT("'"&amp;Trust_selected!$H$2&amp;"'!B:B"),C$7,INDIRECT("'"&amp;Trust_selected!$H$2&amp;"'!D:D"),Trust_selected!$E$12,INDIRECT("'"&amp;Trust_selected!$H$2&amp;"'!E:E"),Trust_selected!$E$18,INDIRECT("'"&amp;Trust_selected!$H$2&amp;"'!I:I"),$B19))))</f>
        <v>253</v>
      </c>
      <c r="E19" s="249">
        <f t="shared" ca="1" si="0"/>
        <v>5.5409548839246606E-2</v>
      </c>
      <c r="F19" s="249">
        <f t="shared" ca="1" si="2"/>
        <v>4.9139731651165246E-2</v>
      </c>
      <c r="G19" s="249">
        <f t="shared" ca="1" si="3"/>
        <v>6.242682124020469E-2</v>
      </c>
      <c r="H19" s="250">
        <f t="shared" ca="1" si="4"/>
        <v>4.4166672860264433E-2</v>
      </c>
      <c r="I19" s="251">
        <f t="shared" ca="1" si="5"/>
        <v>3.8580329981138715E-2</v>
      </c>
      <c r="J19" s="251">
        <f t="shared" ca="1" si="6"/>
        <v>5.0519400862909548E-2</v>
      </c>
      <c r="K19" s="251">
        <f t="shared" ca="1" si="7"/>
        <v>3.5683432703615639E-2</v>
      </c>
      <c r="L19" s="251">
        <f t="shared" ca="1" si="8"/>
        <v>5.4552594115684166E-2</v>
      </c>
      <c r="M19" s="241" t="str">
        <f t="shared" ca="1" si="9"/>
        <v>&gt;Upper 3SD Limit</v>
      </c>
      <c r="N19" s="240" t="str">
        <f t="shared" ca="1" si="10"/>
        <v/>
      </c>
      <c r="O19" s="239">
        <f ca="1">IF(AND(Trust_selected!$E$12="All intent",Trust_selected!$E$18="18+"), SUMIFS(INDIRECT("'"&amp;Trust_selected!$H$2&amp;"'!F:F"),INDIRECT("'"&amp;Trust_selected!$H$2&amp;"'!B:B"),O$7,INDIRECT("'"&amp;Trust_selected!$H$2&amp;"'!I:I"),$B19), IF(Trust_selected!$E$12="All intent", SUMIFS(INDIRECT("'"&amp;Trust_selected!$H$2&amp;"'!F:F"),INDIRECT("'"&amp;Trust_selected!$H$2&amp;"'!B:B"),O$7,INDIRECT("'"&amp;Trust_selected!$H$2&amp;"'!E:E"),Trust_selected!$E$18,INDIRECT("'"&amp;Trust_selected!$H$2&amp;"'!I:I"),$B19), IF(Trust_selected!$E$18="18+", SUMIFS(INDIRECT("'"&amp;Trust_selected!$H$2&amp;"'!F:F"),INDIRECT("'"&amp;Trust_selected!$H$2&amp;"'!B:B"),O$7,INDIRECT("'"&amp;Trust_selected!$H$2&amp;"'!D:D"),Trust_selected!$E$12,INDIRECT("'"&amp;Trust_selected!$H$2&amp;"'!I:I"),$B19), SUMIFS(INDIRECT("'"&amp;Trust_selected!$H$2&amp;"'!F:F"),INDIRECT("'"&amp;Trust_selected!$H$2&amp;"'!B:B"),O$7,INDIRECT("'"&amp;Trust_selected!$H$2&amp;"'!D:D"),Trust_selected!$E$12,INDIRECT("'"&amp;Trust_selected!$H$2&amp;"'!E:E"),Trust_selected!$E$18,INDIRECT("'"&amp;Trust_selected!$H$2&amp;"'!I:I"),$B19))))</f>
        <v>4736</v>
      </c>
      <c r="P19" s="241">
        <f ca="1">IF(AND(Trust_selected!$E$12="All intent",Trust_selected!$E$18="18+"), SUMIFS(INDIRECT("'"&amp;Trust_selected!$H$2&amp;"'!G:G"),INDIRECT("'"&amp;Trust_selected!$H$2&amp;"'!B:B"),O$7,INDIRECT("'"&amp;Trust_selected!$H$2&amp;"'!I:I"),$B19), IF(Trust_selected!$E$12="All intent", SUMIFS(INDIRECT("'"&amp;Trust_selected!$H$2&amp;"'!G:G"),INDIRECT("'"&amp;Trust_selected!$H$2&amp;"'!B:B"),O$7,INDIRECT("'"&amp;Trust_selected!$H$2&amp;"'!E:E"),Trust_selected!$E$18,INDIRECT("'"&amp;Trust_selected!$H$2&amp;"'!I:I"),$B19), IF(Trust_selected!$E$18="18+", SUMIFS(INDIRECT("'"&amp;Trust_selected!$H$2&amp;"'!G:G"),INDIRECT("'"&amp;Trust_selected!$H$2&amp;"'!B:B"),O$7,INDIRECT("'"&amp;Trust_selected!$H$2&amp;"'!D:D"),Trust_selected!$E$12,INDIRECT("'"&amp;Trust_selected!$H$2&amp;"'!I:I"),$B19), SUMIFS(INDIRECT("'"&amp;Trust_selected!$H$2&amp;"'!G:G"),INDIRECT("'"&amp;Trust_selected!$H$2&amp;"'!B:B"),O$7,INDIRECT("'"&amp;Trust_selected!$H$2&amp;"'!D:D"),Trust_selected!$E$12,INDIRECT("'"&amp;Trust_selected!$H$2&amp;"'!E:E"),Trust_selected!$E$18,INDIRECT("'"&amp;Trust_selected!$H$2&amp;"'!I:I"),$B19))))</f>
        <v>248</v>
      </c>
      <c r="Q19" s="249">
        <f t="shared" ca="1" si="11"/>
        <v>5.2364864864864864E-2</v>
      </c>
      <c r="R19" s="249">
        <f t="shared" ca="1" si="12"/>
        <v>4.6375571769514019E-2</v>
      </c>
      <c r="S19" s="249">
        <f t="shared" ca="1" si="13"/>
        <v>5.9079740009006558E-2</v>
      </c>
      <c r="T19" s="250">
        <f t="shared" ca="1" si="22"/>
        <v>4.5023631133676634E-2</v>
      </c>
      <c r="U19" s="251">
        <f t="shared" ca="1" si="15"/>
        <v>3.9477635401350242E-2</v>
      </c>
      <c r="V19" s="251">
        <f t="shared" ca="1" si="16"/>
        <v>5.1307135570360096E-2</v>
      </c>
      <c r="W19" s="251">
        <f t="shared" ca="1" si="17"/>
        <v>3.6592570790380752E-2</v>
      </c>
      <c r="X19" s="251">
        <f t="shared" ca="1" si="18"/>
        <v>5.5285763889840564E-2</v>
      </c>
      <c r="Y19" s="241" t="str">
        <f t="shared" ca="1" si="19"/>
        <v/>
      </c>
      <c r="Z19" s="240" t="str">
        <f t="shared" ca="1" si="20"/>
        <v/>
      </c>
      <c r="AA19" s="243" t="str">
        <f t="shared" ca="1" si="21"/>
        <v>Change not statistically significant</v>
      </c>
    </row>
    <row r="20" spans="1:27" x14ac:dyDescent="0.3">
      <c r="A20" s="168"/>
      <c r="B20" s="169" t="s">
        <v>157</v>
      </c>
      <c r="C20" s="239">
        <f ca="1">IF(AND(Trust_selected!$E$12="All intent",Trust_selected!$E$18="18+"), SUMIFS(INDIRECT("'"&amp;Trust_selected!$H$2&amp;"'!F:F"),INDIRECT("'"&amp;Trust_selected!$H$2&amp;"'!B:B"),C$7,INDIRECT("'"&amp;Trust_selected!$H$2&amp;"'!I:I"),$B20), IF(Trust_selected!$E$12="All intent", SUMIFS(INDIRECT("'"&amp;Trust_selected!$H$2&amp;"'!F:F"),INDIRECT("'"&amp;Trust_selected!$H$2&amp;"'!B:B"),C$7,INDIRECT("'"&amp;Trust_selected!$H$2&amp;"'!E:E"),Trust_selected!$E$18,INDIRECT("'"&amp;Trust_selected!$H$2&amp;"'!I:I"),$B20), IF(Trust_selected!$E$18="18+", SUMIFS(INDIRECT("'"&amp;Trust_selected!$H$2&amp;"'!F:F"),INDIRECT("'"&amp;Trust_selected!$H$2&amp;"'!B:B"),C$7,INDIRECT("'"&amp;Trust_selected!$H$2&amp;"'!D:D"),Trust_selected!$E$12,INDIRECT("'"&amp;Trust_selected!$H$2&amp;"'!I:I"),$B20), SUMIFS(INDIRECT("'"&amp;Trust_selected!$H$2&amp;"'!F:F"),INDIRECT("'"&amp;Trust_selected!$H$2&amp;"'!B:B"),C$7,INDIRECT("'"&amp;Trust_selected!$H$2&amp;"'!D:D"),Trust_selected!$E$12,INDIRECT("'"&amp;Trust_selected!$H$2&amp;"'!E:E"),Trust_selected!$E$18,INDIRECT("'"&amp;Trust_selected!$H$2&amp;"'!I:I"),$B20))))</f>
        <v>6500</v>
      </c>
      <c r="D20" s="241">
        <f ca="1">IF(AND(Trust_selected!$E$12="All intent",Trust_selected!$E$18="18+"), SUMIFS(INDIRECT("'"&amp;Trust_selected!$H$2&amp;"'!G:G"),INDIRECT("'"&amp;Trust_selected!$H$2&amp;"'!B:B"),C$7,INDIRECT("'"&amp;Trust_selected!$H$2&amp;"'!I:I"),$B20), IF(Trust_selected!$E$12="All intent", SUMIFS(INDIRECT("'"&amp;Trust_selected!$H$2&amp;"'!G:G"),INDIRECT("'"&amp;Trust_selected!$H$2&amp;"'!B:B"),C$7,INDIRECT("'"&amp;Trust_selected!$H$2&amp;"'!E:E"),Trust_selected!$E$18,INDIRECT("'"&amp;Trust_selected!$H$2&amp;"'!I:I"),$B20), IF(Trust_selected!$E$18="18+", SUMIFS(INDIRECT("'"&amp;Trust_selected!$H$2&amp;"'!G:G"),INDIRECT("'"&amp;Trust_selected!$H$2&amp;"'!B:B"),C$7,INDIRECT("'"&amp;Trust_selected!$H$2&amp;"'!D:D"),Trust_selected!$E$12,INDIRECT("'"&amp;Trust_selected!$H$2&amp;"'!I:I"),$B20), SUMIFS(INDIRECT("'"&amp;Trust_selected!$H$2&amp;"'!G:G"),INDIRECT("'"&amp;Trust_selected!$H$2&amp;"'!B:B"),C$7,INDIRECT("'"&amp;Trust_selected!$H$2&amp;"'!D:D"),Trust_selected!$E$12,INDIRECT("'"&amp;Trust_selected!$H$2&amp;"'!E:E"),Trust_selected!$E$18,INDIRECT("'"&amp;Trust_selected!$H$2&amp;"'!I:I"),$B20))))</f>
        <v>288</v>
      </c>
      <c r="E20" s="249">
        <f t="shared" ca="1" si="0"/>
        <v>4.4307692307692305E-2</v>
      </c>
      <c r="F20" s="249">
        <f t="shared" ca="1" si="2"/>
        <v>3.9568550856021359E-2</v>
      </c>
      <c r="G20" s="249">
        <f t="shared" ca="1" si="3"/>
        <v>4.9585138158691124E-2</v>
      </c>
      <c r="H20" s="250">
        <f t="shared" ca="1" si="4"/>
        <v>4.4166672860264433E-2</v>
      </c>
      <c r="I20" s="251">
        <f t="shared" ca="1" si="5"/>
        <v>3.9435113488475157E-2</v>
      </c>
      <c r="J20" s="251">
        <f t="shared" ca="1" si="6"/>
        <v>4.9436722994048908E-2</v>
      </c>
      <c r="K20" s="251">
        <f t="shared" ca="1" si="7"/>
        <v>3.6937465224509289E-2</v>
      </c>
      <c r="L20" s="251">
        <f t="shared" ca="1" si="8"/>
        <v>5.2733271272056501E-2</v>
      </c>
      <c r="M20" s="241" t="str">
        <f t="shared" ca="1" si="9"/>
        <v/>
      </c>
      <c r="N20" s="240" t="str">
        <f t="shared" ca="1" si="10"/>
        <v/>
      </c>
      <c r="O20" s="239">
        <f ca="1">IF(AND(Trust_selected!$E$12="All intent",Trust_selected!$E$18="18+"), SUMIFS(INDIRECT("'"&amp;Trust_selected!$H$2&amp;"'!F:F"),INDIRECT("'"&amp;Trust_selected!$H$2&amp;"'!B:B"),O$7,INDIRECT("'"&amp;Trust_selected!$H$2&amp;"'!I:I"),$B20), IF(Trust_selected!$E$12="All intent", SUMIFS(INDIRECT("'"&amp;Trust_selected!$H$2&amp;"'!F:F"),INDIRECT("'"&amp;Trust_selected!$H$2&amp;"'!B:B"),O$7,INDIRECT("'"&amp;Trust_selected!$H$2&amp;"'!E:E"),Trust_selected!$E$18,INDIRECT("'"&amp;Trust_selected!$H$2&amp;"'!I:I"),$B20), IF(Trust_selected!$E$18="18+", SUMIFS(INDIRECT("'"&amp;Trust_selected!$H$2&amp;"'!F:F"),INDIRECT("'"&amp;Trust_selected!$H$2&amp;"'!B:B"),O$7,INDIRECT("'"&amp;Trust_selected!$H$2&amp;"'!D:D"),Trust_selected!$E$12,INDIRECT("'"&amp;Trust_selected!$H$2&amp;"'!I:I"),$B20), SUMIFS(INDIRECT("'"&amp;Trust_selected!$H$2&amp;"'!F:F"),INDIRECT("'"&amp;Trust_selected!$H$2&amp;"'!B:B"),O$7,INDIRECT("'"&amp;Trust_selected!$H$2&amp;"'!D:D"),Trust_selected!$E$12,INDIRECT("'"&amp;Trust_selected!$H$2&amp;"'!E:E"),Trust_selected!$E$18,INDIRECT("'"&amp;Trust_selected!$H$2&amp;"'!I:I"),$B20))))</f>
        <v>6663</v>
      </c>
      <c r="P20" s="241">
        <f ca="1">IF(AND(Trust_selected!$E$12="All intent",Trust_selected!$E$18="18+"), SUMIFS(INDIRECT("'"&amp;Trust_selected!$H$2&amp;"'!G:G"),INDIRECT("'"&amp;Trust_selected!$H$2&amp;"'!B:B"),O$7,INDIRECT("'"&amp;Trust_selected!$H$2&amp;"'!I:I"),$B20), IF(Trust_selected!$E$12="All intent", SUMIFS(INDIRECT("'"&amp;Trust_selected!$H$2&amp;"'!G:G"),INDIRECT("'"&amp;Trust_selected!$H$2&amp;"'!B:B"),O$7,INDIRECT("'"&amp;Trust_selected!$H$2&amp;"'!E:E"),Trust_selected!$E$18,INDIRECT("'"&amp;Trust_selected!$H$2&amp;"'!I:I"),$B20), IF(Trust_selected!$E$18="18+", SUMIFS(INDIRECT("'"&amp;Trust_selected!$H$2&amp;"'!G:G"),INDIRECT("'"&amp;Trust_selected!$H$2&amp;"'!B:B"),O$7,INDIRECT("'"&amp;Trust_selected!$H$2&amp;"'!D:D"),Trust_selected!$E$12,INDIRECT("'"&amp;Trust_selected!$H$2&amp;"'!I:I"),$B20), SUMIFS(INDIRECT("'"&amp;Trust_selected!$H$2&amp;"'!G:G"),INDIRECT("'"&amp;Trust_selected!$H$2&amp;"'!B:B"),O$7,INDIRECT("'"&amp;Trust_selected!$H$2&amp;"'!D:D"),Trust_selected!$E$12,INDIRECT("'"&amp;Trust_selected!$H$2&amp;"'!E:E"),Trust_selected!$E$18,INDIRECT("'"&amp;Trust_selected!$H$2&amp;"'!I:I"),$B20))))</f>
        <v>304</v>
      </c>
      <c r="Q20" s="249">
        <f t="shared" ca="1" si="11"/>
        <v>4.5625093801590876E-2</v>
      </c>
      <c r="R20" s="249">
        <f t="shared" ca="1" si="12"/>
        <v>4.0871087297618389E-2</v>
      </c>
      <c r="S20" s="249">
        <f t="shared" ca="1" si="13"/>
        <v>5.0902725324127013E-2</v>
      </c>
      <c r="T20" s="250">
        <f t="shared" ca="1" si="22"/>
        <v>4.5023631133676634E-2</v>
      </c>
      <c r="U20" s="251">
        <f t="shared" ca="1" si="15"/>
        <v>4.0301385363009617E-2</v>
      </c>
      <c r="V20" s="251">
        <f t="shared" ca="1" si="16"/>
        <v>5.027021431132115E-2</v>
      </c>
      <c r="W20" s="251">
        <f t="shared" ca="1" si="17"/>
        <v>3.7803431660195702E-2</v>
      </c>
      <c r="X20" s="251">
        <f t="shared" ca="1" si="18"/>
        <v>5.3546098156712164E-2</v>
      </c>
      <c r="Y20" s="241" t="str">
        <f t="shared" ca="1" si="19"/>
        <v/>
      </c>
      <c r="Z20" s="240" t="str">
        <f t="shared" ca="1" si="20"/>
        <v/>
      </c>
      <c r="AA20" s="243" t="str">
        <f t="shared" ca="1" si="21"/>
        <v>Change not statistically significant</v>
      </c>
    </row>
    <row r="21" spans="1:27" x14ac:dyDescent="0.3">
      <c r="A21" s="168"/>
      <c r="B21" s="169" t="s">
        <v>158</v>
      </c>
      <c r="C21" s="239">
        <f ca="1">IF(AND(Trust_selected!$E$12="All intent",Trust_selected!$E$18="18+"), SUMIFS(INDIRECT("'"&amp;Trust_selected!$H$2&amp;"'!F:F"),INDIRECT("'"&amp;Trust_selected!$H$2&amp;"'!B:B"),C$7,INDIRECT("'"&amp;Trust_selected!$H$2&amp;"'!I:I"),$B21), IF(Trust_selected!$E$12="All intent", SUMIFS(INDIRECT("'"&amp;Trust_selected!$H$2&amp;"'!F:F"),INDIRECT("'"&amp;Trust_selected!$H$2&amp;"'!B:B"),C$7,INDIRECT("'"&amp;Trust_selected!$H$2&amp;"'!E:E"),Trust_selected!$E$18,INDIRECT("'"&amp;Trust_selected!$H$2&amp;"'!I:I"),$B21), IF(Trust_selected!$E$18="18+", SUMIFS(INDIRECT("'"&amp;Trust_selected!$H$2&amp;"'!F:F"),INDIRECT("'"&amp;Trust_selected!$H$2&amp;"'!B:B"),C$7,INDIRECT("'"&amp;Trust_selected!$H$2&amp;"'!D:D"),Trust_selected!$E$12,INDIRECT("'"&amp;Trust_selected!$H$2&amp;"'!I:I"),$B21), SUMIFS(INDIRECT("'"&amp;Trust_selected!$H$2&amp;"'!F:F"),INDIRECT("'"&amp;Trust_selected!$H$2&amp;"'!B:B"),C$7,INDIRECT("'"&amp;Trust_selected!$H$2&amp;"'!D:D"),Trust_selected!$E$12,INDIRECT("'"&amp;Trust_selected!$H$2&amp;"'!E:E"),Trust_selected!$E$18,INDIRECT("'"&amp;Trust_selected!$H$2&amp;"'!I:I"),$B21))))</f>
        <v>3082</v>
      </c>
      <c r="D21" s="241">
        <f ca="1">IF(AND(Trust_selected!$E$12="All intent",Trust_selected!$E$18="18+"), SUMIFS(INDIRECT("'"&amp;Trust_selected!$H$2&amp;"'!G:G"),INDIRECT("'"&amp;Trust_selected!$H$2&amp;"'!B:B"),C$7,INDIRECT("'"&amp;Trust_selected!$H$2&amp;"'!I:I"),$B21), IF(Trust_selected!$E$12="All intent", SUMIFS(INDIRECT("'"&amp;Trust_selected!$H$2&amp;"'!G:G"),INDIRECT("'"&amp;Trust_selected!$H$2&amp;"'!B:B"),C$7,INDIRECT("'"&amp;Trust_selected!$H$2&amp;"'!E:E"),Trust_selected!$E$18,INDIRECT("'"&amp;Trust_selected!$H$2&amp;"'!I:I"),$B21), IF(Trust_selected!$E$18="18+", SUMIFS(INDIRECT("'"&amp;Trust_selected!$H$2&amp;"'!G:G"),INDIRECT("'"&amp;Trust_selected!$H$2&amp;"'!B:B"),C$7,INDIRECT("'"&amp;Trust_selected!$H$2&amp;"'!D:D"),Trust_selected!$E$12,INDIRECT("'"&amp;Trust_selected!$H$2&amp;"'!I:I"),$B21), SUMIFS(INDIRECT("'"&amp;Trust_selected!$H$2&amp;"'!G:G"),INDIRECT("'"&amp;Trust_selected!$H$2&amp;"'!B:B"),C$7,INDIRECT("'"&amp;Trust_selected!$H$2&amp;"'!D:D"),Trust_selected!$E$12,INDIRECT("'"&amp;Trust_selected!$H$2&amp;"'!E:E"),Trust_selected!$E$18,INDIRECT("'"&amp;Trust_selected!$H$2&amp;"'!I:I"),$B21))))</f>
        <v>141</v>
      </c>
      <c r="E21" s="249">
        <f t="shared" ca="1" si="0"/>
        <v>4.5749513303049966E-2</v>
      </c>
      <c r="F21" s="249">
        <f t="shared" ca="1" si="2"/>
        <v>3.8921331332886139E-2</v>
      </c>
      <c r="G21" s="249">
        <f t="shared" ca="1" si="3"/>
        <v>5.370865715976092E-2</v>
      </c>
      <c r="H21" s="250">
        <f t="shared" ca="1" si="4"/>
        <v>4.4166672860264433E-2</v>
      </c>
      <c r="I21" s="251">
        <f t="shared" ca="1" si="5"/>
        <v>3.7462475014462253E-2</v>
      </c>
      <c r="J21" s="251">
        <f t="shared" ca="1" si="6"/>
        <v>5.2005815098248004E-2</v>
      </c>
      <c r="K21" s="251">
        <f t="shared" ca="1" si="7"/>
        <v>3.406896501605404E-2</v>
      </c>
      <c r="L21" s="251">
        <f t="shared" ca="1" si="8"/>
        <v>5.7080383391764487E-2</v>
      </c>
      <c r="M21" s="241" t="str">
        <f t="shared" ca="1" si="9"/>
        <v/>
      </c>
      <c r="N21" s="240" t="str">
        <f t="shared" ca="1" si="10"/>
        <v/>
      </c>
      <c r="O21" s="239">
        <f ca="1">IF(AND(Trust_selected!$E$12="All intent",Trust_selected!$E$18="18+"), SUMIFS(INDIRECT("'"&amp;Trust_selected!$H$2&amp;"'!F:F"),INDIRECT("'"&amp;Trust_selected!$H$2&amp;"'!B:B"),O$7,INDIRECT("'"&amp;Trust_selected!$H$2&amp;"'!I:I"),$B21), IF(Trust_selected!$E$12="All intent", SUMIFS(INDIRECT("'"&amp;Trust_selected!$H$2&amp;"'!F:F"),INDIRECT("'"&amp;Trust_selected!$H$2&amp;"'!B:B"),O$7,INDIRECT("'"&amp;Trust_selected!$H$2&amp;"'!E:E"),Trust_selected!$E$18,INDIRECT("'"&amp;Trust_selected!$H$2&amp;"'!I:I"),$B21), IF(Trust_selected!$E$18="18+", SUMIFS(INDIRECT("'"&amp;Trust_selected!$H$2&amp;"'!F:F"),INDIRECT("'"&amp;Trust_selected!$H$2&amp;"'!B:B"),O$7,INDIRECT("'"&amp;Trust_selected!$H$2&amp;"'!D:D"),Trust_selected!$E$12,INDIRECT("'"&amp;Trust_selected!$H$2&amp;"'!I:I"),$B21), SUMIFS(INDIRECT("'"&amp;Trust_selected!$H$2&amp;"'!F:F"),INDIRECT("'"&amp;Trust_selected!$H$2&amp;"'!B:B"),O$7,INDIRECT("'"&amp;Trust_selected!$H$2&amp;"'!D:D"),Trust_selected!$E$12,INDIRECT("'"&amp;Trust_selected!$H$2&amp;"'!E:E"),Trust_selected!$E$18,INDIRECT("'"&amp;Trust_selected!$H$2&amp;"'!I:I"),$B21))))</f>
        <v>3452</v>
      </c>
      <c r="P21" s="241">
        <f ca="1">IF(AND(Trust_selected!$E$12="All intent",Trust_selected!$E$18="18+"), SUMIFS(INDIRECT("'"&amp;Trust_selected!$H$2&amp;"'!G:G"),INDIRECT("'"&amp;Trust_selected!$H$2&amp;"'!B:B"),O$7,INDIRECT("'"&amp;Trust_selected!$H$2&amp;"'!I:I"),$B21), IF(Trust_selected!$E$12="All intent", SUMIFS(INDIRECT("'"&amp;Trust_selected!$H$2&amp;"'!G:G"),INDIRECT("'"&amp;Trust_selected!$H$2&amp;"'!B:B"),O$7,INDIRECT("'"&amp;Trust_selected!$H$2&amp;"'!E:E"),Trust_selected!$E$18,INDIRECT("'"&amp;Trust_selected!$H$2&amp;"'!I:I"),$B21), IF(Trust_selected!$E$18="18+", SUMIFS(INDIRECT("'"&amp;Trust_selected!$H$2&amp;"'!G:G"),INDIRECT("'"&amp;Trust_selected!$H$2&amp;"'!B:B"),O$7,INDIRECT("'"&amp;Trust_selected!$H$2&amp;"'!D:D"),Trust_selected!$E$12,INDIRECT("'"&amp;Trust_selected!$H$2&amp;"'!I:I"),$B21), SUMIFS(INDIRECT("'"&amp;Trust_selected!$H$2&amp;"'!G:G"),INDIRECT("'"&amp;Trust_selected!$H$2&amp;"'!B:B"),O$7,INDIRECT("'"&amp;Trust_selected!$H$2&amp;"'!D:D"),Trust_selected!$E$12,INDIRECT("'"&amp;Trust_selected!$H$2&amp;"'!E:E"),Trust_selected!$E$18,INDIRECT("'"&amp;Trust_selected!$H$2&amp;"'!I:I"),$B21))))</f>
        <v>177</v>
      </c>
      <c r="Q21" s="249">
        <f t="shared" ca="1" si="11"/>
        <v>5.1274623406720739E-2</v>
      </c>
      <c r="R21" s="249">
        <f t="shared" ca="1" si="12"/>
        <v>4.4403045787550548E-2</v>
      </c>
      <c r="S21" s="249">
        <f t="shared" ca="1" si="13"/>
        <v>5.9143793118308148E-2</v>
      </c>
      <c r="T21" s="250">
        <f t="shared" ca="1" si="22"/>
        <v>4.5023631133676634E-2</v>
      </c>
      <c r="U21" s="251">
        <f t="shared" ca="1" si="15"/>
        <v>3.8597454705838863E-2</v>
      </c>
      <c r="V21" s="251">
        <f t="shared" ca="1" si="16"/>
        <v>5.246133379502977E-2</v>
      </c>
      <c r="W21" s="251">
        <f t="shared" ca="1" si="17"/>
        <v>3.5315679815575034E-2</v>
      </c>
      <c r="X21" s="251">
        <f t="shared" ca="1" si="18"/>
        <v>5.7241858524592425E-2</v>
      </c>
      <c r="Y21" s="241" t="str">
        <f t="shared" ca="1" si="19"/>
        <v/>
      </c>
      <c r="Z21" s="240" t="str">
        <f t="shared" ca="1" si="20"/>
        <v/>
      </c>
      <c r="AA21" s="243" t="str">
        <f t="shared" ca="1" si="21"/>
        <v>Change not statistically significant</v>
      </c>
    </row>
    <row r="22" spans="1:27" s="171" customFormat="1" x14ac:dyDescent="0.3">
      <c r="A22" s="168"/>
      <c r="B22" s="169" t="s">
        <v>474</v>
      </c>
      <c r="C22" s="239">
        <f ca="1">IF(AND(Trust_selected!$E$12="All intent",Trust_selected!$E$18="18+"), SUMIFS(INDIRECT("'"&amp;Trust_selected!$H$2&amp;"'!F:F"),INDIRECT("'"&amp;Trust_selected!$H$2&amp;"'!B:B"),C$7,INDIRECT("'"&amp;Trust_selected!$H$2&amp;"'!I:I"),$B22), IF(Trust_selected!$E$12="All intent", SUMIFS(INDIRECT("'"&amp;Trust_selected!$H$2&amp;"'!F:F"),INDIRECT("'"&amp;Trust_selected!$H$2&amp;"'!B:B"),C$7,INDIRECT("'"&amp;Trust_selected!$H$2&amp;"'!E:E"),Trust_selected!$E$18,INDIRECT("'"&amp;Trust_selected!$H$2&amp;"'!I:I"),$B22), IF(Trust_selected!$E$18="18+", SUMIFS(INDIRECT("'"&amp;Trust_selected!$H$2&amp;"'!F:F"),INDIRECT("'"&amp;Trust_selected!$H$2&amp;"'!B:B"),C$7,INDIRECT("'"&amp;Trust_selected!$H$2&amp;"'!D:D"),Trust_selected!$E$12,INDIRECT("'"&amp;Trust_selected!$H$2&amp;"'!I:I"),$B22), SUMIFS(INDIRECT("'"&amp;Trust_selected!$H$2&amp;"'!F:F"),INDIRECT("'"&amp;Trust_selected!$H$2&amp;"'!B:B"),C$7,INDIRECT("'"&amp;Trust_selected!$H$2&amp;"'!D:D"),Trust_selected!$E$12,INDIRECT("'"&amp;Trust_selected!$H$2&amp;"'!E:E"),Trust_selected!$E$18,INDIRECT("'"&amp;Trust_selected!$H$2&amp;"'!I:I"),$B22))))</f>
        <v>4338</v>
      </c>
      <c r="D22" s="241">
        <f ca="1">IF(AND(Trust_selected!$E$12="All intent",Trust_selected!$E$18="18+"), SUMIFS(INDIRECT("'"&amp;Trust_selected!$H$2&amp;"'!G:G"),INDIRECT("'"&amp;Trust_selected!$H$2&amp;"'!B:B"),C$7,INDIRECT("'"&amp;Trust_selected!$H$2&amp;"'!I:I"),$B22), IF(Trust_selected!$E$12="All intent", SUMIFS(INDIRECT("'"&amp;Trust_selected!$H$2&amp;"'!G:G"),INDIRECT("'"&amp;Trust_selected!$H$2&amp;"'!B:B"),C$7,INDIRECT("'"&amp;Trust_selected!$H$2&amp;"'!E:E"),Trust_selected!$E$18,INDIRECT("'"&amp;Trust_selected!$H$2&amp;"'!I:I"),$B22), IF(Trust_selected!$E$18="18+", SUMIFS(INDIRECT("'"&amp;Trust_selected!$H$2&amp;"'!G:G"),INDIRECT("'"&amp;Trust_selected!$H$2&amp;"'!B:B"),C$7,INDIRECT("'"&amp;Trust_selected!$H$2&amp;"'!D:D"),Trust_selected!$E$12,INDIRECT("'"&amp;Trust_selected!$H$2&amp;"'!I:I"),$B22), SUMIFS(INDIRECT("'"&amp;Trust_selected!$H$2&amp;"'!G:G"),INDIRECT("'"&amp;Trust_selected!$H$2&amp;"'!B:B"),C$7,INDIRECT("'"&amp;Trust_selected!$H$2&amp;"'!D:D"),Trust_selected!$E$12,INDIRECT("'"&amp;Trust_selected!$H$2&amp;"'!E:E"),Trust_selected!$E$18,INDIRECT("'"&amp;Trust_selected!$H$2&amp;"'!I:I"),$B22))))</f>
        <v>233</v>
      </c>
      <c r="E22" s="249">
        <f t="shared" ca="1" si="0"/>
        <v>5.3711387736284005E-2</v>
      </c>
      <c r="F22" s="249">
        <f t="shared" ca="1" si="2"/>
        <v>4.7388743185346256E-2</v>
      </c>
      <c r="G22" s="249">
        <f t="shared" ca="1" si="3"/>
        <v>6.082374298597281E-2</v>
      </c>
      <c r="H22" s="250">
        <f t="shared" ca="1" si="4"/>
        <v>4.4166672860264433E-2</v>
      </c>
      <c r="I22" s="251">
        <f t="shared" ca="1" si="5"/>
        <v>3.8445058133394258E-2</v>
      </c>
      <c r="J22" s="251">
        <f t="shared" ca="1" si="6"/>
        <v>5.0694917340527744E-2</v>
      </c>
      <c r="K22" s="251">
        <f t="shared" ca="1" si="7"/>
        <v>3.5486514671982071E-2</v>
      </c>
      <c r="L22" s="251">
        <f t="shared" ca="1" si="8"/>
        <v>5.4849295095592422E-2</v>
      </c>
      <c r="M22" s="241" t="str">
        <f t="shared" ca="1" si="9"/>
        <v/>
      </c>
      <c r="N22" s="240" t="str">
        <f t="shared" ca="1" si="10"/>
        <v/>
      </c>
      <c r="O22" s="239">
        <f ca="1">IF(AND(Trust_selected!$E$12="All intent",Trust_selected!$E$18="18+"), SUMIFS(INDIRECT("'"&amp;Trust_selected!$H$2&amp;"'!F:F"),INDIRECT("'"&amp;Trust_selected!$H$2&amp;"'!B:B"),O$7,INDIRECT("'"&amp;Trust_selected!$H$2&amp;"'!I:I"),$B22), IF(Trust_selected!$E$12="All intent", SUMIFS(INDIRECT("'"&amp;Trust_selected!$H$2&amp;"'!F:F"),INDIRECT("'"&amp;Trust_selected!$H$2&amp;"'!B:B"),O$7,INDIRECT("'"&amp;Trust_selected!$H$2&amp;"'!E:E"),Trust_selected!$E$18,INDIRECT("'"&amp;Trust_selected!$H$2&amp;"'!I:I"),$B22), IF(Trust_selected!$E$18="18+", SUMIFS(INDIRECT("'"&amp;Trust_selected!$H$2&amp;"'!F:F"),INDIRECT("'"&amp;Trust_selected!$H$2&amp;"'!B:B"),O$7,INDIRECT("'"&amp;Trust_selected!$H$2&amp;"'!D:D"),Trust_selected!$E$12,INDIRECT("'"&amp;Trust_selected!$H$2&amp;"'!I:I"),$B22), SUMIFS(INDIRECT("'"&amp;Trust_selected!$H$2&amp;"'!F:F"),INDIRECT("'"&amp;Trust_selected!$H$2&amp;"'!B:B"),O$7,INDIRECT("'"&amp;Trust_selected!$H$2&amp;"'!D:D"),Trust_selected!$E$12,INDIRECT("'"&amp;Trust_selected!$H$2&amp;"'!E:E"),Trust_selected!$E$18,INDIRECT("'"&amp;Trust_selected!$H$2&amp;"'!I:I"),$B22))))</f>
        <v>4553</v>
      </c>
      <c r="P22" s="241">
        <f ca="1">IF(AND(Trust_selected!$E$12="All intent",Trust_selected!$E$18="18+"), SUMIFS(INDIRECT("'"&amp;Trust_selected!$H$2&amp;"'!G:G"),INDIRECT("'"&amp;Trust_selected!$H$2&amp;"'!B:B"),O$7,INDIRECT("'"&amp;Trust_selected!$H$2&amp;"'!I:I"),$B22), IF(Trust_selected!$E$12="All intent", SUMIFS(INDIRECT("'"&amp;Trust_selected!$H$2&amp;"'!G:G"),INDIRECT("'"&amp;Trust_selected!$H$2&amp;"'!B:B"),O$7,INDIRECT("'"&amp;Trust_selected!$H$2&amp;"'!E:E"),Trust_selected!$E$18,INDIRECT("'"&amp;Trust_selected!$H$2&amp;"'!I:I"),$B22), IF(Trust_selected!$E$18="18+", SUMIFS(INDIRECT("'"&amp;Trust_selected!$H$2&amp;"'!G:G"),INDIRECT("'"&amp;Trust_selected!$H$2&amp;"'!B:B"),O$7,INDIRECT("'"&amp;Trust_selected!$H$2&amp;"'!D:D"),Trust_selected!$E$12,INDIRECT("'"&amp;Trust_selected!$H$2&amp;"'!I:I"),$B22), SUMIFS(INDIRECT("'"&amp;Trust_selected!$H$2&amp;"'!G:G"),INDIRECT("'"&amp;Trust_selected!$H$2&amp;"'!B:B"),O$7,INDIRECT("'"&amp;Trust_selected!$H$2&amp;"'!D:D"),Trust_selected!$E$12,INDIRECT("'"&amp;Trust_selected!$H$2&amp;"'!E:E"),Trust_selected!$E$18,INDIRECT("'"&amp;Trust_selected!$H$2&amp;"'!I:I"),$B22))))</f>
        <v>275</v>
      </c>
      <c r="Q22" s="249">
        <f t="shared" ca="1" si="11"/>
        <v>6.0399736437513729E-2</v>
      </c>
      <c r="R22" s="249">
        <f t="shared" ca="1" si="12"/>
        <v>5.384360295189243E-2</v>
      </c>
      <c r="S22" s="249">
        <f t="shared" ca="1" si="13"/>
        <v>6.7697043968930587E-2</v>
      </c>
      <c r="T22" s="250">
        <f t="shared" ca="1" si="22"/>
        <v>4.5023631133676634E-2</v>
      </c>
      <c r="U22" s="251">
        <f t="shared" ca="1" si="15"/>
        <v>3.937437620883158E-2</v>
      </c>
      <c r="V22" s="251">
        <f t="shared" ca="1" si="16"/>
        <v>5.1440012665967025E-2</v>
      </c>
      <c r="W22" s="251">
        <f t="shared" ca="1" si="17"/>
        <v>3.6441858849508298E-2</v>
      </c>
      <c r="X22" s="251">
        <f t="shared" ca="1" si="18"/>
        <v>5.550991859853318E-2</v>
      </c>
      <c r="Y22" s="241" t="str">
        <f t="shared" ca="1" si="19"/>
        <v>&gt;Upper 3SD Limit</v>
      </c>
      <c r="Z22" s="240" t="str">
        <f t="shared" ca="1" si="20"/>
        <v/>
      </c>
      <c r="AA22" s="243" t="str">
        <f t="shared" ca="1" si="21"/>
        <v>Change not statistically significant</v>
      </c>
    </row>
    <row r="23" spans="1:27" s="171" customFormat="1" x14ac:dyDescent="0.3">
      <c r="A23" s="168"/>
      <c r="B23" s="169" t="s">
        <v>475</v>
      </c>
      <c r="C23" s="239">
        <f ca="1">IF(AND(Trust_selected!$E$12="All intent",Trust_selected!$E$18="18+"), SUMIFS(INDIRECT("'"&amp;Trust_selected!$H$2&amp;"'!F:F"),INDIRECT("'"&amp;Trust_selected!$H$2&amp;"'!B:B"),C$7,INDIRECT("'"&amp;Trust_selected!$H$2&amp;"'!I:I"),$B23), IF(Trust_selected!$E$12="All intent", SUMIFS(INDIRECT("'"&amp;Trust_selected!$H$2&amp;"'!F:F"),INDIRECT("'"&amp;Trust_selected!$H$2&amp;"'!B:B"),C$7,INDIRECT("'"&amp;Trust_selected!$H$2&amp;"'!E:E"),Trust_selected!$E$18,INDIRECT("'"&amp;Trust_selected!$H$2&amp;"'!I:I"),$B23), IF(Trust_selected!$E$18="18+", SUMIFS(INDIRECT("'"&amp;Trust_selected!$H$2&amp;"'!F:F"),INDIRECT("'"&amp;Trust_selected!$H$2&amp;"'!B:B"),C$7,INDIRECT("'"&amp;Trust_selected!$H$2&amp;"'!D:D"),Trust_selected!$E$12,INDIRECT("'"&amp;Trust_selected!$H$2&amp;"'!I:I"),$B23), SUMIFS(INDIRECT("'"&amp;Trust_selected!$H$2&amp;"'!F:F"),INDIRECT("'"&amp;Trust_selected!$H$2&amp;"'!B:B"),C$7,INDIRECT("'"&amp;Trust_selected!$H$2&amp;"'!D:D"),Trust_selected!$E$12,INDIRECT("'"&amp;Trust_selected!$H$2&amp;"'!E:E"),Trust_selected!$E$18,INDIRECT("'"&amp;Trust_selected!$H$2&amp;"'!I:I"),$B23))))</f>
        <v>6030</v>
      </c>
      <c r="D23" s="241">
        <f ca="1">IF(AND(Trust_selected!$E$12="All intent",Trust_selected!$E$18="18+"), SUMIFS(INDIRECT("'"&amp;Trust_selected!$H$2&amp;"'!G:G"),INDIRECT("'"&amp;Trust_selected!$H$2&amp;"'!B:B"),C$7,INDIRECT("'"&amp;Trust_selected!$H$2&amp;"'!I:I"),$B23), IF(Trust_selected!$E$12="All intent", SUMIFS(INDIRECT("'"&amp;Trust_selected!$H$2&amp;"'!G:G"),INDIRECT("'"&amp;Trust_selected!$H$2&amp;"'!B:B"),C$7,INDIRECT("'"&amp;Trust_selected!$H$2&amp;"'!E:E"),Trust_selected!$E$18,INDIRECT("'"&amp;Trust_selected!$H$2&amp;"'!I:I"),$B23), IF(Trust_selected!$E$18="18+", SUMIFS(INDIRECT("'"&amp;Trust_selected!$H$2&amp;"'!G:G"),INDIRECT("'"&amp;Trust_selected!$H$2&amp;"'!B:B"),C$7,INDIRECT("'"&amp;Trust_selected!$H$2&amp;"'!D:D"),Trust_selected!$E$12,INDIRECT("'"&amp;Trust_selected!$H$2&amp;"'!I:I"),$B23), SUMIFS(INDIRECT("'"&amp;Trust_selected!$H$2&amp;"'!G:G"),INDIRECT("'"&amp;Trust_selected!$H$2&amp;"'!B:B"),C$7,INDIRECT("'"&amp;Trust_selected!$H$2&amp;"'!D:D"),Trust_selected!$E$12,INDIRECT("'"&amp;Trust_selected!$H$2&amp;"'!E:E"),Trust_selected!$E$18,INDIRECT("'"&amp;Trust_selected!$H$2&amp;"'!I:I"),$B23))))</f>
        <v>254</v>
      </c>
      <c r="E23" s="249">
        <f t="shared" ca="1" si="0"/>
        <v>4.212271973466003E-2</v>
      </c>
      <c r="F23" s="249">
        <f t="shared" ca="1" si="2"/>
        <v>3.7337529114883347E-2</v>
      </c>
      <c r="G23" s="249">
        <f t="shared" ca="1" si="3"/>
        <v>4.7490927567956441E-2</v>
      </c>
      <c r="H23" s="250">
        <f t="shared" ca="1" si="4"/>
        <v>4.4166672860264433E-2</v>
      </c>
      <c r="I23" s="251">
        <f t="shared" ca="1" si="5"/>
        <v>3.9264385521490995E-2</v>
      </c>
      <c r="J23" s="251">
        <f t="shared" ca="1" si="6"/>
        <v>4.9649396155308251E-2</v>
      </c>
      <c r="K23" s="251">
        <f t="shared" ca="1" si="7"/>
        <v>3.6685664520834209E-2</v>
      </c>
      <c r="L23" s="251">
        <f t="shared" ca="1" si="8"/>
        <v>5.3089148228737164E-2</v>
      </c>
      <c r="M23" s="241" t="str">
        <f t="shared" ca="1" si="9"/>
        <v/>
      </c>
      <c r="N23" s="240" t="str">
        <f t="shared" ca="1" si="10"/>
        <v/>
      </c>
      <c r="O23" s="239">
        <f ca="1">IF(AND(Trust_selected!$E$12="All intent",Trust_selected!$E$18="18+"), SUMIFS(INDIRECT("'"&amp;Trust_selected!$H$2&amp;"'!F:F"),INDIRECT("'"&amp;Trust_selected!$H$2&amp;"'!B:B"),O$7,INDIRECT("'"&amp;Trust_selected!$H$2&amp;"'!I:I"),$B23), IF(Trust_selected!$E$12="All intent", SUMIFS(INDIRECT("'"&amp;Trust_selected!$H$2&amp;"'!F:F"),INDIRECT("'"&amp;Trust_selected!$H$2&amp;"'!B:B"),O$7,INDIRECT("'"&amp;Trust_selected!$H$2&amp;"'!E:E"),Trust_selected!$E$18,INDIRECT("'"&amp;Trust_selected!$H$2&amp;"'!I:I"),$B23), IF(Trust_selected!$E$18="18+", SUMIFS(INDIRECT("'"&amp;Trust_selected!$H$2&amp;"'!F:F"),INDIRECT("'"&amp;Trust_selected!$H$2&amp;"'!B:B"),O$7,INDIRECT("'"&amp;Trust_selected!$H$2&amp;"'!D:D"),Trust_selected!$E$12,INDIRECT("'"&amp;Trust_selected!$H$2&amp;"'!I:I"),$B23), SUMIFS(INDIRECT("'"&amp;Trust_selected!$H$2&amp;"'!F:F"),INDIRECT("'"&amp;Trust_selected!$H$2&amp;"'!B:B"),O$7,INDIRECT("'"&amp;Trust_selected!$H$2&amp;"'!D:D"),Trust_selected!$E$12,INDIRECT("'"&amp;Trust_selected!$H$2&amp;"'!E:E"),Trust_selected!$E$18,INDIRECT("'"&amp;Trust_selected!$H$2&amp;"'!I:I"),$B23))))</f>
        <v>6592</v>
      </c>
      <c r="P23" s="241">
        <f ca="1">IF(AND(Trust_selected!$E$12="All intent",Trust_selected!$E$18="18+"), SUMIFS(INDIRECT("'"&amp;Trust_selected!$H$2&amp;"'!G:G"),INDIRECT("'"&amp;Trust_selected!$H$2&amp;"'!B:B"),O$7,INDIRECT("'"&amp;Trust_selected!$H$2&amp;"'!I:I"),$B23), IF(Trust_selected!$E$12="All intent", SUMIFS(INDIRECT("'"&amp;Trust_selected!$H$2&amp;"'!G:G"),INDIRECT("'"&amp;Trust_selected!$H$2&amp;"'!B:B"),O$7,INDIRECT("'"&amp;Trust_selected!$H$2&amp;"'!E:E"),Trust_selected!$E$18,INDIRECT("'"&amp;Trust_selected!$H$2&amp;"'!I:I"),$B23), IF(Trust_selected!$E$18="18+", SUMIFS(INDIRECT("'"&amp;Trust_selected!$H$2&amp;"'!G:G"),INDIRECT("'"&amp;Trust_selected!$H$2&amp;"'!B:B"),O$7,INDIRECT("'"&amp;Trust_selected!$H$2&amp;"'!D:D"),Trust_selected!$E$12,INDIRECT("'"&amp;Trust_selected!$H$2&amp;"'!I:I"),$B23), SUMIFS(INDIRECT("'"&amp;Trust_selected!$H$2&amp;"'!G:G"),INDIRECT("'"&amp;Trust_selected!$H$2&amp;"'!B:B"),O$7,INDIRECT("'"&amp;Trust_selected!$H$2&amp;"'!D:D"),Trust_selected!$E$12,INDIRECT("'"&amp;Trust_selected!$H$2&amp;"'!E:E"),Trust_selected!$E$18,INDIRECT("'"&amp;Trust_selected!$H$2&amp;"'!I:I"),$B23))))</f>
        <v>310</v>
      </c>
      <c r="Q23" s="249">
        <f t="shared" ca="1" si="11"/>
        <v>4.7026699029126214E-2</v>
      </c>
      <c r="R23" s="249">
        <f t="shared" ca="1" si="12"/>
        <v>4.2174827716296229E-2</v>
      </c>
      <c r="S23" s="249">
        <f t="shared" ca="1" si="13"/>
        <v>5.2406199240684945E-2</v>
      </c>
      <c r="T23" s="250">
        <f t="shared" ca="1" si="22"/>
        <v>4.5023631133676634E-2</v>
      </c>
      <c r="U23" s="251">
        <f t="shared" ca="1" si="15"/>
        <v>4.027737762268354E-2</v>
      </c>
      <c r="V23" s="251">
        <f t="shared" ca="1" si="16"/>
        <v>5.0299866207185372E-2</v>
      </c>
      <c r="W23" s="251">
        <f t="shared" ca="1" si="17"/>
        <v>3.7767928345781389E-2</v>
      </c>
      <c r="X23" s="251">
        <f t="shared" ca="1" si="18"/>
        <v>5.3595607425079378E-2</v>
      </c>
      <c r="Y23" s="241" t="str">
        <f t="shared" ca="1" si="19"/>
        <v/>
      </c>
      <c r="Z23" s="240" t="str">
        <f t="shared" ca="1" si="20"/>
        <v/>
      </c>
      <c r="AA23" s="243" t="str">
        <f t="shared" ca="1" si="21"/>
        <v>Change not statistically significant</v>
      </c>
    </row>
    <row r="24" spans="1:27" s="171" customFormat="1" x14ac:dyDescent="0.3">
      <c r="A24" s="168"/>
      <c r="B24" s="169" t="s">
        <v>159</v>
      </c>
      <c r="C24" s="239">
        <f ca="1">IF(AND(Trust_selected!$E$12="All intent",Trust_selected!$E$18="18+"), SUMIFS(INDIRECT("'"&amp;Trust_selected!$H$2&amp;"'!F:F"),INDIRECT("'"&amp;Trust_selected!$H$2&amp;"'!B:B"),C$7,INDIRECT("'"&amp;Trust_selected!$H$2&amp;"'!I:I"),$B24), IF(Trust_selected!$E$12="All intent", SUMIFS(INDIRECT("'"&amp;Trust_selected!$H$2&amp;"'!F:F"),INDIRECT("'"&amp;Trust_selected!$H$2&amp;"'!B:B"),C$7,INDIRECT("'"&amp;Trust_selected!$H$2&amp;"'!E:E"),Trust_selected!$E$18,INDIRECT("'"&amp;Trust_selected!$H$2&amp;"'!I:I"),$B24), IF(Trust_selected!$E$18="18+", SUMIFS(INDIRECT("'"&amp;Trust_selected!$H$2&amp;"'!F:F"),INDIRECT("'"&amp;Trust_selected!$H$2&amp;"'!B:B"),C$7,INDIRECT("'"&amp;Trust_selected!$H$2&amp;"'!D:D"),Trust_selected!$E$12,INDIRECT("'"&amp;Trust_selected!$H$2&amp;"'!I:I"),$B24), SUMIFS(INDIRECT("'"&amp;Trust_selected!$H$2&amp;"'!F:F"),INDIRECT("'"&amp;Trust_selected!$H$2&amp;"'!B:B"),C$7,INDIRECT("'"&amp;Trust_selected!$H$2&amp;"'!D:D"),Trust_selected!$E$12,INDIRECT("'"&amp;Trust_selected!$H$2&amp;"'!E:E"),Trust_selected!$E$18,INDIRECT("'"&amp;Trust_selected!$H$2&amp;"'!I:I"),$B24))))</f>
        <v>4476</v>
      </c>
      <c r="D24" s="241">
        <f ca="1">IF(AND(Trust_selected!$E$12="All intent",Trust_selected!$E$18="18+"), SUMIFS(INDIRECT("'"&amp;Trust_selected!$H$2&amp;"'!G:G"),INDIRECT("'"&amp;Trust_selected!$H$2&amp;"'!B:B"),C$7,INDIRECT("'"&amp;Trust_selected!$H$2&amp;"'!I:I"),$B24), IF(Trust_selected!$E$12="All intent", SUMIFS(INDIRECT("'"&amp;Trust_selected!$H$2&amp;"'!G:G"),INDIRECT("'"&amp;Trust_selected!$H$2&amp;"'!B:B"),C$7,INDIRECT("'"&amp;Trust_selected!$H$2&amp;"'!E:E"),Trust_selected!$E$18,INDIRECT("'"&amp;Trust_selected!$H$2&amp;"'!I:I"),$B24), IF(Trust_selected!$E$18="18+", SUMIFS(INDIRECT("'"&amp;Trust_selected!$H$2&amp;"'!G:G"),INDIRECT("'"&amp;Trust_selected!$H$2&amp;"'!B:B"),C$7,INDIRECT("'"&amp;Trust_selected!$H$2&amp;"'!D:D"),Trust_selected!$E$12,INDIRECT("'"&amp;Trust_selected!$H$2&amp;"'!I:I"),$B24), SUMIFS(INDIRECT("'"&amp;Trust_selected!$H$2&amp;"'!G:G"),INDIRECT("'"&amp;Trust_selected!$H$2&amp;"'!B:B"),C$7,INDIRECT("'"&amp;Trust_selected!$H$2&amp;"'!D:D"),Trust_selected!$E$12,INDIRECT("'"&amp;Trust_selected!$H$2&amp;"'!E:E"),Trust_selected!$E$18,INDIRECT("'"&amp;Trust_selected!$H$2&amp;"'!I:I"),$B24))))</f>
        <v>173</v>
      </c>
      <c r="E24" s="249">
        <f t="shared" ca="1" si="0"/>
        <v>3.8650580875781951E-2</v>
      </c>
      <c r="F24" s="249">
        <f t="shared" ca="1" si="2"/>
        <v>3.3387712139752522E-2</v>
      </c>
      <c r="G24" s="249">
        <f t="shared" ca="1" si="3"/>
        <v>4.4704662788352389E-2</v>
      </c>
      <c r="H24" s="250">
        <f t="shared" ca="1" si="4"/>
        <v>4.4166672860264433E-2</v>
      </c>
      <c r="I24" s="251">
        <f t="shared" ca="1" si="5"/>
        <v>3.8528112979927087E-2</v>
      </c>
      <c r="J24" s="251">
        <f t="shared" ca="1" si="6"/>
        <v>5.058701453821713E-2</v>
      </c>
      <c r="K24" s="251">
        <f t="shared" ca="1" si="7"/>
        <v>3.5607369192199902E-2</v>
      </c>
      <c r="L24" s="251">
        <f t="shared" ca="1" si="8"/>
        <v>5.4666833842778435E-2</v>
      </c>
      <c r="M24" s="241" t="str">
        <f t="shared" ca="1" si="9"/>
        <v/>
      </c>
      <c r="N24" s="240" t="str">
        <f t="shared" ca="1" si="10"/>
        <v/>
      </c>
      <c r="O24" s="239">
        <f ca="1">IF(AND(Trust_selected!$E$12="All intent",Trust_selected!$E$18="18+"), SUMIFS(INDIRECT("'"&amp;Trust_selected!$H$2&amp;"'!F:F"),INDIRECT("'"&amp;Trust_selected!$H$2&amp;"'!B:B"),O$7,INDIRECT("'"&amp;Trust_selected!$H$2&amp;"'!I:I"),$B24), IF(Trust_selected!$E$12="All intent", SUMIFS(INDIRECT("'"&amp;Trust_selected!$H$2&amp;"'!F:F"),INDIRECT("'"&amp;Trust_selected!$H$2&amp;"'!B:B"),O$7,INDIRECT("'"&amp;Trust_selected!$H$2&amp;"'!E:E"),Trust_selected!$E$18,INDIRECT("'"&amp;Trust_selected!$H$2&amp;"'!I:I"),$B24), IF(Trust_selected!$E$18="18+", SUMIFS(INDIRECT("'"&amp;Trust_selected!$H$2&amp;"'!F:F"),INDIRECT("'"&amp;Trust_selected!$H$2&amp;"'!B:B"),O$7,INDIRECT("'"&amp;Trust_selected!$H$2&amp;"'!D:D"),Trust_selected!$E$12,INDIRECT("'"&amp;Trust_selected!$H$2&amp;"'!I:I"),$B24), SUMIFS(INDIRECT("'"&amp;Trust_selected!$H$2&amp;"'!F:F"),INDIRECT("'"&amp;Trust_selected!$H$2&amp;"'!B:B"),O$7,INDIRECT("'"&amp;Trust_selected!$H$2&amp;"'!D:D"),Trust_selected!$E$12,INDIRECT("'"&amp;Trust_selected!$H$2&amp;"'!E:E"),Trust_selected!$E$18,INDIRECT("'"&amp;Trust_selected!$H$2&amp;"'!I:I"),$B24))))</f>
        <v>4784</v>
      </c>
      <c r="P24" s="241">
        <f ca="1">IF(AND(Trust_selected!$E$12="All intent",Trust_selected!$E$18="18+"), SUMIFS(INDIRECT("'"&amp;Trust_selected!$H$2&amp;"'!G:G"),INDIRECT("'"&amp;Trust_selected!$H$2&amp;"'!B:B"),O$7,INDIRECT("'"&amp;Trust_selected!$H$2&amp;"'!I:I"),$B24), IF(Trust_selected!$E$12="All intent", SUMIFS(INDIRECT("'"&amp;Trust_selected!$H$2&amp;"'!G:G"),INDIRECT("'"&amp;Trust_selected!$H$2&amp;"'!B:B"),O$7,INDIRECT("'"&amp;Trust_selected!$H$2&amp;"'!E:E"),Trust_selected!$E$18,INDIRECT("'"&amp;Trust_selected!$H$2&amp;"'!I:I"),$B24), IF(Trust_selected!$E$18="18+", SUMIFS(INDIRECT("'"&amp;Trust_selected!$H$2&amp;"'!G:G"),INDIRECT("'"&amp;Trust_selected!$H$2&amp;"'!B:B"),O$7,INDIRECT("'"&amp;Trust_selected!$H$2&amp;"'!D:D"),Trust_selected!$E$12,INDIRECT("'"&amp;Trust_selected!$H$2&amp;"'!I:I"),$B24), SUMIFS(INDIRECT("'"&amp;Trust_selected!$H$2&amp;"'!G:G"),INDIRECT("'"&amp;Trust_selected!$H$2&amp;"'!B:B"),O$7,INDIRECT("'"&amp;Trust_selected!$H$2&amp;"'!D:D"),Trust_selected!$E$12,INDIRECT("'"&amp;Trust_selected!$H$2&amp;"'!E:E"),Trust_selected!$E$18,INDIRECT("'"&amp;Trust_selected!$H$2&amp;"'!I:I"),$B24))))</f>
        <v>206</v>
      </c>
      <c r="Q24" s="249">
        <f t="shared" ca="1" si="11"/>
        <v>4.306020066889632E-2</v>
      </c>
      <c r="R24" s="249">
        <f t="shared" ca="1" si="12"/>
        <v>3.7665266979484816E-2</v>
      </c>
      <c r="S24" s="249">
        <f t="shared" ca="1" si="13"/>
        <v>4.9188373099717207E-2</v>
      </c>
      <c r="T24" s="250">
        <f t="shared" ca="1" si="22"/>
        <v>4.5023631133676634E-2</v>
      </c>
      <c r="U24" s="251">
        <f t="shared" ca="1" si="15"/>
        <v>3.9503776693341153E-2</v>
      </c>
      <c r="V24" s="251">
        <f t="shared" ca="1" si="16"/>
        <v>5.1273600462790767E-2</v>
      </c>
      <c r="W24" s="251">
        <f t="shared" ca="1" si="17"/>
        <v>3.6630763478934854E-2</v>
      </c>
      <c r="X24" s="251">
        <f t="shared" ca="1" si="18"/>
        <v>5.5229235836475078E-2</v>
      </c>
      <c r="Y24" s="241" t="str">
        <f t="shared" ca="1" si="19"/>
        <v/>
      </c>
      <c r="Z24" s="240" t="str">
        <f t="shared" ca="1" si="20"/>
        <v/>
      </c>
      <c r="AA24" s="243" t="str">
        <f t="shared" ca="1" si="21"/>
        <v>Change not statistically significant</v>
      </c>
    </row>
    <row r="25" spans="1:27" s="171" customFormat="1" x14ac:dyDescent="0.3">
      <c r="A25" s="168"/>
      <c r="B25" s="169" t="s">
        <v>160</v>
      </c>
      <c r="C25" s="239">
        <f ca="1">IF(AND(Trust_selected!$E$12="All intent",Trust_selected!$E$18="18+"), SUMIFS(INDIRECT("'"&amp;Trust_selected!$H$2&amp;"'!F:F"),INDIRECT("'"&amp;Trust_selected!$H$2&amp;"'!B:B"),C$7,INDIRECT("'"&amp;Trust_selected!$H$2&amp;"'!I:I"),$B25), IF(Trust_selected!$E$12="All intent", SUMIFS(INDIRECT("'"&amp;Trust_selected!$H$2&amp;"'!F:F"),INDIRECT("'"&amp;Trust_selected!$H$2&amp;"'!B:B"),C$7,INDIRECT("'"&amp;Trust_selected!$H$2&amp;"'!E:E"),Trust_selected!$E$18,INDIRECT("'"&amp;Trust_selected!$H$2&amp;"'!I:I"),$B25), IF(Trust_selected!$E$18="18+", SUMIFS(INDIRECT("'"&amp;Trust_selected!$H$2&amp;"'!F:F"),INDIRECT("'"&amp;Trust_selected!$H$2&amp;"'!B:B"),C$7,INDIRECT("'"&amp;Trust_selected!$H$2&amp;"'!D:D"),Trust_selected!$E$12,INDIRECT("'"&amp;Trust_selected!$H$2&amp;"'!I:I"),$B25), SUMIFS(INDIRECT("'"&amp;Trust_selected!$H$2&amp;"'!F:F"),INDIRECT("'"&amp;Trust_selected!$H$2&amp;"'!B:B"),C$7,INDIRECT("'"&amp;Trust_selected!$H$2&amp;"'!D:D"),Trust_selected!$E$12,INDIRECT("'"&amp;Trust_selected!$H$2&amp;"'!E:E"),Trust_selected!$E$18,INDIRECT("'"&amp;Trust_selected!$H$2&amp;"'!I:I"),$B25))))</f>
        <v>5661</v>
      </c>
      <c r="D25" s="241">
        <f ca="1">IF(AND(Trust_selected!$E$12="All intent",Trust_selected!$E$18="18+"), SUMIFS(INDIRECT("'"&amp;Trust_selected!$H$2&amp;"'!G:G"),INDIRECT("'"&amp;Trust_selected!$H$2&amp;"'!B:B"),C$7,INDIRECT("'"&amp;Trust_selected!$H$2&amp;"'!I:I"),$B25), IF(Trust_selected!$E$12="All intent", SUMIFS(INDIRECT("'"&amp;Trust_selected!$H$2&amp;"'!G:G"),INDIRECT("'"&amp;Trust_selected!$H$2&amp;"'!B:B"),C$7,INDIRECT("'"&amp;Trust_selected!$H$2&amp;"'!E:E"),Trust_selected!$E$18,INDIRECT("'"&amp;Trust_selected!$H$2&amp;"'!I:I"),$B25), IF(Trust_selected!$E$18="18+", SUMIFS(INDIRECT("'"&amp;Trust_selected!$H$2&amp;"'!G:G"),INDIRECT("'"&amp;Trust_selected!$H$2&amp;"'!B:B"),C$7,INDIRECT("'"&amp;Trust_selected!$H$2&amp;"'!D:D"),Trust_selected!$E$12,INDIRECT("'"&amp;Trust_selected!$H$2&amp;"'!I:I"),$B25), SUMIFS(INDIRECT("'"&amp;Trust_selected!$H$2&amp;"'!G:G"),INDIRECT("'"&amp;Trust_selected!$H$2&amp;"'!B:B"),C$7,INDIRECT("'"&amp;Trust_selected!$H$2&amp;"'!D:D"),Trust_selected!$E$12,INDIRECT("'"&amp;Trust_selected!$H$2&amp;"'!E:E"),Trust_selected!$E$18,INDIRECT("'"&amp;Trust_selected!$H$2&amp;"'!I:I"),$B25))))</f>
        <v>220</v>
      </c>
      <c r="E25" s="249">
        <f t="shared" ca="1" si="0"/>
        <v>3.8862391803568277E-2</v>
      </c>
      <c r="F25" s="249">
        <f t="shared" ca="1" si="2"/>
        <v>3.413257010073522E-2</v>
      </c>
      <c r="G25" s="249">
        <f t="shared" ca="1" si="3"/>
        <v>4.4217629467443509E-2</v>
      </c>
      <c r="H25" s="250">
        <f t="shared" ca="1" si="4"/>
        <v>4.4166672860264433E-2</v>
      </c>
      <c r="I25" s="251">
        <f t="shared" ca="1" si="5"/>
        <v>3.9116296181796434E-2</v>
      </c>
      <c r="J25" s="251">
        <f t="shared" ca="1" si="6"/>
        <v>4.9835294295846225E-2</v>
      </c>
      <c r="K25" s="251">
        <f t="shared" ca="1" si="7"/>
        <v>3.6467787743723327E-2</v>
      </c>
      <c r="L25" s="251">
        <f t="shared" ca="1" si="8"/>
        <v>5.3400825677034545E-2</v>
      </c>
      <c r="M25" s="241" t="str">
        <f t="shared" ca="1" si="9"/>
        <v/>
      </c>
      <c r="N25" s="240" t="str">
        <f t="shared" ca="1" si="10"/>
        <v/>
      </c>
      <c r="O25" s="239">
        <f ca="1">IF(AND(Trust_selected!$E$12="All intent",Trust_selected!$E$18="18+"), SUMIFS(INDIRECT("'"&amp;Trust_selected!$H$2&amp;"'!F:F"),INDIRECT("'"&amp;Trust_selected!$H$2&amp;"'!B:B"),O$7,INDIRECT("'"&amp;Trust_selected!$H$2&amp;"'!I:I"),$B25), IF(Trust_selected!$E$12="All intent", SUMIFS(INDIRECT("'"&amp;Trust_selected!$H$2&amp;"'!F:F"),INDIRECT("'"&amp;Trust_selected!$H$2&amp;"'!B:B"),O$7,INDIRECT("'"&amp;Trust_selected!$H$2&amp;"'!E:E"),Trust_selected!$E$18,INDIRECT("'"&amp;Trust_selected!$H$2&amp;"'!I:I"),$B25), IF(Trust_selected!$E$18="18+", SUMIFS(INDIRECT("'"&amp;Trust_selected!$H$2&amp;"'!F:F"),INDIRECT("'"&amp;Trust_selected!$H$2&amp;"'!B:B"),O$7,INDIRECT("'"&amp;Trust_selected!$H$2&amp;"'!D:D"),Trust_selected!$E$12,INDIRECT("'"&amp;Trust_selected!$H$2&amp;"'!I:I"),$B25), SUMIFS(INDIRECT("'"&amp;Trust_selected!$H$2&amp;"'!F:F"),INDIRECT("'"&amp;Trust_selected!$H$2&amp;"'!B:B"),O$7,INDIRECT("'"&amp;Trust_selected!$H$2&amp;"'!D:D"),Trust_selected!$E$12,INDIRECT("'"&amp;Trust_selected!$H$2&amp;"'!E:E"),Trust_selected!$E$18,INDIRECT("'"&amp;Trust_selected!$H$2&amp;"'!I:I"),$B25))))</f>
        <v>6203</v>
      </c>
      <c r="P25" s="241">
        <f ca="1">IF(AND(Trust_selected!$E$12="All intent",Trust_selected!$E$18="18+"), SUMIFS(INDIRECT("'"&amp;Trust_selected!$H$2&amp;"'!G:G"),INDIRECT("'"&amp;Trust_selected!$H$2&amp;"'!B:B"),O$7,INDIRECT("'"&amp;Trust_selected!$H$2&amp;"'!I:I"),$B25), IF(Trust_selected!$E$12="All intent", SUMIFS(INDIRECT("'"&amp;Trust_selected!$H$2&amp;"'!G:G"),INDIRECT("'"&amp;Trust_selected!$H$2&amp;"'!B:B"),O$7,INDIRECT("'"&amp;Trust_selected!$H$2&amp;"'!E:E"),Trust_selected!$E$18,INDIRECT("'"&amp;Trust_selected!$H$2&amp;"'!I:I"),$B25), IF(Trust_selected!$E$18="18+", SUMIFS(INDIRECT("'"&amp;Trust_selected!$H$2&amp;"'!G:G"),INDIRECT("'"&amp;Trust_selected!$H$2&amp;"'!B:B"),O$7,INDIRECT("'"&amp;Trust_selected!$H$2&amp;"'!D:D"),Trust_selected!$E$12,INDIRECT("'"&amp;Trust_selected!$H$2&amp;"'!I:I"),$B25), SUMIFS(INDIRECT("'"&amp;Trust_selected!$H$2&amp;"'!G:G"),INDIRECT("'"&amp;Trust_selected!$H$2&amp;"'!B:B"),O$7,INDIRECT("'"&amp;Trust_selected!$H$2&amp;"'!D:D"),Trust_selected!$E$12,INDIRECT("'"&amp;Trust_selected!$H$2&amp;"'!E:E"),Trust_selected!$E$18,INDIRECT("'"&amp;Trust_selected!$H$2&amp;"'!I:I"),$B25))))</f>
        <v>237</v>
      </c>
      <c r="Q25" s="249">
        <f t="shared" ca="1" si="11"/>
        <v>3.8207319039174591E-2</v>
      </c>
      <c r="R25" s="249">
        <f t="shared" ca="1" si="12"/>
        <v>3.3715575239246849E-2</v>
      </c>
      <c r="S25" s="249">
        <f t="shared" ca="1" si="13"/>
        <v>4.3270676462352831E-2</v>
      </c>
      <c r="T25" s="250">
        <f t="shared" ca="1" si="22"/>
        <v>4.5023631133676634E-2</v>
      </c>
      <c r="U25" s="251">
        <f t="shared" ca="1" si="15"/>
        <v>4.0138884636216614E-2</v>
      </c>
      <c r="V25" s="251">
        <f t="shared" ca="1" si="16"/>
        <v>5.0471574609979114E-2</v>
      </c>
      <c r="W25" s="251">
        <f t="shared" ca="1" si="17"/>
        <v>3.7563369779620152E-2</v>
      </c>
      <c r="X25" s="251">
        <f t="shared" ca="1" si="18"/>
        <v>5.3882584715852437E-2</v>
      </c>
      <c r="Y25" s="241" t="str">
        <f t="shared" ca="1" si="19"/>
        <v/>
      </c>
      <c r="Z25" s="240" t="str">
        <f t="shared" ca="1" si="20"/>
        <v/>
      </c>
      <c r="AA25" s="243" t="str">
        <f t="shared" ca="1" si="21"/>
        <v>Change not statistically significant</v>
      </c>
    </row>
    <row r="26" spans="1:27" s="171" customFormat="1" x14ac:dyDescent="0.3">
      <c r="A26" s="168"/>
      <c r="B26" s="169" t="s">
        <v>161</v>
      </c>
      <c r="C26" s="239">
        <f ca="1">IF(AND(Trust_selected!$E$12="All intent",Trust_selected!$E$18="18+"), SUMIFS(INDIRECT("'"&amp;Trust_selected!$H$2&amp;"'!F:F"),INDIRECT("'"&amp;Trust_selected!$H$2&amp;"'!B:B"),C$7,INDIRECT("'"&amp;Trust_selected!$H$2&amp;"'!I:I"),$B26), IF(Trust_selected!$E$12="All intent", SUMIFS(INDIRECT("'"&amp;Trust_selected!$H$2&amp;"'!F:F"),INDIRECT("'"&amp;Trust_selected!$H$2&amp;"'!B:B"),C$7,INDIRECT("'"&amp;Trust_selected!$H$2&amp;"'!E:E"),Trust_selected!$E$18,INDIRECT("'"&amp;Trust_selected!$H$2&amp;"'!I:I"),$B26), IF(Trust_selected!$E$18="18+", SUMIFS(INDIRECT("'"&amp;Trust_selected!$H$2&amp;"'!F:F"),INDIRECT("'"&amp;Trust_selected!$H$2&amp;"'!B:B"),C$7,INDIRECT("'"&amp;Trust_selected!$H$2&amp;"'!D:D"),Trust_selected!$E$12,INDIRECT("'"&amp;Trust_selected!$H$2&amp;"'!I:I"),$B26), SUMIFS(INDIRECT("'"&amp;Trust_selected!$H$2&amp;"'!F:F"),INDIRECT("'"&amp;Trust_selected!$H$2&amp;"'!B:B"),C$7,INDIRECT("'"&amp;Trust_selected!$H$2&amp;"'!D:D"),Trust_selected!$E$12,INDIRECT("'"&amp;Trust_selected!$H$2&amp;"'!E:E"),Trust_selected!$E$18,INDIRECT("'"&amp;Trust_selected!$H$2&amp;"'!I:I"),$B26))))</f>
        <v>8387</v>
      </c>
      <c r="D26" s="241">
        <f ca="1">IF(AND(Trust_selected!$E$12="All intent",Trust_selected!$E$18="18+"), SUMIFS(INDIRECT("'"&amp;Trust_selected!$H$2&amp;"'!G:G"),INDIRECT("'"&amp;Trust_selected!$H$2&amp;"'!B:B"),C$7,INDIRECT("'"&amp;Trust_selected!$H$2&amp;"'!I:I"),$B26), IF(Trust_selected!$E$12="All intent", SUMIFS(INDIRECT("'"&amp;Trust_selected!$H$2&amp;"'!G:G"),INDIRECT("'"&amp;Trust_selected!$H$2&amp;"'!B:B"),C$7,INDIRECT("'"&amp;Trust_selected!$H$2&amp;"'!E:E"),Trust_selected!$E$18,INDIRECT("'"&amp;Trust_selected!$H$2&amp;"'!I:I"),$B26), IF(Trust_selected!$E$18="18+", SUMIFS(INDIRECT("'"&amp;Trust_selected!$H$2&amp;"'!G:G"),INDIRECT("'"&amp;Trust_selected!$H$2&amp;"'!B:B"),C$7,INDIRECT("'"&amp;Trust_selected!$H$2&amp;"'!D:D"),Trust_selected!$E$12,INDIRECT("'"&amp;Trust_selected!$H$2&amp;"'!I:I"),$B26), SUMIFS(INDIRECT("'"&amp;Trust_selected!$H$2&amp;"'!G:G"),INDIRECT("'"&amp;Trust_selected!$H$2&amp;"'!B:B"),C$7,INDIRECT("'"&amp;Trust_selected!$H$2&amp;"'!D:D"),Trust_selected!$E$12,INDIRECT("'"&amp;Trust_selected!$H$2&amp;"'!E:E"),Trust_selected!$E$18,INDIRECT("'"&amp;Trust_selected!$H$2&amp;"'!I:I"),$B26))))</f>
        <v>326</v>
      </c>
      <c r="E26" s="249">
        <f t="shared" ca="1" si="0"/>
        <v>3.8869679265529984E-2</v>
      </c>
      <c r="F26" s="249">
        <f t="shared" ca="1" si="2"/>
        <v>3.493977449459891E-2</v>
      </c>
      <c r="G26" s="249">
        <f t="shared" ca="1" si="3"/>
        <v>4.3221809422739281E-2</v>
      </c>
      <c r="H26" s="250">
        <f t="shared" ca="1" si="4"/>
        <v>4.4166672860264433E-2</v>
      </c>
      <c r="I26" s="251">
        <f t="shared" ca="1" si="5"/>
        <v>3.9974072853474867E-2</v>
      </c>
      <c r="J26" s="251">
        <f t="shared" ca="1" si="6"/>
        <v>4.8776663491980114E-2</v>
      </c>
      <c r="K26" s="251">
        <f t="shared" ca="1" si="7"/>
        <v>3.7736658291019465E-2</v>
      </c>
      <c r="L26" s="251">
        <f t="shared" ca="1" si="8"/>
        <v>5.1633519452970483E-2</v>
      </c>
      <c r="M26" s="241" t="str">
        <f t="shared" ca="1" si="9"/>
        <v/>
      </c>
      <c r="N26" s="240" t="str">
        <f t="shared" ca="1" si="10"/>
        <v/>
      </c>
      <c r="O26" s="239">
        <f ca="1">IF(AND(Trust_selected!$E$12="All intent",Trust_selected!$E$18="18+"), SUMIFS(INDIRECT("'"&amp;Trust_selected!$H$2&amp;"'!F:F"),INDIRECT("'"&amp;Trust_selected!$H$2&amp;"'!B:B"),O$7,INDIRECT("'"&amp;Trust_selected!$H$2&amp;"'!I:I"),$B26), IF(Trust_selected!$E$12="All intent", SUMIFS(INDIRECT("'"&amp;Trust_selected!$H$2&amp;"'!F:F"),INDIRECT("'"&amp;Trust_selected!$H$2&amp;"'!B:B"),O$7,INDIRECT("'"&amp;Trust_selected!$H$2&amp;"'!E:E"),Trust_selected!$E$18,INDIRECT("'"&amp;Trust_selected!$H$2&amp;"'!I:I"),$B26), IF(Trust_selected!$E$18="18+", SUMIFS(INDIRECT("'"&amp;Trust_selected!$H$2&amp;"'!F:F"),INDIRECT("'"&amp;Trust_selected!$H$2&amp;"'!B:B"),O$7,INDIRECT("'"&amp;Trust_selected!$H$2&amp;"'!D:D"),Trust_selected!$E$12,INDIRECT("'"&amp;Trust_selected!$H$2&amp;"'!I:I"),$B26), SUMIFS(INDIRECT("'"&amp;Trust_selected!$H$2&amp;"'!F:F"),INDIRECT("'"&amp;Trust_selected!$H$2&amp;"'!B:B"),O$7,INDIRECT("'"&amp;Trust_selected!$H$2&amp;"'!D:D"),Trust_selected!$E$12,INDIRECT("'"&amp;Trust_selected!$H$2&amp;"'!E:E"),Trust_selected!$E$18,INDIRECT("'"&amp;Trust_selected!$H$2&amp;"'!I:I"),$B26))))</f>
        <v>10228</v>
      </c>
      <c r="P26" s="241">
        <f ca="1">IF(AND(Trust_selected!$E$12="All intent",Trust_selected!$E$18="18+"), SUMIFS(INDIRECT("'"&amp;Trust_selected!$H$2&amp;"'!G:G"),INDIRECT("'"&amp;Trust_selected!$H$2&amp;"'!B:B"),O$7,INDIRECT("'"&amp;Trust_selected!$H$2&amp;"'!I:I"),$B26), IF(Trust_selected!$E$12="All intent", SUMIFS(INDIRECT("'"&amp;Trust_selected!$H$2&amp;"'!G:G"),INDIRECT("'"&amp;Trust_selected!$H$2&amp;"'!B:B"),O$7,INDIRECT("'"&amp;Trust_selected!$H$2&amp;"'!E:E"),Trust_selected!$E$18,INDIRECT("'"&amp;Trust_selected!$H$2&amp;"'!I:I"),$B26), IF(Trust_selected!$E$18="18+", SUMIFS(INDIRECT("'"&amp;Trust_selected!$H$2&amp;"'!G:G"),INDIRECT("'"&amp;Trust_selected!$H$2&amp;"'!B:B"),O$7,INDIRECT("'"&amp;Trust_selected!$H$2&amp;"'!D:D"),Trust_selected!$E$12,INDIRECT("'"&amp;Trust_selected!$H$2&amp;"'!I:I"),$B26), SUMIFS(INDIRECT("'"&amp;Trust_selected!$H$2&amp;"'!G:G"),INDIRECT("'"&amp;Trust_selected!$H$2&amp;"'!B:B"),O$7,INDIRECT("'"&amp;Trust_selected!$H$2&amp;"'!D:D"),Trust_selected!$E$12,INDIRECT("'"&amp;Trust_selected!$H$2&amp;"'!E:E"),Trust_selected!$E$18,INDIRECT("'"&amp;Trust_selected!$H$2&amp;"'!I:I"),$B26))))</f>
        <v>422</v>
      </c>
      <c r="Q26" s="249">
        <f t="shared" ca="1" si="11"/>
        <v>4.125928822839265E-2</v>
      </c>
      <c r="R26" s="249">
        <f t="shared" ca="1" si="12"/>
        <v>3.7573929817109504E-2</v>
      </c>
      <c r="S26" s="249">
        <f t="shared" ca="1" si="13"/>
        <v>4.5289107323657041E-2</v>
      </c>
      <c r="T26" s="250">
        <f t="shared" ca="1" si="22"/>
        <v>4.5023631133676634E-2</v>
      </c>
      <c r="U26" s="251">
        <f t="shared" ca="1" si="15"/>
        <v>4.1172956061292405E-2</v>
      </c>
      <c r="V26" s="251">
        <f t="shared" ca="1" si="16"/>
        <v>4.9215952859120234E-2</v>
      </c>
      <c r="W26" s="251">
        <f t="shared" ca="1" si="17"/>
        <v>3.9100881174121076E-2</v>
      </c>
      <c r="X26" s="251">
        <f t="shared" ca="1" si="18"/>
        <v>5.1795162787747387E-2</v>
      </c>
      <c r="Y26" s="241" t="str">
        <f t="shared" ca="1" si="19"/>
        <v/>
      </c>
      <c r="Z26" s="240" t="str">
        <f t="shared" ca="1" si="20"/>
        <v/>
      </c>
      <c r="AA26" s="243" t="str">
        <f t="shared" ca="1" si="21"/>
        <v>Change not statistically significant</v>
      </c>
    </row>
    <row r="27" spans="1:27" s="171" customFormat="1" ht="15" thickBot="1" x14ac:dyDescent="0.35">
      <c r="A27" s="172"/>
      <c r="B27" s="173" t="s">
        <v>162</v>
      </c>
      <c r="C27" s="244">
        <f ca="1">IF(AND(Trust_selected!$E$12="All intent",Trust_selected!$E$18="18+"), SUMIFS(INDIRECT("'"&amp;Trust_selected!$H$2&amp;"'!F:F"),INDIRECT("'"&amp;Trust_selected!$H$2&amp;"'!B:B"),C$7,INDIRECT("'"&amp;Trust_selected!$H$2&amp;"'!I:I"),$B27), IF(Trust_selected!$E$12="All intent", SUMIFS(INDIRECT("'"&amp;Trust_selected!$H$2&amp;"'!F:F"),INDIRECT("'"&amp;Trust_selected!$H$2&amp;"'!B:B"),C$7,INDIRECT("'"&amp;Trust_selected!$H$2&amp;"'!E:E"),Trust_selected!$E$18,INDIRECT("'"&amp;Trust_selected!$H$2&amp;"'!I:I"),$B27), IF(Trust_selected!$E$18="18+", SUMIFS(INDIRECT("'"&amp;Trust_selected!$H$2&amp;"'!F:F"),INDIRECT("'"&amp;Trust_selected!$H$2&amp;"'!B:B"),C$7,INDIRECT("'"&amp;Trust_selected!$H$2&amp;"'!D:D"),Trust_selected!$E$12,INDIRECT("'"&amp;Trust_selected!$H$2&amp;"'!I:I"),$B27), SUMIFS(INDIRECT("'"&amp;Trust_selected!$H$2&amp;"'!F:F"),INDIRECT("'"&amp;Trust_selected!$H$2&amp;"'!B:B"),C$7,INDIRECT("'"&amp;Trust_selected!$H$2&amp;"'!D:D"),Trust_selected!$E$12,INDIRECT("'"&amp;Trust_selected!$H$2&amp;"'!E:E"),Trust_selected!$E$18,INDIRECT("'"&amp;Trust_selected!$H$2&amp;"'!I:I"),$B27))))</f>
        <v>5691</v>
      </c>
      <c r="D27" s="246">
        <f ca="1">IF(AND(Trust_selected!$E$12="All intent",Trust_selected!$E$18="18+"), SUMIFS(INDIRECT("'"&amp;Trust_selected!$H$2&amp;"'!G:G"),INDIRECT("'"&amp;Trust_selected!$H$2&amp;"'!B:B"),C$7,INDIRECT("'"&amp;Trust_selected!$H$2&amp;"'!I:I"),$B27), IF(Trust_selected!$E$12="All intent", SUMIFS(INDIRECT("'"&amp;Trust_selected!$H$2&amp;"'!G:G"),INDIRECT("'"&amp;Trust_selected!$H$2&amp;"'!B:B"),C$7,INDIRECT("'"&amp;Trust_selected!$H$2&amp;"'!E:E"),Trust_selected!$E$18,INDIRECT("'"&amp;Trust_selected!$H$2&amp;"'!I:I"),$B27), IF(Trust_selected!$E$18="18+", SUMIFS(INDIRECT("'"&amp;Trust_selected!$H$2&amp;"'!G:G"),INDIRECT("'"&amp;Trust_selected!$H$2&amp;"'!B:B"),C$7,INDIRECT("'"&amp;Trust_selected!$H$2&amp;"'!D:D"),Trust_selected!$E$12,INDIRECT("'"&amp;Trust_selected!$H$2&amp;"'!I:I"),$B27), SUMIFS(INDIRECT("'"&amp;Trust_selected!$H$2&amp;"'!G:G"),INDIRECT("'"&amp;Trust_selected!$H$2&amp;"'!B:B"),C$7,INDIRECT("'"&amp;Trust_selected!$H$2&amp;"'!D:D"),Trust_selected!$E$12,INDIRECT("'"&amp;Trust_selected!$H$2&amp;"'!E:E"),Trust_selected!$E$18,INDIRECT("'"&amp;Trust_selected!$H$2&amp;"'!I:I"),$B27))))</f>
        <v>281</v>
      </c>
      <c r="E27" s="252">
        <f t="shared" ca="1" si="0"/>
        <v>4.9376208047794766E-2</v>
      </c>
      <c r="F27" s="252">
        <f t="shared" ca="1" si="2"/>
        <v>4.4045055718886075E-2</v>
      </c>
      <c r="G27" s="252">
        <f t="shared" ca="1" si="3"/>
        <v>5.5315297490643026E-2</v>
      </c>
      <c r="H27" s="253">
        <f t="shared" ca="1" si="4"/>
        <v>4.4166672860264433E-2</v>
      </c>
      <c r="I27" s="254">
        <f t="shared" ca="1" si="5"/>
        <v>3.9128849947379973E-2</v>
      </c>
      <c r="J27" s="254">
        <f t="shared" ca="1" si="6"/>
        <v>4.981948366308072E-2</v>
      </c>
      <c r="K27" s="254">
        <f t="shared" ca="1" si="7"/>
        <v>3.6486238166053328E-2</v>
      </c>
      <c r="L27" s="254">
        <f t="shared" ca="1" si="8"/>
        <v>5.3374295677054755E-2</v>
      </c>
      <c r="M27" s="246" t="str">
        <f t="shared" ref="M27" ca="1" si="23">IF(E27="","", IF(E27&gt;L27,"&gt;Upper 3SD Limit",""))</f>
        <v/>
      </c>
      <c r="N27" s="245" t="str">
        <f t="shared" ref="N27" ca="1" si="24">IF(E27="","", IF(E27&lt;K27,"&lt;Lower 3SD Limit",""))</f>
        <v/>
      </c>
      <c r="O27" s="244">
        <f ca="1">IF(AND(Trust_selected!$E$12="All intent",Trust_selected!$E$18="18+"), SUMIFS(INDIRECT("'"&amp;Trust_selected!$H$2&amp;"'!F:F"),INDIRECT("'"&amp;Trust_selected!$H$2&amp;"'!B:B"),O$7,INDIRECT("'"&amp;Trust_selected!$H$2&amp;"'!I:I"),$B27), IF(Trust_selected!$E$12="All intent", SUMIFS(INDIRECT("'"&amp;Trust_selected!$H$2&amp;"'!F:F"),INDIRECT("'"&amp;Trust_selected!$H$2&amp;"'!B:B"),O$7,INDIRECT("'"&amp;Trust_selected!$H$2&amp;"'!E:E"),Trust_selected!$E$18,INDIRECT("'"&amp;Trust_selected!$H$2&amp;"'!I:I"),$B27), IF(Trust_selected!$E$18="18+", SUMIFS(INDIRECT("'"&amp;Trust_selected!$H$2&amp;"'!F:F"),INDIRECT("'"&amp;Trust_selected!$H$2&amp;"'!B:B"),O$7,INDIRECT("'"&amp;Trust_selected!$H$2&amp;"'!D:D"),Trust_selected!$E$12,INDIRECT("'"&amp;Trust_selected!$H$2&amp;"'!I:I"),$B27), SUMIFS(INDIRECT("'"&amp;Trust_selected!$H$2&amp;"'!F:F"),INDIRECT("'"&amp;Trust_selected!$H$2&amp;"'!B:B"),O$7,INDIRECT("'"&amp;Trust_selected!$H$2&amp;"'!D:D"),Trust_selected!$E$12,INDIRECT("'"&amp;Trust_selected!$H$2&amp;"'!E:E"),Trust_selected!$E$18,INDIRECT("'"&amp;Trust_selected!$H$2&amp;"'!I:I"),$B27))))</f>
        <v>5804</v>
      </c>
      <c r="P27" s="246">
        <f ca="1">IF(AND(Trust_selected!$E$12="All intent",Trust_selected!$E$18="18+"), SUMIFS(INDIRECT("'"&amp;Trust_selected!$H$2&amp;"'!G:G"),INDIRECT("'"&amp;Trust_selected!$H$2&amp;"'!B:B"),O$7,INDIRECT("'"&amp;Trust_selected!$H$2&amp;"'!I:I"),$B27), IF(Trust_selected!$E$12="All intent", SUMIFS(INDIRECT("'"&amp;Trust_selected!$H$2&amp;"'!G:G"),INDIRECT("'"&amp;Trust_selected!$H$2&amp;"'!B:B"),O$7,INDIRECT("'"&amp;Trust_selected!$H$2&amp;"'!E:E"),Trust_selected!$E$18,INDIRECT("'"&amp;Trust_selected!$H$2&amp;"'!I:I"),$B27), IF(Trust_selected!$E$18="18+", SUMIFS(INDIRECT("'"&amp;Trust_selected!$H$2&amp;"'!G:G"),INDIRECT("'"&amp;Trust_selected!$H$2&amp;"'!B:B"),O$7,INDIRECT("'"&amp;Trust_selected!$H$2&amp;"'!D:D"),Trust_selected!$E$12,INDIRECT("'"&amp;Trust_selected!$H$2&amp;"'!I:I"),$B27), SUMIFS(INDIRECT("'"&amp;Trust_selected!$H$2&amp;"'!G:G"),INDIRECT("'"&amp;Trust_selected!$H$2&amp;"'!B:B"),O$7,INDIRECT("'"&amp;Trust_selected!$H$2&amp;"'!D:D"),Trust_selected!$E$12,INDIRECT("'"&amp;Trust_selected!$H$2&amp;"'!E:E"),Trust_selected!$E$18,INDIRECT("'"&amp;Trust_selected!$H$2&amp;"'!I:I"),$B27))))</f>
        <v>270</v>
      </c>
      <c r="Q27" s="252">
        <f t="shared" ca="1" si="11"/>
        <v>4.6519641626464506E-2</v>
      </c>
      <c r="R27" s="252">
        <f t="shared" ca="1" si="12"/>
        <v>4.1394836487124373E-2</v>
      </c>
      <c r="S27" s="252">
        <f t="shared" ca="1" si="13"/>
        <v>5.2244334395326567E-2</v>
      </c>
      <c r="T27" s="253">
        <f t="shared" ca="1" si="22"/>
        <v>4.5023631133676634E-2</v>
      </c>
      <c r="U27" s="254">
        <f t="shared" ca="1" si="15"/>
        <v>3.9983168530597295E-2</v>
      </c>
      <c r="V27" s="254">
        <f t="shared" ca="1" si="16"/>
        <v>5.0665982472370551E-2</v>
      </c>
      <c r="W27" s="254">
        <f t="shared" ca="1" si="17"/>
        <v>3.7333879856586434E-2</v>
      </c>
      <c r="X27" s="254">
        <f t="shared" ca="1" si="18"/>
        <v>5.4208070762211354E-2</v>
      </c>
      <c r="Y27" s="246" t="str">
        <f t="shared" ref="Y27" ca="1" si="25">IF(Q27="","", IF(Q27&gt;X27,"&gt;Upper 3SD Limit",""))</f>
        <v/>
      </c>
      <c r="Z27" s="245" t="str">
        <f t="shared" ref="Z27" ca="1" si="26">IF(Q27="","", IF(Q27&lt;W27,"&lt;Lower 3SD Limit",""))</f>
        <v/>
      </c>
      <c r="AA27" s="248" t="str">
        <f t="shared" ca="1" si="21"/>
        <v>Change not statistically significant</v>
      </c>
    </row>
    <row r="28" spans="1:27" s="171" customFormat="1" ht="13.8" x14ac:dyDescent="0.3">
      <c r="A28" s="175"/>
      <c r="B28" s="175"/>
      <c r="D28" s="170"/>
      <c r="E28" s="176"/>
      <c r="F28" s="176"/>
      <c r="G28" s="176"/>
      <c r="H28" s="177"/>
      <c r="I28" s="177"/>
      <c r="J28" s="177"/>
      <c r="K28" s="177"/>
      <c r="L28" s="177"/>
      <c r="M28" s="178"/>
      <c r="N28" s="178"/>
      <c r="Q28" s="176"/>
      <c r="R28" s="176"/>
      <c r="S28" s="176"/>
      <c r="T28" s="177"/>
      <c r="U28" s="177"/>
      <c r="V28" s="177"/>
      <c r="W28" s="177"/>
      <c r="X28" s="177"/>
      <c r="Y28" s="178"/>
      <c r="Z28" s="178"/>
    </row>
    <row r="29" spans="1:27" s="171" customFormat="1" ht="13.8" x14ac:dyDescent="0.3">
      <c r="A29" s="175"/>
      <c r="B29" s="175"/>
      <c r="D29" s="170"/>
      <c r="E29" s="176"/>
      <c r="F29" s="176"/>
      <c r="G29" s="176"/>
      <c r="H29" s="177"/>
      <c r="I29" s="177"/>
      <c r="J29" s="177"/>
      <c r="K29" s="177"/>
      <c r="L29" s="177"/>
      <c r="M29" s="178"/>
      <c r="N29" s="178"/>
      <c r="Q29" s="176"/>
      <c r="R29" s="176"/>
      <c r="S29" s="176"/>
      <c r="T29" s="177"/>
      <c r="U29" s="177"/>
      <c r="V29" s="177"/>
      <c r="W29" s="177"/>
      <c r="X29" s="177"/>
      <c r="Y29" s="178"/>
      <c r="Z29" s="178"/>
    </row>
  </sheetData>
  <sheetProtection algorithmName="SHA-512" hashValue="xtt98yzhF9i95I/P9kePEZM64pYKieHiCRjopkH3zFWQK5JRYQlNgxy2UrzXzdJIX62dVjRB0aye0K3y504VcQ==" saltValue="3zPpVFxbiXe0OstPt+J/+A==" spinCount="100000" sheet="1" objects="1" scenarios="1" sort="0" autoFilter="0"/>
  <mergeCells count="3">
    <mergeCell ref="O6:Z6"/>
    <mergeCell ref="C7:N7"/>
    <mergeCell ref="O7:Z7"/>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8177" r:id="rId4" name="Drop Down 1">
              <controlPr defaultSize="0" autoLine="0" autoPict="0" altText="Select cancer type">
                <anchor moveWithCells="1">
                  <from>
                    <xdr:col>1</xdr:col>
                    <xdr:colOff>15240</xdr:colOff>
                    <xdr:row>2</xdr:row>
                    <xdr:rowOff>228600</xdr:rowOff>
                  </from>
                  <to>
                    <xdr:col>1</xdr:col>
                    <xdr:colOff>2004060</xdr:colOff>
                    <xdr:row>4</xdr:row>
                    <xdr:rowOff>22860</xdr:rowOff>
                  </to>
                </anchor>
              </controlPr>
            </control>
          </mc:Choice>
        </mc:AlternateContent>
        <mc:AlternateContent xmlns:mc="http://schemas.openxmlformats.org/markup-compatibility/2006">
          <mc:Choice Requires="x14">
            <control shapeId="178178" r:id="rId5" name="Drop Down 2">
              <controlPr defaultSize="0" autoLine="0" autoPict="0" altText="Select treatment intent">
                <anchor moveWithCells="1">
                  <from>
                    <xdr:col>5</xdr:col>
                    <xdr:colOff>91440</xdr:colOff>
                    <xdr:row>3</xdr:row>
                    <xdr:rowOff>15240</xdr:rowOff>
                  </from>
                  <to>
                    <xdr:col>6</xdr:col>
                    <xdr:colOff>525780</xdr:colOff>
                    <xdr:row>4</xdr:row>
                    <xdr:rowOff>38100</xdr:rowOff>
                  </to>
                </anchor>
              </controlPr>
            </control>
          </mc:Choice>
        </mc:AlternateContent>
        <mc:AlternateContent xmlns:mc="http://schemas.openxmlformats.org/markup-compatibility/2006">
          <mc:Choice Requires="x14">
            <control shapeId="178179" r:id="rId6" name="Drop Down 3">
              <controlPr defaultSize="0" autoLine="0" autoPict="0" altText="Select treatment intent">
                <anchor moveWithCells="1">
                  <from>
                    <xdr:col>10</xdr:col>
                    <xdr:colOff>76200</xdr:colOff>
                    <xdr:row>3</xdr:row>
                    <xdr:rowOff>15240</xdr:rowOff>
                  </from>
                  <to>
                    <xdr:col>11</xdr:col>
                    <xdr:colOff>381000</xdr:colOff>
                    <xdr:row>4</xdr:row>
                    <xdr:rowOff>22860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Contents</vt:lpstr>
      <vt:lpstr>30_Day_Mortality</vt:lpstr>
      <vt:lpstr>Definitions</vt:lpstr>
      <vt:lpstr>Methodology</vt:lpstr>
      <vt:lpstr>Data_table</vt:lpstr>
      <vt:lpstr>Data_table_CA</vt:lpstr>
      <vt:lpstr>Data_table_Region</vt:lpstr>
      <vt:lpstr>List_of_included_trusts</vt:lpstr>
      <vt:lpstr>List_of_excluded_regimens</vt:lpstr>
      <vt:lpstr>Acknowledgements</vt:lpstr>
      <vt:lpstr>Methodology!_Hlk528426403</vt:lpstr>
      <vt:lpstr>AgeCTYA</vt:lpstr>
      <vt:lpstr>AgeNonCTYA</vt:lpstr>
      <vt:lpstr>Data_table_select_Region!CA_list</vt:lpstr>
      <vt:lpstr>CA_list</vt:lpstr>
      <vt:lpstr>Data_table_select_Region!Region_list</vt:lpstr>
      <vt:lpstr>Region_list</vt:lpstr>
      <vt:lpstr>Data_table_select_Region!Unique_CA</vt:lpstr>
      <vt:lpstr>Unique_CA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Hanhua Liu</dc:creator>
  <cp:lastModifiedBy>Hanhua Liu</cp:lastModifiedBy>
  <cp:lastPrinted>2018-10-22T15:10:39Z</cp:lastPrinted>
  <dcterms:created xsi:type="dcterms:W3CDTF">2018-10-13T08:36:57Z</dcterms:created>
  <dcterms:modified xsi:type="dcterms:W3CDTF">2019-03-21T13:15:22Z</dcterms:modified>
</cp:coreProperties>
</file>